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threadedComments/threadedComment7.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threadedComments/threadedComment8.xml" ContentType="application/vnd.ms-excel.threadedcomments+xml"/>
  <Override PartName="/xl/drawings/drawing16.xml" ContentType="application/vnd.openxmlformats-officedocument.drawing+xml"/>
  <Override PartName="/xl/comments10.xml" ContentType="application/vnd.openxmlformats-officedocument.spreadsheetml.comments+xml"/>
  <Override PartName="/xl/threadedComments/threadedComment9.xml" ContentType="application/vnd.ms-excel.threadedcomments+xml"/>
  <Override PartName="/xl/drawings/drawing17.xml" ContentType="application/vnd.openxmlformats-officedocument.drawing+xml"/>
  <Override PartName="/xl/comments11.xml" ContentType="application/vnd.openxmlformats-officedocument.spreadsheetml.comments+xml"/>
  <Override PartName="/xl/threadedComments/threadedComment10.xml" ContentType="application/vnd.ms-excel.threadedcomments+xml"/>
  <Override PartName="/xl/drawings/drawing18.xml" ContentType="application/vnd.openxmlformats-officedocument.drawing+xml"/>
  <Override PartName="/xl/comments12.xml" ContentType="application/vnd.openxmlformats-officedocument.spreadsheetml.comments+xml"/>
  <Override PartName="/xl/threadedComments/threadedComment11.xml" ContentType="application/vnd.ms-excel.threadedcomments+xml"/>
  <Override PartName="/xl/drawings/drawing19.xml" ContentType="application/vnd.openxmlformats-officedocument.drawing+xml"/>
  <Override PartName="/xl/comments13.xml" ContentType="application/vnd.openxmlformats-officedocument.spreadsheetml.comments+xml"/>
  <Override PartName="/xl/threadedComments/threadedComment12.xml" ContentType="application/vnd.ms-excel.threadedcomments+xml"/>
  <Override PartName="/xl/drawings/drawing20.xml" ContentType="application/vnd.openxmlformats-officedocument.drawing+xml"/>
  <Override PartName="/xl/comments14.xml" ContentType="application/vnd.openxmlformats-officedocument.spreadsheetml.comments+xml"/>
  <Override PartName="/xl/threadedComments/threadedComment13.xml" ContentType="application/vnd.ms-excel.threadedcomments+xml"/>
  <Override PartName="/xl/drawings/drawing21.xml" ContentType="application/vnd.openxmlformats-officedocument.drawing+xml"/>
  <Override PartName="/xl/comments15.xml" ContentType="application/vnd.openxmlformats-officedocument.spreadsheetml.comments+xml"/>
  <Override PartName="/xl/threadedComments/threadedComment14.xml" ContentType="application/vnd.ms-excel.threadedcomments+xml"/>
  <Override PartName="/xl/drawings/drawing22.xml" ContentType="application/vnd.openxmlformats-officedocument.drawing+xml"/>
  <Override PartName="/xl/comments16.xml" ContentType="application/vnd.openxmlformats-officedocument.spreadsheetml.comments+xml"/>
  <Override PartName="/xl/threadedComments/threadedComment15.xml" ContentType="application/vnd.ms-excel.threadedcomments+xml"/>
  <Override PartName="/xl/comments17.xml" ContentType="application/vnd.openxmlformats-officedocument.spreadsheetml.comments+xml"/>
  <Override PartName="/xl/threadedComments/threadedComment16.xml" ContentType="application/vnd.ms-excel.threadedcomments+xml"/>
  <Override PartName="/xl/drawings/drawing23.xml" ContentType="application/vnd.openxmlformats-officedocument.drawing+xml"/>
  <Override PartName="/xl/comments18.xml" ContentType="application/vnd.openxmlformats-officedocument.spreadsheetml.comments+xml"/>
  <Override PartName="/xl/threadedComments/threadedComment17.xml" ContentType="application/vnd.ms-excel.threadedcomment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omments19.xml" ContentType="application/vnd.openxmlformats-officedocument.spreadsheetml.comments+xml"/>
  <Override PartName="/xl/threadedComments/threadedComment18.xml" ContentType="application/vnd.ms-excel.threadedcomments+xml"/>
  <Override PartName="/xl/comments20.xml" ContentType="application/vnd.openxmlformats-officedocument.spreadsheetml.comments+xml"/>
  <Override PartName="/xl/threadedComments/threadedComment19.xml" ContentType="application/vnd.ms-excel.threadedcomments+xml"/>
  <Override PartName="/xl/comments21.xml" ContentType="application/vnd.openxmlformats-officedocument.spreadsheetml.comments+xml"/>
  <Override PartName="/xl/threadedComments/threadedComment20.xml" ContentType="application/vnd.ms-excel.threadedcomments+xml"/>
  <Override PartName="/xl/drawings/drawing24.xml" ContentType="application/vnd.openxmlformats-officedocument.drawing+xml"/>
  <Override PartName="/xl/comments22.xml" ContentType="application/vnd.openxmlformats-officedocument.spreadsheetml.comments+xml"/>
  <Override PartName="/xl/threadedComments/threadedComment21.xml" ContentType="application/vnd.ms-excel.threadedcomments+xml"/>
  <Override PartName="/xl/drawings/drawing25.xml" ContentType="application/vnd.openxmlformats-officedocument.drawing+xml"/>
  <Override PartName="/xl/comments23.xml" ContentType="application/vnd.openxmlformats-officedocument.spreadsheetml.comments+xml"/>
  <Override PartName="/xl/threadedComments/threadedComment22.xml" ContentType="application/vnd.ms-excel.threadedcomments+xml"/>
  <Override PartName="/xl/drawings/drawing26.xml" ContentType="application/vnd.openxmlformats-officedocument.drawing+xml"/>
  <Override PartName="/xl/comments24.xml" ContentType="application/vnd.openxmlformats-officedocument.spreadsheetml.comments+xml"/>
  <Override PartName="/xl/threadedComments/threadedComment23.xml" ContentType="application/vnd.ms-excel.threadedcomments+xml"/>
  <Override PartName="/xl/drawings/drawing27.xml" ContentType="application/vnd.openxmlformats-officedocument.drawing+xml"/>
  <Override PartName="/xl/comments25.xml" ContentType="application/vnd.openxmlformats-officedocument.spreadsheetml.comments+xml"/>
  <Override PartName="/xl/threadedComments/threadedComment24.xml" ContentType="application/vnd.ms-excel.threadedcomments+xml"/>
  <Override PartName="/xl/drawings/drawing28.xml" ContentType="application/vnd.openxmlformats-officedocument.drawing+xml"/>
  <Override PartName="/xl/comments26.xml" ContentType="application/vnd.openxmlformats-officedocument.spreadsheetml.comments+xml"/>
  <Override PartName="/xl/threadedComments/threadedComment25.xml" ContentType="application/vnd.ms-excel.threadedcomments+xml"/>
  <Override PartName="/xl/drawings/drawing29.xml" ContentType="application/vnd.openxmlformats-officedocument.drawing+xml"/>
  <Override PartName="/xl/comments27.xml" ContentType="application/vnd.openxmlformats-officedocument.spreadsheetml.comments+xml"/>
  <Override PartName="/xl/threadedComments/threadedComment26.xml" ContentType="application/vnd.ms-excel.threadedcomments+xml"/>
  <Override PartName="/xl/drawings/drawing30.xml" ContentType="application/vnd.openxmlformats-officedocument.drawing+xml"/>
  <Override PartName="/xl/comments28.xml" ContentType="application/vnd.openxmlformats-officedocument.spreadsheetml.comments+xml"/>
  <Override PartName="/xl/threadedComments/threadedComment27.xml" ContentType="application/vnd.ms-excel.threaded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29.xml" ContentType="application/vnd.openxmlformats-officedocument.spreadsheetml.comments+xml"/>
  <Override PartName="/xl/threadedComments/threadedComment28.xml" ContentType="application/vnd.ms-excel.threadedcomments+xml"/>
  <Override PartName="/xl/drawings/drawing35.xml" ContentType="application/vnd.openxmlformats-officedocument.drawing+xml"/>
  <Override PartName="/xl/comments30.xml" ContentType="application/vnd.openxmlformats-officedocument.spreadsheetml.comments+xml"/>
  <Override PartName="/xl/threadedComments/threadedComment29.xml" ContentType="application/vnd.ms-excel.threadedcomments+xml"/>
  <Override PartName="/xl/drawings/drawing36.xml" ContentType="application/vnd.openxmlformats-officedocument.drawing+xml"/>
  <Override PartName="/xl/comments31.xml" ContentType="application/vnd.openxmlformats-officedocument.spreadsheetml.comments+xml"/>
  <Override PartName="/xl/threadedComments/threadedComment30.xml" ContentType="application/vnd.ms-excel.threadedcomments+xml"/>
  <Override PartName="/xl/comments32.xml" ContentType="application/vnd.openxmlformats-officedocument.spreadsheetml.comments+xml"/>
  <Override PartName="/xl/threadedComments/threadedComment31.xml" ContentType="application/vnd.ms-excel.threaded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33.xml" ContentType="application/vnd.openxmlformats-officedocument.spreadsheetml.comments+xml"/>
  <Override PartName="/xl/threadedComments/threadedComment32.xml" ContentType="application/vnd.ms-excel.threadedcomments+xml"/>
  <Override PartName="/xl/drawings/drawing41.xml" ContentType="application/vnd.openxmlformats-officedocument.drawing+xml"/>
  <Override PartName="/xl/comments34.xml" ContentType="application/vnd.openxmlformats-officedocument.spreadsheetml.comments+xml"/>
  <Override PartName="/xl/threadedComments/threadedComment33.xml" ContentType="application/vnd.ms-excel.threadedcomments+xml"/>
  <Override PartName="/xl/drawings/drawing42.xml" ContentType="application/vnd.openxmlformats-officedocument.drawing+xml"/>
  <Override PartName="/xl/comments35.xml" ContentType="application/vnd.openxmlformats-officedocument.spreadsheetml.comments+xml"/>
  <Override PartName="/xl/threadedComments/threadedComment34.xml" ContentType="application/vnd.ms-excel.threaded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1.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03"/>
  <workbookPr/>
  <mc:AlternateContent xmlns:mc="http://schemas.openxmlformats.org/markup-compatibility/2006">
    <mc:Choice Requires="x15">
      <x15ac:absPath xmlns:x15ac="http://schemas.microsoft.com/office/spreadsheetml/2010/11/ac" url="https://365cbpp.sharepoint.com/sites/IncomeSecurity/Shared Documents/Annual Paper Timeline and Tasks/Spending Project/Spreadsheets/"/>
    </mc:Choice>
  </mc:AlternateContent>
  <xr:revisionPtr revIDLastSave="10737" documentId="8_{0F4B548A-A386-47E7-9BB8-5D31A38AA7C6}" xr6:coauthVersionLast="47" xr6:coauthVersionMax="47" xr10:uidLastSave="{64EEE323-7969-444B-A7B1-CA120C05F311}"/>
  <bookViews>
    <workbookView minimized="1" xWindow="0" yWindow="700" windowWidth="17790" windowHeight="9320" tabRatio="857" xr2:uid="{B771E8FE-3ECD-4C1E-8267-D7E2E3A2D337}"/>
  </bookViews>
  <sheets>
    <sheet name="Read Me" sheetId="41" r:id="rId1"/>
    <sheet name="State-to-State Comparison" sheetId="127" r:id="rId2"/>
    <sheet name="Year-to-Year Comparison" sheetId="126" r:id="rId3"/>
    <sheet name="Total Fund Use" sheetId="43" r:id="rId4"/>
    <sheet name="Pie Charts" sheetId="100" state="hidden" r:id="rId5"/>
    <sheet name="Other Pie Charts" sheetId="101" state="hidden" r:id="rId6"/>
    <sheet name="Category Spending" sheetId="102" state="hidden" r:id="rId7"/>
    <sheet name="Unadjusted SFAG &amp; MOE" sheetId="45" r:id="rId8"/>
    <sheet name="Adjusted SFAG" sheetId="47" r:id="rId9"/>
    <sheet name="Adjusted MOE" sheetId="46" r:id="rId10"/>
    <sheet name="Contigency Fund Spending" sheetId="48" r:id="rId11"/>
    <sheet name="Inflation-Adjusted Spending" sheetId="125" r:id="rId12"/>
    <sheet name="Value Decline of SFAG" sheetId="118" r:id="rId13"/>
    <sheet name="Total Funds Spent &amp; Transferred" sheetId="49" r:id="rId14"/>
    <sheet name="Total Funds Spent" sheetId="50" r:id="rId15"/>
    <sheet name="Transferred out of TANF" sheetId="51" r:id="rId16"/>
    <sheet name="Share Block Grant Spent" sheetId="128" r:id="rId17"/>
    <sheet name="Basic Assistance" sheetId="52" r:id="rId18"/>
    <sheet name="Excluding Relative Foster Care" sheetId="53" r:id="rId19"/>
    <sheet name="Relative Foster Care" sheetId="54" r:id="rId20"/>
    <sheet name="Child Care (Spent or Transfer)" sheetId="56" r:id="rId21"/>
    <sheet name="Transferred to CCDF" sheetId="57" r:id="rId22"/>
    <sheet name="Child Care (Spent only)" sheetId="58" r:id="rId23"/>
    <sheet name="Work-Related (wo Work Supports)" sheetId="116" r:id="rId24"/>
    <sheet name="Subsidized Employment" sheetId="61" r:id="rId25"/>
    <sheet name="Education and Training" sheetId="62" r:id="rId26"/>
    <sheet name="Additional Work Activities" sheetId="63" r:id="rId27"/>
    <sheet name="Work Supports &amp; Services" sheetId="93" r:id="rId28"/>
    <sheet name="Work Supports" sheetId="112" r:id="rId29"/>
    <sheet name="Supportive Services" sheetId="78" r:id="rId30"/>
    <sheet name="Program Managment" sheetId="65" r:id="rId31"/>
    <sheet name="Administrative Costs" sheetId="66" r:id="rId32"/>
    <sheet name="Assessment Service Provision" sheetId="67" r:id="rId33"/>
    <sheet name="Systems" sheetId="68" r:id="rId34"/>
    <sheet name="Refundable Tax Credits" sheetId="69" r:id="rId35"/>
    <sheet name="Refundable EITC" sheetId="70" r:id="rId36"/>
    <sheet name="NonEITC Refundable Tax Credit" sheetId="71" r:id="rId37"/>
    <sheet name="Pre-K &amp; Head Start" sheetId="59" r:id="rId38"/>
    <sheet name="Child Welfare" sheetId="114" r:id="rId39"/>
    <sheet name="Child Welfare (not AUPL)" sheetId="87" r:id="rId40"/>
    <sheet name="Family Support, Preservation" sheetId="90" r:id="rId41"/>
    <sheet name="Adoption Srvcs" sheetId="91" r:id="rId42"/>
    <sheet name="Add'l Child Welfare Services" sheetId="92" r:id="rId43"/>
    <sheet name="Foster Care AUPL" sheetId="84" r:id="rId44"/>
    <sheet name="Foster Care Assist" sheetId="106" r:id="rId45"/>
    <sheet name="Foster Care Non-assist" sheetId="107" r:id="rId46"/>
    <sheet name="Other Services" sheetId="72" r:id="rId47"/>
    <sheet name="Transferred to SSBG" sheetId="80" r:id="rId48"/>
    <sheet name="Fin Edu&amp;Asset Dvlpt" sheetId="73" r:id="rId49"/>
    <sheet name="Short-Term Benefits" sheetId="75" r:id="rId50"/>
    <sheet name="Services for Children &amp; Youth" sheetId="82" r:id="rId51"/>
    <sheet name="Pregnancy+Family" sheetId="104" r:id="rId52"/>
    <sheet name="Pregnancy Prevention" sheetId="76" r:id="rId53"/>
    <sheet name="Fatherhood &amp; 2-Parent Family" sheetId="77" r:id="rId54"/>
    <sheet name="Other (nonassist.+AUPL)" sheetId="120" r:id="rId55"/>
    <sheet name="Home Visiting" sheetId="81" r:id="rId56"/>
    <sheet name="Other Nonassistance" sheetId="79" r:id="rId57"/>
    <sheet name="AUPL (wo Foster Care)" sheetId="83" r:id="rId58"/>
    <sheet name="Juvenile Justice AUPL" sheetId="85" r:id="rId59"/>
    <sheet name="Juvenile Justice Assist" sheetId="109" r:id="rId60"/>
    <sheet name="Juvenile Justice Non-assist" sheetId="108" r:id="rId61"/>
    <sheet name="Emergency AUPL" sheetId="86" r:id="rId62"/>
    <sheet name="Emergency Assist" sheetId="110" r:id="rId63"/>
    <sheet name="Emergency Non-Assist" sheetId="111" r:id="rId64"/>
    <sheet name="All AUPL" sheetId="115" r:id="rId65"/>
    <sheet name="&gt;2014 Work+Transport+IDA" sheetId="94" state="hidden" r:id="rId66"/>
    <sheet name="&gt;2014 Transportation" sheetId="117" r:id="rId67"/>
    <sheet name="&gt;2014 IDA" sheetId="95" r:id="rId68"/>
    <sheet name="Unspent Funds" sheetId="129" r:id="rId69"/>
    <sheet name="Unliquidated Obligations" sheetId="130" r:id="rId70"/>
    <sheet name="Unobligated Balance" sheetId="131" r:id="rId71"/>
    <sheet name="TANF vs. MOE by Category" sheetId="103" state="hidden" r:id="rId72"/>
  </sheets>
  <externalReferences>
    <externalReference r:id="rId73"/>
    <externalReference r:id="rId74"/>
  </externalReferences>
  <definedNames>
    <definedName name="_xlnm._FilterDatabase" localSheetId="66" hidden="1">'&gt;2014 Transportation'!$D$3:$T$56</definedName>
    <definedName name="_xlnm._FilterDatabase" localSheetId="65" hidden="1">'&gt;2014 Work+Transport+IDA'!$B$180:$P$181</definedName>
    <definedName name="_xlnm._FilterDatabase" localSheetId="42" hidden="1">'Add''l Child Welfare Services'!$A$180:$A$233</definedName>
    <definedName name="_xlnm._FilterDatabase" localSheetId="31" hidden="1">'Administrative Costs'!$A$3:$A$58</definedName>
    <definedName name="_xlnm._FilterDatabase" localSheetId="41" hidden="1">'Adoption Srvcs'!$A$180:$A$233</definedName>
    <definedName name="_xlnm._FilterDatabase" localSheetId="32" hidden="1">'Assessment Service Provision'!$A$3:$A$58</definedName>
    <definedName name="_xlnm._FilterDatabase" localSheetId="17" hidden="1">'Basic Assistance'!$A$180:$X$181</definedName>
    <definedName name="_xlnm._FilterDatabase" localSheetId="22" hidden="1">'Child Care (Spent only)'!$A$3:$Q$56</definedName>
    <definedName name="_xlnm._FilterDatabase" localSheetId="20" hidden="1">'Child Care (Spent or Transfer)'!$Y$181:$AA$181</definedName>
    <definedName name="_xlnm._FilterDatabase" localSheetId="38" hidden="1">'Child Welfare'!$A$180:$A$233</definedName>
    <definedName name="_xlnm._FilterDatabase" localSheetId="39" hidden="1">'Child Welfare (not AUPL)'!$A$180:$A$233</definedName>
    <definedName name="_xlnm._FilterDatabase" localSheetId="62" hidden="1">'Emergency Assist'!$A$180:$A$233</definedName>
    <definedName name="_xlnm._FilterDatabase" localSheetId="61" hidden="1">'Emergency AUPL'!$A$180:$A$233</definedName>
    <definedName name="_xlnm._FilterDatabase" localSheetId="63" hidden="1">'Emergency Non-Assist'!$A$180:$A$233</definedName>
    <definedName name="_xlnm._FilterDatabase" localSheetId="18" hidden="1">'Excluding Relative Foster Care'!$A$180:$F$181</definedName>
    <definedName name="_xlnm._FilterDatabase" localSheetId="40" hidden="1">'Family Support, Preservation'!$A$180:$A$233</definedName>
    <definedName name="_xlnm._FilterDatabase" localSheetId="48" hidden="1">'Fin Edu&amp;Asset Dvlpt'!$A$180:$A$233</definedName>
    <definedName name="_xlnm._FilterDatabase" localSheetId="44" hidden="1">'Foster Care Assist'!$A$180:$A$233</definedName>
    <definedName name="_xlnm._FilterDatabase" localSheetId="43" hidden="1">'Foster Care AUPL'!$A$180:$A$233</definedName>
    <definedName name="_xlnm._FilterDatabase" localSheetId="45" hidden="1">'Foster Care Non-assist'!$A$180:$A$233</definedName>
    <definedName name="_xlnm._FilterDatabase" localSheetId="55" hidden="1">'Home Visiting'!$A$180:$A$233</definedName>
    <definedName name="_xlnm._FilterDatabase" localSheetId="59" hidden="1">'Juvenile Justice Assist'!$A$180:$A$233</definedName>
    <definedName name="_xlnm._FilterDatabase" localSheetId="58" hidden="1">'Juvenile Justice AUPL'!$A$180:$A$233</definedName>
    <definedName name="_xlnm._FilterDatabase" localSheetId="60" hidden="1">'Juvenile Justice Non-assist'!$A$180:$A$233</definedName>
    <definedName name="_xlnm._FilterDatabase" localSheetId="36" hidden="1">'NonEITC Refundable Tax Credit'!$A$180:$A$233</definedName>
    <definedName name="_xlnm._FilterDatabase" localSheetId="54" hidden="1">'Other (nonassist.+AUPL)'!$A$180:$P$233</definedName>
    <definedName name="_xlnm._FilterDatabase" localSheetId="5" hidden="1">'Other Pie Charts'!$A$179:$C$180</definedName>
    <definedName name="_xlnm._FilterDatabase" localSheetId="46" hidden="1">'Other Services'!$A$180:$A$233</definedName>
    <definedName name="_xlnm._FilterDatabase" localSheetId="4" hidden="1">'Pie Charts'!$A$178:$D$179</definedName>
    <definedName name="_xlnm._FilterDatabase" localSheetId="37" hidden="1">'Pre-K &amp; Head Start'!$A$3:$A$58</definedName>
    <definedName name="_xlnm._FilterDatabase" localSheetId="35" hidden="1">'Refundable EITC'!$A$180:$A$233</definedName>
    <definedName name="_xlnm._FilterDatabase" localSheetId="34" hidden="1">'Refundable Tax Credits'!$A$180:$P$233</definedName>
    <definedName name="_xlnm._FilterDatabase" localSheetId="19" hidden="1">'Relative Foster Care'!$A$180:$F$181</definedName>
    <definedName name="_xlnm._FilterDatabase" localSheetId="50" hidden="1">'Services for Children &amp; Youth'!$A$180:$A$233</definedName>
    <definedName name="_xlnm._FilterDatabase" localSheetId="16" hidden="1">'Share Block Grant Spent'!$A$2:$X$2</definedName>
    <definedName name="_xlnm._FilterDatabase" localSheetId="29" hidden="1">'Supportive Services'!$A$180:$A$233</definedName>
    <definedName name="_xlnm._FilterDatabase" localSheetId="33" hidden="1">Systems!$A$3:$A$58</definedName>
    <definedName name="_xlnm._FilterDatabase" localSheetId="14" hidden="1">'Total Funds Spent'!$A$121:$T$174</definedName>
    <definedName name="_xlnm._FilterDatabase" localSheetId="21" hidden="1">'Transferred to CCDF'!$O$62:$T$115</definedName>
    <definedName name="_xlnm._FilterDatabase" localSheetId="47" hidden="1">'Transferred to SSBG'!$B$3:$W$4</definedName>
    <definedName name="_xlnm._FilterDatabase" localSheetId="28" hidden="1">'Work Supports'!$D$3:$T$56</definedName>
    <definedName name="_xlnm._FilterDatabase" localSheetId="27" hidden="1">'Work Supports &amp; Services'!$B$3:$B$56</definedName>
    <definedName name="_xlnm._FilterDatabase" localSheetId="23" hidden="1">'Work-Related (wo Work Supports)'!$B$180:$P$181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129" l="1"/>
  <c r="J7" i="129"/>
  <c r="J8" i="129"/>
  <c r="J9" i="129"/>
  <c r="J10" i="129"/>
  <c r="J11" i="129"/>
  <c r="J12" i="129"/>
  <c r="J13" i="129"/>
  <c r="J14" i="129"/>
  <c r="J15" i="129"/>
  <c r="J16" i="129"/>
  <c r="J17" i="129"/>
  <c r="J18" i="129"/>
  <c r="J19" i="129"/>
  <c r="J20" i="129"/>
  <c r="J21" i="129"/>
  <c r="J22" i="129"/>
  <c r="J23" i="129"/>
  <c r="J24" i="129"/>
  <c r="J25" i="129"/>
  <c r="J26" i="129"/>
  <c r="J27" i="129"/>
  <c r="J28" i="129"/>
  <c r="J29" i="129"/>
  <c r="J30" i="129"/>
  <c r="J31" i="129"/>
  <c r="J32" i="129"/>
  <c r="J33" i="129"/>
  <c r="J34" i="129"/>
  <c r="J35" i="129"/>
  <c r="J36" i="129"/>
  <c r="J37" i="129"/>
  <c r="J38" i="129"/>
  <c r="J39" i="129"/>
  <c r="J40" i="129"/>
  <c r="J41" i="129"/>
  <c r="J42" i="129"/>
  <c r="J43" i="129"/>
  <c r="J44" i="129"/>
  <c r="J45" i="129"/>
  <c r="J46" i="129"/>
  <c r="J47" i="129"/>
  <c r="J48" i="129"/>
  <c r="J49" i="129"/>
  <c r="J50" i="129"/>
  <c r="J51" i="129"/>
  <c r="J52" i="129"/>
  <c r="J53" i="129"/>
  <c r="J54" i="129"/>
  <c r="J55" i="129"/>
  <c r="J56" i="129"/>
  <c r="I6" i="129"/>
  <c r="I7" i="129"/>
  <c r="I8" i="129"/>
  <c r="I9" i="129"/>
  <c r="I10" i="129"/>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H6" i="129"/>
  <c r="H7" i="129"/>
  <c r="H8" i="129"/>
  <c r="H9" i="129"/>
  <c r="H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G6" i="129"/>
  <c r="G7" i="129"/>
  <c r="G8" i="129"/>
  <c r="G9" i="129"/>
  <c r="G10" i="129"/>
  <c r="G11" i="129"/>
  <c r="G12" i="129"/>
  <c r="G13" i="129"/>
  <c r="G14" i="129"/>
  <c r="G15" i="129"/>
  <c r="G16" i="129"/>
  <c r="G17" i="129"/>
  <c r="G18" i="129"/>
  <c r="G19" i="129"/>
  <c r="G20" i="129"/>
  <c r="G21" i="129"/>
  <c r="G22" i="129"/>
  <c r="G23" i="129"/>
  <c r="G24" i="129"/>
  <c r="G25" i="129"/>
  <c r="G26" i="129"/>
  <c r="G27" i="129"/>
  <c r="G28" i="129"/>
  <c r="G29" i="129"/>
  <c r="G30" i="129"/>
  <c r="G31" i="129"/>
  <c r="G32" i="129"/>
  <c r="G33" i="129"/>
  <c r="G34" i="129"/>
  <c r="G35" i="129"/>
  <c r="G36" i="129"/>
  <c r="G37" i="129"/>
  <c r="G38" i="129"/>
  <c r="G39" i="129"/>
  <c r="G40" i="129"/>
  <c r="G41" i="129"/>
  <c r="G42" i="129"/>
  <c r="G43" i="129"/>
  <c r="G44" i="129"/>
  <c r="G45" i="129"/>
  <c r="G46" i="129"/>
  <c r="G47" i="129"/>
  <c r="G48" i="129"/>
  <c r="G49" i="129"/>
  <c r="G50" i="129"/>
  <c r="G51" i="129"/>
  <c r="G52" i="129"/>
  <c r="G53" i="129"/>
  <c r="G54" i="129"/>
  <c r="G55" i="129"/>
  <c r="G56" i="129"/>
  <c r="F6" i="129"/>
  <c r="F7" i="129"/>
  <c r="F8" i="129"/>
  <c r="F9" i="129"/>
  <c r="F10" i="129"/>
  <c r="F11" i="129"/>
  <c r="F12" i="129"/>
  <c r="F13" i="129"/>
  <c r="F14" i="129"/>
  <c r="F15" i="129"/>
  <c r="F16" i="129"/>
  <c r="F17" i="129"/>
  <c r="F18" i="129"/>
  <c r="F19" i="129"/>
  <c r="F20" i="129"/>
  <c r="F21" i="129"/>
  <c r="F22" i="129"/>
  <c r="F23" i="129"/>
  <c r="F24" i="129"/>
  <c r="F25" i="129"/>
  <c r="F26" i="129"/>
  <c r="F27" i="129"/>
  <c r="F28" i="129"/>
  <c r="F29" i="129"/>
  <c r="F30" i="129"/>
  <c r="F31" i="129"/>
  <c r="F32" i="129"/>
  <c r="F33" i="129"/>
  <c r="F34" i="129"/>
  <c r="F35" i="129"/>
  <c r="F36" i="129"/>
  <c r="F37" i="129"/>
  <c r="F38" i="129"/>
  <c r="F39" i="129"/>
  <c r="F40" i="129"/>
  <c r="F41" i="129"/>
  <c r="F42" i="129"/>
  <c r="F43" i="129"/>
  <c r="F44" i="129"/>
  <c r="F45" i="129"/>
  <c r="F46" i="129"/>
  <c r="F47" i="129"/>
  <c r="F48" i="129"/>
  <c r="F49" i="129"/>
  <c r="F50" i="129"/>
  <c r="F51" i="129"/>
  <c r="F52" i="129"/>
  <c r="F53" i="129"/>
  <c r="F54" i="129"/>
  <c r="F55" i="129"/>
  <c r="F56" i="129"/>
  <c r="E6" i="129"/>
  <c r="E7" i="129"/>
  <c r="E8" i="129"/>
  <c r="E9" i="129"/>
  <c r="E10" i="129"/>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D6" i="129"/>
  <c r="D7" i="129"/>
  <c r="D8" i="129"/>
  <c r="D9" i="129"/>
  <c r="D10" i="129"/>
  <c r="D11" i="129"/>
  <c r="D12" i="129"/>
  <c r="D13" i="129"/>
  <c r="D14" i="129"/>
  <c r="D15" i="129"/>
  <c r="D16" i="129"/>
  <c r="D17" i="129"/>
  <c r="D18" i="129"/>
  <c r="D19" i="129"/>
  <c r="D20" i="129"/>
  <c r="D21" i="129"/>
  <c r="D22" i="129"/>
  <c r="D23" i="129"/>
  <c r="D24" i="129"/>
  <c r="D25" i="129"/>
  <c r="D26" i="129"/>
  <c r="D27" i="129"/>
  <c r="D28" i="129"/>
  <c r="D29" i="129"/>
  <c r="D30" i="129"/>
  <c r="D31" i="129"/>
  <c r="D32" i="129"/>
  <c r="D33" i="129"/>
  <c r="D34" i="129"/>
  <c r="D35" i="129"/>
  <c r="D36" i="129"/>
  <c r="D37" i="129"/>
  <c r="D38" i="129"/>
  <c r="D39" i="129"/>
  <c r="D40" i="129"/>
  <c r="D41" i="129"/>
  <c r="D42" i="129"/>
  <c r="D43" i="129"/>
  <c r="D44" i="129"/>
  <c r="D45" i="129"/>
  <c r="D46" i="129"/>
  <c r="D47" i="129"/>
  <c r="D48" i="129"/>
  <c r="D49" i="129"/>
  <c r="D50" i="129"/>
  <c r="D51" i="129"/>
  <c r="D52" i="129"/>
  <c r="D53" i="129"/>
  <c r="D54" i="129"/>
  <c r="D55" i="129"/>
  <c r="D56" i="129"/>
  <c r="C6" i="129"/>
  <c r="C7" i="129"/>
  <c r="C8" i="129"/>
  <c r="C9" i="129"/>
  <c r="C10" i="129"/>
  <c r="C11" i="129"/>
  <c r="C12" i="129"/>
  <c r="C13" i="129"/>
  <c r="C14" i="129"/>
  <c r="C15" i="129"/>
  <c r="C16" i="129"/>
  <c r="C17" i="129"/>
  <c r="C18" i="129"/>
  <c r="C19" i="129"/>
  <c r="C20" i="129"/>
  <c r="C21" i="129"/>
  <c r="C22" i="129"/>
  <c r="C23" i="129"/>
  <c r="C24" i="129"/>
  <c r="C25" i="129"/>
  <c r="C26" i="129"/>
  <c r="C27" i="129"/>
  <c r="C28" i="129"/>
  <c r="C29" i="129"/>
  <c r="C30" i="129"/>
  <c r="C31" i="129"/>
  <c r="C32" i="129"/>
  <c r="C33" i="129"/>
  <c r="C34" i="129"/>
  <c r="C35" i="129"/>
  <c r="C36" i="129"/>
  <c r="C37" i="129"/>
  <c r="C38" i="129"/>
  <c r="C39" i="129"/>
  <c r="C40" i="129"/>
  <c r="C41" i="129"/>
  <c r="C42" i="129"/>
  <c r="C43" i="129"/>
  <c r="C44" i="129"/>
  <c r="C45" i="129"/>
  <c r="C46" i="129"/>
  <c r="C47" i="129"/>
  <c r="C48" i="129"/>
  <c r="C49" i="129"/>
  <c r="C50" i="129"/>
  <c r="C51" i="129"/>
  <c r="C52" i="129"/>
  <c r="C53" i="129"/>
  <c r="C54" i="129"/>
  <c r="C55" i="129"/>
  <c r="C56" i="129"/>
  <c r="C5" i="129"/>
  <c r="D5" i="129"/>
  <c r="E5" i="129"/>
  <c r="F5" i="129"/>
  <c r="G5" i="129"/>
  <c r="H5" i="129"/>
  <c r="I5" i="129"/>
  <c r="J5" i="129"/>
  <c r="B6" i="129"/>
  <c r="B7" i="129"/>
  <c r="B8" i="129"/>
  <c r="B9" i="129"/>
  <c r="B10" i="129"/>
  <c r="B11" i="129"/>
  <c r="B12" i="129"/>
  <c r="B13" i="129"/>
  <c r="B14" i="129"/>
  <c r="B15" i="129"/>
  <c r="B16" i="129"/>
  <c r="B17" i="129"/>
  <c r="B18" i="129"/>
  <c r="B19" i="129"/>
  <c r="B20" i="129"/>
  <c r="B21" i="129"/>
  <c r="B22" i="129"/>
  <c r="B23" i="129"/>
  <c r="B24" i="129"/>
  <c r="B25" i="129"/>
  <c r="B26" i="129"/>
  <c r="B27" i="129"/>
  <c r="B28" i="129"/>
  <c r="B29" i="129"/>
  <c r="B30" i="129"/>
  <c r="B31" i="129"/>
  <c r="B32" i="129"/>
  <c r="B33" i="129"/>
  <c r="B34" i="129"/>
  <c r="B35" i="129"/>
  <c r="B36" i="129"/>
  <c r="B37" i="129"/>
  <c r="B38" i="129"/>
  <c r="B39" i="129"/>
  <c r="B40" i="129"/>
  <c r="B41" i="129"/>
  <c r="B42" i="129"/>
  <c r="B43" i="129"/>
  <c r="B44" i="129"/>
  <c r="B45" i="129"/>
  <c r="B46" i="129"/>
  <c r="B47" i="129"/>
  <c r="B48" i="129"/>
  <c r="B49" i="129"/>
  <c r="B50" i="129"/>
  <c r="B51" i="129"/>
  <c r="B52" i="129"/>
  <c r="B53" i="129"/>
  <c r="B54" i="129"/>
  <c r="B55" i="129"/>
  <c r="B56" i="129"/>
  <c r="B5" i="129"/>
  <c r="K56" i="131"/>
  <c r="J56" i="131"/>
  <c r="I56" i="131"/>
  <c r="H56" i="131"/>
  <c r="G56" i="131"/>
  <c r="F56" i="131"/>
  <c r="E56" i="131"/>
  <c r="D56" i="131"/>
  <c r="C56" i="131"/>
  <c r="B56" i="131"/>
  <c r="J56" i="130"/>
  <c r="I56" i="130"/>
  <c r="H56" i="130"/>
  <c r="G56" i="130"/>
  <c r="F56" i="130"/>
  <c r="E56" i="130"/>
  <c r="D56" i="130"/>
  <c r="C56" i="130"/>
  <c r="B56" i="130"/>
  <c r="M6" i="129"/>
  <c r="M7" i="129"/>
  <c r="M8" i="129"/>
  <c r="M9" i="129"/>
  <c r="M10" i="129"/>
  <c r="M11" i="129"/>
  <c r="M12" i="129"/>
  <c r="M13" i="129"/>
  <c r="M14" i="129"/>
  <c r="M15" i="129"/>
  <c r="M16" i="129"/>
  <c r="M17" i="129"/>
  <c r="M18" i="129"/>
  <c r="M19" i="129"/>
  <c r="M20" i="129"/>
  <c r="M21" i="129"/>
  <c r="M22" i="129"/>
  <c r="M23" i="129"/>
  <c r="M24" i="129"/>
  <c r="M25" i="129"/>
  <c r="M26" i="129"/>
  <c r="M27" i="129"/>
  <c r="M28" i="129"/>
  <c r="M29" i="129"/>
  <c r="M30" i="129"/>
  <c r="M31" i="129"/>
  <c r="M32" i="129"/>
  <c r="M33" i="129"/>
  <c r="M34" i="129"/>
  <c r="M35" i="129"/>
  <c r="M36" i="129"/>
  <c r="M37" i="129"/>
  <c r="M38" i="129"/>
  <c r="M39" i="129"/>
  <c r="M40" i="129"/>
  <c r="M41" i="129"/>
  <c r="M42" i="129"/>
  <c r="M43" i="129"/>
  <c r="M44" i="129"/>
  <c r="M45" i="129"/>
  <c r="M46" i="129"/>
  <c r="M47" i="129"/>
  <c r="M48" i="129"/>
  <c r="M49" i="129"/>
  <c r="M50" i="129"/>
  <c r="M51" i="129"/>
  <c r="M52" i="129"/>
  <c r="M53" i="129"/>
  <c r="M54" i="129"/>
  <c r="M55" i="129"/>
  <c r="L7" i="129"/>
  <c r="L8" i="129"/>
  <c r="L9" i="129"/>
  <c r="L10" i="129"/>
  <c r="L11" i="129"/>
  <c r="L12" i="129"/>
  <c r="L13" i="129"/>
  <c r="L14" i="129"/>
  <c r="L15" i="129"/>
  <c r="L16" i="129"/>
  <c r="L17" i="129"/>
  <c r="L18" i="129"/>
  <c r="L19" i="129"/>
  <c r="L20" i="129"/>
  <c r="L21" i="129"/>
  <c r="L22" i="129"/>
  <c r="L23" i="129"/>
  <c r="L24" i="129"/>
  <c r="L25" i="129"/>
  <c r="L26" i="129"/>
  <c r="L27" i="129"/>
  <c r="L28" i="129"/>
  <c r="L29" i="129"/>
  <c r="L30" i="129"/>
  <c r="L31" i="129"/>
  <c r="L32" i="129"/>
  <c r="L33" i="129"/>
  <c r="L34" i="129"/>
  <c r="L35" i="129"/>
  <c r="L36" i="129"/>
  <c r="L37" i="129"/>
  <c r="L38" i="129"/>
  <c r="L39" i="129"/>
  <c r="L40" i="129"/>
  <c r="L41" i="129"/>
  <c r="L42" i="129"/>
  <c r="L43" i="129"/>
  <c r="L44" i="129"/>
  <c r="L45" i="129"/>
  <c r="L46" i="129"/>
  <c r="L47" i="129"/>
  <c r="L48" i="129"/>
  <c r="L49" i="129"/>
  <c r="L50" i="129"/>
  <c r="L51" i="129"/>
  <c r="L52" i="129"/>
  <c r="L53" i="129"/>
  <c r="L54" i="129"/>
  <c r="L55" i="129"/>
  <c r="L6" i="129"/>
  <c r="M5" i="129"/>
  <c r="L5" i="129"/>
  <c r="K5" i="129"/>
  <c r="M56" i="131"/>
  <c r="L56" i="131"/>
  <c r="M56" i="130"/>
  <c r="M56" i="129" s="1"/>
  <c r="L56" i="130"/>
  <c r="L56" i="129" s="1"/>
  <c r="G49" i="43"/>
  <c r="E49" i="43"/>
  <c r="E48" i="43"/>
  <c r="D49" i="43"/>
  <c r="C49" i="43"/>
  <c r="B49" i="43"/>
  <c r="B48" i="43"/>
  <c r="K56" i="129"/>
  <c r="K6" i="129"/>
  <c r="K7" i="129"/>
  <c r="K8" i="129"/>
  <c r="K9" i="129"/>
  <c r="K10" i="129"/>
  <c r="K11" i="129"/>
  <c r="K12" i="129"/>
  <c r="K13" i="129"/>
  <c r="K14" i="129"/>
  <c r="K15" i="129"/>
  <c r="K16" i="129"/>
  <c r="K17" i="129"/>
  <c r="K18" i="129"/>
  <c r="K19" i="129"/>
  <c r="K20" i="129"/>
  <c r="K21" i="129"/>
  <c r="K22" i="129"/>
  <c r="K23" i="129"/>
  <c r="K24" i="129"/>
  <c r="K25" i="129"/>
  <c r="K26" i="129"/>
  <c r="K27" i="129"/>
  <c r="K28" i="129"/>
  <c r="K29" i="129"/>
  <c r="K30" i="129"/>
  <c r="K31" i="129"/>
  <c r="K32" i="129"/>
  <c r="K33" i="129"/>
  <c r="K34" i="129"/>
  <c r="K35" i="129"/>
  <c r="K36" i="129"/>
  <c r="K37" i="129"/>
  <c r="K38" i="129"/>
  <c r="K39" i="129"/>
  <c r="K40" i="129"/>
  <c r="K41" i="129"/>
  <c r="K42" i="129"/>
  <c r="K43" i="129"/>
  <c r="K44" i="129"/>
  <c r="K45" i="129"/>
  <c r="K46" i="129"/>
  <c r="K47" i="129"/>
  <c r="K48" i="129"/>
  <c r="K49" i="129"/>
  <c r="K50" i="129"/>
  <c r="K51" i="129"/>
  <c r="K52" i="129"/>
  <c r="K53" i="129"/>
  <c r="K54" i="129"/>
  <c r="K55" i="129"/>
  <c r="C3" i="126"/>
  <c r="B25" i="43"/>
  <c r="B44" i="126"/>
  <c r="C1" i="49"/>
  <c r="F49" i="43" l="1"/>
  <c r="H49" i="43" s="1"/>
  <c r="B95" i="126"/>
  <c r="C145" i="126"/>
  <c r="C48" i="126" s="1"/>
  <c r="G145" i="126"/>
  <c r="H145" i="126"/>
  <c r="G141" i="126"/>
  <c r="H141" i="126"/>
  <c r="G140" i="126"/>
  <c r="H140" i="126"/>
  <c r="G139" i="126"/>
  <c r="H139" i="126"/>
  <c r="G138" i="126"/>
  <c r="H138" i="126"/>
  <c r="G137" i="126"/>
  <c r="H137" i="126"/>
  <c r="G136" i="126"/>
  <c r="H136" i="126"/>
  <c r="G135" i="126"/>
  <c r="H135" i="126"/>
  <c r="G134" i="126"/>
  <c r="H134" i="126"/>
  <c r="G133" i="126"/>
  <c r="H133" i="126"/>
  <c r="G132" i="126"/>
  <c r="H132" i="126"/>
  <c r="G131" i="126"/>
  <c r="H131" i="126"/>
  <c r="G130" i="126"/>
  <c r="H130" i="126"/>
  <c r="G129" i="126"/>
  <c r="H129" i="126"/>
  <c r="G128" i="126"/>
  <c r="H128" i="126"/>
  <c r="G127" i="126"/>
  <c r="H127" i="126"/>
  <c r="G126" i="126"/>
  <c r="H126" i="126"/>
  <c r="G125" i="126"/>
  <c r="H125" i="126"/>
  <c r="G124" i="126"/>
  <c r="H124" i="126"/>
  <c r="G123" i="126"/>
  <c r="H123" i="126"/>
  <c r="G122" i="126"/>
  <c r="H122" i="126"/>
  <c r="G121" i="126"/>
  <c r="H121" i="126"/>
  <c r="G119" i="126"/>
  <c r="H119" i="126"/>
  <c r="G118" i="126"/>
  <c r="H118" i="126"/>
  <c r="G117" i="126"/>
  <c r="H117" i="126"/>
  <c r="G116" i="126"/>
  <c r="H116" i="126"/>
  <c r="G106" i="126"/>
  <c r="H106" i="126"/>
  <c r="G105" i="126"/>
  <c r="H105" i="126"/>
  <c r="G104" i="126"/>
  <c r="H104" i="126"/>
  <c r="G95" i="126"/>
  <c r="H95" i="126"/>
  <c r="H94" i="126"/>
  <c r="G93" i="126"/>
  <c r="H93" i="126"/>
  <c r="G92" i="126"/>
  <c r="H92" i="126"/>
  <c r="G91" i="126"/>
  <c r="H91" i="126"/>
  <c r="G90" i="126"/>
  <c r="H90" i="126"/>
  <c r="G89" i="126"/>
  <c r="H89" i="126"/>
  <c r="G88" i="126"/>
  <c r="H88" i="126"/>
  <c r="G87" i="126"/>
  <c r="G86" i="126"/>
  <c r="H87" i="126"/>
  <c r="H86" i="126"/>
  <c r="H85" i="126"/>
  <c r="G85" i="126"/>
  <c r="G84" i="126"/>
  <c r="H84" i="126"/>
  <c r="G83" i="126"/>
  <c r="H83" i="126"/>
  <c r="G82" i="126"/>
  <c r="H82" i="126"/>
  <c r="G81" i="126"/>
  <c r="H81" i="126"/>
  <c r="G80" i="126"/>
  <c r="H80" i="126"/>
  <c r="G79" i="126"/>
  <c r="H79" i="126"/>
  <c r="G78" i="126"/>
  <c r="H78" i="126"/>
  <c r="G77" i="126"/>
  <c r="H77" i="126"/>
  <c r="G76" i="126"/>
  <c r="H76" i="126"/>
  <c r="G75" i="126"/>
  <c r="H75" i="126"/>
  <c r="G74" i="126"/>
  <c r="H74" i="126"/>
  <c r="G73" i="126"/>
  <c r="H73" i="126"/>
  <c r="G72" i="126"/>
  <c r="H72" i="126"/>
  <c r="G71" i="126"/>
  <c r="H71" i="126"/>
  <c r="G69" i="126"/>
  <c r="H69" i="126"/>
  <c r="G68" i="126"/>
  <c r="H68" i="126"/>
  <c r="G67" i="126"/>
  <c r="H67" i="126"/>
  <c r="G66" i="126"/>
  <c r="H66" i="126"/>
  <c r="G64" i="126"/>
  <c r="H64" i="126"/>
  <c r="G63" i="126"/>
  <c r="H63" i="126"/>
  <c r="G62" i="126"/>
  <c r="H62" i="126"/>
  <c r="G60" i="126"/>
  <c r="H60" i="126"/>
  <c r="G59" i="126"/>
  <c r="H59" i="126"/>
  <c r="G58" i="126"/>
  <c r="H58" i="126"/>
  <c r="G56" i="126"/>
  <c r="H56" i="126"/>
  <c r="G55" i="126"/>
  <c r="H55" i="126"/>
  <c r="G54" i="126"/>
  <c r="H54" i="126"/>
  <c r="H44" i="126"/>
  <c r="G43" i="126"/>
  <c r="H43" i="126"/>
  <c r="G42" i="126"/>
  <c r="H42" i="126"/>
  <c r="G41" i="126"/>
  <c r="H41" i="126"/>
  <c r="G40" i="126"/>
  <c r="H40" i="126"/>
  <c r="G39" i="126"/>
  <c r="H39" i="126"/>
  <c r="G38" i="126"/>
  <c r="H38" i="126"/>
  <c r="G37" i="126"/>
  <c r="H37" i="126"/>
  <c r="G36" i="126"/>
  <c r="H36" i="126"/>
  <c r="G35" i="126"/>
  <c r="H35" i="126"/>
  <c r="G34" i="126"/>
  <c r="H34" i="126"/>
  <c r="G33" i="126"/>
  <c r="H33" i="126"/>
  <c r="G32" i="126"/>
  <c r="H32" i="126"/>
  <c r="G31" i="126"/>
  <c r="H31" i="126"/>
  <c r="G30" i="126"/>
  <c r="H30" i="126"/>
  <c r="G29" i="126"/>
  <c r="H29" i="126"/>
  <c r="G28" i="126"/>
  <c r="H28" i="126"/>
  <c r="G27" i="126"/>
  <c r="H27" i="126"/>
  <c r="G26" i="126"/>
  <c r="H26" i="126"/>
  <c r="G25" i="126"/>
  <c r="H25" i="126"/>
  <c r="G24" i="126"/>
  <c r="H24" i="126"/>
  <c r="G23" i="126"/>
  <c r="H23" i="126"/>
  <c r="G22" i="126"/>
  <c r="H22" i="126"/>
  <c r="G21" i="126"/>
  <c r="H21" i="126"/>
  <c r="G20" i="126"/>
  <c r="H20" i="126"/>
  <c r="H18" i="126"/>
  <c r="G17" i="126"/>
  <c r="H17" i="126"/>
  <c r="G16" i="126"/>
  <c r="H16" i="126"/>
  <c r="G15" i="126"/>
  <c r="H15" i="126"/>
  <c r="H13" i="126"/>
  <c r="H12" i="126"/>
  <c r="H11" i="126"/>
  <c r="G9" i="126"/>
  <c r="H9" i="126"/>
  <c r="G8" i="126"/>
  <c r="H8" i="126"/>
  <c r="H10" i="126" l="1"/>
  <c r="G3" i="126"/>
  <c r="G7" i="126"/>
  <c r="H7" i="126"/>
  <c r="G5" i="126"/>
  <c r="H5" i="126"/>
  <c r="G4" i="126"/>
  <c r="H4" i="126"/>
  <c r="H3" i="126"/>
  <c r="AE57" i="126"/>
  <c r="Y54" i="126"/>
  <c r="Y59" i="126"/>
  <c r="AE58" i="126"/>
  <c r="AG37" i="126"/>
  <c r="C43" i="126"/>
  <c r="C44" i="126"/>
  <c r="C47" i="126" a="1"/>
  <c r="C47" i="126" s="1"/>
  <c r="W56" i="126" l="1" a="1"/>
  <c r="W56" i="126" s="1"/>
  <c r="C33" i="118"/>
  <c r="C31" i="118"/>
  <c r="L4" i="118"/>
  <c r="L5" i="118"/>
  <c r="L6" i="118"/>
  <c r="L7" i="118"/>
  <c r="L8" i="118"/>
  <c r="L9" i="118"/>
  <c r="L10" i="118"/>
  <c r="L11" i="118"/>
  <c r="L12" i="118"/>
  <c r="L13" i="118"/>
  <c r="L14" i="118"/>
  <c r="L15" i="118"/>
  <c r="L16" i="118"/>
  <c r="L17" i="118"/>
  <c r="L18" i="118"/>
  <c r="L19" i="118"/>
  <c r="L20" i="118"/>
  <c r="L21" i="118"/>
  <c r="L22" i="118"/>
  <c r="L23" i="118"/>
  <c r="L24" i="118"/>
  <c r="L25" i="118"/>
  <c r="L29" i="118"/>
  <c r="L30" i="118"/>
  <c r="L3" i="118"/>
  <c r="D30" i="118"/>
  <c r="D4" i="118"/>
  <c r="D5" i="118"/>
  <c r="D6" i="118"/>
  <c r="D7" i="118"/>
  <c r="D8" i="118"/>
  <c r="D9" i="118"/>
  <c r="D10" i="118"/>
  <c r="D11" i="118"/>
  <c r="D12" i="118"/>
  <c r="D13" i="118"/>
  <c r="D14" i="118"/>
  <c r="D15" i="118"/>
  <c r="D16" i="118"/>
  <c r="D17" i="118"/>
  <c r="D18" i="118"/>
  <c r="D19" i="118"/>
  <c r="D20" i="118"/>
  <c r="D21" i="118"/>
  <c r="D22" i="118"/>
  <c r="D23" i="118"/>
  <c r="D24" i="118"/>
  <c r="D25" i="118"/>
  <c r="D26" i="118"/>
  <c r="L26" i="118" s="1"/>
  <c r="D27" i="118"/>
  <c r="L27" i="118" s="1"/>
  <c r="D28" i="118"/>
  <c r="L28" i="118" s="1"/>
  <c r="D29" i="118"/>
  <c r="D3" i="118"/>
  <c r="Z4" i="128"/>
  <c r="Z5" i="128"/>
  <c r="Z6" i="128"/>
  <c r="Z7" i="128"/>
  <c r="Z8" i="128"/>
  <c r="Z9" i="128"/>
  <c r="Z10" i="128"/>
  <c r="Z11" i="128"/>
  <c r="Z12" i="128"/>
  <c r="Z13" i="128"/>
  <c r="Z14" i="128"/>
  <c r="Z15" i="128"/>
  <c r="Z16" i="128"/>
  <c r="Z17" i="128"/>
  <c r="Z18" i="128"/>
  <c r="Z19" i="128"/>
  <c r="Z20" i="128"/>
  <c r="Z21" i="128"/>
  <c r="Z22" i="128"/>
  <c r="Z23" i="128"/>
  <c r="Z24" i="128"/>
  <c r="Z25" i="128"/>
  <c r="Z26" i="128"/>
  <c r="Z27" i="128"/>
  <c r="Z28" i="128"/>
  <c r="Z29" i="128"/>
  <c r="Z30" i="128"/>
  <c r="Z31" i="128"/>
  <c r="Z32" i="128"/>
  <c r="Z33" i="128"/>
  <c r="Z34" i="128"/>
  <c r="Z35" i="128"/>
  <c r="Z36" i="128"/>
  <c r="Z37" i="128"/>
  <c r="Z38" i="128"/>
  <c r="Z39" i="128"/>
  <c r="Z40" i="128"/>
  <c r="Z41" i="128"/>
  <c r="Z42" i="128"/>
  <c r="Z43" i="128"/>
  <c r="Z44" i="128"/>
  <c r="Z45" i="128"/>
  <c r="Z46" i="128"/>
  <c r="Z47" i="128"/>
  <c r="Z48" i="128"/>
  <c r="Z49" i="128"/>
  <c r="Z50" i="128"/>
  <c r="Z51" i="128"/>
  <c r="Z52" i="128"/>
  <c r="Z53" i="128"/>
  <c r="Z3" i="128"/>
  <c r="Z65" i="51"/>
  <c r="Z66" i="51"/>
  <c r="Z67" i="51"/>
  <c r="Z68" i="51"/>
  <c r="Z69" i="51"/>
  <c r="Z70" i="51"/>
  <c r="Z71" i="51"/>
  <c r="Z72" i="51"/>
  <c r="Z73" i="51"/>
  <c r="Z74" i="51"/>
  <c r="Z75" i="51"/>
  <c r="Z76" i="51"/>
  <c r="Z77" i="51"/>
  <c r="Z78" i="51"/>
  <c r="Z79" i="51"/>
  <c r="Z80" i="51"/>
  <c r="Z81" i="51"/>
  <c r="Z82" i="51"/>
  <c r="Z83" i="51"/>
  <c r="Z84" i="51"/>
  <c r="Z85" i="51"/>
  <c r="Z86" i="51"/>
  <c r="Z87" i="51"/>
  <c r="Z88" i="51"/>
  <c r="Z89" i="51"/>
  <c r="Z90" i="51"/>
  <c r="Z91" i="51"/>
  <c r="Z92" i="51"/>
  <c r="Z93" i="51"/>
  <c r="Z94" i="51"/>
  <c r="Z95" i="51"/>
  <c r="Z96" i="51"/>
  <c r="Z97" i="51"/>
  <c r="Z98" i="51"/>
  <c r="Z99" i="51"/>
  <c r="Z100" i="51"/>
  <c r="Z101" i="51"/>
  <c r="Z102" i="51"/>
  <c r="Z103" i="51"/>
  <c r="Z104" i="51"/>
  <c r="Z105" i="51"/>
  <c r="Z106" i="51"/>
  <c r="Z107" i="51"/>
  <c r="Z108" i="51"/>
  <c r="Z109" i="51"/>
  <c r="Z110" i="51"/>
  <c r="Z111" i="51"/>
  <c r="Z112" i="51"/>
  <c r="Z113" i="51"/>
  <c r="Z114" i="51"/>
  <c r="Z115" i="51"/>
  <c r="Z64" i="51"/>
  <c r="Y233" i="52"/>
  <c r="AA228" i="116"/>
  <c r="W233" i="52"/>
  <c r="H115" i="72"/>
  <c r="B182" i="52"/>
  <c r="I182" i="52"/>
  <c r="J182" i="52"/>
  <c r="K182" i="52"/>
  <c r="L182" i="52"/>
  <c r="M182" i="52"/>
  <c r="N182" i="52"/>
  <c r="O182" i="52"/>
  <c r="P182" i="52"/>
  <c r="Q182" i="52"/>
  <c r="R182" i="52"/>
  <c r="S182" i="52"/>
  <c r="T182" i="52"/>
  <c r="U182" i="52"/>
  <c r="W182" i="52"/>
  <c r="X182" i="52"/>
  <c r="B183" i="52"/>
  <c r="I183" i="52"/>
  <c r="J183" i="52"/>
  <c r="K183" i="52"/>
  <c r="L183" i="52"/>
  <c r="M183" i="52"/>
  <c r="N183" i="52"/>
  <c r="O183" i="52"/>
  <c r="P183" i="52"/>
  <c r="Q183" i="52"/>
  <c r="R183" i="52"/>
  <c r="S183" i="52"/>
  <c r="T183" i="52"/>
  <c r="U183" i="52"/>
  <c r="W183" i="52"/>
  <c r="X183" i="52"/>
  <c r="B184" i="52"/>
  <c r="I184" i="52"/>
  <c r="J184" i="52"/>
  <c r="K184" i="52"/>
  <c r="L184" i="52"/>
  <c r="M184" i="52"/>
  <c r="N184" i="52"/>
  <c r="O184" i="52"/>
  <c r="P184" i="52"/>
  <c r="Q184" i="52"/>
  <c r="R184" i="52"/>
  <c r="S184" i="52"/>
  <c r="T184" i="52"/>
  <c r="U184" i="52"/>
  <c r="W184" i="52"/>
  <c r="X184" i="52"/>
  <c r="B185" i="52"/>
  <c r="I185" i="52"/>
  <c r="J185" i="52"/>
  <c r="K185" i="52"/>
  <c r="L185" i="52"/>
  <c r="M185" i="52"/>
  <c r="N185" i="52"/>
  <c r="O185" i="52"/>
  <c r="P185" i="52"/>
  <c r="Q185" i="52"/>
  <c r="R185" i="52"/>
  <c r="S185" i="52"/>
  <c r="T185" i="52"/>
  <c r="U185" i="52"/>
  <c r="W185" i="52"/>
  <c r="X185" i="52"/>
  <c r="B186" i="52"/>
  <c r="I186" i="52"/>
  <c r="J186" i="52"/>
  <c r="K186" i="52"/>
  <c r="L186" i="52"/>
  <c r="M186" i="52"/>
  <c r="N186" i="52"/>
  <c r="O186" i="52"/>
  <c r="P186" i="52"/>
  <c r="Q186" i="52"/>
  <c r="R186" i="52"/>
  <c r="S186" i="52"/>
  <c r="T186" i="52"/>
  <c r="U186" i="52"/>
  <c r="W186" i="52"/>
  <c r="X186" i="52"/>
  <c r="B187" i="52"/>
  <c r="I187" i="52"/>
  <c r="J187" i="52"/>
  <c r="K187" i="52"/>
  <c r="L187" i="52"/>
  <c r="M187" i="52"/>
  <c r="N187" i="52"/>
  <c r="O187" i="52"/>
  <c r="P187" i="52"/>
  <c r="Q187" i="52"/>
  <c r="R187" i="52"/>
  <c r="S187" i="52"/>
  <c r="T187" i="52"/>
  <c r="U187" i="52"/>
  <c r="W187" i="52"/>
  <c r="X187" i="52"/>
  <c r="B188" i="52"/>
  <c r="I188" i="52"/>
  <c r="J188" i="52"/>
  <c r="K188" i="52"/>
  <c r="L188" i="52"/>
  <c r="M188" i="52"/>
  <c r="N188" i="52"/>
  <c r="O188" i="52"/>
  <c r="P188" i="52"/>
  <c r="Q188" i="52"/>
  <c r="R188" i="52"/>
  <c r="S188" i="52"/>
  <c r="T188" i="52"/>
  <c r="U188" i="52"/>
  <c r="W188" i="52"/>
  <c r="X188" i="52"/>
  <c r="B189" i="52"/>
  <c r="I189" i="52"/>
  <c r="J189" i="52"/>
  <c r="K189" i="52"/>
  <c r="L189" i="52"/>
  <c r="M189" i="52"/>
  <c r="N189" i="52"/>
  <c r="O189" i="52"/>
  <c r="P189" i="52"/>
  <c r="Q189" i="52"/>
  <c r="R189" i="52"/>
  <c r="S189" i="52"/>
  <c r="T189" i="52"/>
  <c r="U189" i="52"/>
  <c r="W189" i="52"/>
  <c r="X189" i="52"/>
  <c r="B190" i="52"/>
  <c r="I190" i="52"/>
  <c r="J190" i="52"/>
  <c r="K190" i="52"/>
  <c r="L190" i="52"/>
  <c r="M190" i="52"/>
  <c r="N190" i="52"/>
  <c r="O190" i="52"/>
  <c r="P190" i="52"/>
  <c r="Q190" i="52"/>
  <c r="R190" i="52"/>
  <c r="S190" i="52"/>
  <c r="T190" i="52"/>
  <c r="U190" i="52"/>
  <c r="W190" i="52"/>
  <c r="X190" i="52"/>
  <c r="B191" i="52"/>
  <c r="I191" i="52"/>
  <c r="J191" i="52"/>
  <c r="K191" i="52"/>
  <c r="L191" i="52"/>
  <c r="M191" i="52"/>
  <c r="N191" i="52"/>
  <c r="O191" i="52"/>
  <c r="P191" i="52"/>
  <c r="Q191" i="52"/>
  <c r="R191" i="52"/>
  <c r="S191" i="52"/>
  <c r="T191" i="52"/>
  <c r="U191" i="52"/>
  <c r="W191" i="52"/>
  <c r="X191" i="52"/>
  <c r="B192" i="52"/>
  <c r="I192" i="52"/>
  <c r="J192" i="52"/>
  <c r="K192" i="52"/>
  <c r="L192" i="52"/>
  <c r="M192" i="52"/>
  <c r="N192" i="52"/>
  <c r="O192" i="52"/>
  <c r="P192" i="52"/>
  <c r="Q192" i="52"/>
  <c r="R192" i="52"/>
  <c r="S192" i="52"/>
  <c r="T192" i="52"/>
  <c r="U192" i="52"/>
  <c r="W192" i="52"/>
  <c r="X192" i="52"/>
  <c r="B193" i="52"/>
  <c r="I193" i="52"/>
  <c r="J193" i="52"/>
  <c r="K193" i="52"/>
  <c r="L193" i="52"/>
  <c r="M193" i="52"/>
  <c r="N193" i="52"/>
  <c r="O193" i="52"/>
  <c r="P193" i="52"/>
  <c r="Q193" i="52"/>
  <c r="R193" i="52"/>
  <c r="S193" i="52"/>
  <c r="T193" i="52"/>
  <c r="U193" i="52"/>
  <c r="W193" i="52"/>
  <c r="X193" i="52"/>
  <c r="B194" i="52"/>
  <c r="I194" i="52"/>
  <c r="J194" i="52"/>
  <c r="K194" i="52"/>
  <c r="L194" i="52"/>
  <c r="M194" i="52"/>
  <c r="N194" i="52"/>
  <c r="O194" i="52"/>
  <c r="P194" i="52"/>
  <c r="Q194" i="52"/>
  <c r="R194" i="52"/>
  <c r="S194" i="52"/>
  <c r="T194" i="52"/>
  <c r="U194" i="52"/>
  <c r="W194" i="52"/>
  <c r="X194" i="52"/>
  <c r="B195" i="52"/>
  <c r="I195" i="52"/>
  <c r="J195" i="52"/>
  <c r="K195" i="52"/>
  <c r="L195" i="52"/>
  <c r="M195" i="52"/>
  <c r="N195" i="52"/>
  <c r="O195" i="52"/>
  <c r="P195" i="52"/>
  <c r="Q195" i="52"/>
  <c r="R195" i="52"/>
  <c r="S195" i="52"/>
  <c r="T195" i="52"/>
  <c r="U195" i="52"/>
  <c r="W195" i="52"/>
  <c r="X195" i="52"/>
  <c r="B196" i="52"/>
  <c r="I196" i="52"/>
  <c r="J196" i="52"/>
  <c r="K196" i="52"/>
  <c r="L196" i="52"/>
  <c r="M196" i="52"/>
  <c r="N196" i="52"/>
  <c r="O196" i="52"/>
  <c r="P196" i="52"/>
  <c r="Q196" i="52"/>
  <c r="R196" i="52"/>
  <c r="S196" i="52"/>
  <c r="T196" i="52"/>
  <c r="U196" i="52"/>
  <c r="W196" i="52"/>
  <c r="X196" i="52"/>
  <c r="B197" i="52"/>
  <c r="I197" i="52"/>
  <c r="J197" i="52"/>
  <c r="K197" i="52"/>
  <c r="L197" i="52"/>
  <c r="M197" i="52"/>
  <c r="N197" i="52"/>
  <c r="O197" i="52"/>
  <c r="P197" i="52"/>
  <c r="Q197" i="52"/>
  <c r="R197" i="52"/>
  <c r="S197" i="52"/>
  <c r="T197" i="52"/>
  <c r="U197" i="52"/>
  <c r="W197" i="52"/>
  <c r="X197" i="52"/>
  <c r="B198" i="52"/>
  <c r="I198" i="52"/>
  <c r="J198" i="52"/>
  <c r="K198" i="52"/>
  <c r="L198" i="52"/>
  <c r="M198" i="52"/>
  <c r="N198" i="52"/>
  <c r="O198" i="52"/>
  <c r="P198" i="52"/>
  <c r="Q198" i="52"/>
  <c r="R198" i="52"/>
  <c r="S198" i="52"/>
  <c r="T198" i="52"/>
  <c r="U198" i="52"/>
  <c r="W198" i="52"/>
  <c r="X198" i="52"/>
  <c r="B199" i="52"/>
  <c r="I199" i="52"/>
  <c r="J199" i="52"/>
  <c r="K199" i="52"/>
  <c r="L199" i="52"/>
  <c r="M199" i="52"/>
  <c r="N199" i="52"/>
  <c r="O199" i="52"/>
  <c r="P199" i="52"/>
  <c r="Q199" i="52"/>
  <c r="R199" i="52"/>
  <c r="S199" i="52"/>
  <c r="T199" i="52"/>
  <c r="U199" i="52"/>
  <c r="W199" i="52"/>
  <c r="X199" i="52"/>
  <c r="B200" i="52"/>
  <c r="I200" i="52"/>
  <c r="J200" i="52"/>
  <c r="K200" i="52"/>
  <c r="L200" i="52"/>
  <c r="M200" i="52"/>
  <c r="N200" i="52"/>
  <c r="O200" i="52"/>
  <c r="P200" i="52"/>
  <c r="Q200" i="52"/>
  <c r="R200" i="52"/>
  <c r="S200" i="52"/>
  <c r="T200" i="52"/>
  <c r="U200" i="52"/>
  <c r="W200" i="52"/>
  <c r="X200" i="52"/>
  <c r="B201" i="52"/>
  <c r="I201" i="52"/>
  <c r="J201" i="52"/>
  <c r="K201" i="52"/>
  <c r="L201" i="52"/>
  <c r="M201" i="52"/>
  <c r="N201" i="52"/>
  <c r="O201" i="52"/>
  <c r="P201" i="52"/>
  <c r="Q201" i="52"/>
  <c r="R201" i="52"/>
  <c r="S201" i="52"/>
  <c r="T201" i="52"/>
  <c r="U201" i="52"/>
  <c r="W201" i="52"/>
  <c r="X201" i="52"/>
  <c r="B202" i="52"/>
  <c r="I202" i="52"/>
  <c r="J202" i="52"/>
  <c r="K202" i="52"/>
  <c r="L202" i="52"/>
  <c r="M202" i="52"/>
  <c r="N202" i="52"/>
  <c r="O202" i="52"/>
  <c r="P202" i="52"/>
  <c r="Q202" i="52"/>
  <c r="R202" i="52"/>
  <c r="S202" i="52"/>
  <c r="T202" i="52"/>
  <c r="U202" i="52"/>
  <c r="W202" i="52"/>
  <c r="X202" i="52"/>
  <c r="B203" i="52"/>
  <c r="I203" i="52"/>
  <c r="J203" i="52"/>
  <c r="K203" i="52"/>
  <c r="L203" i="52"/>
  <c r="M203" i="52"/>
  <c r="N203" i="52"/>
  <c r="O203" i="52"/>
  <c r="P203" i="52"/>
  <c r="Q203" i="52"/>
  <c r="R203" i="52"/>
  <c r="S203" i="52"/>
  <c r="T203" i="52"/>
  <c r="U203" i="52"/>
  <c r="W203" i="52"/>
  <c r="X203" i="52"/>
  <c r="B204" i="52"/>
  <c r="I204" i="52"/>
  <c r="J204" i="52"/>
  <c r="K204" i="52"/>
  <c r="L204" i="52"/>
  <c r="M204" i="52"/>
  <c r="N204" i="52"/>
  <c r="O204" i="52"/>
  <c r="P204" i="52"/>
  <c r="Q204" i="52"/>
  <c r="R204" i="52"/>
  <c r="S204" i="52"/>
  <c r="T204" i="52"/>
  <c r="U204" i="52"/>
  <c r="W204" i="52"/>
  <c r="X204" i="52"/>
  <c r="B205" i="52"/>
  <c r="I205" i="52"/>
  <c r="J205" i="52"/>
  <c r="K205" i="52"/>
  <c r="L205" i="52"/>
  <c r="M205" i="52"/>
  <c r="N205" i="52"/>
  <c r="O205" i="52"/>
  <c r="P205" i="52"/>
  <c r="Q205" i="52"/>
  <c r="R205" i="52"/>
  <c r="S205" i="52"/>
  <c r="T205" i="52"/>
  <c r="U205" i="52"/>
  <c r="W205" i="52"/>
  <c r="X205" i="52"/>
  <c r="B206" i="52"/>
  <c r="I206" i="52"/>
  <c r="J206" i="52"/>
  <c r="K206" i="52"/>
  <c r="L206" i="52"/>
  <c r="M206" i="52"/>
  <c r="N206" i="52"/>
  <c r="O206" i="52"/>
  <c r="P206" i="52"/>
  <c r="Q206" i="52"/>
  <c r="R206" i="52"/>
  <c r="S206" i="52"/>
  <c r="T206" i="52"/>
  <c r="U206" i="52"/>
  <c r="W206" i="52"/>
  <c r="X206" i="52"/>
  <c r="B207" i="52"/>
  <c r="I207" i="52"/>
  <c r="J207" i="52"/>
  <c r="K207" i="52"/>
  <c r="L207" i="52"/>
  <c r="M207" i="52"/>
  <c r="N207" i="52"/>
  <c r="O207" i="52"/>
  <c r="P207" i="52"/>
  <c r="Q207" i="52"/>
  <c r="R207" i="52"/>
  <c r="S207" i="52"/>
  <c r="T207" i="52"/>
  <c r="U207" i="52"/>
  <c r="W207" i="52"/>
  <c r="X207" i="52"/>
  <c r="B208" i="52"/>
  <c r="I208" i="52"/>
  <c r="J208" i="52"/>
  <c r="K208" i="52"/>
  <c r="L208" i="52"/>
  <c r="M208" i="52"/>
  <c r="N208" i="52"/>
  <c r="O208" i="52"/>
  <c r="P208" i="52"/>
  <c r="Q208" i="52"/>
  <c r="R208" i="52"/>
  <c r="S208" i="52"/>
  <c r="T208" i="52"/>
  <c r="U208" i="52"/>
  <c r="W208" i="52"/>
  <c r="X208" i="52"/>
  <c r="B209" i="52"/>
  <c r="I209" i="52"/>
  <c r="J209" i="52"/>
  <c r="K209" i="52"/>
  <c r="L209" i="52"/>
  <c r="M209" i="52"/>
  <c r="N209" i="52"/>
  <c r="O209" i="52"/>
  <c r="P209" i="52"/>
  <c r="Q209" i="52"/>
  <c r="R209" i="52"/>
  <c r="S209" i="52"/>
  <c r="T209" i="52"/>
  <c r="U209" i="52"/>
  <c r="W209" i="52"/>
  <c r="X209" i="52"/>
  <c r="B210" i="52"/>
  <c r="I210" i="52"/>
  <c r="J210" i="52"/>
  <c r="K210" i="52"/>
  <c r="L210" i="52"/>
  <c r="M210" i="52"/>
  <c r="N210" i="52"/>
  <c r="O210" i="52"/>
  <c r="P210" i="52"/>
  <c r="Q210" i="52"/>
  <c r="R210" i="52"/>
  <c r="S210" i="52"/>
  <c r="T210" i="52"/>
  <c r="U210" i="52"/>
  <c r="W210" i="52"/>
  <c r="X210" i="52"/>
  <c r="B211" i="52"/>
  <c r="I211" i="52"/>
  <c r="J211" i="52"/>
  <c r="K211" i="52"/>
  <c r="L211" i="52"/>
  <c r="M211" i="52"/>
  <c r="N211" i="52"/>
  <c r="O211" i="52"/>
  <c r="P211" i="52"/>
  <c r="Q211" i="52"/>
  <c r="R211" i="52"/>
  <c r="S211" i="52"/>
  <c r="T211" i="52"/>
  <c r="U211" i="52"/>
  <c r="W211" i="52"/>
  <c r="X211" i="52"/>
  <c r="B212" i="52"/>
  <c r="I212" i="52"/>
  <c r="J212" i="52"/>
  <c r="K212" i="52"/>
  <c r="L212" i="52"/>
  <c r="M212" i="52"/>
  <c r="N212" i="52"/>
  <c r="O212" i="52"/>
  <c r="P212" i="52"/>
  <c r="Q212" i="52"/>
  <c r="R212" i="52"/>
  <c r="S212" i="52"/>
  <c r="T212" i="52"/>
  <c r="U212" i="52"/>
  <c r="W212" i="52"/>
  <c r="X212" i="52"/>
  <c r="B213" i="52"/>
  <c r="I213" i="52"/>
  <c r="J213" i="52"/>
  <c r="K213" i="52"/>
  <c r="L213" i="52"/>
  <c r="M213" i="52"/>
  <c r="N213" i="52"/>
  <c r="O213" i="52"/>
  <c r="P213" i="52"/>
  <c r="Q213" i="52"/>
  <c r="R213" i="52"/>
  <c r="S213" i="52"/>
  <c r="T213" i="52"/>
  <c r="U213" i="52"/>
  <c r="W213" i="52"/>
  <c r="X213" i="52"/>
  <c r="B214" i="52"/>
  <c r="I214" i="52"/>
  <c r="J214" i="52"/>
  <c r="K214" i="52"/>
  <c r="L214" i="52"/>
  <c r="M214" i="52"/>
  <c r="N214" i="52"/>
  <c r="O214" i="52"/>
  <c r="P214" i="52"/>
  <c r="Q214" i="52"/>
  <c r="R214" i="52"/>
  <c r="S214" i="52"/>
  <c r="T214" i="52"/>
  <c r="U214" i="52"/>
  <c r="W214" i="52"/>
  <c r="X214" i="52"/>
  <c r="B215" i="52"/>
  <c r="I215" i="52"/>
  <c r="J215" i="52"/>
  <c r="K215" i="52"/>
  <c r="L215" i="52"/>
  <c r="M215" i="52"/>
  <c r="N215" i="52"/>
  <c r="O215" i="52"/>
  <c r="P215" i="52"/>
  <c r="Q215" i="52"/>
  <c r="R215" i="52"/>
  <c r="S215" i="52"/>
  <c r="T215" i="52"/>
  <c r="U215" i="52"/>
  <c r="W215" i="52"/>
  <c r="X215" i="52"/>
  <c r="B216" i="52"/>
  <c r="I216" i="52"/>
  <c r="J216" i="52"/>
  <c r="K216" i="52"/>
  <c r="L216" i="52"/>
  <c r="M216" i="52"/>
  <c r="N216" i="52"/>
  <c r="O216" i="52"/>
  <c r="P216" i="52"/>
  <c r="Q216" i="52"/>
  <c r="R216" i="52"/>
  <c r="S216" i="52"/>
  <c r="T216" i="52"/>
  <c r="U216" i="52"/>
  <c r="W216" i="52"/>
  <c r="X216" i="52"/>
  <c r="B217" i="52"/>
  <c r="I217" i="52"/>
  <c r="J217" i="52"/>
  <c r="K217" i="52"/>
  <c r="L217" i="52"/>
  <c r="M217" i="52"/>
  <c r="N217" i="52"/>
  <c r="O217" i="52"/>
  <c r="P217" i="52"/>
  <c r="Q217" i="52"/>
  <c r="R217" i="52"/>
  <c r="S217" i="52"/>
  <c r="T217" i="52"/>
  <c r="U217" i="52"/>
  <c r="W217" i="52"/>
  <c r="X217" i="52"/>
  <c r="B218" i="52"/>
  <c r="I218" i="52"/>
  <c r="J218" i="52"/>
  <c r="K218" i="52"/>
  <c r="L218" i="52"/>
  <c r="M218" i="52"/>
  <c r="N218" i="52"/>
  <c r="O218" i="52"/>
  <c r="P218" i="52"/>
  <c r="Q218" i="52"/>
  <c r="R218" i="52"/>
  <c r="S218" i="52"/>
  <c r="T218" i="52"/>
  <c r="U218" i="52"/>
  <c r="W218" i="52"/>
  <c r="X218" i="52"/>
  <c r="B219" i="52"/>
  <c r="I219" i="52"/>
  <c r="J219" i="52"/>
  <c r="K219" i="52"/>
  <c r="L219" i="52"/>
  <c r="M219" i="52"/>
  <c r="N219" i="52"/>
  <c r="O219" i="52"/>
  <c r="P219" i="52"/>
  <c r="Q219" i="52"/>
  <c r="R219" i="52"/>
  <c r="S219" i="52"/>
  <c r="T219" i="52"/>
  <c r="U219" i="52"/>
  <c r="W219" i="52"/>
  <c r="X219" i="52"/>
  <c r="B220" i="52"/>
  <c r="I220" i="52"/>
  <c r="J220" i="52"/>
  <c r="K220" i="52"/>
  <c r="L220" i="52"/>
  <c r="M220" i="52"/>
  <c r="N220" i="52"/>
  <c r="O220" i="52"/>
  <c r="P220" i="52"/>
  <c r="Q220" i="52"/>
  <c r="R220" i="52"/>
  <c r="S220" i="52"/>
  <c r="T220" i="52"/>
  <c r="U220" i="52"/>
  <c r="W220" i="52"/>
  <c r="X220" i="52"/>
  <c r="B221" i="52"/>
  <c r="I221" i="52"/>
  <c r="J221" i="52"/>
  <c r="K221" i="52"/>
  <c r="L221" i="52"/>
  <c r="M221" i="52"/>
  <c r="N221" i="52"/>
  <c r="O221" i="52"/>
  <c r="P221" i="52"/>
  <c r="Q221" i="52"/>
  <c r="R221" i="52"/>
  <c r="S221" i="52"/>
  <c r="T221" i="52"/>
  <c r="U221" i="52"/>
  <c r="W221" i="52"/>
  <c r="X221" i="52"/>
  <c r="B222" i="52"/>
  <c r="I222" i="52"/>
  <c r="J222" i="52"/>
  <c r="K222" i="52"/>
  <c r="L222" i="52"/>
  <c r="M222" i="52"/>
  <c r="N222" i="52"/>
  <c r="O222" i="52"/>
  <c r="P222" i="52"/>
  <c r="Q222" i="52"/>
  <c r="R222" i="52"/>
  <c r="S222" i="52"/>
  <c r="T222" i="52"/>
  <c r="U222" i="52"/>
  <c r="W222" i="52"/>
  <c r="X222" i="52"/>
  <c r="B223" i="52"/>
  <c r="I223" i="52"/>
  <c r="J223" i="52"/>
  <c r="K223" i="52"/>
  <c r="L223" i="52"/>
  <c r="M223" i="52"/>
  <c r="N223" i="52"/>
  <c r="O223" i="52"/>
  <c r="P223" i="52"/>
  <c r="Q223" i="52"/>
  <c r="R223" i="52"/>
  <c r="S223" i="52"/>
  <c r="T223" i="52"/>
  <c r="U223" i="52"/>
  <c r="W223" i="52"/>
  <c r="X223" i="52"/>
  <c r="B224" i="52"/>
  <c r="I224" i="52"/>
  <c r="J224" i="52"/>
  <c r="K224" i="52"/>
  <c r="L224" i="52"/>
  <c r="M224" i="52"/>
  <c r="N224" i="52"/>
  <c r="O224" i="52"/>
  <c r="P224" i="52"/>
  <c r="Q224" i="52"/>
  <c r="R224" i="52"/>
  <c r="S224" i="52"/>
  <c r="T224" i="52"/>
  <c r="U224" i="52"/>
  <c r="W224" i="52"/>
  <c r="X224" i="52"/>
  <c r="B225" i="52"/>
  <c r="I225" i="52"/>
  <c r="J225" i="52"/>
  <c r="K225" i="52"/>
  <c r="L225" i="52"/>
  <c r="M225" i="52"/>
  <c r="N225" i="52"/>
  <c r="O225" i="52"/>
  <c r="P225" i="52"/>
  <c r="Q225" i="52"/>
  <c r="R225" i="52"/>
  <c r="S225" i="52"/>
  <c r="T225" i="52"/>
  <c r="U225" i="52"/>
  <c r="W225" i="52"/>
  <c r="X225" i="52"/>
  <c r="B226" i="52"/>
  <c r="I226" i="52"/>
  <c r="J226" i="52"/>
  <c r="K226" i="52"/>
  <c r="L226" i="52"/>
  <c r="M226" i="52"/>
  <c r="N226" i="52"/>
  <c r="O226" i="52"/>
  <c r="P226" i="52"/>
  <c r="Q226" i="52"/>
  <c r="R226" i="52"/>
  <c r="S226" i="52"/>
  <c r="T226" i="52"/>
  <c r="U226" i="52"/>
  <c r="W226" i="52"/>
  <c r="X226" i="52"/>
  <c r="B227" i="52"/>
  <c r="I227" i="52"/>
  <c r="J227" i="52"/>
  <c r="K227" i="52"/>
  <c r="L227" i="52"/>
  <c r="M227" i="52"/>
  <c r="N227" i="52"/>
  <c r="O227" i="52"/>
  <c r="P227" i="52"/>
  <c r="Q227" i="52"/>
  <c r="R227" i="52"/>
  <c r="S227" i="52"/>
  <c r="T227" i="52"/>
  <c r="U227" i="52"/>
  <c r="W227" i="52"/>
  <c r="X227" i="52"/>
  <c r="B228" i="52"/>
  <c r="I228" i="52"/>
  <c r="J228" i="52"/>
  <c r="K228" i="52"/>
  <c r="L228" i="52"/>
  <c r="M228" i="52"/>
  <c r="N228" i="52"/>
  <c r="O228" i="52"/>
  <c r="P228" i="52"/>
  <c r="Q228" i="52"/>
  <c r="R228" i="52"/>
  <c r="S228" i="52"/>
  <c r="T228" i="52"/>
  <c r="U228" i="52"/>
  <c r="W228" i="52"/>
  <c r="X228" i="52"/>
  <c r="B229" i="52"/>
  <c r="I229" i="52"/>
  <c r="J229" i="52"/>
  <c r="K229" i="52"/>
  <c r="L229" i="52"/>
  <c r="M229" i="52"/>
  <c r="N229" i="52"/>
  <c r="O229" i="52"/>
  <c r="P229" i="52"/>
  <c r="Q229" i="52"/>
  <c r="R229" i="52"/>
  <c r="S229" i="52"/>
  <c r="T229" i="52"/>
  <c r="U229" i="52"/>
  <c r="W229" i="52"/>
  <c r="X229" i="52"/>
  <c r="B230" i="52"/>
  <c r="I230" i="52"/>
  <c r="J230" i="52"/>
  <c r="K230" i="52"/>
  <c r="L230" i="52"/>
  <c r="M230" i="52"/>
  <c r="N230" i="52"/>
  <c r="O230" i="52"/>
  <c r="P230" i="52"/>
  <c r="Q230" i="52"/>
  <c r="R230" i="52"/>
  <c r="S230" i="52"/>
  <c r="T230" i="52"/>
  <c r="U230" i="52"/>
  <c r="W230" i="52"/>
  <c r="X230" i="52"/>
  <c r="B231" i="52"/>
  <c r="I231" i="52"/>
  <c r="J231" i="52"/>
  <c r="K231" i="52"/>
  <c r="L231" i="52"/>
  <c r="M231" i="52"/>
  <c r="N231" i="52"/>
  <c r="O231" i="52"/>
  <c r="P231" i="52"/>
  <c r="Q231" i="52"/>
  <c r="R231" i="52"/>
  <c r="S231" i="52"/>
  <c r="T231" i="52"/>
  <c r="U231" i="52"/>
  <c r="W231" i="52"/>
  <c r="X231" i="52"/>
  <c r="B232" i="52"/>
  <c r="I232" i="52"/>
  <c r="J232" i="52"/>
  <c r="K232" i="52"/>
  <c r="L232" i="52"/>
  <c r="M232" i="52"/>
  <c r="N232" i="52"/>
  <c r="O232" i="52"/>
  <c r="P232" i="52"/>
  <c r="Q232" i="52"/>
  <c r="R232" i="52"/>
  <c r="S232" i="52"/>
  <c r="T232" i="52"/>
  <c r="U232" i="52"/>
  <c r="W232" i="52"/>
  <c r="X232" i="52"/>
  <c r="B233" i="52"/>
  <c r="I233" i="52"/>
  <c r="J233" i="52"/>
  <c r="K233" i="52"/>
  <c r="L233" i="52"/>
  <c r="M233" i="52"/>
  <c r="N233" i="52"/>
  <c r="O233" i="52"/>
  <c r="P233" i="52"/>
  <c r="Q233" i="52"/>
  <c r="R233" i="52"/>
  <c r="S233" i="52"/>
  <c r="T233" i="52"/>
  <c r="U233" i="52"/>
  <c r="X233" i="52"/>
  <c r="V115" i="52"/>
  <c r="W115" i="52"/>
  <c r="X115" i="52"/>
  <c r="H174" i="72"/>
  <c r="H173" i="72"/>
  <c r="H172" i="72"/>
  <c r="H171" i="72"/>
  <c r="H170" i="72"/>
  <c r="H169" i="72"/>
  <c r="H168" i="72"/>
  <c r="H167" i="72"/>
  <c r="H166" i="72"/>
  <c r="H165" i="72"/>
  <c r="H164" i="72"/>
  <c r="H163" i="72"/>
  <c r="H162" i="72"/>
  <c r="H161" i="72"/>
  <c r="H160" i="72"/>
  <c r="H159" i="72"/>
  <c r="H158" i="72"/>
  <c r="H157" i="72"/>
  <c r="H156" i="72"/>
  <c r="H155" i="72"/>
  <c r="H154" i="72"/>
  <c r="H153" i="72"/>
  <c r="H152" i="72"/>
  <c r="H151" i="72"/>
  <c r="H150" i="72"/>
  <c r="H149" i="72"/>
  <c r="H148" i="72"/>
  <c r="H147" i="72"/>
  <c r="H146" i="72"/>
  <c r="H145" i="72"/>
  <c r="H144" i="72"/>
  <c r="H143" i="72"/>
  <c r="H142" i="72"/>
  <c r="H141" i="72"/>
  <c r="H140" i="72"/>
  <c r="H139" i="72"/>
  <c r="H138" i="72"/>
  <c r="H137" i="72"/>
  <c r="H136" i="72"/>
  <c r="H135" i="72"/>
  <c r="H134" i="72"/>
  <c r="H133" i="72"/>
  <c r="H132" i="72"/>
  <c r="H131" i="72"/>
  <c r="H130" i="72"/>
  <c r="H129" i="72"/>
  <c r="H128" i="72"/>
  <c r="H127" i="72"/>
  <c r="H126" i="72"/>
  <c r="H125" i="72"/>
  <c r="H124" i="72"/>
  <c r="H123" i="72"/>
  <c r="H114" i="72"/>
  <c r="H113" i="72"/>
  <c r="H112" i="72"/>
  <c r="H111" i="72"/>
  <c r="H110" i="72"/>
  <c r="H109" i="72"/>
  <c r="H108" i="72"/>
  <c r="H107" i="72"/>
  <c r="H106" i="72"/>
  <c r="H105" i="72"/>
  <c r="H104" i="72"/>
  <c r="H103" i="72"/>
  <c r="H102" i="72"/>
  <c r="H101" i="72"/>
  <c r="H100" i="72"/>
  <c r="H99" i="72"/>
  <c r="H98" i="72"/>
  <c r="H97" i="72"/>
  <c r="H96" i="72"/>
  <c r="H95" i="72"/>
  <c r="H94" i="72"/>
  <c r="H93" i="72"/>
  <c r="H92" i="72"/>
  <c r="H91" i="72"/>
  <c r="H90" i="72"/>
  <c r="H89" i="72"/>
  <c r="H88" i="72"/>
  <c r="H87" i="72"/>
  <c r="H86" i="72"/>
  <c r="H85" i="72"/>
  <c r="H84" i="72"/>
  <c r="H83" i="72"/>
  <c r="H82" i="72"/>
  <c r="H81" i="72"/>
  <c r="H80" i="72"/>
  <c r="H79" i="72"/>
  <c r="H78" i="72"/>
  <c r="H77" i="72"/>
  <c r="H76" i="72"/>
  <c r="H75" i="72"/>
  <c r="H74" i="72"/>
  <c r="H73" i="72"/>
  <c r="H72" i="72"/>
  <c r="H71" i="72"/>
  <c r="H70" i="72"/>
  <c r="H69" i="72"/>
  <c r="H68" i="72"/>
  <c r="H67" i="72"/>
  <c r="H66" i="72"/>
  <c r="H65" i="72"/>
  <c r="H64" i="72"/>
  <c r="Y182" i="52"/>
  <c r="Y183" i="52"/>
  <c r="Y184" i="52"/>
  <c r="Y185" i="52"/>
  <c r="Y186" i="52"/>
  <c r="Y187" i="52"/>
  <c r="Y188" i="52"/>
  <c r="Y189" i="52"/>
  <c r="Y190" i="52"/>
  <c r="Y191" i="52"/>
  <c r="Y192" i="52"/>
  <c r="Y193" i="52"/>
  <c r="Y194" i="52"/>
  <c r="Y195" i="52"/>
  <c r="Y196" i="52"/>
  <c r="Y197" i="52"/>
  <c r="Y198" i="52"/>
  <c r="Y199" i="52"/>
  <c r="Y200" i="52"/>
  <c r="Y201" i="52"/>
  <c r="Y202" i="52"/>
  <c r="Y203" i="52"/>
  <c r="Y204" i="52"/>
  <c r="Y205" i="52"/>
  <c r="Y206" i="52"/>
  <c r="Y207" i="52"/>
  <c r="Y208" i="52"/>
  <c r="Y209" i="52"/>
  <c r="Y210" i="52"/>
  <c r="Y211" i="52"/>
  <c r="Y212" i="52"/>
  <c r="Y213" i="52"/>
  <c r="Y214" i="52"/>
  <c r="Y215" i="52"/>
  <c r="Y216" i="52"/>
  <c r="Y217" i="52"/>
  <c r="Y218" i="52"/>
  <c r="Y219" i="52"/>
  <c r="Y220" i="52"/>
  <c r="Y221" i="52"/>
  <c r="Y222" i="52"/>
  <c r="Y223" i="52"/>
  <c r="Y224" i="52"/>
  <c r="Y225" i="52"/>
  <c r="Y226" i="52"/>
  <c r="Y227" i="52"/>
  <c r="Y228" i="52"/>
  <c r="Y229" i="52"/>
  <c r="Y230" i="52"/>
  <c r="Y231" i="52"/>
  <c r="Y232" i="52"/>
  <c r="Z174" i="116"/>
  <c r="A4" i="118" l="1"/>
  <c r="Z52" i="52"/>
  <c r="B5" i="127" l="1" a="1"/>
  <c r="B5" i="127" s="1"/>
  <c r="B167" i="126"/>
  <c r="B140" i="126"/>
  <c r="B117" i="126"/>
  <c r="C76" i="126"/>
  <c r="C31" i="126" a="1"/>
  <c r="C31" i="126" s="1"/>
  <c r="C17" i="126"/>
  <c r="B47" i="126" a="1"/>
  <c r="B47" i="126" s="1"/>
  <c r="B3" i="126"/>
  <c r="Z115" i="115"/>
  <c r="Z114" i="115"/>
  <c r="Z113" i="115"/>
  <c r="Z112" i="115"/>
  <c r="Z111" i="115"/>
  <c r="Z110" i="115"/>
  <c r="Z109" i="115"/>
  <c r="Z50" i="115" s="1"/>
  <c r="Z108" i="115"/>
  <c r="Z49" i="115" s="1"/>
  <c r="Z107" i="115"/>
  <c r="Z106" i="115"/>
  <c r="Z105" i="115"/>
  <c r="Z104" i="115"/>
  <c r="Z103" i="115"/>
  <c r="Z102" i="115"/>
  <c r="Z101" i="115"/>
  <c r="Z42" i="115" s="1"/>
  <c r="Z100" i="115"/>
  <c r="Z41" i="115" s="1"/>
  <c r="Z99" i="115"/>
  <c r="Z98" i="115"/>
  <c r="Z97" i="115"/>
  <c r="Z96" i="115"/>
  <c r="Z95" i="115"/>
  <c r="Z94" i="115"/>
  <c r="Z93" i="115"/>
  <c r="Z34" i="115" s="1"/>
  <c r="Z92" i="115"/>
  <c r="Z33" i="115" s="1"/>
  <c r="Z91" i="115"/>
  <c r="Z90" i="115"/>
  <c r="Z31" i="115" s="1"/>
  <c r="Z89" i="115"/>
  <c r="Z88" i="115"/>
  <c r="Z87" i="115"/>
  <c r="Z28" i="115" s="1"/>
  <c r="Z86" i="115"/>
  <c r="Z85" i="115"/>
  <c r="Z26" i="115" s="1"/>
  <c r="Z84" i="115"/>
  <c r="Z25" i="115" s="1"/>
  <c r="Z83" i="115"/>
  <c r="Z82" i="115"/>
  <c r="Z81" i="115"/>
  <c r="Z80" i="115"/>
  <c r="Z79" i="115"/>
  <c r="Z78" i="115"/>
  <c r="Z77" i="115"/>
  <c r="Z18" i="115" s="1"/>
  <c r="Z76" i="115"/>
  <c r="Z17" i="115" s="1"/>
  <c r="Z75" i="115"/>
  <c r="Z74" i="115"/>
  <c r="Z73" i="115"/>
  <c r="Z72" i="115"/>
  <c r="Z71" i="115"/>
  <c r="Z70" i="115"/>
  <c r="Z69" i="115"/>
  <c r="Z10" i="115" s="1"/>
  <c r="Z68" i="115"/>
  <c r="Z9" i="115" s="1"/>
  <c r="Z67" i="115"/>
  <c r="Z66" i="115"/>
  <c r="Z65" i="115"/>
  <c r="Z64" i="115"/>
  <c r="Z56" i="115"/>
  <c r="Z55" i="115"/>
  <c r="Z54" i="115"/>
  <c r="Z53" i="115"/>
  <c r="Z52" i="115"/>
  <c r="Z51" i="115"/>
  <c r="Z48" i="115"/>
  <c r="Z47" i="115"/>
  <c r="Z46" i="115"/>
  <c r="Z45" i="115"/>
  <c r="Z44" i="115"/>
  <c r="Z43" i="115"/>
  <c r="Z40" i="115"/>
  <c r="Z39" i="115"/>
  <c r="Z38" i="115"/>
  <c r="Z37" i="115"/>
  <c r="Z36" i="115"/>
  <c r="Z35" i="115"/>
  <c r="Z32" i="115"/>
  <c r="Z30" i="115"/>
  <c r="Z29" i="115"/>
  <c r="Z27" i="115"/>
  <c r="Z24" i="115"/>
  <c r="Z23" i="115"/>
  <c r="Z22" i="115"/>
  <c r="Z21" i="115"/>
  <c r="Z20" i="115"/>
  <c r="Z19" i="115"/>
  <c r="Z16" i="115"/>
  <c r="Z15" i="115"/>
  <c r="Z14" i="115"/>
  <c r="Z13" i="115"/>
  <c r="Z12" i="115"/>
  <c r="Z11" i="115"/>
  <c r="Z8" i="115"/>
  <c r="Z7" i="115"/>
  <c r="Z6" i="115"/>
  <c r="Z5" i="115"/>
  <c r="H115" i="111"/>
  <c r="H115" i="86" s="1"/>
  <c r="H56" i="86" s="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6" i="111"/>
  <c r="H5" i="111"/>
  <c r="G233" i="110"/>
  <c r="G232" i="110"/>
  <c r="G231" i="110"/>
  <c r="G230" i="110"/>
  <c r="G229" i="110"/>
  <c r="G228" i="110"/>
  <c r="G227" i="110"/>
  <c r="G226" i="110"/>
  <c r="G225" i="110"/>
  <c r="G224" i="110"/>
  <c r="G223" i="110"/>
  <c r="G222" i="110"/>
  <c r="G221" i="110"/>
  <c r="G220" i="110"/>
  <c r="G219" i="110"/>
  <c r="G218" i="110"/>
  <c r="G217" i="110"/>
  <c r="G216" i="110"/>
  <c r="G215" i="110"/>
  <c r="G214" i="110"/>
  <c r="G213" i="110"/>
  <c r="G212" i="110"/>
  <c r="G211" i="110"/>
  <c r="G210" i="110"/>
  <c r="G209" i="110"/>
  <c r="G208" i="110"/>
  <c r="G207" i="110"/>
  <c r="G206" i="110"/>
  <c r="G205" i="110"/>
  <c r="G204" i="110"/>
  <c r="G203" i="110"/>
  <c r="G202" i="110"/>
  <c r="G201" i="110"/>
  <c r="G200" i="110"/>
  <c r="G199" i="110"/>
  <c r="G198" i="110"/>
  <c r="G197" i="110"/>
  <c r="G196" i="110"/>
  <c r="G195" i="110"/>
  <c r="G194" i="110"/>
  <c r="G193" i="110"/>
  <c r="G192" i="110"/>
  <c r="G191" i="110"/>
  <c r="G190" i="110"/>
  <c r="G189" i="110"/>
  <c r="G188" i="110"/>
  <c r="G187" i="110"/>
  <c r="G186" i="110"/>
  <c r="G185" i="110"/>
  <c r="G184" i="110"/>
  <c r="G183" i="110"/>
  <c r="G182" i="110"/>
  <c r="H115" i="110"/>
  <c r="H56" i="110" s="1"/>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H6" i="110"/>
  <c r="H5" i="110"/>
  <c r="H114" i="86"/>
  <c r="H55" i="86" s="1"/>
  <c r="H113" i="86"/>
  <c r="H54" i="86" s="1"/>
  <c r="H112" i="86"/>
  <c r="H53" i="86" s="1"/>
  <c r="H111" i="86"/>
  <c r="H52" i="86" s="1"/>
  <c r="H110" i="86"/>
  <c r="H51" i="86" s="1"/>
  <c r="H109" i="86"/>
  <c r="H50" i="86" s="1"/>
  <c r="H108" i="86"/>
  <c r="H49" i="86" s="1"/>
  <c r="H107" i="86"/>
  <c r="H106" i="86"/>
  <c r="H47" i="86" s="1"/>
  <c r="H105" i="86"/>
  <c r="H46" i="86" s="1"/>
  <c r="H104" i="86"/>
  <c r="H45" i="86" s="1"/>
  <c r="H103" i="86"/>
  <c r="H44" i="86" s="1"/>
  <c r="H102" i="86"/>
  <c r="H43" i="86" s="1"/>
  <c r="H101" i="86"/>
  <c r="H42" i="86" s="1"/>
  <c r="H100" i="86"/>
  <c r="H41" i="86" s="1"/>
  <c r="H99" i="86"/>
  <c r="H40" i="86" s="1"/>
  <c r="H98" i="86"/>
  <c r="H39" i="86" s="1"/>
  <c r="H97" i="86"/>
  <c r="H38" i="86" s="1"/>
  <c r="H96" i="86"/>
  <c r="H37" i="86" s="1"/>
  <c r="H95" i="86"/>
  <c r="H36" i="86" s="1"/>
  <c r="H94" i="86"/>
  <c r="Z95" i="83" s="1"/>
  <c r="Z36" i="83" s="1"/>
  <c r="H93" i="86"/>
  <c r="H34" i="86" s="1"/>
  <c r="H92" i="86"/>
  <c r="H33" i="86" s="1"/>
  <c r="H91" i="86"/>
  <c r="H90" i="86"/>
  <c r="H31" i="86" s="1"/>
  <c r="H89" i="86"/>
  <c r="H88" i="86"/>
  <c r="H29" i="86" s="1"/>
  <c r="H87" i="86"/>
  <c r="H28" i="86" s="1"/>
  <c r="H86" i="86"/>
  <c r="H27" i="86" s="1"/>
  <c r="H85" i="86"/>
  <c r="H26" i="86" s="1"/>
  <c r="H84" i="86"/>
  <c r="H25" i="86" s="1"/>
  <c r="H83" i="86"/>
  <c r="H24" i="86" s="1"/>
  <c r="H82" i="86"/>
  <c r="H23" i="86" s="1"/>
  <c r="H81" i="86"/>
  <c r="H80" i="86"/>
  <c r="H21" i="86" s="1"/>
  <c r="H79" i="86"/>
  <c r="H20" i="86" s="1"/>
  <c r="H78" i="86"/>
  <c r="H19" i="86" s="1"/>
  <c r="H77" i="86"/>
  <c r="H18" i="86" s="1"/>
  <c r="H76" i="86"/>
  <c r="H17" i="86" s="1"/>
  <c r="H75" i="86"/>
  <c r="H16" i="86" s="1"/>
  <c r="H74" i="86"/>
  <c r="H15" i="86" s="1"/>
  <c r="H73" i="86"/>
  <c r="H14" i="86" s="1"/>
  <c r="H72" i="86"/>
  <c r="H13" i="86" s="1"/>
  <c r="H71" i="86"/>
  <c r="H70" i="86"/>
  <c r="H11" i="86" s="1"/>
  <c r="H69" i="86"/>
  <c r="H10" i="86" s="1"/>
  <c r="H68" i="86"/>
  <c r="H9" i="86" s="1"/>
  <c r="H67" i="86"/>
  <c r="H8" i="86" s="1"/>
  <c r="H66" i="86"/>
  <c r="H7" i="86" s="1"/>
  <c r="H65" i="86"/>
  <c r="H6" i="86" s="1"/>
  <c r="H64" i="86"/>
  <c r="H5" i="86" s="1"/>
  <c r="H48" i="86"/>
  <c r="H32" i="86"/>
  <c r="H30" i="86"/>
  <c r="H22" i="86"/>
  <c r="H12" i="86"/>
  <c r="H115" i="108"/>
  <c r="H56" i="108" s="1"/>
  <c r="G183" i="108"/>
  <c r="G184" i="108"/>
  <c r="G185" i="108"/>
  <c r="G186" i="108"/>
  <c r="G187" i="108"/>
  <c r="G188" i="108"/>
  <c r="G189" i="108"/>
  <c r="G190" i="108"/>
  <c r="G191" i="108"/>
  <c r="G192" i="108"/>
  <c r="G193" i="108"/>
  <c r="G194" i="108"/>
  <c r="G195" i="108"/>
  <c r="G196" i="108"/>
  <c r="G197" i="108"/>
  <c r="G198" i="108"/>
  <c r="G199" i="108"/>
  <c r="G200" i="108"/>
  <c r="G201" i="108"/>
  <c r="G202" i="108"/>
  <c r="G203" i="108"/>
  <c r="G204" i="108"/>
  <c r="G205" i="108"/>
  <c r="G206" i="108"/>
  <c r="G207" i="108"/>
  <c r="G208" i="108"/>
  <c r="G209" i="108"/>
  <c r="G210" i="108"/>
  <c r="G211" i="108"/>
  <c r="G212" i="108"/>
  <c r="G213" i="108"/>
  <c r="G214" i="108"/>
  <c r="G215" i="108"/>
  <c r="G216" i="108"/>
  <c r="G217" i="108"/>
  <c r="G218" i="108"/>
  <c r="G219" i="108"/>
  <c r="G220" i="108"/>
  <c r="G221" i="108"/>
  <c r="G222" i="108"/>
  <c r="G223" i="108"/>
  <c r="G224" i="108"/>
  <c r="G225" i="108"/>
  <c r="G226" i="108"/>
  <c r="G227" i="108"/>
  <c r="G228" i="108"/>
  <c r="G229" i="108"/>
  <c r="G230" i="108"/>
  <c r="G231" i="108"/>
  <c r="G232" i="108"/>
  <c r="G233" i="108"/>
  <c r="G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182" i="108"/>
  <c r="H55" i="108"/>
  <c r="H54" i="108"/>
  <c r="H53" i="108"/>
  <c r="H52" i="108"/>
  <c r="H51" i="108"/>
  <c r="H50" i="108"/>
  <c r="H49" i="108"/>
  <c r="H48" i="108"/>
  <c r="H47" i="108"/>
  <c r="H46" i="108"/>
  <c r="H45" i="108"/>
  <c r="H44" i="108"/>
  <c r="H43" i="108"/>
  <c r="H42" i="108"/>
  <c r="H41" i="108"/>
  <c r="H40" i="108"/>
  <c r="H39" i="108"/>
  <c r="H38" i="108"/>
  <c r="H37" i="108"/>
  <c r="H36" i="108"/>
  <c r="H35" i="108"/>
  <c r="H34" i="108"/>
  <c r="H33" i="108"/>
  <c r="H32" i="108"/>
  <c r="H31" i="108"/>
  <c r="H30" i="108"/>
  <c r="H29" i="108"/>
  <c r="H28" i="108"/>
  <c r="H27" i="108"/>
  <c r="H26" i="108"/>
  <c r="H25" i="108"/>
  <c r="H24" i="108"/>
  <c r="H23" i="108"/>
  <c r="H22" i="108"/>
  <c r="H21" i="108"/>
  <c r="H20" i="108"/>
  <c r="H19" i="108"/>
  <c r="H18" i="108"/>
  <c r="H17" i="108"/>
  <c r="H16" i="108"/>
  <c r="H15" i="108"/>
  <c r="H14" i="108"/>
  <c r="H13" i="108"/>
  <c r="H12" i="108"/>
  <c r="H11" i="108"/>
  <c r="H10" i="108"/>
  <c r="H9" i="108"/>
  <c r="H8" i="108"/>
  <c r="H7" i="108"/>
  <c r="H6" i="108"/>
  <c r="H5" i="108"/>
  <c r="G233" i="109"/>
  <c r="G232" i="109"/>
  <c r="G231" i="109"/>
  <c r="G230" i="109"/>
  <c r="G229" i="109"/>
  <c r="G228" i="109"/>
  <c r="G227" i="109"/>
  <c r="G226" i="109"/>
  <c r="G225" i="109"/>
  <c r="G224" i="109"/>
  <c r="G223" i="109"/>
  <c r="G222" i="109"/>
  <c r="G221" i="109"/>
  <c r="G220" i="109"/>
  <c r="G219" i="109"/>
  <c r="G218" i="109"/>
  <c r="G217" i="109"/>
  <c r="G216" i="109"/>
  <c r="G215" i="109"/>
  <c r="G214" i="109"/>
  <c r="G213" i="109"/>
  <c r="G212" i="109"/>
  <c r="G211" i="109"/>
  <c r="G210" i="109"/>
  <c r="G209" i="109"/>
  <c r="G208" i="109"/>
  <c r="G207" i="109"/>
  <c r="G206" i="109"/>
  <c r="G205" i="109"/>
  <c r="G204" i="109"/>
  <c r="G203" i="109"/>
  <c r="G202" i="109"/>
  <c r="G201" i="109"/>
  <c r="G200" i="109"/>
  <c r="G199" i="109"/>
  <c r="G198" i="109"/>
  <c r="G197" i="109"/>
  <c r="G196" i="109"/>
  <c r="G195" i="109"/>
  <c r="G194" i="109"/>
  <c r="G193" i="109"/>
  <c r="G192" i="109"/>
  <c r="G191" i="109"/>
  <c r="G190" i="109"/>
  <c r="G189" i="109"/>
  <c r="G188" i="109"/>
  <c r="G187" i="109"/>
  <c r="G186" i="109"/>
  <c r="G185" i="109"/>
  <c r="G184" i="109"/>
  <c r="G183" i="109"/>
  <c r="G182" i="109"/>
  <c r="H115" i="109"/>
  <c r="H56" i="109" s="1"/>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9"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G233" i="85"/>
  <c r="G232" i="85"/>
  <c r="G231" i="85"/>
  <c r="G230" i="85"/>
  <c r="G229" i="85"/>
  <c r="G228" i="85"/>
  <c r="G227" i="85"/>
  <c r="G226" i="85"/>
  <c r="G225" i="85"/>
  <c r="G224" i="85"/>
  <c r="G223" i="85"/>
  <c r="G222" i="85"/>
  <c r="G221" i="85"/>
  <c r="G220" i="85"/>
  <c r="G219" i="85"/>
  <c r="G218" i="85"/>
  <c r="G217" i="85"/>
  <c r="G216" i="85"/>
  <c r="G215" i="85"/>
  <c r="G214" i="85"/>
  <c r="G213" i="85"/>
  <c r="G212" i="85"/>
  <c r="G211" i="85"/>
  <c r="G210" i="85"/>
  <c r="G209" i="85"/>
  <c r="G208" i="85"/>
  <c r="G207" i="85"/>
  <c r="G206" i="85"/>
  <c r="G205" i="85"/>
  <c r="G204" i="85"/>
  <c r="G203" i="85"/>
  <c r="G202" i="85"/>
  <c r="G201" i="85"/>
  <c r="G200" i="85"/>
  <c r="G199" i="85"/>
  <c r="G198" i="85"/>
  <c r="G197" i="85"/>
  <c r="G196" i="85"/>
  <c r="G195" i="85"/>
  <c r="G194" i="85"/>
  <c r="G193" i="85"/>
  <c r="G192" i="85"/>
  <c r="G191" i="85"/>
  <c r="G190" i="85"/>
  <c r="G189" i="85"/>
  <c r="G188" i="85"/>
  <c r="G187" i="85"/>
  <c r="G186" i="85"/>
  <c r="G185" i="85"/>
  <c r="G184" i="85"/>
  <c r="G183" i="85"/>
  <c r="G182" i="85"/>
  <c r="H64" i="85"/>
  <c r="H5" i="85" s="1"/>
  <c r="H65" i="85"/>
  <c r="H6" i="85" s="1"/>
  <c r="H66" i="85"/>
  <c r="H7" i="85" s="1"/>
  <c r="H67" i="85"/>
  <c r="H8" i="85" s="1"/>
  <c r="H68" i="85"/>
  <c r="H69" i="85"/>
  <c r="H10" i="85" s="1"/>
  <c r="H70" i="85"/>
  <c r="H71" i="85"/>
  <c r="Z72" i="83" s="1"/>
  <c r="Z13" i="83" s="1"/>
  <c r="H72" i="85"/>
  <c r="H13" i="85" s="1"/>
  <c r="H73" i="85"/>
  <c r="Z74" i="83" s="1"/>
  <c r="Z15" i="83" s="1"/>
  <c r="H74" i="85"/>
  <c r="H75" i="85"/>
  <c r="H16" i="85" s="1"/>
  <c r="H76" i="85"/>
  <c r="H77" i="85"/>
  <c r="H18" i="85" s="1"/>
  <c r="H78" i="85"/>
  <c r="H19" i="85" s="1"/>
  <c r="H79" i="85"/>
  <c r="H20" i="85" s="1"/>
  <c r="H80" i="85"/>
  <c r="H81" i="85"/>
  <c r="H22" i="85" s="1"/>
  <c r="H82" i="85"/>
  <c r="H83" i="85"/>
  <c r="H24" i="85" s="1"/>
  <c r="H84" i="85"/>
  <c r="H25" i="85" s="1"/>
  <c r="H85" i="85"/>
  <c r="H86" i="85"/>
  <c r="H87" i="85"/>
  <c r="Z88" i="83" s="1"/>
  <c r="Z29" i="83" s="1"/>
  <c r="H88" i="85"/>
  <c r="H29" i="85" s="1"/>
  <c r="H89" i="85"/>
  <c r="Z90" i="83" s="1"/>
  <c r="Z31" i="83" s="1"/>
  <c r="H90" i="85"/>
  <c r="H31" i="85" s="1"/>
  <c r="H91" i="85"/>
  <c r="H32" i="85" s="1"/>
  <c r="H92" i="85"/>
  <c r="H33" i="85" s="1"/>
  <c r="H93" i="85"/>
  <c r="H34" i="85" s="1"/>
  <c r="H94" i="85"/>
  <c r="H35" i="85" s="1"/>
  <c r="H95" i="85"/>
  <c r="Z96" i="83" s="1"/>
  <c r="Z37" i="83" s="1"/>
  <c r="H96" i="85"/>
  <c r="H37" i="85" s="1"/>
  <c r="H97" i="85"/>
  <c r="Z98" i="83" s="1"/>
  <c r="Z39" i="83" s="1"/>
  <c r="H98" i="85"/>
  <c r="H39" i="85" s="1"/>
  <c r="H99" i="85"/>
  <c r="H40" i="85" s="1"/>
  <c r="H100" i="85"/>
  <c r="H101" i="85"/>
  <c r="H102" i="85"/>
  <c r="H103" i="85"/>
  <c r="Z104" i="83" s="1"/>
  <c r="Z45" i="83" s="1"/>
  <c r="H104" i="85"/>
  <c r="H45" i="85" s="1"/>
  <c r="H105" i="85"/>
  <c r="Z106" i="83" s="1"/>
  <c r="Z47" i="83" s="1"/>
  <c r="H106" i="85"/>
  <c r="H47" i="85" s="1"/>
  <c r="H107" i="85"/>
  <c r="H48" i="85" s="1"/>
  <c r="H108" i="85"/>
  <c r="H109" i="85"/>
  <c r="H50" i="85" s="1"/>
  <c r="H110" i="85"/>
  <c r="H51" i="85" s="1"/>
  <c r="H111" i="85"/>
  <c r="H52" i="85" s="1"/>
  <c r="H112" i="85"/>
  <c r="H53" i="85" s="1"/>
  <c r="H113" i="85"/>
  <c r="H54" i="85" s="1"/>
  <c r="H114" i="85"/>
  <c r="H55" i="85" s="1"/>
  <c r="H115" i="85"/>
  <c r="H49" i="85"/>
  <c r="H41" i="85"/>
  <c r="H17" i="85"/>
  <c r="H9" i="85"/>
  <c r="H43" i="85"/>
  <c r="H27" i="85"/>
  <c r="H11" i="85"/>
  <c r="Z174" i="79"/>
  <c r="Z115" i="79"/>
  <c r="Z55" i="79"/>
  <c r="Z54" i="79"/>
  <c r="Z53" i="79"/>
  <c r="Z52" i="79"/>
  <c r="Z51" i="79"/>
  <c r="Z50" i="79"/>
  <c r="Z49" i="79"/>
  <c r="Z48" i="79"/>
  <c r="Z47" i="79"/>
  <c r="Z46" i="79"/>
  <c r="Z45" i="79"/>
  <c r="Z44" i="79"/>
  <c r="Z43" i="79"/>
  <c r="Z42" i="79"/>
  <c r="Z41" i="79"/>
  <c r="Z40" i="79"/>
  <c r="Z39" i="79"/>
  <c r="Z38" i="79"/>
  <c r="Z37" i="79"/>
  <c r="Z36" i="79"/>
  <c r="Z35" i="79"/>
  <c r="Z34" i="79"/>
  <c r="Z33" i="79"/>
  <c r="Z32" i="79"/>
  <c r="Z31" i="79"/>
  <c r="Z30" i="79"/>
  <c r="Z29" i="79"/>
  <c r="Z28" i="79"/>
  <c r="Z27" i="79"/>
  <c r="Z26" i="79"/>
  <c r="Z25" i="79"/>
  <c r="Z24" i="79"/>
  <c r="Z23" i="79"/>
  <c r="Z22" i="79"/>
  <c r="Z21" i="79"/>
  <c r="Z20" i="79"/>
  <c r="Z19" i="79"/>
  <c r="Z18" i="79"/>
  <c r="Z17" i="79"/>
  <c r="Z16" i="79"/>
  <c r="Z15" i="79"/>
  <c r="Z14" i="79"/>
  <c r="Z13" i="79"/>
  <c r="Z12" i="79"/>
  <c r="Z11" i="79"/>
  <c r="Z10" i="79"/>
  <c r="Z9" i="79"/>
  <c r="Z8" i="79"/>
  <c r="Z7" i="79"/>
  <c r="Z6" i="79"/>
  <c r="Z5" i="79"/>
  <c r="H174" i="81"/>
  <c r="H115"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H10" i="81"/>
  <c r="H9" i="81"/>
  <c r="H8" i="81"/>
  <c r="H7" i="81"/>
  <c r="H6" i="81"/>
  <c r="H5" i="81"/>
  <c r="Z174" i="120"/>
  <c r="Z173" i="120"/>
  <c r="Z172" i="120"/>
  <c r="Z171" i="120"/>
  <c r="Z170" i="120"/>
  <c r="Z169" i="120"/>
  <c r="Z168" i="120"/>
  <c r="Z167" i="120"/>
  <c r="Z166" i="120"/>
  <c r="Z165" i="120"/>
  <c r="Z164" i="120"/>
  <c r="Z163" i="120"/>
  <c r="Z162" i="120"/>
  <c r="Z161" i="120"/>
  <c r="Z160" i="120"/>
  <c r="Z159" i="120"/>
  <c r="Z158" i="120"/>
  <c r="Z157" i="120"/>
  <c r="Z156" i="120"/>
  <c r="Z155" i="120"/>
  <c r="Z154" i="120"/>
  <c r="Z153" i="120"/>
  <c r="Z152" i="120"/>
  <c r="Z151" i="120"/>
  <c r="Z150" i="120"/>
  <c r="Z149" i="120"/>
  <c r="Z148" i="120"/>
  <c r="Z147" i="120"/>
  <c r="Z146" i="120"/>
  <c r="Z145" i="120"/>
  <c r="Z144" i="120"/>
  <c r="Z143" i="120"/>
  <c r="Z142" i="120"/>
  <c r="Z141" i="120"/>
  <c r="Z140" i="120"/>
  <c r="Z139" i="120"/>
  <c r="Z138" i="120"/>
  <c r="Z137" i="120"/>
  <c r="Z136" i="120"/>
  <c r="Z135" i="120"/>
  <c r="Z134" i="120"/>
  <c r="Z133" i="120"/>
  <c r="Z132" i="120"/>
  <c r="Z131" i="120"/>
  <c r="Z130" i="120"/>
  <c r="Z129" i="120"/>
  <c r="Z128" i="120"/>
  <c r="Z127" i="120"/>
  <c r="Z126" i="120"/>
  <c r="Z125" i="120"/>
  <c r="Z124" i="120"/>
  <c r="Z123" i="120"/>
  <c r="Z114" i="120"/>
  <c r="Z113" i="120"/>
  <c r="Z112" i="120"/>
  <c r="Z111" i="120"/>
  <c r="Z110" i="120"/>
  <c r="Z109" i="120"/>
  <c r="Z108" i="120"/>
  <c r="Z107" i="120"/>
  <c r="Z106" i="120"/>
  <c r="Z105" i="120"/>
  <c r="Z104" i="120"/>
  <c r="Z103" i="120"/>
  <c r="Z102" i="120"/>
  <c r="Z101" i="120"/>
  <c r="Z100" i="120"/>
  <c r="Z99" i="120"/>
  <c r="Z98" i="120"/>
  <c r="Z97" i="120"/>
  <c r="Z96" i="120"/>
  <c r="Z95" i="120"/>
  <c r="Z94" i="120"/>
  <c r="Z93" i="120"/>
  <c r="Z92" i="120"/>
  <c r="Z91" i="120"/>
  <c r="Z90" i="120"/>
  <c r="Z89" i="120"/>
  <c r="Z88" i="120"/>
  <c r="Z87" i="120"/>
  <c r="Z86" i="120"/>
  <c r="Z85" i="120"/>
  <c r="Z84" i="120"/>
  <c r="Z83" i="120"/>
  <c r="Z82" i="120"/>
  <c r="Z81" i="120"/>
  <c r="Z80" i="120"/>
  <c r="Z79" i="120"/>
  <c r="Z78" i="120"/>
  <c r="Z77" i="120"/>
  <c r="Z76" i="120"/>
  <c r="Z75" i="120"/>
  <c r="Z74" i="120"/>
  <c r="Z73" i="120"/>
  <c r="Z72" i="120"/>
  <c r="Z71" i="120"/>
  <c r="Z70" i="120"/>
  <c r="Z69" i="120"/>
  <c r="Z68" i="120"/>
  <c r="Z67" i="120"/>
  <c r="Z66" i="120"/>
  <c r="Z65" i="120"/>
  <c r="Z64" i="120"/>
  <c r="Z174" i="77"/>
  <c r="Z115" i="77"/>
  <c r="Z55" i="77"/>
  <c r="Z54" i="77"/>
  <c r="Z53" i="77"/>
  <c r="Z52" i="77"/>
  <c r="Z51" i="77"/>
  <c r="Z50" i="77"/>
  <c r="Z49" i="77"/>
  <c r="Z48" i="77"/>
  <c r="Z47" i="77"/>
  <c r="Z46" i="77"/>
  <c r="Z45" i="77"/>
  <c r="Z44" i="77"/>
  <c r="Z43" i="77"/>
  <c r="Z42" i="77"/>
  <c r="Z41" i="77"/>
  <c r="Z40" i="77"/>
  <c r="Z39" i="77"/>
  <c r="Z38" i="77"/>
  <c r="Z37" i="77"/>
  <c r="Z36" i="77"/>
  <c r="Z35" i="77"/>
  <c r="Z34" i="77"/>
  <c r="Z33" i="77"/>
  <c r="Z32" i="77"/>
  <c r="Z31" i="77"/>
  <c r="Z30" i="77"/>
  <c r="Z29" i="77"/>
  <c r="Z28" i="77"/>
  <c r="Z27" i="77"/>
  <c r="Z26" i="77"/>
  <c r="Z25" i="77"/>
  <c r="Z24" i="77"/>
  <c r="Z23" i="77"/>
  <c r="Z22" i="77"/>
  <c r="Z21" i="77"/>
  <c r="Z20" i="77"/>
  <c r="Z19" i="77"/>
  <c r="Z18" i="77"/>
  <c r="Z17" i="77"/>
  <c r="Z16" i="77"/>
  <c r="Z15" i="77"/>
  <c r="Z14" i="77"/>
  <c r="Z13" i="77"/>
  <c r="Z12" i="77"/>
  <c r="Z11" i="77"/>
  <c r="Z10" i="77"/>
  <c r="Z9" i="77"/>
  <c r="Z8" i="77"/>
  <c r="Z7" i="77"/>
  <c r="Z6" i="77"/>
  <c r="Z5" i="77"/>
  <c r="Z174" i="76"/>
  <c r="Z174" i="104" s="1"/>
  <c r="Z115" i="76"/>
  <c r="Z55" i="76"/>
  <c r="Z54" i="76"/>
  <c r="Z53" i="76"/>
  <c r="Z52" i="76"/>
  <c r="Z51" i="76"/>
  <c r="Z50" i="76"/>
  <c r="Z49" i="76"/>
  <c r="Z48" i="76"/>
  <c r="Z47" i="76"/>
  <c r="Z46" i="76"/>
  <c r="Z45" i="76"/>
  <c r="Z44" i="76"/>
  <c r="Z43" i="76"/>
  <c r="Z42" i="76"/>
  <c r="Z41" i="76"/>
  <c r="Z40" i="76"/>
  <c r="Z39" i="76"/>
  <c r="Z38" i="76"/>
  <c r="Z37" i="76"/>
  <c r="Z36" i="76"/>
  <c r="Z35" i="76"/>
  <c r="Z34" i="76"/>
  <c r="Z33" i="76"/>
  <c r="Z32" i="76"/>
  <c r="Z31" i="76"/>
  <c r="Z30" i="76"/>
  <c r="Z29" i="76"/>
  <c r="Z28" i="76"/>
  <c r="Z27" i="76"/>
  <c r="Z26" i="76"/>
  <c r="Z25" i="76"/>
  <c r="Z24" i="76"/>
  <c r="Z23" i="76"/>
  <c r="Z22" i="76"/>
  <c r="Z21" i="76"/>
  <c r="Z20" i="76"/>
  <c r="Z19" i="76"/>
  <c r="Z18" i="76"/>
  <c r="Z17" i="76"/>
  <c r="Z16" i="76"/>
  <c r="Z15" i="76"/>
  <c r="Z14" i="76"/>
  <c r="Z13" i="76"/>
  <c r="Z12" i="76"/>
  <c r="Z11" i="76"/>
  <c r="Z10" i="76"/>
  <c r="Z9" i="76"/>
  <c r="Z8" i="76"/>
  <c r="Z7" i="76"/>
  <c r="Z6" i="76"/>
  <c r="Z5" i="76"/>
  <c r="Y5" i="76"/>
  <c r="Y6" i="76"/>
  <c r="Z173" i="104"/>
  <c r="Z172" i="104"/>
  <c r="Z171" i="104"/>
  <c r="Z170" i="104"/>
  <c r="Z169" i="104"/>
  <c r="Z168" i="104"/>
  <c r="Z167" i="104"/>
  <c r="Z166" i="104"/>
  <c r="Z165" i="104"/>
  <c r="Z164" i="104"/>
  <c r="Z163" i="104"/>
  <c r="Z162" i="104"/>
  <c r="Z161" i="104"/>
  <c r="Z160" i="104"/>
  <c r="Z159" i="104"/>
  <c r="Z158" i="104"/>
  <c r="Z157" i="104"/>
  <c r="Z156" i="104"/>
  <c r="Z155" i="104"/>
  <c r="Z154" i="104"/>
  <c r="Z153" i="104"/>
  <c r="Z152" i="104"/>
  <c r="Z151" i="104"/>
  <c r="Z150" i="104"/>
  <c r="Z149" i="104"/>
  <c r="Z148" i="104"/>
  <c r="Z147" i="104"/>
  <c r="Z146" i="104"/>
  <c r="Z145" i="104"/>
  <c r="Z144" i="104"/>
  <c r="Z143" i="104"/>
  <c r="Z142" i="104"/>
  <c r="Z141" i="104"/>
  <c r="Z140" i="104"/>
  <c r="Z139" i="104"/>
  <c r="Z138" i="104"/>
  <c r="Z137" i="104"/>
  <c r="Z136" i="104"/>
  <c r="Z135" i="104"/>
  <c r="Z134" i="104"/>
  <c r="Z133" i="104"/>
  <c r="Z132" i="104"/>
  <c r="Z131" i="104"/>
  <c r="Z130" i="104"/>
  <c r="Z129" i="104"/>
  <c r="Z128" i="104"/>
  <c r="Z127" i="104"/>
  <c r="Z126" i="104"/>
  <c r="Z125" i="104"/>
  <c r="Z124" i="104"/>
  <c r="Z123" i="104"/>
  <c r="Z115" i="104"/>
  <c r="Z114" i="104"/>
  <c r="Z113" i="104"/>
  <c r="Z112" i="104"/>
  <c r="Z111" i="104"/>
  <c r="Z110" i="104"/>
  <c r="Z109" i="104"/>
  <c r="Z108" i="104"/>
  <c r="Z107" i="104"/>
  <c r="Z106" i="104"/>
  <c r="Z105" i="104"/>
  <c r="Z104" i="104"/>
  <c r="Z103" i="104"/>
  <c r="Z102" i="104"/>
  <c r="Z101" i="104"/>
  <c r="Z100" i="104"/>
  <c r="Z99" i="104"/>
  <c r="Z98" i="104"/>
  <c r="Z97" i="104"/>
  <c r="Z96" i="104"/>
  <c r="Z95" i="104"/>
  <c r="Z94" i="104"/>
  <c r="Z93" i="104"/>
  <c r="Z92" i="104"/>
  <c r="Z91" i="104"/>
  <c r="Z90" i="104"/>
  <c r="Z89" i="104"/>
  <c r="Z88" i="104"/>
  <c r="Z87" i="104"/>
  <c r="Z86" i="104"/>
  <c r="Z85" i="104"/>
  <c r="Z84" i="104"/>
  <c r="Z83" i="104"/>
  <c r="Z82" i="104"/>
  <c r="Z81" i="104"/>
  <c r="Z80" i="104"/>
  <c r="Z79" i="104"/>
  <c r="Z78" i="104"/>
  <c r="Z77" i="104"/>
  <c r="Z76" i="104"/>
  <c r="Z75" i="104"/>
  <c r="Z74" i="104"/>
  <c r="Z73" i="104"/>
  <c r="Z72" i="104"/>
  <c r="Z71" i="104"/>
  <c r="Z70" i="104"/>
  <c r="Z69" i="104"/>
  <c r="Z68" i="104"/>
  <c r="Z67" i="104"/>
  <c r="Z66" i="104"/>
  <c r="Z65" i="104"/>
  <c r="Z64" i="104"/>
  <c r="H54" i="82"/>
  <c r="H50" i="82"/>
  <c r="H48" i="82"/>
  <c r="H46" i="82"/>
  <c r="H43" i="82"/>
  <c r="H42" i="82"/>
  <c r="H40" i="82"/>
  <c r="H38" i="82"/>
  <c r="H34" i="82"/>
  <c r="H32" i="82"/>
  <c r="H30" i="82"/>
  <c r="H26" i="82"/>
  <c r="H24" i="82"/>
  <c r="H22" i="82"/>
  <c r="H19" i="82"/>
  <c r="H18" i="82"/>
  <c r="H16" i="82"/>
  <c r="H14" i="82"/>
  <c r="H11" i="82"/>
  <c r="H10" i="82"/>
  <c r="H8" i="82"/>
  <c r="H6" i="82"/>
  <c r="H115" i="82"/>
  <c r="H55" i="82"/>
  <c r="H53" i="82"/>
  <c r="H52" i="82"/>
  <c r="H51" i="82"/>
  <c r="H49" i="82"/>
  <c r="H47" i="82"/>
  <c r="H45" i="82"/>
  <c r="H44" i="82"/>
  <c r="H41" i="82"/>
  <c r="H39" i="82"/>
  <c r="H37" i="82"/>
  <c r="H36" i="82"/>
  <c r="H35" i="82"/>
  <c r="H33" i="82"/>
  <c r="H31" i="82"/>
  <c r="H29" i="82"/>
  <c r="H28" i="82"/>
  <c r="H27" i="82"/>
  <c r="H25" i="82"/>
  <c r="H23" i="82"/>
  <c r="H21" i="82"/>
  <c r="H20" i="82"/>
  <c r="H17" i="82"/>
  <c r="H15" i="82"/>
  <c r="H13" i="82"/>
  <c r="H12" i="82"/>
  <c r="H9" i="82"/>
  <c r="H7" i="82"/>
  <c r="H5" i="82"/>
  <c r="Z174" i="75"/>
  <c r="Z115" i="75"/>
  <c r="Z55" i="75"/>
  <c r="Z54" i="75"/>
  <c r="Z53" i="75"/>
  <c r="Z52" i="75"/>
  <c r="Z51" i="75"/>
  <c r="Z50" i="75"/>
  <c r="Z49" i="75"/>
  <c r="Z48" i="75"/>
  <c r="Z47" i="75"/>
  <c r="Z46" i="75"/>
  <c r="Z45" i="75"/>
  <c r="Z44" i="75"/>
  <c r="Z43" i="75"/>
  <c r="Z42" i="75"/>
  <c r="Z41" i="75"/>
  <c r="Z40" i="75"/>
  <c r="Z39" i="75"/>
  <c r="Z38" i="75"/>
  <c r="Z37" i="75"/>
  <c r="Z36" i="75"/>
  <c r="Z35" i="75"/>
  <c r="Z34" i="75"/>
  <c r="Z33" i="75"/>
  <c r="Z32" i="75"/>
  <c r="Z31" i="75"/>
  <c r="Z30" i="75"/>
  <c r="Z29" i="75"/>
  <c r="Z28" i="75"/>
  <c r="Z27" i="75"/>
  <c r="Z26" i="75"/>
  <c r="Z25" i="75"/>
  <c r="Z24" i="75"/>
  <c r="Z23" i="75"/>
  <c r="Z22" i="75"/>
  <c r="Z21" i="75"/>
  <c r="Z20" i="75"/>
  <c r="Z19" i="75"/>
  <c r="Z18" i="75"/>
  <c r="Z17" i="75"/>
  <c r="Z16" i="75"/>
  <c r="Z15" i="75"/>
  <c r="Z14" i="75"/>
  <c r="Z13" i="75"/>
  <c r="Z12" i="75"/>
  <c r="Z11" i="75"/>
  <c r="Z10" i="75"/>
  <c r="Z9" i="75"/>
  <c r="Z8" i="75"/>
  <c r="Z7" i="75"/>
  <c r="Z6" i="75"/>
  <c r="Z5" i="75"/>
  <c r="H174" i="73"/>
  <c r="H115"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H17" i="73"/>
  <c r="H16" i="73"/>
  <c r="H15" i="73"/>
  <c r="H14" i="73"/>
  <c r="H13" i="73"/>
  <c r="H12" i="73"/>
  <c r="H11" i="73"/>
  <c r="H10" i="73"/>
  <c r="H9" i="73"/>
  <c r="H8" i="73"/>
  <c r="H7" i="73"/>
  <c r="H6" i="73"/>
  <c r="H5" i="73"/>
  <c r="Z115" i="80"/>
  <c r="Z56" i="80" s="1"/>
  <c r="AB5" i="80" s="1"/>
  <c r="Z55" i="80"/>
  <c r="Z54" i="80"/>
  <c r="Z53" i="80"/>
  <c r="Z52" i="80"/>
  <c r="Z51" i="80"/>
  <c r="Z50" i="80"/>
  <c r="Z49" i="80"/>
  <c r="Z48" i="80"/>
  <c r="Z47" i="80"/>
  <c r="Z46" i="80"/>
  <c r="Z45" i="80"/>
  <c r="Z44" i="80"/>
  <c r="Z43" i="80"/>
  <c r="Z42" i="80"/>
  <c r="Z41" i="80"/>
  <c r="Z40" i="80"/>
  <c r="Z39" i="80"/>
  <c r="Z38" i="80"/>
  <c r="Z37" i="80"/>
  <c r="Z36" i="80"/>
  <c r="Z35" i="80"/>
  <c r="Z34" i="80"/>
  <c r="Z33" i="80"/>
  <c r="Z32" i="80"/>
  <c r="Z31" i="80"/>
  <c r="Z30" i="80"/>
  <c r="Z29" i="80"/>
  <c r="Z28" i="80"/>
  <c r="Z27" i="80"/>
  <c r="Z26" i="80"/>
  <c r="Z25" i="80"/>
  <c r="Z24" i="80"/>
  <c r="Z23" i="80"/>
  <c r="Z22" i="80"/>
  <c r="Z21" i="80"/>
  <c r="Z20" i="80"/>
  <c r="Z19" i="80"/>
  <c r="Z18" i="80"/>
  <c r="Z17" i="80"/>
  <c r="Z16" i="80"/>
  <c r="Z15" i="80"/>
  <c r="Z14" i="80"/>
  <c r="Z13" i="80"/>
  <c r="Z12" i="80"/>
  <c r="Z11" i="80"/>
  <c r="Z10" i="80"/>
  <c r="Z9" i="80"/>
  <c r="Z8" i="80"/>
  <c r="Z7" i="80"/>
  <c r="Z6" i="80"/>
  <c r="Z5" i="80"/>
  <c r="H115" i="107"/>
  <c r="H56" i="107" s="1"/>
  <c r="H55" i="107"/>
  <c r="H54" i="107"/>
  <c r="H53" i="107"/>
  <c r="H52" i="107"/>
  <c r="H51" i="107"/>
  <c r="H50" i="107"/>
  <c r="H49" i="107"/>
  <c r="H48" i="107"/>
  <c r="H47" i="107"/>
  <c r="H46" i="107"/>
  <c r="H45" i="107"/>
  <c r="H44" i="107"/>
  <c r="H43" i="107"/>
  <c r="H42" i="107"/>
  <c r="H41" i="107"/>
  <c r="H40" i="107"/>
  <c r="H39" i="107"/>
  <c r="H38" i="107"/>
  <c r="H37" i="107"/>
  <c r="H36" i="107"/>
  <c r="H35" i="107"/>
  <c r="H34" i="107"/>
  <c r="H33" i="107"/>
  <c r="H32" i="107"/>
  <c r="H31" i="107"/>
  <c r="H30" i="107"/>
  <c r="H29" i="107"/>
  <c r="H28" i="107"/>
  <c r="H27" i="107"/>
  <c r="H26" i="107"/>
  <c r="H25" i="107"/>
  <c r="H24" i="107"/>
  <c r="H23" i="107"/>
  <c r="H22" i="107"/>
  <c r="H21" i="107"/>
  <c r="H20" i="107"/>
  <c r="H19" i="107"/>
  <c r="H18" i="107"/>
  <c r="H17" i="107"/>
  <c r="H16" i="107"/>
  <c r="H15" i="107"/>
  <c r="H14" i="107"/>
  <c r="H13" i="107"/>
  <c r="H12" i="107"/>
  <c r="H11" i="107"/>
  <c r="H10" i="107"/>
  <c r="H9" i="107"/>
  <c r="H8" i="107"/>
  <c r="H7" i="107"/>
  <c r="H6" i="107"/>
  <c r="H5" i="107"/>
  <c r="H55" i="106"/>
  <c r="H54" i="106"/>
  <c r="H53" i="106"/>
  <c r="H52" i="106"/>
  <c r="H51" i="106"/>
  <c r="H50" i="106"/>
  <c r="H49" i="106"/>
  <c r="H48" i="106"/>
  <c r="H47" i="106"/>
  <c r="H46" i="106"/>
  <c r="H45" i="106"/>
  <c r="H44" i="106"/>
  <c r="H43" i="106"/>
  <c r="H42" i="106"/>
  <c r="H41" i="106"/>
  <c r="H40" i="106"/>
  <c r="H39" i="106"/>
  <c r="H38" i="106"/>
  <c r="H37" i="106"/>
  <c r="H36" i="106"/>
  <c r="H35" i="106"/>
  <c r="H34" i="106"/>
  <c r="H33" i="106"/>
  <c r="H32" i="106"/>
  <c r="H31" i="106"/>
  <c r="H30" i="106"/>
  <c r="H29" i="106"/>
  <c r="H28" i="106"/>
  <c r="H27" i="106"/>
  <c r="H26" i="106"/>
  <c r="H25" i="106"/>
  <c r="H24" i="106"/>
  <c r="H23" i="106"/>
  <c r="H22" i="106"/>
  <c r="H21" i="106"/>
  <c r="H20" i="106"/>
  <c r="H19" i="106"/>
  <c r="H18" i="106"/>
  <c r="H17" i="106"/>
  <c r="H16" i="106"/>
  <c r="H15" i="106"/>
  <c r="H14" i="106"/>
  <c r="H13" i="106"/>
  <c r="H12" i="106"/>
  <c r="H11" i="106"/>
  <c r="H10" i="106"/>
  <c r="H9" i="106"/>
  <c r="H8" i="106"/>
  <c r="H7" i="106"/>
  <c r="H6" i="106"/>
  <c r="H5" i="106"/>
  <c r="H115" i="106"/>
  <c r="H56" i="106" s="1"/>
  <c r="H114" i="84"/>
  <c r="H114" i="114" s="1"/>
  <c r="H113" i="84"/>
  <c r="H54" i="84" s="1"/>
  <c r="H112" i="84"/>
  <c r="H53" i="84" s="1"/>
  <c r="H111" i="84"/>
  <c r="H110" i="84"/>
  <c r="H51" i="84" s="1"/>
  <c r="H109" i="84"/>
  <c r="H50" i="84" s="1"/>
  <c r="H108" i="84"/>
  <c r="H49" i="84" s="1"/>
  <c r="H107" i="84"/>
  <c r="H48" i="84" s="1"/>
  <c r="H106" i="84"/>
  <c r="H47" i="84" s="1"/>
  <c r="H105" i="84"/>
  <c r="H46" i="84" s="1"/>
  <c r="H104" i="84"/>
  <c r="H45" i="84" s="1"/>
  <c r="H103" i="84"/>
  <c r="H44" i="84" s="1"/>
  <c r="H102" i="84"/>
  <c r="H43" i="84" s="1"/>
  <c r="H101" i="84"/>
  <c r="H101" i="114" s="1"/>
  <c r="H100" i="84"/>
  <c r="H41" i="84" s="1"/>
  <c r="H99" i="84"/>
  <c r="H40" i="84" s="1"/>
  <c r="H98" i="84"/>
  <c r="H98" i="114" s="1"/>
  <c r="H39" i="114" s="1"/>
  <c r="H97" i="84"/>
  <c r="H38" i="84" s="1"/>
  <c r="H96" i="84"/>
  <c r="H37" i="84" s="1"/>
  <c r="H95" i="84"/>
  <c r="H95" i="114" s="1"/>
  <c r="H36" i="114" s="1"/>
  <c r="H94" i="84"/>
  <c r="H35" i="84" s="1"/>
  <c r="H93" i="84"/>
  <c r="H34" i="84" s="1"/>
  <c r="H92" i="84"/>
  <c r="H33" i="84" s="1"/>
  <c r="H91" i="84"/>
  <c r="H32" i="84" s="1"/>
  <c r="H90" i="84"/>
  <c r="H31" i="84" s="1"/>
  <c r="H89" i="84"/>
  <c r="H30" i="84" s="1"/>
  <c r="H88" i="84"/>
  <c r="H29" i="84" s="1"/>
  <c r="H87" i="84"/>
  <c r="H87" i="114" s="1"/>
  <c r="H28" i="114" s="1"/>
  <c r="H86" i="84"/>
  <c r="H27" i="84" s="1"/>
  <c r="H85" i="84"/>
  <c r="H85" i="114" s="1"/>
  <c r="H84" i="84"/>
  <c r="H25" i="84" s="1"/>
  <c r="H83" i="84"/>
  <c r="H24" i="84" s="1"/>
  <c r="H82" i="84"/>
  <c r="H82" i="114" s="1"/>
  <c r="H81" i="84"/>
  <c r="H22" i="84" s="1"/>
  <c r="H80" i="84"/>
  <c r="H80" i="114" s="1"/>
  <c r="H79" i="84"/>
  <c r="H20" i="84" s="1"/>
  <c r="H78" i="84"/>
  <c r="H19" i="84" s="1"/>
  <c r="H77" i="84"/>
  <c r="H18" i="84" s="1"/>
  <c r="H76" i="84"/>
  <c r="H17" i="84" s="1"/>
  <c r="H75" i="84"/>
  <c r="H16" i="84" s="1"/>
  <c r="H74" i="84"/>
  <c r="H15" i="84" s="1"/>
  <c r="H73" i="84"/>
  <c r="H14" i="84" s="1"/>
  <c r="H72" i="84"/>
  <c r="H72" i="114" s="1"/>
  <c r="H71" i="84"/>
  <c r="H12" i="84" s="1"/>
  <c r="H70" i="84"/>
  <c r="H11" i="84" s="1"/>
  <c r="H69" i="84"/>
  <c r="H10" i="84" s="1"/>
  <c r="H68" i="84"/>
  <c r="H9" i="84" s="1"/>
  <c r="H67" i="84"/>
  <c r="H8" i="84" s="1"/>
  <c r="H66" i="84"/>
  <c r="H66" i="114" s="1"/>
  <c r="H65" i="84"/>
  <c r="H64" i="84"/>
  <c r="H5" i="84" s="1"/>
  <c r="H52" i="84"/>
  <c r="H174" i="92"/>
  <c r="H115" i="92"/>
  <c r="H55" i="92"/>
  <c r="H54" i="92"/>
  <c r="H53" i="92"/>
  <c r="H52" i="92"/>
  <c r="H51" i="92"/>
  <c r="H50" i="92"/>
  <c r="H49" i="92"/>
  <c r="H48" i="92"/>
  <c r="H47" i="92"/>
  <c r="H46" i="92"/>
  <c r="H45" i="92"/>
  <c r="H44" i="92"/>
  <c r="H43" i="92"/>
  <c r="H42" i="92"/>
  <c r="H41" i="92"/>
  <c r="H40" i="92"/>
  <c r="H39" i="92"/>
  <c r="H38" i="92"/>
  <c r="H37" i="92"/>
  <c r="H36" i="92"/>
  <c r="H35" i="92"/>
  <c r="H34" i="92"/>
  <c r="H33" i="92"/>
  <c r="H32" i="92"/>
  <c r="H31" i="92"/>
  <c r="H30" i="92"/>
  <c r="H29" i="92"/>
  <c r="H28" i="92"/>
  <c r="H27" i="92"/>
  <c r="H26" i="92"/>
  <c r="H25" i="92"/>
  <c r="H24" i="92"/>
  <c r="H23" i="92"/>
  <c r="H22" i="92"/>
  <c r="H21" i="92"/>
  <c r="H20" i="92"/>
  <c r="H19" i="92"/>
  <c r="H18" i="92"/>
  <c r="H17" i="92"/>
  <c r="H16" i="92"/>
  <c r="H15" i="92"/>
  <c r="H14" i="92"/>
  <c r="H13" i="92"/>
  <c r="H12" i="92"/>
  <c r="H11" i="92"/>
  <c r="H10" i="92"/>
  <c r="H9" i="92"/>
  <c r="H8" i="92"/>
  <c r="H7" i="92"/>
  <c r="H6" i="92"/>
  <c r="H5" i="92"/>
  <c r="H115" i="91"/>
  <c r="H55" i="91"/>
  <c r="H54" i="91"/>
  <c r="H53" i="91"/>
  <c r="H52" i="91"/>
  <c r="H51" i="91"/>
  <c r="H50" i="91"/>
  <c r="H49" i="91"/>
  <c r="H48" i="91"/>
  <c r="H47" i="91"/>
  <c r="H46" i="91"/>
  <c r="H45" i="91"/>
  <c r="H44" i="91"/>
  <c r="H43" i="91"/>
  <c r="H42" i="91"/>
  <c r="H41" i="91"/>
  <c r="H40" i="91"/>
  <c r="H39" i="91"/>
  <c r="H38" i="91"/>
  <c r="H37" i="91"/>
  <c r="H36" i="91"/>
  <c r="H35" i="91"/>
  <c r="H34" i="91"/>
  <c r="H33" i="91"/>
  <c r="H32" i="91"/>
  <c r="H31" i="91"/>
  <c r="H30" i="91"/>
  <c r="H29" i="91"/>
  <c r="H28" i="91"/>
  <c r="H27" i="91"/>
  <c r="H26" i="91"/>
  <c r="H25" i="91"/>
  <c r="H24" i="91"/>
  <c r="H23" i="91"/>
  <c r="H22" i="91"/>
  <c r="H21" i="91"/>
  <c r="H20" i="91"/>
  <c r="H19" i="91"/>
  <c r="H18" i="91"/>
  <c r="H17" i="91"/>
  <c r="H16" i="91"/>
  <c r="H15" i="91"/>
  <c r="H14" i="91"/>
  <c r="H13" i="91"/>
  <c r="H12" i="91"/>
  <c r="H11" i="91"/>
  <c r="H10" i="91"/>
  <c r="H9" i="91"/>
  <c r="H8" i="91"/>
  <c r="H7" i="91"/>
  <c r="H6" i="91"/>
  <c r="H5" i="91"/>
  <c r="H174" i="91"/>
  <c r="H55" i="90"/>
  <c r="H51" i="90"/>
  <c r="H48" i="90"/>
  <c r="H47" i="90"/>
  <c r="H43" i="90"/>
  <c r="H40" i="90"/>
  <c r="H39" i="90"/>
  <c r="H35" i="90"/>
  <c r="H32" i="90"/>
  <c r="H31" i="90"/>
  <c r="H27" i="90"/>
  <c r="H24" i="90"/>
  <c r="H23" i="90"/>
  <c r="H19" i="90"/>
  <c r="H16" i="90"/>
  <c r="H15" i="90"/>
  <c r="H11" i="90"/>
  <c r="H115" i="90"/>
  <c r="H7" i="90"/>
  <c r="H174" i="90"/>
  <c r="H54" i="90"/>
  <c r="H53" i="90"/>
  <c r="H52" i="90"/>
  <c r="H50" i="90"/>
  <c r="H49" i="90"/>
  <c r="H46" i="90"/>
  <c r="H45" i="90"/>
  <c r="H44" i="90"/>
  <c r="H42" i="90"/>
  <c r="H41" i="90"/>
  <c r="H38" i="90"/>
  <c r="H37" i="90"/>
  <c r="H36" i="90"/>
  <c r="H34" i="90"/>
  <c r="H33" i="90"/>
  <c r="H30" i="90"/>
  <c r="H29" i="90"/>
  <c r="H28" i="90"/>
  <c r="H26" i="90"/>
  <c r="H25" i="90"/>
  <c r="H22" i="90"/>
  <c r="H21" i="90"/>
  <c r="H20" i="90"/>
  <c r="H18" i="90"/>
  <c r="H17" i="90"/>
  <c r="H14" i="90"/>
  <c r="H13" i="90"/>
  <c r="H12" i="90"/>
  <c r="H10" i="90"/>
  <c r="H9" i="90"/>
  <c r="H6" i="90"/>
  <c r="H5" i="90"/>
  <c r="H174" i="87"/>
  <c r="H174" i="114" s="1"/>
  <c r="H115" i="87"/>
  <c r="H55" i="87"/>
  <c r="H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9" i="87"/>
  <c r="H8" i="87"/>
  <c r="H7" i="87"/>
  <c r="H6" i="87"/>
  <c r="H5" i="87"/>
  <c r="H173" i="114"/>
  <c r="H172" i="114"/>
  <c r="H171" i="114"/>
  <c r="H170" i="114"/>
  <c r="H169" i="114"/>
  <c r="H168" i="114"/>
  <c r="H167" i="114"/>
  <c r="H166" i="114"/>
  <c r="H165" i="114"/>
  <c r="H164" i="114"/>
  <c r="H163" i="114"/>
  <c r="H162" i="114"/>
  <c r="H161" i="114"/>
  <c r="H160" i="114"/>
  <c r="H159" i="114"/>
  <c r="H158" i="114"/>
  <c r="H157" i="114"/>
  <c r="H156" i="114"/>
  <c r="H155" i="114"/>
  <c r="H154" i="114"/>
  <c r="H153" i="114"/>
  <c r="H152" i="114"/>
  <c r="H151" i="114"/>
  <c r="H150" i="114"/>
  <c r="H149" i="114"/>
  <c r="H148" i="114"/>
  <c r="H147" i="114"/>
  <c r="H146" i="114"/>
  <c r="H145" i="114"/>
  <c r="H144" i="114"/>
  <c r="H143" i="114"/>
  <c r="H142" i="114"/>
  <c r="H141" i="114"/>
  <c r="H140" i="114"/>
  <c r="H139" i="114"/>
  <c r="H138" i="114"/>
  <c r="H137" i="114"/>
  <c r="H136" i="114"/>
  <c r="H135" i="114"/>
  <c r="H134" i="114"/>
  <c r="H133" i="114"/>
  <c r="H132" i="114"/>
  <c r="H131" i="114"/>
  <c r="H130" i="114"/>
  <c r="H129" i="114"/>
  <c r="H128" i="114"/>
  <c r="H127" i="114"/>
  <c r="H126" i="114"/>
  <c r="H125" i="114"/>
  <c r="H124" i="114"/>
  <c r="H123" i="114"/>
  <c r="H111" i="114"/>
  <c r="H52" i="114" s="1"/>
  <c r="H107" i="114"/>
  <c r="H99" i="114"/>
  <c r="H91" i="114"/>
  <c r="H83" i="114"/>
  <c r="H78" i="114"/>
  <c r="H75" i="114"/>
  <c r="H67" i="114"/>
  <c r="H64" i="114"/>
  <c r="J5" i="59"/>
  <c r="J4" i="59"/>
  <c r="H174" i="59"/>
  <c r="H115" i="59"/>
  <c r="H55" i="59"/>
  <c r="H54" i="59"/>
  <c r="H53" i="59"/>
  <c r="H52" i="59"/>
  <c r="H51" i="59"/>
  <c r="H50" i="59"/>
  <c r="H49" i="59"/>
  <c r="H48" i="59"/>
  <c r="H47" i="59"/>
  <c r="H46" i="59"/>
  <c r="H45" i="59"/>
  <c r="H44" i="59"/>
  <c r="H43" i="59"/>
  <c r="H42" i="59"/>
  <c r="H41" i="59"/>
  <c r="H40" i="59"/>
  <c r="H39" i="59"/>
  <c r="H38" i="59"/>
  <c r="H37" i="59"/>
  <c r="H36" i="59"/>
  <c r="H35" i="59"/>
  <c r="H34" i="59"/>
  <c r="H33" i="59"/>
  <c r="H32" i="59"/>
  <c r="H31" i="59"/>
  <c r="H30" i="59"/>
  <c r="H29" i="59"/>
  <c r="H28" i="59"/>
  <c r="H27" i="59"/>
  <c r="H26" i="59"/>
  <c r="H25" i="59"/>
  <c r="H24" i="59"/>
  <c r="H23" i="59"/>
  <c r="H22" i="59"/>
  <c r="H21" i="59"/>
  <c r="H20" i="59"/>
  <c r="H19" i="59"/>
  <c r="H18" i="59"/>
  <c r="H17" i="59"/>
  <c r="H16" i="59"/>
  <c r="H15" i="59"/>
  <c r="H14" i="59"/>
  <c r="H13" i="59"/>
  <c r="H12" i="59"/>
  <c r="H11" i="59"/>
  <c r="H10" i="59"/>
  <c r="H9" i="59"/>
  <c r="H8" i="59"/>
  <c r="H7" i="59"/>
  <c r="H6" i="59"/>
  <c r="H5" i="59"/>
  <c r="H55" i="71"/>
  <c r="H53" i="71"/>
  <c r="H50" i="71"/>
  <c r="H48" i="71"/>
  <c r="H47" i="71"/>
  <c r="H45" i="71"/>
  <c r="H40" i="71"/>
  <c r="H39" i="71"/>
  <c r="H37" i="71"/>
  <c r="H32" i="71"/>
  <c r="H31" i="71"/>
  <c r="H29" i="71"/>
  <c r="H24" i="71"/>
  <c r="H23" i="71"/>
  <c r="H21" i="71"/>
  <c r="H16" i="71"/>
  <c r="H15" i="71"/>
  <c r="H13" i="71"/>
  <c r="H8" i="71"/>
  <c r="H7" i="71"/>
  <c r="H5" i="71"/>
  <c r="H174" i="71"/>
  <c r="H54" i="71"/>
  <c r="H52" i="71"/>
  <c r="H51" i="71"/>
  <c r="H49" i="71"/>
  <c r="H46" i="71"/>
  <c r="H44" i="71"/>
  <c r="H43" i="71"/>
  <c r="H42" i="71"/>
  <c r="H41" i="71"/>
  <c r="H38" i="71"/>
  <c r="H36" i="71"/>
  <c r="H35" i="71"/>
  <c r="H34" i="71"/>
  <c r="H33" i="71"/>
  <c r="H30" i="71"/>
  <c r="H28" i="71"/>
  <c r="H27" i="71"/>
  <c r="H26" i="71"/>
  <c r="H25" i="71"/>
  <c r="H22" i="71"/>
  <c r="H20" i="71"/>
  <c r="H19" i="71"/>
  <c r="H18" i="71"/>
  <c r="H17" i="71"/>
  <c r="H14" i="71"/>
  <c r="H12" i="71"/>
  <c r="H11" i="71"/>
  <c r="H10" i="71"/>
  <c r="H9" i="71"/>
  <c r="H6" i="71"/>
  <c r="H174" i="70"/>
  <c r="Z174" i="69" s="1"/>
  <c r="H115" i="70"/>
  <c r="H55" i="70"/>
  <c r="H54" i="70"/>
  <c r="H53" i="70"/>
  <c r="H52" i="70"/>
  <c r="H51" i="70"/>
  <c r="H50" i="70"/>
  <c r="H49" i="70"/>
  <c r="H48" i="70"/>
  <c r="H47" i="70"/>
  <c r="H46" i="70"/>
  <c r="H45" i="70"/>
  <c r="H44" i="70"/>
  <c r="H43" i="70"/>
  <c r="H42" i="70"/>
  <c r="H41" i="70"/>
  <c r="H40" i="70"/>
  <c r="H39" i="70"/>
  <c r="H38" i="70"/>
  <c r="H37" i="70"/>
  <c r="H36" i="70"/>
  <c r="H35" i="70"/>
  <c r="H34" i="70"/>
  <c r="H33" i="70"/>
  <c r="H32" i="70"/>
  <c r="H31" i="70"/>
  <c r="H30" i="70"/>
  <c r="H29" i="70"/>
  <c r="H28" i="70"/>
  <c r="H27" i="70"/>
  <c r="H26" i="70"/>
  <c r="H25" i="70"/>
  <c r="H24" i="70"/>
  <c r="H23" i="70"/>
  <c r="H22" i="70"/>
  <c r="H21" i="70"/>
  <c r="H20" i="70"/>
  <c r="H19" i="70"/>
  <c r="H18" i="70"/>
  <c r="H17" i="70"/>
  <c r="H16" i="70"/>
  <c r="H15" i="70"/>
  <c r="H14" i="70"/>
  <c r="H13" i="70"/>
  <c r="H12" i="70"/>
  <c r="H11" i="70"/>
  <c r="H10" i="70"/>
  <c r="H9" i="70"/>
  <c r="H8" i="70"/>
  <c r="H7" i="70"/>
  <c r="H6" i="70"/>
  <c r="H5" i="70"/>
  <c r="Z173" i="69"/>
  <c r="Z172" i="69"/>
  <c r="Z171" i="69"/>
  <c r="Z170" i="69"/>
  <c r="Z52" i="69" s="1"/>
  <c r="Z169" i="69"/>
  <c r="Z168" i="69"/>
  <c r="Z167" i="69"/>
  <c r="Z166" i="69"/>
  <c r="Z165" i="69"/>
  <c r="Z164" i="69"/>
  <c r="Z163" i="69"/>
  <c r="Z162" i="69"/>
  <c r="Z161" i="69"/>
  <c r="Z160" i="69"/>
  <c r="Z159" i="69"/>
  <c r="Z158" i="69"/>
  <c r="Z157" i="69"/>
  <c r="Z156" i="69"/>
  <c r="Z155" i="69"/>
  <c r="Z154" i="69"/>
  <c r="Z36" i="69" s="1"/>
  <c r="Z153" i="69"/>
  <c r="Z152" i="69"/>
  <c r="Z151" i="69"/>
  <c r="Z150" i="69"/>
  <c r="Z149" i="69"/>
  <c r="Z148" i="69"/>
  <c r="Z147" i="69"/>
  <c r="Z146" i="69"/>
  <c r="Z28" i="69" s="1"/>
  <c r="Z145" i="69"/>
  <c r="Z144" i="69"/>
  <c r="Z143" i="69"/>
  <c r="Z142" i="69"/>
  <c r="Z141" i="69"/>
  <c r="Z140" i="69"/>
  <c r="Z139" i="69"/>
  <c r="Z138" i="69"/>
  <c r="Z137" i="69"/>
  <c r="Z136" i="69"/>
  <c r="Z135" i="69"/>
  <c r="Z134" i="69"/>
  <c r="Z133" i="69"/>
  <c r="Z132" i="69"/>
  <c r="Z131" i="69"/>
  <c r="Z130" i="69"/>
  <c r="Z129" i="69"/>
  <c r="Z128" i="69"/>
  <c r="Z127" i="69"/>
  <c r="Z126" i="69"/>
  <c r="Z125" i="69"/>
  <c r="Z124" i="69"/>
  <c r="Z123" i="69"/>
  <c r="Z115" i="69"/>
  <c r="Z114" i="69"/>
  <c r="Z55" i="69" s="1"/>
  <c r="Z113" i="69"/>
  <c r="Z112" i="69"/>
  <c r="Z111" i="69"/>
  <c r="Z110" i="69"/>
  <c r="Z109" i="69"/>
  <c r="Z108" i="69"/>
  <c r="Z107" i="69"/>
  <c r="Z106" i="69"/>
  <c r="Z47" i="69" s="1"/>
  <c r="Z105" i="69"/>
  <c r="Z104" i="69"/>
  <c r="Z103" i="69"/>
  <c r="Z102" i="69"/>
  <c r="Z101" i="69"/>
  <c r="Z100" i="69"/>
  <c r="Z99" i="69"/>
  <c r="Z98" i="69"/>
  <c r="Z39" i="69" s="1"/>
  <c r="Z97" i="69"/>
  <c r="Z96" i="69"/>
  <c r="Z95" i="69"/>
  <c r="Z94" i="69"/>
  <c r="Z93" i="69"/>
  <c r="Z92" i="69"/>
  <c r="Z91" i="69"/>
  <c r="Z90" i="69"/>
  <c r="Z31" i="69" s="1"/>
  <c r="Z89" i="69"/>
  <c r="Z88" i="69"/>
  <c r="Z87" i="69"/>
  <c r="Z86" i="69"/>
  <c r="Z85" i="69"/>
  <c r="Z84" i="69"/>
  <c r="Z83" i="69"/>
  <c r="Z82" i="69"/>
  <c r="Z23" i="69" s="1"/>
  <c r="Z81" i="69"/>
  <c r="Z80" i="69"/>
  <c r="Z79" i="69"/>
  <c r="Z78" i="69"/>
  <c r="Z77" i="69"/>
  <c r="Z76" i="69"/>
  <c r="Z75" i="69"/>
  <c r="Z74" i="69"/>
  <c r="Z15" i="69" s="1"/>
  <c r="Z73" i="69"/>
  <c r="Z72" i="69"/>
  <c r="Z71" i="69"/>
  <c r="Z70" i="69"/>
  <c r="Z69" i="69"/>
  <c r="Z68" i="69"/>
  <c r="Z67" i="69"/>
  <c r="Z66" i="69"/>
  <c r="Z7" i="69" s="1"/>
  <c r="Z65" i="69"/>
  <c r="Z64" i="69"/>
  <c r="H174" i="68"/>
  <c r="H115" i="68"/>
  <c r="H55" i="68"/>
  <c r="H54" i="68"/>
  <c r="H53" i="68"/>
  <c r="H52" i="68"/>
  <c r="H51" i="68"/>
  <c r="H50" i="68"/>
  <c r="H49" i="68"/>
  <c r="H48" i="68"/>
  <c r="H47" i="68"/>
  <c r="H46" i="68"/>
  <c r="H45" i="68"/>
  <c r="H44" i="68"/>
  <c r="H43" i="68"/>
  <c r="H42" i="68"/>
  <c r="H41" i="68"/>
  <c r="H40" i="68"/>
  <c r="H39" i="68"/>
  <c r="H38" i="68"/>
  <c r="H37" i="68"/>
  <c r="H36" i="68"/>
  <c r="H35" i="68"/>
  <c r="H34" i="68"/>
  <c r="H33" i="68"/>
  <c r="H32" i="68"/>
  <c r="H31" i="68"/>
  <c r="H30" i="68"/>
  <c r="H29" i="68"/>
  <c r="H28" i="68"/>
  <c r="H27" i="68"/>
  <c r="H26" i="68"/>
  <c r="H25" i="68"/>
  <c r="H24" i="68"/>
  <c r="H23" i="68"/>
  <c r="H22" i="68"/>
  <c r="H21" i="68"/>
  <c r="H20" i="68"/>
  <c r="H19" i="68"/>
  <c r="H18" i="68"/>
  <c r="H17" i="68"/>
  <c r="H16" i="68"/>
  <c r="H15" i="68"/>
  <c r="H14" i="68"/>
  <c r="H13" i="68"/>
  <c r="H12" i="68"/>
  <c r="H11" i="68"/>
  <c r="H10" i="68"/>
  <c r="H9" i="68"/>
  <c r="H8" i="68"/>
  <c r="H7" i="68"/>
  <c r="H6" i="68"/>
  <c r="H5" i="68"/>
  <c r="H174" i="67"/>
  <c r="H48" i="67"/>
  <c r="H40" i="67"/>
  <c r="H32" i="67"/>
  <c r="H24" i="67"/>
  <c r="H16" i="67"/>
  <c r="H115" i="67"/>
  <c r="H55" i="67"/>
  <c r="H54" i="67"/>
  <c r="H53" i="67"/>
  <c r="H52" i="67"/>
  <c r="H51" i="67"/>
  <c r="H50" i="67"/>
  <c r="H49" i="67"/>
  <c r="H47" i="67"/>
  <c r="H46" i="67"/>
  <c r="H45" i="67"/>
  <c r="H44" i="67"/>
  <c r="H43" i="67"/>
  <c r="H42" i="67"/>
  <c r="H41" i="67"/>
  <c r="H39" i="67"/>
  <c r="H38" i="67"/>
  <c r="H37" i="67"/>
  <c r="H36" i="67"/>
  <c r="H35" i="67"/>
  <c r="H34" i="67"/>
  <c r="H33" i="67"/>
  <c r="H31" i="67"/>
  <c r="H30" i="67"/>
  <c r="H29" i="67"/>
  <c r="H28" i="67"/>
  <c r="H27" i="67"/>
  <c r="H26" i="67"/>
  <c r="H25" i="67"/>
  <c r="H23" i="67"/>
  <c r="H22" i="67"/>
  <c r="H21" i="67"/>
  <c r="H20" i="67"/>
  <c r="H19" i="67"/>
  <c r="H18" i="67"/>
  <c r="H17" i="67"/>
  <c r="H15" i="67"/>
  <c r="H14" i="67"/>
  <c r="H13" i="67"/>
  <c r="H12" i="67"/>
  <c r="H11" i="67"/>
  <c r="H10" i="67"/>
  <c r="H9" i="67"/>
  <c r="H7" i="67"/>
  <c r="H6" i="67"/>
  <c r="H5" i="67"/>
  <c r="H48" i="66"/>
  <c r="H40" i="66"/>
  <c r="H32" i="66"/>
  <c r="H24" i="66"/>
  <c r="H16" i="66"/>
  <c r="H115" i="66"/>
  <c r="H174" i="66"/>
  <c r="H55" i="66"/>
  <c r="H54" i="66"/>
  <c r="H53" i="66"/>
  <c r="H52" i="66"/>
  <c r="H51" i="66"/>
  <c r="H50" i="66"/>
  <c r="H49" i="66"/>
  <c r="H47" i="66"/>
  <c r="H46" i="66"/>
  <c r="H45" i="66"/>
  <c r="H44" i="66"/>
  <c r="H43" i="66"/>
  <c r="H42" i="66"/>
  <c r="H41" i="66"/>
  <c r="H39" i="66"/>
  <c r="H38" i="66"/>
  <c r="H37" i="66"/>
  <c r="H36" i="66"/>
  <c r="H35" i="66"/>
  <c r="H34" i="66"/>
  <c r="H33" i="66"/>
  <c r="H31" i="66"/>
  <c r="H30" i="66"/>
  <c r="H29" i="66"/>
  <c r="H28" i="66"/>
  <c r="H27" i="66"/>
  <c r="H26" i="66"/>
  <c r="H25" i="66"/>
  <c r="H23" i="66"/>
  <c r="H22" i="66"/>
  <c r="H21" i="66"/>
  <c r="H20" i="66"/>
  <c r="H19" i="66"/>
  <c r="H18" i="66"/>
  <c r="H17" i="66"/>
  <c r="H15" i="66"/>
  <c r="H14" i="66"/>
  <c r="H13" i="66"/>
  <c r="H12" i="66"/>
  <c r="H11" i="66"/>
  <c r="H10" i="66"/>
  <c r="H9" i="66"/>
  <c r="H7" i="66"/>
  <c r="H6" i="66"/>
  <c r="H5" i="66"/>
  <c r="Z174" i="65"/>
  <c r="Z115" i="65"/>
  <c r="Z55" i="65"/>
  <c r="Z54" i="65"/>
  <c r="Z53" i="65"/>
  <c r="Z52" i="65"/>
  <c r="Z51" i="65"/>
  <c r="Z50" i="65"/>
  <c r="Z49" i="65"/>
  <c r="Z48" i="65"/>
  <c r="Z47" i="65"/>
  <c r="Z46" i="65"/>
  <c r="Z45" i="65"/>
  <c r="Z44" i="65"/>
  <c r="Z43" i="65"/>
  <c r="Z42" i="65"/>
  <c r="Z41" i="65"/>
  <c r="Z40" i="65"/>
  <c r="Z39" i="65"/>
  <c r="Z38" i="65"/>
  <c r="Z37" i="65"/>
  <c r="Z36" i="65"/>
  <c r="Z35" i="65"/>
  <c r="Z34" i="65"/>
  <c r="Z33" i="65"/>
  <c r="Z32" i="65"/>
  <c r="Z31" i="65"/>
  <c r="Z30" i="65"/>
  <c r="Z29" i="65"/>
  <c r="Z28" i="65"/>
  <c r="Z27" i="65"/>
  <c r="Z26" i="65"/>
  <c r="Z25" i="65"/>
  <c r="Z24" i="65"/>
  <c r="Z23" i="65"/>
  <c r="Z22" i="65"/>
  <c r="Z21" i="65"/>
  <c r="Z20" i="65"/>
  <c r="Z19" i="65"/>
  <c r="Z18" i="65"/>
  <c r="Z17" i="65"/>
  <c r="Z16" i="65"/>
  <c r="Z15" i="65"/>
  <c r="Z14" i="65"/>
  <c r="Z13" i="65"/>
  <c r="Z12" i="65"/>
  <c r="Z11" i="65"/>
  <c r="Z10" i="65"/>
  <c r="Z9" i="65"/>
  <c r="Z8" i="65"/>
  <c r="Z7" i="65"/>
  <c r="Z6" i="65"/>
  <c r="Z5" i="65"/>
  <c r="H174" i="78"/>
  <c r="H115" i="78"/>
  <c r="H115" i="93" s="1"/>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8" i="78"/>
  <c r="H7" i="78"/>
  <c r="H6" i="78"/>
  <c r="H5" i="78"/>
  <c r="Z174" i="112"/>
  <c r="Z115" i="112"/>
  <c r="Z55" i="112"/>
  <c r="Z54" i="112"/>
  <c r="Z53" i="112"/>
  <c r="Z52" i="112"/>
  <c r="Z51" i="112"/>
  <c r="Z50" i="112"/>
  <c r="Z49" i="112"/>
  <c r="Z48" i="112"/>
  <c r="Z47" i="112"/>
  <c r="Z46" i="112"/>
  <c r="Z45" i="112"/>
  <c r="Z44" i="112"/>
  <c r="Z43" i="112"/>
  <c r="Z42" i="112"/>
  <c r="Z41" i="112"/>
  <c r="Z40" i="112"/>
  <c r="Z39" i="112"/>
  <c r="Z38" i="112"/>
  <c r="Z37" i="112"/>
  <c r="Z36" i="112"/>
  <c r="Z35" i="112"/>
  <c r="Z34" i="112"/>
  <c r="Z33" i="112"/>
  <c r="Z32" i="112"/>
  <c r="Z31" i="112"/>
  <c r="Z30" i="112"/>
  <c r="Z29" i="112"/>
  <c r="Z28" i="112"/>
  <c r="Z27" i="112"/>
  <c r="Z26" i="112"/>
  <c r="Z25" i="112"/>
  <c r="Z24" i="112"/>
  <c r="Z23" i="112"/>
  <c r="Z22" i="112"/>
  <c r="Z21" i="112"/>
  <c r="Z20" i="112"/>
  <c r="Z19" i="112"/>
  <c r="Z18" i="112"/>
  <c r="Z17" i="112"/>
  <c r="Z16" i="112"/>
  <c r="Z15" i="112"/>
  <c r="Z14" i="112"/>
  <c r="Z13" i="112"/>
  <c r="Z12" i="112"/>
  <c r="Z11" i="112"/>
  <c r="Z10" i="112"/>
  <c r="Z9" i="112"/>
  <c r="Z8" i="112"/>
  <c r="Z7" i="112"/>
  <c r="Z6" i="112"/>
  <c r="Z5" i="112"/>
  <c r="H174" i="93"/>
  <c r="H173" i="93"/>
  <c r="H172" i="93"/>
  <c r="H171" i="93"/>
  <c r="H170" i="93"/>
  <c r="H169" i="93"/>
  <c r="H168" i="93"/>
  <c r="H167" i="93"/>
  <c r="H166" i="93"/>
  <c r="H165" i="93"/>
  <c r="H164" i="93"/>
  <c r="H163" i="93"/>
  <c r="H162" i="93"/>
  <c r="H161" i="93"/>
  <c r="H160" i="93"/>
  <c r="H159" i="93"/>
  <c r="H158" i="93"/>
  <c r="H157" i="93"/>
  <c r="H156" i="93"/>
  <c r="H155" i="93"/>
  <c r="H154" i="93"/>
  <c r="H153" i="93"/>
  <c r="H152" i="93"/>
  <c r="H151" i="93"/>
  <c r="H150" i="93"/>
  <c r="H149" i="93"/>
  <c r="H148" i="93"/>
  <c r="H147" i="93"/>
  <c r="H146" i="93"/>
  <c r="H145" i="93"/>
  <c r="H144" i="93"/>
  <c r="H143" i="93"/>
  <c r="H142" i="93"/>
  <c r="H141" i="93"/>
  <c r="H140" i="93"/>
  <c r="H139" i="93"/>
  <c r="H138" i="93"/>
  <c r="H137" i="93"/>
  <c r="H136" i="93"/>
  <c r="H135" i="93"/>
  <c r="H134" i="93"/>
  <c r="H133" i="93"/>
  <c r="H132" i="93"/>
  <c r="H131" i="93"/>
  <c r="H130" i="93"/>
  <c r="H129" i="93"/>
  <c r="H128" i="93"/>
  <c r="H127" i="93"/>
  <c r="H126" i="93"/>
  <c r="H125" i="93"/>
  <c r="H124" i="93"/>
  <c r="H123" i="93"/>
  <c r="H114" i="93"/>
  <c r="H113" i="93"/>
  <c r="H112" i="93"/>
  <c r="H111" i="93"/>
  <c r="H110" i="93"/>
  <c r="H109" i="93"/>
  <c r="H50" i="93" s="1"/>
  <c r="H108" i="93"/>
  <c r="H107" i="93"/>
  <c r="H106" i="93"/>
  <c r="H105" i="93"/>
  <c r="H104" i="93"/>
  <c r="H103" i="93"/>
  <c r="H102" i="93"/>
  <c r="H101" i="93"/>
  <c r="H42" i="93" s="1"/>
  <c r="H100" i="93"/>
  <c r="H99" i="93"/>
  <c r="H98" i="93"/>
  <c r="H97" i="93"/>
  <c r="H96" i="93"/>
  <c r="H95" i="93"/>
  <c r="H94" i="93"/>
  <c r="H93" i="93"/>
  <c r="H34" i="93" s="1"/>
  <c r="H92" i="93"/>
  <c r="H91" i="93"/>
  <c r="H90" i="93"/>
  <c r="H89" i="93"/>
  <c r="H88" i="93"/>
  <c r="H87" i="93"/>
  <c r="H86" i="93"/>
  <c r="H85" i="93"/>
  <c r="H26" i="93" s="1"/>
  <c r="H84" i="93"/>
  <c r="H83" i="93"/>
  <c r="H82" i="93"/>
  <c r="H81" i="93"/>
  <c r="H80" i="93"/>
  <c r="H79" i="93"/>
  <c r="H78" i="93"/>
  <c r="H77" i="93"/>
  <c r="H18" i="93" s="1"/>
  <c r="H76" i="93"/>
  <c r="H75" i="93"/>
  <c r="H74" i="93"/>
  <c r="H73" i="93"/>
  <c r="H72" i="93"/>
  <c r="H71" i="93"/>
  <c r="H70" i="93"/>
  <c r="H69" i="93"/>
  <c r="H10" i="93" s="1"/>
  <c r="H68" i="93"/>
  <c r="H67" i="93"/>
  <c r="H66" i="93"/>
  <c r="H65" i="93"/>
  <c r="H64" i="93"/>
  <c r="Z174" i="63"/>
  <c r="Z115" i="63"/>
  <c r="Z55" i="63"/>
  <c r="Z54" i="63"/>
  <c r="Z53" i="63"/>
  <c r="Z52" i="63"/>
  <c r="Z51" i="63"/>
  <c r="Z50" i="63"/>
  <c r="Z49" i="63"/>
  <c r="Z48" i="63"/>
  <c r="Z47" i="63"/>
  <c r="Z46" i="63"/>
  <c r="Z45" i="63"/>
  <c r="Z44" i="63"/>
  <c r="Z43" i="63"/>
  <c r="Z42" i="63"/>
  <c r="Z41" i="63"/>
  <c r="Z40" i="63"/>
  <c r="Z39" i="63"/>
  <c r="Z38" i="63"/>
  <c r="Z37" i="63"/>
  <c r="Z36" i="63"/>
  <c r="Z35" i="63"/>
  <c r="Z34" i="63"/>
  <c r="Z33" i="63"/>
  <c r="Z32" i="63"/>
  <c r="Z31" i="63"/>
  <c r="Z30" i="63"/>
  <c r="Z29" i="63"/>
  <c r="Z28" i="63"/>
  <c r="Z27" i="63"/>
  <c r="Z26" i="63"/>
  <c r="Z25" i="63"/>
  <c r="Z24" i="63"/>
  <c r="Z23" i="63"/>
  <c r="Z22" i="63"/>
  <c r="Z21" i="63"/>
  <c r="Z20" i="63"/>
  <c r="Z19" i="63"/>
  <c r="Z18" i="63"/>
  <c r="Z17" i="63"/>
  <c r="Z16" i="63"/>
  <c r="Z15" i="63"/>
  <c r="Z14" i="63"/>
  <c r="Z13" i="63"/>
  <c r="Z12" i="63"/>
  <c r="Z11" i="63"/>
  <c r="Z10" i="63"/>
  <c r="Z9" i="63"/>
  <c r="Z8" i="63"/>
  <c r="Z7" i="63"/>
  <c r="Z6" i="63"/>
  <c r="Z5" i="63"/>
  <c r="Z55" i="62"/>
  <c r="Z169" i="116"/>
  <c r="Z48" i="62"/>
  <c r="Z47" i="62"/>
  <c r="Z161" i="116"/>
  <c r="Z40" i="62"/>
  <c r="Z39" i="62"/>
  <c r="Z153" i="116"/>
  <c r="Z32" i="62"/>
  <c r="Z31" i="62"/>
  <c r="Z145" i="116"/>
  <c r="Z24" i="62"/>
  <c r="Z23" i="62"/>
  <c r="Z137" i="116"/>
  <c r="Z16" i="62"/>
  <c r="Z15" i="62"/>
  <c r="Z129" i="116"/>
  <c r="Z174" i="62"/>
  <c r="Z7" i="62"/>
  <c r="Z115" i="62"/>
  <c r="Z54" i="62"/>
  <c r="Z53" i="62"/>
  <c r="Z52" i="62"/>
  <c r="Z51" i="62"/>
  <c r="Z50" i="62"/>
  <c r="Z49" i="62"/>
  <c r="Z46" i="62"/>
  <c r="Z45" i="62"/>
  <c r="Z44" i="62"/>
  <c r="Z43" i="62"/>
  <c r="Z42" i="62"/>
  <c r="Z41" i="62"/>
  <c r="Z38" i="62"/>
  <c r="Z37" i="62"/>
  <c r="Z36" i="62"/>
  <c r="Z35" i="62"/>
  <c r="Z34" i="62"/>
  <c r="Z33" i="62"/>
  <c r="Z30" i="62"/>
  <c r="Z29" i="62"/>
  <c r="Z28" i="62"/>
  <c r="Z27" i="62"/>
  <c r="Z26" i="62"/>
  <c r="Z25" i="62"/>
  <c r="Z22" i="62"/>
  <c r="Z21" i="62"/>
  <c r="Z20" i="62"/>
  <c r="Z19" i="62"/>
  <c r="Z18" i="62"/>
  <c r="Z17" i="62"/>
  <c r="Z14" i="62"/>
  <c r="Z13" i="62"/>
  <c r="Z12" i="62"/>
  <c r="Z11" i="62"/>
  <c r="Z10" i="62"/>
  <c r="Z9" i="62"/>
  <c r="Z6" i="62"/>
  <c r="Z5" i="62"/>
  <c r="Z55" i="61"/>
  <c r="Z54" i="61"/>
  <c r="Z53" i="61"/>
  <c r="Z52" i="61"/>
  <c r="Z51" i="61"/>
  <c r="Z50" i="61"/>
  <c r="Z49" i="61"/>
  <c r="Z48" i="61"/>
  <c r="Z47" i="61"/>
  <c r="Z46" i="61"/>
  <c r="Z45" i="61"/>
  <c r="Z44" i="61"/>
  <c r="Z43" i="61"/>
  <c r="Z42" i="61"/>
  <c r="Z41" i="61"/>
  <c r="Z40" i="61"/>
  <c r="Z39" i="61"/>
  <c r="Z38" i="61"/>
  <c r="Z37" i="61"/>
  <c r="Z36" i="61"/>
  <c r="Z35" i="61"/>
  <c r="Z34" i="61"/>
  <c r="Z33" i="61"/>
  <c r="Z32" i="61"/>
  <c r="Z31" i="61"/>
  <c r="Z30" i="61"/>
  <c r="Z29" i="61"/>
  <c r="Z28" i="61"/>
  <c r="Z27" i="61"/>
  <c r="Z26" i="61"/>
  <c r="Z25" i="61"/>
  <c r="Z24" i="61"/>
  <c r="Z23" i="61"/>
  <c r="Z22" i="61"/>
  <c r="Z21" i="61"/>
  <c r="Z20" i="61"/>
  <c r="Z19" i="61"/>
  <c r="Z18" i="61"/>
  <c r="Z17" i="61"/>
  <c r="Z16" i="61"/>
  <c r="Z15" i="61"/>
  <c r="Z14" i="61"/>
  <c r="Z13" i="61"/>
  <c r="Z12" i="61"/>
  <c r="Z11" i="61"/>
  <c r="Z10" i="61"/>
  <c r="Z9" i="61"/>
  <c r="Z8" i="61"/>
  <c r="Z7" i="61"/>
  <c r="Z6" i="61"/>
  <c r="Z5" i="61"/>
  <c r="Z174" i="61"/>
  <c r="Z115" i="61"/>
  <c r="Z173" i="116"/>
  <c r="Z172" i="116"/>
  <c r="Z171" i="116"/>
  <c r="Z170" i="116"/>
  <c r="Z168" i="116"/>
  <c r="Z167" i="116"/>
  <c r="Z165" i="116"/>
  <c r="Z164" i="116"/>
  <c r="Z163" i="116"/>
  <c r="Z162" i="116"/>
  <c r="Z160" i="116"/>
  <c r="Z159" i="116"/>
  <c r="Z157" i="116"/>
  <c r="Z156" i="116"/>
  <c r="Z155" i="116"/>
  <c r="Z154" i="116"/>
  <c r="Z152" i="116"/>
  <c r="Z151" i="116"/>
  <c r="Z149" i="116"/>
  <c r="Z148" i="116"/>
  <c r="Z147" i="116"/>
  <c r="Z146" i="116"/>
  <c r="Z144" i="116"/>
  <c r="Z143" i="116"/>
  <c r="Z141" i="116"/>
  <c r="Z140" i="116"/>
  <c r="Z139" i="116"/>
  <c r="Z138" i="116"/>
  <c r="Z136" i="116"/>
  <c r="Z135" i="116"/>
  <c r="Z133" i="116"/>
  <c r="Z132" i="116"/>
  <c r="Z131" i="116"/>
  <c r="Z130" i="116"/>
  <c r="Z128" i="116"/>
  <c r="Z127" i="116"/>
  <c r="Z125" i="116"/>
  <c r="Z124" i="116"/>
  <c r="Z123" i="116"/>
  <c r="Z114" i="116"/>
  <c r="Z113" i="116"/>
  <c r="Z112" i="116"/>
  <c r="Z111" i="116"/>
  <c r="Z110" i="116"/>
  <c r="Z109" i="116"/>
  <c r="Z50" i="116" s="1"/>
  <c r="Z108" i="116"/>
  <c r="Z107" i="116"/>
  <c r="Z106" i="116"/>
  <c r="Z105" i="116"/>
  <c r="Z104" i="116"/>
  <c r="Z45" i="116" s="1"/>
  <c r="Z103" i="116"/>
  <c r="Z102" i="116"/>
  <c r="Z101" i="116"/>
  <c r="Z100" i="116"/>
  <c r="Z99" i="116"/>
  <c r="Z98" i="116"/>
  <c r="Z97" i="116"/>
  <c r="Z96" i="116"/>
  <c r="Z95" i="116"/>
  <c r="Z94" i="116"/>
  <c r="Z93" i="116"/>
  <c r="Z34" i="116" s="1"/>
  <c r="Z92" i="116"/>
  <c r="Z91" i="116"/>
  <c r="Z90" i="116"/>
  <c r="Z89" i="116"/>
  <c r="Z88" i="116"/>
  <c r="Z87" i="116"/>
  <c r="Z86" i="116"/>
  <c r="Z85" i="116"/>
  <c r="Z84" i="116"/>
  <c r="Z83" i="116"/>
  <c r="Z82" i="116"/>
  <c r="Z81" i="116"/>
  <c r="Z80" i="116"/>
  <c r="Z79" i="116"/>
  <c r="Z78" i="116"/>
  <c r="Z77" i="116"/>
  <c r="Z18" i="116" s="1"/>
  <c r="Z76" i="116"/>
  <c r="Z75" i="116"/>
  <c r="Z74" i="116"/>
  <c r="Z73" i="116"/>
  <c r="Z72" i="116"/>
  <c r="Z13" i="116" s="1"/>
  <c r="Z71" i="116"/>
  <c r="Z70" i="116"/>
  <c r="Z69" i="116"/>
  <c r="Z68" i="116"/>
  <c r="Z67" i="116"/>
  <c r="Z66" i="116"/>
  <c r="Z65" i="116"/>
  <c r="Z64" i="116"/>
  <c r="Z174" i="58"/>
  <c r="Z115" i="58"/>
  <c r="Z55" i="58"/>
  <c r="Z54" i="58"/>
  <c r="Z53" i="58"/>
  <c r="Z52" i="58"/>
  <c r="Z51" i="58"/>
  <c r="Z50" i="58"/>
  <c r="Z49" i="58"/>
  <c r="Z48" i="58"/>
  <c r="Z47" i="58"/>
  <c r="Z46" i="58"/>
  <c r="Z45" i="58"/>
  <c r="Z44" i="58"/>
  <c r="Z43" i="58"/>
  <c r="Z42" i="58"/>
  <c r="Z41" i="58"/>
  <c r="Z40" i="58"/>
  <c r="Z39" i="58"/>
  <c r="Z38" i="58"/>
  <c r="Z37" i="58"/>
  <c r="Z36" i="58"/>
  <c r="Z35" i="58"/>
  <c r="Z34" i="58"/>
  <c r="Z33" i="58"/>
  <c r="Z32" i="58"/>
  <c r="Z31" i="58"/>
  <c r="Z30" i="58"/>
  <c r="Z29" i="58"/>
  <c r="Z28" i="58"/>
  <c r="Z27" i="58"/>
  <c r="Z26" i="58"/>
  <c r="Z25" i="58"/>
  <c r="Z24" i="58"/>
  <c r="Z23" i="58"/>
  <c r="Z22" i="58"/>
  <c r="Z21" i="58"/>
  <c r="Z20" i="58"/>
  <c r="Z19" i="58"/>
  <c r="Z18" i="58"/>
  <c r="Z17" i="58"/>
  <c r="Z16" i="58"/>
  <c r="Z15" i="58"/>
  <c r="Z14" i="58"/>
  <c r="Z13" i="58"/>
  <c r="Z12" i="58"/>
  <c r="Z11" i="58"/>
  <c r="Z10" i="58"/>
  <c r="Z9" i="58"/>
  <c r="Z8" i="58"/>
  <c r="Z7" i="58"/>
  <c r="Z6" i="58"/>
  <c r="Z5" i="58"/>
  <c r="Z115" i="57"/>
  <c r="Z56" i="57" s="1"/>
  <c r="Z55" i="57"/>
  <c r="Z54" i="57"/>
  <c r="Z53" i="57"/>
  <c r="Z52" i="57"/>
  <c r="Z111" i="56" s="1"/>
  <c r="Z51" i="57"/>
  <c r="Z110" i="56" s="1"/>
  <c r="Z50" i="57"/>
  <c r="Z109" i="56" s="1"/>
  <c r="Z49" i="57"/>
  <c r="Z108" i="56" s="1"/>
  <c r="Z48" i="57"/>
  <c r="Z47" i="57"/>
  <c r="Z46" i="57"/>
  <c r="Z45" i="57"/>
  <c r="Z44" i="57"/>
  <c r="Z103" i="56" s="1"/>
  <c r="Z43" i="57"/>
  <c r="Z102" i="56" s="1"/>
  <c r="Z42" i="57"/>
  <c r="Z101" i="56" s="1"/>
  <c r="Z41" i="57"/>
  <c r="Z40" i="57"/>
  <c r="Z39" i="57"/>
  <c r="Z98" i="56" s="1"/>
  <c r="Z38" i="57"/>
  <c r="Z37" i="57"/>
  <c r="Z36" i="57"/>
  <c r="Z95" i="56" s="1"/>
  <c r="Z35" i="57"/>
  <c r="Z94" i="56" s="1"/>
  <c r="Z34" i="57"/>
  <c r="Z93" i="56" s="1"/>
  <c r="Z33" i="57"/>
  <c r="Z92" i="56" s="1"/>
  <c r="Z32" i="57"/>
  <c r="Z91" i="56" s="1"/>
  <c r="Z31" i="57"/>
  <c r="Z90" i="56" s="1"/>
  <c r="Z30" i="57"/>
  <c r="Z29" i="57"/>
  <c r="Z88" i="56" s="1"/>
  <c r="Z28" i="57"/>
  <c r="Z87" i="56" s="1"/>
  <c r="Z27" i="57"/>
  <c r="Z86" i="56" s="1"/>
  <c r="Z26" i="57"/>
  <c r="Z85" i="56" s="1"/>
  <c r="Z25" i="57"/>
  <c r="Z84" i="56" s="1"/>
  <c r="Z24" i="57"/>
  <c r="Z23" i="57"/>
  <c r="Z82" i="56" s="1"/>
  <c r="Z22" i="57"/>
  <c r="Z21" i="57"/>
  <c r="Z20" i="57"/>
  <c r="Z79" i="56" s="1"/>
  <c r="Z20" i="56" s="1"/>
  <c r="Z19" i="57"/>
  <c r="Z78" i="56" s="1"/>
  <c r="Z18" i="57"/>
  <c r="Z77" i="56" s="1"/>
  <c r="Z17" i="57"/>
  <c r="Z76" i="56" s="1"/>
  <c r="Z16" i="57"/>
  <c r="Z15" i="57"/>
  <c r="Z14" i="57"/>
  <c r="Z13" i="57"/>
  <c r="Z12" i="57"/>
  <c r="Z71" i="56" s="1"/>
  <c r="Z12" i="56" s="1"/>
  <c r="Z11" i="57"/>
  <c r="Z70" i="56" s="1"/>
  <c r="Z10" i="57"/>
  <c r="Z69" i="56" s="1"/>
  <c r="Z9" i="57"/>
  <c r="Z68" i="56" s="1"/>
  <c r="Z8" i="57"/>
  <c r="Z7" i="57"/>
  <c r="Z66" i="56" s="1"/>
  <c r="Z6" i="57"/>
  <c r="Z5" i="57"/>
  <c r="Z174" i="56"/>
  <c r="Z173" i="56"/>
  <c r="Z172" i="56"/>
  <c r="Z171" i="56"/>
  <c r="Z170" i="56"/>
  <c r="Z169" i="56"/>
  <c r="Z168" i="56"/>
  <c r="Z167" i="56"/>
  <c r="Z166" i="56"/>
  <c r="Z165" i="56"/>
  <c r="Z164" i="56"/>
  <c r="Z163" i="56"/>
  <c r="Z162" i="56"/>
  <c r="Z161" i="56"/>
  <c r="Z160" i="56"/>
  <c r="Z159" i="56"/>
  <c r="Z158" i="56"/>
  <c r="Z157" i="56"/>
  <c r="Z156" i="56"/>
  <c r="Z155" i="56"/>
  <c r="Z154" i="56"/>
  <c r="Z153" i="56"/>
  <c r="Z152" i="56"/>
  <c r="Z151" i="56"/>
  <c r="Z150" i="56"/>
  <c r="Z149" i="56"/>
  <c r="Z148" i="56"/>
  <c r="Z147" i="56"/>
  <c r="Z146" i="56"/>
  <c r="Z145" i="56"/>
  <c r="Z144" i="56"/>
  <c r="Z143" i="56"/>
  <c r="Z142" i="56"/>
  <c r="Z141" i="56"/>
  <c r="Z140" i="56"/>
  <c r="Z139" i="56"/>
  <c r="Z138" i="56"/>
  <c r="Z137" i="56"/>
  <c r="Z136" i="56"/>
  <c r="Z135" i="56"/>
  <c r="Z134" i="56"/>
  <c r="Z133" i="56"/>
  <c r="Z132" i="56"/>
  <c r="Z131" i="56"/>
  <c r="Z130" i="56"/>
  <c r="Z129" i="56"/>
  <c r="Z128" i="56"/>
  <c r="Z127" i="56"/>
  <c r="Z126" i="56"/>
  <c r="Z125" i="56"/>
  <c r="Z124" i="56"/>
  <c r="Z123" i="56"/>
  <c r="Z114" i="56"/>
  <c r="Z113" i="56"/>
  <c r="Z112" i="56"/>
  <c r="Z53" i="56" s="1"/>
  <c r="Z107" i="56"/>
  <c r="Z106" i="56"/>
  <c r="Z105" i="56"/>
  <c r="Z104" i="56"/>
  <c r="Z45" i="56" s="1"/>
  <c r="Z100" i="56"/>
  <c r="Z99" i="56"/>
  <c r="Z97" i="56"/>
  <c r="Z96" i="56"/>
  <c r="Z37" i="56" s="1"/>
  <c r="Z89" i="56"/>
  <c r="Z83" i="56"/>
  <c r="Z81" i="56"/>
  <c r="Z80" i="56"/>
  <c r="Z21" i="56" s="1"/>
  <c r="Z75" i="56"/>
  <c r="Z74" i="56"/>
  <c r="Z73" i="56"/>
  <c r="Z72" i="56"/>
  <c r="Z13" i="56" s="1"/>
  <c r="Z67" i="56"/>
  <c r="Z65" i="56"/>
  <c r="Z64" i="56"/>
  <c r="Z5" i="56" s="1"/>
  <c r="J6" i="54"/>
  <c r="J2" i="54"/>
  <c r="H48" i="54"/>
  <c r="H40" i="54"/>
  <c r="H32" i="54"/>
  <c r="H24" i="54"/>
  <c r="H16" i="54"/>
  <c r="H115" i="54"/>
  <c r="H174" i="54"/>
  <c r="H55" i="54"/>
  <c r="H54" i="54"/>
  <c r="H53" i="54"/>
  <c r="H52" i="54"/>
  <c r="H51" i="54"/>
  <c r="L228" i="54" s="1"/>
  <c r="H50" i="54"/>
  <c r="L227" i="54" s="1"/>
  <c r="H49" i="54"/>
  <c r="L226" i="54" s="1"/>
  <c r="H47" i="54"/>
  <c r="H46" i="54"/>
  <c r="H45" i="54"/>
  <c r="H44" i="54"/>
  <c r="H43" i="54"/>
  <c r="L220" i="54" s="1"/>
  <c r="H42" i="54"/>
  <c r="L219" i="54" s="1"/>
  <c r="H41" i="54"/>
  <c r="L218" i="54" s="1"/>
  <c r="H39" i="54"/>
  <c r="H38" i="54"/>
  <c r="H37" i="54"/>
  <c r="H36" i="54"/>
  <c r="H35" i="54"/>
  <c r="L212" i="54" s="1"/>
  <c r="H34" i="54"/>
  <c r="L211" i="54" s="1"/>
  <c r="H33" i="54"/>
  <c r="L210" i="54" s="1"/>
  <c r="H31" i="54"/>
  <c r="H30" i="54"/>
  <c r="H29" i="54"/>
  <c r="H28" i="54"/>
  <c r="H27" i="54"/>
  <c r="L204" i="54" s="1"/>
  <c r="H26" i="54"/>
  <c r="L203" i="54" s="1"/>
  <c r="H25" i="54"/>
  <c r="L202" i="54" s="1"/>
  <c r="H23" i="54"/>
  <c r="H22" i="54"/>
  <c r="H21" i="54"/>
  <c r="H20" i="54"/>
  <c r="H19" i="54"/>
  <c r="L196" i="54" s="1"/>
  <c r="H18" i="54"/>
  <c r="L195" i="54" s="1"/>
  <c r="H17" i="54"/>
  <c r="L194" i="54" s="1"/>
  <c r="H15" i="54"/>
  <c r="H14" i="54"/>
  <c r="H13" i="54"/>
  <c r="H12" i="54"/>
  <c r="H11" i="54"/>
  <c r="L188" i="54" s="1"/>
  <c r="H10" i="54"/>
  <c r="L187" i="54" s="1"/>
  <c r="H9" i="54"/>
  <c r="L186" i="54" s="1"/>
  <c r="H7" i="54"/>
  <c r="H6" i="54"/>
  <c r="H5" i="54"/>
  <c r="H174" i="53"/>
  <c r="H115" i="53"/>
  <c r="H55" i="53"/>
  <c r="H54" i="53"/>
  <c r="H53" i="53"/>
  <c r="H52" i="53"/>
  <c r="H51" i="53"/>
  <c r="H50" i="53"/>
  <c r="H49" i="53"/>
  <c r="H48" i="53"/>
  <c r="H47" i="53"/>
  <c r="H46" i="53"/>
  <c r="H45" i="53"/>
  <c r="H44" i="53"/>
  <c r="H43" i="53"/>
  <c r="H42" i="53"/>
  <c r="H41" i="53"/>
  <c r="H40" i="53"/>
  <c r="H39" i="53"/>
  <c r="H38" i="53"/>
  <c r="H37" i="53"/>
  <c r="H36" i="53"/>
  <c r="H35" i="53"/>
  <c r="H34" i="53"/>
  <c r="H33" i="53"/>
  <c r="H32" i="53"/>
  <c r="H31" i="53"/>
  <c r="H30" i="53"/>
  <c r="H29" i="53"/>
  <c r="H28" i="53"/>
  <c r="H27" i="53"/>
  <c r="H26" i="53"/>
  <c r="H25" i="53"/>
  <c r="H24" i="53"/>
  <c r="H23" i="53"/>
  <c r="H22" i="53"/>
  <c r="H21" i="53"/>
  <c r="H20" i="53"/>
  <c r="H19" i="53"/>
  <c r="H18" i="53"/>
  <c r="H17" i="53"/>
  <c r="H16" i="53"/>
  <c r="H15" i="53"/>
  <c r="H14" i="53"/>
  <c r="H13" i="53"/>
  <c r="H12" i="53"/>
  <c r="H11" i="53"/>
  <c r="H10" i="53"/>
  <c r="H9" i="53"/>
  <c r="H8" i="53"/>
  <c r="H7" i="53"/>
  <c r="H6" i="53"/>
  <c r="H5" i="53"/>
  <c r="Z174" i="52"/>
  <c r="Z55" i="52"/>
  <c r="Z54" i="52"/>
  <c r="Z53" i="52"/>
  <c r="Z51" i="52"/>
  <c r="Z50" i="52"/>
  <c r="Z49" i="52"/>
  <c r="Z48" i="52"/>
  <c r="Z47" i="52"/>
  <c r="Z46" i="52"/>
  <c r="Z45" i="52"/>
  <c r="Z44" i="52"/>
  <c r="Z43" i="52"/>
  <c r="Z42" i="52"/>
  <c r="Z41" i="52"/>
  <c r="Z40" i="52"/>
  <c r="Z39" i="52"/>
  <c r="Z38" i="52"/>
  <c r="Z37" i="52"/>
  <c r="Z36" i="52"/>
  <c r="Z35" i="52"/>
  <c r="Z34" i="52"/>
  <c r="Z33" i="52"/>
  <c r="Z32" i="52"/>
  <c r="Z31" i="52"/>
  <c r="Z30" i="52"/>
  <c r="Z29" i="52"/>
  <c r="Z28" i="52"/>
  <c r="Z27" i="52"/>
  <c r="Z26" i="52"/>
  <c r="Z25" i="52"/>
  <c r="Z24" i="52"/>
  <c r="Z23" i="52"/>
  <c r="Z22" i="52"/>
  <c r="Z21" i="52"/>
  <c r="Z20" i="52"/>
  <c r="Z19" i="52"/>
  <c r="Z18" i="52"/>
  <c r="Z17" i="52"/>
  <c r="Z16" i="52"/>
  <c r="Z15" i="52"/>
  <c r="Z14" i="52"/>
  <c r="Z13" i="52"/>
  <c r="Z12" i="52"/>
  <c r="Z11" i="52"/>
  <c r="Z10" i="52"/>
  <c r="Z9" i="52"/>
  <c r="Z8" i="52"/>
  <c r="Z7" i="52"/>
  <c r="Z6" i="52"/>
  <c r="Z5" i="52"/>
  <c r="Z115" i="52"/>
  <c r="Z56" i="51"/>
  <c r="Z113" i="49"/>
  <c r="Z111" i="49"/>
  <c r="Z50" i="51"/>
  <c r="Z49" i="51"/>
  <c r="Z107" i="49"/>
  <c r="Z48" i="49" s="1"/>
  <c r="Z225" i="52" s="1"/>
  <c r="Z46" i="51"/>
  <c r="Z45" i="51"/>
  <c r="Z44" i="51"/>
  <c r="Z43" i="51"/>
  <c r="Z101" i="49"/>
  <c r="Z41" i="51"/>
  <c r="Z97" i="49"/>
  <c r="Z37" i="51"/>
  <c r="Z95" i="49"/>
  <c r="Z34" i="51"/>
  <c r="Z33" i="51"/>
  <c r="Z91" i="49"/>
  <c r="Z30" i="51"/>
  <c r="Z88" i="49"/>
  <c r="Z28" i="51"/>
  <c r="Z27" i="51"/>
  <c r="Z26" i="51"/>
  <c r="Z25" i="51"/>
  <c r="Z81" i="49"/>
  <c r="Z21" i="51"/>
  <c r="Z79" i="49"/>
  <c r="Z19" i="51"/>
  <c r="Z18" i="51"/>
  <c r="Z17" i="51"/>
  <c r="Z73" i="49"/>
  <c r="Z13" i="51"/>
  <c r="Z12" i="51"/>
  <c r="Z10" i="51"/>
  <c r="Z9" i="51"/>
  <c r="Z8" i="51"/>
  <c r="Z65" i="49"/>
  <c r="Z64" i="49"/>
  <c r="Z55" i="51"/>
  <c r="Z53" i="51"/>
  <c r="Z51" i="51"/>
  <c r="Z47" i="51"/>
  <c r="Z39" i="51"/>
  <c r="Z38" i="51"/>
  <c r="Z35" i="51"/>
  <c r="Z31" i="51"/>
  <c r="Z23" i="51"/>
  <c r="Z15" i="51"/>
  <c r="Z11" i="51"/>
  <c r="Z7" i="51"/>
  <c r="Z55" i="50"/>
  <c r="Z54" i="50"/>
  <c r="Z53" i="50"/>
  <c r="Z52" i="50"/>
  <c r="Z51" i="50"/>
  <c r="Z50" i="50"/>
  <c r="Z49" i="50"/>
  <c r="Z48" i="50"/>
  <c r="Z47" i="50"/>
  <c r="Z46" i="50"/>
  <c r="Z45" i="50"/>
  <c r="Z44" i="50"/>
  <c r="Z43" i="50"/>
  <c r="Z42" i="50"/>
  <c r="Z41" i="50"/>
  <c r="Z40" i="50"/>
  <c r="Z39" i="50"/>
  <c r="Z38" i="50"/>
  <c r="Z37" i="50"/>
  <c r="Z36" i="50"/>
  <c r="Z35" i="50"/>
  <c r="Z34" i="50"/>
  <c r="Z33" i="50"/>
  <c r="Z32" i="50"/>
  <c r="Z31" i="50"/>
  <c r="Z30" i="50"/>
  <c r="Z29" i="50"/>
  <c r="Z28" i="50"/>
  <c r="Z27" i="50"/>
  <c r="Z26" i="50"/>
  <c r="Z25" i="50"/>
  <c r="Z24" i="50"/>
  <c r="Z23" i="50"/>
  <c r="Z22" i="50"/>
  <c r="Z21" i="50"/>
  <c r="Z20" i="50"/>
  <c r="Z19" i="50"/>
  <c r="Z18" i="50"/>
  <c r="Z17" i="50"/>
  <c r="Z16" i="50"/>
  <c r="Z15" i="50"/>
  <c r="Z14" i="50"/>
  <c r="Z13" i="50"/>
  <c r="Z12" i="50"/>
  <c r="Z11" i="50"/>
  <c r="Z10" i="50"/>
  <c r="Z9" i="50"/>
  <c r="Z8" i="50"/>
  <c r="Z7" i="50"/>
  <c r="Z6" i="50"/>
  <c r="Z5" i="50"/>
  <c r="Z174" i="50"/>
  <c r="Z174" i="49" s="1"/>
  <c r="Z115" i="50"/>
  <c r="Z173" i="49"/>
  <c r="Z172" i="49"/>
  <c r="Z171" i="49"/>
  <c r="Z170" i="49"/>
  <c r="Z169" i="49"/>
  <c r="Z168" i="49"/>
  <c r="Z167" i="49"/>
  <c r="Z166" i="49"/>
  <c r="Z165" i="49"/>
  <c r="Z164" i="49"/>
  <c r="Z163" i="49"/>
  <c r="Z162" i="49"/>
  <c r="Z161" i="49"/>
  <c r="Z160" i="49"/>
  <c r="Z159" i="49"/>
  <c r="Z158" i="49"/>
  <c r="Z157" i="49"/>
  <c r="Z156" i="49"/>
  <c r="Z155" i="49"/>
  <c r="Z154" i="49"/>
  <c r="Z153" i="49"/>
  <c r="Z152" i="49"/>
  <c r="Z151" i="49"/>
  <c r="Z150" i="49"/>
  <c r="Z149" i="49"/>
  <c r="Z148" i="49"/>
  <c r="Z147" i="49"/>
  <c r="Z146" i="49"/>
  <c r="Z145" i="49"/>
  <c r="Z144" i="49"/>
  <c r="Z143" i="49"/>
  <c r="Z142" i="49"/>
  <c r="Z141" i="49"/>
  <c r="Z140" i="49"/>
  <c r="Z139" i="49"/>
  <c r="Z138" i="49"/>
  <c r="Z137" i="49"/>
  <c r="Z136" i="49"/>
  <c r="Z135" i="49"/>
  <c r="Z134" i="49"/>
  <c r="Z133" i="49"/>
  <c r="Z132" i="49"/>
  <c r="Z131" i="49"/>
  <c r="Z130" i="49"/>
  <c r="Z129" i="49"/>
  <c r="Z128" i="49"/>
  <c r="Z127" i="49"/>
  <c r="Z126" i="49"/>
  <c r="Z125" i="49"/>
  <c r="Z124" i="49"/>
  <c r="Z123" i="49"/>
  <c r="Z114" i="49"/>
  <c r="Z112" i="49"/>
  <c r="Z110" i="49"/>
  <c r="Z109" i="49"/>
  <c r="Z106" i="49"/>
  <c r="Z105" i="49"/>
  <c r="Z46" i="49" s="1"/>
  <c r="Z223" i="52" s="1"/>
  <c r="Z98" i="49"/>
  <c r="Z96" i="49"/>
  <c r="Z94" i="49"/>
  <c r="Z90" i="49"/>
  <c r="Z82" i="49"/>
  <c r="Z80" i="49"/>
  <c r="Z78" i="49"/>
  <c r="Z74" i="49"/>
  <c r="Z72" i="49"/>
  <c r="Z70" i="49"/>
  <c r="Z69" i="49"/>
  <c r="Z66" i="49"/>
  <c r="N55" i="48"/>
  <c r="Z174" i="46"/>
  <c r="Z115" i="46"/>
  <c r="Z56" i="46"/>
  <c r="Z56" i="47"/>
  <c r="AB23" i="47"/>
  <c r="AB24" i="47"/>
  <c r="AB25" i="47"/>
  <c r="AB26" i="47"/>
  <c r="AB27" i="47"/>
  <c r="AB28" i="47"/>
  <c r="AB29" i="47"/>
  <c r="AB30" i="47"/>
  <c r="AB31" i="47"/>
  <c r="AB32" i="47"/>
  <c r="AB33" i="47"/>
  <c r="AB34" i="47"/>
  <c r="AB35" i="47"/>
  <c r="AB36" i="47"/>
  <c r="AB37" i="47"/>
  <c r="AB38" i="47"/>
  <c r="AB39" i="47"/>
  <c r="AB40" i="47"/>
  <c r="AB41" i="47"/>
  <c r="AB42" i="47"/>
  <c r="AB43" i="47"/>
  <c r="AB44" i="47"/>
  <c r="AB45" i="47"/>
  <c r="AB46" i="47"/>
  <c r="AB47" i="47"/>
  <c r="AB48" i="47"/>
  <c r="AB49" i="47"/>
  <c r="AB50" i="47"/>
  <c r="AB51" i="47"/>
  <c r="AB52" i="47"/>
  <c r="AB53" i="47"/>
  <c r="AB54" i="47"/>
  <c r="AB55" i="47"/>
  <c r="AB56" i="47"/>
  <c r="AB6" i="47"/>
  <c r="AB7" i="47"/>
  <c r="AB8" i="47"/>
  <c r="AB9" i="47"/>
  <c r="AB10" i="47"/>
  <c r="AB11" i="47"/>
  <c r="AB12" i="47"/>
  <c r="AB13" i="47"/>
  <c r="AB14" i="47"/>
  <c r="AB15" i="47"/>
  <c r="AB16" i="47"/>
  <c r="AB17" i="47"/>
  <c r="AB18" i="47"/>
  <c r="AB19" i="47"/>
  <c r="AB20" i="47"/>
  <c r="AB21" i="47"/>
  <c r="AB22" i="47"/>
  <c r="AB5" i="47"/>
  <c r="AA56" i="47"/>
  <c r="AA55" i="47"/>
  <c r="AA54" i="47"/>
  <c r="AA53" i="47"/>
  <c r="AA52" i="47"/>
  <c r="AA51" i="47"/>
  <c r="AA50" i="47"/>
  <c r="AA49" i="47"/>
  <c r="AA48" i="47"/>
  <c r="AA47" i="47"/>
  <c r="AA46" i="47"/>
  <c r="AA45" i="47"/>
  <c r="AA44" i="47"/>
  <c r="AA43" i="47"/>
  <c r="AA42" i="47"/>
  <c r="AA41" i="47"/>
  <c r="AA40" i="47"/>
  <c r="AA39" i="47"/>
  <c r="AA38" i="47"/>
  <c r="AA37" i="47"/>
  <c r="AA36" i="47"/>
  <c r="AA35" i="47"/>
  <c r="AA34" i="47"/>
  <c r="AA33" i="47"/>
  <c r="AA32" i="47"/>
  <c r="AA31" i="47"/>
  <c r="AA30" i="47"/>
  <c r="AA29" i="47"/>
  <c r="AA28" i="47"/>
  <c r="AA27" i="47"/>
  <c r="AA26" i="47"/>
  <c r="AA25" i="47"/>
  <c r="AA24" i="47"/>
  <c r="AA23" i="47"/>
  <c r="AA22" i="47"/>
  <c r="AA21" i="47"/>
  <c r="AA20" i="47"/>
  <c r="AA19" i="47"/>
  <c r="AA18" i="47"/>
  <c r="AA17" i="47"/>
  <c r="AA16" i="47"/>
  <c r="AA15" i="47"/>
  <c r="AA14" i="47"/>
  <c r="AA13" i="47"/>
  <c r="AA12" i="47"/>
  <c r="AA11" i="47"/>
  <c r="AA10" i="47"/>
  <c r="AA9" i="47"/>
  <c r="AA8" i="47"/>
  <c r="AA7" i="47"/>
  <c r="AA6" i="47"/>
  <c r="AA5" i="47"/>
  <c r="Y6" i="47"/>
  <c r="Y5" i="47"/>
  <c r="D47" i="126" l="1"/>
  <c r="E47" i="126"/>
  <c r="H227" i="82"/>
  <c r="O225" i="79"/>
  <c r="H225" i="85"/>
  <c r="H190" i="108"/>
  <c r="H223" i="111"/>
  <c r="H225" i="73"/>
  <c r="H188" i="85"/>
  <c r="H223" i="109"/>
  <c r="H223" i="108"/>
  <c r="H225" i="110"/>
  <c r="Z223" i="75"/>
  <c r="N224" i="83"/>
  <c r="H225" i="86"/>
  <c r="H225" i="111"/>
  <c r="Z192" i="75"/>
  <c r="H209" i="109"/>
  <c r="H225" i="109"/>
  <c r="H225" i="108"/>
  <c r="Z223" i="61"/>
  <c r="Z223" i="80"/>
  <c r="Z225" i="75"/>
  <c r="H223" i="86"/>
  <c r="Z223" i="62"/>
  <c r="Z223" i="112"/>
  <c r="Z217" i="80"/>
  <c r="Z225" i="80"/>
  <c r="H223" i="81"/>
  <c r="O206" i="79"/>
  <c r="H223" i="82"/>
  <c r="O215" i="79"/>
  <c r="O223" i="79"/>
  <c r="Z223" i="65"/>
  <c r="H183" i="73"/>
  <c r="H223" i="73"/>
  <c r="H225" i="82"/>
  <c r="H217" i="81"/>
  <c r="H225" i="81"/>
  <c r="H191" i="110"/>
  <c r="H223" i="110"/>
  <c r="Z116" i="83"/>
  <c r="Z57" i="83" s="1"/>
  <c r="Z65" i="83"/>
  <c r="Z6" i="83" s="1"/>
  <c r="Z81" i="83"/>
  <c r="Z22" i="83" s="1"/>
  <c r="H35" i="86"/>
  <c r="Z83" i="83"/>
  <c r="Z24" i="83" s="1"/>
  <c r="Z75" i="83"/>
  <c r="Z16" i="83" s="1"/>
  <c r="Z71" i="83"/>
  <c r="Z12" i="83" s="1"/>
  <c r="Z87" i="83"/>
  <c r="Z28" i="83" s="1"/>
  <c r="Z102" i="83"/>
  <c r="Z43" i="83" s="1"/>
  <c r="Z86" i="83"/>
  <c r="Z27" i="83" s="1"/>
  <c r="Z103" i="83"/>
  <c r="Z44" i="83" s="1"/>
  <c r="Z68" i="83"/>
  <c r="Z9" i="83" s="1"/>
  <c r="Z110" i="83"/>
  <c r="Z51" i="83" s="1"/>
  <c r="H30" i="85"/>
  <c r="Z76" i="83"/>
  <c r="Z17" i="83" s="1"/>
  <c r="H12" i="85"/>
  <c r="Z78" i="83"/>
  <c r="Z19" i="83" s="1"/>
  <c r="H28" i="85"/>
  <c r="Z84" i="83"/>
  <c r="Z25" i="83" s="1"/>
  <c r="Z115" i="83"/>
  <c r="Z56" i="83" s="1"/>
  <c r="Z79" i="83"/>
  <c r="Z20" i="83" s="1"/>
  <c r="Z114" i="83"/>
  <c r="Z55" i="83" s="1"/>
  <c r="N232" i="83" s="1"/>
  <c r="Z97" i="83"/>
  <c r="Z38" i="83" s="1"/>
  <c r="H36" i="85"/>
  <c r="H14" i="85"/>
  <c r="H46" i="85"/>
  <c r="H223" i="85" s="1"/>
  <c r="H44" i="85"/>
  <c r="H21" i="85"/>
  <c r="H26" i="85"/>
  <c r="Z80" i="83"/>
  <c r="Z21" i="83" s="1"/>
  <c r="Z99" i="83"/>
  <c r="Z40" i="83" s="1"/>
  <c r="H23" i="85"/>
  <c r="H56" i="85"/>
  <c r="Z100" i="83"/>
  <c r="Z41" i="83" s="1"/>
  <c r="Z67" i="83"/>
  <c r="Z8" i="83" s="1"/>
  <c r="Z105" i="83"/>
  <c r="Z46" i="83" s="1"/>
  <c r="Z107" i="83"/>
  <c r="Z48" i="83" s="1"/>
  <c r="Z89" i="83"/>
  <c r="Z30" i="83" s="1"/>
  <c r="Z91" i="83"/>
  <c r="Z32" i="83" s="1"/>
  <c r="H15" i="85"/>
  <c r="Z73" i="83"/>
  <c r="Z14" i="83" s="1"/>
  <c r="Z94" i="83"/>
  <c r="Z35" i="83" s="1"/>
  <c r="Z111" i="83"/>
  <c r="Z52" i="83" s="1"/>
  <c r="Z92" i="83"/>
  <c r="Z33" i="83" s="1"/>
  <c r="Z113" i="83"/>
  <c r="Z54" i="83" s="1"/>
  <c r="Z108" i="83"/>
  <c r="Z49" i="83" s="1"/>
  <c r="N226" i="83" s="1"/>
  <c r="Z66" i="83"/>
  <c r="Z7" i="83" s="1"/>
  <c r="Z70" i="83"/>
  <c r="Z11" i="83" s="1"/>
  <c r="Z82" i="83"/>
  <c r="Z23" i="83" s="1"/>
  <c r="H38" i="85"/>
  <c r="Z112" i="83"/>
  <c r="Z53" i="83" s="1"/>
  <c r="H42" i="85"/>
  <c r="AB4" i="83"/>
  <c r="AB5" i="83" s="1"/>
  <c r="Z69" i="83"/>
  <c r="Z10" i="83" s="1"/>
  <c r="Z77" i="83"/>
  <c r="Z18" i="83" s="1"/>
  <c r="Z85" i="83"/>
  <c r="Z26" i="83" s="1"/>
  <c r="Z93" i="83"/>
  <c r="Z34" i="83" s="1"/>
  <c r="Z101" i="83"/>
  <c r="Z42" i="83" s="1"/>
  <c r="Z109" i="83"/>
  <c r="Z50" i="83" s="1"/>
  <c r="Z24" i="120"/>
  <c r="Z48" i="120"/>
  <c r="Z225" i="120" s="1"/>
  <c r="Z56" i="79"/>
  <c r="Z10" i="120"/>
  <c r="Z18" i="120"/>
  <c r="Z26" i="120"/>
  <c r="Z34" i="120"/>
  <c r="Z42" i="120"/>
  <c r="Z50" i="120"/>
  <c r="Z37" i="120"/>
  <c r="Z14" i="120"/>
  <c r="Z191" i="120" s="1"/>
  <c r="Z30" i="120"/>
  <c r="Z46" i="120"/>
  <c r="Z223" i="120" s="1"/>
  <c r="Z5" i="120"/>
  <c r="Z13" i="120"/>
  <c r="Z53" i="120"/>
  <c r="Z21" i="120"/>
  <c r="Z29" i="120"/>
  <c r="Z45" i="120"/>
  <c r="Z8" i="120"/>
  <c r="Z16" i="120"/>
  <c r="Z32" i="120"/>
  <c r="Z40" i="120"/>
  <c r="Z6" i="120"/>
  <c r="Z22" i="120"/>
  <c r="Z38" i="120"/>
  <c r="Z54" i="120"/>
  <c r="Z231" i="120" s="1"/>
  <c r="Z7" i="120"/>
  <c r="Z15" i="120"/>
  <c r="Z23" i="120"/>
  <c r="Z31" i="120"/>
  <c r="Z39" i="120"/>
  <c r="Z47" i="120"/>
  <c r="Z55" i="120"/>
  <c r="H56" i="81"/>
  <c r="Z115" i="120"/>
  <c r="Z56" i="120" s="1"/>
  <c r="Z9" i="120"/>
  <c r="Z17" i="120"/>
  <c r="Z25" i="120"/>
  <c r="Z33" i="120"/>
  <c r="Z41" i="120"/>
  <c r="Z49" i="120"/>
  <c r="Z11" i="120"/>
  <c r="Z19" i="120"/>
  <c r="Z27" i="120"/>
  <c r="Z35" i="120"/>
  <c r="Z43" i="120"/>
  <c r="Z51" i="120"/>
  <c r="Z12" i="120"/>
  <c r="Z20" i="120"/>
  <c r="Z28" i="120"/>
  <c r="Z36" i="120"/>
  <c r="Z44" i="120"/>
  <c r="Z52" i="120"/>
  <c r="Z17" i="104"/>
  <c r="Z56" i="77"/>
  <c r="Z29" i="104"/>
  <c r="Z21" i="104"/>
  <c r="Z5" i="104"/>
  <c r="Z7" i="104"/>
  <c r="Z15" i="104"/>
  <c r="Z23" i="104"/>
  <c r="Z31" i="104"/>
  <c r="Z39" i="104"/>
  <c r="Z47" i="104"/>
  <c r="Z55" i="104"/>
  <c r="Z6" i="104"/>
  <c r="Z183" i="104" s="1"/>
  <c r="Z14" i="104"/>
  <c r="Z22" i="104"/>
  <c r="Z30" i="104"/>
  <c r="Z38" i="104"/>
  <c r="Z46" i="104"/>
  <c r="Z223" i="104" s="1"/>
  <c r="Z54" i="104"/>
  <c r="Z42" i="104"/>
  <c r="Z19" i="104"/>
  <c r="Z8" i="104"/>
  <c r="Z16" i="104"/>
  <c r="Z24" i="104"/>
  <c r="Z32" i="104"/>
  <c r="Z40" i="104"/>
  <c r="Z48" i="104"/>
  <c r="Z225" i="104" s="1"/>
  <c r="Z56" i="104"/>
  <c r="Z18" i="104"/>
  <c r="Z56" i="76"/>
  <c r="Z11" i="104"/>
  <c r="Z27" i="104"/>
  <c r="Z35" i="104"/>
  <c r="Z43" i="104"/>
  <c r="Z51" i="104"/>
  <c r="Z9" i="104"/>
  <c r="Z25" i="104"/>
  <c r="Z33" i="104"/>
  <c r="Z41" i="104"/>
  <c r="Z13" i="104"/>
  <c r="Z37" i="104"/>
  <c r="Z45" i="104"/>
  <c r="Z53" i="104"/>
  <c r="Z10" i="104"/>
  <c r="Z26" i="104"/>
  <c r="Z34" i="104"/>
  <c r="Z50" i="104"/>
  <c r="Z49" i="104"/>
  <c r="Z12" i="104"/>
  <c r="Z20" i="104"/>
  <c r="Z28" i="104"/>
  <c r="Z36" i="104"/>
  <c r="Z44" i="104"/>
  <c r="Z52" i="104"/>
  <c r="H174" i="82"/>
  <c r="H56" i="82" s="1"/>
  <c r="Z56" i="75"/>
  <c r="H15" i="72"/>
  <c r="H23" i="72"/>
  <c r="H31" i="72"/>
  <c r="H47" i="72"/>
  <c r="H55" i="72"/>
  <c r="H16" i="72"/>
  <c r="H24" i="72"/>
  <c r="H32" i="72"/>
  <c r="H40" i="72"/>
  <c r="H48" i="72"/>
  <c r="H225" i="72" s="1"/>
  <c r="H44" i="72"/>
  <c r="H21" i="72"/>
  <c r="H29" i="72"/>
  <c r="H53" i="72"/>
  <c r="H46" i="72"/>
  <c r="H223" i="72" s="1"/>
  <c r="H54" i="72"/>
  <c r="H14" i="72"/>
  <c r="H22" i="72"/>
  <c r="H7" i="72"/>
  <c r="H39" i="72"/>
  <c r="H8" i="72"/>
  <c r="H185" i="72" s="1"/>
  <c r="H56" i="73"/>
  <c r="H18" i="72"/>
  <c r="H26" i="72"/>
  <c r="H34" i="72"/>
  <c r="H11" i="72"/>
  <c r="H19" i="72"/>
  <c r="H27" i="72"/>
  <c r="H35" i="72"/>
  <c r="H43" i="72"/>
  <c r="H51" i="72"/>
  <c r="H28" i="72"/>
  <c r="H36" i="72"/>
  <c r="H52" i="72"/>
  <c r="N103" i="48"/>
  <c r="H225" i="91"/>
  <c r="H225" i="87"/>
  <c r="H225" i="71"/>
  <c r="H225" i="106"/>
  <c r="Z48" i="51"/>
  <c r="Z183" i="61"/>
  <c r="H225" i="68"/>
  <c r="Z75" i="49"/>
  <c r="Z16" i="49" s="1"/>
  <c r="Z16" i="51"/>
  <c r="Z24" i="51"/>
  <c r="Z83" i="49"/>
  <c r="Z40" i="51"/>
  <c r="Z99" i="49"/>
  <c r="Z40" i="49" s="1"/>
  <c r="H217" i="68" s="1"/>
  <c r="Z67" i="49"/>
  <c r="Z8" i="49" s="1"/>
  <c r="Z213" i="62"/>
  <c r="Z225" i="62"/>
  <c r="Z193" i="61"/>
  <c r="Z185" i="61"/>
  <c r="Z85" i="49"/>
  <c r="Z86" i="49"/>
  <c r="Z102" i="49"/>
  <c r="Z42" i="51"/>
  <c r="Z229" i="62"/>
  <c r="H223" i="67"/>
  <c r="Z225" i="61"/>
  <c r="Z195" i="62"/>
  <c r="Z185" i="112"/>
  <c r="Z225" i="112"/>
  <c r="Z104" i="49"/>
  <c r="Z188" i="112"/>
  <c r="H185" i="59"/>
  <c r="H193" i="59"/>
  <c r="H225" i="59"/>
  <c r="Z217" i="61"/>
  <c r="Z193" i="112"/>
  <c r="Z77" i="49"/>
  <c r="Z93" i="49"/>
  <c r="N101" i="48"/>
  <c r="H223" i="106"/>
  <c r="H223" i="91"/>
  <c r="H223" i="87"/>
  <c r="H223" i="107"/>
  <c r="Z29" i="51"/>
  <c r="Z185" i="63"/>
  <c r="Z193" i="63"/>
  <c r="Z225" i="63"/>
  <c r="H193" i="67"/>
  <c r="H184" i="68"/>
  <c r="H223" i="71"/>
  <c r="Z230" i="63"/>
  <c r="H185" i="78"/>
  <c r="H193" i="78"/>
  <c r="H217" i="67"/>
  <c r="H223" i="59"/>
  <c r="H223" i="92"/>
  <c r="Z223" i="63"/>
  <c r="H225" i="67"/>
  <c r="H223" i="78"/>
  <c r="H225" i="66"/>
  <c r="H197" i="68"/>
  <c r="H223" i="70"/>
  <c r="H225" i="90"/>
  <c r="H185" i="107"/>
  <c r="H193" i="107"/>
  <c r="H217" i="107"/>
  <c r="H225" i="107"/>
  <c r="Z185" i="65"/>
  <c r="Z193" i="65"/>
  <c r="Z217" i="65"/>
  <c r="Z225" i="65"/>
  <c r="H223" i="66"/>
  <c r="H190" i="68"/>
  <c r="H200" i="70"/>
  <c r="H223" i="90"/>
  <c r="H228" i="90"/>
  <c r="H217" i="78"/>
  <c r="H225" i="78"/>
  <c r="H223" i="68"/>
  <c r="Z192" i="69"/>
  <c r="H185" i="70"/>
  <c r="H193" i="70"/>
  <c r="H225" i="70"/>
  <c r="H188" i="90"/>
  <c r="H223" i="84"/>
  <c r="H185" i="92"/>
  <c r="H193" i="92"/>
  <c r="H217" i="92"/>
  <c r="H225" i="92"/>
  <c r="H12" i="72"/>
  <c r="H20" i="72"/>
  <c r="H193" i="90"/>
  <c r="H185" i="84"/>
  <c r="H193" i="84"/>
  <c r="H217" i="84"/>
  <c r="H225" i="84"/>
  <c r="H5" i="72"/>
  <c r="H13" i="72"/>
  <c r="H37" i="72"/>
  <c r="H45" i="72"/>
  <c r="H217" i="90"/>
  <c r="H219" i="92"/>
  <c r="H6" i="72"/>
  <c r="H30" i="72"/>
  <c r="H38" i="72"/>
  <c r="H219" i="90"/>
  <c r="H9" i="72"/>
  <c r="H17" i="72"/>
  <c r="H25" i="72"/>
  <c r="H33" i="72"/>
  <c r="H41" i="72"/>
  <c r="H49" i="72"/>
  <c r="H50" i="72"/>
  <c r="H10" i="72"/>
  <c r="H42" i="72"/>
  <c r="H79" i="114"/>
  <c r="H20" i="114" s="1"/>
  <c r="H197" i="114" s="1"/>
  <c r="H110" i="114"/>
  <c r="H13" i="84"/>
  <c r="H74" i="114"/>
  <c r="H36" i="84"/>
  <c r="H88" i="114"/>
  <c r="H112" i="114"/>
  <c r="H21" i="84"/>
  <c r="H96" i="114"/>
  <c r="H37" i="114" s="1"/>
  <c r="H214" i="114" s="1"/>
  <c r="H104" i="114"/>
  <c r="H45" i="114" s="1"/>
  <c r="H23" i="84"/>
  <c r="H55" i="84"/>
  <c r="H106" i="114"/>
  <c r="H47" i="114" s="1"/>
  <c r="H90" i="114"/>
  <c r="H7" i="84"/>
  <c r="H39" i="84"/>
  <c r="H69" i="114"/>
  <c r="H10" i="114" s="1"/>
  <c r="H187" i="114" s="1"/>
  <c r="H70" i="114"/>
  <c r="H11" i="114" s="1"/>
  <c r="H102" i="114"/>
  <c r="H43" i="114" s="1"/>
  <c r="H71" i="114"/>
  <c r="H12" i="114" s="1"/>
  <c r="H93" i="114"/>
  <c r="H34" i="114" s="1"/>
  <c r="H103" i="114"/>
  <c r="H44" i="114" s="1"/>
  <c r="H26" i="84"/>
  <c r="H42" i="84"/>
  <c r="H94" i="114"/>
  <c r="H35" i="114" s="1"/>
  <c r="H212" i="114" s="1"/>
  <c r="H28" i="84"/>
  <c r="H115" i="84"/>
  <c r="H56" i="84" s="1"/>
  <c r="H86" i="114"/>
  <c r="H27" i="114" s="1"/>
  <c r="H77" i="114"/>
  <c r="H18" i="114" s="1"/>
  <c r="H109" i="114"/>
  <c r="H50" i="114" s="1"/>
  <c r="H65" i="114"/>
  <c r="H6" i="114" s="1"/>
  <c r="H73" i="114"/>
  <c r="H14" i="114" s="1"/>
  <c r="H81" i="114"/>
  <c r="H22" i="114" s="1"/>
  <c r="H89" i="114"/>
  <c r="H30" i="114" s="1"/>
  <c r="H97" i="114"/>
  <c r="H38" i="114" s="1"/>
  <c r="H105" i="114"/>
  <c r="H46" i="114" s="1"/>
  <c r="H223" i="114" s="1"/>
  <c r="H113" i="114"/>
  <c r="H54" i="114" s="1"/>
  <c r="H6" i="84"/>
  <c r="H68" i="114"/>
  <c r="H9" i="114" s="1"/>
  <c r="H76" i="114"/>
  <c r="H17" i="114" s="1"/>
  <c r="H84" i="114"/>
  <c r="H25" i="114" s="1"/>
  <c r="H92" i="114"/>
  <c r="H33" i="114" s="1"/>
  <c r="H100" i="114"/>
  <c r="H41" i="114" s="1"/>
  <c r="H108" i="114"/>
  <c r="H49" i="114" s="1"/>
  <c r="H56" i="92"/>
  <c r="H56" i="91"/>
  <c r="H8" i="90"/>
  <c r="H185" i="90" s="1"/>
  <c r="H7" i="114"/>
  <c r="H15" i="114"/>
  <c r="H192" i="114" s="1"/>
  <c r="H23" i="114"/>
  <c r="H31" i="114"/>
  <c r="H55" i="114"/>
  <c r="H42" i="114"/>
  <c r="H56" i="87"/>
  <c r="H26" i="114"/>
  <c r="H19" i="114"/>
  <c r="H51" i="114"/>
  <c r="H228" i="114" s="1"/>
  <c r="H5" i="114"/>
  <c r="H13" i="114"/>
  <c r="H21" i="114"/>
  <c r="H29" i="114"/>
  <c r="H53" i="114"/>
  <c r="H8" i="114"/>
  <c r="H185" i="114" s="1"/>
  <c r="H16" i="114"/>
  <c r="H193" i="114" s="1"/>
  <c r="H24" i="114"/>
  <c r="H32" i="114"/>
  <c r="H40" i="114"/>
  <c r="H48" i="114"/>
  <c r="H225" i="114" s="1"/>
  <c r="H56" i="59"/>
  <c r="Z5" i="69"/>
  <c r="Z13" i="69"/>
  <c r="Z21" i="69"/>
  <c r="Z29" i="69"/>
  <c r="Z206" i="69" s="1"/>
  <c r="Z37" i="69"/>
  <c r="Z45" i="69"/>
  <c r="Z53" i="69"/>
  <c r="Z9" i="69"/>
  <c r="Z17" i="69"/>
  <c r="Z25" i="69"/>
  <c r="Z33" i="69"/>
  <c r="Z41" i="69"/>
  <c r="Z49" i="69"/>
  <c r="Z10" i="69"/>
  <c r="Z18" i="69"/>
  <c r="Z26" i="69"/>
  <c r="Z34" i="69"/>
  <c r="Z42" i="69"/>
  <c r="Z50" i="69"/>
  <c r="H56" i="71"/>
  <c r="Z44" i="69"/>
  <c r="Z12" i="69"/>
  <c r="Z20" i="69"/>
  <c r="Z6" i="69"/>
  <c r="Z14" i="69"/>
  <c r="Z22" i="69"/>
  <c r="Z30" i="69"/>
  <c r="Z38" i="69"/>
  <c r="Z215" i="69" s="1"/>
  <c r="Z46" i="69"/>
  <c r="Z223" i="69" s="1"/>
  <c r="Z54" i="69"/>
  <c r="Z8" i="69"/>
  <c r="Z185" i="69" s="1"/>
  <c r="Z16" i="69"/>
  <c r="Z193" i="69" s="1"/>
  <c r="Z24" i="69"/>
  <c r="Z32" i="69"/>
  <c r="Z40" i="69"/>
  <c r="Z217" i="69" s="1"/>
  <c r="Z48" i="69"/>
  <c r="Z225" i="69" s="1"/>
  <c r="Z56" i="69"/>
  <c r="H56" i="70"/>
  <c r="Z11" i="69"/>
  <c r="Z19" i="69"/>
  <c r="Z27" i="69"/>
  <c r="Z35" i="69"/>
  <c r="Z43" i="69"/>
  <c r="Z51" i="69"/>
  <c r="Z228" i="69" s="1"/>
  <c r="H56" i="68"/>
  <c r="H8" i="67"/>
  <c r="H185" i="67" s="1"/>
  <c r="H8" i="66"/>
  <c r="H185" i="66" s="1"/>
  <c r="Z56" i="65"/>
  <c r="H31" i="93"/>
  <c r="H12" i="93"/>
  <c r="H28" i="93"/>
  <c r="H36" i="93"/>
  <c r="H213" i="93" s="1"/>
  <c r="H44" i="93"/>
  <c r="H56" i="78"/>
  <c r="H32" i="93"/>
  <c r="H11" i="93"/>
  <c r="H19" i="93"/>
  <c r="H27" i="93"/>
  <c r="H35" i="93"/>
  <c r="H43" i="93"/>
  <c r="H51" i="93"/>
  <c r="H22" i="93"/>
  <c r="H5" i="93"/>
  <c r="H13" i="93"/>
  <c r="H21" i="93"/>
  <c r="H29" i="93"/>
  <c r="H37" i="93"/>
  <c r="H45" i="93"/>
  <c r="H53" i="93"/>
  <c r="H54" i="93"/>
  <c r="H20" i="93"/>
  <c r="H52" i="93"/>
  <c r="H6" i="93"/>
  <c r="H14" i="93"/>
  <c r="H30" i="93"/>
  <c r="H38" i="93"/>
  <c r="H215" i="93" s="1"/>
  <c r="H46" i="93"/>
  <c r="H223" i="93" s="1"/>
  <c r="Z56" i="112"/>
  <c r="H7" i="93"/>
  <c r="H15" i="93"/>
  <c r="H23" i="93"/>
  <c r="H39" i="93"/>
  <c r="H47" i="93"/>
  <c r="H55" i="93"/>
  <c r="H8" i="93"/>
  <c r="H185" i="93" s="1"/>
  <c r="H16" i="93"/>
  <c r="H193" i="93" s="1"/>
  <c r="H24" i="93"/>
  <c r="H40" i="93"/>
  <c r="H217" i="93" s="1"/>
  <c r="H48" i="93"/>
  <c r="H225" i="93" s="1"/>
  <c r="H9" i="93"/>
  <c r="H17" i="93"/>
  <c r="H25" i="93"/>
  <c r="H33" i="93"/>
  <c r="H41" i="93"/>
  <c r="H49" i="93"/>
  <c r="Z33" i="116"/>
  <c r="Z44" i="116"/>
  <c r="Z56" i="63"/>
  <c r="Z19" i="116"/>
  <c r="Z12" i="116"/>
  <c r="Z27" i="116"/>
  <c r="Z51" i="116"/>
  <c r="Z49" i="116"/>
  <c r="Z11" i="116"/>
  <c r="Z35" i="116"/>
  <c r="Z53" i="116"/>
  <c r="Z9" i="116"/>
  <c r="Z25" i="116"/>
  <c r="Z10" i="116"/>
  <c r="Z26" i="116"/>
  <c r="Z42" i="116"/>
  <c r="Z43" i="116"/>
  <c r="Z126" i="116"/>
  <c r="Z8" i="116" s="1"/>
  <c r="Z185" i="116" s="1"/>
  <c r="Z134" i="116"/>
  <c r="Z16" i="116" s="1"/>
  <c r="Z193" i="116" s="1"/>
  <c r="Z142" i="116"/>
  <c r="Z24" i="116" s="1"/>
  <c r="Z150" i="116"/>
  <c r="Z158" i="116"/>
  <c r="Z40" i="116" s="1"/>
  <c r="Z166" i="116"/>
  <c r="Z48" i="116" s="1"/>
  <c r="Z225" i="116" s="1"/>
  <c r="Z8" i="62"/>
  <c r="Z185" i="62" s="1"/>
  <c r="Z28" i="116"/>
  <c r="Z52" i="116"/>
  <c r="Z21" i="116"/>
  <c r="Z29" i="116"/>
  <c r="Z37" i="116"/>
  <c r="Z17" i="116"/>
  <c r="Z41" i="116"/>
  <c r="Z56" i="62"/>
  <c r="Z20" i="116"/>
  <c r="Z36" i="116"/>
  <c r="Z6" i="116"/>
  <c r="Z14" i="116"/>
  <c r="Z22" i="116"/>
  <c r="Z30" i="116"/>
  <c r="Z38" i="116"/>
  <c r="Z46" i="116"/>
  <c r="Z223" i="116" s="1"/>
  <c r="Z54" i="116"/>
  <c r="Z56" i="61"/>
  <c r="Z7" i="116"/>
  <c r="Z15" i="116"/>
  <c r="Z23" i="116"/>
  <c r="Z31" i="116"/>
  <c r="Z39" i="116"/>
  <c r="Z47" i="116"/>
  <c r="Z115" i="116"/>
  <c r="Z5" i="116"/>
  <c r="Z55" i="116"/>
  <c r="Z32" i="116"/>
  <c r="Z38" i="56"/>
  <c r="Z40" i="56"/>
  <c r="Z16" i="56"/>
  <c r="Z10" i="56"/>
  <c r="Z18" i="56"/>
  <c r="Z26" i="56"/>
  <c r="Z34" i="56"/>
  <c r="Z42" i="56"/>
  <c r="Z50" i="56"/>
  <c r="Z11" i="56"/>
  <c r="Z19" i="56"/>
  <c r="Z27" i="56"/>
  <c r="Z35" i="56"/>
  <c r="Z43" i="56"/>
  <c r="Z51" i="56"/>
  <c r="Z28" i="56"/>
  <c r="Z36" i="56"/>
  <c r="Z44" i="56"/>
  <c r="Z52" i="56"/>
  <c r="Z29" i="56"/>
  <c r="Z56" i="58"/>
  <c r="Z115" i="56"/>
  <c r="Z22" i="51"/>
  <c r="Z103" i="49"/>
  <c r="Z20" i="51"/>
  <c r="Z6" i="49"/>
  <c r="H183" i="85" s="1"/>
  <c r="Z14" i="49"/>
  <c r="H191" i="109" s="1"/>
  <c r="Z22" i="49"/>
  <c r="H199" i="86" s="1"/>
  <c r="Z38" i="49"/>
  <c r="H215" i="90" s="1"/>
  <c r="Z54" i="49"/>
  <c r="Z231" i="63" s="1"/>
  <c r="Z32" i="49"/>
  <c r="H209" i="82" s="1"/>
  <c r="Z5" i="51"/>
  <c r="Z14" i="51"/>
  <c r="Z32" i="51"/>
  <c r="H223" i="53"/>
  <c r="Z71" i="49"/>
  <c r="Z89" i="49"/>
  <c r="Z6" i="51"/>
  <c r="Z52" i="51"/>
  <c r="Z217" i="56"/>
  <c r="H185" i="53"/>
  <c r="H225" i="53"/>
  <c r="H223" i="54"/>
  <c r="Z87" i="49"/>
  <c r="Z36" i="51"/>
  <c r="Z54" i="51"/>
  <c r="Z193" i="56"/>
  <c r="H193" i="53"/>
  <c r="Z6" i="56"/>
  <c r="Z14" i="56"/>
  <c r="Z22" i="56"/>
  <c r="Z199" i="56" s="1"/>
  <c r="Z30" i="56"/>
  <c r="Z46" i="56"/>
  <c r="Z223" i="56" s="1"/>
  <c r="Z54" i="56"/>
  <c r="Z231" i="56" s="1"/>
  <c r="Z8" i="56"/>
  <c r="Z185" i="56" s="1"/>
  <c r="Z24" i="56"/>
  <c r="Z32" i="56"/>
  <c r="Z48" i="56"/>
  <c r="Z225" i="56" s="1"/>
  <c r="Z15" i="56"/>
  <c r="Z31" i="56"/>
  <c r="Z55" i="56"/>
  <c r="Z7" i="56"/>
  <c r="Z23" i="56"/>
  <c r="Z39" i="56"/>
  <c r="Z47" i="56"/>
  <c r="Z9" i="56"/>
  <c r="Z17" i="56"/>
  <c r="Z25" i="56"/>
  <c r="Z33" i="56"/>
  <c r="Z41" i="56"/>
  <c r="Z49" i="56"/>
  <c r="L229" i="54"/>
  <c r="L221" i="54"/>
  <c r="L189" i="54"/>
  <c r="L197" i="54"/>
  <c r="L205" i="54"/>
  <c r="L213" i="54"/>
  <c r="L193" i="54"/>
  <c r="H193" i="54"/>
  <c r="L201" i="54"/>
  <c r="L209" i="54"/>
  <c r="H217" i="54"/>
  <c r="L217" i="54"/>
  <c r="L225" i="54"/>
  <c r="H225" i="54"/>
  <c r="L182" i="54"/>
  <c r="L190" i="54"/>
  <c r="L198" i="54"/>
  <c r="L206" i="54"/>
  <c r="L214" i="54"/>
  <c r="L222" i="54"/>
  <c r="L230" i="54"/>
  <c r="L183" i="54"/>
  <c r="L191" i="54"/>
  <c r="L199" i="54"/>
  <c r="L207" i="54"/>
  <c r="L215" i="54"/>
  <c r="L223" i="54"/>
  <c r="L231" i="54"/>
  <c r="H8" i="54"/>
  <c r="L184" i="54"/>
  <c r="L192" i="54"/>
  <c r="L200" i="54"/>
  <c r="L208" i="54"/>
  <c r="L216" i="54"/>
  <c r="L224" i="54"/>
  <c r="L232" i="54"/>
  <c r="H56" i="53"/>
  <c r="Z56" i="52"/>
  <c r="AB5" i="52" s="1"/>
  <c r="Z68" i="49"/>
  <c r="Z76" i="49"/>
  <c r="Z84" i="49"/>
  <c r="Z92" i="49"/>
  <c r="Z100" i="49"/>
  <c r="Z108" i="49"/>
  <c r="Z35" i="49"/>
  <c r="Z52" i="49"/>
  <c r="H229" i="81" s="1"/>
  <c r="Z11" i="49"/>
  <c r="O188" i="79" s="1"/>
  <c r="Z19" i="49"/>
  <c r="H196" i="85" s="1"/>
  <c r="Z51" i="49"/>
  <c r="Z56" i="50"/>
  <c r="Z12" i="49"/>
  <c r="O189" i="79" s="1"/>
  <c r="Z20" i="49"/>
  <c r="Z36" i="49"/>
  <c r="Z5" i="49"/>
  <c r="H182" i="67" s="1"/>
  <c r="Z13" i="49"/>
  <c r="Z190" i="116" s="1"/>
  <c r="Z21" i="49"/>
  <c r="O198" i="79" s="1"/>
  <c r="Z29" i="49"/>
  <c r="Z37" i="49"/>
  <c r="Z45" i="49"/>
  <c r="H222" i="85" s="1"/>
  <c r="Z53" i="49"/>
  <c r="Z7" i="49"/>
  <c r="Z15" i="49"/>
  <c r="H192" i="67" s="1"/>
  <c r="Z23" i="49"/>
  <c r="Z200" i="62" s="1"/>
  <c r="Z31" i="49"/>
  <c r="H208" i="81" s="1"/>
  <c r="Z39" i="49"/>
  <c r="H216" i="81" s="1"/>
  <c r="Z47" i="49"/>
  <c r="H224" i="82" s="1"/>
  <c r="Z55" i="49"/>
  <c r="O232" i="79" s="1"/>
  <c r="Z115" i="49"/>
  <c r="Z10" i="49"/>
  <c r="H187" i="68" s="1"/>
  <c r="Z18" i="49"/>
  <c r="H195" i="110" s="1"/>
  <c r="Z42" i="49"/>
  <c r="Z50" i="49"/>
  <c r="Y8" i="47"/>
  <c r="Y16" i="47"/>
  <c r="Y17" i="47"/>
  <c r="Y18" i="47"/>
  <c r="Y19" i="47"/>
  <c r="Y25" i="47"/>
  <c r="Y26" i="47"/>
  <c r="Y27" i="47"/>
  <c r="Y28" i="47"/>
  <c r="Y33" i="47"/>
  <c r="Y34" i="47"/>
  <c r="Y35" i="47"/>
  <c r="Y36" i="47"/>
  <c r="Y41" i="47"/>
  <c r="Y42" i="47"/>
  <c r="Y43" i="47"/>
  <c r="Y44" i="47"/>
  <c r="Y49" i="47"/>
  <c r="Y50" i="47"/>
  <c r="Y51" i="47"/>
  <c r="Y52" i="47"/>
  <c r="G27" i="118"/>
  <c r="H26" i="118"/>
  <c r="H4" i="118"/>
  <c r="H5" i="118"/>
  <c r="H6" i="118"/>
  <c r="H7" i="118"/>
  <c r="H8" i="118"/>
  <c r="H9" i="118"/>
  <c r="H10" i="118"/>
  <c r="H11" i="118"/>
  <c r="H12" i="118"/>
  <c r="H13" i="118"/>
  <c r="H14" i="118"/>
  <c r="H15" i="118"/>
  <c r="H16" i="118"/>
  <c r="H17" i="118"/>
  <c r="H18" i="118"/>
  <c r="H19" i="118"/>
  <c r="H20" i="118"/>
  <c r="H21" i="118"/>
  <c r="H22" i="118"/>
  <c r="H23" i="118"/>
  <c r="H24" i="118"/>
  <c r="H25" i="118"/>
  <c r="H3" i="118"/>
  <c r="G4" i="118"/>
  <c r="G5" i="118"/>
  <c r="G6" i="118"/>
  <c r="G7" i="118"/>
  <c r="G8" i="118"/>
  <c r="G9" i="118"/>
  <c r="G10" i="118"/>
  <c r="G11" i="118"/>
  <c r="G12" i="118"/>
  <c r="G13" i="118"/>
  <c r="G14" i="118"/>
  <c r="G15" i="118"/>
  <c r="G16" i="118"/>
  <c r="G17" i="118"/>
  <c r="G18" i="118"/>
  <c r="G19" i="118"/>
  <c r="G20" i="118"/>
  <c r="G21" i="118"/>
  <c r="G22" i="118"/>
  <c r="G23" i="118"/>
  <c r="G24" i="118"/>
  <c r="G25" i="118"/>
  <c r="G26" i="118"/>
  <c r="G3" i="118"/>
  <c r="O3" i="118" s="1"/>
  <c r="F4" i="118"/>
  <c r="N4" i="118" s="1"/>
  <c r="F5" i="118"/>
  <c r="F6" i="118"/>
  <c r="F7" i="118"/>
  <c r="F8" i="118"/>
  <c r="F9" i="118"/>
  <c r="F10" i="118"/>
  <c r="F11" i="118"/>
  <c r="F12" i="118"/>
  <c r="F13" i="118"/>
  <c r="F14" i="118"/>
  <c r="F15" i="118"/>
  <c r="F16" i="118"/>
  <c r="F17" i="118"/>
  <c r="F18" i="118"/>
  <c r="F19" i="118"/>
  <c r="F20" i="118"/>
  <c r="F21" i="118"/>
  <c r="F22" i="118"/>
  <c r="F23" i="118"/>
  <c r="F24" i="118"/>
  <c r="F25" i="118"/>
  <c r="F26" i="118"/>
  <c r="F27" i="118"/>
  <c r="F28" i="118"/>
  <c r="F3" i="118"/>
  <c r="E29" i="118"/>
  <c r="E4" i="118"/>
  <c r="E5" i="118"/>
  <c r="E6" i="118"/>
  <c r="E7" i="118"/>
  <c r="E8" i="118"/>
  <c r="E9" i="118"/>
  <c r="E10" i="118"/>
  <c r="E11" i="118"/>
  <c r="E12" i="118"/>
  <c r="E13" i="118"/>
  <c r="E14" i="118"/>
  <c r="E15" i="118"/>
  <c r="E16" i="118"/>
  <c r="E17" i="118"/>
  <c r="E18" i="118"/>
  <c r="E19" i="118"/>
  <c r="E20" i="118"/>
  <c r="E21" i="118"/>
  <c r="E22" i="118"/>
  <c r="E23" i="118"/>
  <c r="E24" i="118"/>
  <c r="E25" i="118"/>
  <c r="E26" i="118"/>
  <c r="E27" i="118"/>
  <c r="E28" i="118"/>
  <c r="M28" i="118" s="1"/>
  <c r="E3" i="118"/>
  <c r="X5" i="47"/>
  <c r="X6" i="47"/>
  <c r="X7" i="47"/>
  <c r="Y7" i="47" s="1"/>
  <c r="X8" i="47"/>
  <c r="X9" i="47"/>
  <c r="Y9" i="47" s="1"/>
  <c r="X10" i="47"/>
  <c r="Y10" i="47" s="1"/>
  <c r="X11" i="47"/>
  <c r="Y11" i="47" s="1"/>
  <c r="X12" i="47"/>
  <c r="Y12" i="47" s="1"/>
  <c r="X13" i="47"/>
  <c r="Y13" i="47" s="1"/>
  <c r="X14" i="47"/>
  <c r="Y14" i="47" s="1"/>
  <c r="X15" i="47"/>
  <c r="Y15" i="47" s="1"/>
  <c r="X16" i="47"/>
  <c r="X17" i="47"/>
  <c r="X18" i="47"/>
  <c r="X19" i="47"/>
  <c r="X20" i="47"/>
  <c r="Y20" i="47" s="1"/>
  <c r="X21" i="47"/>
  <c r="Y21" i="47" s="1"/>
  <c r="X22" i="47"/>
  <c r="Y22" i="47" s="1"/>
  <c r="X23" i="47"/>
  <c r="Y23" i="47" s="1"/>
  <c r="X24" i="47"/>
  <c r="X25" i="47"/>
  <c r="X26" i="47"/>
  <c r="X27" i="47"/>
  <c r="X28" i="47"/>
  <c r="X29" i="47"/>
  <c r="Y29" i="47" s="1"/>
  <c r="X30" i="47"/>
  <c r="Y30" i="47" s="1"/>
  <c r="X31" i="47"/>
  <c r="Y31" i="47" s="1"/>
  <c r="X32" i="47"/>
  <c r="Y32" i="47" s="1"/>
  <c r="X33" i="47"/>
  <c r="X34" i="47"/>
  <c r="X35" i="47"/>
  <c r="X36" i="47"/>
  <c r="X37" i="47"/>
  <c r="Y37" i="47" s="1"/>
  <c r="X38" i="47"/>
  <c r="Y38" i="47" s="1"/>
  <c r="X39" i="47"/>
  <c r="Y39" i="47" s="1"/>
  <c r="X40" i="47"/>
  <c r="Y40" i="47" s="1"/>
  <c r="X41" i="47"/>
  <c r="X42" i="47"/>
  <c r="X43" i="47"/>
  <c r="X44" i="47"/>
  <c r="X45" i="47"/>
  <c r="Y45" i="47" s="1"/>
  <c r="X46" i="47"/>
  <c r="Y46" i="47" s="1"/>
  <c r="X47" i="47"/>
  <c r="Y47" i="47" s="1"/>
  <c r="X48" i="47"/>
  <c r="Y48" i="47" s="1"/>
  <c r="X49" i="47"/>
  <c r="X50" i="47"/>
  <c r="X51" i="47"/>
  <c r="X52" i="47"/>
  <c r="X53" i="47"/>
  <c r="Y53" i="47" s="1"/>
  <c r="X54" i="47"/>
  <c r="Y54" i="47" s="1"/>
  <c r="X55" i="47"/>
  <c r="Y55" i="47" s="1"/>
  <c r="X56" i="47"/>
  <c r="H199" i="114" l="1"/>
  <c r="H212" i="90"/>
  <c r="Z212" i="52"/>
  <c r="H212" i="82"/>
  <c r="H212" i="111"/>
  <c r="H212" i="108"/>
  <c r="O212" i="79"/>
  <c r="H212" i="73"/>
  <c r="Z212" i="80"/>
  <c r="H212" i="85"/>
  <c r="Z212" i="75"/>
  <c r="H212" i="81"/>
  <c r="H212" i="110"/>
  <c r="H212" i="109"/>
  <c r="H212" i="92"/>
  <c r="H212" i="70"/>
  <c r="Z195" i="104"/>
  <c r="Z196" i="104"/>
  <c r="Z188" i="120"/>
  <c r="Z222" i="120"/>
  <c r="N207" i="83"/>
  <c r="N198" i="83"/>
  <c r="N193" i="83"/>
  <c r="H188" i="109"/>
  <c r="Z195" i="75"/>
  <c r="H187" i="109"/>
  <c r="H229" i="73"/>
  <c r="H196" i="110"/>
  <c r="Z224" i="80"/>
  <c r="H222" i="82"/>
  <c r="H196" i="81"/>
  <c r="H199" i="109"/>
  <c r="H195" i="86"/>
  <c r="H220" i="93"/>
  <c r="H184" i="70"/>
  <c r="Z184" i="52"/>
  <c r="H184" i="73"/>
  <c r="Z184" i="80"/>
  <c r="H184" i="81"/>
  <c r="H184" i="110"/>
  <c r="H184" i="85"/>
  <c r="H184" i="82"/>
  <c r="Z184" i="75"/>
  <c r="H184" i="86"/>
  <c r="H184" i="111"/>
  <c r="H184" i="109"/>
  <c r="O184" i="79"/>
  <c r="H213" i="114"/>
  <c r="Z213" i="52"/>
  <c r="H213" i="111"/>
  <c r="H213" i="108"/>
  <c r="H213" i="81"/>
  <c r="H213" i="73"/>
  <c r="Z213" i="80"/>
  <c r="H213" i="109"/>
  <c r="H213" i="86"/>
  <c r="O213" i="79"/>
  <c r="H215" i="68"/>
  <c r="Z215" i="52"/>
  <c r="Z215" i="80"/>
  <c r="H215" i="81"/>
  <c r="H215" i="73"/>
  <c r="N216" i="83"/>
  <c r="H215" i="86"/>
  <c r="H215" i="82"/>
  <c r="H215" i="108"/>
  <c r="H215" i="109"/>
  <c r="H215" i="110"/>
  <c r="Z43" i="49"/>
  <c r="Z220" i="69" s="1"/>
  <c r="H230" i="92"/>
  <c r="Z230" i="52"/>
  <c r="Z230" i="75"/>
  <c r="O230" i="79"/>
  <c r="H230" i="82"/>
  <c r="H230" i="108"/>
  <c r="Z230" i="80"/>
  <c r="H230" i="86"/>
  <c r="H230" i="81"/>
  <c r="H230" i="73"/>
  <c r="H230" i="111"/>
  <c r="H197" i="70"/>
  <c r="Z197" i="52"/>
  <c r="H197" i="111"/>
  <c r="H197" i="81"/>
  <c r="H197" i="73"/>
  <c r="Z197" i="80"/>
  <c r="H197" i="109"/>
  <c r="Z197" i="75"/>
  <c r="H197" i="82"/>
  <c r="H197" i="110"/>
  <c r="H197" i="85"/>
  <c r="H197" i="108"/>
  <c r="Z44" i="49"/>
  <c r="H221" i="85" s="1"/>
  <c r="Z214" i="69"/>
  <c r="H209" i="114"/>
  <c r="H200" i="114"/>
  <c r="H188" i="114"/>
  <c r="H222" i="114"/>
  <c r="H200" i="90"/>
  <c r="H195" i="92"/>
  <c r="H188" i="84"/>
  <c r="H192" i="70"/>
  <c r="H199" i="67"/>
  <c r="H184" i="67"/>
  <c r="H215" i="92"/>
  <c r="H192" i="68"/>
  <c r="H188" i="78"/>
  <c r="Z193" i="52"/>
  <c r="H193" i="108"/>
  <c r="H193" i="110"/>
  <c r="H193" i="111"/>
  <c r="H193" i="81"/>
  <c r="H193" i="109"/>
  <c r="Z193" i="80"/>
  <c r="H193" i="82"/>
  <c r="Z193" i="75"/>
  <c r="H193" i="73"/>
  <c r="H230" i="78"/>
  <c r="H198" i="72"/>
  <c r="Z213" i="104"/>
  <c r="Z187" i="104"/>
  <c r="Z186" i="104"/>
  <c r="Z219" i="104"/>
  <c r="Z232" i="104"/>
  <c r="Z198" i="104"/>
  <c r="Z197" i="120"/>
  <c r="Z232" i="120"/>
  <c r="Z215" i="120"/>
  <c r="Z206" i="120"/>
  <c r="Z214" i="120"/>
  <c r="N231" i="83"/>
  <c r="N225" i="83"/>
  <c r="N197" i="83"/>
  <c r="N228" i="83"/>
  <c r="N201" i="83"/>
  <c r="H199" i="110"/>
  <c r="H191" i="73"/>
  <c r="Z187" i="75"/>
  <c r="H188" i="110"/>
  <c r="H217" i="109"/>
  <c r="Z200" i="75"/>
  <c r="H184" i="108"/>
  <c r="H188" i="81"/>
  <c r="H217" i="110"/>
  <c r="Z229" i="80"/>
  <c r="H187" i="86"/>
  <c r="O193" i="79"/>
  <c r="Z232" i="52"/>
  <c r="H232" i="73"/>
  <c r="H232" i="110"/>
  <c r="Z232" i="75"/>
  <c r="H232" i="86"/>
  <c r="H232" i="82"/>
  <c r="H232" i="108"/>
  <c r="H232" i="85"/>
  <c r="H232" i="81"/>
  <c r="H199" i="78"/>
  <c r="Z227" i="52"/>
  <c r="H227" i="108"/>
  <c r="H227" i="110"/>
  <c r="H227" i="85"/>
  <c r="H227" i="86"/>
  <c r="Z227" i="75"/>
  <c r="H227" i="73"/>
  <c r="H227" i="109"/>
  <c r="H227" i="81"/>
  <c r="Z227" i="80"/>
  <c r="H227" i="111"/>
  <c r="Z224" i="52"/>
  <c r="H224" i="73"/>
  <c r="Z224" i="75"/>
  <c r="H224" i="86"/>
  <c r="H224" i="108"/>
  <c r="H224" i="111"/>
  <c r="H224" i="109"/>
  <c r="O224" i="79"/>
  <c r="H224" i="81"/>
  <c r="H224" i="110"/>
  <c r="H224" i="85"/>
  <c r="Z214" i="52"/>
  <c r="H214" i="81"/>
  <c r="Z214" i="75"/>
  <c r="H214" i="108"/>
  <c r="Z214" i="80"/>
  <c r="H214" i="86"/>
  <c r="H214" i="73"/>
  <c r="H214" i="109"/>
  <c r="H214" i="110"/>
  <c r="H214" i="82"/>
  <c r="H214" i="85"/>
  <c r="O214" i="79"/>
  <c r="Z192" i="116"/>
  <c r="J192" i="93" s="1"/>
  <c r="Z206" i="116"/>
  <c r="Z196" i="116"/>
  <c r="H212" i="93"/>
  <c r="Z198" i="69"/>
  <c r="H196" i="114"/>
  <c r="H184" i="114"/>
  <c r="H198" i="84"/>
  <c r="H230" i="59"/>
  <c r="H229" i="59"/>
  <c r="H208" i="84"/>
  <c r="H213" i="90"/>
  <c r="H208" i="90"/>
  <c r="Z195" i="65"/>
  <c r="H215" i="59"/>
  <c r="Z192" i="62"/>
  <c r="H195" i="93"/>
  <c r="Z216" i="112"/>
  <c r="H185" i="68"/>
  <c r="Z185" i="52"/>
  <c r="H185" i="110"/>
  <c r="H185" i="111"/>
  <c r="H185" i="81"/>
  <c r="H185" i="109"/>
  <c r="Z185" i="80"/>
  <c r="H185" i="82"/>
  <c r="O185" i="79"/>
  <c r="H185" i="86"/>
  <c r="H185" i="85"/>
  <c r="H185" i="73"/>
  <c r="H185" i="108"/>
  <c r="H229" i="72"/>
  <c r="H199" i="72"/>
  <c r="Z209" i="80"/>
  <c r="Z215" i="75"/>
  <c r="H230" i="109"/>
  <c r="Z219" i="52"/>
  <c r="H219" i="108"/>
  <c r="H219" i="86"/>
  <c r="H219" i="82"/>
  <c r="Z219" i="75"/>
  <c r="H219" i="73"/>
  <c r="H219" i="109"/>
  <c r="H219" i="81"/>
  <c r="Z219" i="80"/>
  <c r="H219" i="110"/>
  <c r="H216" i="92"/>
  <c r="Z216" i="52"/>
  <c r="H216" i="73"/>
  <c r="H216" i="85"/>
  <c r="H216" i="82"/>
  <c r="H216" i="108"/>
  <c r="H216" i="111"/>
  <c r="H216" i="109"/>
  <c r="O216" i="79"/>
  <c r="Z216" i="80"/>
  <c r="H216" i="110"/>
  <c r="Z216" i="75"/>
  <c r="H216" i="86"/>
  <c r="Z206" i="52"/>
  <c r="H206" i="82"/>
  <c r="H206" i="73"/>
  <c r="H206" i="109"/>
  <c r="H206" i="110"/>
  <c r="H206" i="81"/>
  <c r="H206" i="108"/>
  <c r="Z206" i="80"/>
  <c r="H206" i="85"/>
  <c r="H206" i="86"/>
  <c r="Z228" i="52"/>
  <c r="H228" i="111"/>
  <c r="H228" i="110"/>
  <c r="H228" i="108"/>
  <c r="Z228" i="75"/>
  <c r="H228" i="81"/>
  <c r="H228" i="109"/>
  <c r="O228" i="79"/>
  <c r="H228" i="85"/>
  <c r="H228" i="86"/>
  <c r="Z209" i="52"/>
  <c r="Z209" i="75"/>
  <c r="H209" i="73"/>
  <c r="H209" i="86"/>
  <c r="H209" i="108"/>
  <c r="H209" i="85"/>
  <c r="H209" i="110"/>
  <c r="H209" i="111"/>
  <c r="H209" i="81"/>
  <c r="O209" i="79"/>
  <c r="Z191" i="52"/>
  <c r="Z191" i="80"/>
  <c r="H191" i="86"/>
  <c r="Z191" i="75"/>
  <c r="O191" i="79"/>
  <c r="H191" i="111"/>
  <c r="H191" i="82"/>
  <c r="H191" i="108"/>
  <c r="Z184" i="116"/>
  <c r="Z183" i="116"/>
  <c r="Z198" i="116"/>
  <c r="Z230" i="116"/>
  <c r="Z212" i="69"/>
  <c r="Z199" i="69"/>
  <c r="Z190" i="69"/>
  <c r="H184" i="84"/>
  <c r="H187" i="72"/>
  <c r="H230" i="107"/>
  <c r="H215" i="72"/>
  <c r="H213" i="59"/>
  <c r="H192" i="84"/>
  <c r="H206" i="70"/>
  <c r="Z187" i="112"/>
  <c r="H199" i="59"/>
  <c r="Z228" i="62"/>
  <c r="H184" i="66"/>
  <c r="H206" i="67"/>
  <c r="H187" i="93"/>
  <c r="Z217" i="63"/>
  <c r="Z217" i="52"/>
  <c r="Z217" i="75"/>
  <c r="H217" i="85"/>
  <c r="H217" i="73"/>
  <c r="H217" i="108"/>
  <c r="H217" i="82"/>
  <c r="H217" i="86"/>
  <c r="O217" i="79"/>
  <c r="H193" i="68"/>
  <c r="Z215" i="65"/>
  <c r="H213" i="72"/>
  <c r="H188" i="82"/>
  <c r="H230" i="110"/>
  <c r="H213" i="110"/>
  <c r="Z185" i="75"/>
  <c r="H230" i="85"/>
  <c r="H217" i="111"/>
  <c r="N192" i="83"/>
  <c r="H231" i="82"/>
  <c r="H215" i="111"/>
  <c r="H193" i="85"/>
  <c r="Z222" i="52"/>
  <c r="H222" i="81"/>
  <c r="H222" i="108"/>
  <c r="Z222" i="80"/>
  <c r="H222" i="86"/>
  <c r="H222" i="73"/>
  <c r="H222" i="109"/>
  <c r="H222" i="110"/>
  <c r="Z222" i="75"/>
  <c r="H222" i="111"/>
  <c r="O222" i="79"/>
  <c r="Z199" i="62"/>
  <c r="Z199" i="52"/>
  <c r="Z199" i="80"/>
  <c r="Z199" i="75"/>
  <c r="O199" i="79"/>
  <c r="H199" i="111"/>
  <c r="H199" i="85"/>
  <c r="H199" i="81"/>
  <c r="H199" i="73"/>
  <c r="H199" i="82"/>
  <c r="H232" i="109"/>
  <c r="Z34" i="49"/>
  <c r="Z211" i="120" s="1"/>
  <c r="Z208" i="62"/>
  <c r="Z208" i="52"/>
  <c r="Z208" i="80"/>
  <c r="H208" i="108"/>
  <c r="H208" i="85"/>
  <c r="H208" i="111"/>
  <c r="H208" i="109"/>
  <c r="O208" i="79"/>
  <c r="H208" i="82"/>
  <c r="Z208" i="75"/>
  <c r="H208" i="86"/>
  <c r="H208" i="73"/>
  <c r="Z198" i="63"/>
  <c r="Z198" i="52"/>
  <c r="Z198" i="75"/>
  <c r="H198" i="109"/>
  <c r="H198" i="110"/>
  <c r="H198" i="81"/>
  <c r="H198" i="111"/>
  <c r="H198" i="108"/>
  <c r="Z198" i="80"/>
  <c r="H198" i="86"/>
  <c r="H198" i="82"/>
  <c r="H198" i="73"/>
  <c r="Z196" i="52"/>
  <c r="H196" i="108"/>
  <c r="H196" i="111"/>
  <c r="H196" i="73"/>
  <c r="Z196" i="80"/>
  <c r="H196" i="86"/>
  <c r="O196" i="79"/>
  <c r="H199" i="54"/>
  <c r="Z213" i="116"/>
  <c r="Z229" i="116"/>
  <c r="Z212" i="116"/>
  <c r="H200" i="93"/>
  <c r="H196" i="93"/>
  <c r="J196" i="93" s="1"/>
  <c r="H197" i="59"/>
  <c r="H212" i="59"/>
  <c r="H195" i="59"/>
  <c r="H231" i="70"/>
  <c r="H198" i="70"/>
  <c r="H227" i="68"/>
  <c r="Z230" i="65"/>
  <c r="Z188" i="61"/>
  <c r="H197" i="67"/>
  <c r="Z230" i="62"/>
  <c r="Z206" i="112"/>
  <c r="Z199" i="65"/>
  <c r="H229" i="109"/>
  <c r="H229" i="82"/>
  <c r="H191" i="81"/>
  <c r="N214" i="83"/>
  <c r="H228" i="73"/>
  <c r="Z213" i="75"/>
  <c r="Z189" i="52"/>
  <c r="H189" i="111"/>
  <c r="Z189" i="80"/>
  <c r="N190" i="83"/>
  <c r="H189" i="109"/>
  <c r="Z189" i="75"/>
  <c r="H189" i="110"/>
  <c r="H189" i="86"/>
  <c r="H189" i="108"/>
  <c r="H189" i="82"/>
  <c r="H189" i="81"/>
  <c r="H189" i="73"/>
  <c r="H184" i="72"/>
  <c r="Z195" i="116"/>
  <c r="J195" i="93" s="1"/>
  <c r="Z195" i="52"/>
  <c r="O195" i="79"/>
  <c r="H195" i="108"/>
  <c r="H195" i="82"/>
  <c r="H195" i="111"/>
  <c r="H195" i="85"/>
  <c r="H195" i="109"/>
  <c r="H195" i="81"/>
  <c r="H195" i="73"/>
  <c r="Z195" i="80"/>
  <c r="Z200" i="52"/>
  <c r="H200" i="111"/>
  <c r="H200" i="109"/>
  <c r="O200" i="79"/>
  <c r="Z200" i="80"/>
  <c r="H200" i="82"/>
  <c r="H200" i="81"/>
  <c r="H200" i="73"/>
  <c r="H200" i="108"/>
  <c r="Z190" i="63"/>
  <c r="Z190" i="52"/>
  <c r="H190" i="81"/>
  <c r="H190" i="85"/>
  <c r="H190" i="111"/>
  <c r="O190" i="79"/>
  <c r="H190" i="73"/>
  <c r="H190" i="109"/>
  <c r="H190" i="82"/>
  <c r="H190" i="110"/>
  <c r="H188" i="66"/>
  <c r="Z188" i="52"/>
  <c r="H188" i="111"/>
  <c r="H188" i="108"/>
  <c r="Z188" i="80"/>
  <c r="H188" i="86"/>
  <c r="Z188" i="75"/>
  <c r="H188" i="73"/>
  <c r="H199" i="53"/>
  <c r="H231" i="78"/>
  <c r="Z231" i="52"/>
  <c r="Z231" i="80"/>
  <c r="H231" i="108"/>
  <c r="H231" i="109"/>
  <c r="H231" i="110"/>
  <c r="H231" i="81"/>
  <c r="H231" i="73"/>
  <c r="H231" i="86"/>
  <c r="Z231" i="75"/>
  <c r="O231" i="79"/>
  <c r="H231" i="111"/>
  <c r="H231" i="85"/>
  <c r="H183" i="66"/>
  <c r="Z183" i="52"/>
  <c r="Z183" i="80"/>
  <c r="Z183" i="75"/>
  <c r="O183" i="79"/>
  <c r="H183" i="111"/>
  <c r="H183" i="108"/>
  <c r="H183" i="109"/>
  <c r="H183" i="110"/>
  <c r="H183" i="82"/>
  <c r="H183" i="86"/>
  <c r="Z197" i="116"/>
  <c r="Z220" i="116"/>
  <c r="Z188" i="116"/>
  <c r="H192" i="93"/>
  <c r="H229" i="93"/>
  <c r="H188" i="93"/>
  <c r="H187" i="84"/>
  <c r="H230" i="91"/>
  <c r="H196" i="59"/>
  <c r="H216" i="70"/>
  <c r="H190" i="70"/>
  <c r="H228" i="70"/>
  <c r="H197" i="78"/>
  <c r="H199" i="66"/>
  <c r="H193" i="66"/>
  <c r="Z198" i="112"/>
  <c r="H195" i="72"/>
  <c r="H214" i="111"/>
  <c r="H193" i="86"/>
  <c r="H228" i="82"/>
  <c r="H200" i="86"/>
  <c r="H183" i="81"/>
  <c r="H219" i="111"/>
  <c r="H190" i="86"/>
  <c r="O227" i="79"/>
  <c r="Z190" i="80"/>
  <c r="H199" i="108"/>
  <c r="Z206" i="75"/>
  <c r="H208" i="110"/>
  <c r="Z228" i="80"/>
  <c r="N213" i="83"/>
  <c r="H187" i="70"/>
  <c r="Z187" i="52"/>
  <c r="H187" i="108"/>
  <c r="H187" i="111"/>
  <c r="O187" i="79"/>
  <c r="H187" i="110"/>
  <c r="H187" i="85"/>
  <c r="H187" i="81"/>
  <c r="H187" i="73"/>
  <c r="H187" i="82"/>
  <c r="Z187" i="80"/>
  <c r="Z192" i="52"/>
  <c r="H192" i="73"/>
  <c r="Z192" i="80"/>
  <c r="H192" i="81"/>
  <c r="H192" i="110"/>
  <c r="H192" i="108"/>
  <c r="H192" i="111"/>
  <c r="H192" i="82"/>
  <c r="H192" i="109"/>
  <c r="O192" i="79"/>
  <c r="Z229" i="63"/>
  <c r="Z229" i="52"/>
  <c r="H229" i="111"/>
  <c r="H229" i="86"/>
  <c r="O229" i="79"/>
  <c r="H229" i="85"/>
  <c r="H229" i="108"/>
  <c r="Z229" i="75"/>
  <c r="H229" i="110"/>
  <c r="H227" i="92"/>
  <c r="H208" i="70"/>
  <c r="H215" i="70"/>
  <c r="H212" i="68"/>
  <c r="Z215" i="63"/>
  <c r="Z213" i="112"/>
  <c r="Z197" i="65"/>
  <c r="Z193" i="62"/>
  <c r="H208" i="78"/>
  <c r="Z190" i="112"/>
  <c r="H193" i="72"/>
  <c r="H206" i="111"/>
  <c r="Z196" i="75"/>
  <c r="H196" i="109"/>
  <c r="H213" i="82"/>
  <c r="H192" i="86"/>
  <c r="O197" i="79"/>
  <c r="Z232" i="80"/>
  <c r="H196" i="82"/>
  <c r="H197" i="86"/>
  <c r="O219" i="79"/>
  <c r="H232" i="111"/>
  <c r="Z190" i="75"/>
  <c r="H200" i="110"/>
  <c r="Z227" i="104"/>
  <c r="Z188" i="104"/>
  <c r="Z193" i="104"/>
  <c r="Z199" i="104"/>
  <c r="Z192" i="104"/>
  <c r="Z221" i="120"/>
  <c r="Z204" i="120"/>
  <c r="Z192" i="120"/>
  <c r="Z193" i="120"/>
  <c r="Z195" i="120"/>
  <c r="N203" i="83"/>
  <c r="N188" i="83"/>
  <c r="H192" i="85"/>
  <c r="H200" i="85"/>
  <c r="H213" i="85"/>
  <c r="H189" i="85"/>
  <c r="N205" i="83"/>
  <c r="Z229" i="104"/>
  <c r="Z211" i="104"/>
  <c r="Z185" i="104"/>
  <c r="Z191" i="104"/>
  <c r="Z184" i="104"/>
  <c r="Z213" i="120"/>
  <c r="Z196" i="120"/>
  <c r="Z184" i="120"/>
  <c r="Z185" i="120"/>
  <c r="Z187" i="120"/>
  <c r="N184" i="83"/>
  <c r="N209" i="83"/>
  <c r="N217" i="83"/>
  <c r="N215" i="83"/>
  <c r="N194" i="83"/>
  <c r="N189" i="83"/>
  <c r="Z230" i="104"/>
  <c r="Z228" i="104"/>
  <c r="Z231" i="104"/>
  <c r="Z224" i="104"/>
  <c r="Z206" i="104"/>
  <c r="Z189" i="120"/>
  <c r="Z218" i="120"/>
  <c r="Z224" i="120"/>
  <c r="Z199" i="120"/>
  <c r="Z198" i="120"/>
  <c r="Z227" i="120"/>
  <c r="H219" i="85"/>
  <c r="N210" i="83"/>
  <c r="N223" i="83"/>
  <c r="H198" i="85"/>
  <c r="N233" i="83"/>
  <c r="N186" i="83"/>
  <c r="H212" i="86"/>
  <c r="Z197" i="104"/>
  <c r="Z222" i="104"/>
  <c r="Z217" i="104"/>
  <c r="Z216" i="104"/>
  <c r="Z228" i="120"/>
  <c r="Z216" i="120"/>
  <c r="Z183" i="120"/>
  <c r="Z230" i="120"/>
  <c r="Z219" i="120"/>
  <c r="N227" i="83"/>
  <c r="N230" i="83"/>
  <c r="N229" i="83"/>
  <c r="N185" i="83"/>
  <c r="N221" i="83"/>
  <c r="N199" i="83"/>
  <c r="Z189" i="104"/>
  <c r="Z214" i="104"/>
  <c r="Z212" i="104"/>
  <c r="Z209" i="104"/>
  <c r="Z215" i="104"/>
  <c r="Z208" i="104"/>
  <c r="Z202" i="120"/>
  <c r="Z208" i="120"/>
  <c r="Z217" i="120"/>
  <c r="Z190" i="120"/>
  <c r="H215" i="85"/>
  <c r="N218" i="83"/>
  <c r="Z190" i="104"/>
  <c r="Z200" i="104"/>
  <c r="Z229" i="120"/>
  <c r="Z212" i="120"/>
  <c r="Z200" i="120"/>
  <c r="Z209" i="120"/>
  <c r="Z203" i="120"/>
  <c r="N200" i="83"/>
  <c r="N191" i="83"/>
  <c r="H191" i="85"/>
  <c r="N196" i="83"/>
  <c r="N220" i="83"/>
  <c r="Z182" i="116"/>
  <c r="H182" i="68"/>
  <c r="Z182" i="62"/>
  <c r="N183" i="83"/>
  <c r="H182" i="86"/>
  <c r="Z182" i="65"/>
  <c r="Z182" i="52"/>
  <c r="Z182" i="75"/>
  <c r="H182" i="81"/>
  <c r="Z182" i="104"/>
  <c r="H182" i="111"/>
  <c r="H182" i="85"/>
  <c r="H182" i="91"/>
  <c r="H182" i="110"/>
  <c r="H182" i="92"/>
  <c r="O182" i="79"/>
  <c r="H182" i="82"/>
  <c r="H182" i="108"/>
  <c r="H182" i="73"/>
  <c r="H182" i="109"/>
  <c r="H182" i="59"/>
  <c r="Z182" i="120"/>
  <c r="Z182" i="80"/>
  <c r="J225" i="93"/>
  <c r="J213" i="93"/>
  <c r="J212" i="93"/>
  <c r="H56" i="72"/>
  <c r="J6" i="72" s="1"/>
  <c r="J5" i="82"/>
  <c r="AB4" i="75"/>
  <c r="H228" i="72"/>
  <c r="H232" i="93"/>
  <c r="N105" i="48"/>
  <c r="H227" i="106"/>
  <c r="H227" i="87"/>
  <c r="H227" i="71"/>
  <c r="Z227" i="116"/>
  <c r="H227" i="93"/>
  <c r="H227" i="67"/>
  <c r="Z227" i="63"/>
  <c r="H227" i="70"/>
  <c r="Z227" i="62"/>
  <c r="Z227" i="112"/>
  <c r="Z227" i="65"/>
  <c r="H227" i="66"/>
  <c r="Z227" i="61"/>
  <c r="H227" i="107"/>
  <c r="H227" i="91"/>
  <c r="H227" i="59"/>
  <c r="H191" i="106"/>
  <c r="H191" i="107"/>
  <c r="H191" i="71"/>
  <c r="Z191" i="61"/>
  <c r="H191" i="87"/>
  <c r="H191" i="91"/>
  <c r="H191" i="72"/>
  <c r="H191" i="92"/>
  <c r="Z191" i="63"/>
  <c r="H191" i="68"/>
  <c r="Z191" i="62"/>
  <c r="H191" i="66"/>
  <c r="H191" i="70"/>
  <c r="H191" i="90"/>
  <c r="H191" i="54"/>
  <c r="H191" i="78"/>
  <c r="H191" i="59"/>
  <c r="Z191" i="112"/>
  <c r="H191" i="53"/>
  <c r="Z191" i="65"/>
  <c r="H191" i="67"/>
  <c r="H191" i="84"/>
  <c r="H209" i="53"/>
  <c r="N110" i="48"/>
  <c r="H232" i="106"/>
  <c r="H232" i="87"/>
  <c r="H232" i="91"/>
  <c r="Z232" i="61"/>
  <c r="H232" i="71"/>
  <c r="Z232" i="62"/>
  <c r="H232" i="107"/>
  <c r="Z232" i="112"/>
  <c r="H232" i="68"/>
  <c r="H232" i="78"/>
  <c r="H232" i="70"/>
  <c r="H232" i="67"/>
  <c r="Z232" i="63"/>
  <c r="H232" i="59"/>
  <c r="H232" i="72"/>
  <c r="H232" i="92"/>
  <c r="Z232" i="65"/>
  <c r="H232" i="66"/>
  <c r="Z189" i="116"/>
  <c r="H222" i="93"/>
  <c r="Z191" i="116"/>
  <c r="H224" i="93"/>
  <c r="H214" i="93"/>
  <c r="Z232" i="69"/>
  <c r="N97" i="48"/>
  <c r="H219" i="71"/>
  <c r="H219" i="87"/>
  <c r="H219" i="106"/>
  <c r="H219" i="93"/>
  <c r="H219" i="67"/>
  <c r="Z219" i="112"/>
  <c r="Z219" i="65"/>
  <c r="Z219" i="62"/>
  <c r="H219" i="107"/>
  <c r="H219" i="59"/>
  <c r="H219" i="70"/>
  <c r="Z219" i="61"/>
  <c r="H219" i="66"/>
  <c r="H219" i="91"/>
  <c r="H219" i="78"/>
  <c r="H219" i="68"/>
  <c r="Z219" i="63"/>
  <c r="Z232" i="116"/>
  <c r="H227" i="84"/>
  <c r="H227" i="78"/>
  <c r="H232" i="90"/>
  <c r="H221" i="106"/>
  <c r="H221" i="87"/>
  <c r="H221" i="107"/>
  <c r="H221" i="71"/>
  <c r="Z221" i="61"/>
  <c r="H221" i="59"/>
  <c r="H221" i="70"/>
  <c r="H221" i="67"/>
  <c r="H221" i="72"/>
  <c r="H221" i="92"/>
  <c r="Z221" i="62"/>
  <c r="H221" i="68"/>
  <c r="H221" i="84"/>
  <c r="Z221" i="69"/>
  <c r="H222" i="53"/>
  <c r="H222" i="106"/>
  <c r="H222" i="71"/>
  <c r="H222" i="87"/>
  <c r="Z222" i="61"/>
  <c r="Z222" i="112"/>
  <c r="Z222" i="62"/>
  <c r="H222" i="68"/>
  <c r="Z222" i="116"/>
  <c r="Z222" i="63"/>
  <c r="H222" i="107"/>
  <c r="H222" i="70"/>
  <c r="H222" i="66"/>
  <c r="Z222" i="65"/>
  <c r="H222" i="78"/>
  <c r="H222" i="92"/>
  <c r="H222" i="91"/>
  <c r="H222" i="67"/>
  <c r="H222" i="59"/>
  <c r="Z189" i="56"/>
  <c r="H189" i="106"/>
  <c r="H189" i="87"/>
  <c r="H189" i="107"/>
  <c r="H189" i="91"/>
  <c r="Z189" i="112"/>
  <c r="H189" i="71"/>
  <c r="Z189" i="61"/>
  <c r="Z189" i="63"/>
  <c r="H189" i="66"/>
  <c r="H189" i="90"/>
  <c r="H189" i="84"/>
  <c r="Z189" i="62"/>
  <c r="H189" i="78"/>
  <c r="H189" i="70"/>
  <c r="H189" i="59"/>
  <c r="H189" i="68"/>
  <c r="H189" i="92"/>
  <c r="Z189" i="65"/>
  <c r="H189" i="67"/>
  <c r="H222" i="84"/>
  <c r="Z27" i="49"/>
  <c r="H224" i="54"/>
  <c r="H224" i="106"/>
  <c r="H224" i="91"/>
  <c r="H224" i="87"/>
  <c r="Z224" i="61"/>
  <c r="H224" i="71"/>
  <c r="H224" i="107"/>
  <c r="H224" i="68"/>
  <c r="H224" i="78"/>
  <c r="H224" i="70"/>
  <c r="H224" i="84"/>
  <c r="H224" i="66"/>
  <c r="Z224" i="112"/>
  <c r="H224" i="90"/>
  <c r="H224" i="72"/>
  <c r="H224" i="59"/>
  <c r="Z224" i="62"/>
  <c r="H224" i="67"/>
  <c r="Z224" i="65"/>
  <c r="Z224" i="69"/>
  <c r="Z224" i="63"/>
  <c r="H224" i="92"/>
  <c r="H214" i="53"/>
  <c r="H214" i="106"/>
  <c r="H214" i="71"/>
  <c r="H214" i="87"/>
  <c r="Z214" i="61"/>
  <c r="H214" i="68"/>
  <c r="Z214" i="63"/>
  <c r="H214" i="78"/>
  <c r="H214" i="59"/>
  <c r="Z214" i="112"/>
  <c r="H214" i="66"/>
  <c r="Z214" i="65"/>
  <c r="H214" i="91"/>
  <c r="H214" i="90"/>
  <c r="Z214" i="62"/>
  <c r="H214" i="67"/>
  <c r="H214" i="92"/>
  <c r="H214" i="84"/>
  <c r="H214" i="107"/>
  <c r="N87" i="48"/>
  <c r="H209" i="87"/>
  <c r="H209" i="71"/>
  <c r="H209" i="91"/>
  <c r="H209" i="106"/>
  <c r="Z209" i="62"/>
  <c r="H209" i="59"/>
  <c r="H209" i="70"/>
  <c r="Z209" i="112"/>
  <c r="H209" i="66"/>
  <c r="H209" i="107"/>
  <c r="H209" i="92"/>
  <c r="H209" i="54"/>
  <c r="H209" i="68"/>
  <c r="H209" i="72"/>
  <c r="Z209" i="63"/>
  <c r="H209" i="78"/>
  <c r="H209" i="84"/>
  <c r="Z209" i="65"/>
  <c r="H209" i="67"/>
  <c r="H209" i="90"/>
  <c r="Z209" i="61"/>
  <c r="Z209" i="116"/>
  <c r="H222" i="90"/>
  <c r="H227" i="90"/>
  <c r="H214" i="70"/>
  <c r="N78" i="48"/>
  <c r="H200" i="106"/>
  <c r="H200" i="91"/>
  <c r="H200" i="87"/>
  <c r="Z200" i="61"/>
  <c r="H200" i="71"/>
  <c r="Z200" i="63"/>
  <c r="H200" i="67"/>
  <c r="Z200" i="69"/>
  <c r="H200" i="72"/>
  <c r="Z200" i="112"/>
  <c r="Z200" i="65"/>
  <c r="H200" i="92"/>
  <c r="H196" i="107"/>
  <c r="H196" i="91"/>
  <c r="H196" i="106"/>
  <c r="H196" i="87"/>
  <c r="H196" i="71"/>
  <c r="Z196" i="61"/>
  <c r="H196" i="72"/>
  <c r="Z196" i="63"/>
  <c r="H196" i="78"/>
  <c r="Z196" i="62"/>
  <c r="H196" i="67"/>
  <c r="H196" i="66"/>
  <c r="Z224" i="116"/>
  <c r="Z219" i="116"/>
  <c r="J188" i="93"/>
  <c r="N70" i="48"/>
  <c r="H192" i="106"/>
  <c r="H192" i="87"/>
  <c r="H192" i="71"/>
  <c r="Z192" i="61"/>
  <c r="H192" i="91"/>
  <c r="Z192" i="63"/>
  <c r="Z192" i="112"/>
  <c r="Z192" i="65"/>
  <c r="H192" i="92"/>
  <c r="H192" i="78"/>
  <c r="H192" i="59"/>
  <c r="Z216" i="116"/>
  <c r="Z215" i="116"/>
  <c r="J215" i="93" s="1"/>
  <c r="Z183" i="63"/>
  <c r="H184" i="93"/>
  <c r="H197" i="93"/>
  <c r="J197" i="93" s="1"/>
  <c r="H182" i="93"/>
  <c r="J182" i="93" s="1"/>
  <c r="H209" i="93"/>
  <c r="Z188" i="69"/>
  <c r="Z183" i="69"/>
  <c r="H206" i="114"/>
  <c r="H219" i="114"/>
  <c r="H231" i="114"/>
  <c r="H195" i="114"/>
  <c r="H211" i="114"/>
  <c r="H224" i="114"/>
  <c r="H213" i="84"/>
  <c r="H198" i="107"/>
  <c r="H230" i="90"/>
  <c r="H222" i="72"/>
  <c r="H216" i="90"/>
  <c r="H211" i="107"/>
  <c r="H197" i="66"/>
  <c r="H199" i="70"/>
  <c r="H208" i="59"/>
  <c r="H216" i="66"/>
  <c r="H192" i="72"/>
  <c r="H216" i="68"/>
  <c r="H208" i="72"/>
  <c r="Z212" i="63"/>
  <c r="H192" i="107"/>
  <c r="H192" i="66"/>
  <c r="Z228" i="112"/>
  <c r="H216" i="78"/>
  <c r="H188" i="72"/>
  <c r="H200" i="66"/>
  <c r="Z183" i="62"/>
  <c r="H183" i="78"/>
  <c r="N89" i="48"/>
  <c r="H211" i="59"/>
  <c r="H211" i="106"/>
  <c r="H211" i="93"/>
  <c r="H211" i="90"/>
  <c r="H211" i="72"/>
  <c r="Z211" i="63"/>
  <c r="H211" i="78"/>
  <c r="Z211" i="112"/>
  <c r="H206" i="53"/>
  <c r="H206" i="106"/>
  <c r="H206" i="71"/>
  <c r="H206" i="87"/>
  <c r="Z206" i="61"/>
  <c r="H206" i="72"/>
  <c r="Z206" i="63"/>
  <c r="H206" i="107"/>
  <c r="H206" i="84"/>
  <c r="Z206" i="62"/>
  <c r="H206" i="78"/>
  <c r="Z206" i="65"/>
  <c r="H206" i="91"/>
  <c r="H231" i="54"/>
  <c r="H231" i="107"/>
  <c r="H231" i="84"/>
  <c r="H231" i="106"/>
  <c r="H231" i="87"/>
  <c r="H231" i="71"/>
  <c r="H231" i="91"/>
  <c r="Z231" i="61"/>
  <c r="Z231" i="65"/>
  <c r="H231" i="72"/>
  <c r="H231" i="90"/>
  <c r="H231" i="59"/>
  <c r="Z231" i="112"/>
  <c r="H191" i="93"/>
  <c r="H189" i="93"/>
  <c r="J189" i="93" s="1"/>
  <c r="Z227" i="69"/>
  <c r="H219" i="84"/>
  <c r="H219" i="72"/>
  <c r="H206" i="90"/>
  <c r="Z231" i="62"/>
  <c r="H228" i="66"/>
  <c r="Z183" i="65"/>
  <c r="Z26" i="49"/>
  <c r="H198" i="53"/>
  <c r="H198" i="106"/>
  <c r="H198" i="71"/>
  <c r="H198" i="87"/>
  <c r="Z198" i="61"/>
  <c r="H198" i="90"/>
  <c r="H198" i="59"/>
  <c r="H198" i="78"/>
  <c r="Z198" i="62"/>
  <c r="Z198" i="65"/>
  <c r="H198" i="66"/>
  <c r="H198" i="91"/>
  <c r="H198" i="92"/>
  <c r="Z231" i="116"/>
  <c r="Z221" i="116"/>
  <c r="Z219" i="69"/>
  <c r="H231" i="68"/>
  <c r="Z216" i="65"/>
  <c r="H208" i="107"/>
  <c r="H211" i="66"/>
  <c r="H215" i="53"/>
  <c r="H215" i="107"/>
  <c r="H215" i="106"/>
  <c r="H215" i="84"/>
  <c r="H215" i="91"/>
  <c r="H215" i="71"/>
  <c r="Z215" i="61"/>
  <c r="H215" i="87"/>
  <c r="H215" i="66"/>
  <c r="Z215" i="112"/>
  <c r="J229" i="93"/>
  <c r="Z196" i="69"/>
  <c r="H196" i="90"/>
  <c r="H206" i="66"/>
  <c r="Z208" i="65"/>
  <c r="H211" i="91"/>
  <c r="H198" i="67"/>
  <c r="H231" i="67"/>
  <c r="Z215" i="62"/>
  <c r="N95" i="48"/>
  <c r="H217" i="87"/>
  <c r="H217" i="71"/>
  <c r="H217" i="106"/>
  <c r="H217" i="91"/>
  <c r="Z217" i="112"/>
  <c r="H217" i="59"/>
  <c r="H217" i="70"/>
  <c r="H182" i="106"/>
  <c r="H182" i="87"/>
  <c r="H182" i="71"/>
  <c r="Z182" i="61"/>
  <c r="H182" i="78"/>
  <c r="H182" i="90"/>
  <c r="H182" i="66"/>
  <c r="Z182" i="112"/>
  <c r="H182" i="84"/>
  <c r="H182" i="70"/>
  <c r="N62" i="48"/>
  <c r="H184" i="106"/>
  <c r="H184" i="87"/>
  <c r="H184" i="91"/>
  <c r="H184" i="71"/>
  <c r="Z184" i="61"/>
  <c r="Z184" i="65"/>
  <c r="H184" i="92"/>
  <c r="Z184" i="112"/>
  <c r="H184" i="59"/>
  <c r="H213" i="53"/>
  <c r="H213" i="91"/>
  <c r="H213" i="107"/>
  <c r="H213" i="106"/>
  <c r="H213" i="87"/>
  <c r="H213" i="71"/>
  <c r="Z213" i="61"/>
  <c r="Z213" i="69"/>
  <c r="H213" i="92"/>
  <c r="Z213" i="65"/>
  <c r="H213" i="70"/>
  <c r="H213" i="67"/>
  <c r="H213" i="66"/>
  <c r="H229" i="54"/>
  <c r="H229" i="107"/>
  <c r="H229" i="106"/>
  <c r="H229" i="87"/>
  <c r="H229" i="71"/>
  <c r="H229" i="91"/>
  <c r="Z229" i="61"/>
  <c r="H229" i="78"/>
  <c r="Z229" i="69"/>
  <c r="H229" i="66"/>
  <c r="H229" i="68"/>
  <c r="H229" i="84"/>
  <c r="H229" i="114"/>
  <c r="H229" i="92"/>
  <c r="Z229" i="112"/>
  <c r="Z229" i="65"/>
  <c r="H229" i="70"/>
  <c r="Z209" i="56"/>
  <c r="Z183" i="56"/>
  <c r="H199" i="107"/>
  <c r="H199" i="106"/>
  <c r="H199" i="91"/>
  <c r="H199" i="87"/>
  <c r="Z199" i="61"/>
  <c r="H199" i="71"/>
  <c r="Z199" i="112"/>
  <c r="H199" i="84"/>
  <c r="H199" i="92"/>
  <c r="Z199" i="63"/>
  <c r="H199" i="68"/>
  <c r="H199" i="90"/>
  <c r="Z208" i="116"/>
  <c r="Z217" i="116"/>
  <c r="J217" i="93" s="1"/>
  <c r="Z187" i="116"/>
  <c r="Z228" i="116"/>
  <c r="J193" i="93"/>
  <c r="H231" i="93"/>
  <c r="H199" i="93"/>
  <c r="Z197" i="69"/>
  <c r="Z195" i="69"/>
  <c r="Z230" i="69"/>
  <c r="H198" i="114"/>
  <c r="H232" i="114"/>
  <c r="H190" i="107"/>
  <c r="H196" i="92"/>
  <c r="H206" i="59"/>
  <c r="H206" i="68"/>
  <c r="H217" i="72"/>
  <c r="H231" i="66"/>
  <c r="H200" i="59"/>
  <c r="H196" i="68"/>
  <c r="H231" i="92"/>
  <c r="H195" i="91"/>
  <c r="H208" i="68"/>
  <c r="H217" i="66"/>
  <c r="H184" i="107"/>
  <c r="Z184" i="63"/>
  <c r="Z213" i="63"/>
  <c r="H200" i="78"/>
  <c r="Z196" i="65"/>
  <c r="Z24" i="49"/>
  <c r="N94" i="48"/>
  <c r="H216" i="106"/>
  <c r="H216" i="87"/>
  <c r="H216" i="91"/>
  <c r="H216" i="71"/>
  <c r="Z216" i="61"/>
  <c r="H216" i="72"/>
  <c r="H216" i="67"/>
  <c r="Z216" i="62"/>
  <c r="Z216" i="63"/>
  <c r="Z216" i="69"/>
  <c r="Z228" i="56"/>
  <c r="H228" i="107"/>
  <c r="H228" i="106"/>
  <c r="H228" i="71"/>
  <c r="Z228" i="61"/>
  <c r="H228" i="87"/>
  <c r="H228" i="91"/>
  <c r="Z228" i="65"/>
  <c r="H228" i="92"/>
  <c r="Z228" i="63"/>
  <c r="H228" i="68"/>
  <c r="H228" i="84"/>
  <c r="H183" i="54"/>
  <c r="H183" i="107"/>
  <c r="H183" i="106"/>
  <c r="H183" i="91"/>
  <c r="H183" i="87"/>
  <c r="H183" i="71"/>
  <c r="H183" i="92"/>
  <c r="H183" i="90"/>
  <c r="H183" i="68"/>
  <c r="H183" i="70"/>
  <c r="H183" i="67"/>
  <c r="H216" i="93"/>
  <c r="H206" i="93"/>
  <c r="J206" i="93" s="1"/>
  <c r="H191" i="114"/>
  <c r="H216" i="84"/>
  <c r="H189" i="72"/>
  <c r="H228" i="67"/>
  <c r="H216" i="107"/>
  <c r="H228" i="78"/>
  <c r="H208" i="54"/>
  <c r="H208" i="106"/>
  <c r="H208" i="87"/>
  <c r="H208" i="91"/>
  <c r="H208" i="71"/>
  <c r="Z208" i="61"/>
  <c r="H208" i="66"/>
  <c r="H208" i="67"/>
  <c r="Z208" i="63"/>
  <c r="Z208" i="69"/>
  <c r="H183" i="93"/>
  <c r="J183" i="93" s="1"/>
  <c r="H198" i="93"/>
  <c r="J198" i="93" s="1"/>
  <c r="H208" i="93"/>
  <c r="Z209" i="69"/>
  <c r="H183" i="114"/>
  <c r="H183" i="72"/>
  <c r="J187" i="93"/>
  <c r="Z183" i="112"/>
  <c r="H195" i="87"/>
  <c r="H195" i="71"/>
  <c r="H195" i="106"/>
  <c r="Z195" i="63"/>
  <c r="H195" i="78"/>
  <c r="H195" i="70"/>
  <c r="H195" i="67"/>
  <c r="H195" i="68"/>
  <c r="Z195" i="112"/>
  <c r="H195" i="66"/>
  <c r="H195" i="90"/>
  <c r="Z195" i="61"/>
  <c r="H195" i="107"/>
  <c r="H195" i="84"/>
  <c r="H190" i="54"/>
  <c r="H190" i="106"/>
  <c r="H190" i="71"/>
  <c r="Z190" i="61"/>
  <c r="H190" i="87"/>
  <c r="H190" i="66"/>
  <c r="Z190" i="65"/>
  <c r="H190" i="91"/>
  <c r="H190" i="78"/>
  <c r="H190" i="92"/>
  <c r="H190" i="90"/>
  <c r="H190" i="93"/>
  <c r="J190" i="93" s="1"/>
  <c r="H190" i="67"/>
  <c r="H216" i="59"/>
  <c r="H183" i="59"/>
  <c r="H196" i="70"/>
  <c r="Z211" i="62"/>
  <c r="H200" i="107"/>
  <c r="N65" i="48"/>
  <c r="H187" i="106"/>
  <c r="H187" i="87"/>
  <c r="H187" i="71"/>
  <c r="Z187" i="63"/>
  <c r="H187" i="78"/>
  <c r="H187" i="67"/>
  <c r="H187" i="66"/>
  <c r="H187" i="92"/>
  <c r="Z187" i="61"/>
  <c r="H187" i="90"/>
  <c r="H187" i="107"/>
  <c r="Z187" i="62"/>
  <c r="H187" i="91"/>
  <c r="Z187" i="65"/>
  <c r="H187" i="59"/>
  <c r="N66" i="48"/>
  <c r="H188" i="91"/>
  <c r="H188" i="106"/>
  <c r="H188" i="59"/>
  <c r="H188" i="107"/>
  <c r="H188" i="87"/>
  <c r="H188" i="71"/>
  <c r="Z188" i="63"/>
  <c r="Z188" i="62"/>
  <c r="H188" i="67"/>
  <c r="H188" i="70"/>
  <c r="Z191" i="56"/>
  <c r="Z220" i="56"/>
  <c r="H220" i="106"/>
  <c r="H220" i="91"/>
  <c r="H220" i="107"/>
  <c r="H220" i="87"/>
  <c r="H220" i="71"/>
  <c r="Z220" i="112"/>
  <c r="Z220" i="65"/>
  <c r="Z220" i="63"/>
  <c r="H220" i="68"/>
  <c r="H220" i="84"/>
  <c r="H220" i="72"/>
  <c r="H220" i="90"/>
  <c r="Z230" i="56"/>
  <c r="H230" i="106"/>
  <c r="H230" i="71"/>
  <c r="Z230" i="61"/>
  <c r="H230" i="87"/>
  <c r="Z230" i="112"/>
  <c r="H230" i="70"/>
  <c r="H230" i="67"/>
  <c r="H230" i="68"/>
  <c r="H197" i="53"/>
  <c r="H197" i="107"/>
  <c r="H197" i="91"/>
  <c r="H197" i="106"/>
  <c r="H197" i="87"/>
  <c r="H197" i="71"/>
  <c r="Z197" i="61"/>
  <c r="Z197" i="112"/>
  <c r="H197" i="92"/>
  <c r="H197" i="90"/>
  <c r="Z197" i="63"/>
  <c r="H197" i="84"/>
  <c r="Z212" i="56"/>
  <c r="H212" i="91"/>
  <c r="H212" i="107"/>
  <c r="H212" i="106"/>
  <c r="Z212" i="65"/>
  <c r="H212" i="87"/>
  <c r="Z212" i="112"/>
  <c r="H212" i="71"/>
  <c r="Z212" i="62"/>
  <c r="H212" i="67"/>
  <c r="H212" i="84"/>
  <c r="Z212" i="61"/>
  <c r="H212" i="72"/>
  <c r="H212" i="66"/>
  <c r="H212" i="78"/>
  <c r="H217" i="53"/>
  <c r="Z200" i="116"/>
  <c r="J200" i="93" s="1"/>
  <c r="Z199" i="116"/>
  <c r="Z214" i="116"/>
  <c r="Z204" i="116"/>
  <c r="J185" i="93"/>
  <c r="J223" i="93"/>
  <c r="H230" i="93"/>
  <c r="J230" i="93" s="1"/>
  <c r="H228" i="93"/>
  <c r="J228" i="93" s="1"/>
  <c r="H221" i="93"/>
  <c r="Z184" i="69"/>
  <c r="Z231" i="69"/>
  <c r="Z189" i="69"/>
  <c r="Z187" i="69"/>
  <c r="Z222" i="69"/>
  <c r="H217" i="114"/>
  <c r="H190" i="114"/>
  <c r="H208" i="114"/>
  <c r="H215" i="114"/>
  <c r="H220" i="114"/>
  <c r="H200" i="84"/>
  <c r="H190" i="84"/>
  <c r="H210" i="72"/>
  <c r="H182" i="107"/>
  <c r="H188" i="92"/>
  <c r="H190" i="59"/>
  <c r="H190" i="72"/>
  <c r="H229" i="90"/>
  <c r="H216" i="114"/>
  <c r="H192" i="90"/>
  <c r="H208" i="92"/>
  <c r="H228" i="59"/>
  <c r="H229" i="67"/>
  <c r="H196" i="84"/>
  <c r="H198" i="68"/>
  <c r="H184" i="90"/>
  <c r="H213" i="68"/>
  <c r="H215" i="78"/>
  <c r="H188" i="68"/>
  <c r="Z182" i="63"/>
  <c r="H200" i="68"/>
  <c r="H230" i="66"/>
  <c r="H213" i="78"/>
  <c r="Z197" i="62"/>
  <c r="H206" i="92"/>
  <c r="H215" i="67"/>
  <c r="Z196" i="112"/>
  <c r="Z217" i="62"/>
  <c r="H230" i="72"/>
  <c r="H184" i="78"/>
  <c r="H230" i="84"/>
  <c r="Z188" i="65"/>
  <c r="Z208" i="112"/>
  <c r="Z184" i="62"/>
  <c r="Z190" i="62"/>
  <c r="Z201" i="69"/>
  <c r="Z191" i="69"/>
  <c r="Z211" i="69"/>
  <c r="Z182" i="69"/>
  <c r="H230" i="114"/>
  <c r="H183" i="84"/>
  <c r="H227" i="114"/>
  <c r="H221" i="114"/>
  <c r="H227" i="72"/>
  <c r="H214" i="72"/>
  <c r="N63" i="48"/>
  <c r="H185" i="87"/>
  <c r="H185" i="91"/>
  <c r="H185" i="106"/>
  <c r="H185" i="71"/>
  <c r="H204" i="114"/>
  <c r="H189" i="114"/>
  <c r="H232" i="84"/>
  <c r="H182" i="72"/>
  <c r="H197" i="72"/>
  <c r="N71" i="48"/>
  <c r="H193" i="87"/>
  <c r="H193" i="91"/>
  <c r="H193" i="71"/>
  <c r="H193" i="106"/>
  <c r="H115" i="114"/>
  <c r="H56" i="114" s="1"/>
  <c r="J6" i="114" s="1"/>
  <c r="H56" i="90"/>
  <c r="J5" i="114"/>
  <c r="H182" i="114"/>
  <c r="AB7" i="69"/>
  <c r="AB4" i="69"/>
  <c r="AF5" i="69"/>
  <c r="H56" i="67"/>
  <c r="H56" i="66"/>
  <c r="AD3" i="65"/>
  <c r="H56" i="93"/>
  <c r="Z56" i="116"/>
  <c r="AB7" i="116" s="1"/>
  <c r="H213" i="54"/>
  <c r="H197" i="54"/>
  <c r="H184" i="54"/>
  <c r="H200" i="54"/>
  <c r="Z213" i="56"/>
  <c r="H220" i="54"/>
  <c r="H212" i="53"/>
  <c r="Z188" i="56"/>
  <c r="H228" i="54"/>
  <c r="H232" i="53"/>
  <c r="H230" i="54"/>
  <c r="Z203" i="56"/>
  <c r="H212" i="54"/>
  <c r="Z215" i="56"/>
  <c r="H188" i="54"/>
  <c r="H198" i="54"/>
  <c r="Z232" i="56"/>
  <c r="Z197" i="56"/>
  <c r="H182" i="54"/>
  <c r="H227" i="53"/>
  <c r="H182" i="53"/>
  <c r="N60" i="48"/>
  <c r="H220" i="53"/>
  <c r="N99" i="48"/>
  <c r="Z221" i="56"/>
  <c r="N84" i="48"/>
  <c r="N73" i="48"/>
  <c r="N68" i="48"/>
  <c r="Z33" i="49"/>
  <c r="N211" i="83" s="1"/>
  <c r="H195" i="54"/>
  <c r="H219" i="53"/>
  <c r="H216" i="53"/>
  <c r="Z219" i="56"/>
  <c r="N74" i="48"/>
  <c r="Z25" i="49"/>
  <c r="Z202" i="116" s="1"/>
  <c r="H187" i="54"/>
  <c r="H229" i="53"/>
  <c r="H211" i="53"/>
  <c r="H215" i="54"/>
  <c r="Z190" i="56"/>
  <c r="H208" i="53"/>
  <c r="H231" i="53"/>
  <c r="Z198" i="56"/>
  <c r="Z211" i="56"/>
  <c r="N67" i="48"/>
  <c r="N91" i="48"/>
  <c r="Z17" i="49"/>
  <c r="N195" i="83" s="1"/>
  <c r="H196" i="54"/>
  <c r="Z208" i="56"/>
  <c r="H221" i="53"/>
  <c r="H204" i="53"/>
  <c r="H203" i="53"/>
  <c r="H206" i="54"/>
  <c r="H232" i="54"/>
  <c r="H200" i="53"/>
  <c r="Z182" i="56"/>
  <c r="N77" i="48"/>
  <c r="Z195" i="56"/>
  <c r="Z206" i="56"/>
  <c r="N98" i="48"/>
  <c r="N108" i="48"/>
  <c r="Z28" i="49"/>
  <c r="Z205" i="104" s="1"/>
  <c r="N107" i="48"/>
  <c r="Z9" i="49"/>
  <c r="Z186" i="116" s="1"/>
  <c r="Z192" i="56"/>
  <c r="H196" i="53"/>
  <c r="H216" i="54"/>
  <c r="H195" i="53"/>
  <c r="H192" i="53"/>
  <c r="H192" i="54"/>
  <c r="Z187" i="56"/>
  <c r="N92" i="48"/>
  <c r="H219" i="54"/>
  <c r="H211" i="54"/>
  <c r="H189" i="54"/>
  <c r="N82" i="48"/>
  <c r="Z30" i="49"/>
  <c r="Z207" i="104" s="1"/>
  <c r="N93" i="48"/>
  <c r="N100" i="48"/>
  <c r="N75" i="48"/>
  <c r="N90" i="48"/>
  <c r="H227" i="54"/>
  <c r="H188" i="53"/>
  <c r="H187" i="53"/>
  <c r="H214" i="54"/>
  <c r="Z229" i="56"/>
  <c r="H222" i="54"/>
  <c r="H184" i="53"/>
  <c r="H230" i="53"/>
  <c r="Z196" i="56"/>
  <c r="N69" i="48"/>
  <c r="Z222" i="56"/>
  <c r="N102" i="48"/>
  <c r="Z224" i="56"/>
  <c r="Z49" i="49"/>
  <c r="Z226" i="104" s="1"/>
  <c r="Z216" i="56"/>
  <c r="H189" i="53"/>
  <c r="H190" i="53"/>
  <c r="N109" i="48"/>
  <c r="N61" i="48"/>
  <c r="N86" i="48"/>
  <c r="N76" i="48"/>
  <c r="N106" i="48"/>
  <c r="Z41" i="49"/>
  <c r="Z200" i="56"/>
  <c r="H228" i="53"/>
  <c r="H224" i="53"/>
  <c r="H221" i="54"/>
  <c r="H183" i="53"/>
  <c r="Z214" i="56"/>
  <c r="Z227" i="56"/>
  <c r="Z56" i="56"/>
  <c r="Z184" i="56"/>
  <c r="H56" i="54"/>
  <c r="L185" i="54"/>
  <c r="J4" i="54" s="1"/>
  <c r="H185" i="54"/>
  <c r="G124" i="72"/>
  <c r="G125" i="72"/>
  <c r="G126" i="72"/>
  <c r="G127" i="72"/>
  <c r="G128" i="72"/>
  <c r="G129" i="72"/>
  <c r="G130" i="72"/>
  <c r="G131" i="72"/>
  <c r="G132" i="72"/>
  <c r="G133" i="72"/>
  <c r="G134" i="72"/>
  <c r="G135" i="72"/>
  <c r="G136" i="72"/>
  <c r="G137" i="72"/>
  <c r="G138" i="72"/>
  <c r="G139" i="72"/>
  <c r="G140" i="72"/>
  <c r="G141" i="72"/>
  <c r="G142" i="72"/>
  <c r="G143" i="72"/>
  <c r="G144" i="72"/>
  <c r="G145" i="72"/>
  <c r="G146" i="72"/>
  <c r="G147" i="72"/>
  <c r="G148" i="72"/>
  <c r="G149" i="72"/>
  <c r="G150" i="72"/>
  <c r="G151" i="72"/>
  <c r="G152" i="72"/>
  <c r="G153" i="72"/>
  <c r="G154" i="72"/>
  <c r="G155" i="72"/>
  <c r="G156" i="72"/>
  <c r="G157" i="72"/>
  <c r="G158" i="72"/>
  <c r="G159" i="72"/>
  <c r="G160" i="72"/>
  <c r="G161" i="72"/>
  <c r="G162" i="72"/>
  <c r="G163" i="72"/>
  <c r="G164" i="72"/>
  <c r="G165" i="72"/>
  <c r="G166" i="72"/>
  <c r="G167" i="72"/>
  <c r="G168" i="72"/>
  <c r="G169" i="72"/>
  <c r="G170" i="72"/>
  <c r="G171" i="72"/>
  <c r="G172" i="72"/>
  <c r="G173" i="72"/>
  <c r="G123" i="72"/>
  <c r="H186" i="114" l="1"/>
  <c r="H211" i="92"/>
  <c r="Z211" i="116"/>
  <c r="J184" i="93"/>
  <c r="H207" i="93"/>
  <c r="H221" i="78"/>
  <c r="Z221" i="65"/>
  <c r="H221" i="91"/>
  <c r="N212" i="83"/>
  <c r="Z220" i="120"/>
  <c r="Z220" i="104"/>
  <c r="Z207" i="52"/>
  <c r="Z207" i="80"/>
  <c r="N208" i="83"/>
  <c r="H207" i="86"/>
  <c r="Z207" i="75"/>
  <c r="O207" i="79"/>
  <c r="H207" i="109"/>
  <c r="H207" i="82"/>
  <c r="H207" i="110"/>
  <c r="H207" i="81"/>
  <c r="H207" i="73"/>
  <c r="H207" i="111"/>
  <c r="H207" i="108"/>
  <c r="Z201" i="52"/>
  <c r="H201" i="73"/>
  <c r="H201" i="108"/>
  <c r="H201" i="110"/>
  <c r="H201" i="111"/>
  <c r="H201" i="82"/>
  <c r="H201" i="81"/>
  <c r="H201" i="109"/>
  <c r="Z201" i="80"/>
  <c r="Z201" i="75"/>
  <c r="H201" i="85"/>
  <c r="H201" i="86"/>
  <c r="O201" i="79"/>
  <c r="Z201" i="116"/>
  <c r="Z201" i="104"/>
  <c r="Z194" i="104"/>
  <c r="Z205" i="120"/>
  <c r="Z218" i="52"/>
  <c r="O218" i="79"/>
  <c r="Z218" i="75"/>
  <c r="H218" i="108"/>
  <c r="H218" i="81"/>
  <c r="H218" i="82"/>
  <c r="H218" i="86"/>
  <c r="H218" i="73"/>
  <c r="H218" i="110"/>
  <c r="H218" i="85"/>
  <c r="H218" i="111"/>
  <c r="H218" i="109"/>
  <c r="Z218" i="80"/>
  <c r="H218" i="114"/>
  <c r="H203" i="114"/>
  <c r="Z203" i="52"/>
  <c r="H203" i="108"/>
  <c r="O203" i="79"/>
  <c r="H203" i="81"/>
  <c r="H203" i="73"/>
  <c r="Z203" i="80"/>
  <c r="H203" i="111"/>
  <c r="H203" i="86"/>
  <c r="Z203" i="75"/>
  <c r="H203" i="109"/>
  <c r="H203" i="82"/>
  <c r="H203" i="110"/>
  <c r="H194" i="114"/>
  <c r="H211" i="68"/>
  <c r="H211" i="71"/>
  <c r="Z218" i="116"/>
  <c r="H204" i="93"/>
  <c r="Z204" i="52"/>
  <c r="H204" i="108"/>
  <c r="H204" i="111"/>
  <c r="H204" i="82"/>
  <c r="H204" i="73"/>
  <c r="Z204" i="80"/>
  <c r="H204" i="81"/>
  <c r="H204" i="85"/>
  <c r="H204" i="110"/>
  <c r="H204" i="109"/>
  <c r="O204" i="79"/>
  <c r="Z204" i="75"/>
  <c r="H204" i="86"/>
  <c r="H221" i="90"/>
  <c r="Z221" i="112"/>
  <c r="Z204" i="104"/>
  <c r="N219" i="83"/>
  <c r="N202" i="83"/>
  <c r="Z201" i="120"/>
  <c r="Z218" i="104"/>
  <c r="Z226" i="120"/>
  <c r="Z205" i="52"/>
  <c r="H205" i="111"/>
  <c r="H205" i="82"/>
  <c r="H205" i="108"/>
  <c r="H205" i="81"/>
  <c r="H205" i="73"/>
  <c r="Z205" i="80"/>
  <c r="H205" i="109"/>
  <c r="Z205" i="75"/>
  <c r="H205" i="86"/>
  <c r="O205" i="79"/>
  <c r="N206" i="83"/>
  <c r="H205" i="110"/>
  <c r="J220" i="93"/>
  <c r="H210" i="93"/>
  <c r="Z210" i="52"/>
  <c r="O210" i="79"/>
  <c r="H210" i="108"/>
  <c r="H210" i="81"/>
  <c r="H210" i="86"/>
  <c r="Z210" i="80"/>
  <c r="H210" i="85"/>
  <c r="Z210" i="75"/>
  <c r="H210" i="82"/>
  <c r="H210" i="110"/>
  <c r="H210" i="73"/>
  <c r="H210" i="109"/>
  <c r="H210" i="111"/>
  <c r="H211" i="70"/>
  <c r="H211" i="87"/>
  <c r="H221" i="66"/>
  <c r="Z221" i="63"/>
  <c r="H194" i="93"/>
  <c r="Z186" i="120"/>
  <c r="H203" i="85"/>
  <c r="H207" i="85"/>
  <c r="H202" i="114"/>
  <c r="Z202" i="52"/>
  <c r="H202" i="108"/>
  <c r="H202" i="81"/>
  <c r="Z202" i="75"/>
  <c r="Z202" i="80"/>
  <c r="H202" i="82"/>
  <c r="H202" i="111"/>
  <c r="H202" i="109"/>
  <c r="H202" i="85"/>
  <c r="H202" i="86"/>
  <c r="H202" i="110"/>
  <c r="H202" i="73"/>
  <c r="O202" i="79"/>
  <c r="Z207" i="69"/>
  <c r="H218" i="93"/>
  <c r="J218" i="93" s="1"/>
  <c r="H210" i="114"/>
  <c r="Z194" i="120"/>
  <c r="Z210" i="120"/>
  <c r="Z211" i="61"/>
  <c r="Z211" i="52"/>
  <c r="H211" i="73"/>
  <c r="H211" i="108"/>
  <c r="H211" i="109"/>
  <c r="H211" i="81"/>
  <c r="H211" i="85"/>
  <c r="Z211" i="80"/>
  <c r="O211" i="79"/>
  <c r="H211" i="110"/>
  <c r="H211" i="86"/>
  <c r="Z211" i="75"/>
  <c r="H211" i="111"/>
  <c r="H211" i="82"/>
  <c r="H211" i="67"/>
  <c r="H211" i="84"/>
  <c r="Z211" i="65"/>
  <c r="Z221" i="52"/>
  <c r="H221" i="111"/>
  <c r="H221" i="86"/>
  <c r="O221" i="79"/>
  <c r="H221" i="82"/>
  <c r="H221" i="108"/>
  <c r="H221" i="81"/>
  <c r="H221" i="73"/>
  <c r="H221" i="110"/>
  <c r="N222" i="83"/>
  <c r="H221" i="109"/>
  <c r="Z221" i="80"/>
  <c r="Z221" i="75"/>
  <c r="Z220" i="52"/>
  <c r="H220" i="108"/>
  <c r="H220" i="111"/>
  <c r="H220" i="81"/>
  <c r="H220" i="110"/>
  <c r="H220" i="109"/>
  <c r="O220" i="79"/>
  <c r="H220" i="85"/>
  <c r="H220" i="73"/>
  <c r="H220" i="82"/>
  <c r="H220" i="86"/>
  <c r="Z220" i="75"/>
  <c r="Z220" i="80"/>
  <c r="H220" i="70"/>
  <c r="H220" i="92"/>
  <c r="Z220" i="62"/>
  <c r="H220" i="66"/>
  <c r="Z220" i="61"/>
  <c r="H220" i="67"/>
  <c r="H220" i="59"/>
  <c r="H220" i="78"/>
  <c r="Z202" i="104"/>
  <c r="Z186" i="52"/>
  <c r="Z186" i="75"/>
  <c r="H186" i="108"/>
  <c r="O186" i="79"/>
  <c r="Z186" i="80"/>
  <c r="H186" i="111"/>
  <c r="H186" i="109"/>
  <c r="H186" i="82"/>
  <c r="H186" i="110"/>
  <c r="H186" i="85"/>
  <c r="H186" i="73"/>
  <c r="H186" i="81"/>
  <c r="H186" i="86"/>
  <c r="N204" i="83"/>
  <c r="Z203" i="104"/>
  <c r="Z194" i="52"/>
  <c r="Z194" i="75"/>
  <c r="H194" i="73"/>
  <c r="O194" i="79"/>
  <c r="H194" i="108"/>
  <c r="H194" i="85"/>
  <c r="Z194" i="80"/>
  <c r="H194" i="82"/>
  <c r="H194" i="111"/>
  <c r="H194" i="109"/>
  <c r="H194" i="110"/>
  <c r="H194" i="86"/>
  <c r="H194" i="81"/>
  <c r="Z226" i="52"/>
  <c r="H226" i="108"/>
  <c r="O226" i="79"/>
  <c r="H226" i="82"/>
  <c r="H226" i="81"/>
  <c r="H226" i="86"/>
  <c r="H226" i="111"/>
  <c r="H226" i="109"/>
  <c r="Z226" i="75"/>
  <c r="H226" i="73"/>
  <c r="H226" i="110"/>
  <c r="H226" i="85"/>
  <c r="Z226" i="80"/>
  <c r="Z218" i="69"/>
  <c r="H205" i="85"/>
  <c r="Z207" i="120"/>
  <c r="Z210" i="104"/>
  <c r="N187" i="83"/>
  <c r="Z221" i="104"/>
  <c r="J216" i="93"/>
  <c r="J5" i="54"/>
  <c r="J208" i="93"/>
  <c r="J221" i="93"/>
  <c r="J204" i="93"/>
  <c r="J209" i="93"/>
  <c r="K3" i="54"/>
  <c r="J3" i="54"/>
  <c r="H205" i="106"/>
  <c r="H205" i="87"/>
  <c r="H205" i="71"/>
  <c r="H205" i="107"/>
  <c r="H205" i="91"/>
  <c r="Z205" i="61"/>
  <c r="Z205" i="62"/>
  <c r="H205" i="67"/>
  <c r="H205" i="72"/>
  <c r="H205" i="66"/>
  <c r="H205" i="92"/>
  <c r="Z205" i="63"/>
  <c r="Z205" i="65"/>
  <c r="H205" i="90"/>
  <c r="H205" i="59"/>
  <c r="Z205" i="69"/>
  <c r="H205" i="114"/>
  <c r="J9" i="114" s="1"/>
  <c r="Z205" i="112"/>
  <c r="H205" i="70"/>
  <c r="H205" i="68"/>
  <c r="H205" i="78"/>
  <c r="N79" i="48"/>
  <c r="H201" i="87"/>
  <c r="H201" i="71"/>
  <c r="H201" i="91"/>
  <c r="H201" i="106"/>
  <c r="H201" i="66"/>
  <c r="Z201" i="112"/>
  <c r="H201" i="67"/>
  <c r="H201" i="107"/>
  <c r="H201" i="92"/>
  <c r="Z201" i="62"/>
  <c r="Z201" i="63"/>
  <c r="Z201" i="65"/>
  <c r="H201" i="54"/>
  <c r="H201" i="84"/>
  <c r="H201" i="90"/>
  <c r="H201" i="68"/>
  <c r="H201" i="78"/>
  <c r="H201" i="72"/>
  <c r="H201" i="70"/>
  <c r="H201" i="53"/>
  <c r="H201" i="59"/>
  <c r="Z201" i="61"/>
  <c r="Z205" i="116"/>
  <c r="H205" i="84"/>
  <c r="Z226" i="56"/>
  <c r="H226" i="71"/>
  <c r="H226" i="107"/>
  <c r="H226" i="87"/>
  <c r="H226" i="106"/>
  <c r="H226" i="68"/>
  <c r="Z226" i="62"/>
  <c r="H226" i="91"/>
  <c r="Z226" i="63"/>
  <c r="H226" i="67"/>
  <c r="Z226" i="112"/>
  <c r="H226" i="78"/>
  <c r="H226" i="92"/>
  <c r="H226" i="84"/>
  <c r="Z226" i="65"/>
  <c r="H226" i="66"/>
  <c r="H226" i="90"/>
  <c r="H226" i="70"/>
  <c r="Z226" i="61"/>
  <c r="H226" i="59"/>
  <c r="Z226" i="69"/>
  <c r="Z218" i="56"/>
  <c r="H218" i="71"/>
  <c r="H218" i="107"/>
  <c r="H218" i="106"/>
  <c r="H218" i="87"/>
  <c r="Z218" i="61"/>
  <c r="Z218" i="63"/>
  <c r="Z218" i="112"/>
  <c r="H218" i="78"/>
  <c r="H218" i="92"/>
  <c r="H218" i="66"/>
  <c r="H218" i="67"/>
  <c r="Z218" i="62"/>
  <c r="H218" i="84"/>
  <c r="H218" i="70"/>
  <c r="H218" i="91"/>
  <c r="H218" i="68"/>
  <c r="H218" i="59"/>
  <c r="H218" i="90"/>
  <c r="Z218" i="65"/>
  <c r="H218" i="72"/>
  <c r="Z226" i="116"/>
  <c r="Z202" i="69"/>
  <c r="J191" i="93"/>
  <c r="H226" i="72"/>
  <c r="J222" i="93"/>
  <c r="J211" i="93"/>
  <c r="Z210" i="69"/>
  <c r="H203" i="84"/>
  <c r="Z204" i="56"/>
  <c r="H204" i="106"/>
  <c r="H204" i="71"/>
  <c r="Z204" i="65"/>
  <c r="H204" i="91"/>
  <c r="H204" i="107"/>
  <c r="H204" i="87"/>
  <c r="H204" i="72"/>
  <c r="Z204" i="63"/>
  <c r="H204" i="78"/>
  <c r="H204" i="66"/>
  <c r="Z204" i="62"/>
  <c r="H204" i="70"/>
  <c r="H204" i="59"/>
  <c r="H204" i="67"/>
  <c r="Z204" i="112"/>
  <c r="H204" i="90"/>
  <c r="H204" i="84"/>
  <c r="Z204" i="61"/>
  <c r="H204" i="68"/>
  <c r="H204" i="92"/>
  <c r="Z210" i="116"/>
  <c r="J210" i="93" s="1"/>
  <c r="Z207" i="56"/>
  <c r="H207" i="106"/>
  <c r="H207" i="107"/>
  <c r="H207" i="91"/>
  <c r="H207" i="87"/>
  <c r="H207" i="71"/>
  <c r="H207" i="78"/>
  <c r="Z207" i="65"/>
  <c r="Z207" i="112"/>
  <c r="H207" i="84"/>
  <c r="H207" i="90"/>
  <c r="H207" i="66"/>
  <c r="Z207" i="63"/>
  <c r="H207" i="59"/>
  <c r="H207" i="68"/>
  <c r="H207" i="70"/>
  <c r="H207" i="67"/>
  <c r="H207" i="92"/>
  <c r="Z207" i="62"/>
  <c r="Z207" i="61"/>
  <c r="H194" i="71"/>
  <c r="H194" i="107"/>
  <c r="H194" i="106"/>
  <c r="H194" i="87"/>
  <c r="Z194" i="65"/>
  <c r="H194" i="70"/>
  <c r="H194" i="68"/>
  <c r="H194" i="92"/>
  <c r="Z194" i="112"/>
  <c r="H194" i="67"/>
  <c r="H194" i="59"/>
  <c r="Z194" i="61"/>
  <c r="H194" i="84"/>
  <c r="Z194" i="63"/>
  <c r="H194" i="78"/>
  <c r="H194" i="90"/>
  <c r="Z194" i="62"/>
  <c r="H194" i="91"/>
  <c r="H194" i="66"/>
  <c r="H204" i="54"/>
  <c r="H186" i="93"/>
  <c r="J186" i="93" s="1"/>
  <c r="Z194" i="69"/>
  <c r="Z201" i="56"/>
  <c r="H226" i="114"/>
  <c r="J199" i="93"/>
  <c r="Z194" i="116"/>
  <c r="J194" i="93" s="1"/>
  <c r="H194" i="72"/>
  <c r="H205" i="93"/>
  <c r="H201" i="114"/>
  <c r="N81" i="48"/>
  <c r="H203" i="92"/>
  <c r="H203" i="71"/>
  <c r="H203" i="106"/>
  <c r="H203" i="87"/>
  <c r="H203" i="66"/>
  <c r="H203" i="72"/>
  <c r="Z203" i="63"/>
  <c r="H203" i="78"/>
  <c r="H203" i="70"/>
  <c r="H203" i="68"/>
  <c r="Z203" i="112"/>
  <c r="H203" i="90"/>
  <c r="H203" i="59"/>
  <c r="Z203" i="62"/>
  <c r="H203" i="67"/>
  <c r="Z203" i="61"/>
  <c r="H203" i="107"/>
  <c r="H203" i="93"/>
  <c r="Z203" i="65"/>
  <c r="H203" i="91"/>
  <c r="Z203" i="116"/>
  <c r="H203" i="54"/>
  <c r="Z186" i="56"/>
  <c r="H186" i="71"/>
  <c r="H186" i="106"/>
  <c r="H186" i="87"/>
  <c r="H186" i="107"/>
  <c r="H186" i="70"/>
  <c r="H186" i="91"/>
  <c r="H186" i="67"/>
  <c r="H186" i="59"/>
  <c r="H186" i="84"/>
  <c r="Z186" i="112"/>
  <c r="H186" i="90"/>
  <c r="Z186" i="61"/>
  <c r="Z186" i="62"/>
  <c r="Z186" i="65"/>
  <c r="Z186" i="63"/>
  <c r="H186" i="78"/>
  <c r="H186" i="92"/>
  <c r="H186" i="68"/>
  <c r="H186" i="66"/>
  <c r="H207" i="72"/>
  <c r="J231" i="93"/>
  <c r="Z207" i="116"/>
  <c r="J207" i="93" s="1"/>
  <c r="Z204" i="69"/>
  <c r="Z186" i="69"/>
  <c r="H201" i="93"/>
  <c r="J201" i="93" s="1"/>
  <c r="J214" i="93"/>
  <c r="J232" i="93"/>
  <c r="H202" i="71"/>
  <c r="H202" i="92"/>
  <c r="H202" i="87"/>
  <c r="H202" i="68"/>
  <c r="H202" i="107"/>
  <c r="H202" i="106"/>
  <c r="Z202" i="62"/>
  <c r="H202" i="90"/>
  <c r="Z202" i="65"/>
  <c r="H202" i="91"/>
  <c r="H202" i="66"/>
  <c r="Z202" i="63"/>
  <c r="H202" i="67"/>
  <c r="Z202" i="112"/>
  <c r="Z202" i="61"/>
  <c r="H202" i="78"/>
  <c r="H202" i="70"/>
  <c r="H202" i="84"/>
  <c r="H202" i="59"/>
  <c r="Z210" i="56"/>
  <c r="H210" i="71"/>
  <c r="H210" i="107"/>
  <c r="H210" i="87"/>
  <c r="H210" i="92"/>
  <c r="H210" i="106"/>
  <c r="H210" i="68"/>
  <c r="Z210" i="61"/>
  <c r="H210" i="78"/>
  <c r="Z210" i="63"/>
  <c r="H210" i="84"/>
  <c r="H210" i="67"/>
  <c r="Z210" i="62"/>
  <c r="H210" i="90"/>
  <c r="Z210" i="65"/>
  <c r="H210" i="59"/>
  <c r="H210" i="70"/>
  <c r="H210" i="66"/>
  <c r="H210" i="91"/>
  <c r="Z210" i="112"/>
  <c r="H186" i="72"/>
  <c r="Z203" i="69"/>
  <c r="H226" i="93"/>
  <c r="H202" i="93"/>
  <c r="J202" i="93" s="1"/>
  <c r="H202" i="72"/>
  <c r="J219" i="93"/>
  <c r="J224" i="93"/>
  <c r="J227" i="93"/>
  <c r="H207" i="114"/>
  <c r="J8" i="114"/>
  <c r="J8" i="93"/>
  <c r="Z56" i="49"/>
  <c r="H233" i="53" s="1"/>
  <c r="AB3" i="128"/>
  <c r="AB4" i="128"/>
  <c r="N72" i="48"/>
  <c r="H194" i="53"/>
  <c r="H194" i="54"/>
  <c r="N80" i="48"/>
  <c r="H202" i="53"/>
  <c r="H202" i="54"/>
  <c r="N96" i="48"/>
  <c r="H218" i="54"/>
  <c r="H218" i="53"/>
  <c r="N85" i="48"/>
  <c r="H207" i="53"/>
  <c r="H207" i="54"/>
  <c r="Z194" i="56"/>
  <c r="Z202" i="56"/>
  <c r="N64" i="48"/>
  <c r="H186" i="53"/>
  <c r="H186" i="54"/>
  <c r="N88" i="48"/>
  <c r="H210" i="53"/>
  <c r="H210" i="54"/>
  <c r="N104" i="48"/>
  <c r="H226" i="53"/>
  <c r="H226" i="54"/>
  <c r="N83" i="48"/>
  <c r="Z205" i="56"/>
  <c r="H205" i="53"/>
  <c r="H205" i="54"/>
  <c r="L233" i="54"/>
  <c r="Y124" i="104"/>
  <c r="Y125" i="104"/>
  <c r="Y126" i="104"/>
  <c r="Y127" i="104"/>
  <c r="Y128" i="104"/>
  <c r="Y129" i="104"/>
  <c r="Y130" i="104"/>
  <c r="Y131" i="104"/>
  <c r="Y132" i="104"/>
  <c r="Y133" i="104"/>
  <c r="Y134" i="104"/>
  <c r="Y135" i="104"/>
  <c r="Y136" i="104"/>
  <c r="Y137" i="104"/>
  <c r="Y138" i="104"/>
  <c r="Y139" i="104"/>
  <c r="Y140" i="104"/>
  <c r="Y141" i="104"/>
  <c r="Y142" i="104"/>
  <c r="Y143" i="104"/>
  <c r="Y144" i="104"/>
  <c r="Y145" i="104"/>
  <c r="Y146" i="104"/>
  <c r="Y147" i="104"/>
  <c r="Y148" i="104"/>
  <c r="Y149" i="104"/>
  <c r="Y150" i="104"/>
  <c r="Y151" i="104"/>
  <c r="Y152" i="104"/>
  <c r="Y153" i="104"/>
  <c r="Y154" i="104"/>
  <c r="Y155" i="104"/>
  <c r="Y156" i="104"/>
  <c r="Y157" i="104"/>
  <c r="Y158" i="104"/>
  <c r="Y159" i="104"/>
  <c r="Y160" i="104"/>
  <c r="Y161" i="104"/>
  <c r="Y162" i="104"/>
  <c r="Y163" i="104"/>
  <c r="Y164" i="104"/>
  <c r="Y165" i="104"/>
  <c r="Y166" i="104"/>
  <c r="Y167" i="104"/>
  <c r="Y168" i="104"/>
  <c r="Y169" i="104"/>
  <c r="Y170" i="104"/>
  <c r="Y171" i="104"/>
  <c r="Y172" i="104"/>
  <c r="Y173" i="104"/>
  <c r="Y174" i="104"/>
  <c r="Y123" i="104"/>
  <c r="Y65" i="104"/>
  <c r="Y66" i="104"/>
  <c r="Y67" i="104"/>
  <c r="Y68" i="104"/>
  <c r="Y69" i="104"/>
  <c r="Y70" i="104"/>
  <c r="Y71" i="104"/>
  <c r="Y72" i="104"/>
  <c r="Y73" i="104"/>
  <c r="Y74" i="104"/>
  <c r="Y75" i="104"/>
  <c r="Y76" i="104"/>
  <c r="Y77" i="104"/>
  <c r="Y78" i="104"/>
  <c r="Y79" i="104"/>
  <c r="Y80" i="104"/>
  <c r="Y81" i="104"/>
  <c r="Y82" i="104"/>
  <c r="Y83" i="104"/>
  <c r="Y84" i="104"/>
  <c r="Y85" i="104"/>
  <c r="Y86" i="104"/>
  <c r="Y87" i="104"/>
  <c r="Y88" i="104"/>
  <c r="Y89" i="104"/>
  <c r="Y90" i="104"/>
  <c r="Y91" i="104"/>
  <c r="Y92" i="104"/>
  <c r="Y93" i="104"/>
  <c r="Y94" i="104"/>
  <c r="Y95" i="104"/>
  <c r="Y96" i="104"/>
  <c r="Y97" i="104"/>
  <c r="Y98" i="104"/>
  <c r="Y99" i="104"/>
  <c r="Y100" i="104"/>
  <c r="Y101" i="104"/>
  <c r="Y102" i="104"/>
  <c r="Y103" i="104"/>
  <c r="Y104" i="104"/>
  <c r="Y105" i="104"/>
  <c r="Y106" i="104"/>
  <c r="Y107" i="104"/>
  <c r="Y108" i="104"/>
  <c r="Y109" i="104"/>
  <c r="Y110" i="104"/>
  <c r="Y111" i="104"/>
  <c r="Y112" i="104"/>
  <c r="Y113" i="104"/>
  <c r="Y114" i="104"/>
  <c r="Y115" i="104"/>
  <c r="Y64" i="104"/>
  <c r="G65" i="72"/>
  <c r="G6" i="72" s="1"/>
  <c r="G66" i="72"/>
  <c r="G7" i="72" s="1"/>
  <c r="G67" i="72"/>
  <c r="G8" i="72" s="1"/>
  <c r="G68" i="72"/>
  <c r="G9" i="72" s="1"/>
  <c r="G69" i="72"/>
  <c r="G10" i="72" s="1"/>
  <c r="G70" i="72"/>
  <c r="G11" i="72" s="1"/>
  <c r="G71" i="72"/>
  <c r="G12" i="72" s="1"/>
  <c r="G72" i="72"/>
  <c r="G13" i="72" s="1"/>
  <c r="G73" i="72"/>
  <c r="G14" i="72" s="1"/>
  <c r="G74" i="72"/>
  <c r="G15" i="72" s="1"/>
  <c r="G75" i="72"/>
  <c r="G16" i="72" s="1"/>
  <c r="G76" i="72"/>
  <c r="G17" i="72" s="1"/>
  <c r="G77" i="72"/>
  <c r="G18" i="72" s="1"/>
  <c r="G78" i="72"/>
  <c r="G19" i="72" s="1"/>
  <c r="G79" i="72"/>
  <c r="G20" i="72" s="1"/>
  <c r="G80" i="72"/>
  <c r="G21" i="72" s="1"/>
  <c r="G81" i="72"/>
  <c r="G22" i="72" s="1"/>
  <c r="G82" i="72"/>
  <c r="G23" i="72" s="1"/>
  <c r="G83" i="72"/>
  <c r="G24" i="72" s="1"/>
  <c r="G84" i="72"/>
  <c r="G25" i="72" s="1"/>
  <c r="G85" i="72"/>
  <c r="G26" i="72" s="1"/>
  <c r="G86" i="72"/>
  <c r="G27" i="72" s="1"/>
  <c r="G87" i="72"/>
  <c r="G28" i="72" s="1"/>
  <c r="G88" i="72"/>
  <c r="G29" i="72" s="1"/>
  <c r="G89" i="72"/>
  <c r="G30" i="72" s="1"/>
  <c r="G90" i="72"/>
  <c r="G31" i="72" s="1"/>
  <c r="G91" i="72"/>
  <c r="G32" i="72" s="1"/>
  <c r="G92" i="72"/>
  <c r="G33" i="72" s="1"/>
  <c r="G93" i="72"/>
  <c r="G34" i="72" s="1"/>
  <c r="G94" i="72"/>
  <c r="G35" i="72" s="1"/>
  <c r="G95" i="72"/>
  <c r="G36" i="72" s="1"/>
  <c r="G96" i="72"/>
  <c r="G37" i="72" s="1"/>
  <c r="G97" i="72"/>
  <c r="G38" i="72" s="1"/>
  <c r="G98" i="72"/>
  <c r="G39" i="72" s="1"/>
  <c r="G99" i="72"/>
  <c r="G40" i="72" s="1"/>
  <c r="G100" i="72"/>
  <c r="G41" i="72" s="1"/>
  <c r="G101" i="72"/>
  <c r="G42" i="72" s="1"/>
  <c r="G102" i="72"/>
  <c r="G43" i="72" s="1"/>
  <c r="G103" i="72"/>
  <c r="G44" i="72" s="1"/>
  <c r="G104" i="72"/>
  <c r="G45" i="72" s="1"/>
  <c r="G105" i="72"/>
  <c r="G46" i="72" s="1"/>
  <c r="G106" i="72"/>
  <c r="G47" i="72" s="1"/>
  <c r="G107" i="72"/>
  <c r="G48" i="72" s="1"/>
  <c r="G108" i="72"/>
  <c r="G49" i="72" s="1"/>
  <c r="G109" i="72"/>
  <c r="G50" i="72" s="1"/>
  <c r="G110" i="72"/>
  <c r="G51" i="72" s="1"/>
  <c r="G111" i="72"/>
  <c r="G52" i="72" s="1"/>
  <c r="G112" i="72"/>
  <c r="G53" i="72" s="1"/>
  <c r="G113" i="72"/>
  <c r="G54" i="72" s="1"/>
  <c r="G114" i="72"/>
  <c r="G55" i="72" s="1"/>
  <c r="G64" i="72"/>
  <c r="G5" i="72" s="1"/>
  <c r="AB6" i="69" l="1"/>
  <c r="J5" i="93"/>
  <c r="J10" i="114"/>
  <c r="H233" i="54"/>
  <c r="H233" i="66"/>
  <c r="H233" i="93"/>
  <c r="J9" i="93" s="1"/>
  <c r="Z233" i="52"/>
  <c r="AB6" i="52" s="1"/>
  <c r="H233" i="86"/>
  <c r="H233" i="110"/>
  <c r="Z233" i="80"/>
  <c r="AB6" i="80" s="1"/>
  <c r="H233" i="111"/>
  <c r="H233" i="108"/>
  <c r="N234" i="83"/>
  <c r="H233" i="109"/>
  <c r="Z233" i="104"/>
  <c r="H233" i="82"/>
  <c r="J6" i="82" s="1"/>
  <c r="H233" i="85"/>
  <c r="Z233" i="75"/>
  <c r="AB5" i="75" s="1"/>
  <c r="H233" i="81"/>
  <c r="H233" i="73"/>
  <c r="O233" i="79"/>
  <c r="Z233" i="120"/>
  <c r="J203" i="93"/>
  <c r="J226" i="93"/>
  <c r="AB4" i="116"/>
  <c r="J5" i="72"/>
  <c r="K5" i="72"/>
  <c r="H233" i="90"/>
  <c r="AB5" i="69"/>
  <c r="K5" i="93"/>
  <c r="J6" i="93"/>
  <c r="Z235" i="116"/>
  <c r="AB5" i="116"/>
  <c r="Z234" i="116"/>
  <c r="AB6" i="116"/>
  <c r="N111" i="48"/>
  <c r="H233" i="87"/>
  <c r="H233" i="71"/>
  <c r="H233" i="106"/>
  <c r="H233" i="72"/>
  <c r="J7" i="72" s="1"/>
  <c r="H233" i="107"/>
  <c r="Z233" i="112"/>
  <c r="Z233" i="61"/>
  <c r="Z233" i="65"/>
  <c r="AD4" i="65" s="1"/>
  <c r="H233" i="114"/>
  <c r="J7" i="114" s="1"/>
  <c r="H233" i="59"/>
  <c r="J6" i="59" s="1"/>
  <c r="Z233" i="63"/>
  <c r="Z233" i="62"/>
  <c r="H233" i="84"/>
  <c r="H233" i="70"/>
  <c r="H233" i="91"/>
  <c r="Z233" i="69"/>
  <c r="H233" i="78"/>
  <c r="H233" i="92"/>
  <c r="H233" i="68"/>
  <c r="Z233" i="116"/>
  <c r="AB8" i="116" s="1"/>
  <c r="J205" i="93"/>
  <c r="J7" i="93" s="1"/>
  <c r="H233" i="67"/>
  <c r="Z233" i="56"/>
  <c r="AC4" i="116"/>
  <c r="J7" i="59"/>
  <c r="AB2" i="52"/>
  <c r="AB3" i="52"/>
  <c r="AB4" i="52"/>
  <c r="AC2" i="52"/>
  <c r="Y115" i="75"/>
  <c r="AA235" i="52" l="1"/>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Y102" i="69"/>
  <c r="Y103" i="69"/>
  <c r="Y104" i="69"/>
  <c r="Y105" i="69"/>
  <c r="Y106" i="69"/>
  <c r="Y107" i="69"/>
  <c r="Y108" i="69"/>
  <c r="Y109" i="69"/>
  <c r="Y110" i="69"/>
  <c r="Y111" i="69"/>
  <c r="Y112" i="69"/>
  <c r="Y113" i="69"/>
  <c r="Y114" i="69"/>
  <c r="Y64" i="69"/>
  <c r="Y130" i="69"/>
  <c r="Y131" i="69"/>
  <c r="Y132" i="69"/>
  <c r="Y133" i="69"/>
  <c r="Y134" i="69"/>
  <c r="Y135" i="69"/>
  <c r="Y136" i="69"/>
  <c r="Y137" i="69"/>
  <c r="Y138" i="69"/>
  <c r="Y139" i="69"/>
  <c r="Y140" i="69"/>
  <c r="Y141" i="69"/>
  <c r="Y142" i="69"/>
  <c r="Y143" i="69"/>
  <c r="Y144" i="69"/>
  <c r="Y145" i="69"/>
  <c r="Y146" i="69"/>
  <c r="Y147" i="69"/>
  <c r="Y148" i="69"/>
  <c r="Y149" i="69"/>
  <c r="Y150" i="69"/>
  <c r="Y151" i="69"/>
  <c r="Y152" i="69"/>
  <c r="Y153" i="69"/>
  <c r="Y154" i="69"/>
  <c r="Y155" i="69"/>
  <c r="Y156" i="69"/>
  <c r="Y157" i="69"/>
  <c r="Y158" i="69"/>
  <c r="Y159" i="69"/>
  <c r="Y160" i="69"/>
  <c r="Y161" i="69"/>
  <c r="Y162" i="69"/>
  <c r="Y163" i="69"/>
  <c r="Y164" i="69"/>
  <c r="Y165" i="69"/>
  <c r="Y166" i="69"/>
  <c r="Y167" i="69"/>
  <c r="Y168" i="69"/>
  <c r="Y169" i="69"/>
  <c r="Y170" i="69"/>
  <c r="Y171" i="69"/>
  <c r="Y172" i="69"/>
  <c r="Y173" i="69"/>
  <c r="Y174" i="69"/>
  <c r="Y124" i="69"/>
  <c r="Y125" i="69"/>
  <c r="Y126" i="69"/>
  <c r="Y127" i="69"/>
  <c r="Y128" i="69"/>
  <c r="Y129" i="69"/>
  <c r="Y123" i="69"/>
  <c r="C18" i="126" l="1"/>
  <c r="Y174" i="116"/>
  <c r="D4" i="125"/>
  <c r="D3" i="125"/>
  <c r="C46" i="127" a="1"/>
  <c r="C46" i="127" s="1"/>
  <c r="D46" i="127" a="1"/>
  <c r="D46" i="127" s="1"/>
  <c r="E46" i="127" a="1"/>
  <c r="E46" i="127" s="1"/>
  <c r="F46" i="127" a="1"/>
  <c r="F46" i="127" s="1"/>
  <c r="B46" i="127" a="1"/>
  <c r="B46" i="127" s="1"/>
  <c r="B47" i="127" a="1"/>
  <c r="B47" i="127" s="1"/>
  <c r="G48" i="43"/>
  <c r="C138" i="127" a="1"/>
  <c r="C138" i="127" s="1"/>
  <c r="D138" i="127" a="1"/>
  <c r="D138" i="127" s="1"/>
  <c r="E138" i="127" a="1"/>
  <c r="E138" i="127" s="1"/>
  <c r="F138" i="127" a="1"/>
  <c r="F138" i="127" s="1"/>
  <c r="B138" i="127" a="1"/>
  <c r="B138" i="127" s="1"/>
  <c r="C137" i="127" a="1"/>
  <c r="C137" i="127" s="1"/>
  <c r="D137" i="127" a="1"/>
  <c r="D137" i="127" s="1"/>
  <c r="E137" i="127" a="1"/>
  <c r="E137" i="127" s="1"/>
  <c r="F137" i="127" a="1"/>
  <c r="F137" i="127" s="1"/>
  <c r="B137" i="127" a="1"/>
  <c r="B137" i="127" s="1"/>
  <c r="C136" i="127" a="1"/>
  <c r="C136" i="127" s="1"/>
  <c r="D136" i="127" a="1"/>
  <c r="D136" i="127" s="1"/>
  <c r="E136" i="127" a="1"/>
  <c r="E136" i="127" s="1"/>
  <c r="F136" i="127" a="1"/>
  <c r="F136" i="127" s="1"/>
  <c r="B136" i="127" a="1"/>
  <c r="B136" i="127" s="1"/>
  <c r="C134" i="127" a="1"/>
  <c r="C134" i="127" s="1"/>
  <c r="D134" i="127" a="1"/>
  <c r="D134" i="127" s="1"/>
  <c r="E134" i="127" a="1"/>
  <c r="E134" i="127" s="1"/>
  <c r="F134" i="127" a="1"/>
  <c r="F134" i="127" s="1"/>
  <c r="B134" i="127" a="1"/>
  <c r="B134" i="127" s="1"/>
  <c r="C133" i="127" a="1"/>
  <c r="C133" i="127" s="1"/>
  <c r="D133" i="127" a="1"/>
  <c r="D133" i="127" s="1"/>
  <c r="E133" i="127" a="1"/>
  <c r="E133" i="127" s="1"/>
  <c r="F133" i="127" a="1"/>
  <c r="F133" i="127" s="1"/>
  <c r="B133" i="127" a="1"/>
  <c r="B133" i="127" s="1"/>
  <c r="C132" i="127" a="1"/>
  <c r="C132" i="127" s="1"/>
  <c r="D132" i="127" a="1"/>
  <c r="D132" i="127" s="1"/>
  <c r="E132" i="127" a="1"/>
  <c r="E132" i="127" s="1"/>
  <c r="F132" i="127" a="1"/>
  <c r="F132" i="127" s="1"/>
  <c r="B132" i="127" a="1"/>
  <c r="B132" i="127" s="1"/>
  <c r="C131" i="127" a="1"/>
  <c r="C131" i="127" s="1"/>
  <c r="D131" i="127" a="1"/>
  <c r="D131" i="127" s="1"/>
  <c r="E131" i="127" a="1"/>
  <c r="E131" i="127" s="1"/>
  <c r="F131" i="127" a="1"/>
  <c r="F131" i="127" s="1"/>
  <c r="B131" i="127" a="1"/>
  <c r="B131" i="127" s="1"/>
  <c r="C128" i="127" a="1"/>
  <c r="C128" i="127" s="1"/>
  <c r="D128" i="127" a="1"/>
  <c r="D128" i="127" s="1"/>
  <c r="E128" i="127" a="1"/>
  <c r="E128" i="127" s="1"/>
  <c r="F128" i="127" a="1"/>
  <c r="F128" i="127" s="1"/>
  <c r="C127" i="127" a="1"/>
  <c r="C127" i="127" s="1"/>
  <c r="D127" i="127" a="1"/>
  <c r="D127" i="127" s="1"/>
  <c r="E127" i="127" a="1"/>
  <c r="E127" i="127" s="1"/>
  <c r="F127" i="127" a="1"/>
  <c r="F127" i="127" s="1"/>
  <c r="B127" i="127" a="1"/>
  <c r="B127" i="127" s="1"/>
  <c r="C126" i="127" a="1"/>
  <c r="C126" i="127" s="1"/>
  <c r="D126" i="127" a="1"/>
  <c r="D126" i="127" s="1"/>
  <c r="E126" i="127" a="1"/>
  <c r="E126" i="127" s="1"/>
  <c r="F126" i="127" a="1"/>
  <c r="F126" i="127" s="1"/>
  <c r="B126" i="127" a="1"/>
  <c r="B126" i="127" s="1"/>
  <c r="C124" i="127" a="1"/>
  <c r="C124" i="127" s="1"/>
  <c r="D124" i="127" a="1"/>
  <c r="D124" i="127" s="1"/>
  <c r="E124" i="127" a="1"/>
  <c r="E124" i="127" s="1"/>
  <c r="F124" i="127" a="1"/>
  <c r="F124" i="127" s="1"/>
  <c r="B124" i="127" a="1"/>
  <c r="B124" i="127" s="1"/>
  <c r="C123" i="127" a="1"/>
  <c r="C123" i="127" s="1"/>
  <c r="D123" i="127" a="1"/>
  <c r="D123" i="127" s="1"/>
  <c r="E123" i="127" a="1"/>
  <c r="E123" i="127" s="1"/>
  <c r="F123" i="127" a="1"/>
  <c r="F123" i="127" s="1"/>
  <c r="B123" i="127" a="1"/>
  <c r="B123" i="127" s="1"/>
  <c r="D122" i="127" a="1"/>
  <c r="D122" i="127" s="1"/>
  <c r="E122" i="127" a="1"/>
  <c r="E122" i="127" s="1"/>
  <c r="F122" i="127" a="1"/>
  <c r="F122" i="127" s="1"/>
  <c r="C122" i="127" a="1"/>
  <c r="C122" i="127" s="1"/>
  <c r="B122" i="127" a="1"/>
  <c r="B122" i="127" s="1"/>
  <c r="C121" i="127" a="1"/>
  <c r="C121" i="127" s="1"/>
  <c r="D121" i="127" a="1"/>
  <c r="D121" i="127" s="1"/>
  <c r="E121" i="127" a="1"/>
  <c r="E121" i="127" s="1"/>
  <c r="F121" i="127" a="1"/>
  <c r="F121" i="127" s="1"/>
  <c r="B121" i="127" a="1"/>
  <c r="B121" i="127" s="1"/>
  <c r="C140" i="127" a="1"/>
  <c r="C140" i="127" s="1"/>
  <c r="D140" i="127" a="1"/>
  <c r="D140" i="127" s="1"/>
  <c r="E140" i="127" a="1"/>
  <c r="E140" i="127" s="1"/>
  <c r="F140" i="127" a="1"/>
  <c r="F140" i="127" s="1"/>
  <c r="B140" i="127" a="1"/>
  <c r="B140" i="127" s="1"/>
  <c r="C139" i="127" a="1"/>
  <c r="C139" i="127" s="1"/>
  <c r="D139" i="127" a="1"/>
  <c r="D139" i="127" s="1"/>
  <c r="E139" i="127" a="1"/>
  <c r="E139" i="127" s="1"/>
  <c r="F139" i="127" a="1"/>
  <c r="F139" i="127" s="1"/>
  <c r="B139" i="127" a="1"/>
  <c r="B139" i="127" s="1"/>
  <c r="C129" i="127" a="1"/>
  <c r="C129" i="127" s="1"/>
  <c r="D129" i="127" a="1"/>
  <c r="D129" i="127" s="1"/>
  <c r="E129" i="127" a="1"/>
  <c r="E129" i="127" s="1"/>
  <c r="F129" i="127" a="1"/>
  <c r="F129" i="127" s="1"/>
  <c r="B129" i="127" a="1"/>
  <c r="B129" i="127" s="1"/>
  <c r="B128" i="127" a="1"/>
  <c r="B128" i="127" s="1"/>
  <c r="C125" i="127" a="1"/>
  <c r="C125" i="127" s="1"/>
  <c r="D125" i="127" a="1"/>
  <c r="D125" i="127" s="1"/>
  <c r="E125" i="127" a="1"/>
  <c r="E125" i="127" s="1"/>
  <c r="F125" i="127" a="1"/>
  <c r="F125" i="127" s="1"/>
  <c r="B125" i="127" a="1"/>
  <c r="B125" i="127" s="1"/>
  <c r="C120" i="127" a="1"/>
  <c r="C120" i="127" s="1"/>
  <c r="D120" i="127" a="1"/>
  <c r="D120" i="127" s="1"/>
  <c r="E120" i="127" a="1"/>
  <c r="E120" i="127" s="1"/>
  <c r="F120" i="127" a="1"/>
  <c r="F120" i="127" s="1"/>
  <c r="B120" i="127" a="1"/>
  <c r="B120" i="127" s="1"/>
  <c r="C118" i="127" a="1"/>
  <c r="C118" i="127" s="1"/>
  <c r="D118" i="127" a="1"/>
  <c r="D118" i="127" s="1"/>
  <c r="E118" i="127" a="1"/>
  <c r="E118" i="127" s="1"/>
  <c r="F118" i="127" a="1"/>
  <c r="F118" i="127" s="1"/>
  <c r="B118" i="127" a="1"/>
  <c r="B118" i="127" s="1"/>
  <c r="C116" i="127" a="1"/>
  <c r="C116" i="127" s="1"/>
  <c r="D116" i="127" a="1"/>
  <c r="D116" i="127" s="1"/>
  <c r="E116" i="127" a="1"/>
  <c r="E116" i="127" s="1"/>
  <c r="F116" i="127" a="1"/>
  <c r="F116" i="127" s="1"/>
  <c r="B116" i="127" a="1"/>
  <c r="B116" i="127" s="1"/>
  <c r="C117" i="127" a="1"/>
  <c r="C117" i="127" s="1"/>
  <c r="D117" i="127" a="1"/>
  <c r="D117" i="127" s="1"/>
  <c r="E117" i="127" a="1"/>
  <c r="E117" i="127" s="1"/>
  <c r="F117" i="127" a="1"/>
  <c r="F117" i="127" s="1"/>
  <c r="B117" i="127" a="1"/>
  <c r="B117" i="127" s="1"/>
  <c r="C115" i="127" a="1"/>
  <c r="C115" i="127" s="1"/>
  <c r="D115" i="127" a="1"/>
  <c r="D115" i="127" s="1"/>
  <c r="E115" i="127" a="1"/>
  <c r="E115" i="127" s="1"/>
  <c r="F115" i="127" a="1"/>
  <c r="F115" i="127" s="1"/>
  <c r="B115" i="127" a="1"/>
  <c r="B115" i="127" s="1"/>
  <c r="C95" i="127" a="1"/>
  <c r="C95" i="127" s="1"/>
  <c r="D95" i="127" a="1"/>
  <c r="D95" i="127" s="1"/>
  <c r="E95" i="127" a="1"/>
  <c r="E95" i="127" s="1"/>
  <c r="F95" i="127" a="1"/>
  <c r="F95" i="127" s="1"/>
  <c r="B95" i="127" a="1"/>
  <c r="B95" i="127" s="1"/>
  <c r="C94" i="127" a="1"/>
  <c r="C94" i="127" s="1"/>
  <c r="D94" i="127" a="1"/>
  <c r="D94" i="127" s="1"/>
  <c r="E94" i="127" a="1"/>
  <c r="E94" i="127" s="1"/>
  <c r="F94" i="127" a="1"/>
  <c r="F94" i="127" s="1"/>
  <c r="B94" i="127" a="1"/>
  <c r="B94" i="127" s="1"/>
  <c r="C92" i="127" a="1"/>
  <c r="C92" i="127" s="1"/>
  <c r="D92" i="127" a="1"/>
  <c r="D92" i="127" s="1"/>
  <c r="E92" i="127" a="1"/>
  <c r="E92" i="127" s="1"/>
  <c r="F92" i="127" a="1"/>
  <c r="F92" i="127" s="1"/>
  <c r="B92" i="127" a="1"/>
  <c r="B92" i="127" s="1"/>
  <c r="C91" i="127" a="1"/>
  <c r="C91" i="127" s="1"/>
  <c r="D91" i="127" a="1"/>
  <c r="D91" i="127" s="1"/>
  <c r="E91" i="127" a="1"/>
  <c r="E91" i="127" s="1"/>
  <c r="F91" i="127" a="1"/>
  <c r="F91" i="127" s="1"/>
  <c r="B91" i="127" a="1"/>
  <c r="B91" i="127" s="1"/>
  <c r="C81" i="127" a="1"/>
  <c r="C81" i="127" s="1"/>
  <c r="D81" i="127" a="1"/>
  <c r="D81" i="127" s="1"/>
  <c r="E81" i="127" a="1"/>
  <c r="E81" i="127" s="1"/>
  <c r="F81" i="127" a="1"/>
  <c r="F81" i="127" s="1"/>
  <c r="B81" i="127" a="1"/>
  <c r="B81" i="127" s="1"/>
  <c r="C80" i="127" a="1"/>
  <c r="C80" i="127" s="1"/>
  <c r="D80" i="127" a="1"/>
  <c r="D80" i="127" s="1"/>
  <c r="E80" i="127" a="1"/>
  <c r="E80" i="127" s="1"/>
  <c r="F80" i="127" a="1"/>
  <c r="F80" i="127" s="1"/>
  <c r="B80" i="127" a="1"/>
  <c r="B80" i="127" s="1"/>
  <c r="C77" i="127" a="1"/>
  <c r="C77" i="127" s="1"/>
  <c r="D77" i="127" a="1"/>
  <c r="D77" i="127" s="1"/>
  <c r="E77" i="127" a="1"/>
  <c r="E77" i="127" s="1"/>
  <c r="F77" i="127" a="1"/>
  <c r="F77" i="127" s="1"/>
  <c r="B77" i="127" a="1"/>
  <c r="B77" i="127" s="1"/>
  <c r="C72" i="127" a="1"/>
  <c r="C72" i="127" s="1"/>
  <c r="D72" i="127" a="1"/>
  <c r="D72" i="127" s="1"/>
  <c r="E72" i="127" a="1"/>
  <c r="E72" i="127" s="1"/>
  <c r="F72" i="127" a="1"/>
  <c r="F72" i="127" s="1"/>
  <c r="B72" i="127" a="1"/>
  <c r="B72" i="127" s="1"/>
  <c r="C70" i="127" a="1"/>
  <c r="C70" i="127" s="1"/>
  <c r="D70" i="127" a="1"/>
  <c r="D70" i="127" s="1"/>
  <c r="E70" i="127" a="1"/>
  <c r="E70" i="127" s="1"/>
  <c r="F70" i="127" a="1"/>
  <c r="F70" i="127" s="1"/>
  <c r="B70" i="127" a="1"/>
  <c r="B70" i="127" s="1"/>
  <c r="C69" i="127" a="1"/>
  <c r="C69" i="127" s="1"/>
  <c r="D69" i="127" a="1"/>
  <c r="D69" i="127" s="1"/>
  <c r="E69" i="127" a="1"/>
  <c r="E69" i="127" s="1"/>
  <c r="F69" i="127" a="1"/>
  <c r="F69" i="127" s="1"/>
  <c r="B69" i="127" a="1"/>
  <c r="B69" i="127" s="1"/>
  <c r="C68" i="127" a="1"/>
  <c r="C68" i="127" s="1"/>
  <c r="D68" i="127" a="1"/>
  <c r="D68" i="127" s="1"/>
  <c r="E68" i="127" a="1"/>
  <c r="E68" i="127" s="1"/>
  <c r="F68" i="127" a="1"/>
  <c r="F68" i="127" s="1"/>
  <c r="B68" i="127" a="1"/>
  <c r="B68" i="127" s="1"/>
  <c r="C67" i="127" a="1"/>
  <c r="C67" i="127" s="1"/>
  <c r="D67" i="127" a="1"/>
  <c r="D67" i="127" s="1"/>
  <c r="E67" i="127" a="1"/>
  <c r="E67" i="127" s="1"/>
  <c r="F67" i="127" a="1"/>
  <c r="F67" i="127" s="1"/>
  <c r="B67" i="127" a="1"/>
  <c r="B67" i="127" s="1"/>
  <c r="C43" i="127" a="1"/>
  <c r="C43" i="127" s="1"/>
  <c r="D43" i="127" a="1"/>
  <c r="D43" i="127" s="1"/>
  <c r="E43" i="127" a="1"/>
  <c r="E43" i="127" s="1"/>
  <c r="F43" i="127" a="1"/>
  <c r="F43" i="127" s="1"/>
  <c r="B43" i="127" a="1"/>
  <c r="B43" i="127" s="1"/>
  <c r="C41" i="127" a="1"/>
  <c r="C41" i="127" s="1"/>
  <c r="D41" i="127" a="1"/>
  <c r="D41" i="127" s="1"/>
  <c r="E41" i="127" a="1"/>
  <c r="E41" i="127" s="1"/>
  <c r="F41" i="127" a="1"/>
  <c r="F41" i="127" s="1"/>
  <c r="B41" i="127" a="1"/>
  <c r="B41" i="127" s="1"/>
  <c r="C40" i="127" a="1"/>
  <c r="C40" i="127" s="1"/>
  <c r="D40" i="127" a="1"/>
  <c r="D40" i="127" s="1"/>
  <c r="E40" i="127" a="1"/>
  <c r="E40" i="127" s="1"/>
  <c r="F40" i="127" a="1"/>
  <c r="F40" i="127" s="1"/>
  <c r="B40" i="127" a="1"/>
  <c r="B40" i="127" s="1"/>
  <c r="C30" i="127" a="1"/>
  <c r="C30" i="127" s="1"/>
  <c r="D30" i="127" a="1"/>
  <c r="D30" i="127" s="1"/>
  <c r="E30" i="127" a="1"/>
  <c r="E30" i="127" s="1"/>
  <c r="F30" i="127" a="1"/>
  <c r="F30" i="127" s="1"/>
  <c r="B30" i="127" a="1"/>
  <c r="B30" i="127" s="1"/>
  <c r="C29" i="127" a="1"/>
  <c r="C29" i="127" s="1"/>
  <c r="D29" i="127" a="1"/>
  <c r="D29" i="127" s="1"/>
  <c r="E29" i="127" a="1"/>
  <c r="E29" i="127" s="1"/>
  <c r="F29" i="127" a="1"/>
  <c r="F29" i="127" s="1"/>
  <c r="B29" i="127" a="1"/>
  <c r="B29" i="127" s="1"/>
  <c r="C21" i="127" a="1"/>
  <c r="C21" i="127" s="1"/>
  <c r="D21" i="127" a="1"/>
  <c r="D21" i="127" s="1"/>
  <c r="E21" i="127" a="1"/>
  <c r="E21" i="127" s="1"/>
  <c r="F21" i="127" a="1"/>
  <c r="F21" i="127" s="1"/>
  <c r="B21" i="127" a="1"/>
  <c r="B21" i="127" s="1"/>
  <c r="C19" i="127" a="1"/>
  <c r="C19" i="127" s="1"/>
  <c r="D19" i="127" a="1"/>
  <c r="D19" i="127" s="1"/>
  <c r="E19" i="127" a="1"/>
  <c r="E19" i="127" s="1"/>
  <c r="F19" i="127" a="1"/>
  <c r="F19" i="127" s="1"/>
  <c r="B19" i="127" a="1"/>
  <c r="B19" i="127" s="1"/>
  <c r="C18" i="127" a="1"/>
  <c r="C18" i="127" s="1"/>
  <c r="D18" i="127" a="1"/>
  <c r="D18" i="127" s="1"/>
  <c r="E18" i="127" a="1"/>
  <c r="E18" i="127" s="1"/>
  <c r="F18" i="127" a="1"/>
  <c r="F18" i="127" s="1"/>
  <c r="B18" i="127" a="1"/>
  <c r="B18" i="127" s="1"/>
  <c r="C17" i="127" a="1"/>
  <c r="C17" i="127" s="1"/>
  <c r="D17" i="127" a="1"/>
  <c r="D17" i="127" s="1"/>
  <c r="E17" i="127" a="1"/>
  <c r="E17" i="127" s="1"/>
  <c r="F17" i="127" a="1"/>
  <c r="F17" i="127" s="1"/>
  <c r="B17" i="127" a="1"/>
  <c r="B17" i="127" s="1"/>
  <c r="C16" i="127" a="1"/>
  <c r="C16" i="127" s="1"/>
  <c r="D16" i="127" a="1"/>
  <c r="D16" i="127" s="1"/>
  <c r="E16" i="127" a="1"/>
  <c r="E16" i="127" s="1"/>
  <c r="F16" i="127" a="1"/>
  <c r="F16" i="127" s="1"/>
  <c r="B16" i="127" a="1"/>
  <c r="B16" i="127" s="1"/>
  <c r="C14" i="127" a="1"/>
  <c r="C14" i="127" s="1"/>
  <c r="D14" i="127" a="1"/>
  <c r="D14" i="127" s="1"/>
  <c r="E14" i="127" a="1"/>
  <c r="E14" i="127" s="1"/>
  <c r="F14" i="127" a="1"/>
  <c r="F14" i="127" s="1"/>
  <c r="B14" i="127" a="1"/>
  <c r="B14" i="127" s="1"/>
  <c r="C13" i="127" a="1"/>
  <c r="C13" i="127" s="1"/>
  <c r="D13" i="127" a="1"/>
  <c r="D13" i="127" s="1"/>
  <c r="E13" i="127" a="1"/>
  <c r="E13" i="127" s="1"/>
  <c r="F13" i="127" a="1"/>
  <c r="F13" i="127" s="1"/>
  <c r="B13" i="127" a="1"/>
  <c r="B13" i="127" s="1"/>
  <c r="C12" i="127" a="1"/>
  <c r="C12" i="127" s="1"/>
  <c r="D12" i="127" a="1"/>
  <c r="D12" i="127" s="1"/>
  <c r="E12" i="127" a="1"/>
  <c r="E12" i="127" s="1"/>
  <c r="F12" i="127" a="1"/>
  <c r="F12" i="127" s="1"/>
  <c r="B12" i="127" a="1"/>
  <c r="B12" i="127" s="1"/>
  <c r="B10" i="127" a="1"/>
  <c r="B10" i="127" s="1"/>
  <c r="C9" i="127" a="1"/>
  <c r="C9" i="127" s="1"/>
  <c r="D9" i="127" a="1"/>
  <c r="D9" i="127" s="1"/>
  <c r="E9" i="127" a="1"/>
  <c r="E9" i="127" s="1"/>
  <c r="F9" i="127" a="1"/>
  <c r="F9" i="127" s="1"/>
  <c r="B8" i="127" a="1"/>
  <c r="B8" i="127" s="1"/>
  <c r="C5" i="127" a="1"/>
  <c r="C5" i="127" s="1"/>
  <c r="D5" i="127" a="1"/>
  <c r="D5" i="127" s="1"/>
  <c r="E5" i="127" a="1"/>
  <c r="E5" i="127" s="1"/>
  <c r="F5" i="127" a="1"/>
  <c r="F5" i="127" s="1"/>
  <c r="AB6" i="56"/>
  <c r="G55" i="111"/>
  <c r="G54" i="111"/>
  <c r="G53" i="111"/>
  <c r="G52" i="111"/>
  <c r="G51" i="111"/>
  <c r="G50" i="111"/>
  <c r="G49" i="111"/>
  <c r="G48" i="111"/>
  <c r="G47" i="111"/>
  <c r="G46" i="111"/>
  <c r="G45" i="111"/>
  <c r="G44" i="111"/>
  <c r="G43" i="111"/>
  <c r="G42" i="111"/>
  <c r="G41" i="111"/>
  <c r="G40" i="111"/>
  <c r="G39" i="111"/>
  <c r="G38" i="111"/>
  <c r="G37" i="111"/>
  <c r="G36" i="111"/>
  <c r="G35" i="111"/>
  <c r="G34" i="111"/>
  <c r="G33" i="111"/>
  <c r="G32" i="111"/>
  <c r="G31" i="111"/>
  <c r="G30" i="111"/>
  <c r="G29" i="111"/>
  <c r="G28" i="111"/>
  <c r="G27" i="111"/>
  <c r="G26" i="111"/>
  <c r="G25" i="111"/>
  <c r="G24" i="111"/>
  <c r="G23" i="111"/>
  <c r="G22" i="111"/>
  <c r="G21" i="111"/>
  <c r="G20" i="111"/>
  <c r="G19" i="111"/>
  <c r="G18" i="111"/>
  <c r="G17" i="111"/>
  <c r="G16" i="111"/>
  <c r="G15" i="111"/>
  <c r="G14" i="111"/>
  <c r="G13" i="111"/>
  <c r="G12" i="111"/>
  <c r="G11" i="111"/>
  <c r="G10" i="111"/>
  <c r="G9" i="111"/>
  <c r="G8" i="111"/>
  <c r="G7" i="111"/>
  <c r="G6" i="111"/>
  <c r="G5" i="111"/>
  <c r="G115" i="111"/>
  <c r="G56" i="111" s="1"/>
  <c r="G115" i="110"/>
  <c r="G56" i="110"/>
  <c r="G55" i="110"/>
  <c r="G54" i="110"/>
  <c r="G53" i="110"/>
  <c r="G52" i="110"/>
  <c r="G51" i="110"/>
  <c r="G50" i="110"/>
  <c r="G49" i="110"/>
  <c r="G48" i="110"/>
  <c r="G47" i="110"/>
  <c r="G46" i="110"/>
  <c r="G45" i="110"/>
  <c r="G44" i="110"/>
  <c r="G43" i="110"/>
  <c r="G42" i="110"/>
  <c r="G41" i="110"/>
  <c r="G40" i="110"/>
  <c r="G39" i="110"/>
  <c r="G38" i="110"/>
  <c r="G37" i="110"/>
  <c r="G36" i="110"/>
  <c r="G35" i="110"/>
  <c r="G34" i="110"/>
  <c r="G33" i="110"/>
  <c r="G32" i="110"/>
  <c r="G31" i="110"/>
  <c r="G30" i="110"/>
  <c r="G29" i="110"/>
  <c r="G28" i="110"/>
  <c r="G27" i="110"/>
  <c r="G26" i="110"/>
  <c r="G25" i="110"/>
  <c r="G24" i="110"/>
  <c r="G23" i="110"/>
  <c r="G22" i="110"/>
  <c r="G21" i="110"/>
  <c r="G20" i="110"/>
  <c r="G19" i="110"/>
  <c r="G18" i="110"/>
  <c r="G17" i="110"/>
  <c r="G16" i="110"/>
  <c r="G15" i="110"/>
  <c r="G14" i="110"/>
  <c r="G13" i="110"/>
  <c r="G12" i="110"/>
  <c r="G11" i="110"/>
  <c r="G10" i="110"/>
  <c r="G9" i="110"/>
  <c r="G8" i="110"/>
  <c r="G7" i="110"/>
  <c r="G6" i="110"/>
  <c r="G5" i="110"/>
  <c r="G115" i="86"/>
  <c r="G114" i="86"/>
  <c r="G113" i="86"/>
  <c r="G112" i="86"/>
  <c r="G111" i="86"/>
  <c r="G110" i="86"/>
  <c r="G109" i="86"/>
  <c r="G108" i="86"/>
  <c r="G107" i="86"/>
  <c r="G106" i="86"/>
  <c r="G105" i="86"/>
  <c r="G104" i="86"/>
  <c r="G103" i="86"/>
  <c r="G102" i="86"/>
  <c r="G101" i="86"/>
  <c r="G100" i="86"/>
  <c r="G99" i="86"/>
  <c r="G98" i="86"/>
  <c r="G97" i="86"/>
  <c r="G96" i="86"/>
  <c r="G95" i="86"/>
  <c r="G94" i="86"/>
  <c r="G93" i="86"/>
  <c r="G92" i="86"/>
  <c r="G91" i="86"/>
  <c r="G90" i="86"/>
  <c r="G89" i="86"/>
  <c r="G88" i="86"/>
  <c r="G87" i="86"/>
  <c r="G86" i="86"/>
  <c r="G85" i="86"/>
  <c r="G84" i="86"/>
  <c r="G83" i="86"/>
  <c r="G82" i="86"/>
  <c r="G81" i="86"/>
  <c r="G80" i="86"/>
  <c r="G79" i="86"/>
  <c r="G78" i="86"/>
  <c r="G77" i="86"/>
  <c r="G76" i="86"/>
  <c r="G75" i="86"/>
  <c r="G74" i="86"/>
  <c r="G73" i="86"/>
  <c r="G72" i="86"/>
  <c r="G71" i="86"/>
  <c r="G70" i="86"/>
  <c r="G69" i="86"/>
  <c r="G68" i="86"/>
  <c r="G67" i="86"/>
  <c r="G66" i="86"/>
  <c r="G65" i="86"/>
  <c r="G64" i="86"/>
  <c r="G56" i="108"/>
  <c r="G115" i="109"/>
  <c r="G56" i="109"/>
  <c r="G55" i="109"/>
  <c r="G54" i="109"/>
  <c r="G53" i="109"/>
  <c r="G52" i="109"/>
  <c r="G51" i="109"/>
  <c r="G50" i="109"/>
  <c r="G49" i="109"/>
  <c r="G48" i="109"/>
  <c r="G47" i="109"/>
  <c r="G46" i="109"/>
  <c r="G45" i="109"/>
  <c r="G44" i="109"/>
  <c r="G43" i="109"/>
  <c r="G42" i="109"/>
  <c r="G41" i="109"/>
  <c r="G40" i="109"/>
  <c r="G39" i="109"/>
  <c r="G38" i="109"/>
  <c r="G37" i="109"/>
  <c r="G36" i="109"/>
  <c r="G35" i="109"/>
  <c r="G34" i="109"/>
  <c r="G33" i="109"/>
  <c r="G32" i="109"/>
  <c r="G31" i="109"/>
  <c r="G30" i="109"/>
  <c r="G29" i="109"/>
  <c r="G28" i="109"/>
  <c r="G27" i="109"/>
  <c r="G26" i="109"/>
  <c r="G25" i="109"/>
  <c r="G24" i="109"/>
  <c r="G23" i="109"/>
  <c r="G22" i="109"/>
  <c r="G21" i="109"/>
  <c r="G20" i="109"/>
  <c r="G19" i="109"/>
  <c r="G18" i="109"/>
  <c r="G17" i="109"/>
  <c r="G16" i="109"/>
  <c r="G15" i="109"/>
  <c r="G14" i="109"/>
  <c r="G13" i="109"/>
  <c r="G12" i="109"/>
  <c r="G11" i="109"/>
  <c r="G10" i="109"/>
  <c r="G9" i="109"/>
  <c r="G8" i="109"/>
  <c r="G7" i="109"/>
  <c r="G6" i="109"/>
  <c r="G5" i="109"/>
  <c r="G115" i="85"/>
  <c r="G56" i="85" s="1"/>
  <c r="G114" i="85"/>
  <c r="G55" i="85" s="1"/>
  <c r="G113" i="85"/>
  <c r="G54" i="85" s="1"/>
  <c r="G112" i="85"/>
  <c r="G53" i="85" s="1"/>
  <c r="G111" i="85"/>
  <c r="G52" i="85" s="1"/>
  <c r="G110" i="85"/>
  <c r="G51" i="85" s="1"/>
  <c r="G109" i="85"/>
  <c r="G50" i="85" s="1"/>
  <c r="G108" i="85"/>
  <c r="G49" i="85" s="1"/>
  <c r="G107" i="85"/>
  <c r="G48" i="85" s="1"/>
  <c r="G106" i="85"/>
  <c r="G47" i="85" s="1"/>
  <c r="G105" i="85"/>
  <c r="G46" i="85" s="1"/>
  <c r="G104" i="85"/>
  <c r="G45" i="85" s="1"/>
  <c r="G103" i="85"/>
  <c r="G44" i="85" s="1"/>
  <c r="G102" i="85"/>
  <c r="G43" i="85" s="1"/>
  <c r="G101" i="85"/>
  <c r="G42" i="85" s="1"/>
  <c r="G100" i="85"/>
  <c r="G41" i="85" s="1"/>
  <c r="G99" i="85"/>
  <c r="G40" i="85" s="1"/>
  <c r="G98" i="85"/>
  <c r="G39" i="85" s="1"/>
  <c r="G97" i="85"/>
  <c r="G38" i="85" s="1"/>
  <c r="G96" i="85"/>
  <c r="G37" i="85" s="1"/>
  <c r="G95" i="85"/>
  <c r="G36" i="85" s="1"/>
  <c r="G94" i="85"/>
  <c r="G35" i="85" s="1"/>
  <c r="G93" i="85"/>
  <c r="G34" i="85" s="1"/>
  <c r="G92" i="85"/>
  <c r="G33" i="85" s="1"/>
  <c r="G91" i="85"/>
  <c r="G32" i="85" s="1"/>
  <c r="G90" i="85"/>
  <c r="G31" i="85" s="1"/>
  <c r="G89" i="85"/>
  <c r="G30" i="85" s="1"/>
  <c r="G88" i="85"/>
  <c r="G29" i="85" s="1"/>
  <c r="G87" i="85"/>
  <c r="G28" i="85" s="1"/>
  <c r="G86" i="85"/>
  <c r="G27" i="85" s="1"/>
  <c r="G85" i="85"/>
  <c r="G26" i="85" s="1"/>
  <c r="G84" i="85"/>
  <c r="G25" i="85" s="1"/>
  <c r="G83" i="85"/>
  <c r="G24" i="85" s="1"/>
  <c r="G82" i="85"/>
  <c r="G23" i="85" s="1"/>
  <c r="G81" i="85"/>
  <c r="G22" i="85" s="1"/>
  <c r="G80" i="85"/>
  <c r="G21" i="85" s="1"/>
  <c r="G79" i="85"/>
  <c r="G20" i="85" s="1"/>
  <c r="G78" i="85"/>
  <c r="G19" i="85" s="1"/>
  <c r="G77" i="85"/>
  <c r="G18" i="85" s="1"/>
  <c r="G76" i="85"/>
  <c r="G17" i="85" s="1"/>
  <c r="G75" i="85"/>
  <c r="G16" i="85" s="1"/>
  <c r="G74" i="85"/>
  <c r="G15" i="85" s="1"/>
  <c r="G73" i="85"/>
  <c r="G14" i="85" s="1"/>
  <c r="G72" i="85"/>
  <c r="G13" i="85" s="1"/>
  <c r="G71" i="85"/>
  <c r="G12" i="85" s="1"/>
  <c r="G70" i="85"/>
  <c r="G11" i="85" s="1"/>
  <c r="G69" i="85"/>
  <c r="G10" i="85" s="1"/>
  <c r="G68" i="85"/>
  <c r="G9" i="85" s="1"/>
  <c r="G67" i="85"/>
  <c r="G8" i="85" s="1"/>
  <c r="G66" i="85"/>
  <c r="G7" i="85" s="1"/>
  <c r="G65" i="85"/>
  <c r="G6" i="85" s="1"/>
  <c r="G64" i="85"/>
  <c r="G5" i="85" s="1"/>
  <c r="Y55" i="79"/>
  <c r="Y54" i="79"/>
  <c r="Y53" i="79"/>
  <c r="Y52" i="79"/>
  <c r="Y51" i="79"/>
  <c r="Y50" i="79"/>
  <c r="Y49" i="79"/>
  <c r="Y48" i="79"/>
  <c r="Y47" i="79"/>
  <c r="Y46" i="79"/>
  <c r="Y45" i="79"/>
  <c r="Y44" i="79"/>
  <c r="Y43" i="79"/>
  <c r="Y42" i="79"/>
  <c r="Y41" i="79"/>
  <c r="Y40" i="79"/>
  <c r="Y39" i="79"/>
  <c r="Y38" i="79"/>
  <c r="Y37" i="79"/>
  <c r="Y36" i="79"/>
  <c r="Y35" i="79"/>
  <c r="Y34" i="79"/>
  <c r="Y33" i="79"/>
  <c r="Y32" i="79"/>
  <c r="Y31" i="79"/>
  <c r="Y30" i="79"/>
  <c r="Y29" i="79"/>
  <c r="Y28" i="79"/>
  <c r="Y27" i="79"/>
  <c r="Y26" i="79"/>
  <c r="Y25" i="79"/>
  <c r="Y24" i="79"/>
  <c r="Y23" i="79"/>
  <c r="Y22" i="79"/>
  <c r="Y21" i="79"/>
  <c r="Y20" i="79"/>
  <c r="Y19" i="79"/>
  <c r="Y18" i="79"/>
  <c r="Y17" i="79"/>
  <c r="Y16" i="79"/>
  <c r="Y15" i="79"/>
  <c r="Y14" i="79"/>
  <c r="Y13" i="79"/>
  <c r="Y12" i="79"/>
  <c r="Y11" i="79"/>
  <c r="Y10" i="79"/>
  <c r="Y9" i="79"/>
  <c r="Y8" i="79"/>
  <c r="Y7" i="79"/>
  <c r="Y6" i="79"/>
  <c r="Y5" i="79"/>
  <c r="Y115" i="79"/>
  <c r="Y174" i="79"/>
  <c r="G174" i="81"/>
  <c r="G115" i="81"/>
  <c r="G56" i="81"/>
  <c r="G55" i="81"/>
  <c r="G54" i="81"/>
  <c r="G53" i="81"/>
  <c r="G52" i="81"/>
  <c r="G51" i="81"/>
  <c r="G50" i="81"/>
  <c r="G49" i="81"/>
  <c r="G48" i="81"/>
  <c r="G47" i="81"/>
  <c r="G46" i="81"/>
  <c r="G45" i="81"/>
  <c r="G44" i="81"/>
  <c r="G43" i="81"/>
  <c r="G42" i="81"/>
  <c r="G41" i="81"/>
  <c r="G40" i="81"/>
  <c r="G39" i="81"/>
  <c r="G38" i="81"/>
  <c r="G37" i="81"/>
  <c r="G36" i="81"/>
  <c r="G35" i="81"/>
  <c r="G34" i="81"/>
  <c r="G33" i="81"/>
  <c r="G32" i="81"/>
  <c r="G31" i="81"/>
  <c r="G30" i="81"/>
  <c r="G29" i="81"/>
  <c r="G28" i="81"/>
  <c r="G27" i="81"/>
  <c r="G26" i="81"/>
  <c r="G25" i="81"/>
  <c r="G24" i="81"/>
  <c r="G23" i="81"/>
  <c r="G22" i="81"/>
  <c r="G21" i="81"/>
  <c r="G20" i="81"/>
  <c r="G19" i="81"/>
  <c r="G18" i="81"/>
  <c r="G17" i="81"/>
  <c r="G16" i="81"/>
  <c r="G15" i="81"/>
  <c r="G14" i="81"/>
  <c r="G13" i="81"/>
  <c r="G12" i="81"/>
  <c r="G11" i="81"/>
  <c r="G10" i="81"/>
  <c r="G9" i="81"/>
  <c r="G8" i="81"/>
  <c r="G7" i="81"/>
  <c r="G6" i="81"/>
  <c r="G5" i="81"/>
  <c r="Y174" i="120"/>
  <c r="Y173" i="120"/>
  <c r="Y172" i="120"/>
  <c r="Y171" i="120"/>
  <c r="Y170" i="120"/>
  <c r="Y169" i="120"/>
  <c r="Y168" i="120"/>
  <c r="Y167" i="120"/>
  <c r="Y166" i="120"/>
  <c r="Y165" i="120"/>
  <c r="Y164" i="120"/>
  <c r="Y163" i="120"/>
  <c r="Y162" i="120"/>
  <c r="Y161" i="120"/>
  <c r="Y160" i="120"/>
  <c r="Y159" i="120"/>
  <c r="Y158" i="120"/>
  <c r="Y157" i="120"/>
  <c r="Y156" i="120"/>
  <c r="Y155" i="120"/>
  <c r="Y154" i="120"/>
  <c r="Y153" i="120"/>
  <c r="Y152" i="120"/>
  <c r="Y151" i="120"/>
  <c r="Y150" i="120"/>
  <c r="Y149" i="120"/>
  <c r="Y148" i="120"/>
  <c r="Y147" i="120"/>
  <c r="Y146" i="120"/>
  <c r="Y145" i="120"/>
  <c r="Y144" i="120"/>
  <c r="Y143" i="120"/>
  <c r="Y142" i="120"/>
  <c r="Y141" i="120"/>
  <c r="Y140" i="120"/>
  <c r="Y139" i="120"/>
  <c r="Y138" i="120"/>
  <c r="Y137" i="120"/>
  <c r="Y136" i="120"/>
  <c r="Y135" i="120"/>
  <c r="Y134" i="120"/>
  <c r="Y133" i="120"/>
  <c r="Y132" i="120"/>
  <c r="Y131" i="120"/>
  <c r="Y130" i="120"/>
  <c r="Y129" i="120"/>
  <c r="Y128" i="120"/>
  <c r="Y127" i="120"/>
  <c r="Y126" i="120"/>
  <c r="Y125" i="120"/>
  <c r="Y124" i="120"/>
  <c r="Y123" i="120"/>
  <c r="Y115" i="77"/>
  <c r="Y174" i="77"/>
  <c r="Y56" i="77"/>
  <c r="Y55" i="77"/>
  <c r="Y54" i="77"/>
  <c r="Y53" i="77"/>
  <c r="Y52" i="77"/>
  <c r="Y51" i="77"/>
  <c r="Y50" i="77"/>
  <c r="Y49" i="77"/>
  <c r="Y48" i="77"/>
  <c r="Y47" i="77"/>
  <c r="Y46" i="77"/>
  <c r="Y45" i="77"/>
  <c r="Y44" i="77"/>
  <c r="Y43" i="77"/>
  <c r="Y42" i="77"/>
  <c r="Y41" i="77"/>
  <c r="Y40" i="77"/>
  <c r="Y39" i="77"/>
  <c r="Y38" i="77"/>
  <c r="Y37" i="77"/>
  <c r="Y36" i="77"/>
  <c r="Y35" i="77"/>
  <c r="Y34" i="77"/>
  <c r="Y33" i="77"/>
  <c r="Y32" i="77"/>
  <c r="Y31" i="77"/>
  <c r="Y30" i="77"/>
  <c r="Y29" i="77"/>
  <c r="Y28" i="77"/>
  <c r="Y27" i="77"/>
  <c r="Y26" i="77"/>
  <c r="Y25" i="77"/>
  <c r="Y24" i="77"/>
  <c r="Y23" i="77"/>
  <c r="Y22" i="77"/>
  <c r="Y21" i="77"/>
  <c r="Y20" i="77"/>
  <c r="Y19" i="77"/>
  <c r="Y18" i="77"/>
  <c r="Y17" i="77"/>
  <c r="Y16" i="77"/>
  <c r="Y15" i="77"/>
  <c r="Y14" i="77"/>
  <c r="Y13" i="77"/>
  <c r="Y12" i="77"/>
  <c r="Y11" i="77"/>
  <c r="Y10" i="77"/>
  <c r="Y9" i="77"/>
  <c r="Y8" i="77"/>
  <c r="Y7" i="77"/>
  <c r="Y6" i="77"/>
  <c r="Y5" i="77"/>
  <c r="Y115" i="76"/>
  <c r="Y174" i="76"/>
  <c r="Y56" i="76"/>
  <c r="Y55" i="76"/>
  <c r="Y54" i="76"/>
  <c r="Y53" i="76"/>
  <c r="Y52" i="76"/>
  <c r="Y51" i="76"/>
  <c r="Y50" i="76"/>
  <c r="Y49" i="76"/>
  <c r="Y48" i="76"/>
  <c r="Y47" i="76"/>
  <c r="Y46" i="76"/>
  <c r="Y45" i="76"/>
  <c r="Y44" i="76"/>
  <c r="Y43" i="76"/>
  <c r="Y42" i="76"/>
  <c r="Y41" i="76"/>
  <c r="Y40" i="76"/>
  <c r="Y39" i="76"/>
  <c r="Y38" i="76"/>
  <c r="Y37" i="76"/>
  <c r="Y36" i="76"/>
  <c r="Y35" i="76"/>
  <c r="Y34" i="76"/>
  <c r="Y33" i="76"/>
  <c r="Y32" i="76"/>
  <c r="Y31" i="76"/>
  <c r="Y30" i="76"/>
  <c r="Y29" i="76"/>
  <c r="Y28" i="76"/>
  <c r="Y27" i="76"/>
  <c r="Y26" i="76"/>
  <c r="Y25" i="76"/>
  <c r="Y24" i="76"/>
  <c r="Y23" i="76"/>
  <c r="Y22" i="76"/>
  <c r="Y21" i="76"/>
  <c r="Y20" i="76"/>
  <c r="Y19" i="76"/>
  <c r="Y18" i="76"/>
  <c r="Y17" i="76"/>
  <c r="Y16" i="76"/>
  <c r="Y15" i="76"/>
  <c r="Y14" i="76"/>
  <c r="Y13" i="76"/>
  <c r="Y12" i="76"/>
  <c r="Y11" i="76"/>
  <c r="Y10" i="76"/>
  <c r="Y9" i="76"/>
  <c r="Y8" i="76"/>
  <c r="Y7" i="76"/>
  <c r="Y56" i="104"/>
  <c r="Y55" i="104"/>
  <c r="Y54" i="104"/>
  <c r="Y53" i="104"/>
  <c r="Y52" i="104"/>
  <c r="Y51" i="104"/>
  <c r="Y50" i="104"/>
  <c r="Y49" i="104"/>
  <c r="Y48" i="104"/>
  <c r="Y47" i="104"/>
  <c r="Y46" i="104"/>
  <c r="Y45" i="104"/>
  <c r="Y44" i="104"/>
  <c r="Y43" i="104"/>
  <c r="Y42" i="104"/>
  <c r="Y41" i="104"/>
  <c r="Y40" i="104"/>
  <c r="Y39" i="104"/>
  <c r="Y38" i="104"/>
  <c r="Y37" i="104"/>
  <c r="Y36" i="104"/>
  <c r="Y35" i="104"/>
  <c r="Y34" i="104"/>
  <c r="Y33" i="104"/>
  <c r="Y32" i="104"/>
  <c r="Y31" i="104"/>
  <c r="Y30" i="104"/>
  <c r="Y29" i="104"/>
  <c r="Y28" i="104"/>
  <c r="Y27" i="104"/>
  <c r="Y26" i="104"/>
  <c r="Y25" i="104"/>
  <c r="Y24" i="104"/>
  <c r="Y23" i="104"/>
  <c r="Y22" i="104"/>
  <c r="Y21" i="104"/>
  <c r="Y20" i="104"/>
  <c r="Y19" i="104"/>
  <c r="Y18" i="104"/>
  <c r="Y17" i="104"/>
  <c r="Y16" i="104"/>
  <c r="Y15" i="104"/>
  <c r="Y14" i="104"/>
  <c r="Y13" i="104"/>
  <c r="Y12" i="104"/>
  <c r="Y11" i="104"/>
  <c r="Y10" i="104"/>
  <c r="Y9" i="104"/>
  <c r="Y8" i="104"/>
  <c r="Y7" i="104"/>
  <c r="Y6" i="104"/>
  <c r="Y5" i="104"/>
  <c r="G115" i="82"/>
  <c r="G56" i="82" s="1"/>
  <c r="G174"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G26" i="82"/>
  <c r="G25" i="82"/>
  <c r="G24" i="82"/>
  <c r="G23" i="82"/>
  <c r="G22" i="82"/>
  <c r="G21" i="82"/>
  <c r="G20" i="82"/>
  <c r="G19" i="82"/>
  <c r="G18" i="82"/>
  <c r="G17" i="82"/>
  <c r="G16" i="82"/>
  <c r="G15" i="82"/>
  <c r="G14" i="82"/>
  <c r="G13" i="82"/>
  <c r="G12" i="82"/>
  <c r="G11" i="82"/>
  <c r="G10" i="82"/>
  <c r="G9" i="82"/>
  <c r="G8" i="82"/>
  <c r="G7" i="82"/>
  <c r="G6" i="82"/>
  <c r="G5" i="82"/>
  <c r="M55" i="48"/>
  <c r="Y66" i="83" l="1"/>
  <c r="Y65" i="115" s="1"/>
  <c r="Y6" i="115" s="1"/>
  <c r="G6" i="86"/>
  <c r="Y74" i="83"/>
  <c r="Y73" i="115" s="1"/>
  <c r="Y14" i="115" s="1"/>
  <c r="G14" i="86"/>
  <c r="Y82" i="83"/>
  <c r="Y81" i="115" s="1"/>
  <c r="Y22" i="115" s="1"/>
  <c r="G22" i="86"/>
  <c r="Y90" i="83"/>
  <c r="Y89" i="115" s="1"/>
  <c r="Y30" i="115" s="1"/>
  <c r="G30" i="86"/>
  <c r="Y98" i="83"/>
  <c r="Y97" i="115" s="1"/>
  <c r="Y38" i="115" s="1"/>
  <c r="G38" i="86"/>
  <c r="Y106" i="83"/>
  <c r="Y105" i="115" s="1"/>
  <c r="Y46" i="115" s="1"/>
  <c r="G46" i="86"/>
  <c r="Y114" i="83"/>
  <c r="Y113" i="115" s="1"/>
  <c r="Y54" i="115" s="1"/>
  <c r="G54" i="86"/>
  <c r="Y89" i="83"/>
  <c r="Y88" i="115" s="1"/>
  <c r="Y29" i="115" s="1"/>
  <c r="G29" i="86"/>
  <c r="Y67" i="83"/>
  <c r="Y66" i="115" s="1"/>
  <c r="Y7" i="115" s="1"/>
  <c r="G7" i="86"/>
  <c r="Y75" i="83"/>
  <c r="Y74" i="115" s="1"/>
  <c r="Y15" i="115" s="1"/>
  <c r="G15" i="86"/>
  <c r="Y83" i="83"/>
  <c r="Y82" i="115" s="1"/>
  <c r="Y23" i="115" s="1"/>
  <c r="G23" i="86"/>
  <c r="G31" i="86"/>
  <c r="Y91" i="83"/>
  <c r="Y90" i="115" s="1"/>
  <c r="Y31" i="115" s="1"/>
  <c r="Y99" i="83"/>
  <c r="Y98" i="115" s="1"/>
  <c r="Y39" i="115" s="1"/>
  <c r="G39" i="86"/>
  <c r="Y107" i="83"/>
  <c r="Y106" i="115" s="1"/>
  <c r="Y47" i="115" s="1"/>
  <c r="G47" i="86"/>
  <c r="Y115" i="83"/>
  <c r="Y114" i="115" s="1"/>
  <c r="Y55" i="115" s="1"/>
  <c r="G55" i="86"/>
  <c r="Y81" i="83"/>
  <c r="Y80" i="115" s="1"/>
  <c r="Y21" i="115" s="1"/>
  <c r="G21" i="86"/>
  <c r="Y68" i="83"/>
  <c r="Y67" i="115" s="1"/>
  <c r="Y8" i="115" s="1"/>
  <c r="G8" i="86"/>
  <c r="Y76" i="83"/>
  <c r="Y75" i="115" s="1"/>
  <c r="Y16" i="115" s="1"/>
  <c r="G16" i="86"/>
  <c r="G24" i="86"/>
  <c r="Y84" i="83"/>
  <c r="Y83" i="115" s="1"/>
  <c r="Y24" i="115" s="1"/>
  <c r="Y92" i="83"/>
  <c r="Y91" i="115" s="1"/>
  <c r="Y32" i="115" s="1"/>
  <c r="G32" i="86"/>
  <c r="G40" i="86"/>
  <c r="Y100" i="83"/>
  <c r="Y99" i="115" s="1"/>
  <c r="Y40" i="115" s="1"/>
  <c r="G48" i="86"/>
  <c r="Y108" i="83"/>
  <c r="Y107" i="115" s="1"/>
  <c r="Y48" i="115" s="1"/>
  <c r="Y116" i="83"/>
  <c r="G56" i="86"/>
  <c r="Y97" i="83"/>
  <c r="Y96" i="115" s="1"/>
  <c r="Y37" i="115" s="1"/>
  <c r="G37" i="86"/>
  <c r="G9" i="86"/>
  <c r="Y69" i="83"/>
  <c r="Y68" i="115" s="1"/>
  <c r="Y9" i="115" s="1"/>
  <c r="G17" i="86"/>
  <c r="Y77" i="83"/>
  <c r="Y76" i="115" s="1"/>
  <c r="Y17" i="115" s="1"/>
  <c r="G25" i="86"/>
  <c r="Y85" i="83"/>
  <c r="Y84" i="115" s="1"/>
  <c r="Y25" i="115" s="1"/>
  <c r="G33" i="86"/>
  <c r="Y93" i="83"/>
  <c r="Y92" i="115" s="1"/>
  <c r="Y33" i="115" s="1"/>
  <c r="G41" i="86"/>
  <c r="Y101" i="83"/>
  <c r="Y100" i="115" s="1"/>
  <c r="Y41" i="115" s="1"/>
  <c r="G49" i="86"/>
  <c r="Y109" i="83"/>
  <c r="Y108" i="115" s="1"/>
  <c r="Y49" i="115" s="1"/>
  <c r="Y73" i="83"/>
  <c r="Y72" i="115" s="1"/>
  <c r="Y13" i="115" s="1"/>
  <c r="G13" i="86"/>
  <c r="G10" i="86"/>
  <c r="Y70" i="83"/>
  <c r="Y69" i="115" s="1"/>
  <c r="Y10" i="115" s="1"/>
  <c r="G18" i="86"/>
  <c r="Y78" i="83"/>
  <c r="Y77" i="115" s="1"/>
  <c r="Y18" i="115" s="1"/>
  <c r="G26" i="86"/>
  <c r="Y86" i="83"/>
  <c r="Y85" i="115" s="1"/>
  <c r="Y26" i="115" s="1"/>
  <c r="G34" i="86"/>
  <c r="Y94" i="83"/>
  <c r="Y93" i="115" s="1"/>
  <c r="Y34" i="115" s="1"/>
  <c r="G42" i="86"/>
  <c r="Y102" i="83"/>
  <c r="Y101" i="115" s="1"/>
  <c r="Y42" i="115" s="1"/>
  <c r="G50" i="86"/>
  <c r="Y110" i="83"/>
  <c r="Y109" i="115" s="1"/>
  <c r="Y50" i="115" s="1"/>
  <c r="G5" i="86"/>
  <c r="Y65" i="83"/>
  <c r="Y64" i="115" s="1"/>
  <c r="Y5" i="115" s="1"/>
  <c r="Y105" i="83"/>
  <c r="Y104" i="115" s="1"/>
  <c r="Y45" i="115" s="1"/>
  <c r="G45" i="86"/>
  <c r="G11" i="86"/>
  <c r="Y71" i="83"/>
  <c r="Y70" i="115" s="1"/>
  <c r="Y11" i="115" s="1"/>
  <c r="G19" i="86"/>
  <c r="Y79" i="83"/>
  <c r="Y78" i="115" s="1"/>
  <c r="Y19" i="115" s="1"/>
  <c r="G27" i="86"/>
  <c r="Y87" i="83"/>
  <c r="Y86" i="115" s="1"/>
  <c r="Y27" i="115" s="1"/>
  <c r="Y95" i="83"/>
  <c r="Y94" i="115" s="1"/>
  <c r="Y35" i="115" s="1"/>
  <c r="G35" i="86"/>
  <c r="G43" i="86"/>
  <c r="Y103" i="83"/>
  <c r="Y102" i="115" s="1"/>
  <c r="Y43" i="115" s="1"/>
  <c r="Y111" i="83"/>
  <c r="Y110" i="115" s="1"/>
  <c r="Y51" i="115" s="1"/>
  <c r="G51" i="86"/>
  <c r="Y113" i="83"/>
  <c r="Y112" i="115" s="1"/>
  <c r="Y53" i="115" s="1"/>
  <c r="G53" i="86"/>
  <c r="G12" i="86"/>
  <c r="Y72" i="83"/>
  <c r="Y71" i="115" s="1"/>
  <c r="Y12" i="115" s="1"/>
  <c r="G20" i="86"/>
  <c r="Y80" i="83"/>
  <c r="Y79" i="115" s="1"/>
  <c r="Y20" i="115" s="1"/>
  <c r="Y88" i="83"/>
  <c r="Y87" i="115" s="1"/>
  <c r="Y28" i="115" s="1"/>
  <c r="G28" i="86"/>
  <c r="Y96" i="83"/>
  <c r="Y95" i="115" s="1"/>
  <c r="Y36" i="115" s="1"/>
  <c r="G36" i="86"/>
  <c r="Y104" i="83"/>
  <c r="Y103" i="115" s="1"/>
  <c r="Y44" i="115" s="1"/>
  <c r="G44" i="86"/>
  <c r="G52" i="86"/>
  <c r="Y112" i="83"/>
  <c r="Y111" i="115" s="1"/>
  <c r="Y52" i="115" s="1"/>
  <c r="C11" i="127"/>
  <c r="E11" i="127"/>
  <c r="D11" i="127"/>
  <c r="F11" i="127"/>
  <c r="AB4" i="104"/>
  <c r="Y56" i="79"/>
  <c r="Y174" i="75"/>
  <c r="G174" i="72" s="1"/>
  <c r="Y56" i="75"/>
  <c r="Y55" i="75"/>
  <c r="Y54" i="75"/>
  <c r="Y53" i="75"/>
  <c r="Y52" i="75"/>
  <c r="Y51" i="75"/>
  <c r="Y50" i="75"/>
  <c r="Y49" i="75"/>
  <c r="Y48" i="75"/>
  <c r="Y47" i="75"/>
  <c r="Y46" i="75"/>
  <c r="Y45" i="75"/>
  <c r="Y44" i="75"/>
  <c r="Y43" i="75"/>
  <c r="Y42" i="75"/>
  <c r="Y41" i="75"/>
  <c r="Y40" i="75"/>
  <c r="Y39" i="75"/>
  <c r="Y38" i="75"/>
  <c r="C26" i="127" s="1" a="1"/>
  <c r="C26" i="127" s="1"/>
  <c r="Y37" i="75"/>
  <c r="Y36" i="75"/>
  <c r="Y35" i="75"/>
  <c r="Y34" i="75"/>
  <c r="Y33" i="75"/>
  <c r="Y32" i="75"/>
  <c r="Y31" i="75"/>
  <c r="Y30" i="75"/>
  <c r="Y29" i="75"/>
  <c r="Y28" i="75"/>
  <c r="E26" i="127" s="1" a="1"/>
  <c r="E26" i="127" s="1"/>
  <c r="Y27" i="75"/>
  <c r="Y26" i="75"/>
  <c r="Y25" i="75"/>
  <c r="F26" i="127" s="1" a="1"/>
  <c r="F26" i="127" s="1"/>
  <c r="Y24" i="75"/>
  <c r="Y23" i="75"/>
  <c r="Y22" i="75"/>
  <c r="Y21" i="75"/>
  <c r="D26" i="127" s="1" a="1"/>
  <c r="D26" i="127" s="1"/>
  <c r="Y20" i="75"/>
  <c r="Y19" i="75"/>
  <c r="Y18" i="75"/>
  <c r="Y17" i="75"/>
  <c r="Y16" i="75"/>
  <c r="Y15" i="75"/>
  <c r="Y14" i="75"/>
  <c r="Y13" i="75"/>
  <c r="Y12" i="75"/>
  <c r="Y11" i="75"/>
  <c r="Y10" i="75"/>
  <c r="Y9" i="75"/>
  <c r="B26" i="127" s="1" a="1"/>
  <c r="B26" i="127" s="1"/>
  <c r="Y8" i="75"/>
  <c r="Y7" i="75"/>
  <c r="Y6" i="75"/>
  <c r="Y5" i="75"/>
  <c r="G174" i="73"/>
  <c r="G115" i="73"/>
  <c r="G56" i="73"/>
  <c r="G55" i="73"/>
  <c r="G54" i="73"/>
  <c r="G53" i="73"/>
  <c r="G52"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G26" i="73"/>
  <c r="G25" i="73"/>
  <c r="G24" i="73"/>
  <c r="G23" i="73"/>
  <c r="G22" i="73"/>
  <c r="G21" i="73"/>
  <c r="G20" i="73"/>
  <c r="G19" i="73"/>
  <c r="G18" i="73"/>
  <c r="G17" i="73"/>
  <c r="G16" i="73"/>
  <c r="G15" i="73"/>
  <c r="G14" i="73"/>
  <c r="G13" i="73"/>
  <c r="G12" i="73"/>
  <c r="G11" i="73"/>
  <c r="G10" i="73"/>
  <c r="G9" i="73"/>
  <c r="G8" i="73"/>
  <c r="G7" i="73"/>
  <c r="G6" i="73"/>
  <c r="G5" i="73"/>
  <c r="Y56" i="80"/>
  <c r="Y55" i="80"/>
  <c r="Y54" i="80"/>
  <c r="Y53" i="80"/>
  <c r="Y52" i="80"/>
  <c r="D48" i="43" s="1"/>
  <c r="Y51" i="80"/>
  <c r="Y50" i="80"/>
  <c r="Y49" i="80"/>
  <c r="Y48" i="80"/>
  <c r="Y47" i="80"/>
  <c r="Y46" i="80"/>
  <c r="Y45" i="80"/>
  <c r="Y44" i="80"/>
  <c r="Y43" i="80"/>
  <c r="Y42" i="80"/>
  <c r="Y41" i="80"/>
  <c r="Y40" i="80"/>
  <c r="Y39" i="80"/>
  <c r="Y38" i="80"/>
  <c r="Y37" i="80"/>
  <c r="Y36" i="80"/>
  <c r="Y35" i="80"/>
  <c r="Y34" i="80"/>
  <c r="Y33" i="80"/>
  <c r="Y32" i="80"/>
  <c r="Y31" i="80"/>
  <c r="Y30" i="80"/>
  <c r="Y29" i="80"/>
  <c r="Y28" i="80"/>
  <c r="E44" i="127" s="1" a="1"/>
  <c r="E44" i="127" s="1"/>
  <c r="Y27" i="80"/>
  <c r="Y26" i="80"/>
  <c r="Y25" i="80"/>
  <c r="F44" i="127" s="1" a="1"/>
  <c r="F44" i="127" s="1"/>
  <c r="Y24" i="80"/>
  <c r="Y23" i="80"/>
  <c r="Y22" i="80"/>
  <c r="Y21" i="80"/>
  <c r="D44" i="127" s="1" a="1"/>
  <c r="D44" i="127" s="1"/>
  <c r="Y20" i="80"/>
  <c r="Y19" i="80"/>
  <c r="Y18" i="80"/>
  <c r="Y17" i="80"/>
  <c r="Y16" i="80"/>
  <c r="Y15" i="80"/>
  <c r="Y14" i="80"/>
  <c r="Y13" i="80"/>
  <c r="Y12" i="80"/>
  <c r="Y11" i="80"/>
  <c r="Y10" i="80"/>
  <c r="Y9" i="80"/>
  <c r="B44" i="127" s="1" a="1"/>
  <c r="B44" i="127" s="1"/>
  <c r="Y8" i="80"/>
  <c r="Y7" i="80"/>
  <c r="Y6" i="80"/>
  <c r="Y5" i="80"/>
  <c r="Y115" i="80"/>
  <c r="G115" i="72" s="1"/>
  <c r="G56" i="72" s="1"/>
  <c r="G56" i="107"/>
  <c r="G115" i="107"/>
  <c r="G115" i="106"/>
  <c r="G56" i="106"/>
  <c r="G114" i="84"/>
  <c r="G113" i="84"/>
  <c r="G112" i="84"/>
  <c r="G111" i="84"/>
  <c r="G110" i="84"/>
  <c r="G109" i="84"/>
  <c r="G108" i="84"/>
  <c r="G107" i="84"/>
  <c r="G106" i="84"/>
  <c r="G105" i="84"/>
  <c r="G104" i="84"/>
  <c r="G103" i="84"/>
  <c r="G102" i="84"/>
  <c r="G101" i="84"/>
  <c r="G100" i="84"/>
  <c r="G99" i="84"/>
  <c r="G98" i="84"/>
  <c r="G97" i="84"/>
  <c r="G96" i="84"/>
  <c r="G95" i="84"/>
  <c r="G94" i="84"/>
  <c r="G93" i="84"/>
  <c r="G92" i="84"/>
  <c r="G91" i="84"/>
  <c r="G90" i="84"/>
  <c r="G89" i="84"/>
  <c r="G88" i="84"/>
  <c r="G87" i="84"/>
  <c r="G86" i="84"/>
  <c r="G85" i="84"/>
  <c r="G84" i="84"/>
  <c r="G83" i="84"/>
  <c r="G82" i="84"/>
  <c r="G81" i="84"/>
  <c r="G80" i="84"/>
  <c r="G79" i="84"/>
  <c r="G78" i="84"/>
  <c r="G77" i="84"/>
  <c r="G76" i="84"/>
  <c r="G75" i="84"/>
  <c r="G74" i="84"/>
  <c r="G73" i="84"/>
  <c r="G72" i="84"/>
  <c r="G71" i="84"/>
  <c r="G70" i="84"/>
  <c r="G69" i="84"/>
  <c r="G68" i="84"/>
  <c r="G67" i="84"/>
  <c r="G66" i="84"/>
  <c r="G65" i="84"/>
  <c r="G64" i="84"/>
  <c r="G115" i="84" s="1"/>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G26" i="84"/>
  <c r="G25" i="84"/>
  <c r="G24" i="84"/>
  <c r="G23" i="84"/>
  <c r="G22" i="84"/>
  <c r="G21" i="84"/>
  <c r="G20" i="84"/>
  <c r="G19" i="84"/>
  <c r="G18" i="84"/>
  <c r="G17" i="84"/>
  <c r="G16" i="84"/>
  <c r="G15" i="84"/>
  <c r="G14" i="84"/>
  <c r="G13" i="84"/>
  <c r="G12" i="84"/>
  <c r="G11" i="84"/>
  <c r="G10" i="84"/>
  <c r="G9" i="84"/>
  <c r="G8" i="84"/>
  <c r="G7" i="84"/>
  <c r="G6" i="84"/>
  <c r="G5" i="84"/>
  <c r="G174" i="92"/>
  <c r="G115" i="92"/>
  <c r="G56" i="92"/>
  <c r="G55" i="92"/>
  <c r="G54" i="92"/>
  <c r="G53" i="92"/>
  <c r="G52" i="92"/>
  <c r="G51" i="92"/>
  <c r="G50" i="92"/>
  <c r="G49" i="92"/>
  <c r="G48" i="92"/>
  <c r="G47" i="92"/>
  <c r="G46" i="92"/>
  <c r="G45" i="92"/>
  <c r="G44" i="92"/>
  <c r="G43" i="92"/>
  <c r="G42" i="92"/>
  <c r="G41" i="92"/>
  <c r="G40" i="92"/>
  <c r="G39" i="92"/>
  <c r="G38" i="92"/>
  <c r="G37" i="92"/>
  <c r="G36" i="92"/>
  <c r="G35" i="92"/>
  <c r="G34" i="92"/>
  <c r="G33" i="92"/>
  <c r="G32" i="92"/>
  <c r="G31" i="92"/>
  <c r="G30" i="92"/>
  <c r="G29" i="92"/>
  <c r="G28" i="92"/>
  <c r="G27" i="92"/>
  <c r="G26" i="92"/>
  <c r="G25" i="92"/>
  <c r="G24" i="92"/>
  <c r="G23" i="92"/>
  <c r="G22" i="92"/>
  <c r="G21" i="92"/>
  <c r="G20" i="92"/>
  <c r="G19" i="92"/>
  <c r="G18" i="92"/>
  <c r="G17" i="92"/>
  <c r="G16" i="92"/>
  <c r="G15" i="92"/>
  <c r="G14" i="92"/>
  <c r="G13" i="92"/>
  <c r="G12" i="92"/>
  <c r="G11" i="92"/>
  <c r="G10" i="92"/>
  <c r="G9" i="92"/>
  <c r="G8" i="92"/>
  <c r="G7" i="92"/>
  <c r="G6" i="92"/>
  <c r="G5" i="92"/>
  <c r="G56" i="91"/>
  <c r="G55" i="91"/>
  <c r="G54" i="91"/>
  <c r="G53" i="91"/>
  <c r="G52" i="91"/>
  <c r="G51" i="91"/>
  <c r="G50" i="91"/>
  <c r="G49" i="91"/>
  <c r="G48" i="91"/>
  <c r="G47" i="91"/>
  <c r="G46" i="91"/>
  <c r="G45" i="91"/>
  <c r="G44" i="91"/>
  <c r="G43" i="91"/>
  <c r="G42" i="91"/>
  <c r="G41" i="91"/>
  <c r="G40" i="91"/>
  <c r="G39" i="91"/>
  <c r="G38" i="91"/>
  <c r="G37" i="91"/>
  <c r="G36" i="91"/>
  <c r="G35" i="91"/>
  <c r="G34" i="91"/>
  <c r="G33" i="91"/>
  <c r="G32" i="91"/>
  <c r="G31" i="91"/>
  <c r="G30" i="91"/>
  <c r="G29" i="91"/>
  <c r="G28" i="91"/>
  <c r="G27" i="91"/>
  <c r="G26" i="91"/>
  <c r="G25" i="91"/>
  <c r="G24" i="91"/>
  <c r="G23" i="91"/>
  <c r="G22" i="91"/>
  <c r="G21" i="91"/>
  <c r="G20" i="91"/>
  <c r="G19" i="91"/>
  <c r="G18" i="91"/>
  <c r="G17" i="91"/>
  <c r="G16" i="91"/>
  <c r="G15" i="91"/>
  <c r="G14" i="91"/>
  <c r="G13" i="91"/>
  <c r="G12" i="91"/>
  <c r="G11" i="91"/>
  <c r="G10" i="91"/>
  <c r="G9" i="91"/>
  <c r="G8" i="91"/>
  <c r="G7" i="91"/>
  <c r="G6" i="91"/>
  <c r="G5" i="91"/>
  <c r="G115" i="91"/>
  <c r="G174" i="91"/>
  <c r="G174" i="90"/>
  <c r="G115" i="90"/>
  <c r="G55" i="90"/>
  <c r="G54" i="90"/>
  <c r="G53" i="90"/>
  <c r="G52" i="90"/>
  <c r="G51" i="90"/>
  <c r="G50"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174" i="87"/>
  <c r="G55" i="87"/>
  <c r="G54" i="87"/>
  <c r="G53" i="87"/>
  <c r="G52" i="87"/>
  <c r="G51" i="87"/>
  <c r="G50" i="87"/>
  <c r="G49" i="87"/>
  <c r="G48" i="87"/>
  <c r="G47" i="87"/>
  <c r="G46" i="87"/>
  <c r="G45" i="87"/>
  <c r="G44" i="87"/>
  <c r="G43" i="87"/>
  <c r="G42" i="87"/>
  <c r="G41" i="87"/>
  <c r="G40" i="87"/>
  <c r="G39" i="87"/>
  <c r="G38" i="87"/>
  <c r="G37" i="87"/>
  <c r="G36" i="87"/>
  <c r="G35" i="87"/>
  <c r="G34" i="87"/>
  <c r="G33" i="87"/>
  <c r="G32" i="87"/>
  <c r="G31" i="87"/>
  <c r="G30" i="87"/>
  <c r="G29" i="87"/>
  <c r="G28" i="87"/>
  <c r="G27" i="87"/>
  <c r="G26" i="87"/>
  <c r="G25" i="87"/>
  <c r="G24" i="87"/>
  <c r="G23" i="87"/>
  <c r="G22" i="87"/>
  <c r="G21" i="87"/>
  <c r="G20" i="87"/>
  <c r="G19" i="87"/>
  <c r="G18" i="87"/>
  <c r="G17" i="87"/>
  <c r="G16" i="87"/>
  <c r="G15" i="87"/>
  <c r="G14" i="87"/>
  <c r="G13" i="87"/>
  <c r="G12" i="87"/>
  <c r="G11" i="87"/>
  <c r="G10" i="87"/>
  <c r="G9" i="87"/>
  <c r="G8" i="87"/>
  <c r="G7" i="87"/>
  <c r="G6" i="87"/>
  <c r="G5" i="87"/>
  <c r="G115" i="87"/>
  <c r="G56" i="87" s="1"/>
  <c r="G115" i="114"/>
  <c r="G114" i="114"/>
  <c r="G113" i="114"/>
  <c r="G112" i="114"/>
  <c r="G111" i="114"/>
  <c r="G110" i="114"/>
  <c r="G109" i="114"/>
  <c r="G108" i="114"/>
  <c r="G107" i="114"/>
  <c r="G106" i="114"/>
  <c r="G105" i="114"/>
  <c r="G104" i="114"/>
  <c r="G103" i="114"/>
  <c r="G102" i="114"/>
  <c r="G101" i="114"/>
  <c r="G100" i="114"/>
  <c r="G99" i="114"/>
  <c r="G98" i="114"/>
  <c r="G97" i="114"/>
  <c r="G96" i="114"/>
  <c r="G95" i="114"/>
  <c r="G94" i="114"/>
  <c r="G93" i="114"/>
  <c r="G92" i="114"/>
  <c r="G91" i="114"/>
  <c r="G90" i="114"/>
  <c r="G89" i="114"/>
  <c r="G88" i="114"/>
  <c r="G87" i="114"/>
  <c r="G86" i="114"/>
  <c r="G85" i="114"/>
  <c r="G84" i="114"/>
  <c r="G83" i="114"/>
  <c r="G82" i="114"/>
  <c r="G81" i="114"/>
  <c r="G80" i="114"/>
  <c r="G79" i="114"/>
  <c r="G78" i="114"/>
  <c r="G77" i="114"/>
  <c r="G76" i="114"/>
  <c r="G75" i="114"/>
  <c r="G74" i="114"/>
  <c r="G73" i="114"/>
  <c r="G72" i="114"/>
  <c r="G71" i="114"/>
  <c r="G70" i="114"/>
  <c r="G69" i="114"/>
  <c r="G68" i="114"/>
  <c r="G67" i="114"/>
  <c r="G66" i="114"/>
  <c r="G65" i="114"/>
  <c r="G64" i="114"/>
  <c r="G174" i="114"/>
  <c r="G173" i="114"/>
  <c r="G172" i="114"/>
  <c r="G171" i="114"/>
  <c r="G170" i="114"/>
  <c r="G169" i="114"/>
  <c r="G168" i="114"/>
  <c r="G167" i="114"/>
  <c r="G166" i="114"/>
  <c r="G165" i="114"/>
  <c r="G164" i="114"/>
  <c r="G163" i="114"/>
  <c r="G162" i="114"/>
  <c r="G161" i="114"/>
  <c r="G160" i="114"/>
  <c r="G159" i="114"/>
  <c r="G158" i="114"/>
  <c r="G157" i="114"/>
  <c r="G156" i="114"/>
  <c r="G155" i="114"/>
  <c r="G154" i="114"/>
  <c r="G153" i="114"/>
  <c r="G152" i="114"/>
  <c r="G151" i="114"/>
  <c r="G150" i="114"/>
  <c r="G149" i="114"/>
  <c r="G148" i="114"/>
  <c r="G147" i="114"/>
  <c r="G146" i="114"/>
  <c r="G145" i="114"/>
  <c r="G144" i="114"/>
  <c r="G143" i="114"/>
  <c r="G142" i="114"/>
  <c r="G141" i="114"/>
  <c r="G140" i="114"/>
  <c r="G139" i="114"/>
  <c r="G138" i="114"/>
  <c r="G137" i="114"/>
  <c r="G136" i="114"/>
  <c r="G135" i="114"/>
  <c r="G134" i="114"/>
  <c r="G133" i="114"/>
  <c r="G132" i="114"/>
  <c r="G131" i="114"/>
  <c r="G130" i="114"/>
  <c r="G129" i="114"/>
  <c r="G128" i="114"/>
  <c r="G127" i="114"/>
  <c r="G126" i="114"/>
  <c r="G125" i="114"/>
  <c r="G124" i="114"/>
  <c r="G123" i="114"/>
  <c r="G174" i="59"/>
  <c r="G115" i="59"/>
  <c r="G56" i="59" s="1"/>
  <c r="G55" i="59"/>
  <c r="G54" i="59"/>
  <c r="G53" i="59"/>
  <c r="G52" i="59"/>
  <c r="G51" i="59"/>
  <c r="G50" i="59"/>
  <c r="G49" i="59"/>
  <c r="G48" i="59"/>
  <c r="G47" i="59"/>
  <c r="G46" i="59"/>
  <c r="G45" i="59"/>
  <c r="G44" i="59"/>
  <c r="G43" i="59"/>
  <c r="G42" i="59"/>
  <c r="G41" i="59"/>
  <c r="G40" i="59"/>
  <c r="G39" i="59"/>
  <c r="G38" i="59"/>
  <c r="G37" i="59"/>
  <c r="G36" i="59"/>
  <c r="G35" i="59"/>
  <c r="G34" i="59"/>
  <c r="G33" i="59"/>
  <c r="G32" i="59"/>
  <c r="G31" i="59"/>
  <c r="G30" i="59"/>
  <c r="G29" i="59"/>
  <c r="G28" i="59"/>
  <c r="G27" i="59"/>
  <c r="G26" i="59"/>
  <c r="G25" i="59"/>
  <c r="G24" i="59"/>
  <c r="G23" i="59"/>
  <c r="G22" i="59"/>
  <c r="G21" i="59"/>
  <c r="G20" i="59"/>
  <c r="G19" i="59"/>
  <c r="G18" i="59"/>
  <c r="G17" i="59"/>
  <c r="G16" i="59"/>
  <c r="G15" i="59"/>
  <c r="G14" i="59"/>
  <c r="G13" i="59"/>
  <c r="G12" i="59"/>
  <c r="G11" i="59"/>
  <c r="G10" i="59"/>
  <c r="G9" i="59"/>
  <c r="G8" i="59"/>
  <c r="G7" i="59"/>
  <c r="G6" i="59"/>
  <c r="G5" i="59"/>
  <c r="G174" i="71"/>
  <c r="G55" i="71"/>
  <c r="G54" i="71"/>
  <c r="G53" i="71"/>
  <c r="G52" i="71"/>
  <c r="G51" i="71"/>
  <c r="G50" i="71"/>
  <c r="G49" i="71"/>
  <c r="G48" i="71"/>
  <c r="G47" i="71"/>
  <c r="G46" i="71"/>
  <c r="G45" i="71"/>
  <c r="G44" i="71"/>
  <c r="G43" i="71"/>
  <c r="G42" i="71"/>
  <c r="G41" i="71"/>
  <c r="G40" i="71"/>
  <c r="G39" i="71"/>
  <c r="G38" i="71"/>
  <c r="G37" i="71"/>
  <c r="G36" i="71"/>
  <c r="G35" i="71"/>
  <c r="G34" i="71"/>
  <c r="G33" i="71"/>
  <c r="G32" i="71"/>
  <c r="G31" i="71"/>
  <c r="G30" i="71"/>
  <c r="G29" i="71"/>
  <c r="G28" i="71"/>
  <c r="G27" i="71"/>
  <c r="G26" i="71"/>
  <c r="G25" i="71"/>
  <c r="G24" i="71"/>
  <c r="G23" i="71"/>
  <c r="G22" i="71"/>
  <c r="G21" i="71"/>
  <c r="G20" i="71"/>
  <c r="G19" i="71"/>
  <c r="G18" i="71"/>
  <c r="G17" i="71"/>
  <c r="G16" i="71"/>
  <c r="G15" i="71"/>
  <c r="G14" i="71"/>
  <c r="G13" i="71"/>
  <c r="G12" i="71"/>
  <c r="G11" i="71"/>
  <c r="G10" i="71"/>
  <c r="G9" i="71"/>
  <c r="G8" i="71"/>
  <c r="G7" i="71"/>
  <c r="G6" i="71"/>
  <c r="G5" i="71"/>
  <c r="G174" i="70"/>
  <c r="G115" i="70"/>
  <c r="Y115" i="69" s="1"/>
  <c r="G55" i="70"/>
  <c r="G54" i="70"/>
  <c r="G53" i="70"/>
  <c r="G52" i="70"/>
  <c r="G51" i="70"/>
  <c r="G50" i="70"/>
  <c r="G49" i="70"/>
  <c r="G48" i="70"/>
  <c r="G47" i="70"/>
  <c r="G46" i="70"/>
  <c r="G45" i="70"/>
  <c r="G44" i="70"/>
  <c r="G43" i="70"/>
  <c r="G42" i="70"/>
  <c r="G41" i="70"/>
  <c r="G40" i="70"/>
  <c r="G39" i="70"/>
  <c r="G38" i="70"/>
  <c r="G37" i="70"/>
  <c r="G36" i="70"/>
  <c r="G35" i="70"/>
  <c r="G34" i="70"/>
  <c r="G33" i="70"/>
  <c r="G32" i="70"/>
  <c r="G31" i="70"/>
  <c r="G30" i="70"/>
  <c r="G29" i="70"/>
  <c r="G28" i="70"/>
  <c r="G27" i="70"/>
  <c r="G26" i="70"/>
  <c r="G25" i="70"/>
  <c r="G24" i="70"/>
  <c r="G23" i="70"/>
  <c r="G22" i="70"/>
  <c r="G21" i="70"/>
  <c r="G20" i="70"/>
  <c r="G19" i="70"/>
  <c r="G18" i="70"/>
  <c r="G17" i="70"/>
  <c r="G16" i="70"/>
  <c r="G15" i="70"/>
  <c r="G14" i="70"/>
  <c r="G13" i="70"/>
  <c r="G12" i="70"/>
  <c r="G11" i="70"/>
  <c r="G10" i="70"/>
  <c r="G9" i="70"/>
  <c r="G8" i="70"/>
  <c r="G7" i="70"/>
  <c r="G6" i="70"/>
  <c r="G5" i="70"/>
  <c r="Y55" i="69"/>
  <c r="Y54" i="69"/>
  <c r="Y53" i="69"/>
  <c r="Y52" i="69"/>
  <c r="Y51" i="69"/>
  <c r="Y50" i="69"/>
  <c r="Y49" i="69"/>
  <c r="Y48" i="69"/>
  <c r="Y47" i="69"/>
  <c r="Y46" i="69"/>
  <c r="Y45" i="69"/>
  <c r="Y44" i="69"/>
  <c r="Y43" i="69"/>
  <c r="Y42" i="69"/>
  <c r="Y41" i="69"/>
  <c r="Y40" i="69"/>
  <c r="Y39" i="69"/>
  <c r="Y38" i="69"/>
  <c r="Y37" i="69"/>
  <c r="Y36" i="69"/>
  <c r="Y35" i="69"/>
  <c r="Y34" i="69"/>
  <c r="Y33" i="69"/>
  <c r="Y32" i="69"/>
  <c r="Y31" i="69"/>
  <c r="Y30" i="69"/>
  <c r="Y29" i="69"/>
  <c r="Y28" i="69"/>
  <c r="Y27" i="69"/>
  <c r="Y26" i="69"/>
  <c r="Y25" i="69"/>
  <c r="Y24" i="69"/>
  <c r="Y23" i="69"/>
  <c r="Y22" i="69"/>
  <c r="Y21" i="69"/>
  <c r="Y20" i="69"/>
  <c r="Y19" i="69"/>
  <c r="Y18" i="69"/>
  <c r="Y17" i="69"/>
  <c r="Y16" i="69"/>
  <c r="Y15" i="69"/>
  <c r="Y14" i="69"/>
  <c r="Y13" i="69"/>
  <c r="Y12" i="69"/>
  <c r="Y11" i="69"/>
  <c r="Y10" i="69"/>
  <c r="Y9" i="69"/>
  <c r="Y8" i="69"/>
  <c r="Y7" i="69"/>
  <c r="Y6" i="69"/>
  <c r="Y5" i="69"/>
  <c r="Y56" i="69"/>
  <c r="G174" i="68"/>
  <c r="F174" i="68"/>
  <c r="G115" i="68"/>
  <c r="F115" i="68"/>
  <c r="G55" i="68"/>
  <c r="G54" i="68"/>
  <c r="G53" i="68"/>
  <c r="G52" i="68"/>
  <c r="G51" i="68"/>
  <c r="G50" i="68"/>
  <c r="G49" i="68"/>
  <c r="G48" i="68"/>
  <c r="G47" i="68"/>
  <c r="G46" i="68"/>
  <c r="G45" i="68"/>
  <c r="G44" i="68"/>
  <c r="G43" i="68"/>
  <c r="G42" i="68"/>
  <c r="G41" i="68"/>
  <c r="G40" i="68"/>
  <c r="G39" i="68"/>
  <c r="G38" i="68"/>
  <c r="G37" i="68"/>
  <c r="G36" i="68"/>
  <c r="G35" i="68"/>
  <c r="G34" i="68"/>
  <c r="G33" i="68"/>
  <c r="G32" i="68"/>
  <c r="G31" i="68"/>
  <c r="G30" i="68"/>
  <c r="G29" i="68"/>
  <c r="G28" i="68"/>
  <c r="G27" i="68"/>
  <c r="G26" i="68"/>
  <c r="G25" i="68"/>
  <c r="G24" i="68"/>
  <c r="G23" i="68"/>
  <c r="G22" i="68"/>
  <c r="G21" i="68"/>
  <c r="G20" i="68"/>
  <c r="G19" i="68"/>
  <c r="G18" i="68"/>
  <c r="G17" i="68"/>
  <c r="G16" i="68"/>
  <c r="G15" i="68"/>
  <c r="G14" i="68"/>
  <c r="G13" i="68"/>
  <c r="G12" i="68"/>
  <c r="G11" i="68"/>
  <c r="G10" i="68"/>
  <c r="G9" i="68"/>
  <c r="G8" i="68"/>
  <c r="G7" i="68"/>
  <c r="G6" i="68"/>
  <c r="G5" i="68"/>
  <c r="G174" i="67"/>
  <c r="F174" i="67"/>
  <c r="G115"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G9" i="67"/>
  <c r="G8" i="67"/>
  <c r="G7" i="67"/>
  <c r="G6" i="67"/>
  <c r="G5" i="67"/>
  <c r="G5" i="66"/>
  <c r="G6" i="66"/>
  <c r="G7" i="66"/>
  <c r="G8" i="66"/>
  <c r="G9" i="66"/>
  <c r="G10" i="66"/>
  <c r="G11" i="66"/>
  <c r="G12" i="66"/>
  <c r="G13" i="66"/>
  <c r="G14" i="66"/>
  <c r="G15"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174" i="66"/>
  <c r="G115" i="66"/>
  <c r="G56" i="66"/>
  <c r="Y115" i="65"/>
  <c r="Y174" i="65"/>
  <c r="Y55" i="65"/>
  <c r="Y54" i="65"/>
  <c r="Y53" i="65"/>
  <c r="Y52" i="65"/>
  <c r="Y51" i="65"/>
  <c r="Y50" i="65"/>
  <c r="Y49" i="65"/>
  <c r="Y48" i="65"/>
  <c r="Y47" i="65"/>
  <c r="Y46" i="65"/>
  <c r="Y45" i="65"/>
  <c r="Y44" i="65"/>
  <c r="Y43" i="65"/>
  <c r="Y42" i="65"/>
  <c r="Y41" i="65"/>
  <c r="Y40" i="65"/>
  <c r="Y39" i="65"/>
  <c r="Y38" i="65"/>
  <c r="Y37" i="65"/>
  <c r="Y36" i="65"/>
  <c r="Y35" i="65"/>
  <c r="Y34" i="65"/>
  <c r="Y33" i="65"/>
  <c r="Y32" i="65"/>
  <c r="Y31" i="65"/>
  <c r="Y30" i="65"/>
  <c r="Y29" i="65"/>
  <c r="Y28" i="65"/>
  <c r="Y27" i="65"/>
  <c r="Y26" i="65"/>
  <c r="Y25" i="65"/>
  <c r="Y24" i="65"/>
  <c r="Y23" i="65"/>
  <c r="Y22" i="65"/>
  <c r="Y21" i="65"/>
  <c r="Y20" i="65"/>
  <c r="Y19" i="65"/>
  <c r="Y18" i="65"/>
  <c r="Y17" i="65"/>
  <c r="Y16" i="65"/>
  <c r="Y15" i="65"/>
  <c r="Y14" i="65"/>
  <c r="Y13" i="65"/>
  <c r="Y12" i="65"/>
  <c r="Y11" i="65"/>
  <c r="Y10" i="65"/>
  <c r="Y9" i="65"/>
  <c r="Y8" i="65"/>
  <c r="Y7" i="65"/>
  <c r="Y6" i="65"/>
  <c r="Y5" i="65"/>
  <c r="G174" i="78"/>
  <c r="G115"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G26" i="78"/>
  <c r="G25" i="78"/>
  <c r="G24" i="78"/>
  <c r="G23" i="78"/>
  <c r="G22" i="78"/>
  <c r="G21" i="78"/>
  <c r="G20" i="78"/>
  <c r="G19" i="78"/>
  <c r="G18" i="78"/>
  <c r="G17" i="78"/>
  <c r="G16" i="78"/>
  <c r="G15" i="78"/>
  <c r="G14" i="78"/>
  <c r="G13" i="78"/>
  <c r="G12" i="78"/>
  <c r="G11" i="78"/>
  <c r="G10" i="78"/>
  <c r="G9" i="78"/>
  <c r="G8" i="78"/>
  <c r="G7" i="78"/>
  <c r="G6" i="78"/>
  <c r="G5" i="78"/>
  <c r="Y55" i="112"/>
  <c r="Y54" i="112"/>
  <c r="Y53" i="112"/>
  <c r="Y52" i="112"/>
  <c r="Y51" i="112"/>
  <c r="Y50" i="112"/>
  <c r="Y49" i="112"/>
  <c r="Y48" i="112"/>
  <c r="Y47" i="112"/>
  <c r="Y46" i="112"/>
  <c r="Y45" i="112"/>
  <c r="Y44" i="112"/>
  <c r="Y43" i="112"/>
  <c r="Y42" i="112"/>
  <c r="Y41" i="112"/>
  <c r="Y40" i="112"/>
  <c r="Y39" i="112"/>
  <c r="Y38" i="112"/>
  <c r="Y37" i="112"/>
  <c r="Y36" i="112"/>
  <c r="Y35" i="112"/>
  <c r="Y34" i="112"/>
  <c r="Y33" i="112"/>
  <c r="Y32" i="112"/>
  <c r="Y31" i="112"/>
  <c r="Y30" i="112"/>
  <c r="Y29" i="112"/>
  <c r="Y28" i="112"/>
  <c r="Y27" i="112"/>
  <c r="Y26" i="112"/>
  <c r="Y25" i="112"/>
  <c r="Y24" i="112"/>
  <c r="Y23" i="112"/>
  <c r="Y22" i="112"/>
  <c r="Y21" i="112"/>
  <c r="Y20" i="112"/>
  <c r="Y19" i="112"/>
  <c r="Y18" i="112"/>
  <c r="Y17" i="112"/>
  <c r="Y16" i="112"/>
  <c r="Y15" i="112"/>
  <c r="Y14" i="112"/>
  <c r="Y13" i="112"/>
  <c r="Y12" i="112"/>
  <c r="Y11" i="112"/>
  <c r="Y10" i="112"/>
  <c r="Y9" i="112"/>
  <c r="Y8" i="112"/>
  <c r="Y7" i="112"/>
  <c r="Y6" i="112"/>
  <c r="Y5" i="112"/>
  <c r="Y56" i="112" s="1"/>
  <c r="Y115" i="112"/>
  <c r="Y174" i="112"/>
  <c r="G174" i="93"/>
  <c r="G173" i="93"/>
  <c r="G172" i="93"/>
  <c r="G171" i="93"/>
  <c r="G170" i="93"/>
  <c r="G169" i="93"/>
  <c r="G168" i="93"/>
  <c r="G167" i="93"/>
  <c r="G166" i="93"/>
  <c r="G48" i="93" s="1"/>
  <c r="G165" i="93"/>
  <c r="G164" i="93"/>
  <c r="G163" i="93"/>
  <c r="G162" i="93"/>
  <c r="G161" i="93"/>
  <c r="G160" i="93"/>
  <c r="G159" i="93"/>
  <c r="G158" i="93"/>
  <c r="G40" i="93" s="1"/>
  <c r="G157" i="93"/>
  <c r="G156" i="93"/>
  <c r="G155" i="93"/>
  <c r="G154" i="93"/>
  <c r="G153" i="93"/>
  <c r="G152" i="93"/>
  <c r="G151" i="93"/>
  <c r="G150" i="93"/>
  <c r="G32" i="93" s="1"/>
  <c r="G149" i="93"/>
  <c r="G148" i="93"/>
  <c r="G147" i="93"/>
  <c r="G146" i="93"/>
  <c r="G145" i="93"/>
  <c r="G144" i="93"/>
  <c r="G143" i="93"/>
  <c r="G142" i="93"/>
  <c r="G24" i="93" s="1"/>
  <c r="G141" i="93"/>
  <c r="G140" i="93"/>
  <c r="G139" i="93"/>
  <c r="G138" i="93"/>
  <c r="G137" i="93"/>
  <c r="G136" i="93"/>
  <c r="G135" i="93"/>
  <c r="G134" i="93"/>
  <c r="G16" i="93" s="1"/>
  <c r="G133" i="93"/>
  <c r="G132" i="93"/>
  <c r="G131" i="93"/>
  <c r="G130" i="93"/>
  <c r="G129" i="93"/>
  <c r="G128" i="93"/>
  <c r="G127" i="93"/>
  <c r="G126" i="93"/>
  <c r="G8" i="93" s="1"/>
  <c r="G125" i="93"/>
  <c r="G124" i="93"/>
  <c r="G123" i="93"/>
  <c r="G115" i="93"/>
  <c r="G114" i="93"/>
  <c r="G113" i="93"/>
  <c r="G112" i="93"/>
  <c r="G111" i="93"/>
  <c r="G52" i="93" s="1"/>
  <c r="G110" i="93"/>
  <c r="G109" i="93"/>
  <c r="G108" i="93"/>
  <c r="G107" i="93"/>
  <c r="G106" i="93"/>
  <c r="G105" i="93"/>
  <c r="G104" i="93"/>
  <c r="G103" i="93"/>
  <c r="G44" i="93" s="1"/>
  <c r="G102" i="93"/>
  <c r="G101" i="93"/>
  <c r="G100" i="93"/>
  <c r="G99" i="93"/>
  <c r="G98" i="93"/>
  <c r="G97" i="93"/>
  <c r="G96" i="93"/>
  <c r="G95" i="93"/>
  <c r="G36" i="93" s="1"/>
  <c r="G94" i="93"/>
  <c r="G93" i="93"/>
  <c r="G92" i="93"/>
  <c r="G91" i="93"/>
  <c r="G90" i="93"/>
  <c r="G89" i="93"/>
  <c r="G88" i="93"/>
  <c r="G87" i="93"/>
  <c r="G28" i="93" s="1"/>
  <c r="G86" i="93"/>
  <c r="G85" i="93"/>
  <c r="G84" i="93"/>
  <c r="G83" i="93"/>
  <c r="G82" i="93"/>
  <c r="G81" i="93"/>
  <c r="G80" i="93"/>
  <c r="G79" i="93"/>
  <c r="G20" i="93" s="1"/>
  <c r="G78" i="93"/>
  <c r="G77" i="93"/>
  <c r="G76" i="93"/>
  <c r="G75" i="93"/>
  <c r="G74" i="93"/>
  <c r="G73" i="93"/>
  <c r="G72" i="93"/>
  <c r="G71" i="93"/>
  <c r="G12" i="93" s="1"/>
  <c r="G70" i="93"/>
  <c r="G69" i="93"/>
  <c r="G68" i="93"/>
  <c r="G67" i="93"/>
  <c r="G66" i="93"/>
  <c r="G65" i="93"/>
  <c r="G64" i="93"/>
  <c r="G55" i="93"/>
  <c r="G54" i="93"/>
  <c r="G53" i="93"/>
  <c r="G51" i="93"/>
  <c r="G50" i="93"/>
  <c r="G49" i="93"/>
  <c r="G47" i="93"/>
  <c r="G46" i="93"/>
  <c r="G45" i="93"/>
  <c r="G43" i="93"/>
  <c r="G42" i="93"/>
  <c r="G41" i="93"/>
  <c r="G39" i="93"/>
  <c r="G38" i="93"/>
  <c r="G37" i="93"/>
  <c r="G35" i="93"/>
  <c r="G34" i="93"/>
  <c r="G33" i="93"/>
  <c r="G31" i="93"/>
  <c r="G30" i="93"/>
  <c r="G29" i="93"/>
  <c r="G27" i="93"/>
  <c r="G26" i="93"/>
  <c r="G25" i="93"/>
  <c r="G23" i="93"/>
  <c r="G22" i="93"/>
  <c r="G21" i="93"/>
  <c r="G19" i="93"/>
  <c r="G18" i="93"/>
  <c r="G17" i="93"/>
  <c r="G15" i="93"/>
  <c r="G14" i="93"/>
  <c r="G13" i="93"/>
  <c r="G11" i="93"/>
  <c r="G10" i="93"/>
  <c r="G9" i="93"/>
  <c r="G7" i="93"/>
  <c r="G6" i="93"/>
  <c r="G5" i="93"/>
  <c r="Y174" i="63"/>
  <c r="Y115" i="63"/>
  <c r="Y55" i="63"/>
  <c r="Y54" i="63"/>
  <c r="Y53" i="63"/>
  <c r="Y52" i="63"/>
  <c r="Y51" i="63"/>
  <c r="Y50" i="63"/>
  <c r="Y49" i="63"/>
  <c r="Y48" i="63"/>
  <c r="Y47" i="63"/>
  <c r="Y46" i="63"/>
  <c r="Y45" i="63"/>
  <c r="Y44" i="63"/>
  <c r="Y43" i="63"/>
  <c r="Y42" i="63"/>
  <c r="Y41" i="63"/>
  <c r="Y40" i="63"/>
  <c r="Y39" i="63"/>
  <c r="Y38" i="63"/>
  <c r="Y37" i="63"/>
  <c r="Y36" i="63"/>
  <c r="Y35" i="63"/>
  <c r="Y34" i="63"/>
  <c r="Y33" i="63"/>
  <c r="Y32" i="63"/>
  <c r="Y31" i="63"/>
  <c r="Y30" i="63"/>
  <c r="Y29" i="63"/>
  <c r="Y28" i="63"/>
  <c r="Y27" i="63"/>
  <c r="Y26" i="63"/>
  <c r="Y25" i="63"/>
  <c r="Y24" i="63"/>
  <c r="Y23" i="63"/>
  <c r="Y22" i="63"/>
  <c r="Y21" i="63"/>
  <c r="Y20" i="63"/>
  <c r="Y19" i="63"/>
  <c r="Y18" i="63"/>
  <c r="Y17" i="63"/>
  <c r="Y16" i="63"/>
  <c r="Y15" i="63"/>
  <c r="Y14" i="63"/>
  <c r="Y13" i="63"/>
  <c r="Y12" i="63"/>
  <c r="Y11" i="63"/>
  <c r="Y10" i="63"/>
  <c r="Y9" i="63"/>
  <c r="Y8" i="63"/>
  <c r="Y7" i="63"/>
  <c r="Y6" i="63"/>
  <c r="Y5" i="63"/>
  <c r="Y174" i="62"/>
  <c r="Y115" i="62"/>
  <c r="Y55" i="62"/>
  <c r="Y54" i="62"/>
  <c r="Y53" i="62"/>
  <c r="Y52" i="62"/>
  <c r="Y51" i="62"/>
  <c r="Y50" i="62"/>
  <c r="Y49" i="62"/>
  <c r="Y48" i="62"/>
  <c r="Y47" i="62"/>
  <c r="Y46" i="62"/>
  <c r="Y45" i="62"/>
  <c r="Y44" i="62"/>
  <c r="Y43" i="62"/>
  <c r="Y42" i="62"/>
  <c r="Y41" i="62"/>
  <c r="Y40" i="62"/>
  <c r="Y39" i="62"/>
  <c r="Y38" i="62"/>
  <c r="Y37" i="62"/>
  <c r="Y36" i="62"/>
  <c r="Y35" i="62"/>
  <c r="Y34" i="62"/>
  <c r="Y33" i="62"/>
  <c r="Y32" i="62"/>
  <c r="Y31" i="62"/>
  <c r="Y30" i="62"/>
  <c r="Y29" i="62"/>
  <c r="Y28" i="62"/>
  <c r="Y27" i="62"/>
  <c r="Y26" i="62"/>
  <c r="Y25" i="62"/>
  <c r="Y24" i="62"/>
  <c r="Y23" i="62"/>
  <c r="Y22" i="62"/>
  <c r="Y21" i="62"/>
  <c r="Y20" i="62"/>
  <c r="Y19" i="62"/>
  <c r="Y18" i="62"/>
  <c r="Y17" i="62"/>
  <c r="Y16" i="62"/>
  <c r="Y15" i="62"/>
  <c r="Y14" i="62"/>
  <c r="Y13" i="62"/>
  <c r="Y12" i="62"/>
  <c r="Y11" i="62"/>
  <c r="Y10" i="62"/>
  <c r="Y9" i="62"/>
  <c r="Y8" i="62"/>
  <c r="Y7" i="62"/>
  <c r="Y6" i="62"/>
  <c r="Y5" i="62"/>
  <c r="Y115" i="61"/>
  <c r="Y55" i="61"/>
  <c r="Y54" i="61"/>
  <c r="Y53" i="61"/>
  <c r="Y52" i="61"/>
  <c r="Y51" i="61"/>
  <c r="Y50" i="61"/>
  <c r="Y49" i="61"/>
  <c r="Y48" i="61"/>
  <c r="Y47" i="61"/>
  <c r="Y46" i="61"/>
  <c r="Y45" i="61"/>
  <c r="Y44" i="61"/>
  <c r="Y43" i="61"/>
  <c r="Y42" i="61"/>
  <c r="Y41" i="61"/>
  <c r="Y40" i="61"/>
  <c r="Y39" i="61"/>
  <c r="Y38" i="61"/>
  <c r="Y37" i="61"/>
  <c r="Y36" i="61"/>
  <c r="Y35" i="61"/>
  <c r="Y34" i="61"/>
  <c r="Y33" i="61"/>
  <c r="Y32" i="61"/>
  <c r="Y31" i="61"/>
  <c r="Y30" i="61"/>
  <c r="Y29" i="61"/>
  <c r="Y28" i="61"/>
  <c r="Y27" i="61"/>
  <c r="Y26" i="61"/>
  <c r="Y25" i="61"/>
  <c r="Y24" i="61"/>
  <c r="Y23" i="61"/>
  <c r="Y22" i="61"/>
  <c r="Y21" i="61"/>
  <c r="Y20" i="61"/>
  <c r="Y19" i="61"/>
  <c r="Y18" i="61"/>
  <c r="Y17" i="61"/>
  <c r="Y16" i="61"/>
  <c r="Y15" i="61"/>
  <c r="Y14" i="61"/>
  <c r="Y13" i="61"/>
  <c r="Y12" i="61"/>
  <c r="Y11" i="61"/>
  <c r="Y10" i="61"/>
  <c r="Y9" i="61"/>
  <c r="Y8" i="61"/>
  <c r="Y7" i="61"/>
  <c r="Y6" i="61"/>
  <c r="Y5" i="61"/>
  <c r="Y56" i="61" s="1"/>
  <c r="Y174" i="61"/>
  <c r="X115" i="61"/>
  <c r="Y115" i="116"/>
  <c r="Y55" i="116"/>
  <c r="Y54" i="116"/>
  <c r="Y53" i="116"/>
  <c r="Y52" i="116"/>
  <c r="Y51" i="116"/>
  <c r="Y50" i="116"/>
  <c r="Y49" i="116"/>
  <c r="Y48" i="116"/>
  <c r="Y47" i="116"/>
  <c r="Y46" i="116"/>
  <c r="Y45" i="116"/>
  <c r="Y44" i="116"/>
  <c r="Y43" i="116"/>
  <c r="Y42" i="116"/>
  <c r="Y41" i="116"/>
  <c r="Y40" i="116"/>
  <c r="Y39" i="116"/>
  <c r="Y38" i="116"/>
  <c r="Y37" i="116"/>
  <c r="Y36" i="116"/>
  <c r="Y35" i="116"/>
  <c r="Y34" i="116"/>
  <c r="Y33" i="116"/>
  <c r="Y32" i="116"/>
  <c r="Y31" i="116"/>
  <c r="Y30" i="116"/>
  <c r="Y29" i="116"/>
  <c r="Y28" i="116"/>
  <c r="Y27" i="116"/>
  <c r="Y26" i="116"/>
  <c r="Y25" i="116"/>
  <c r="Y24" i="116"/>
  <c r="Y23" i="116"/>
  <c r="Y22" i="116"/>
  <c r="Y21" i="116"/>
  <c r="Y20" i="116"/>
  <c r="Y19" i="116"/>
  <c r="Y18" i="116"/>
  <c r="Y17" i="116"/>
  <c r="Y16" i="116"/>
  <c r="Y15" i="116"/>
  <c r="Y14" i="116"/>
  <c r="Y13" i="116"/>
  <c r="Y12" i="116"/>
  <c r="Y11" i="116"/>
  <c r="Y10" i="116"/>
  <c r="Y9" i="116"/>
  <c r="Y8" i="116"/>
  <c r="Y7" i="116"/>
  <c r="Y6" i="116"/>
  <c r="Y5" i="116"/>
  <c r="Y174" i="58"/>
  <c r="Y115"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Y16" i="58"/>
  <c r="Y15" i="58"/>
  <c r="Y14" i="58"/>
  <c r="Y13" i="58"/>
  <c r="Y12" i="58"/>
  <c r="Y11" i="58"/>
  <c r="Y10" i="58"/>
  <c r="Y9" i="58"/>
  <c r="Y8" i="58"/>
  <c r="Y7" i="58"/>
  <c r="Y6" i="58"/>
  <c r="Y5" i="58"/>
  <c r="Y56" i="58" s="1"/>
  <c r="Y56" i="57"/>
  <c r="Y55" i="57"/>
  <c r="Y54" i="57"/>
  <c r="Y53" i="57"/>
  <c r="Y52" i="57"/>
  <c r="Y51" i="57"/>
  <c r="Y50" i="57"/>
  <c r="Y49" i="57"/>
  <c r="Y48" i="57"/>
  <c r="Y47" i="57"/>
  <c r="Y46" i="57"/>
  <c r="Y45" i="57"/>
  <c r="Y44" i="57"/>
  <c r="Y43" i="57"/>
  <c r="Y42" i="57"/>
  <c r="Y41" i="57"/>
  <c r="Y40" i="57"/>
  <c r="Y39" i="57"/>
  <c r="Y38" i="57"/>
  <c r="Y37" i="57"/>
  <c r="Y36" i="57"/>
  <c r="Y35" i="57"/>
  <c r="Y34" i="57"/>
  <c r="Y33" i="57"/>
  <c r="Y32" i="57"/>
  <c r="Y31" i="57"/>
  <c r="Y30" i="57"/>
  <c r="Y29" i="57"/>
  <c r="Y28" i="57"/>
  <c r="Y27" i="57"/>
  <c r="Y26" i="57"/>
  <c r="Y25" i="57"/>
  <c r="Y24" i="57"/>
  <c r="Y23" i="57"/>
  <c r="Y22" i="57"/>
  <c r="Y21" i="57"/>
  <c r="Y20" i="57"/>
  <c r="Y19" i="57"/>
  <c r="Y18" i="57"/>
  <c r="Y17" i="57"/>
  <c r="Y16" i="57"/>
  <c r="Y15" i="57"/>
  <c r="Y14" i="57"/>
  <c r="Y13" i="57"/>
  <c r="Y12" i="57"/>
  <c r="Y11" i="57"/>
  <c r="Y10" i="57"/>
  <c r="Y9" i="57"/>
  <c r="Y8" i="57"/>
  <c r="Y7" i="57"/>
  <c r="Y6" i="57"/>
  <c r="Y5" i="57"/>
  <c r="Y115" i="57"/>
  <c r="Y7" i="52"/>
  <c r="Y174" i="56"/>
  <c r="Y173" i="56"/>
  <c r="Y172" i="56"/>
  <c r="Y171" i="56"/>
  <c r="Y170" i="56"/>
  <c r="Y169" i="56"/>
  <c r="Y168" i="56"/>
  <c r="Y167" i="56"/>
  <c r="Y166" i="56"/>
  <c r="Y165" i="56"/>
  <c r="Y164" i="56"/>
  <c r="Y163" i="56"/>
  <c r="Y162" i="56"/>
  <c r="Y161" i="56"/>
  <c r="Y160" i="56"/>
  <c r="Y159" i="56"/>
  <c r="Y158" i="56"/>
  <c r="Y157" i="56"/>
  <c r="Y156" i="56"/>
  <c r="Y155" i="56"/>
  <c r="Y154" i="56"/>
  <c r="Y153" i="56"/>
  <c r="Y152" i="56"/>
  <c r="Y151" i="56"/>
  <c r="Y150" i="56"/>
  <c r="Y149" i="56"/>
  <c r="Y148" i="56"/>
  <c r="Y147" i="56"/>
  <c r="Y146" i="56"/>
  <c r="Y145" i="56"/>
  <c r="Y144" i="56"/>
  <c r="Y143" i="56"/>
  <c r="Y142" i="56"/>
  <c r="Y141" i="56"/>
  <c r="Y140" i="56"/>
  <c r="Y139" i="56"/>
  <c r="Y138" i="56"/>
  <c r="Y137" i="56"/>
  <c r="Y136" i="56"/>
  <c r="Y135" i="56"/>
  <c r="Y134" i="56"/>
  <c r="Y133" i="56"/>
  <c r="Y132" i="56"/>
  <c r="Y131" i="56"/>
  <c r="Y130" i="56"/>
  <c r="Y129" i="56"/>
  <c r="Y128" i="56"/>
  <c r="Y127" i="56"/>
  <c r="Y126" i="56"/>
  <c r="Y125" i="56"/>
  <c r="Y124" i="56"/>
  <c r="Y123" i="56"/>
  <c r="Y115" i="56"/>
  <c r="Y114" i="56"/>
  <c r="Y113" i="56"/>
  <c r="Y112" i="56"/>
  <c r="Y111" i="56"/>
  <c r="Y110" i="56"/>
  <c r="Y109" i="56"/>
  <c r="Y108" i="56"/>
  <c r="Y107" i="56"/>
  <c r="Y106" i="56"/>
  <c r="Y105" i="56"/>
  <c r="Y104" i="56"/>
  <c r="Y103" i="56"/>
  <c r="Y102" i="56"/>
  <c r="Y101" i="56"/>
  <c r="Y100" i="56"/>
  <c r="Y99" i="56"/>
  <c r="Y98" i="56"/>
  <c r="Y97" i="56"/>
  <c r="Y96" i="56"/>
  <c r="Y95" i="56"/>
  <c r="Y94" i="56"/>
  <c r="Y93" i="56"/>
  <c r="Y92" i="56"/>
  <c r="Y91" i="56"/>
  <c r="Y90" i="56"/>
  <c r="Y89" i="56"/>
  <c r="Y88" i="56"/>
  <c r="Y87" i="56"/>
  <c r="Y86" i="56"/>
  <c r="Y85" i="56"/>
  <c r="Y84" i="56"/>
  <c r="Y83" i="56"/>
  <c r="Y82" i="56"/>
  <c r="Y81" i="56"/>
  <c r="Y80" i="56"/>
  <c r="Y79" i="56"/>
  <c r="Y78" i="56"/>
  <c r="Y77" i="56"/>
  <c r="Y76" i="56"/>
  <c r="Y75" i="56"/>
  <c r="Y74" i="56"/>
  <c r="Y73" i="56"/>
  <c r="Y72" i="56"/>
  <c r="Y71" i="56"/>
  <c r="Y70" i="56"/>
  <c r="Y69" i="56"/>
  <c r="Y68" i="56"/>
  <c r="Y67" i="56"/>
  <c r="Y66" i="56"/>
  <c r="Y65" i="56"/>
  <c r="Y64"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Y16" i="56"/>
  <c r="Y15" i="56"/>
  <c r="Y14" i="56"/>
  <c r="Y13" i="56"/>
  <c r="Y12" i="56"/>
  <c r="Y11" i="56"/>
  <c r="Y10" i="56"/>
  <c r="Y9" i="56"/>
  <c r="Y8" i="56"/>
  <c r="Y7" i="56"/>
  <c r="Y6" i="56"/>
  <c r="Y5" i="56"/>
  <c r="G115" i="54"/>
  <c r="G174"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G8" i="54"/>
  <c r="G7" i="54"/>
  <c r="G6" i="54"/>
  <c r="G5" i="54"/>
  <c r="G115" i="53"/>
  <c r="G174" i="53"/>
  <c r="G55" i="53"/>
  <c r="G54" i="53"/>
  <c r="G53" i="53"/>
  <c r="G52" i="53"/>
  <c r="G51" i="53"/>
  <c r="G50" i="53"/>
  <c r="G49" i="53"/>
  <c r="G48" i="53"/>
  <c r="G47" i="53"/>
  <c r="G46" i="53"/>
  <c r="G45" i="53"/>
  <c r="G44" i="53"/>
  <c r="G43" i="53"/>
  <c r="G42" i="53"/>
  <c r="G41" i="53"/>
  <c r="G40" i="53"/>
  <c r="G39" i="53"/>
  <c r="G38" i="53"/>
  <c r="G37" i="53"/>
  <c r="G36" i="53"/>
  <c r="G35" i="53"/>
  <c r="G34" i="53"/>
  <c r="G33" i="53"/>
  <c r="G32" i="53"/>
  <c r="G31" i="53"/>
  <c r="G30" i="53"/>
  <c r="G29" i="53"/>
  <c r="G28" i="53"/>
  <c r="G27" i="53"/>
  <c r="G26" i="53"/>
  <c r="G25" i="53"/>
  <c r="G24" i="53"/>
  <c r="G23" i="53"/>
  <c r="G22" i="53"/>
  <c r="G21" i="53"/>
  <c r="G20" i="53"/>
  <c r="G19" i="53"/>
  <c r="G18" i="53"/>
  <c r="G17" i="53"/>
  <c r="G16" i="53"/>
  <c r="G15" i="53"/>
  <c r="G14" i="53"/>
  <c r="G13" i="53"/>
  <c r="G12" i="53"/>
  <c r="G11" i="53"/>
  <c r="G10" i="53"/>
  <c r="G9" i="53"/>
  <c r="G8" i="53"/>
  <c r="G7" i="53"/>
  <c r="G6" i="53"/>
  <c r="G5" i="53"/>
  <c r="G56" i="53" s="1"/>
  <c r="Y174" i="52"/>
  <c r="Y115" i="52"/>
  <c r="Y55" i="52"/>
  <c r="Y54" i="52"/>
  <c r="Y53" i="52"/>
  <c r="Y52" i="52"/>
  <c r="Y51" i="52"/>
  <c r="Y50" i="52"/>
  <c r="Y49" i="52"/>
  <c r="Y48" i="52"/>
  <c r="Y47" i="52"/>
  <c r="Y46" i="52"/>
  <c r="Y45" i="52"/>
  <c r="Y44" i="52"/>
  <c r="Y43" i="52"/>
  <c r="Y42" i="52"/>
  <c r="Y41" i="52"/>
  <c r="Y40" i="52"/>
  <c r="Y39" i="52"/>
  <c r="Y38" i="52"/>
  <c r="Y37" i="52"/>
  <c r="Y36" i="52"/>
  <c r="Y35" i="52"/>
  <c r="Y34" i="52"/>
  <c r="Y33" i="52"/>
  <c r="Y32" i="52"/>
  <c r="Y31" i="52"/>
  <c r="Y30" i="52"/>
  <c r="Y29" i="52"/>
  <c r="Y28" i="52"/>
  <c r="Y27" i="52"/>
  <c r="Y26" i="52"/>
  <c r="Y25" i="52"/>
  <c r="Y24" i="52"/>
  <c r="Y23" i="52"/>
  <c r="Y22" i="52"/>
  <c r="Y21" i="52"/>
  <c r="Y20" i="52"/>
  <c r="Y19" i="52"/>
  <c r="Y18" i="52"/>
  <c r="Y17" i="52"/>
  <c r="Y16" i="52"/>
  <c r="Y15" i="52"/>
  <c r="Y14" i="52"/>
  <c r="Y13" i="52"/>
  <c r="Y12" i="52"/>
  <c r="Y11" i="52"/>
  <c r="Y10" i="52"/>
  <c r="Y9" i="52"/>
  <c r="Y8" i="52"/>
  <c r="Y6" i="52"/>
  <c r="Y5" i="52"/>
  <c r="K182" i="54" s="1"/>
  <c r="Y115" i="51"/>
  <c r="Y114" i="51"/>
  <c r="Y55" i="51" s="1"/>
  <c r="Y113" i="51"/>
  <c r="Y112" i="51"/>
  <c r="Y112" i="49" s="1"/>
  <c r="Y111" i="51"/>
  <c r="Y110" i="51"/>
  <c r="Y109" i="51"/>
  <c r="Y108" i="51"/>
  <c r="Y107" i="51"/>
  <c r="Y106" i="51"/>
  <c r="Y47" i="51" s="1"/>
  <c r="Y105" i="51"/>
  <c r="Y104" i="51"/>
  <c r="Y104" i="49" s="1"/>
  <c r="Y103" i="51"/>
  <c r="Y102" i="51"/>
  <c r="Y101" i="51"/>
  <c r="Y100" i="51"/>
  <c r="Y99" i="51"/>
  <c r="Y98" i="51"/>
  <c r="Y39" i="51" s="1"/>
  <c r="Y97" i="51"/>
  <c r="Y96" i="51"/>
  <c r="Y96" i="49" s="1"/>
  <c r="Y95" i="51"/>
  <c r="Y94" i="51"/>
  <c r="Y93" i="51"/>
  <c r="Y92" i="51"/>
  <c r="Y91" i="51"/>
  <c r="Y90" i="51"/>
  <c r="Y31" i="51" s="1"/>
  <c r="Y89" i="51"/>
  <c r="Y88" i="51"/>
  <c r="Y88" i="49" s="1"/>
  <c r="Y87" i="51"/>
  <c r="Y86" i="51"/>
  <c r="Y85" i="51"/>
  <c r="Y84" i="51"/>
  <c r="Y83" i="51"/>
  <c r="Y82" i="51"/>
  <c r="Y23" i="51" s="1"/>
  <c r="Y81" i="51"/>
  <c r="Y80" i="51"/>
  <c r="Y80" i="49" s="1"/>
  <c r="Y79" i="51"/>
  <c r="Y78" i="51"/>
  <c r="Y77" i="51"/>
  <c r="Y76" i="51"/>
  <c r="Y75" i="51"/>
  <c r="Y74" i="51"/>
  <c r="Y15" i="51" s="1"/>
  <c r="Y73" i="51"/>
  <c r="Y72" i="51"/>
  <c r="Y72" i="49" s="1"/>
  <c r="Y71" i="51"/>
  <c r="Y70" i="51"/>
  <c r="Y69" i="51"/>
  <c r="Y68" i="51"/>
  <c r="Y67" i="51"/>
  <c r="Y66" i="51"/>
  <c r="Y7" i="51" s="1"/>
  <c r="Y65" i="51"/>
  <c r="Y64" i="51"/>
  <c r="Y64" i="49" s="1"/>
  <c r="Y56" i="51"/>
  <c r="Y54" i="51"/>
  <c r="Y52" i="51"/>
  <c r="C48" i="43" s="1"/>
  <c r="F48" i="43" s="1"/>
  <c r="H48" i="43" s="1"/>
  <c r="Y51" i="51"/>
  <c r="Y50" i="51"/>
  <c r="Y49" i="51"/>
  <c r="Y48" i="51"/>
  <c r="Y46" i="51"/>
  <c r="Y44" i="51"/>
  <c r="Y43" i="51"/>
  <c r="Y42" i="51"/>
  <c r="Y41" i="51"/>
  <c r="Y40" i="51"/>
  <c r="Y38" i="51"/>
  <c r="Y36" i="51"/>
  <c r="Y35" i="51"/>
  <c r="Y34" i="51"/>
  <c r="Y33" i="51"/>
  <c r="Y32" i="51"/>
  <c r="Y30" i="51"/>
  <c r="Y28" i="51"/>
  <c r="Y27" i="51"/>
  <c r="Y26" i="51"/>
  <c r="Y25" i="51"/>
  <c r="Y24" i="51"/>
  <c r="Y22" i="51"/>
  <c r="Y20" i="51"/>
  <c r="Y19" i="51"/>
  <c r="Y18" i="51"/>
  <c r="Y17" i="51"/>
  <c r="Y16" i="51"/>
  <c r="Y14" i="51"/>
  <c r="Y12" i="51"/>
  <c r="Y11" i="51"/>
  <c r="Y10" i="51"/>
  <c r="Y9" i="51"/>
  <c r="Y8" i="51"/>
  <c r="Y6" i="51"/>
  <c r="Y56" i="50"/>
  <c r="Y55" i="50"/>
  <c r="Y54" i="50"/>
  <c r="Y53" i="50"/>
  <c r="Y52" i="50"/>
  <c r="Y51" i="50"/>
  <c r="Y50" i="50"/>
  <c r="Y49" i="50"/>
  <c r="Y48" i="50"/>
  <c r="Y47" i="50"/>
  <c r="Y46" i="50"/>
  <c r="Y45" i="50"/>
  <c r="Y44" i="50"/>
  <c r="Y43" i="50"/>
  <c r="Y42" i="50"/>
  <c r="Y41" i="50"/>
  <c r="Y40" i="50"/>
  <c r="Y39" i="50"/>
  <c r="Y38" i="50"/>
  <c r="Y37" i="50"/>
  <c r="Y36" i="50"/>
  <c r="Y35" i="50"/>
  <c r="Y34" i="50"/>
  <c r="Y33" i="50"/>
  <c r="Y32" i="50"/>
  <c r="Y31" i="50"/>
  <c r="Y30" i="50"/>
  <c r="Y29" i="50"/>
  <c r="Y28" i="50"/>
  <c r="Y27" i="50"/>
  <c r="Y26" i="50"/>
  <c r="Y25" i="50"/>
  <c r="Y24" i="50"/>
  <c r="Y23" i="50"/>
  <c r="Y22" i="50"/>
  <c r="Y21" i="50"/>
  <c r="Y20" i="50"/>
  <c r="Y19" i="50"/>
  <c r="Y18" i="50"/>
  <c r="Y17" i="50"/>
  <c r="Y16" i="50"/>
  <c r="Y15" i="50"/>
  <c r="Y14" i="50"/>
  <c r="Y13" i="50"/>
  <c r="Y12" i="50"/>
  <c r="Y11" i="50"/>
  <c r="Y10" i="50"/>
  <c r="Y9" i="50"/>
  <c r="Y8" i="50"/>
  <c r="Y7" i="50"/>
  <c r="Y6" i="50"/>
  <c r="Y5" i="50"/>
  <c r="Y174" i="50"/>
  <c r="Y115" i="50"/>
  <c r="Y174" i="49"/>
  <c r="Y173" i="49"/>
  <c r="Y172" i="49"/>
  <c r="Y171" i="49"/>
  <c r="Y170" i="49"/>
  <c r="Y169" i="49"/>
  <c r="Y168" i="49"/>
  <c r="Y167" i="49"/>
  <c r="Y166" i="49"/>
  <c r="Y165" i="49"/>
  <c r="Y164" i="49"/>
  <c r="Y163" i="49"/>
  <c r="Y162" i="49"/>
  <c r="Y161" i="49"/>
  <c r="Y160" i="49"/>
  <c r="Y159" i="49"/>
  <c r="Y158" i="49"/>
  <c r="Y157" i="49"/>
  <c r="Y156" i="49"/>
  <c r="Y155" i="49"/>
  <c r="Y154" i="49"/>
  <c r="Y153" i="49"/>
  <c r="Y152" i="49"/>
  <c r="Y151" i="49"/>
  <c r="Y150" i="49"/>
  <c r="Y149" i="49"/>
  <c r="Y148" i="49"/>
  <c r="Y147" i="49"/>
  <c r="Y146" i="49"/>
  <c r="Y145" i="49"/>
  <c r="Y144" i="49"/>
  <c r="Y143" i="49"/>
  <c r="Y142" i="49"/>
  <c r="Y141" i="49"/>
  <c r="Y140" i="49"/>
  <c r="Y139" i="49"/>
  <c r="Y138" i="49"/>
  <c r="Y137" i="49"/>
  <c r="Y136" i="49"/>
  <c r="Y135" i="49"/>
  <c r="Y134" i="49"/>
  <c r="Y133" i="49"/>
  <c r="Y132" i="49"/>
  <c r="Y131" i="49"/>
  <c r="Y130" i="49"/>
  <c r="Y129" i="49"/>
  <c r="Y128" i="49"/>
  <c r="Y127" i="49"/>
  <c r="Y126" i="49"/>
  <c r="Y125" i="49"/>
  <c r="Y124" i="49"/>
  <c r="Y123" i="49"/>
  <c r="Y115" i="49"/>
  <c r="Y114" i="49"/>
  <c r="Y113" i="49"/>
  <c r="Y111" i="49"/>
  <c r="Y110" i="49"/>
  <c r="Y109" i="49"/>
  <c r="Y108" i="49"/>
  <c r="Y107" i="49"/>
  <c r="Y106" i="49"/>
  <c r="Y105" i="49"/>
  <c r="Y103" i="49"/>
  <c r="Y102" i="49"/>
  <c r="Y101" i="49"/>
  <c r="Y100" i="49"/>
  <c r="Y99" i="49"/>
  <c r="Y98" i="49"/>
  <c r="Y97" i="49"/>
  <c r="Y95" i="49"/>
  <c r="Y94" i="49"/>
  <c r="Y93" i="49"/>
  <c r="Y92" i="49"/>
  <c r="Y91" i="49"/>
  <c r="Y90" i="49"/>
  <c r="Y89" i="49"/>
  <c r="Y87" i="49"/>
  <c r="Y86" i="49"/>
  <c r="Y85" i="49"/>
  <c r="Y84" i="49"/>
  <c r="Y83" i="49"/>
  <c r="Y82" i="49"/>
  <c r="Y81" i="49"/>
  <c r="Y79" i="49"/>
  <c r="Y78" i="49"/>
  <c r="Y77" i="49"/>
  <c r="Y76" i="49"/>
  <c r="Y75" i="49"/>
  <c r="Y74" i="49"/>
  <c r="Y73" i="49"/>
  <c r="Y71" i="49"/>
  <c r="Y70" i="49"/>
  <c r="Y69" i="49"/>
  <c r="Y68" i="49"/>
  <c r="Y67" i="49"/>
  <c r="Y66" i="49"/>
  <c r="Y65" i="49"/>
  <c r="F20" i="92"/>
  <c r="F21" i="92"/>
  <c r="F22" i="92"/>
  <c r="F23" i="92"/>
  <c r="F24" i="92"/>
  <c r="F25" i="92"/>
  <c r="F26" i="92"/>
  <c r="F27" i="92"/>
  <c r="F28" i="92"/>
  <c r="F29" i="92"/>
  <c r="F30" i="92"/>
  <c r="F31" i="92"/>
  <c r="F32" i="92"/>
  <c r="F33" i="92"/>
  <c r="F34" i="92"/>
  <c r="F35" i="92"/>
  <c r="F36" i="92"/>
  <c r="F37" i="92"/>
  <c r="F38" i="92"/>
  <c r="F39" i="92"/>
  <c r="F40" i="92"/>
  <c r="F41" i="92"/>
  <c r="F42" i="92"/>
  <c r="F43" i="92"/>
  <c r="F44" i="92"/>
  <c r="F45" i="92"/>
  <c r="F46" i="92"/>
  <c r="F47" i="92"/>
  <c r="F48" i="92"/>
  <c r="F49" i="92"/>
  <c r="F50" i="92"/>
  <c r="F51" i="92"/>
  <c r="F52" i="92"/>
  <c r="F53" i="92"/>
  <c r="F54" i="92"/>
  <c r="F55" i="92"/>
  <c r="F6" i="92"/>
  <c r="F7" i="92"/>
  <c r="F8" i="92"/>
  <c r="F9" i="92"/>
  <c r="F10" i="92"/>
  <c r="F11" i="92"/>
  <c r="F12" i="92"/>
  <c r="F13" i="92"/>
  <c r="F14" i="92"/>
  <c r="F15" i="92"/>
  <c r="F16" i="92"/>
  <c r="F17" i="92"/>
  <c r="F18" i="92"/>
  <c r="F19" i="92"/>
  <c r="Y115" i="115" l="1"/>
  <c r="Y56" i="115" s="1"/>
  <c r="Y57" i="83"/>
  <c r="Y115" i="120"/>
  <c r="Y56" i="120" s="1"/>
  <c r="Y3" i="128"/>
  <c r="Y5" i="49"/>
  <c r="Y19" i="128"/>
  <c r="D48" i="127" s="1" a="1"/>
  <c r="D48" i="127" s="1"/>
  <c r="Y21" i="49"/>
  <c r="Y45" i="49"/>
  <c r="Y43" i="128"/>
  <c r="Y13" i="49"/>
  <c r="Y11" i="128"/>
  <c r="Y29" i="49"/>
  <c r="Y27" i="128"/>
  <c r="Y35" i="128"/>
  <c r="Y37" i="49"/>
  <c r="Y51" i="128"/>
  <c r="Y53" i="49"/>
  <c r="Y39" i="49"/>
  <c r="Y37" i="128"/>
  <c r="Y8" i="49"/>
  <c r="Y185" i="116" s="1"/>
  <c r="Y6" i="128"/>
  <c r="Y16" i="49"/>
  <c r="Y14" i="128"/>
  <c r="Y24" i="49"/>
  <c r="Y201" i="116" s="1"/>
  <c r="Y22" i="128"/>
  <c r="Y32" i="49"/>
  <c r="Y30" i="128"/>
  <c r="Y40" i="49"/>
  <c r="Y38" i="128"/>
  <c r="Y48" i="49"/>
  <c r="Y46" i="128"/>
  <c r="G221" i="54"/>
  <c r="Y192" i="56"/>
  <c r="Y208" i="56"/>
  <c r="Y216" i="56"/>
  <c r="Y232" i="56"/>
  <c r="Y210" i="116"/>
  <c r="Y218" i="116"/>
  <c r="Y226" i="116"/>
  <c r="Y205" i="62"/>
  <c r="Y229" i="62"/>
  <c r="G185" i="78"/>
  <c r="G193" i="78"/>
  <c r="G209" i="78"/>
  <c r="G217" i="78"/>
  <c r="Y204" i="65"/>
  <c r="Y212" i="65"/>
  <c r="Y228" i="65"/>
  <c r="Y15" i="49"/>
  <c r="Y192" i="63" s="1"/>
  <c r="Y13" i="128"/>
  <c r="Y217" i="116"/>
  <c r="Y49" i="49"/>
  <c r="Y47" i="128"/>
  <c r="G190" i="54"/>
  <c r="G206" i="54"/>
  <c r="G214" i="54"/>
  <c r="G222" i="54"/>
  <c r="G230" i="54"/>
  <c r="Y185" i="56"/>
  <c r="Y193" i="56"/>
  <c r="Y201" i="56"/>
  <c r="Y209" i="56"/>
  <c r="Y217" i="56"/>
  <c r="Y195" i="116"/>
  <c r="Y203" i="116"/>
  <c r="Y219" i="116"/>
  <c r="Y23" i="49"/>
  <c r="Y200" i="63" s="1"/>
  <c r="Y21" i="128"/>
  <c r="Y33" i="49"/>
  <c r="Y31" i="128"/>
  <c r="Y16" i="128"/>
  <c r="Y18" i="49"/>
  <c r="Y195" i="62" s="1"/>
  <c r="Y24" i="128"/>
  <c r="Y26" i="49"/>
  <c r="Y32" i="128"/>
  <c r="Y34" i="49"/>
  <c r="Y211" i="62" s="1"/>
  <c r="Y40" i="128"/>
  <c r="Y42" i="49"/>
  <c r="Y48" i="128"/>
  <c r="Y50" i="49"/>
  <c r="G227" i="54" s="1"/>
  <c r="G199" i="54"/>
  <c r="Y186" i="56"/>
  <c r="Y218" i="56"/>
  <c r="Y226" i="56"/>
  <c r="Y31" i="49"/>
  <c r="Y29" i="128"/>
  <c r="Y25" i="49"/>
  <c r="Y202" i="116" s="1"/>
  <c r="Y23" i="128"/>
  <c r="F48" i="127" s="1" a="1"/>
  <c r="F48" i="127" s="1"/>
  <c r="Y9" i="128"/>
  <c r="Y11" i="49"/>
  <c r="G188" i="68" s="1"/>
  <c r="Y17" i="128"/>
  <c r="Y19" i="49"/>
  <c r="Y25" i="128"/>
  <c r="Y27" i="49"/>
  <c r="G204" i="73" s="1"/>
  <c r="Y33" i="128"/>
  <c r="Y35" i="49"/>
  <c r="Y212" i="62" s="1"/>
  <c r="Y43" i="49"/>
  <c r="Y220" i="62" s="1"/>
  <c r="Y41" i="128"/>
  <c r="Y49" i="128"/>
  <c r="Y51" i="49"/>
  <c r="G228" i="54" s="1"/>
  <c r="Y5" i="51"/>
  <c r="Y13" i="51"/>
  <c r="Y21" i="51"/>
  <c r="Y29" i="51"/>
  <c r="Y37" i="51"/>
  <c r="Y45" i="51"/>
  <c r="Y53" i="51"/>
  <c r="G192" i="54"/>
  <c r="G208" i="54"/>
  <c r="G216" i="54"/>
  <c r="Y187" i="56"/>
  <c r="Y195" i="56"/>
  <c r="Y203" i="56"/>
  <c r="Y219" i="56"/>
  <c r="Y227" i="56"/>
  <c r="G184" i="68"/>
  <c r="G200" i="68"/>
  <c r="G208" i="68"/>
  <c r="G216" i="68"/>
  <c r="Y47" i="49"/>
  <c r="G224" i="54" s="1"/>
  <c r="Y45" i="128"/>
  <c r="Y17" i="49"/>
  <c r="Y15" i="128"/>
  <c r="Y12" i="49"/>
  <c r="Y189" i="62" s="1"/>
  <c r="Y10" i="128"/>
  <c r="Y18" i="128"/>
  <c r="Y20" i="49"/>
  <c r="Y197" i="56" s="1"/>
  <c r="Y26" i="128"/>
  <c r="E48" i="127" s="1" a="1"/>
  <c r="E48" i="127" s="1"/>
  <c r="Y28" i="49"/>
  <c r="Y34" i="128"/>
  <c r="Y36" i="49"/>
  <c r="G213" i="54" s="1"/>
  <c r="Y42" i="128"/>
  <c r="Y44" i="49"/>
  <c r="Y221" i="62" s="1"/>
  <c r="Y50" i="128"/>
  <c r="Y52" i="49"/>
  <c r="G229" i="54" s="1"/>
  <c r="G185" i="54"/>
  <c r="G193" i="54"/>
  <c r="G209" i="54"/>
  <c r="G217" i="54"/>
  <c r="Y204" i="56"/>
  <c r="Y212" i="56"/>
  <c r="Y228" i="56"/>
  <c r="Y7" i="49"/>
  <c r="G184" i="70" s="1"/>
  <c r="Y5" i="128"/>
  <c r="G212" i="54"/>
  <c r="Y209" i="116"/>
  <c r="Y9" i="49"/>
  <c r="Y7" i="128"/>
  <c r="B48" i="127" s="1" a="1"/>
  <c r="B48" i="127" s="1"/>
  <c r="G210" i="54"/>
  <c r="G218" i="54"/>
  <c r="G226" i="54"/>
  <c r="Y189" i="56"/>
  <c r="Y205" i="56"/>
  <c r="Y213" i="56"/>
  <c r="Y221" i="56"/>
  <c r="Y55" i="49"/>
  <c r="G232" i="68" s="1"/>
  <c r="Y53" i="128"/>
  <c r="G188" i="54"/>
  <c r="Y193" i="116"/>
  <c r="Y204" i="62"/>
  <c r="Y41" i="49"/>
  <c r="Y218" i="69" s="1"/>
  <c r="Y39" i="128"/>
  <c r="Y8" i="128"/>
  <c r="Y10" i="49"/>
  <c r="Y6" i="49"/>
  <c r="Y4" i="128"/>
  <c r="Y14" i="49"/>
  <c r="Y191" i="65" s="1"/>
  <c r="Y12" i="128"/>
  <c r="Y22" i="49"/>
  <c r="Y20" i="128"/>
  <c r="Y30" i="49"/>
  <c r="Y207" i="56" s="1"/>
  <c r="Y28" i="128"/>
  <c r="Y36" i="128"/>
  <c r="C48" i="127" s="1" a="1"/>
  <c r="C48" i="127" s="1"/>
  <c r="Y38" i="49"/>
  <c r="Y215" i="56" s="1"/>
  <c r="Y46" i="49"/>
  <c r="Y223" i="56" s="1"/>
  <c r="Y44" i="128"/>
  <c r="Y52" i="128"/>
  <c r="Y54" i="49"/>
  <c r="G187" i="54"/>
  <c r="G195" i="54"/>
  <c r="G203" i="54"/>
  <c r="G219" i="54"/>
  <c r="Y190" i="56"/>
  <c r="Y198" i="56"/>
  <c r="Y206" i="56"/>
  <c r="Y214" i="56"/>
  <c r="Y222" i="56"/>
  <c r="Y230" i="56"/>
  <c r="Y187" i="62"/>
  <c r="Y203" i="62"/>
  <c r="Y219" i="62"/>
  <c r="Y227" i="62"/>
  <c r="Y190" i="63"/>
  <c r="Y198" i="63"/>
  <c r="Y206" i="63"/>
  <c r="Y214" i="63"/>
  <c r="Y222" i="63"/>
  <c r="Y230" i="63"/>
  <c r="G186" i="93"/>
  <c r="G218" i="93"/>
  <c r="Y185" i="69"/>
  <c r="Y193" i="69"/>
  <c r="Y201" i="69"/>
  <c r="Y209" i="69"/>
  <c r="Y217" i="69"/>
  <c r="G190" i="70"/>
  <c r="G198" i="70"/>
  <c r="G206" i="70"/>
  <c r="G214" i="70"/>
  <c r="G222" i="70"/>
  <c r="G230" i="70"/>
  <c r="G185" i="71"/>
  <c r="G193" i="71"/>
  <c r="G201" i="71"/>
  <c r="G209" i="71"/>
  <c r="G189" i="59"/>
  <c r="G205" i="59"/>
  <c r="G213" i="59"/>
  <c r="G221" i="59"/>
  <c r="G191" i="87"/>
  <c r="G199" i="87"/>
  <c r="G215" i="87"/>
  <c r="G187" i="90"/>
  <c r="G203" i="90"/>
  <c r="G219" i="90"/>
  <c r="G227" i="90"/>
  <c r="Y215" i="63"/>
  <c r="Y223" i="63"/>
  <c r="G187" i="93"/>
  <c r="G198" i="93"/>
  <c r="G208" i="93"/>
  <c r="G219" i="93"/>
  <c r="G230" i="93"/>
  <c r="G186" i="78"/>
  <c r="G202" i="78"/>
  <c r="G218" i="78"/>
  <c r="G226" i="78"/>
  <c r="Y197" i="65"/>
  <c r="Y205" i="65"/>
  <c r="Y213" i="65"/>
  <c r="Y221" i="65"/>
  <c r="G185" i="68"/>
  <c r="G193" i="68"/>
  <c r="G201" i="68"/>
  <c r="G209" i="68"/>
  <c r="G217" i="68"/>
  <c r="Y186" i="69"/>
  <c r="Y202" i="69"/>
  <c r="Y210" i="69"/>
  <c r="Y226" i="69"/>
  <c r="G191" i="70"/>
  <c r="G199" i="70"/>
  <c r="G215" i="70"/>
  <c r="G223" i="70"/>
  <c r="G186" i="71"/>
  <c r="G202" i="71"/>
  <c r="G210" i="71"/>
  <c r="G218" i="71"/>
  <c r="G226" i="71"/>
  <c r="G190" i="59"/>
  <c r="G198" i="59"/>
  <c r="G206" i="59"/>
  <c r="G214" i="59"/>
  <c r="G222" i="59"/>
  <c r="G230" i="59"/>
  <c r="G192" i="87"/>
  <c r="G200" i="87"/>
  <c r="G208" i="87"/>
  <c r="G216" i="87"/>
  <c r="G232" i="87"/>
  <c r="G204" i="90"/>
  <c r="G212" i="90"/>
  <c r="G228" i="90"/>
  <c r="Y216" i="63"/>
  <c r="Y232" i="63"/>
  <c r="G199" i="93"/>
  <c r="G210" i="93"/>
  <c r="G187" i="78"/>
  <c r="G195" i="78"/>
  <c r="G203" i="78"/>
  <c r="G219" i="78"/>
  <c r="G227" i="78"/>
  <c r="Y190" i="65"/>
  <c r="Y198" i="65"/>
  <c r="Y206" i="65"/>
  <c r="Y214" i="65"/>
  <c r="Y222" i="65"/>
  <c r="Y230" i="65"/>
  <c r="G186" i="68"/>
  <c r="G202" i="68"/>
  <c r="G210" i="68"/>
  <c r="G218" i="68"/>
  <c r="G226" i="68"/>
  <c r="G200" i="70"/>
  <c r="G208" i="70"/>
  <c r="G216" i="70"/>
  <c r="G224" i="70"/>
  <c r="G232" i="70"/>
  <c r="G187" i="71"/>
  <c r="G195" i="71"/>
  <c r="G203" i="71"/>
  <c r="G211" i="71"/>
  <c r="G219" i="71"/>
  <c r="G191" i="59"/>
  <c r="G199" i="59"/>
  <c r="G223" i="59"/>
  <c r="G185" i="87"/>
  <c r="G193" i="87"/>
  <c r="G201" i="87"/>
  <c r="G209" i="87"/>
  <c r="G217" i="87"/>
  <c r="G189" i="90"/>
  <c r="G205" i="90"/>
  <c r="G213" i="90"/>
  <c r="G221" i="90"/>
  <c r="G189" i="92"/>
  <c r="G205" i="92"/>
  <c r="G213" i="92"/>
  <c r="G229" i="92"/>
  <c r="Y188" i="116"/>
  <c r="Y204" i="116"/>
  <c r="Y212" i="116"/>
  <c r="Y220" i="116"/>
  <c r="Y228" i="116"/>
  <c r="Y190" i="62"/>
  <c r="Y198" i="62"/>
  <c r="Y206" i="62"/>
  <c r="Y214" i="62"/>
  <c r="Y222" i="62"/>
  <c r="Y230" i="62"/>
  <c r="Y185" i="63"/>
  <c r="Y193" i="63"/>
  <c r="Y201" i="63"/>
  <c r="Y209" i="63"/>
  <c r="Y217" i="63"/>
  <c r="G190" i="93"/>
  <c r="G211" i="93"/>
  <c r="G222" i="93"/>
  <c r="G189" i="93"/>
  <c r="G205" i="93"/>
  <c r="G213" i="93"/>
  <c r="G221" i="93"/>
  <c r="G229" i="93"/>
  <c r="G185" i="93"/>
  <c r="G193" i="93"/>
  <c r="G201" i="93"/>
  <c r="G209" i="93"/>
  <c r="G217" i="93"/>
  <c r="G204" i="78"/>
  <c r="G212" i="78"/>
  <c r="G220" i="78"/>
  <c r="G228" i="78"/>
  <c r="Y199" i="65"/>
  <c r="Y207" i="65"/>
  <c r="Y215" i="65"/>
  <c r="Y231" i="65"/>
  <c r="G187" i="68"/>
  <c r="G182" i="92"/>
  <c r="G190" i="92"/>
  <c r="G198" i="92"/>
  <c r="G206" i="92"/>
  <c r="G214" i="92"/>
  <c r="G222" i="92"/>
  <c r="G230" i="92"/>
  <c r="Y189" i="116"/>
  <c r="Y205" i="116"/>
  <c r="Y221" i="116"/>
  <c r="Y191" i="62"/>
  <c r="Y199" i="62"/>
  <c r="Y215" i="62"/>
  <c r="Y186" i="63"/>
  <c r="Y202" i="63"/>
  <c r="Y210" i="63"/>
  <c r="Y218" i="63"/>
  <c r="Y226" i="63"/>
  <c r="G202" i="93"/>
  <c r="G212" i="93"/>
  <c r="G189" i="78"/>
  <c r="G205" i="78"/>
  <c r="G213" i="78"/>
  <c r="G221" i="78"/>
  <c r="G229" i="78"/>
  <c r="Y184" i="65"/>
  <c r="Y200" i="65"/>
  <c r="Y208" i="65"/>
  <c r="Y216" i="65"/>
  <c r="Y232" i="65"/>
  <c r="G183" i="92"/>
  <c r="G191" i="92"/>
  <c r="G199" i="92"/>
  <c r="G207" i="92"/>
  <c r="G215" i="92"/>
  <c r="G223" i="92"/>
  <c r="Y191" i="80"/>
  <c r="Y199" i="80"/>
  <c r="C44" i="127" a="1"/>
  <c r="C44" i="127" s="1"/>
  <c r="Y215" i="80"/>
  <c r="Y223" i="80"/>
  <c r="G187" i="73"/>
  <c r="G195" i="73"/>
  <c r="G203" i="73"/>
  <c r="G219" i="73"/>
  <c r="G227" i="73"/>
  <c r="Y189" i="75"/>
  <c r="Y205" i="75"/>
  <c r="Y213" i="75"/>
  <c r="Y221" i="75"/>
  <c r="Y190" i="116"/>
  <c r="Y198" i="116"/>
  <c r="Y206" i="116"/>
  <c r="Y214" i="116"/>
  <c r="Y222" i="116"/>
  <c r="Y230" i="116"/>
  <c r="Y184" i="62"/>
  <c r="Y200" i="62"/>
  <c r="Y208" i="62"/>
  <c r="Y216" i="62"/>
  <c r="Y232" i="62"/>
  <c r="Y187" i="63"/>
  <c r="Y195" i="63"/>
  <c r="Y203" i="63"/>
  <c r="Y211" i="63"/>
  <c r="Y219" i="63"/>
  <c r="Y227" i="63"/>
  <c r="G182" i="93"/>
  <c r="G192" i="93"/>
  <c r="G203" i="93"/>
  <c r="G214" i="93"/>
  <c r="G190" i="78"/>
  <c r="G198" i="78"/>
  <c r="G206" i="78"/>
  <c r="G214" i="78"/>
  <c r="G222" i="78"/>
  <c r="G230" i="78"/>
  <c r="Y185" i="65"/>
  <c r="Y193" i="65"/>
  <c r="Y209" i="65"/>
  <c r="Y217" i="65"/>
  <c r="Y184" i="80"/>
  <c r="Y192" i="80"/>
  <c r="Y200" i="80"/>
  <c r="Y208" i="80"/>
  <c r="Y216" i="80"/>
  <c r="Y224" i="80"/>
  <c r="Y232" i="80"/>
  <c r="G188" i="73"/>
  <c r="G212" i="73"/>
  <c r="Y182" i="75"/>
  <c r="Y190" i="75"/>
  <c r="Y198" i="75"/>
  <c r="Y206" i="75"/>
  <c r="Y214" i="75"/>
  <c r="Y222" i="75"/>
  <c r="Y230" i="75"/>
  <c r="Y191" i="116"/>
  <c r="Y199" i="116"/>
  <c r="Y207" i="116"/>
  <c r="Y215" i="116"/>
  <c r="Y231" i="116"/>
  <c r="Y185" i="62"/>
  <c r="Y193" i="62"/>
  <c r="Y201" i="62"/>
  <c r="Y209" i="62"/>
  <c r="Y217" i="62"/>
  <c r="Y204" i="63"/>
  <c r="Y212" i="63"/>
  <c r="Y220" i="63"/>
  <c r="Y228" i="63"/>
  <c r="G215" i="93"/>
  <c r="G226" i="93"/>
  <c r="G191" i="78"/>
  <c r="G199" i="78"/>
  <c r="G207" i="78"/>
  <c r="G215" i="78"/>
  <c r="G231" i="78"/>
  <c r="Y186" i="65"/>
  <c r="Y202" i="65"/>
  <c r="Y210" i="65"/>
  <c r="Y218" i="65"/>
  <c r="Y226" i="65"/>
  <c r="Y185" i="80"/>
  <c r="Y193" i="80"/>
  <c r="Y209" i="80"/>
  <c r="Y217" i="80"/>
  <c r="Y184" i="116"/>
  <c r="Y192" i="116"/>
  <c r="Y200" i="116"/>
  <c r="Y208" i="116"/>
  <c r="Y216" i="116"/>
  <c r="Y232" i="116"/>
  <c r="Y186" i="62"/>
  <c r="Y202" i="62"/>
  <c r="Y210" i="62"/>
  <c r="Y218" i="62"/>
  <c r="Y226" i="62"/>
  <c r="Y189" i="63"/>
  <c r="Y205" i="63"/>
  <c r="Y213" i="63"/>
  <c r="Y221" i="63"/>
  <c r="G195" i="93"/>
  <c r="G206" i="93"/>
  <c r="G216" i="93"/>
  <c r="G227" i="93"/>
  <c r="G184" i="78"/>
  <c r="G192" i="78"/>
  <c r="G200" i="78"/>
  <c r="G208" i="78"/>
  <c r="G216" i="78"/>
  <c r="G232" i="78"/>
  <c r="Y187" i="65"/>
  <c r="Y195" i="65"/>
  <c r="Y203" i="65"/>
  <c r="Y219" i="65"/>
  <c r="Y227" i="65"/>
  <c r="G189" i="73"/>
  <c r="G205" i="73"/>
  <c r="G221" i="73"/>
  <c r="Y191" i="75"/>
  <c r="Y199" i="75"/>
  <c r="Y207" i="75"/>
  <c r="Y215" i="75"/>
  <c r="Y231" i="75"/>
  <c r="G195" i="68"/>
  <c r="G203" i="68"/>
  <c r="G211" i="68"/>
  <c r="G219" i="68"/>
  <c r="G227" i="68"/>
  <c r="G185" i="70"/>
  <c r="G193" i="70"/>
  <c r="G201" i="70"/>
  <c r="G209" i="70"/>
  <c r="G217" i="70"/>
  <c r="G188" i="71"/>
  <c r="G204" i="71"/>
  <c r="G212" i="71"/>
  <c r="G220" i="71"/>
  <c r="G228" i="71"/>
  <c r="G192" i="59"/>
  <c r="G200" i="59"/>
  <c r="G208" i="59"/>
  <c r="G216" i="59"/>
  <c r="G232" i="59"/>
  <c r="G186" i="87"/>
  <c r="G202" i="87"/>
  <c r="G210" i="87"/>
  <c r="G218" i="87"/>
  <c r="G226" i="87"/>
  <c r="G190" i="90"/>
  <c r="G198" i="90"/>
  <c r="G206" i="90"/>
  <c r="G214" i="90"/>
  <c r="G222" i="90"/>
  <c r="G230" i="90"/>
  <c r="G184" i="92"/>
  <c r="G192" i="92"/>
  <c r="G200" i="92"/>
  <c r="G208" i="92"/>
  <c r="G216" i="92"/>
  <c r="G232" i="92"/>
  <c r="G182" i="73"/>
  <c r="G190" i="73"/>
  <c r="G198" i="73"/>
  <c r="G206" i="73"/>
  <c r="G214" i="73"/>
  <c r="G222" i="73"/>
  <c r="G230" i="73"/>
  <c r="Y184" i="75"/>
  <c r="Y192" i="75"/>
  <c r="Y200" i="75"/>
  <c r="Y208" i="75"/>
  <c r="Y216" i="75"/>
  <c r="Y224" i="75"/>
  <c r="Y232" i="75"/>
  <c r="G204" i="68"/>
  <c r="G212" i="68"/>
  <c r="G228" i="68"/>
  <c r="G186" i="70"/>
  <c r="G202" i="70"/>
  <c r="G210" i="70"/>
  <c r="G218" i="70"/>
  <c r="G226" i="70"/>
  <c r="G189" i="71"/>
  <c r="G205" i="71"/>
  <c r="G213" i="71"/>
  <c r="G221" i="71"/>
  <c r="G229" i="71"/>
  <c r="G185" i="59"/>
  <c r="G193" i="59"/>
  <c r="G209" i="59"/>
  <c r="G217" i="59"/>
  <c r="G187" i="87"/>
  <c r="G195" i="87"/>
  <c r="G203" i="87"/>
  <c r="G219" i="87"/>
  <c r="G227" i="87"/>
  <c r="G191" i="90"/>
  <c r="G199" i="90"/>
  <c r="G215" i="90"/>
  <c r="G223" i="90"/>
  <c r="G185" i="92"/>
  <c r="G193" i="92"/>
  <c r="G201" i="92"/>
  <c r="G209" i="92"/>
  <c r="G217" i="92"/>
  <c r="G225" i="92"/>
  <c r="G191" i="73"/>
  <c r="G199" i="73"/>
  <c r="G207" i="73"/>
  <c r="G215" i="73"/>
  <c r="Y185" i="75"/>
  <c r="Y193" i="75"/>
  <c r="Y201" i="75"/>
  <c r="Y209" i="75"/>
  <c r="Y217" i="75"/>
  <c r="G197" i="68"/>
  <c r="G205" i="68"/>
  <c r="G213" i="68"/>
  <c r="G221" i="68"/>
  <c r="G187" i="70"/>
  <c r="G195" i="70"/>
  <c r="G203" i="70"/>
  <c r="G211" i="70"/>
  <c r="G219" i="70"/>
  <c r="G227" i="70"/>
  <c r="G190" i="71"/>
  <c r="G198" i="71"/>
  <c r="G206" i="71"/>
  <c r="G214" i="71"/>
  <c r="G222" i="71"/>
  <c r="G230" i="71"/>
  <c r="G186" i="59"/>
  <c r="G202" i="59"/>
  <c r="G210" i="59"/>
  <c r="G218" i="59"/>
  <c r="G226" i="59"/>
  <c r="G188" i="87"/>
  <c r="G204" i="87"/>
  <c r="G212" i="87"/>
  <c r="G228" i="87"/>
  <c r="G184" i="90"/>
  <c r="G192" i="90"/>
  <c r="G200" i="90"/>
  <c r="G208" i="90"/>
  <c r="G216" i="90"/>
  <c r="G232" i="90"/>
  <c r="G186" i="92"/>
  <c r="G202" i="92"/>
  <c r="G210" i="92"/>
  <c r="G218" i="92"/>
  <c r="G226" i="92"/>
  <c r="Y201" i="80"/>
  <c r="G184" i="73"/>
  <c r="G192" i="73"/>
  <c r="G200" i="73"/>
  <c r="G208" i="73"/>
  <c r="G216" i="73"/>
  <c r="G232" i="73"/>
  <c r="Y186" i="75"/>
  <c r="Y194" i="75"/>
  <c r="Y202" i="75"/>
  <c r="Y210" i="75"/>
  <c r="Y218" i="75"/>
  <c r="Y226" i="75"/>
  <c r="G190" i="68"/>
  <c r="G198" i="68"/>
  <c r="G206" i="68"/>
  <c r="G214" i="68"/>
  <c r="G222" i="68"/>
  <c r="G230" i="68"/>
  <c r="G188" i="70"/>
  <c r="G204" i="70"/>
  <c r="G212" i="70"/>
  <c r="G228" i="70"/>
  <c r="G199" i="71"/>
  <c r="G207" i="71"/>
  <c r="G215" i="71"/>
  <c r="G223" i="71"/>
  <c r="G187" i="59"/>
  <c r="G195" i="59"/>
  <c r="G203" i="59"/>
  <c r="G211" i="59"/>
  <c r="G219" i="59"/>
  <c r="G227" i="59"/>
  <c r="G189" i="87"/>
  <c r="G197" i="87"/>
  <c r="G205" i="87"/>
  <c r="G213" i="87"/>
  <c r="G221" i="87"/>
  <c r="G185" i="90"/>
  <c r="G193" i="90"/>
  <c r="G201" i="90"/>
  <c r="G209" i="90"/>
  <c r="G217" i="90"/>
  <c r="G187" i="92"/>
  <c r="G195" i="92"/>
  <c r="G203" i="92"/>
  <c r="G219" i="92"/>
  <c r="G227" i="92"/>
  <c r="G185" i="73"/>
  <c r="G193" i="73"/>
  <c r="G201" i="73"/>
  <c r="G209" i="73"/>
  <c r="G217" i="73"/>
  <c r="Y187" i="75"/>
  <c r="Y195" i="75"/>
  <c r="Y203" i="75"/>
  <c r="Y211" i="75"/>
  <c r="Y219" i="75"/>
  <c r="Y227" i="75"/>
  <c r="G191" i="68"/>
  <c r="G199" i="68"/>
  <c r="G215" i="68"/>
  <c r="G223" i="68"/>
  <c r="G189" i="70"/>
  <c r="G205" i="70"/>
  <c r="G213" i="70"/>
  <c r="G221" i="70"/>
  <c r="G229" i="70"/>
  <c r="G184" i="71"/>
  <c r="G192" i="71"/>
  <c r="G200" i="71"/>
  <c r="G208" i="71"/>
  <c r="G216" i="71"/>
  <c r="G232" i="71"/>
  <c r="G188" i="59"/>
  <c r="G204" i="59"/>
  <c r="G212" i="59"/>
  <c r="G228" i="59"/>
  <c r="G182" i="87"/>
  <c r="G190" i="87"/>
  <c r="G198" i="87"/>
  <c r="G206" i="87"/>
  <c r="G214" i="87"/>
  <c r="G222" i="87"/>
  <c r="G230" i="87"/>
  <c r="G186" i="90"/>
  <c r="G202" i="90"/>
  <c r="G210" i="90"/>
  <c r="G218" i="90"/>
  <c r="G226" i="90"/>
  <c r="G188" i="92"/>
  <c r="G204" i="92"/>
  <c r="G212" i="92"/>
  <c r="G228" i="92"/>
  <c r="G186" i="73"/>
  <c r="G202" i="73"/>
  <c r="G210" i="73"/>
  <c r="G218" i="73"/>
  <c r="Y188" i="75"/>
  <c r="Y204" i="75"/>
  <c r="Y212" i="75"/>
  <c r="Y228" i="75"/>
  <c r="G201" i="59"/>
  <c r="Y201" i="65"/>
  <c r="Y186" i="116"/>
  <c r="E6" i="127" a="1"/>
  <c r="E6" i="127" s="1"/>
  <c r="G205" i="54"/>
  <c r="G56" i="54"/>
  <c r="G182" i="54"/>
  <c r="D6" i="127" a="1"/>
  <c r="D6" i="127" s="1"/>
  <c r="G198" i="54"/>
  <c r="K184" i="54"/>
  <c r="C6" i="127" a="1"/>
  <c r="C6" i="127" s="1"/>
  <c r="G215" i="54"/>
  <c r="G201" i="54"/>
  <c r="G186" i="54"/>
  <c r="B6" i="127" a="1"/>
  <c r="B6" i="127" s="1"/>
  <c r="G202" i="54"/>
  <c r="F6" i="127" a="1"/>
  <c r="F6" i="127" s="1"/>
  <c r="K186" i="54"/>
  <c r="K202" i="54"/>
  <c r="K210" i="54"/>
  <c r="K218" i="54"/>
  <c r="K189" i="54"/>
  <c r="K197" i="54"/>
  <c r="K205" i="54"/>
  <c r="K213" i="54"/>
  <c r="K221" i="54"/>
  <c r="K229" i="54"/>
  <c r="K190" i="54"/>
  <c r="K222" i="54"/>
  <c r="K191" i="54"/>
  <c r="K215" i="54"/>
  <c r="K231" i="54"/>
  <c r="K183" i="54"/>
  <c r="K192" i="54"/>
  <c r="K200" i="54"/>
  <c r="K208" i="54"/>
  <c r="K216" i="54"/>
  <c r="K224" i="54"/>
  <c r="K232" i="54"/>
  <c r="K214" i="54"/>
  <c r="K199" i="54"/>
  <c r="K223" i="54"/>
  <c r="K185" i="54"/>
  <c r="K193" i="54"/>
  <c r="K201" i="54"/>
  <c r="K209" i="54"/>
  <c r="K217" i="54"/>
  <c r="K225" i="54"/>
  <c r="K206" i="54"/>
  <c r="K187" i="54"/>
  <c r="K195" i="54"/>
  <c r="K203" i="54"/>
  <c r="K211" i="54"/>
  <c r="K219" i="54"/>
  <c r="K227" i="54"/>
  <c r="K198" i="54"/>
  <c r="K230" i="54"/>
  <c r="K207" i="54"/>
  <c r="K194" i="54"/>
  <c r="K226" i="54"/>
  <c r="K188" i="54"/>
  <c r="K196" i="54"/>
  <c r="K204" i="54"/>
  <c r="K212" i="54"/>
  <c r="K220" i="54"/>
  <c r="K228" i="54"/>
  <c r="G182" i="59"/>
  <c r="AB8" i="69"/>
  <c r="G226" i="73"/>
  <c r="G56" i="90"/>
  <c r="G182" i="90"/>
  <c r="G5" i="114"/>
  <c r="G6" i="114"/>
  <c r="G7" i="114"/>
  <c r="G184" i="114" s="1"/>
  <c r="G8" i="114"/>
  <c r="G185" i="114" s="1"/>
  <c r="G9" i="114"/>
  <c r="G186" i="114" s="1"/>
  <c r="G10" i="114"/>
  <c r="G187" i="114" s="1"/>
  <c r="G11" i="114"/>
  <c r="G188" i="114" s="1"/>
  <c r="G12" i="114"/>
  <c r="G189" i="114" s="1"/>
  <c r="G13" i="114"/>
  <c r="G190" i="114" s="1"/>
  <c r="G14" i="114"/>
  <c r="G191" i="114" s="1"/>
  <c r="G15" i="114"/>
  <c r="G192" i="114" s="1"/>
  <c r="G16" i="114"/>
  <c r="G193" i="114" s="1"/>
  <c r="G17" i="114"/>
  <c r="G194" i="114" s="1"/>
  <c r="G18" i="114"/>
  <c r="G195" i="114" s="1"/>
  <c r="G19" i="114"/>
  <c r="G20" i="114"/>
  <c r="G21" i="114"/>
  <c r="G198" i="114" s="1"/>
  <c r="G22" i="114"/>
  <c r="G199" i="114" s="1"/>
  <c r="G23" i="114"/>
  <c r="G200" i="114" s="1"/>
  <c r="G24" i="114"/>
  <c r="G25" i="114"/>
  <c r="G202" i="114" s="1"/>
  <c r="G26" i="114"/>
  <c r="G203" i="114" s="1"/>
  <c r="G27" i="114"/>
  <c r="G204" i="114" s="1"/>
  <c r="G28" i="114"/>
  <c r="G205" i="114" s="1"/>
  <c r="G29" i="114"/>
  <c r="G206" i="114" s="1"/>
  <c r="G30" i="114"/>
  <c r="G207" i="114" s="1"/>
  <c r="G31" i="114"/>
  <c r="G208" i="114" s="1"/>
  <c r="G32" i="114"/>
  <c r="G209" i="114" s="1"/>
  <c r="G33" i="114"/>
  <c r="G210" i="114" s="1"/>
  <c r="G34" i="114"/>
  <c r="G35" i="114"/>
  <c r="G212" i="114" s="1"/>
  <c r="G36" i="114"/>
  <c r="G213" i="114" s="1"/>
  <c r="G37" i="114"/>
  <c r="G214" i="114" s="1"/>
  <c r="G38" i="114"/>
  <c r="G215" i="114" s="1"/>
  <c r="G39" i="114"/>
  <c r="G216" i="114" s="1"/>
  <c r="G40" i="114"/>
  <c r="G217" i="114" s="1"/>
  <c r="G41" i="114"/>
  <c r="G218" i="114" s="1"/>
  <c r="G42" i="114"/>
  <c r="G219" i="114" s="1"/>
  <c r="G43" i="114"/>
  <c r="G44" i="114"/>
  <c r="G221" i="114" s="1"/>
  <c r="G45" i="114"/>
  <c r="G222" i="114" s="1"/>
  <c r="G46" i="114"/>
  <c r="G223" i="114" s="1"/>
  <c r="G47" i="114"/>
  <c r="G224" i="114" s="1"/>
  <c r="G48" i="114"/>
  <c r="G49" i="114"/>
  <c r="G226" i="114" s="1"/>
  <c r="G50" i="114"/>
  <c r="G227" i="114" s="1"/>
  <c r="G51" i="114"/>
  <c r="G228" i="114" s="1"/>
  <c r="G52" i="114"/>
  <c r="G53" i="114"/>
  <c r="G230" i="114" s="1"/>
  <c r="G54" i="114"/>
  <c r="G231" i="114" s="1"/>
  <c r="G55" i="114"/>
  <c r="G232" i="114" s="1"/>
  <c r="G56" i="114"/>
  <c r="G56" i="71"/>
  <c r="G182" i="71"/>
  <c r="G56" i="70"/>
  <c r="G182" i="70"/>
  <c r="G56" i="68"/>
  <c r="G182" i="68"/>
  <c r="G56" i="67"/>
  <c r="Y56" i="65"/>
  <c r="Y182" i="65"/>
  <c r="G56" i="78"/>
  <c r="G182" i="78"/>
  <c r="G56" i="93"/>
  <c r="Y56" i="63"/>
  <c r="Y182" i="63"/>
  <c r="Y56" i="62"/>
  <c r="Y182" i="62"/>
  <c r="Y56" i="116"/>
  <c r="Y182" i="116"/>
  <c r="Y56" i="56"/>
  <c r="Y182" i="56"/>
  <c r="Y56" i="52"/>
  <c r="Y174" i="46"/>
  <c r="Y115" i="46"/>
  <c r="Y56" i="46"/>
  <c r="W56" i="47"/>
  <c r="Y56" i="47" s="1"/>
  <c r="B56" i="116"/>
  <c r="AD4" i="75"/>
  <c r="AB237" i="116" a="1"/>
  <c r="AB237" i="116" s="1"/>
  <c r="Q233" i="56"/>
  <c r="Q232" i="56"/>
  <c r="Q231" i="56"/>
  <c r="Q230" i="56"/>
  <c r="Q229" i="56"/>
  <c r="Q228" i="56"/>
  <c r="Q227" i="56"/>
  <c r="Q226" i="56"/>
  <c r="Q225" i="56"/>
  <c r="Q224" i="56"/>
  <c r="Q223" i="56"/>
  <c r="Q222" i="56"/>
  <c r="Q221" i="56"/>
  <c r="Q220" i="56"/>
  <c r="Q219" i="56"/>
  <c r="Q218" i="56"/>
  <c r="Q217" i="56"/>
  <c r="Q216" i="56"/>
  <c r="Q215" i="56"/>
  <c r="Q214" i="56"/>
  <c r="Q213" i="56"/>
  <c r="Q212" i="56"/>
  <c r="Q211" i="56"/>
  <c r="Q210" i="56"/>
  <c r="Q209" i="56"/>
  <c r="Q208" i="56"/>
  <c r="Q207" i="56"/>
  <c r="Q206" i="56"/>
  <c r="Q205" i="56"/>
  <c r="Q204" i="56"/>
  <c r="Q203" i="56"/>
  <c r="Q202" i="56"/>
  <c r="Q201" i="56"/>
  <c r="Q200" i="56"/>
  <c r="Q199" i="56"/>
  <c r="Q198" i="56"/>
  <c r="Q197" i="56"/>
  <c r="Q196" i="56"/>
  <c r="Q195" i="56"/>
  <c r="Q194" i="56"/>
  <c r="Q193" i="56"/>
  <c r="Q192" i="56"/>
  <c r="Q191" i="56"/>
  <c r="Q190" i="56"/>
  <c r="Q189" i="56"/>
  <c r="Q188" i="56"/>
  <c r="Q187" i="56"/>
  <c r="Q186" i="56"/>
  <c r="Q185" i="56"/>
  <c r="Q184" i="56"/>
  <c r="Q183" i="56"/>
  <c r="Q182" i="56"/>
  <c r="U174" i="56"/>
  <c r="S174" i="56"/>
  <c r="R174" i="56"/>
  <c r="Q174" i="56"/>
  <c r="P174" i="56"/>
  <c r="O174" i="56"/>
  <c r="O56" i="56"/>
  <c r="O233" i="56"/>
  <c r="N174" i="56"/>
  <c r="N56" i="56"/>
  <c r="N233" i="56"/>
  <c r="M174" i="56"/>
  <c r="M56" i="56"/>
  <c r="M233" i="56"/>
  <c r="L174" i="56"/>
  <c r="K174" i="56"/>
  <c r="J174" i="56"/>
  <c r="I174" i="56"/>
  <c r="I56" i="56"/>
  <c r="I233" i="56"/>
  <c r="H174" i="56"/>
  <c r="G174" i="56"/>
  <c r="F174" i="56"/>
  <c r="E174" i="56"/>
  <c r="D174" i="56"/>
  <c r="X173" i="56"/>
  <c r="W173" i="56"/>
  <c r="V173" i="56"/>
  <c r="U173" i="56"/>
  <c r="S173" i="56"/>
  <c r="R173" i="56"/>
  <c r="Q173" i="56"/>
  <c r="P173" i="56"/>
  <c r="O173" i="56"/>
  <c r="N173" i="56"/>
  <c r="M173" i="56"/>
  <c r="M55" i="56"/>
  <c r="M232" i="56"/>
  <c r="L173" i="56"/>
  <c r="K173" i="56"/>
  <c r="K55" i="56"/>
  <c r="K232" i="56"/>
  <c r="J173" i="56"/>
  <c r="J55" i="56"/>
  <c r="J232" i="56"/>
  <c r="I173" i="56"/>
  <c r="H173" i="56"/>
  <c r="G173" i="56"/>
  <c r="F173" i="56"/>
  <c r="E173" i="56"/>
  <c r="D173" i="56"/>
  <c r="X172" i="56"/>
  <c r="W172" i="56"/>
  <c r="V172" i="56"/>
  <c r="U172" i="56"/>
  <c r="S172" i="56"/>
  <c r="R172" i="56"/>
  <c r="Q172" i="56"/>
  <c r="P172" i="56"/>
  <c r="O172" i="56"/>
  <c r="O54" i="56"/>
  <c r="O231" i="56"/>
  <c r="N172" i="56"/>
  <c r="N54" i="56"/>
  <c r="N231" i="56"/>
  <c r="M172" i="56"/>
  <c r="L172" i="56"/>
  <c r="K172" i="56"/>
  <c r="J172" i="56"/>
  <c r="I172" i="56"/>
  <c r="I54" i="56"/>
  <c r="I231" i="56"/>
  <c r="H172" i="56"/>
  <c r="G172" i="56"/>
  <c r="G54" i="56"/>
  <c r="G231" i="56"/>
  <c r="F172" i="56"/>
  <c r="F54" i="56"/>
  <c r="F231" i="56"/>
  <c r="E172" i="56"/>
  <c r="D172" i="56"/>
  <c r="X171" i="56"/>
  <c r="W171" i="56"/>
  <c r="V171" i="56"/>
  <c r="U171" i="56"/>
  <c r="S171" i="56"/>
  <c r="R171" i="56"/>
  <c r="Q171" i="56"/>
  <c r="P171" i="56"/>
  <c r="O171" i="56"/>
  <c r="N171" i="56"/>
  <c r="M171" i="56"/>
  <c r="M53" i="56"/>
  <c r="M230" i="56"/>
  <c r="L171" i="56"/>
  <c r="K171" i="56"/>
  <c r="K53" i="56"/>
  <c r="K230" i="56"/>
  <c r="J171" i="56"/>
  <c r="I171" i="56"/>
  <c r="H171" i="56"/>
  <c r="G171" i="56"/>
  <c r="F171" i="56"/>
  <c r="E171" i="56"/>
  <c r="E53" i="56"/>
  <c r="E230" i="56"/>
  <c r="D171" i="56"/>
  <c r="X170" i="56"/>
  <c r="W170" i="56"/>
  <c r="V170" i="56"/>
  <c r="U170" i="56"/>
  <c r="S170" i="56"/>
  <c r="R170" i="56"/>
  <c r="Q170" i="56"/>
  <c r="P170" i="56"/>
  <c r="O170" i="56"/>
  <c r="O52" i="56"/>
  <c r="O229" i="56"/>
  <c r="N170" i="56"/>
  <c r="N52" i="56"/>
  <c r="N229" i="56"/>
  <c r="M170" i="56"/>
  <c r="M52" i="56"/>
  <c r="M229" i="56"/>
  <c r="L170" i="56"/>
  <c r="K170" i="56"/>
  <c r="J170" i="56"/>
  <c r="I170" i="56"/>
  <c r="I52" i="56"/>
  <c r="I229" i="56"/>
  <c r="H170" i="56"/>
  <c r="G170" i="56"/>
  <c r="G52" i="56"/>
  <c r="G229" i="56"/>
  <c r="F170" i="56"/>
  <c r="F52" i="56"/>
  <c r="F229" i="56"/>
  <c r="E170" i="56"/>
  <c r="E52" i="56"/>
  <c r="E229" i="56"/>
  <c r="D170" i="56"/>
  <c r="X169" i="56"/>
  <c r="W169" i="56"/>
  <c r="V169" i="56"/>
  <c r="U169" i="56"/>
  <c r="S169" i="56"/>
  <c r="R169" i="56"/>
  <c r="Q169" i="56"/>
  <c r="P169" i="56"/>
  <c r="O169" i="56"/>
  <c r="N169" i="56"/>
  <c r="M169" i="56"/>
  <c r="M51" i="56"/>
  <c r="M228" i="56"/>
  <c r="L169" i="56"/>
  <c r="K169" i="56"/>
  <c r="K51" i="56"/>
  <c r="K228" i="56"/>
  <c r="J169" i="56"/>
  <c r="J51" i="56"/>
  <c r="J228" i="56" s="1"/>
  <c r="I169" i="56"/>
  <c r="H169" i="56"/>
  <c r="G169" i="56"/>
  <c r="F169" i="56"/>
  <c r="E169" i="56"/>
  <c r="D169" i="56"/>
  <c r="X168" i="56"/>
  <c r="W168" i="56"/>
  <c r="V168" i="56"/>
  <c r="U168" i="56"/>
  <c r="S168" i="56"/>
  <c r="R168" i="56"/>
  <c r="Q168" i="56"/>
  <c r="P168" i="56"/>
  <c r="O168" i="56"/>
  <c r="O50" i="56"/>
  <c r="O227" i="56"/>
  <c r="N168" i="56"/>
  <c r="N50" i="56"/>
  <c r="N227" i="56"/>
  <c r="M168" i="56"/>
  <c r="L168" i="56"/>
  <c r="K168" i="56"/>
  <c r="J168" i="56"/>
  <c r="I168" i="56"/>
  <c r="I50" i="56"/>
  <c r="I227" i="56"/>
  <c r="H168" i="56"/>
  <c r="G168" i="56"/>
  <c r="G50" i="56"/>
  <c r="G227" i="56"/>
  <c r="F168" i="56"/>
  <c r="F50" i="56"/>
  <c r="F227" i="56"/>
  <c r="E168" i="56"/>
  <c r="D168" i="56"/>
  <c r="X167" i="56"/>
  <c r="W167" i="56"/>
  <c r="V167" i="56"/>
  <c r="U167" i="56"/>
  <c r="S167" i="56"/>
  <c r="R167" i="56"/>
  <c r="Q167" i="56"/>
  <c r="P167" i="56"/>
  <c r="O167" i="56"/>
  <c r="N167" i="56"/>
  <c r="M167" i="56"/>
  <c r="M49" i="56"/>
  <c r="M226" i="56"/>
  <c r="L167" i="56"/>
  <c r="K167" i="56"/>
  <c r="K49" i="56"/>
  <c r="K226" i="56"/>
  <c r="J167" i="56"/>
  <c r="I167" i="56"/>
  <c r="H167" i="56"/>
  <c r="G167" i="56"/>
  <c r="F167" i="56"/>
  <c r="E167" i="56"/>
  <c r="E49" i="56"/>
  <c r="E226" i="56"/>
  <c r="D167" i="56"/>
  <c r="X166" i="56"/>
  <c r="W166" i="56"/>
  <c r="V166" i="56"/>
  <c r="U166" i="56"/>
  <c r="S166" i="56"/>
  <c r="R166" i="56"/>
  <c r="Q166" i="56"/>
  <c r="P166" i="56"/>
  <c r="O166" i="56"/>
  <c r="O48" i="56"/>
  <c r="O225" i="56"/>
  <c r="N166" i="56"/>
  <c r="N48" i="56"/>
  <c r="N225" i="56"/>
  <c r="M166" i="56"/>
  <c r="M48" i="56"/>
  <c r="M225" i="56"/>
  <c r="L166" i="56"/>
  <c r="K166" i="56"/>
  <c r="J166" i="56"/>
  <c r="I166" i="56"/>
  <c r="H166" i="56"/>
  <c r="G166" i="56"/>
  <c r="G48" i="56"/>
  <c r="G225" i="56"/>
  <c r="F166" i="56"/>
  <c r="F48" i="56"/>
  <c r="F225" i="56"/>
  <c r="E166" i="56"/>
  <c r="E48" i="56"/>
  <c r="E225" i="56"/>
  <c r="D166" i="56"/>
  <c r="X165" i="56"/>
  <c r="W165" i="56"/>
  <c r="V165" i="56"/>
  <c r="U165" i="56"/>
  <c r="S165" i="56"/>
  <c r="R165" i="56"/>
  <c r="Q165" i="56"/>
  <c r="P165" i="56"/>
  <c r="O165" i="56"/>
  <c r="N165" i="56"/>
  <c r="M165" i="56"/>
  <c r="M47" i="56"/>
  <c r="M224" i="56"/>
  <c r="L165" i="56"/>
  <c r="K165" i="56"/>
  <c r="K47" i="56"/>
  <c r="K224" i="56"/>
  <c r="J165" i="56"/>
  <c r="J47" i="56"/>
  <c r="J224" i="56"/>
  <c r="I165" i="56"/>
  <c r="H165" i="56"/>
  <c r="G165" i="56"/>
  <c r="F165" i="56"/>
  <c r="E165" i="56"/>
  <c r="E47" i="56"/>
  <c r="E224" i="56"/>
  <c r="D165" i="56"/>
  <c r="X164" i="56"/>
  <c r="W164" i="56"/>
  <c r="V164" i="56"/>
  <c r="U164" i="56"/>
  <c r="S164" i="56"/>
  <c r="R164" i="56"/>
  <c r="Q164" i="56"/>
  <c r="P164" i="56"/>
  <c r="O164" i="56"/>
  <c r="O46" i="56"/>
  <c r="O223" i="56"/>
  <c r="N164" i="56"/>
  <c r="N46" i="56"/>
  <c r="N223" i="56"/>
  <c r="M164" i="56"/>
  <c r="L164" i="56"/>
  <c r="K164" i="56"/>
  <c r="J164" i="56"/>
  <c r="I164" i="56"/>
  <c r="I46" i="56"/>
  <c r="I223" i="56"/>
  <c r="H164" i="56"/>
  <c r="G164" i="56"/>
  <c r="G46" i="56"/>
  <c r="G223" i="56"/>
  <c r="F164" i="56"/>
  <c r="F46" i="56"/>
  <c r="F223" i="56"/>
  <c r="E164" i="56"/>
  <c r="D164" i="56"/>
  <c r="X163" i="56"/>
  <c r="W163" i="56"/>
  <c r="V163" i="56"/>
  <c r="U163" i="56"/>
  <c r="S163" i="56"/>
  <c r="R163" i="56"/>
  <c r="Q163" i="56"/>
  <c r="P163" i="56"/>
  <c r="O163" i="56"/>
  <c r="N163" i="56"/>
  <c r="M163" i="56"/>
  <c r="L163" i="56"/>
  <c r="K163" i="56"/>
  <c r="K45" i="56"/>
  <c r="K222" i="56"/>
  <c r="J163" i="56"/>
  <c r="I163" i="56"/>
  <c r="H163" i="56"/>
  <c r="G163" i="56"/>
  <c r="F163" i="56"/>
  <c r="E163" i="56"/>
  <c r="D163" i="56"/>
  <c r="X162" i="56"/>
  <c r="W162" i="56"/>
  <c r="V162" i="56"/>
  <c r="U162" i="56"/>
  <c r="S162" i="56"/>
  <c r="R162" i="56"/>
  <c r="Q162" i="56"/>
  <c r="P162" i="56"/>
  <c r="O162" i="56"/>
  <c r="N162" i="56"/>
  <c r="N44" i="56"/>
  <c r="N221" i="56"/>
  <c r="M162" i="56"/>
  <c r="M44" i="56"/>
  <c r="M221" i="56"/>
  <c r="L162" i="56"/>
  <c r="K162" i="56"/>
  <c r="J162" i="56"/>
  <c r="I162" i="56"/>
  <c r="I44" i="56"/>
  <c r="I221" i="56"/>
  <c r="H162" i="56"/>
  <c r="G162" i="56"/>
  <c r="G44" i="56"/>
  <c r="G221" i="56"/>
  <c r="F162" i="56"/>
  <c r="F44" i="56"/>
  <c r="F221" i="56"/>
  <c r="E162" i="56"/>
  <c r="E44" i="56"/>
  <c r="E221" i="56"/>
  <c r="D162" i="56"/>
  <c r="X161" i="56"/>
  <c r="W161" i="56"/>
  <c r="V161" i="56"/>
  <c r="U161" i="56"/>
  <c r="S161" i="56"/>
  <c r="R161" i="56"/>
  <c r="Q161" i="56"/>
  <c r="P161" i="56"/>
  <c r="O161" i="56"/>
  <c r="N161" i="56"/>
  <c r="M161" i="56"/>
  <c r="L161" i="56"/>
  <c r="K161" i="56"/>
  <c r="K43" i="56"/>
  <c r="K220" i="56"/>
  <c r="J161" i="56"/>
  <c r="J43" i="56"/>
  <c r="J220" i="56"/>
  <c r="I161" i="56"/>
  <c r="H161" i="56"/>
  <c r="G161" i="56"/>
  <c r="F161" i="56"/>
  <c r="E161" i="56"/>
  <c r="E43" i="56"/>
  <c r="E220" i="56"/>
  <c r="D161" i="56"/>
  <c r="X160" i="56"/>
  <c r="W160" i="56"/>
  <c r="V160" i="56"/>
  <c r="U160" i="56"/>
  <c r="S160" i="56"/>
  <c r="R160" i="56"/>
  <c r="Q160" i="56"/>
  <c r="P160" i="56"/>
  <c r="O160" i="56"/>
  <c r="O42" i="56"/>
  <c r="O219" i="56"/>
  <c r="N160" i="56"/>
  <c r="N42" i="56"/>
  <c r="N219" i="56"/>
  <c r="M160" i="56"/>
  <c r="L160" i="56"/>
  <c r="K160" i="56"/>
  <c r="J160" i="56"/>
  <c r="I160" i="56"/>
  <c r="I42" i="56"/>
  <c r="I219" i="56"/>
  <c r="H160" i="56"/>
  <c r="G160" i="56"/>
  <c r="G42" i="56"/>
  <c r="G219" i="56"/>
  <c r="F160" i="56"/>
  <c r="F42" i="56"/>
  <c r="F219" i="56"/>
  <c r="E160" i="56"/>
  <c r="D160" i="56"/>
  <c r="X159" i="56"/>
  <c r="W159" i="56"/>
  <c r="V159" i="56"/>
  <c r="U159" i="56"/>
  <c r="S159" i="56"/>
  <c r="R159" i="56"/>
  <c r="Q159" i="56"/>
  <c r="P159" i="56"/>
  <c r="O159" i="56"/>
  <c r="N159" i="56"/>
  <c r="M159" i="56"/>
  <c r="M41" i="56"/>
  <c r="M218" i="56"/>
  <c r="L159" i="56"/>
  <c r="K159" i="56"/>
  <c r="K41" i="56"/>
  <c r="K218" i="56"/>
  <c r="J159" i="56"/>
  <c r="J41" i="56"/>
  <c r="J218" i="56"/>
  <c r="I159" i="56"/>
  <c r="H159" i="56"/>
  <c r="G159" i="56"/>
  <c r="F159" i="56"/>
  <c r="E159" i="56"/>
  <c r="E41" i="56"/>
  <c r="E218" i="56"/>
  <c r="D159" i="56"/>
  <c r="X158" i="56"/>
  <c r="W158" i="56"/>
  <c r="V158" i="56"/>
  <c r="U158" i="56"/>
  <c r="S158" i="56"/>
  <c r="R158" i="56"/>
  <c r="Q158" i="56"/>
  <c r="P158" i="56"/>
  <c r="O158" i="56"/>
  <c r="O40" i="56"/>
  <c r="O217" i="56"/>
  <c r="N158" i="56"/>
  <c r="N40" i="56"/>
  <c r="N217" i="56"/>
  <c r="M158" i="56"/>
  <c r="M40" i="56"/>
  <c r="M217" i="56"/>
  <c r="L158" i="56"/>
  <c r="K158" i="56"/>
  <c r="J158" i="56"/>
  <c r="I158" i="56"/>
  <c r="H158" i="56"/>
  <c r="G158" i="56"/>
  <c r="G40" i="56"/>
  <c r="G217" i="56"/>
  <c r="F158" i="56"/>
  <c r="F40" i="56"/>
  <c r="F217" i="56"/>
  <c r="E158" i="56"/>
  <c r="E40" i="56"/>
  <c r="E217" i="56"/>
  <c r="D158" i="56"/>
  <c r="X157" i="56"/>
  <c r="W157" i="56"/>
  <c r="V157" i="56"/>
  <c r="U157" i="56"/>
  <c r="S157" i="56"/>
  <c r="R157" i="56"/>
  <c r="Q157" i="56"/>
  <c r="P157" i="56"/>
  <c r="O157" i="56"/>
  <c r="N157" i="56"/>
  <c r="M157" i="56"/>
  <c r="L157" i="56"/>
  <c r="K157" i="56"/>
  <c r="K39" i="56"/>
  <c r="K216" i="56"/>
  <c r="J157" i="56"/>
  <c r="J39" i="56"/>
  <c r="J216" i="56"/>
  <c r="I157" i="56"/>
  <c r="H157" i="56"/>
  <c r="G157" i="56"/>
  <c r="F157" i="56"/>
  <c r="E157" i="56"/>
  <c r="E39" i="56"/>
  <c r="E216" i="56"/>
  <c r="D157" i="56"/>
  <c r="X156" i="56"/>
  <c r="W156" i="56"/>
  <c r="V156" i="56"/>
  <c r="U156" i="56"/>
  <c r="S156" i="56"/>
  <c r="R156" i="56"/>
  <c r="Q156" i="56"/>
  <c r="P156" i="56"/>
  <c r="O156" i="56"/>
  <c r="O38" i="56"/>
  <c r="O215" i="56"/>
  <c r="N156" i="56"/>
  <c r="N38" i="56"/>
  <c r="N215" i="56"/>
  <c r="M156" i="56"/>
  <c r="L156" i="56"/>
  <c r="K156" i="56"/>
  <c r="J156" i="56"/>
  <c r="I156" i="56"/>
  <c r="I38" i="56"/>
  <c r="I215" i="56"/>
  <c r="H156" i="56"/>
  <c r="G156" i="56"/>
  <c r="G38" i="56"/>
  <c r="G215" i="56"/>
  <c r="F156" i="56"/>
  <c r="F38" i="56"/>
  <c r="F215" i="56"/>
  <c r="E156" i="56"/>
  <c r="D156" i="56"/>
  <c r="X155" i="56"/>
  <c r="W155" i="56"/>
  <c r="V155" i="56"/>
  <c r="U155" i="56"/>
  <c r="S155" i="56"/>
  <c r="R155" i="56"/>
  <c r="Q155" i="56"/>
  <c r="P155" i="56"/>
  <c r="O155" i="56"/>
  <c r="N155" i="56"/>
  <c r="M155" i="56"/>
  <c r="M37" i="56"/>
  <c r="M214" i="56"/>
  <c r="L155" i="56"/>
  <c r="K155" i="56"/>
  <c r="K37" i="56"/>
  <c r="K214" i="56"/>
  <c r="J155" i="56"/>
  <c r="J37" i="56"/>
  <c r="J214" i="56"/>
  <c r="I155" i="56"/>
  <c r="H155" i="56"/>
  <c r="G155" i="56"/>
  <c r="F155" i="56"/>
  <c r="E155" i="56"/>
  <c r="E37" i="56"/>
  <c r="E214" i="56"/>
  <c r="D155" i="56"/>
  <c r="X154" i="56"/>
  <c r="W154" i="56"/>
  <c r="V154" i="56"/>
  <c r="U154" i="56"/>
  <c r="S154" i="56"/>
  <c r="R154" i="56"/>
  <c r="Q154" i="56"/>
  <c r="P154" i="56"/>
  <c r="O154" i="56"/>
  <c r="O36" i="56"/>
  <c r="O213" i="56"/>
  <c r="N154" i="56"/>
  <c r="N36" i="56"/>
  <c r="N213" i="56"/>
  <c r="M154" i="56"/>
  <c r="M36" i="56"/>
  <c r="M213" i="56"/>
  <c r="L154" i="56"/>
  <c r="K154" i="56"/>
  <c r="J154" i="56"/>
  <c r="I154" i="56"/>
  <c r="I36" i="56"/>
  <c r="I213" i="56"/>
  <c r="H154" i="56"/>
  <c r="G154" i="56"/>
  <c r="G36" i="56"/>
  <c r="G213" i="56"/>
  <c r="F154" i="56"/>
  <c r="F36" i="56"/>
  <c r="F213" i="56"/>
  <c r="E154" i="56"/>
  <c r="E36" i="56"/>
  <c r="E213" i="56"/>
  <c r="D154" i="56"/>
  <c r="X153" i="56"/>
  <c r="W153" i="56"/>
  <c r="V153" i="56"/>
  <c r="U153" i="56"/>
  <c r="S153" i="56"/>
  <c r="R153" i="56"/>
  <c r="Q153" i="56"/>
  <c r="P153" i="56"/>
  <c r="O153" i="56"/>
  <c r="N153" i="56"/>
  <c r="M153" i="56"/>
  <c r="M35" i="56"/>
  <c r="M212" i="56"/>
  <c r="L153" i="56"/>
  <c r="K153" i="56"/>
  <c r="K35" i="56"/>
  <c r="K212" i="56"/>
  <c r="J153" i="56"/>
  <c r="J35" i="56"/>
  <c r="J212" i="56" s="1"/>
  <c r="I153" i="56"/>
  <c r="H153" i="56"/>
  <c r="G153" i="56"/>
  <c r="F153" i="56"/>
  <c r="E153" i="56"/>
  <c r="D153" i="56"/>
  <c r="X152" i="56"/>
  <c r="W152" i="56"/>
  <c r="V152" i="56"/>
  <c r="U152" i="56"/>
  <c r="S152" i="56"/>
  <c r="R152" i="56"/>
  <c r="Q152" i="56"/>
  <c r="P152" i="56"/>
  <c r="O152" i="56"/>
  <c r="O34" i="56"/>
  <c r="O211" i="56"/>
  <c r="N152" i="56"/>
  <c r="N34" i="56"/>
  <c r="N211" i="56"/>
  <c r="M152" i="56"/>
  <c r="L152" i="56"/>
  <c r="K152" i="56"/>
  <c r="J152" i="56"/>
  <c r="I152" i="56"/>
  <c r="I34" i="56"/>
  <c r="I211" i="56"/>
  <c r="H152" i="56"/>
  <c r="G152" i="56"/>
  <c r="G34" i="56"/>
  <c r="G211" i="56"/>
  <c r="F152" i="56"/>
  <c r="F34" i="56"/>
  <c r="F211" i="56"/>
  <c r="E152" i="56"/>
  <c r="D152" i="56"/>
  <c r="X151" i="56"/>
  <c r="W151" i="56"/>
  <c r="V151" i="56"/>
  <c r="U151" i="56"/>
  <c r="S151" i="56"/>
  <c r="R151" i="56"/>
  <c r="Q151" i="56"/>
  <c r="P151" i="56"/>
  <c r="O151" i="56"/>
  <c r="N151" i="56"/>
  <c r="M151" i="56"/>
  <c r="L151" i="56"/>
  <c r="K151" i="56"/>
  <c r="J151" i="56"/>
  <c r="I151" i="56"/>
  <c r="H151" i="56"/>
  <c r="G151" i="56"/>
  <c r="F151" i="56"/>
  <c r="E151" i="56"/>
  <c r="D151" i="56"/>
  <c r="X150" i="56"/>
  <c r="W150" i="56"/>
  <c r="V150" i="56"/>
  <c r="U150" i="56"/>
  <c r="S150" i="56"/>
  <c r="R150" i="56"/>
  <c r="Q150" i="56"/>
  <c r="P150" i="56"/>
  <c r="O150" i="56"/>
  <c r="O32" i="56"/>
  <c r="O209" i="56"/>
  <c r="N150" i="56"/>
  <c r="M150" i="56"/>
  <c r="M32" i="56"/>
  <c r="M209" i="56"/>
  <c r="L150" i="56"/>
  <c r="K150" i="56"/>
  <c r="J150" i="56"/>
  <c r="I150" i="56"/>
  <c r="I32" i="56"/>
  <c r="I209" i="56"/>
  <c r="H150" i="56"/>
  <c r="G150" i="56"/>
  <c r="G32" i="56"/>
  <c r="G209" i="56"/>
  <c r="F150" i="56"/>
  <c r="E150" i="56"/>
  <c r="E32" i="56"/>
  <c r="E209" i="56"/>
  <c r="D150" i="56"/>
  <c r="X149" i="56"/>
  <c r="W149" i="56"/>
  <c r="V149" i="56"/>
  <c r="U149" i="56"/>
  <c r="S149" i="56"/>
  <c r="R149" i="56"/>
  <c r="Q149" i="56"/>
  <c r="P149" i="56"/>
  <c r="O149" i="56"/>
  <c r="N149" i="56"/>
  <c r="M149" i="56"/>
  <c r="L149" i="56"/>
  <c r="K149" i="56"/>
  <c r="K31" i="56"/>
  <c r="K208" i="56"/>
  <c r="J149" i="56"/>
  <c r="J31" i="56"/>
  <c r="J208" i="56"/>
  <c r="I149" i="56"/>
  <c r="H149" i="56"/>
  <c r="G149" i="56"/>
  <c r="F149" i="56"/>
  <c r="E149" i="56"/>
  <c r="D149" i="56"/>
  <c r="X148" i="56"/>
  <c r="W148" i="56"/>
  <c r="V148" i="56"/>
  <c r="U148" i="56"/>
  <c r="S148" i="56"/>
  <c r="R148" i="56"/>
  <c r="Q148" i="56"/>
  <c r="P148" i="56"/>
  <c r="O148" i="56"/>
  <c r="N148" i="56"/>
  <c r="M148" i="56"/>
  <c r="L148" i="56"/>
  <c r="K148" i="56"/>
  <c r="J148" i="56"/>
  <c r="I148" i="56"/>
  <c r="I30" i="56"/>
  <c r="I207" i="56"/>
  <c r="H148" i="56"/>
  <c r="G148" i="56"/>
  <c r="G30" i="56"/>
  <c r="G207" i="56"/>
  <c r="F148" i="56"/>
  <c r="E148" i="56"/>
  <c r="D148" i="56"/>
  <c r="X147" i="56"/>
  <c r="W147" i="56"/>
  <c r="V147" i="56"/>
  <c r="U147" i="56"/>
  <c r="S147" i="56"/>
  <c r="R147" i="56"/>
  <c r="Q147" i="56"/>
  <c r="P147" i="56"/>
  <c r="O147" i="56"/>
  <c r="N147" i="56"/>
  <c r="M147" i="56"/>
  <c r="M29" i="56"/>
  <c r="M206" i="56"/>
  <c r="L147" i="56"/>
  <c r="K147" i="56"/>
  <c r="K29" i="56"/>
  <c r="K206" i="56"/>
  <c r="J147" i="56"/>
  <c r="J29" i="56"/>
  <c r="J206" i="56"/>
  <c r="I147" i="56"/>
  <c r="H147" i="56"/>
  <c r="G147" i="56"/>
  <c r="F147" i="56"/>
  <c r="E147" i="56"/>
  <c r="E29" i="56"/>
  <c r="E206" i="56"/>
  <c r="D147" i="56"/>
  <c r="X146" i="56"/>
  <c r="W146" i="56"/>
  <c r="V146" i="56"/>
  <c r="U146" i="56"/>
  <c r="S146" i="56"/>
  <c r="R146" i="56"/>
  <c r="Q146" i="56"/>
  <c r="P146" i="56"/>
  <c r="O146" i="56"/>
  <c r="O28" i="56"/>
  <c r="O205" i="56"/>
  <c r="N146" i="56"/>
  <c r="N28" i="56"/>
  <c r="N205" i="56"/>
  <c r="M146" i="56"/>
  <c r="M28" i="56"/>
  <c r="M205" i="56"/>
  <c r="L146" i="56"/>
  <c r="K146" i="56"/>
  <c r="J146" i="56"/>
  <c r="I146" i="56"/>
  <c r="I28" i="56"/>
  <c r="I205" i="56"/>
  <c r="H146" i="56"/>
  <c r="G146" i="56"/>
  <c r="G28" i="56"/>
  <c r="G205" i="56"/>
  <c r="F146" i="56"/>
  <c r="E146" i="56"/>
  <c r="E28" i="56"/>
  <c r="E205" i="56"/>
  <c r="D146" i="56"/>
  <c r="X145" i="56"/>
  <c r="W145" i="56"/>
  <c r="V145" i="56"/>
  <c r="U145" i="56"/>
  <c r="S145" i="56"/>
  <c r="R145" i="56"/>
  <c r="Q145" i="56"/>
  <c r="P145" i="56"/>
  <c r="O145" i="56"/>
  <c r="N145" i="56"/>
  <c r="M145" i="56"/>
  <c r="L145" i="56"/>
  <c r="K145" i="56"/>
  <c r="K27" i="56"/>
  <c r="K204" i="56"/>
  <c r="J145" i="56"/>
  <c r="J27" i="56"/>
  <c r="J204" i="56"/>
  <c r="I145" i="56"/>
  <c r="H145" i="56"/>
  <c r="G145" i="56"/>
  <c r="F145" i="56"/>
  <c r="E145" i="56"/>
  <c r="E27" i="56"/>
  <c r="E204" i="56"/>
  <c r="D145" i="56"/>
  <c r="X144" i="56"/>
  <c r="W144" i="56"/>
  <c r="V144" i="56"/>
  <c r="U144" i="56"/>
  <c r="S144" i="56"/>
  <c r="R144" i="56"/>
  <c r="Q144" i="56"/>
  <c r="P144" i="56"/>
  <c r="O144" i="56"/>
  <c r="O26" i="56"/>
  <c r="O203" i="56"/>
  <c r="N144" i="56"/>
  <c r="N26" i="56"/>
  <c r="N203" i="56"/>
  <c r="M144" i="56"/>
  <c r="L144" i="56"/>
  <c r="K144" i="56"/>
  <c r="J144" i="56"/>
  <c r="I144" i="56"/>
  <c r="H144" i="56"/>
  <c r="G144" i="56"/>
  <c r="G26" i="56"/>
  <c r="G203" i="56"/>
  <c r="F144" i="56"/>
  <c r="F26" i="56"/>
  <c r="F203" i="56"/>
  <c r="E144" i="56"/>
  <c r="D144" i="56"/>
  <c r="X143" i="56"/>
  <c r="W143" i="56"/>
  <c r="V143" i="56"/>
  <c r="U143" i="56"/>
  <c r="S143" i="56"/>
  <c r="R143" i="56"/>
  <c r="Q143" i="56"/>
  <c r="P143" i="56"/>
  <c r="O143" i="56"/>
  <c r="N143" i="56"/>
  <c r="M143" i="56"/>
  <c r="M25" i="56"/>
  <c r="M202" i="56"/>
  <c r="L143" i="56"/>
  <c r="K143" i="56"/>
  <c r="K25" i="56"/>
  <c r="K202" i="56"/>
  <c r="J143" i="56"/>
  <c r="J25" i="56"/>
  <c r="J202" i="56"/>
  <c r="I143" i="56"/>
  <c r="H143" i="56"/>
  <c r="G143" i="56"/>
  <c r="F143" i="56"/>
  <c r="E143" i="56"/>
  <c r="E25" i="56"/>
  <c r="E202" i="56"/>
  <c r="D143" i="56"/>
  <c r="X142" i="56"/>
  <c r="W142" i="56"/>
  <c r="V142" i="56"/>
  <c r="U142" i="56"/>
  <c r="S142" i="56"/>
  <c r="R142" i="56"/>
  <c r="Q142" i="56"/>
  <c r="P142" i="56"/>
  <c r="O142" i="56"/>
  <c r="O24" i="56"/>
  <c r="O201" i="56"/>
  <c r="N142" i="56"/>
  <c r="M142" i="56"/>
  <c r="L142" i="56"/>
  <c r="K142" i="56"/>
  <c r="J142" i="56"/>
  <c r="I142" i="56"/>
  <c r="H142" i="56"/>
  <c r="G142" i="56"/>
  <c r="G24" i="56"/>
  <c r="G201" i="56"/>
  <c r="F142" i="56"/>
  <c r="E142" i="56"/>
  <c r="D142" i="56"/>
  <c r="X141" i="56"/>
  <c r="W141" i="56"/>
  <c r="V141" i="56"/>
  <c r="U141" i="56"/>
  <c r="S141" i="56"/>
  <c r="R141" i="56"/>
  <c r="Q141" i="56"/>
  <c r="P141" i="56"/>
  <c r="O141" i="56"/>
  <c r="N141" i="56"/>
  <c r="M141" i="56"/>
  <c r="M23" i="56"/>
  <c r="M200" i="56"/>
  <c r="L141" i="56"/>
  <c r="K141" i="56"/>
  <c r="K23" i="56"/>
  <c r="K200" i="56"/>
  <c r="J141" i="56"/>
  <c r="I141" i="56"/>
  <c r="H141" i="56"/>
  <c r="G141" i="56"/>
  <c r="F141" i="56"/>
  <c r="E141" i="56"/>
  <c r="E23" i="56"/>
  <c r="E200" i="56"/>
  <c r="D141" i="56"/>
  <c r="X140" i="56"/>
  <c r="W140" i="56"/>
  <c r="V140" i="56"/>
  <c r="U140" i="56"/>
  <c r="S140" i="56"/>
  <c r="R140" i="56"/>
  <c r="Q140" i="56"/>
  <c r="P140" i="56"/>
  <c r="O140" i="56"/>
  <c r="O22" i="56"/>
  <c r="O199" i="56"/>
  <c r="N140" i="56"/>
  <c r="N22" i="56"/>
  <c r="N199" i="56"/>
  <c r="M140" i="56"/>
  <c r="L140" i="56"/>
  <c r="K140" i="56"/>
  <c r="J140" i="56"/>
  <c r="I140" i="56"/>
  <c r="H140" i="56"/>
  <c r="G140" i="56"/>
  <c r="G22" i="56"/>
  <c r="G199" i="56"/>
  <c r="F140" i="56"/>
  <c r="F22" i="56"/>
  <c r="F199" i="56"/>
  <c r="E140" i="56"/>
  <c r="D140" i="56"/>
  <c r="X139" i="56"/>
  <c r="W139" i="56"/>
  <c r="V139" i="56"/>
  <c r="U139" i="56"/>
  <c r="S139" i="56"/>
  <c r="R139" i="56"/>
  <c r="Q139" i="56"/>
  <c r="P139" i="56"/>
  <c r="O139" i="56"/>
  <c r="N139" i="56"/>
  <c r="M139" i="56"/>
  <c r="M21" i="56"/>
  <c r="M198" i="56"/>
  <c r="L139" i="56"/>
  <c r="K139" i="56"/>
  <c r="K21" i="56"/>
  <c r="K198" i="56"/>
  <c r="J139" i="56"/>
  <c r="I139" i="56"/>
  <c r="H139" i="56"/>
  <c r="G139" i="56"/>
  <c r="F139" i="56"/>
  <c r="E139" i="56"/>
  <c r="E21" i="56"/>
  <c r="E198" i="56"/>
  <c r="D139" i="56"/>
  <c r="X138" i="56"/>
  <c r="W138" i="56"/>
  <c r="V138" i="56"/>
  <c r="U138" i="56"/>
  <c r="S138" i="56"/>
  <c r="R138" i="56"/>
  <c r="Q138" i="56"/>
  <c r="P138" i="56"/>
  <c r="O138" i="56"/>
  <c r="O20" i="56"/>
  <c r="O197" i="56"/>
  <c r="N138" i="56"/>
  <c r="M138" i="56"/>
  <c r="L138" i="56"/>
  <c r="K138" i="56"/>
  <c r="J138" i="56"/>
  <c r="I138" i="56"/>
  <c r="I20" i="56"/>
  <c r="I197" i="56"/>
  <c r="H138" i="56"/>
  <c r="G138" i="56"/>
  <c r="G20" i="56"/>
  <c r="G197" i="56"/>
  <c r="F138" i="56"/>
  <c r="E138" i="56"/>
  <c r="D138" i="56"/>
  <c r="X137" i="56"/>
  <c r="W137" i="56"/>
  <c r="V137" i="56"/>
  <c r="U137" i="56"/>
  <c r="S137" i="56"/>
  <c r="R137" i="56"/>
  <c r="Q137" i="56"/>
  <c r="P137" i="56"/>
  <c r="O137" i="56"/>
  <c r="N137" i="56"/>
  <c r="M137" i="56"/>
  <c r="M19" i="56"/>
  <c r="M196" i="56"/>
  <c r="L137" i="56"/>
  <c r="K137" i="56"/>
  <c r="K19" i="56"/>
  <c r="K196" i="56"/>
  <c r="J137" i="56"/>
  <c r="I137" i="56"/>
  <c r="H137" i="56"/>
  <c r="G137" i="56"/>
  <c r="F137" i="56"/>
  <c r="E137" i="56"/>
  <c r="E19" i="56"/>
  <c r="E196" i="56"/>
  <c r="D137" i="56"/>
  <c r="X136" i="56"/>
  <c r="W136" i="56"/>
  <c r="V136" i="56"/>
  <c r="U136" i="56"/>
  <c r="S136" i="56"/>
  <c r="R136" i="56"/>
  <c r="Q136" i="56"/>
  <c r="P136" i="56"/>
  <c r="O136" i="56"/>
  <c r="O18" i="56"/>
  <c r="O195" i="56"/>
  <c r="N136" i="56"/>
  <c r="N18" i="56"/>
  <c r="N195" i="56"/>
  <c r="M136" i="56"/>
  <c r="L136" i="56"/>
  <c r="K136" i="56"/>
  <c r="J136" i="56"/>
  <c r="I136" i="56"/>
  <c r="H136" i="56"/>
  <c r="G136" i="56"/>
  <c r="G18" i="56"/>
  <c r="G195" i="56"/>
  <c r="F136" i="56"/>
  <c r="F18" i="56"/>
  <c r="F195" i="56"/>
  <c r="E136" i="56"/>
  <c r="D136" i="56"/>
  <c r="X135" i="56"/>
  <c r="W135" i="56"/>
  <c r="V135" i="56"/>
  <c r="U135" i="56"/>
  <c r="S135" i="56"/>
  <c r="R135" i="56"/>
  <c r="Q135" i="56"/>
  <c r="P135" i="56"/>
  <c r="O135" i="56"/>
  <c r="N135" i="56"/>
  <c r="M135" i="56"/>
  <c r="M17" i="56"/>
  <c r="M194" i="56"/>
  <c r="L135" i="56"/>
  <c r="K135" i="56"/>
  <c r="K17" i="56"/>
  <c r="K194" i="56"/>
  <c r="J135" i="56"/>
  <c r="I135" i="56"/>
  <c r="H135" i="56"/>
  <c r="G135" i="56"/>
  <c r="F135" i="56"/>
  <c r="E135" i="56"/>
  <c r="E17" i="56"/>
  <c r="E194" i="56"/>
  <c r="D135" i="56"/>
  <c r="X134" i="56"/>
  <c r="W134" i="56"/>
  <c r="V134" i="56"/>
  <c r="U134" i="56"/>
  <c r="S134" i="56"/>
  <c r="R134" i="56"/>
  <c r="Q134" i="56"/>
  <c r="P134" i="56"/>
  <c r="O134" i="56"/>
  <c r="O16" i="56"/>
  <c r="O193" i="56"/>
  <c r="N134" i="56"/>
  <c r="M134" i="56"/>
  <c r="L134" i="56"/>
  <c r="K134" i="56"/>
  <c r="J134" i="56"/>
  <c r="I134" i="56"/>
  <c r="I16" i="56"/>
  <c r="I193" i="56"/>
  <c r="H134" i="56"/>
  <c r="G134" i="56"/>
  <c r="G16" i="56"/>
  <c r="G193" i="56"/>
  <c r="F134" i="56"/>
  <c r="E134" i="56"/>
  <c r="D134" i="56"/>
  <c r="X133" i="56"/>
  <c r="W133" i="56"/>
  <c r="V133" i="56"/>
  <c r="U133" i="56"/>
  <c r="S133" i="56"/>
  <c r="R133" i="56"/>
  <c r="Q133" i="56"/>
  <c r="P133" i="56"/>
  <c r="O133" i="56"/>
  <c r="N133" i="56"/>
  <c r="M133" i="56"/>
  <c r="M15" i="56"/>
  <c r="M192" i="56"/>
  <c r="L133" i="56"/>
  <c r="K133" i="56"/>
  <c r="K15" i="56"/>
  <c r="K192" i="56"/>
  <c r="J133" i="56"/>
  <c r="J15" i="56"/>
  <c r="J192" i="56"/>
  <c r="I133" i="56"/>
  <c r="H133" i="56"/>
  <c r="G133" i="56"/>
  <c r="F133" i="56"/>
  <c r="E133" i="56"/>
  <c r="E15" i="56"/>
  <c r="E192" i="56"/>
  <c r="D133" i="56"/>
  <c r="X132" i="56"/>
  <c r="W132" i="56"/>
  <c r="V132" i="56"/>
  <c r="U132" i="56"/>
  <c r="S132" i="56"/>
  <c r="R132" i="56"/>
  <c r="Q132" i="56"/>
  <c r="P132" i="56"/>
  <c r="O132" i="56"/>
  <c r="O14" i="56"/>
  <c r="O191" i="56"/>
  <c r="N132" i="56"/>
  <c r="N14" i="56"/>
  <c r="N191" i="56"/>
  <c r="M132" i="56"/>
  <c r="L132" i="56"/>
  <c r="K132" i="56"/>
  <c r="J132" i="56"/>
  <c r="I132" i="56"/>
  <c r="H132" i="56"/>
  <c r="G132" i="56"/>
  <c r="G14" i="56"/>
  <c r="G191" i="56"/>
  <c r="F132" i="56"/>
  <c r="F14" i="56"/>
  <c r="F191" i="56"/>
  <c r="E132" i="56"/>
  <c r="D132" i="56"/>
  <c r="X131" i="56"/>
  <c r="W131" i="56"/>
  <c r="V131" i="56"/>
  <c r="U131" i="56"/>
  <c r="S131" i="56"/>
  <c r="R131" i="56"/>
  <c r="Q131" i="56"/>
  <c r="P131" i="56"/>
  <c r="O131" i="56"/>
  <c r="N131" i="56"/>
  <c r="M131" i="56"/>
  <c r="M13" i="56"/>
  <c r="M190" i="56"/>
  <c r="L131" i="56"/>
  <c r="K131" i="56"/>
  <c r="K13" i="56"/>
  <c r="K190" i="56"/>
  <c r="J131" i="56"/>
  <c r="I131" i="56"/>
  <c r="H131" i="56"/>
  <c r="G131" i="56"/>
  <c r="F131" i="56"/>
  <c r="E131" i="56"/>
  <c r="E13" i="56"/>
  <c r="E190" i="56"/>
  <c r="D131" i="56"/>
  <c r="X130" i="56"/>
  <c r="W130" i="56"/>
  <c r="V130" i="56"/>
  <c r="U130" i="56"/>
  <c r="S130" i="56"/>
  <c r="R130" i="56"/>
  <c r="Q130" i="56"/>
  <c r="P130" i="56"/>
  <c r="O130" i="56"/>
  <c r="O12" i="56"/>
  <c r="O189" i="56"/>
  <c r="N130" i="56"/>
  <c r="N12" i="56"/>
  <c r="N189" i="56"/>
  <c r="M130" i="56"/>
  <c r="L130" i="56"/>
  <c r="K130" i="56"/>
  <c r="J130" i="56"/>
  <c r="I130" i="56"/>
  <c r="H130" i="56"/>
  <c r="G130" i="56"/>
  <c r="G12" i="56"/>
  <c r="G189" i="56"/>
  <c r="F130" i="56"/>
  <c r="E130" i="56"/>
  <c r="D130" i="56"/>
  <c r="X129" i="56"/>
  <c r="W129" i="56"/>
  <c r="V129" i="56"/>
  <c r="U129" i="56"/>
  <c r="S129" i="56"/>
  <c r="R129" i="56"/>
  <c r="Q129" i="56"/>
  <c r="P129" i="56"/>
  <c r="O129" i="56"/>
  <c r="N129" i="56"/>
  <c r="M129" i="56"/>
  <c r="M11" i="56"/>
  <c r="M188" i="56"/>
  <c r="L129" i="56"/>
  <c r="K129" i="56"/>
  <c r="K11" i="56"/>
  <c r="K188" i="56"/>
  <c r="J129" i="56"/>
  <c r="I129" i="56"/>
  <c r="H129" i="56"/>
  <c r="G129" i="56"/>
  <c r="F129" i="56"/>
  <c r="E129" i="56"/>
  <c r="E11" i="56"/>
  <c r="E188" i="56"/>
  <c r="D129" i="56"/>
  <c r="X128" i="56"/>
  <c r="W128" i="56"/>
  <c r="V128" i="56"/>
  <c r="U128" i="56"/>
  <c r="S128" i="56"/>
  <c r="R128" i="56"/>
  <c r="Q128" i="56"/>
  <c r="P128" i="56"/>
  <c r="O128" i="56"/>
  <c r="O10" i="56"/>
  <c r="O187" i="56"/>
  <c r="N128" i="56"/>
  <c r="N10" i="56"/>
  <c r="N187" i="56"/>
  <c r="M128" i="56"/>
  <c r="L128" i="56"/>
  <c r="K128" i="56"/>
  <c r="J128" i="56"/>
  <c r="I128" i="56"/>
  <c r="I10" i="56"/>
  <c r="I187" i="56"/>
  <c r="H128" i="56"/>
  <c r="G128" i="56"/>
  <c r="G10" i="56"/>
  <c r="G187" i="56"/>
  <c r="F128" i="56"/>
  <c r="F10" i="56"/>
  <c r="F187" i="56"/>
  <c r="E128" i="56"/>
  <c r="D128" i="56"/>
  <c r="X127" i="56"/>
  <c r="W127" i="56"/>
  <c r="V127" i="56"/>
  <c r="U127" i="56"/>
  <c r="S127" i="56"/>
  <c r="R127" i="56"/>
  <c r="Q127" i="56"/>
  <c r="P127" i="56"/>
  <c r="O127" i="56"/>
  <c r="N127" i="56"/>
  <c r="M127" i="56"/>
  <c r="M9" i="56"/>
  <c r="M186" i="56"/>
  <c r="L127" i="56"/>
  <c r="K127" i="56"/>
  <c r="K9" i="56"/>
  <c r="K186" i="56"/>
  <c r="J127" i="56"/>
  <c r="J9" i="56"/>
  <c r="J186" i="56"/>
  <c r="I127" i="56"/>
  <c r="H127" i="56"/>
  <c r="G127" i="56"/>
  <c r="F127" i="56"/>
  <c r="E127" i="56"/>
  <c r="E9" i="56"/>
  <c r="E186" i="56"/>
  <c r="D127" i="56"/>
  <c r="X126" i="56"/>
  <c r="W126" i="56"/>
  <c r="V126" i="56"/>
  <c r="U126" i="56"/>
  <c r="S126" i="56"/>
  <c r="R126" i="56"/>
  <c r="Q126" i="56"/>
  <c r="P126" i="56"/>
  <c r="O126" i="56"/>
  <c r="O8" i="56"/>
  <c r="O185" i="56"/>
  <c r="N126" i="56"/>
  <c r="M126" i="56"/>
  <c r="L126" i="56"/>
  <c r="K126" i="56"/>
  <c r="J126" i="56"/>
  <c r="I126" i="56"/>
  <c r="H126" i="56"/>
  <c r="G126" i="56"/>
  <c r="G8" i="56"/>
  <c r="G185" i="56"/>
  <c r="F126" i="56"/>
  <c r="E126" i="56"/>
  <c r="D126" i="56"/>
  <c r="X125" i="56"/>
  <c r="W125" i="56"/>
  <c r="V125" i="56"/>
  <c r="U125" i="56"/>
  <c r="S125" i="56"/>
  <c r="R125" i="56"/>
  <c r="Q125" i="56"/>
  <c r="P125" i="56"/>
  <c r="O125" i="56"/>
  <c r="N125" i="56"/>
  <c r="M125" i="56"/>
  <c r="L125" i="56"/>
  <c r="K125" i="56"/>
  <c r="K7" i="56"/>
  <c r="J125" i="56"/>
  <c r="J7" i="56"/>
  <c r="J184" i="56" s="1"/>
  <c r="I125" i="56"/>
  <c r="H125" i="56"/>
  <c r="G125" i="56"/>
  <c r="F125" i="56"/>
  <c r="E125" i="56"/>
  <c r="D125" i="56"/>
  <c r="X124" i="56"/>
  <c r="W124" i="56"/>
  <c r="V124" i="56"/>
  <c r="U124" i="56"/>
  <c r="S124" i="56"/>
  <c r="R124" i="56"/>
  <c r="Q124" i="56"/>
  <c r="P124" i="56"/>
  <c r="O124" i="56"/>
  <c r="O6" i="56"/>
  <c r="O183" i="56"/>
  <c r="N124" i="56"/>
  <c r="M124" i="56"/>
  <c r="L124" i="56"/>
  <c r="K124" i="56"/>
  <c r="J124" i="56"/>
  <c r="I124" i="56"/>
  <c r="I6" i="56"/>
  <c r="I183" i="56"/>
  <c r="H124" i="56"/>
  <c r="G124" i="56"/>
  <c r="G6" i="56"/>
  <c r="G183" i="56"/>
  <c r="F124" i="56"/>
  <c r="E124" i="56"/>
  <c r="D124" i="56"/>
  <c r="X123" i="56"/>
  <c r="W123" i="56"/>
  <c r="V123" i="56"/>
  <c r="U123" i="56"/>
  <c r="S123" i="56"/>
  <c r="R123" i="56"/>
  <c r="Q123" i="56"/>
  <c r="P123" i="56"/>
  <c r="O123" i="56"/>
  <c r="N123" i="56"/>
  <c r="M123" i="56"/>
  <c r="M5" i="56"/>
  <c r="M182" i="56"/>
  <c r="L123" i="56"/>
  <c r="K123" i="56"/>
  <c r="K5" i="56"/>
  <c r="K182" i="56"/>
  <c r="J123" i="56"/>
  <c r="I123" i="56"/>
  <c r="H123" i="56"/>
  <c r="G123" i="56"/>
  <c r="F123" i="56"/>
  <c r="E123" i="56"/>
  <c r="E5" i="56"/>
  <c r="E182" i="56"/>
  <c r="D123" i="56"/>
  <c r="U115" i="56"/>
  <c r="S115" i="56"/>
  <c r="S56" i="56" s="1"/>
  <c r="S233" i="56" s="1"/>
  <c r="R115" i="56"/>
  <c r="R56" i="56" s="1"/>
  <c r="R233" i="56" s="1"/>
  <c r="P115" i="56"/>
  <c r="P56" i="56" s="1"/>
  <c r="P233" i="56" s="1"/>
  <c r="H115" i="56"/>
  <c r="G115" i="56"/>
  <c r="G56" i="56"/>
  <c r="G233" i="56"/>
  <c r="F115" i="56"/>
  <c r="F56" i="56"/>
  <c r="F233" i="56"/>
  <c r="E115" i="56"/>
  <c r="E56" i="56"/>
  <c r="E233" i="56"/>
  <c r="D115" i="56"/>
  <c r="C115" i="56"/>
  <c r="X114" i="56"/>
  <c r="W114" i="56"/>
  <c r="W55" i="56"/>
  <c r="V114" i="56"/>
  <c r="V55" i="56" s="1"/>
  <c r="U114" i="56"/>
  <c r="U55" i="56"/>
  <c r="S114" i="56"/>
  <c r="R114" i="56"/>
  <c r="R55" i="56" s="1"/>
  <c r="R232" i="56" s="1"/>
  <c r="P114" i="56"/>
  <c r="P55" i="56" s="1"/>
  <c r="P232" i="56" s="1"/>
  <c r="X113" i="56"/>
  <c r="X54" i="56" s="1"/>
  <c r="W113" i="56"/>
  <c r="W54" i="56" s="1"/>
  <c r="V113" i="56"/>
  <c r="U113" i="56"/>
  <c r="S113" i="56"/>
  <c r="S54" i="56" s="1"/>
  <c r="S231" i="56" s="1"/>
  <c r="R113" i="56"/>
  <c r="R54" i="56" s="1"/>
  <c r="R231" i="56" s="1"/>
  <c r="P113" i="56"/>
  <c r="P54" i="56" s="1"/>
  <c r="P231" i="56"/>
  <c r="X112" i="56"/>
  <c r="W112" i="56"/>
  <c r="V112" i="56"/>
  <c r="U112" i="56"/>
  <c r="U53" i="56"/>
  <c r="S112" i="56"/>
  <c r="R112" i="56"/>
  <c r="P112" i="56"/>
  <c r="P53" i="56" s="1"/>
  <c r="P230" i="56" s="1"/>
  <c r="X111" i="56"/>
  <c r="W111" i="56"/>
  <c r="W52" i="56" s="1"/>
  <c r="V111" i="56"/>
  <c r="V52" i="56" s="1"/>
  <c r="U111" i="56"/>
  <c r="S111" i="56"/>
  <c r="S52" i="56"/>
  <c r="S229" i="56" s="1"/>
  <c r="R111" i="56"/>
  <c r="P111" i="56"/>
  <c r="P52" i="56" s="1"/>
  <c r="P229" i="56" s="1"/>
  <c r="X110" i="56"/>
  <c r="W110" i="56"/>
  <c r="W51" i="56"/>
  <c r="V110" i="56"/>
  <c r="U110" i="56"/>
  <c r="S110" i="56"/>
  <c r="R110" i="56"/>
  <c r="R51" i="56"/>
  <c r="R228" i="56" s="1"/>
  <c r="P110" i="56"/>
  <c r="X109" i="56"/>
  <c r="W109" i="56"/>
  <c r="W50" i="56"/>
  <c r="V109" i="56"/>
  <c r="U109" i="56"/>
  <c r="S109" i="56"/>
  <c r="S50" i="56" s="1"/>
  <c r="S227" i="56" s="1"/>
  <c r="R109" i="56"/>
  <c r="R50" i="56" s="1"/>
  <c r="R227" i="56" s="1"/>
  <c r="P109" i="56"/>
  <c r="P50" i="56" s="1"/>
  <c r="P227" i="56" s="1"/>
  <c r="X108" i="56"/>
  <c r="W108" i="56"/>
  <c r="W49" i="56"/>
  <c r="V108" i="56"/>
  <c r="V49" i="56"/>
  <c r="U108" i="56"/>
  <c r="U49" i="56"/>
  <c r="S108" i="56"/>
  <c r="R108" i="56"/>
  <c r="R49" i="56"/>
  <c r="R226" i="56"/>
  <c r="P108" i="56"/>
  <c r="P49" i="56" s="1"/>
  <c r="P226" i="56" s="1"/>
  <c r="X107" i="56"/>
  <c r="W107" i="56"/>
  <c r="W48" i="56" s="1"/>
  <c r="V107" i="56"/>
  <c r="V48" i="56"/>
  <c r="U107" i="56"/>
  <c r="U48" i="56"/>
  <c r="S107" i="56"/>
  <c r="S48" i="56" s="1"/>
  <c r="S225" i="56" s="1"/>
  <c r="R107" i="56"/>
  <c r="R48" i="56" s="1"/>
  <c r="R225" i="56" s="1"/>
  <c r="P107" i="56"/>
  <c r="P48" i="56" s="1"/>
  <c r="P225" i="56" s="1"/>
  <c r="X106" i="56"/>
  <c r="W106" i="56"/>
  <c r="V106" i="56"/>
  <c r="U106" i="56"/>
  <c r="U47" i="56"/>
  <c r="S106" i="56"/>
  <c r="R106" i="56"/>
  <c r="R47" i="56"/>
  <c r="R224" i="56" s="1"/>
  <c r="P106" i="56"/>
  <c r="X105" i="56"/>
  <c r="X46" i="56" s="1"/>
  <c r="W105" i="56"/>
  <c r="W46" i="56" s="1"/>
  <c r="V105" i="56"/>
  <c r="V46" i="56"/>
  <c r="U105" i="56"/>
  <c r="S105" i="56"/>
  <c r="S46" i="56" s="1"/>
  <c r="S223" i="56" s="1"/>
  <c r="R105" i="56"/>
  <c r="R46" i="56" s="1"/>
  <c r="R223" i="56" s="1"/>
  <c r="P105" i="56"/>
  <c r="P46" i="56"/>
  <c r="P223" i="56"/>
  <c r="X104" i="56"/>
  <c r="W104" i="56"/>
  <c r="V104" i="56"/>
  <c r="V45" i="56" s="1"/>
  <c r="U104" i="56"/>
  <c r="U45" i="56"/>
  <c r="S104" i="56"/>
  <c r="R104" i="56"/>
  <c r="R45" i="56"/>
  <c r="R222" i="56" s="1"/>
  <c r="P104" i="56"/>
  <c r="P45" i="56" s="1"/>
  <c r="P222" i="56" s="1"/>
  <c r="X103" i="56"/>
  <c r="X44" i="56" s="1"/>
  <c r="W103" i="56"/>
  <c r="W44" i="56" s="1"/>
  <c r="V103" i="56"/>
  <c r="V44" i="56" s="1"/>
  <c r="U103" i="56"/>
  <c r="S103" i="56"/>
  <c r="S44" i="56"/>
  <c r="S221" i="56" s="1"/>
  <c r="R103" i="56"/>
  <c r="P103" i="56"/>
  <c r="P44" i="56" s="1"/>
  <c r="P221" i="56" s="1"/>
  <c r="X102" i="56"/>
  <c r="W102" i="56"/>
  <c r="V102" i="56"/>
  <c r="V43" i="56" s="1"/>
  <c r="U102" i="56"/>
  <c r="S102" i="56"/>
  <c r="R102" i="56"/>
  <c r="R43" i="56" s="1"/>
  <c r="R220" i="56" s="1"/>
  <c r="P102" i="56"/>
  <c r="P43" i="56" s="1"/>
  <c r="P220" i="56" s="1"/>
  <c r="X101" i="56"/>
  <c r="X42" i="56"/>
  <c r="W101" i="56"/>
  <c r="W42" i="56"/>
  <c r="V101" i="56"/>
  <c r="V42" i="56"/>
  <c r="U101" i="56"/>
  <c r="S101" i="56"/>
  <c r="S42" i="56" s="1"/>
  <c r="S219" i="56" s="1"/>
  <c r="R101" i="56"/>
  <c r="R42" i="56"/>
  <c r="R219" i="56" s="1"/>
  <c r="P101" i="56"/>
  <c r="P42" i="56"/>
  <c r="P219" i="56" s="1"/>
  <c r="X100" i="56"/>
  <c r="W100" i="56"/>
  <c r="W41" i="56"/>
  <c r="V100" i="56"/>
  <c r="U100" i="56"/>
  <c r="U41" i="56"/>
  <c r="S100" i="56"/>
  <c r="R100" i="56"/>
  <c r="R41" i="56" s="1"/>
  <c r="R218" i="56" s="1"/>
  <c r="P100" i="56"/>
  <c r="P41" i="56"/>
  <c r="P218" i="56" s="1"/>
  <c r="X99" i="56"/>
  <c r="X40" i="56" s="1"/>
  <c r="W99" i="56"/>
  <c r="W40" i="56" s="1"/>
  <c r="V99" i="56"/>
  <c r="V40" i="56"/>
  <c r="U99" i="56"/>
  <c r="U40" i="56"/>
  <c r="S99" i="56"/>
  <c r="S40" i="56" s="1"/>
  <c r="S217" i="56" s="1"/>
  <c r="R99" i="56"/>
  <c r="P99" i="56"/>
  <c r="P40" i="56" s="1"/>
  <c r="P217" i="56" s="1"/>
  <c r="X98" i="56"/>
  <c r="W98" i="56"/>
  <c r="W39" i="56"/>
  <c r="V98" i="56"/>
  <c r="U98" i="56"/>
  <c r="U39" i="56"/>
  <c r="S98" i="56"/>
  <c r="R98" i="56"/>
  <c r="R39" i="56" s="1"/>
  <c r="R216" i="56" s="1"/>
  <c r="P98" i="56"/>
  <c r="X97" i="56"/>
  <c r="X38" i="56" s="1"/>
  <c r="W97" i="56"/>
  <c r="W38" i="56" s="1"/>
  <c r="V97" i="56"/>
  <c r="V38" i="56"/>
  <c r="U97" i="56"/>
  <c r="S97" i="56"/>
  <c r="S38" i="56"/>
  <c r="S215" i="56" s="1"/>
  <c r="R97" i="56"/>
  <c r="R38" i="56" s="1"/>
  <c r="R215" i="56" s="1"/>
  <c r="P97" i="56"/>
  <c r="P38" i="56" s="1"/>
  <c r="P215" i="56" s="1"/>
  <c r="X96" i="56"/>
  <c r="W96" i="56"/>
  <c r="V96" i="56"/>
  <c r="U96" i="56"/>
  <c r="U37" i="56"/>
  <c r="S96" i="56"/>
  <c r="R96" i="56"/>
  <c r="R37" i="56" s="1"/>
  <c r="R214" i="56"/>
  <c r="P96" i="56"/>
  <c r="P37" i="56"/>
  <c r="P214" i="56" s="1"/>
  <c r="X95" i="56"/>
  <c r="W95" i="56"/>
  <c r="W36" i="56" s="1"/>
  <c r="V95" i="56"/>
  <c r="V36" i="56" s="1"/>
  <c r="U95" i="56"/>
  <c r="S95" i="56"/>
  <c r="S36" i="56" s="1"/>
  <c r="S213" i="56" s="1"/>
  <c r="R95" i="56"/>
  <c r="P95" i="56"/>
  <c r="P36" i="56"/>
  <c r="P213" i="56" s="1"/>
  <c r="X94" i="56"/>
  <c r="X35" i="56"/>
  <c r="W94" i="56"/>
  <c r="W35" i="56"/>
  <c r="V94" i="56"/>
  <c r="V35" i="56" s="1"/>
  <c r="U94" i="56"/>
  <c r="S94" i="56"/>
  <c r="R94" i="56"/>
  <c r="R35" i="56" s="1"/>
  <c r="R212" i="56" s="1"/>
  <c r="P94" i="56"/>
  <c r="X93" i="56"/>
  <c r="W93" i="56"/>
  <c r="W34" i="56"/>
  <c r="V93" i="56"/>
  <c r="U93" i="56"/>
  <c r="S93" i="56"/>
  <c r="R93" i="56"/>
  <c r="R34" i="56" s="1"/>
  <c r="R211" i="56" s="1"/>
  <c r="P93" i="56"/>
  <c r="P34" i="56"/>
  <c r="P211" i="56" s="1"/>
  <c r="X92" i="56"/>
  <c r="W92" i="56"/>
  <c r="W33" i="56"/>
  <c r="V92" i="56"/>
  <c r="V33" i="56"/>
  <c r="U92" i="56"/>
  <c r="U33" i="56"/>
  <c r="S92" i="56"/>
  <c r="R92" i="56"/>
  <c r="P92" i="56"/>
  <c r="P33" i="56" s="1"/>
  <c r="P210" i="56" s="1"/>
  <c r="X91" i="56"/>
  <c r="W91" i="56"/>
  <c r="W32" i="56" s="1"/>
  <c r="V91" i="56"/>
  <c r="V32" i="56"/>
  <c r="U91" i="56"/>
  <c r="U32" i="56"/>
  <c r="S91" i="56"/>
  <c r="S32" i="56" s="1"/>
  <c r="S209" i="56" s="1"/>
  <c r="R91" i="56"/>
  <c r="P91" i="56"/>
  <c r="P32" i="56" s="1"/>
  <c r="P209" i="56" s="1"/>
  <c r="X90" i="56"/>
  <c r="W90" i="56"/>
  <c r="W31" i="56"/>
  <c r="V90" i="56"/>
  <c r="V31" i="56" s="1"/>
  <c r="U90" i="56"/>
  <c r="U31" i="56"/>
  <c r="S90" i="56"/>
  <c r="R90" i="56"/>
  <c r="P90" i="56"/>
  <c r="P31" i="56" s="1"/>
  <c r="P208" i="56" s="1"/>
  <c r="X89" i="56"/>
  <c r="X30" i="56" s="1"/>
  <c r="W89" i="56"/>
  <c r="W30" i="56" s="1"/>
  <c r="V89" i="56"/>
  <c r="V30" i="56"/>
  <c r="U89" i="56"/>
  <c r="S89" i="56"/>
  <c r="S30" i="56" s="1"/>
  <c r="S207" i="56" s="1"/>
  <c r="R89" i="56"/>
  <c r="R30" i="56" s="1"/>
  <c r="R207" i="56" s="1"/>
  <c r="P89" i="56"/>
  <c r="P30" i="56" s="1"/>
  <c r="P207" i="56" s="1"/>
  <c r="X88" i="56"/>
  <c r="W88" i="56"/>
  <c r="V88" i="56"/>
  <c r="V29" i="56" s="1"/>
  <c r="U88" i="56"/>
  <c r="S88" i="56"/>
  <c r="R88" i="56"/>
  <c r="R29" i="56" s="1"/>
  <c r="R206" i="56" s="1"/>
  <c r="P88" i="56"/>
  <c r="P29" i="56" s="1"/>
  <c r="P206" i="56" s="1"/>
  <c r="X87" i="56"/>
  <c r="W87" i="56"/>
  <c r="W28" i="56" s="1"/>
  <c r="V87" i="56"/>
  <c r="V28" i="56" s="1"/>
  <c r="U87" i="56"/>
  <c r="S87" i="56"/>
  <c r="S28" i="56" s="1"/>
  <c r="S205" i="56" s="1"/>
  <c r="R87" i="56"/>
  <c r="R28" i="56" s="1"/>
  <c r="R205" i="56" s="1"/>
  <c r="P87" i="56"/>
  <c r="P28" i="56" s="1"/>
  <c r="P205" i="56" s="1"/>
  <c r="X86" i="56"/>
  <c r="W86" i="56"/>
  <c r="W27" i="56"/>
  <c r="V86" i="56"/>
  <c r="V27" i="56" s="1"/>
  <c r="U86" i="56"/>
  <c r="S86" i="56"/>
  <c r="R86" i="56"/>
  <c r="R27" i="56"/>
  <c r="R204" i="56" s="1"/>
  <c r="P86" i="56"/>
  <c r="X85" i="56"/>
  <c r="X26" i="56"/>
  <c r="W85" i="56"/>
  <c r="W26" i="56"/>
  <c r="V85" i="56"/>
  <c r="U85" i="56"/>
  <c r="S85" i="56"/>
  <c r="S26" i="56" s="1"/>
  <c r="S203" i="56" s="1"/>
  <c r="R85" i="56"/>
  <c r="R26" i="56"/>
  <c r="R203" i="56" s="1"/>
  <c r="P85" i="56"/>
  <c r="P26" i="56"/>
  <c r="P203" i="56" s="1"/>
  <c r="X84" i="56"/>
  <c r="W84" i="56"/>
  <c r="W25" i="56"/>
  <c r="V84" i="56"/>
  <c r="V25" i="56"/>
  <c r="U84" i="56"/>
  <c r="U25" i="56"/>
  <c r="S84" i="56"/>
  <c r="R84" i="56"/>
  <c r="P84" i="56"/>
  <c r="P25" i="56" s="1"/>
  <c r="P202" i="56" s="1"/>
  <c r="X83" i="56"/>
  <c r="W83" i="56"/>
  <c r="W24" i="56" s="1"/>
  <c r="V83" i="56"/>
  <c r="V24" i="56"/>
  <c r="U83" i="56"/>
  <c r="S83" i="56"/>
  <c r="S24" i="56" s="1"/>
  <c r="S201" i="56" s="1"/>
  <c r="R83" i="56"/>
  <c r="R24" i="56" s="1"/>
  <c r="R201" i="56" s="1"/>
  <c r="P83" i="56"/>
  <c r="P24" i="56" s="1"/>
  <c r="P201" i="56" s="1"/>
  <c r="X82" i="56"/>
  <c r="W82" i="56"/>
  <c r="V82" i="56"/>
  <c r="V23" i="56" s="1"/>
  <c r="U82" i="56"/>
  <c r="U23" i="56"/>
  <c r="S82" i="56"/>
  <c r="R82" i="56"/>
  <c r="P82" i="56"/>
  <c r="P23" i="56" s="1"/>
  <c r="P200" i="56" s="1"/>
  <c r="X81" i="56"/>
  <c r="X22" i="56" s="1"/>
  <c r="W81" i="56"/>
  <c r="W22" i="56" s="1"/>
  <c r="V81" i="56"/>
  <c r="U81" i="56"/>
  <c r="S81" i="56"/>
  <c r="S22" i="56"/>
  <c r="S199" i="56" s="1"/>
  <c r="R81" i="56"/>
  <c r="R22" i="56" s="1"/>
  <c r="R199" i="56" s="1"/>
  <c r="P81" i="56"/>
  <c r="P22" i="56" s="1"/>
  <c r="P199" i="56" s="1"/>
  <c r="X80" i="56"/>
  <c r="W80" i="56"/>
  <c r="V80" i="56"/>
  <c r="V21" i="56" s="1"/>
  <c r="U80" i="56"/>
  <c r="U21" i="56"/>
  <c r="S80" i="56"/>
  <c r="R80" i="56"/>
  <c r="R21" i="56" s="1"/>
  <c r="R198" i="56" s="1"/>
  <c r="P80" i="56"/>
  <c r="P21" i="56"/>
  <c r="P198" i="56" s="1"/>
  <c r="X79" i="56"/>
  <c r="X20" i="56" s="1"/>
  <c r="W79" i="56"/>
  <c r="V79" i="56"/>
  <c r="U79" i="56"/>
  <c r="S79" i="56"/>
  <c r="S20" i="56" s="1"/>
  <c r="S197" i="56" s="1"/>
  <c r="R79" i="56"/>
  <c r="P79" i="56"/>
  <c r="P20" i="56"/>
  <c r="P197" i="56" s="1"/>
  <c r="X78" i="56"/>
  <c r="X19" i="56"/>
  <c r="W78" i="56"/>
  <c r="V78" i="56"/>
  <c r="V19" i="56" s="1"/>
  <c r="U78" i="56"/>
  <c r="S78" i="56"/>
  <c r="R78" i="56"/>
  <c r="R19" i="56" s="1"/>
  <c r="R196" i="56" s="1"/>
  <c r="P78" i="56"/>
  <c r="P19" i="56" s="1"/>
  <c r="X77" i="56"/>
  <c r="X18" i="56"/>
  <c r="W77" i="56"/>
  <c r="W18" i="56"/>
  <c r="V77" i="56"/>
  <c r="U77" i="56"/>
  <c r="S77" i="56"/>
  <c r="S18" i="56"/>
  <c r="S195" i="56" s="1"/>
  <c r="R77" i="56"/>
  <c r="R18" i="56" s="1"/>
  <c r="R195" i="56" s="1"/>
  <c r="P77" i="56"/>
  <c r="X76" i="56"/>
  <c r="W76" i="56"/>
  <c r="W17" i="56"/>
  <c r="V76" i="56"/>
  <c r="V17" i="56"/>
  <c r="U76" i="56"/>
  <c r="S76" i="56"/>
  <c r="S17" i="56"/>
  <c r="S194" i="56" s="1"/>
  <c r="R76" i="56"/>
  <c r="P76" i="56"/>
  <c r="P17" i="56" s="1"/>
  <c r="P194" i="56" s="1"/>
  <c r="X75" i="56"/>
  <c r="W75" i="56"/>
  <c r="V75" i="56"/>
  <c r="V16" i="56"/>
  <c r="U75" i="56"/>
  <c r="S75" i="56"/>
  <c r="S16" i="56" s="1"/>
  <c r="S193" i="56" s="1"/>
  <c r="R75" i="56"/>
  <c r="P75" i="56"/>
  <c r="P16" i="56" s="1"/>
  <c r="P193" i="56" s="1"/>
  <c r="X74" i="56"/>
  <c r="W74" i="56"/>
  <c r="W15" i="56"/>
  <c r="V74" i="56"/>
  <c r="V15" i="56" s="1"/>
  <c r="U74" i="56"/>
  <c r="U15" i="56"/>
  <c r="S74" i="56"/>
  <c r="R74" i="56"/>
  <c r="P74" i="56"/>
  <c r="X73" i="56"/>
  <c r="X14" i="56" s="1"/>
  <c r="W73" i="56"/>
  <c r="W14" i="56" s="1"/>
  <c r="V73" i="56"/>
  <c r="V14" i="56"/>
  <c r="U73" i="56"/>
  <c r="S73" i="56"/>
  <c r="S14" i="56" s="1"/>
  <c r="S191" i="56" s="1"/>
  <c r="R73" i="56"/>
  <c r="R14" i="56" s="1"/>
  <c r="R191" i="56"/>
  <c r="P73" i="56"/>
  <c r="P14" i="56"/>
  <c r="P191" i="56" s="1"/>
  <c r="X72" i="56"/>
  <c r="W72" i="56"/>
  <c r="V72" i="56"/>
  <c r="V13" i="56" s="1"/>
  <c r="U72" i="56"/>
  <c r="U13" i="56"/>
  <c r="S72" i="56"/>
  <c r="R72" i="56"/>
  <c r="R13" i="56" s="1"/>
  <c r="R190" i="56" s="1"/>
  <c r="P72" i="56"/>
  <c r="X71" i="56"/>
  <c r="X12" i="56" s="1"/>
  <c r="W71" i="56"/>
  <c r="V71" i="56"/>
  <c r="U71" i="56"/>
  <c r="S71" i="56"/>
  <c r="S12" i="56" s="1"/>
  <c r="S189" i="56" s="1"/>
  <c r="R71" i="56"/>
  <c r="P71" i="56"/>
  <c r="P12" i="56" s="1"/>
  <c r="P189" i="56" s="1"/>
  <c r="X70" i="56"/>
  <c r="W70" i="56"/>
  <c r="V70" i="56"/>
  <c r="V11" i="56" s="1"/>
  <c r="U70" i="56"/>
  <c r="S70" i="56"/>
  <c r="R70" i="56"/>
  <c r="R11" i="56" s="1"/>
  <c r="R188" i="56" s="1"/>
  <c r="P70" i="56"/>
  <c r="X69" i="56"/>
  <c r="X10" i="56"/>
  <c r="W69" i="56"/>
  <c r="W10" i="56"/>
  <c r="V69" i="56"/>
  <c r="U69" i="56"/>
  <c r="S69" i="56"/>
  <c r="S10" i="56" s="1"/>
  <c r="S187" i="56" s="1"/>
  <c r="R69" i="56"/>
  <c r="R10" i="56"/>
  <c r="R187" i="56" s="1"/>
  <c r="P69" i="56"/>
  <c r="P10" i="56"/>
  <c r="P187" i="56" s="1"/>
  <c r="X68" i="56"/>
  <c r="W68" i="56"/>
  <c r="W9" i="56"/>
  <c r="V68" i="56"/>
  <c r="V9" i="56"/>
  <c r="U68" i="56"/>
  <c r="S68" i="56"/>
  <c r="R68" i="56"/>
  <c r="P68" i="56"/>
  <c r="X67" i="56"/>
  <c r="W67" i="56"/>
  <c r="W8" i="56" s="1"/>
  <c r="V67" i="56"/>
  <c r="V8" i="56"/>
  <c r="U67" i="56"/>
  <c r="S67" i="56"/>
  <c r="S8" i="56" s="1"/>
  <c r="S185" i="56" s="1"/>
  <c r="R67" i="56"/>
  <c r="R8" i="56" s="1"/>
  <c r="R185" i="56" s="1"/>
  <c r="P67" i="56"/>
  <c r="P8" i="56"/>
  <c r="P185" i="56" s="1"/>
  <c r="X66" i="56"/>
  <c r="W66" i="56"/>
  <c r="W7" i="56"/>
  <c r="V66" i="56"/>
  <c r="U66" i="56"/>
  <c r="S66" i="56"/>
  <c r="R66" i="56"/>
  <c r="P66" i="56"/>
  <c r="P7" i="56" s="1"/>
  <c r="P184" i="56" s="1"/>
  <c r="X65" i="56"/>
  <c r="W65" i="56"/>
  <c r="V65" i="56"/>
  <c r="V6" i="56"/>
  <c r="U65" i="56"/>
  <c r="S65" i="56"/>
  <c r="S6" i="56" s="1"/>
  <c r="S183" i="56" s="1"/>
  <c r="R65" i="56"/>
  <c r="R6" i="56" s="1"/>
  <c r="R183" i="56" s="1"/>
  <c r="P65" i="56"/>
  <c r="X64" i="56"/>
  <c r="W64" i="56"/>
  <c r="V64" i="56"/>
  <c r="U64" i="56"/>
  <c r="U5" i="56"/>
  <c r="S64" i="56"/>
  <c r="R64" i="56"/>
  <c r="R5" i="56" s="1"/>
  <c r="R182" i="56" s="1"/>
  <c r="P64" i="56"/>
  <c r="P5" i="56" s="1"/>
  <c r="P182" i="56" s="1"/>
  <c r="U56" i="56"/>
  <c r="T56" i="56"/>
  <c r="L56" i="56"/>
  <c r="L233" i="56"/>
  <c r="K56" i="56"/>
  <c r="K233" i="56"/>
  <c r="J56" i="56"/>
  <c r="J233" i="56"/>
  <c r="H56" i="56"/>
  <c r="H233" i="56"/>
  <c r="D56" i="56"/>
  <c r="D233" i="56"/>
  <c r="C56" i="56"/>
  <c r="C233" i="56"/>
  <c r="B56" i="56"/>
  <c r="B233" i="56"/>
  <c r="X55" i="56"/>
  <c r="T55" i="56"/>
  <c r="O55" i="56"/>
  <c r="O232" i="56"/>
  <c r="N55" i="56"/>
  <c r="N232" i="56"/>
  <c r="L55" i="56"/>
  <c r="L232" i="56"/>
  <c r="I55" i="56"/>
  <c r="I232" i="56"/>
  <c r="H55" i="56"/>
  <c r="H232" i="56"/>
  <c r="G55" i="56"/>
  <c r="G232" i="56"/>
  <c r="F55" i="56"/>
  <c r="F232" i="56"/>
  <c r="E55" i="56"/>
  <c r="E232" i="56"/>
  <c r="D55" i="56"/>
  <c r="D232" i="56"/>
  <c r="C55" i="56"/>
  <c r="C232" i="56"/>
  <c r="B55" i="56"/>
  <c r="B232" i="56"/>
  <c r="V54" i="56"/>
  <c r="U54" i="56"/>
  <c r="T54" i="56"/>
  <c r="M54" i="56"/>
  <c r="M231" i="56"/>
  <c r="L54" i="56"/>
  <c r="L231" i="56"/>
  <c r="K54" i="56"/>
  <c r="K231" i="56"/>
  <c r="J54" i="56"/>
  <c r="J231" i="56"/>
  <c r="H54" i="56"/>
  <c r="H231" i="56" s="1"/>
  <c r="E54" i="56"/>
  <c r="E231" i="56"/>
  <c r="D54" i="56"/>
  <c r="D231" i="56" s="1"/>
  <c r="C54" i="56"/>
  <c r="C231" i="56"/>
  <c r="B54" i="56"/>
  <c r="B231" i="56"/>
  <c r="X53" i="56"/>
  <c r="W53" i="56"/>
  <c r="V53" i="56"/>
  <c r="T53" i="56"/>
  <c r="R53" i="56"/>
  <c r="R230" i="56" s="1"/>
  <c r="O53" i="56"/>
  <c r="O230" i="56"/>
  <c r="N53" i="56"/>
  <c r="N230" i="56"/>
  <c r="L53" i="56"/>
  <c r="L230" i="56"/>
  <c r="J53" i="56"/>
  <c r="J230" i="56"/>
  <c r="I53" i="56"/>
  <c r="I230" i="56"/>
  <c r="H53" i="56"/>
  <c r="H230" i="56"/>
  <c r="G53" i="56"/>
  <c r="G230" i="56"/>
  <c r="F53" i="56"/>
  <c r="F230" i="56"/>
  <c r="D53" i="56"/>
  <c r="D230" i="56"/>
  <c r="C53" i="56"/>
  <c r="C230" i="56"/>
  <c r="B53" i="56"/>
  <c r="B230" i="56"/>
  <c r="U52" i="56"/>
  <c r="T52" i="56"/>
  <c r="R52" i="56"/>
  <c r="R229" i="56"/>
  <c r="L52" i="56"/>
  <c r="L229" i="56"/>
  <c r="K52" i="56"/>
  <c r="K229" i="56"/>
  <c r="J52" i="56"/>
  <c r="J229" i="56"/>
  <c r="H52" i="56"/>
  <c r="H229" i="56"/>
  <c r="D52" i="56"/>
  <c r="D229" i="56"/>
  <c r="C52" i="56"/>
  <c r="C229" i="56"/>
  <c r="B52" i="56"/>
  <c r="B229" i="56"/>
  <c r="X51" i="56"/>
  <c r="V51" i="56"/>
  <c r="U51" i="56"/>
  <c r="T51" i="56"/>
  <c r="P51" i="56"/>
  <c r="P228" i="56" s="1"/>
  <c r="O51" i="56"/>
  <c r="O228" i="56"/>
  <c r="N51" i="56"/>
  <c r="N228" i="56"/>
  <c r="L51" i="56"/>
  <c r="L228" i="56"/>
  <c r="I51" i="56"/>
  <c r="I228" i="56"/>
  <c r="H51" i="56"/>
  <c r="H228" i="56"/>
  <c r="G51" i="56"/>
  <c r="G228" i="56"/>
  <c r="F51" i="56"/>
  <c r="F228" i="56"/>
  <c r="E51" i="56"/>
  <c r="E228" i="56"/>
  <c r="D51" i="56"/>
  <c r="D228" i="56"/>
  <c r="C51" i="56"/>
  <c r="C228" i="56"/>
  <c r="B51" i="56"/>
  <c r="B228" i="56"/>
  <c r="X50" i="56"/>
  <c r="V50" i="56"/>
  <c r="U50" i="56"/>
  <c r="T50" i="56"/>
  <c r="M50" i="56"/>
  <c r="M227" i="56"/>
  <c r="L50" i="56"/>
  <c r="L227" i="56"/>
  <c r="K50" i="56"/>
  <c r="K227" i="56"/>
  <c r="J50" i="56"/>
  <c r="J227" i="56"/>
  <c r="H50" i="56"/>
  <c r="H227" i="56"/>
  <c r="E50" i="56"/>
  <c r="E227" i="56"/>
  <c r="D50" i="56"/>
  <c r="D227" i="56"/>
  <c r="C50" i="56"/>
  <c r="C227" i="56"/>
  <c r="B50" i="56"/>
  <c r="B227" i="56"/>
  <c r="X49" i="56"/>
  <c r="T49" i="56"/>
  <c r="O49" i="56"/>
  <c r="O226" i="56"/>
  <c r="N49" i="56"/>
  <c r="N226" i="56"/>
  <c r="L49" i="56"/>
  <c r="L226" i="56"/>
  <c r="J49" i="56"/>
  <c r="J226" i="56"/>
  <c r="I49" i="56"/>
  <c r="I226" i="56"/>
  <c r="H49" i="56"/>
  <c r="H226" i="56" s="1"/>
  <c r="G49" i="56"/>
  <c r="G226" i="56"/>
  <c r="F49" i="56"/>
  <c r="F226" i="56" s="1"/>
  <c r="D49" i="56"/>
  <c r="D226" i="56"/>
  <c r="C49" i="56"/>
  <c r="C226" i="56"/>
  <c r="B49" i="56"/>
  <c r="B226" i="56"/>
  <c r="X48" i="56"/>
  <c r="T48" i="56"/>
  <c r="L48" i="56"/>
  <c r="L225" i="56"/>
  <c r="K48" i="56"/>
  <c r="K225" i="56"/>
  <c r="J48" i="56"/>
  <c r="J225" i="56"/>
  <c r="I48" i="56"/>
  <c r="I225" i="56"/>
  <c r="H48" i="56"/>
  <c r="H225" i="56"/>
  <c r="D48" i="56"/>
  <c r="D225" i="56"/>
  <c r="C48" i="56"/>
  <c r="C225" i="56"/>
  <c r="B48" i="56"/>
  <c r="B225" i="56"/>
  <c r="X47" i="56"/>
  <c r="W47" i="56"/>
  <c r="V47" i="56"/>
  <c r="T47" i="56"/>
  <c r="P47" i="56"/>
  <c r="P224" i="56"/>
  <c r="O47" i="56"/>
  <c r="O224" i="56"/>
  <c r="N47" i="56"/>
  <c r="N224" i="56"/>
  <c r="L47" i="56"/>
  <c r="L224" i="56"/>
  <c r="I47" i="56"/>
  <c r="I224" i="56"/>
  <c r="H47" i="56"/>
  <c r="H224" i="56"/>
  <c r="G47" i="56"/>
  <c r="G224" i="56"/>
  <c r="F47" i="56"/>
  <c r="F224" i="56"/>
  <c r="D47" i="56"/>
  <c r="D224" i="56"/>
  <c r="C47" i="56"/>
  <c r="C224" i="56"/>
  <c r="B47" i="56"/>
  <c r="B224" i="56"/>
  <c r="U46" i="56"/>
  <c r="T46" i="56"/>
  <c r="M46" i="56"/>
  <c r="M223" i="56"/>
  <c r="L46" i="56"/>
  <c r="L223" i="56"/>
  <c r="K46" i="56"/>
  <c r="K223" i="56"/>
  <c r="J46" i="56"/>
  <c r="J223" i="56"/>
  <c r="H46" i="56"/>
  <c r="H223" i="56"/>
  <c r="E46" i="56"/>
  <c r="E223" i="56"/>
  <c r="D46" i="56"/>
  <c r="D223" i="56"/>
  <c r="C46" i="56"/>
  <c r="C223" i="56"/>
  <c r="B46" i="56"/>
  <c r="B223" i="56"/>
  <c r="X45" i="56"/>
  <c r="W45" i="56"/>
  <c r="T45" i="56"/>
  <c r="O45" i="56"/>
  <c r="O222" i="56"/>
  <c r="N45" i="56"/>
  <c r="N222" i="56"/>
  <c r="M45" i="56"/>
  <c r="M222" i="56"/>
  <c r="L45" i="56"/>
  <c r="L222" i="56"/>
  <c r="J45" i="56"/>
  <c r="J222" i="56"/>
  <c r="I45" i="56"/>
  <c r="I222" i="56"/>
  <c r="H45" i="56"/>
  <c r="H222" i="56"/>
  <c r="G45" i="56"/>
  <c r="G222" i="56" s="1"/>
  <c r="F45" i="56"/>
  <c r="F222" i="56" s="1"/>
  <c r="E45" i="56"/>
  <c r="E222" i="56"/>
  <c r="D45" i="56"/>
  <c r="D222" i="56"/>
  <c r="C45" i="56"/>
  <c r="C222" i="56"/>
  <c r="B45" i="56"/>
  <c r="B222" i="56"/>
  <c r="U44" i="56"/>
  <c r="T44" i="56"/>
  <c r="R44" i="56"/>
  <c r="R221" i="56" s="1"/>
  <c r="O44" i="56"/>
  <c r="O221" i="56"/>
  <c r="L44" i="56"/>
  <c r="L221" i="56"/>
  <c r="K44" i="56"/>
  <c r="K221" i="56"/>
  <c r="J44" i="56"/>
  <c r="J221" i="56"/>
  <c r="H44" i="56"/>
  <c r="H221" i="56"/>
  <c r="D44" i="56"/>
  <c r="D221" i="56"/>
  <c r="C44" i="56"/>
  <c r="C221" i="56"/>
  <c r="B44" i="56"/>
  <c r="B221" i="56"/>
  <c r="X43" i="56"/>
  <c r="W43" i="56"/>
  <c r="U43" i="56"/>
  <c r="T43" i="56"/>
  <c r="O43" i="56"/>
  <c r="O220" i="56"/>
  <c r="N43" i="56"/>
  <c r="N220" i="56"/>
  <c r="M43" i="56"/>
  <c r="M220" i="56"/>
  <c r="L43" i="56"/>
  <c r="L220" i="56"/>
  <c r="I43" i="56"/>
  <c r="I220" i="56"/>
  <c r="H43" i="56"/>
  <c r="H220" i="56"/>
  <c r="G43" i="56"/>
  <c r="G220" i="56"/>
  <c r="F43" i="56"/>
  <c r="F220" i="56"/>
  <c r="D43" i="56"/>
  <c r="D220" i="56"/>
  <c r="C43" i="56"/>
  <c r="C220" i="56"/>
  <c r="B43" i="56"/>
  <c r="B220" i="56"/>
  <c r="U42" i="56"/>
  <c r="T42" i="56"/>
  <c r="M42" i="56"/>
  <c r="M219" i="56"/>
  <c r="L42" i="56"/>
  <c r="L219" i="56"/>
  <c r="K42" i="56"/>
  <c r="K219" i="56"/>
  <c r="J42" i="56"/>
  <c r="J219" i="56"/>
  <c r="H42" i="56"/>
  <c r="H219" i="56"/>
  <c r="E42" i="56"/>
  <c r="E219" i="56"/>
  <c r="D42" i="56"/>
  <c r="D219" i="56"/>
  <c r="C42" i="56"/>
  <c r="C219" i="56"/>
  <c r="B42" i="56"/>
  <c r="B219" i="56"/>
  <c r="X41" i="56"/>
  <c r="V41" i="56"/>
  <c r="T41" i="56"/>
  <c r="O41" i="56"/>
  <c r="O218" i="56"/>
  <c r="N41" i="56"/>
  <c r="N218" i="56" s="1"/>
  <c r="L41" i="56"/>
  <c r="L218" i="56"/>
  <c r="I41" i="56"/>
  <c r="I218" i="56"/>
  <c r="H41" i="56"/>
  <c r="H218" i="56"/>
  <c r="G41" i="56"/>
  <c r="G218" i="56"/>
  <c r="F41" i="56"/>
  <c r="F218" i="56"/>
  <c r="D41" i="56"/>
  <c r="D218" i="56"/>
  <c r="C41" i="56"/>
  <c r="C218" i="56"/>
  <c r="B41" i="56"/>
  <c r="B218" i="56"/>
  <c r="T40" i="56"/>
  <c r="R40" i="56"/>
  <c r="R217" i="56"/>
  <c r="L40" i="56"/>
  <c r="L217" i="56"/>
  <c r="K40" i="56"/>
  <c r="K217" i="56"/>
  <c r="J40" i="56"/>
  <c r="J217" i="56"/>
  <c r="I40" i="56"/>
  <c r="I217" i="56"/>
  <c r="H40" i="56"/>
  <c r="H217" i="56"/>
  <c r="D40" i="56"/>
  <c r="D217" i="56"/>
  <c r="C40" i="56"/>
  <c r="C217" i="56"/>
  <c r="B40" i="56"/>
  <c r="B217" i="56" s="1"/>
  <c r="X39" i="56"/>
  <c r="V39" i="56"/>
  <c r="T39" i="56"/>
  <c r="P39" i="56"/>
  <c r="P216" i="56" s="1"/>
  <c r="O39" i="56"/>
  <c r="O216" i="56"/>
  <c r="N39" i="56"/>
  <c r="N216" i="56"/>
  <c r="M39" i="56"/>
  <c r="M216" i="56"/>
  <c r="L39" i="56"/>
  <c r="L216" i="56"/>
  <c r="I39" i="56"/>
  <c r="I216" i="56"/>
  <c r="H39" i="56"/>
  <c r="H216" i="56"/>
  <c r="G39" i="56"/>
  <c r="G216" i="56"/>
  <c r="F39" i="56"/>
  <c r="F216" i="56"/>
  <c r="D39" i="56"/>
  <c r="D216" i="56"/>
  <c r="C39" i="56"/>
  <c r="C216" i="56"/>
  <c r="B39" i="56"/>
  <c r="B216" i="56"/>
  <c r="U38" i="56"/>
  <c r="T38" i="56"/>
  <c r="M38" i="56"/>
  <c r="M215" i="56"/>
  <c r="L38" i="56"/>
  <c r="L215" i="56"/>
  <c r="K38" i="56"/>
  <c r="K215" i="56"/>
  <c r="J38" i="56"/>
  <c r="J215" i="56"/>
  <c r="H38" i="56"/>
  <c r="H215" i="56"/>
  <c r="E38" i="56"/>
  <c r="E215" i="56"/>
  <c r="D38" i="56"/>
  <c r="D215" i="56"/>
  <c r="C38" i="56"/>
  <c r="C215" i="56"/>
  <c r="B38" i="56"/>
  <c r="B215" i="56"/>
  <c r="X37" i="56"/>
  <c r="W37" i="56"/>
  <c r="V37" i="56"/>
  <c r="T37" i="56"/>
  <c r="O37" i="56"/>
  <c r="O214" i="56"/>
  <c r="N37" i="56"/>
  <c r="N214" i="56"/>
  <c r="L37" i="56"/>
  <c r="L214" i="56" s="1"/>
  <c r="I37" i="56"/>
  <c r="I214" i="56"/>
  <c r="H37" i="56"/>
  <c r="H214" i="56"/>
  <c r="G37" i="56"/>
  <c r="G214" i="56"/>
  <c r="F37" i="56"/>
  <c r="F214" i="56"/>
  <c r="D37" i="56"/>
  <c r="D214" i="56"/>
  <c r="C37" i="56"/>
  <c r="C214" i="56"/>
  <c r="B37" i="56"/>
  <c r="B214" i="56"/>
  <c r="U36" i="56"/>
  <c r="T36" i="56"/>
  <c r="R36" i="56"/>
  <c r="R213" i="56" s="1"/>
  <c r="L36" i="56"/>
  <c r="L213" i="56"/>
  <c r="K36" i="56"/>
  <c r="K213" i="56"/>
  <c r="J36" i="56"/>
  <c r="J213" i="56"/>
  <c r="H36" i="56"/>
  <c r="H213" i="56"/>
  <c r="D36" i="56"/>
  <c r="D213" i="56"/>
  <c r="C36" i="56"/>
  <c r="C213" i="56"/>
  <c r="B36" i="56"/>
  <c r="B213" i="56"/>
  <c r="U35" i="56"/>
  <c r="T35" i="56"/>
  <c r="P35" i="56"/>
  <c r="P212" i="56"/>
  <c r="O35" i="56"/>
  <c r="O212" i="56"/>
  <c r="N35" i="56"/>
  <c r="N212" i="56"/>
  <c r="L35" i="56"/>
  <c r="L212" i="56"/>
  <c r="I35" i="56"/>
  <c r="I212" i="56"/>
  <c r="H35" i="56"/>
  <c r="H212" i="56"/>
  <c r="G35" i="56"/>
  <c r="G212" i="56"/>
  <c r="F35" i="56"/>
  <c r="F212" i="56"/>
  <c r="E35" i="56"/>
  <c r="E212" i="56"/>
  <c r="D35" i="56"/>
  <c r="D212" i="56"/>
  <c r="C35" i="56"/>
  <c r="C212" i="56"/>
  <c r="B35" i="56"/>
  <c r="B212" i="56"/>
  <c r="X34" i="56"/>
  <c r="V34" i="56"/>
  <c r="U34" i="56"/>
  <c r="T34" i="56"/>
  <c r="S34" i="56"/>
  <c r="S211" i="56" s="1"/>
  <c r="M34" i="56"/>
  <c r="M211" i="56"/>
  <c r="L34" i="56"/>
  <c r="L211" i="56"/>
  <c r="K34" i="56"/>
  <c r="K211" i="56"/>
  <c r="J34" i="56"/>
  <c r="J211" i="56"/>
  <c r="H34" i="56"/>
  <c r="H211" i="56"/>
  <c r="E34" i="56"/>
  <c r="E211" i="56"/>
  <c r="D34" i="56"/>
  <c r="D211" i="56"/>
  <c r="C34" i="56"/>
  <c r="C211" i="56"/>
  <c r="B34" i="56"/>
  <c r="B211" i="56"/>
  <c r="X33" i="56"/>
  <c r="T33" i="56"/>
  <c r="O33" i="56"/>
  <c r="O210" i="56"/>
  <c r="N33" i="56"/>
  <c r="N210" i="56"/>
  <c r="M33" i="56"/>
  <c r="M210" i="56"/>
  <c r="L33" i="56"/>
  <c r="L210" i="56"/>
  <c r="K33" i="56"/>
  <c r="K210" i="56"/>
  <c r="J33" i="56"/>
  <c r="J210" i="56"/>
  <c r="I33" i="56"/>
  <c r="I210" i="56"/>
  <c r="H33" i="56"/>
  <c r="H210" i="56"/>
  <c r="G33" i="56"/>
  <c r="G210" i="56"/>
  <c r="F33" i="56"/>
  <c r="F210" i="56"/>
  <c r="E33" i="56"/>
  <c r="E210" i="56"/>
  <c r="D33" i="56"/>
  <c r="D210" i="56"/>
  <c r="C33" i="56"/>
  <c r="C210" i="56"/>
  <c r="B33" i="56"/>
  <c r="B210" i="56"/>
  <c r="T32" i="56"/>
  <c r="R32" i="56"/>
  <c r="R209" i="56" s="1"/>
  <c r="N32" i="56"/>
  <c r="N209" i="56"/>
  <c r="L32" i="56"/>
  <c r="L209" i="56"/>
  <c r="K32" i="56"/>
  <c r="K209" i="56"/>
  <c r="J32" i="56"/>
  <c r="J209" i="56"/>
  <c r="H32" i="56"/>
  <c r="H209" i="56"/>
  <c r="F32" i="56"/>
  <c r="F209" i="56"/>
  <c r="D32" i="56"/>
  <c r="D209" i="56"/>
  <c r="C32" i="56"/>
  <c r="C209" i="56"/>
  <c r="B32" i="56"/>
  <c r="B209" i="56"/>
  <c r="X31" i="56"/>
  <c r="T31" i="56"/>
  <c r="O31" i="56"/>
  <c r="O208" i="56"/>
  <c r="N31" i="56"/>
  <c r="N208" i="56"/>
  <c r="M31" i="56"/>
  <c r="M208" i="56"/>
  <c r="L31" i="56"/>
  <c r="L208" i="56"/>
  <c r="I31" i="56"/>
  <c r="I208" i="56"/>
  <c r="H31" i="56"/>
  <c r="H208" i="56"/>
  <c r="G31" i="56"/>
  <c r="G208" i="56"/>
  <c r="F31" i="56"/>
  <c r="F208" i="56"/>
  <c r="E31" i="56"/>
  <c r="E208" i="56"/>
  <c r="D31" i="56"/>
  <c r="D208" i="56"/>
  <c r="C31" i="56"/>
  <c r="C208" i="56"/>
  <c r="B31" i="56"/>
  <c r="B208" i="56"/>
  <c r="U30" i="56"/>
  <c r="T30" i="56"/>
  <c r="O30" i="56"/>
  <c r="O207" i="56"/>
  <c r="N30" i="56"/>
  <c r="N207" i="56"/>
  <c r="M30" i="56"/>
  <c r="M207" i="56"/>
  <c r="L30" i="56"/>
  <c r="L207" i="56"/>
  <c r="K30" i="56"/>
  <c r="K207" i="56"/>
  <c r="J30" i="56"/>
  <c r="J207" i="56"/>
  <c r="H30" i="56"/>
  <c r="H207" i="56"/>
  <c r="F30" i="56"/>
  <c r="F207" i="56"/>
  <c r="E30" i="56"/>
  <c r="E207" i="56"/>
  <c r="D30" i="56"/>
  <c r="D207" i="56"/>
  <c r="C30" i="56"/>
  <c r="C207" i="56"/>
  <c r="B30" i="56"/>
  <c r="B207" i="56"/>
  <c r="X29" i="56"/>
  <c r="W29" i="56"/>
  <c r="U29" i="56"/>
  <c r="T29" i="56"/>
  <c r="O29" i="56"/>
  <c r="O206" i="56"/>
  <c r="N29" i="56"/>
  <c r="N206" i="56"/>
  <c r="L29" i="56"/>
  <c r="L206" i="56"/>
  <c r="I29" i="56"/>
  <c r="I206" i="56"/>
  <c r="H29" i="56"/>
  <c r="H206" i="56"/>
  <c r="G29" i="56"/>
  <c r="G206" i="56"/>
  <c r="F29" i="56"/>
  <c r="F206" i="56"/>
  <c r="D29" i="56"/>
  <c r="D206" i="56"/>
  <c r="C29" i="56"/>
  <c r="C206" i="56"/>
  <c r="B29" i="56"/>
  <c r="B206" i="56"/>
  <c r="U28" i="56"/>
  <c r="T28" i="56"/>
  <c r="L28" i="56"/>
  <c r="L205" i="56"/>
  <c r="K28" i="56"/>
  <c r="K205" i="56"/>
  <c r="J28" i="56"/>
  <c r="J205" i="56"/>
  <c r="H28" i="56"/>
  <c r="H205" i="56"/>
  <c r="F28" i="56"/>
  <c r="F205" i="56"/>
  <c r="D28" i="56"/>
  <c r="D205" i="56"/>
  <c r="C28" i="56"/>
  <c r="C205" i="56"/>
  <c r="B28" i="56"/>
  <c r="B205" i="56"/>
  <c r="X27" i="56"/>
  <c r="U27" i="56"/>
  <c r="T27" i="56"/>
  <c r="P27" i="56"/>
  <c r="P204" i="56" s="1"/>
  <c r="O27" i="56"/>
  <c r="O204" i="56"/>
  <c r="N27" i="56"/>
  <c r="N204" i="56"/>
  <c r="M27" i="56"/>
  <c r="M204" i="56"/>
  <c r="L27" i="56"/>
  <c r="L204" i="56"/>
  <c r="I27" i="56"/>
  <c r="I204" i="56"/>
  <c r="H27" i="56"/>
  <c r="H204" i="56"/>
  <c r="G27" i="56"/>
  <c r="G204" i="56"/>
  <c r="F27" i="56"/>
  <c r="F204" i="56"/>
  <c r="D27" i="56"/>
  <c r="D204" i="56"/>
  <c r="C27" i="56"/>
  <c r="C204" i="56"/>
  <c r="B27" i="56"/>
  <c r="B204" i="56"/>
  <c r="V26" i="56"/>
  <c r="U26" i="56"/>
  <c r="T26" i="56"/>
  <c r="M26" i="56"/>
  <c r="M203" i="56"/>
  <c r="L26" i="56"/>
  <c r="L203" i="56"/>
  <c r="K26" i="56"/>
  <c r="K203" i="56"/>
  <c r="J26" i="56"/>
  <c r="J203" i="56"/>
  <c r="I26" i="56"/>
  <c r="I203" i="56"/>
  <c r="H26" i="56"/>
  <c r="H203" i="56"/>
  <c r="E26" i="56"/>
  <c r="E203" i="56"/>
  <c r="D26" i="56"/>
  <c r="D203" i="56"/>
  <c r="C26" i="56"/>
  <c r="C203" i="56"/>
  <c r="B26" i="56"/>
  <c r="B203" i="56"/>
  <c r="X25" i="56"/>
  <c r="T25" i="56"/>
  <c r="O25" i="56"/>
  <c r="O202" i="56"/>
  <c r="N25" i="56"/>
  <c r="N202" i="56"/>
  <c r="L25" i="56"/>
  <c r="L202" i="56"/>
  <c r="I25" i="56"/>
  <c r="I202" i="56"/>
  <c r="H25" i="56"/>
  <c r="H202" i="56"/>
  <c r="G25" i="56"/>
  <c r="G202" i="56"/>
  <c r="F25" i="56"/>
  <c r="F202" i="56"/>
  <c r="D25" i="56"/>
  <c r="D202" i="56"/>
  <c r="C25" i="56"/>
  <c r="C202" i="56"/>
  <c r="B25" i="56"/>
  <c r="B202" i="56"/>
  <c r="U24" i="56"/>
  <c r="T24" i="56"/>
  <c r="N24" i="56"/>
  <c r="N201" i="56"/>
  <c r="M24" i="56"/>
  <c r="M201" i="56"/>
  <c r="L24" i="56"/>
  <c r="L201" i="56"/>
  <c r="K24" i="56"/>
  <c r="K201" i="56"/>
  <c r="J24" i="56"/>
  <c r="J201" i="56"/>
  <c r="I24" i="56"/>
  <c r="I201" i="56"/>
  <c r="H24" i="56"/>
  <c r="H201" i="56"/>
  <c r="F24" i="56"/>
  <c r="F201" i="56"/>
  <c r="E24" i="56"/>
  <c r="E201" i="56"/>
  <c r="D24" i="56"/>
  <c r="D201" i="56"/>
  <c r="C24" i="56"/>
  <c r="C201" i="56"/>
  <c r="B24" i="56"/>
  <c r="B201" i="56"/>
  <c r="X23" i="56"/>
  <c r="W23" i="56"/>
  <c r="T23" i="56"/>
  <c r="O23" i="56"/>
  <c r="O200" i="56"/>
  <c r="N23" i="56"/>
  <c r="N200" i="56"/>
  <c r="L23" i="56"/>
  <c r="L200" i="56"/>
  <c r="J23" i="56"/>
  <c r="J200" i="56"/>
  <c r="I23" i="56"/>
  <c r="I200" i="56" s="1"/>
  <c r="H23" i="56"/>
  <c r="H200" i="56" s="1"/>
  <c r="G23" i="56"/>
  <c r="G200" i="56"/>
  <c r="F23" i="56"/>
  <c r="F200" i="56"/>
  <c r="D23" i="56"/>
  <c r="D200" i="56"/>
  <c r="C23" i="56"/>
  <c r="C200" i="56"/>
  <c r="B23" i="56"/>
  <c r="B200" i="56"/>
  <c r="V22" i="56"/>
  <c r="U22" i="56"/>
  <c r="T22" i="56"/>
  <c r="M22" i="56"/>
  <c r="M199" i="56"/>
  <c r="L22" i="56"/>
  <c r="L199" i="56"/>
  <c r="K22" i="56"/>
  <c r="K199" i="56"/>
  <c r="J22" i="56"/>
  <c r="J199" i="56"/>
  <c r="I22" i="56"/>
  <c r="I199" i="56"/>
  <c r="H22" i="56"/>
  <c r="H199" i="56"/>
  <c r="E22" i="56"/>
  <c r="E199" i="56"/>
  <c r="D22" i="56"/>
  <c r="D199" i="56"/>
  <c r="C22" i="56"/>
  <c r="C199" i="56"/>
  <c r="B22" i="56"/>
  <c r="B199" i="56"/>
  <c r="X21" i="56"/>
  <c r="W21" i="56"/>
  <c r="T21" i="56"/>
  <c r="O21" i="56"/>
  <c r="O198" i="56"/>
  <c r="N21" i="56"/>
  <c r="N198" i="56"/>
  <c r="L21" i="56"/>
  <c r="L198" i="56"/>
  <c r="J21" i="56"/>
  <c r="J198" i="56"/>
  <c r="I21" i="56"/>
  <c r="I198" i="56"/>
  <c r="H21" i="56"/>
  <c r="H198" i="56"/>
  <c r="G21" i="56"/>
  <c r="G198" i="56"/>
  <c r="F21" i="56"/>
  <c r="F198" i="56"/>
  <c r="D21" i="56"/>
  <c r="D198" i="56"/>
  <c r="C21" i="56"/>
  <c r="C198" i="56"/>
  <c r="B21" i="56"/>
  <c r="B198" i="56"/>
  <c r="W20" i="56"/>
  <c r="V20" i="56"/>
  <c r="U20" i="56"/>
  <c r="T20" i="56"/>
  <c r="R20" i="56"/>
  <c r="R197" i="56"/>
  <c r="N20" i="56"/>
  <c r="N197" i="56"/>
  <c r="M20" i="56"/>
  <c r="M197" i="56"/>
  <c r="L20" i="56"/>
  <c r="L197" i="56"/>
  <c r="K20" i="56"/>
  <c r="K197" i="56"/>
  <c r="J20" i="56"/>
  <c r="J197" i="56"/>
  <c r="H20" i="56"/>
  <c r="H197" i="56"/>
  <c r="F20" i="56"/>
  <c r="F197" i="56"/>
  <c r="E20" i="56"/>
  <c r="E197" i="56"/>
  <c r="D20" i="56"/>
  <c r="D197" i="56"/>
  <c r="C20" i="56"/>
  <c r="C197" i="56"/>
  <c r="B20" i="56"/>
  <c r="B197" i="56"/>
  <c r="W19" i="56"/>
  <c r="U19" i="56"/>
  <c r="T19" i="56"/>
  <c r="P196" i="56"/>
  <c r="O19" i="56"/>
  <c r="O196" i="56"/>
  <c r="N19" i="56"/>
  <c r="N196" i="56"/>
  <c r="L19" i="56"/>
  <c r="L196" i="56"/>
  <c r="J19" i="56"/>
  <c r="J196" i="56"/>
  <c r="I19" i="56"/>
  <c r="I196" i="56" s="1"/>
  <c r="H19" i="56"/>
  <c r="H196" i="56"/>
  <c r="G19" i="56"/>
  <c r="G196" i="56"/>
  <c r="F19" i="56"/>
  <c r="F196" i="56"/>
  <c r="D19" i="56"/>
  <c r="D196" i="56"/>
  <c r="C19" i="56"/>
  <c r="C196" i="56"/>
  <c r="B19" i="56"/>
  <c r="B196" i="56" s="1"/>
  <c r="V18" i="56"/>
  <c r="U18" i="56"/>
  <c r="T18" i="56"/>
  <c r="P18" i="56"/>
  <c r="P195" i="56" s="1"/>
  <c r="M18" i="56"/>
  <c r="M195" i="56"/>
  <c r="L18" i="56"/>
  <c r="L195" i="56"/>
  <c r="K18" i="56"/>
  <c r="K195" i="56"/>
  <c r="J18" i="56"/>
  <c r="J195" i="56"/>
  <c r="I18" i="56"/>
  <c r="I195" i="56"/>
  <c r="H18" i="56"/>
  <c r="H195" i="56"/>
  <c r="E18" i="56"/>
  <c r="E195" i="56"/>
  <c r="D18" i="56"/>
  <c r="D195" i="56"/>
  <c r="C18" i="56"/>
  <c r="C195" i="56"/>
  <c r="B18" i="56"/>
  <c r="B195" i="56"/>
  <c r="X17" i="56"/>
  <c r="U17" i="56"/>
  <c r="T17" i="56"/>
  <c r="O17" i="56"/>
  <c r="O194" i="56"/>
  <c r="N17" i="56"/>
  <c r="N194" i="56"/>
  <c r="L17" i="56"/>
  <c r="L194" i="56"/>
  <c r="J17" i="56"/>
  <c r="J194" i="56"/>
  <c r="I17" i="56"/>
  <c r="I194" i="56"/>
  <c r="H17" i="56"/>
  <c r="H194" i="56"/>
  <c r="G17" i="56"/>
  <c r="G194" i="56"/>
  <c r="F17" i="56"/>
  <c r="F194" i="56"/>
  <c r="D17" i="56"/>
  <c r="D194" i="56"/>
  <c r="C17" i="56"/>
  <c r="C194" i="56"/>
  <c r="B17" i="56"/>
  <c r="B194" i="56"/>
  <c r="W16" i="56"/>
  <c r="U16" i="56"/>
  <c r="T16" i="56"/>
  <c r="R16" i="56"/>
  <c r="R193" i="56"/>
  <c r="N16" i="56"/>
  <c r="N193" i="56"/>
  <c r="M16" i="56"/>
  <c r="M193" i="56"/>
  <c r="L16" i="56"/>
  <c r="L193" i="56"/>
  <c r="K16" i="56"/>
  <c r="K193" i="56"/>
  <c r="J16" i="56"/>
  <c r="J193" i="56"/>
  <c r="H16" i="56"/>
  <c r="H193" i="56"/>
  <c r="F16" i="56"/>
  <c r="F193" i="56"/>
  <c r="E16" i="56"/>
  <c r="E193" i="56"/>
  <c r="D16" i="56"/>
  <c r="D193" i="56" s="1"/>
  <c r="C16" i="56"/>
  <c r="C193" i="56"/>
  <c r="B16" i="56"/>
  <c r="B193" i="56"/>
  <c r="X15" i="56"/>
  <c r="T15" i="56"/>
  <c r="P15" i="56"/>
  <c r="P192" i="56" s="1"/>
  <c r="O15" i="56"/>
  <c r="O192" i="56"/>
  <c r="N15" i="56"/>
  <c r="N192" i="56"/>
  <c r="L15" i="56"/>
  <c r="L192" i="56"/>
  <c r="I15" i="56"/>
  <c r="I192" i="56"/>
  <c r="H15" i="56"/>
  <c r="H192" i="56"/>
  <c r="G15" i="56"/>
  <c r="G192" i="56"/>
  <c r="F15" i="56"/>
  <c r="F192" i="56"/>
  <c r="D15" i="56"/>
  <c r="D192" i="56"/>
  <c r="C15" i="56"/>
  <c r="C192" i="56"/>
  <c r="B15" i="56"/>
  <c r="B192" i="56"/>
  <c r="U14" i="56"/>
  <c r="T14" i="56"/>
  <c r="M14" i="56"/>
  <c r="M191" i="56"/>
  <c r="L14" i="56"/>
  <c r="L191" i="56"/>
  <c r="K14" i="56"/>
  <c r="K191" i="56"/>
  <c r="J14" i="56"/>
  <c r="J191" i="56"/>
  <c r="I14" i="56"/>
  <c r="I191" i="56"/>
  <c r="H14" i="56"/>
  <c r="H191" i="56"/>
  <c r="E14" i="56"/>
  <c r="E191" i="56"/>
  <c r="D14" i="56"/>
  <c r="D191" i="56"/>
  <c r="C14" i="56"/>
  <c r="C191" i="56" s="1"/>
  <c r="B14" i="56"/>
  <c r="B191" i="56"/>
  <c r="X13" i="56"/>
  <c r="W13" i="56"/>
  <c r="T13" i="56"/>
  <c r="P13" i="56"/>
  <c r="P190" i="56"/>
  <c r="O13" i="56"/>
  <c r="O190" i="56"/>
  <c r="N13" i="56"/>
  <c r="N190" i="56"/>
  <c r="L13" i="56"/>
  <c r="L190" i="56"/>
  <c r="J13" i="56"/>
  <c r="J190" i="56"/>
  <c r="I13" i="56"/>
  <c r="I190" i="56"/>
  <c r="H13" i="56"/>
  <c r="H190" i="56"/>
  <c r="G13" i="56"/>
  <c r="G190" i="56"/>
  <c r="F13" i="56"/>
  <c r="F190" i="56"/>
  <c r="D13" i="56"/>
  <c r="D190" i="56"/>
  <c r="C13" i="56"/>
  <c r="C190" i="56"/>
  <c r="B13" i="56"/>
  <c r="B190" i="56"/>
  <c r="W12" i="56"/>
  <c r="V12" i="56"/>
  <c r="U12" i="56"/>
  <c r="T12" i="56"/>
  <c r="R12" i="56"/>
  <c r="R189" i="56"/>
  <c r="M12" i="56"/>
  <c r="M189" i="56"/>
  <c r="L12" i="56"/>
  <c r="L189" i="56"/>
  <c r="K12" i="56"/>
  <c r="K189" i="56"/>
  <c r="J12" i="56"/>
  <c r="J189" i="56"/>
  <c r="I12" i="56"/>
  <c r="I189" i="56"/>
  <c r="H12" i="56"/>
  <c r="H189" i="56"/>
  <c r="F12" i="56"/>
  <c r="F189" i="56"/>
  <c r="E12" i="56"/>
  <c r="E189" i="56"/>
  <c r="D12" i="56"/>
  <c r="D189" i="56"/>
  <c r="C12" i="56"/>
  <c r="C189" i="56"/>
  <c r="B12" i="56"/>
  <c r="B189" i="56"/>
  <c r="X11" i="56"/>
  <c r="W11" i="56"/>
  <c r="U11" i="56"/>
  <c r="T11" i="56"/>
  <c r="P11" i="56"/>
  <c r="P188" i="56"/>
  <c r="O11" i="56"/>
  <c r="O188" i="56"/>
  <c r="N11" i="56"/>
  <c r="N188" i="56"/>
  <c r="L11" i="56"/>
  <c r="L188" i="56"/>
  <c r="J11" i="56"/>
  <c r="J188" i="56"/>
  <c r="I11" i="56"/>
  <c r="I188" i="56"/>
  <c r="H11" i="56"/>
  <c r="H188" i="56"/>
  <c r="G11" i="56"/>
  <c r="G188" i="56"/>
  <c r="F11" i="56"/>
  <c r="F188" i="56"/>
  <c r="D11" i="56"/>
  <c r="D188" i="56"/>
  <c r="C11" i="56"/>
  <c r="C188" i="56"/>
  <c r="B11" i="56"/>
  <c r="B188" i="56"/>
  <c r="V10" i="56"/>
  <c r="U10" i="56"/>
  <c r="T10" i="56"/>
  <c r="M10" i="56"/>
  <c r="M187" i="56"/>
  <c r="L10" i="56"/>
  <c r="L187" i="56"/>
  <c r="K10" i="56"/>
  <c r="K187" i="56"/>
  <c r="J10" i="56"/>
  <c r="J187" i="56"/>
  <c r="H10" i="56"/>
  <c r="H187" i="56"/>
  <c r="E10" i="56"/>
  <c r="E187" i="56"/>
  <c r="D10" i="56"/>
  <c r="D187" i="56"/>
  <c r="C10" i="56"/>
  <c r="C187" i="56"/>
  <c r="B10" i="56"/>
  <c r="B187" i="56"/>
  <c r="X9" i="56"/>
  <c r="U9" i="56"/>
  <c r="T9" i="56"/>
  <c r="P9" i="56"/>
  <c r="P186" i="56" s="1"/>
  <c r="O9" i="56"/>
  <c r="O186" i="56"/>
  <c r="N9" i="56"/>
  <c r="N186" i="56"/>
  <c r="L9" i="56"/>
  <c r="L186" i="56"/>
  <c r="I9" i="56"/>
  <c r="I186" i="56"/>
  <c r="H9" i="56"/>
  <c r="H186" i="56"/>
  <c r="G9" i="56"/>
  <c r="G186" i="56"/>
  <c r="F9" i="56"/>
  <c r="F186" i="56"/>
  <c r="D9" i="56"/>
  <c r="D186" i="56"/>
  <c r="C9" i="56"/>
  <c r="C186" i="56"/>
  <c r="B9" i="56"/>
  <c r="B186" i="56"/>
  <c r="U8" i="56"/>
  <c r="T8" i="56"/>
  <c r="N8" i="56"/>
  <c r="N185" i="56"/>
  <c r="M8" i="56"/>
  <c r="M185" i="56"/>
  <c r="L8" i="56"/>
  <c r="L185" i="56"/>
  <c r="K8" i="56"/>
  <c r="K185" i="56"/>
  <c r="J8" i="56"/>
  <c r="J185" i="56"/>
  <c r="I8" i="56"/>
  <c r="I185" i="56"/>
  <c r="H8" i="56"/>
  <c r="H185" i="56"/>
  <c r="F8" i="56"/>
  <c r="F185" i="56"/>
  <c r="E8" i="56"/>
  <c r="E185" i="56"/>
  <c r="D8" i="56"/>
  <c r="D185" i="56"/>
  <c r="C8" i="56"/>
  <c r="C185" i="56"/>
  <c r="B8" i="56"/>
  <c r="B185" i="56"/>
  <c r="X7" i="56"/>
  <c r="V7" i="56"/>
  <c r="U7" i="56"/>
  <c r="T7" i="56"/>
  <c r="O7" i="56"/>
  <c r="O184" i="56"/>
  <c r="N7" i="56"/>
  <c r="N184" i="56"/>
  <c r="M7" i="56"/>
  <c r="M184" i="56"/>
  <c r="L7" i="56"/>
  <c r="L184" i="56"/>
  <c r="I7" i="56"/>
  <c r="I184" i="56"/>
  <c r="H7" i="56"/>
  <c r="H184" i="56"/>
  <c r="G7" i="56"/>
  <c r="G184" i="56"/>
  <c r="F7" i="56"/>
  <c r="F184" i="56"/>
  <c r="E7" i="56"/>
  <c r="E184" i="56"/>
  <c r="D7" i="56"/>
  <c r="D184" i="56"/>
  <c r="C7" i="56"/>
  <c r="C184" i="56"/>
  <c r="B7" i="56"/>
  <c r="B184" i="56" s="1"/>
  <c r="X6" i="56"/>
  <c r="W6" i="56"/>
  <c r="U6" i="56"/>
  <c r="T6" i="56"/>
  <c r="P6" i="56"/>
  <c r="P183" i="56" s="1"/>
  <c r="N6" i="56"/>
  <c r="N183" i="56"/>
  <c r="M6" i="56"/>
  <c r="M183" i="56"/>
  <c r="L6" i="56"/>
  <c r="L183" i="56"/>
  <c r="K6" i="56"/>
  <c r="K183" i="56"/>
  <c r="J6" i="56"/>
  <c r="J183" i="56"/>
  <c r="H6" i="56"/>
  <c r="H183" i="56"/>
  <c r="F6" i="56"/>
  <c r="F183" i="56"/>
  <c r="E6" i="56"/>
  <c r="E183" i="56"/>
  <c r="D6" i="56"/>
  <c r="D183" i="56"/>
  <c r="C6" i="56"/>
  <c r="C183" i="56"/>
  <c r="B6" i="56"/>
  <c r="B183" i="56"/>
  <c r="X5" i="56"/>
  <c r="W5" i="56"/>
  <c r="V5" i="56"/>
  <c r="T5" i="56"/>
  <c r="O5" i="56"/>
  <c r="O182" i="56"/>
  <c r="N5" i="56"/>
  <c r="N182" i="56"/>
  <c r="L5" i="56"/>
  <c r="L182" i="56"/>
  <c r="J5" i="56"/>
  <c r="J182" i="56"/>
  <c r="I5" i="56"/>
  <c r="I182" i="56"/>
  <c r="H5" i="56"/>
  <c r="H182" i="56"/>
  <c r="G5" i="56"/>
  <c r="G182" i="56" s="1"/>
  <c r="F5" i="56"/>
  <c r="F182" i="56"/>
  <c r="D5" i="56"/>
  <c r="D182" i="56"/>
  <c r="C5" i="56"/>
  <c r="C182" i="56"/>
  <c r="B5" i="56"/>
  <c r="B182" i="56"/>
  <c r="B4" i="126"/>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4" i="45"/>
  <c r="S5" i="56"/>
  <c r="S182" i="56"/>
  <c r="R7" i="56"/>
  <c r="R184" i="56" s="1"/>
  <c r="R9" i="56"/>
  <c r="R186" i="56" s="1"/>
  <c r="S9" i="56"/>
  <c r="S186" i="56" s="1"/>
  <c r="S11" i="56"/>
  <c r="S188" i="56"/>
  <c r="S13" i="56"/>
  <c r="S190" i="56" s="1"/>
  <c r="S15" i="56"/>
  <c r="S192" i="56" s="1"/>
  <c r="R17" i="56"/>
  <c r="R194" i="56" s="1"/>
  <c r="S19" i="56"/>
  <c r="S196" i="56"/>
  <c r="S21" i="56"/>
  <c r="S198" i="56" s="1"/>
  <c r="S23" i="56"/>
  <c r="S200" i="56" s="1"/>
  <c r="R25" i="56"/>
  <c r="R202" i="56" s="1"/>
  <c r="S25" i="56"/>
  <c r="S202" i="56"/>
  <c r="S27" i="56"/>
  <c r="S204" i="56" s="1"/>
  <c r="S29" i="56"/>
  <c r="S206" i="56" s="1"/>
  <c r="R31" i="56"/>
  <c r="R208" i="56" s="1"/>
  <c r="S31" i="56"/>
  <c r="S208" i="56"/>
  <c r="R33" i="56"/>
  <c r="R210" i="56" s="1"/>
  <c r="S33" i="56"/>
  <c r="S210" i="56" s="1"/>
  <c r="S35" i="56"/>
  <c r="S212" i="56" s="1"/>
  <c r="S37" i="56"/>
  <c r="S214" i="56"/>
  <c r="S41" i="56"/>
  <c r="S218" i="56" s="1"/>
  <c r="S43" i="56"/>
  <c r="S220" i="56" s="1"/>
  <c r="S45" i="56"/>
  <c r="S222" i="56"/>
  <c r="S49" i="56"/>
  <c r="S226" i="56" s="1"/>
  <c r="S51" i="56"/>
  <c r="S228" i="56" s="1"/>
  <c r="S53" i="56"/>
  <c r="S230" i="56" s="1"/>
  <c r="K184" i="56"/>
  <c r="X8" i="56"/>
  <c r="X16" i="56"/>
  <c r="X24" i="56"/>
  <c r="X32" i="56"/>
  <c r="R15" i="56"/>
  <c r="R192" i="56"/>
  <c r="R23" i="56"/>
  <c r="R200" i="56"/>
  <c r="X28" i="56"/>
  <c r="X36" i="56"/>
  <c r="X52" i="56"/>
  <c r="S7" i="56"/>
  <c r="S184" i="56" s="1"/>
  <c r="S39" i="56"/>
  <c r="S216" i="56" s="1"/>
  <c r="S47" i="56"/>
  <c r="S224" i="56"/>
  <c r="S55" i="56"/>
  <c r="S232" i="56" s="1"/>
  <c r="X56" i="56"/>
  <c r="F70" i="114"/>
  <c r="F71" i="114"/>
  <c r="F12" i="114" s="1"/>
  <c r="F72" i="114"/>
  <c r="F73" i="114"/>
  <c r="F74" i="114"/>
  <c r="F75" i="114"/>
  <c r="F76" i="114"/>
  <c r="F77" i="114"/>
  <c r="F18" i="114" s="1"/>
  <c r="F78" i="114"/>
  <c r="F79" i="114"/>
  <c r="F20" i="114" s="1"/>
  <c r="F80" i="114"/>
  <c r="F81" i="114"/>
  <c r="F82" i="114"/>
  <c r="F83" i="114"/>
  <c r="F84" i="114"/>
  <c r="F85" i="114"/>
  <c r="F86" i="114"/>
  <c r="F87" i="114"/>
  <c r="F28" i="114" s="1"/>
  <c r="F88" i="114"/>
  <c r="F89" i="114"/>
  <c r="F90" i="114"/>
  <c r="F91" i="114"/>
  <c r="F92" i="114"/>
  <c r="F93" i="114"/>
  <c r="F34" i="114" s="1"/>
  <c r="F94" i="114"/>
  <c r="F95" i="114"/>
  <c r="F96" i="114"/>
  <c r="F97" i="114"/>
  <c r="F98" i="114"/>
  <c r="F99" i="114"/>
  <c r="F100" i="114"/>
  <c r="F101" i="114"/>
  <c r="F42" i="114" s="1"/>
  <c r="F102" i="114"/>
  <c r="F103" i="114"/>
  <c r="F44" i="114" s="1"/>
  <c r="F104" i="114"/>
  <c r="F105" i="114"/>
  <c r="F106" i="114"/>
  <c r="F107" i="114"/>
  <c r="F108" i="114"/>
  <c r="F109" i="114"/>
  <c r="F50" i="114" s="1"/>
  <c r="F110" i="114"/>
  <c r="F111" i="114"/>
  <c r="F52" i="114" s="1"/>
  <c r="F112" i="114"/>
  <c r="F113" i="114"/>
  <c r="F114" i="114"/>
  <c r="F115" i="114"/>
  <c r="F65" i="114"/>
  <c r="F66" i="114"/>
  <c r="F7" i="114" s="1"/>
  <c r="F67" i="114"/>
  <c r="F68" i="114"/>
  <c r="F9" i="114" s="1"/>
  <c r="F69" i="114"/>
  <c r="F64" i="114"/>
  <c r="T56" i="47"/>
  <c r="X56" i="77"/>
  <c r="X56" i="76"/>
  <c r="F174" i="90"/>
  <c r="F115" i="90"/>
  <c r="F56" i="109"/>
  <c r="X115" i="76"/>
  <c r="X174" i="116"/>
  <c r="X115" i="116"/>
  <c r="F174" i="114"/>
  <c r="F56" i="114" s="1"/>
  <c r="F5" i="92"/>
  <c r="C47" i="127" a="1"/>
  <c r="C47" i="127" s="1"/>
  <c r="D47" i="127" a="1"/>
  <c r="D47" i="127" s="1"/>
  <c r="E47" i="127" a="1"/>
  <c r="E47" i="127" s="1"/>
  <c r="F47" i="127" a="1"/>
  <c r="F47" i="127" s="1"/>
  <c r="C97" i="126"/>
  <c r="B97" i="126"/>
  <c r="C46" i="126"/>
  <c r="F144" i="127"/>
  <c r="E144" i="127"/>
  <c r="D144" i="127"/>
  <c r="C144" i="127"/>
  <c r="B144" i="127"/>
  <c r="A144" i="127"/>
  <c r="C104" i="127" a="1"/>
  <c r="C104" i="127" s="1"/>
  <c r="D104" i="127" a="1"/>
  <c r="D104" i="127" s="1"/>
  <c r="E104" i="127" a="1"/>
  <c r="E104" i="127" s="1"/>
  <c r="F104" i="127" a="1"/>
  <c r="F104" i="127" s="1"/>
  <c r="C105" i="127" a="1"/>
  <c r="C105" i="127" s="1"/>
  <c r="D105" i="127" a="1"/>
  <c r="D105" i="127" s="1"/>
  <c r="E105" i="127" a="1"/>
  <c r="E105" i="127" s="1"/>
  <c r="F105" i="127" a="1"/>
  <c r="F105" i="127" s="1"/>
  <c r="C142" i="127"/>
  <c r="F142" i="127"/>
  <c r="E130" i="127"/>
  <c r="E141" i="127" s="1"/>
  <c r="B135" i="127"/>
  <c r="B142" i="127"/>
  <c r="B114" i="127"/>
  <c r="B105" i="127" a="1"/>
  <c r="B105" i="127" s="1"/>
  <c r="B104" i="127" a="1"/>
  <c r="B104" i="127" s="1"/>
  <c r="F100" i="127"/>
  <c r="E100" i="127"/>
  <c r="D100" i="127"/>
  <c r="C100" i="127"/>
  <c r="B100" i="127"/>
  <c r="A100" i="127"/>
  <c r="F52" i="127"/>
  <c r="E52" i="127"/>
  <c r="D52" i="127"/>
  <c r="C52" i="127"/>
  <c r="B52" i="127"/>
  <c r="A52" i="127"/>
  <c r="C56" i="127" a="1"/>
  <c r="C56" i="127" s="1"/>
  <c r="D56" i="127" a="1"/>
  <c r="D56" i="127" s="1"/>
  <c r="E56" i="127" a="1"/>
  <c r="E56" i="127" s="1"/>
  <c r="F56" i="127" a="1"/>
  <c r="F56" i="127" s="1"/>
  <c r="C57" i="127" a="1"/>
  <c r="C57" i="127" s="1"/>
  <c r="D57" i="127" a="1"/>
  <c r="D57" i="127" s="1"/>
  <c r="E57" i="127" a="1"/>
  <c r="E57" i="127" s="1"/>
  <c r="F57" i="127" a="1"/>
  <c r="F57" i="127" s="1"/>
  <c r="C59" i="127" a="1"/>
  <c r="C59" i="127" s="1"/>
  <c r="D59" i="127" a="1"/>
  <c r="D59" i="127" s="1"/>
  <c r="E59" i="127" a="1"/>
  <c r="E59" i="127" s="1"/>
  <c r="F59" i="127" a="1"/>
  <c r="F59" i="127" s="1"/>
  <c r="C60" i="127" a="1"/>
  <c r="C60" i="127" s="1"/>
  <c r="D60" i="127" a="1"/>
  <c r="D60" i="127" s="1"/>
  <c r="E60" i="127" a="1"/>
  <c r="E60" i="127" s="1"/>
  <c r="F60" i="127" a="1"/>
  <c r="F60" i="127" s="1"/>
  <c r="C61" i="127" a="1"/>
  <c r="C61" i="127" s="1"/>
  <c r="D61" i="127" a="1"/>
  <c r="D61" i="127" s="1"/>
  <c r="E61" i="127" a="1"/>
  <c r="E61" i="127" s="1"/>
  <c r="F61" i="127" a="1"/>
  <c r="F61" i="127" s="1"/>
  <c r="C63" i="127" a="1"/>
  <c r="C63" i="127" s="1"/>
  <c r="D63" i="127" a="1"/>
  <c r="D63" i="127" s="1"/>
  <c r="E63" i="127" a="1"/>
  <c r="E63" i="127" s="1"/>
  <c r="F63" i="127" a="1"/>
  <c r="F63" i="127" s="1"/>
  <c r="C64" i="127" a="1"/>
  <c r="C64" i="127" s="1"/>
  <c r="D64" i="127" a="1"/>
  <c r="D64" i="127" s="1"/>
  <c r="E64" i="127" a="1"/>
  <c r="E64" i="127" s="1"/>
  <c r="F64" i="127" a="1"/>
  <c r="F64" i="127" s="1"/>
  <c r="C65" i="127" a="1"/>
  <c r="C65" i="127" s="1"/>
  <c r="D65" i="127" a="1"/>
  <c r="D65" i="127" s="1"/>
  <c r="E65" i="127" a="1"/>
  <c r="E65" i="127" s="1"/>
  <c r="F65" i="127" a="1"/>
  <c r="F65" i="127" s="1"/>
  <c r="C73" i="127" a="1"/>
  <c r="C73" i="127" s="1"/>
  <c r="D73" i="127" a="1"/>
  <c r="D73" i="127" s="1"/>
  <c r="E73" i="127" a="1"/>
  <c r="E73" i="127" s="1"/>
  <c r="F73" i="127" a="1"/>
  <c r="F73" i="127" s="1"/>
  <c r="C74" i="127" a="1"/>
  <c r="C74" i="127" s="1"/>
  <c r="D74" i="127" a="1"/>
  <c r="D74" i="127" s="1"/>
  <c r="E74" i="127" a="1"/>
  <c r="E74" i="127" s="1"/>
  <c r="F74" i="127" a="1"/>
  <c r="F74" i="127" s="1"/>
  <c r="C75" i="127" a="1"/>
  <c r="C75" i="127" s="1"/>
  <c r="D75" i="127" a="1"/>
  <c r="D75" i="127" s="1"/>
  <c r="E75" i="127" a="1"/>
  <c r="E75" i="127" s="1"/>
  <c r="F75" i="127" a="1"/>
  <c r="F75" i="127" s="1"/>
  <c r="C76" i="127" a="1"/>
  <c r="C76" i="127" s="1"/>
  <c r="D76" i="127" a="1"/>
  <c r="D76" i="127" s="1"/>
  <c r="E76" i="127" a="1"/>
  <c r="E76" i="127" s="1"/>
  <c r="F76" i="127" a="1"/>
  <c r="F76" i="127" s="1"/>
  <c r="C78" i="127" a="1"/>
  <c r="C78" i="127" s="1"/>
  <c r="C98" i="127" s="1"/>
  <c r="D78" i="127" a="1"/>
  <c r="D78" i="127" s="1"/>
  <c r="D98" i="127" s="1"/>
  <c r="E78" i="127" a="1"/>
  <c r="E78" i="127" s="1"/>
  <c r="E98" i="127" s="1"/>
  <c r="F78" i="127" a="1"/>
  <c r="F78" i="127" s="1"/>
  <c r="C79" i="127" a="1"/>
  <c r="C79" i="127" s="1"/>
  <c r="D79" i="127" a="1"/>
  <c r="D79" i="127" s="1"/>
  <c r="E79" i="127" a="1"/>
  <c r="E79" i="127" s="1"/>
  <c r="F79" i="127" a="1"/>
  <c r="F79" i="127" s="1"/>
  <c r="C83" i="127" a="1"/>
  <c r="C83" i="127" s="1"/>
  <c r="D83" i="127" a="1"/>
  <c r="D83" i="127" s="1"/>
  <c r="E83" i="127" a="1"/>
  <c r="E83" i="127" s="1"/>
  <c r="F83" i="127" a="1"/>
  <c r="F83" i="127" s="1"/>
  <c r="C84" i="127" a="1"/>
  <c r="C84" i="127" s="1"/>
  <c r="D84" i="127" a="1"/>
  <c r="D84" i="127" s="1"/>
  <c r="E84" i="127" a="1"/>
  <c r="E84" i="127" s="1"/>
  <c r="F84" i="127" a="1"/>
  <c r="F84" i="127" s="1"/>
  <c r="C85" i="127" a="1"/>
  <c r="C85" i="127" s="1"/>
  <c r="D85" i="127" a="1"/>
  <c r="D85" i="127" s="1"/>
  <c r="E85" i="127" a="1"/>
  <c r="E85" i="127" s="1"/>
  <c r="F85" i="127" a="1"/>
  <c r="F85" i="127" s="1"/>
  <c r="C86" i="127" a="1"/>
  <c r="C86" i="127" s="1"/>
  <c r="D86" i="127" a="1"/>
  <c r="D86" i="127" s="1"/>
  <c r="E86" i="127" a="1"/>
  <c r="E86" i="127" s="1"/>
  <c r="F86" i="127" a="1"/>
  <c r="F86" i="127" s="1"/>
  <c r="C88" i="127" a="1"/>
  <c r="C88" i="127" s="1"/>
  <c r="D88" i="127" a="1"/>
  <c r="D88" i="127" s="1"/>
  <c r="E88" i="127" a="1"/>
  <c r="E88" i="127" s="1"/>
  <c r="F88" i="127" a="1"/>
  <c r="F88" i="127" s="1"/>
  <c r="C89" i="127" a="1"/>
  <c r="C89" i="127" s="1"/>
  <c r="D89" i="127" a="1"/>
  <c r="D89" i="127" s="1"/>
  <c r="E89" i="127" a="1"/>
  <c r="E89" i="127" s="1"/>
  <c r="F89" i="127" a="1"/>
  <c r="F89" i="127" s="1"/>
  <c r="C90" i="127" a="1"/>
  <c r="C90" i="127" s="1"/>
  <c r="D90" i="127" a="1"/>
  <c r="D90" i="127" s="1"/>
  <c r="E90" i="127" a="1"/>
  <c r="E90" i="127" s="1"/>
  <c r="F90" i="127" a="1"/>
  <c r="F90" i="127" s="1"/>
  <c r="B90" i="127" a="1"/>
  <c r="B90" i="127" s="1"/>
  <c r="B89" i="127" a="1"/>
  <c r="B89" i="127" s="1"/>
  <c r="B88" i="127" a="1"/>
  <c r="B88" i="127" s="1"/>
  <c r="B86" i="127" a="1"/>
  <c r="B86" i="127" s="1"/>
  <c r="B85" i="127" a="1"/>
  <c r="B85" i="127" s="1"/>
  <c r="B84" i="127" a="1"/>
  <c r="B84" i="127" s="1"/>
  <c r="B83" i="127" a="1"/>
  <c r="B83" i="127" s="1"/>
  <c r="B79" i="127" a="1"/>
  <c r="B79" i="127" s="1"/>
  <c r="B78" i="127" a="1"/>
  <c r="B78" i="127" s="1"/>
  <c r="B76" i="127" a="1"/>
  <c r="B76" i="127" s="1"/>
  <c r="B75" i="127" a="1"/>
  <c r="B75" i="127" s="1"/>
  <c r="B74" i="127" a="1"/>
  <c r="B74" i="127" s="1"/>
  <c r="B73" i="127" a="1"/>
  <c r="B73" i="127" s="1"/>
  <c r="B65" i="127" a="1"/>
  <c r="B65" i="127" s="1"/>
  <c r="B64" i="127" a="1"/>
  <c r="B64" i="127" s="1"/>
  <c r="B63" i="127" a="1"/>
  <c r="B63" i="127" s="1"/>
  <c r="B61" i="127" a="1"/>
  <c r="B61" i="127" s="1"/>
  <c r="B60" i="127" a="1"/>
  <c r="B60" i="127" s="1"/>
  <c r="B59" i="127" a="1"/>
  <c r="B59" i="127" s="1"/>
  <c r="B57" i="127" a="1"/>
  <c r="B57" i="127" s="1"/>
  <c r="B56" i="127" a="1"/>
  <c r="B56" i="127" s="1"/>
  <c r="I145" i="126"/>
  <c r="B89" i="126"/>
  <c r="B42" i="127"/>
  <c r="C39" i="127" a="1"/>
  <c r="C39" i="127" s="1"/>
  <c r="D39" i="127" a="1"/>
  <c r="D39" i="127" s="1"/>
  <c r="E39" i="127" a="1"/>
  <c r="E39" i="127" s="1"/>
  <c r="F39" i="127" a="1"/>
  <c r="F39" i="127" s="1"/>
  <c r="B39" i="127" a="1"/>
  <c r="B39" i="127" s="1"/>
  <c r="C35" i="127" a="1"/>
  <c r="C35" i="127" s="1"/>
  <c r="D35" i="127" a="1"/>
  <c r="D35" i="127" s="1"/>
  <c r="E35" i="127" a="1"/>
  <c r="E35" i="127" s="1"/>
  <c r="F35" i="127" a="1"/>
  <c r="F35" i="127" s="1"/>
  <c r="B35" i="127" a="1"/>
  <c r="B35" i="127" s="1"/>
  <c r="C32" i="127" a="1"/>
  <c r="C32" i="127" s="1"/>
  <c r="D32" i="127" a="1"/>
  <c r="D32" i="127" s="1"/>
  <c r="E32" i="127" a="1"/>
  <c r="E32" i="127" s="1"/>
  <c r="F32" i="127" a="1"/>
  <c r="F32" i="127" s="1"/>
  <c r="B32" i="127" a="1"/>
  <c r="B32" i="127" s="1"/>
  <c r="C23" i="127" a="1"/>
  <c r="C23" i="127" s="1"/>
  <c r="D23" i="127" a="1"/>
  <c r="D23" i="127" s="1"/>
  <c r="E23" i="127" a="1"/>
  <c r="E23" i="127" s="1"/>
  <c r="F23" i="127" a="1"/>
  <c r="F23" i="127" s="1"/>
  <c r="C24" i="127" a="1"/>
  <c r="C24" i="127" s="1"/>
  <c r="D24" i="127" a="1"/>
  <c r="D24" i="127" s="1"/>
  <c r="E24" i="127" a="1"/>
  <c r="E24" i="127" s="1"/>
  <c r="F24" i="127" a="1"/>
  <c r="F24" i="127" s="1"/>
  <c r="C25" i="127" a="1"/>
  <c r="C25" i="127" s="1"/>
  <c r="D25" i="127" a="1"/>
  <c r="D25" i="127" s="1"/>
  <c r="E25" i="127" a="1"/>
  <c r="E25" i="127" s="1"/>
  <c r="F25" i="127" a="1"/>
  <c r="F25" i="127" s="1"/>
  <c r="C27" i="127" a="1"/>
  <c r="C27" i="127" s="1"/>
  <c r="D27" i="127" a="1"/>
  <c r="D27" i="127" s="1"/>
  <c r="E27" i="127" a="1"/>
  <c r="E27" i="127" s="1"/>
  <c r="F27" i="127" a="1"/>
  <c r="F27" i="127" s="1"/>
  <c r="C28" i="127" a="1"/>
  <c r="C28" i="127" s="1"/>
  <c r="D28" i="127" a="1"/>
  <c r="D28" i="127" s="1"/>
  <c r="E28" i="127" a="1"/>
  <c r="E28" i="127" s="1"/>
  <c r="F28" i="127" a="1"/>
  <c r="F28" i="127" s="1"/>
  <c r="B28" i="127" a="1"/>
  <c r="B28" i="127" s="1"/>
  <c r="B27" i="127" a="1"/>
  <c r="B27" i="127" s="1"/>
  <c r="B25" i="127" a="1"/>
  <c r="B25" i="127" s="1"/>
  <c r="B24" i="127" a="1"/>
  <c r="B24" i="127" s="1"/>
  <c r="B23" i="127" a="1"/>
  <c r="B23" i="127" s="1"/>
  <c r="C10" i="127" a="1"/>
  <c r="C10" i="127" s="1"/>
  <c r="D10" i="127" a="1"/>
  <c r="D10" i="127" s="1"/>
  <c r="E10" i="127" a="1"/>
  <c r="E10" i="127" s="1"/>
  <c r="F10" i="127" a="1"/>
  <c r="F10" i="127" s="1"/>
  <c r="B9" i="127" a="1"/>
  <c r="B9" i="127" s="1"/>
  <c r="B7" i="127" s="1"/>
  <c r="E174" i="54"/>
  <c r="C8" i="127" a="1"/>
  <c r="C8" i="127" s="1"/>
  <c r="D8" i="127" a="1"/>
  <c r="D8" i="127" s="1"/>
  <c r="E8" i="127" a="1"/>
  <c r="E8" i="127" s="1"/>
  <c r="F8" i="127" a="1"/>
  <c r="F8" i="127" s="1"/>
  <c r="B4" i="127"/>
  <c r="F174" i="78"/>
  <c r="X115" i="65"/>
  <c r="C195" i="126"/>
  <c r="C194" i="126"/>
  <c r="C193" i="126"/>
  <c r="C192" i="126"/>
  <c r="C191" i="126"/>
  <c r="C189" i="126"/>
  <c r="C185" i="126"/>
  <c r="C182" i="126"/>
  <c r="C180" i="126"/>
  <c r="C179" i="126"/>
  <c r="C178" i="126"/>
  <c r="C177" i="126"/>
  <c r="C176" i="126"/>
  <c r="C175" i="126"/>
  <c r="C174" i="126"/>
  <c r="C173" i="126"/>
  <c r="C169" i="126"/>
  <c r="C168" i="126"/>
  <c r="C166" i="126"/>
  <c r="C164" i="126"/>
  <c r="C163" i="126"/>
  <c r="C162" i="126"/>
  <c r="C160" i="126"/>
  <c r="B195" i="126"/>
  <c r="B194" i="126"/>
  <c r="B193" i="126"/>
  <c r="B192" i="126"/>
  <c r="B191" i="126"/>
  <c r="B189" i="126"/>
  <c r="B186" i="126"/>
  <c r="B185" i="126"/>
  <c r="D185" i="126" s="1"/>
  <c r="B183" i="126"/>
  <c r="B182" i="126"/>
  <c r="B180" i="126"/>
  <c r="B179" i="126"/>
  <c r="B178" i="126"/>
  <c r="B177" i="126"/>
  <c r="B176" i="126"/>
  <c r="B175" i="126"/>
  <c r="B174" i="126"/>
  <c r="B173" i="126"/>
  <c r="B168" i="126"/>
  <c r="B166" i="126"/>
  <c r="B164" i="126"/>
  <c r="B163" i="126"/>
  <c r="B162" i="126"/>
  <c r="B160" i="126"/>
  <c r="B159" i="126"/>
  <c r="C159" i="126"/>
  <c r="C158" i="126"/>
  <c r="B158" i="126"/>
  <c r="C156" i="126"/>
  <c r="B156" i="126"/>
  <c r="B155" i="126"/>
  <c r="C155" i="126"/>
  <c r="B145" i="126"/>
  <c r="B48" i="126" s="1"/>
  <c r="C141" i="126"/>
  <c r="B141" i="126"/>
  <c r="C140" i="126"/>
  <c r="C139" i="126"/>
  <c r="B139" i="126"/>
  <c r="B138" i="126"/>
  <c r="C138" i="126"/>
  <c r="C137" i="126"/>
  <c r="B137" i="126"/>
  <c r="B136" i="126"/>
  <c r="C135" i="126"/>
  <c r="C134" i="126"/>
  <c r="B135" i="126"/>
  <c r="B134" i="126"/>
  <c r="B133" i="126"/>
  <c r="C132" i="126"/>
  <c r="B132" i="126"/>
  <c r="C130" i="126"/>
  <c r="B130" i="126"/>
  <c r="B129" i="126"/>
  <c r="C129" i="126"/>
  <c r="C128" i="126"/>
  <c r="B128" i="126"/>
  <c r="B127" i="126"/>
  <c r="C127" i="126"/>
  <c r="B126" i="126"/>
  <c r="C126" i="126"/>
  <c r="C125" i="126"/>
  <c r="B125" i="126"/>
  <c r="B124" i="126"/>
  <c r="C124" i="126"/>
  <c r="C123" i="126"/>
  <c r="B123" i="126"/>
  <c r="C122" i="126"/>
  <c r="B122" i="126"/>
  <c r="E122" i="126" s="1"/>
  <c r="B121" i="126"/>
  <c r="C121" i="126"/>
  <c r="C119" i="126"/>
  <c r="B119" i="126"/>
  <c r="B118" i="126"/>
  <c r="C118" i="126"/>
  <c r="C117" i="126"/>
  <c r="C116" i="126"/>
  <c r="B116" i="126"/>
  <c r="B105" i="126"/>
  <c r="B106" i="126"/>
  <c r="C106" i="126"/>
  <c r="C105" i="126"/>
  <c r="B96" i="126"/>
  <c r="C96" i="126"/>
  <c r="C95" i="126"/>
  <c r="B94" i="126"/>
  <c r="C94" i="126"/>
  <c r="C93" i="126"/>
  <c r="B93" i="126"/>
  <c r="E93" i="126" s="1"/>
  <c r="B92" i="126"/>
  <c r="C92" i="126"/>
  <c r="C91" i="126"/>
  <c r="B91" i="126"/>
  <c r="B90" i="126"/>
  <c r="C90" i="126"/>
  <c r="C89" i="126"/>
  <c r="E89" i="126" s="1"/>
  <c r="B88" i="126"/>
  <c r="C88" i="126"/>
  <c r="C87" i="126"/>
  <c r="B87" i="126"/>
  <c r="B86" i="126"/>
  <c r="C86" i="126"/>
  <c r="C85" i="126"/>
  <c r="B85" i="126"/>
  <c r="B84" i="126"/>
  <c r="C84" i="126"/>
  <c r="C83" i="126"/>
  <c r="B83" i="126"/>
  <c r="C82" i="126"/>
  <c r="B82" i="126"/>
  <c r="B80" i="126"/>
  <c r="C80" i="126"/>
  <c r="C79" i="126"/>
  <c r="B79" i="126"/>
  <c r="B78" i="126"/>
  <c r="C78" i="126"/>
  <c r="C77" i="126"/>
  <c r="B77" i="126"/>
  <c r="B76" i="126"/>
  <c r="D76" i="126" s="1"/>
  <c r="C75" i="126"/>
  <c r="B75" i="126"/>
  <c r="E75" i="126" s="1"/>
  <c r="B74" i="126"/>
  <c r="C74" i="126"/>
  <c r="C73" i="126"/>
  <c r="B73" i="126"/>
  <c r="B72" i="126"/>
  <c r="C72" i="126"/>
  <c r="C71" i="126"/>
  <c r="B71" i="126"/>
  <c r="C69" i="126"/>
  <c r="C68" i="126"/>
  <c r="B69" i="126"/>
  <c r="B68" i="126"/>
  <c r="C67" i="126"/>
  <c r="B67" i="126"/>
  <c r="B66" i="126"/>
  <c r="C66" i="126"/>
  <c r="C64" i="126"/>
  <c r="B64" i="126"/>
  <c r="B63" i="126"/>
  <c r="C63" i="126"/>
  <c r="C62" i="126"/>
  <c r="B62" i="126"/>
  <c r="B60" i="126"/>
  <c r="C60" i="126"/>
  <c r="B59" i="126"/>
  <c r="B58" i="126"/>
  <c r="C58" i="126"/>
  <c r="C56" i="126"/>
  <c r="B56" i="126"/>
  <c r="B55" i="126"/>
  <c r="C55" i="126"/>
  <c r="B46" i="126"/>
  <c r="C45" i="126"/>
  <c r="B45" i="126"/>
  <c r="B43" i="126"/>
  <c r="D43" i="126" s="1"/>
  <c r="B42" i="126"/>
  <c r="C42" i="126"/>
  <c r="C41" i="126"/>
  <c r="B41" i="126"/>
  <c r="B40" i="126"/>
  <c r="C40" i="126"/>
  <c r="C38" i="126"/>
  <c r="B38" i="126"/>
  <c r="B35" i="126"/>
  <c r="B34" i="126"/>
  <c r="C34" i="126"/>
  <c r="B32" i="126"/>
  <c r="B31" i="126"/>
  <c r="E31" i="126" s="1"/>
  <c r="B29" i="126"/>
  <c r="C29" i="126"/>
  <c r="C28" i="126"/>
  <c r="B28" i="126"/>
  <c r="C27" i="126"/>
  <c r="B27" i="126"/>
  <c r="B26" i="126"/>
  <c r="C26" i="126"/>
  <c r="C25" i="126"/>
  <c r="B25" i="126"/>
  <c r="B24" i="126"/>
  <c r="C24" i="126"/>
  <c r="C23" i="126"/>
  <c r="B23" i="126"/>
  <c r="C22" i="126"/>
  <c r="B22" i="126"/>
  <c r="B17" i="126"/>
  <c r="D17" i="126" s="1"/>
  <c r="C15" i="126"/>
  <c r="B15" i="126"/>
  <c r="C13" i="126"/>
  <c r="B13" i="126"/>
  <c r="B12" i="126"/>
  <c r="C12" i="126"/>
  <c r="C11" i="126"/>
  <c r="B11" i="126"/>
  <c r="B9" i="126"/>
  <c r="C4" i="126"/>
  <c r="C9" i="126"/>
  <c r="B8" i="126"/>
  <c r="C7" i="126"/>
  <c r="B7" i="126"/>
  <c r="C5" i="126"/>
  <c r="B5" i="126"/>
  <c r="AA89" i="50"/>
  <c r="G47" i="43"/>
  <c r="E47" i="43"/>
  <c r="B47" i="43"/>
  <c r="A102" i="126"/>
  <c r="X56" i="46"/>
  <c r="X174" i="46"/>
  <c r="X115" i="46"/>
  <c r="F115" i="78"/>
  <c r="M5" i="47"/>
  <c r="U6" i="47"/>
  <c r="V6" i="47" s="1"/>
  <c r="U7" i="47"/>
  <c r="V7" i="47"/>
  <c r="U8" i="47"/>
  <c r="V8" i="47" s="1"/>
  <c r="U9" i="47"/>
  <c r="V9" i="47" s="1"/>
  <c r="U10" i="47"/>
  <c r="V10" i="47" s="1"/>
  <c r="U11" i="47"/>
  <c r="V11" i="47"/>
  <c r="U12" i="47"/>
  <c r="V12" i="47" s="1"/>
  <c r="U13" i="47"/>
  <c r="V13" i="47" s="1"/>
  <c r="U14" i="47"/>
  <c r="V14" i="47" s="1"/>
  <c r="U15" i="47"/>
  <c r="V15" i="47"/>
  <c r="U16" i="47"/>
  <c r="V16" i="47" s="1"/>
  <c r="U17" i="47"/>
  <c r="V17" i="47" s="1"/>
  <c r="U18" i="47"/>
  <c r="V18" i="47" s="1"/>
  <c r="U19" i="47"/>
  <c r="V19" i="47" s="1"/>
  <c r="U20" i="47"/>
  <c r="V20" i="47" s="1"/>
  <c r="U21" i="47"/>
  <c r="V21" i="47" s="1"/>
  <c r="U22" i="47"/>
  <c r="V22" i="47" s="1"/>
  <c r="U23" i="47"/>
  <c r="V23" i="47"/>
  <c r="U24" i="47"/>
  <c r="U25" i="47"/>
  <c r="V25" i="47" s="1"/>
  <c r="U26" i="47"/>
  <c r="V26" i="47" s="1"/>
  <c r="U27" i="47"/>
  <c r="V27" i="47" s="1"/>
  <c r="U28" i="47"/>
  <c r="V28" i="47" s="1"/>
  <c r="U29" i="47"/>
  <c r="V29" i="47"/>
  <c r="U30" i="47"/>
  <c r="V30" i="47"/>
  <c r="U31" i="47"/>
  <c r="V31" i="47"/>
  <c r="U32" i="47"/>
  <c r="V32" i="47" s="1"/>
  <c r="U33" i="47"/>
  <c r="V33" i="47" s="1"/>
  <c r="U34" i="47"/>
  <c r="V34" i="47" s="1"/>
  <c r="U35" i="47"/>
  <c r="V35" i="47" s="1"/>
  <c r="U36" i="47"/>
  <c r="V36" i="47" s="1"/>
  <c r="U37" i="47"/>
  <c r="V37" i="47" s="1"/>
  <c r="U38" i="47"/>
  <c r="V38" i="47" s="1"/>
  <c r="U39" i="47"/>
  <c r="V39" i="47" s="1"/>
  <c r="U40" i="47"/>
  <c r="V40" i="47" s="1"/>
  <c r="U41" i="47"/>
  <c r="V41" i="47"/>
  <c r="U42" i="47"/>
  <c r="V42" i="47" s="1"/>
  <c r="U43" i="47"/>
  <c r="V43" i="47" s="1"/>
  <c r="U44" i="47"/>
  <c r="U45" i="47"/>
  <c r="V45" i="47"/>
  <c r="U46" i="47"/>
  <c r="V46" i="47" s="1"/>
  <c r="U47" i="47"/>
  <c r="V47" i="47" s="1"/>
  <c r="U48" i="47"/>
  <c r="V48" i="47" s="1"/>
  <c r="U49" i="47"/>
  <c r="V49" i="47" s="1"/>
  <c r="U50" i="47"/>
  <c r="V50" i="47" s="1"/>
  <c r="U51" i="47"/>
  <c r="V51" i="47"/>
  <c r="U52" i="47"/>
  <c r="V52" i="47" s="1"/>
  <c r="U53" i="47"/>
  <c r="V53" i="47" s="1"/>
  <c r="U54" i="47"/>
  <c r="V54" i="47"/>
  <c r="U55" i="47"/>
  <c r="V55" i="47" s="1"/>
  <c r="U56" i="47"/>
  <c r="U5" i="47"/>
  <c r="V5" i="47"/>
  <c r="X174" i="61"/>
  <c r="X174" i="62"/>
  <c r="X115" i="62"/>
  <c r="F174" i="93"/>
  <c r="F115" i="93"/>
  <c r="X115" i="112"/>
  <c r="X174" i="112"/>
  <c r="F174" i="66"/>
  <c r="F115" i="66"/>
  <c r="F115" i="67"/>
  <c r="F123" i="114"/>
  <c r="F124" i="114"/>
  <c r="F125" i="114"/>
  <c r="F126" i="114"/>
  <c r="F8" i="114" s="1"/>
  <c r="F127" i="114"/>
  <c r="F128" i="114"/>
  <c r="F10" i="114" s="1"/>
  <c r="F129" i="114"/>
  <c r="F130" i="114"/>
  <c r="F131" i="114"/>
  <c r="F132" i="114"/>
  <c r="F133" i="114"/>
  <c r="F134" i="114"/>
  <c r="F16" i="114" s="1"/>
  <c r="F135" i="114"/>
  <c r="F136" i="114"/>
  <c r="F137" i="114"/>
  <c r="F138" i="114"/>
  <c r="F139" i="114"/>
  <c r="F140" i="114"/>
  <c r="F141" i="114"/>
  <c r="F142" i="114"/>
  <c r="F24" i="114" s="1"/>
  <c r="F143" i="114"/>
  <c r="F144" i="114"/>
  <c r="F26" i="114" s="1"/>
  <c r="F145" i="114"/>
  <c r="F146" i="114"/>
  <c r="F147" i="114"/>
  <c r="F148" i="114"/>
  <c r="F149" i="114"/>
  <c r="F150" i="114"/>
  <c r="F32" i="114" s="1"/>
  <c r="F151" i="114"/>
  <c r="F152" i="114"/>
  <c r="F153" i="114"/>
  <c r="F154" i="114"/>
  <c r="F155" i="114"/>
  <c r="F156" i="114"/>
  <c r="F157" i="114"/>
  <c r="F158" i="114"/>
  <c r="F159" i="114"/>
  <c r="F160" i="114"/>
  <c r="F161" i="114"/>
  <c r="F162" i="114"/>
  <c r="F163" i="114"/>
  <c r="F164" i="114"/>
  <c r="F165" i="114"/>
  <c r="F166" i="114"/>
  <c r="F48" i="114" s="1"/>
  <c r="F167" i="114"/>
  <c r="F168" i="114"/>
  <c r="F169" i="114"/>
  <c r="F170" i="114"/>
  <c r="F171" i="114"/>
  <c r="F172" i="114"/>
  <c r="F173" i="114"/>
  <c r="F5" i="114"/>
  <c r="F6" i="114"/>
  <c r="F11" i="114"/>
  <c r="F13" i="114"/>
  <c r="F14" i="114"/>
  <c r="F15" i="114"/>
  <c r="F17" i="114"/>
  <c r="F19" i="114"/>
  <c r="F21" i="114"/>
  <c r="F22" i="114"/>
  <c r="F23" i="114"/>
  <c r="F25" i="114"/>
  <c r="F27" i="114"/>
  <c r="F29" i="114"/>
  <c r="F30" i="114"/>
  <c r="F31" i="114"/>
  <c r="F33" i="114"/>
  <c r="F35" i="114"/>
  <c r="F36" i="114"/>
  <c r="F37" i="114"/>
  <c r="F38" i="114"/>
  <c r="F39" i="114"/>
  <c r="F40" i="114"/>
  <c r="F41" i="114"/>
  <c r="F43" i="114"/>
  <c r="F45" i="114"/>
  <c r="F46" i="114"/>
  <c r="F47" i="114"/>
  <c r="F49" i="114"/>
  <c r="F51" i="114"/>
  <c r="F53" i="114"/>
  <c r="F54" i="114"/>
  <c r="F55" i="114"/>
  <c r="F174" i="87"/>
  <c r="F115" i="87"/>
  <c r="F5" i="87"/>
  <c r="F6" i="87"/>
  <c r="F7" i="87"/>
  <c r="F8" i="87"/>
  <c r="F9" i="87"/>
  <c r="F10" i="87"/>
  <c r="F11" i="87"/>
  <c r="F12" i="87"/>
  <c r="F13" i="87"/>
  <c r="F14" i="87"/>
  <c r="F15" i="87"/>
  <c r="F16" i="87"/>
  <c r="F17" i="87"/>
  <c r="F18" i="87"/>
  <c r="F19" i="87"/>
  <c r="F20" i="87"/>
  <c r="F21" i="87"/>
  <c r="F22" i="87"/>
  <c r="F23" i="87"/>
  <c r="F24" i="87"/>
  <c r="F25" i="87"/>
  <c r="F26" i="87"/>
  <c r="F27" i="87"/>
  <c r="F28" i="87"/>
  <c r="F29" i="87"/>
  <c r="F30" i="87"/>
  <c r="F31" i="87"/>
  <c r="F32" i="87"/>
  <c r="F33" i="87"/>
  <c r="F34" i="87"/>
  <c r="F35" i="87"/>
  <c r="F36" i="87"/>
  <c r="F37" i="87"/>
  <c r="F38" i="87"/>
  <c r="F39" i="87"/>
  <c r="F40" i="87"/>
  <c r="F41" i="87"/>
  <c r="F42" i="87"/>
  <c r="F43" i="87"/>
  <c r="F44" i="87"/>
  <c r="F45" i="87"/>
  <c r="F46" i="87"/>
  <c r="F47" i="87"/>
  <c r="F48" i="87"/>
  <c r="F49" i="87"/>
  <c r="F50" i="87"/>
  <c r="F51" i="87"/>
  <c r="F52" i="87"/>
  <c r="F53" i="87"/>
  <c r="F54" i="87"/>
  <c r="F55" i="87"/>
  <c r="F56" i="87"/>
  <c r="X123" i="120"/>
  <c r="X124" i="120"/>
  <c r="X125" i="120"/>
  <c r="X126" i="120"/>
  <c r="X127" i="120"/>
  <c r="X128" i="120"/>
  <c r="X129" i="120"/>
  <c r="X130" i="120"/>
  <c r="X131" i="120"/>
  <c r="X132" i="120"/>
  <c r="X133" i="120"/>
  <c r="X134" i="120"/>
  <c r="X135" i="120"/>
  <c r="X136" i="120"/>
  <c r="X137" i="120"/>
  <c r="X138" i="120"/>
  <c r="X139" i="120"/>
  <c r="X140" i="120"/>
  <c r="X141" i="120"/>
  <c r="X142" i="120"/>
  <c r="X143" i="120"/>
  <c r="X144" i="120"/>
  <c r="X145" i="120"/>
  <c r="X146" i="120"/>
  <c r="X147" i="120"/>
  <c r="X148" i="120"/>
  <c r="X149" i="120"/>
  <c r="X150" i="120"/>
  <c r="X151" i="120"/>
  <c r="X152" i="120"/>
  <c r="X153" i="120"/>
  <c r="X154" i="120"/>
  <c r="X155" i="120"/>
  <c r="X156" i="120"/>
  <c r="X157" i="120"/>
  <c r="X158" i="120"/>
  <c r="X159" i="120"/>
  <c r="X160" i="120"/>
  <c r="X161" i="120"/>
  <c r="X162" i="120"/>
  <c r="X163" i="120"/>
  <c r="X164" i="120"/>
  <c r="X165" i="120"/>
  <c r="X166" i="120"/>
  <c r="X167" i="120"/>
  <c r="X168" i="120"/>
  <c r="X169" i="120"/>
  <c r="X170" i="120"/>
  <c r="X171" i="120"/>
  <c r="X172" i="120"/>
  <c r="X173" i="120"/>
  <c r="F56" i="108"/>
  <c r="X123" i="49"/>
  <c r="X124" i="49"/>
  <c r="X125" i="49"/>
  <c r="X126" i="49"/>
  <c r="X127" i="49"/>
  <c r="X128" i="49"/>
  <c r="X129" i="49"/>
  <c r="X130" i="49"/>
  <c r="X131" i="49"/>
  <c r="X132" i="49"/>
  <c r="X133" i="49"/>
  <c r="X134" i="49"/>
  <c r="X135" i="49"/>
  <c r="X136" i="49"/>
  <c r="X137" i="49"/>
  <c r="X138" i="49"/>
  <c r="X139" i="49"/>
  <c r="X140" i="49"/>
  <c r="X141" i="49"/>
  <c r="X142" i="49"/>
  <c r="X143" i="49"/>
  <c r="X144" i="49"/>
  <c r="X145" i="49"/>
  <c r="X146" i="49"/>
  <c r="X147" i="49"/>
  <c r="X148" i="49"/>
  <c r="X149" i="49"/>
  <c r="X150" i="49"/>
  <c r="X151" i="49"/>
  <c r="X152" i="49"/>
  <c r="X153" i="49"/>
  <c r="X154" i="49"/>
  <c r="X155" i="49"/>
  <c r="X156" i="49"/>
  <c r="X157" i="49"/>
  <c r="X158" i="49"/>
  <c r="X159" i="49"/>
  <c r="X160" i="49"/>
  <c r="X161" i="49"/>
  <c r="X162" i="49"/>
  <c r="X163" i="49"/>
  <c r="X164" i="49"/>
  <c r="X165" i="49"/>
  <c r="X166" i="49"/>
  <c r="X167" i="49"/>
  <c r="X168" i="49"/>
  <c r="X169" i="49"/>
  <c r="X170" i="49"/>
  <c r="X171" i="49"/>
  <c r="X172" i="49"/>
  <c r="X173" i="49"/>
  <c r="X174" i="49"/>
  <c r="X75" i="49"/>
  <c r="X95" i="49"/>
  <c r="L55" i="48"/>
  <c r="X5" i="79"/>
  <c r="X6" i="79"/>
  <c r="X7" i="79"/>
  <c r="X8" i="79"/>
  <c r="X9" i="79"/>
  <c r="X10" i="79"/>
  <c r="X11" i="79"/>
  <c r="X12" i="79"/>
  <c r="X13" i="79"/>
  <c r="X14" i="79"/>
  <c r="X15" i="79"/>
  <c r="X16" i="79"/>
  <c r="X17" i="79"/>
  <c r="X18" i="79"/>
  <c r="X19" i="79"/>
  <c r="X20" i="79"/>
  <c r="X21" i="79"/>
  <c r="X22" i="79"/>
  <c r="X23" i="79"/>
  <c r="X24" i="79"/>
  <c r="X25" i="79"/>
  <c r="X26" i="79"/>
  <c r="X27" i="79"/>
  <c r="X28" i="79"/>
  <c r="X29" i="79"/>
  <c r="X30" i="79"/>
  <c r="X31" i="79"/>
  <c r="X32" i="79"/>
  <c r="X33" i="79"/>
  <c r="X34" i="79"/>
  <c r="X35" i="79"/>
  <c r="X36" i="79"/>
  <c r="X37" i="79"/>
  <c r="X38" i="79"/>
  <c r="X39" i="79"/>
  <c r="X40" i="79"/>
  <c r="X41" i="79"/>
  <c r="X42" i="79"/>
  <c r="X43" i="79"/>
  <c r="X44" i="79"/>
  <c r="X45" i="79"/>
  <c r="X46" i="79"/>
  <c r="X47" i="79"/>
  <c r="X48" i="79"/>
  <c r="X49" i="79"/>
  <c r="X50" i="79"/>
  <c r="X51" i="79"/>
  <c r="X52" i="79"/>
  <c r="X53" i="79"/>
  <c r="X54" i="79"/>
  <c r="X55" i="79"/>
  <c r="X115" i="79"/>
  <c r="X174" i="79"/>
  <c r="X5" i="50"/>
  <c r="X6" i="50"/>
  <c r="X7" i="50"/>
  <c r="X8" i="50"/>
  <c r="X9" i="50"/>
  <c r="X10" i="50"/>
  <c r="X11" i="50"/>
  <c r="X12" i="50"/>
  <c r="X13" i="50"/>
  <c r="X14" i="50"/>
  <c r="X15" i="50"/>
  <c r="X16" i="50"/>
  <c r="X17" i="50"/>
  <c r="X18" i="50"/>
  <c r="X19" i="50"/>
  <c r="X20" i="50"/>
  <c r="X21" i="50"/>
  <c r="X22" i="50"/>
  <c r="X23" i="50"/>
  <c r="X24" i="50"/>
  <c r="X25" i="50"/>
  <c r="X26" i="50"/>
  <c r="X27" i="50"/>
  <c r="X28" i="50"/>
  <c r="X29" i="50"/>
  <c r="X30" i="50"/>
  <c r="X31" i="50"/>
  <c r="X32" i="50"/>
  <c r="X33" i="50"/>
  <c r="X34" i="50"/>
  <c r="X35" i="50"/>
  <c r="X36" i="50"/>
  <c r="X37" i="50"/>
  <c r="X38" i="50"/>
  <c r="X39" i="50"/>
  <c r="X40" i="50"/>
  <c r="X41" i="50"/>
  <c r="X42" i="50"/>
  <c r="X43" i="50"/>
  <c r="X44" i="50"/>
  <c r="X45" i="50"/>
  <c r="X46" i="50"/>
  <c r="X47" i="50"/>
  <c r="X48" i="50"/>
  <c r="X49" i="50"/>
  <c r="X50" i="50"/>
  <c r="X51" i="50"/>
  <c r="X52" i="50"/>
  <c r="X53" i="50"/>
  <c r="X54" i="50"/>
  <c r="X55" i="50"/>
  <c r="X56" i="50"/>
  <c r="X174" i="50"/>
  <c r="X115" i="50"/>
  <c r="X6" i="51"/>
  <c r="X14" i="51"/>
  <c r="X22" i="51"/>
  <c r="X28" i="51"/>
  <c r="X30" i="51"/>
  <c r="X38" i="51"/>
  <c r="X46" i="51"/>
  <c r="X48" i="51"/>
  <c r="X54" i="51"/>
  <c r="X64" i="51"/>
  <c r="X64" i="49" s="1"/>
  <c r="X65" i="51"/>
  <c r="X65" i="49" s="1"/>
  <c r="X66" i="51"/>
  <c r="X66" i="49" s="1"/>
  <c r="X5" i="128" s="1"/>
  <c r="X67" i="51"/>
  <c r="X8" i="51" s="1"/>
  <c r="X68" i="51"/>
  <c r="X9" i="51" s="1"/>
  <c r="X69" i="51"/>
  <c r="X10" i="51" s="1"/>
  <c r="X70" i="51"/>
  <c r="X11" i="51" s="1"/>
  <c r="X71" i="51"/>
  <c r="X12" i="51" s="1"/>
  <c r="X72" i="51"/>
  <c r="X72" i="49" s="1"/>
  <c r="X73" i="51"/>
  <c r="X73" i="49" s="1"/>
  <c r="X74" i="51"/>
  <c r="X74" i="49" s="1"/>
  <c r="X13" i="128" s="1"/>
  <c r="X75" i="51"/>
  <c r="X16" i="51" s="1"/>
  <c r="X76" i="51"/>
  <c r="X17" i="51" s="1"/>
  <c r="X77" i="51"/>
  <c r="X18" i="51" s="1"/>
  <c r="X78" i="51"/>
  <c r="X19" i="51" s="1"/>
  <c r="X79" i="51"/>
  <c r="X79" i="49" s="1"/>
  <c r="X80" i="51"/>
  <c r="X80" i="49" s="1"/>
  <c r="X81" i="51"/>
  <c r="X81" i="49" s="1"/>
  <c r="X82" i="51"/>
  <c r="X82" i="49" s="1"/>
  <c r="X21" i="128" s="1"/>
  <c r="X83" i="51"/>
  <c r="X83" i="49" s="1"/>
  <c r="X84" i="51"/>
  <c r="X25" i="51" s="1"/>
  <c r="X85" i="51"/>
  <c r="X26" i="51" s="1"/>
  <c r="X86" i="51"/>
  <c r="X27" i="51" s="1"/>
  <c r="X87" i="51"/>
  <c r="X87" i="49" s="1"/>
  <c r="X88" i="51"/>
  <c r="X88" i="49" s="1"/>
  <c r="X89" i="51"/>
  <c r="X89" i="49" s="1"/>
  <c r="X90" i="51"/>
  <c r="X90" i="49" s="1"/>
  <c r="X29" i="128" s="1"/>
  <c r="X91" i="51"/>
  <c r="X32" i="51" s="1"/>
  <c r="X92" i="51"/>
  <c r="X33" i="51" s="1"/>
  <c r="X93" i="51"/>
  <c r="X34" i="51" s="1"/>
  <c r="X94" i="51"/>
  <c r="X35" i="51" s="1"/>
  <c r="X95" i="51"/>
  <c r="X36" i="51" s="1"/>
  <c r="X96" i="51"/>
  <c r="X96" i="49" s="1"/>
  <c r="X97" i="51"/>
  <c r="X97" i="49" s="1"/>
  <c r="X98" i="51"/>
  <c r="X98" i="49" s="1"/>
  <c r="X37" i="128" s="1"/>
  <c r="X99" i="51"/>
  <c r="X99" i="49" s="1"/>
  <c r="X100" i="51"/>
  <c r="X41" i="51" s="1"/>
  <c r="X101" i="51"/>
  <c r="X42" i="51" s="1"/>
  <c r="X102" i="51"/>
  <c r="X43" i="51" s="1"/>
  <c r="X103" i="51"/>
  <c r="X103" i="49" s="1"/>
  <c r="X104" i="51"/>
  <c r="X104" i="49" s="1"/>
  <c r="X105" i="51"/>
  <c r="X105" i="49" s="1"/>
  <c r="X106" i="51"/>
  <c r="X106" i="49" s="1"/>
  <c r="X45" i="128" s="1"/>
  <c r="X107" i="51"/>
  <c r="X107" i="49" s="1"/>
  <c r="X108" i="51"/>
  <c r="X49" i="51" s="1"/>
  <c r="X109" i="51"/>
  <c r="X50" i="51" s="1"/>
  <c r="X110" i="51"/>
  <c r="X51" i="51" s="1"/>
  <c r="X111" i="51"/>
  <c r="X52" i="51" s="1"/>
  <c r="X112" i="51"/>
  <c r="X112" i="49" s="1"/>
  <c r="X113" i="51"/>
  <c r="X113" i="49" s="1"/>
  <c r="X114" i="51"/>
  <c r="X114" i="49" s="1"/>
  <c r="X53" i="128" s="1"/>
  <c r="F64" i="86"/>
  <c r="L64" i="86" s="1"/>
  <c r="F65" i="86"/>
  <c r="L65" i="86" s="1"/>
  <c r="F66" i="86"/>
  <c r="L66" i="86" s="1"/>
  <c r="F67" i="86"/>
  <c r="L67" i="86" s="1"/>
  <c r="F68" i="86"/>
  <c r="L68" i="86" s="1"/>
  <c r="F69" i="86"/>
  <c r="L69" i="86" s="1"/>
  <c r="F70" i="86"/>
  <c r="F71" i="86"/>
  <c r="L71" i="86" s="1"/>
  <c r="F72" i="86"/>
  <c r="L72" i="86" s="1"/>
  <c r="F73" i="86"/>
  <c r="L73" i="86" s="1"/>
  <c r="F74" i="86"/>
  <c r="L74" i="86" s="1"/>
  <c r="F75" i="86"/>
  <c r="L75" i="86" s="1"/>
  <c r="F76" i="86"/>
  <c r="L76" i="86" s="1"/>
  <c r="F77" i="86"/>
  <c r="L77" i="86" s="1"/>
  <c r="F78" i="86"/>
  <c r="F79" i="86"/>
  <c r="L79" i="86" s="1"/>
  <c r="F80" i="86"/>
  <c r="L80" i="86" s="1"/>
  <c r="F81" i="86"/>
  <c r="L81" i="86" s="1"/>
  <c r="F82" i="86"/>
  <c r="L82" i="86" s="1"/>
  <c r="F83" i="86"/>
  <c r="L83" i="86" s="1"/>
  <c r="F84" i="86"/>
  <c r="L84" i="86" s="1"/>
  <c r="F85" i="86"/>
  <c r="L85" i="86" s="1"/>
  <c r="F86" i="86"/>
  <c r="F87" i="86"/>
  <c r="L87" i="86" s="1"/>
  <c r="F88" i="86"/>
  <c r="L88" i="86" s="1"/>
  <c r="F89" i="86"/>
  <c r="L89" i="86" s="1"/>
  <c r="F90" i="86"/>
  <c r="L90" i="86" s="1"/>
  <c r="F91" i="86"/>
  <c r="L91" i="86" s="1"/>
  <c r="F92" i="86"/>
  <c r="L92" i="86" s="1"/>
  <c r="F93" i="86"/>
  <c r="L93" i="86" s="1"/>
  <c r="F94" i="86"/>
  <c r="F95" i="86"/>
  <c r="L95" i="86" s="1"/>
  <c r="F96" i="86"/>
  <c r="L96" i="86" s="1"/>
  <c r="F97" i="86"/>
  <c r="L97" i="86" s="1"/>
  <c r="F98" i="86"/>
  <c r="L98" i="86" s="1"/>
  <c r="F99" i="86"/>
  <c r="L99" i="86" s="1"/>
  <c r="F100" i="86"/>
  <c r="L100" i="86" s="1"/>
  <c r="F101" i="86"/>
  <c r="L101" i="86" s="1"/>
  <c r="F102" i="86"/>
  <c r="F103" i="86"/>
  <c r="L103" i="86" s="1"/>
  <c r="F104" i="86"/>
  <c r="L104" i="86" s="1"/>
  <c r="F105" i="86"/>
  <c r="L105" i="86" s="1"/>
  <c r="F106" i="86"/>
  <c r="L106" i="86" s="1"/>
  <c r="F107" i="86"/>
  <c r="L107" i="86" s="1"/>
  <c r="F108" i="86"/>
  <c r="L108" i="86" s="1"/>
  <c r="F109" i="86"/>
  <c r="L109" i="86" s="1"/>
  <c r="F110" i="86"/>
  <c r="F111" i="86"/>
  <c r="L111" i="86" s="1"/>
  <c r="F112" i="86"/>
  <c r="L112" i="86" s="1"/>
  <c r="F113" i="86"/>
  <c r="L113" i="86" s="1"/>
  <c r="F114" i="86"/>
  <c r="L114" i="86" s="1"/>
  <c r="F115" i="86"/>
  <c r="F5" i="86"/>
  <c r="F6" i="86"/>
  <c r="F7" i="86"/>
  <c r="F8" i="86"/>
  <c r="F9" i="86"/>
  <c r="F12" i="86"/>
  <c r="F13" i="86"/>
  <c r="F14" i="86"/>
  <c r="F15" i="86"/>
  <c r="F16" i="86"/>
  <c r="F17" i="86"/>
  <c r="F20" i="86"/>
  <c r="F21" i="86"/>
  <c r="F22" i="86"/>
  <c r="F23" i="86"/>
  <c r="F24" i="86"/>
  <c r="F25" i="86"/>
  <c r="F28" i="86"/>
  <c r="F29" i="86"/>
  <c r="F30" i="86"/>
  <c r="F31" i="86"/>
  <c r="F32" i="86"/>
  <c r="F33" i="86"/>
  <c r="F36" i="86"/>
  <c r="F37" i="86"/>
  <c r="F38" i="86"/>
  <c r="F39" i="86"/>
  <c r="F40" i="86"/>
  <c r="F41" i="86"/>
  <c r="F44" i="86"/>
  <c r="F45" i="86"/>
  <c r="F46" i="86"/>
  <c r="F47" i="86"/>
  <c r="F48" i="86"/>
  <c r="F49" i="86"/>
  <c r="F52" i="86"/>
  <c r="F53" i="86"/>
  <c r="F54" i="86"/>
  <c r="F55" i="86"/>
  <c r="F56" i="86"/>
  <c r="F36" i="111"/>
  <c r="F7" i="110"/>
  <c r="F115" i="110"/>
  <c r="F56" i="110"/>
  <c r="F5" i="110"/>
  <c r="F6"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34" i="110"/>
  <c r="F35" i="110"/>
  <c r="F36" i="110"/>
  <c r="F37" i="110"/>
  <c r="F38" i="110"/>
  <c r="F39" i="110"/>
  <c r="F40" i="110"/>
  <c r="F41" i="110"/>
  <c r="F42" i="110"/>
  <c r="F43" i="110"/>
  <c r="F44" i="110"/>
  <c r="F45" i="110"/>
  <c r="F46" i="110"/>
  <c r="F47" i="110"/>
  <c r="F48" i="110"/>
  <c r="F49" i="110"/>
  <c r="F50" i="110"/>
  <c r="F51" i="110"/>
  <c r="F52" i="110"/>
  <c r="F53" i="110"/>
  <c r="F54" i="110"/>
  <c r="F55" i="110"/>
  <c r="F5" i="111"/>
  <c r="F6" i="111"/>
  <c r="F7" i="111"/>
  <c r="F8" i="111"/>
  <c r="F9" i="111"/>
  <c r="F10" i="111"/>
  <c r="F11" i="111"/>
  <c r="F12" i="111"/>
  <c r="F13" i="111"/>
  <c r="F14" i="111"/>
  <c r="F15" i="111"/>
  <c r="F16" i="111"/>
  <c r="F17" i="111"/>
  <c r="F18" i="111"/>
  <c r="F19" i="111"/>
  <c r="F20" i="111"/>
  <c r="F21" i="111"/>
  <c r="F22" i="111"/>
  <c r="F23" i="111"/>
  <c r="F24" i="111"/>
  <c r="F25" i="111"/>
  <c r="F26" i="111"/>
  <c r="F27" i="111"/>
  <c r="F28" i="111"/>
  <c r="F29" i="111"/>
  <c r="F30" i="111"/>
  <c r="F31" i="111"/>
  <c r="F32" i="111"/>
  <c r="F33" i="111"/>
  <c r="F34" i="111"/>
  <c r="F35" i="111"/>
  <c r="F37" i="111"/>
  <c r="F38" i="111"/>
  <c r="F39" i="111"/>
  <c r="F40" i="111"/>
  <c r="F41" i="111"/>
  <c r="F42" i="111"/>
  <c r="F43" i="111"/>
  <c r="F44" i="111"/>
  <c r="F45" i="111"/>
  <c r="F46" i="111"/>
  <c r="F47" i="111"/>
  <c r="F48" i="111"/>
  <c r="F49" i="111"/>
  <c r="F50" i="111"/>
  <c r="F51" i="111"/>
  <c r="F52" i="111"/>
  <c r="F53" i="111"/>
  <c r="F54" i="111"/>
  <c r="F55" i="111"/>
  <c r="F64" i="85"/>
  <c r="X65" i="83"/>
  <c r="F65" i="85"/>
  <c r="X66" i="83"/>
  <c r="F66" i="85"/>
  <c r="X67" i="83"/>
  <c r="F66" i="72" s="1"/>
  <c r="F67" i="85"/>
  <c r="X68" i="83"/>
  <c r="F68" i="85"/>
  <c r="X69" i="83"/>
  <c r="F69" i="85"/>
  <c r="F70" i="85"/>
  <c r="F71" i="85"/>
  <c r="X72" i="83"/>
  <c r="F72" i="85"/>
  <c r="X73" i="83"/>
  <c r="F73" i="85"/>
  <c r="X74" i="83"/>
  <c r="F74" i="85"/>
  <c r="X75" i="83"/>
  <c r="X16" i="83" s="1"/>
  <c r="F75" i="85"/>
  <c r="X76" i="83"/>
  <c r="F76" i="85"/>
  <c r="X77" i="83"/>
  <c r="F77" i="85"/>
  <c r="F78" i="85"/>
  <c r="F79" i="85"/>
  <c r="X80" i="83"/>
  <c r="F80" i="85"/>
  <c r="X81" i="83"/>
  <c r="F81" i="85"/>
  <c r="X82" i="83"/>
  <c r="F82" i="85"/>
  <c r="X83" i="83"/>
  <c r="F82" i="72" s="1"/>
  <c r="F83" i="85"/>
  <c r="X84" i="83"/>
  <c r="F84" i="85"/>
  <c r="X85" i="83"/>
  <c r="F85" i="85"/>
  <c r="F86" i="85"/>
  <c r="F87" i="85"/>
  <c r="X88" i="83"/>
  <c r="F88" i="85"/>
  <c r="X89" i="83"/>
  <c r="F89" i="85"/>
  <c r="X90" i="83"/>
  <c r="F90" i="85"/>
  <c r="X91" i="83"/>
  <c r="F90" i="72" s="1"/>
  <c r="F91" i="85"/>
  <c r="X92" i="83"/>
  <c r="F92" i="85"/>
  <c r="X93" i="83"/>
  <c r="F93" i="85"/>
  <c r="F94" i="85"/>
  <c r="F95" i="85"/>
  <c r="X96" i="83"/>
  <c r="F96" i="85"/>
  <c r="X97" i="83"/>
  <c r="F97" i="85"/>
  <c r="X98" i="83"/>
  <c r="F98" i="85"/>
  <c r="X99" i="83"/>
  <c r="X40" i="83" s="1"/>
  <c r="F99" i="85"/>
  <c r="X100" i="83"/>
  <c r="F100" i="85"/>
  <c r="X101" i="83"/>
  <c r="F101" i="85"/>
  <c r="F102" i="85"/>
  <c r="F103" i="85"/>
  <c r="X104" i="83"/>
  <c r="F104" i="85"/>
  <c r="X105" i="83"/>
  <c r="F105" i="85"/>
  <c r="X106" i="83"/>
  <c r="F106" i="85"/>
  <c r="F47" i="85"/>
  <c r="F107" i="85"/>
  <c r="X108" i="83"/>
  <c r="F108" i="85"/>
  <c r="X109" i="83"/>
  <c r="F109" i="85"/>
  <c r="F110" i="85"/>
  <c r="F111" i="85"/>
  <c r="X112" i="83"/>
  <c r="F112" i="85"/>
  <c r="X113" i="83"/>
  <c r="F113" i="85"/>
  <c r="X114" i="83"/>
  <c r="F114" i="85"/>
  <c r="X115" i="83"/>
  <c r="X114" i="120" s="1"/>
  <c r="X55" i="120" s="1"/>
  <c r="F115" i="85"/>
  <c r="F56" i="85"/>
  <c r="F9" i="85"/>
  <c r="F10" i="85"/>
  <c r="F11" i="85"/>
  <c r="F12" i="85"/>
  <c r="F17" i="85"/>
  <c r="F18" i="85"/>
  <c r="F19" i="85"/>
  <c r="F20" i="85"/>
  <c r="F25" i="85"/>
  <c r="F26" i="85"/>
  <c r="F27" i="85"/>
  <c r="F28" i="85"/>
  <c r="F33" i="85"/>
  <c r="F34" i="85"/>
  <c r="F35" i="85"/>
  <c r="F36" i="85"/>
  <c r="F41" i="85"/>
  <c r="F42" i="85"/>
  <c r="F43" i="85"/>
  <c r="F44" i="85"/>
  <c r="F49" i="85"/>
  <c r="F50" i="85"/>
  <c r="F51" i="85"/>
  <c r="F52" i="85"/>
  <c r="F5" i="109"/>
  <c r="F6" i="109"/>
  <c r="F7" i="109"/>
  <c r="F8" i="109"/>
  <c r="F9" i="109"/>
  <c r="F10" i="109"/>
  <c r="F11" i="109"/>
  <c r="F12"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115" i="109"/>
  <c r="F115" i="108"/>
  <c r="F40" i="81"/>
  <c r="F36" i="81"/>
  <c r="F28" i="81"/>
  <c r="F24" i="81"/>
  <c r="F20" i="81"/>
  <c r="F12" i="81"/>
  <c r="F8" i="81"/>
  <c r="F174" i="81"/>
  <c r="F41" i="81"/>
  <c r="F37" i="81"/>
  <c r="F33" i="81"/>
  <c r="F29" i="81"/>
  <c r="F25" i="81"/>
  <c r="F21" i="81"/>
  <c r="F17" i="81"/>
  <c r="F13" i="81"/>
  <c r="F9" i="81"/>
  <c r="F7" i="81"/>
  <c r="F115" i="81"/>
  <c r="F5" i="81"/>
  <c r="F6" i="81"/>
  <c r="F10" i="81"/>
  <c r="F11" i="81"/>
  <c r="F14" i="81"/>
  <c r="F15" i="81"/>
  <c r="F16" i="81"/>
  <c r="F18" i="81"/>
  <c r="F19" i="81"/>
  <c r="F22" i="81"/>
  <c r="F23" i="81"/>
  <c r="F26" i="81"/>
  <c r="F27" i="81"/>
  <c r="F30" i="81"/>
  <c r="F31" i="81"/>
  <c r="F32" i="81"/>
  <c r="F34" i="81"/>
  <c r="F35" i="81"/>
  <c r="F38" i="81"/>
  <c r="F39" i="81"/>
  <c r="F42" i="81"/>
  <c r="F43" i="81"/>
  <c r="F45" i="81"/>
  <c r="F46" i="81"/>
  <c r="F47" i="81"/>
  <c r="F48" i="81"/>
  <c r="F49" i="81"/>
  <c r="F50" i="81"/>
  <c r="F51" i="81"/>
  <c r="F52" i="81"/>
  <c r="F53" i="81"/>
  <c r="F54" i="81"/>
  <c r="F55" i="81"/>
  <c r="X5" i="104"/>
  <c r="X13" i="104"/>
  <c r="X21" i="104"/>
  <c r="X29" i="104"/>
  <c r="X37" i="104"/>
  <c r="X45" i="104"/>
  <c r="X53" i="104"/>
  <c r="X123" i="104"/>
  <c r="F123" i="72" s="1"/>
  <c r="X124" i="104"/>
  <c r="F124" i="72" s="1"/>
  <c r="X125" i="104"/>
  <c r="F125" i="72" s="1"/>
  <c r="X126" i="104"/>
  <c r="F126" i="72" s="1"/>
  <c r="X127" i="104"/>
  <c r="F127" i="72" s="1"/>
  <c r="X128" i="104"/>
  <c r="F128" i="72" s="1"/>
  <c r="X129" i="104"/>
  <c r="F129" i="72" s="1"/>
  <c r="X130" i="104"/>
  <c r="F130" i="72" s="1"/>
  <c r="X131" i="104"/>
  <c r="F131" i="72" s="1"/>
  <c r="X132" i="104"/>
  <c r="F132" i="72" s="1"/>
  <c r="X133" i="104"/>
  <c r="F133" i="72" s="1"/>
  <c r="X134" i="104"/>
  <c r="F134" i="72" s="1"/>
  <c r="X135" i="104"/>
  <c r="F135" i="72" s="1"/>
  <c r="X136" i="104"/>
  <c r="F136" i="72" s="1"/>
  <c r="X137" i="104"/>
  <c r="F137" i="72" s="1"/>
  <c r="X138" i="104"/>
  <c r="F138" i="72" s="1"/>
  <c r="X139" i="104"/>
  <c r="F139" i="72" s="1"/>
  <c r="X140" i="104"/>
  <c r="F140" i="72" s="1"/>
  <c r="X141" i="104"/>
  <c r="F141" i="72" s="1"/>
  <c r="X142" i="104"/>
  <c r="F142" i="72" s="1"/>
  <c r="X143" i="104"/>
  <c r="F143" i="72" s="1"/>
  <c r="X144" i="104"/>
  <c r="F144" i="72" s="1"/>
  <c r="X145" i="104"/>
  <c r="F145" i="72" s="1"/>
  <c r="X146" i="104"/>
  <c r="F146" i="72" s="1"/>
  <c r="X147" i="104"/>
  <c r="F147" i="72" s="1"/>
  <c r="X148" i="104"/>
  <c r="F148" i="72" s="1"/>
  <c r="X149" i="104"/>
  <c r="F149" i="72" s="1"/>
  <c r="X150" i="104"/>
  <c r="F150" i="72" s="1"/>
  <c r="X151" i="104"/>
  <c r="F151" i="72" s="1"/>
  <c r="X152" i="104"/>
  <c r="F152" i="72" s="1"/>
  <c r="X153" i="104"/>
  <c r="F153" i="72" s="1"/>
  <c r="X154" i="104"/>
  <c r="F154" i="72" s="1"/>
  <c r="X155" i="104"/>
  <c r="F155" i="72" s="1"/>
  <c r="X156" i="104"/>
  <c r="F156" i="72" s="1"/>
  <c r="X157" i="104"/>
  <c r="F157" i="72" s="1"/>
  <c r="X158" i="104"/>
  <c r="F158" i="72" s="1"/>
  <c r="X159" i="104"/>
  <c r="F159" i="72" s="1"/>
  <c r="X160" i="104"/>
  <c r="F160" i="72" s="1"/>
  <c r="X161" i="104"/>
  <c r="F161" i="72" s="1"/>
  <c r="X162" i="104"/>
  <c r="F162" i="72" s="1"/>
  <c r="X163" i="104"/>
  <c r="F163" i="72" s="1"/>
  <c r="X164" i="104"/>
  <c r="F164" i="72" s="1"/>
  <c r="X165" i="104"/>
  <c r="F165" i="72" s="1"/>
  <c r="X166" i="104"/>
  <c r="F166" i="72" s="1"/>
  <c r="X167" i="104"/>
  <c r="F167" i="72" s="1"/>
  <c r="X168" i="104"/>
  <c r="F168" i="72" s="1"/>
  <c r="X169" i="104"/>
  <c r="F169" i="72" s="1"/>
  <c r="X170" i="104"/>
  <c r="F170" i="72" s="1"/>
  <c r="X171" i="104"/>
  <c r="F171" i="72" s="1"/>
  <c r="X172" i="104"/>
  <c r="F172" i="72" s="1"/>
  <c r="X173" i="104"/>
  <c r="F173" i="72" s="1"/>
  <c r="X174" i="104"/>
  <c r="X64" i="104"/>
  <c r="X65" i="104"/>
  <c r="X6" i="104" s="1"/>
  <c r="X66" i="104"/>
  <c r="X7" i="104" s="1"/>
  <c r="X67" i="104"/>
  <c r="X8" i="104" s="1"/>
  <c r="X68" i="104"/>
  <c r="X9" i="104" s="1"/>
  <c r="X69" i="104"/>
  <c r="X10" i="104" s="1"/>
  <c r="X70" i="104"/>
  <c r="X11" i="104" s="1"/>
  <c r="X71" i="104"/>
  <c r="X12" i="104" s="1"/>
  <c r="X72" i="104"/>
  <c r="X73" i="104"/>
  <c r="X14" i="104" s="1"/>
  <c r="X74" i="104"/>
  <c r="X15" i="104" s="1"/>
  <c r="X75" i="104"/>
  <c r="X16" i="104" s="1"/>
  <c r="X76" i="104"/>
  <c r="X17" i="104" s="1"/>
  <c r="X77" i="104"/>
  <c r="X18" i="104" s="1"/>
  <c r="X78" i="104"/>
  <c r="X19" i="104" s="1"/>
  <c r="X79" i="104"/>
  <c r="X20" i="104" s="1"/>
  <c r="X80" i="104"/>
  <c r="X81" i="104"/>
  <c r="X22" i="104" s="1"/>
  <c r="X82" i="104"/>
  <c r="X23" i="104" s="1"/>
  <c r="X83" i="104"/>
  <c r="X24" i="104" s="1"/>
  <c r="X84" i="104"/>
  <c r="X25" i="104" s="1"/>
  <c r="X85" i="104"/>
  <c r="X26" i="104" s="1"/>
  <c r="X86" i="104"/>
  <c r="X27" i="104" s="1"/>
  <c r="X87" i="104"/>
  <c r="X28" i="104" s="1"/>
  <c r="X88" i="104"/>
  <c r="X89" i="104"/>
  <c r="X30" i="104" s="1"/>
  <c r="X90" i="104"/>
  <c r="X31" i="104" s="1"/>
  <c r="X91" i="104"/>
  <c r="X32" i="104" s="1"/>
  <c r="X92" i="104"/>
  <c r="X33" i="104" s="1"/>
  <c r="X93" i="104"/>
  <c r="X34" i="104" s="1"/>
  <c r="X94" i="104"/>
  <c r="X35" i="104" s="1"/>
  <c r="X95" i="104"/>
  <c r="X36" i="104" s="1"/>
  <c r="X96" i="104"/>
  <c r="X97" i="104"/>
  <c r="X38" i="104" s="1"/>
  <c r="X98" i="104"/>
  <c r="X39" i="104" s="1"/>
  <c r="X99" i="104"/>
  <c r="X40" i="104" s="1"/>
  <c r="X100" i="104"/>
  <c r="X41" i="104" s="1"/>
  <c r="X101" i="104"/>
  <c r="X42" i="104" s="1"/>
  <c r="X102" i="104"/>
  <c r="X43" i="104" s="1"/>
  <c r="X103" i="104"/>
  <c r="X44" i="104" s="1"/>
  <c r="X104" i="104"/>
  <c r="X105" i="104"/>
  <c r="X46" i="104" s="1"/>
  <c r="X106" i="104"/>
  <c r="X47" i="104" s="1"/>
  <c r="X107" i="104"/>
  <c r="X48" i="104" s="1"/>
  <c r="X108" i="104"/>
  <c r="X49" i="104" s="1"/>
  <c r="X109" i="104"/>
  <c r="X50" i="104" s="1"/>
  <c r="X110" i="104"/>
  <c r="X51" i="104" s="1"/>
  <c r="X111" i="104"/>
  <c r="X52" i="104" s="1"/>
  <c r="X112" i="104"/>
  <c r="X113" i="104"/>
  <c r="X54" i="104" s="1"/>
  <c r="X114" i="104"/>
  <c r="X55" i="104" s="1"/>
  <c r="X52" i="77"/>
  <c r="X48" i="77"/>
  <c r="X44" i="77"/>
  <c r="X40" i="77"/>
  <c r="X36" i="77"/>
  <c r="X32" i="77"/>
  <c r="X28" i="77"/>
  <c r="X24" i="77"/>
  <c r="X20" i="77"/>
  <c r="X16" i="77"/>
  <c r="X12" i="77"/>
  <c r="X8" i="77"/>
  <c r="X6" i="77"/>
  <c r="X174" i="77"/>
  <c r="X11" i="77"/>
  <c r="X7" i="77"/>
  <c r="X115" i="77"/>
  <c r="X5" i="77"/>
  <c r="X9" i="77"/>
  <c r="X10" i="77"/>
  <c r="X13" i="77"/>
  <c r="X14" i="77"/>
  <c r="X15" i="77"/>
  <c r="X17" i="77"/>
  <c r="X18" i="77"/>
  <c r="X19" i="77"/>
  <c r="X21" i="77"/>
  <c r="X22" i="77"/>
  <c r="X23" i="77"/>
  <c r="X25" i="77"/>
  <c r="X26" i="77"/>
  <c r="X27" i="77"/>
  <c r="X29" i="77"/>
  <c r="X30" i="77"/>
  <c r="X31" i="77"/>
  <c r="X33" i="77"/>
  <c r="X34" i="77"/>
  <c r="X35" i="77"/>
  <c r="X37" i="77"/>
  <c r="X38" i="77"/>
  <c r="X39" i="77"/>
  <c r="X41" i="77"/>
  <c r="X42" i="77"/>
  <c r="X43" i="77"/>
  <c r="X45" i="77"/>
  <c r="X46" i="77"/>
  <c r="X47" i="77"/>
  <c r="X49" i="77"/>
  <c r="X50" i="77"/>
  <c r="X51" i="77"/>
  <c r="X53" i="77"/>
  <c r="X54" i="77"/>
  <c r="X55" i="77"/>
  <c r="X174" i="76"/>
  <c r="X52" i="76"/>
  <c r="X48" i="76"/>
  <c r="X44" i="76"/>
  <c r="X40" i="76"/>
  <c r="X36" i="76"/>
  <c r="X32" i="76"/>
  <c r="X28" i="76"/>
  <c r="X24" i="76"/>
  <c r="X20" i="76"/>
  <c r="X16" i="76"/>
  <c r="X12" i="76"/>
  <c r="X8" i="76"/>
  <c r="X5" i="76"/>
  <c r="X6" i="76"/>
  <c r="X7" i="76"/>
  <c r="X9" i="76"/>
  <c r="X10" i="76"/>
  <c r="X11" i="76"/>
  <c r="X13" i="76"/>
  <c r="X14" i="76"/>
  <c r="X15" i="76"/>
  <c r="X17" i="76"/>
  <c r="X18" i="76"/>
  <c r="X19" i="76"/>
  <c r="X21" i="76"/>
  <c r="X22" i="76"/>
  <c r="X23" i="76"/>
  <c r="X25" i="76"/>
  <c r="X26" i="76"/>
  <c r="X27" i="76"/>
  <c r="X29" i="76"/>
  <c r="X30" i="76"/>
  <c r="X31" i="76"/>
  <c r="X33" i="76"/>
  <c r="X34" i="76"/>
  <c r="X35" i="76"/>
  <c r="X37" i="76"/>
  <c r="X38" i="76"/>
  <c r="X39" i="76"/>
  <c r="X41" i="76"/>
  <c r="X42" i="76"/>
  <c r="X43" i="76"/>
  <c r="X45" i="76"/>
  <c r="X46" i="76"/>
  <c r="X47" i="76"/>
  <c r="X49" i="76"/>
  <c r="X50" i="76"/>
  <c r="X51" i="76"/>
  <c r="X53" i="76"/>
  <c r="X54" i="76"/>
  <c r="X55" i="76"/>
  <c r="F174" i="82"/>
  <c r="F55" i="82"/>
  <c r="F52" i="82"/>
  <c r="F48" i="82"/>
  <c r="F44" i="82"/>
  <c r="F43" i="82"/>
  <c r="F39" i="82"/>
  <c r="F36" i="82"/>
  <c r="F32" i="82"/>
  <c r="F28" i="82"/>
  <c r="F27" i="82"/>
  <c r="F23" i="82"/>
  <c r="F16" i="82"/>
  <c r="F12" i="82"/>
  <c r="F11" i="82"/>
  <c r="F115" i="82"/>
  <c r="F56" i="82" s="1"/>
  <c r="F40" i="82"/>
  <c r="F24" i="82"/>
  <c r="F20" i="82"/>
  <c r="F8" i="82"/>
  <c r="F7" i="82"/>
  <c r="F5" i="82"/>
  <c r="F6" i="82"/>
  <c r="F9" i="82"/>
  <c r="F10" i="82"/>
  <c r="F13" i="82"/>
  <c r="F14" i="82"/>
  <c r="F15" i="82"/>
  <c r="F17" i="82"/>
  <c r="F18" i="82"/>
  <c r="F19" i="82"/>
  <c r="F21" i="82"/>
  <c r="F22" i="82"/>
  <c r="F25" i="82"/>
  <c r="F26" i="82"/>
  <c r="F29" i="82"/>
  <c r="F30" i="82"/>
  <c r="F31" i="82"/>
  <c r="F33" i="82"/>
  <c r="F34" i="82"/>
  <c r="F35" i="82"/>
  <c r="F37" i="82"/>
  <c r="F38" i="82"/>
  <c r="F41" i="82"/>
  <c r="F42" i="82"/>
  <c r="F45" i="82"/>
  <c r="F46" i="82"/>
  <c r="F47" i="82"/>
  <c r="F49" i="82"/>
  <c r="F50" i="82"/>
  <c r="F51" i="82"/>
  <c r="F53" i="82"/>
  <c r="F54" i="82"/>
  <c r="X174" i="75"/>
  <c r="X52" i="75"/>
  <c r="X48" i="75"/>
  <c r="X44" i="75"/>
  <c r="X32" i="75"/>
  <c r="X28" i="75"/>
  <c r="X16" i="75"/>
  <c r="X12" i="75"/>
  <c r="X115" i="75"/>
  <c r="X56" i="75" s="1"/>
  <c r="X40" i="75"/>
  <c r="X36" i="75"/>
  <c r="X24" i="75"/>
  <c r="X20" i="75"/>
  <c r="X8" i="75"/>
  <c r="X5" i="75"/>
  <c r="X6" i="75"/>
  <c r="X7" i="75"/>
  <c r="X9" i="75"/>
  <c r="X10" i="75"/>
  <c r="X11" i="75"/>
  <c r="X13" i="75"/>
  <c r="X14" i="75"/>
  <c r="X15" i="75"/>
  <c r="X17" i="75"/>
  <c r="X18" i="75"/>
  <c r="X19" i="75"/>
  <c r="X21" i="75"/>
  <c r="X22" i="75"/>
  <c r="X23" i="75"/>
  <c r="X25" i="75"/>
  <c r="X26" i="75"/>
  <c r="X27" i="75"/>
  <c r="X29" i="75"/>
  <c r="X30" i="75"/>
  <c r="X31" i="75"/>
  <c r="X33" i="75"/>
  <c r="X34" i="75"/>
  <c r="X35" i="75"/>
  <c r="X37" i="75"/>
  <c r="X38" i="75"/>
  <c r="X39" i="75"/>
  <c r="X41" i="75"/>
  <c r="X42" i="75"/>
  <c r="X43" i="75"/>
  <c r="X45" i="75"/>
  <c r="X46" i="75"/>
  <c r="X47" i="75"/>
  <c r="X49" i="75"/>
  <c r="X50" i="75"/>
  <c r="X51" i="75"/>
  <c r="X53" i="75"/>
  <c r="X54" i="75"/>
  <c r="X55" i="75"/>
  <c r="F5" i="73"/>
  <c r="F6" i="73"/>
  <c r="F7" i="73"/>
  <c r="F8" i="73"/>
  <c r="F9" i="73"/>
  <c r="F10" i="73"/>
  <c r="F11" i="73"/>
  <c r="F12" i="73"/>
  <c r="F13" i="73"/>
  <c r="F14" i="73"/>
  <c r="F15" i="73"/>
  <c r="F16" i="73"/>
  <c r="F17" i="73"/>
  <c r="F18" i="73"/>
  <c r="F19" i="73"/>
  <c r="F20" i="73"/>
  <c r="F21" i="73"/>
  <c r="F22" i="73"/>
  <c r="F23" i="73"/>
  <c r="F24" i="73"/>
  <c r="F25" i="73"/>
  <c r="F26" i="73"/>
  <c r="F27" i="73"/>
  <c r="F28" i="73"/>
  <c r="F29" i="73"/>
  <c r="F30" i="73"/>
  <c r="F31" i="73"/>
  <c r="F32" i="73"/>
  <c r="F33" i="73"/>
  <c r="F34" i="73"/>
  <c r="F35" i="73"/>
  <c r="F36" i="73"/>
  <c r="F37" i="73"/>
  <c r="F38" i="73"/>
  <c r="F39" i="73"/>
  <c r="F40" i="73"/>
  <c r="F41" i="73"/>
  <c r="F42" i="73"/>
  <c r="F43" i="73"/>
  <c r="F44" i="73"/>
  <c r="F45" i="73"/>
  <c r="F46" i="73"/>
  <c r="F47" i="73"/>
  <c r="F48" i="73"/>
  <c r="F49" i="73"/>
  <c r="F50" i="73"/>
  <c r="F51" i="73"/>
  <c r="F52" i="73"/>
  <c r="F53" i="73"/>
  <c r="F54" i="73"/>
  <c r="F55" i="73"/>
  <c r="F56" i="73"/>
  <c r="F174" i="73"/>
  <c r="F115" i="73"/>
  <c r="X115" i="80"/>
  <c r="X56" i="80" s="1"/>
  <c r="X5" i="80"/>
  <c r="X6" i="80"/>
  <c r="X7" i="80"/>
  <c r="X8" i="80"/>
  <c r="X9" i="80"/>
  <c r="X10" i="80"/>
  <c r="X11" i="80"/>
  <c r="X12" i="80"/>
  <c r="X13" i="80"/>
  <c r="X14" i="80"/>
  <c r="X15" i="80"/>
  <c r="X16" i="80"/>
  <c r="X17" i="80"/>
  <c r="X18" i="80"/>
  <c r="X19" i="80"/>
  <c r="X20" i="80"/>
  <c r="X21" i="80"/>
  <c r="X22" i="80"/>
  <c r="X23" i="80"/>
  <c r="X24" i="80"/>
  <c r="X25" i="80"/>
  <c r="X26" i="80"/>
  <c r="X27" i="80"/>
  <c r="X28" i="80"/>
  <c r="X29" i="80"/>
  <c r="X30" i="80"/>
  <c r="X31" i="80"/>
  <c r="X32" i="80"/>
  <c r="X33" i="80"/>
  <c r="X34" i="80"/>
  <c r="X35" i="80"/>
  <c r="X36" i="80"/>
  <c r="X37" i="80"/>
  <c r="X38" i="80"/>
  <c r="X39" i="80"/>
  <c r="X40" i="80"/>
  <c r="X41" i="80"/>
  <c r="X42" i="80"/>
  <c r="X43" i="80"/>
  <c r="X44" i="80"/>
  <c r="X45" i="80"/>
  <c r="X46" i="80"/>
  <c r="X47" i="80"/>
  <c r="X48" i="80"/>
  <c r="X49" i="80"/>
  <c r="X50" i="80"/>
  <c r="X51" i="80"/>
  <c r="X52" i="80"/>
  <c r="D47" i="43" s="1"/>
  <c r="X53" i="80"/>
  <c r="X54" i="80"/>
  <c r="X55" i="80"/>
  <c r="F64" i="84"/>
  <c r="F65" i="84"/>
  <c r="F66" i="84"/>
  <c r="F67" i="84"/>
  <c r="F68" i="84"/>
  <c r="F69" i="84"/>
  <c r="F70" i="84"/>
  <c r="F71" i="84"/>
  <c r="F72" i="84"/>
  <c r="F73" i="84"/>
  <c r="F74" i="84"/>
  <c r="F75" i="84"/>
  <c r="F76" i="84"/>
  <c r="F77" i="84"/>
  <c r="F78" i="84"/>
  <c r="F79" i="84"/>
  <c r="F80" i="84"/>
  <c r="F81" i="84"/>
  <c r="F82" i="84"/>
  <c r="F83" i="84"/>
  <c r="F84" i="84"/>
  <c r="F85" i="84"/>
  <c r="F86" i="84"/>
  <c r="F87" i="84"/>
  <c r="F88" i="84"/>
  <c r="F89" i="84"/>
  <c r="F90" i="84"/>
  <c r="F91" i="84"/>
  <c r="F92" i="84"/>
  <c r="F93" i="84"/>
  <c r="F94" i="84"/>
  <c r="F95" i="84"/>
  <c r="F96" i="84"/>
  <c r="F97" i="84"/>
  <c r="F98" i="84"/>
  <c r="F99" i="84"/>
  <c r="F100" i="84"/>
  <c r="F101" i="84"/>
  <c r="F102" i="84"/>
  <c r="F103" i="84"/>
  <c r="F104" i="84"/>
  <c r="F105" i="84"/>
  <c r="F106" i="84"/>
  <c r="F107" i="84"/>
  <c r="F108" i="84"/>
  <c r="F109" i="84"/>
  <c r="F110" i="84"/>
  <c r="F111" i="84"/>
  <c r="F112" i="84"/>
  <c r="F113" i="84"/>
  <c r="F114" i="84"/>
  <c r="F115" i="84"/>
  <c r="F56" i="106"/>
  <c r="F121" i="106"/>
  <c r="F115" i="106"/>
  <c r="F56" i="107"/>
  <c r="F115" i="107"/>
  <c r="F5" i="84"/>
  <c r="F6" i="84"/>
  <c r="F7" i="84"/>
  <c r="F8" i="84"/>
  <c r="F9" i="84"/>
  <c r="F10" i="84"/>
  <c r="F11" i="84"/>
  <c r="F12" i="84"/>
  <c r="F13" i="84"/>
  <c r="F14" i="84"/>
  <c r="F15" i="84"/>
  <c r="F16" i="84"/>
  <c r="F17" i="84"/>
  <c r="F18" i="84"/>
  <c r="F19" i="84"/>
  <c r="F20" i="84"/>
  <c r="F21" i="84"/>
  <c r="F22" i="84"/>
  <c r="F23" i="84"/>
  <c r="F24" i="84"/>
  <c r="F25" i="84"/>
  <c r="F26" i="84"/>
  <c r="F27" i="84"/>
  <c r="F28" i="84"/>
  <c r="F29" i="84"/>
  <c r="F30" i="84"/>
  <c r="F31" i="84"/>
  <c r="F32" i="84"/>
  <c r="F33" i="84"/>
  <c r="F34" i="84"/>
  <c r="F35" i="84"/>
  <c r="F36" i="84"/>
  <c r="F37" i="84"/>
  <c r="F38" i="84"/>
  <c r="F39" i="84"/>
  <c r="F40" i="84"/>
  <c r="F41" i="84"/>
  <c r="F42" i="84"/>
  <c r="F43" i="84"/>
  <c r="F44" i="84"/>
  <c r="F45" i="84"/>
  <c r="F46" i="84"/>
  <c r="F47" i="84"/>
  <c r="F48" i="84"/>
  <c r="F49" i="84"/>
  <c r="F50" i="84"/>
  <c r="F51" i="84"/>
  <c r="F52" i="84"/>
  <c r="F53" i="84"/>
  <c r="F54" i="84"/>
  <c r="F55" i="84"/>
  <c r="F56" i="84"/>
  <c r="B115" i="84"/>
  <c r="C115" i="84"/>
  <c r="D115" i="84"/>
  <c r="E115" i="84"/>
  <c r="C33" i="126"/>
  <c r="D34" i="127" a="1"/>
  <c r="D34" i="127" s="1"/>
  <c r="C34" i="127" a="1"/>
  <c r="C34" i="127" s="1"/>
  <c r="F115" i="92"/>
  <c r="F174" i="92"/>
  <c r="F174" i="91"/>
  <c r="F115" i="91"/>
  <c r="N28" i="52"/>
  <c r="N27" i="52"/>
  <c r="F54" i="90"/>
  <c r="F56" i="90"/>
  <c r="F5" i="90"/>
  <c r="F6" i="90"/>
  <c r="F7" i="90"/>
  <c r="F8" i="90"/>
  <c r="F9" i="90"/>
  <c r="F10" i="90"/>
  <c r="F11" i="90"/>
  <c r="F12" i="90"/>
  <c r="F13" i="90"/>
  <c r="F14" i="90"/>
  <c r="F15" i="90"/>
  <c r="F16" i="90"/>
  <c r="F17" i="90"/>
  <c r="F18" i="90"/>
  <c r="F19" i="90"/>
  <c r="F20" i="90"/>
  <c r="F21" i="90"/>
  <c r="F22" i="90"/>
  <c r="F23" i="90"/>
  <c r="F24" i="90"/>
  <c r="F25" i="90"/>
  <c r="F26" i="90"/>
  <c r="F27" i="90"/>
  <c r="F28" i="90"/>
  <c r="F29" i="90"/>
  <c r="F30" i="90"/>
  <c r="F31" i="90"/>
  <c r="F32" i="90"/>
  <c r="F33" i="90"/>
  <c r="F34" i="90"/>
  <c r="F35" i="90"/>
  <c r="F36" i="90"/>
  <c r="F37" i="90"/>
  <c r="F38" i="90"/>
  <c r="F39" i="90"/>
  <c r="F40" i="90"/>
  <c r="F41" i="90"/>
  <c r="F42" i="90"/>
  <c r="F43" i="90"/>
  <c r="F44" i="90"/>
  <c r="F45" i="90"/>
  <c r="F46" i="90"/>
  <c r="F47" i="90"/>
  <c r="F48" i="90"/>
  <c r="F49" i="90"/>
  <c r="F50" i="90"/>
  <c r="F51" i="90"/>
  <c r="F52" i="90"/>
  <c r="F53" i="90"/>
  <c r="F55" i="90"/>
  <c r="F5" i="59"/>
  <c r="F6" i="59"/>
  <c r="F7" i="59"/>
  <c r="F8" i="59"/>
  <c r="F9" i="59"/>
  <c r="F10" i="59"/>
  <c r="F11" i="59"/>
  <c r="F12" i="59"/>
  <c r="F13" i="59"/>
  <c r="F14" i="59"/>
  <c r="F15" i="59"/>
  <c r="F16" i="59"/>
  <c r="F17" i="59"/>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174" i="59"/>
  <c r="F115" i="5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64" i="69"/>
  <c r="X5" i="69"/>
  <c r="X65" i="69"/>
  <c r="X6" i="69"/>
  <c r="X66" i="69"/>
  <c r="X7" i="69"/>
  <c r="X67" i="69"/>
  <c r="X8" i="69"/>
  <c r="X68" i="69"/>
  <c r="X69" i="69"/>
  <c r="X10" i="69" s="1"/>
  <c r="X70" i="69"/>
  <c r="X11" i="69" s="1"/>
  <c r="X71" i="69"/>
  <c r="X12" i="69" s="1"/>
  <c r="X72" i="69"/>
  <c r="X13" i="69"/>
  <c r="X73" i="69"/>
  <c r="X14" i="69"/>
  <c r="X74" i="69"/>
  <c r="X15" i="69"/>
  <c r="X75" i="69"/>
  <c r="X16" i="69"/>
  <c r="X76" i="69"/>
  <c r="X77" i="69"/>
  <c r="X18" i="69" s="1"/>
  <c r="X78" i="69"/>
  <c r="X19" i="69" s="1"/>
  <c r="X79" i="69"/>
  <c r="X20" i="69"/>
  <c r="X80" i="69"/>
  <c r="X21" i="69"/>
  <c r="X81" i="69"/>
  <c r="X22" i="69"/>
  <c r="X82" i="69"/>
  <c r="X23" i="69"/>
  <c r="X83" i="69"/>
  <c r="X24" i="69"/>
  <c r="X84" i="69"/>
  <c r="X85" i="69"/>
  <c r="X26" i="69" s="1"/>
  <c r="X86" i="69"/>
  <c r="X27" i="69" s="1"/>
  <c r="X87" i="69"/>
  <c r="X28" i="69"/>
  <c r="X88" i="69"/>
  <c r="X29" i="69"/>
  <c r="X89" i="69"/>
  <c r="X30" i="69"/>
  <c r="X90" i="69"/>
  <c r="X31" i="69"/>
  <c r="X91" i="69"/>
  <c r="X32" i="69"/>
  <c r="X92" i="69"/>
  <c r="X93" i="69"/>
  <c r="X34" i="69" s="1"/>
  <c r="X94" i="69"/>
  <c r="X35" i="69" s="1"/>
  <c r="X95" i="69"/>
  <c r="X36" i="69"/>
  <c r="X96" i="69"/>
  <c r="X37" i="69"/>
  <c r="X97" i="69"/>
  <c r="X38" i="69"/>
  <c r="X98" i="69"/>
  <c r="X39" i="69"/>
  <c r="X99" i="69"/>
  <c r="X40" i="69"/>
  <c r="X100" i="69"/>
  <c r="X101" i="69"/>
  <c r="X42" i="69" s="1"/>
  <c r="X102" i="69"/>
  <c r="X43" i="69" s="1"/>
  <c r="X103" i="69"/>
  <c r="X44" i="69"/>
  <c r="X104" i="69"/>
  <c r="X45" i="69"/>
  <c r="X105" i="69"/>
  <c r="X46" i="69"/>
  <c r="X106" i="69"/>
  <c r="X47" i="69"/>
  <c r="X107" i="69"/>
  <c r="X48" i="69"/>
  <c r="X108" i="69"/>
  <c r="X49" i="69" s="1"/>
  <c r="X109" i="69"/>
  <c r="X50" i="69" s="1"/>
  <c r="X110" i="69"/>
  <c r="X51" i="69" s="1"/>
  <c r="X111" i="69"/>
  <c r="X52" i="69"/>
  <c r="X112" i="69"/>
  <c r="X53" i="69"/>
  <c r="X113" i="69"/>
  <c r="X54" i="69"/>
  <c r="X114" i="69"/>
  <c r="X55" i="69"/>
  <c r="X115" i="69"/>
  <c r="F56" i="71"/>
  <c r="F5"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174" i="71"/>
  <c r="F56" i="70"/>
  <c r="F5" i="70"/>
  <c r="F6" i="70"/>
  <c r="F7" i="70"/>
  <c r="F8" i="70"/>
  <c r="F9" i="70"/>
  <c r="F10" i="70"/>
  <c r="F11" i="70"/>
  <c r="F12" i="70"/>
  <c r="F13" i="70"/>
  <c r="F14" i="70"/>
  <c r="F15" i="70"/>
  <c r="F16" i="70"/>
  <c r="F17" i="70"/>
  <c r="F18" i="70"/>
  <c r="F19" i="70"/>
  <c r="F20" i="70"/>
  <c r="F21" i="70"/>
  <c r="F22" i="70"/>
  <c r="F23" i="70"/>
  <c r="F24" i="70"/>
  <c r="F25" i="70"/>
  <c r="F26" i="70"/>
  <c r="F27" i="70"/>
  <c r="F28" i="70"/>
  <c r="F29" i="70"/>
  <c r="F30" i="70"/>
  <c r="F31" i="70"/>
  <c r="F32" i="70"/>
  <c r="F33" i="70"/>
  <c r="F34" i="70"/>
  <c r="F35" i="70"/>
  <c r="F36" i="70"/>
  <c r="F37" i="70"/>
  <c r="F38" i="70"/>
  <c r="F39" i="70"/>
  <c r="F40" i="70"/>
  <c r="F41" i="70"/>
  <c r="F42" i="70"/>
  <c r="F43" i="70"/>
  <c r="F44" i="70"/>
  <c r="F45" i="70"/>
  <c r="F46" i="70"/>
  <c r="F47" i="70"/>
  <c r="F48" i="70"/>
  <c r="F49" i="70"/>
  <c r="F50" i="70"/>
  <c r="F51" i="70"/>
  <c r="F52" i="70"/>
  <c r="F53" i="70"/>
  <c r="F54" i="70"/>
  <c r="F55" i="70"/>
  <c r="F174" i="70"/>
  <c r="F115" i="70"/>
  <c r="X123" i="65"/>
  <c r="X5" i="65" s="1"/>
  <c r="X124" i="65"/>
  <c r="X6" i="65" s="1"/>
  <c r="X125" i="65"/>
  <c r="X126" i="65"/>
  <c r="X127" i="65"/>
  <c r="X9" i="65" s="1"/>
  <c r="X128" i="65"/>
  <c r="X129" i="65"/>
  <c r="X130" i="65"/>
  <c r="X131" i="65"/>
  <c r="X13" i="65" s="1"/>
  <c r="X132" i="65"/>
  <c r="X14" i="65" s="1"/>
  <c r="X133" i="65"/>
  <c r="X134" i="65"/>
  <c r="X135" i="65"/>
  <c r="X17" i="65" s="1"/>
  <c r="X136" i="65"/>
  <c r="X137" i="65"/>
  <c r="X138" i="65"/>
  <c r="X139" i="65"/>
  <c r="X21" i="65" s="1"/>
  <c r="X140" i="65"/>
  <c r="X22" i="65" s="1"/>
  <c r="X141" i="65"/>
  <c r="X142" i="65"/>
  <c r="X143" i="65"/>
  <c r="X25" i="65" s="1"/>
  <c r="X144" i="65"/>
  <c r="X145" i="65"/>
  <c r="X146" i="65"/>
  <c r="X147" i="65"/>
  <c r="X29" i="65" s="1"/>
  <c r="X148" i="65"/>
  <c r="X30" i="65" s="1"/>
  <c r="X149" i="65"/>
  <c r="X150" i="65"/>
  <c r="X151" i="65"/>
  <c r="X33" i="65" s="1"/>
  <c r="X152" i="65"/>
  <c r="X153" i="65"/>
  <c r="X154" i="65"/>
  <c r="X155" i="65"/>
  <c r="X37" i="65" s="1"/>
  <c r="X156" i="65"/>
  <c r="X38" i="65" s="1"/>
  <c r="X157" i="65"/>
  <c r="X158" i="65"/>
  <c r="X159" i="65"/>
  <c r="X41" i="65" s="1"/>
  <c r="X160" i="65"/>
  <c r="X161" i="65"/>
  <c r="X162" i="65"/>
  <c r="X163" i="65"/>
  <c r="X45" i="65" s="1"/>
  <c r="X164" i="65"/>
  <c r="X46" i="65" s="1"/>
  <c r="X165" i="65"/>
  <c r="X166" i="65"/>
  <c r="X167" i="65"/>
  <c r="X49" i="65" s="1"/>
  <c r="X168" i="65"/>
  <c r="X169" i="65"/>
  <c r="X170" i="65"/>
  <c r="X171" i="65"/>
  <c r="X53" i="65" s="1"/>
  <c r="X172" i="65"/>
  <c r="X54" i="65" s="1"/>
  <c r="X173" i="65"/>
  <c r="X7" i="65"/>
  <c r="X8" i="65"/>
  <c r="X10" i="65"/>
  <c r="X11" i="65"/>
  <c r="X12" i="65"/>
  <c r="X15" i="65"/>
  <c r="X16" i="65"/>
  <c r="X18" i="65"/>
  <c r="X19" i="65"/>
  <c r="X20" i="65"/>
  <c r="X23" i="65"/>
  <c r="X24" i="65"/>
  <c r="X26" i="65"/>
  <c r="X27" i="65"/>
  <c r="X28" i="65"/>
  <c r="X31" i="65"/>
  <c r="X32" i="65"/>
  <c r="X34" i="65"/>
  <c r="X35" i="65"/>
  <c r="X36" i="65"/>
  <c r="X39" i="65"/>
  <c r="X40" i="65"/>
  <c r="X42" i="65"/>
  <c r="X43" i="65"/>
  <c r="X44" i="65"/>
  <c r="X47" i="65"/>
  <c r="X48" i="65"/>
  <c r="X50" i="65"/>
  <c r="X51" i="65"/>
  <c r="X52" i="65"/>
  <c r="X55" i="65"/>
  <c r="F56" i="68"/>
  <c r="F5" i="68"/>
  <c r="F6" i="68"/>
  <c r="F7" i="68"/>
  <c r="F8" i="68"/>
  <c r="F9" i="68"/>
  <c r="F10" i="68"/>
  <c r="F11" i="68"/>
  <c r="F12" i="68"/>
  <c r="F13" i="68"/>
  <c r="F14" i="68"/>
  <c r="F15" i="68"/>
  <c r="F16" i="68"/>
  <c r="F17" i="68"/>
  <c r="F18" i="68"/>
  <c r="F19" i="68"/>
  <c r="F20" i="68"/>
  <c r="F21" i="68"/>
  <c r="F22" i="68"/>
  <c r="F23" i="68"/>
  <c r="F24" i="68"/>
  <c r="F25" i="68"/>
  <c r="F26" i="68"/>
  <c r="F27" i="68"/>
  <c r="F28" i="68"/>
  <c r="F29" i="68"/>
  <c r="F30" i="68"/>
  <c r="F31" i="68"/>
  <c r="F32" i="68"/>
  <c r="F33" i="68"/>
  <c r="F34" i="68"/>
  <c r="F35" i="68"/>
  <c r="F36" i="68"/>
  <c r="F37" i="68"/>
  <c r="F38" i="68"/>
  <c r="F39" i="68"/>
  <c r="F40" i="68"/>
  <c r="F41" i="68"/>
  <c r="F42" i="68"/>
  <c r="F43" i="68"/>
  <c r="F44" i="68"/>
  <c r="F45" i="68"/>
  <c r="F46" i="68"/>
  <c r="F47" i="68"/>
  <c r="F48" i="68"/>
  <c r="F49" i="68"/>
  <c r="F50" i="68"/>
  <c r="F51" i="68"/>
  <c r="F52" i="68"/>
  <c r="F53" i="68"/>
  <c r="F54" i="68"/>
  <c r="F55" i="68"/>
  <c r="F5" i="67"/>
  <c r="F6" i="67"/>
  <c r="F7" i="67"/>
  <c r="F8" i="67"/>
  <c r="F9" i="67"/>
  <c r="F10" i="67"/>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 i="66"/>
  <c r="F6" i="66"/>
  <c r="F7" i="66"/>
  <c r="F8" i="66"/>
  <c r="F9" i="66"/>
  <c r="F10" i="66"/>
  <c r="F11" i="66"/>
  <c r="F12" i="66"/>
  <c r="F13" i="66"/>
  <c r="F14" i="66"/>
  <c r="F15" i="66"/>
  <c r="F16" i="66"/>
  <c r="F17" i="66"/>
  <c r="F18" i="66"/>
  <c r="F19" i="66"/>
  <c r="F20" i="66"/>
  <c r="F21" i="66"/>
  <c r="F22" i="66"/>
  <c r="F23" i="66"/>
  <c r="F24" i="66"/>
  <c r="F25" i="66"/>
  <c r="F26" i="66"/>
  <c r="F27" i="66"/>
  <c r="F28" i="66"/>
  <c r="F29" i="66"/>
  <c r="F30" i="66"/>
  <c r="F31" i="66"/>
  <c r="F32" i="66"/>
  <c r="F33" i="66"/>
  <c r="F34" i="66"/>
  <c r="F35" i="66"/>
  <c r="F36" i="66"/>
  <c r="F37" i="66"/>
  <c r="F38" i="66"/>
  <c r="F39" i="66"/>
  <c r="F40" i="66"/>
  <c r="F41" i="66"/>
  <c r="F42" i="66"/>
  <c r="F43" i="66"/>
  <c r="F44" i="66"/>
  <c r="F45" i="66"/>
  <c r="F46" i="66"/>
  <c r="F47" i="66"/>
  <c r="F48" i="66"/>
  <c r="F49" i="66"/>
  <c r="F50" i="66"/>
  <c r="F51" i="66"/>
  <c r="F52" i="66"/>
  <c r="F53" i="66"/>
  <c r="F54" i="66"/>
  <c r="F55" i="66"/>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23" i="93"/>
  <c r="F64" i="93"/>
  <c r="F5" i="93" s="1"/>
  <c r="F65" i="93"/>
  <c r="F66" i="93"/>
  <c r="F7" i="93" s="1"/>
  <c r="F67" i="93"/>
  <c r="F8" i="93" s="1"/>
  <c r="F68" i="93"/>
  <c r="F9" i="93" s="1"/>
  <c r="F69" i="93"/>
  <c r="F10" i="93" s="1"/>
  <c r="F70" i="93"/>
  <c r="F11" i="93" s="1"/>
  <c r="F71" i="93"/>
  <c r="F12" i="93" s="1"/>
  <c r="F72" i="93"/>
  <c r="F13" i="93" s="1"/>
  <c r="F73" i="93"/>
  <c r="F74" i="93"/>
  <c r="F15" i="93" s="1"/>
  <c r="F75" i="93"/>
  <c r="F16" i="93" s="1"/>
  <c r="F76" i="93"/>
  <c r="F17" i="93" s="1"/>
  <c r="F77" i="93"/>
  <c r="F18" i="93" s="1"/>
  <c r="F78" i="93"/>
  <c r="F19" i="93" s="1"/>
  <c r="F79" i="93"/>
  <c r="F20" i="93" s="1"/>
  <c r="F80" i="93"/>
  <c r="F21" i="93" s="1"/>
  <c r="F81" i="93"/>
  <c r="F82" i="93"/>
  <c r="F23" i="93" s="1"/>
  <c r="F83" i="93"/>
  <c r="F24" i="93" s="1"/>
  <c r="F84" i="93"/>
  <c r="F25" i="93" s="1"/>
  <c r="F85" i="93"/>
  <c r="F26" i="93" s="1"/>
  <c r="F86" i="93"/>
  <c r="F27" i="93" s="1"/>
  <c r="F87" i="93"/>
  <c r="F28" i="93" s="1"/>
  <c r="F88" i="93"/>
  <c r="F29" i="93" s="1"/>
  <c r="F89" i="93"/>
  <c r="F90" i="93"/>
  <c r="F31" i="93" s="1"/>
  <c r="F91" i="93"/>
  <c r="F32" i="93" s="1"/>
  <c r="F92" i="93"/>
  <c r="F33" i="93" s="1"/>
  <c r="F93" i="93"/>
  <c r="F34" i="93" s="1"/>
  <c r="F94" i="93"/>
  <c r="F35" i="93" s="1"/>
  <c r="F95" i="93"/>
  <c r="F36" i="93" s="1"/>
  <c r="F96" i="93"/>
  <c r="F37" i="93" s="1"/>
  <c r="F97" i="93"/>
  <c r="F98" i="93"/>
  <c r="F39" i="93" s="1"/>
  <c r="F99" i="93"/>
  <c r="F40" i="93" s="1"/>
  <c r="F100" i="93"/>
  <c r="F41" i="93" s="1"/>
  <c r="F101" i="93"/>
  <c r="F42" i="93" s="1"/>
  <c r="F102" i="93"/>
  <c r="F43" i="93" s="1"/>
  <c r="F103" i="93"/>
  <c r="F44" i="93" s="1"/>
  <c r="F104" i="93"/>
  <c r="F45" i="93" s="1"/>
  <c r="F105" i="93"/>
  <c r="F106" i="93"/>
  <c r="F47" i="93" s="1"/>
  <c r="F107" i="93"/>
  <c r="F48" i="93" s="1"/>
  <c r="F108" i="93"/>
  <c r="F49" i="93" s="1"/>
  <c r="F109" i="93"/>
  <c r="F50" i="93" s="1"/>
  <c r="F110" i="93"/>
  <c r="F51" i="93" s="1"/>
  <c r="F111" i="93"/>
  <c r="F52" i="93" s="1"/>
  <c r="F112" i="93"/>
  <c r="F53" i="93" s="1"/>
  <c r="F113" i="93"/>
  <c r="F114" i="93"/>
  <c r="F55" i="93" s="1"/>
  <c r="F48" i="78"/>
  <c r="F44" i="78"/>
  <c r="F40" i="78"/>
  <c r="F32" i="78"/>
  <c r="F28" i="78"/>
  <c r="F24" i="78"/>
  <c r="F16" i="78"/>
  <c r="F12" i="78"/>
  <c r="F53" i="78"/>
  <c r="F49" i="78"/>
  <c r="F45" i="78"/>
  <c r="F41" i="78"/>
  <c r="F37" i="78"/>
  <c r="F33" i="78"/>
  <c r="F29" i="78"/>
  <c r="F25" i="78"/>
  <c r="F21" i="78"/>
  <c r="F17" i="78"/>
  <c r="F13" i="78"/>
  <c r="F9" i="78"/>
  <c r="F8" i="78"/>
  <c r="F5" i="78"/>
  <c r="F6" i="78"/>
  <c r="F7" i="78"/>
  <c r="F10" i="78"/>
  <c r="F11" i="78"/>
  <c r="F14" i="78"/>
  <c r="F15" i="78"/>
  <c r="F18" i="78"/>
  <c r="F19" i="78"/>
  <c r="F20" i="78"/>
  <c r="F22" i="78"/>
  <c r="F23" i="78"/>
  <c r="F26" i="78"/>
  <c r="F27" i="78"/>
  <c r="F30" i="78"/>
  <c r="F31" i="78"/>
  <c r="F34" i="78"/>
  <c r="F35" i="78"/>
  <c r="F36" i="78"/>
  <c r="F38" i="78"/>
  <c r="F39" i="78"/>
  <c r="F42" i="78"/>
  <c r="F43" i="78"/>
  <c r="F46" i="78"/>
  <c r="F47" i="78"/>
  <c r="F50" i="78"/>
  <c r="F51" i="78"/>
  <c r="F52" i="78"/>
  <c r="F54" i="78"/>
  <c r="F55" i="78"/>
  <c r="X52" i="112"/>
  <c r="X48" i="112"/>
  <c r="X44" i="112"/>
  <c r="X40" i="112"/>
  <c r="X36" i="112"/>
  <c r="X32" i="112"/>
  <c r="X28" i="112"/>
  <c r="X24" i="112"/>
  <c r="X20" i="112"/>
  <c r="X18" i="112"/>
  <c r="X16" i="112"/>
  <c r="X14" i="112"/>
  <c r="X12" i="112"/>
  <c r="X10" i="112"/>
  <c r="X8" i="112"/>
  <c r="X5" i="112"/>
  <c r="X7" i="112"/>
  <c r="X6" i="112"/>
  <c r="X9" i="112"/>
  <c r="X11" i="112"/>
  <c r="X13" i="112"/>
  <c r="X15" i="112"/>
  <c r="X17" i="112"/>
  <c r="X19" i="112"/>
  <c r="X21" i="112"/>
  <c r="X22" i="112"/>
  <c r="X23" i="112"/>
  <c r="X25" i="112"/>
  <c r="X26" i="112"/>
  <c r="X27" i="112"/>
  <c r="X29" i="112"/>
  <c r="X30" i="112"/>
  <c r="X31" i="112"/>
  <c r="X33" i="112"/>
  <c r="X34" i="112"/>
  <c r="X35" i="112"/>
  <c r="X37" i="112"/>
  <c r="X38" i="112"/>
  <c r="X39" i="112"/>
  <c r="X41" i="112"/>
  <c r="X42" i="112"/>
  <c r="X43" i="112"/>
  <c r="X45" i="112"/>
  <c r="X46" i="112"/>
  <c r="X47" i="112"/>
  <c r="X49" i="112"/>
  <c r="X50" i="112"/>
  <c r="X51" i="112"/>
  <c r="X53" i="112"/>
  <c r="X54" i="112"/>
  <c r="X55" i="112"/>
  <c r="X174" i="63"/>
  <c r="X115" i="63"/>
  <c r="X52" i="63"/>
  <c r="X48" i="63"/>
  <c r="X44" i="63"/>
  <c r="X40" i="63"/>
  <c r="X36" i="63"/>
  <c r="X32" i="63"/>
  <c r="X28" i="63"/>
  <c r="X24" i="63"/>
  <c r="X20" i="63"/>
  <c r="X16" i="63"/>
  <c r="X12" i="63"/>
  <c r="X8" i="63"/>
  <c r="X7" i="63"/>
  <c r="X5" i="63"/>
  <c r="X6" i="63"/>
  <c r="X9" i="63"/>
  <c r="X10" i="63"/>
  <c r="X11" i="63"/>
  <c r="X13" i="63"/>
  <c r="X14" i="63"/>
  <c r="X15" i="63"/>
  <c r="X17" i="63"/>
  <c r="X18" i="63"/>
  <c r="X19" i="63"/>
  <c r="X21" i="63"/>
  <c r="X22" i="63"/>
  <c r="X23" i="63"/>
  <c r="X25" i="63"/>
  <c r="X26" i="63"/>
  <c r="X27" i="63"/>
  <c r="X29" i="63"/>
  <c r="X30" i="63"/>
  <c r="X31" i="63"/>
  <c r="X33" i="63"/>
  <c r="X34" i="63"/>
  <c r="X35" i="63"/>
  <c r="X37" i="63"/>
  <c r="X38" i="63"/>
  <c r="X39" i="63"/>
  <c r="X41" i="63"/>
  <c r="X42" i="63"/>
  <c r="X43" i="63"/>
  <c r="X45" i="63"/>
  <c r="X46" i="63"/>
  <c r="X47" i="63"/>
  <c r="X49" i="63"/>
  <c r="X50" i="63"/>
  <c r="X51" i="63"/>
  <c r="X53" i="63"/>
  <c r="X54" i="63"/>
  <c r="X55" i="63"/>
  <c r="X55" i="62"/>
  <c r="X51" i="62"/>
  <c r="X47" i="62"/>
  <c r="X43" i="62"/>
  <c r="X39" i="62"/>
  <c r="X35" i="62"/>
  <c r="X31" i="62"/>
  <c r="X27" i="62"/>
  <c r="X23" i="62"/>
  <c r="X19" i="62"/>
  <c r="X15" i="62"/>
  <c r="X11" i="62"/>
  <c r="X7" i="62"/>
  <c r="X5" i="62"/>
  <c r="X6" i="62"/>
  <c r="X8" i="62"/>
  <c r="X9" i="62"/>
  <c r="X10" i="62"/>
  <c r="X12" i="62"/>
  <c r="X13" i="62"/>
  <c r="X14" i="62"/>
  <c r="X16" i="62"/>
  <c r="X17" i="62"/>
  <c r="X18" i="62"/>
  <c r="X20" i="62"/>
  <c r="X21" i="62"/>
  <c r="X22" i="62"/>
  <c r="X24" i="62"/>
  <c r="X25" i="62"/>
  <c r="X26" i="62"/>
  <c r="X28" i="62"/>
  <c r="X29" i="62"/>
  <c r="X30" i="62"/>
  <c r="X32" i="62"/>
  <c r="X33" i="62"/>
  <c r="X34" i="62"/>
  <c r="X36" i="62"/>
  <c r="X37" i="62"/>
  <c r="X38" i="62"/>
  <c r="X40" i="62"/>
  <c r="X41" i="62"/>
  <c r="X42" i="62"/>
  <c r="X44" i="62"/>
  <c r="X45" i="62"/>
  <c r="X46" i="62"/>
  <c r="X48" i="62"/>
  <c r="X49" i="62"/>
  <c r="X50" i="62"/>
  <c r="X52" i="62"/>
  <c r="X53" i="62"/>
  <c r="X54" i="62"/>
  <c r="X49" i="61"/>
  <c r="X48" i="61"/>
  <c r="X45" i="61"/>
  <c r="X44" i="61"/>
  <c r="X40" i="61"/>
  <c r="X33" i="61"/>
  <c r="X32" i="61"/>
  <c r="X29" i="61"/>
  <c r="X28" i="61"/>
  <c r="X24" i="61"/>
  <c r="X17" i="61"/>
  <c r="X16" i="61"/>
  <c r="X13" i="61"/>
  <c r="X12" i="61"/>
  <c r="X8" i="61"/>
  <c r="X53" i="61"/>
  <c r="X41" i="61"/>
  <c r="X37" i="61"/>
  <c r="X25" i="61"/>
  <c r="X21" i="61"/>
  <c r="X9" i="61"/>
  <c r="X5" i="61"/>
  <c r="X6" i="61"/>
  <c r="X7" i="61"/>
  <c r="X10" i="61"/>
  <c r="X11" i="61"/>
  <c r="X14" i="61"/>
  <c r="X15" i="61"/>
  <c r="X18" i="61"/>
  <c r="X19" i="61"/>
  <c r="X20" i="61"/>
  <c r="X22" i="61"/>
  <c r="X23" i="61"/>
  <c r="X26" i="61"/>
  <c r="X27" i="61"/>
  <c r="X30" i="61"/>
  <c r="X31" i="61"/>
  <c r="X34" i="61"/>
  <c r="X35" i="61"/>
  <c r="X36" i="61"/>
  <c r="X38" i="61"/>
  <c r="X39" i="61"/>
  <c r="X42" i="61"/>
  <c r="X43" i="61"/>
  <c r="X46" i="61"/>
  <c r="X47" i="61"/>
  <c r="X50" i="61"/>
  <c r="X51" i="61"/>
  <c r="X52" i="61"/>
  <c r="X54" i="61"/>
  <c r="X55" i="61"/>
  <c r="X44" i="116"/>
  <c r="X36" i="116"/>
  <c r="X32" i="116"/>
  <c r="X20" i="116"/>
  <c r="X16" i="116"/>
  <c r="X12" i="116"/>
  <c r="X8" i="116"/>
  <c r="X48" i="116"/>
  <c r="X28" i="116"/>
  <c r="X53" i="116"/>
  <c r="X49" i="116"/>
  <c r="X45" i="116"/>
  <c r="X41" i="116"/>
  <c r="X37" i="116"/>
  <c r="X33" i="116"/>
  <c r="X29" i="116"/>
  <c r="X25" i="116"/>
  <c r="X21" i="116"/>
  <c r="X17" i="116"/>
  <c r="X13" i="116"/>
  <c r="X9" i="116"/>
  <c r="X5" i="116"/>
  <c r="X6" i="116"/>
  <c r="X7" i="116"/>
  <c r="X10" i="116"/>
  <c r="X11" i="116"/>
  <c r="X14" i="116"/>
  <c r="X15" i="116"/>
  <c r="X18" i="116"/>
  <c r="X19" i="116"/>
  <c r="X22" i="116"/>
  <c r="X23" i="116"/>
  <c r="X24" i="116"/>
  <c r="X26" i="116"/>
  <c r="X27" i="116"/>
  <c r="X30" i="116"/>
  <c r="X31" i="116"/>
  <c r="X34" i="116"/>
  <c r="X35" i="116"/>
  <c r="X38" i="116"/>
  <c r="X39" i="116"/>
  <c r="X40" i="116"/>
  <c r="X42" i="116"/>
  <c r="X43" i="116"/>
  <c r="X46" i="116"/>
  <c r="X47" i="116"/>
  <c r="X50" i="116"/>
  <c r="X51" i="116"/>
  <c r="X52" i="116"/>
  <c r="X54" i="116"/>
  <c r="X55" i="116"/>
  <c r="X5" i="57"/>
  <c r="X6" i="57"/>
  <c r="X7" i="57"/>
  <c r="X8" i="57"/>
  <c r="X9" i="57"/>
  <c r="X10" i="57"/>
  <c r="X11" i="57"/>
  <c r="X12" i="57"/>
  <c r="X13" i="57"/>
  <c r="X14" i="57"/>
  <c r="X15" i="57"/>
  <c r="X16" i="57"/>
  <c r="X17" i="57"/>
  <c r="X18" i="57"/>
  <c r="X19" i="57"/>
  <c r="X20" i="57"/>
  <c r="X21" i="57"/>
  <c r="X22" i="57"/>
  <c r="X23" i="57"/>
  <c r="X24" i="57"/>
  <c r="X25" i="57"/>
  <c r="X26" i="57"/>
  <c r="X27" i="57"/>
  <c r="X28" i="57"/>
  <c r="X29" i="57"/>
  <c r="X30" i="57"/>
  <c r="X31" i="57"/>
  <c r="X32" i="57"/>
  <c r="X33" i="57"/>
  <c r="X34" i="57"/>
  <c r="X35" i="57"/>
  <c r="X36" i="57"/>
  <c r="X37" i="57"/>
  <c r="X38" i="57"/>
  <c r="X39" i="57"/>
  <c r="X40" i="57"/>
  <c r="X41" i="57"/>
  <c r="X42" i="57"/>
  <c r="X43" i="57"/>
  <c r="X44" i="57"/>
  <c r="X45" i="57"/>
  <c r="X46" i="57"/>
  <c r="X47" i="57"/>
  <c r="X48" i="57"/>
  <c r="X49" i="57"/>
  <c r="X50" i="57"/>
  <c r="X51" i="57"/>
  <c r="X52" i="57"/>
  <c r="X53" i="57"/>
  <c r="X54" i="57"/>
  <c r="X55" i="57"/>
  <c r="X56" i="57"/>
  <c r="X115" i="57"/>
  <c r="X5" i="58"/>
  <c r="X6" i="58"/>
  <c r="X7" i="58"/>
  <c r="X8" i="58"/>
  <c r="X9" i="58"/>
  <c r="X10" i="58"/>
  <c r="X11" i="58"/>
  <c r="X12" i="58"/>
  <c r="X13" i="58"/>
  <c r="X14" i="58"/>
  <c r="X15" i="58"/>
  <c r="X16" i="58"/>
  <c r="X17" i="58"/>
  <c r="X18" i="58"/>
  <c r="X19" i="58"/>
  <c r="X20" i="58"/>
  <c r="X21" i="58"/>
  <c r="X22" i="58"/>
  <c r="X23" i="58"/>
  <c r="X24" i="58"/>
  <c r="X25" i="58"/>
  <c r="X26" i="58"/>
  <c r="X27" i="58"/>
  <c r="X28" i="58"/>
  <c r="X29" i="58"/>
  <c r="X30" i="58"/>
  <c r="X31" i="58"/>
  <c r="X32" i="58"/>
  <c r="X33" i="58"/>
  <c r="X34" i="58"/>
  <c r="X35" i="58"/>
  <c r="X36" i="58"/>
  <c r="X37" i="58"/>
  <c r="X38" i="58"/>
  <c r="X39" i="58"/>
  <c r="X40" i="58"/>
  <c r="X41" i="58"/>
  <c r="X42" i="58"/>
  <c r="X43" i="58"/>
  <c r="X44" i="58"/>
  <c r="X45" i="58"/>
  <c r="X46" i="58"/>
  <c r="X47" i="58"/>
  <c r="X48" i="58"/>
  <c r="X49" i="58"/>
  <c r="X50" i="58"/>
  <c r="X51" i="58"/>
  <c r="X52" i="58"/>
  <c r="X53" i="58"/>
  <c r="X54" i="58"/>
  <c r="X55" i="58"/>
  <c r="X115" i="58"/>
  <c r="X115" i="56" s="1"/>
  <c r="X174" i="58"/>
  <c r="X174" i="56" s="1"/>
  <c r="F174" i="54"/>
  <c r="F50" i="54"/>
  <c r="F46" i="54"/>
  <c r="F42" i="54"/>
  <c r="F34" i="54"/>
  <c r="F30" i="54"/>
  <c r="F26" i="54"/>
  <c r="F18" i="54"/>
  <c r="F14" i="54"/>
  <c r="F10" i="54"/>
  <c r="F115" i="54"/>
  <c r="F52" i="54"/>
  <c r="F48" i="54"/>
  <c r="F44" i="54"/>
  <c r="F40" i="54"/>
  <c r="F36" i="54"/>
  <c r="F32" i="54"/>
  <c r="F28" i="54"/>
  <c r="F24" i="54"/>
  <c r="F20" i="54"/>
  <c r="F16" i="54"/>
  <c r="F12" i="54"/>
  <c r="F8" i="54"/>
  <c r="F5" i="54"/>
  <c r="F56" i="54" s="1"/>
  <c r="F6" i="54"/>
  <c r="F7" i="54"/>
  <c r="F9" i="54"/>
  <c r="F11" i="54"/>
  <c r="F13" i="54"/>
  <c r="F15" i="54"/>
  <c r="F17" i="54"/>
  <c r="F19" i="54"/>
  <c r="F21" i="54"/>
  <c r="F22" i="54"/>
  <c r="F23" i="54"/>
  <c r="F25" i="54"/>
  <c r="F27" i="54"/>
  <c r="F29" i="54"/>
  <c r="F31" i="54"/>
  <c r="F33" i="54"/>
  <c r="F35" i="54"/>
  <c r="F37" i="54"/>
  <c r="F38" i="54"/>
  <c r="F39" i="54"/>
  <c r="F41" i="54"/>
  <c r="F43" i="54"/>
  <c r="F45" i="54"/>
  <c r="F47" i="54"/>
  <c r="F49" i="54"/>
  <c r="F51" i="54"/>
  <c r="F53" i="54"/>
  <c r="F54" i="54"/>
  <c r="F55" i="54"/>
  <c r="F56" i="53"/>
  <c r="F5" i="53"/>
  <c r="F6" i="53"/>
  <c r="F7" i="53"/>
  <c r="F8" i="53"/>
  <c r="F9" i="53"/>
  <c r="F10" i="53"/>
  <c r="F11" i="53"/>
  <c r="F12" i="53"/>
  <c r="F13" i="53"/>
  <c r="F14" i="53"/>
  <c r="F15" i="53"/>
  <c r="F16" i="53"/>
  <c r="F17" i="53"/>
  <c r="F18" i="53"/>
  <c r="F19" i="53"/>
  <c r="F20" i="53"/>
  <c r="F21" i="53"/>
  <c r="F22" i="53"/>
  <c r="F23" i="53"/>
  <c r="F24" i="53"/>
  <c r="F25" i="53"/>
  <c r="F26"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115" i="53"/>
  <c r="F174" i="53"/>
  <c r="X174" i="52"/>
  <c r="X8" i="52"/>
  <c r="X53" i="52"/>
  <c r="X52" i="52"/>
  <c r="X49" i="52"/>
  <c r="X48" i="52"/>
  <c r="X44" i="52"/>
  <c r="X42" i="52"/>
  <c r="X37" i="52"/>
  <c r="X36" i="52"/>
  <c r="X33" i="52"/>
  <c r="X32" i="52"/>
  <c r="X28" i="52"/>
  <c r="X26" i="52"/>
  <c r="X21" i="52"/>
  <c r="X20" i="52"/>
  <c r="X17" i="52"/>
  <c r="X16" i="52"/>
  <c r="X13" i="52"/>
  <c r="X12" i="52"/>
  <c r="X6" i="52"/>
  <c r="X5" i="52"/>
  <c r="X45" i="52"/>
  <c r="X41" i="52"/>
  <c r="X29" i="52"/>
  <c r="X25" i="52"/>
  <c r="X9" i="52"/>
  <c r="X10" i="52"/>
  <c r="X7" i="52"/>
  <c r="X11" i="52"/>
  <c r="X14" i="52"/>
  <c r="X56" i="52" s="1"/>
  <c r="X15" i="52"/>
  <c r="X18" i="52"/>
  <c r="X19" i="52"/>
  <c r="X22" i="52"/>
  <c r="X23" i="52"/>
  <c r="X24" i="52"/>
  <c r="X27" i="52"/>
  <c r="X30" i="52"/>
  <c r="X31" i="52"/>
  <c r="X34" i="52"/>
  <c r="X35" i="52"/>
  <c r="X38" i="52"/>
  <c r="X39" i="52"/>
  <c r="X40" i="52"/>
  <c r="X43" i="52"/>
  <c r="X46" i="52"/>
  <c r="X47" i="52"/>
  <c r="X50" i="52"/>
  <c r="X51" i="52"/>
  <c r="X54" i="52"/>
  <c r="X55" i="52"/>
  <c r="F53" i="85"/>
  <c r="F45" i="85"/>
  <c r="F37" i="85"/>
  <c r="F29" i="85"/>
  <c r="F21" i="85"/>
  <c r="F13" i="85"/>
  <c r="F5" i="85"/>
  <c r="F48" i="85"/>
  <c r="F40" i="85"/>
  <c r="F32" i="85"/>
  <c r="F24" i="85"/>
  <c r="F16" i="85"/>
  <c r="F8" i="85"/>
  <c r="F55" i="85"/>
  <c r="F39" i="85"/>
  <c r="F31" i="85"/>
  <c r="F23" i="85"/>
  <c r="F15" i="85"/>
  <c r="F7" i="85"/>
  <c r="F54" i="85"/>
  <c r="F46" i="85"/>
  <c r="F38" i="85"/>
  <c r="F30" i="85"/>
  <c r="F22" i="85"/>
  <c r="F14" i="85"/>
  <c r="F6" i="85"/>
  <c r="F56" i="91"/>
  <c r="C133" i="126"/>
  <c r="X116" i="83"/>
  <c r="X115" i="120" s="1"/>
  <c r="F113" i="72"/>
  <c r="X113" i="120"/>
  <c r="X55" i="83"/>
  <c r="X113" i="115"/>
  <c r="X54" i="115" s="1"/>
  <c r="F112" i="72"/>
  <c r="X50" i="83"/>
  <c r="X108" i="115"/>
  <c r="X49" i="115" s="1"/>
  <c r="C59" i="126"/>
  <c r="X107" i="83"/>
  <c r="X106" i="115" s="1"/>
  <c r="X47" i="115" s="1"/>
  <c r="F105" i="72"/>
  <c r="X105" i="120"/>
  <c r="X47" i="83"/>
  <c r="X105" i="115"/>
  <c r="X46" i="115" s="1"/>
  <c r="F104" i="72"/>
  <c r="F100" i="72"/>
  <c r="X100" i="120"/>
  <c r="X41" i="120" s="1"/>
  <c r="X42" i="83"/>
  <c r="X100" i="115"/>
  <c r="X41" i="115" s="1"/>
  <c r="F98" i="72"/>
  <c r="F97" i="72"/>
  <c r="X97" i="120"/>
  <c r="X39" i="83"/>
  <c r="X97" i="115"/>
  <c r="X38" i="115" s="1"/>
  <c r="F96" i="72"/>
  <c r="X96" i="120"/>
  <c r="X37" i="120" s="1"/>
  <c r="X38" i="83"/>
  <c r="X96" i="115"/>
  <c r="X37" i="115" s="1"/>
  <c r="F92" i="72"/>
  <c r="X92" i="120"/>
  <c r="X33" i="120" s="1"/>
  <c r="X34" i="83"/>
  <c r="X92" i="115"/>
  <c r="X33" i="115" s="1"/>
  <c r="X32" i="83"/>
  <c r="F89" i="72"/>
  <c r="X89" i="120"/>
  <c r="X31" i="83"/>
  <c r="X89" i="115"/>
  <c r="X30" i="115" s="1"/>
  <c r="F88" i="72"/>
  <c r="X88" i="120"/>
  <c r="X29" i="120" s="1"/>
  <c r="X30" i="83"/>
  <c r="X88" i="115"/>
  <c r="X29" i="115" s="1"/>
  <c r="F84" i="72"/>
  <c r="X84" i="120"/>
  <c r="X25" i="120" s="1"/>
  <c r="X26" i="83"/>
  <c r="X84" i="115"/>
  <c r="X25" i="115" s="1"/>
  <c r="F81" i="72"/>
  <c r="X81" i="120"/>
  <c r="X23" i="83"/>
  <c r="X81" i="115"/>
  <c r="X22" i="115" s="1"/>
  <c r="F80" i="72"/>
  <c r="X80" i="120"/>
  <c r="X21" i="120" s="1"/>
  <c r="X22" i="83"/>
  <c r="X80" i="115"/>
  <c r="X21" i="115" s="1"/>
  <c r="F76" i="72"/>
  <c r="X76" i="120"/>
  <c r="X17" i="120" s="1"/>
  <c r="X18" i="83"/>
  <c r="X76" i="115"/>
  <c r="X17" i="115" s="1"/>
  <c r="X74" i="120"/>
  <c r="X15" i="120" s="1"/>
  <c r="F73" i="72"/>
  <c r="X73" i="120"/>
  <c r="X15" i="83"/>
  <c r="X73" i="115"/>
  <c r="X14" i="115" s="1"/>
  <c r="F72" i="72"/>
  <c r="X72" i="120"/>
  <c r="X13" i="120" s="1"/>
  <c r="X14" i="83"/>
  <c r="X72" i="115"/>
  <c r="X13" i="115" s="1"/>
  <c r="F68" i="72"/>
  <c r="X68" i="120"/>
  <c r="X9" i="120" s="1"/>
  <c r="X10" i="83"/>
  <c r="X68" i="115"/>
  <c r="X9" i="115" s="1"/>
  <c r="X66" i="115"/>
  <c r="X7" i="115" s="1"/>
  <c r="X65" i="120"/>
  <c r="X7" i="83"/>
  <c r="F64" i="72"/>
  <c r="X64" i="120"/>
  <c r="X5" i="120" s="1"/>
  <c r="X6" i="83"/>
  <c r="X64" i="115"/>
  <c r="X5" i="115" s="1"/>
  <c r="C183" i="126"/>
  <c r="C32" i="126"/>
  <c r="F33" i="127" a="1"/>
  <c r="F33" i="127" s="1"/>
  <c r="E33" i="127" a="1"/>
  <c r="E33" i="127" s="1"/>
  <c r="D33" i="127" a="1"/>
  <c r="D33" i="127" s="1"/>
  <c r="C33" i="127" a="1"/>
  <c r="C33" i="127" s="1"/>
  <c r="B33" i="127" a="1"/>
  <c r="B33" i="127" s="1"/>
  <c r="C154" i="126"/>
  <c r="C54" i="126"/>
  <c r="C104" i="126"/>
  <c r="C186" i="126"/>
  <c r="C35" i="126"/>
  <c r="F115" i="111"/>
  <c r="F56" i="111"/>
  <c r="F56" i="81"/>
  <c r="F44" i="81"/>
  <c r="F56" i="78"/>
  <c r="X56" i="112"/>
  <c r="X56" i="63"/>
  <c r="X56" i="61"/>
  <c r="C8" i="126"/>
  <c r="K1" i="126"/>
  <c r="F1" i="43"/>
  <c r="D152" i="126"/>
  <c r="E152" i="126"/>
  <c r="A152" i="126"/>
  <c r="B102" i="126"/>
  <c r="C102" i="126"/>
  <c r="D102" i="126"/>
  <c r="E102" i="126"/>
  <c r="I102" i="126"/>
  <c r="I52" i="126"/>
  <c r="E52" i="126"/>
  <c r="D52" i="126"/>
  <c r="C52" i="126"/>
  <c r="B52" i="126"/>
  <c r="A52" i="126"/>
  <c r="W5" i="112"/>
  <c r="W6" i="112"/>
  <c r="W7" i="112"/>
  <c r="W8" i="112"/>
  <c r="W9" i="112"/>
  <c r="W10" i="112"/>
  <c r="W11" i="112"/>
  <c r="W12" i="112"/>
  <c r="W13" i="112"/>
  <c r="W14" i="112"/>
  <c r="W15" i="112"/>
  <c r="W16" i="112"/>
  <c r="W17" i="112"/>
  <c r="W18" i="112"/>
  <c r="W19" i="112"/>
  <c r="W20" i="112"/>
  <c r="W21" i="112"/>
  <c r="W22" i="112"/>
  <c r="W23" i="112"/>
  <c r="W24" i="112"/>
  <c r="W25" i="112"/>
  <c r="W26" i="112"/>
  <c r="W27" i="112"/>
  <c r="W28" i="112"/>
  <c r="W29" i="112"/>
  <c r="W30" i="112"/>
  <c r="W31" i="112"/>
  <c r="W32" i="112"/>
  <c r="W33" i="112"/>
  <c r="W34" i="112"/>
  <c r="W35" i="112"/>
  <c r="W36" i="112"/>
  <c r="W37" i="112"/>
  <c r="W38" i="112"/>
  <c r="W39" i="112"/>
  <c r="W40" i="112"/>
  <c r="W41" i="112"/>
  <c r="W42" i="112"/>
  <c r="W43" i="112"/>
  <c r="W44" i="112"/>
  <c r="W45" i="112"/>
  <c r="W46" i="112"/>
  <c r="W47" i="112"/>
  <c r="W48" i="112"/>
  <c r="W49" i="112"/>
  <c r="W50" i="112"/>
  <c r="W51" i="112"/>
  <c r="W52" i="112"/>
  <c r="W53" i="112"/>
  <c r="W54" i="112"/>
  <c r="W55" i="112"/>
  <c r="W56" i="112"/>
  <c r="B182" i="112"/>
  <c r="I182" i="112"/>
  <c r="J182" i="112"/>
  <c r="K182" i="112"/>
  <c r="L182" i="112"/>
  <c r="M182" i="112"/>
  <c r="N182" i="112"/>
  <c r="O182" i="112"/>
  <c r="P182" i="112"/>
  <c r="B183" i="112"/>
  <c r="I183" i="112"/>
  <c r="J183" i="112"/>
  <c r="K183" i="112"/>
  <c r="L183" i="112"/>
  <c r="M183" i="112"/>
  <c r="N183" i="112"/>
  <c r="O183" i="112"/>
  <c r="P183" i="112"/>
  <c r="B184" i="112"/>
  <c r="I184" i="112"/>
  <c r="J184" i="112"/>
  <c r="K184" i="112"/>
  <c r="L184" i="112"/>
  <c r="M184" i="112"/>
  <c r="N184" i="112"/>
  <c r="O184" i="112"/>
  <c r="P184" i="112"/>
  <c r="B185" i="112"/>
  <c r="I185" i="112"/>
  <c r="J185" i="112"/>
  <c r="K185" i="112"/>
  <c r="L185" i="112"/>
  <c r="M185" i="112"/>
  <c r="N185" i="112"/>
  <c r="O185" i="112"/>
  <c r="P185" i="112"/>
  <c r="B186" i="112"/>
  <c r="I186" i="112"/>
  <c r="J186" i="112"/>
  <c r="K186" i="112"/>
  <c r="L186" i="112"/>
  <c r="M186" i="112"/>
  <c r="N186" i="112"/>
  <c r="O186" i="112"/>
  <c r="P186" i="112"/>
  <c r="B187" i="112"/>
  <c r="I187" i="112"/>
  <c r="J187" i="112"/>
  <c r="K187" i="112"/>
  <c r="L187" i="112"/>
  <c r="M187" i="112"/>
  <c r="N187" i="112"/>
  <c r="O187" i="112"/>
  <c r="P187" i="112"/>
  <c r="B188" i="112"/>
  <c r="I188" i="112"/>
  <c r="J188" i="112"/>
  <c r="K188" i="112"/>
  <c r="L188" i="112"/>
  <c r="M188" i="112"/>
  <c r="N188" i="112"/>
  <c r="O188" i="112"/>
  <c r="P188" i="112"/>
  <c r="B189" i="112"/>
  <c r="I189" i="112"/>
  <c r="J189" i="112"/>
  <c r="K189" i="112"/>
  <c r="L189" i="112"/>
  <c r="M189" i="112"/>
  <c r="N189" i="112"/>
  <c r="O189" i="112"/>
  <c r="P189" i="112"/>
  <c r="B190" i="112"/>
  <c r="I190" i="112"/>
  <c r="J190" i="112"/>
  <c r="K190" i="112"/>
  <c r="L190" i="112"/>
  <c r="M190" i="112"/>
  <c r="N190" i="112"/>
  <c r="O190" i="112"/>
  <c r="P190" i="112"/>
  <c r="B191" i="112"/>
  <c r="I191" i="112"/>
  <c r="J191" i="112"/>
  <c r="K191" i="112"/>
  <c r="L191" i="112"/>
  <c r="M191" i="112"/>
  <c r="N191" i="112"/>
  <c r="O191" i="112"/>
  <c r="P191" i="112"/>
  <c r="B192" i="112"/>
  <c r="I192" i="112"/>
  <c r="J192" i="112"/>
  <c r="K192" i="112"/>
  <c r="L192" i="112"/>
  <c r="M192" i="112"/>
  <c r="N192" i="112"/>
  <c r="O192" i="112"/>
  <c r="P192" i="112"/>
  <c r="B193" i="112"/>
  <c r="I193" i="112"/>
  <c r="J193" i="112"/>
  <c r="K193" i="112"/>
  <c r="L193" i="112"/>
  <c r="M193" i="112"/>
  <c r="N193" i="112"/>
  <c r="O193" i="112"/>
  <c r="P193" i="112"/>
  <c r="B194" i="112"/>
  <c r="I194" i="112"/>
  <c r="J194" i="112"/>
  <c r="K194" i="112"/>
  <c r="L194" i="112"/>
  <c r="M194" i="112"/>
  <c r="N194" i="112"/>
  <c r="O194" i="112"/>
  <c r="P194" i="112"/>
  <c r="B195" i="112"/>
  <c r="I195" i="112"/>
  <c r="J195" i="112"/>
  <c r="K195" i="112"/>
  <c r="L195" i="112"/>
  <c r="M195" i="112"/>
  <c r="N195" i="112"/>
  <c r="O195" i="112"/>
  <c r="P195" i="112"/>
  <c r="B196" i="112"/>
  <c r="I196" i="112"/>
  <c r="J196" i="112"/>
  <c r="K196" i="112"/>
  <c r="L196" i="112"/>
  <c r="M196" i="112"/>
  <c r="N196" i="112"/>
  <c r="O196" i="112"/>
  <c r="P196" i="112"/>
  <c r="B197" i="112"/>
  <c r="I197" i="112"/>
  <c r="J197" i="112"/>
  <c r="K197" i="112"/>
  <c r="L197" i="112"/>
  <c r="M197" i="112"/>
  <c r="N197" i="112"/>
  <c r="O197" i="112"/>
  <c r="P197" i="112"/>
  <c r="B198" i="112"/>
  <c r="I198" i="112"/>
  <c r="J198" i="112"/>
  <c r="K198" i="112"/>
  <c r="L198" i="112"/>
  <c r="M198" i="112"/>
  <c r="N198" i="112"/>
  <c r="O198" i="112"/>
  <c r="P198" i="112"/>
  <c r="B199" i="112"/>
  <c r="I199" i="112"/>
  <c r="J199" i="112"/>
  <c r="K199" i="112"/>
  <c r="L199" i="112"/>
  <c r="M199" i="112"/>
  <c r="N199" i="112"/>
  <c r="O199" i="112"/>
  <c r="P199" i="112"/>
  <c r="B200" i="112"/>
  <c r="I200" i="112"/>
  <c r="J200" i="112"/>
  <c r="K200" i="112"/>
  <c r="L200" i="112"/>
  <c r="M200" i="112"/>
  <c r="N200" i="112"/>
  <c r="O200" i="112"/>
  <c r="P200" i="112"/>
  <c r="B201" i="112"/>
  <c r="I201" i="112"/>
  <c r="J201" i="112"/>
  <c r="K201" i="112"/>
  <c r="L201" i="112"/>
  <c r="M201" i="112"/>
  <c r="N201" i="112"/>
  <c r="O201" i="112"/>
  <c r="P201" i="112"/>
  <c r="B202" i="112"/>
  <c r="I202" i="112"/>
  <c r="J202" i="112"/>
  <c r="K202" i="112"/>
  <c r="L202" i="112"/>
  <c r="M202" i="112"/>
  <c r="N202" i="112"/>
  <c r="O202" i="112"/>
  <c r="P202" i="112"/>
  <c r="B203" i="112"/>
  <c r="I203" i="112"/>
  <c r="J203" i="112"/>
  <c r="K203" i="112"/>
  <c r="L203" i="112"/>
  <c r="M203" i="112"/>
  <c r="N203" i="112"/>
  <c r="O203" i="112"/>
  <c r="P203" i="112"/>
  <c r="B204" i="112"/>
  <c r="I204" i="112"/>
  <c r="J204" i="112"/>
  <c r="K204" i="112"/>
  <c r="L204" i="112"/>
  <c r="M204" i="112"/>
  <c r="N204" i="112"/>
  <c r="O204" i="112"/>
  <c r="P204" i="112"/>
  <c r="B205" i="112"/>
  <c r="I205" i="112"/>
  <c r="J205" i="112"/>
  <c r="K205" i="112"/>
  <c r="L205" i="112"/>
  <c r="M205" i="112"/>
  <c r="N205" i="112"/>
  <c r="O205" i="112"/>
  <c r="P205" i="112"/>
  <c r="B206" i="112"/>
  <c r="I206" i="112"/>
  <c r="J206" i="112"/>
  <c r="K206" i="112"/>
  <c r="L206" i="112"/>
  <c r="M206" i="112"/>
  <c r="N206" i="112"/>
  <c r="O206" i="112"/>
  <c r="P206" i="112"/>
  <c r="B207" i="112"/>
  <c r="I207" i="112"/>
  <c r="J207" i="112"/>
  <c r="K207" i="112"/>
  <c r="L207" i="112"/>
  <c r="M207" i="112"/>
  <c r="N207" i="112"/>
  <c r="O207" i="112"/>
  <c r="P207" i="112"/>
  <c r="B208" i="112"/>
  <c r="I208" i="112"/>
  <c r="J208" i="112"/>
  <c r="K208" i="112"/>
  <c r="L208" i="112"/>
  <c r="M208" i="112"/>
  <c r="N208" i="112"/>
  <c r="O208" i="112"/>
  <c r="P208" i="112"/>
  <c r="B209" i="112"/>
  <c r="I209" i="112"/>
  <c r="J209" i="112"/>
  <c r="K209" i="112"/>
  <c r="L209" i="112"/>
  <c r="M209" i="112"/>
  <c r="N209" i="112"/>
  <c r="O209" i="112"/>
  <c r="P209" i="112"/>
  <c r="B210" i="112"/>
  <c r="I210" i="112"/>
  <c r="J210" i="112"/>
  <c r="K210" i="112"/>
  <c r="L210" i="112"/>
  <c r="M210" i="112"/>
  <c r="N210" i="112"/>
  <c r="O210" i="112"/>
  <c r="P210" i="112"/>
  <c r="B211" i="112"/>
  <c r="I211" i="112"/>
  <c r="J211" i="112"/>
  <c r="K211" i="112"/>
  <c r="L211" i="112"/>
  <c r="M211" i="112"/>
  <c r="N211" i="112"/>
  <c r="O211" i="112"/>
  <c r="P211" i="112"/>
  <c r="B212" i="112"/>
  <c r="I212" i="112"/>
  <c r="J212" i="112"/>
  <c r="K212" i="112"/>
  <c r="L212" i="112"/>
  <c r="M212" i="112"/>
  <c r="N212" i="112"/>
  <c r="O212" i="112"/>
  <c r="P212" i="112"/>
  <c r="B213" i="112"/>
  <c r="I213" i="112"/>
  <c r="J213" i="112"/>
  <c r="K213" i="112"/>
  <c r="L213" i="112"/>
  <c r="M213" i="112"/>
  <c r="N213" i="112"/>
  <c r="O213" i="112"/>
  <c r="P213" i="112"/>
  <c r="B214" i="112"/>
  <c r="I214" i="112"/>
  <c r="J214" i="112"/>
  <c r="K214" i="112"/>
  <c r="L214" i="112"/>
  <c r="M214" i="112"/>
  <c r="N214" i="112"/>
  <c r="O214" i="112"/>
  <c r="P214" i="112"/>
  <c r="B215" i="112"/>
  <c r="I215" i="112"/>
  <c r="J215" i="112"/>
  <c r="K215" i="112"/>
  <c r="L215" i="112"/>
  <c r="M215" i="112"/>
  <c r="N215" i="112"/>
  <c r="O215" i="112"/>
  <c r="P215" i="112"/>
  <c r="B216" i="112"/>
  <c r="I216" i="112"/>
  <c r="J216" i="112"/>
  <c r="K216" i="112"/>
  <c r="L216" i="112"/>
  <c r="M216" i="112"/>
  <c r="N216" i="112"/>
  <c r="O216" i="112"/>
  <c r="P216" i="112"/>
  <c r="B217" i="112"/>
  <c r="I217" i="112"/>
  <c r="J217" i="112"/>
  <c r="K217" i="112"/>
  <c r="L217" i="112"/>
  <c r="M217" i="112"/>
  <c r="N217" i="112"/>
  <c r="O217" i="112"/>
  <c r="P217" i="112"/>
  <c r="B218" i="112"/>
  <c r="I218" i="112"/>
  <c r="J218" i="112"/>
  <c r="K218" i="112"/>
  <c r="L218" i="112"/>
  <c r="M218" i="112"/>
  <c r="N218" i="112"/>
  <c r="O218" i="112"/>
  <c r="P218" i="112"/>
  <c r="B219" i="112"/>
  <c r="I219" i="112"/>
  <c r="J219" i="112"/>
  <c r="K219" i="112"/>
  <c r="L219" i="112"/>
  <c r="M219" i="112"/>
  <c r="N219" i="112"/>
  <c r="O219" i="112"/>
  <c r="P219" i="112"/>
  <c r="B220" i="112"/>
  <c r="I220" i="112"/>
  <c r="J220" i="112"/>
  <c r="K220" i="112"/>
  <c r="L220" i="112"/>
  <c r="M220" i="112"/>
  <c r="N220" i="112"/>
  <c r="O220" i="112"/>
  <c r="P220" i="112"/>
  <c r="B221" i="112"/>
  <c r="I221" i="112"/>
  <c r="J221" i="112"/>
  <c r="K221" i="112"/>
  <c r="L221" i="112"/>
  <c r="M221" i="112"/>
  <c r="N221" i="112"/>
  <c r="O221" i="112"/>
  <c r="P221" i="112"/>
  <c r="B222" i="112"/>
  <c r="I222" i="112"/>
  <c r="J222" i="112"/>
  <c r="K222" i="112"/>
  <c r="L222" i="112"/>
  <c r="M222" i="112"/>
  <c r="N222" i="112"/>
  <c r="O222" i="112"/>
  <c r="P222" i="112"/>
  <c r="B223" i="112"/>
  <c r="I223" i="112"/>
  <c r="J223" i="112"/>
  <c r="K223" i="112"/>
  <c r="L223" i="112"/>
  <c r="M223" i="112"/>
  <c r="N223" i="112"/>
  <c r="O223" i="112"/>
  <c r="P223" i="112"/>
  <c r="B224" i="112"/>
  <c r="I224" i="112"/>
  <c r="J224" i="112"/>
  <c r="K224" i="112"/>
  <c r="L224" i="112"/>
  <c r="M224" i="112"/>
  <c r="N224" i="112"/>
  <c r="O224" i="112"/>
  <c r="P224" i="112"/>
  <c r="B225" i="112"/>
  <c r="I225" i="112"/>
  <c r="J225" i="112"/>
  <c r="K225" i="112"/>
  <c r="L225" i="112"/>
  <c r="M225" i="112"/>
  <c r="N225" i="112"/>
  <c r="O225" i="112"/>
  <c r="P225" i="112"/>
  <c r="B226" i="112"/>
  <c r="I226" i="112"/>
  <c r="J226" i="112"/>
  <c r="K226" i="112"/>
  <c r="L226" i="112"/>
  <c r="M226" i="112"/>
  <c r="N226" i="112"/>
  <c r="O226" i="112"/>
  <c r="P226" i="112"/>
  <c r="B227" i="112"/>
  <c r="I227" i="112"/>
  <c r="J227" i="112"/>
  <c r="K227" i="112"/>
  <c r="L227" i="112"/>
  <c r="M227" i="112"/>
  <c r="N227" i="112"/>
  <c r="O227" i="112"/>
  <c r="P227" i="112"/>
  <c r="B228" i="112"/>
  <c r="I228" i="112"/>
  <c r="J228" i="112"/>
  <c r="K228" i="112"/>
  <c r="L228" i="112"/>
  <c r="M228" i="112"/>
  <c r="N228" i="112"/>
  <c r="O228" i="112"/>
  <c r="P228" i="112"/>
  <c r="B229" i="112"/>
  <c r="I229" i="112"/>
  <c r="J229" i="112"/>
  <c r="K229" i="112"/>
  <c r="L229" i="112"/>
  <c r="M229" i="112"/>
  <c r="N229" i="112"/>
  <c r="O229" i="112"/>
  <c r="P229" i="112"/>
  <c r="B230" i="112"/>
  <c r="I230" i="112"/>
  <c r="J230" i="112"/>
  <c r="K230" i="112"/>
  <c r="L230" i="112"/>
  <c r="M230" i="112"/>
  <c r="N230" i="112"/>
  <c r="O230" i="112"/>
  <c r="P230" i="112"/>
  <c r="B231" i="112"/>
  <c r="I231" i="112"/>
  <c r="J231" i="112"/>
  <c r="K231" i="112"/>
  <c r="L231" i="112"/>
  <c r="M231" i="112"/>
  <c r="N231" i="112"/>
  <c r="O231" i="112"/>
  <c r="P231" i="112"/>
  <c r="B232" i="112"/>
  <c r="I232" i="112"/>
  <c r="J232" i="112"/>
  <c r="K232" i="112"/>
  <c r="L232" i="112"/>
  <c r="M232" i="112"/>
  <c r="N232" i="112"/>
  <c r="O232" i="112"/>
  <c r="P232" i="112"/>
  <c r="B233" i="112"/>
  <c r="I233" i="112"/>
  <c r="J233" i="112"/>
  <c r="K233" i="112"/>
  <c r="L233" i="112"/>
  <c r="M233" i="112"/>
  <c r="N233" i="112"/>
  <c r="O233" i="112"/>
  <c r="P233" i="112"/>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G1" i="126"/>
  <c r="G52" i="126" s="1"/>
  <c r="H1" i="126"/>
  <c r="H52" i="126" s="1"/>
  <c r="G57" i="126"/>
  <c r="H57" i="126"/>
  <c r="G61" i="126"/>
  <c r="H61" i="126"/>
  <c r="G65" i="126"/>
  <c r="H65" i="126"/>
  <c r="G70" i="126"/>
  <c r="H70" i="126"/>
  <c r="G115" i="126"/>
  <c r="H115" i="126"/>
  <c r="G120" i="126"/>
  <c r="H120" i="126"/>
  <c r="E174" i="87"/>
  <c r="C56" i="52"/>
  <c r="N56" i="52"/>
  <c r="P64" i="49"/>
  <c r="Q64" i="49"/>
  <c r="R64" i="49"/>
  <c r="S64" i="49"/>
  <c r="P65" i="49"/>
  <c r="Q65" i="49"/>
  <c r="R65" i="49"/>
  <c r="S65" i="49"/>
  <c r="P66" i="49"/>
  <c r="Q66" i="49"/>
  <c r="R66" i="49"/>
  <c r="S66" i="49"/>
  <c r="P67" i="49"/>
  <c r="Q67" i="49"/>
  <c r="R67" i="49"/>
  <c r="S67" i="49"/>
  <c r="P68" i="49"/>
  <c r="Q68" i="49"/>
  <c r="R68" i="49"/>
  <c r="S68" i="49"/>
  <c r="P69" i="49"/>
  <c r="Q69" i="49"/>
  <c r="R69" i="49"/>
  <c r="S69" i="49"/>
  <c r="P70" i="49"/>
  <c r="Q70" i="49"/>
  <c r="R70" i="49"/>
  <c r="S70" i="49"/>
  <c r="P71" i="49"/>
  <c r="Q71" i="49"/>
  <c r="R71" i="49"/>
  <c r="S71" i="49"/>
  <c r="P72" i="49"/>
  <c r="Q72" i="49"/>
  <c r="R72" i="49"/>
  <c r="S72" i="49"/>
  <c r="P73" i="49"/>
  <c r="Q73" i="49"/>
  <c r="R73" i="49"/>
  <c r="S73" i="49"/>
  <c r="P74" i="49"/>
  <c r="Q74" i="49"/>
  <c r="R74" i="49"/>
  <c r="S74" i="49"/>
  <c r="P75" i="49"/>
  <c r="Q75" i="49"/>
  <c r="R75" i="49"/>
  <c r="S75" i="49"/>
  <c r="P76" i="49"/>
  <c r="Q76" i="49"/>
  <c r="R76" i="49"/>
  <c r="S76" i="49"/>
  <c r="P77" i="49"/>
  <c r="Q77" i="49"/>
  <c r="R77" i="49"/>
  <c r="S77" i="49"/>
  <c r="P78" i="49"/>
  <c r="Q78" i="49"/>
  <c r="R78" i="49"/>
  <c r="S78" i="49"/>
  <c r="P79" i="49"/>
  <c r="Q79" i="49"/>
  <c r="R79" i="49"/>
  <c r="S79" i="49"/>
  <c r="P80" i="49"/>
  <c r="Q80" i="49"/>
  <c r="R80" i="49"/>
  <c r="S80" i="49"/>
  <c r="P81" i="49"/>
  <c r="Q81" i="49"/>
  <c r="R81" i="49"/>
  <c r="S81" i="49"/>
  <c r="P82" i="49"/>
  <c r="Q82" i="49"/>
  <c r="R82" i="49"/>
  <c r="S82" i="49"/>
  <c r="P83" i="49"/>
  <c r="Q83" i="49"/>
  <c r="R83" i="49"/>
  <c r="S83" i="49"/>
  <c r="P84" i="49"/>
  <c r="Q84" i="49"/>
  <c r="R84" i="49"/>
  <c r="S84" i="49"/>
  <c r="P85" i="49"/>
  <c r="Q85" i="49"/>
  <c r="R85" i="49"/>
  <c r="S85" i="49"/>
  <c r="P86" i="49"/>
  <c r="Q86" i="49"/>
  <c r="R86" i="49"/>
  <c r="S86" i="49"/>
  <c r="P87" i="49"/>
  <c r="Q87" i="49"/>
  <c r="R87" i="49"/>
  <c r="S87" i="49"/>
  <c r="P88" i="49"/>
  <c r="Q88" i="49"/>
  <c r="R88" i="49"/>
  <c r="S88" i="49"/>
  <c r="P89" i="49"/>
  <c r="Q89" i="49"/>
  <c r="R89" i="49"/>
  <c r="S89" i="49"/>
  <c r="P90" i="49"/>
  <c r="Q90" i="49"/>
  <c r="R90" i="49"/>
  <c r="S90" i="49"/>
  <c r="P91" i="49"/>
  <c r="Q91" i="49"/>
  <c r="R91" i="49"/>
  <c r="S91" i="49"/>
  <c r="P92" i="49"/>
  <c r="Q92" i="49"/>
  <c r="R92" i="49"/>
  <c r="S92" i="49"/>
  <c r="P93" i="49"/>
  <c r="Q93" i="49"/>
  <c r="R93" i="49"/>
  <c r="S93" i="49"/>
  <c r="P94" i="49"/>
  <c r="Q94" i="49"/>
  <c r="R94" i="49"/>
  <c r="S94" i="49"/>
  <c r="P95" i="49"/>
  <c r="Q95" i="49"/>
  <c r="R95" i="49"/>
  <c r="S95" i="49"/>
  <c r="P96" i="49"/>
  <c r="Q96" i="49"/>
  <c r="R96" i="49"/>
  <c r="S96" i="49"/>
  <c r="P97" i="49"/>
  <c r="Q97" i="49"/>
  <c r="R97" i="49"/>
  <c r="S97" i="49"/>
  <c r="P98" i="49"/>
  <c r="Q98" i="49"/>
  <c r="R98" i="49"/>
  <c r="S98" i="49"/>
  <c r="P99" i="49"/>
  <c r="Q99" i="49"/>
  <c r="R99" i="49"/>
  <c r="S99" i="49"/>
  <c r="P100" i="49"/>
  <c r="Q100" i="49"/>
  <c r="R100" i="49"/>
  <c r="S100" i="49"/>
  <c r="P101" i="49"/>
  <c r="Q101" i="49"/>
  <c r="R101" i="49"/>
  <c r="S101" i="49"/>
  <c r="P102" i="49"/>
  <c r="Q102" i="49"/>
  <c r="R102" i="49"/>
  <c r="S102" i="49"/>
  <c r="P103" i="49"/>
  <c r="Q103" i="49"/>
  <c r="R103" i="49"/>
  <c r="S103" i="49"/>
  <c r="P104" i="49"/>
  <c r="Q104" i="49"/>
  <c r="R104" i="49"/>
  <c r="S104" i="49"/>
  <c r="P105" i="49"/>
  <c r="Q105" i="49"/>
  <c r="R105" i="49"/>
  <c r="S105" i="49"/>
  <c r="P106" i="49"/>
  <c r="Q106" i="49"/>
  <c r="R106" i="49"/>
  <c r="S106" i="49"/>
  <c r="P107" i="49"/>
  <c r="Q107" i="49"/>
  <c r="R107" i="49"/>
  <c r="S107" i="49"/>
  <c r="P108" i="49"/>
  <c r="Q108" i="49"/>
  <c r="R108" i="49"/>
  <c r="S108" i="49"/>
  <c r="P109" i="49"/>
  <c r="Q109" i="49"/>
  <c r="R109" i="49"/>
  <c r="S109" i="49"/>
  <c r="P110" i="49"/>
  <c r="Q110" i="49"/>
  <c r="R110" i="49"/>
  <c r="S110" i="49"/>
  <c r="P111" i="49"/>
  <c r="Q111" i="49"/>
  <c r="R111" i="49"/>
  <c r="S111" i="49"/>
  <c r="P112" i="49"/>
  <c r="Q112" i="49"/>
  <c r="R112" i="49"/>
  <c r="S112" i="49"/>
  <c r="P113" i="49"/>
  <c r="Q113" i="49"/>
  <c r="R113" i="49"/>
  <c r="S113" i="49"/>
  <c r="P114" i="49"/>
  <c r="Q114" i="49"/>
  <c r="R114" i="49"/>
  <c r="S114" i="49"/>
  <c r="P115" i="49"/>
  <c r="Q115" i="49"/>
  <c r="R115" i="49"/>
  <c r="S115" i="49"/>
  <c r="C22" i="54"/>
  <c r="K76" i="51"/>
  <c r="K76" i="49" s="1"/>
  <c r="W65" i="51"/>
  <c r="W66" i="51"/>
  <c r="W67" i="51"/>
  <c r="W68" i="51"/>
  <c r="W69" i="51"/>
  <c r="W70" i="51"/>
  <c r="W71" i="51"/>
  <c r="W72" i="51"/>
  <c r="W73" i="51"/>
  <c r="W74" i="51"/>
  <c r="W75" i="51"/>
  <c r="W76" i="51"/>
  <c r="W77" i="51"/>
  <c r="W78" i="51"/>
  <c r="W79" i="51"/>
  <c r="W80" i="51"/>
  <c r="W81" i="51"/>
  <c r="W82" i="51"/>
  <c r="W83" i="51"/>
  <c r="W84" i="51"/>
  <c r="W85" i="51"/>
  <c r="W86" i="51"/>
  <c r="W87" i="51"/>
  <c r="W88" i="51"/>
  <c r="W88" i="49" s="1"/>
  <c r="W89" i="51"/>
  <c r="W90" i="51"/>
  <c r="W91" i="51"/>
  <c r="W92" i="51"/>
  <c r="W93" i="51"/>
  <c r="W94" i="51"/>
  <c r="W95" i="51"/>
  <c r="W96" i="51"/>
  <c r="W97" i="51"/>
  <c r="W98" i="51"/>
  <c r="W99" i="51"/>
  <c r="W100" i="51"/>
  <c r="W101" i="51"/>
  <c r="W102" i="51"/>
  <c r="W103" i="51"/>
  <c r="W104" i="51"/>
  <c r="W105" i="51"/>
  <c r="W106" i="51"/>
  <c r="W107" i="51"/>
  <c r="W108" i="51"/>
  <c r="W109" i="51"/>
  <c r="W110" i="51"/>
  <c r="W111" i="51"/>
  <c r="W112" i="51"/>
  <c r="W113" i="51"/>
  <c r="W114" i="51"/>
  <c r="W64" i="51"/>
  <c r="R6" i="47"/>
  <c r="R7" i="47"/>
  <c r="R8" i="47"/>
  <c r="R9" i="47"/>
  <c r="R10" i="47"/>
  <c r="R11" i="47"/>
  <c r="R12" i="47"/>
  <c r="R13" i="47"/>
  <c r="R14" i="47"/>
  <c r="R15" i="47"/>
  <c r="R16" i="47"/>
  <c r="R17" i="47"/>
  <c r="R18" i="47"/>
  <c r="R19" i="47"/>
  <c r="R20" i="47"/>
  <c r="R21" i="47"/>
  <c r="R22" i="47"/>
  <c r="R23" i="47"/>
  <c r="R24" i="47"/>
  <c r="R25" i="47"/>
  <c r="R26" i="47"/>
  <c r="R27" i="47"/>
  <c r="R28" i="47"/>
  <c r="R29" i="47"/>
  <c r="R30" i="47"/>
  <c r="R31" i="47"/>
  <c r="R32" i="47"/>
  <c r="R33" i="47"/>
  <c r="R34" i="47"/>
  <c r="R35" i="47"/>
  <c r="R36" i="47"/>
  <c r="R37" i="47"/>
  <c r="R38" i="47"/>
  <c r="R39" i="47"/>
  <c r="R40" i="47"/>
  <c r="R41" i="47"/>
  <c r="R42" i="47"/>
  <c r="R43" i="47"/>
  <c r="R44" i="47"/>
  <c r="R45" i="47"/>
  <c r="R46" i="47"/>
  <c r="R47" i="47"/>
  <c r="R48" i="47"/>
  <c r="R49" i="47"/>
  <c r="R50" i="47"/>
  <c r="R51" i="47"/>
  <c r="R52" i="47"/>
  <c r="R53" i="47"/>
  <c r="R54" i="47"/>
  <c r="R55" i="47"/>
  <c r="R56" i="47"/>
  <c r="R5" i="47"/>
  <c r="Q56" i="47"/>
  <c r="W56" i="46"/>
  <c r="W115" i="46"/>
  <c r="W174" i="46"/>
  <c r="O46" i="43"/>
  <c r="N46" i="43"/>
  <c r="J46" i="43"/>
  <c r="K55" i="48"/>
  <c r="W65" i="49"/>
  <c r="W4" i="128" s="1"/>
  <c r="W66" i="49"/>
  <c r="W5" i="128" s="1"/>
  <c r="W68" i="49"/>
  <c r="W69" i="49"/>
  <c r="W8" i="128" s="1"/>
  <c r="W70" i="49"/>
  <c r="W9" i="128" s="1"/>
  <c r="W71" i="49"/>
  <c r="W10" i="128" s="1"/>
  <c r="W72" i="49"/>
  <c r="W11" i="128" s="1"/>
  <c r="W73" i="49"/>
  <c r="W12" i="128" s="1"/>
  <c r="W74" i="49"/>
  <c r="W13" i="128" s="1"/>
  <c r="W76" i="49"/>
  <c r="W77" i="49"/>
  <c r="W16" i="128" s="1"/>
  <c r="W78" i="49"/>
  <c r="W17" i="128" s="1"/>
  <c r="W79" i="49"/>
  <c r="W18" i="128" s="1"/>
  <c r="W80" i="49"/>
  <c r="W19" i="128" s="1"/>
  <c r="W81" i="49"/>
  <c r="W20" i="128" s="1"/>
  <c r="W82" i="49"/>
  <c r="W21" i="128" s="1"/>
  <c r="W84" i="49"/>
  <c r="W85" i="49"/>
  <c r="W24" i="128" s="1"/>
  <c r="W86" i="49"/>
  <c r="W25" i="128" s="1"/>
  <c r="W87" i="49"/>
  <c r="W26" i="128" s="1"/>
  <c r="W89" i="49"/>
  <c r="W28" i="128" s="1"/>
  <c r="W90" i="49"/>
  <c r="W29" i="128" s="1"/>
  <c r="W92" i="49"/>
  <c r="W31" i="128" s="1"/>
  <c r="W93" i="49"/>
  <c r="W32" i="128" s="1"/>
  <c r="W94" i="49"/>
  <c r="W33" i="128" s="1"/>
  <c r="W95" i="49"/>
  <c r="W34" i="128" s="1"/>
  <c r="W96" i="49"/>
  <c r="W35" i="128" s="1"/>
  <c r="W97" i="49"/>
  <c r="W36" i="128" s="1"/>
  <c r="W98" i="49"/>
  <c r="W37" i="128" s="1"/>
  <c r="W100" i="49"/>
  <c r="W39" i="128" s="1"/>
  <c r="W101" i="49"/>
  <c r="W102" i="49"/>
  <c r="W103" i="49"/>
  <c r="W42" i="128" s="1"/>
  <c r="W104" i="49"/>
  <c r="W43" i="128" s="1"/>
  <c r="W105" i="49"/>
  <c r="W44" i="128" s="1"/>
  <c r="W106" i="49"/>
  <c r="W45" i="128" s="1"/>
  <c r="W108" i="49"/>
  <c r="W47" i="128" s="1"/>
  <c r="W109" i="49"/>
  <c r="W110" i="49"/>
  <c r="W49" i="128" s="1"/>
  <c r="W111" i="49"/>
  <c r="W50" i="128" s="1"/>
  <c r="W112" i="49"/>
  <c r="W51" i="128" s="1"/>
  <c r="W113" i="49"/>
  <c r="W52" i="128" s="1"/>
  <c r="W114" i="49"/>
  <c r="W53" i="128" s="1"/>
  <c r="W6" i="50"/>
  <c r="W7" i="50"/>
  <c r="W8" i="50"/>
  <c r="W9" i="50"/>
  <c r="W10" i="50"/>
  <c r="W11" i="50"/>
  <c r="W12" i="50"/>
  <c r="W13" i="50"/>
  <c r="W14" i="50"/>
  <c r="W15" i="50"/>
  <c r="W16" i="50"/>
  <c r="W17" i="50"/>
  <c r="W18" i="50"/>
  <c r="W19" i="50"/>
  <c r="W20" i="50"/>
  <c r="W21" i="50"/>
  <c r="W22" i="50"/>
  <c r="W23" i="50"/>
  <c r="W24" i="50"/>
  <c r="W25" i="50"/>
  <c r="W26" i="50"/>
  <c r="W27" i="50"/>
  <c r="W28" i="50"/>
  <c r="W29" i="50"/>
  <c r="W30" i="50"/>
  <c r="W31" i="50"/>
  <c r="W32" i="50"/>
  <c r="W33" i="50"/>
  <c r="W34" i="50"/>
  <c r="W35" i="50"/>
  <c r="W36" i="50"/>
  <c r="W37" i="50"/>
  <c r="W38" i="50"/>
  <c r="W39" i="50"/>
  <c r="W40" i="50"/>
  <c r="W41" i="50"/>
  <c r="W42" i="50"/>
  <c r="W43" i="50"/>
  <c r="W44" i="50"/>
  <c r="W45" i="50"/>
  <c r="W46" i="50"/>
  <c r="W47" i="50"/>
  <c r="W48" i="50"/>
  <c r="W49" i="50"/>
  <c r="W50" i="50"/>
  <c r="W51" i="50"/>
  <c r="W52" i="50"/>
  <c r="W53" i="50"/>
  <c r="W54" i="50"/>
  <c r="W55" i="50"/>
  <c r="W5" i="50"/>
  <c r="W115" i="50"/>
  <c r="B46" i="43"/>
  <c r="W6" i="51"/>
  <c r="W7" i="51"/>
  <c r="W9" i="51"/>
  <c r="W10" i="51"/>
  <c r="W11" i="51"/>
  <c r="W12" i="51"/>
  <c r="W13" i="51"/>
  <c r="W14" i="51"/>
  <c r="W15" i="51"/>
  <c r="W17" i="51"/>
  <c r="W18" i="51"/>
  <c r="W195" i="51" s="1"/>
  <c r="W19" i="51"/>
  <c r="W20" i="51"/>
  <c r="W21" i="51"/>
  <c r="W22" i="51"/>
  <c r="W23" i="51"/>
  <c r="W25" i="51"/>
  <c r="W26" i="51"/>
  <c r="W203" i="51" s="1"/>
  <c r="W27" i="51"/>
  <c r="W28" i="51"/>
  <c r="W29" i="51"/>
  <c r="W30" i="51"/>
  <c r="W31" i="51"/>
  <c r="W33" i="51"/>
  <c r="W34" i="51"/>
  <c r="W35" i="51"/>
  <c r="W36" i="51"/>
  <c r="W37" i="51"/>
  <c r="W38" i="51"/>
  <c r="W39" i="51"/>
  <c r="W41" i="51"/>
  <c r="W42" i="51"/>
  <c r="W43" i="51"/>
  <c r="W44" i="51"/>
  <c r="W45" i="51"/>
  <c r="W46" i="51"/>
  <c r="W47" i="51"/>
  <c r="W49" i="51"/>
  <c r="W50" i="51"/>
  <c r="W51" i="51"/>
  <c r="W52" i="51"/>
  <c r="W53" i="51"/>
  <c r="W54" i="51"/>
  <c r="W55" i="51"/>
  <c r="B54" i="126"/>
  <c r="E6" i="53"/>
  <c r="E7" i="53"/>
  <c r="E8" i="53"/>
  <c r="E9" i="53"/>
  <c r="E10" i="53"/>
  <c r="E11" i="53"/>
  <c r="E12" i="53"/>
  <c r="E13" i="53"/>
  <c r="E14" i="53"/>
  <c r="E15" i="53"/>
  <c r="E16" i="53"/>
  <c r="E17" i="53"/>
  <c r="E18" i="53"/>
  <c r="E19" i="53"/>
  <c r="E20" i="53"/>
  <c r="E21" i="53"/>
  <c r="E22" i="53"/>
  <c r="E23" i="53"/>
  <c r="E24" i="53"/>
  <c r="E25" i="53"/>
  <c r="E26" i="53"/>
  <c r="E27" i="53"/>
  <c r="E28" i="53"/>
  <c r="E29" i="53"/>
  <c r="E30" i="53"/>
  <c r="E31" i="53"/>
  <c r="E32" i="53"/>
  <c r="E33" i="53"/>
  <c r="E34" i="53"/>
  <c r="E35" i="53"/>
  <c r="E36" i="53"/>
  <c r="E37" i="53"/>
  <c r="E38" i="53"/>
  <c r="E39" i="53"/>
  <c r="E40" i="53"/>
  <c r="E41" i="53"/>
  <c r="E42" i="53"/>
  <c r="E43" i="53"/>
  <c r="E44" i="53"/>
  <c r="E45" i="53"/>
  <c r="E46" i="53"/>
  <c r="E47" i="53"/>
  <c r="E48" i="53"/>
  <c r="E49" i="53"/>
  <c r="E50" i="53"/>
  <c r="E51" i="53"/>
  <c r="E52" i="53"/>
  <c r="E53" i="53"/>
  <c r="E54" i="53"/>
  <c r="E55" i="53"/>
  <c r="E5" i="53"/>
  <c r="E115" i="53"/>
  <c r="E6" i="54"/>
  <c r="E7" i="54"/>
  <c r="E8" i="54"/>
  <c r="E9" i="54"/>
  <c r="E10" i="54"/>
  <c r="E11" i="54"/>
  <c r="E12" i="54"/>
  <c r="E13" i="54"/>
  <c r="E14" i="54"/>
  <c r="E15" i="54"/>
  <c r="E16"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 i="54"/>
  <c r="E115" i="54"/>
  <c r="W6" i="57"/>
  <c r="W7" i="57"/>
  <c r="W8" i="57"/>
  <c r="W9" i="57"/>
  <c r="W10" i="57"/>
  <c r="W11" i="57"/>
  <c r="W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 i="57"/>
  <c r="W115" i="57"/>
  <c r="W6" i="58"/>
  <c r="W7" i="58"/>
  <c r="W8" i="58"/>
  <c r="W9" i="58"/>
  <c r="W10" i="58"/>
  <c r="W11" i="58"/>
  <c r="W12" i="58"/>
  <c r="W13" i="58"/>
  <c r="W14" i="58"/>
  <c r="W15" i="58"/>
  <c r="W16" i="58"/>
  <c r="W17" i="58"/>
  <c r="W18" i="58"/>
  <c r="W19" i="58"/>
  <c r="W20" i="58"/>
  <c r="W21" i="58"/>
  <c r="W22" i="58"/>
  <c r="W23" i="58"/>
  <c r="W24" i="58"/>
  <c r="W25" i="58"/>
  <c r="W26" i="58"/>
  <c r="W27" i="58"/>
  <c r="W28" i="58"/>
  <c r="W29" i="58"/>
  <c r="W30" i="58"/>
  <c r="W31" i="58"/>
  <c r="W32" i="58"/>
  <c r="W33" i="58"/>
  <c r="W34" i="58"/>
  <c r="W35" i="58"/>
  <c r="W36" i="58"/>
  <c r="W37" i="58"/>
  <c r="W38" i="58"/>
  <c r="W39" i="58"/>
  <c r="W40" i="58"/>
  <c r="W41" i="58"/>
  <c r="W42" i="58"/>
  <c r="W43" i="58"/>
  <c r="W44" i="58"/>
  <c r="W45" i="58"/>
  <c r="W46" i="58"/>
  <c r="W47" i="58"/>
  <c r="W48" i="58"/>
  <c r="W49" i="58"/>
  <c r="W50" i="58"/>
  <c r="W51" i="58"/>
  <c r="W52" i="58"/>
  <c r="W53" i="58"/>
  <c r="W54" i="58"/>
  <c r="W55" i="58"/>
  <c r="W5" i="58"/>
  <c r="W115" i="58"/>
  <c r="W115" i="56" s="1"/>
  <c r="W65" i="116"/>
  <c r="W66" i="116"/>
  <c r="W67" i="116"/>
  <c r="W68" i="116"/>
  <c r="W69" i="116"/>
  <c r="W70" i="116"/>
  <c r="W71" i="116"/>
  <c r="W72" i="116"/>
  <c r="W73" i="116"/>
  <c r="W74" i="116"/>
  <c r="W75" i="116"/>
  <c r="W76" i="116"/>
  <c r="W77" i="116"/>
  <c r="W78" i="116"/>
  <c r="W79" i="116"/>
  <c r="W80" i="116"/>
  <c r="W81" i="116"/>
  <c r="W82" i="116"/>
  <c r="W83" i="116"/>
  <c r="W84" i="116"/>
  <c r="W85" i="116"/>
  <c r="W86" i="116"/>
  <c r="W87" i="116"/>
  <c r="W88" i="116"/>
  <c r="W89" i="116"/>
  <c r="W90" i="116"/>
  <c r="W91" i="116"/>
  <c r="W92" i="116"/>
  <c r="W93" i="116"/>
  <c r="W94" i="116"/>
  <c r="W95" i="116"/>
  <c r="W96" i="116"/>
  <c r="W97" i="116"/>
  <c r="W98" i="116"/>
  <c r="W99" i="116"/>
  <c r="W100" i="116"/>
  <c r="W101" i="116"/>
  <c r="W102" i="116"/>
  <c r="W103" i="116"/>
  <c r="W104" i="116"/>
  <c r="W105" i="116"/>
  <c r="W106" i="116"/>
  <c r="W107" i="116"/>
  <c r="W108" i="116"/>
  <c r="W109" i="116"/>
  <c r="W110" i="116"/>
  <c r="W111" i="116"/>
  <c r="W112" i="116"/>
  <c r="W113" i="116"/>
  <c r="W114" i="116"/>
  <c r="W64" i="116"/>
  <c r="W6" i="61"/>
  <c r="W7" i="61"/>
  <c r="W8" i="61"/>
  <c r="W9" i="61"/>
  <c r="W10" i="61"/>
  <c r="W11" i="61"/>
  <c r="W12" i="61"/>
  <c r="W13" i="61"/>
  <c r="W14" i="61"/>
  <c r="W15" i="61"/>
  <c r="W16" i="61"/>
  <c r="W17" i="61"/>
  <c r="W18" i="61"/>
  <c r="W19" i="61"/>
  <c r="W20" i="61"/>
  <c r="W21" i="61"/>
  <c r="W22" i="61"/>
  <c r="W23" i="61"/>
  <c r="W24" i="61"/>
  <c r="W25" i="61"/>
  <c r="W26" i="61"/>
  <c r="W27" i="61"/>
  <c r="W28" i="61"/>
  <c r="W29" i="61"/>
  <c r="W30" i="61"/>
  <c r="W31" i="61"/>
  <c r="W32" i="61"/>
  <c r="W33" i="61"/>
  <c r="W34" i="61"/>
  <c r="W35" i="61"/>
  <c r="W36" i="61"/>
  <c r="W37" i="61"/>
  <c r="W38" i="61"/>
  <c r="W39" i="61"/>
  <c r="W40" i="61"/>
  <c r="W41" i="61"/>
  <c r="W42" i="61"/>
  <c r="W43" i="61"/>
  <c r="W44" i="61"/>
  <c r="W45" i="61"/>
  <c r="W46" i="61"/>
  <c r="W47" i="61"/>
  <c r="W48" i="61"/>
  <c r="W49" i="61"/>
  <c r="W50" i="61"/>
  <c r="W51" i="61"/>
  <c r="W52" i="61"/>
  <c r="W53" i="61"/>
  <c r="W54" i="61"/>
  <c r="W55" i="61"/>
  <c r="W5" i="61"/>
  <c r="W115" i="61"/>
  <c r="W6" i="62"/>
  <c r="W7" i="62"/>
  <c r="W8" i="62"/>
  <c r="W9" i="62"/>
  <c r="W10" i="62"/>
  <c r="W11" i="62"/>
  <c r="W12" i="62"/>
  <c r="W13" i="62"/>
  <c r="W14" i="62"/>
  <c r="W15" i="62"/>
  <c r="W16" i="62"/>
  <c r="W17" i="62"/>
  <c r="W18" i="62"/>
  <c r="W19" i="62"/>
  <c r="W20" i="62"/>
  <c r="W21" i="62"/>
  <c r="W22" i="62"/>
  <c r="W23" i="62"/>
  <c r="W24" i="62"/>
  <c r="W25" i="62"/>
  <c r="W26" i="62"/>
  <c r="W27" i="62"/>
  <c r="W28" i="62"/>
  <c r="W29" i="62"/>
  <c r="W30" i="62"/>
  <c r="W31" i="62"/>
  <c r="W32" i="62"/>
  <c r="W33" i="62"/>
  <c r="W34" i="62"/>
  <c r="W35" i="62"/>
  <c r="W36" i="62"/>
  <c r="W37" i="62"/>
  <c r="W38" i="62"/>
  <c r="W39" i="62"/>
  <c r="W40" i="62"/>
  <c r="W41" i="62"/>
  <c r="W42" i="62"/>
  <c r="W43" i="62"/>
  <c r="W44" i="62"/>
  <c r="W45" i="62"/>
  <c r="W46" i="62"/>
  <c r="W47" i="62"/>
  <c r="W48" i="62"/>
  <c r="W49" i="62"/>
  <c r="W50" i="62"/>
  <c r="W51" i="62"/>
  <c r="W52" i="62"/>
  <c r="W53" i="62"/>
  <c r="W54" i="62"/>
  <c r="W55" i="62"/>
  <c r="W5" i="62"/>
  <c r="W115" i="62"/>
  <c r="W6" i="63"/>
  <c r="W7" i="63"/>
  <c r="W8" i="63"/>
  <c r="W9" i="63"/>
  <c r="W10" i="63"/>
  <c r="W11" i="63"/>
  <c r="W12" i="63"/>
  <c r="W13" i="63"/>
  <c r="W14" i="63"/>
  <c r="W15" i="63"/>
  <c r="W16" i="63"/>
  <c r="W17" i="63"/>
  <c r="W18" i="63"/>
  <c r="W19" i="63"/>
  <c r="W20" i="63"/>
  <c r="W21" i="63"/>
  <c r="W22" i="63"/>
  <c r="W23" i="63"/>
  <c r="W24" i="63"/>
  <c r="W25" i="63"/>
  <c r="W26" i="63"/>
  <c r="W27" i="63"/>
  <c r="W28" i="63"/>
  <c r="W29" i="63"/>
  <c r="W30" i="63"/>
  <c r="W31" i="63"/>
  <c r="W32" i="63"/>
  <c r="W33" i="63"/>
  <c r="W34" i="63"/>
  <c r="W35" i="63"/>
  <c r="W36" i="63"/>
  <c r="W37" i="63"/>
  <c r="W38" i="63"/>
  <c r="W39" i="63"/>
  <c r="W40" i="63"/>
  <c r="W41" i="63"/>
  <c r="W42" i="63"/>
  <c r="W43" i="63"/>
  <c r="W44" i="63"/>
  <c r="W45" i="63"/>
  <c r="W46" i="63"/>
  <c r="W47" i="63"/>
  <c r="W48" i="63"/>
  <c r="W49" i="63"/>
  <c r="W50" i="63"/>
  <c r="W51" i="63"/>
  <c r="W52" i="63"/>
  <c r="W53" i="63"/>
  <c r="W54" i="63"/>
  <c r="W55" i="63"/>
  <c r="W5" i="63"/>
  <c r="W115" i="63"/>
  <c r="E65" i="93"/>
  <c r="E66" i="93"/>
  <c r="E67" i="93"/>
  <c r="E8" i="93" s="1"/>
  <c r="E68" i="93"/>
  <c r="E69" i="93"/>
  <c r="E70" i="93"/>
  <c r="E71" i="93"/>
  <c r="E72" i="93"/>
  <c r="E73" i="93"/>
  <c r="E74" i="93"/>
  <c r="E75" i="93"/>
  <c r="E16" i="93" s="1"/>
  <c r="E76" i="93"/>
  <c r="E77" i="93"/>
  <c r="E78" i="93"/>
  <c r="E79" i="93"/>
  <c r="E80" i="93"/>
  <c r="E81" i="93"/>
  <c r="E82" i="93"/>
  <c r="E83" i="93"/>
  <c r="E24" i="93" s="1"/>
  <c r="E84" i="93"/>
  <c r="E85" i="93"/>
  <c r="E86" i="93"/>
  <c r="E87" i="93"/>
  <c r="E88" i="93"/>
  <c r="E89" i="93"/>
  <c r="E90" i="93"/>
  <c r="E91" i="93"/>
  <c r="E92" i="93"/>
  <c r="E93" i="93"/>
  <c r="E94" i="93"/>
  <c r="E95" i="93"/>
  <c r="E96" i="93"/>
  <c r="E97" i="93"/>
  <c r="E98" i="93"/>
  <c r="E99" i="93"/>
  <c r="E40" i="93" s="1"/>
  <c r="E100" i="93"/>
  <c r="E101" i="93"/>
  <c r="E102" i="93"/>
  <c r="E103" i="93"/>
  <c r="E104" i="93"/>
  <c r="E105" i="93"/>
  <c r="E106" i="93"/>
  <c r="E107" i="93"/>
  <c r="E48" i="93" s="1"/>
  <c r="E108" i="93"/>
  <c r="E109" i="93"/>
  <c r="E110" i="93"/>
  <c r="E111" i="93"/>
  <c r="E112" i="93"/>
  <c r="E113" i="93"/>
  <c r="E114" i="93"/>
  <c r="E64" i="93"/>
  <c r="E5" i="93" s="1"/>
  <c r="E6" i="78"/>
  <c r="E7" i="78"/>
  <c r="E8" i="78"/>
  <c r="E9" i="78"/>
  <c r="E10" i="78"/>
  <c r="E11" i="78"/>
  <c r="E12" i="78"/>
  <c r="E13" i="78"/>
  <c r="E14" i="78"/>
  <c r="E15" i="78"/>
  <c r="E16" i="78"/>
  <c r="E17" i="78"/>
  <c r="E18" i="78"/>
  <c r="E19" i="78"/>
  <c r="E20" i="78"/>
  <c r="E21" i="78"/>
  <c r="E22" i="78"/>
  <c r="E23" i="78"/>
  <c r="E24" i="78"/>
  <c r="E25" i="78"/>
  <c r="E26" i="78"/>
  <c r="E27" i="78"/>
  <c r="E28" i="78"/>
  <c r="E29" i="78"/>
  <c r="E30" i="78"/>
  <c r="E31" i="78"/>
  <c r="E32" i="78"/>
  <c r="E33" i="78"/>
  <c r="E34" i="78"/>
  <c r="E35" i="78"/>
  <c r="E36" i="78"/>
  <c r="E37" i="78"/>
  <c r="E38" i="78"/>
  <c r="E39" i="78"/>
  <c r="E40" i="78"/>
  <c r="E41" i="78"/>
  <c r="E42" i="78"/>
  <c r="E43" i="78"/>
  <c r="E44" i="78"/>
  <c r="E45" i="78"/>
  <c r="E46" i="78"/>
  <c r="E47" i="78"/>
  <c r="E48" i="78"/>
  <c r="E49" i="78"/>
  <c r="E50" i="78"/>
  <c r="E51" i="78"/>
  <c r="E52" i="78"/>
  <c r="E53" i="78"/>
  <c r="E54" i="78"/>
  <c r="E55" i="78"/>
  <c r="E5" i="78"/>
  <c r="E115" i="78"/>
  <c r="W115" i="112"/>
  <c r="W115" i="65"/>
  <c r="E115" i="66"/>
  <c r="E6" i="66"/>
  <c r="E7" i="66"/>
  <c r="E8" i="66"/>
  <c r="E9" i="66"/>
  <c r="E10" i="66"/>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 i="66"/>
  <c r="E6" i="67"/>
  <c r="E7" i="67"/>
  <c r="E8" i="67"/>
  <c r="E9" i="67"/>
  <c r="E10" i="67"/>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 i="67"/>
  <c r="E115" i="67"/>
  <c r="E6" i="68"/>
  <c r="E7" i="68"/>
  <c r="E8" i="68"/>
  <c r="E9" i="68"/>
  <c r="E10" i="68"/>
  <c r="E11" i="68"/>
  <c r="E12" i="68"/>
  <c r="E13" i="68"/>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 i="68"/>
  <c r="E115" i="68"/>
  <c r="W65" i="69"/>
  <c r="W6" i="69" s="1"/>
  <c r="W66" i="69"/>
  <c r="W67" i="69"/>
  <c r="W68" i="69"/>
  <c r="W69" i="69"/>
  <c r="W70" i="69"/>
  <c r="W71" i="69"/>
  <c r="W72" i="69"/>
  <c r="W73" i="69"/>
  <c r="W14" i="69" s="1"/>
  <c r="W74" i="69"/>
  <c r="W75" i="69"/>
  <c r="W76" i="69"/>
  <c r="W77" i="69"/>
  <c r="W78" i="69"/>
  <c r="W79" i="69"/>
  <c r="W80" i="69"/>
  <c r="W21" i="69" s="1"/>
  <c r="W81" i="69"/>
  <c r="W82" i="69"/>
  <c r="W83" i="69"/>
  <c r="W84" i="69"/>
  <c r="W85" i="69"/>
  <c r="W86" i="69"/>
  <c r="W87" i="69"/>
  <c r="W88" i="69"/>
  <c r="W29" i="69" s="1"/>
  <c r="W89" i="69"/>
  <c r="W30" i="69" s="1"/>
  <c r="W90" i="69"/>
  <c r="W91" i="69"/>
  <c r="W92" i="69"/>
  <c r="W93" i="69"/>
  <c r="W94" i="69"/>
  <c r="W95" i="69"/>
  <c r="W96" i="69"/>
  <c r="W37" i="69" s="1"/>
  <c r="W97" i="69"/>
  <c r="W38" i="69" s="1"/>
  <c r="W98" i="69"/>
  <c r="W99" i="69"/>
  <c r="W100" i="69"/>
  <c r="W101" i="69"/>
  <c r="W102" i="69"/>
  <c r="W103" i="69"/>
  <c r="W104" i="69"/>
  <c r="W105" i="69"/>
  <c r="W46" i="69" s="1"/>
  <c r="W106" i="69"/>
  <c r="W107" i="69"/>
  <c r="W108" i="69"/>
  <c r="W109" i="69"/>
  <c r="W110" i="69"/>
  <c r="W111" i="69"/>
  <c r="W112" i="69"/>
  <c r="W53" i="69" s="1"/>
  <c r="W113" i="69"/>
  <c r="W54" i="69" s="1"/>
  <c r="W114" i="69"/>
  <c r="W64" i="69"/>
  <c r="E6" i="70"/>
  <c r="E7" i="70"/>
  <c r="E8" i="70"/>
  <c r="E9" i="70"/>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 i="70"/>
  <c r="E115" i="70"/>
  <c r="E6" i="71"/>
  <c r="E7" i="71"/>
  <c r="E8" i="71"/>
  <c r="E9" i="71"/>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 i="71"/>
  <c r="E6" i="59"/>
  <c r="E7" i="59"/>
  <c r="E184" i="59" s="1"/>
  <c r="E8" i="59"/>
  <c r="E9" i="59"/>
  <c r="E10" i="59"/>
  <c r="E11" i="59"/>
  <c r="E12" i="59"/>
  <c r="E13" i="59"/>
  <c r="E14" i="59"/>
  <c r="E15" i="59"/>
  <c r="E192" i="59" s="1"/>
  <c r="E16" i="59"/>
  <c r="E17" i="59"/>
  <c r="E18" i="59"/>
  <c r="E19" i="59"/>
  <c r="E20" i="59"/>
  <c r="E21" i="59"/>
  <c r="E22" i="59"/>
  <c r="E23" i="59"/>
  <c r="E200" i="59" s="1"/>
  <c r="E24" i="59"/>
  <c r="E25" i="59"/>
  <c r="E26" i="59"/>
  <c r="E27" i="59"/>
  <c r="E28" i="59"/>
  <c r="E29" i="59"/>
  <c r="E30" i="59"/>
  <c r="E31" i="59"/>
  <c r="E32" i="59"/>
  <c r="E33" i="59"/>
  <c r="E34" i="59"/>
  <c r="E35" i="59"/>
  <c r="E36" i="59"/>
  <c r="E37" i="59"/>
  <c r="E38" i="59"/>
  <c r="E39" i="59"/>
  <c r="E40" i="59"/>
  <c r="E41" i="59"/>
  <c r="E42" i="59"/>
  <c r="E43" i="59"/>
  <c r="E44" i="59"/>
  <c r="E45" i="59"/>
  <c r="E46" i="59"/>
  <c r="E47" i="59"/>
  <c r="E224" i="59" s="1"/>
  <c r="E48" i="59"/>
  <c r="E49" i="59"/>
  <c r="E50" i="59"/>
  <c r="E51" i="59"/>
  <c r="E52" i="59"/>
  <c r="E53" i="59"/>
  <c r="E54" i="59"/>
  <c r="E55" i="59"/>
  <c r="E232" i="59" s="1"/>
  <c r="E5" i="59"/>
  <c r="E115" i="59"/>
  <c r="E56" i="59" s="1"/>
  <c r="E115" i="87"/>
  <c r="E6" i="90"/>
  <c r="E7" i="90"/>
  <c r="E8" i="90"/>
  <c r="E9" i="90"/>
  <c r="E10" i="90"/>
  <c r="E11" i="90"/>
  <c r="E12" i="90"/>
  <c r="E13" i="90"/>
  <c r="E14" i="90"/>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 i="90"/>
  <c r="E115" i="90"/>
  <c r="E6" i="91"/>
  <c r="E7" i="91"/>
  <c r="E8" i="91"/>
  <c r="E9" i="91"/>
  <c r="E10" i="91"/>
  <c r="E11" i="91"/>
  <c r="E12" i="91"/>
  <c r="E13" i="91"/>
  <c r="E14" i="91"/>
  <c r="E15" i="91"/>
  <c r="E16" i="91"/>
  <c r="E17" i="91"/>
  <c r="E18" i="91"/>
  <c r="E19" i="91"/>
  <c r="E20" i="91"/>
  <c r="E21" i="91"/>
  <c r="E22" i="91"/>
  <c r="E23" i="91"/>
  <c r="E24" i="91"/>
  <c r="E25" i="91"/>
  <c r="E26" i="91"/>
  <c r="E27" i="91"/>
  <c r="E28" i="91"/>
  <c r="E29" i="91"/>
  <c r="E30" i="91"/>
  <c r="E31" i="91"/>
  <c r="E32" i="91"/>
  <c r="E33" i="91"/>
  <c r="E34" i="91"/>
  <c r="E35" i="91"/>
  <c r="E36" i="91"/>
  <c r="E37" i="91"/>
  <c r="E38" i="91"/>
  <c r="E39" i="91"/>
  <c r="E40" i="91"/>
  <c r="E41" i="91"/>
  <c r="E42" i="91"/>
  <c r="E43" i="91"/>
  <c r="E44" i="91"/>
  <c r="E45" i="91"/>
  <c r="E46" i="91"/>
  <c r="E47" i="91"/>
  <c r="E48" i="91"/>
  <c r="E49" i="91"/>
  <c r="E50" i="91"/>
  <c r="E51" i="91"/>
  <c r="E52" i="91"/>
  <c r="E53" i="91"/>
  <c r="E54" i="91"/>
  <c r="E55" i="91"/>
  <c r="E5" i="91"/>
  <c r="E115" i="91"/>
  <c r="E6" i="92"/>
  <c r="E7" i="92"/>
  <c r="E8" i="92"/>
  <c r="E9" i="92"/>
  <c r="E10" i="92"/>
  <c r="E11" i="92"/>
  <c r="E12" i="92"/>
  <c r="E13" i="92"/>
  <c r="E14" i="92"/>
  <c r="E15" i="92"/>
  <c r="E16" i="92"/>
  <c r="E17" i="92"/>
  <c r="E18" i="92"/>
  <c r="E19" i="92"/>
  <c r="E20" i="92"/>
  <c r="E21" i="92"/>
  <c r="E22" i="92"/>
  <c r="E23" i="92"/>
  <c r="E24" i="92"/>
  <c r="E25" i="92"/>
  <c r="E26" i="92"/>
  <c r="E27" i="92"/>
  <c r="E28" i="92"/>
  <c r="E29" i="92"/>
  <c r="E30" i="92"/>
  <c r="E31" i="92"/>
  <c r="E32" i="92"/>
  <c r="E33" i="92"/>
  <c r="E34" i="92"/>
  <c r="E35" i="92"/>
  <c r="E36" i="92"/>
  <c r="E37" i="92"/>
  <c r="E38" i="92"/>
  <c r="E39" i="92"/>
  <c r="E40" i="92"/>
  <c r="E41" i="92"/>
  <c r="E42" i="92"/>
  <c r="E43" i="92"/>
  <c r="E44" i="92"/>
  <c r="E45" i="92"/>
  <c r="E46" i="92"/>
  <c r="E47" i="92"/>
  <c r="E48" i="92"/>
  <c r="E49" i="92"/>
  <c r="E50" i="92"/>
  <c r="E51" i="92"/>
  <c r="E52" i="92"/>
  <c r="E53" i="92"/>
  <c r="E54" i="92"/>
  <c r="E55" i="92"/>
  <c r="E5" i="92"/>
  <c r="E115" i="92"/>
  <c r="E65" i="84"/>
  <c r="E66" i="84"/>
  <c r="E67" i="84"/>
  <c r="E68" i="84"/>
  <c r="E69" i="84"/>
  <c r="E70" i="84"/>
  <c r="E71" i="84"/>
  <c r="E72" i="84"/>
  <c r="E73" i="84"/>
  <c r="E74" i="84"/>
  <c r="E75" i="84"/>
  <c r="E76" i="84"/>
  <c r="E77" i="84"/>
  <c r="E78" i="84"/>
  <c r="E79" i="84"/>
  <c r="E80" i="84"/>
  <c r="E81" i="84"/>
  <c r="E82" i="84"/>
  <c r="E83"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E113" i="84"/>
  <c r="E114" i="84"/>
  <c r="E64" i="84"/>
  <c r="E6" i="106"/>
  <c r="E7" i="106"/>
  <c r="E8" i="106"/>
  <c r="E9" i="106"/>
  <c r="E10" i="106"/>
  <c r="E11" i="106"/>
  <c r="E12" i="106"/>
  <c r="E13" i="106"/>
  <c r="E14" i="106"/>
  <c r="E15" i="106"/>
  <c r="E16" i="106"/>
  <c r="E17" i="106"/>
  <c r="E18" i="106"/>
  <c r="E19" i="106"/>
  <c r="E20" i="106"/>
  <c r="E21" i="106"/>
  <c r="E22" i="106"/>
  <c r="E23" i="106"/>
  <c r="E24" i="106"/>
  <c r="E25" i="106"/>
  <c r="E26" i="106"/>
  <c r="E27" i="106"/>
  <c r="E28" i="106"/>
  <c r="E29" i="106"/>
  <c r="E30" i="106"/>
  <c r="E31" i="106"/>
  <c r="E32" i="106"/>
  <c r="E33" i="106"/>
  <c r="E34" i="106"/>
  <c r="E35" i="106"/>
  <c r="E36" i="106"/>
  <c r="E37" i="106"/>
  <c r="E38" i="106"/>
  <c r="E39" i="106"/>
  <c r="E40" i="106"/>
  <c r="E41" i="106"/>
  <c r="E42" i="106"/>
  <c r="E43" i="106"/>
  <c r="E44" i="106"/>
  <c r="E45" i="106"/>
  <c r="E46" i="106"/>
  <c r="E47" i="106"/>
  <c r="E48" i="106"/>
  <c r="E49" i="106"/>
  <c r="E50" i="106"/>
  <c r="E51" i="106"/>
  <c r="E52" i="106"/>
  <c r="E53" i="106"/>
  <c r="E54" i="106"/>
  <c r="E55" i="106"/>
  <c r="E5" i="106"/>
  <c r="E115" i="106"/>
  <c r="E6" i="107"/>
  <c r="E7" i="107"/>
  <c r="E8" i="107"/>
  <c r="E9" i="107"/>
  <c r="E10" i="107"/>
  <c r="E11" i="107"/>
  <c r="E12" i="107"/>
  <c r="E13" i="107"/>
  <c r="E14" i="107"/>
  <c r="E15" i="107"/>
  <c r="E16" i="107"/>
  <c r="E17" i="107"/>
  <c r="E18" i="107"/>
  <c r="E19" i="107"/>
  <c r="E20" i="107"/>
  <c r="E21" i="107"/>
  <c r="E22" i="107"/>
  <c r="E23" i="107"/>
  <c r="E24" i="107"/>
  <c r="E25" i="107"/>
  <c r="E26" i="107"/>
  <c r="E27" i="107"/>
  <c r="E28" i="107"/>
  <c r="E29" i="107"/>
  <c r="E30" i="107"/>
  <c r="E31" i="107"/>
  <c r="E32" i="107"/>
  <c r="E33" i="107"/>
  <c r="E34" i="107"/>
  <c r="E35" i="107"/>
  <c r="E36" i="107"/>
  <c r="E37" i="107"/>
  <c r="E38" i="107"/>
  <c r="E39" i="107"/>
  <c r="E40" i="107"/>
  <c r="E41" i="107"/>
  <c r="E42" i="107"/>
  <c r="E43" i="107"/>
  <c r="E44" i="107"/>
  <c r="E45" i="107"/>
  <c r="E46" i="107"/>
  <c r="E47" i="107"/>
  <c r="E48" i="107"/>
  <c r="E49" i="107"/>
  <c r="E50" i="107"/>
  <c r="E51" i="107"/>
  <c r="E52" i="107"/>
  <c r="E53" i="107"/>
  <c r="E54" i="107"/>
  <c r="E55" i="107"/>
  <c r="E5" i="107"/>
  <c r="E115" i="107"/>
  <c r="W6" i="80"/>
  <c r="W7" i="80"/>
  <c r="W8" i="80"/>
  <c r="W9" i="80"/>
  <c r="W10" i="80"/>
  <c r="W11" i="80"/>
  <c r="W188" i="80" s="1"/>
  <c r="W12" i="80"/>
  <c r="W13" i="80"/>
  <c r="W14" i="80"/>
  <c r="W15" i="80"/>
  <c r="W16" i="80"/>
  <c r="W17" i="80"/>
  <c r="W18" i="80"/>
  <c r="W19" i="80"/>
  <c r="W20" i="80"/>
  <c r="W21" i="80"/>
  <c r="W22" i="80"/>
  <c r="W23" i="80"/>
  <c r="W24" i="80"/>
  <c r="W25" i="80"/>
  <c r="W26" i="80"/>
  <c r="W27" i="80"/>
  <c r="W204" i="80" s="1"/>
  <c r="W28" i="80"/>
  <c r="W29" i="80"/>
  <c r="W30" i="80"/>
  <c r="W31" i="80"/>
  <c r="W32" i="80"/>
  <c r="W33" i="80"/>
  <c r="W34" i="80"/>
  <c r="W35" i="80"/>
  <c r="W212" i="80" s="1"/>
  <c r="W36" i="80"/>
  <c r="W37" i="80"/>
  <c r="W38" i="80"/>
  <c r="W39" i="80"/>
  <c r="W40" i="80"/>
  <c r="W41" i="80"/>
  <c r="W42" i="80"/>
  <c r="W43" i="80"/>
  <c r="W220" i="80" s="1"/>
  <c r="W44" i="80"/>
  <c r="W45" i="80"/>
  <c r="W46" i="80"/>
  <c r="W47" i="80"/>
  <c r="W48" i="80"/>
  <c r="W49" i="80"/>
  <c r="W50" i="80"/>
  <c r="W51" i="80"/>
  <c r="W52" i="80"/>
  <c r="W53" i="80"/>
  <c r="W54" i="80"/>
  <c r="W55" i="80"/>
  <c r="W5" i="80"/>
  <c r="W115" i="80"/>
  <c r="E6" i="73"/>
  <c r="E7" i="73"/>
  <c r="E8" i="73"/>
  <c r="E9" i="73"/>
  <c r="E10" i="73"/>
  <c r="E11" i="73"/>
  <c r="E12" i="73"/>
  <c r="E13" i="73"/>
  <c r="E14" i="73"/>
  <c r="E15" i="73"/>
  <c r="E16" i="73"/>
  <c r="E17" i="73"/>
  <c r="E18" i="73"/>
  <c r="E19" i="73"/>
  <c r="E20" i="73"/>
  <c r="E21" i="73"/>
  <c r="E22" i="73"/>
  <c r="E23" i="73"/>
  <c r="E24" i="73"/>
  <c r="E25" i="73"/>
  <c r="E26" i="73"/>
  <c r="E27" i="73"/>
  <c r="E28" i="73"/>
  <c r="E29" i="73"/>
  <c r="E30" i="73"/>
  <c r="E31" i="73"/>
  <c r="E32" i="73"/>
  <c r="E33" i="73"/>
  <c r="E34" i="73"/>
  <c r="E35" i="73"/>
  <c r="E36" i="73"/>
  <c r="E37" i="73"/>
  <c r="E38" i="73"/>
  <c r="E39" i="73"/>
  <c r="E40" i="73"/>
  <c r="E41" i="73"/>
  <c r="E42" i="73"/>
  <c r="E43" i="73"/>
  <c r="E44" i="73"/>
  <c r="E45" i="73"/>
  <c r="E46" i="73"/>
  <c r="E47" i="73"/>
  <c r="E48" i="73"/>
  <c r="E49" i="73"/>
  <c r="E50" i="73"/>
  <c r="E51" i="73"/>
  <c r="E52" i="73"/>
  <c r="E53" i="73"/>
  <c r="E54" i="73"/>
  <c r="E55" i="73"/>
  <c r="E5" i="73"/>
  <c r="E115" i="73"/>
  <c r="W6" i="75"/>
  <c r="W7" i="75"/>
  <c r="W8" i="75"/>
  <c r="W9"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W48" i="75"/>
  <c r="W49" i="75"/>
  <c r="W50" i="75"/>
  <c r="W51" i="75"/>
  <c r="W52" i="75"/>
  <c r="W53" i="75"/>
  <c r="W54" i="75"/>
  <c r="W55" i="75"/>
  <c r="W5" i="75"/>
  <c r="W115" i="75"/>
  <c r="E6" i="82"/>
  <c r="E7" i="82"/>
  <c r="E8" i="82"/>
  <c r="E9" i="82"/>
  <c r="E10" i="82"/>
  <c r="E187" i="82" s="1"/>
  <c r="E11" i="82"/>
  <c r="E12" i="82"/>
  <c r="E13" i="82"/>
  <c r="E14" i="82"/>
  <c r="E15" i="82"/>
  <c r="E16" i="82"/>
  <c r="E17" i="82"/>
  <c r="E18" i="82"/>
  <c r="E195" i="82" s="1"/>
  <c r="E19" i="82"/>
  <c r="E20" i="82"/>
  <c r="E21" i="82"/>
  <c r="E22" i="82"/>
  <c r="E23" i="82"/>
  <c r="E24" i="82"/>
  <c r="E25" i="82"/>
  <c r="E26" i="82"/>
  <c r="E203" i="82" s="1"/>
  <c r="E27" i="82"/>
  <c r="E28" i="82"/>
  <c r="E29" i="82"/>
  <c r="E30" i="82"/>
  <c r="E31" i="82"/>
  <c r="E32" i="82"/>
  <c r="E33" i="82"/>
  <c r="E210" i="82" s="1"/>
  <c r="E34" i="82"/>
  <c r="E35" i="82"/>
  <c r="E36" i="82"/>
  <c r="E37" i="82"/>
  <c r="E38" i="82"/>
  <c r="E39" i="82"/>
  <c r="E40" i="82"/>
  <c r="E41" i="82"/>
  <c r="E218" i="82" s="1"/>
  <c r="E42" i="82"/>
  <c r="E43" i="82"/>
  <c r="E44" i="82"/>
  <c r="E45" i="82"/>
  <c r="E46" i="82"/>
  <c r="E47" i="82"/>
  <c r="E48" i="82"/>
  <c r="E49" i="82"/>
  <c r="E226" i="82" s="1"/>
  <c r="E50" i="82"/>
  <c r="E51" i="82"/>
  <c r="E52" i="82"/>
  <c r="E53" i="82"/>
  <c r="E54" i="82"/>
  <c r="E55" i="82"/>
  <c r="E5" i="82"/>
  <c r="E115" i="82"/>
  <c r="E56" i="82" s="1"/>
  <c r="W65" i="104"/>
  <c r="W66" i="104"/>
  <c r="W67" i="104"/>
  <c r="W68" i="104"/>
  <c r="W69" i="104"/>
  <c r="W70" i="104"/>
  <c r="W71" i="104"/>
  <c r="W72" i="104"/>
  <c r="W73" i="104"/>
  <c r="W74" i="104"/>
  <c r="W75" i="104"/>
  <c r="W76" i="104"/>
  <c r="W77" i="104"/>
  <c r="W78" i="104"/>
  <c r="W79" i="104"/>
  <c r="W80" i="104"/>
  <c r="W81" i="104"/>
  <c r="W82" i="104"/>
  <c r="W83" i="104"/>
  <c r="W84" i="104"/>
  <c r="W85" i="104"/>
  <c r="W86" i="104"/>
  <c r="W87" i="104"/>
  <c r="W88" i="104"/>
  <c r="W89" i="104"/>
  <c r="W90" i="104"/>
  <c r="W91" i="104"/>
  <c r="W92" i="104"/>
  <c r="W93" i="104"/>
  <c r="W94" i="104"/>
  <c r="W95" i="104"/>
  <c r="W96" i="104"/>
  <c r="W97" i="104"/>
  <c r="W98" i="104"/>
  <c r="W99" i="104"/>
  <c r="W100" i="104"/>
  <c r="W101" i="104"/>
  <c r="W102" i="104"/>
  <c r="W103" i="104"/>
  <c r="W104" i="104"/>
  <c r="W105" i="104"/>
  <c r="W106" i="104"/>
  <c r="W107" i="104"/>
  <c r="W108" i="104"/>
  <c r="W109" i="104"/>
  <c r="W110" i="104"/>
  <c r="W111" i="104"/>
  <c r="W112" i="104"/>
  <c r="W113" i="104"/>
  <c r="W114" i="104"/>
  <c r="W64" i="104"/>
  <c r="W6" i="76"/>
  <c r="W7" i="76"/>
  <c r="W8" i="76"/>
  <c r="W9" i="76"/>
  <c r="W10" i="76"/>
  <c r="W11" i="76"/>
  <c r="W12" i="76"/>
  <c r="W13" i="76"/>
  <c r="W14" i="76"/>
  <c r="W15" i="76"/>
  <c r="W16" i="76"/>
  <c r="W17" i="76"/>
  <c r="W18" i="76"/>
  <c r="W19" i="76"/>
  <c r="W20" i="76"/>
  <c r="W21" i="76"/>
  <c r="W22" i="76"/>
  <c r="W23" i="76"/>
  <c r="W24" i="76"/>
  <c r="W25" i="76"/>
  <c r="W26" i="76"/>
  <c r="W27" i="76"/>
  <c r="W28" i="76"/>
  <c r="W29" i="76"/>
  <c r="W30" i="76"/>
  <c r="W31" i="76"/>
  <c r="W32" i="76"/>
  <c r="W33" i="76"/>
  <c r="W34" i="76"/>
  <c r="W35" i="76"/>
  <c r="W36" i="76"/>
  <c r="W37" i="76"/>
  <c r="W38" i="76"/>
  <c r="W39" i="76"/>
  <c r="W40" i="76"/>
  <c r="W41" i="76"/>
  <c r="W42" i="76"/>
  <c r="W43" i="76"/>
  <c r="W44" i="76"/>
  <c r="W45" i="76"/>
  <c r="W46" i="76"/>
  <c r="W47" i="76"/>
  <c r="W48" i="76"/>
  <c r="W49" i="76"/>
  <c r="W50" i="76"/>
  <c r="W51" i="76"/>
  <c r="W52" i="76"/>
  <c r="W53" i="76"/>
  <c r="W54" i="76"/>
  <c r="W55" i="76"/>
  <c r="W5" i="76"/>
  <c r="W115" i="76"/>
  <c r="W6" i="77"/>
  <c r="W7" i="77"/>
  <c r="W8" i="77"/>
  <c r="W9" i="77"/>
  <c r="W10" i="77"/>
  <c r="W11" i="77"/>
  <c r="W12" i="77"/>
  <c r="W13" i="77"/>
  <c r="W14" i="77"/>
  <c r="W15" i="77"/>
  <c r="W16" i="77"/>
  <c r="W17" i="77"/>
  <c r="W18" i="77"/>
  <c r="W19" i="77"/>
  <c r="W20" i="77"/>
  <c r="W21" i="77"/>
  <c r="W22" i="77"/>
  <c r="W23" i="77"/>
  <c r="W24" i="77"/>
  <c r="W25" i="77"/>
  <c r="W26" i="77"/>
  <c r="W27" i="77"/>
  <c r="W28" i="77"/>
  <c r="W29" i="77"/>
  <c r="W30" i="77"/>
  <c r="W31" i="77"/>
  <c r="W32" i="77"/>
  <c r="W33" i="77"/>
  <c r="W34" i="77"/>
  <c r="W35" i="77"/>
  <c r="W36" i="77"/>
  <c r="W37" i="77"/>
  <c r="W38" i="77"/>
  <c r="W39" i="77"/>
  <c r="W40" i="77"/>
  <c r="W41" i="77"/>
  <c r="W42" i="77"/>
  <c r="W43" i="77"/>
  <c r="W44" i="77"/>
  <c r="W45" i="77"/>
  <c r="W46" i="77"/>
  <c r="W47" i="77"/>
  <c r="W48" i="77"/>
  <c r="W49" i="77"/>
  <c r="W50" i="77"/>
  <c r="W51" i="77"/>
  <c r="W52" i="77"/>
  <c r="W53" i="77"/>
  <c r="W54" i="77"/>
  <c r="W55" i="77"/>
  <c r="W5" i="77"/>
  <c r="W115" i="77"/>
  <c r="E6" i="81"/>
  <c r="E7" i="81"/>
  <c r="E8" i="81"/>
  <c r="E9" i="81"/>
  <c r="E10" i="81"/>
  <c r="E11" i="81"/>
  <c r="E12" i="81"/>
  <c r="E13" i="81"/>
  <c r="E14" i="81"/>
  <c r="E15" i="81"/>
  <c r="E16" i="81"/>
  <c r="E17" i="81"/>
  <c r="E18" i="81"/>
  <c r="E19" i="81"/>
  <c r="E20" i="81"/>
  <c r="E21" i="81"/>
  <c r="E22" i="81"/>
  <c r="E23" i="81"/>
  <c r="E24" i="81"/>
  <c r="E25" i="81"/>
  <c r="E26" i="81"/>
  <c r="E27" i="81"/>
  <c r="E28" i="81"/>
  <c r="E29" i="81"/>
  <c r="E30" i="81"/>
  <c r="E31" i="81"/>
  <c r="E32" i="81"/>
  <c r="E33" i="81"/>
  <c r="E34" i="81"/>
  <c r="E35" i="81"/>
  <c r="E36" i="81"/>
  <c r="E37" i="81"/>
  <c r="E38" i="81"/>
  <c r="E39" i="81"/>
  <c r="E40" i="81"/>
  <c r="E41" i="81"/>
  <c r="E42" i="81"/>
  <c r="E43" i="81"/>
  <c r="E44" i="81"/>
  <c r="E45" i="81"/>
  <c r="E46" i="81"/>
  <c r="E47" i="81"/>
  <c r="E48" i="81"/>
  <c r="E49" i="81"/>
  <c r="E50" i="81"/>
  <c r="E51" i="81"/>
  <c r="E52" i="81"/>
  <c r="E53" i="81"/>
  <c r="E54" i="81"/>
  <c r="E55" i="81"/>
  <c r="E5" i="81"/>
  <c r="E115" i="81"/>
  <c r="W6" i="79"/>
  <c r="W7" i="79"/>
  <c r="W8" i="79"/>
  <c r="W9" i="79"/>
  <c r="W10" i="79"/>
  <c r="W11" i="79"/>
  <c r="W12" i="79"/>
  <c r="W13" i="79"/>
  <c r="W14" i="79"/>
  <c r="W15" i="79"/>
  <c r="W16" i="79"/>
  <c r="W17" i="79"/>
  <c r="W18" i="79"/>
  <c r="W19" i="79"/>
  <c r="W20" i="79"/>
  <c r="W21" i="79"/>
  <c r="W22" i="79"/>
  <c r="W23" i="79"/>
  <c r="W24" i="79"/>
  <c r="W25" i="79"/>
  <c r="W26" i="79"/>
  <c r="W27" i="79"/>
  <c r="W28" i="79"/>
  <c r="W29" i="79"/>
  <c r="W30" i="79"/>
  <c r="W31" i="79"/>
  <c r="W32" i="79"/>
  <c r="W33" i="79"/>
  <c r="W34" i="79"/>
  <c r="W35" i="79"/>
  <c r="W36" i="79"/>
  <c r="W37" i="79"/>
  <c r="W38" i="79"/>
  <c r="W39" i="79"/>
  <c r="W40" i="79"/>
  <c r="W41" i="79"/>
  <c r="W42" i="79"/>
  <c r="W43" i="79"/>
  <c r="W44" i="79"/>
  <c r="W45" i="79"/>
  <c r="W46" i="79"/>
  <c r="W47" i="79"/>
  <c r="W48" i="79"/>
  <c r="W49" i="79"/>
  <c r="W50" i="79"/>
  <c r="W51" i="79"/>
  <c r="W52" i="79"/>
  <c r="W53" i="79"/>
  <c r="W54" i="79"/>
  <c r="W55" i="79"/>
  <c r="W5" i="79"/>
  <c r="W115" i="79"/>
  <c r="E65" i="85"/>
  <c r="E6" i="85"/>
  <c r="E66" i="85"/>
  <c r="E7" i="85"/>
  <c r="E67" i="85"/>
  <c r="E8" i="85"/>
  <c r="E68" i="85"/>
  <c r="E9" i="85"/>
  <c r="E69" i="85"/>
  <c r="E10" i="85"/>
  <c r="E70" i="85"/>
  <c r="E11" i="85"/>
  <c r="E71" i="85"/>
  <c r="E72" i="85"/>
  <c r="E13" i="85"/>
  <c r="E73" i="85"/>
  <c r="E14" i="85"/>
  <c r="E74" i="85"/>
  <c r="E75" i="85"/>
  <c r="E16" i="85"/>
  <c r="E76" i="85"/>
  <c r="E17" i="85"/>
  <c r="E77" i="85"/>
  <c r="E18" i="85"/>
  <c r="E78" i="85"/>
  <c r="E19" i="85"/>
  <c r="E79" i="85"/>
  <c r="E20" i="85"/>
  <c r="E80" i="85"/>
  <c r="E21" i="85"/>
  <c r="E81" i="85"/>
  <c r="E22" i="85"/>
  <c r="E82" i="85"/>
  <c r="E23" i="85"/>
  <c r="E83" i="85"/>
  <c r="E24" i="85"/>
  <c r="E84" i="85"/>
  <c r="E25" i="85"/>
  <c r="E85" i="85"/>
  <c r="E26" i="85"/>
  <c r="E86" i="85"/>
  <c r="E27" i="85"/>
  <c r="E87" i="85"/>
  <c r="E88" i="85"/>
  <c r="E29" i="85"/>
  <c r="E89" i="85"/>
  <c r="E30" i="85"/>
  <c r="E90" i="85"/>
  <c r="E31" i="85"/>
  <c r="E91" i="85"/>
  <c r="E32" i="85"/>
  <c r="E92" i="85"/>
  <c r="E33" i="85"/>
  <c r="E93" i="85"/>
  <c r="E34" i="85"/>
  <c r="E94" i="85"/>
  <c r="E35" i="85"/>
  <c r="E95" i="85"/>
  <c r="E36" i="85"/>
  <c r="E96" i="85"/>
  <c r="E37" i="85"/>
  <c r="E97" i="85"/>
  <c r="E38" i="85"/>
  <c r="E98" i="85"/>
  <c r="E39" i="85"/>
  <c r="E99" i="85"/>
  <c r="E40" i="85"/>
  <c r="E100" i="85"/>
  <c r="E41" i="85"/>
  <c r="E101" i="85"/>
  <c r="E42" i="85"/>
  <c r="E102" i="85"/>
  <c r="E43" i="85"/>
  <c r="E103" i="85"/>
  <c r="E104" i="85"/>
  <c r="E45" i="85"/>
  <c r="E105" i="85"/>
  <c r="E46" i="85"/>
  <c r="E106" i="85"/>
  <c r="E47" i="85"/>
  <c r="E107" i="85"/>
  <c r="E48" i="85"/>
  <c r="E108" i="85"/>
  <c r="E49" i="85"/>
  <c r="E109" i="85"/>
  <c r="E50" i="85"/>
  <c r="E110" i="85"/>
  <c r="E51" i="85"/>
  <c r="E111" i="85"/>
  <c r="E52" i="85"/>
  <c r="E112" i="85"/>
  <c r="E53" i="85"/>
  <c r="E113" i="85"/>
  <c r="E54" i="85"/>
  <c r="E114" i="85"/>
  <c r="E55" i="85"/>
  <c r="E64" i="85"/>
  <c r="E5" i="85"/>
  <c r="E6" i="109"/>
  <c r="E7" i="109"/>
  <c r="E8" i="109"/>
  <c r="E9" i="109"/>
  <c r="E10" i="109"/>
  <c r="E11" i="109"/>
  <c r="E12" i="109"/>
  <c r="E13" i="109"/>
  <c r="E14" i="109"/>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 i="109"/>
  <c r="E115" i="109"/>
  <c r="E56" i="109"/>
  <c r="E6" i="108"/>
  <c r="E7" i="108"/>
  <c r="E8" i="108"/>
  <c r="E9" i="108"/>
  <c r="E10" i="108"/>
  <c r="E11" i="108"/>
  <c r="E12" i="108"/>
  <c r="E13" i="108"/>
  <c r="E14" i="108"/>
  <c r="E15" i="108"/>
  <c r="E16" i="108"/>
  <c r="E17" i="108"/>
  <c r="E18" i="108"/>
  <c r="E19" i="108"/>
  <c r="E20" i="108"/>
  <c r="E21" i="108"/>
  <c r="E22" i="108"/>
  <c r="E23" i="108"/>
  <c r="E24" i="108"/>
  <c r="E25" i="108"/>
  <c r="E26" i="108"/>
  <c r="E27" i="108"/>
  <c r="E28" i="108"/>
  <c r="E29" i="108"/>
  <c r="E30" i="108"/>
  <c r="E31" i="108"/>
  <c r="E32" i="108"/>
  <c r="E33" i="108"/>
  <c r="E34" i="108"/>
  <c r="E35" i="108"/>
  <c r="E36" i="108"/>
  <c r="E37" i="108"/>
  <c r="E38" i="108"/>
  <c r="E39" i="108"/>
  <c r="E40" i="108"/>
  <c r="E41" i="108"/>
  <c r="E42" i="108"/>
  <c r="E43" i="108"/>
  <c r="E44" i="108"/>
  <c r="E45" i="108"/>
  <c r="E46" i="108"/>
  <c r="E47" i="108"/>
  <c r="E48" i="108"/>
  <c r="E49" i="108"/>
  <c r="E50" i="108"/>
  <c r="E51" i="108"/>
  <c r="E52" i="108"/>
  <c r="E53" i="108"/>
  <c r="E54" i="108"/>
  <c r="E55" i="108"/>
  <c r="E5" i="108"/>
  <c r="E115" i="108"/>
  <c r="E65" i="86"/>
  <c r="E66" i="86"/>
  <c r="E67" i="86"/>
  <c r="E8" i="86" s="1"/>
  <c r="E68" i="86"/>
  <c r="E69" i="86"/>
  <c r="E10" i="86" s="1"/>
  <c r="E187" i="86" s="1"/>
  <c r="E70" i="86"/>
  <c r="W71" i="83" s="1"/>
  <c r="E71" i="86"/>
  <c r="E72" i="86"/>
  <c r="E73" i="86"/>
  <c r="E74" i="86"/>
  <c r="E75" i="86"/>
  <c r="E16" i="86" s="1"/>
  <c r="E76" i="86"/>
  <c r="E77" i="86"/>
  <c r="E78" i="86"/>
  <c r="E79" i="86"/>
  <c r="E20" i="86" s="1"/>
  <c r="E80" i="86"/>
  <c r="E81" i="86"/>
  <c r="E82" i="86"/>
  <c r="E23" i="86" s="1"/>
  <c r="E200" i="86" s="1"/>
  <c r="E83" i="86"/>
  <c r="E24" i="86" s="1"/>
  <c r="E84" i="86"/>
  <c r="W85" i="83" s="1"/>
  <c r="E85" i="86"/>
  <c r="E26" i="86" s="1"/>
  <c r="E203" i="86" s="1"/>
  <c r="E86" i="86"/>
  <c r="E87" i="86"/>
  <c r="E28" i="86" s="1"/>
  <c r="E205" i="86" s="1"/>
  <c r="E88" i="86"/>
  <c r="W89" i="83" s="1"/>
  <c r="E89" i="86"/>
  <c r="E90" i="86"/>
  <c r="E91" i="86"/>
  <c r="E32" i="86" s="1"/>
  <c r="E92" i="86"/>
  <c r="W93" i="83" s="1"/>
  <c r="E93" i="86"/>
  <c r="E94" i="86"/>
  <c r="E95" i="86"/>
  <c r="W96" i="83" s="1"/>
  <c r="E96" i="86"/>
  <c r="E97" i="86"/>
  <c r="E98" i="86"/>
  <c r="E99" i="86"/>
  <c r="E40" i="86"/>
  <c r="E100" i="86"/>
  <c r="E101" i="86"/>
  <c r="E102" i="86"/>
  <c r="W103" i="83" s="1"/>
  <c r="E103" i="86"/>
  <c r="E44" i="86" s="1"/>
  <c r="E221" i="86" s="1"/>
  <c r="E104" i="86"/>
  <c r="E105" i="86"/>
  <c r="E106" i="86"/>
  <c r="E107" i="86"/>
  <c r="E108" i="86"/>
  <c r="E109" i="86"/>
  <c r="E50" i="86" s="1"/>
  <c r="E110" i="86"/>
  <c r="E111" i="86"/>
  <c r="E112" i="86"/>
  <c r="E113" i="86"/>
  <c r="E114" i="86"/>
  <c r="E64" i="86"/>
  <c r="E6" i="110"/>
  <c r="E7" i="110"/>
  <c r="E8" i="110"/>
  <c r="E9" i="110"/>
  <c r="E10" i="110"/>
  <c r="E11" i="110"/>
  <c r="E12" i="110"/>
  <c r="E13" i="110"/>
  <c r="E14" i="110"/>
  <c r="E15" i="110"/>
  <c r="E16" i="110"/>
  <c r="E17" i="110"/>
  <c r="E18" i="110"/>
  <c r="E19" i="110"/>
  <c r="E20" i="110"/>
  <c r="E21" i="110"/>
  <c r="E22" i="110"/>
  <c r="E23" i="110"/>
  <c r="E24" i="110"/>
  <c r="E25" i="110"/>
  <c r="E26" i="110"/>
  <c r="E27" i="110"/>
  <c r="E28" i="110"/>
  <c r="E29" i="110"/>
  <c r="E30" i="110"/>
  <c r="E31" i="110"/>
  <c r="E32" i="110"/>
  <c r="E33" i="110"/>
  <c r="E34" i="110"/>
  <c r="E35" i="110"/>
  <c r="E36" i="110"/>
  <c r="E37" i="110"/>
  <c r="E38" i="110"/>
  <c r="E39" i="110"/>
  <c r="E40" i="110"/>
  <c r="E41" i="110"/>
  <c r="E42" i="110"/>
  <c r="E43" i="110"/>
  <c r="E44" i="110"/>
  <c r="E45" i="110"/>
  <c r="E46" i="110"/>
  <c r="E47" i="110"/>
  <c r="E48" i="110"/>
  <c r="E49" i="110"/>
  <c r="E50" i="110"/>
  <c r="E51" i="110"/>
  <c r="E52" i="110"/>
  <c r="E53" i="110"/>
  <c r="E54" i="110"/>
  <c r="E55" i="110"/>
  <c r="E5" i="110"/>
  <c r="E115" i="110"/>
  <c r="W124" i="120"/>
  <c r="W125" i="120"/>
  <c r="W126" i="120"/>
  <c r="W127" i="120"/>
  <c r="W128" i="120"/>
  <c r="W129" i="120"/>
  <c r="W130" i="120"/>
  <c r="W131" i="120"/>
  <c r="W132" i="120"/>
  <c r="W133" i="120"/>
  <c r="W134" i="120"/>
  <c r="W135" i="120"/>
  <c r="W136" i="120"/>
  <c r="W137" i="120"/>
  <c r="W138" i="120"/>
  <c r="W139" i="120"/>
  <c r="W140" i="120"/>
  <c r="W141" i="120"/>
  <c r="W142" i="120"/>
  <c r="W143" i="120"/>
  <c r="W144" i="120"/>
  <c r="W145" i="120"/>
  <c r="W146" i="120"/>
  <c r="W147" i="120"/>
  <c r="W148" i="120"/>
  <c r="W149" i="120"/>
  <c r="W150" i="120"/>
  <c r="W151" i="120"/>
  <c r="W152" i="120"/>
  <c r="W153" i="120"/>
  <c r="W154" i="120"/>
  <c r="W155" i="120"/>
  <c r="W156" i="120"/>
  <c r="W157" i="120"/>
  <c r="W158" i="120"/>
  <c r="W159" i="120"/>
  <c r="W160" i="120"/>
  <c r="W161" i="120"/>
  <c r="W162" i="120"/>
  <c r="W163" i="120"/>
  <c r="W164" i="120"/>
  <c r="W165" i="120"/>
  <c r="W166" i="120"/>
  <c r="W167" i="120"/>
  <c r="W168" i="120"/>
  <c r="W169" i="120"/>
  <c r="W170" i="120"/>
  <c r="W171" i="120"/>
  <c r="W172" i="120"/>
  <c r="W173" i="120"/>
  <c r="W123" i="120"/>
  <c r="E174" i="81"/>
  <c r="W174" i="79"/>
  <c r="W124" i="49"/>
  <c r="W125" i="49"/>
  <c r="W126" i="49"/>
  <c r="W127" i="49"/>
  <c r="W128" i="49"/>
  <c r="W129" i="49"/>
  <c r="W130" i="49"/>
  <c r="W131" i="49"/>
  <c r="W132" i="49"/>
  <c r="W133" i="49"/>
  <c r="W134" i="49"/>
  <c r="W135" i="49"/>
  <c r="W136" i="49"/>
  <c r="W137" i="49"/>
  <c r="W138" i="49"/>
  <c r="W139" i="49"/>
  <c r="W140" i="49"/>
  <c r="W141" i="49"/>
  <c r="W142" i="49"/>
  <c r="W143" i="49"/>
  <c r="W144" i="49"/>
  <c r="W145" i="49"/>
  <c r="W146" i="49"/>
  <c r="W147" i="49"/>
  <c r="W148" i="49"/>
  <c r="W149" i="49"/>
  <c r="W150" i="49"/>
  <c r="W151" i="49"/>
  <c r="W152" i="49"/>
  <c r="W153" i="49"/>
  <c r="W154" i="49"/>
  <c r="W155" i="49"/>
  <c r="W156" i="49"/>
  <c r="W157" i="49"/>
  <c r="W158" i="49"/>
  <c r="W159" i="49"/>
  <c r="W160" i="49"/>
  <c r="W161" i="49"/>
  <c r="W162" i="49"/>
  <c r="W163" i="49"/>
  <c r="W164" i="49"/>
  <c r="W165" i="49"/>
  <c r="W166" i="49"/>
  <c r="W167" i="49"/>
  <c r="W168" i="49"/>
  <c r="W169" i="49"/>
  <c r="W170" i="49"/>
  <c r="W171" i="49"/>
  <c r="W172" i="49"/>
  <c r="W173" i="49"/>
  <c r="W123" i="49"/>
  <c r="W174" i="50"/>
  <c r="G46" i="43"/>
  <c r="W124" i="52"/>
  <c r="W6" i="52" s="1"/>
  <c r="W125" i="52"/>
  <c r="W7" i="52" s="1"/>
  <c r="W126" i="52"/>
  <c r="W8" i="52" s="1"/>
  <c r="W127" i="52"/>
  <c r="W9" i="52" s="1"/>
  <c r="W128" i="52"/>
  <c r="W10" i="52" s="1"/>
  <c r="W129" i="52"/>
  <c r="W11" i="52" s="1"/>
  <c r="W130" i="52"/>
  <c r="W12" i="52" s="1"/>
  <c r="W131" i="52"/>
  <c r="W13" i="52" s="1"/>
  <c r="W132" i="52"/>
  <c r="W14" i="52"/>
  <c r="W133" i="52"/>
  <c r="W134" i="52"/>
  <c r="W16" i="52"/>
  <c r="W135" i="52"/>
  <c r="W17" i="52"/>
  <c r="W136" i="52"/>
  <c r="W18" i="52" s="1"/>
  <c r="W137" i="52"/>
  <c r="W19" i="52" s="1"/>
  <c r="W138" i="52"/>
  <c r="W20" i="52" s="1"/>
  <c r="W139" i="52"/>
  <c r="W21" i="52"/>
  <c r="W140" i="52"/>
  <c r="W22" i="52" s="1"/>
  <c r="W141" i="52"/>
  <c r="W23" i="52" s="1"/>
  <c r="W142" i="52"/>
  <c r="W24" i="52" s="1"/>
  <c r="W143" i="52"/>
  <c r="W25" i="52" s="1"/>
  <c r="W144" i="52"/>
  <c r="W26" i="52" s="1"/>
  <c r="W145" i="52"/>
  <c r="W27" i="52" s="1"/>
  <c r="W146" i="52"/>
  <c r="W28" i="52" s="1"/>
  <c r="W147" i="52"/>
  <c r="W29" i="52" s="1"/>
  <c r="W148" i="52"/>
  <c r="W30" i="52"/>
  <c r="W149" i="52"/>
  <c r="W31" i="52" s="1"/>
  <c r="W150" i="52"/>
  <c r="W32" i="52" s="1"/>
  <c r="W151" i="52"/>
  <c r="W33" i="52" s="1"/>
  <c r="W152" i="52"/>
  <c r="W34" i="52"/>
  <c r="W153" i="52"/>
  <c r="W35" i="52" s="1"/>
  <c r="W154" i="52"/>
  <c r="W36" i="52" s="1"/>
  <c r="W155" i="52"/>
  <c r="W37" i="52" s="1"/>
  <c r="W156" i="52"/>
  <c r="W38" i="52" s="1"/>
  <c r="W157" i="52"/>
  <c r="W39" i="52" s="1"/>
  <c r="W158" i="52"/>
  <c r="W40" i="52" s="1"/>
  <c r="W159" i="52"/>
  <c r="W41" i="52"/>
  <c r="W160" i="52"/>
  <c r="W42" i="52" s="1"/>
  <c r="W161" i="52"/>
  <c r="W43" i="52" s="1"/>
  <c r="W162" i="52"/>
  <c r="W44" i="52"/>
  <c r="W163" i="52"/>
  <c r="W45" i="52" s="1"/>
  <c r="W164" i="52"/>
  <c r="W46" i="52" s="1"/>
  <c r="W165" i="52"/>
  <c r="W47" i="52" s="1"/>
  <c r="W166" i="52"/>
  <c r="W48" i="52"/>
  <c r="W167" i="52"/>
  <c r="W49" i="52" s="1"/>
  <c r="W168" i="52"/>
  <c r="W50" i="52"/>
  <c r="W169" i="52"/>
  <c r="W51" i="52"/>
  <c r="W170" i="52"/>
  <c r="W52" i="52" s="1"/>
  <c r="W171" i="52"/>
  <c r="W53" i="52" s="1"/>
  <c r="W172" i="52"/>
  <c r="W54" i="52" s="1"/>
  <c r="W173" i="52"/>
  <c r="W55" i="52" s="1"/>
  <c r="W123" i="52"/>
  <c r="W5" i="52" s="1"/>
  <c r="E174" i="53"/>
  <c r="W174" i="58"/>
  <c r="W174" i="56" s="1"/>
  <c r="W124" i="116"/>
  <c r="W125" i="116"/>
  <c r="W126" i="116"/>
  <c r="W127" i="116"/>
  <c r="W9" i="116" s="1"/>
  <c r="W128" i="116"/>
  <c r="W129" i="116"/>
  <c r="W130" i="116"/>
  <c r="W131" i="116"/>
  <c r="W132" i="116"/>
  <c r="W133" i="116"/>
  <c r="W134" i="116"/>
  <c r="W135" i="116"/>
  <c r="W17" i="116" s="1"/>
  <c r="W136" i="116"/>
  <c r="W137" i="116"/>
  <c r="W138" i="116"/>
  <c r="W139" i="116"/>
  <c r="W140" i="116"/>
  <c r="W141" i="116"/>
  <c r="W142" i="116"/>
  <c r="W143" i="116"/>
  <c r="W25" i="116" s="1"/>
  <c r="W144" i="116"/>
  <c r="W145" i="116"/>
  <c r="W146" i="116"/>
  <c r="W147" i="116"/>
  <c r="W148" i="116"/>
  <c r="W149" i="116"/>
  <c r="W150" i="116"/>
  <c r="W151" i="116"/>
  <c r="W33" i="116" s="1"/>
  <c r="W152" i="116"/>
  <c r="W153" i="116"/>
  <c r="W154" i="116"/>
  <c r="W155" i="116"/>
  <c r="W156" i="116"/>
  <c r="W157" i="116"/>
  <c r="W158" i="116"/>
  <c r="W159" i="116"/>
  <c r="W41" i="116" s="1"/>
  <c r="W160" i="116"/>
  <c r="W161" i="116"/>
  <c r="W162" i="116"/>
  <c r="W163" i="116"/>
  <c r="W164" i="116"/>
  <c r="W165" i="116"/>
  <c r="W166" i="116"/>
  <c r="W167" i="116"/>
  <c r="W49" i="116" s="1"/>
  <c r="W168" i="116"/>
  <c r="W169" i="116"/>
  <c r="W170" i="116"/>
  <c r="W171" i="116"/>
  <c r="W172" i="116"/>
  <c r="W173" i="116"/>
  <c r="W123" i="116"/>
  <c r="W174" i="61"/>
  <c r="W174" i="62"/>
  <c r="W174" i="63"/>
  <c r="E124" i="93"/>
  <c r="E6" i="93" s="1"/>
  <c r="E125" i="93"/>
  <c r="E126" i="93"/>
  <c r="E127" i="93"/>
  <c r="E128" i="93"/>
  <c r="E129" i="93"/>
  <c r="E130" i="93"/>
  <c r="E131" i="93"/>
  <c r="E132" i="93"/>
  <c r="E14" i="93" s="1"/>
  <c r="E133" i="93"/>
  <c r="E134" i="93"/>
  <c r="E135" i="93"/>
  <c r="E136" i="93"/>
  <c r="E137" i="93"/>
  <c r="E138" i="93"/>
  <c r="E139" i="93"/>
  <c r="E140" i="93"/>
  <c r="E22" i="93" s="1"/>
  <c r="E141" i="93"/>
  <c r="E142" i="93"/>
  <c r="E143" i="93"/>
  <c r="E144" i="93"/>
  <c r="E145" i="93"/>
  <c r="E146" i="93"/>
  <c r="E147" i="93"/>
  <c r="E148" i="93"/>
  <c r="E30" i="93" s="1"/>
  <c r="E149" i="93"/>
  <c r="E150" i="93"/>
  <c r="E151" i="93"/>
  <c r="E152" i="93"/>
  <c r="E153" i="93"/>
  <c r="E154" i="93"/>
  <c r="E155" i="93"/>
  <c r="E156" i="93"/>
  <c r="E38" i="93" s="1"/>
  <c r="E157" i="93"/>
  <c r="E158" i="93"/>
  <c r="E159" i="93"/>
  <c r="E160" i="93"/>
  <c r="E161" i="93"/>
  <c r="E162" i="93"/>
  <c r="E163" i="93"/>
  <c r="E164" i="93"/>
  <c r="E46" i="93" s="1"/>
  <c r="E165" i="93"/>
  <c r="E166" i="93"/>
  <c r="E167" i="93"/>
  <c r="E168" i="93"/>
  <c r="E169" i="93"/>
  <c r="E170" i="93"/>
  <c r="E171" i="93"/>
  <c r="E172" i="93"/>
  <c r="E54" i="93" s="1"/>
  <c r="E173" i="93"/>
  <c r="E123" i="93"/>
  <c r="W174" i="112"/>
  <c r="E174" i="78"/>
  <c r="W124" i="65"/>
  <c r="W6" i="65" s="1"/>
  <c r="W125" i="65"/>
  <c r="W7" i="65" s="1"/>
  <c r="W184" i="65" s="1"/>
  <c r="W126" i="65"/>
  <c r="W8" i="65" s="1"/>
  <c r="W127" i="65"/>
  <c r="W9" i="65"/>
  <c r="W128" i="65"/>
  <c r="W10" i="65" s="1"/>
  <c r="W129" i="65"/>
  <c r="W11" i="65" s="1"/>
  <c r="W130" i="65"/>
  <c r="W12" i="65" s="1"/>
  <c r="W131" i="65"/>
  <c r="W13" i="65" s="1"/>
  <c r="W132" i="65"/>
  <c r="W14" i="65"/>
  <c r="W133" i="65"/>
  <c r="W134" i="65"/>
  <c r="W16" i="65" s="1"/>
  <c r="W135" i="65"/>
  <c r="W17" i="65" s="1"/>
  <c r="W136" i="65"/>
  <c r="W18" i="65"/>
  <c r="W137" i="65"/>
  <c r="W19" i="65" s="1"/>
  <c r="W138" i="65"/>
  <c r="W20" i="65" s="1"/>
  <c r="W197" i="65" s="1"/>
  <c r="W139" i="65"/>
  <c r="W21" i="65" s="1"/>
  <c r="W140" i="65"/>
  <c r="W22" i="65"/>
  <c r="W141" i="65"/>
  <c r="W23" i="65"/>
  <c r="W142" i="65"/>
  <c r="W24" i="65"/>
  <c r="W143" i="65"/>
  <c r="W25" i="65" s="1"/>
  <c r="W144" i="65"/>
  <c r="W26" i="65" s="1"/>
  <c r="W145" i="65"/>
  <c r="W27" i="65" s="1"/>
  <c r="W146" i="65"/>
  <c r="W28" i="65" s="1"/>
  <c r="W147" i="65"/>
  <c r="W29" i="65" s="1"/>
  <c r="W148" i="65"/>
  <c r="W30" i="65" s="1"/>
  <c r="W149" i="65"/>
  <c r="W31" i="65" s="1"/>
  <c r="W150" i="65"/>
  <c r="W32" i="65" s="1"/>
  <c r="W151" i="65"/>
  <c r="W33" i="65" s="1"/>
  <c r="W210" i="65" s="1"/>
  <c r="W152" i="65"/>
  <c r="W34" i="65"/>
  <c r="W153" i="65"/>
  <c r="W35" i="65"/>
  <c r="W154" i="65"/>
  <c r="W36" i="65"/>
  <c r="W155" i="65"/>
  <c r="W37" i="65" s="1"/>
  <c r="W156" i="65"/>
  <c r="W38" i="65"/>
  <c r="W157" i="65"/>
  <c r="W39" i="65" s="1"/>
  <c r="W158" i="65"/>
  <c r="W40" i="65"/>
  <c r="W159" i="65"/>
  <c r="W41" i="65" s="1"/>
  <c r="W160" i="65"/>
  <c r="W42" i="65" s="1"/>
  <c r="W161" i="65"/>
  <c r="W43" i="65" s="1"/>
  <c r="W162" i="65"/>
  <c r="W44" i="65"/>
  <c r="W163" i="65"/>
  <c r="W45" i="65" s="1"/>
  <c r="W164" i="65"/>
  <c r="W46" i="65" s="1"/>
  <c r="W165" i="65"/>
  <c r="W47" i="65" s="1"/>
  <c r="W166" i="65"/>
  <c r="W48" i="65"/>
  <c r="W167" i="65"/>
  <c r="W49" i="65" s="1"/>
  <c r="W168" i="65"/>
  <c r="W50" i="65" s="1"/>
  <c r="W169" i="65"/>
  <c r="W51" i="65" s="1"/>
  <c r="W170" i="65"/>
  <c r="W52" i="65"/>
  <c r="W171" i="65"/>
  <c r="W53" i="65" s="1"/>
  <c r="W172" i="65"/>
  <c r="W54" i="65"/>
  <c r="W173" i="65"/>
  <c r="W55" i="65" s="1"/>
  <c r="W123" i="65"/>
  <c r="W5" i="65" s="1"/>
  <c r="E174" i="66"/>
  <c r="E174" i="67"/>
  <c r="E174" i="68"/>
  <c r="W170" i="69"/>
  <c r="W52" i="69" s="1"/>
  <c r="W166" i="69"/>
  <c r="W48" i="69" s="1"/>
  <c r="W162" i="69"/>
  <c r="W158" i="69"/>
  <c r="W154" i="69"/>
  <c r="W150" i="69"/>
  <c r="W146" i="69"/>
  <c r="W142" i="69"/>
  <c r="W138" i="69"/>
  <c r="W20" i="69" s="1"/>
  <c r="W134" i="69"/>
  <c r="W16" i="69" s="1"/>
  <c r="W130" i="69"/>
  <c r="W126" i="69"/>
  <c r="W124" i="69"/>
  <c r="W125" i="69"/>
  <c r="W127" i="69"/>
  <c r="W128" i="69"/>
  <c r="W129" i="69"/>
  <c r="W174" i="69" s="1"/>
  <c r="W56" i="69" s="1"/>
  <c r="W131" i="69"/>
  <c r="W132" i="69"/>
  <c r="W133" i="69"/>
  <c r="W135" i="69"/>
  <c r="W136" i="69"/>
  <c r="W137" i="69"/>
  <c r="W139" i="69"/>
  <c r="W140" i="69"/>
  <c r="W141" i="69"/>
  <c r="W143" i="69"/>
  <c r="W144" i="69"/>
  <c r="W145" i="69"/>
  <c r="W147" i="69"/>
  <c r="W148" i="69"/>
  <c r="W149" i="69"/>
  <c r="W151" i="69"/>
  <c r="W33" i="69" s="1"/>
  <c r="W152" i="69"/>
  <c r="W34" i="69" s="1"/>
  <c r="W153" i="69"/>
  <c r="W155" i="69"/>
  <c r="W156" i="69"/>
  <c r="W157" i="69"/>
  <c r="W159" i="69"/>
  <c r="W160" i="69"/>
  <c r="W161" i="69"/>
  <c r="W43" i="69" s="1"/>
  <c r="W163" i="69"/>
  <c r="W164" i="69"/>
  <c r="W165" i="69"/>
  <c r="W167" i="69"/>
  <c r="W168" i="69"/>
  <c r="W169" i="69"/>
  <c r="W171" i="69"/>
  <c r="W172" i="69"/>
  <c r="W173" i="69"/>
  <c r="W55" i="69" s="1"/>
  <c r="W123" i="69"/>
  <c r="E174" i="70"/>
  <c r="E174" i="71"/>
  <c r="E174" i="59"/>
  <c r="D123" i="114"/>
  <c r="E6" i="87"/>
  <c r="E7" i="87"/>
  <c r="E126" i="114"/>
  <c r="E127" i="114"/>
  <c r="E10" i="87"/>
  <c r="E11" i="87"/>
  <c r="E130" i="114"/>
  <c r="E14" i="87"/>
  <c r="E15" i="87"/>
  <c r="E134" i="114"/>
  <c r="E18" i="87"/>
  <c r="E19" i="87"/>
  <c r="E138" i="114"/>
  <c r="E139" i="114"/>
  <c r="E22" i="87"/>
  <c r="E23" i="87"/>
  <c r="E142" i="114"/>
  <c r="E143" i="114"/>
  <c r="E26" i="87"/>
  <c r="E27" i="87"/>
  <c r="E146" i="114"/>
  <c r="E30" i="87"/>
  <c r="E31" i="87"/>
  <c r="E150" i="114"/>
  <c r="E34" i="87"/>
  <c r="E35" i="87"/>
  <c r="E154" i="114"/>
  <c r="E155" i="114"/>
  <c r="E37" i="114" s="1"/>
  <c r="E38" i="87"/>
  <c r="E39" i="87"/>
  <c r="E158" i="114"/>
  <c r="E159" i="114"/>
  <c r="E42" i="87"/>
  <c r="E43" i="87"/>
  <c r="E162" i="114"/>
  <c r="E46" i="87"/>
  <c r="E47" i="87"/>
  <c r="E166" i="114"/>
  <c r="E50" i="87"/>
  <c r="E51" i="87"/>
  <c r="E170" i="114"/>
  <c r="E171" i="114"/>
  <c r="E54" i="87"/>
  <c r="E55" i="87"/>
  <c r="E123" i="114"/>
  <c r="E174" i="90"/>
  <c r="E174" i="91"/>
  <c r="E174" i="92"/>
  <c r="E174" i="73"/>
  <c r="W174" i="75"/>
  <c r="W174" i="49"/>
  <c r="E56" i="108"/>
  <c r="W174" i="52"/>
  <c r="W56" i="52" s="1"/>
  <c r="W115" i="69"/>
  <c r="E56" i="71"/>
  <c r="W56" i="80"/>
  <c r="E56" i="107"/>
  <c r="D46" i="43"/>
  <c r="W111" i="83"/>
  <c r="W110" i="115" s="1"/>
  <c r="W51" i="115" s="1"/>
  <c r="W99" i="83"/>
  <c r="W95" i="83"/>
  <c r="W94" i="115" s="1"/>
  <c r="W35" i="115" s="1"/>
  <c r="E174" i="114"/>
  <c r="W15" i="65"/>
  <c r="E56" i="73"/>
  <c r="W15" i="52"/>
  <c r="W174" i="120"/>
  <c r="W112" i="83"/>
  <c r="W53" i="83" s="1"/>
  <c r="K230" i="83" s="1"/>
  <c r="E15" i="85"/>
  <c r="E56" i="90"/>
  <c r="W46" i="49"/>
  <c r="W30" i="49"/>
  <c r="K85" i="48"/>
  <c r="W22" i="49"/>
  <c r="W199" i="65"/>
  <c r="W14" i="49"/>
  <c r="E191" i="70" s="1"/>
  <c r="W6" i="49"/>
  <c r="W56" i="75"/>
  <c r="E115" i="114"/>
  <c r="E21" i="87"/>
  <c r="W56" i="79"/>
  <c r="W115" i="104"/>
  <c r="E56" i="53"/>
  <c r="E105" i="114"/>
  <c r="E93" i="114"/>
  <c r="E81" i="114"/>
  <c r="E73" i="114"/>
  <c r="E49" i="93"/>
  <c r="E37" i="93"/>
  <c r="E25" i="93"/>
  <c r="E13" i="93"/>
  <c r="E141" i="114"/>
  <c r="W56" i="62"/>
  <c r="W55" i="49"/>
  <c r="E232" i="66" s="1"/>
  <c r="W47" i="49"/>
  <c r="K102" i="48"/>
  <c r="W39" i="49"/>
  <c r="E216" i="109"/>
  <c r="W31" i="49"/>
  <c r="W23" i="49"/>
  <c r="E200" i="68" s="1"/>
  <c r="W15" i="49"/>
  <c r="W7" i="49"/>
  <c r="E184" i="85" s="1"/>
  <c r="E64" i="114"/>
  <c r="E5" i="114"/>
  <c r="E53" i="84"/>
  <c r="E49" i="84"/>
  <c r="E104" i="114"/>
  <c r="E41" i="84"/>
  <c r="E37" i="84"/>
  <c r="E33" i="84"/>
  <c r="E29" i="84"/>
  <c r="E84" i="114"/>
  <c r="E25" i="114" s="1"/>
  <c r="E80" i="114"/>
  <c r="E21" i="114"/>
  <c r="E17" i="84"/>
  <c r="E72" i="114"/>
  <c r="E9" i="84"/>
  <c r="E9" i="87"/>
  <c r="W54" i="49"/>
  <c r="K109" i="48"/>
  <c r="W38" i="49"/>
  <c r="E215" i="59" s="1"/>
  <c r="E157" i="114"/>
  <c r="E39" i="114" s="1"/>
  <c r="E216" i="114" s="1"/>
  <c r="E113" i="114"/>
  <c r="E97" i="114"/>
  <c r="E38" i="114" s="1"/>
  <c r="E215" i="114" s="1"/>
  <c r="E85" i="114"/>
  <c r="E69" i="114"/>
  <c r="E45" i="93"/>
  <c r="E222" i="93" s="1"/>
  <c r="E33" i="93"/>
  <c r="E21" i="93"/>
  <c r="W56" i="63"/>
  <c r="E56" i="68"/>
  <c r="E125" i="114"/>
  <c r="E56" i="67"/>
  <c r="W114" i="83"/>
  <c r="W113" i="120"/>
  <c r="W54" i="120" s="1"/>
  <c r="W231" i="120" s="1"/>
  <c r="W106" i="83"/>
  <c r="W102" i="83"/>
  <c r="W101" i="120"/>
  <c r="W98" i="83"/>
  <c r="W90" i="83"/>
  <c r="W89" i="120" s="1"/>
  <c r="W30" i="120" s="1"/>
  <c r="W207" i="120" s="1"/>
  <c r="W82" i="83"/>
  <c r="W70" i="83"/>
  <c r="W69" i="120"/>
  <c r="W66" i="83"/>
  <c r="E56" i="106"/>
  <c r="E111" i="114"/>
  <c r="E52" i="114" s="1"/>
  <c r="W111" i="115"/>
  <c r="W52" i="115" s="1"/>
  <c r="E107" i="114"/>
  <c r="E48" i="114" s="1"/>
  <c r="E103" i="114"/>
  <c r="E44" i="114" s="1"/>
  <c r="E99" i="114"/>
  <c r="E40" i="114" s="1"/>
  <c r="E95" i="114"/>
  <c r="E36" i="114" s="1"/>
  <c r="E91" i="114"/>
  <c r="E32" i="114" s="1"/>
  <c r="E87" i="114"/>
  <c r="E28" i="114"/>
  <c r="E83" i="114"/>
  <c r="E24" i="114"/>
  <c r="E79" i="114"/>
  <c r="E20" i="114"/>
  <c r="E75" i="114"/>
  <c r="E16" i="114"/>
  <c r="E71" i="114"/>
  <c r="E12" i="114"/>
  <c r="E67" i="114"/>
  <c r="E8" i="114"/>
  <c r="E53" i="87"/>
  <c r="W56" i="58"/>
  <c r="W56" i="57"/>
  <c r="W115" i="51"/>
  <c r="E109" i="114"/>
  <c r="E101" i="114"/>
  <c r="E89" i="114"/>
  <c r="E77" i="114"/>
  <c r="E65" i="114"/>
  <c r="E53" i="93"/>
  <c r="E41" i="93"/>
  <c r="E29" i="93"/>
  <c r="E17" i="93"/>
  <c r="E9" i="93"/>
  <c r="E173" i="114"/>
  <c r="E174" i="93"/>
  <c r="E114" i="114"/>
  <c r="E110" i="114"/>
  <c r="E106" i="114"/>
  <c r="E102" i="114"/>
  <c r="E98" i="114"/>
  <c r="E94" i="114"/>
  <c r="E35" i="114" s="1"/>
  <c r="E90" i="114"/>
  <c r="E86" i="114"/>
  <c r="E27" i="114" s="1"/>
  <c r="E204" i="114" s="1"/>
  <c r="E82" i="114"/>
  <c r="E23" i="114"/>
  <c r="E78" i="114"/>
  <c r="E74" i="114"/>
  <c r="E70" i="114"/>
  <c r="E66" i="114"/>
  <c r="E7" i="114" s="1"/>
  <c r="E184" i="114" s="1"/>
  <c r="E41" i="87"/>
  <c r="E216" i="110"/>
  <c r="E153" i="114"/>
  <c r="E169" i="114"/>
  <c r="E137" i="114"/>
  <c r="E56" i="92"/>
  <c r="E56" i="91"/>
  <c r="W56" i="50"/>
  <c r="W52" i="49"/>
  <c r="E229" i="92" s="1"/>
  <c r="W12" i="49"/>
  <c r="K67" i="48" s="1"/>
  <c r="E165" i="114"/>
  <c r="E149" i="114"/>
  <c r="E133" i="114"/>
  <c r="W174" i="116"/>
  <c r="E30" i="86"/>
  <c r="E56" i="81"/>
  <c r="E37" i="87"/>
  <c r="W47" i="69"/>
  <c r="W39" i="69"/>
  <c r="W31" i="69"/>
  <c r="W23" i="69"/>
  <c r="W200" i="69" s="1"/>
  <c r="W15" i="69"/>
  <c r="W7" i="69"/>
  <c r="E189" i="68"/>
  <c r="E115" i="93"/>
  <c r="W74" i="83"/>
  <c r="W73" i="115" s="1"/>
  <c r="W14" i="115" s="1"/>
  <c r="E14" i="86"/>
  <c r="W44" i="49"/>
  <c r="W221" i="62" s="1"/>
  <c r="W36" i="49"/>
  <c r="W28" i="49"/>
  <c r="W205" i="63" s="1"/>
  <c r="W20" i="49"/>
  <c r="E167" i="114"/>
  <c r="E49" i="87"/>
  <c r="E163" i="114"/>
  <c r="E45" i="114"/>
  <c r="E45" i="87"/>
  <c r="E151" i="114"/>
  <c r="E33" i="87"/>
  <c r="E147" i="114"/>
  <c r="E29" i="87"/>
  <c r="E135" i="114"/>
  <c r="E17" i="87"/>
  <c r="E131" i="114"/>
  <c r="E13" i="114" s="1"/>
  <c r="E190" i="114" s="1"/>
  <c r="E13" i="87"/>
  <c r="E161" i="114"/>
  <c r="E145" i="114"/>
  <c r="E129" i="114"/>
  <c r="E56" i="110"/>
  <c r="E115" i="85"/>
  <c r="E56" i="85"/>
  <c r="E44" i="85"/>
  <c r="W104" i="83"/>
  <c r="W103" i="120"/>
  <c r="W44" i="120" s="1"/>
  <c r="W88" i="83"/>
  <c r="W87" i="120"/>
  <c r="W28" i="120" s="1"/>
  <c r="W205" i="120" s="1"/>
  <c r="E5" i="87"/>
  <c r="E25" i="87"/>
  <c r="E184" i="67"/>
  <c r="W207" i="61"/>
  <c r="W51" i="49"/>
  <c r="W43" i="49"/>
  <c r="W220" i="51"/>
  <c r="W35" i="49"/>
  <c r="E212" i="109" s="1"/>
  <c r="W27" i="49"/>
  <c r="W19" i="49"/>
  <c r="E196" i="92"/>
  <c r="W11" i="49"/>
  <c r="W188" i="51" s="1"/>
  <c r="E56" i="66"/>
  <c r="W56" i="61"/>
  <c r="W26" i="49"/>
  <c r="K81" i="48" s="1"/>
  <c r="W18" i="49"/>
  <c r="K73" i="48" s="1"/>
  <c r="W10" i="49"/>
  <c r="E187" i="91"/>
  <c r="W53" i="49"/>
  <c r="K108" i="48"/>
  <c r="W49" i="49"/>
  <c r="E226" i="68" s="1"/>
  <c r="W45" i="49"/>
  <c r="W41" i="49"/>
  <c r="W37" i="49"/>
  <c r="K92" i="48"/>
  <c r="W33" i="49"/>
  <c r="W21" i="49"/>
  <c r="W198" i="63" s="1"/>
  <c r="W13" i="49"/>
  <c r="W48" i="116"/>
  <c r="W40" i="116"/>
  <c r="W32" i="116"/>
  <c r="W24" i="116"/>
  <c r="W16" i="116"/>
  <c r="W8" i="116"/>
  <c r="E207" i="53"/>
  <c r="E56" i="54"/>
  <c r="W55" i="116"/>
  <c r="W51" i="116"/>
  <c r="W47" i="116"/>
  <c r="W43" i="116"/>
  <c r="W39" i="116"/>
  <c r="W35" i="116"/>
  <c r="W212" i="116" s="1"/>
  <c r="W31" i="116"/>
  <c r="W27" i="116"/>
  <c r="W23" i="116"/>
  <c r="W19" i="116"/>
  <c r="W15" i="116"/>
  <c r="W11" i="116"/>
  <c r="W7" i="116"/>
  <c r="W54" i="116"/>
  <c r="W231" i="116" s="1"/>
  <c r="W50" i="116"/>
  <c r="W46" i="116"/>
  <c r="W42" i="116"/>
  <c r="W38" i="116"/>
  <c r="W34" i="116"/>
  <c r="W30" i="116"/>
  <c r="W26" i="116"/>
  <c r="W22" i="116"/>
  <c r="W199" i="116" s="1"/>
  <c r="W18" i="116"/>
  <c r="W14" i="116"/>
  <c r="W10" i="116"/>
  <c r="W6" i="116"/>
  <c r="W5" i="116"/>
  <c r="W53" i="116"/>
  <c r="W45" i="116"/>
  <c r="W37" i="116"/>
  <c r="W29" i="116"/>
  <c r="W21" i="116"/>
  <c r="W13" i="116"/>
  <c r="W190" i="116" s="1"/>
  <c r="E52" i="93"/>
  <c r="E229" i="93" s="1"/>
  <c r="E44" i="93"/>
  <c r="E221" i="93" s="1"/>
  <c r="E36" i="93"/>
  <c r="E32" i="93"/>
  <c r="E28" i="93"/>
  <c r="E205" i="93" s="1"/>
  <c r="E20" i="93"/>
  <c r="E197" i="93" s="1"/>
  <c r="E12" i="93"/>
  <c r="E189" i="93" s="1"/>
  <c r="E55" i="93"/>
  <c r="E232" i="93" s="1"/>
  <c r="E51" i="93"/>
  <c r="E47" i="93"/>
  <c r="E224" i="93" s="1"/>
  <c r="E43" i="93"/>
  <c r="E220" i="93" s="1"/>
  <c r="E39" i="93"/>
  <c r="E216" i="93" s="1"/>
  <c r="E35" i="93"/>
  <c r="E212" i="93" s="1"/>
  <c r="E31" i="93"/>
  <c r="E27" i="93"/>
  <c r="E204" i="93" s="1"/>
  <c r="E23" i="93"/>
  <c r="E200" i="93" s="1"/>
  <c r="E19" i="93"/>
  <c r="E196" i="93" s="1"/>
  <c r="E15" i="93"/>
  <c r="E192" i="93" s="1"/>
  <c r="E11" i="93"/>
  <c r="E188" i="93" s="1"/>
  <c r="E7" i="93"/>
  <c r="E184" i="93" s="1"/>
  <c r="E50" i="93"/>
  <c r="E42" i="93"/>
  <c r="E34" i="93"/>
  <c r="E26" i="93"/>
  <c r="E203" i="93" s="1"/>
  <c r="E18" i="93"/>
  <c r="E195" i="93" s="1"/>
  <c r="E10" i="93"/>
  <c r="E187" i="93" s="1"/>
  <c r="E56" i="78"/>
  <c r="W51" i="69"/>
  <c r="W35" i="69"/>
  <c r="W19" i="69"/>
  <c r="E56" i="70"/>
  <c r="W50" i="69"/>
  <c r="W18" i="69"/>
  <c r="W195" i="69" s="1"/>
  <c r="W5" i="69"/>
  <c r="W49" i="69"/>
  <c r="W226" i="69" s="1"/>
  <c r="W41" i="69"/>
  <c r="W218" i="69" s="1"/>
  <c r="W25" i="69"/>
  <c r="W17" i="69"/>
  <c r="W9" i="69"/>
  <c r="W27" i="69"/>
  <c r="W204" i="69" s="1"/>
  <c r="W11" i="69"/>
  <c r="W188" i="69" s="1"/>
  <c r="W42" i="69"/>
  <c r="W26" i="69"/>
  <c r="W203" i="69" s="1"/>
  <c r="W22" i="69"/>
  <c r="W199" i="69" s="1"/>
  <c r="W10" i="69"/>
  <c r="W44" i="69"/>
  <c r="W40" i="69"/>
  <c r="W36" i="69"/>
  <c r="W213" i="69" s="1"/>
  <c r="W32" i="69"/>
  <c r="W28" i="69"/>
  <c r="W24" i="69"/>
  <c r="W12" i="69"/>
  <c r="W189" i="69"/>
  <c r="W8" i="69"/>
  <c r="E172" i="114"/>
  <c r="E54" i="114" s="1"/>
  <c r="E231" i="114" s="1"/>
  <c r="E168" i="114"/>
  <c r="E164" i="114"/>
  <c r="E160" i="114"/>
  <c r="E156" i="114"/>
  <c r="E152" i="114"/>
  <c r="E148" i="114"/>
  <c r="E30" i="114" s="1"/>
  <c r="E207" i="114" s="1"/>
  <c r="E144" i="114"/>
  <c r="E140" i="114"/>
  <c r="E136" i="114"/>
  <c r="E132" i="114"/>
  <c r="E128" i="114"/>
  <c r="E124" i="114"/>
  <c r="E52" i="87"/>
  <c r="E48" i="87"/>
  <c r="E44" i="87"/>
  <c r="E40" i="87"/>
  <c r="E36" i="87"/>
  <c r="E32" i="87"/>
  <c r="E28" i="87"/>
  <c r="E24" i="87"/>
  <c r="E20" i="87"/>
  <c r="E16" i="87"/>
  <c r="E12" i="87"/>
  <c r="E8" i="87"/>
  <c r="E5" i="84"/>
  <c r="E45" i="84"/>
  <c r="E21" i="84"/>
  <c r="E112" i="114"/>
  <c r="E53" i="114"/>
  <c r="E230" i="114" s="1"/>
  <c r="E100" i="114"/>
  <c r="E41" i="114"/>
  <c r="E92" i="114"/>
  <c r="E68" i="114"/>
  <c r="E9" i="114" s="1"/>
  <c r="E52" i="84"/>
  <c r="E48" i="84"/>
  <c r="E44" i="84"/>
  <c r="E40" i="84"/>
  <c r="E36" i="84"/>
  <c r="E32" i="84"/>
  <c r="E28" i="84"/>
  <c r="E24" i="84"/>
  <c r="E20" i="84"/>
  <c r="E16" i="84"/>
  <c r="E12" i="84"/>
  <c r="E8" i="84"/>
  <c r="E25" i="84"/>
  <c r="E13" i="84"/>
  <c r="E108" i="114"/>
  <c r="E96" i="114"/>
  <c r="E88" i="114"/>
  <c r="E76" i="114"/>
  <c r="E17" i="114" s="1"/>
  <c r="E55" i="84"/>
  <c r="E51" i="84"/>
  <c r="E47" i="84"/>
  <c r="E43" i="84"/>
  <c r="E39" i="84"/>
  <c r="E35" i="84"/>
  <c r="E31" i="84"/>
  <c r="E27" i="84"/>
  <c r="E23" i="84"/>
  <c r="E19" i="84"/>
  <c r="E15" i="84"/>
  <c r="E11" i="84"/>
  <c r="E7" i="84"/>
  <c r="E54" i="84"/>
  <c r="E50" i="84"/>
  <c r="E46" i="84"/>
  <c r="E42" i="84"/>
  <c r="E38" i="84"/>
  <c r="E34" i="84"/>
  <c r="E30" i="84"/>
  <c r="E207" i="84"/>
  <c r="E26" i="84"/>
  <c r="E22" i="84"/>
  <c r="E18" i="84"/>
  <c r="E14" i="84"/>
  <c r="E10" i="84"/>
  <c r="E6" i="84"/>
  <c r="E28" i="85"/>
  <c r="E12" i="85"/>
  <c r="W113" i="83"/>
  <c r="E112" i="72"/>
  <c r="W109" i="83"/>
  <c r="W105" i="83"/>
  <c r="W104" i="120"/>
  <c r="W45" i="120" s="1"/>
  <c r="W222" i="120" s="1"/>
  <c r="W97" i="83"/>
  <c r="W73" i="83"/>
  <c r="W72" i="115" s="1"/>
  <c r="W13" i="115" s="1"/>
  <c r="E13" i="86"/>
  <c r="E49" i="86"/>
  <c r="E52" i="86"/>
  <c r="W100" i="83"/>
  <c r="W99" i="115" s="1"/>
  <c r="W40" i="115" s="1"/>
  <c r="W68" i="83"/>
  <c r="W67" i="115" s="1"/>
  <c r="W8" i="115" s="1"/>
  <c r="W36" i="83"/>
  <c r="K213" i="83" s="1"/>
  <c r="E31" i="86"/>
  <c r="W91" i="83"/>
  <c r="W90" i="115" s="1"/>
  <c r="W31" i="115" s="1"/>
  <c r="E27" i="86"/>
  <c r="W87" i="83"/>
  <c r="W86" i="115" s="1"/>
  <c r="W27" i="115" s="1"/>
  <c r="E15" i="86"/>
  <c r="W75" i="83"/>
  <c r="E11" i="86"/>
  <c r="E188" i="86" s="1"/>
  <c r="E7" i="86"/>
  <c r="W67" i="83"/>
  <c r="W66" i="115" s="1"/>
  <c r="W7" i="115" s="1"/>
  <c r="E51" i="86"/>
  <c r="E39" i="86"/>
  <c r="E216" i="86" s="1"/>
  <c r="E35" i="86"/>
  <c r="E22" i="86"/>
  <c r="E6" i="86"/>
  <c r="W80" i="83"/>
  <c r="W79" i="115" s="1"/>
  <c r="W20" i="115" s="1"/>
  <c r="E33" i="86"/>
  <c r="E210" i="86" s="1"/>
  <c r="W81" i="83"/>
  <c r="E21" i="86"/>
  <c r="W77" i="83"/>
  <c r="W76" i="115" s="1"/>
  <c r="W17" i="115" s="1"/>
  <c r="E17" i="86"/>
  <c r="W69" i="83"/>
  <c r="W68" i="115" s="1"/>
  <c r="W9" i="115" s="1"/>
  <c r="E9" i="86"/>
  <c r="E53" i="86"/>
  <c r="E230" i="86" s="1"/>
  <c r="E45" i="86"/>
  <c r="E222" i="86" s="1"/>
  <c r="E37" i="86"/>
  <c r="W84" i="83"/>
  <c r="W83" i="115" s="1"/>
  <c r="W24" i="115" s="1"/>
  <c r="E54" i="86"/>
  <c r="E46" i="86"/>
  <c r="E42" i="86"/>
  <c r="E38" i="86"/>
  <c r="W92" i="83"/>
  <c r="W91" i="115" s="1"/>
  <c r="W32" i="115" s="1"/>
  <c r="W76" i="83"/>
  <c r="W75" i="115" s="1"/>
  <c r="W16" i="115" s="1"/>
  <c r="E174" i="82"/>
  <c r="W124" i="104"/>
  <c r="E124" i="72"/>
  <c r="W125" i="104"/>
  <c r="E125" i="72"/>
  <c r="W126" i="104"/>
  <c r="E126" i="72"/>
  <c r="W127" i="104"/>
  <c r="E127" i="72"/>
  <c r="W128" i="104"/>
  <c r="E128" i="72"/>
  <c r="W129" i="104"/>
  <c r="E129" i="72"/>
  <c r="W130" i="104"/>
  <c r="E130" i="72"/>
  <c r="W131" i="104"/>
  <c r="E131" i="72"/>
  <c r="W132" i="104"/>
  <c r="E132" i="72"/>
  <c r="W133" i="104"/>
  <c r="E133" i="72"/>
  <c r="W134" i="104"/>
  <c r="E134" i="72"/>
  <c r="W135" i="104"/>
  <c r="E135" i="72"/>
  <c r="W136" i="104"/>
  <c r="E136" i="72"/>
  <c r="W137" i="104"/>
  <c r="E137" i="72"/>
  <c r="W138" i="104"/>
  <c r="E138" i="72"/>
  <c r="W139" i="104"/>
  <c r="E139" i="72"/>
  <c r="W140" i="104"/>
  <c r="E140" i="72"/>
  <c r="W141" i="104"/>
  <c r="E141" i="72"/>
  <c r="W142" i="104"/>
  <c r="E142" i="72"/>
  <c r="W143" i="104"/>
  <c r="E143" i="72"/>
  <c r="W144" i="104"/>
  <c r="E144" i="72"/>
  <c r="W145" i="104"/>
  <c r="E145" i="72"/>
  <c r="W146" i="104"/>
  <c r="E146" i="72"/>
  <c r="W147" i="104"/>
  <c r="E147" i="72"/>
  <c r="W148" i="104"/>
  <c r="E148" i="72"/>
  <c r="W149" i="104"/>
  <c r="E149" i="72"/>
  <c r="W150" i="104"/>
  <c r="E150" i="72"/>
  <c r="W151" i="104"/>
  <c r="E151" i="72"/>
  <c r="W152" i="104"/>
  <c r="E152" i="72"/>
  <c r="W153" i="104"/>
  <c r="E153" i="72"/>
  <c r="W154" i="104"/>
  <c r="E154" i="72"/>
  <c r="W155" i="104"/>
  <c r="E155" i="72"/>
  <c r="W156" i="104"/>
  <c r="E156" i="72"/>
  <c r="W157" i="104"/>
  <c r="E157" i="72"/>
  <c r="W158" i="104"/>
  <c r="E158" i="72"/>
  <c r="W159" i="104"/>
  <c r="E159" i="72"/>
  <c r="W160" i="104"/>
  <c r="E160" i="72"/>
  <c r="W161" i="104"/>
  <c r="E161" i="72"/>
  <c r="W162" i="104"/>
  <c r="E162" i="72"/>
  <c r="W163" i="104"/>
  <c r="E163" i="72"/>
  <c r="W164" i="104"/>
  <c r="E164" i="72"/>
  <c r="W165" i="104"/>
  <c r="E165" i="72"/>
  <c r="W166" i="104"/>
  <c r="E166" i="72"/>
  <c r="W167" i="104"/>
  <c r="E167" i="72"/>
  <c r="W168" i="104"/>
  <c r="E168" i="72"/>
  <c r="W169" i="104"/>
  <c r="E169" i="72"/>
  <c r="W170" i="104"/>
  <c r="E170" i="72"/>
  <c r="W171" i="104"/>
  <c r="E171" i="72"/>
  <c r="W172" i="104"/>
  <c r="E172" i="72"/>
  <c r="W173" i="104"/>
  <c r="E173" i="72"/>
  <c r="W123" i="104"/>
  <c r="E123" i="72"/>
  <c r="W174" i="76"/>
  <c r="W174" i="77"/>
  <c r="E6" i="111"/>
  <c r="E7" i="111"/>
  <c r="E8" i="111"/>
  <c r="E9" i="111"/>
  <c r="E10" i="111"/>
  <c r="E11" i="111"/>
  <c r="E12" i="111"/>
  <c r="E13" i="111"/>
  <c r="E14" i="111"/>
  <c r="E15" i="111"/>
  <c r="E16" i="111"/>
  <c r="E17" i="111"/>
  <c r="E18" i="111"/>
  <c r="E19" i="111"/>
  <c r="E20" i="111"/>
  <c r="E21" i="111"/>
  <c r="E22" i="111"/>
  <c r="E23" i="111"/>
  <c r="E24" i="111"/>
  <c r="E25" i="111"/>
  <c r="E26" i="111"/>
  <c r="E203"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 i="111"/>
  <c r="E115" i="111"/>
  <c r="B104" i="126"/>
  <c r="E46" i="43"/>
  <c r="E14" i="114"/>
  <c r="E191" i="114" s="1"/>
  <c r="W184" i="116"/>
  <c r="W216" i="116"/>
  <c r="E215" i="71"/>
  <c r="E207" i="106"/>
  <c r="E189" i="73"/>
  <c r="E216" i="68"/>
  <c r="E189" i="90"/>
  <c r="E189" i="110"/>
  <c r="E207" i="78"/>
  <c r="E215" i="111"/>
  <c r="E207" i="111"/>
  <c r="E189" i="85"/>
  <c r="E184" i="53"/>
  <c r="E207" i="70"/>
  <c r="L184" i="79"/>
  <c r="E215" i="90"/>
  <c r="E216" i="66"/>
  <c r="E189" i="106"/>
  <c r="W207" i="112"/>
  <c r="E215" i="53"/>
  <c r="W184" i="62"/>
  <c r="E216" i="59"/>
  <c r="W215" i="61"/>
  <c r="E184" i="71"/>
  <c r="E216" i="82"/>
  <c r="E216" i="91"/>
  <c r="E216" i="54"/>
  <c r="E216" i="78"/>
  <c r="E184" i="86"/>
  <c r="E42" i="114"/>
  <c r="W215" i="116"/>
  <c r="W216" i="51"/>
  <c r="W207" i="51"/>
  <c r="E215" i="68"/>
  <c r="E216" i="92"/>
  <c r="E216" i="81"/>
  <c r="E215" i="66"/>
  <c r="E207" i="90"/>
  <c r="E207" i="107"/>
  <c r="W184" i="112"/>
  <c r="E199" i="111"/>
  <c r="W199" i="62"/>
  <c r="E221" i="107"/>
  <c r="W191" i="62"/>
  <c r="E46" i="114"/>
  <c r="E115" i="86"/>
  <c r="E56" i="86" s="1"/>
  <c r="E113" i="72"/>
  <c r="E215" i="84"/>
  <c r="E34" i="114"/>
  <c r="W207" i="116"/>
  <c r="W184" i="61"/>
  <c r="W215" i="62"/>
  <c r="W184" i="51"/>
  <c r="E216" i="53"/>
  <c r="W215" i="51"/>
  <c r="E215" i="67"/>
  <c r="E215" i="70"/>
  <c r="E215" i="106"/>
  <c r="E207" i="82"/>
  <c r="E199" i="66"/>
  <c r="E216" i="67"/>
  <c r="E205" i="90"/>
  <c r="E207" i="73"/>
  <c r="W184" i="80"/>
  <c r="E207" i="92"/>
  <c r="E207" i="81"/>
  <c r="W56" i="77"/>
  <c r="E216" i="111"/>
  <c r="E184" i="111"/>
  <c r="E215" i="86"/>
  <c r="E184" i="84"/>
  <c r="E216" i="84"/>
  <c r="E189" i="84"/>
  <c r="W216" i="61"/>
  <c r="E199" i="53"/>
  <c r="E207" i="54"/>
  <c r="E199" i="68"/>
  <c r="E199" i="71"/>
  <c r="E215" i="82"/>
  <c r="W199" i="61"/>
  <c r="E207" i="66"/>
  <c r="E184" i="68"/>
  <c r="E216" i="71"/>
  <c r="E184" i="82"/>
  <c r="E184" i="91"/>
  <c r="E215" i="73"/>
  <c r="W216" i="80"/>
  <c r="E215" i="87"/>
  <c r="E207" i="59"/>
  <c r="E184" i="78"/>
  <c r="E184" i="109"/>
  <c r="E231" i="84"/>
  <c r="W43" i="83"/>
  <c r="E11" i="114"/>
  <c r="E188" i="114"/>
  <c r="E192" i="53"/>
  <c r="E184" i="66"/>
  <c r="E184" i="107"/>
  <c r="E207" i="86"/>
  <c r="E184" i="54"/>
  <c r="E207" i="110"/>
  <c r="W207" i="63"/>
  <c r="W216" i="112"/>
  <c r="E216" i="85"/>
  <c r="E94" i="72"/>
  <c r="E35" i="72" s="1"/>
  <c r="E212" i="72" s="1"/>
  <c r="W205" i="61"/>
  <c r="E222" i="111"/>
  <c r="E190" i="111"/>
  <c r="W94" i="120"/>
  <c r="W35" i="120" s="1"/>
  <c r="W212" i="120" s="1"/>
  <c r="E111" i="72"/>
  <c r="E52" i="72" s="1"/>
  <c r="E229" i="72" s="1"/>
  <c r="E205" i="85"/>
  <c r="E199" i="84"/>
  <c r="E56" i="84"/>
  <c r="W203" i="62"/>
  <c r="E199" i="54"/>
  <c r="E199" i="67"/>
  <c r="E199" i="70"/>
  <c r="E199" i="82"/>
  <c r="E232" i="81"/>
  <c r="K110" i="48"/>
  <c r="E232" i="90"/>
  <c r="E191" i="110"/>
  <c r="E229" i="111"/>
  <c r="E199" i="86"/>
  <c r="W205" i="69"/>
  <c r="W203" i="116"/>
  <c r="E203" i="54"/>
  <c r="W199" i="51"/>
  <c r="E199" i="106"/>
  <c r="E199" i="90"/>
  <c r="E199" i="85"/>
  <c r="E199" i="78"/>
  <c r="E199" i="92"/>
  <c r="E199" i="81"/>
  <c r="E101" i="72"/>
  <c r="E42" i="72" s="1"/>
  <c r="W187" i="116"/>
  <c r="E212" i="59"/>
  <c r="E192" i="81"/>
  <c r="E231" i="73"/>
  <c r="E189" i="111"/>
  <c r="E189" i="87"/>
  <c r="E18" i="114"/>
  <c r="W230" i="63"/>
  <c r="W224" i="61"/>
  <c r="W187" i="51"/>
  <c r="E220" i="92"/>
  <c r="E200" i="81"/>
  <c r="L232" i="79"/>
  <c r="E232" i="106"/>
  <c r="W232" i="63"/>
  <c r="W191" i="80"/>
  <c r="W221" i="120"/>
  <c r="E200" i="66"/>
  <c r="E189" i="70"/>
  <c r="W232" i="80"/>
  <c r="E189" i="114"/>
  <c r="E56" i="114"/>
  <c r="E212" i="53"/>
  <c r="E56" i="87"/>
  <c r="E221" i="111"/>
  <c r="E29" i="114"/>
  <c r="E22" i="114"/>
  <c r="E199" i="114" s="1"/>
  <c r="W200" i="61"/>
  <c r="E187" i="53"/>
  <c r="E189" i="78"/>
  <c r="E232" i="53"/>
  <c r="W189" i="61"/>
  <c r="E189" i="91"/>
  <c r="E232" i="92"/>
  <c r="E200" i="70"/>
  <c r="W200" i="65"/>
  <c r="E200" i="73"/>
  <c r="E200" i="110"/>
  <c r="E51" i="114"/>
  <c r="E228" i="114" s="1"/>
  <c r="W101" i="115"/>
  <c r="W42" i="115" s="1"/>
  <c r="E205" i="92"/>
  <c r="W205" i="62"/>
  <c r="W231" i="80"/>
  <c r="E187" i="84"/>
  <c r="E205" i="84"/>
  <c r="W187" i="69"/>
  <c r="E187" i="54"/>
  <c r="E188" i="59"/>
  <c r="E205" i="91"/>
  <c r="E183" i="59"/>
  <c r="E232" i="111"/>
  <c r="E224" i="111"/>
  <c r="E200" i="111"/>
  <c r="E196" i="111"/>
  <c r="E73" i="72"/>
  <c r="E14" i="72" s="1"/>
  <c r="E191" i="72" s="1"/>
  <c r="W111" i="120"/>
  <c r="W52" i="120"/>
  <c r="W229" i="120" s="1"/>
  <c r="E190" i="84"/>
  <c r="E222" i="84"/>
  <c r="E205" i="87"/>
  <c r="E26" i="114"/>
  <c r="E203" i="114"/>
  <c r="W192" i="116"/>
  <c r="W224" i="116"/>
  <c r="W205" i="51"/>
  <c r="E205" i="78"/>
  <c r="E183" i="106"/>
  <c r="E231" i="106"/>
  <c r="E205" i="73"/>
  <c r="L200" i="79"/>
  <c r="E232" i="70"/>
  <c r="E205" i="59"/>
  <c r="E231" i="110"/>
  <c r="E192" i="85"/>
  <c r="E232" i="110"/>
  <c r="E200" i="87"/>
  <c r="E205" i="111"/>
  <c r="W224" i="51"/>
  <c r="E231" i="53"/>
  <c r="E19" i="114"/>
  <c r="E205" i="114"/>
  <c r="E187" i="111"/>
  <c r="E229" i="84"/>
  <c r="E218" i="114"/>
  <c r="W200" i="51"/>
  <c r="W187" i="62"/>
  <c r="W229" i="51"/>
  <c r="E224" i="53"/>
  <c r="W200" i="62"/>
  <c r="E231" i="67"/>
  <c r="E205" i="107"/>
  <c r="E224" i="81"/>
  <c r="E231" i="66"/>
  <c r="L221" i="79"/>
  <c r="E224" i="54"/>
  <c r="W232" i="51"/>
  <c r="E231" i="111"/>
  <c r="E69" i="72"/>
  <c r="E10" i="72" s="1"/>
  <c r="E187" i="72" s="1"/>
  <c r="E89" i="72"/>
  <c r="E30" i="72" s="1"/>
  <c r="E207" i="72" s="1"/>
  <c r="W196" i="116"/>
  <c r="W192" i="51"/>
  <c r="W192" i="61"/>
  <c r="E196" i="53"/>
  <c r="E196" i="59"/>
  <c r="E197" i="107"/>
  <c r="E196" i="81"/>
  <c r="E224" i="70"/>
  <c r="W192" i="63"/>
  <c r="E199" i="107"/>
  <c r="E199" i="73"/>
  <c r="E197" i="110"/>
  <c r="E231" i="81"/>
  <c r="E231" i="86"/>
  <c r="W196" i="61"/>
  <c r="W183" i="62"/>
  <c r="W192" i="62"/>
  <c r="E192" i="92"/>
  <c r="E228" i="92"/>
  <c r="E192" i="67"/>
  <c r="E224" i="71"/>
  <c r="E231" i="90"/>
  <c r="E224" i="82"/>
  <c r="W224" i="63"/>
  <c r="E197" i="85"/>
  <c r="W192" i="69"/>
  <c r="W224" i="69"/>
  <c r="E231" i="59"/>
  <c r="E192" i="90"/>
  <c r="E192" i="110"/>
  <c r="E50" i="114"/>
  <c r="E197" i="111"/>
  <c r="E192" i="86"/>
  <c r="W46" i="83"/>
  <c r="K223" i="83" s="1"/>
  <c r="E195" i="84"/>
  <c r="E192" i="84"/>
  <c r="E224" i="84"/>
  <c r="E197" i="84"/>
  <c r="W214" i="63"/>
  <c r="E197" i="78"/>
  <c r="W196" i="62"/>
  <c r="W197" i="63"/>
  <c r="E212" i="92"/>
  <c r="W231" i="61"/>
  <c r="E224" i="68"/>
  <c r="E192" i="91"/>
  <c r="W231" i="112"/>
  <c r="E56" i="93"/>
  <c r="E224" i="73"/>
  <c r="E31" i="114"/>
  <c r="E231" i="92"/>
  <c r="E224" i="109"/>
  <c r="W224" i="62"/>
  <c r="E55" i="114"/>
  <c r="E232" i="114" s="1"/>
  <c r="W204" i="62"/>
  <c r="L204" i="79"/>
  <c r="W229" i="63"/>
  <c r="E229" i="91"/>
  <c r="E191" i="81"/>
  <c r="W191" i="112"/>
  <c r="E191" i="85"/>
  <c r="E191" i="67"/>
  <c r="E191" i="54"/>
  <c r="E191" i="91"/>
  <c r="L191" i="79"/>
  <c r="E191" i="87"/>
  <c r="W191" i="63"/>
  <c r="E191" i="78"/>
  <c r="E191" i="59"/>
  <c r="E191" i="71"/>
  <c r="W191" i="51"/>
  <c r="E191" i="111"/>
  <c r="W226" i="63"/>
  <c r="E191" i="109"/>
  <c r="E191" i="107"/>
  <c r="W97" i="120"/>
  <c r="W38" i="120"/>
  <c r="W215" i="120" s="1"/>
  <c r="E97" i="72"/>
  <c r="E38" i="72" s="1"/>
  <c r="E215" i="72" s="1"/>
  <c r="E208" i="53"/>
  <c r="W192" i="65"/>
  <c r="K88" i="48"/>
  <c r="E210" i="54"/>
  <c r="E210" i="53"/>
  <c r="W204" i="51"/>
  <c r="K96" i="48"/>
  <c r="E218" i="54"/>
  <c r="W218" i="63"/>
  <c r="E191" i="82"/>
  <c r="E229" i="86"/>
  <c r="E226" i="53"/>
  <c r="E226" i="54"/>
  <c r="L208" i="79"/>
  <c r="E197" i="81"/>
  <c r="E197" i="91"/>
  <c r="E197" i="92"/>
  <c r="E197" i="73"/>
  <c r="E220" i="111"/>
  <c r="E192" i="111"/>
  <c r="E188" i="111"/>
  <c r="E191" i="84"/>
  <c r="E188" i="84"/>
  <c r="E220" i="84"/>
  <c r="E6" i="114"/>
  <c r="E189" i="54"/>
  <c r="W189" i="51"/>
  <c r="E231" i="54"/>
  <c r="W189" i="62"/>
  <c r="W189" i="63"/>
  <c r="E207" i="67"/>
  <c r="E231" i="68"/>
  <c r="E231" i="71"/>
  <c r="E192" i="68"/>
  <c r="E192" i="70"/>
  <c r="E224" i="106"/>
  <c r="E192" i="82"/>
  <c r="E189" i="81"/>
  <c r="E207" i="85"/>
  <c r="W207" i="80"/>
  <c r="E189" i="109"/>
  <c r="E189" i="66"/>
  <c r="E231" i="109"/>
  <c r="E192" i="66"/>
  <c r="E224" i="66"/>
  <c r="E224" i="107"/>
  <c r="W224" i="80"/>
  <c r="E231" i="91"/>
  <c r="E207" i="109"/>
  <c r="E192" i="78"/>
  <c r="W192" i="112"/>
  <c r="E224" i="90"/>
  <c r="E192" i="109"/>
  <c r="K70" i="48"/>
  <c r="E191" i="86"/>
  <c r="E226" i="111"/>
  <c r="E210" i="111"/>
  <c r="W11" i="83"/>
  <c r="K188" i="83"/>
  <c r="E226" i="86"/>
  <c r="W207" i="62"/>
  <c r="W231" i="62"/>
  <c r="W189" i="112"/>
  <c r="W231" i="51"/>
  <c r="E207" i="68"/>
  <c r="E231" i="70"/>
  <c r="E207" i="71"/>
  <c r="E224" i="92"/>
  <c r="E189" i="107"/>
  <c r="E231" i="82"/>
  <c r="L192" i="79"/>
  <c r="L224" i="79"/>
  <c r="E224" i="67"/>
  <c r="E192" i="71"/>
  <c r="E189" i="59"/>
  <c r="E189" i="92"/>
  <c r="E192" i="106"/>
  <c r="L189" i="79"/>
  <c r="E231" i="85"/>
  <c r="E224" i="91"/>
  <c r="E231" i="107"/>
  <c r="E43" i="114"/>
  <c r="E220" i="114" s="1"/>
  <c r="E231" i="87"/>
  <c r="E231" i="78"/>
  <c r="E189" i="67"/>
  <c r="W184" i="69"/>
  <c r="W216" i="69"/>
  <c r="E192" i="107"/>
  <c r="W192" i="80"/>
  <c r="E192" i="73"/>
  <c r="E47" i="114"/>
  <c r="E224" i="114" s="1"/>
  <c r="E192" i="54"/>
  <c r="L231" i="79"/>
  <c r="E207" i="91"/>
  <c r="W231" i="63"/>
  <c r="E224" i="78"/>
  <c r="W224" i="112"/>
  <c r="L207" i="79"/>
  <c r="E224" i="85"/>
  <c r="E224" i="110"/>
  <c r="E192" i="87"/>
  <c r="E103" i="72"/>
  <c r="E44" i="72" s="1"/>
  <c r="E221" i="72" s="1"/>
  <c r="K68" i="48"/>
  <c r="W190" i="63"/>
  <c r="E190" i="53"/>
  <c r="K100" i="48"/>
  <c r="E222" i="54"/>
  <c r="W222" i="63"/>
  <c r="E222" i="53"/>
  <c r="K99" i="48"/>
  <c r="E221" i="90"/>
  <c r="W221" i="61"/>
  <c r="E212" i="111"/>
  <c r="W45" i="83"/>
  <c r="K222" i="83"/>
  <c r="E190" i="86"/>
  <c r="E221" i="87"/>
  <c r="W222" i="116"/>
  <c r="W212" i="61"/>
  <c r="E190" i="54"/>
  <c r="W221" i="112"/>
  <c r="W221" i="63"/>
  <c r="E212" i="81"/>
  <c r="K66" i="48"/>
  <c r="W188" i="61"/>
  <c r="K98" i="48"/>
  <c r="E220" i="59"/>
  <c r="E197" i="90"/>
  <c r="E197" i="109"/>
  <c r="W197" i="62"/>
  <c r="L197" i="79"/>
  <c r="W197" i="61"/>
  <c r="K78" i="48"/>
  <c r="E200" i="85"/>
  <c r="E200" i="78"/>
  <c r="E200" i="107"/>
  <c r="E200" i="91"/>
  <c r="E200" i="109"/>
  <c r="E200" i="54"/>
  <c r="W200" i="80"/>
  <c r="E200" i="82"/>
  <c r="E200" i="67"/>
  <c r="E200" i="53"/>
  <c r="E232" i="85"/>
  <c r="E232" i="78"/>
  <c r="E232" i="107"/>
  <c r="E232" i="54"/>
  <c r="E232" i="91"/>
  <c r="E232" i="82"/>
  <c r="E232" i="109"/>
  <c r="W232" i="112"/>
  <c r="E232" i="73"/>
  <c r="E232" i="67"/>
  <c r="W232" i="61"/>
  <c r="W183" i="80"/>
  <c r="W223" i="63"/>
  <c r="E223" i="68"/>
  <c r="W73" i="120"/>
  <c r="W14" i="120" s="1"/>
  <c r="W191" i="120" s="1"/>
  <c r="W15" i="83"/>
  <c r="K192" i="83" s="1"/>
  <c r="W39" i="83"/>
  <c r="K216" i="83" s="1"/>
  <c r="W55" i="83"/>
  <c r="K232" i="83"/>
  <c r="E212" i="86"/>
  <c r="E200" i="84"/>
  <c r="E232" i="84"/>
  <c r="E221" i="84"/>
  <c r="W221" i="69"/>
  <c r="W200" i="116"/>
  <c r="W232" i="116"/>
  <c r="E197" i="54"/>
  <c r="E221" i="54"/>
  <c r="W210" i="63"/>
  <c r="W197" i="51"/>
  <c r="W221" i="51"/>
  <c r="E195" i="53"/>
  <c r="W220" i="61"/>
  <c r="W197" i="112"/>
  <c r="W188" i="62"/>
  <c r="K76" i="48"/>
  <c r="E198" i="54"/>
  <c r="E200" i="92"/>
  <c r="K74" i="48"/>
  <c r="L196" i="79"/>
  <c r="W196" i="51"/>
  <c r="E228" i="81"/>
  <c r="E232" i="68"/>
  <c r="E200" i="71"/>
  <c r="E232" i="71"/>
  <c r="E200" i="106"/>
  <c r="W200" i="63"/>
  <c r="E221" i="59"/>
  <c r="E221" i="109"/>
  <c r="E197" i="86"/>
  <c r="K83" i="48"/>
  <c r="E205" i="110"/>
  <c r="E205" i="109"/>
  <c r="L205" i="79"/>
  <c r="E205" i="81"/>
  <c r="W205" i="112"/>
  <c r="E205" i="54"/>
  <c r="W200" i="112"/>
  <c r="E200" i="90"/>
  <c r="W232" i="62"/>
  <c r="C46" i="43"/>
  <c r="F46" i="43" s="1"/>
  <c r="E10" i="114"/>
  <c r="E187" i="114" s="1"/>
  <c r="E232" i="87"/>
  <c r="E208" i="78"/>
  <c r="K69" i="48"/>
  <c r="E191" i="92"/>
  <c r="E191" i="73"/>
  <c r="E191" i="90"/>
  <c r="E191" i="66"/>
  <c r="W191" i="61"/>
  <c r="E191" i="106"/>
  <c r="E191" i="68"/>
  <c r="E191" i="53"/>
  <c r="K93" i="48"/>
  <c r="W215" i="65"/>
  <c r="E215" i="110"/>
  <c r="W215" i="80"/>
  <c r="K62" i="48"/>
  <c r="E184" i="90"/>
  <c r="E184" i="73"/>
  <c r="W184" i="63"/>
  <c r="K94" i="48"/>
  <c r="E216" i="87"/>
  <c r="E216" i="90"/>
  <c r="E216" i="73"/>
  <c r="W216" i="63"/>
  <c r="K77" i="48"/>
  <c r="E199" i="110"/>
  <c r="E199" i="109"/>
  <c r="E199" i="87"/>
  <c r="E196" i="84"/>
  <c r="E212" i="84"/>
  <c r="E200" i="114"/>
  <c r="E222" i="114"/>
  <c r="E197" i="87"/>
  <c r="W196" i="69"/>
  <c r="W191" i="116"/>
  <c r="W188" i="116"/>
  <c r="W220" i="116"/>
  <c r="E184" i="92"/>
  <c r="E184" i="81"/>
  <c r="L216" i="79"/>
  <c r="E215" i="54"/>
  <c r="E184" i="70"/>
  <c r="E216" i="70"/>
  <c r="E184" i="106"/>
  <c r="E216" i="106"/>
  <c r="E215" i="85"/>
  <c r="E215" i="107"/>
  <c r="W199" i="80"/>
  <c r="W199" i="112"/>
  <c r="E199" i="59"/>
  <c r="L199" i="79"/>
  <c r="E199" i="91"/>
  <c r="E216" i="107"/>
  <c r="E15" i="114"/>
  <c r="E229" i="70"/>
  <c r="E229" i="106"/>
  <c r="W199" i="63"/>
  <c r="E215" i="78"/>
  <c r="W215" i="112"/>
  <c r="E215" i="91"/>
  <c r="E215" i="92"/>
  <c r="E215" i="109"/>
  <c r="W215" i="63"/>
  <c r="E215" i="81"/>
  <c r="L215" i="79"/>
  <c r="W216" i="62"/>
  <c r="E184" i="110"/>
  <c r="E207" i="87"/>
  <c r="W6" i="104"/>
  <c r="W42" i="104"/>
  <c r="W104" i="115"/>
  <c r="W45" i="115" s="1"/>
  <c r="W10" i="104"/>
  <c r="W187" i="104"/>
  <c r="W35" i="104"/>
  <c r="W212" i="104"/>
  <c r="E188" i="92"/>
  <c r="L220" i="79"/>
  <c r="W69" i="115"/>
  <c r="W10" i="115" s="1"/>
  <c r="W97" i="115"/>
  <c r="W38" i="115" s="1"/>
  <c r="E224" i="87"/>
  <c r="E56" i="111"/>
  <c r="W26" i="104"/>
  <c r="W203" i="104"/>
  <c r="W51" i="104"/>
  <c r="L188" i="79"/>
  <c r="W87" i="115"/>
  <c r="W28" i="115" s="1"/>
  <c r="W103" i="115"/>
  <c r="W44" i="115" s="1"/>
  <c r="W38" i="104"/>
  <c r="W215" i="104"/>
  <c r="W113" i="115"/>
  <c r="W54" i="115" s="1"/>
  <c r="E184" i="87"/>
  <c r="W222" i="62"/>
  <c r="E203" i="70"/>
  <c r="E190" i="90"/>
  <c r="E222" i="85"/>
  <c r="E190" i="78"/>
  <c r="E222" i="78"/>
  <c r="E220" i="70"/>
  <c r="E212" i="71"/>
  <c r="E222" i="107"/>
  <c r="W188" i="63"/>
  <c r="E188" i="91"/>
  <c r="W212" i="65"/>
  <c r="E210" i="71"/>
  <c r="E218" i="84"/>
  <c r="W205" i="80"/>
  <c r="E187" i="85"/>
  <c r="E197" i="70"/>
  <c r="E220" i="82"/>
  <c r="E222" i="81"/>
  <c r="L218" i="79"/>
  <c r="E210" i="110"/>
  <c r="E205" i="53"/>
  <c r="E187" i="59"/>
  <c r="E197" i="82"/>
  <c r="E220" i="78"/>
  <c r="E188" i="109"/>
  <c r="W226" i="62"/>
  <c r="E230" i="66"/>
  <c r="E187" i="70"/>
  <c r="E226" i="85"/>
  <c r="W203" i="61"/>
  <c r="W218" i="112"/>
  <c r="E196" i="71"/>
  <c r="E226" i="107"/>
  <c r="W210" i="80"/>
  <c r="E218" i="73"/>
  <c r="W220" i="63"/>
  <c r="E220" i="91"/>
  <c r="E187" i="107"/>
  <c r="E196" i="54"/>
  <c r="E226" i="67"/>
  <c r="E226" i="84"/>
  <c r="E187" i="81"/>
  <c r="E221" i="68"/>
  <c r="E196" i="107"/>
  <c r="E226" i="110"/>
  <c r="E203" i="110"/>
  <c r="E196" i="114"/>
  <c r="E188" i="85"/>
  <c r="W190" i="62"/>
  <c r="W210" i="62"/>
  <c r="E190" i="85"/>
  <c r="E210" i="85"/>
  <c r="W187" i="61"/>
  <c r="W190" i="112"/>
  <c r="W222" i="112"/>
  <c r="E196" i="67"/>
  <c r="E188" i="68"/>
  <c r="E212" i="106"/>
  <c r="W190" i="80"/>
  <c r="W222" i="80"/>
  <c r="E190" i="73"/>
  <c r="E222" i="73"/>
  <c r="E197" i="66"/>
  <c r="E210" i="68"/>
  <c r="E205" i="82"/>
  <c r="W220" i="62"/>
  <c r="E205" i="68"/>
  <c r="E221" i="71"/>
  <c r="E197" i="106"/>
  <c r="E190" i="81"/>
  <c r="E218" i="70"/>
  <c r="W189" i="80"/>
  <c r="E196" i="110"/>
  <c r="E220" i="85"/>
  <c r="W218" i="62"/>
  <c r="E187" i="67"/>
  <c r="E187" i="71"/>
  <c r="E218" i="85"/>
  <c r="E218" i="78"/>
  <c r="E220" i="68"/>
  <c r="E188" i="70"/>
  <c r="E196" i="106"/>
  <c r="W226" i="80"/>
  <c r="E203" i="109"/>
  <c r="W226" i="51"/>
  <c r="E221" i="66"/>
  <c r="E222" i="91"/>
  <c r="E210" i="106"/>
  <c r="W203" i="63"/>
  <c r="E196" i="66"/>
  <c r="E205" i="71"/>
  <c r="E189" i="53"/>
  <c r="E218" i="92"/>
  <c r="E203" i="81"/>
  <c r="E212" i="87"/>
  <c r="E230" i="70"/>
  <c r="E229" i="82"/>
  <c r="E198" i="87"/>
  <c r="E198" i="114"/>
  <c r="W218" i="61"/>
  <c r="E218" i="66"/>
  <c r="E195" i="68"/>
  <c r="E203" i="71"/>
  <c r="E198" i="90"/>
  <c r="E218" i="90"/>
  <c r="E195" i="106"/>
  <c r="E218" i="109"/>
  <c r="K90" i="48"/>
  <c r="E212" i="82"/>
  <c r="E212" i="67"/>
  <c r="E204" i="70"/>
  <c r="E195" i="90"/>
  <c r="E198" i="91"/>
  <c r="E218" i="91"/>
  <c r="E229" i="81"/>
  <c r="E203" i="107"/>
  <c r="E195" i="73"/>
  <c r="E229" i="85"/>
  <c r="E229" i="110"/>
  <c r="E190" i="87"/>
  <c r="E222" i="87"/>
  <c r="E203" i="87"/>
  <c r="E221" i="53"/>
  <c r="E204" i="54"/>
  <c r="E229" i="66"/>
  <c r="E222" i="68"/>
  <c r="E218" i="71"/>
  <c r="E190" i="92"/>
  <c r="E222" i="92"/>
  <c r="W221" i="80"/>
  <c r="E212" i="90"/>
  <c r="E195" i="91"/>
  <c r="E212" i="66"/>
  <c r="E229" i="67"/>
  <c r="E190" i="59"/>
  <c r="E222" i="59"/>
  <c r="E214" i="87"/>
  <c r="E212" i="107"/>
  <c r="E188" i="73"/>
  <c r="E204" i="73"/>
  <c r="E220" i="73"/>
  <c r="E188" i="82"/>
  <c r="E210" i="81"/>
  <c r="E226" i="81"/>
  <c r="L190" i="79"/>
  <c r="L222" i="79"/>
  <c r="E198" i="110"/>
  <c r="E214" i="110"/>
  <c r="E230" i="110"/>
  <c r="W213" i="65"/>
  <c r="W214" i="51"/>
  <c r="W203" i="112"/>
  <c r="E198" i="67"/>
  <c r="E190" i="68"/>
  <c r="E218" i="68"/>
  <c r="E198" i="70"/>
  <c r="E226" i="70"/>
  <c r="E214" i="71"/>
  <c r="E226" i="92"/>
  <c r="E214" i="84"/>
  <c r="L195" i="79"/>
  <c r="E195" i="85"/>
  <c r="E196" i="78"/>
  <c r="W212" i="112"/>
  <c r="E196" i="90"/>
  <c r="E195" i="92"/>
  <c r="E218" i="107"/>
  <c r="E204" i="110"/>
  <c r="E210" i="67"/>
  <c r="E196" i="85"/>
  <c r="E220" i="109"/>
  <c r="W198" i="61"/>
  <c r="W230" i="61"/>
  <c r="E214" i="90"/>
  <c r="E198" i="109"/>
  <c r="E214" i="109"/>
  <c r="E195" i="66"/>
  <c r="E204" i="68"/>
  <c r="E214" i="91"/>
  <c r="W195" i="80"/>
  <c r="E214" i="92"/>
  <c r="E204" i="90"/>
  <c r="W195" i="65"/>
  <c r="K107" i="48"/>
  <c r="W229" i="80"/>
  <c r="E230" i="67"/>
  <c r="W204" i="112"/>
  <c r="E214" i="82"/>
  <c r="E204" i="111"/>
  <c r="E229" i="78"/>
  <c r="E195" i="111"/>
  <c r="W53" i="104"/>
  <c r="W230" i="104"/>
  <c r="E203" i="84"/>
  <c r="E49" i="114"/>
  <c r="E226" i="114"/>
  <c r="E198" i="84"/>
  <c r="E213" i="87"/>
  <c r="E229" i="87"/>
  <c r="W198" i="116"/>
  <c r="W214" i="116"/>
  <c r="W230" i="116"/>
  <c r="W204" i="116"/>
  <c r="W212" i="51"/>
  <c r="E198" i="53"/>
  <c r="E214" i="53"/>
  <c r="E230" i="53"/>
  <c r="E203" i="53"/>
  <c r="E230" i="54"/>
  <c r="E195" i="54"/>
  <c r="W213" i="61"/>
  <c r="W229" i="61"/>
  <c r="W190" i="61"/>
  <c r="W222" i="61"/>
  <c r="E190" i="66"/>
  <c r="E222" i="66"/>
  <c r="E203" i="67"/>
  <c r="E195" i="70"/>
  <c r="E204" i="59"/>
  <c r="E222" i="90"/>
  <c r="E221" i="91"/>
  <c r="E204" i="92"/>
  <c r="E229" i="107"/>
  <c r="E221" i="73"/>
  <c r="L212" i="79"/>
  <c r="E190" i="109"/>
  <c r="E222" i="109"/>
  <c r="W195" i="61"/>
  <c r="E210" i="78"/>
  <c r="E226" i="78"/>
  <c r="W210" i="112"/>
  <c r="W226" i="112"/>
  <c r="E187" i="66"/>
  <c r="E203" i="66"/>
  <c r="E196" i="68"/>
  <c r="E212" i="68"/>
  <c r="E188" i="71"/>
  <c r="E204" i="71"/>
  <c r="E220" i="71"/>
  <c r="E226" i="91"/>
  <c r="E221" i="92"/>
  <c r="E188" i="106"/>
  <c r="E204" i="106"/>
  <c r="E220" i="106"/>
  <c r="E190" i="107"/>
  <c r="E210" i="107"/>
  <c r="E230" i="107"/>
  <c r="W198" i="80"/>
  <c r="W214" i="80"/>
  <c r="W230" i="80"/>
  <c r="E210" i="73"/>
  <c r="E226" i="73"/>
  <c r="L229" i="79"/>
  <c r="E187" i="109"/>
  <c r="W229" i="62"/>
  <c r="W196" i="63"/>
  <c r="W212" i="63"/>
  <c r="E229" i="90"/>
  <c r="E196" i="91"/>
  <c r="E212" i="91"/>
  <c r="W187" i="80"/>
  <c r="W203" i="80"/>
  <c r="E229" i="109"/>
  <c r="E187" i="87"/>
  <c r="K75" i="48"/>
  <c r="E197" i="67"/>
  <c r="W197" i="80"/>
  <c r="W210" i="51"/>
  <c r="E197" i="53"/>
  <c r="E229" i="53"/>
  <c r="E212" i="54"/>
  <c r="E203" i="78"/>
  <c r="W187" i="112"/>
  <c r="E205" i="66"/>
  <c r="E214" i="67"/>
  <c r="E230" i="68"/>
  <c r="E210" i="70"/>
  <c r="E190" i="71"/>
  <c r="E226" i="71"/>
  <c r="E203" i="59"/>
  <c r="E198" i="92"/>
  <c r="E230" i="92"/>
  <c r="E190" i="106"/>
  <c r="E218" i="106"/>
  <c r="E213" i="82"/>
  <c r="E187" i="110"/>
  <c r="E188" i="87"/>
  <c r="W187" i="63"/>
  <c r="E212" i="78"/>
  <c r="E230" i="87"/>
  <c r="E220" i="90"/>
  <c r="E187" i="92"/>
  <c r="E197" i="68"/>
  <c r="E229" i="68"/>
  <c r="E197" i="71"/>
  <c r="E229" i="71"/>
  <c r="E205" i="106"/>
  <c r="E221" i="106"/>
  <c r="W196" i="80"/>
  <c r="E196" i="82"/>
  <c r="E198" i="81"/>
  <c r="E214" i="81"/>
  <c r="E230" i="81"/>
  <c r="L210" i="79"/>
  <c r="L226" i="79"/>
  <c r="E218" i="110"/>
  <c r="W222" i="51"/>
  <c r="E198" i="68"/>
  <c r="E198" i="71"/>
  <c r="E222" i="71"/>
  <c r="E218" i="87"/>
  <c r="E230" i="84"/>
  <c r="E214" i="106"/>
  <c r="E195" i="81"/>
  <c r="L203" i="79"/>
  <c r="E203" i="85"/>
  <c r="E204" i="78"/>
  <c r="W188" i="112"/>
  <c r="W220" i="112"/>
  <c r="E203" i="92"/>
  <c r="E190" i="82"/>
  <c r="E222" i="82"/>
  <c r="E212" i="110"/>
  <c r="E204" i="85"/>
  <c r="E196" i="109"/>
  <c r="E220" i="110"/>
  <c r="E210" i="84"/>
  <c r="W174" i="104"/>
  <c r="E174" i="72" s="1"/>
  <c r="W56" i="76"/>
  <c r="W17" i="104"/>
  <c r="W37" i="104"/>
  <c r="W214" i="104"/>
  <c r="W214" i="61"/>
  <c r="E198" i="66"/>
  <c r="E214" i="66"/>
  <c r="E195" i="67"/>
  <c r="E230" i="109"/>
  <c r="K82" i="48"/>
  <c r="W204" i="61"/>
  <c r="E198" i="107"/>
  <c r="W204" i="63"/>
  <c r="E204" i="91"/>
  <c r="W198" i="51"/>
  <c r="E195" i="78"/>
  <c r="E195" i="59"/>
  <c r="E213" i="106"/>
  <c r="W195" i="112"/>
  <c r="E214" i="68"/>
  <c r="E198" i="106"/>
  <c r="E198" i="82"/>
  <c r="E104" i="72"/>
  <c r="E45" i="72" s="1"/>
  <c r="E222" i="72" s="1"/>
  <c r="W25" i="104"/>
  <c r="W41" i="104"/>
  <c r="W218" i="104"/>
  <c r="E214" i="86"/>
  <c r="E198" i="86"/>
  <c r="E204" i="86"/>
  <c r="E230" i="111"/>
  <c r="E218" i="111"/>
  <c r="E214" i="111"/>
  <c r="E198" i="111"/>
  <c r="W22" i="104"/>
  <c r="W199" i="104"/>
  <c r="W54" i="104"/>
  <c r="W231" i="104"/>
  <c r="W19" i="104"/>
  <c r="W196" i="104"/>
  <c r="W13" i="104"/>
  <c r="W190" i="104"/>
  <c r="E204" i="84"/>
  <c r="E33" i="114"/>
  <c r="E210" i="114" s="1"/>
  <c r="E195" i="114"/>
  <c r="W212" i="69"/>
  <c r="W195" i="116"/>
  <c r="E218" i="53"/>
  <c r="E229" i="54"/>
  <c r="W195" i="62"/>
  <c r="E214" i="54"/>
  <c r="E221" i="78"/>
  <c r="E188" i="53"/>
  <c r="E204" i="53"/>
  <c r="E220" i="53"/>
  <c r="K104" i="48"/>
  <c r="E226" i="90"/>
  <c r="K65" i="48"/>
  <c r="L187" i="79"/>
  <c r="W210" i="61"/>
  <c r="W226" i="61"/>
  <c r="W198" i="62"/>
  <c r="W214" i="62"/>
  <c r="W230" i="62"/>
  <c r="W229" i="112"/>
  <c r="E210" i="66"/>
  <c r="E226" i="66"/>
  <c r="E187" i="68"/>
  <c r="E203" i="68"/>
  <c r="E195" i="71"/>
  <c r="E230" i="90"/>
  <c r="E187" i="106"/>
  <c r="E203" i="106"/>
  <c r="E229" i="73"/>
  <c r="E188" i="81"/>
  <c r="E204" i="81"/>
  <c r="E220" i="81"/>
  <c r="E198" i="85"/>
  <c r="E214" i="85"/>
  <c r="E230" i="85"/>
  <c r="E210" i="109"/>
  <c r="E226" i="109"/>
  <c r="E198" i="78"/>
  <c r="E214" i="78"/>
  <c r="E230" i="78"/>
  <c r="W198" i="112"/>
  <c r="W214" i="112"/>
  <c r="W230" i="112"/>
  <c r="E188" i="67"/>
  <c r="E204" i="67"/>
  <c r="E220" i="67"/>
  <c r="E196" i="70"/>
  <c r="E212" i="70"/>
  <c r="E187" i="90"/>
  <c r="E203" i="90"/>
  <c r="E210" i="91"/>
  <c r="E230" i="91"/>
  <c r="E214" i="107"/>
  <c r="W218" i="80"/>
  <c r="E198" i="73"/>
  <c r="E214" i="73"/>
  <c r="E230" i="73"/>
  <c r="E221" i="81"/>
  <c r="E195" i="109"/>
  <c r="E195" i="107"/>
  <c r="E187" i="73"/>
  <c r="E203" i="73"/>
  <c r="E221" i="85"/>
  <c r="E221" i="110"/>
  <c r="E210" i="87"/>
  <c r="E226" i="87"/>
  <c r="E195" i="87"/>
  <c r="W190" i="51"/>
  <c r="W218" i="51"/>
  <c r="E188" i="54"/>
  <c r="E220" i="54"/>
  <c r="E187" i="78"/>
  <c r="E190" i="67"/>
  <c r="E222" i="67"/>
  <c r="E190" i="70"/>
  <c r="E222" i="70"/>
  <c r="E190" i="91"/>
  <c r="E230" i="106"/>
  <c r="E196" i="87"/>
  <c r="W195" i="63"/>
  <c r="E188" i="90"/>
  <c r="E228" i="90"/>
  <c r="E188" i="66"/>
  <c r="E204" i="66"/>
  <c r="E220" i="66"/>
  <c r="E205" i="67"/>
  <c r="E221" i="67"/>
  <c r="E205" i="70"/>
  <c r="E221" i="70"/>
  <c r="E198" i="59"/>
  <c r="E214" i="59"/>
  <c r="E230" i="59"/>
  <c r="E210" i="90"/>
  <c r="E188" i="107"/>
  <c r="E204" i="107"/>
  <c r="E220" i="107"/>
  <c r="E196" i="73"/>
  <c r="E212" i="73"/>
  <c r="E228" i="73"/>
  <c r="E204" i="82"/>
  <c r="E218" i="81"/>
  <c r="L198" i="79"/>
  <c r="L214" i="79"/>
  <c r="L230" i="79"/>
  <c r="E190" i="110"/>
  <c r="E222" i="110"/>
  <c r="W229" i="65"/>
  <c r="W230" i="51"/>
  <c r="E218" i="67"/>
  <c r="E214" i="70"/>
  <c r="E230" i="71"/>
  <c r="E210" i="92"/>
  <c r="E226" i="106"/>
  <c r="E189" i="82"/>
  <c r="E221" i="82"/>
  <c r="E195" i="110"/>
  <c r="E204" i="87"/>
  <c r="E188" i="78"/>
  <c r="W196" i="112"/>
  <c r="E203" i="91"/>
  <c r="E188" i="110"/>
  <c r="E220" i="87"/>
  <c r="W212" i="62"/>
  <c r="E230" i="82"/>
  <c r="E212" i="85"/>
  <c r="E204" i="109"/>
  <c r="E222" i="106"/>
  <c r="W36" i="104"/>
  <c r="W8" i="104"/>
  <c r="W23" i="104"/>
  <c r="W200" i="104"/>
  <c r="W55" i="104"/>
  <c r="W232" i="104" s="1"/>
  <c r="E54" i="72"/>
  <c r="E231" i="72" s="1"/>
  <c r="W14" i="104"/>
  <c r="W191" i="104"/>
  <c r="W30" i="104"/>
  <c r="W207" i="104"/>
  <c r="W46" i="104"/>
  <c r="W223" i="104"/>
  <c r="W20" i="104"/>
  <c r="W197" i="104"/>
  <c r="W52" i="104"/>
  <c r="W229" i="104"/>
  <c r="W33" i="104"/>
  <c r="W210" i="104"/>
  <c r="W11" i="104"/>
  <c r="W188" i="104"/>
  <c r="W27" i="104"/>
  <c r="W204" i="104"/>
  <c r="W43" i="104"/>
  <c r="W220" i="104"/>
  <c r="W12" i="104"/>
  <c r="W189" i="104"/>
  <c r="W40" i="104"/>
  <c r="W21" i="104"/>
  <c r="W198" i="104" s="1"/>
  <c r="W49" i="104"/>
  <c r="W226" i="104" s="1"/>
  <c r="W24" i="104"/>
  <c r="W44" i="104"/>
  <c r="W221" i="104"/>
  <c r="W7" i="104"/>
  <c r="W184" i="104"/>
  <c r="W39" i="104"/>
  <c r="W216" i="104"/>
  <c r="W32" i="104"/>
  <c r="W18" i="104"/>
  <c r="W195" i="104"/>
  <c r="W34" i="104"/>
  <c r="W50" i="104"/>
  <c r="W28" i="104"/>
  <c r="W205" i="104"/>
  <c r="W9" i="104"/>
  <c r="W45" i="104"/>
  <c r="W222" i="104" s="1"/>
  <c r="W15" i="104"/>
  <c r="W192" i="104"/>
  <c r="W31" i="104"/>
  <c r="W208" i="104"/>
  <c r="W47" i="104"/>
  <c r="W224" i="104"/>
  <c r="W16" i="104"/>
  <c r="W48" i="104"/>
  <c r="W29" i="104"/>
  <c r="W5" i="104"/>
  <c r="W75" i="120"/>
  <c r="W16" i="120" s="1"/>
  <c r="E75" i="72"/>
  <c r="E16" i="72" s="1"/>
  <c r="W17" i="83"/>
  <c r="W83" i="120"/>
  <c r="W24" i="120" s="1"/>
  <c r="W25" i="83"/>
  <c r="E83" i="72"/>
  <c r="E24" i="72" s="1"/>
  <c r="E76" i="72"/>
  <c r="W18" i="83"/>
  <c r="W76" i="120"/>
  <c r="W17" i="120" s="1"/>
  <c r="W66" i="120"/>
  <c r="W7" i="120" s="1"/>
  <c r="W184" i="120" s="1"/>
  <c r="E66" i="72"/>
  <c r="E7" i="72" s="1"/>
  <c r="E184" i="72" s="1"/>
  <c r="W8" i="83"/>
  <c r="K185" i="83"/>
  <c r="W91" i="120"/>
  <c r="W32" i="120" s="1"/>
  <c r="E91" i="72"/>
  <c r="E32" i="72" s="1"/>
  <c r="W33" i="83"/>
  <c r="W70" i="120"/>
  <c r="W11" i="120" s="1"/>
  <c r="W188" i="120" s="1"/>
  <c r="W86" i="120"/>
  <c r="W27" i="120" s="1"/>
  <c r="W204" i="120" s="1"/>
  <c r="E86" i="72"/>
  <c r="E27" i="72" s="1"/>
  <c r="E204" i="72" s="1"/>
  <c r="W28" i="83"/>
  <c r="K205" i="83" s="1"/>
  <c r="W67" i="120"/>
  <c r="W8" i="120" s="1"/>
  <c r="W9" i="83"/>
  <c r="E67" i="72"/>
  <c r="E8" i="72" s="1"/>
  <c r="W90" i="120"/>
  <c r="W31" i="120"/>
  <c r="W208" i="120" s="1"/>
  <c r="E90" i="72"/>
  <c r="E31" i="72" s="1"/>
  <c r="E208" i="72" s="1"/>
  <c r="W32" i="83"/>
  <c r="K209" i="83" s="1"/>
  <c r="E68" i="72"/>
  <c r="W10" i="83"/>
  <c r="W68" i="120"/>
  <c r="W9" i="120" s="1"/>
  <c r="W79" i="120"/>
  <c r="W20" i="120" s="1"/>
  <c r="W197" i="120" s="1"/>
  <c r="W21" i="83"/>
  <c r="K198" i="83" s="1"/>
  <c r="E79" i="72"/>
  <c r="E20" i="72" s="1"/>
  <c r="E197" i="72" s="1"/>
  <c r="W99" i="120"/>
  <c r="W40" i="120" s="1"/>
  <c r="W41" i="83"/>
  <c r="E99" i="72"/>
  <c r="E40" i="72" s="1"/>
  <c r="B5" i="54"/>
  <c r="C5" i="54"/>
  <c r="D5" i="54"/>
  <c r="B6" i="54"/>
  <c r="C6" i="54"/>
  <c r="D6" i="54"/>
  <c r="B7" i="54"/>
  <c r="C7" i="54"/>
  <c r="D7" i="54"/>
  <c r="B8" i="54"/>
  <c r="C8" i="54"/>
  <c r="D8" i="54"/>
  <c r="B9" i="54"/>
  <c r="C9" i="54"/>
  <c r="D9" i="54"/>
  <c r="B10" i="54"/>
  <c r="C10" i="54"/>
  <c r="D10" i="54"/>
  <c r="B11" i="54"/>
  <c r="C11" i="54"/>
  <c r="D11" i="54"/>
  <c r="B12" i="54"/>
  <c r="C12" i="54"/>
  <c r="D12" i="54"/>
  <c r="B13" i="54"/>
  <c r="C13" i="54"/>
  <c r="D13" i="54"/>
  <c r="B14" i="54"/>
  <c r="C14" i="54"/>
  <c r="D14" i="54"/>
  <c r="B15" i="54"/>
  <c r="C15" i="54"/>
  <c r="D15" i="54"/>
  <c r="B16" i="54"/>
  <c r="C16" i="54"/>
  <c r="D16" i="54"/>
  <c r="B17" i="54"/>
  <c r="C17" i="54"/>
  <c r="D17" i="54"/>
  <c r="B18" i="54"/>
  <c r="C18" i="54"/>
  <c r="D18" i="54"/>
  <c r="B19" i="54"/>
  <c r="C19" i="54"/>
  <c r="D19" i="54"/>
  <c r="B20" i="54"/>
  <c r="C20" i="54"/>
  <c r="D20" i="54"/>
  <c r="B21" i="54"/>
  <c r="C21" i="54"/>
  <c r="D21" i="54"/>
  <c r="B23" i="54"/>
  <c r="C23" i="54"/>
  <c r="D23" i="54"/>
  <c r="B24" i="54"/>
  <c r="C24" i="54"/>
  <c r="D24" i="54"/>
  <c r="B25" i="54"/>
  <c r="C25" i="54"/>
  <c r="D25" i="54"/>
  <c r="B26" i="54"/>
  <c r="C26" i="54"/>
  <c r="D26" i="54"/>
  <c r="B27" i="54"/>
  <c r="C27" i="54"/>
  <c r="D27" i="54"/>
  <c r="B28" i="54"/>
  <c r="C28" i="54"/>
  <c r="D28" i="54"/>
  <c r="B29" i="54"/>
  <c r="C29" i="54"/>
  <c r="D29" i="54"/>
  <c r="B30" i="54"/>
  <c r="C30" i="54"/>
  <c r="D30" i="54"/>
  <c r="B31" i="54"/>
  <c r="C31" i="54"/>
  <c r="D31" i="54"/>
  <c r="B32" i="54"/>
  <c r="C32" i="54"/>
  <c r="D32" i="54"/>
  <c r="B33" i="54"/>
  <c r="C33" i="54"/>
  <c r="D33" i="54"/>
  <c r="B34" i="54"/>
  <c r="C34" i="54"/>
  <c r="D34" i="54"/>
  <c r="B35" i="54"/>
  <c r="C35" i="54"/>
  <c r="D35" i="54"/>
  <c r="B36" i="54"/>
  <c r="C36" i="54"/>
  <c r="D36" i="54"/>
  <c r="B37" i="54"/>
  <c r="C37" i="54"/>
  <c r="D37" i="54"/>
  <c r="B38" i="54"/>
  <c r="C38" i="54"/>
  <c r="D38" i="54"/>
  <c r="B39" i="54"/>
  <c r="C39" i="54"/>
  <c r="D39" i="54"/>
  <c r="B40" i="54"/>
  <c r="C40" i="54"/>
  <c r="D40" i="54"/>
  <c r="B41" i="54"/>
  <c r="C41" i="54"/>
  <c r="D41" i="54"/>
  <c r="B42" i="54"/>
  <c r="C42" i="54"/>
  <c r="D42" i="54"/>
  <c r="B43" i="54"/>
  <c r="C43" i="54"/>
  <c r="D43" i="54"/>
  <c r="B44" i="54"/>
  <c r="C44" i="54"/>
  <c r="D44" i="54"/>
  <c r="B45" i="54"/>
  <c r="C45" i="54"/>
  <c r="D45" i="54"/>
  <c r="B46" i="54"/>
  <c r="C46" i="54"/>
  <c r="D46" i="54"/>
  <c r="B47" i="54"/>
  <c r="C47" i="54"/>
  <c r="D47" i="54"/>
  <c r="B48" i="54"/>
  <c r="C48" i="54"/>
  <c r="D48" i="54"/>
  <c r="B49" i="54"/>
  <c r="C49" i="54"/>
  <c r="D49" i="54"/>
  <c r="B50" i="54"/>
  <c r="C50" i="54"/>
  <c r="D50" i="54"/>
  <c r="B51" i="54"/>
  <c r="C51" i="54"/>
  <c r="D51" i="54"/>
  <c r="B52" i="54"/>
  <c r="C52" i="54"/>
  <c r="D52" i="54"/>
  <c r="B53" i="54"/>
  <c r="C53" i="54"/>
  <c r="D53" i="54"/>
  <c r="B54" i="54"/>
  <c r="C54" i="54"/>
  <c r="D54" i="54"/>
  <c r="B55" i="54"/>
  <c r="C55" i="54"/>
  <c r="D55" i="54"/>
  <c r="B56" i="54"/>
  <c r="C56" i="54"/>
  <c r="D56" i="54"/>
  <c r="V64" i="69"/>
  <c r="J55" i="48"/>
  <c r="V174" i="50"/>
  <c r="V174" i="79"/>
  <c r="V115" i="79"/>
  <c r="V174" i="65"/>
  <c r="V115" i="65"/>
  <c r="V56" i="65" s="1"/>
  <c r="D174" i="68"/>
  <c r="D115" i="68"/>
  <c r="D174" i="67"/>
  <c r="D115" i="67"/>
  <c r="D174" i="66"/>
  <c r="D115" i="66"/>
  <c r="D174" i="92"/>
  <c r="D174" i="90"/>
  <c r="D115" i="90"/>
  <c r="D174" i="87"/>
  <c r="D174" i="114"/>
  <c r="D115" i="87"/>
  <c r="V174" i="77"/>
  <c r="V174" i="76"/>
  <c r="V115" i="76"/>
  <c r="D174" i="82"/>
  <c r="D115" i="82"/>
  <c r="V174" i="75"/>
  <c r="V115" i="75"/>
  <c r="D174" i="73"/>
  <c r="D115" i="73"/>
  <c r="D174" i="59"/>
  <c r="D174" i="78"/>
  <c r="D115" i="78"/>
  <c r="V174" i="112"/>
  <c r="V115" i="112"/>
  <c r="V174" i="63"/>
  <c r="V115" i="63"/>
  <c r="V174" i="62"/>
  <c r="V115" i="62"/>
  <c r="V174" i="61"/>
  <c r="V115" i="61"/>
  <c r="D115" i="111"/>
  <c r="D115" i="106"/>
  <c r="V174" i="52"/>
  <c r="D174" i="53"/>
  <c r="D115" i="53"/>
  <c r="V115" i="50"/>
  <c r="V115" i="58"/>
  <c r="V115" i="56" s="1"/>
  <c r="V174" i="58"/>
  <c r="V174" i="56" s="1"/>
  <c r="V115" i="57"/>
  <c r="V115" i="80"/>
  <c r="L21" i="52"/>
  <c r="V5" i="57"/>
  <c r="V64" i="51"/>
  <c r="V64" i="49" s="1"/>
  <c r="V3" i="128" s="1"/>
  <c r="V123" i="49"/>
  <c r="V6" i="57"/>
  <c r="V65" i="51"/>
  <c r="V65" i="49" s="1"/>
  <c r="V124" i="49"/>
  <c r="V7" i="57"/>
  <c r="V66" i="51"/>
  <c r="V66" i="49" s="1"/>
  <c r="V125" i="49"/>
  <c r="V8" i="57"/>
  <c r="V67" i="51"/>
  <c r="V67" i="49" s="1"/>
  <c r="V126" i="49"/>
  <c r="V9" i="57"/>
  <c r="V68" i="51"/>
  <c r="V9" i="51" s="1"/>
  <c r="V127" i="49"/>
  <c r="V10" i="57"/>
  <c r="V69" i="51"/>
  <c r="V128" i="49"/>
  <c r="V11" i="57"/>
  <c r="V70" i="51"/>
  <c r="V70" i="49" s="1"/>
  <c r="V129" i="49"/>
  <c r="V12" i="57"/>
  <c r="V71" i="51"/>
  <c r="V12" i="51"/>
  <c r="V130" i="49"/>
  <c r="V13" i="57"/>
  <c r="V72" i="51"/>
  <c r="V131" i="49"/>
  <c r="V14" i="57"/>
  <c r="V73" i="51"/>
  <c r="V73" i="49" s="1"/>
  <c r="V132" i="49"/>
  <c r="V15" i="57"/>
  <c r="V74" i="51"/>
  <c r="V74" i="49"/>
  <c r="V13" i="128" s="1"/>
  <c r="V133" i="49"/>
  <c r="V16" i="57"/>
  <c r="V75" i="51"/>
  <c r="V16" i="51" s="1"/>
  <c r="V134" i="49"/>
  <c r="V17" i="57"/>
  <c r="V76" i="51"/>
  <c r="V135" i="49"/>
  <c r="V18" i="57"/>
  <c r="V77" i="51"/>
  <c r="V18" i="51"/>
  <c r="V136" i="49"/>
  <c r="V19" i="57"/>
  <c r="V78" i="51"/>
  <c r="V19" i="51" s="1"/>
  <c r="V137" i="49"/>
  <c r="V20" i="57"/>
  <c r="V79" i="51"/>
  <c r="V79" i="49"/>
  <c r="V18" i="128" s="1"/>
  <c r="V138" i="49"/>
  <c r="V21" i="57"/>
  <c r="V80" i="51"/>
  <c r="V21" i="51" s="1"/>
  <c r="V139" i="49"/>
  <c r="V22" i="57"/>
  <c r="V81" i="51"/>
  <c r="V22" i="51"/>
  <c r="V140" i="49"/>
  <c r="V23" i="57"/>
  <c r="V82" i="51"/>
  <c r="V141" i="49"/>
  <c r="V24" i="57"/>
  <c r="V83" i="51"/>
  <c r="V24" i="51" s="1"/>
  <c r="V142" i="49"/>
  <c r="V25" i="57"/>
  <c r="V84" i="51"/>
  <c r="V84" i="49" s="1"/>
  <c r="V23" i="128" s="1"/>
  <c r="V143" i="49"/>
  <c r="V26" i="57"/>
  <c r="V85" i="51"/>
  <c r="V144" i="49"/>
  <c r="V27" i="57"/>
  <c r="V86" i="51"/>
  <c r="V145" i="49"/>
  <c r="V28" i="57"/>
  <c r="V87" i="51"/>
  <c r="V87" i="49"/>
  <c r="V26" i="128" s="1"/>
  <c r="V146" i="49"/>
  <c r="V29" i="57"/>
  <c r="V88" i="51"/>
  <c r="V88" i="49" s="1"/>
  <c r="V27" i="128" s="1"/>
  <c r="V147" i="49"/>
  <c r="V30" i="57"/>
  <c r="V89" i="51"/>
  <c r="V89" i="49"/>
  <c r="V28" i="128" s="1"/>
  <c r="V148" i="49"/>
  <c r="V31" i="57"/>
  <c r="V90" i="51"/>
  <c r="V90" i="49" s="1"/>
  <c r="V29" i="128" s="1"/>
  <c r="V149" i="49"/>
  <c r="V32" i="57"/>
  <c r="V91" i="51"/>
  <c r="V150" i="49"/>
  <c r="V33" i="57"/>
  <c r="V92" i="51"/>
  <c r="V92" i="49"/>
  <c r="V31" i="128" s="1"/>
  <c r="V151" i="49"/>
  <c r="V34" i="57"/>
  <c r="V93" i="51"/>
  <c r="V93" i="49" s="1"/>
  <c r="V152" i="49"/>
  <c r="V35" i="57"/>
  <c r="V94" i="51"/>
  <c r="V153" i="49"/>
  <c r="V36" i="57"/>
  <c r="V95" i="51"/>
  <c r="V154" i="49"/>
  <c r="V37" i="57"/>
  <c r="V96" i="51"/>
  <c r="V96" i="49" s="1"/>
  <c r="V155" i="49"/>
  <c r="V38" i="57"/>
  <c r="V97" i="51"/>
  <c r="V156" i="49"/>
  <c r="V39" i="57"/>
  <c r="V98" i="51"/>
  <c r="V157" i="49"/>
  <c r="V40" i="57"/>
  <c r="V99" i="51"/>
  <c r="V158" i="49"/>
  <c r="V41" i="57"/>
  <c r="V100" i="51"/>
  <c r="V159" i="49"/>
  <c r="V42" i="57"/>
  <c r="V101" i="51"/>
  <c r="V160" i="49"/>
  <c r="V43" i="57"/>
  <c r="V102" i="51"/>
  <c r="V43" i="51" s="1"/>
  <c r="V161" i="49"/>
  <c r="V44" i="57"/>
  <c r="V103" i="51"/>
  <c r="V103" i="49"/>
  <c r="V42" i="128" s="1"/>
  <c r="V162" i="49"/>
  <c r="V45" i="57"/>
  <c r="V104" i="51"/>
  <c r="V45" i="51" s="1"/>
  <c r="V163" i="49"/>
  <c r="V46" i="57"/>
  <c r="V105" i="51"/>
  <c r="V105" i="49"/>
  <c r="V44" i="128" s="1"/>
  <c r="V164" i="49"/>
  <c r="V47" i="57"/>
  <c r="V106" i="51"/>
  <c r="V106" i="49" s="1"/>
  <c r="V165" i="49"/>
  <c r="V48" i="57"/>
  <c r="V107" i="51"/>
  <c r="V107" i="49"/>
  <c r="V46" i="128" s="1"/>
  <c r="V166" i="49"/>
  <c r="V49" i="57"/>
  <c r="V108" i="51"/>
  <c r="V167" i="49"/>
  <c r="V50" i="57"/>
  <c r="V109" i="51"/>
  <c r="V168" i="49"/>
  <c r="V51" i="57"/>
  <c r="V110" i="51"/>
  <c r="V169" i="49"/>
  <c r="V52" i="57"/>
  <c r="V111" i="51"/>
  <c r="V52" i="51" s="1"/>
  <c r="V170" i="49"/>
  <c r="V53" i="57"/>
  <c r="V112" i="51"/>
  <c r="V112" i="49" s="1"/>
  <c r="V51" i="128" s="1"/>
  <c r="V171" i="49"/>
  <c r="V54" i="57"/>
  <c r="V113" i="51"/>
  <c r="V172" i="49"/>
  <c r="V55" i="57"/>
  <c r="V114" i="51"/>
  <c r="V173" i="49"/>
  <c r="D5" i="59"/>
  <c r="D6" i="59"/>
  <c r="D7" i="59"/>
  <c r="D8" i="59"/>
  <c r="D9" i="59"/>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P5" i="47"/>
  <c r="V123" i="69"/>
  <c r="V65" i="69"/>
  <c r="V124" i="69"/>
  <c r="V6" i="69" s="1"/>
  <c r="V66" i="69"/>
  <c r="V125" i="69"/>
  <c r="V67" i="69"/>
  <c r="V126" i="69"/>
  <c r="V68" i="69"/>
  <c r="V127" i="69"/>
  <c r="V69" i="69"/>
  <c r="V128" i="69"/>
  <c r="V10" i="69" s="1"/>
  <c r="V70" i="69"/>
  <c r="V129" i="69"/>
  <c r="V71" i="69"/>
  <c r="V130" i="69"/>
  <c r="V72" i="69"/>
  <c r="V131" i="69"/>
  <c r="V73" i="69"/>
  <c r="V132" i="69"/>
  <c r="V14" i="69" s="1"/>
  <c r="V74" i="69"/>
  <c r="V133" i="69"/>
  <c r="V75" i="69"/>
  <c r="V134" i="69"/>
  <c r="V76" i="69"/>
  <c r="V135" i="69"/>
  <c r="V77" i="69"/>
  <c r="V136" i="69"/>
  <c r="V18" i="69" s="1"/>
  <c r="V78" i="69"/>
  <c r="V137" i="69"/>
  <c r="V79" i="69"/>
  <c r="V138" i="69"/>
  <c r="V80" i="69"/>
  <c r="V139" i="69"/>
  <c r="V81" i="69"/>
  <c r="V140" i="69"/>
  <c r="V22" i="69" s="1"/>
  <c r="V82" i="69"/>
  <c r="V141" i="69"/>
  <c r="V83" i="69"/>
  <c r="V142" i="69"/>
  <c r="V84" i="69"/>
  <c r="V143" i="69"/>
  <c r="V85" i="69"/>
  <c r="V144" i="69"/>
  <c r="V26" i="69" s="1"/>
  <c r="V86" i="69"/>
  <c r="V145" i="69"/>
  <c r="V87" i="69"/>
  <c r="V146" i="69"/>
  <c r="V88" i="69"/>
  <c r="V147" i="69"/>
  <c r="V89" i="69"/>
  <c r="V148" i="69"/>
  <c r="V90" i="69"/>
  <c r="V149" i="69"/>
  <c r="V91" i="69"/>
  <c r="V150" i="69"/>
  <c r="V92" i="69"/>
  <c r="V151" i="69"/>
  <c r="V93" i="69"/>
  <c r="V152" i="69"/>
  <c r="V94" i="69"/>
  <c r="V153" i="69"/>
  <c r="V95" i="69"/>
  <c r="V154" i="69"/>
  <c r="V96" i="69"/>
  <c r="V155" i="69"/>
  <c r="V97" i="69"/>
  <c r="V156" i="69"/>
  <c r="V98" i="69"/>
  <c r="V157" i="69"/>
  <c r="V99" i="69"/>
  <c r="V158" i="69"/>
  <c r="V100" i="69"/>
  <c r="V159" i="69"/>
  <c r="V101" i="69"/>
  <c r="V160" i="69"/>
  <c r="V102" i="69"/>
  <c r="V161" i="69"/>
  <c r="V103" i="69"/>
  <c r="V162" i="69"/>
  <c r="V104" i="69"/>
  <c r="V163" i="69"/>
  <c r="V105" i="69"/>
  <c r="V164" i="69"/>
  <c r="V46" i="69" s="1"/>
  <c r="V106" i="69"/>
  <c r="V165" i="69"/>
  <c r="V107" i="69"/>
  <c r="V166" i="69"/>
  <c r="V108" i="69"/>
  <c r="V167" i="69"/>
  <c r="V109" i="69"/>
  <c r="V168" i="69"/>
  <c r="V110" i="69"/>
  <c r="V169" i="69"/>
  <c r="V111" i="69"/>
  <c r="V170" i="69"/>
  <c r="V112" i="69"/>
  <c r="V171" i="69"/>
  <c r="V113" i="69"/>
  <c r="V172" i="69"/>
  <c r="V114" i="69"/>
  <c r="V173" i="69"/>
  <c r="V115" i="69"/>
  <c r="V174" i="69"/>
  <c r="D64" i="84"/>
  <c r="D65" i="84"/>
  <c r="D124" i="114"/>
  <c r="D66" i="84"/>
  <c r="D7" i="84"/>
  <c r="D125" i="114"/>
  <c r="D67" i="84"/>
  <c r="D126" i="114"/>
  <c r="D68" i="84"/>
  <c r="D68" i="114"/>
  <c r="D127" i="114"/>
  <c r="D69" i="84"/>
  <c r="D128" i="114"/>
  <c r="D70" i="84"/>
  <c r="D11" i="84"/>
  <c r="D129" i="114"/>
  <c r="D71" i="84"/>
  <c r="D130" i="114"/>
  <c r="D72" i="84"/>
  <c r="D131" i="114"/>
  <c r="D73" i="84"/>
  <c r="D132" i="114"/>
  <c r="D74" i="84"/>
  <c r="D15" i="84"/>
  <c r="D133" i="114"/>
  <c r="D75" i="84"/>
  <c r="D16" i="84"/>
  <c r="D134" i="114"/>
  <c r="D76" i="84"/>
  <c r="D17" i="84"/>
  <c r="D135" i="114"/>
  <c r="D77" i="84"/>
  <c r="D136" i="114"/>
  <c r="D18" i="114" s="1"/>
  <c r="D78" i="84"/>
  <c r="D137" i="114"/>
  <c r="D79" i="84"/>
  <c r="D79" i="114"/>
  <c r="D138" i="114"/>
  <c r="D80" i="84"/>
  <c r="D80" i="114"/>
  <c r="D139" i="114"/>
  <c r="D81" i="84"/>
  <c r="D81" i="114"/>
  <c r="D140" i="114"/>
  <c r="D82" i="84"/>
  <c r="D82" i="114"/>
  <c r="D141" i="114"/>
  <c r="D23" i="114" s="1"/>
  <c r="D83" i="84"/>
  <c r="D142" i="114"/>
  <c r="D84" i="84"/>
  <c r="D84" i="114"/>
  <c r="D143" i="114"/>
  <c r="D85" i="84"/>
  <c r="D144" i="114"/>
  <c r="D86" i="84"/>
  <c r="D27" i="84"/>
  <c r="D145" i="114"/>
  <c r="D87" i="84"/>
  <c r="D146" i="114"/>
  <c r="D88" i="84"/>
  <c r="D88" i="114"/>
  <c r="D147" i="114"/>
  <c r="D89" i="84"/>
  <c r="D30" i="84"/>
  <c r="D148" i="114"/>
  <c r="D90" i="84"/>
  <c r="D149" i="114"/>
  <c r="D91" i="84"/>
  <c r="D150" i="114"/>
  <c r="D92" i="84"/>
  <c r="D33" i="84"/>
  <c r="D151" i="114"/>
  <c r="D93" i="84"/>
  <c r="D34" i="84"/>
  <c r="D152" i="114"/>
  <c r="D94" i="84"/>
  <c r="D153" i="114"/>
  <c r="D95" i="84"/>
  <c r="D154" i="114"/>
  <c r="D96" i="84"/>
  <c r="D155" i="114"/>
  <c r="D97" i="84"/>
  <c r="D156" i="114"/>
  <c r="D98" i="84"/>
  <c r="D157" i="114"/>
  <c r="D99" i="84"/>
  <c r="D158" i="114"/>
  <c r="D100" i="84"/>
  <c r="D41" i="84"/>
  <c r="D159" i="114"/>
  <c r="D101" i="84"/>
  <c r="D101" i="114"/>
  <c r="D160" i="114"/>
  <c r="D102" i="84"/>
  <c r="D161" i="114"/>
  <c r="D103" i="84"/>
  <c r="D44" i="84"/>
  <c r="D162" i="114"/>
  <c r="D104" i="84"/>
  <c r="D163" i="114"/>
  <c r="D105" i="84"/>
  <c r="D46" i="84"/>
  <c r="D164" i="114"/>
  <c r="D106" i="84"/>
  <c r="D165" i="114"/>
  <c r="D107" i="84"/>
  <c r="D48" i="84"/>
  <c r="D166" i="114"/>
  <c r="D108" i="84"/>
  <c r="D167" i="114"/>
  <c r="D109" i="84"/>
  <c r="D168" i="114"/>
  <c r="D110" i="84"/>
  <c r="D169" i="114"/>
  <c r="D111" i="84"/>
  <c r="D111" i="114"/>
  <c r="D170" i="114"/>
  <c r="D112" i="84"/>
  <c r="D171" i="114"/>
  <c r="D113" i="84"/>
  <c r="D54" i="84"/>
  <c r="D172" i="114"/>
  <c r="D114" i="84"/>
  <c r="D114" i="114"/>
  <c r="D173" i="114"/>
  <c r="D64" i="93"/>
  <c r="D5" i="93" s="1"/>
  <c r="D123" i="93"/>
  <c r="D65" i="93"/>
  <c r="D124" i="93"/>
  <c r="D66" i="93"/>
  <c r="D125" i="93"/>
  <c r="D67" i="93"/>
  <c r="D126" i="93"/>
  <c r="D68" i="93"/>
  <c r="D9" i="93" s="1"/>
  <c r="D127" i="93"/>
  <c r="D69" i="93"/>
  <c r="D128" i="93"/>
  <c r="D70" i="93"/>
  <c r="D129" i="93"/>
  <c r="D71" i="93"/>
  <c r="D130" i="93"/>
  <c r="D72" i="93"/>
  <c r="D13" i="93" s="1"/>
  <c r="D131" i="93"/>
  <c r="D73" i="93"/>
  <c r="D132" i="93"/>
  <c r="D74" i="93"/>
  <c r="D133" i="93"/>
  <c r="D75" i="93"/>
  <c r="D134" i="93"/>
  <c r="D76" i="93"/>
  <c r="D17" i="93" s="1"/>
  <c r="D135" i="93"/>
  <c r="D77" i="93"/>
  <c r="D136" i="93"/>
  <c r="D78" i="93"/>
  <c r="D137" i="93"/>
  <c r="D79" i="93"/>
  <c r="D138" i="93"/>
  <c r="D80" i="93"/>
  <c r="D21" i="93" s="1"/>
  <c r="D139" i="93"/>
  <c r="D81" i="93"/>
  <c r="D140" i="93"/>
  <c r="D82" i="93"/>
  <c r="D141" i="93"/>
  <c r="D83" i="93"/>
  <c r="D142" i="93"/>
  <c r="D84" i="93"/>
  <c r="D143" i="93"/>
  <c r="D85" i="93"/>
  <c r="D144" i="93"/>
  <c r="D86" i="93"/>
  <c r="D145" i="93"/>
  <c r="D87" i="93"/>
  <c r="D146" i="93"/>
  <c r="D88" i="93"/>
  <c r="D29" i="93" s="1"/>
  <c r="D147" i="93"/>
  <c r="D89" i="93"/>
  <c r="D148" i="93"/>
  <c r="D90" i="93"/>
  <c r="D149" i="93"/>
  <c r="D91" i="93"/>
  <c r="D150" i="93"/>
  <c r="D92" i="93"/>
  <c r="D33" i="93" s="1"/>
  <c r="D151" i="93"/>
  <c r="D93" i="93"/>
  <c r="D152" i="93"/>
  <c r="D94" i="93"/>
  <c r="D153" i="93"/>
  <c r="D95" i="93"/>
  <c r="D154" i="93"/>
  <c r="D96" i="93"/>
  <c r="D37" i="93" s="1"/>
  <c r="D155" i="93"/>
  <c r="D97" i="93"/>
  <c r="D156" i="93"/>
  <c r="D98" i="93"/>
  <c r="D157" i="93"/>
  <c r="D99" i="93"/>
  <c r="D158" i="93"/>
  <c r="D100" i="93"/>
  <c r="D41" i="93" s="1"/>
  <c r="D159" i="93"/>
  <c r="D101" i="93"/>
  <c r="D160" i="93"/>
  <c r="D102" i="93"/>
  <c r="D161" i="93"/>
  <c r="D103" i="93"/>
  <c r="D162" i="93"/>
  <c r="D104" i="93"/>
  <c r="D45" i="93" s="1"/>
  <c r="D163" i="93"/>
  <c r="D105" i="93"/>
  <c r="D164" i="93"/>
  <c r="D106" i="93"/>
  <c r="D165" i="93"/>
  <c r="D107" i="93"/>
  <c r="D166" i="93"/>
  <c r="D108" i="93"/>
  <c r="D49" i="93" s="1"/>
  <c r="D167" i="93"/>
  <c r="D109" i="93"/>
  <c r="D168" i="93"/>
  <c r="D110" i="93"/>
  <c r="D169" i="93"/>
  <c r="D111" i="93"/>
  <c r="D170" i="93"/>
  <c r="D112" i="93"/>
  <c r="D53" i="93" s="1"/>
  <c r="D171" i="93"/>
  <c r="D113" i="93"/>
  <c r="D172" i="93"/>
  <c r="D114" i="93"/>
  <c r="D173" i="93"/>
  <c r="V29" i="52"/>
  <c r="V5" i="80"/>
  <c r="V55" i="80"/>
  <c r="V54" i="80"/>
  <c r="V53" i="80"/>
  <c r="V52" i="80"/>
  <c r="V51" i="80"/>
  <c r="V50" i="80"/>
  <c r="V49" i="80"/>
  <c r="V48" i="80"/>
  <c r="V47" i="80"/>
  <c r="V46" i="80"/>
  <c r="V45" i="80"/>
  <c r="V44" i="80"/>
  <c r="V43" i="80"/>
  <c r="V42" i="80"/>
  <c r="V41" i="80"/>
  <c r="V40" i="80"/>
  <c r="V39" i="80"/>
  <c r="V38" i="80"/>
  <c r="V37" i="80"/>
  <c r="V36" i="80"/>
  <c r="V35" i="80"/>
  <c r="V34" i="80"/>
  <c r="V33" i="80"/>
  <c r="V32" i="80"/>
  <c r="V31" i="80"/>
  <c r="V30" i="80"/>
  <c r="V29" i="80"/>
  <c r="V28" i="80"/>
  <c r="V27" i="80"/>
  <c r="V26" i="80"/>
  <c r="V25" i="80"/>
  <c r="V24" i="80"/>
  <c r="V23" i="80"/>
  <c r="V22" i="80"/>
  <c r="V21" i="80"/>
  <c r="V20" i="80"/>
  <c r="V19" i="80"/>
  <c r="V18" i="80"/>
  <c r="V17" i="80"/>
  <c r="V16" i="80"/>
  <c r="V15" i="80"/>
  <c r="V14" i="80"/>
  <c r="V13" i="80"/>
  <c r="V12" i="80"/>
  <c r="V11" i="80"/>
  <c r="V10" i="80"/>
  <c r="V9" i="80"/>
  <c r="V8" i="80"/>
  <c r="V7" i="80"/>
  <c r="V6" i="80"/>
  <c r="M8" i="47"/>
  <c r="M50" i="47"/>
  <c r="O45" i="43"/>
  <c r="N45" i="43"/>
  <c r="J45" i="43"/>
  <c r="V173" i="104"/>
  <c r="D173" i="72"/>
  <c r="V172" i="104"/>
  <c r="D172" i="72"/>
  <c r="V171" i="104"/>
  <c r="V170" i="104"/>
  <c r="D170" i="72"/>
  <c r="V169" i="104"/>
  <c r="V168" i="104"/>
  <c r="D168" i="72"/>
  <c r="V167" i="104"/>
  <c r="D167" i="72" s="1"/>
  <c r="V166" i="104"/>
  <c r="V165" i="104"/>
  <c r="D165" i="72"/>
  <c r="V164" i="104"/>
  <c r="V163" i="104"/>
  <c r="D163" i="72"/>
  <c r="V162" i="104"/>
  <c r="D162" i="72"/>
  <c r="V161" i="104"/>
  <c r="D161" i="72"/>
  <c r="V160" i="104"/>
  <c r="V159" i="104"/>
  <c r="V158" i="104"/>
  <c r="V157" i="104"/>
  <c r="V156" i="104"/>
  <c r="D156" i="72"/>
  <c r="V155" i="104"/>
  <c r="D155" i="72"/>
  <c r="V154" i="104"/>
  <c r="D154" i="72" s="1"/>
  <c r="V153" i="104"/>
  <c r="V152" i="104"/>
  <c r="V151" i="104"/>
  <c r="D151" i="72"/>
  <c r="V150" i="104"/>
  <c r="D150" i="72"/>
  <c r="V149" i="104"/>
  <c r="V148" i="104"/>
  <c r="D148" i="72"/>
  <c r="V147" i="104"/>
  <c r="V146" i="104"/>
  <c r="D146" i="72"/>
  <c r="V145" i="104"/>
  <c r="V144" i="104"/>
  <c r="D144" i="72" s="1"/>
  <c r="V143" i="104"/>
  <c r="D143" i="72"/>
  <c r="V142" i="104"/>
  <c r="V141" i="104"/>
  <c r="D141" i="72"/>
  <c r="V140" i="104"/>
  <c r="D140" i="72"/>
  <c r="V139" i="104"/>
  <c r="V138" i="104"/>
  <c r="D138" i="72"/>
  <c r="V137" i="104"/>
  <c r="D137" i="72"/>
  <c r="V136" i="104"/>
  <c r="D136" i="72" s="1"/>
  <c r="V135" i="104"/>
  <c r="V134" i="104"/>
  <c r="V133" i="104"/>
  <c r="D133" i="72"/>
  <c r="V132" i="104"/>
  <c r="D132" i="72"/>
  <c r="V131" i="104"/>
  <c r="D131" i="72" s="1"/>
  <c r="V130" i="104"/>
  <c r="D130" i="72" s="1"/>
  <c r="V129" i="104"/>
  <c r="D129" i="72"/>
  <c r="V128" i="104"/>
  <c r="D128" i="72"/>
  <c r="V127" i="104"/>
  <c r="V126" i="104"/>
  <c r="V125" i="104"/>
  <c r="D125" i="72"/>
  <c r="V124" i="104"/>
  <c r="D124" i="72"/>
  <c r="V123" i="104"/>
  <c r="D123" i="72"/>
  <c r="D115" i="85"/>
  <c r="D114" i="85"/>
  <c r="D55" i="85"/>
  <c r="D114" i="86"/>
  <c r="D55" i="86" s="1"/>
  <c r="V114" i="104"/>
  <c r="D113" i="85"/>
  <c r="D54" i="85"/>
  <c r="D113" i="86"/>
  <c r="D54" i="86" s="1"/>
  <c r="V113" i="104"/>
  <c r="D112" i="85"/>
  <c r="D112" i="86"/>
  <c r="D53" i="86"/>
  <c r="V112" i="104"/>
  <c r="D111" i="85"/>
  <c r="D111" i="86"/>
  <c r="D52" i="86" s="1"/>
  <c r="D229" i="86" s="1"/>
  <c r="V111" i="104"/>
  <c r="D110" i="85"/>
  <c r="D51" i="85"/>
  <c r="D110" i="86"/>
  <c r="D51" i="86" s="1"/>
  <c r="D228" i="86" s="1"/>
  <c r="V110" i="104"/>
  <c r="D109" i="85"/>
  <c r="D109" i="86"/>
  <c r="V109" i="104"/>
  <c r="D108" i="85"/>
  <c r="D108" i="86"/>
  <c r="V108" i="104"/>
  <c r="D107" i="85"/>
  <c r="D48" i="85"/>
  <c r="D107" i="86"/>
  <c r="V107" i="104"/>
  <c r="D106" i="85"/>
  <c r="D47" i="85"/>
  <c r="D106" i="86"/>
  <c r="D47" i="86" s="1"/>
  <c r="V106" i="104"/>
  <c r="D105" i="85"/>
  <c r="D46" i="85"/>
  <c r="D105" i="86"/>
  <c r="V105" i="104"/>
  <c r="D104" i="85"/>
  <c r="D45" i="85"/>
  <c r="D104" i="86"/>
  <c r="V104" i="104"/>
  <c r="D103" i="85"/>
  <c r="D103" i="86"/>
  <c r="V103" i="104"/>
  <c r="D102" i="85"/>
  <c r="D43" i="85"/>
  <c r="D102" i="86"/>
  <c r="D43" i="86" s="1"/>
  <c r="V102" i="104"/>
  <c r="D101" i="85"/>
  <c r="D101" i="86"/>
  <c r="D42" i="86"/>
  <c r="D219" i="86" s="1"/>
  <c r="V101" i="104"/>
  <c r="D100" i="85"/>
  <c r="D41" i="85"/>
  <c r="D100" i="86"/>
  <c r="D41" i="86" s="1"/>
  <c r="V100" i="104"/>
  <c r="D99" i="85"/>
  <c r="D40" i="85"/>
  <c r="D99" i="86"/>
  <c r="D40" i="86" s="1"/>
  <c r="V99" i="104"/>
  <c r="D98" i="85"/>
  <c r="D39" i="85"/>
  <c r="D98" i="86"/>
  <c r="D39" i="86" s="1"/>
  <c r="D216" i="86" s="1"/>
  <c r="V98" i="104"/>
  <c r="D97" i="85"/>
  <c r="D97" i="86"/>
  <c r="D38" i="86" s="1"/>
  <c r="V97" i="104"/>
  <c r="D96" i="85"/>
  <c r="D37" i="85"/>
  <c r="D96" i="86"/>
  <c r="D37" i="86"/>
  <c r="V96" i="104"/>
  <c r="D95" i="85"/>
  <c r="D95" i="86"/>
  <c r="D36" i="86" s="1"/>
  <c r="V95" i="104"/>
  <c r="D94" i="85"/>
  <c r="D35" i="85"/>
  <c r="D94" i="86"/>
  <c r="V94" i="104"/>
  <c r="D93" i="85"/>
  <c r="D34" i="85"/>
  <c r="D93" i="86"/>
  <c r="V93" i="104"/>
  <c r="D92" i="85"/>
  <c r="D92" i="86"/>
  <c r="D33" i="86" s="1"/>
  <c r="D210" i="86" s="1"/>
  <c r="V92" i="104"/>
  <c r="D91" i="85"/>
  <c r="D32" i="85"/>
  <c r="D91" i="86"/>
  <c r="D32" i="86"/>
  <c r="V91" i="104"/>
  <c r="D90" i="85"/>
  <c r="D31" i="85"/>
  <c r="D90" i="86"/>
  <c r="V90" i="104"/>
  <c r="D89" i="85"/>
  <c r="D89" i="86"/>
  <c r="D30" i="86"/>
  <c r="V89" i="104"/>
  <c r="D88" i="85"/>
  <c r="D29" i="85"/>
  <c r="D88" i="86"/>
  <c r="D29" i="86" s="1"/>
  <c r="V88" i="104"/>
  <c r="D87" i="85"/>
  <c r="D87" i="86"/>
  <c r="D28" i="86" s="1"/>
  <c r="D205" i="86" s="1"/>
  <c r="V87" i="104"/>
  <c r="D86" i="85"/>
  <c r="D86" i="86"/>
  <c r="D27" i="86" s="1"/>
  <c r="V86" i="104"/>
  <c r="D85" i="85"/>
  <c r="D85" i="86"/>
  <c r="D26" i="86" s="1"/>
  <c r="D203" i="86" s="1"/>
  <c r="V85" i="104"/>
  <c r="D84" i="85"/>
  <c r="D84" i="86"/>
  <c r="V84" i="104"/>
  <c r="D83" i="85"/>
  <c r="D24" i="85"/>
  <c r="D83" i="86"/>
  <c r="D24" i="86"/>
  <c r="V83" i="104"/>
  <c r="D82" i="85"/>
  <c r="D23" i="85"/>
  <c r="D82" i="86"/>
  <c r="V82" i="104"/>
  <c r="D81" i="85"/>
  <c r="D81" i="86"/>
  <c r="D22" i="86" s="1"/>
  <c r="V81" i="104"/>
  <c r="D80" i="85"/>
  <c r="D80" i="86"/>
  <c r="D21" i="86" s="1"/>
  <c r="D198" i="86" s="1"/>
  <c r="V80" i="104"/>
  <c r="D79" i="85"/>
  <c r="D79" i="86"/>
  <c r="D20" i="86" s="1"/>
  <c r="D197" i="86" s="1"/>
  <c r="V79" i="104"/>
  <c r="D78" i="85"/>
  <c r="D19" i="85"/>
  <c r="D78" i="86"/>
  <c r="V78" i="104"/>
  <c r="D77" i="85"/>
  <c r="D18" i="85"/>
  <c r="D77" i="86"/>
  <c r="V77" i="104"/>
  <c r="D76" i="85"/>
  <c r="D76" i="86"/>
  <c r="D17" i="86" s="1"/>
  <c r="D194" i="86" s="1"/>
  <c r="V76" i="104"/>
  <c r="D75" i="85"/>
  <c r="D16" i="85"/>
  <c r="D75" i="86"/>
  <c r="V75" i="104"/>
  <c r="D74" i="85"/>
  <c r="D74" i="86"/>
  <c r="D15" i="86" s="1"/>
  <c r="D192" i="86" s="1"/>
  <c r="V74" i="104"/>
  <c r="D73" i="85"/>
  <c r="D73" i="86"/>
  <c r="V73" i="104"/>
  <c r="D72" i="85"/>
  <c r="D13" i="85"/>
  <c r="D72" i="86"/>
  <c r="V72" i="104"/>
  <c r="D71" i="85"/>
  <c r="D71" i="86"/>
  <c r="V71" i="104"/>
  <c r="D70" i="85"/>
  <c r="D11" i="85"/>
  <c r="D70" i="86"/>
  <c r="D11" i="86" s="1"/>
  <c r="V70" i="104"/>
  <c r="D69" i="85"/>
  <c r="D69" i="86"/>
  <c r="V69" i="104"/>
  <c r="D68" i="85"/>
  <c r="D68" i="86"/>
  <c r="V68" i="104"/>
  <c r="D67" i="85"/>
  <c r="D67" i="86"/>
  <c r="D8" i="86"/>
  <c r="V67" i="104"/>
  <c r="D66" i="85"/>
  <c r="D7" i="85"/>
  <c r="D66" i="86"/>
  <c r="D7" i="86" s="1"/>
  <c r="V66" i="104"/>
  <c r="D65" i="85"/>
  <c r="D6" i="85"/>
  <c r="D65" i="86"/>
  <c r="D6" i="86" s="1"/>
  <c r="V65" i="104"/>
  <c r="D64" i="85"/>
  <c r="D5" i="85"/>
  <c r="D64" i="86"/>
  <c r="D5" i="86" s="1"/>
  <c r="D182" i="86" s="1"/>
  <c r="V64" i="104"/>
  <c r="V173" i="120"/>
  <c r="V172" i="120"/>
  <c r="V171" i="120"/>
  <c r="V170" i="120"/>
  <c r="V169" i="120"/>
  <c r="V168" i="120"/>
  <c r="V167" i="120"/>
  <c r="V166" i="120"/>
  <c r="V165" i="120"/>
  <c r="V164" i="120"/>
  <c r="V163" i="120"/>
  <c r="V162" i="120"/>
  <c r="V161" i="120"/>
  <c r="V160" i="120"/>
  <c r="V159" i="120"/>
  <c r="V158" i="120"/>
  <c r="V157" i="120"/>
  <c r="V156" i="120"/>
  <c r="V155" i="120"/>
  <c r="V154" i="120"/>
  <c r="V153" i="120"/>
  <c r="V152" i="120"/>
  <c r="V151" i="120"/>
  <c r="V150" i="120"/>
  <c r="V149" i="120"/>
  <c r="V148" i="120"/>
  <c r="V147" i="120"/>
  <c r="V146" i="120"/>
  <c r="V145" i="120"/>
  <c r="V144" i="120"/>
  <c r="V143" i="120"/>
  <c r="V142" i="120"/>
  <c r="V141" i="120"/>
  <c r="V140" i="120"/>
  <c r="V139" i="120"/>
  <c r="V138" i="120"/>
  <c r="V137" i="120"/>
  <c r="V136" i="120"/>
  <c r="V135" i="120"/>
  <c r="V134" i="120"/>
  <c r="V133" i="120"/>
  <c r="V132" i="120"/>
  <c r="V131" i="120"/>
  <c r="V130" i="120"/>
  <c r="V129" i="120"/>
  <c r="V128" i="120"/>
  <c r="V127" i="120"/>
  <c r="V126" i="120"/>
  <c r="V125" i="120"/>
  <c r="V124" i="120"/>
  <c r="V123" i="120"/>
  <c r="D55" i="111"/>
  <c r="D54" i="111"/>
  <c r="D53" i="111"/>
  <c r="D52" i="111"/>
  <c r="D51" i="111"/>
  <c r="D50" i="111"/>
  <c r="D49" i="111"/>
  <c r="D48" i="111"/>
  <c r="D47" i="111"/>
  <c r="D46" i="111"/>
  <c r="D45" i="111"/>
  <c r="D44" i="111"/>
  <c r="D43" i="111"/>
  <c r="D42" i="111"/>
  <c r="D41" i="111"/>
  <c r="D40" i="111"/>
  <c r="D39" i="111"/>
  <c r="D38" i="111"/>
  <c r="D37" i="111"/>
  <c r="D36" i="111"/>
  <c r="D35" i="111"/>
  <c r="D34" i="111"/>
  <c r="D33" i="111"/>
  <c r="D32" i="111"/>
  <c r="D31" i="111"/>
  <c r="D30" i="111"/>
  <c r="D29" i="111"/>
  <c r="D28" i="111"/>
  <c r="D27" i="111"/>
  <c r="D26" i="111"/>
  <c r="D25" i="111"/>
  <c r="D24" i="111"/>
  <c r="D23" i="111"/>
  <c r="D22" i="111"/>
  <c r="D21" i="111"/>
  <c r="D20" i="111"/>
  <c r="D19" i="111"/>
  <c r="D18" i="111"/>
  <c r="D17" i="111"/>
  <c r="D16" i="111"/>
  <c r="D15" i="111"/>
  <c r="D14" i="111"/>
  <c r="D13" i="111"/>
  <c r="D12" i="111"/>
  <c r="D11" i="111"/>
  <c r="D10" i="111"/>
  <c r="D9" i="111"/>
  <c r="D8" i="111"/>
  <c r="D7" i="111"/>
  <c r="D6" i="111"/>
  <c r="D5" i="111"/>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D12" i="110"/>
  <c r="D11" i="110"/>
  <c r="D10" i="110"/>
  <c r="D9" i="110"/>
  <c r="D8" i="110"/>
  <c r="D7" i="110"/>
  <c r="D6" i="110"/>
  <c r="D5" i="110"/>
  <c r="D56" i="108"/>
  <c r="D55" i="108"/>
  <c r="D54" i="108"/>
  <c r="D53" i="108"/>
  <c r="D52" i="108"/>
  <c r="D51" i="108"/>
  <c r="D50" i="108"/>
  <c r="D49" i="108"/>
  <c r="D48" i="108"/>
  <c r="D47" i="108"/>
  <c r="D46" i="108"/>
  <c r="D45" i="108"/>
  <c r="D44" i="108"/>
  <c r="D43" i="108"/>
  <c r="D42" i="108"/>
  <c r="D41" i="108"/>
  <c r="D40" i="108"/>
  <c r="D39" i="108"/>
  <c r="D38" i="108"/>
  <c r="D37" i="108"/>
  <c r="D36" i="108"/>
  <c r="D35" i="108"/>
  <c r="D34" i="108"/>
  <c r="D33" i="108"/>
  <c r="D32" i="108"/>
  <c r="D31" i="108"/>
  <c r="D30" i="108"/>
  <c r="D29" i="108"/>
  <c r="D28" i="108"/>
  <c r="D27" i="108"/>
  <c r="D26" i="108"/>
  <c r="D25" i="108"/>
  <c r="D24" i="108"/>
  <c r="D23" i="108"/>
  <c r="D22" i="108"/>
  <c r="D21" i="108"/>
  <c r="D20" i="108"/>
  <c r="D19" i="108"/>
  <c r="D18" i="108"/>
  <c r="D17" i="108"/>
  <c r="D16" i="108"/>
  <c r="D15" i="108"/>
  <c r="D14" i="108"/>
  <c r="D13" i="108"/>
  <c r="D12" i="108"/>
  <c r="D11" i="108"/>
  <c r="D10" i="108"/>
  <c r="D9" i="108"/>
  <c r="D8" i="108"/>
  <c r="D7" i="108"/>
  <c r="D6" i="108"/>
  <c r="D5" i="108"/>
  <c r="D56" i="109"/>
  <c r="D55" i="109"/>
  <c r="D54" i="109"/>
  <c r="D53" i="109"/>
  <c r="D52" i="109"/>
  <c r="D51" i="109"/>
  <c r="D50" i="109"/>
  <c r="D49" i="109"/>
  <c r="D48" i="109"/>
  <c r="D47" i="109"/>
  <c r="D46" i="109"/>
  <c r="D45" i="109"/>
  <c r="D44" i="109"/>
  <c r="D43" i="109"/>
  <c r="D42" i="109"/>
  <c r="D41" i="109"/>
  <c r="D40" i="109"/>
  <c r="D39" i="109"/>
  <c r="D38" i="109"/>
  <c r="D37" i="109"/>
  <c r="D36" i="109"/>
  <c r="D35" i="109"/>
  <c r="D34" i="109"/>
  <c r="D33" i="109"/>
  <c r="D32" i="109"/>
  <c r="D31" i="109"/>
  <c r="D30" i="109"/>
  <c r="D29" i="109"/>
  <c r="D28" i="109"/>
  <c r="D27" i="109"/>
  <c r="D26" i="109"/>
  <c r="D25" i="109"/>
  <c r="D24" i="109"/>
  <c r="D23" i="109"/>
  <c r="D22" i="109"/>
  <c r="D21" i="109"/>
  <c r="D20" i="109"/>
  <c r="D19" i="109"/>
  <c r="D18" i="109"/>
  <c r="D17" i="109"/>
  <c r="D16" i="109"/>
  <c r="D15" i="109"/>
  <c r="D14" i="109"/>
  <c r="D13" i="109"/>
  <c r="D12" i="109"/>
  <c r="D11" i="109"/>
  <c r="D10" i="109"/>
  <c r="D9" i="109"/>
  <c r="D8" i="109"/>
  <c r="D7" i="109"/>
  <c r="D6" i="109"/>
  <c r="D5" i="109"/>
  <c r="V55" i="79"/>
  <c r="V54" i="79"/>
  <c r="V53" i="79"/>
  <c r="V52" i="79"/>
  <c r="V51" i="79"/>
  <c r="V50" i="79"/>
  <c r="V49" i="79"/>
  <c r="V48" i="79"/>
  <c r="V47" i="79"/>
  <c r="V46" i="79"/>
  <c r="V45" i="79"/>
  <c r="V44" i="79"/>
  <c r="V43" i="79"/>
  <c r="V42" i="79"/>
  <c r="V41" i="79"/>
  <c r="V40" i="79"/>
  <c r="V39" i="79"/>
  <c r="V38" i="79"/>
  <c r="V37" i="79"/>
  <c r="V36" i="79"/>
  <c r="V35" i="79"/>
  <c r="V34" i="79"/>
  <c r="V33" i="79"/>
  <c r="V32" i="79"/>
  <c r="V31" i="79"/>
  <c r="V30" i="79"/>
  <c r="V29" i="79"/>
  <c r="V28" i="79"/>
  <c r="V27" i="79"/>
  <c r="V26" i="79"/>
  <c r="V25" i="79"/>
  <c r="V24" i="79"/>
  <c r="V23" i="79"/>
  <c r="V22" i="79"/>
  <c r="V21" i="79"/>
  <c r="V20" i="79"/>
  <c r="V19" i="79"/>
  <c r="V18" i="79"/>
  <c r="V17" i="79"/>
  <c r="V16" i="79"/>
  <c r="V15" i="79"/>
  <c r="V14" i="79"/>
  <c r="V13" i="79"/>
  <c r="V12" i="79"/>
  <c r="V11" i="79"/>
  <c r="V10" i="79"/>
  <c r="V9" i="79"/>
  <c r="V8" i="79"/>
  <c r="V7" i="79"/>
  <c r="V6" i="79"/>
  <c r="V5" i="79"/>
  <c r="D56" i="81"/>
  <c r="D55" i="81"/>
  <c r="D54" i="81"/>
  <c r="D53" i="81"/>
  <c r="D52" i="81"/>
  <c r="D51" i="81"/>
  <c r="D50" i="81"/>
  <c r="D49" i="81"/>
  <c r="D48" i="81"/>
  <c r="D47" i="81"/>
  <c r="D46" i="81"/>
  <c r="D45" i="81"/>
  <c r="D44" i="81"/>
  <c r="D43" i="81"/>
  <c r="D42" i="81"/>
  <c r="D41" i="81"/>
  <c r="D40" i="81"/>
  <c r="D39" i="81"/>
  <c r="D38" i="81"/>
  <c r="D37" i="81"/>
  <c r="D36" i="81"/>
  <c r="D35" i="81"/>
  <c r="D34" i="81"/>
  <c r="D33" i="81"/>
  <c r="D32" i="81"/>
  <c r="D31" i="81"/>
  <c r="D30" i="81"/>
  <c r="D29" i="81"/>
  <c r="D28" i="81"/>
  <c r="D27" i="81"/>
  <c r="D26" i="81"/>
  <c r="D25" i="81"/>
  <c r="D24" i="81"/>
  <c r="D23" i="81"/>
  <c r="D22" i="81"/>
  <c r="D21" i="81"/>
  <c r="D20" i="81"/>
  <c r="D19" i="81"/>
  <c r="D18" i="81"/>
  <c r="D17" i="81"/>
  <c r="D16" i="81"/>
  <c r="D15" i="81"/>
  <c r="D14" i="81"/>
  <c r="D13" i="81"/>
  <c r="D12" i="81"/>
  <c r="D11" i="81"/>
  <c r="D10" i="81"/>
  <c r="D9" i="81"/>
  <c r="D8" i="81"/>
  <c r="D7" i="81"/>
  <c r="D6" i="81"/>
  <c r="D5" i="81"/>
  <c r="V55" i="77"/>
  <c r="V54" i="77"/>
  <c r="V53" i="77"/>
  <c r="V52" i="77"/>
  <c r="V51" i="77"/>
  <c r="V50" i="77"/>
  <c r="V49" i="77"/>
  <c r="V48" i="77"/>
  <c r="V47" i="77"/>
  <c r="V46" i="77"/>
  <c r="V45" i="77"/>
  <c r="V44" i="77"/>
  <c r="V43" i="77"/>
  <c r="V42" i="77"/>
  <c r="V41" i="77"/>
  <c r="V40" i="77"/>
  <c r="V39" i="77"/>
  <c r="V38" i="77"/>
  <c r="V37" i="77"/>
  <c r="V36" i="77"/>
  <c r="V35" i="77"/>
  <c r="V34" i="77"/>
  <c r="V33" i="77"/>
  <c r="V32" i="77"/>
  <c r="V31" i="77"/>
  <c r="V30" i="77"/>
  <c r="V29" i="77"/>
  <c r="V28" i="77"/>
  <c r="V27" i="77"/>
  <c r="V26" i="77"/>
  <c r="V25" i="77"/>
  <c r="V24" i="77"/>
  <c r="V23" i="77"/>
  <c r="V22" i="77"/>
  <c r="V21" i="77"/>
  <c r="V20" i="77"/>
  <c r="V19" i="77"/>
  <c r="V18" i="77"/>
  <c r="V17" i="77"/>
  <c r="V16" i="77"/>
  <c r="V15" i="77"/>
  <c r="V14" i="77"/>
  <c r="V13" i="77"/>
  <c r="V12" i="77"/>
  <c r="V11" i="77"/>
  <c r="V10" i="77"/>
  <c r="V9" i="77"/>
  <c r="V8" i="77"/>
  <c r="V7" i="77"/>
  <c r="V6" i="77"/>
  <c r="V5" i="77"/>
  <c r="V55" i="76"/>
  <c r="V54" i="76"/>
  <c r="V53" i="76"/>
  <c r="V52" i="76"/>
  <c r="V51" i="76"/>
  <c r="V50" i="76"/>
  <c r="V49" i="76"/>
  <c r="V48" i="76"/>
  <c r="V47" i="76"/>
  <c r="V46" i="76"/>
  <c r="V45" i="76"/>
  <c r="V44" i="76"/>
  <c r="V43" i="76"/>
  <c r="V42" i="76"/>
  <c r="V41" i="76"/>
  <c r="V40" i="76"/>
  <c r="V39" i="76"/>
  <c r="V38" i="76"/>
  <c r="V37" i="76"/>
  <c r="V36" i="76"/>
  <c r="V35" i="76"/>
  <c r="V34" i="76"/>
  <c r="V33" i="76"/>
  <c r="V32" i="76"/>
  <c r="V31" i="76"/>
  <c r="V30" i="76"/>
  <c r="V29" i="76"/>
  <c r="V28" i="76"/>
  <c r="V27" i="76"/>
  <c r="V26" i="76"/>
  <c r="V25" i="76"/>
  <c r="V24" i="76"/>
  <c r="V23" i="76"/>
  <c r="V22" i="76"/>
  <c r="V21" i="76"/>
  <c r="V20" i="76"/>
  <c r="V19" i="76"/>
  <c r="V18" i="76"/>
  <c r="V17" i="76"/>
  <c r="V16" i="76"/>
  <c r="V15" i="76"/>
  <c r="V14" i="76"/>
  <c r="V13" i="76"/>
  <c r="V12" i="76"/>
  <c r="V11" i="76"/>
  <c r="V10" i="76"/>
  <c r="V9" i="76"/>
  <c r="V8" i="76"/>
  <c r="V7" i="76"/>
  <c r="V6" i="76"/>
  <c r="V5" i="76"/>
  <c r="D55" i="82"/>
  <c r="D232" i="82" s="1"/>
  <c r="D54" i="82"/>
  <c r="D53" i="82"/>
  <c r="D52" i="82"/>
  <c r="D51" i="82"/>
  <c r="D50" i="82"/>
  <c r="D49" i="82"/>
  <c r="D48" i="82"/>
  <c r="D47" i="82"/>
  <c r="D46" i="82"/>
  <c r="D223" i="82" s="1"/>
  <c r="D45" i="82"/>
  <c r="D44" i="82"/>
  <c r="D43" i="82"/>
  <c r="D42" i="82"/>
  <c r="D41" i="82"/>
  <c r="D40" i="82"/>
  <c r="D39" i="82"/>
  <c r="D216" i="82" s="1"/>
  <c r="D38" i="82"/>
  <c r="D37" i="82"/>
  <c r="D36" i="82"/>
  <c r="D35" i="82"/>
  <c r="D34" i="82"/>
  <c r="D33" i="82"/>
  <c r="D32" i="82"/>
  <c r="D31" i="82"/>
  <c r="D30" i="82"/>
  <c r="D207" i="82" s="1"/>
  <c r="D29" i="82"/>
  <c r="D28" i="82"/>
  <c r="D27" i="82"/>
  <c r="D26" i="82"/>
  <c r="D25" i="82"/>
  <c r="D24" i="82"/>
  <c r="D23" i="82"/>
  <c r="D200" i="82" s="1"/>
  <c r="D22" i="82"/>
  <c r="D21" i="82"/>
  <c r="D20" i="82"/>
  <c r="D19" i="82"/>
  <c r="D18" i="82"/>
  <c r="D17" i="82"/>
  <c r="D16" i="82"/>
  <c r="D15" i="82"/>
  <c r="D192" i="82" s="1"/>
  <c r="D14" i="82"/>
  <c r="D13" i="82"/>
  <c r="D12" i="82"/>
  <c r="D11" i="82"/>
  <c r="D10" i="82"/>
  <c r="D9" i="82"/>
  <c r="D8" i="82"/>
  <c r="D7" i="82"/>
  <c r="D6" i="82"/>
  <c r="D5" i="82"/>
  <c r="V55" i="75"/>
  <c r="V54" i="75"/>
  <c r="V53" i="75"/>
  <c r="V52" i="75"/>
  <c r="V51" i="75"/>
  <c r="V50" i="75"/>
  <c r="V49" i="75"/>
  <c r="V48" i="75"/>
  <c r="V47" i="75"/>
  <c r="V46" i="75"/>
  <c r="V45" i="75"/>
  <c r="V44" i="75"/>
  <c r="V43" i="75"/>
  <c r="V42" i="75"/>
  <c r="V41" i="75"/>
  <c r="V40" i="75"/>
  <c r="V39" i="75"/>
  <c r="V38" i="75"/>
  <c r="V37" i="75"/>
  <c r="V36" i="75"/>
  <c r="V35" i="75"/>
  <c r="V34" i="75"/>
  <c r="V33" i="75"/>
  <c r="V32" i="75"/>
  <c r="V31" i="75"/>
  <c r="V30" i="75"/>
  <c r="V29" i="75"/>
  <c r="V28" i="75"/>
  <c r="V27" i="75"/>
  <c r="V26" i="75"/>
  <c r="V25" i="75"/>
  <c r="V24" i="75"/>
  <c r="V23" i="75"/>
  <c r="V22" i="75"/>
  <c r="V21" i="75"/>
  <c r="V20" i="75"/>
  <c r="V19" i="75"/>
  <c r="V18" i="75"/>
  <c r="V17" i="75"/>
  <c r="V16" i="75"/>
  <c r="V15" i="75"/>
  <c r="V14" i="75"/>
  <c r="V13" i="75"/>
  <c r="V12" i="75"/>
  <c r="V11" i="75"/>
  <c r="V10" i="75"/>
  <c r="V9" i="75"/>
  <c r="V8" i="75"/>
  <c r="V7" i="75"/>
  <c r="V6" i="75"/>
  <c r="V5" i="75"/>
  <c r="D55" i="73"/>
  <c r="D54" i="73"/>
  <c r="D53" i="73"/>
  <c r="D52" i="73"/>
  <c r="D51" i="73"/>
  <c r="D50" i="73"/>
  <c r="D49" i="73"/>
  <c r="D48" i="73"/>
  <c r="D47" i="73"/>
  <c r="D46" i="73"/>
  <c r="D45" i="73"/>
  <c r="D44" i="73"/>
  <c r="D43" i="73"/>
  <c r="D42" i="73"/>
  <c r="D41" i="73"/>
  <c r="D40" i="73"/>
  <c r="D39" i="73"/>
  <c r="D38" i="73"/>
  <c r="D37" i="73"/>
  <c r="D36" i="73"/>
  <c r="D35" i="73"/>
  <c r="D34" i="73"/>
  <c r="D33" i="73"/>
  <c r="D32" i="73"/>
  <c r="D31" i="73"/>
  <c r="D30" i="73"/>
  <c r="D29" i="73"/>
  <c r="D28" i="73"/>
  <c r="D27" i="73"/>
  <c r="D26" i="73"/>
  <c r="D25" i="73"/>
  <c r="D24" i="73"/>
  <c r="D23" i="73"/>
  <c r="D22" i="73"/>
  <c r="D21" i="73"/>
  <c r="D20" i="73"/>
  <c r="D19" i="73"/>
  <c r="D18" i="73"/>
  <c r="D17" i="73"/>
  <c r="D16" i="73"/>
  <c r="D15" i="73"/>
  <c r="D14" i="73"/>
  <c r="D13" i="73"/>
  <c r="D12" i="73"/>
  <c r="D11" i="73"/>
  <c r="D10" i="73"/>
  <c r="D9" i="73"/>
  <c r="D8" i="73"/>
  <c r="D7" i="73"/>
  <c r="D6" i="73"/>
  <c r="D5" i="73"/>
  <c r="D56" i="107"/>
  <c r="D55" i="107"/>
  <c r="D54" i="107"/>
  <c r="D53" i="107"/>
  <c r="D52" i="107"/>
  <c r="D51" i="107"/>
  <c r="D50" i="107"/>
  <c r="D49" i="107"/>
  <c r="D48" i="107"/>
  <c r="D47" i="107"/>
  <c r="D46" i="107"/>
  <c r="D45" i="107"/>
  <c r="D44" i="107"/>
  <c r="D43" i="107"/>
  <c r="D42" i="107"/>
  <c r="D41" i="107"/>
  <c r="D40" i="107"/>
  <c r="D39" i="107"/>
  <c r="D38" i="107"/>
  <c r="D37" i="107"/>
  <c r="D36" i="107"/>
  <c r="D35" i="107"/>
  <c r="D34" i="107"/>
  <c r="D33" i="107"/>
  <c r="D32" i="107"/>
  <c r="D31" i="107"/>
  <c r="D30" i="107"/>
  <c r="D29" i="107"/>
  <c r="D28" i="107"/>
  <c r="D27" i="107"/>
  <c r="D26" i="107"/>
  <c r="D25" i="107"/>
  <c r="D24" i="107"/>
  <c r="D23" i="107"/>
  <c r="D22" i="107"/>
  <c r="D21" i="107"/>
  <c r="D20" i="107"/>
  <c r="D19" i="107"/>
  <c r="D18" i="107"/>
  <c r="D17" i="107"/>
  <c r="D16" i="107"/>
  <c r="D15" i="107"/>
  <c r="D14" i="107"/>
  <c r="D13" i="107"/>
  <c r="D12" i="107"/>
  <c r="D11" i="107"/>
  <c r="D10" i="107"/>
  <c r="D9" i="107"/>
  <c r="D8" i="107"/>
  <c r="D7" i="107"/>
  <c r="D6" i="107"/>
  <c r="D5" i="107"/>
  <c r="D55" i="106"/>
  <c r="D54" i="106"/>
  <c r="D53" i="106"/>
  <c r="D52" i="106"/>
  <c r="D51" i="106"/>
  <c r="D50" i="106"/>
  <c r="D49" i="106"/>
  <c r="D48" i="106"/>
  <c r="D47" i="106"/>
  <c r="D46" i="106"/>
  <c r="D45" i="106"/>
  <c r="D44" i="106"/>
  <c r="D43" i="106"/>
  <c r="D42" i="106"/>
  <c r="D41" i="106"/>
  <c r="D40" i="106"/>
  <c r="D39" i="106"/>
  <c r="D38" i="106"/>
  <c r="D37" i="106"/>
  <c r="D36" i="106"/>
  <c r="D35" i="106"/>
  <c r="D34" i="106"/>
  <c r="D33" i="106"/>
  <c r="D32" i="106"/>
  <c r="D31" i="106"/>
  <c r="D30" i="106"/>
  <c r="D29" i="106"/>
  <c r="D28" i="106"/>
  <c r="D27" i="106"/>
  <c r="D26" i="106"/>
  <c r="D25" i="106"/>
  <c r="D24" i="106"/>
  <c r="D23" i="106"/>
  <c r="D22" i="106"/>
  <c r="D21" i="106"/>
  <c r="D20" i="106"/>
  <c r="D19" i="106"/>
  <c r="D18" i="106"/>
  <c r="D17" i="106"/>
  <c r="D16" i="106"/>
  <c r="D15" i="106"/>
  <c r="D14" i="106"/>
  <c r="D13" i="106"/>
  <c r="D12" i="106"/>
  <c r="D11" i="106"/>
  <c r="D10" i="106"/>
  <c r="D9" i="106"/>
  <c r="D8" i="106"/>
  <c r="D7" i="106"/>
  <c r="D6" i="106"/>
  <c r="D5" i="106"/>
  <c r="D55" i="87"/>
  <c r="D54" i="87"/>
  <c r="D53" i="87"/>
  <c r="D52" i="87"/>
  <c r="D51" i="87"/>
  <c r="D50" i="87"/>
  <c r="D49" i="87"/>
  <c r="D48" i="87"/>
  <c r="D47" i="87"/>
  <c r="D46" i="87"/>
  <c r="D45" i="87"/>
  <c r="D44" i="87"/>
  <c r="D43" i="87"/>
  <c r="D42" i="87"/>
  <c r="D41" i="87"/>
  <c r="D40" i="87"/>
  <c r="D39" i="87"/>
  <c r="D38" i="87"/>
  <c r="D37" i="87"/>
  <c r="D36" i="87"/>
  <c r="D35" i="87"/>
  <c r="D34" i="87"/>
  <c r="D33" i="87"/>
  <c r="D32" i="87"/>
  <c r="D31" i="87"/>
  <c r="D30" i="87"/>
  <c r="D29" i="87"/>
  <c r="D28" i="87"/>
  <c r="D27" i="87"/>
  <c r="D26" i="87"/>
  <c r="D25" i="87"/>
  <c r="D24" i="87"/>
  <c r="D23" i="87"/>
  <c r="D22" i="87"/>
  <c r="D21" i="87"/>
  <c r="D20" i="87"/>
  <c r="D19" i="87"/>
  <c r="D18" i="87"/>
  <c r="D17" i="87"/>
  <c r="D16" i="87"/>
  <c r="D15" i="87"/>
  <c r="D14" i="87"/>
  <c r="D13" i="87"/>
  <c r="D12" i="87"/>
  <c r="D11" i="87"/>
  <c r="D10" i="87"/>
  <c r="D9" i="87"/>
  <c r="D8" i="87"/>
  <c r="D7" i="87"/>
  <c r="D6" i="87"/>
  <c r="D5" i="87"/>
  <c r="D55" i="92"/>
  <c r="D54" i="92"/>
  <c r="D53" i="92"/>
  <c r="D52" i="92"/>
  <c r="D51" i="92"/>
  <c r="D50" i="92"/>
  <c r="D49" i="92"/>
  <c r="D48" i="92"/>
  <c r="D47" i="92"/>
  <c r="D46" i="92"/>
  <c r="D45" i="92"/>
  <c r="D44" i="92"/>
  <c r="D43" i="92"/>
  <c r="D42" i="92"/>
  <c r="D41" i="92"/>
  <c r="D40" i="92"/>
  <c r="D39" i="92"/>
  <c r="D38" i="92"/>
  <c r="D37" i="92"/>
  <c r="D36" i="92"/>
  <c r="D35" i="92"/>
  <c r="D34" i="92"/>
  <c r="D33" i="92"/>
  <c r="D32" i="92"/>
  <c r="D31" i="92"/>
  <c r="D30" i="92"/>
  <c r="D29" i="92"/>
  <c r="D28" i="92"/>
  <c r="D27" i="92"/>
  <c r="D26" i="92"/>
  <c r="D25" i="92"/>
  <c r="D24" i="92"/>
  <c r="D23" i="92"/>
  <c r="D22" i="92"/>
  <c r="D21" i="92"/>
  <c r="D20" i="92"/>
  <c r="D19" i="92"/>
  <c r="D18" i="92"/>
  <c r="D17" i="92"/>
  <c r="D16" i="92"/>
  <c r="D15" i="92"/>
  <c r="D14" i="92"/>
  <c r="D13" i="92"/>
  <c r="D12" i="92"/>
  <c r="D11" i="92"/>
  <c r="D10" i="92"/>
  <c r="D9" i="92"/>
  <c r="D8" i="92"/>
  <c r="D7" i="92"/>
  <c r="D6" i="92"/>
  <c r="D5" i="92"/>
  <c r="D56" i="91"/>
  <c r="D55" i="91"/>
  <c r="D54" i="91"/>
  <c r="D53" i="91"/>
  <c r="D52" i="91"/>
  <c r="D51" i="91"/>
  <c r="D50" i="91"/>
  <c r="D49" i="91"/>
  <c r="D48" i="91"/>
  <c r="D47" i="91"/>
  <c r="D46" i="91"/>
  <c r="D45" i="91"/>
  <c r="D44" i="91"/>
  <c r="D43" i="91"/>
  <c r="D42" i="91"/>
  <c r="D41" i="91"/>
  <c r="D40" i="91"/>
  <c r="D39" i="91"/>
  <c r="D38" i="91"/>
  <c r="D37" i="91"/>
  <c r="D36" i="91"/>
  <c r="D35" i="91"/>
  <c r="D34" i="91"/>
  <c r="D33" i="91"/>
  <c r="D32" i="91"/>
  <c r="D31" i="91"/>
  <c r="D30" i="91"/>
  <c r="D29" i="91"/>
  <c r="D28" i="91"/>
  <c r="D27" i="91"/>
  <c r="D26" i="91"/>
  <c r="D25" i="91"/>
  <c r="D24" i="91"/>
  <c r="D23" i="91"/>
  <c r="D22" i="91"/>
  <c r="D21" i="91"/>
  <c r="D20" i="91"/>
  <c r="D19" i="91"/>
  <c r="D18" i="91"/>
  <c r="D17" i="91"/>
  <c r="D16" i="91"/>
  <c r="D15" i="91"/>
  <c r="D14" i="91"/>
  <c r="D13" i="91"/>
  <c r="D12" i="91"/>
  <c r="D11" i="91"/>
  <c r="D10" i="91"/>
  <c r="D9" i="91"/>
  <c r="D8" i="91"/>
  <c r="D7" i="91"/>
  <c r="D6" i="91"/>
  <c r="D5" i="91"/>
  <c r="D55" i="90"/>
  <c r="D54" i="90"/>
  <c r="D53" i="90"/>
  <c r="D52" i="90"/>
  <c r="D51" i="90"/>
  <c r="D50" i="90"/>
  <c r="D49" i="90"/>
  <c r="D48" i="90"/>
  <c r="D47" i="90"/>
  <c r="D46" i="90"/>
  <c r="D45" i="90"/>
  <c r="D44" i="90"/>
  <c r="D43" i="90"/>
  <c r="D42" i="90"/>
  <c r="D41" i="90"/>
  <c r="D40" i="90"/>
  <c r="D39" i="90"/>
  <c r="D38" i="90"/>
  <c r="D37" i="90"/>
  <c r="D36" i="90"/>
  <c r="D35" i="90"/>
  <c r="D34" i="90"/>
  <c r="D33" i="90"/>
  <c r="D32" i="90"/>
  <c r="D31" i="90"/>
  <c r="D30" i="90"/>
  <c r="D29" i="90"/>
  <c r="D28" i="90"/>
  <c r="D27" i="90"/>
  <c r="D26" i="90"/>
  <c r="D25" i="90"/>
  <c r="D24" i="90"/>
  <c r="D23" i="90"/>
  <c r="D22" i="90"/>
  <c r="D21" i="90"/>
  <c r="D20" i="90"/>
  <c r="D19" i="90"/>
  <c r="D18" i="90"/>
  <c r="D17" i="90"/>
  <c r="D16" i="90"/>
  <c r="D15" i="90"/>
  <c r="D14" i="90"/>
  <c r="D13" i="90"/>
  <c r="D12" i="90"/>
  <c r="D11" i="90"/>
  <c r="D10" i="90"/>
  <c r="D9" i="90"/>
  <c r="D8" i="90"/>
  <c r="D7" i="90"/>
  <c r="D6" i="90"/>
  <c r="D5" i="90"/>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4" i="71"/>
  <c r="D23" i="71"/>
  <c r="D22" i="71"/>
  <c r="D21" i="71"/>
  <c r="D20" i="71"/>
  <c r="D19" i="71"/>
  <c r="D18" i="71"/>
  <c r="D17" i="71"/>
  <c r="D16" i="71"/>
  <c r="D15" i="71"/>
  <c r="D14" i="71"/>
  <c r="D13" i="71"/>
  <c r="D12" i="71"/>
  <c r="D11" i="71"/>
  <c r="D10" i="71"/>
  <c r="D9" i="71"/>
  <c r="D8" i="71"/>
  <c r="D7" i="71"/>
  <c r="D6" i="71"/>
  <c r="D5" i="71"/>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V55" i="65"/>
  <c r="V54" i="65"/>
  <c r="V53" i="65"/>
  <c r="V52" i="65"/>
  <c r="V51" i="65"/>
  <c r="V50" i="65"/>
  <c r="V49" i="65"/>
  <c r="V48" i="65"/>
  <c r="V47" i="65"/>
  <c r="V46" i="65"/>
  <c r="V45" i="65"/>
  <c r="V44" i="65"/>
  <c r="V43" i="65"/>
  <c r="V42" i="65"/>
  <c r="V41" i="65"/>
  <c r="V40" i="65"/>
  <c r="V39" i="65"/>
  <c r="V38" i="65"/>
  <c r="V37" i="65"/>
  <c r="V36" i="65"/>
  <c r="V35" i="65"/>
  <c r="V34" i="65"/>
  <c r="V33" i="65"/>
  <c r="V32" i="65"/>
  <c r="V31" i="65"/>
  <c r="V30" i="65"/>
  <c r="V29" i="65"/>
  <c r="V28" i="65"/>
  <c r="V27" i="65"/>
  <c r="V26" i="65"/>
  <c r="V25" i="65"/>
  <c r="V24" i="65"/>
  <c r="V23" i="65"/>
  <c r="V22" i="65"/>
  <c r="V21" i="65"/>
  <c r="V20" i="65"/>
  <c r="V19" i="65"/>
  <c r="V18" i="65"/>
  <c r="V17" i="65"/>
  <c r="V16" i="65"/>
  <c r="V15" i="65"/>
  <c r="V14" i="65"/>
  <c r="V13" i="65"/>
  <c r="V12" i="65"/>
  <c r="V11" i="65"/>
  <c r="V10" i="65"/>
  <c r="V9" i="65"/>
  <c r="V8" i="65"/>
  <c r="V7" i="65"/>
  <c r="V6" i="65"/>
  <c r="V5" i="65"/>
  <c r="D55" i="68"/>
  <c r="D54" i="68"/>
  <c r="D53" i="68"/>
  <c r="D52" i="68"/>
  <c r="D51" i="68"/>
  <c r="D50" i="68"/>
  <c r="D49" i="68"/>
  <c r="D48" i="68"/>
  <c r="D47" i="68"/>
  <c r="D46" i="68"/>
  <c r="D45" i="68"/>
  <c r="D44" i="68"/>
  <c r="D43" i="68"/>
  <c r="D42" i="68"/>
  <c r="D41" i="68"/>
  <c r="D40" i="68"/>
  <c r="D39" i="68"/>
  <c r="D38" i="68"/>
  <c r="D37" i="68"/>
  <c r="D36" i="68"/>
  <c r="D35" i="68"/>
  <c r="D34" i="68"/>
  <c r="D33" i="68"/>
  <c r="D32" i="68"/>
  <c r="D31" i="68"/>
  <c r="D30" i="68"/>
  <c r="D29" i="68"/>
  <c r="D28" i="68"/>
  <c r="D27" i="68"/>
  <c r="D26" i="68"/>
  <c r="D25" i="68"/>
  <c r="D24" i="68"/>
  <c r="D23" i="68"/>
  <c r="D22" i="68"/>
  <c r="D21" i="68"/>
  <c r="D20" i="68"/>
  <c r="D19" i="68"/>
  <c r="D18" i="68"/>
  <c r="D17" i="68"/>
  <c r="D16" i="68"/>
  <c r="D15" i="68"/>
  <c r="D14" i="68"/>
  <c r="D13" i="68"/>
  <c r="D12" i="68"/>
  <c r="D11" i="68"/>
  <c r="D10" i="68"/>
  <c r="D9" i="68"/>
  <c r="D8" i="68"/>
  <c r="D7" i="68"/>
  <c r="D6" i="68"/>
  <c r="D5" i="68"/>
  <c r="D55" i="67"/>
  <c r="D54" i="67"/>
  <c r="D53" i="67"/>
  <c r="D52" i="67"/>
  <c r="D51" i="67"/>
  <c r="D50" i="67"/>
  <c r="D49" i="67"/>
  <c r="D48" i="67"/>
  <c r="D47" i="67"/>
  <c r="D46" i="67"/>
  <c r="D45" i="67"/>
  <c r="D44" i="67"/>
  <c r="D43" i="67"/>
  <c r="D42" i="67"/>
  <c r="D41" i="67"/>
  <c r="D40" i="67"/>
  <c r="D39" i="67"/>
  <c r="D38" i="67"/>
  <c r="D37" i="67"/>
  <c r="D36" i="67"/>
  <c r="D35" i="67"/>
  <c r="D34" i="67"/>
  <c r="D33" i="67"/>
  <c r="D32" i="67"/>
  <c r="D31" i="67"/>
  <c r="D30" i="67"/>
  <c r="D29" i="67"/>
  <c r="D28" i="67"/>
  <c r="D27" i="67"/>
  <c r="D26" i="67"/>
  <c r="D25" i="67"/>
  <c r="D24" i="67"/>
  <c r="D23" i="67"/>
  <c r="D22" i="67"/>
  <c r="D21" i="67"/>
  <c r="D20" i="67"/>
  <c r="D19" i="67"/>
  <c r="D18" i="67"/>
  <c r="D17" i="67"/>
  <c r="D16" i="67"/>
  <c r="D15" i="67"/>
  <c r="D14" i="67"/>
  <c r="D13" i="67"/>
  <c r="D12" i="67"/>
  <c r="D11" i="67"/>
  <c r="D10" i="67"/>
  <c r="D9" i="67"/>
  <c r="D8" i="67"/>
  <c r="D7" i="67"/>
  <c r="D6" i="67"/>
  <c r="D5" i="67"/>
  <c r="D55" i="66"/>
  <c r="D54" i="66"/>
  <c r="D53" i="66"/>
  <c r="D52" i="66"/>
  <c r="D51" i="66"/>
  <c r="D50" i="66"/>
  <c r="D49" i="66"/>
  <c r="D48" i="66"/>
  <c r="D47" i="66"/>
  <c r="D46" i="66"/>
  <c r="D45" i="66"/>
  <c r="D44" i="66"/>
  <c r="D43" i="66"/>
  <c r="D42" i="66"/>
  <c r="D41" i="66"/>
  <c r="D40" i="66"/>
  <c r="D39" i="66"/>
  <c r="D38" i="66"/>
  <c r="D37" i="66"/>
  <c r="D36" i="66"/>
  <c r="D35" i="66"/>
  <c r="D34" i="66"/>
  <c r="D33" i="66"/>
  <c r="D32" i="66"/>
  <c r="D31" i="66"/>
  <c r="D30" i="66"/>
  <c r="D29" i="66"/>
  <c r="D28" i="66"/>
  <c r="D27" i="66"/>
  <c r="D26" i="66"/>
  <c r="D25" i="66"/>
  <c r="D24" i="66"/>
  <c r="D23" i="66"/>
  <c r="D22" i="66"/>
  <c r="D21" i="66"/>
  <c r="D20" i="66"/>
  <c r="D19" i="66"/>
  <c r="D18" i="66"/>
  <c r="D17" i="66"/>
  <c r="D16" i="66"/>
  <c r="D15" i="66"/>
  <c r="D14" i="66"/>
  <c r="D13" i="66"/>
  <c r="D12" i="66"/>
  <c r="D11" i="66"/>
  <c r="D10" i="66"/>
  <c r="D9" i="66"/>
  <c r="D8" i="66"/>
  <c r="D7" i="66"/>
  <c r="D6" i="66"/>
  <c r="D5" i="66"/>
  <c r="V55" i="112"/>
  <c r="V54" i="112"/>
  <c r="V53" i="112"/>
  <c r="V52" i="112"/>
  <c r="V51" i="112"/>
  <c r="V50" i="112"/>
  <c r="V49" i="112"/>
  <c r="V48" i="112"/>
  <c r="V47" i="112"/>
  <c r="V46" i="112"/>
  <c r="V45" i="112"/>
  <c r="V44" i="112"/>
  <c r="V43" i="112"/>
  <c r="V42" i="112"/>
  <c r="V41" i="112"/>
  <c r="V40" i="112"/>
  <c r="V39" i="112"/>
  <c r="V38" i="112"/>
  <c r="V37" i="112"/>
  <c r="V36" i="112"/>
  <c r="V35" i="112"/>
  <c r="V34" i="112"/>
  <c r="V33" i="112"/>
  <c r="V32" i="112"/>
  <c r="V31" i="112"/>
  <c r="V30" i="112"/>
  <c r="V29" i="112"/>
  <c r="V28" i="112"/>
  <c r="V27" i="112"/>
  <c r="V26" i="112"/>
  <c r="V25" i="112"/>
  <c r="V24" i="112"/>
  <c r="V23" i="112"/>
  <c r="V22" i="112"/>
  <c r="V21" i="112"/>
  <c r="V20" i="112"/>
  <c r="V19" i="112"/>
  <c r="V18" i="112"/>
  <c r="V17" i="112"/>
  <c r="V16" i="112"/>
  <c r="V15" i="112"/>
  <c r="V14" i="112"/>
  <c r="V13" i="112"/>
  <c r="V12" i="112"/>
  <c r="V11" i="112"/>
  <c r="V10" i="112"/>
  <c r="V9" i="112"/>
  <c r="V8" i="112"/>
  <c r="V7" i="112"/>
  <c r="V6" i="112"/>
  <c r="V5" i="112"/>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D5" i="78"/>
  <c r="V114" i="116"/>
  <c r="V173" i="116"/>
  <c r="V113" i="116"/>
  <c r="V172" i="116"/>
  <c r="V112" i="116"/>
  <c r="V171" i="116"/>
  <c r="V111" i="116"/>
  <c r="V52" i="116" s="1"/>
  <c r="V170" i="116"/>
  <c r="V110" i="116"/>
  <c r="V169" i="116"/>
  <c r="V109" i="116"/>
  <c r="V168" i="116"/>
  <c r="V108" i="116"/>
  <c r="V167" i="116"/>
  <c r="V107" i="116"/>
  <c r="V166" i="116"/>
  <c r="V106" i="116"/>
  <c r="V165" i="116"/>
  <c r="V105" i="116"/>
  <c r="V164" i="116"/>
  <c r="V104" i="116"/>
  <c r="V163" i="116"/>
  <c r="V103" i="116"/>
  <c r="V162" i="116"/>
  <c r="V102" i="116"/>
  <c r="V161" i="116"/>
  <c r="V101" i="116"/>
  <c r="V160" i="116"/>
  <c r="V100" i="116"/>
  <c r="V159" i="116"/>
  <c r="V99" i="116"/>
  <c r="V158" i="116"/>
  <c r="V98" i="116"/>
  <c r="V157" i="116"/>
  <c r="V97" i="116"/>
  <c r="V156" i="116"/>
  <c r="V96" i="116"/>
  <c r="V155" i="116"/>
  <c r="V95" i="116"/>
  <c r="V154" i="116"/>
  <c r="V94" i="116"/>
  <c r="V153" i="116"/>
  <c r="V93" i="116"/>
  <c r="V152" i="116"/>
  <c r="V92" i="116"/>
  <c r="V151" i="116"/>
  <c r="V91" i="116"/>
  <c r="V150" i="116"/>
  <c r="V90" i="116"/>
  <c r="V149" i="116"/>
  <c r="V89" i="116"/>
  <c r="V148" i="116"/>
  <c r="V88" i="116"/>
  <c r="V147" i="116"/>
  <c r="V87" i="116"/>
  <c r="V146" i="116"/>
  <c r="V86" i="116"/>
  <c r="V145" i="116"/>
  <c r="V85" i="116"/>
  <c r="V144" i="116"/>
  <c r="V84" i="116"/>
  <c r="V143" i="116"/>
  <c r="V83" i="116"/>
  <c r="V24" i="116" s="1"/>
  <c r="V142" i="116"/>
  <c r="V82" i="116"/>
  <c r="V141" i="116"/>
  <c r="V81" i="116"/>
  <c r="V140" i="116"/>
  <c r="V80" i="116"/>
  <c r="V139" i="116"/>
  <c r="V79" i="116"/>
  <c r="V20" i="116" s="1"/>
  <c r="V138" i="116"/>
  <c r="V78" i="116"/>
  <c r="V137" i="116"/>
  <c r="V77" i="116"/>
  <c r="V136" i="116"/>
  <c r="V76" i="116"/>
  <c r="V135" i="116"/>
  <c r="V75" i="116"/>
  <c r="V134" i="116"/>
  <c r="V74" i="116"/>
  <c r="V133" i="116"/>
  <c r="V73" i="116"/>
  <c r="V132" i="116"/>
  <c r="V72" i="116"/>
  <c r="V131" i="116"/>
  <c r="V71" i="116"/>
  <c r="V130" i="116"/>
  <c r="V70" i="116"/>
  <c r="V129" i="116"/>
  <c r="V69" i="116"/>
  <c r="V128" i="116"/>
  <c r="V68" i="116"/>
  <c r="V127" i="116"/>
  <c r="V67" i="116"/>
  <c r="V8" i="116" s="1"/>
  <c r="V126" i="116"/>
  <c r="V66" i="116"/>
  <c r="V125" i="116"/>
  <c r="V65" i="116"/>
  <c r="V124" i="116"/>
  <c r="V64" i="116"/>
  <c r="V123" i="116"/>
  <c r="V55" i="63"/>
  <c r="V54" i="63"/>
  <c r="V53" i="63"/>
  <c r="V52" i="63"/>
  <c r="V51" i="63"/>
  <c r="V50" i="63"/>
  <c r="V49" i="63"/>
  <c r="V48" i="63"/>
  <c r="V47" i="63"/>
  <c r="V46" i="63"/>
  <c r="V45" i="63"/>
  <c r="V44" i="63"/>
  <c r="V43" i="63"/>
  <c r="V42" i="63"/>
  <c r="V41" i="63"/>
  <c r="V40" i="63"/>
  <c r="V39" i="63"/>
  <c r="V38" i="63"/>
  <c r="V37" i="63"/>
  <c r="V36" i="63"/>
  <c r="V35" i="63"/>
  <c r="V34" i="63"/>
  <c r="V33" i="63"/>
  <c r="V32" i="63"/>
  <c r="V31" i="63"/>
  <c r="V30" i="63"/>
  <c r="V29" i="63"/>
  <c r="V28" i="63"/>
  <c r="V27" i="63"/>
  <c r="V26" i="63"/>
  <c r="V25" i="63"/>
  <c r="V24" i="63"/>
  <c r="V23" i="63"/>
  <c r="V22" i="63"/>
  <c r="V21" i="63"/>
  <c r="V20" i="63"/>
  <c r="V19" i="63"/>
  <c r="V18" i="63"/>
  <c r="V17" i="63"/>
  <c r="V16" i="63"/>
  <c r="V15" i="63"/>
  <c r="V14" i="63"/>
  <c r="V13" i="63"/>
  <c r="V12" i="63"/>
  <c r="V11" i="63"/>
  <c r="V10" i="63"/>
  <c r="V9" i="63"/>
  <c r="V8" i="63"/>
  <c r="V7" i="63"/>
  <c r="V6" i="63"/>
  <c r="V5" i="63"/>
  <c r="V5" i="61"/>
  <c r="V55" i="62"/>
  <c r="V54" i="62"/>
  <c r="V53" i="62"/>
  <c r="V52" i="62"/>
  <c r="V51" i="62"/>
  <c r="V50" i="62"/>
  <c r="V49" i="62"/>
  <c r="V48" i="62"/>
  <c r="V47" i="62"/>
  <c r="V46" i="62"/>
  <c r="V45" i="62"/>
  <c r="V44" i="62"/>
  <c r="V43" i="62"/>
  <c r="V42" i="62"/>
  <c r="V41" i="62"/>
  <c r="V40" i="62"/>
  <c r="V39" i="62"/>
  <c r="V38" i="62"/>
  <c r="V37" i="62"/>
  <c r="V36" i="62"/>
  <c r="V35" i="62"/>
  <c r="V34" i="62"/>
  <c r="V33" i="62"/>
  <c r="V32" i="62"/>
  <c r="V31" i="62"/>
  <c r="V30" i="62"/>
  <c r="V29" i="62"/>
  <c r="V28" i="62"/>
  <c r="V27" i="62"/>
  <c r="V26" i="62"/>
  <c r="V25" i="62"/>
  <c r="V24" i="62"/>
  <c r="V23" i="62"/>
  <c r="V22" i="62"/>
  <c r="V21" i="62"/>
  <c r="V20" i="62"/>
  <c r="V19" i="62"/>
  <c r="V18" i="62"/>
  <c r="V17" i="62"/>
  <c r="V16" i="62"/>
  <c r="V15" i="62"/>
  <c r="V14" i="62"/>
  <c r="V13" i="62"/>
  <c r="V12" i="62"/>
  <c r="V11" i="62"/>
  <c r="V10" i="62"/>
  <c r="V9" i="62"/>
  <c r="V8" i="62"/>
  <c r="V7" i="62"/>
  <c r="V6" i="62"/>
  <c r="V5" i="62"/>
  <c r="V55" i="61"/>
  <c r="V54" i="61"/>
  <c r="V53" i="61"/>
  <c r="V52" i="61"/>
  <c r="V51" i="61"/>
  <c r="V50" i="61"/>
  <c r="V49" i="61"/>
  <c r="V48" i="61"/>
  <c r="V47" i="61"/>
  <c r="V46" i="61"/>
  <c r="V45" i="61"/>
  <c r="V44" i="61"/>
  <c r="V43" i="61"/>
  <c r="V42" i="61"/>
  <c r="V41" i="61"/>
  <c r="V40" i="61"/>
  <c r="V39" i="61"/>
  <c r="V38" i="61"/>
  <c r="V37" i="61"/>
  <c r="V36" i="61"/>
  <c r="V35" i="61"/>
  <c r="V34" i="61"/>
  <c r="V33" i="61"/>
  <c r="V32" i="61"/>
  <c r="V31" i="61"/>
  <c r="V30" i="61"/>
  <c r="V29" i="61"/>
  <c r="V28" i="61"/>
  <c r="V27" i="61"/>
  <c r="V26" i="61"/>
  <c r="V25" i="61"/>
  <c r="V24" i="61"/>
  <c r="V23" i="61"/>
  <c r="V22" i="61"/>
  <c r="V21" i="61"/>
  <c r="V20" i="61"/>
  <c r="V19" i="61"/>
  <c r="V18" i="61"/>
  <c r="V17" i="61"/>
  <c r="V16" i="61"/>
  <c r="V15" i="61"/>
  <c r="V14" i="61"/>
  <c r="V13" i="61"/>
  <c r="V12" i="61"/>
  <c r="V11" i="61"/>
  <c r="V10" i="61"/>
  <c r="V9" i="61"/>
  <c r="V8" i="61"/>
  <c r="V7" i="61"/>
  <c r="V6" i="61"/>
  <c r="V55" i="58"/>
  <c r="V54" i="58"/>
  <c r="V53" i="58"/>
  <c r="V52" i="58"/>
  <c r="V51" i="58"/>
  <c r="V50" i="58"/>
  <c r="V49" i="58"/>
  <c r="V48" i="58"/>
  <c r="V47" i="58"/>
  <c r="V46" i="58"/>
  <c r="V45" i="58"/>
  <c r="V44" i="58"/>
  <c r="V43" i="58"/>
  <c r="V42" i="58"/>
  <c r="V41" i="58"/>
  <c r="V40" i="58"/>
  <c r="V39" i="58"/>
  <c r="V38" i="58"/>
  <c r="V37" i="58"/>
  <c r="V36" i="58"/>
  <c r="V35" i="58"/>
  <c r="V34" i="58"/>
  <c r="V33" i="58"/>
  <c r="V32" i="58"/>
  <c r="V31" i="58"/>
  <c r="V30" i="58"/>
  <c r="V29" i="58"/>
  <c r="V28" i="58"/>
  <c r="V27" i="58"/>
  <c r="V26" i="58"/>
  <c r="V25" i="58"/>
  <c r="V24" i="58"/>
  <c r="V23" i="58"/>
  <c r="V22" i="58"/>
  <c r="V21" i="58"/>
  <c r="V20" i="58"/>
  <c r="V19" i="58"/>
  <c r="V18" i="58"/>
  <c r="V17" i="58"/>
  <c r="V16" i="58"/>
  <c r="V15" i="58"/>
  <c r="V14" i="58"/>
  <c r="V13" i="58"/>
  <c r="V12" i="58"/>
  <c r="V11" i="58"/>
  <c r="V10" i="58"/>
  <c r="V9" i="58"/>
  <c r="V8" i="58"/>
  <c r="V7" i="58"/>
  <c r="V6" i="58"/>
  <c r="V5" i="58"/>
  <c r="D22" i="54"/>
  <c r="D55" i="53"/>
  <c r="D54" i="53"/>
  <c r="D53" i="53"/>
  <c r="D52" i="53"/>
  <c r="D51" i="53"/>
  <c r="D50" i="53"/>
  <c r="D49" i="53"/>
  <c r="D48" i="53"/>
  <c r="D47" i="53"/>
  <c r="D46" i="53"/>
  <c r="D45" i="53"/>
  <c r="D44" i="53"/>
  <c r="D43" i="53"/>
  <c r="D42" i="53"/>
  <c r="D41" i="53"/>
  <c r="D40" i="53"/>
  <c r="D39" i="53"/>
  <c r="D38" i="53"/>
  <c r="D37" i="53"/>
  <c r="D36" i="53"/>
  <c r="D35" i="53"/>
  <c r="D34" i="53"/>
  <c r="D33" i="53"/>
  <c r="D32" i="53"/>
  <c r="D31" i="53"/>
  <c r="D30" i="53"/>
  <c r="D29" i="53"/>
  <c r="D28" i="53"/>
  <c r="D27" i="53"/>
  <c r="D26" i="53"/>
  <c r="D25" i="53"/>
  <c r="D24" i="53"/>
  <c r="D23" i="53"/>
  <c r="D22" i="53"/>
  <c r="D21" i="53"/>
  <c r="D20" i="53"/>
  <c r="D19" i="53"/>
  <c r="D18" i="53"/>
  <c r="D17" i="53"/>
  <c r="D16" i="53"/>
  <c r="D15" i="53"/>
  <c r="D14" i="53"/>
  <c r="D13" i="53"/>
  <c r="D12" i="53"/>
  <c r="D11" i="53"/>
  <c r="D10" i="53"/>
  <c r="D9" i="53"/>
  <c r="D8" i="53"/>
  <c r="D7" i="53"/>
  <c r="D6" i="53"/>
  <c r="D5" i="53"/>
  <c r="V55" i="52"/>
  <c r="V54" i="52"/>
  <c r="V53" i="52"/>
  <c r="V52" i="52"/>
  <c r="V51" i="52"/>
  <c r="V50" i="52"/>
  <c r="V49" i="52"/>
  <c r="V48" i="52"/>
  <c r="V47" i="52"/>
  <c r="V46" i="52"/>
  <c r="V45" i="52"/>
  <c r="V44" i="52"/>
  <c r="V43" i="52"/>
  <c r="V42" i="52"/>
  <c r="V41" i="52"/>
  <c r="V40" i="52"/>
  <c r="V39" i="52"/>
  <c r="V38" i="52"/>
  <c r="V37" i="52"/>
  <c r="V36" i="52"/>
  <c r="V35" i="52"/>
  <c r="V34" i="52"/>
  <c r="V33" i="52"/>
  <c r="V32" i="52"/>
  <c r="V31" i="52"/>
  <c r="V30" i="52"/>
  <c r="V28" i="52"/>
  <c r="V27" i="52"/>
  <c r="V26" i="52"/>
  <c r="V25" i="52"/>
  <c r="V24" i="52"/>
  <c r="V23" i="52"/>
  <c r="V22" i="52"/>
  <c r="V21" i="52"/>
  <c r="V20" i="52"/>
  <c r="V19" i="52"/>
  <c r="V18" i="52"/>
  <c r="V17" i="52"/>
  <c r="V16" i="52"/>
  <c r="V15" i="52"/>
  <c r="V14" i="52"/>
  <c r="V13" i="52"/>
  <c r="V12" i="52"/>
  <c r="V11" i="52"/>
  <c r="V10" i="52"/>
  <c r="V9" i="52"/>
  <c r="V8" i="52"/>
  <c r="V7" i="52"/>
  <c r="V6" i="52"/>
  <c r="V5" i="52"/>
  <c r="V55" i="50"/>
  <c r="V54" i="50"/>
  <c r="V53" i="50"/>
  <c r="V52" i="50"/>
  <c r="V51" i="50"/>
  <c r="V50" i="50"/>
  <c r="V49" i="50"/>
  <c r="V48" i="50"/>
  <c r="V47" i="50"/>
  <c r="V46" i="50"/>
  <c r="V45" i="50"/>
  <c r="V44" i="50"/>
  <c r="V43" i="50"/>
  <c r="V42" i="50"/>
  <c r="V41" i="50"/>
  <c r="V40" i="50"/>
  <c r="V39" i="50"/>
  <c r="V38" i="50"/>
  <c r="V37" i="50"/>
  <c r="V36" i="50"/>
  <c r="V35" i="50"/>
  <c r="V34" i="50"/>
  <c r="V33" i="50"/>
  <c r="V32" i="50"/>
  <c r="V31" i="50"/>
  <c r="V30" i="50"/>
  <c r="V29" i="50"/>
  <c r="V28" i="50"/>
  <c r="V27" i="50"/>
  <c r="V26" i="50"/>
  <c r="V25" i="50"/>
  <c r="V24" i="50"/>
  <c r="V23" i="50"/>
  <c r="V22" i="50"/>
  <c r="V21" i="50"/>
  <c r="V20" i="50"/>
  <c r="V19" i="50"/>
  <c r="V18" i="50"/>
  <c r="V17" i="50"/>
  <c r="V16" i="50"/>
  <c r="V15" i="50"/>
  <c r="V14" i="50"/>
  <c r="V13" i="50"/>
  <c r="V12" i="50"/>
  <c r="V11" i="50"/>
  <c r="V10" i="50"/>
  <c r="V9" i="50"/>
  <c r="V8" i="50"/>
  <c r="V7" i="50"/>
  <c r="V6" i="50"/>
  <c r="V5" i="50"/>
  <c r="C49" i="102"/>
  <c r="J49" i="102"/>
  <c r="C50" i="102"/>
  <c r="J50" i="102"/>
  <c r="C51" i="102"/>
  <c r="J51" i="102"/>
  <c r="C52" i="102"/>
  <c r="J52" i="102"/>
  <c r="C53" i="102"/>
  <c r="J53" i="102"/>
  <c r="C54" i="102"/>
  <c r="J54" i="102"/>
  <c r="C55" i="102"/>
  <c r="J55" i="102"/>
  <c r="C56" i="102"/>
  <c r="J56" i="102"/>
  <c r="C57" i="102"/>
  <c r="J57" i="102"/>
  <c r="C58" i="102"/>
  <c r="J58" i="102"/>
  <c r="C59" i="102"/>
  <c r="J59" i="102"/>
  <c r="C60" i="102"/>
  <c r="J60" i="102"/>
  <c r="C61" i="102"/>
  <c r="J61" i="102"/>
  <c r="C62" i="102"/>
  <c r="J62" i="102"/>
  <c r="C63" i="102"/>
  <c r="J63" i="102"/>
  <c r="C64" i="102"/>
  <c r="J64" i="102"/>
  <c r="C65" i="102"/>
  <c r="J65" i="102"/>
  <c r="J48" i="102"/>
  <c r="C48" i="102"/>
  <c r="C41" i="102"/>
  <c r="B8" i="103"/>
  <c r="D8" i="103" s="1"/>
  <c r="B26" i="103"/>
  <c r="B64" i="93"/>
  <c r="O44" i="43"/>
  <c r="N44" i="43"/>
  <c r="J44" i="43"/>
  <c r="G44" i="43"/>
  <c r="C42" i="43"/>
  <c r="B44" i="43"/>
  <c r="M56" i="47"/>
  <c r="M55" i="47"/>
  <c r="M54" i="47"/>
  <c r="M53" i="47"/>
  <c r="M52" i="47"/>
  <c r="M51" i="47"/>
  <c r="M49" i="47"/>
  <c r="M48" i="47"/>
  <c r="M47" i="47"/>
  <c r="M46" i="47"/>
  <c r="M45" i="47"/>
  <c r="M44" i="47"/>
  <c r="M43" i="47"/>
  <c r="M42" i="47"/>
  <c r="M41" i="47"/>
  <c r="M40" i="47"/>
  <c r="M39" i="47"/>
  <c r="M38" i="47"/>
  <c r="M37" i="47"/>
  <c r="M36" i="47"/>
  <c r="M35" i="47"/>
  <c r="M34" i="47"/>
  <c r="M33" i="47"/>
  <c r="M32" i="47"/>
  <c r="M31" i="47"/>
  <c r="M30" i="47"/>
  <c r="M29" i="47"/>
  <c r="M28" i="47"/>
  <c r="M26" i="47"/>
  <c r="M27" i="47"/>
  <c r="M25" i="47"/>
  <c r="M24" i="47"/>
  <c r="M23" i="47"/>
  <c r="M21" i="47"/>
  <c r="M22" i="47"/>
  <c r="M20" i="47"/>
  <c r="M19" i="47"/>
  <c r="M18" i="47"/>
  <c r="M17" i="47"/>
  <c r="M16" i="47"/>
  <c r="M15" i="47"/>
  <c r="M14" i="47"/>
  <c r="M13" i="47"/>
  <c r="M12" i="47"/>
  <c r="M11" i="47"/>
  <c r="M10" i="47"/>
  <c r="M9" i="47"/>
  <c r="M7" i="47"/>
  <c r="M6" i="47"/>
  <c r="U174" i="120"/>
  <c r="U173" i="120"/>
  <c r="U172" i="120"/>
  <c r="U171" i="120"/>
  <c r="U170" i="120"/>
  <c r="U169" i="120"/>
  <c r="U168" i="120"/>
  <c r="U167" i="120"/>
  <c r="U166" i="120"/>
  <c r="U165" i="120"/>
  <c r="U164" i="120"/>
  <c r="U163" i="120"/>
  <c r="U162" i="120"/>
  <c r="U161" i="120"/>
  <c r="U160" i="120"/>
  <c r="U159" i="120"/>
  <c r="U158" i="120"/>
  <c r="U157" i="120"/>
  <c r="U156" i="120"/>
  <c r="U155" i="120"/>
  <c r="U154" i="120"/>
  <c r="U153" i="120"/>
  <c r="U152" i="120"/>
  <c r="U151" i="120"/>
  <c r="U150" i="120"/>
  <c r="U149" i="120"/>
  <c r="U148" i="120"/>
  <c r="U147" i="120"/>
  <c r="U146" i="120"/>
  <c r="U145" i="120"/>
  <c r="U144" i="120"/>
  <c r="U143" i="120"/>
  <c r="U142" i="120"/>
  <c r="U141" i="120"/>
  <c r="U140" i="120"/>
  <c r="U139" i="120"/>
  <c r="U138" i="120"/>
  <c r="U137" i="120"/>
  <c r="U136" i="120"/>
  <c r="U135" i="120"/>
  <c r="U134" i="120"/>
  <c r="U133" i="120"/>
  <c r="U132" i="120"/>
  <c r="U131" i="120"/>
  <c r="U130" i="120"/>
  <c r="U129" i="120"/>
  <c r="U128" i="120"/>
  <c r="U127" i="120"/>
  <c r="U126" i="120"/>
  <c r="U125" i="120"/>
  <c r="U124" i="120"/>
  <c r="U123" i="120"/>
  <c r="T174" i="120"/>
  <c r="T173" i="120"/>
  <c r="T172" i="120"/>
  <c r="T171" i="120"/>
  <c r="T170" i="120"/>
  <c r="T169" i="120"/>
  <c r="T168" i="120"/>
  <c r="T167" i="120"/>
  <c r="T166" i="120"/>
  <c r="T165" i="120"/>
  <c r="T164" i="120"/>
  <c r="T163" i="120"/>
  <c r="T162" i="120"/>
  <c r="T161" i="120"/>
  <c r="T160" i="120"/>
  <c r="T159" i="120"/>
  <c r="T158" i="120"/>
  <c r="T157" i="120"/>
  <c r="T156" i="120"/>
  <c r="T155" i="120"/>
  <c r="T154" i="120"/>
  <c r="T153" i="120"/>
  <c r="T152" i="120"/>
  <c r="T151" i="120"/>
  <c r="T150" i="120"/>
  <c r="T149" i="120"/>
  <c r="T148" i="120"/>
  <c r="T147" i="120"/>
  <c r="T146" i="120"/>
  <c r="T145" i="120"/>
  <c r="T144" i="120"/>
  <c r="T143" i="120"/>
  <c r="T142" i="120"/>
  <c r="T141" i="120"/>
  <c r="T140" i="120"/>
  <c r="T139" i="120"/>
  <c r="T138" i="120"/>
  <c r="T137" i="120"/>
  <c r="T136" i="120"/>
  <c r="T135" i="120"/>
  <c r="T134" i="120"/>
  <c r="T133" i="120"/>
  <c r="T132" i="120"/>
  <c r="T131" i="120"/>
  <c r="T130" i="120"/>
  <c r="T129" i="120"/>
  <c r="T127" i="120"/>
  <c r="T126" i="120"/>
  <c r="T125" i="120"/>
  <c r="T124" i="120"/>
  <c r="T123" i="120"/>
  <c r="C174" i="114"/>
  <c r="C56" i="114" s="1"/>
  <c r="C173" i="114"/>
  <c r="C172" i="114"/>
  <c r="C171" i="114"/>
  <c r="C170" i="114"/>
  <c r="C169" i="114"/>
  <c r="C168" i="114"/>
  <c r="C167" i="114"/>
  <c r="C166" i="114"/>
  <c r="C165" i="114"/>
  <c r="C164" i="114"/>
  <c r="C163" i="114"/>
  <c r="C162" i="114"/>
  <c r="C161" i="114"/>
  <c r="C160" i="114"/>
  <c r="C159" i="114"/>
  <c r="C158" i="114"/>
  <c r="C157" i="114"/>
  <c r="C156" i="114"/>
  <c r="C38" i="114" s="1"/>
  <c r="C155" i="114"/>
  <c r="C154" i="114"/>
  <c r="C153" i="114"/>
  <c r="C152" i="114"/>
  <c r="C151" i="114"/>
  <c r="C150" i="114"/>
  <c r="C32" i="114" s="1"/>
  <c r="C149" i="114"/>
  <c r="C148" i="114"/>
  <c r="C147" i="114"/>
  <c r="C146" i="114"/>
  <c r="C145" i="114"/>
  <c r="C144" i="114"/>
  <c r="C143" i="114"/>
  <c r="C142" i="114"/>
  <c r="C141" i="114"/>
  <c r="C140" i="114"/>
  <c r="C139" i="114"/>
  <c r="C138" i="114"/>
  <c r="C137" i="114"/>
  <c r="C136" i="114"/>
  <c r="C135" i="114"/>
  <c r="C134" i="114"/>
  <c r="C133" i="114"/>
  <c r="C132" i="114"/>
  <c r="C14" i="114" s="1"/>
  <c r="C131" i="114"/>
  <c r="C130" i="114"/>
  <c r="C129" i="114"/>
  <c r="C128" i="114"/>
  <c r="C127" i="114"/>
  <c r="C126" i="114"/>
  <c r="C125" i="114"/>
  <c r="C124" i="114"/>
  <c r="C123" i="114"/>
  <c r="C56" i="59"/>
  <c r="C55" i="59"/>
  <c r="C54" i="59"/>
  <c r="C53" i="59"/>
  <c r="C52" i="59"/>
  <c r="C51" i="59"/>
  <c r="C50" i="59"/>
  <c r="C49" i="59"/>
  <c r="C48" i="59"/>
  <c r="C47" i="59"/>
  <c r="C46" i="59"/>
  <c r="C45" i="59"/>
  <c r="C44" i="59"/>
  <c r="C43" i="59"/>
  <c r="C42" i="59"/>
  <c r="C41" i="59"/>
  <c r="C40" i="59"/>
  <c r="C39" i="59"/>
  <c r="C38" i="59"/>
  <c r="C37" i="59"/>
  <c r="C36" i="59"/>
  <c r="C35" i="59"/>
  <c r="C34" i="59"/>
  <c r="C33" i="59"/>
  <c r="C32" i="59"/>
  <c r="C31" i="59"/>
  <c r="C30" i="59"/>
  <c r="C29" i="59"/>
  <c r="C28" i="59"/>
  <c r="C27" i="59"/>
  <c r="C26" i="59"/>
  <c r="C25" i="59"/>
  <c r="C24" i="59"/>
  <c r="C23" i="59"/>
  <c r="C22" i="59"/>
  <c r="C21" i="59"/>
  <c r="C20" i="59"/>
  <c r="C19" i="59"/>
  <c r="C18" i="59"/>
  <c r="C17" i="59"/>
  <c r="C16" i="59"/>
  <c r="C15" i="59"/>
  <c r="C14" i="59"/>
  <c r="C13" i="59"/>
  <c r="C12" i="59"/>
  <c r="C11" i="59"/>
  <c r="C10" i="59"/>
  <c r="C9" i="59"/>
  <c r="C8" i="59"/>
  <c r="C7" i="59"/>
  <c r="C6" i="59"/>
  <c r="C5" i="59"/>
  <c r="U174" i="69"/>
  <c r="U173" i="69"/>
  <c r="U172" i="69"/>
  <c r="U171" i="69"/>
  <c r="U170" i="69"/>
  <c r="U169" i="69"/>
  <c r="U51" i="69" s="1"/>
  <c r="U168" i="69"/>
  <c r="U167" i="69"/>
  <c r="U166" i="69"/>
  <c r="U165" i="69"/>
  <c r="U164" i="69"/>
  <c r="U163" i="69"/>
  <c r="U162" i="69"/>
  <c r="U161" i="69"/>
  <c r="U43" i="69" s="1"/>
  <c r="U160" i="69"/>
  <c r="U159" i="69"/>
  <c r="U158" i="69"/>
  <c r="U157" i="69"/>
  <c r="U156" i="69"/>
  <c r="U155" i="69"/>
  <c r="U154" i="69"/>
  <c r="U153" i="69"/>
  <c r="U35" i="69" s="1"/>
  <c r="U152" i="69"/>
  <c r="U151" i="69"/>
  <c r="U150" i="69"/>
  <c r="U149" i="69"/>
  <c r="U148" i="69"/>
  <c r="U147" i="69"/>
  <c r="U146" i="69"/>
  <c r="U145" i="69"/>
  <c r="U27" i="69" s="1"/>
  <c r="U144" i="69"/>
  <c r="U143" i="69"/>
  <c r="U142" i="69"/>
  <c r="U141" i="69"/>
  <c r="U140" i="69"/>
  <c r="U139" i="69"/>
  <c r="U138" i="69"/>
  <c r="U137" i="69"/>
  <c r="U19" i="69" s="1"/>
  <c r="U136" i="69"/>
  <c r="U135" i="69"/>
  <c r="U134" i="69"/>
  <c r="U133" i="69"/>
  <c r="U132" i="69"/>
  <c r="U131" i="69"/>
  <c r="U130" i="69"/>
  <c r="U129" i="69"/>
  <c r="U11" i="69" s="1"/>
  <c r="U128" i="69"/>
  <c r="U127" i="69"/>
  <c r="U126" i="69"/>
  <c r="U125" i="69"/>
  <c r="U124" i="69"/>
  <c r="U123" i="69"/>
  <c r="U115" i="69"/>
  <c r="U56" i="69"/>
  <c r="U114" i="69"/>
  <c r="U113" i="69"/>
  <c r="U54" i="69" s="1"/>
  <c r="U112" i="69"/>
  <c r="U53" i="69" s="1"/>
  <c r="U111" i="69"/>
  <c r="U110" i="69"/>
  <c r="U109" i="69"/>
  <c r="U50" i="69"/>
  <c r="U108" i="69"/>
  <c r="U49" i="69" s="1"/>
  <c r="U107" i="69"/>
  <c r="U106" i="69"/>
  <c r="U105" i="69"/>
  <c r="U46" i="69" s="1"/>
  <c r="U104" i="69"/>
  <c r="U45" i="69" s="1"/>
  <c r="U103" i="69"/>
  <c r="U102" i="69"/>
  <c r="U101" i="69"/>
  <c r="U42" i="69" s="1"/>
  <c r="U100" i="69"/>
  <c r="U41" i="69" s="1"/>
  <c r="U99" i="69"/>
  <c r="U40" i="69" s="1"/>
  <c r="U98" i="69"/>
  <c r="U97" i="69"/>
  <c r="U38" i="69" s="1"/>
  <c r="U96" i="69"/>
  <c r="U95" i="69"/>
  <c r="U94" i="69"/>
  <c r="U93" i="69"/>
  <c r="U34" i="69" s="1"/>
  <c r="U92" i="69"/>
  <c r="U33" i="69"/>
  <c r="U91" i="69"/>
  <c r="U32" i="69" s="1"/>
  <c r="U90" i="69"/>
  <c r="U89" i="69"/>
  <c r="U88" i="69"/>
  <c r="U29" i="69" s="1"/>
  <c r="U87" i="69"/>
  <c r="U86" i="69"/>
  <c r="U85" i="69"/>
  <c r="U26" i="69"/>
  <c r="U84" i="69"/>
  <c r="U25" i="69"/>
  <c r="U83" i="69"/>
  <c r="U24" i="69"/>
  <c r="U82" i="69"/>
  <c r="U81" i="69"/>
  <c r="U80" i="69"/>
  <c r="U21" i="69" s="1"/>
  <c r="U79" i="69"/>
  <c r="U20" i="69" s="1"/>
  <c r="U78" i="69"/>
  <c r="U77" i="69"/>
  <c r="U18" i="69"/>
  <c r="U76" i="69"/>
  <c r="U17" i="69" s="1"/>
  <c r="U75" i="69"/>
  <c r="U16" i="69"/>
  <c r="U74" i="69"/>
  <c r="U73" i="69"/>
  <c r="U14" i="69" s="1"/>
  <c r="U72" i="69"/>
  <c r="U13" i="69" s="1"/>
  <c r="U71" i="69"/>
  <c r="U70" i="69"/>
  <c r="U69" i="69"/>
  <c r="U68" i="69"/>
  <c r="U9" i="69"/>
  <c r="U67" i="69"/>
  <c r="U8" i="69"/>
  <c r="U66" i="69"/>
  <c r="U65" i="69"/>
  <c r="U6" i="69" s="1"/>
  <c r="U64" i="69"/>
  <c r="U5" i="69" s="1"/>
  <c r="U56" i="65"/>
  <c r="U55" i="65"/>
  <c r="U54" i="65"/>
  <c r="U53" i="65"/>
  <c r="U52" i="65"/>
  <c r="U51" i="65"/>
  <c r="U50" i="65"/>
  <c r="U49" i="65"/>
  <c r="U48" i="65"/>
  <c r="U47" i="65"/>
  <c r="U46" i="65"/>
  <c r="U45" i="65"/>
  <c r="U44" i="65"/>
  <c r="U43" i="65"/>
  <c r="U42" i="65"/>
  <c r="U41" i="65"/>
  <c r="U40" i="65"/>
  <c r="U39" i="65"/>
  <c r="U38" i="65"/>
  <c r="U37" i="65"/>
  <c r="U36" i="65"/>
  <c r="U35" i="65"/>
  <c r="U34" i="65"/>
  <c r="U33" i="65"/>
  <c r="U32" i="65"/>
  <c r="U31" i="65"/>
  <c r="U30" i="65"/>
  <c r="U29" i="65"/>
  <c r="U28" i="65"/>
  <c r="U27" i="65"/>
  <c r="U26" i="65"/>
  <c r="U25" i="65"/>
  <c r="U24" i="65"/>
  <c r="U23" i="65"/>
  <c r="U22" i="65"/>
  <c r="U21" i="65"/>
  <c r="U20" i="65"/>
  <c r="U19" i="65"/>
  <c r="U18" i="65"/>
  <c r="U17" i="65"/>
  <c r="U16" i="65"/>
  <c r="U15" i="65"/>
  <c r="U14" i="65"/>
  <c r="U13" i="65"/>
  <c r="U12" i="65"/>
  <c r="U11" i="65"/>
  <c r="U10" i="65"/>
  <c r="U9" i="65"/>
  <c r="U8" i="65"/>
  <c r="U7" i="65"/>
  <c r="U6" i="65"/>
  <c r="U5" i="65"/>
  <c r="C174" i="93"/>
  <c r="C173" i="93"/>
  <c r="C172" i="93"/>
  <c r="C171" i="93"/>
  <c r="C170" i="93"/>
  <c r="C169" i="93"/>
  <c r="C168" i="93"/>
  <c r="C167" i="93"/>
  <c r="C166" i="93"/>
  <c r="C48" i="93" s="1"/>
  <c r="C165" i="93"/>
  <c r="C164" i="93"/>
  <c r="C163" i="93"/>
  <c r="C162" i="93"/>
  <c r="C161" i="93"/>
  <c r="C160" i="93"/>
  <c r="C159" i="93"/>
  <c r="C158" i="93"/>
  <c r="C157" i="93"/>
  <c r="C156" i="93"/>
  <c r="C155" i="93"/>
  <c r="C154" i="93"/>
  <c r="C153" i="93"/>
  <c r="C152" i="93"/>
  <c r="C151" i="93"/>
  <c r="C150" i="93"/>
  <c r="C32" i="93" s="1"/>
  <c r="C149" i="93"/>
  <c r="C148" i="93"/>
  <c r="C147" i="93"/>
  <c r="C146" i="93"/>
  <c r="C145" i="93"/>
  <c r="C144" i="93"/>
  <c r="C143" i="93"/>
  <c r="C142" i="93"/>
  <c r="C141" i="93"/>
  <c r="C140" i="93"/>
  <c r="C139" i="93"/>
  <c r="C138" i="93"/>
  <c r="C137" i="93"/>
  <c r="C136" i="93"/>
  <c r="C135" i="93"/>
  <c r="C134" i="93"/>
  <c r="C16" i="93" s="1"/>
  <c r="C133" i="93"/>
  <c r="C132" i="93"/>
  <c r="C131" i="93"/>
  <c r="C130" i="93"/>
  <c r="C129" i="93"/>
  <c r="C128" i="93"/>
  <c r="C127" i="93"/>
  <c r="C126" i="93"/>
  <c r="C125" i="93"/>
  <c r="C124" i="93"/>
  <c r="C123" i="93"/>
  <c r="C115" i="93"/>
  <c r="C114" i="93"/>
  <c r="C113" i="93"/>
  <c r="C112" i="93"/>
  <c r="C111" i="93"/>
  <c r="C52" i="93" s="1"/>
  <c r="C110" i="93"/>
  <c r="C51" i="93"/>
  <c r="C109" i="93"/>
  <c r="C108" i="93"/>
  <c r="C107" i="93"/>
  <c r="C106" i="93"/>
  <c r="C47" i="93" s="1"/>
  <c r="C105" i="93"/>
  <c r="C104" i="93"/>
  <c r="C103" i="93"/>
  <c r="C44" i="93" s="1"/>
  <c r="C102" i="93"/>
  <c r="C101" i="93"/>
  <c r="C100" i="93"/>
  <c r="C99" i="93"/>
  <c r="C40" i="93" s="1"/>
  <c r="C98" i="93"/>
  <c r="C97" i="93"/>
  <c r="C96" i="93"/>
  <c r="C95" i="93"/>
  <c r="C36" i="93"/>
  <c r="C94" i="93"/>
  <c r="C93" i="93"/>
  <c r="C92" i="93"/>
  <c r="C91" i="93"/>
  <c r="C90" i="93"/>
  <c r="C89" i="93"/>
  <c r="C88" i="93"/>
  <c r="C87" i="93"/>
  <c r="C86" i="93"/>
  <c r="C27" i="93" s="1"/>
  <c r="C85" i="93"/>
  <c r="C84" i="93"/>
  <c r="C83" i="93"/>
  <c r="C24" i="93" s="1"/>
  <c r="C82" i="93"/>
  <c r="C81" i="93"/>
  <c r="C80" i="93"/>
  <c r="C79" i="93"/>
  <c r="C20" i="93" s="1"/>
  <c r="C78" i="93"/>
  <c r="C77" i="93"/>
  <c r="C76" i="93"/>
  <c r="C75" i="93"/>
  <c r="C74" i="93"/>
  <c r="C73" i="93"/>
  <c r="C14" i="93" s="1"/>
  <c r="C72" i="93"/>
  <c r="C71" i="93"/>
  <c r="C12" i="93"/>
  <c r="C70" i="93"/>
  <c r="C69" i="93"/>
  <c r="C68" i="93"/>
  <c r="C67" i="93"/>
  <c r="C8" i="93"/>
  <c r="C66" i="93"/>
  <c r="C7" i="93" s="1"/>
  <c r="C65" i="93"/>
  <c r="C64" i="93"/>
  <c r="U174" i="116"/>
  <c r="U173" i="116"/>
  <c r="U172" i="116"/>
  <c r="U171" i="116"/>
  <c r="U170" i="116"/>
  <c r="U169" i="116"/>
  <c r="U168" i="116"/>
  <c r="U167" i="116"/>
  <c r="U166" i="116"/>
  <c r="U165" i="116"/>
  <c r="U164" i="116"/>
  <c r="U163" i="116"/>
  <c r="U162" i="116"/>
  <c r="U161" i="116"/>
  <c r="U160" i="116"/>
  <c r="U159" i="116"/>
  <c r="U158" i="116"/>
  <c r="U157" i="116"/>
  <c r="U156" i="116"/>
  <c r="U155" i="116"/>
  <c r="U154" i="116"/>
  <c r="U153" i="116"/>
  <c r="U152" i="116"/>
  <c r="U151" i="116"/>
  <c r="U150" i="116"/>
  <c r="U149" i="116"/>
  <c r="U148" i="116"/>
  <c r="U147" i="116"/>
  <c r="U146" i="116"/>
  <c r="U145" i="116"/>
  <c r="U144" i="116"/>
  <c r="U143" i="116"/>
  <c r="U142" i="116"/>
  <c r="U141" i="116"/>
  <c r="U140" i="116"/>
  <c r="U139" i="116"/>
  <c r="U138" i="116"/>
  <c r="U137" i="116"/>
  <c r="U136" i="116"/>
  <c r="U135" i="116"/>
  <c r="U134" i="116"/>
  <c r="U133" i="116"/>
  <c r="U132" i="116"/>
  <c r="U131" i="116"/>
  <c r="U130" i="116"/>
  <c r="U129" i="116"/>
  <c r="U128" i="116"/>
  <c r="U127" i="116"/>
  <c r="U126" i="116"/>
  <c r="U125" i="116"/>
  <c r="U124" i="116"/>
  <c r="U123" i="116"/>
  <c r="U114" i="116"/>
  <c r="U113" i="116"/>
  <c r="U54" i="116" s="1"/>
  <c r="U112" i="116"/>
  <c r="U111" i="116"/>
  <c r="U110" i="116"/>
  <c r="U51" i="116" s="1"/>
  <c r="U109" i="116"/>
  <c r="U108" i="116"/>
  <c r="U107" i="116"/>
  <c r="U106" i="116"/>
  <c r="U105" i="116"/>
  <c r="U104" i="116"/>
  <c r="U103" i="116"/>
  <c r="U44" i="116" s="1"/>
  <c r="U102" i="116"/>
  <c r="U43" i="116" s="1"/>
  <c r="U101" i="116"/>
  <c r="U100" i="116"/>
  <c r="U99" i="116"/>
  <c r="U98" i="116"/>
  <c r="U97" i="116"/>
  <c r="U38" i="116" s="1"/>
  <c r="U96" i="116"/>
  <c r="U95" i="116"/>
  <c r="U94" i="116"/>
  <c r="U93" i="116"/>
  <c r="U92" i="116"/>
  <c r="U91" i="116"/>
  <c r="U90" i="116"/>
  <c r="U31" i="116" s="1"/>
  <c r="U89" i="116"/>
  <c r="U88" i="116"/>
  <c r="U87" i="116"/>
  <c r="U86" i="116"/>
  <c r="U85" i="116"/>
  <c r="U84" i="116"/>
  <c r="U83" i="116"/>
  <c r="U82" i="116"/>
  <c r="U23" i="116" s="1"/>
  <c r="U81" i="116"/>
  <c r="U80" i="116"/>
  <c r="U79" i="116"/>
  <c r="U78" i="116"/>
  <c r="U19" i="116" s="1"/>
  <c r="U77" i="116"/>
  <c r="U76" i="116"/>
  <c r="U75" i="116"/>
  <c r="U16" i="116" s="1"/>
  <c r="U74" i="116"/>
  <c r="U15" i="116" s="1"/>
  <c r="U73" i="116"/>
  <c r="U72" i="116"/>
  <c r="U71" i="116"/>
  <c r="U70" i="116"/>
  <c r="U69" i="116"/>
  <c r="U68" i="116"/>
  <c r="U9" i="116" s="1"/>
  <c r="U67" i="116"/>
  <c r="U66" i="116"/>
  <c r="U65" i="116"/>
  <c r="U64" i="116"/>
  <c r="U56" i="52"/>
  <c r="U55" i="52"/>
  <c r="U54" i="52"/>
  <c r="U53" i="52"/>
  <c r="U52" i="52"/>
  <c r="U51" i="52"/>
  <c r="U50" i="52"/>
  <c r="U49" i="52"/>
  <c r="U48" i="52"/>
  <c r="U47" i="52"/>
  <c r="U46" i="52"/>
  <c r="U45" i="52"/>
  <c r="U44" i="52"/>
  <c r="U43" i="52"/>
  <c r="U42" i="52"/>
  <c r="U41" i="52"/>
  <c r="U40" i="52"/>
  <c r="U39" i="52"/>
  <c r="U38" i="52"/>
  <c r="U37" i="52"/>
  <c r="U36" i="52"/>
  <c r="U35" i="52"/>
  <c r="U34" i="52"/>
  <c r="U33" i="52"/>
  <c r="U32" i="52"/>
  <c r="U31" i="52"/>
  <c r="U30" i="52"/>
  <c r="U29" i="52"/>
  <c r="U28" i="52"/>
  <c r="U27" i="52"/>
  <c r="U26" i="52"/>
  <c r="U25" i="52"/>
  <c r="U24" i="52"/>
  <c r="U23" i="52"/>
  <c r="U22" i="52"/>
  <c r="U21" i="52"/>
  <c r="U20" i="52"/>
  <c r="U19" i="52"/>
  <c r="U18" i="52"/>
  <c r="U17" i="52"/>
  <c r="U16" i="52"/>
  <c r="U15" i="52"/>
  <c r="U14" i="52"/>
  <c r="U13" i="52"/>
  <c r="U12" i="52"/>
  <c r="U11" i="52"/>
  <c r="U10" i="52"/>
  <c r="U9" i="52"/>
  <c r="U8" i="52"/>
  <c r="U7" i="52"/>
  <c r="U6" i="52"/>
  <c r="U5" i="52"/>
  <c r="C114" i="84"/>
  <c r="C114" i="114"/>
  <c r="C55" i="114" s="1"/>
  <c r="C113" i="84"/>
  <c r="C112" i="84"/>
  <c r="C111" i="84"/>
  <c r="C110" i="84"/>
  <c r="C109" i="84"/>
  <c r="C109" i="114"/>
  <c r="C50" i="114" s="1"/>
  <c r="C108" i="84"/>
  <c r="C107" i="84"/>
  <c r="C107" i="114"/>
  <c r="C48" i="114" s="1"/>
  <c r="C106" i="84"/>
  <c r="C106" i="114"/>
  <c r="C47" i="114" s="1"/>
  <c r="C105" i="84"/>
  <c r="C104" i="84"/>
  <c r="C103" i="84"/>
  <c r="C103" i="114"/>
  <c r="C102" i="84"/>
  <c r="C102" i="114"/>
  <c r="C101" i="84"/>
  <c r="C42" i="84"/>
  <c r="C100" i="84"/>
  <c r="C99" i="84"/>
  <c r="C98" i="84"/>
  <c r="C98" i="114"/>
  <c r="C97" i="84"/>
  <c r="C96" i="84"/>
  <c r="C37" i="84"/>
  <c r="C95" i="84"/>
  <c r="C94" i="84"/>
  <c r="C94" i="114"/>
  <c r="C35" i="114"/>
  <c r="C93" i="84"/>
  <c r="C92" i="84"/>
  <c r="C91" i="84"/>
  <c r="C90" i="84"/>
  <c r="C90" i="114"/>
  <c r="C89" i="84"/>
  <c r="C30" i="84"/>
  <c r="C88" i="84"/>
  <c r="C87" i="84"/>
  <c r="C86" i="84"/>
  <c r="C85" i="84"/>
  <c r="C26" i="84"/>
  <c r="C84" i="84"/>
  <c r="C83" i="84"/>
  <c r="C82" i="84"/>
  <c r="C81" i="84"/>
  <c r="C80" i="84"/>
  <c r="C80" i="114"/>
  <c r="C21" i="114" s="1"/>
  <c r="C79" i="84"/>
  <c r="C78" i="84"/>
  <c r="C77" i="84"/>
  <c r="C77" i="114"/>
  <c r="C76" i="84"/>
  <c r="C75" i="84"/>
  <c r="C16" i="84"/>
  <c r="C74" i="84"/>
  <c r="C73" i="84"/>
  <c r="C14" i="84"/>
  <c r="C72" i="84"/>
  <c r="C71" i="84"/>
  <c r="C70" i="84"/>
  <c r="C69" i="84"/>
  <c r="C69" i="114"/>
  <c r="C68" i="84"/>
  <c r="C9" i="84"/>
  <c r="C67" i="84"/>
  <c r="C66" i="84"/>
  <c r="C65" i="84"/>
  <c r="C6" i="84"/>
  <c r="C64" i="84"/>
  <c r="C56" i="107"/>
  <c r="C55" i="107"/>
  <c r="C54" i="107"/>
  <c r="C53" i="107"/>
  <c r="C52" i="107"/>
  <c r="C51" i="107"/>
  <c r="C50" i="107"/>
  <c r="C49" i="107"/>
  <c r="C48" i="107"/>
  <c r="C47" i="107"/>
  <c r="C46" i="107"/>
  <c r="C45" i="107"/>
  <c r="C44" i="107"/>
  <c r="C43" i="107"/>
  <c r="C42" i="107"/>
  <c r="C41" i="107"/>
  <c r="C40" i="107"/>
  <c r="C39" i="107"/>
  <c r="C38" i="107"/>
  <c r="C37" i="107"/>
  <c r="C36" i="107"/>
  <c r="C35" i="107"/>
  <c r="C34" i="107"/>
  <c r="C33" i="107"/>
  <c r="C32" i="107"/>
  <c r="C31" i="107"/>
  <c r="C30" i="107"/>
  <c r="C29" i="107"/>
  <c r="C28" i="107"/>
  <c r="C27" i="107"/>
  <c r="C26" i="107"/>
  <c r="C25" i="107"/>
  <c r="C24" i="107"/>
  <c r="C23" i="107"/>
  <c r="C22" i="107"/>
  <c r="C21" i="107"/>
  <c r="C20" i="107"/>
  <c r="C19" i="107"/>
  <c r="C18" i="107"/>
  <c r="C17" i="107"/>
  <c r="C16" i="107"/>
  <c r="C15" i="107"/>
  <c r="C14" i="107"/>
  <c r="C13" i="107"/>
  <c r="C12" i="107"/>
  <c r="C11" i="107"/>
  <c r="C10" i="107"/>
  <c r="C9" i="107"/>
  <c r="C8" i="107"/>
  <c r="C7" i="107"/>
  <c r="C6" i="107"/>
  <c r="C5" i="107"/>
  <c r="C56" i="106"/>
  <c r="C55" i="106"/>
  <c r="C54" i="106"/>
  <c r="C53" i="106"/>
  <c r="C52" i="106"/>
  <c r="C51" i="106"/>
  <c r="C50" i="106"/>
  <c r="C49" i="106"/>
  <c r="C48" i="106"/>
  <c r="C47" i="106"/>
  <c r="C46" i="106"/>
  <c r="C45" i="106"/>
  <c r="C44" i="106"/>
  <c r="C43" i="106"/>
  <c r="C42" i="106"/>
  <c r="C41" i="106"/>
  <c r="C40" i="106"/>
  <c r="C39" i="106"/>
  <c r="C38" i="106"/>
  <c r="C37" i="106"/>
  <c r="C36" i="106"/>
  <c r="C35" i="106"/>
  <c r="C34" i="106"/>
  <c r="C33" i="106"/>
  <c r="C32" i="106"/>
  <c r="C31" i="106"/>
  <c r="C30" i="106"/>
  <c r="C29" i="106"/>
  <c r="C28" i="106"/>
  <c r="C27" i="106"/>
  <c r="C26" i="106"/>
  <c r="C25" i="106"/>
  <c r="C24" i="106"/>
  <c r="C23" i="106"/>
  <c r="C22" i="106"/>
  <c r="C21" i="106"/>
  <c r="C20" i="106"/>
  <c r="C19" i="106"/>
  <c r="C18" i="106"/>
  <c r="C17" i="106"/>
  <c r="C16" i="106"/>
  <c r="C15" i="106"/>
  <c r="C14" i="106"/>
  <c r="C13" i="106"/>
  <c r="C12" i="106"/>
  <c r="C11" i="106"/>
  <c r="C10" i="106"/>
  <c r="C9" i="106"/>
  <c r="C8" i="106"/>
  <c r="C7" i="106"/>
  <c r="C6" i="106"/>
  <c r="C5" i="106"/>
  <c r="U115" i="104"/>
  <c r="U114" i="104"/>
  <c r="U113" i="104"/>
  <c r="U172" i="104"/>
  <c r="C172" i="72"/>
  <c r="U112" i="104"/>
  <c r="U111" i="104"/>
  <c r="U110" i="104"/>
  <c r="U109" i="104"/>
  <c r="U108" i="104"/>
  <c r="U107" i="104"/>
  <c r="U166" i="104"/>
  <c r="C166" i="72"/>
  <c r="U106" i="104"/>
  <c r="U105" i="104"/>
  <c r="U164" i="104"/>
  <c r="U104" i="104"/>
  <c r="U103" i="104"/>
  <c r="U102" i="104"/>
  <c r="U101" i="104"/>
  <c r="U160" i="104"/>
  <c r="C160" i="72" s="1"/>
  <c r="U100" i="104"/>
  <c r="U99" i="104"/>
  <c r="U98" i="104"/>
  <c r="U97" i="104"/>
  <c r="U156" i="104"/>
  <c r="U96" i="104"/>
  <c r="U95" i="104"/>
  <c r="U94" i="104"/>
  <c r="U93" i="104"/>
  <c r="U92" i="104"/>
  <c r="U91" i="104"/>
  <c r="U90" i="104"/>
  <c r="U89" i="104"/>
  <c r="U148" i="104"/>
  <c r="C148" i="72"/>
  <c r="U88" i="104"/>
  <c r="U87" i="104"/>
  <c r="U146" i="104"/>
  <c r="C146" i="72"/>
  <c r="U86" i="104"/>
  <c r="U85" i="104"/>
  <c r="U144" i="104"/>
  <c r="C144" i="72"/>
  <c r="U84" i="104"/>
  <c r="U83" i="104"/>
  <c r="U82" i="104"/>
  <c r="U81" i="104"/>
  <c r="U80" i="104"/>
  <c r="U79" i="104"/>
  <c r="U78" i="104"/>
  <c r="U77" i="104"/>
  <c r="U76" i="104"/>
  <c r="U75" i="104"/>
  <c r="U134" i="104"/>
  <c r="C134" i="72"/>
  <c r="U74" i="104"/>
  <c r="U73" i="104"/>
  <c r="U132" i="104"/>
  <c r="U72" i="104"/>
  <c r="U71" i="104"/>
  <c r="U130" i="104"/>
  <c r="U70" i="104"/>
  <c r="U69" i="104"/>
  <c r="U128" i="104"/>
  <c r="U68" i="104"/>
  <c r="U67" i="104"/>
  <c r="U66" i="104"/>
  <c r="U65" i="104"/>
  <c r="U64" i="104"/>
  <c r="U174" i="104"/>
  <c r="C174" i="72"/>
  <c r="U173" i="104"/>
  <c r="C173" i="72"/>
  <c r="U171" i="104"/>
  <c r="C171" i="72"/>
  <c r="U170" i="104"/>
  <c r="C170" i="72"/>
  <c r="U169" i="104"/>
  <c r="C169" i="72"/>
  <c r="U168" i="104"/>
  <c r="C168" i="72"/>
  <c r="U167" i="104"/>
  <c r="U165" i="104"/>
  <c r="C165" i="72" s="1"/>
  <c r="U163" i="104"/>
  <c r="C163" i="72" s="1"/>
  <c r="U162" i="104"/>
  <c r="C162" i="72" s="1"/>
  <c r="U161" i="104"/>
  <c r="C161" i="72" s="1"/>
  <c r="U159" i="104"/>
  <c r="C159" i="72"/>
  <c r="U158" i="104"/>
  <c r="C158" i="72"/>
  <c r="U157" i="104"/>
  <c r="C157" i="72" s="1"/>
  <c r="U155" i="104"/>
  <c r="U154" i="104"/>
  <c r="C154" i="72" s="1"/>
  <c r="U153" i="104"/>
  <c r="U152" i="104"/>
  <c r="C152" i="72"/>
  <c r="U151" i="104"/>
  <c r="C151" i="72" s="1"/>
  <c r="U150" i="104"/>
  <c r="U149" i="104"/>
  <c r="C149" i="72"/>
  <c r="U147" i="104"/>
  <c r="C147" i="72"/>
  <c r="U145" i="104"/>
  <c r="U143" i="104"/>
  <c r="C143" i="72"/>
  <c r="U142" i="104"/>
  <c r="C142" i="72"/>
  <c r="U141" i="104"/>
  <c r="C141" i="72"/>
  <c r="U140" i="104"/>
  <c r="C140" i="72"/>
  <c r="U139" i="104"/>
  <c r="U138" i="104"/>
  <c r="C138" i="72" s="1"/>
  <c r="U137" i="104"/>
  <c r="C137" i="72"/>
  <c r="U136" i="104"/>
  <c r="U135" i="104"/>
  <c r="C135" i="72"/>
  <c r="U133" i="104"/>
  <c r="C133" i="72"/>
  <c r="U131" i="104"/>
  <c r="U129" i="104"/>
  <c r="C129" i="72"/>
  <c r="U127" i="104"/>
  <c r="C127" i="72"/>
  <c r="U126" i="104"/>
  <c r="C126" i="72"/>
  <c r="U125" i="104"/>
  <c r="C125" i="72" s="1"/>
  <c r="U124" i="104"/>
  <c r="C124" i="72"/>
  <c r="U123" i="104"/>
  <c r="U56" i="76"/>
  <c r="U55" i="76"/>
  <c r="U54" i="76"/>
  <c r="U53" i="76"/>
  <c r="U52" i="76"/>
  <c r="U51" i="76"/>
  <c r="U50" i="76"/>
  <c r="U49" i="76"/>
  <c r="U48" i="76"/>
  <c r="U47" i="76"/>
  <c r="U46" i="76"/>
  <c r="U45" i="76"/>
  <c r="U44" i="76"/>
  <c r="U43" i="76"/>
  <c r="U42" i="76"/>
  <c r="U41" i="76"/>
  <c r="U40" i="76"/>
  <c r="U39" i="76"/>
  <c r="U38" i="76"/>
  <c r="U37" i="76"/>
  <c r="U36" i="76"/>
  <c r="U35" i="76"/>
  <c r="U34" i="76"/>
  <c r="U33" i="76"/>
  <c r="U32" i="76"/>
  <c r="U31" i="76"/>
  <c r="U30" i="76"/>
  <c r="U29" i="76"/>
  <c r="U28" i="76"/>
  <c r="U27" i="76"/>
  <c r="U26" i="76"/>
  <c r="U25" i="76"/>
  <c r="U24" i="76"/>
  <c r="U23" i="76"/>
  <c r="U22" i="76"/>
  <c r="U21" i="76"/>
  <c r="U20" i="76"/>
  <c r="U19" i="76"/>
  <c r="U18" i="76"/>
  <c r="U17" i="76"/>
  <c r="U16" i="76"/>
  <c r="U15" i="76"/>
  <c r="U14" i="76"/>
  <c r="U13" i="76"/>
  <c r="U12" i="76"/>
  <c r="U11" i="76"/>
  <c r="U10" i="76"/>
  <c r="U9" i="76"/>
  <c r="U8" i="76"/>
  <c r="U7" i="76"/>
  <c r="U6" i="76"/>
  <c r="U5" i="76"/>
  <c r="C56" i="87"/>
  <c r="C55" i="87"/>
  <c r="C54" i="87"/>
  <c r="C53" i="87"/>
  <c r="C52" i="87"/>
  <c r="C51" i="87"/>
  <c r="C50" i="87"/>
  <c r="C49" i="87"/>
  <c r="C48" i="87"/>
  <c r="C47" i="87"/>
  <c r="C46" i="87"/>
  <c r="C45" i="87"/>
  <c r="C44" i="87"/>
  <c r="C43" i="87"/>
  <c r="C42" i="87"/>
  <c r="C41" i="87"/>
  <c r="C40" i="87"/>
  <c r="C39" i="87"/>
  <c r="C38" i="87"/>
  <c r="C37" i="87"/>
  <c r="C36" i="87"/>
  <c r="C35" i="87"/>
  <c r="C34" i="87"/>
  <c r="C33" i="87"/>
  <c r="C32" i="87"/>
  <c r="C31" i="87"/>
  <c r="C30" i="87"/>
  <c r="C29" i="87"/>
  <c r="C28" i="87"/>
  <c r="C27" i="87"/>
  <c r="C26" i="87"/>
  <c r="C25" i="87"/>
  <c r="C24" i="87"/>
  <c r="C23" i="87"/>
  <c r="C22" i="87"/>
  <c r="C21" i="87"/>
  <c r="C20" i="87"/>
  <c r="C19" i="87"/>
  <c r="C18" i="87"/>
  <c r="C17" i="87"/>
  <c r="C16" i="87"/>
  <c r="C15" i="87"/>
  <c r="C14" i="87"/>
  <c r="C13" i="87"/>
  <c r="C12" i="87"/>
  <c r="C11" i="87"/>
  <c r="C10" i="87"/>
  <c r="C9" i="87"/>
  <c r="C8" i="87"/>
  <c r="C7" i="87"/>
  <c r="C6" i="87"/>
  <c r="C5" i="87"/>
  <c r="U56" i="80"/>
  <c r="U55" i="80"/>
  <c r="U54" i="80"/>
  <c r="U53" i="80"/>
  <c r="U52" i="80"/>
  <c r="U51" i="80"/>
  <c r="U50" i="80"/>
  <c r="U49" i="80"/>
  <c r="U48" i="80"/>
  <c r="U47" i="80"/>
  <c r="U46" i="80"/>
  <c r="U45" i="80"/>
  <c r="U44" i="80"/>
  <c r="U43" i="80"/>
  <c r="U42" i="80"/>
  <c r="U41" i="80"/>
  <c r="U40" i="80"/>
  <c r="U39" i="80"/>
  <c r="U38" i="80"/>
  <c r="U37" i="80"/>
  <c r="U36" i="80"/>
  <c r="U35" i="80"/>
  <c r="U34" i="80"/>
  <c r="U33" i="80"/>
  <c r="U32" i="80"/>
  <c r="U31" i="80"/>
  <c r="U30" i="80"/>
  <c r="U29" i="80"/>
  <c r="U28" i="80"/>
  <c r="U27" i="80"/>
  <c r="U26" i="80"/>
  <c r="U25" i="80"/>
  <c r="U24" i="80"/>
  <c r="U23" i="80"/>
  <c r="U22" i="80"/>
  <c r="U21" i="80"/>
  <c r="U20" i="80"/>
  <c r="U19" i="80"/>
  <c r="U18" i="80"/>
  <c r="U17" i="80"/>
  <c r="U16" i="80"/>
  <c r="U15" i="80"/>
  <c r="U14" i="80"/>
  <c r="U13" i="80"/>
  <c r="U12" i="80"/>
  <c r="U11" i="80"/>
  <c r="U10" i="80"/>
  <c r="U9" i="80"/>
  <c r="U8" i="80"/>
  <c r="U7" i="80"/>
  <c r="U6" i="80"/>
  <c r="U5" i="80"/>
  <c r="U174" i="49"/>
  <c r="U173" i="49"/>
  <c r="U172" i="49"/>
  <c r="U171" i="49"/>
  <c r="U170" i="49"/>
  <c r="U169" i="49"/>
  <c r="U168" i="49"/>
  <c r="U167" i="49"/>
  <c r="U166" i="49"/>
  <c r="U165" i="49"/>
  <c r="U164" i="49"/>
  <c r="U163" i="49"/>
  <c r="U162" i="49"/>
  <c r="U161" i="49"/>
  <c r="U160" i="49"/>
  <c r="U159" i="49"/>
  <c r="U158" i="49"/>
  <c r="U157" i="49"/>
  <c r="U156" i="49"/>
  <c r="U155" i="49"/>
  <c r="U154" i="49"/>
  <c r="U153" i="49"/>
  <c r="U152" i="49"/>
  <c r="U151" i="49"/>
  <c r="U150" i="49"/>
  <c r="U149" i="49"/>
  <c r="U148" i="49"/>
  <c r="U147" i="49"/>
  <c r="U146" i="49"/>
  <c r="U145" i="49"/>
  <c r="U144" i="49"/>
  <c r="U143" i="49"/>
  <c r="U142" i="49"/>
  <c r="U141" i="49"/>
  <c r="U140" i="49"/>
  <c r="U139" i="49"/>
  <c r="U138" i="49"/>
  <c r="U137" i="49"/>
  <c r="U136" i="49"/>
  <c r="U135" i="49"/>
  <c r="U134" i="49"/>
  <c r="U133" i="49"/>
  <c r="U132" i="49"/>
  <c r="U131" i="49"/>
  <c r="U130" i="49"/>
  <c r="U129" i="49"/>
  <c r="U128" i="49"/>
  <c r="U127" i="49"/>
  <c r="U126" i="49"/>
  <c r="U125" i="49"/>
  <c r="U124" i="49"/>
  <c r="U123" i="49"/>
  <c r="U115" i="51"/>
  <c r="U56" i="51"/>
  <c r="U114" i="51"/>
  <c r="U113" i="51"/>
  <c r="U113" i="49"/>
  <c r="U52" i="128" s="1"/>
  <c r="U112" i="51"/>
  <c r="U111" i="51"/>
  <c r="U111" i="49"/>
  <c r="U50" i="128" s="1"/>
  <c r="U110" i="51"/>
  <c r="U109" i="51"/>
  <c r="U108" i="51"/>
  <c r="U108" i="49" s="1"/>
  <c r="U47" i="128" s="1"/>
  <c r="U107" i="51"/>
  <c r="U106" i="51"/>
  <c r="U105" i="51"/>
  <c r="U46" i="51"/>
  <c r="U104" i="51"/>
  <c r="U103" i="51"/>
  <c r="U102" i="51"/>
  <c r="U101" i="51"/>
  <c r="U100" i="51"/>
  <c r="U100" i="49"/>
  <c r="U39" i="128" s="1"/>
  <c r="U99" i="51"/>
  <c r="U99" i="49"/>
  <c r="U38" i="128" s="1"/>
  <c r="U40" i="49"/>
  <c r="U217" i="56" s="1"/>
  <c r="U98" i="51"/>
  <c r="U97" i="51"/>
  <c r="U97" i="49"/>
  <c r="U36" i="128" s="1"/>
  <c r="U96" i="51"/>
  <c r="U95" i="51"/>
  <c r="U36" i="51" s="1"/>
  <c r="U94" i="51"/>
  <c r="U94" i="49"/>
  <c r="U33" i="128" s="1"/>
  <c r="U93" i="51"/>
  <c r="U92" i="51"/>
  <c r="U92" i="49" s="1"/>
  <c r="U91" i="51"/>
  <c r="U90" i="51"/>
  <c r="U90" i="49"/>
  <c r="U29" i="128" s="1"/>
  <c r="U89" i="51"/>
  <c r="U89" i="49"/>
  <c r="U28" i="128" s="1"/>
  <c r="U88" i="51"/>
  <c r="U88" i="49" s="1"/>
  <c r="U87" i="51"/>
  <c r="U86" i="51"/>
  <c r="U85" i="51"/>
  <c r="U84" i="51"/>
  <c r="U84" i="49" s="1"/>
  <c r="U23" i="128" s="1"/>
  <c r="U83" i="51"/>
  <c r="U83" i="49" s="1"/>
  <c r="U82" i="51"/>
  <c r="U82" i="49"/>
  <c r="U21" i="128" s="1"/>
  <c r="U81" i="51"/>
  <c r="U80" i="51"/>
  <c r="U79" i="51"/>
  <c r="U78" i="51"/>
  <c r="U77" i="51"/>
  <c r="U76" i="51"/>
  <c r="U76" i="49"/>
  <c r="U15" i="128" s="1"/>
  <c r="U75" i="51"/>
  <c r="U74" i="51"/>
  <c r="U15" i="51" s="1"/>
  <c r="U73" i="51"/>
  <c r="U72" i="51"/>
  <c r="U13" i="51"/>
  <c r="U71" i="51"/>
  <c r="U70" i="51"/>
  <c r="U70" i="49" s="1"/>
  <c r="U69" i="51"/>
  <c r="U68" i="51"/>
  <c r="U67" i="51"/>
  <c r="U66" i="51"/>
  <c r="U7" i="51"/>
  <c r="U65" i="51"/>
  <c r="U64" i="51"/>
  <c r="U64" i="49"/>
  <c r="U3" i="128" s="1"/>
  <c r="U56" i="50"/>
  <c r="U55" i="50"/>
  <c r="U54" i="50"/>
  <c r="U53" i="50"/>
  <c r="U52" i="50"/>
  <c r="U51" i="50"/>
  <c r="U50"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C115" i="85"/>
  <c r="C56" i="85"/>
  <c r="C114" i="85"/>
  <c r="C113" i="85"/>
  <c r="C112" i="85"/>
  <c r="C53" i="85"/>
  <c r="C111" i="85"/>
  <c r="C52" i="85"/>
  <c r="C110" i="85"/>
  <c r="C51" i="85"/>
  <c r="C109" i="85"/>
  <c r="C50" i="85"/>
  <c r="C108" i="85"/>
  <c r="C107" i="85"/>
  <c r="C48" i="85"/>
  <c r="C106" i="85"/>
  <c r="C105" i="85"/>
  <c r="C104" i="85"/>
  <c r="C103" i="85"/>
  <c r="C44" i="85"/>
  <c r="C102" i="85"/>
  <c r="C101" i="85"/>
  <c r="C100" i="85"/>
  <c r="C41" i="85"/>
  <c r="C99" i="85"/>
  <c r="C98" i="85"/>
  <c r="C39" i="85"/>
  <c r="C97" i="85"/>
  <c r="C96" i="85"/>
  <c r="C37" i="85"/>
  <c r="C95" i="85"/>
  <c r="C36" i="85"/>
  <c r="C94" i="85"/>
  <c r="C93" i="85"/>
  <c r="C92" i="85"/>
  <c r="C33" i="85"/>
  <c r="C91" i="85"/>
  <c r="C32" i="85"/>
  <c r="C90" i="85"/>
  <c r="C89" i="85"/>
  <c r="C88" i="85"/>
  <c r="C29" i="85"/>
  <c r="C87" i="85"/>
  <c r="C86" i="85"/>
  <c r="C27" i="85"/>
  <c r="C85" i="85"/>
  <c r="C26" i="85"/>
  <c r="C84" i="85"/>
  <c r="C25" i="85"/>
  <c r="C83" i="85"/>
  <c r="C24" i="85"/>
  <c r="C82" i="85"/>
  <c r="C81" i="85"/>
  <c r="C80" i="85"/>
  <c r="C21" i="85"/>
  <c r="C79" i="85"/>
  <c r="C78" i="85"/>
  <c r="C77" i="85"/>
  <c r="C76" i="85"/>
  <c r="C17" i="85"/>
  <c r="C75" i="85"/>
  <c r="C16" i="85"/>
  <c r="C74" i="85"/>
  <c r="C73" i="85"/>
  <c r="C72" i="85"/>
  <c r="C13" i="85"/>
  <c r="C71" i="85"/>
  <c r="C12" i="85"/>
  <c r="C70" i="85"/>
  <c r="C69" i="85"/>
  <c r="C68" i="85"/>
  <c r="C9" i="85"/>
  <c r="C67" i="85"/>
  <c r="C8" i="85"/>
  <c r="C66" i="85"/>
  <c r="C65" i="85"/>
  <c r="C64" i="85"/>
  <c r="C5" i="85"/>
  <c r="C56" i="108"/>
  <c r="C55" i="108"/>
  <c r="C54" i="108"/>
  <c r="C53" i="108"/>
  <c r="C52" i="108"/>
  <c r="C51" i="108"/>
  <c r="C50" i="108"/>
  <c r="C49" i="108"/>
  <c r="C48" i="108"/>
  <c r="C47" i="108"/>
  <c r="C46" i="108"/>
  <c r="C45" i="108"/>
  <c r="C44" i="108"/>
  <c r="C43" i="108"/>
  <c r="C42" i="108"/>
  <c r="C41" i="108"/>
  <c r="C40" i="108"/>
  <c r="C39" i="108"/>
  <c r="C38" i="108"/>
  <c r="C37" i="108"/>
  <c r="C36" i="108"/>
  <c r="C35" i="108"/>
  <c r="C34" i="108"/>
  <c r="C33" i="108"/>
  <c r="C32" i="108"/>
  <c r="C31" i="108"/>
  <c r="C30" i="108"/>
  <c r="C29" i="108"/>
  <c r="C28" i="108"/>
  <c r="C27" i="108"/>
  <c r="C26" i="108"/>
  <c r="C25" i="108"/>
  <c r="C24" i="108"/>
  <c r="C23" i="108"/>
  <c r="C22" i="108"/>
  <c r="C21" i="108"/>
  <c r="C20" i="108"/>
  <c r="C19" i="108"/>
  <c r="C18" i="108"/>
  <c r="C17" i="108"/>
  <c r="C16" i="108"/>
  <c r="C15" i="108"/>
  <c r="C14" i="108"/>
  <c r="C13" i="108"/>
  <c r="C12" i="108"/>
  <c r="C11" i="108"/>
  <c r="C10" i="108"/>
  <c r="C9" i="108"/>
  <c r="C8" i="108"/>
  <c r="C7" i="108"/>
  <c r="C6" i="108"/>
  <c r="C5" i="108"/>
  <c r="C56" i="109"/>
  <c r="C55" i="109"/>
  <c r="C54" i="109"/>
  <c r="C53" i="109"/>
  <c r="C52" i="109"/>
  <c r="C51" i="109"/>
  <c r="C50" i="109"/>
  <c r="C49" i="109"/>
  <c r="C48" i="109"/>
  <c r="C47" i="109"/>
  <c r="C46" i="109"/>
  <c r="C45" i="109"/>
  <c r="C44" i="109"/>
  <c r="C43" i="109"/>
  <c r="C42" i="109"/>
  <c r="C41" i="109"/>
  <c r="C40" i="109"/>
  <c r="C39" i="109"/>
  <c r="C38" i="109"/>
  <c r="C37" i="109"/>
  <c r="C36" i="109"/>
  <c r="C35" i="109"/>
  <c r="C34" i="109"/>
  <c r="C33" i="109"/>
  <c r="C32" i="109"/>
  <c r="C31" i="109"/>
  <c r="C30" i="109"/>
  <c r="C29" i="109"/>
  <c r="C28" i="109"/>
  <c r="C27" i="109"/>
  <c r="C26" i="109"/>
  <c r="C25" i="109"/>
  <c r="C24" i="109"/>
  <c r="C23" i="109"/>
  <c r="C22" i="109"/>
  <c r="C21" i="109"/>
  <c r="C20" i="109"/>
  <c r="C19" i="109"/>
  <c r="C18" i="109"/>
  <c r="C17" i="109"/>
  <c r="C16" i="109"/>
  <c r="C15" i="109"/>
  <c r="C14" i="109"/>
  <c r="C13" i="109"/>
  <c r="C12" i="109"/>
  <c r="C11" i="109"/>
  <c r="C10" i="109"/>
  <c r="C9" i="109"/>
  <c r="C8" i="109"/>
  <c r="C7" i="109"/>
  <c r="C6" i="109"/>
  <c r="C5" i="109"/>
  <c r="C115" i="86"/>
  <c r="C114" i="86"/>
  <c r="C55" i="86" s="1"/>
  <c r="C232" i="86" s="1"/>
  <c r="C113" i="86"/>
  <c r="C112" i="86"/>
  <c r="U113" i="83" s="1"/>
  <c r="C111" i="86"/>
  <c r="C52" i="86" s="1"/>
  <c r="C229" i="86" s="1"/>
  <c r="C110" i="86"/>
  <c r="U111" i="83" s="1"/>
  <c r="C109" i="86"/>
  <c r="C50" i="86" s="1"/>
  <c r="C108" i="86"/>
  <c r="C107" i="86"/>
  <c r="C48" i="86"/>
  <c r="C106" i="86"/>
  <c r="C105" i="86"/>
  <c r="C46" i="86" s="1"/>
  <c r="C104" i="86"/>
  <c r="C103" i="86"/>
  <c r="C44" i="86" s="1"/>
  <c r="C221" i="86" s="1"/>
  <c r="C102" i="86"/>
  <c r="C43" i="86" s="1"/>
  <c r="C220" i="86" s="1"/>
  <c r="C101" i="86"/>
  <c r="C42" i="86" s="1"/>
  <c r="C100" i="86"/>
  <c r="C41" i="86" s="1"/>
  <c r="C99" i="86"/>
  <c r="C98" i="86"/>
  <c r="U99" i="83" s="1"/>
  <c r="C39" i="86"/>
  <c r="C97" i="86"/>
  <c r="C38" i="86" s="1"/>
  <c r="C96" i="86"/>
  <c r="C95" i="86"/>
  <c r="C94" i="86"/>
  <c r="C35" i="86" s="1"/>
  <c r="C93" i="86"/>
  <c r="C34" i="86"/>
  <c r="C92" i="86"/>
  <c r="C33" i="86" s="1"/>
  <c r="C91" i="86"/>
  <c r="C90" i="86"/>
  <c r="C31" i="86" s="1"/>
  <c r="C89" i="86"/>
  <c r="C30" i="86"/>
  <c r="C88" i="86"/>
  <c r="C29" i="86" s="1"/>
  <c r="C87" i="86"/>
  <c r="C86" i="86"/>
  <c r="C85" i="86"/>
  <c r="C26" i="86" s="1"/>
  <c r="C203" i="86" s="1"/>
  <c r="C84" i="86"/>
  <c r="C25" i="86" s="1"/>
  <c r="C202" i="86" s="1"/>
  <c r="C83" i="86"/>
  <c r="C82" i="86"/>
  <c r="C23" i="86" s="1"/>
  <c r="C81" i="86"/>
  <c r="C80" i="86"/>
  <c r="C79" i="86"/>
  <c r="C20" i="86"/>
  <c r="C78" i="86"/>
  <c r="C19" i="86"/>
  <c r="C77" i="86"/>
  <c r="C18" i="86" s="1"/>
  <c r="C195" i="86" s="1"/>
  <c r="C76" i="86"/>
  <c r="C17" i="86" s="1"/>
  <c r="C75" i="86"/>
  <c r="C74" i="86"/>
  <c r="C15" i="86" s="1"/>
  <c r="C73" i="86"/>
  <c r="C14" i="86" s="1"/>
  <c r="C72" i="86"/>
  <c r="C71" i="86"/>
  <c r="C70" i="86"/>
  <c r="C11" i="86" s="1"/>
  <c r="C69" i="86"/>
  <c r="C10" i="86" s="1"/>
  <c r="C187" i="86" s="1"/>
  <c r="C68" i="86"/>
  <c r="C9" i="86" s="1"/>
  <c r="C67" i="86"/>
  <c r="U68" i="83" s="1"/>
  <c r="U9" i="83" s="1"/>
  <c r="C66" i="86"/>
  <c r="C7" i="86" s="1"/>
  <c r="C65" i="86"/>
  <c r="C6" i="86" s="1"/>
  <c r="C183" i="86" s="1"/>
  <c r="C64" i="86"/>
  <c r="C56" i="111"/>
  <c r="C55" i="111"/>
  <c r="C54" i="111"/>
  <c r="C53" i="111"/>
  <c r="C52" i="111"/>
  <c r="C51" i="111"/>
  <c r="C50" i="111"/>
  <c r="C49" i="111"/>
  <c r="C48" i="111"/>
  <c r="C47" i="111"/>
  <c r="C46" i="111"/>
  <c r="C45" i="111"/>
  <c r="C44" i="111"/>
  <c r="C43" i="111"/>
  <c r="C42" i="111"/>
  <c r="C41" i="111"/>
  <c r="C40" i="111"/>
  <c r="C39" i="111"/>
  <c r="C38" i="111"/>
  <c r="C37" i="111"/>
  <c r="C36" i="111"/>
  <c r="C35" i="111"/>
  <c r="C34" i="111"/>
  <c r="C33" i="111"/>
  <c r="C32" i="111"/>
  <c r="C31" i="111"/>
  <c r="C30" i="111"/>
  <c r="C29" i="111"/>
  <c r="C28" i="111"/>
  <c r="C27" i="111"/>
  <c r="C26" i="111"/>
  <c r="C25" i="111"/>
  <c r="C24" i="111"/>
  <c r="C23" i="111"/>
  <c r="C22" i="111"/>
  <c r="C21" i="111"/>
  <c r="C20" i="111"/>
  <c r="C19" i="111"/>
  <c r="C18" i="111"/>
  <c r="C17" i="111"/>
  <c r="C16" i="111"/>
  <c r="C15" i="111"/>
  <c r="C14" i="111"/>
  <c r="C13" i="111"/>
  <c r="C12" i="111"/>
  <c r="C11" i="111"/>
  <c r="C10" i="111"/>
  <c r="C9" i="111"/>
  <c r="C8" i="111"/>
  <c r="C7" i="111"/>
  <c r="C6" i="111"/>
  <c r="C5" i="111"/>
  <c r="C56" i="110"/>
  <c r="C55" i="110"/>
  <c r="C54" i="110"/>
  <c r="C53" i="110"/>
  <c r="C52" i="110"/>
  <c r="C51" i="110"/>
  <c r="C50" i="110"/>
  <c r="C49" i="110"/>
  <c r="C48" i="110"/>
  <c r="C47" i="110"/>
  <c r="C46" i="110"/>
  <c r="C45" i="110"/>
  <c r="C44" i="110"/>
  <c r="C43" i="110"/>
  <c r="C42" i="110"/>
  <c r="C41" i="110"/>
  <c r="C40" i="110"/>
  <c r="C39" i="110"/>
  <c r="C38" i="110"/>
  <c r="C37" i="110"/>
  <c r="C36" i="110"/>
  <c r="C35" i="110"/>
  <c r="C34" i="110"/>
  <c r="C33" i="110"/>
  <c r="C32" i="110"/>
  <c r="C31" i="110"/>
  <c r="C30" i="110"/>
  <c r="C29" i="110"/>
  <c r="C28" i="110"/>
  <c r="C27" i="110"/>
  <c r="C26" i="110"/>
  <c r="C25" i="110"/>
  <c r="C24" i="110"/>
  <c r="C23" i="110"/>
  <c r="C22" i="110"/>
  <c r="C21" i="110"/>
  <c r="C20" i="110"/>
  <c r="C19" i="110"/>
  <c r="C18" i="110"/>
  <c r="C17" i="110"/>
  <c r="C16" i="110"/>
  <c r="C15" i="110"/>
  <c r="C14" i="110"/>
  <c r="C13" i="110"/>
  <c r="C12" i="110"/>
  <c r="C11" i="110"/>
  <c r="C10" i="110"/>
  <c r="C9" i="110"/>
  <c r="C8" i="110"/>
  <c r="C7" i="110"/>
  <c r="C6" i="110"/>
  <c r="C5" i="110"/>
  <c r="C54" i="70"/>
  <c r="C27" i="67"/>
  <c r="C15" i="90"/>
  <c r="C15" i="78"/>
  <c r="C39" i="92"/>
  <c r="C47" i="68"/>
  <c r="C19" i="92"/>
  <c r="C19" i="68"/>
  <c r="C43" i="91"/>
  <c r="C43" i="67"/>
  <c r="U56" i="79"/>
  <c r="U55" i="79"/>
  <c r="U54" i="79"/>
  <c r="U53" i="79"/>
  <c r="U52" i="79"/>
  <c r="U51" i="79"/>
  <c r="U50" i="79"/>
  <c r="U49" i="79"/>
  <c r="U48" i="79"/>
  <c r="U47" i="79"/>
  <c r="U46" i="79"/>
  <c r="U45" i="79"/>
  <c r="U44" i="79"/>
  <c r="U43" i="79"/>
  <c r="U42" i="79"/>
  <c r="U41" i="79"/>
  <c r="U40" i="79"/>
  <c r="U39" i="79"/>
  <c r="U38" i="79"/>
  <c r="U37" i="79"/>
  <c r="U36" i="79"/>
  <c r="U35" i="79"/>
  <c r="U34" i="79"/>
  <c r="U33" i="79"/>
  <c r="U32" i="79"/>
  <c r="U31" i="79"/>
  <c r="U30" i="79"/>
  <c r="U29" i="79"/>
  <c r="U28" i="79"/>
  <c r="U27" i="79"/>
  <c r="U26" i="79"/>
  <c r="U25" i="79"/>
  <c r="U24" i="79"/>
  <c r="U23" i="79"/>
  <c r="U22" i="79"/>
  <c r="U21" i="79"/>
  <c r="U20" i="79"/>
  <c r="U19" i="79"/>
  <c r="U18" i="79"/>
  <c r="U17" i="79"/>
  <c r="U16" i="79"/>
  <c r="U15" i="79"/>
  <c r="U14" i="79"/>
  <c r="U13" i="79"/>
  <c r="U12" i="79"/>
  <c r="U11" i="79"/>
  <c r="U10" i="79"/>
  <c r="U9" i="79"/>
  <c r="U8" i="79"/>
  <c r="U7" i="79"/>
  <c r="U6" i="79"/>
  <c r="U5" i="79"/>
  <c r="C56" i="81"/>
  <c r="C55" i="81"/>
  <c r="C54" i="81"/>
  <c r="C53" i="81"/>
  <c r="C52" i="81"/>
  <c r="C51" i="81"/>
  <c r="C50" i="81"/>
  <c r="C49" i="81"/>
  <c r="C48" i="81"/>
  <c r="C47" i="81"/>
  <c r="C46" i="81"/>
  <c r="C45" i="81"/>
  <c r="C44" i="81"/>
  <c r="C43" i="81"/>
  <c r="C42" i="81"/>
  <c r="C41" i="81"/>
  <c r="C40" i="81"/>
  <c r="C39" i="81"/>
  <c r="C38" i="81"/>
  <c r="C37" i="81"/>
  <c r="C36" i="81"/>
  <c r="C35" i="81"/>
  <c r="C34" i="81"/>
  <c r="C33" i="81"/>
  <c r="C32" i="81"/>
  <c r="C31" i="81"/>
  <c r="C30" i="81"/>
  <c r="C29" i="81"/>
  <c r="C28" i="81"/>
  <c r="C27" i="81"/>
  <c r="C26" i="81"/>
  <c r="C25" i="81"/>
  <c r="C24" i="81"/>
  <c r="C23" i="81"/>
  <c r="C22" i="81"/>
  <c r="C21" i="81"/>
  <c r="C20" i="81"/>
  <c r="C19" i="81"/>
  <c r="C18" i="81"/>
  <c r="C17" i="81"/>
  <c r="C16" i="81"/>
  <c r="C15" i="81"/>
  <c r="C14" i="81"/>
  <c r="C13" i="81"/>
  <c r="C12" i="81"/>
  <c r="C11" i="81"/>
  <c r="C10" i="81"/>
  <c r="C9" i="81"/>
  <c r="C8" i="81"/>
  <c r="C7" i="81"/>
  <c r="C6" i="81"/>
  <c r="C5" i="81"/>
  <c r="U56" i="77"/>
  <c r="U55" i="77"/>
  <c r="U54" i="77"/>
  <c r="U53" i="77"/>
  <c r="U52" i="77"/>
  <c r="U51" i="77"/>
  <c r="U50" i="77"/>
  <c r="U49" i="77"/>
  <c r="U48" i="77"/>
  <c r="U47" i="77"/>
  <c r="U46" i="77"/>
  <c r="U45" i="77"/>
  <c r="U44" i="77"/>
  <c r="U43" i="77"/>
  <c r="U42" i="77"/>
  <c r="U41" i="77"/>
  <c r="U40" i="77"/>
  <c r="U39" i="77"/>
  <c r="U38" i="77"/>
  <c r="U37" i="77"/>
  <c r="U36" i="77"/>
  <c r="U35" i="77"/>
  <c r="U34" i="77"/>
  <c r="U33" i="77"/>
  <c r="U32" i="77"/>
  <c r="U31" i="77"/>
  <c r="U30" i="77"/>
  <c r="U29" i="77"/>
  <c r="U28" i="77"/>
  <c r="U27" i="77"/>
  <c r="U26" i="77"/>
  <c r="U25" i="77"/>
  <c r="U24" i="77"/>
  <c r="U23" i="77"/>
  <c r="U22" i="77"/>
  <c r="U21" i="77"/>
  <c r="U20" i="77"/>
  <c r="U19" i="77"/>
  <c r="U18" i="77"/>
  <c r="U17" i="77"/>
  <c r="U16" i="77"/>
  <c r="U15" i="77"/>
  <c r="U14" i="77"/>
  <c r="U13" i="77"/>
  <c r="U12" i="77"/>
  <c r="U11" i="77"/>
  <c r="U10" i="77"/>
  <c r="U9" i="77"/>
  <c r="U8" i="77"/>
  <c r="U7" i="77"/>
  <c r="U6" i="77"/>
  <c r="U5" i="77"/>
  <c r="C56" i="82"/>
  <c r="C233" i="82" s="1"/>
  <c r="C55" i="82"/>
  <c r="C232" i="82" s="1"/>
  <c r="C54" i="82"/>
  <c r="C53" i="82"/>
  <c r="C52" i="82"/>
  <c r="C51" i="82"/>
  <c r="C50" i="82"/>
  <c r="C49" i="82"/>
  <c r="C48" i="82"/>
  <c r="C225" i="82" s="1"/>
  <c r="C47" i="82"/>
  <c r="C46" i="82"/>
  <c r="C45" i="82"/>
  <c r="C44" i="82"/>
  <c r="C43" i="82"/>
  <c r="C42" i="82"/>
  <c r="C41" i="82"/>
  <c r="C40" i="82"/>
  <c r="C217" i="82" s="1"/>
  <c r="C39" i="82"/>
  <c r="C38" i="82"/>
  <c r="C37" i="82"/>
  <c r="C36" i="82"/>
  <c r="C35" i="82"/>
  <c r="C34" i="82"/>
  <c r="C33" i="82"/>
  <c r="C32" i="82"/>
  <c r="C209" i="82" s="1"/>
  <c r="C31" i="82"/>
  <c r="C30" i="82"/>
  <c r="C29" i="82"/>
  <c r="C28" i="82"/>
  <c r="C27" i="82"/>
  <c r="C26" i="82"/>
  <c r="C25" i="82"/>
  <c r="C24" i="82"/>
  <c r="C23" i="82"/>
  <c r="C22" i="82"/>
  <c r="C21" i="82"/>
  <c r="C20" i="82"/>
  <c r="C19" i="82"/>
  <c r="C18" i="82"/>
  <c r="C17" i="82"/>
  <c r="C16" i="82"/>
  <c r="C15" i="82"/>
  <c r="C14" i="82"/>
  <c r="C13" i="82"/>
  <c r="C12" i="82"/>
  <c r="C11" i="82"/>
  <c r="C10" i="82"/>
  <c r="C9" i="82"/>
  <c r="C8" i="82"/>
  <c r="C7" i="82"/>
  <c r="C6" i="82"/>
  <c r="C5" i="82"/>
  <c r="U56" i="75"/>
  <c r="U55" i="75"/>
  <c r="U54" i="75"/>
  <c r="U53" i="75"/>
  <c r="U52" i="75"/>
  <c r="U51" i="75"/>
  <c r="U50" i="75"/>
  <c r="U49" i="75"/>
  <c r="U48" i="75"/>
  <c r="U47" i="75"/>
  <c r="U46" i="75"/>
  <c r="U45" i="75"/>
  <c r="U44" i="75"/>
  <c r="U43" i="75"/>
  <c r="U42" i="75"/>
  <c r="U41" i="75"/>
  <c r="U40" i="75"/>
  <c r="U39" i="75"/>
  <c r="U38" i="75"/>
  <c r="U37" i="75"/>
  <c r="U36" i="75"/>
  <c r="U35" i="75"/>
  <c r="U34" i="75"/>
  <c r="U33" i="75"/>
  <c r="U32" i="75"/>
  <c r="U31" i="75"/>
  <c r="U30" i="75"/>
  <c r="U29" i="75"/>
  <c r="U28" i="75"/>
  <c r="U27" i="75"/>
  <c r="U26" i="75"/>
  <c r="U25" i="75"/>
  <c r="U24" i="75"/>
  <c r="U23" i="75"/>
  <c r="U22" i="75"/>
  <c r="U21" i="75"/>
  <c r="U20" i="75"/>
  <c r="U19" i="75"/>
  <c r="U18" i="75"/>
  <c r="U17" i="75"/>
  <c r="U16" i="75"/>
  <c r="U15" i="75"/>
  <c r="U14" i="75"/>
  <c r="U13" i="75"/>
  <c r="U12" i="75"/>
  <c r="U11" i="75"/>
  <c r="U10" i="75"/>
  <c r="U9" i="75"/>
  <c r="U8" i="75"/>
  <c r="U7" i="75"/>
  <c r="U6" i="75"/>
  <c r="U5" i="75"/>
  <c r="C56" i="73"/>
  <c r="C55" i="73"/>
  <c r="C54" i="73"/>
  <c r="C53" i="73"/>
  <c r="C52" i="73"/>
  <c r="C51" i="73"/>
  <c r="C50" i="73"/>
  <c r="C49" i="73"/>
  <c r="C48" i="73"/>
  <c r="C47" i="73"/>
  <c r="C46" i="73"/>
  <c r="C45" i="73"/>
  <c r="C44" i="73"/>
  <c r="C43" i="73"/>
  <c r="C42" i="73"/>
  <c r="C41" i="73"/>
  <c r="C40" i="73"/>
  <c r="C39" i="73"/>
  <c r="C38" i="73"/>
  <c r="C37" i="73"/>
  <c r="C36" i="73"/>
  <c r="C35" i="73"/>
  <c r="C34" i="73"/>
  <c r="C33" i="73"/>
  <c r="C32" i="73"/>
  <c r="C31" i="73"/>
  <c r="C30" i="73"/>
  <c r="C29" i="73"/>
  <c r="C28" i="73"/>
  <c r="C27" i="73"/>
  <c r="C26" i="73"/>
  <c r="C25" i="73"/>
  <c r="C24" i="73"/>
  <c r="C23" i="73"/>
  <c r="C22" i="73"/>
  <c r="C21" i="73"/>
  <c r="C20" i="73"/>
  <c r="C19" i="73"/>
  <c r="C18" i="73"/>
  <c r="C17" i="73"/>
  <c r="C16" i="73"/>
  <c r="C15" i="73"/>
  <c r="C14" i="73"/>
  <c r="C13" i="73"/>
  <c r="C12" i="73"/>
  <c r="C11" i="73"/>
  <c r="C10" i="73"/>
  <c r="C9" i="73"/>
  <c r="C8" i="73"/>
  <c r="C7" i="73"/>
  <c r="C6" i="73"/>
  <c r="C5" i="73"/>
  <c r="C56" i="92"/>
  <c r="C55" i="92"/>
  <c r="C54" i="92"/>
  <c r="C53" i="92"/>
  <c r="C52" i="92"/>
  <c r="C51" i="92"/>
  <c r="C50" i="92"/>
  <c r="C49" i="92"/>
  <c r="C48" i="92"/>
  <c r="C47" i="92"/>
  <c r="C46" i="92"/>
  <c r="C45" i="92"/>
  <c r="C44" i="92"/>
  <c r="C43" i="92"/>
  <c r="C42" i="92"/>
  <c r="C41" i="92"/>
  <c r="C40" i="92"/>
  <c r="C38" i="92"/>
  <c r="C37" i="92"/>
  <c r="C36" i="92"/>
  <c r="C35" i="92"/>
  <c r="C34" i="92"/>
  <c r="C33" i="92"/>
  <c r="C32" i="92"/>
  <c r="C31" i="92"/>
  <c r="C30" i="92"/>
  <c r="C29" i="92"/>
  <c r="C28" i="92"/>
  <c r="C27" i="92"/>
  <c r="C26" i="92"/>
  <c r="C25" i="92"/>
  <c r="C24" i="92"/>
  <c r="C23" i="92"/>
  <c r="C22" i="92"/>
  <c r="C21" i="92"/>
  <c r="C20" i="92"/>
  <c r="C18" i="92"/>
  <c r="C17" i="92"/>
  <c r="C16" i="92"/>
  <c r="C15" i="92"/>
  <c r="C14" i="92"/>
  <c r="C13" i="92"/>
  <c r="C12" i="92"/>
  <c r="C11" i="92"/>
  <c r="C10" i="92"/>
  <c r="C9" i="92"/>
  <c r="C8" i="92"/>
  <c r="C7" i="92"/>
  <c r="C6" i="92"/>
  <c r="C5" i="92"/>
  <c r="C56" i="91"/>
  <c r="C55" i="91"/>
  <c r="C54" i="91"/>
  <c r="C53" i="91"/>
  <c r="C52" i="91"/>
  <c r="C51" i="91"/>
  <c r="C50" i="91"/>
  <c r="C49" i="91"/>
  <c r="C48" i="91"/>
  <c r="C47" i="91"/>
  <c r="C46" i="91"/>
  <c r="C45" i="91"/>
  <c r="C44" i="91"/>
  <c r="C42" i="91"/>
  <c r="C41" i="91"/>
  <c r="C40" i="91"/>
  <c r="C39" i="91"/>
  <c r="C38" i="91"/>
  <c r="C37" i="91"/>
  <c r="C36" i="91"/>
  <c r="C35" i="91"/>
  <c r="C34" i="91"/>
  <c r="C33" i="91"/>
  <c r="C32" i="91"/>
  <c r="C31" i="91"/>
  <c r="C30" i="91"/>
  <c r="C29" i="91"/>
  <c r="C28" i="91"/>
  <c r="C27" i="91"/>
  <c r="C26" i="91"/>
  <c r="C25" i="91"/>
  <c r="C24" i="91"/>
  <c r="C23" i="91"/>
  <c r="C22" i="91"/>
  <c r="C21" i="91"/>
  <c r="C20" i="91"/>
  <c r="C19" i="91"/>
  <c r="C18" i="91"/>
  <c r="C17" i="91"/>
  <c r="C16" i="91"/>
  <c r="C15" i="91"/>
  <c r="C14" i="91"/>
  <c r="C13" i="91"/>
  <c r="C12" i="91"/>
  <c r="C11" i="91"/>
  <c r="C10" i="91"/>
  <c r="C9" i="91"/>
  <c r="C8" i="91"/>
  <c r="C7" i="91"/>
  <c r="C6" i="91"/>
  <c r="C5" i="91"/>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20" i="90"/>
  <c r="C19" i="90"/>
  <c r="C18" i="90"/>
  <c r="C17" i="90"/>
  <c r="C16" i="90"/>
  <c r="C14" i="90"/>
  <c r="C13" i="90"/>
  <c r="C12" i="90"/>
  <c r="C11" i="90"/>
  <c r="C10" i="90"/>
  <c r="C9" i="90"/>
  <c r="C8" i="90"/>
  <c r="C7" i="90"/>
  <c r="C6" i="90"/>
  <c r="C5" i="90"/>
  <c r="C56" i="71"/>
  <c r="C55" i="71"/>
  <c r="C54" i="71"/>
  <c r="C53" i="71"/>
  <c r="C52" i="71"/>
  <c r="C51" i="71"/>
  <c r="C50" i="71"/>
  <c r="C49" i="71"/>
  <c r="C48" i="71"/>
  <c r="C47" i="71"/>
  <c r="C46" i="71"/>
  <c r="C45" i="71"/>
  <c r="C44" i="71"/>
  <c r="C43" i="71"/>
  <c r="C42" i="71"/>
  <c r="C41" i="71"/>
  <c r="C40" i="71"/>
  <c r="C39" i="71"/>
  <c r="C38" i="71"/>
  <c r="C37" i="71"/>
  <c r="C36" i="71"/>
  <c r="C35" i="71"/>
  <c r="C34" i="71"/>
  <c r="C33" i="71"/>
  <c r="C32" i="71"/>
  <c r="C31" i="71"/>
  <c r="C30" i="71"/>
  <c r="C29" i="71"/>
  <c r="C28" i="71"/>
  <c r="C27" i="71"/>
  <c r="C26" i="71"/>
  <c r="C25" i="71"/>
  <c r="C24" i="71"/>
  <c r="C23" i="71"/>
  <c r="C22" i="71"/>
  <c r="C21" i="71"/>
  <c r="C20" i="71"/>
  <c r="C19" i="71"/>
  <c r="C18" i="71"/>
  <c r="C17" i="71"/>
  <c r="C16" i="71"/>
  <c r="C15" i="71"/>
  <c r="C14" i="71"/>
  <c r="C13" i="71"/>
  <c r="C12" i="71"/>
  <c r="C11" i="71"/>
  <c r="C10" i="71"/>
  <c r="C9" i="71"/>
  <c r="C8" i="71"/>
  <c r="C7" i="71"/>
  <c r="C6" i="71"/>
  <c r="C5" i="71"/>
  <c r="C56" i="70"/>
  <c r="C55" i="70"/>
  <c r="C53" i="70"/>
  <c r="C52" i="70"/>
  <c r="C51" i="70"/>
  <c r="C50" i="70"/>
  <c r="C49" i="70"/>
  <c r="C48" i="70"/>
  <c r="C47" i="70"/>
  <c r="C46" i="70"/>
  <c r="C45" i="70"/>
  <c r="C44" i="70"/>
  <c r="C43" i="70"/>
  <c r="C42" i="70"/>
  <c r="C41" i="70"/>
  <c r="C40" i="70"/>
  <c r="C39" i="70"/>
  <c r="C38" i="70"/>
  <c r="C37" i="70"/>
  <c r="C36" i="70"/>
  <c r="C35" i="70"/>
  <c r="C34" i="70"/>
  <c r="C33" i="70"/>
  <c r="C32" i="70"/>
  <c r="C31" i="70"/>
  <c r="C30" i="70"/>
  <c r="C29" i="70"/>
  <c r="C28" i="70"/>
  <c r="C27" i="70"/>
  <c r="C26" i="70"/>
  <c r="C25" i="70"/>
  <c r="C24" i="70"/>
  <c r="C23" i="70"/>
  <c r="C22" i="70"/>
  <c r="C21" i="70"/>
  <c r="C20" i="70"/>
  <c r="C19" i="70"/>
  <c r="C18" i="70"/>
  <c r="C17" i="70"/>
  <c r="C16" i="70"/>
  <c r="C15" i="70"/>
  <c r="C14" i="70"/>
  <c r="C13" i="70"/>
  <c r="C12" i="70"/>
  <c r="C11" i="70"/>
  <c r="C10" i="70"/>
  <c r="C9" i="70"/>
  <c r="C8" i="70"/>
  <c r="C7" i="70"/>
  <c r="C6" i="70"/>
  <c r="C5" i="70"/>
  <c r="C56" i="68"/>
  <c r="C55" i="68"/>
  <c r="C54" i="68"/>
  <c r="C53" i="68"/>
  <c r="C52" i="68"/>
  <c r="C51" i="68"/>
  <c r="C50" i="68"/>
  <c r="C49" i="68"/>
  <c r="C48" i="68"/>
  <c r="C46" i="68"/>
  <c r="C45" i="68"/>
  <c r="C44" i="68"/>
  <c r="C43" i="68"/>
  <c r="C42" i="68"/>
  <c r="C41" i="68"/>
  <c r="C40" i="68"/>
  <c r="C39" i="68"/>
  <c r="C38" i="68"/>
  <c r="C37" i="68"/>
  <c r="C36" i="68"/>
  <c r="C35" i="68"/>
  <c r="C34" i="68"/>
  <c r="C33" i="68"/>
  <c r="C32" i="68"/>
  <c r="C31" i="68"/>
  <c r="C30" i="68"/>
  <c r="C29" i="68"/>
  <c r="C28" i="68"/>
  <c r="C27" i="68"/>
  <c r="C26" i="68"/>
  <c r="C25" i="68"/>
  <c r="C24" i="68"/>
  <c r="C23" i="68"/>
  <c r="C22" i="68"/>
  <c r="C21" i="68"/>
  <c r="C20" i="68"/>
  <c r="C18" i="68"/>
  <c r="C17" i="68"/>
  <c r="C16" i="68"/>
  <c r="C15" i="68"/>
  <c r="C14" i="68"/>
  <c r="C13" i="68"/>
  <c r="C12" i="68"/>
  <c r="C11" i="68"/>
  <c r="C10" i="68"/>
  <c r="C9" i="68"/>
  <c r="C8" i="68"/>
  <c r="C7" i="68"/>
  <c r="C6" i="68"/>
  <c r="C5" i="68"/>
  <c r="C56" i="67"/>
  <c r="C55" i="67"/>
  <c r="C54" i="67"/>
  <c r="C53" i="67"/>
  <c r="C52" i="67"/>
  <c r="C51" i="67"/>
  <c r="C50" i="67"/>
  <c r="C49" i="67"/>
  <c r="C48" i="67"/>
  <c r="C47" i="67"/>
  <c r="C46" i="67"/>
  <c r="C45" i="67"/>
  <c r="C44" i="67"/>
  <c r="C42" i="67"/>
  <c r="C41" i="67"/>
  <c r="C40" i="67"/>
  <c r="C39" i="67"/>
  <c r="C38" i="67"/>
  <c r="C37" i="67"/>
  <c r="C36" i="67"/>
  <c r="C35" i="67"/>
  <c r="C34" i="67"/>
  <c r="C33" i="67"/>
  <c r="C32" i="67"/>
  <c r="C31" i="67"/>
  <c r="C30" i="67"/>
  <c r="C29" i="67"/>
  <c r="C28" i="67"/>
  <c r="C26" i="67"/>
  <c r="C25" i="67"/>
  <c r="C24" i="67"/>
  <c r="C23" i="67"/>
  <c r="C22" i="67"/>
  <c r="C21" i="67"/>
  <c r="C20" i="67"/>
  <c r="C19" i="67"/>
  <c r="C18" i="67"/>
  <c r="C17" i="67"/>
  <c r="C16" i="67"/>
  <c r="C15" i="67"/>
  <c r="C14" i="67"/>
  <c r="C13" i="67"/>
  <c r="C12" i="67"/>
  <c r="C11" i="67"/>
  <c r="C10" i="67"/>
  <c r="C9" i="67"/>
  <c r="C8" i="67"/>
  <c r="C7" i="67"/>
  <c r="C6" i="67"/>
  <c r="C5" i="67"/>
  <c r="C56" i="66"/>
  <c r="C55" i="66"/>
  <c r="C54" i="66"/>
  <c r="C53" i="66"/>
  <c r="C52" i="66"/>
  <c r="C51" i="66"/>
  <c r="C50" i="66"/>
  <c r="C49" i="66"/>
  <c r="C48" i="66"/>
  <c r="C47" i="66"/>
  <c r="C46" i="66"/>
  <c r="C45" i="66"/>
  <c r="C44" i="66"/>
  <c r="C43" i="66"/>
  <c r="C42" i="66"/>
  <c r="C41" i="66"/>
  <c r="C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C6" i="66"/>
  <c r="C5" i="66"/>
  <c r="C56" i="78"/>
  <c r="C55" i="78"/>
  <c r="C54" i="78"/>
  <c r="C53" i="78"/>
  <c r="C52" i="78"/>
  <c r="C51" i="78"/>
  <c r="C50" i="78"/>
  <c r="C49" i="78"/>
  <c r="C48" i="78"/>
  <c r="C47" i="78"/>
  <c r="C46" i="78"/>
  <c r="C45" i="78"/>
  <c r="C44" i="78"/>
  <c r="C43" i="78"/>
  <c r="C42" i="78"/>
  <c r="C41" i="78"/>
  <c r="C40" i="78"/>
  <c r="C39" i="78"/>
  <c r="C38" i="78"/>
  <c r="C37" i="78"/>
  <c r="C36" i="78"/>
  <c r="C35" i="78"/>
  <c r="C34" i="78"/>
  <c r="C33" i="78"/>
  <c r="C32" i="78"/>
  <c r="C31" i="78"/>
  <c r="C30" i="78"/>
  <c r="C29" i="78"/>
  <c r="C28" i="78"/>
  <c r="C27" i="78"/>
  <c r="C26" i="78"/>
  <c r="C25" i="78"/>
  <c r="C24" i="78"/>
  <c r="C23" i="78"/>
  <c r="C22" i="78"/>
  <c r="C21" i="78"/>
  <c r="C20" i="78"/>
  <c r="C19" i="78"/>
  <c r="C18" i="78"/>
  <c r="C17" i="78"/>
  <c r="C16" i="78"/>
  <c r="C14" i="78"/>
  <c r="C13" i="78"/>
  <c r="C12" i="78"/>
  <c r="C11" i="78"/>
  <c r="C10" i="78"/>
  <c r="C9" i="78"/>
  <c r="C8" i="78"/>
  <c r="C7" i="78"/>
  <c r="C6" i="78"/>
  <c r="C5" i="78"/>
  <c r="U56" i="112"/>
  <c r="U55" i="112"/>
  <c r="U54" i="112"/>
  <c r="U53" i="112"/>
  <c r="U52" i="112"/>
  <c r="U51" i="112"/>
  <c r="U50" i="112"/>
  <c r="U49" i="112"/>
  <c r="U48" i="112"/>
  <c r="U47" i="112"/>
  <c r="U46" i="112"/>
  <c r="U45" i="112"/>
  <c r="U44" i="112"/>
  <c r="U43" i="112"/>
  <c r="U42" i="112"/>
  <c r="U41" i="112"/>
  <c r="U40" i="112"/>
  <c r="U39" i="112"/>
  <c r="U38" i="112"/>
  <c r="U37" i="112"/>
  <c r="U36" i="112"/>
  <c r="U35" i="112"/>
  <c r="U34" i="112"/>
  <c r="U33" i="112"/>
  <c r="U32" i="112"/>
  <c r="U31" i="112"/>
  <c r="U30" i="112"/>
  <c r="U29" i="112"/>
  <c r="U28" i="112"/>
  <c r="U27" i="112"/>
  <c r="U26" i="112"/>
  <c r="U25" i="112"/>
  <c r="U24" i="112"/>
  <c r="U23" i="112"/>
  <c r="U22" i="112"/>
  <c r="U21" i="112"/>
  <c r="U20" i="112"/>
  <c r="U19" i="112"/>
  <c r="U18" i="112"/>
  <c r="U17" i="112"/>
  <c r="U16" i="112"/>
  <c r="U15" i="112"/>
  <c r="U14" i="112"/>
  <c r="U13" i="112"/>
  <c r="U12" i="112"/>
  <c r="U11" i="112"/>
  <c r="U10" i="112"/>
  <c r="U9" i="112"/>
  <c r="U8" i="112"/>
  <c r="U7" i="112"/>
  <c r="U6" i="112"/>
  <c r="U5" i="112"/>
  <c r="U56" i="63"/>
  <c r="U55" i="63"/>
  <c r="U54" i="63"/>
  <c r="U53" i="63"/>
  <c r="U52" i="63"/>
  <c r="U51" i="63"/>
  <c r="U50" i="63"/>
  <c r="U49" i="63"/>
  <c r="U48" i="63"/>
  <c r="U47" i="63"/>
  <c r="U46" i="63"/>
  <c r="U45" i="63"/>
  <c r="U44" i="63"/>
  <c r="U43" i="63"/>
  <c r="U42" i="63"/>
  <c r="U41" i="63"/>
  <c r="U40" i="63"/>
  <c r="U39" i="63"/>
  <c r="U38" i="63"/>
  <c r="U37" i="63"/>
  <c r="U36" i="63"/>
  <c r="U35" i="63"/>
  <c r="U34" i="63"/>
  <c r="U33" i="63"/>
  <c r="U32" i="63"/>
  <c r="U31" i="63"/>
  <c r="U30" i="63"/>
  <c r="U29" i="63"/>
  <c r="U28" i="63"/>
  <c r="U27" i="63"/>
  <c r="U26" i="63"/>
  <c r="U25" i="63"/>
  <c r="U24" i="63"/>
  <c r="U23" i="63"/>
  <c r="U22" i="63"/>
  <c r="U21" i="63"/>
  <c r="U20" i="63"/>
  <c r="U19" i="63"/>
  <c r="U18" i="63"/>
  <c r="U17" i="63"/>
  <c r="U16" i="63"/>
  <c r="U15" i="63"/>
  <c r="U14" i="63"/>
  <c r="U13" i="63"/>
  <c r="U12" i="63"/>
  <c r="U11" i="63"/>
  <c r="U10" i="63"/>
  <c r="U9" i="63"/>
  <c r="U8" i="63"/>
  <c r="U7" i="63"/>
  <c r="U6" i="63"/>
  <c r="U5" i="63"/>
  <c r="U56" i="62"/>
  <c r="U55" i="62"/>
  <c r="U54" i="62"/>
  <c r="U53" i="62"/>
  <c r="U52" i="62"/>
  <c r="U51" i="62"/>
  <c r="U50" i="62"/>
  <c r="U49" i="62"/>
  <c r="U48" i="62"/>
  <c r="U47" i="62"/>
  <c r="U46" i="62"/>
  <c r="U45" i="62"/>
  <c r="U44" i="62"/>
  <c r="U43" i="62"/>
  <c r="U42" i="62"/>
  <c r="U41" i="62"/>
  <c r="U40" i="62"/>
  <c r="U39" i="62"/>
  <c r="U38" i="62"/>
  <c r="U37" i="62"/>
  <c r="U36" i="62"/>
  <c r="U35" i="62"/>
  <c r="U34" i="62"/>
  <c r="U33" i="62"/>
  <c r="U32" i="62"/>
  <c r="U31" i="62"/>
  <c r="U30" i="62"/>
  <c r="U29" i="62"/>
  <c r="U28" i="62"/>
  <c r="U27" i="62"/>
  <c r="U26" i="62"/>
  <c r="U25" i="62"/>
  <c r="U24" i="62"/>
  <c r="U23" i="62"/>
  <c r="U22" i="62"/>
  <c r="U21" i="62"/>
  <c r="U20" i="62"/>
  <c r="U19" i="62"/>
  <c r="U18" i="62"/>
  <c r="U17" i="62"/>
  <c r="U16" i="62"/>
  <c r="U15" i="62"/>
  <c r="U14" i="62"/>
  <c r="U13" i="62"/>
  <c r="U12" i="62"/>
  <c r="U11" i="62"/>
  <c r="U10" i="62"/>
  <c r="U9" i="62"/>
  <c r="U8" i="62"/>
  <c r="U7" i="62"/>
  <c r="U6" i="62"/>
  <c r="U5" i="62"/>
  <c r="U56" i="61"/>
  <c r="U55" i="61"/>
  <c r="U54" i="61"/>
  <c r="U53" i="61"/>
  <c r="U52" i="61"/>
  <c r="U51" i="61"/>
  <c r="U50" i="61"/>
  <c r="U49" i="61"/>
  <c r="U48" i="61"/>
  <c r="U47" i="61"/>
  <c r="U46" i="61"/>
  <c r="U45" i="61"/>
  <c r="U44" i="61"/>
  <c r="U43" i="61"/>
  <c r="U42" i="61"/>
  <c r="U41" i="61"/>
  <c r="U40" i="61"/>
  <c r="U39" i="61"/>
  <c r="U38" i="61"/>
  <c r="U37" i="61"/>
  <c r="U36" i="61"/>
  <c r="U35" i="61"/>
  <c r="U34" i="61"/>
  <c r="U33" i="61"/>
  <c r="U32" i="61"/>
  <c r="U31" i="61"/>
  <c r="U30" i="61"/>
  <c r="U29" i="61"/>
  <c r="U28" i="61"/>
  <c r="U27" i="61"/>
  <c r="U26" i="61"/>
  <c r="U25" i="61"/>
  <c r="U24" i="61"/>
  <c r="U23" i="61"/>
  <c r="U22" i="61"/>
  <c r="U21" i="61"/>
  <c r="U20" i="61"/>
  <c r="U19" i="61"/>
  <c r="U18" i="61"/>
  <c r="U17" i="61"/>
  <c r="U16" i="61"/>
  <c r="U15" i="61"/>
  <c r="U14" i="61"/>
  <c r="U13" i="61"/>
  <c r="U12" i="61"/>
  <c r="U11" i="61"/>
  <c r="U10" i="61"/>
  <c r="U9" i="61"/>
  <c r="U8" i="61"/>
  <c r="U7" i="61"/>
  <c r="U6" i="61"/>
  <c r="U5" i="61"/>
  <c r="U56" i="58"/>
  <c r="U55" i="58"/>
  <c r="U54" i="58"/>
  <c r="U53" i="58"/>
  <c r="U52" i="58"/>
  <c r="U51" i="58"/>
  <c r="U50" i="58"/>
  <c r="U49" i="58"/>
  <c r="U48" i="58"/>
  <c r="U47" i="58"/>
  <c r="U46" i="58"/>
  <c r="U45" i="58"/>
  <c r="U44" i="58"/>
  <c r="U43" i="58"/>
  <c r="U42" i="58"/>
  <c r="U41" i="58"/>
  <c r="U40" i="58"/>
  <c r="U39" i="58"/>
  <c r="U38" i="58"/>
  <c r="U37" i="58"/>
  <c r="U36" i="58"/>
  <c r="U35" i="58"/>
  <c r="U34" i="58"/>
  <c r="U33" i="58"/>
  <c r="U32" i="58"/>
  <c r="U31" i="58"/>
  <c r="U30" i="58"/>
  <c r="U29" i="58"/>
  <c r="U28" i="58"/>
  <c r="U27" i="58"/>
  <c r="U26" i="58"/>
  <c r="U25" i="58"/>
  <c r="U24" i="58"/>
  <c r="U23" i="58"/>
  <c r="U22" i="58"/>
  <c r="U21" i="58"/>
  <c r="U20" i="58"/>
  <c r="U19" i="58"/>
  <c r="U18" i="58"/>
  <c r="U17" i="58"/>
  <c r="U16" i="58"/>
  <c r="U15" i="58"/>
  <c r="U14" i="58"/>
  <c r="U13" i="58"/>
  <c r="U12" i="58"/>
  <c r="U11" i="58"/>
  <c r="U10" i="58"/>
  <c r="U9" i="58"/>
  <c r="U8" i="58"/>
  <c r="U7" i="58"/>
  <c r="U6" i="58"/>
  <c r="U5" i="58"/>
  <c r="U56" i="57"/>
  <c r="U55" i="57"/>
  <c r="U54" i="57"/>
  <c r="U53" i="57"/>
  <c r="U52" i="57"/>
  <c r="U51" i="57"/>
  <c r="U50" i="57"/>
  <c r="U49" i="57"/>
  <c r="U48" i="57"/>
  <c r="U47" i="57"/>
  <c r="U46" i="57"/>
  <c r="U45" i="57"/>
  <c r="U44" i="57"/>
  <c r="U43" i="57"/>
  <c r="U42" i="57"/>
  <c r="U41" i="57"/>
  <c r="U40" i="57"/>
  <c r="U39" i="57"/>
  <c r="U38" i="57"/>
  <c r="U37" i="57"/>
  <c r="U36" i="57"/>
  <c r="U35" i="57"/>
  <c r="U34" i="57"/>
  <c r="U33" i="57"/>
  <c r="U32" i="57"/>
  <c r="U31" i="57"/>
  <c r="U30" i="57"/>
  <c r="U29" i="57"/>
  <c r="U28" i="57"/>
  <c r="U27" i="57"/>
  <c r="U26" i="57"/>
  <c r="U25" i="57"/>
  <c r="U24" i="57"/>
  <c r="U23" i="57"/>
  <c r="U22" i="57"/>
  <c r="U21" i="57"/>
  <c r="U20" i="57"/>
  <c r="U19" i="57"/>
  <c r="U18" i="57"/>
  <c r="U17" i="57"/>
  <c r="U16" i="57"/>
  <c r="U15" i="57"/>
  <c r="U14" i="57"/>
  <c r="U13" i="57"/>
  <c r="U12" i="57"/>
  <c r="U11" i="57"/>
  <c r="U10" i="57"/>
  <c r="U9" i="57"/>
  <c r="U8" i="57"/>
  <c r="U7" i="57"/>
  <c r="U6" i="57"/>
  <c r="U5" i="57"/>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C8" i="53"/>
  <c r="C7" i="53"/>
  <c r="C6" i="53"/>
  <c r="C5" i="53"/>
  <c r="Q182" i="75"/>
  <c r="Q183" i="75"/>
  <c r="Q184" i="75"/>
  <c r="Q185" i="75"/>
  <c r="Q186" i="75"/>
  <c r="Q187" i="75"/>
  <c r="Q188" i="75"/>
  <c r="Q189" i="75"/>
  <c r="Q190" i="75"/>
  <c r="Q198" i="75"/>
  <c r="Q191" i="75"/>
  <c r="Q192" i="75"/>
  <c r="Q193" i="75"/>
  <c r="Q194" i="75"/>
  <c r="Q195" i="75"/>
  <c r="Q196" i="75"/>
  <c r="Q197" i="75"/>
  <c r="Q199" i="75"/>
  <c r="Q200" i="75"/>
  <c r="Q201" i="75"/>
  <c r="Q202" i="75"/>
  <c r="Q203" i="75"/>
  <c r="Q204" i="75"/>
  <c r="Q205" i="75"/>
  <c r="Q206" i="75"/>
  <c r="Q207" i="75"/>
  <c r="Q208" i="75"/>
  <c r="Q209" i="75"/>
  <c r="Q210" i="75"/>
  <c r="Q211" i="75"/>
  <c r="Q212" i="75"/>
  <c r="Q213" i="75"/>
  <c r="Q214" i="75"/>
  <c r="Q215" i="75"/>
  <c r="Q216" i="75"/>
  <c r="Q217" i="75"/>
  <c r="Q218" i="75"/>
  <c r="Q219" i="75"/>
  <c r="Q220" i="75"/>
  <c r="Q221" i="75"/>
  <c r="Q222" i="75"/>
  <c r="Q223" i="75"/>
  <c r="Q224" i="75"/>
  <c r="Q225" i="75"/>
  <c r="Q226" i="75"/>
  <c r="Q227" i="75"/>
  <c r="Q228" i="75"/>
  <c r="Q229" i="75"/>
  <c r="Q230" i="75"/>
  <c r="Q231" i="75"/>
  <c r="Q232" i="75"/>
  <c r="Q233" i="75"/>
  <c r="Q182" i="80"/>
  <c r="Q183" i="80"/>
  <c r="Q184" i="80"/>
  <c r="Q185" i="80"/>
  <c r="Q186" i="80"/>
  <c r="Q187" i="80"/>
  <c r="Q188" i="80"/>
  <c r="Q189" i="80"/>
  <c r="Q190" i="80"/>
  <c r="Q198" i="80"/>
  <c r="Q191" i="80"/>
  <c r="Q192" i="80"/>
  <c r="Q193" i="80"/>
  <c r="Q194" i="80"/>
  <c r="Q195" i="80"/>
  <c r="Q196" i="80"/>
  <c r="Q197" i="80"/>
  <c r="Q199" i="80"/>
  <c r="Q200" i="80"/>
  <c r="Q201" i="80"/>
  <c r="Q202" i="80"/>
  <c r="Q203" i="80"/>
  <c r="Q204" i="80"/>
  <c r="Q205" i="80"/>
  <c r="Q206" i="80"/>
  <c r="Q207" i="80"/>
  <c r="Q208" i="80"/>
  <c r="Q209" i="80"/>
  <c r="Q210" i="80"/>
  <c r="Q211" i="80"/>
  <c r="Q212" i="80"/>
  <c r="Q213" i="80"/>
  <c r="Q214" i="80"/>
  <c r="Q215" i="80"/>
  <c r="Q216" i="80"/>
  <c r="Q217" i="80"/>
  <c r="Q218" i="80"/>
  <c r="Q219" i="80"/>
  <c r="Q220" i="80"/>
  <c r="Q221" i="80"/>
  <c r="Q222" i="80"/>
  <c r="Q223" i="80"/>
  <c r="Q224" i="80"/>
  <c r="Q225" i="80"/>
  <c r="Q226" i="80"/>
  <c r="Q227" i="80"/>
  <c r="Q228" i="80"/>
  <c r="Q229" i="80"/>
  <c r="Q230" i="80"/>
  <c r="Q231" i="80"/>
  <c r="Q232" i="80"/>
  <c r="Q233" i="80"/>
  <c r="Q182" i="69"/>
  <c r="Q183" i="69"/>
  <c r="Q184" i="69"/>
  <c r="Q185" i="69"/>
  <c r="Q186" i="69"/>
  <c r="Q187" i="69"/>
  <c r="Q188" i="69"/>
  <c r="Q189" i="69"/>
  <c r="Q190" i="69"/>
  <c r="Q198" i="69"/>
  <c r="Q191" i="69"/>
  <c r="Q192" i="69"/>
  <c r="Q193" i="69"/>
  <c r="Q194" i="69"/>
  <c r="Q195" i="69"/>
  <c r="Q196" i="69"/>
  <c r="Q197" i="69"/>
  <c r="Q199" i="69"/>
  <c r="Q200" i="69"/>
  <c r="Q201" i="69"/>
  <c r="Q202" i="69"/>
  <c r="Q203" i="69"/>
  <c r="Q204" i="69"/>
  <c r="Q205" i="69"/>
  <c r="Q206" i="69"/>
  <c r="Q207" i="69"/>
  <c r="Q208" i="69"/>
  <c r="Q209" i="69"/>
  <c r="Q210" i="69"/>
  <c r="Q211" i="69"/>
  <c r="Q212" i="69"/>
  <c r="Q213" i="69"/>
  <c r="Q214" i="69"/>
  <c r="Q215" i="69"/>
  <c r="Q216" i="69"/>
  <c r="Q217" i="69"/>
  <c r="Q218" i="69"/>
  <c r="Q219" i="69"/>
  <c r="Q220" i="69"/>
  <c r="Q221" i="69"/>
  <c r="Q222" i="69"/>
  <c r="Q223" i="69"/>
  <c r="Q224" i="69"/>
  <c r="Q225" i="69"/>
  <c r="Q226" i="69"/>
  <c r="Q227" i="69"/>
  <c r="Q228" i="69"/>
  <c r="Q229" i="69"/>
  <c r="Q230" i="69"/>
  <c r="Q231" i="69"/>
  <c r="Q232" i="69"/>
  <c r="Q233" i="69"/>
  <c r="F63" i="102" s="1"/>
  <c r="Q182" i="65"/>
  <c r="Q183" i="65"/>
  <c r="Q184" i="65"/>
  <c r="Q185" i="65"/>
  <c r="Q186" i="65"/>
  <c r="Q187" i="65"/>
  <c r="Q188" i="65"/>
  <c r="Q189" i="65"/>
  <c r="Q190" i="65"/>
  <c r="Q198" i="65"/>
  <c r="Q191" i="65"/>
  <c r="Q192" i="65"/>
  <c r="Q193" i="65"/>
  <c r="Q194" i="65"/>
  <c r="Q195" i="65"/>
  <c r="Q196" i="65"/>
  <c r="Q197" i="65"/>
  <c r="Q199" i="65"/>
  <c r="Q200" i="65"/>
  <c r="Q201" i="65"/>
  <c r="Q202" i="65"/>
  <c r="Q203" i="65"/>
  <c r="Q204" i="65"/>
  <c r="Q205" i="65"/>
  <c r="Q206" i="65"/>
  <c r="Q207" i="65"/>
  <c r="Q208" i="65"/>
  <c r="Q209" i="65"/>
  <c r="Q210" i="65"/>
  <c r="Q211" i="65"/>
  <c r="Q212" i="65"/>
  <c r="Q213" i="65"/>
  <c r="Q214" i="65"/>
  <c r="Q215" i="65"/>
  <c r="Q216" i="65"/>
  <c r="Q217" i="65"/>
  <c r="Q218" i="65"/>
  <c r="Q219" i="65"/>
  <c r="Q220" i="65"/>
  <c r="Q221" i="65"/>
  <c r="Q222" i="65"/>
  <c r="Q223" i="65"/>
  <c r="Q224" i="65"/>
  <c r="Q225" i="65"/>
  <c r="Q226" i="65"/>
  <c r="Q227" i="65"/>
  <c r="Q228" i="65"/>
  <c r="Q229" i="65"/>
  <c r="Q230" i="65"/>
  <c r="Q231" i="65"/>
  <c r="Q232" i="65"/>
  <c r="Q233" i="65"/>
  <c r="E63" i="102" s="1"/>
  <c r="B35" i="103"/>
  <c r="I6" i="47"/>
  <c r="I7" i="47"/>
  <c r="I8" i="47"/>
  <c r="I9" i="47"/>
  <c r="I10" i="47"/>
  <c r="I11" i="47"/>
  <c r="I12" i="47"/>
  <c r="I13" i="47"/>
  <c r="I14" i="47"/>
  <c r="I15" i="47"/>
  <c r="I16" i="47"/>
  <c r="I17" i="47"/>
  <c r="I18" i="47"/>
  <c r="I19" i="47"/>
  <c r="I20"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I47" i="47"/>
  <c r="I48" i="47"/>
  <c r="I49" i="47"/>
  <c r="I50" i="47"/>
  <c r="I51" i="47"/>
  <c r="I52" i="47"/>
  <c r="I53" i="47"/>
  <c r="I54" i="47"/>
  <c r="I55" i="47"/>
  <c r="I56" i="47"/>
  <c r="I5" i="47"/>
  <c r="G6" i="47"/>
  <c r="G7" i="47"/>
  <c r="G8" i="47"/>
  <c r="G9" i="47"/>
  <c r="G10" i="47"/>
  <c r="G11" i="47"/>
  <c r="G12" i="47"/>
  <c r="G13" i="47"/>
  <c r="G14" i="47"/>
  <c r="G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 i="47"/>
  <c r="C6" i="47"/>
  <c r="C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 i="47"/>
  <c r="X53" i="103"/>
  <c r="Y53" i="103"/>
  <c r="Z53" i="103" s="1"/>
  <c r="X54" i="103"/>
  <c r="Z54" i="103" s="1"/>
  <c r="Y54" i="103"/>
  <c r="X55" i="103"/>
  <c r="Y55" i="103"/>
  <c r="X56" i="103"/>
  <c r="Y56" i="103"/>
  <c r="X57" i="103"/>
  <c r="Y57" i="103"/>
  <c r="Z57" i="103" s="1"/>
  <c r="X58" i="103"/>
  <c r="Z58" i="103" s="1"/>
  <c r="Y58" i="103"/>
  <c r="X59" i="103"/>
  <c r="Y59" i="103"/>
  <c r="X60" i="103"/>
  <c r="Y60" i="103"/>
  <c r="X61" i="103"/>
  <c r="Y61" i="103"/>
  <c r="Z61" i="103" s="1"/>
  <c r="X62" i="103"/>
  <c r="Y62" i="103"/>
  <c r="X63" i="103"/>
  <c r="Y63" i="103"/>
  <c r="X64" i="103"/>
  <c r="Y64" i="103"/>
  <c r="X65" i="103"/>
  <c r="Y65" i="103"/>
  <c r="Z65" i="103" s="1"/>
  <c r="X66" i="103"/>
  <c r="Z66" i="103" s="1"/>
  <c r="Y66" i="103"/>
  <c r="X67" i="103"/>
  <c r="Y67" i="103"/>
  <c r="X68" i="103"/>
  <c r="Y68" i="103"/>
  <c r="X69" i="103"/>
  <c r="Y69" i="103"/>
  <c r="Z69" i="103" s="1"/>
  <c r="Y52" i="103"/>
  <c r="Z52" i="103" s="1"/>
  <c r="X52" i="103"/>
  <c r="X31" i="103"/>
  <c r="Z31" i="103" s="1"/>
  <c r="Y31" i="103"/>
  <c r="X32" i="103"/>
  <c r="Y32" i="103"/>
  <c r="X33" i="103"/>
  <c r="Z33" i="103" s="1"/>
  <c r="Y33" i="103"/>
  <c r="X34" i="103"/>
  <c r="Y34" i="103"/>
  <c r="X35" i="103"/>
  <c r="Y35" i="103"/>
  <c r="X36" i="103"/>
  <c r="Y36" i="103"/>
  <c r="X37" i="103"/>
  <c r="Y37" i="103"/>
  <c r="X38" i="103"/>
  <c r="Y38" i="103"/>
  <c r="X39" i="103"/>
  <c r="Y39" i="103"/>
  <c r="Z39" i="103" s="1"/>
  <c r="X40" i="103"/>
  <c r="Y40" i="103"/>
  <c r="X41" i="103"/>
  <c r="Y41" i="103"/>
  <c r="X42" i="103"/>
  <c r="Y42" i="103"/>
  <c r="X43" i="103"/>
  <c r="Y43" i="103"/>
  <c r="X44" i="103"/>
  <c r="Y44" i="103"/>
  <c r="X45" i="103"/>
  <c r="Y45" i="103"/>
  <c r="X46" i="103"/>
  <c r="Y46" i="103"/>
  <c r="X47" i="103"/>
  <c r="Y47" i="103"/>
  <c r="X48" i="103"/>
  <c r="Y48" i="103"/>
  <c r="Y30" i="103"/>
  <c r="X30" i="103"/>
  <c r="Z30" i="103" s="1"/>
  <c r="L9" i="103"/>
  <c r="M9" i="103"/>
  <c r="N9" i="103" s="1"/>
  <c r="L10" i="103"/>
  <c r="M10" i="103"/>
  <c r="L11" i="103"/>
  <c r="M11" i="103"/>
  <c r="L12" i="103"/>
  <c r="M12" i="103"/>
  <c r="L13" i="103"/>
  <c r="M13" i="103"/>
  <c r="N13" i="103" s="1"/>
  <c r="L14" i="103"/>
  <c r="M14" i="103"/>
  <c r="L15" i="103"/>
  <c r="M15" i="103"/>
  <c r="L16" i="103"/>
  <c r="M16" i="103"/>
  <c r="L17" i="103"/>
  <c r="M17" i="103"/>
  <c r="L18" i="103"/>
  <c r="M18" i="103"/>
  <c r="L19" i="103"/>
  <c r="M19" i="103"/>
  <c r="L20" i="103"/>
  <c r="M20" i="103"/>
  <c r="L21" i="103"/>
  <c r="M21" i="103"/>
  <c r="L22" i="103"/>
  <c r="M22" i="103"/>
  <c r="L23" i="103"/>
  <c r="M23" i="103"/>
  <c r="L24" i="103"/>
  <c r="M24" i="103"/>
  <c r="L25" i="103"/>
  <c r="M25" i="103"/>
  <c r="L26" i="103"/>
  <c r="M26" i="103"/>
  <c r="M8" i="103"/>
  <c r="L8" i="103"/>
  <c r="L31" i="103"/>
  <c r="M31" i="103"/>
  <c r="L32" i="103"/>
  <c r="M32" i="103"/>
  <c r="L33" i="103"/>
  <c r="M33" i="103"/>
  <c r="L34" i="103"/>
  <c r="M34" i="103"/>
  <c r="N34" i="103" s="1"/>
  <c r="L35" i="103"/>
  <c r="M35" i="103"/>
  <c r="L36" i="103"/>
  <c r="M36" i="103"/>
  <c r="L37" i="103"/>
  <c r="M37" i="103"/>
  <c r="L38" i="103"/>
  <c r="M38" i="103"/>
  <c r="L39" i="103"/>
  <c r="M39" i="103"/>
  <c r="L40" i="103"/>
  <c r="M40" i="103"/>
  <c r="L41" i="103"/>
  <c r="M41" i="103"/>
  <c r="L42" i="103"/>
  <c r="M42" i="103"/>
  <c r="N42" i="103" s="1"/>
  <c r="L43" i="103"/>
  <c r="M43" i="103"/>
  <c r="L44" i="103"/>
  <c r="M44" i="103"/>
  <c r="L45" i="103"/>
  <c r="M45" i="103"/>
  <c r="L46" i="103"/>
  <c r="M46" i="103"/>
  <c r="N46" i="103" s="1"/>
  <c r="L47" i="103"/>
  <c r="M47" i="103"/>
  <c r="M30" i="103"/>
  <c r="L30" i="103"/>
  <c r="L53" i="103"/>
  <c r="N53" i="103"/>
  <c r="L54" i="103"/>
  <c r="N54" i="103"/>
  <c r="L55" i="103"/>
  <c r="N55" i="103"/>
  <c r="L56" i="103"/>
  <c r="N56" i="103"/>
  <c r="L57" i="103"/>
  <c r="N57" i="103"/>
  <c r="L58" i="103"/>
  <c r="N58" i="103" s="1"/>
  <c r="L59" i="103"/>
  <c r="N59" i="103"/>
  <c r="L60" i="103"/>
  <c r="N60" i="103"/>
  <c r="L61" i="103"/>
  <c r="N61" i="103" s="1"/>
  <c r="L62" i="103"/>
  <c r="N62" i="103" s="1"/>
  <c r="L63" i="103"/>
  <c r="N63" i="103"/>
  <c r="L64" i="103"/>
  <c r="N64" i="103"/>
  <c r="L65" i="103"/>
  <c r="N65" i="103" s="1"/>
  <c r="L66" i="103"/>
  <c r="N66" i="103" s="1"/>
  <c r="L67" i="103"/>
  <c r="N67" i="103"/>
  <c r="L68" i="103"/>
  <c r="N68" i="103"/>
  <c r="L69" i="103"/>
  <c r="N69" i="103" s="1"/>
  <c r="L70" i="103"/>
  <c r="N70" i="103" s="1"/>
  <c r="L52" i="103"/>
  <c r="N52" i="103"/>
  <c r="B31" i="103"/>
  <c r="C31" i="103"/>
  <c r="B32" i="103"/>
  <c r="B33" i="103"/>
  <c r="B34" i="103"/>
  <c r="B36" i="103"/>
  <c r="B37" i="103"/>
  <c r="B38" i="103"/>
  <c r="B39" i="103"/>
  <c r="B40" i="103"/>
  <c r="B41" i="103"/>
  <c r="B42" i="103"/>
  <c r="B43" i="103"/>
  <c r="B45" i="103"/>
  <c r="B48" i="103"/>
  <c r="C48" i="103"/>
  <c r="C30" i="103"/>
  <c r="B30" i="103"/>
  <c r="B9" i="103"/>
  <c r="C9" i="103"/>
  <c r="B10" i="103"/>
  <c r="D10" i="103" s="1"/>
  <c r="C10" i="103"/>
  <c r="B11" i="103"/>
  <c r="C11" i="103"/>
  <c r="B12" i="103"/>
  <c r="C12" i="103"/>
  <c r="B13" i="103"/>
  <c r="C13" i="103"/>
  <c r="B14" i="103"/>
  <c r="D14" i="103" s="1"/>
  <c r="C14" i="103"/>
  <c r="B15" i="103"/>
  <c r="C15" i="103"/>
  <c r="B16" i="103"/>
  <c r="C16" i="103"/>
  <c r="B17" i="103"/>
  <c r="C17" i="103"/>
  <c r="B18" i="103"/>
  <c r="D18" i="103" s="1"/>
  <c r="C18" i="103"/>
  <c r="B19" i="103"/>
  <c r="C19" i="103"/>
  <c r="B20" i="103"/>
  <c r="C20" i="103"/>
  <c r="B21" i="103"/>
  <c r="C21" i="103"/>
  <c r="B22" i="103"/>
  <c r="D22" i="103" s="1"/>
  <c r="C22" i="103"/>
  <c r="B23" i="103"/>
  <c r="C23" i="103"/>
  <c r="B24" i="103"/>
  <c r="C24" i="103"/>
  <c r="B25" i="103"/>
  <c r="C25" i="103"/>
  <c r="C26" i="103"/>
  <c r="C8" i="103"/>
  <c r="J26" i="102"/>
  <c r="J27" i="102"/>
  <c r="J28" i="102"/>
  <c r="J29" i="102"/>
  <c r="J30" i="102"/>
  <c r="J31" i="102"/>
  <c r="J32" i="102"/>
  <c r="J33" i="102"/>
  <c r="J34" i="102"/>
  <c r="J35" i="102"/>
  <c r="J36" i="102"/>
  <c r="J37" i="102"/>
  <c r="J38" i="102"/>
  <c r="J39" i="102"/>
  <c r="J40" i="102"/>
  <c r="B40" i="102"/>
  <c r="C40" i="102"/>
  <c r="D40" i="102"/>
  <c r="E40" i="102"/>
  <c r="F40" i="102"/>
  <c r="G40" i="102"/>
  <c r="H40" i="102"/>
  <c r="J41" i="102"/>
  <c r="J42" i="102"/>
  <c r="J25" i="102"/>
  <c r="H41" i="102"/>
  <c r="H42" i="102"/>
  <c r="C26" i="102"/>
  <c r="C27" i="102"/>
  <c r="C28" i="102"/>
  <c r="C29" i="102"/>
  <c r="C30" i="102"/>
  <c r="C31" i="102"/>
  <c r="C32" i="102"/>
  <c r="C33" i="102"/>
  <c r="C34" i="102"/>
  <c r="C35" i="102"/>
  <c r="C36" i="102"/>
  <c r="C37" i="102"/>
  <c r="C38" i="102"/>
  <c r="C39" i="102"/>
  <c r="B41" i="102"/>
  <c r="C42" i="102"/>
  <c r="C25" i="102"/>
  <c r="N26" i="43"/>
  <c r="O26" i="43"/>
  <c r="N27" i="43"/>
  <c r="O27" i="43"/>
  <c r="N28" i="43"/>
  <c r="O28" i="43"/>
  <c r="N29" i="43"/>
  <c r="O29" i="43"/>
  <c r="N30" i="43"/>
  <c r="O30" i="43"/>
  <c r="N31" i="43"/>
  <c r="O31" i="43"/>
  <c r="N32" i="43"/>
  <c r="O32" i="43"/>
  <c r="N33" i="43"/>
  <c r="O33" i="43"/>
  <c r="N34" i="43"/>
  <c r="O34" i="43"/>
  <c r="N35" i="43"/>
  <c r="G35" i="43"/>
  <c r="O35" i="43"/>
  <c r="N36" i="43"/>
  <c r="O36" i="43"/>
  <c r="N37" i="43"/>
  <c r="O37" i="43"/>
  <c r="N38" i="43"/>
  <c r="O38" i="43"/>
  <c r="N39" i="43"/>
  <c r="O39" i="43"/>
  <c r="N40" i="43"/>
  <c r="O40" i="43"/>
  <c r="N41" i="43"/>
  <c r="O41" i="43"/>
  <c r="N42" i="43"/>
  <c r="O42" i="43"/>
  <c r="N43" i="43"/>
  <c r="O43" i="43"/>
  <c r="O25" i="43"/>
  <c r="N25" i="43"/>
  <c r="J26" i="43"/>
  <c r="J27" i="43"/>
  <c r="J28" i="43"/>
  <c r="J29" i="43"/>
  <c r="J30" i="43"/>
  <c r="J31" i="43"/>
  <c r="J32" i="43"/>
  <c r="J33" i="43"/>
  <c r="J34" i="43"/>
  <c r="J35" i="43"/>
  <c r="J36" i="43"/>
  <c r="J37" i="43"/>
  <c r="J38" i="43"/>
  <c r="J39" i="43"/>
  <c r="J40" i="43"/>
  <c r="J41" i="43"/>
  <c r="J42" i="43"/>
  <c r="J43" i="43"/>
  <c r="J25" i="43"/>
  <c r="B26" i="43"/>
  <c r="G26" i="43"/>
  <c r="B27" i="43"/>
  <c r="G27" i="43"/>
  <c r="B28" i="43"/>
  <c r="G28" i="43"/>
  <c r="B29" i="43"/>
  <c r="G29" i="43"/>
  <c r="B30" i="43"/>
  <c r="G30" i="43"/>
  <c r="B31" i="43"/>
  <c r="G31" i="43"/>
  <c r="B32" i="43"/>
  <c r="G32" i="43"/>
  <c r="B33" i="43"/>
  <c r="G33" i="43"/>
  <c r="B34" i="43"/>
  <c r="G34" i="43"/>
  <c r="R34" i="43" s="1"/>
  <c r="B35" i="43"/>
  <c r="B36" i="43"/>
  <c r="G36" i="43"/>
  <c r="B37" i="43"/>
  <c r="G37" i="43"/>
  <c r="B38" i="43"/>
  <c r="G38" i="43"/>
  <c r="B39" i="43"/>
  <c r="G39" i="43"/>
  <c r="B40" i="43"/>
  <c r="C40" i="43"/>
  <c r="F40" i="43" s="1"/>
  <c r="G40" i="43"/>
  <c r="D40" i="43"/>
  <c r="E40" i="43"/>
  <c r="B41" i="43"/>
  <c r="C41" i="43"/>
  <c r="D41" i="43"/>
  <c r="E41" i="43"/>
  <c r="G41" i="43"/>
  <c r="B42" i="43"/>
  <c r="D42" i="43"/>
  <c r="E42" i="43"/>
  <c r="G42" i="43"/>
  <c r="B43" i="43"/>
  <c r="G43" i="43"/>
  <c r="G25" i="43"/>
  <c r="AC33" i="118"/>
  <c r="AE33" i="118"/>
  <c r="AE35" i="118" s="1"/>
  <c r="AE37" i="118" s="1"/>
  <c r="AC32" i="118"/>
  <c r="AE32" i="118" s="1"/>
  <c r="AF22" i="118"/>
  <c r="AH22" i="118" s="1"/>
  <c r="AI22" i="118" s="1"/>
  <c r="AF21" i="118"/>
  <c r="AH21" i="118" s="1"/>
  <c r="AI21" i="118" s="1"/>
  <c r="AF20" i="118"/>
  <c r="AH20" i="118" s="1"/>
  <c r="AI20" i="118" s="1"/>
  <c r="AF19" i="118"/>
  <c r="AH19" i="118" s="1"/>
  <c r="AI19" i="118" s="1"/>
  <c r="AF18" i="118"/>
  <c r="AH18" i="118" s="1"/>
  <c r="AI18" i="118" s="1"/>
  <c r="AF17" i="118"/>
  <c r="AH17" i="118" s="1"/>
  <c r="AI17" i="118" s="1"/>
  <c r="AF16" i="118"/>
  <c r="AH16" i="118" s="1"/>
  <c r="AI16" i="118" s="1"/>
  <c r="AF15" i="118"/>
  <c r="AH15" i="118" s="1"/>
  <c r="AI15" i="118" s="1"/>
  <c r="AF14" i="118"/>
  <c r="AH14" i="118" s="1"/>
  <c r="AI14" i="118" s="1"/>
  <c r="AF13" i="118"/>
  <c r="AH13" i="118"/>
  <c r="AI13" i="118" s="1"/>
  <c r="AF12" i="118"/>
  <c r="AH12" i="118" s="1"/>
  <c r="AI12" i="118" s="1"/>
  <c r="AF11" i="118"/>
  <c r="AH11" i="118" s="1"/>
  <c r="AI11" i="118" s="1"/>
  <c r="AF10" i="118"/>
  <c r="AH10" i="118" s="1"/>
  <c r="AI10" i="118" s="1"/>
  <c r="AF9" i="118"/>
  <c r="AH9" i="118" s="1"/>
  <c r="AI9" i="118" s="1"/>
  <c r="AF8" i="118"/>
  <c r="AH8" i="118" s="1"/>
  <c r="AI8" i="118" s="1"/>
  <c r="AF7" i="118"/>
  <c r="AH7" i="118" s="1"/>
  <c r="AI7" i="118" s="1"/>
  <c r="AF6" i="118"/>
  <c r="AH6" i="118"/>
  <c r="AI6" i="118" s="1"/>
  <c r="AF5" i="118"/>
  <c r="AH5" i="118" s="1"/>
  <c r="AI5" i="118" s="1"/>
  <c r="AF4" i="118"/>
  <c r="AH4" i="118" s="1"/>
  <c r="AI4" i="118" s="1"/>
  <c r="AF3" i="118"/>
  <c r="AH3" i="118" s="1"/>
  <c r="AI3" i="118" s="1"/>
  <c r="E44" i="102"/>
  <c r="Q124" i="116"/>
  <c r="Q125" i="116"/>
  <c r="Q126" i="116"/>
  <c r="Q127" i="116"/>
  <c r="Q128" i="116"/>
  <c r="Q129" i="116"/>
  <c r="Q130" i="116"/>
  <c r="Q131" i="116"/>
  <c r="Q132" i="116"/>
  <c r="Q133" i="116"/>
  <c r="Q134" i="116"/>
  <c r="Q135" i="116"/>
  <c r="Q136" i="116"/>
  <c r="Q137" i="116"/>
  <c r="Q138" i="116"/>
  <c r="Q139" i="116"/>
  <c r="Q140" i="116"/>
  <c r="Q141" i="116"/>
  <c r="Q142" i="116"/>
  <c r="Q143" i="116"/>
  <c r="Q144" i="116"/>
  <c r="Q145" i="116"/>
  <c r="Q146" i="116"/>
  <c r="Q147" i="116"/>
  <c r="Q148" i="116"/>
  <c r="Q149" i="116"/>
  <c r="Q150" i="116"/>
  <c r="Q151" i="116"/>
  <c r="Q152" i="116"/>
  <c r="Q153" i="116"/>
  <c r="Q154" i="116"/>
  <c r="Q155" i="116"/>
  <c r="Q156" i="116"/>
  <c r="Q157" i="116"/>
  <c r="Q158" i="116"/>
  <c r="Q159" i="116"/>
  <c r="Q160" i="116"/>
  <c r="Q161" i="116"/>
  <c r="Q162" i="116"/>
  <c r="Q163" i="116"/>
  <c r="Q164" i="116"/>
  <c r="Q165" i="116"/>
  <c r="Q166" i="116"/>
  <c r="Q167" i="116"/>
  <c r="Q168" i="116"/>
  <c r="Q169" i="116"/>
  <c r="Q170" i="116"/>
  <c r="Q171" i="116"/>
  <c r="Q172" i="116"/>
  <c r="Q173" i="116"/>
  <c r="Q174" i="116"/>
  <c r="Q123" i="116"/>
  <c r="Q65" i="116"/>
  <c r="Q66" i="116"/>
  <c r="Q67" i="116"/>
  <c r="Q68" i="116"/>
  <c r="Q69" i="116"/>
  <c r="Q70" i="116"/>
  <c r="Q71" i="116"/>
  <c r="Q72" i="116"/>
  <c r="Q73" i="116"/>
  <c r="Q74" i="116"/>
  <c r="Q75" i="116"/>
  <c r="Q76" i="116"/>
  <c r="Q77" i="116"/>
  <c r="Q78" i="116"/>
  <c r="Q79" i="116"/>
  <c r="Q80" i="116"/>
  <c r="Q81" i="116"/>
  <c r="Q82" i="116"/>
  <c r="Q83" i="116"/>
  <c r="Q84" i="116"/>
  <c r="Q85" i="116"/>
  <c r="Q86" i="116"/>
  <c r="Q87" i="116"/>
  <c r="Q88" i="116"/>
  <c r="Q89" i="116"/>
  <c r="Q90" i="116"/>
  <c r="Q91" i="116"/>
  <c r="Q92" i="116"/>
  <c r="Q93" i="116"/>
  <c r="Q94" i="116"/>
  <c r="Q95" i="116"/>
  <c r="Q96" i="116"/>
  <c r="Q97" i="116"/>
  <c r="Q98" i="116"/>
  <c r="Q99" i="116"/>
  <c r="Q100" i="116"/>
  <c r="Q101" i="116"/>
  <c r="Q102" i="116"/>
  <c r="Q103" i="116"/>
  <c r="Q104" i="116"/>
  <c r="Q105" i="116"/>
  <c r="Q106" i="116"/>
  <c r="Q107" i="116"/>
  <c r="Q108" i="116"/>
  <c r="Q109" i="116"/>
  <c r="Q110" i="116"/>
  <c r="Q111" i="116"/>
  <c r="Q112" i="116"/>
  <c r="Q113" i="116"/>
  <c r="Q114" i="116"/>
  <c r="Q115" i="116"/>
  <c r="Q64" i="116"/>
  <c r="S174" i="117"/>
  <c r="S174" i="116" s="1"/>
  <c r="R174" i="117"/>
  <c r="R174" i="116" s="1"/>
  <c r="S173" i="117"/>
  <c r="S173" i="116"/>
  <c r="R173" i="117"/>
  <c r="R173" i="116"/>
  <c r="S172" i="117"/>
  <c r="S172" i="116" s="1"/>
  <c r="R172" i="117"/>
  <c r="S171" i="117"/>
  <c r="S171" i="116" s="1"/>
  <c r="R171" i="117"/>
  <c r="S170" i="117"/>
  <c r="S170" i="116"/>
  <c r="R170" i="117"/>
  <c r="R170" i="116" s="1"/>
  <c r="S169" i="117"/>
  <c r="S169" i="116"/>
  <c r="R169" i="117"/>
  <c r="R169" i="116"/>
  <c r="S168" i="117"/>
  <c r="S168" i="116"/>
  <c r="R168" i="117"/>
  <c r="R168" i="116"/>
  <c r="S167" i="117"/>
  <c r="S167" i="116"/>
  <c r="R167" i="117"/>
  <c r="R167" i="116"/>
  <c r="S166" i="117"/>
  <c r="S166" i="116"/>
  <c r="R166" i="117"/>
  <c r="R166" i="116"/>
  <c r="S165" i="117"/>
  <c r="S165" i="116"/>
  <c r="R165" i="117"/>
  <c r="R165" i="116"/>
  <c r="S164" i="117"/>
  <c r="R164" i="117"/>
  <c r="S163" i="117"/>
  <c r="S163" i="116"/>
  <c r="R163" i="117"/>
  <c r="S162" i="117"/>
  <c r="S162" i="116" s="1"/>
  <c r="R162" i="117"/>
  <c r="R162" i="116" s="1"/>
  <c r="S161" i="117"/>
  <c r="S161" i="116" s="1"/>
  <c r="R161" i="117"/>
  <c r="S160" i="117"/>
  <c r="S160" i="116"/>
  <c r="R160" i="117"/>
  <c r="R160" i="116"/>
  <c r="S159" i="117"/>
  <c r="R159" i="117"/>
  <c r="S158" i="117"/>
  <c r="S158" i="116"/>
  <c r="R158" i="117"/>
  <c r="R158" i="116"/>
  <c r="S157" i="117"/>
  <c r="S157" i="116"/>
  <c r="R157" i="117"/>
  <c r="R157" i="116"/>
  <c r="S156" i="117"/>
  <c r="R156" i="117"/>
  <c r="S155" i="117"/>
  <c r="S155" i="116"/>
  <c r="R155" i="117"/>
  <c r="R155" i="116"/>
  <c r="S154" i="117"/>
  <c r="R154" i="117"/>
  <c r="R154" i="116" s="1"/>
  <c r="S153" i="117"/>
  <c r="S153" i="116" s="1"/>
  <c r="R153" i="117"/>
  <c r="S152" i="117"/>
  <c r="S152" i="116"/>
  <c r="R152" i="117"/>
  <c r="R152" i="116"/>
  <c r="S151" i="117"/>
  <c r="S151" i="116"/>
  <c r="R151" i="117"/>
  <c r="S150" i="117"/>
  <c r="R150" i="117"/>
  <c r="R150" i="116"/>
  <c r="S149" i="117"/>
  <c r="S149" i="116"/>
  <c r="R149" i="117"/>
  <c r="R149" i="116"/>
  <c r="S148" i="117"/>
  <c r="S148" i="116"/>
  <c r="R148" i="117"/>
  <c r="R148" i="116"/>
  <c r="S147" i="117"/>
  <c r="S147" i="116"/>
  <c r="R147" i="117"/>
  <c r="R147" i="116"/>
  <c r="S146" i="117"/>
  <c r="S146" i="116"/>
  <c r="R146" i="117"/>
  <c r="S145" i="117"/>
  <c r="S145" i="116" s="1"/>
  <c r="R145" i="117"/>
  <c r="S144" i="117"/>
  <c r="S144" i="116"/>
  <c r="R144" i="117"/>
  <c r="S143" i="117"/>
  <c r="S143" i="116" s="1"/>
  <c r="R143" i="117"/>
  <c r="R143" i="116" s="1"/>
  <c r="S142" i="117"/>
  <c r="S142" i="116" s="1"/>
  <c r="R142" i="117"/>
  <c r="R142" i="116" s="1"/>
  <c r="S141" i="117"/>
  <c r="S141" i="116" s="1"/>
  <c r="R141" i="117"/>
  <c r="R141" i="116" s="1"/>
  <c r="S140" i="117"/>
  <c r="R140" i="117"/>
  <c r="R140" i="116"/>
  <c r="S139" i="117"/>
  <c r="S139" i="116"/>
  <c r="R139" i="117"/>
  <c r="R139" i="116"/>
  <c r="S138" i="117"/>
  <c r="S138" i="116"/>
  <c r="R138" i="117"/>
  <c r="S137" i="117"/>
  <c r="S137" i="116" s="1"/>
  <c r="R137" i="117"/>
  <c r="R137" i="116" s="1"/>
  <c r="S136" i="117"/>
  <c r="S136" i="116" s="1"/>
  <c r="R136" i="117"/>
  <c r="S135" i="117"/>
  <c r="S135" i="116"/>
  <c r="R135" i="117"/>
  <c r="R135" i="116"/>
  <c r="S134" i="117"/>
  <c r="R134" i="117"/>
  <c r="S133" i="117"/>
  <c r="S133" i="116"/>
  <c r="R133" i="117"/>
  <c r="R133" i="116"/>
  <c r="S132" i="117"/>
  <c r="S132" i="116"/>
  <c r="R132" i="117"/>
  <c r="S131" i="117"/>
  <c r="S131" i="116" s="1"/>
  <c r="R131" i="117"/>
  <c r="R131" i="116" s="1"/>
  <c r="S130" i="117"/>
  <c r="S130" i="116" s="1"/>
  <c r="R130" i="117"/>
  <c r="S129" i="117"/>
  <c r="R129" i="117"/>
  <c r="R129" i="116" s="1"/>
  <c r="S128" i="117"/>
  <c r="S128" i="116" s="1"/>
  <c r="R128" i="117"/>
  <c r="S127" i="117"/>
  <c r="S127" i="116"/>
  <c r="R127" i="117"/>
  <c r="R127" i="116"/>
  <c r="S126" i="117"/>
  <c r="S126" i="116"/>
  <c r="R126" i="117"/>
  <c r="R126" i="116"/>
  <c r="S125" i="117"/>
  <c r="S125" i="116"/>
  <c r="R125" i="117"/>
  <c r="R125" i="116"/>
  <c r="S124" i="117"/>
  <c r="S124" i="116"/>
  <c r="R124" i="117"/>
  <c r="R124" i="116"/>
  <c r="S123" i="117"/>
  <c r="S123" i="116"/>
  <c r="R123" i="117"/>
  <c r="R123" i="116"/>
  <c r="S115" i="117"/>
  <c r="S115" i="116"/>
  <c r="R115" i="117"/>
  <c r="R115" i="116"/>
  <c r="S114" i="117"/>
  <c r="S114" i="116"/>
  <c r="R114" i="117"/>
  <c r="R114" i="116"/>
  <c r="S113" i="117"/>
  <c r="S113" i="116"/>
  <c r="R113" i="117"/>
  <c r="S112" i="117"/>
  <c r="S53" i="117" s="1"/>
  <c r="R112" i="117"/>
  <c r="R112" i="116" s="1"/>
  <c r="S111" i="117"/>
  <c r="S111" i="116" s="1"/>
  <c r="R111" i="117"/>
  <c r="R111" i="116" s="1"/>
  <c r="S110" i="117"/>
  <c r="S110" i="116" s="1"/>
  <c r="R110" i="117"/>
  <c r="S109" i="117"/>
  <c r="S109" i="116"/>
  <c r="R109" i="117"/>
  <c r="R109" i="116"/>
  <c r="S108" i="117"/>
  <c r="R108" i="117"/>
  <c r="R108" i="116" s="1"/>
  <c r="S107" i="117"/>
  <c r="S107" i="116" s="1"/>
  <c r="S48" i="95"/>
  <c r="S48" i="49"/>
  <c r="S225" i="80"/>
  <c r="R107" i="117"/>
  <c r="R107" i="116"/>
  <c r="S106" i="117"/>
  <c r="S106" i="116"/>
  <c r="R106" i="117"/>
  <c r="R106" i="116"/>
  <c r="S105" i="117"/>
  <c r="S105" i="116"/>
  <c r="R105" i="117"/>
  <c r="S104" i="117"/>
  <c r="S104" i="116" s="1"/>
  <c r="R104" i="117"/>
  <c r="S103" i="117"/>
  <c r="S103" i="116"/>
  <c r="R103" i="117"/>
  <c r="R103" i="116"/>
  <c r="S102" i="117"/>
  <c r="S102" i="116"/>
  <c r="R102" i="117"/>
  <c r="R102" i="116"/>
  <c r="S101" i="117"/>
  <c r="S101" i="116"/>
  <c r="R101" i="117"/>
  <c r="R101" i="116"/>
  <c r="S100" i="117"/>
  <c r="S100" i="116"/>
  <c r="R100" i="117"/>
  <c r="R100" i="116"/>
  <c r="S99" i="117"/>
  <c r="S99" i="116"/>
  <c r="R99" i="117"/>
  <c r="R99" i="116"/>
  <c r="S98" i="117"/>
  <c r="S98" i="116"/>
  <c r="R98" i="117"/>
  <c r="R98" i="116"/>
  <c r="S97" i="117"/>
  <c r="R97" i="117"/>
  <c r="R97" i="116" s="1"/>
  <c r="S96" i="117"/>
  <c r="S96" i="116" s="1"/>
  <c r="R96" i="117"/>
  <c r="S95" i="117"/>
  <c r="S95" i="116"/>
  <c r="R95" i="117"/>
  <c r="S94" i="117"/>
  <c r="R94" i="117"/>
  <c r="S93" i="117"/>
  <c r="S93" i="116" s="1"/>
  <c r="R93" i="117"/>
  <c r="R93" i="116" s="1"/>
  <c r="S92" i="117"/>
  <c r="S92" i="116" s="1"/>
  <c r="R92" i="117"/>
  <c r="S91" i="117"/>
  <c r="S91" i="116"/>
  <c r="R91" i="117"/>
  <c r="R91" i="116"/>
  <c r="S90" i="117"/>
  <c r="S90" i="116"/>
  <c r="R90" i="117"/>
  <c r="S89" i="117"/>
  <c r="S89" i="116" s="1"/>
  <c r="S30" i="95"/>
  <c r="S30" i="49"/>
  <c r="R89" i="117"/>
  <c r="R89" i="116" s="1"/>
  <c r="S88" i="117"/>
  <c r="S29" i="117" s="1"/>
  <c r="R88" i="117"/>
  <c r="R88" i="116" s="1"/>
  <c r="S87" i="117"/>
  <c r="S87" i="116" s="1"/>
  <c r="R87" i="117"/>
  <c r="S86" i="117"/>
  <c r="R86" i="117"/>
  <c r="S85" i="117"/>
  <c r="S85" i="116"/>
  <c r="R85" i="117"/>
  <c r="R85" i="116"/>
  <c r="S84" i="117"/>
  <c r="R84" i="117"/>
  <c r="R84" i="116" s="1"/>
  <c r="S83" i="117"/>
  <c r="R83" i="117"/>
  <c r="S82" i="117"/>
  <c r="R82" i="117"/>
  <c r="R82" i="116"/>
  <c r="S81" i="117"/>
  <c r="S81" i="116"/>
  <c r="R81" i="117"/>
  <c r="S80" i="117"/>
  <c r="R80" i="117"/>
  <c r="R80" i="116"/>
  <c r="S79" i="117"/>
  <c r="S79" i="116"/>
  <c r="R79" i="117"/>
  <c r="S78" i="117"/>
  <c r="R78" i="117"/>
  <c r="R78" i="116"/>
  <c r="S77" i="117"/>
  <c r="S77" i="116"/>
  <c r="S18" i="95"/>
  <c r="R77" i="117"/>
  <c r="R77" i="116" s="1"/>
  <c r="S76" i="117"/>
  <c r="R76" i="117"/>
  <c r="R76" i="116"/>
  <c r="S75" i="117"/>
  <c r="S75" i="116"/>
  <c r="R75" i="117"/>
  <c r="R75" i="116"/>
  <c r="S74" i="117"/>
  <c r="R74" i="117"/>
  <c r="R74" i="116" s="1"/>
  <c r="S73" i="117"/>
  <c r="S73" i="116" s="1"/>
  <c r="R73" i="117"/>
  <c r="R73" i="116" s="1"/>
  <c r="R14" i="95"/>
  <c r="S72" i="117"/>
  <c r="S72" i="116"/>
  <c r="R72" i="117"/>
  <c r="R72" i="116"/>
  <c r="S71" i="117"/>
  <c r="S71" i="116"/>
  <c r="R71" i="117"/>
  <c r="R71" i="116"/>
  <c r="S70" i="117"/>
  <c r="S70" i="116"/>
  <c r="R70" i="117"/>
  <c r="S69" i="117"/>
  <c r="S69" i="116" s="1"/>
  <c r="S10" i="95"/>
  <c r="S10" i="49"/>
  <c r="S187" i="80"/>
  <c r="R69" i="117"/>
  <c r="S68" i="117"/>
  <c r="S68" i="116" s="1"/>
  <c r="R68" i="117"/>
  <c r="S67" i="117"/>
  <c r="S67" i="116"/>
  <c r="R67" i="117"/>
  <c r="S66" i="117"/>
  <c r="S7" i="117" s="1"/>
  <c r="R66" i="117"/>
  <c r="S65" i="117"/>
  <c r="R65" i="117"/>
  <c r="S64" i="117"/>
  <c r="S64" i="116"/>
  <c r="R64" i="117"/>
  <c r="R64" i="116"/>
  <c r="Q56" i="117"/>
  <c r="Q56" i="116"/>
  <c r="Q233" i="116" s="1"/>
  <c r="P56" i="117"/>
  <c r="O56" i="117"/>
  <c r="N56" i="117"/>
  <c r="N56" i="95"/>
  <c r="M56" i="117"/>
  <c r="L56" i="117"/>
  <c r="K56" i="117"/>
  <c r="J56" i="117"/>
  <c r="I56" i="117"/>
  <c r="H56" i="117"/>
  <c r="G56" i="117"/>
  <c r="F56" i="117"/>
  <c r="E56" i="117"/>
  <c r="D56" i="117"/>
  <c r="C56" i="117"/>
  <c r="B56" i="117"/>
  <c r="Q55" i="117"/>
  <c r="Q55" i="116"/>
  <c r="Q232" i="116" s="1"/>
  <c r="P55" i="117"/>
  <c r="O55" i="117"/>
  <c r="N55" i="117"/>
  <c r="M55" i="117"/>
  <c r="L55" i="117"/>
  <c r="K55" i="117"/>
  <c r="J55" i="117"/>
  <c r="I55" i="117"/>
  <c r="H55" i="117"/>
  <c r="G55" i="117"/>
  <c r="F55" i="117"/>
  <c r="E55" i="117"/>
  <c r="D55" i="117"/>
  <c r="D55" i="116"/>
  <c r="D232" i="116" s="1"/>
  <c r="C55" i="117"/>
  <c r="C55" i="116"/>
  <c r="C232" i="116" s="1"/>
  <c r="B55" i="117"/>
  <c r="Q54" i="117"/>
  <c r="P54" i="117"/>
  <c r="O54" i="117"/>
  <c r="N54" i="117"/>
  <c r="N54" i="95"/>
  <c r="M54" i="117"/>
  <c r="L54" i="117"/>
  <c r="K54" i="117"/>
  <c r="J54" i="117"/>
  <c r="I54" i="117"/>
  <c r="H54" i="117"/>
  <c r="G54" i="117"/>
  <c r="F54" i="117"/>
  <c r="E54" i="117"/>
  <c r="D54" i="117"/>
  <c r="D54" i="116"/>
  <c r="D231" i="116"/>
  <c r="C54" i="117"/>
  <c r="C54" i="116"/>
  <c r="C231" i="116" s="1"/>
  <c r="B54" i="117"/>
  <c r="Q53" i="117"/>
  <c r="Q53" i="116"/>
  <c r="Q230" i="116" s="1"/>
  <c r="P53" i="117"/>
  <c r="O53" i="117"/>
  <c r="N53" i="117"/>
  <c r="M53" i="117"/>
  <c r="L53" i="117"/>
  <c r="K53" i="117"/>
  <c r="J53" i="117"/>
  <c r="I53" i="117"/>
  <c r="H53" i="117"/>
  <c r="G53" i="117"/>
  <c r="F53" i="117"/>
  <c r="E53" i="117"/>
  <c r="D53" i="117"/>
  <c r="D53" i="116"/>
  <c r="D230" i="116" s="1"/>
  <c r="C53" i="117"/>
  <c r="C53" i="116"/>
  <c r="C230" i="116" s="1"/>
  <c r="B53" i="117"/>
  <c r="Q52" i="117"/>
  <c r="Q52" i="116" s="1"/>
  <c r="Q229" i="116" s="1"/>
  <c r="P52" i="117"/>
  <c r="O52" i="117"/>
  <c r="N52" i="117"/>
  <c r="M52" i="117"/>
  <c r="L52" i="117"/>
  <c r="K52" i="117"/>
  <c r="J52" i="117"/>
  <c r="I52" i="117"/>
  <c r="H52" i="117"/>
  <c r="G52" i="117"/>
  <c r="F52" i="117"/>
  <c r="E52" i="117"/>
  <c r="D52" i="117"/>
  <c r="D52" i="116"/>
  <c r="D229" i="116"/>
  <c r="C52" i="117"/>
  <c r="C52" i="116"/>
  <c r="C229" i="116" s="1"/>
  <c r="B52" i="117"/>
  <c r="B52" i="95"/>
  <c r="Q51" i="117"/>
  <c r="Q51" i="116" s="1"/>
  <c r="Q228" i="116" s="1"/>
  <c r="P51" i="117"/>
  <c r="O51" i="117"/>
  <c r="N51" i="117"/>
  <c r="M51" i="117"/>
  <c r="L51" i="117"/>
  <c r="K51" i="117"/>
  <c r="J51" i="117"/>
  <c r="I51" i="117"/>
  <c r="H51" i="117"/>
  <c r="G51" i="117"/>
  <c r="F51" i="117"/>
  <c r="E51" i="117"/>
  <c r="D51" i="117"/>
  <c r="D51" i="116"/>
  <c r="D228" i="116" s="1"/>
  <c r="C51" i="117"/>
  <c r="C51" i="116"/>
  <c r="C228" i="116" s="1"/>
  <c r="B51" i="117"/>
  <c r="Q50" i="117"/>
  <c r="Q50" i="116" s="1"/>
  <c r="Q227" i="116" s="1"/>
  <c r="P50" i="117"/>
  <c r="O50" i="117"/>
  <c r="N50" i="117"/>
  <c r="M50" i="117"/>
  <c r="L50" i="117"/>
  <c r="K50" i="117"/>
  <c r="J50" i="117"/>
  <c r="I50" i="117"/>
  <c r="H50" i="117"/>
  <c r="G50" i="117"/>
  <c r="F50" i="117"/>
  <c r="E50" i="117"/>
  <c r="D50" i="117"/>
  <c r="D50" i="116"/>
  <c r="D227" i="116" s="1"/>
  <c r="C50" i="117"/>
  <c r="B50" i="117"/>
  <c r="Q49" i="117"/>
  <c r="Q49" i="116"/>
  <c r="Q226" i="116" s="1"/>
  <c r="P49" i="117"/>
  <c r="O49" i="117"/>
  <c r="N49" i="117"/>
  <c r="M49" i="117"/>
  <c r="L49" i="117"/>
  <c r="K49" i="117"/>
  <c r="J49" i="117"/>
  <c r="I49" i="117"/>
  <c r="H49" i="117"/>
  <c r="G49" i="117"/>
  <c r="F49" i="117"/>
  <c r="E49" i="117"/>
  <c r="D49" i="117"/>
  <c r="D49" i="116"/>
  <c r="D226" i="116"/>
  <c r="C49" i="117"/>
  <c r="C49" i="116"/>
  <c r="C226" i="116"/>
  <c r="B49" i="117"/>
  <c r="Q48" i="117"/>
  <c r="Q48" i="116" s="1"/>
  <c r="Q225" i="116" s="1"/>
  <c r="P48" i="117"/>
  <c r="O48" i="117"/>
  <c r="N48" i="117"/>
  <c r="M48" i="117"/>
  <c r="L48" i="117"/>
  <c r="K48" i="117"/>
  <c r="J48" i="117"/>
  <c r="I48" i="117"/>
  <c r="H48" i="117"/>
  <c r="G48" i="117"/>
  <c r="F48" i="117"/>
  <c r="E48" i="117"/>
  <c r="D48" i="117"/>
  <c r="D48" i="116"/>
  <c r="D225" i="116" s="1"/>
  <c r="C48" i="117"/>
  <c r="B48" i="117"/>
  <c r="Q47" i="117"/>
  <c r="Q47" i="116"/>
  <c r="Q224" i="116" s="1"/>
  <c r="P47" i="117"/>
  <c r="O47" i="117"/>
  <c r="N47" i="117"/>
  <c r="M47" i="117"/>
  <c r="L47" i="117"/>
  <c r="K47" i="117"/>
  <c r="J47" i="117"/>
  <c r="I47" i="117"/>
  <c r="H47" i="117"/>
  <c r="G47" i="117"/>
  <c r="F47" i="117"/>
  <c r="E47" i="117"/>
  <c r="D47" i="117"/>
  <c r="D47" i="116"/>
  <c r="D224" i="116" s="1"/>
  <c r="C47" i="117"/>
  <c r="B47" i="117"/>
  <c r="Q46" i="117"/>
  <c r="Q46" i="116" s="1"/>
  <c r="Q223" i="116" s="1"/>
  <c r="P46" i="117"/>
  <c r="O46" i="117"/>
  <c r="N46" i="117"/>
  <c r="M46" i="117"/>
  <c r="L46" i="117"/>
  <c r="K46" i="117"/>
  <c r="J46" i="117"/>
  <c r="I46" i="117"/>
  <c r="H46" i="117"/>
  <c r="G46" i="117"/>
  <c r="F46" i="117"/>
  <c r="E46" i="117"/>
  <c r="D46" i="117"/>
  <c r="D46" i="116"/>
  <c r="D223" i="116" s="1"/>
  <c r="C46" i="117"/>
  <c r="B46" i="117"/>
  <c r="Q45" i="117"/>
  <c r="Q45" i="116"/>
  <c r="Q222" i="116" s="1"/>
  <c r="P45" i="117"/>
  <c r="O45" i="117"/>
  <c r="N45" i="117"/>
  <c r="M45" i="117"/>
  <c r="L45" i="117"/>
  <c r="K45" i="117"/>
  <c r="J45" i="117"/>
  <c r="I45" i="117"/>
  <c r="H45" i="117"/>
  <c r="G45" i="117"/>
  <c r="F45" i="117"/>
  <c r="E45" i="117"/>
  <c r="D45" i="117"/>
  <c r="D45" i="116"/>
  <c r="D222" i="116"/>
  <c r="C45" i="117"/>
  <c r="B45" i="117"/>
  <c r="Q44" i="117"/>
  <c r="P44" i="117"/>
  <c r="O44" i="117"/>
  <c r="N44" i="117"/>
  <c r="M44" i="117"/>
  <c r="L44" i="117"/>
  <c r="K44" i="117"/>
  <c r="J44" i="117"/>
  <c r="I44" i="117"/>
  <c r="H44" i="117"/>
  <c r="G44" i="117"/>
  <c r="F44" i="117"/>
  <c r="E44" i="117"/>
  <c r="D44" i="117"/>
  <c r="D44" i="116"/>
  <c r="D221" i="116" s="1"/>
  <c r="C44" i="117"/>
  <c r="B44" i="117"/>
  <c r="Q43" i="117"/>
  <c r="Q43" i="116" s="1"/>
  <c r="Q220" i="116" s="1"/>
  <c r="P43" i="117"/>
  <c r="O43" i="117"/>
  <c r="N43" i="117"/>
  <c r="M43" i="117"/>
  <c r="L43" i="117"/>
  <c r="K43" i="117"/>
  <c r="J43" i="117"/>
  <c r="I43" i="117"/>
  <c r="H43" i="117"/>
  <c r="G43" i="117"/>
  <c r="F43" i="117"/>
  <c r="E43" i="117"/>
  <c r="D43" i="117"/>
  <c r="D43" i="116"/>
  <c r="D220" i="116"/>
  <c r="C43" i="117"/>
  <c r="B43" i="117"/>
  <c r="Q42" i="117"/>
  <c r="Q42" i="116"/>
  <c r="Q219" i="116" s="1"/>
  <c r="P42" i="117"/>
  <c r="O42" i="117"/>
  <c r="N42" i="117"/>
  <c r="M42" i="117"/>
  <c r="L42" i="117"/>
  <c r="K42" i="117"/>
  <c r="J42" i="117"/>
  <c r="I42" i="117"/>
  <c r="H42" i="117"/>
  <c r="G42" i="117"/>
  <c r="F42" i="117"/>
  <c r="E42" i="117"/>
  <c r="D42" i="117"/>
  <c r="D42" i="116"/>
  <c r="D219" i="116" s="1"/>
  <c r="C42" i="117"/>
  <c r="B42" i="117"/>
  <c r="Q41" i="117"/>
  <c r="Q41" i="116" s="1"/>
  <c r="Q218" i="116" s="1"/>
  <c r="P41" i="117"/>
  <c r="O41" i="117"/>
  <c r="N41" i="117"/>
  <c r="M41" i="117"/>
  <c r="L41" i="117"/>
  <c r="K41" i="117"/>
  <c r="J41" i="117"/>
  <c r="I41" i="117"/>
  <c r="H41" i="117"/>
  <c r="G41" i="117"/>
  <c r="F41" i="117"/>
  <c r="E41" i="117"/>
  <c r="D41" i="117"/>
  <c r="D41" i="116"/>
  <c r="D218" i="116"/>
  <c r="C41" i="117"/>
  <c r="C41" i="116"/>
  <c r="C218" i="116"/>
  <c r="B41" i="117"/>
  <c r="Q40" i="117"/>
  <c r="Q40" i="116"/>
  <c r="Q217" i="116" s="1"/>
  <c r="P40" i="117"/>
  <c r="O40" i="117"/>
  <c r="N40" i="117"/>
  <c r="M40" i="117"/>
  <c r="L40" i="117"/>
  <c r="K40" i="117"/>
  <c r="J40" i="117"/>
  <c r="I40" i="117"/>
  <c r="H40" i="117"/>
  <c r="G40" i="117"/>
  <c r="F40" i="117"/>
  <c r="E40" i="117"/>
  <c r="D40" i="117"/>
  <c r="D40" i="116"/>
  <c r="D217" i="116" s="1"/>
  <c r="C40" i="117"/>
  <c r="C40" i="116"/>
  <c r="C217" i="116" s="1"/>
  <c r="B40" i="117"/>
  <c r="Q39" i="117"/>
  <c r="Q39" i="116"/>
  <c r="Q216" i="116" s="1"/>
  <c r="P39" i="117"/>
  <c r="O39" i="117"/>
  <c r="N39" i="117"/>
  <c r="M39" i="117"/>
  <c r="L39" i="117"/>
  <c r="K39" i="117"/>
  <c r="J39" i="117"/>
  <c r="I39" i="117"/>
  <c r="H39" i="117"/>
  <c r="G39" i="117"/>
  <c r="F39" i="117"/>
  <c r="E39" i="117"/>
  <c r="D39" i="117"/>
  <c r="D39" i="116"/>
  <c r="D216" i="116" s="1"/>
  <c r="C39" i="117"/>
  <c r="C39" i="116"/>
  <c r="C216" i="116"/>
  <c r="B39" i="117"/>
  <c r="Q38" i="117"/>
  <c r="Q38" i="116" s="1"/>
  <c r="Q215" i="116" s="1"/>
  <c r="P38" i="117"/>
  <c r="O38" i="117"/>
  <c r="N38" i="117"/>
  <c r="M38" i="117"/>
  <c r="L38" i="117"/>
  <c r="K38" i="117"/>
  <c r="J38" i="117"/>
  <c r="I38" i="117"/>
  <c r="H38" i="117"/>
  <c r="G38" i="117"/>
  <c r="F38" i="117"/>
  <c r="F38" i="95"/>
  <c r="E38" i="117"/>
  <c r="D38" i="117"/>
  <c r="C38" i="117"/>
  <c r="C38" i="116"/>
  <c r="C215" i="116" s="1"/>
  <c r="B38" i="117"/>
  <c r="Q37" i="117"/>
  <c r="Q37" i="116" s="1"/>
  <c r="Q214" i="116" s="1"/>
  <c r="P37" i="117"/>
  <c r="O37" i="117"/>
  <c r="N37" i="117"/>
  <c r="M37" i="117"/>
  <c r="L37" i="117"/>
  <c r="K37" i="117"/>
  <c r="J37" i="117"/>
  <c r="I37" i="117"/>
  <c r="H37" i="117"/>
  <c r="G37" i="117"/>
  <c r="F37" i="117"/>
  <c r="E37" i="117"/>
  <c r="D37" i="117"/>
  <c r="D37" i="116"/>
  <c r="D214" i="116"/>
  <c r="C37" i="117"/>
  <c r="C37" i="116"/>
  <c r="C214" i="116" s="1"/>
  <c r="B37" i="117"/>
  <c r="Q36" i="117"/>
  <c r="Q36" i="116"/>
  <c r="Q213" i="116" s="1"/>
  <c r="P36" i="117"/>
  <c r="O36" i="117"/>
  <c r="N36" i="117"/>
  <c r="M36" i="117"/>
  <c r="L36" i="117"/>
  <c r="K36" i="117"/>
  <c r="J36" i="117"/>
  <c r="I36" i="117"/>
  <c r="H36" i="117"/>
  <c r="G36" i="117"/>
  <c r="F36" i="117"/>
  <c r="E36" i="117"/>
  <c r="D36" i="117"/>
  <c r="D36" i="116"/>
  <c r="D213" i="116"/>
  <c r="C36" i="117"/>
  <c r="C36" i="116"/>
  <c r="C213" i="116"/>
  <c r="B36" i="117"/>
  <c r="Q35" i="117"/>
  <c r="Q35" i="116" s="1"/>
  <c r="Q212" i="116" s="1"/>
  <c r="P35" i="117"/>
  <c r="O35" i="117"/>
  <c r="N35" i="117"/>
  <c r="M35" i="117"/>
  <c r="L35" i="117"/>
  <c r="K35" i="117"/>
  <c r="J35" i="117"/>
  <c r="I35" i="117"/>
  <c r="H35" i="117"/>
  <c r="G35" i="117"/>
  <c r="F35" i="117"/>
  <c r="F35" i="95"/>
  <c r="E35" i="117"/>
  <c r="D35" i="117"/>
  <c r="C35" i="117"/>
  <c r="C35" i="116"/>
  <c r="C212" i="116"/>
  <c r="B35" i="117"/>
  <c r="Q34" i="117"/>
  <c r="Q34" i="116" s="1"/>
  <c r="Q211" i="116" s="1"/>
  <c r="P34" i="117"/>
  <c r="O34" i="117"/>
  <c r="N34" i="117"/>
  <c r="M34" i="117"/>
  <c r="L34" i="117"/>
  <c r="K34" i="117"/>
  <c r="J34" i="117"/>
  <c r="J34" i="95"/>
  <c r="I34" i="117"/>
  <c r="H34" i="117"/>
  <c r="G34" i="117"/>
  <c r="F34" i="117"/>
  <c r="E34" i="117"/>
  <c r="D34" i="117"/>
  <c r="D34" i="116"/>
  <c r="D211" i="116" s="1"/>
  <c r="C34" i="117"/>
  <c r="C34" i="116"/>
  <c r="C211" i="116" s="1"/>
  <c r="B34" i="117"/>
  <c r="Q33" i="117"/>
  <c r="P33" i="117"/>
  <c r="O33" i="117"/>
  <c r="N33" i="117"/>
  <c r="M33" i="117"/>
  <c r="L33" i="117"/>
  <c r="K33" i="117"/>
  <c r="J33" i="117"/>
  <c r="I33" i="117"/>
  <c r="H33" i="117"/>
  <c r="G33" i="117"/>
  <c r="F33" i="117"/>
  <c r="E33" i="117"/>
  <c r="D33" i="117"/>
  <c r="D33" i="116"/>
  <c r="D210" i="116"/>
  <c r="C33" i="117"/>
  <c r="C33" i="116"/>
  <c r="C210" i="116"/>
  <c r="B33" i="117"/>
  <c r="Q32" i="117"/>
  <c r="Q32" i="116" s="1"/>
  <c r="Q209" i="116" s="1"/>
  <c r="P32" i="117"/>
  <c r="O32" i="117"/>
  <c r="N32" i="117"/>
  <c r="M32" i="117"/>
  <c r="L32" i="117"/>
  <c r="K32" i="117"/>
  <c r="J32" i="117"/>
  <c r="I32" i="117"/>
  <c r="H32" i="117"/>
  <c r="G32" i="117"/>
  <c r="F32" i="117"/>
  <c r="E32" i="117"/>
  <c r="D32" i="117"/>
  <c r="D32" i="116"/>
  <c r="D209" i="116"/>
  <c r="C32" i="117"/>
  <c r="C32" i="116"/>
  <c r="C209" i="116" s="1"/>
  <c r="B32" i="117"/>
  <c r="Q31" i="117"/>
  <c r="Q31" i="116" s="1"/>
  <c r="Q208" i="116" s="1"/>
  <c r="P31" i="117"/>
  <c r="O31" i="117"/>
  <c r="N31" i="117"/>
  <c r="M31" i="117"/>
  <c r="L31" i="117"/>
  <c r="K31" i="117"/>
  <c r="J31" i="117"/>
  <c r="I31" i="117"/>
  <c r="H31" i="117"/>
  <c r="G31" i="117"/>
  <c r="F31" i="117"/>
  <c r="E31" i="117"/>
  <c r="D31" i="117"/>
  <c r="D31" i="116"/>
  <c r="D208" i="116" s="1"/>
  <c r="C31" i="117"/>
  <c r="C31" i="116"/>
  <c r="C208" i="116" s="1"/>
  <c r="B31" i="117"/>
  <c r="Q30" i="117"/>
  <c r="Q30" i="116" s="1"/>
  <c r="Q207" i="116" s="1"/>
  <c r="P30" i="117"/>
  <c r="O30" i="117"/>
  <c r="N30" i="117"/>
  <c r="M30" i="117"/>
  <c r="L30" i="117"/>
  <c r="K30" i="117"/>
  <c r="J30" i="117"/>
  <c r="I30" i="117"/>
  <c r="H30" i="117"/>
  <c r="G30" i="117"/>
  <c r="F30" i="117"/>
  <c r="E30" i="117"/>
  <c r="D30" i="117"/>
  <c r="D30" i="116"/>
  <c r="D207" i="116" s="1"/>
  <c r="C30" i="117"/>
  <c r="C30" i="116"/>
  <c r="C207" i="116" s="1"/>
  <c r="B30" i="117"/>
  <c r="Q29" i="117"/>
  <c r="Q29" i="116" s="1"/>
  <c r="Q206" i="116" s="1"/>
  <c r="P29" i="117"/>
  <c r="O29" i="117"/>
  <c r="N29" i="117"/>
  <c r="M29" i="117"/>
  <c r="L29" i="117"/>
  <c r="K29" i="117"/>
  <c r="J29" i="117"/>
  <c r="I29" i="117"/>
  <c r="H29" i="117"/>
  <c r="G29" i="117"/>
  <c r="F29" i="117"/>
  <c r="E29" i="117"/>
  <c r="D29" i="117"/>
  <c r="D29" i="116"/>
  <c r="D206" i="116"/>
  <c r="C29" i="117"/>
  <c r="C29" i="116"/>
  <c r="C206" i="116"/>
  <c r="B29" i="117"/>
  <c r="Q28" i="117"/>
  <c r="Q28" i="116" s="1"/>
  <c r="Q205" i="116" s="1"/>
  <c r="P28" i="117"/>
  <c r="O28" i="117"/>
  <c r="N28" i="117"/>
  <c r="M28" i="117"/>
  <c r="L28" i="117"/>
  <c r="K28" i="117"/>
  <c r="J28" i="117"/>
  <c r="I28" i="117"/>
  <c r="H28" i="117"/>
  <c r="G28" i="117"/>
  <c r="F28" i="117"/>
  <c r="E28" i="117"/>
  <c r="D28" i="117"/>
  <c r="D28" i="116"/>
  <c r="D205" i="116"/>
  <c r="C28" i="117"/>
  <c r="C28" i="116"/>
  <c r="C205" i="116" s="1"/>
  <c r="B28" i="117"/>
  <c r="Q27" i="117"/>
  <c r="Q27" i="116" s="1"/>
  <c r="Q204" i="116" s="1"/>
  <c r="P27" i="117"/>
  <c r="O27" i="117"/>
  <c r="N27" i="117"/>
  <c r="M27" i="117"/>
  <c r="L27" i="117"/>
  <c r="K27" i="117"/>
  <c r="J27" i="117"/>
  <c r="I27" i="117"/>
  <c r="H27" i="117"/>
  <c r="G27" i="117"/>
  <c r="F27" i="117"/>
  <c r="E27" i="117"/>
  <c r="D27" i="117"/>
  <c r="D27" i="116"/>
  <c r="D204" i="116" s="1"/>
  <c r="C27" i="117"/>
  <c r="C27" i="116"/>
  <c r="C204" i="116" s="1"/>
  <c r="B27" i="117"/>
  <c r="Q26" i="117"/>
  <c r="Q26" i="116" s="1"/>
  <c r="Q203" i="116" s="1"/>
  <c r="P26" i="117"/>
  <c r="O26" i="117"/>
  <c r="N26" i="117"/>
  <c r="M26" i="117"/>
  <c r="L26" i="117"/>
  <c r="K26" i="117"/>
  <c r="J26" i="117"/>
  <c r="I26" i="117"/>
  <c r="H26" i="117"/>
  <c r="G26" i="117"/>
  <c r="F26" i="117"/>
  <c r="E26" i="117"/>
  <c r="D26" i="117"/>
  <c r="D26" i="116"/>
  <c r="D203" i="116"/>
  <c r="C26" i="117"/>
  <c r="C26" i="116"/>
  <c r="C203" i="116" s="1"/>
  <c r="B26" i="117"/>
  <c r="Q25" i="117"/>
  <c r="Q25" i="116"/>
  <c r="Q202" i="116" s="1"/>
  <c r="P25" i="117"/>
  <c r="O25" i="117"/>
  <c r="N25" i="117"/>
  <c r="M25" i="117"/>
  <c r="L25" i="117"/>
  <c r="K25" i="117"/>
  <c r="J25" i="117"/>
  <c r="I25" i="117"/>
  <c r="H25" i="117"/>
  <c r="G25" i="117"/>
  <c r="F25" i="117"/>
  <c r="E25" i="117"/>
  <c r="D25" i="117"/>
  <c r="D25" i="116"/>
  <c r="D202" i="116"/>
  <c r="C25" i="117"/>
  <c r="C25" i="116"/>
  <c r="C202" i="116"/>
  <c r="B25" i="117"/>
  <c r="Q24" i="117"/>
  <c r="Q24" i="116"/>
  <c r="Q201" i="116" s="1"/>
  <c r="P24" i="117"/>
  <c r="O24" i="117"/>
  <c r="N24" i="117"/>
  <c r="M24" i="117"/>
  <c r="L24" i="117"/>
  <c r="K24" i="117"/>
  <c r="J24" i="117"/>
  <c r="I24" i="117"/>
  <c r="H24" i="117"/>
  <c r="G24" i="117"/>
  <c r="F24" i="117"/>
  <c r="E24" i="117"/>
  <c r="D24" i="117"/>
  <c r="D24" i="116"/>
  <c r="D201" i="116"/>
  <c r="C24" i="117"/>
  <c r="C24" i="116"/>
  <c r="C201" i="116" s="1"/>
  <c r="B24" i="117"/>
  <c r="Q23" i="117"/>
  <c r="Q23" i="116"/>
  <c r="Q200" i="116" s="1"/>
  <c r="P23" i="117"/>
  <c r="O23" i="117"/>
  <c r="N23" i="117"/>
  <c r="M23" i="117"/>
  <c r="L23" i="117"/>
  <c r="K23" i="117"/>
  <c r="J23" i="117"/>
  <c r="I23" i="117"/>
  <c r="H23" i="117"/>
  <c r="G23" i="117"/>
  <c r="F23" i="117"/>
  <c r="E23" i="117"/>
  <c r="D23" i="117"/>
  <c r="D23" i="116"/>
  <c r="D200" i="116" s="1"/>
  <c r="C23" i="117"/>
  <c r="C23" i="116"/>
  <c r="C200" i="116" s="1"/>
  <c r="B23" i="117"/>
  <c r="Q22" i="117"/>
  <c r="Q22" i="116"/>
  <c r="Q199" i="116" s="1"/>
  <c r="P22" i="117"/>
  <c r="O22" i="117"/>
  <c r="N22" i="117"/>
  <c r="M22" i="117"/>
  <c r="L22" i="117"/>
  <c r="K22" i="117"/>
  <c r="J22" i="117"/>
  <c r="I22" i="117"/>
  <c r="H22" i="117"/>
  <c r="G22" i="117"/>
  <c r="F22" i="117"/>
  <c r="E22" i="117"/>
  <c r="D22" i="117"/>
  <c r="D22" i="116"/>
  <c r="D199" i="116" s="1"/>
  <c r="C22" i="117"/>
  <c r="C22" i="116"/>
  <c r="C199" i="116" s="1"/>
  <c r="B22" i="117"/>
  <c r="Q21" i="117"/>
  <c r="Q21" i="116"/>
  <c r="Q198" i="116" s="1"/>
  <c r="P21" i="117"/>
  <c r="O21" i="117"/>
  <c r="N21" i="117"/>
  <c r="M21" i="117"/>
  <c r="L21" i="117"/>
  <c r="K21" i="117"/>
  <c r="J21" i="117"/>
  <c r="I21" i="117"/>
  <c r="H21" i="117"/>
  <c r="G21" i="117"/>
  <c r="F21" i="117"/>
  <c r="E21" i="117"/>
  <c r="D21" i="117"/>
  <c r="D21" i="116"/>
  <c r="D198" i="116"/>
  <c r="C21" i="117"/>
  <c r="C21" i="116"/>
  <c r="C198" i="116"/>
  <c r="B21" i="117"/>
  <c r="Q20" i="117"/>
  <c r="Q20" i="116"/>
  <c r="Q197" i="116" s="1"/>
  <c r="P20" i="117"/>
  <c r="O20" i="117"/>
  <c r="N20" i="117"/>
  <c r="M20" i="117"/>
  <c r="L20" i="117"/>
  <c r="K20" i="117"/>
  <c r="J20" i="117"/>
  <c r="I20" i="117"/>
  <c r="H20" i="117"/>
  <c r="G20" i="117"/>
  <c r="F20" i="117"/>
  <c r="E20" i="117"/>
  <c r="D20" i="117"/>
  <c r="D20" i="116"/>
  <c r="D197" i="116" s="1"/>
  <c r="C20" i="117"/>
  <c r="C20" i="116"/>
  <c r="C197" i="116" s="1"/>
  <c r="B20" i="117"/>
  <c r="Q19" i="117"/>
  <c r="Q19" i="116" s="1"/>
  <c r="Q196" i="116" s="1"/>
  <c r="P19" i="117"/>
  <c r="O19" i="117"/>
  <c r="N19" i="117"/>
  <c r="M19" i="117"/>
  <c r="L19" i="117"/>
  <c r="K19" i="117"/>
  <c r="J19" i="117"/>
  <c r="I19" i="117"/>
  <c r="H19" i="117"/>
  <c r="G19" i="117"/>
  <c r="F19" i="117"/>
  <c r="E19" i="117"/>
  <c r="D19" i="117"/>
  <c r="D19" i="116"/>
  <c r="D196" i="116" s="1"/>
  <c r="C19" i="117"/>
  <c r="C19" i="116"/>
  <c r="C196" i="116" s="1"/>
  <c r="B19" i="117"/>
  <c r="Q18" i="117"/>
  <c r="Q18" i="116"/>
  <c r="Q195" i="116" s="1"/>
  <c r="P18" i="117"/>
  <c r="O18" i="117"/>
  <c r="N18" i="117"/>
  <c r="M18" i="117"/>
  <c r="L18" i="117"/>
  <c r="K18" i="117"/>
  <c r="J18" i="117"/>
  <c r="I18" i="117"/>
  <c r="H18" i="117"/>
  <c r="G18" i="117"/>
  <c r="F18" i="117"/>
  <c r="F18" i="95"/>
  <c r="E18" i="117"/>
  <c r="D18" i="117"/>
  <c r="D18" i="116"/>
  <c r="D195" i="116"/>
  <c r="C18" i="117"/>
  <c r="B18" i="117"/>
  <c r="Q17" i="117"/>
  <c r="P17" i="117"/>
  <c r="O17" i="117"/>
  <c r="N17" i="117"/>
  <c r="M17" i="117"/>
  <c r="L17" i="117"/>
  <c r="K17" i="117"/>
  <c r="J17" i="117"/>
  <c r="I17" i="117"/>
  <c r="H17" i="117"/>
  <c r="G17" i="117"/>
  <c r="F17" i="117"/>
  <c r="E17" i="117"/>
  <c r="D17" i="117"/>
  <c r="D17" i="116"/>
  <c r="D194" i="116" s="1"/>
  <c r="C17" i="117"/>
  <c r="C17" i="116"/>
  <c r="C194" i="116" s="1"/>
  <c r="B17" i="117"/>
  <c r="Q16" i="117"/>
  <c r="P16" i="117"/>
  <c r="O16" i="117"/>
  <c r="N16" i="117"/>
  <c r="M16" i="117"/>
  <c r="L16" i="117"/>
  <c r="K16" i="117"/>
  <c r="J16" i="117"/>
  <c r="I16" i="117"/>
  <c r="H16" i="117"/>
  <c r="G16" i="117"/>
  <c r="F16" i="117"/>
  <c r="E16" i="117"/>
  <c r="D16" i="117"/>
  <c r="D16" i="116"/>
  <c r="D193" i="116" s="1"/>
  <c r="C16" i="117"/>
  <c r="B16" i="117"/>
  <c r="Q15" i="117"/>
  <c r="Q15" i="116"/>
  <c r="Q192" i="116" s="1"/>
  <c r="P15" i="117"/>
  <c r="O15" i="117"/>
  <c r="N15" i="117"/>
  <c r="M15" i="117"/>
  <c r="L15" i="117"/>
  <c r="K15" i="117"/>
  <c r="J15" i="117"/>
  <c r="I15" i="117"/>
  <c r="H15" i="117"/>
  <c r="G15" i="117"/>
  <c r="F15" i="117"/>
  <c r="E15" i="117"/>
  <c r="D15" i="117"/>
  <c r="D15" i="116"/>
  <c r="D192" i="116" s="1"/>
  <c r="C15" i="117"/>
  <c r="B15" i="117"/>
  <c r="Q14" i="117"/>
  <c r="Q14" i="116"/>
  <c r="Q191" i="116" s="1"/>
  <c r="P14" i="117"/>
  <c r="O14" i="117"/>
  <c r="N14" i="117"/>
  <c r="M14" i="117"/>
  <c r="L14" i="117"/>
  <c r="K14" i="117"/>
  <c r="J14" i="117"/>
  <c r="I14" i="117"/>
  <c r="H14" i="117"/>
  <c r="G14" i="117"/>
  <c r="F14" i="117"/>
  <c r="F14" i="95"/>
  <c r="E14" i="117"/>
  <c r="D14" i="117"/>
  <c r="D14" i="116"/>
  <c r="D191" i="116" s="1"/>
  <c r="C14" i="117"/>
  <c r="C14" i="116"/>
  <c r="C191" i="116" s="1"/>
  <c r="B14" i="117"/>
  <c r="Q13" i="117"/>
  <c r="Q13" i="116"/>
  <c r="Q190" i="116" s="1"/>
  <c r="P13" i="117"/>
  <c r="O13" i="117"/>
  <c r="N13" i="117"/>
  <c r="M13" i="117"/>
  <c r="L13" i="117"/>
  <c r="K13" i="117"/>
  <c r="J13" i="117"/>
  <c r="I13" i="117"/>
  <c r="H13" i="117"/>
  <c r="G13" i="117"/>
  <c r="F13" i="117"/>
  <c r="E13" i="117"/>
  <c r="D13" i="117"/>
  <c r="D13" i="116"/>
  <c r="D190" i="116"/>
  <c r="C13" i="117"/>
  <c r="C13" i="116"/>
  <c r="C190" i="116"/>
  <c r="B13" i="117"/>
  <c r="Q12" i="117"/>
  <c r="Q12" i="116"/>
  <c r="Q189" i="116" s="1"/>
  <c r="P12" i="117"/>
  <c r="O12" i="117"/>
  <c r="N12" i="117"/>
  <c r="M12" i="117"/>
  <c r="L12" i="117"/>
  <c r="K12" i="117"/>
  <c r="J12" i="117"/>
  <c r="I12" i="117"/>
  <c r="H12" i="117"/>
  <c r="G12" i="117"/>
  <c r="F12" i="117"/>
  <c r="E12" i="117"/>
  <c r="D12" i="117"/>
  <c r="D12" i="116"/>
  <c r="D189" i="116" s="1"/>
  <c r="C12" i="117"/>
  <c r="C12" i="116"/>
  <c r="C189" i="116" s="1"/>
  <c r="B12" i="117"/>
  <c r="B12" i="95"/>
  <c r="Q11" i="117"/>
  <c r="P11" i="117"/>
  <c r="O11" i="117"/>
  <c r="N11" i="117"/>
  <c r="M11" i="117"/>
  <c r="L11" i="117"/>
  <c r="K11" i="117"/>
  <c r="J11" i="117"/>
  <c r="I11" i="117"/>
  <c r="H11" i="117"/>
  <c r="G11" i="117"/>
  <c r="F11" i="117"/>
  <c r="E11" i="117"/>
  <c r="D11" i="117"/>
  <c r="D11" i="116"/>
  <c r="D188" i="116"/>
  <c r="C11" i="117"/>
  <c r="C11" i="116"/>
  <c r="C188" i="116" s="1"/>
  <c r="B11" i="117"/>
  <c r="Q10" i="117"/>
  <c r="P10" i="117"/>
  <c r="O10" i="117"/>
  <c r="N10" i="117"/>
  <c r="M10" i="117"/>
  <c r="L10" i="117"/>
  <c r="K10" i="117"/>
  <c r="J10" i="117"/>
  <c r="I10" i="117"/>
  <c r="H10" i="117"/>
  <c r="G10" i="117"/>
  <c r="F10" i="117"/>
  <c r="E10" i="117"/>
  <c r="D10" i="117"/>
  <c r="D10" i="116"/>
  <c r="D187" i="116" s="1"/>
  <c r="C10" i="117"/>
  <c r="C10" i="116"/>
  <c r="C187" i="116" s="1"/>
  <c r="B10" i="117"/>
  <c r="Q9" i="117"/>
  <c r="P9" i="117"/>
  <c r="O9" i="117"/>
  <c r="N9" i="117"/>
  <c r="M9" i="117"/>
  <c r="L9" i="117"/>
  <c r="K9" i="117"/>
  <c r="J9" i="117"/>
  <c r="I9" i="117"/>
  <c r="H9" i="117"/>
  <c r="G9" i="117"/>
  <c r="F9" i="117"/>
  <c r="E9" i="117"/>
  <c r="D9" i="117"/>
  <c r="D9" i="116"/>
  <c r="D186" i="116"/>
  <c r="C9" i="117"/>
  <c r="C9" i="116"/>
  <c r="C186" i="116"/>
  <c r="B9" i="117"/>
  <c r="Q8" i="117"/>
  <c r="P8" i="117"/>
  <c r="O8" i="117"/>
  <c r="N8" i="117"/>
  <c r="M8" i="117"/>
  <c r="L8" i="117"/>
  <c r="K8" i="117"/>
  <c r="J8" i="117"/>
  <c r="I8" i="117"/>
  <c r="H8" i="117"/>
  <c r="G8" i="117"/>
  <c r="F8" i="117"/>
  <c r="E8" i="117"/>
  <c r="D8" i="117"/>
  <c r="D8" i="116"/>
  <c r="D185" i="116" s="1"/>
  <c r="C8" i="117"/>
  <c r="C8" i="116"/>
  <c r="C185" i="116" s="1"/>
  <c r="B8" i="117"/>
  <c r="Q7" i="117"/>
  <c r="P7" i="117"/>
  <c r="O7" i="117"/>
  <c r="N7" i="117"/>
  <c r="M7" i="117"/>
  <c r="L7" i="117"/>
  <c r="K7" i="117"/>
  <c r="J7" i="117"/>
  <c r="I7" i="117"/>
  <c r="H7" i="117"/>
  <c r="G7" i="117"/>
  <c r="F7" i="117"/>
  <c r="E7" i="117"/>
  <c r="D7" i="117"/>
  <c r="D7" i="116"/>
  <c r="D184" i="116"/>
  <c r="C7" i="117"/>
  <c r="C7" i="116"/>
  <c r="C184" i="116"/>
  <c r="B7" i="117"/>
  <c r="Q6" i="117"/>
  <c r="P6" i="117"/>
  <c r="O6" i="117"/>
  <c r="N6" i="117"/>
  <c r="M6" i="117"/>
  <c r="L6" i="117"/>
  <c r="K6" i="117"/>
  <c r="J6" i="117"/>
  <c r="I6" i="117"/>
  <c r="H6" i="117"/>
  <c r="G6" i="117"/>
  <c r="F6" i="117"/>
  <c r="E6" i="117"/>
  <c r="D6" i="117"/>
  <c r="D6" i="116"/>
  <c r="D183" i="116" s="1"/>
  <c r="C6" i="117"/>
  <c r="C6" i="116"/>
  <c r="C183" i="116" s="1"/>
  <c r="B6" i="117"/>
  <c r="Q5" i="117"/>
  <c r="P5" i="117"/>
  <c r="O5" i="117"/>
  <c r="N5" i="117"/>
  <c r="M5" i="117"/>
  <c r="L5" i="117"/>
  <c r="K5" i="117"/>
  <c r="J5" i="117"/>
  <c r="I5" i="117"/>
  <c r="H5" i="117"/>
  <c r="G5" i="117"/>
  <c r="F5" i="117"/>
  <c r="E5" i="117"/>
  <c r="D5" i="117"/>
  <c r="D5" i="116"/>
  <c r="D182" i="116"/>
  <c r="C5" i="117"/>
  <c r="C5" i="116"/>
  <c r="C182" i="116"/>
  <c r="B5" i="117"/>
  <c r="T174" i="116"/>
  <c r="T173" i="116"/>
  <c r="T172" i="116"/>
  <c r="T171" i="116"/>
  <c r="T170" i="116"/>
  <c r="T169" i="116"/>
  <c r="T168" i="116"/>
  <c r="T167" i="116"/>
  <c r="T166" i="116"/>
  <c r="T165" i="116"/>
  <c r="T164" i="116"/>
  <c r="T163" i="116"/>
  <c r="T162" i="116"/>
  <c r="T161" i="116"/>
  <c r="T160" i="116"/>
  <c r="T159" i="116"/>
  <c r="T158" i="116"/>
  <c r="T157" i="116"/>
  <c r="T156" i="116"/>
  <c r="T155" i="116"/>
  <c r="T154" i="116"/>
  <c r="T153" i="116"/>
  <c r="T152" i="116"/>
  <c r="T151" i="116"/>
  <c r="T150" i="116"/>
  <c r="T149" i="116"/>
  <c r="T148" i="116"/>
  <c r="T147" i="116"/>
  <c r="T146" i="116"/>
  <c r="T145" i="116"/>
  <c r="T144" i="116"/>
  <c r="T143" i="116"/>
  <c r="T142" i="116"/>
  <c r="T141" i="116"/>
  <c r="T140" i="116"/>
  <c r="T139" i="116"/>
  <c r="T21" i="116" s="1"/>
  <c r="T138" i="116"/>
  <c r="T137" i="116"/>
  <c r="T136" i="116"/>
  <c r="T135" i="116"/>
  <c r="T134" i="116"/>
  <c r="T133" i="116"/>
  <c r="T132" i="116"/>
  <c r="T131" i="116"/>
  <c r="T13" i="116" s="1"/>
  <c r="T130" i="116"/>
  <c r="T129" i="116"/>
  <c r="T128" i="116"/>
  <c r="T127" i="116"/>
  <c r="T126" i="116"/>
  <c r="T125" i="116"/>
  <c r="T124" i="116"/>
  <c r="T123" i="116"/>
  <c r="T5" i="116" s="1"/>
  <c r="T115" i="116"/>
  <c r="T114" i="116"/>
  <c r="T55" i="116" s="1"/>
  <c r="T113" i="116"/>
  <c r="T112" i="116"/>
  <c r="T111" i="116"/>
  <c r="T110" i="116"/>
  <c r="T51" i="116" s="1"/>
  <c r="T109" i="116"/>
  <c r="T108" i="116"/>
  <c r="T49" i="116"/>
  <c r="T107" i="116"/>
  <c r="T106" i="116"/>
  <c r="T105" i="116"/>
  <c r="T46" i="116" s="1"/>
  <c r="T223" i="116" s="1"/>
  <c r="T104" i="116"/>
  <c r="T45" i="116" s="1"/>
  <c r="T103" i="116"/>
  <c r="T102" i="116"/>
  <c r="T101" i="116"/>
  <c r="T100" i="116"/>
  <c r="T41" i="116" s="1"/>
  <c r="T99" i="116"/>
  <c r="T98" i="116"/>
  <c r="T39" i="116" s="1"/>
  <c r="T97" i="116"/>
  <c r="T38" i="116"/>
  <c r="T96" i="116"/>
  <c r="T95" i="116"/>
  <c r="T94" i="116"/>
  <c r="T35" i="116"/>
  <c r="T93" i="116"/>
  <c r="T34" i="116"/>
  <c r="T92" i="116"/>
  <c r="T33" i="116" s="1"/>
  <c r="T91" i="116"/>
  <c r="T90" i="116"/>
  <c r="T89" i="116"/>
  <c r="T88" i="116"/>
  <c r="T87" i="116"/>
  <c r="T86" i="116"/>
  <c r="T85" i="116"/>
  <c r="T84" i="116"/>
  <c r="T83" i="116"/>
  <c r="T82" i="116"/>
  <c r="T81" i="116"/>
  <c r="T80" i="116"/>
  <c r="T79" i="116"/>
  <c r="T78" i="116"/>
  <c r="T77" i="116"/>
  <c r="T18" i="116" s="1"/>
  <c r="T195" i="116" s="1"/>
  <c r="T76" i="116"/>
  <c r="T17" i="116" s="1"/>
  <c r="T75" i="116"/>
  <c r="T74" i="116"/>
  <c r="T15" i="116" s="1"/>
  <c r="T73" i="116"/>
  <c r="T72" i="116"/>
  <c r="T71" i="116"/>
  <c r="T70" i="116"/>
  <c r="T69" i="116"/>
  <c r="T10" i="116" s="1"/>
  <c r="T68" i="116"/>
  <c r="T9" i="116" s="1"/>
  <c r="T67" i="116"/>
  <c r="T66" i="116"/>
  <c r="T65" i="116"/>
  <c r="T64" i="116"/>
  <c r="I124" i="101"/>
  <c r="I125" i="101"/>
  <c r="I126" i="101"/>
  <c r="I127" i="101"/>
  <c r="I129" i="101"/>
  <c r="I130" i="101"/>
  <c r="I131" i="101"/>
  <c r="I132" i="101"/>
  <c r="I133" i="101"/>
  <c r="I134" i="101"/>
  <c r="I135" i="101"/>
  <c r="I136" i="101"/>
  <c r="I137" i="101"/>
  <c r="I138" i="101"/>
  <c r="I139" i="101"/>
  <c r="I140" i="101"/>
  <c r="I141" i="101"/>
  <c r="I142" i="101"/>
  <c r="I143" i="101"/>
  <c r="I144" i="101"/>
  <c r="I145" i="101"/>
  <c r="I146" i="101"/>
  <c r="I147" i="101"/>
  <c r="I148" i="101"/>
  <c r="I149" i="101"/>
  <c r="I150" i="101"/>
  <c r="I151" i="101"/>
  <c r="I152" i="101"/>
  <c r="I153" i="101"/>
  <c r="I154" i="101"/>
  <c r="I155" i="101"/>
  <c r="I156" i="101"/>
  <c r="I157" i="101"/>
  <c r="I158" i="101"/>
  <c r="I159" i="101"/>
  <c r="I160" i="101"/>
  <c r="I161" i="101"/>
  <c r="I162" i="101"/>
  <c r="I163" i="101"/>
  <c r="I164" i="101"/>
  <c r="I165" i="101"/>
  <c r="I166" i="101"/>
  <c r="I167" i="101"/>
  <c r="I168" i="101"/>
  <c r="I169" i="101"/>
  <c r="I170" i="101"/>
  <c r="I171" i="101"/>
  <c r="I172" i="101"/>
  <c r="I173" i="101"/>
  <c r="I174" i="101"/>
  <c r="I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85" i="101"/>
  <c r="H145" i="101"/>
  <c r="H146" i="101"/>
  <c r="H147" i="101"/>
  <c r="H148" i="101"/>
  <c r="H149" i="101"/>
  <c r="H150" i="101"/>
  <c r="H151" i="101"/>
  <c r="H92"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23" i="101"/>
  <c r="H65" i="101"/>
  <c r="H66" i="101"/>
  <c r="H67" i="101"/>
  <c r="H68" i="101"/>
  <c r="H69" i="101"/>
  <c r="H70" i="101"/>
  <c r="H11" i="101"/>
  <c r="H71" i="101"/>
  <c r="H72" i="101"/>
  <c r="H73" i="101"/>
  <c r="H74" i="101"/>
  <c r="H15" i="101"/>
  <c r="H75" i="101"/>
  <c r="H76" i="101"/>
  <c r="H17" i="101" s="1"/>
  <c r="H77" i="101"/>
  <c r="H78" i="101"/>
  <c r="H19" i="101"/>
  <c r="H79" i="101"/>
  <c r="H80" i="101"/>
  <c r="H81" i="101"/>
  <c r="H82" i="101"/>
  <c r="H23" i="101"/>
  <c r="H83" i="101"/>
  <c r="H84" i="101"/>
  <c r="H25" i="101" s="1"/>
  <c r="H86" i="101"/>
  <c r="H27" i="101"/>
  <c r="H87" i="101"/>
  <c r="H28" i="101"/>
  <c r="H88" i="101"/>
  <c r="H29" i="101"/>
  <c r="H89" i="101"/>
  <c r="H90" i="101"/>
  <c r="H31" i="101"/>
  <c r="H91" i="101"/>
  <c r="H93" i="101"/>
  <c r="H94" i="101"/>
  <c r="H95" i="101"/>
  <c r="H96" i="101"/>
  <c r="H37" i="101"/>
  <c r="H97" i="101"/>
  <c r="H98" i="101"/>
  <c r="H39" i="101" s="1"/>
  <c r="H99" i="101"/>
  <c r="H100" i="101"/>
  <c r="H41" i="101"/>
  <c r="H101" i="101"/>
  <c r="H102" i="101"/>
  <c r="H43" i="101" s="1"/>
  <c r="H103" i="101"/>
  <c r="H104" i="101"/>
  <c r="H105" i="101"/>
  <c r="H106" i="101"/>
  <c r="H47" i="101" s="1"/>
  <c r="H107" i="101"/>
  <c r="H108" i="101"/>
  <c r="H49" i="101"/>
  <c r="H109" i="101"/>
  <c r="H110" i="101"/>
  <c r="H51" i="101" s="1"/>
  <c r="H111" i="101"/>
  <c r="H112" i="101"/>
  <c r="H53" i="101"/>
  <c r="H113" i="101"/>
  <c r="H114" i="101"/>
  <c r="H55" i="101" s="1"/>
  <c r="H115" i="101"/>
  <c r="H64" i="101"/>
  <c r="G124" i="101"/>
  <c r="G125" i="101"/>
  <c r="G126" i="101"/>
  <c r="G127" i="101"/>
  <c r="G128" i="101"/>
  <c r="G129" i="101"/>
  <c r="G130" i="101"/>
  <c r="G131" i="101"/>
  <c r="G132" i="101"/>
  <c r="G133" i="101"/>
  <c r="G134" i="101"/>
  <c r="G135" i="101"/>
  <c r="G136" i="101"/>
  <c r="G137" i="101"/>
  <c r="G138" i="101"/>
  <c r="G139" i="101"/>
  <c r="G140" i="101"/>
  <c r="G141" i="101"/>
  <c r="G142" i="101"/>
  <c r="G143" i="101"/>
  <c r="G144" i="101"/>
  <c r="G145" i="101"/>
  <c r="G146" i="101"/>
  <c r="G147" i="101"/>
  <c r="G148" i="101"/>
  <c r="G149" i="101"/>
  <c r="G150" i="101"/>
  <c r="G151" i="101"/>
  <c r="G152" i="101"/>
  <c r="G153" i="101"/>
  <c r="G154" i="101"/>
  <c r="G155" i="101"/>
  <c r="G156" i="101"/>
  <c r="G157" i="101"/>
  <c r="G158" i="101"/>
  <c r="G159" i="101"/>
  <c r="G160" i="101"/>
  <c r="G161" i="101"/>
  <c r="G162" i="101"/>
  <c r="G163" i="101"/>
  <c r="G164" i="101"/>
  <c r="G165" i="101"/>
  <c r="G166" i="101"/>
  <c r="G167" i="101"/>
  <c r="G168" i="101"/>
  <c r="G169" i="101"/>
  <c r="G170" i="101"/>
  <c r="G171" i="101"/>
  <c r="G172" i="101"/>
  <c r="G173" i="101"/>
  <c r="G174" i="101"/>
  <c r="G123" i="101"/>
  <c r="G65" i="101"/>
  <c r="G6" i="101"/>
  <c r="G66" i="101"/>
  <c r="G67" i="101"/>
  <c r="G8" i="101"/>
  <c r="G68" i="101"/>
  <c r="G9" i="101"/>
  <c r="G69" i="101"/>
  <c r="G10" i="101"/>
  <c r="G70" i="101"/>
  <c r="G71" i="101"/>
  <c r="G12" i="101"/>
  <c r="G72" i="101"/>
  <c r="G73" i="101"/>
  <c r="G14" i="101"/>
  <c r="G74" i="101"/>
  <c r="G75" i="101"/>
  <c r="G76" i="101"/>
  <c r="G17" i="101"/>
  <c r="G77" i="101"/>
  <c r="G18" i="101"/>
  <c r="G78" i="101"/>
  <c r="G79" i="101"/>
  <c r="G20" i="101"/>
  <c r="G80" i="101"/>
  <c r="G21" i="101"/>
  <c r="G81" i="101"/>
  <c r="G22" i="101"/>
  <c r="G82" i="101"/>
  <c r="G83" i="101"/>
  <c r="G24" i="101"/>
  <c r="G84" i="101"/>
  <c r="G25" i="101"/>
  <c r="G85" i="101"/>
  <c r="G26" i="101"/>
  <c r="G86" i="101"/>
  <c r="G87" i="101"/>
  <c r="G28" i="101"/>
  <c r="G88" i="101"/>
  <c r="G29" i="101"/>
  <c r="G89" i="101"/>
  <c r="G30" i="101"/>
  <c r="G90" i="101"/>
  <c r="G91" i="101"/>
  <c r="G92" i="101"/>
  <c r="G33" i="101"/>
  <c r="G93" i="101"/>
  <c r="G94" i="101"/>
  <c r="G95" i="101"/>
  <c r="G96" i="101"/>
  <c r="G37" i="101"/>
  <c r="G97" i="101"/>
  <c r="G38" i="101"/>
  <c r="G98" i="101"/>
  <c r="G99" i="101"/>
  <c r="G100" i="101"/>
  <c r="G41" i="101"/>
  <c r="G101" i="101"/>
  <c r="G42" i="101"/>
  <c r="G102" i="101"/>
  <c r="G103" i="101"/>
  <c r="G104" i="101"/>
  <c r="G45" i="101"/>
  <c r="G105" i="101"/>
  <c r="G46" i="101"/>
  <c r="G106" i="101"/>
  <c r="G107" i="101"/>
  <c r="G108" i="101"/>
  <c r="G49" i="101"/>
  <c r="G109" i="101"/>
  <c r="G50" i="101"/>
  <c r="G110" i="101"/>
  <c r="G111" i="101"/>
  <c r="G112" i="101"/>
  <c r="G53" i="101"/>
  <c r="G113" i="101"/>
  <c r="G54" i="101"/>
  <c r="G114" i="101"/>
  <c r="G115" i="101"/>
  <c r="G64" i="101"/>
  <c r="G5" i="101"/>
  <c r="E124" i="101"/>
  <c r="E6" i="101" s="1"/>
  <c r="E125" i="101"/>
  <c r="E126" i="101"/>
  <c r="E127" i="101"/>
  <c r="E128" i="101"/>
  <c r="E129" i="101"/>
  <c r="E130" i="101"/>
  <c r="E131" i="101"/>
  <c r="E13" i="101" s="1"/>
  <c r="E132" i="101"/>
  <c r="E14" i="101" s="1"/>
  <c r="E190" i="101" s="1"/>
  <c r="E133" i="101"/>
  <c r="E134" i="101"/>
  <c r="E135" i="101"/>
  <c r="E136" i="101"/>
  <c r="E137" i="101"/>
  <c r="E138" i="101"/>
  <c r="E139" i="101"/>
  <c r="E21" i="101" s="1"/>
  <c r="E140" i="101"/>
  <c r="E141" i="101"/>
  <c r="E142" i="101"/>
  <c r="E143" i="101"/>
  <c r="E144" i="101"/>
  <c r="E145" i="101"/>
  <c r="E146" i="101"/>
  <c r="E147" i="101"/>
  <c r="E148" i="101"/>
  <c r="E149" i="101"/>
  <c r="E150" i="101"/>
  <c r="E151" i="101"/>
  <c r="E152" i="101"/>
  <c r="E153" i="101"/>
  <c r="E154" i="101"/>
  <c r="E155" i="101"/>
  <c r="E37" i="101" s="1"/>
  <c r="E156" i="101"/>
  <c r="E38" i="101" s="1"/>
  <c r="E214" i="101" s="1"/>
  <c r="E157" i="101"/>
  <c r="E158" i="101"/>
  <c r="E159" i="101"/>
  <c r="E160" i="101"/>
  <c r="E161" i="101"/>
  <c r="E162" i="101"/>
  <c r="E163" i="101"/>
  <c r="E45" i="101" s="1"/>
  <c r="E221" i="101" s="1"/>
  <c r="E164" i="101"/>
  <c r="E46" i="101" s="1"/>
  <c r="E165" i="101"/>
  <c r="E166" i="101"/>
  <c r="E167" i="101"/>
  <c r="E168" i="101"/>
  <c r="E169" i="101"/>
  <c r="E170" i="101"/>
  <c r="E171" i="101"/>
  <c r="E172" i="101"/>
  <c r="E54" i="101" s="1"/>
  <c r="E173" i="101"/>
  <c r="E174" i="101"/>
  <c r="E123" i="101"/>
  <c r="E65" i="101"/>
  <c r="E66" i="101"/>
  <c r="E7" i="101"/>
  <c r="E67" i="101"/>
  <c r="E8" i="101" s="1"/>
  <c r="E68" i="101"/>
  <c r="E9" i="101"/>
  <c r="E69" i="101"/>
  <c r="E70" i="101"/>
  <c r="E71" i="101"/>
  <c r="E72" i="101"/>
  <c r="E73" i="101"/>
  <c r="E74" i="101"/>
  <c r="E15" i="101" s="1"/>
  <c r="E75" i="101"/>
  <c r="E16" i="101" s="1"/>
  <c r="E76" i="101"/>
  <c r="E17" i="101"/>
  <c r="E77" i="101"/>
  <c r="E18" i="101"/>
  <c r="E194" i="101" s="1"/>
  <c r="E78" i="101"/>
  <c r="E19" i="101" s="1"/>
  <c r="E79" i="101"/>
  <c r="E80" i="101"/>
  <c r="E81" i="101"/>
  <c r="E22" i="101" s="1"/>
  <c r="E198" i="101" s="1"/>
  <c r="E82" i="101"/>
  <c r="E83" i="101"/>
  <c r="E84" i="101"/>
  <c r="E25" i="101"/>
  <c r="E201" i="101" s="1"/>
  <c r="E85" i="101"/>
  <c r="E26" i="101"/>
  <c r="E86" i="101"/>
  <c r="E87" i="101"/>
  <c r="E28" i="101"/>
  <c r="E88" i="101"/>
  <c r="E29" i="101"/>
  <c r="E89" i="101"/>
  <c r="E30" i="101" s="1"/>
  <c r="E90" i="101"/>
  <c r="E91" i="101"/>
  <c r="E32" i="101"/>
  <c r="E92" i="101"/>
  <c r="E93" i="101"/>
  <c r="E34" i="101"/>
  <c r="E210" i="101" s="1"/>
  <c r="E94" i="101"/>
  <c r="E35" i="101" s="1"/>
  <c r="E95" i="101"/>
  <c r="E96" i="101"/>
  <c r="E97" i="101"/>
  <c r="E98" i="101"/>
  <c r="E99" i="101"/>
  <c r="E40" i="101"/>
  <c r="E100" i="101"/>
  <c r="E101" i="101"/>
  <c r="E102" i="101"/>
  <c r="E103" i="101"/>
  <c r="E104" i="101"/>
  <c r="E105" i="101"/>
  <c r="E106" i="101"/>
  <c r="E47" i="101" s="1"/>
  <c r="E223" i="101" s="1"/>
  <c r="E107" i="101"/>
  <c r="E108" i="101"/>
  <c r="E109" i="101"/>
  <c r="E50" i="101"/>
  <c r="E110" i="101"/>
  <c r="E111" i="101"/>
  <c r="E52" i="101"/>
  <c r="E112" i="101"/>
  <c r="E53" i="101" s="1"/>
  <c r="E113" i="101"/>
  <c r="E114" i="101"/>
  <c r="E115" i="101"/>
  <c r="E64" i="101"/>
  <c r="D124" i="101"/>
  <c r="D125" i="101"/>
  <c r="D126" i="101"/>
  <c r="D127" i="101"/>
  <c r="D128" i="101"/>
  <c r="D10" i="101" s="1"/>
  <c r="D186" i="101" s="1"/>
  <c r="D129" i="101"/>
  <c r="D130" i="101"/>
  <c r="D131" i="101"/>
  <c r="D132" i="101"/>
  <c r="D133" i="101"/>
  <c r="D134" i="101"/>
  <c r="D135" i="101"/>
  <c r="D136" i="101"/>
  <c r="D18" i="101" s="1"/>
  <c r="D137" i="101"/>
  <c r="D138" i="101"/>
  <c r="D139" i="101"/>
  <c r="D140" i="101"/>
  <c r="D141" i="101"/>
  <c r="D142" i="101"/>
  <c r="D143" i="101"/>
  <c r="D25" i="101" s="1"/>
  <c r="D144" i="101"/>
  <c r="D145" i="101"/>
  <c r="D146" i="101"/>
  <c r="D147" i="101"/>
  <c r="D88" i="101"/>
  <c r="D148" i="101"/>
  <c r="D149" i="101"/>
  <c r="D150" i="101"/>
  <c r="D32" i="101" s="1"/>
  <c r="D151" i="101"/>
  <c r="D92" i="101"/>
  <c r="D152" i="101"/>
  <c r="D153" i="101"/>
  <c r="D154" i="101"/>
  <c r="D155" i="101"/>
  <c r="D96" i="101"/>
  <c r="D156" i="101"/>
  <c r="D157" i="101"/>
  <c r="D158" i="101"/>
  <c r="D159" i="101"/>
  <c r="D100" i="101"/>
  <c r="D160" i="101"/>
  <c r="D161" i="101"/>
  <c r="D162" i="101"/>
  <c r="D163" i="101"/>
  <c r="D164" i="101"/>
  <c r="D165" i="101"/>
  <c r="D166" i="101"/>
  <c r="D167" i="101"/>
  <c r="D108" i="101"/>
  <c r="D168" i="101"/>
  <c r="D169" i="101"/>
  <c r="D170" i="101"/>
  <c r="D52" i="101" s="1"/>
  <c r="D171" i="101"/>
  <c r="D172" i="101"/>
  <c r="D173" i="101"/>
  <c r="D174" i="101"/>
  <c r="D123" i="101"/>
  <c r="D64" i="101"/>
  <c r="D65" i="101"/>
  <c r="D66" i="101"/>
  <c r="D7" i="101" s="1"/>
  <c r="D67" i="101"/>
  <c r="D8" i="101"/>
  <c r="D68" i="101"/>
  <c r="D69" i="101"/>
  <c r="D70" i="101"/>
  <c r="D71" i="101"/>
  <c r="D72" i="101"/>
  <c r="D73" i="101"/>
  <c r="D14" i="101" s="1"/>
  <c r="D74" i="101"/>
  <c r="D75" i="101"/>
  <c r="D76" i="101"/>
  <c r="D77" i="101"/>
  <c r="D78" i="101"/>
  <c r="D79" i="101"/>
  <c r="D80" i="101"/>
  <c r="D21" i="101" s="1"/>
  <c r="D81" i="101"/>
  <c r="D82" i="101"/>
  <c r="D83" i="101"/>
  <c r="D84" i="101"/>
  <c r="D85" i="101"/>
  <c r="D86" i="101"/>
  <c r="D87" i="101"/>
  <c r="D89" i="101"/>
  <c r="D90" i="101"/>
  <c r="D31" i="101" s="1"/>
  <c r="D91" i="101"/>
  <c r="D93" i="101"/>
  <c r="D94" i="101"/>
  <c r="D95" i="101"/>
  <c r="D97" i="101"/>
  <c r="D98" i="101"/>
  <c r="D99" i="101"/>
  <c r="D40" i="101" s="1"/>
  <c r="D101" i="101"/>
  <c r="D102" i="101"/>
  <c r="D103" i="101"/>
  <c r="D104" i="101"/>
  <c r="D105" i="101"/>
  <c r="D106" i="101"/>
  <c r="D47" i="101"/>
  <c r="D107" i="101"/>
  <c r="D48" i="101" s="1"/>
  <c r="D109" i="101"/>
  <c r="D110" i="101"/>
  <c r="D111" i="101"/>
  <c r="D112" i="101"/>
  <c r="D53" i="101"/>
  <c r="D113" i="101"/>
  <c r="D114" i="101"/>
  <c r="D55" i="101" s="1"/>
  <c r="D115" i="101"/>
  <c r="D56" i="101" s="1"/>
  <c r="C124" i="101"/>
  <c r="C125" i="101"/>
  <c r="C126" i="101"/>
  <c r="C127" i="101"/>
  <c r="C128" i="101"/>
  <c r="C129" i="101"/>
  <c r="C130" i="101"/>
  <c r="C131" i="101"/>
  <c r="C132" i="101"/>
  <c r="C133" i="101"/>
  <c r="C74" i="101"/>
  <c r="C134" i="101"/>
  <c r="C135" i="101"/>
  <c r="C136" i="101"/>
  <c r="C137" i="101"/>
  <c r="C138" i="101"/>
  <c r="C139" i="101"/>
  <c r="C140" i="101"/>
  <c r="C141" i="101"/>
  <c r="C142" i="101"/>
  <c r="C143" i="101"/>
  <c r="C144" i="101"/>
  <c r="C145" i="101"/>
  <c r="C146" i="101"/>
  <c r="C147" i="101"/>
  <c r="C148" i="101"/>
  <c r="C149" i="101"/>
  <c r="C150" i="101"/>
  <c r="C151" i="101"/>
  <c r="C152" i="101"/>
  <c r="C153" i="101"/>
  <c r="C94" i="101"/>
  <c r="C154" i="101"/>
  <c r="C155" i="101"/>
  <c r="C156" i="101"/>
  <c r="C157" i="101"/>
  <c r="C158" i="101"/>
  <c r="C159" i="101"/>
  <c r="C160" i="101"/>
  <c r="C161" i="101"/>
  <c r="C162" i="101"/>
  <c r="C163" i="101"/>
  <c r="C164" i="101"/>
  <c r="C165" i="101"/>
  <c r="C166" i="101"/>
  <c r="C167" i="101"/>
  <c r="C168" i="101"/>
  <c r="C169" i="101"/>
  <c r="C170" i="101"/>
  <c r="C171" i="101"/>
  <c r="C172" i="101"/>
  <c r="C173" i="101"/>
  <c r="C114" i="101"/>
  <c r="C174" i="101"/>
  <c r="C123" i="101"/>
  <c r="C65" i="101"/>
  <c r="C66" i="101"/>
  <c r="C67" i="101"/>
  <c r="C68" i="101"/>
  <c r="C69" i="101"/>
  <c r="C70" i="101"/>
  <c r="C71" i="101"/>
  <c r="C72" i="101"/>
  <c r="C73" i="101"/>
  <c r="C14" i="101"/>
  <c r="C75" i="101"/>
  <c r="C76" i="101"/>
  <c r="C77" i="101"/>
  <c r="C78" i="101"/>
  <c r="C79" i="101"/>
  <c r="C80" i="101"/>
  <c r="C81" i="101"/>
  <c r="C82" i="101"/>
  <c r="C83" i="101"/>
  <c r="C84" i="101"/>
  <c r="C85" i="101"/>
  <c r="C86" i="101"/>
  <c r="C87" i="101"/>
  <c r="C88" i="101"/>
  <c r="C89" i="101"/>
  <c r="C90" i="101"/>
  <c r="C91" i="101"/>
  <c r="C92" i="101"/>
  <c r="C93" i="101"/>
  <c r="C95" i="101"/>
  <c r="C96" i="101"/>
  <c r="C97" i="101"/>
  <c r="C98" i="101"/>
  <c r="C99" i="101"/>
  <c r="C100" i="101"/>
  <c r="C101" i="101"/>
  <c r="C102" i="101"/>
  <c r="C103" i="101"/>
  <c r="C104" i="101"/>
  <c r="C105" i="101"/>
  <c r="C106" i="101"/>
  <c r="C107" i="101"/>
  <c r="C108" i="101"/>
  <c r="C109" i="101"/>
  <c r="C110" i="101"/>
  <c r="C111" i="101"/>
  <c r="C112" i="101"/>
  <c r="C113" i="101"/>
  <c r="C115" i="101"/>
  <c r="C64" i="101"/>
  <c r="B124" i="101"/>
  <c r="B125" i="101"/>
  <c r="B126" i="101"/>
  <c r="B127" i="101"/>
  <c r="B128" i="101"/>
  <c r="B129" i="101"/>
  <c r="B11" i="101" s="1"/>
  <c r="B130" i="101"/>
  <c r="B131" i="101"/>
  <c r="B132" i="101"/>
  <c r="B133" i="101"/>
  <c r="B134" i="101"/>
  <c r="B135" i="101"/>
  <c r="B136" i="101"/>
  <c r="B137" i="101"/>
  <c r="B138" i="101"/>
  <c r="B20" i="101" s="1"/>
  <c r="B196" i="101" s="1"/>
  <c r="B139" i="101"/>
  <c r="B140" i="101"/>
  <c r="B141" i="101"/>
  <c r="B142" i="101"/>
  <c r="B143" i="101"/>
  <c r="B144" i="101"/>
  <c r="B145" i="101"/>
  <c r="B146" i="101"/>
  <c r="B147" i="101"/>
  <c r="B148" i="101"/>
  <c r="B149" i="101"/>
  <c r="B150" i="101"/>
  <c r="B151" i="101"/>
  <c r="B152" i="101"/>
  <c r="B153" i="101"/>
  <c r="B154" i="101"/>
  <c r="B155" i="101"/>
  <c r="B156" i="101"/>
  <c r="B157" i="101"/>
  <c r="B158" i="101"/>
  <c r="B159" i="101"/>
  <c r="B160" i="101"/>
  <c r="B161" i="101"/>
  <c r="B162" i="101"/>
  <c r="B163" i="101"/>
  <c r="B164" i="101"/>
  <c r="B165" i="101"/>
  <c r="B166" i="101"/>
  <c r="B167" i="101"/>
  <c r="B168" i="101"/>
  <c r="B169" i="101"/>
  <c r="B170" i="101"/>
  <c r="B52" i="101" s="1"/>
  <c r="B228" i="101" s="1"/>
  <c r="B171" i="101"/>
  <c r="B172" i="101"/>
  <c r="B173" i="101"/>
  <c r="B174" i="101"/>
  <c r="B123" i="101"/>
  <c r="B65" i="101"/>
  <c r="B66" i="101"/>
  <c r="B67" i="101"/>
  <c r="B68" i="101"/>
  <c r="B9" i="101"/>
  <c r="B69" i="101"/>
  <c r="B10" i="101"/>
  <c r="B70" i="101"/>
  <c r="B71" i="101"/>
  <c r="B12" i="101"/>
  <c r="B72" i="101"/>
  <c r="B13" i="101"/>
  <c r="B73" i="101"/>
  <c r="B14" i="101"/>
  <c r="B74" i="101"/>
  <c r="B15" i="101"/>
  <c r="B75" i="101"/>
  <c r="B16" i="101"/>
  <c r="B76" i="101"/>
  <c r="B17" i="101"/>
  <c r="B77" i="101"/>
  <c r="B18" i="101"/>
  <c r="B78" i="101"/>
  <c r="B79" i="101"/>
  <c r="B80" i="101"/>
  <c r="B21" i="101"/>
  <c r="B81" i="101"/>
  <c r="B22" i="101"/>
  <c r="B82" i="101"/>
  <c r="B83" i="101"/>
  <c r="B24" i="101" s="1"/>
  <c r="B84" i="101"/>
  <c r="B25" i="101"/>
  <c r="B85" i="101"/>
  <c r="B26" i="101" s="1"/>
  <c r="B86" i="101"/>
  <c r="B27" i="101" s="1"/>
  <c r="B87" i="101"/>
  <c r="B28" i="101" s="1"/>
  <c r="B204" i="101" s="1"/>
  <c r="B88" i="101"/>
  <c r="B29" i="101"/>
  <c r="B89" i="101"/>
  <c r="B30" i="101" s="1"/>
  <c r="B90" i="101"/>
  <c r="B91" i="101"/>
  <c r="B92" i="101"/>
  <c r="B33" i="101" s="1"/>
  <c r="B93" i="101"/>
  <c r="B34" i="101"/>
  <c r="B94" i="101"/>
  <c r="B35" i="101" s="1"/>
  <c r="B95" i="101"/>
  <c r="B36" i="101" s="1"/>
  <c r="B96" i="101"/>
  <c r="B37" i="101" s="1"/>
  <c r="B97" i="101"/>
  <c r="B38" i="101"/>
  <c r="B98" i="101"/>
  <c r="B99" i="101"/>
  <c r="B40" i="101"/>
  <c r="B100" i="101"/>
  <c r="B41" i="101"/>
  <c r="B101" i="101"/>
  <c r="B42" i="101"/>
  <c r="B102" i="101"/>
  <c r="B103" i="101"/>
  <c r="B104" i="101"/>
  <c r="B45" i="101"/>
  <c r="B105" i="101"/>
  <c r="B46" i="101"/>
  <c r="B106" i="101"/>
  <c r="B47" i="101"/>
  <c r="B107" i="101"/>
  <c r="B48" i="101"/>
  <c r="B108" i="101"/>
  <c r="B109" i="101"/>
  <c r="B50" i="101" s="1"/>
  <c r="B110" i="101"/>
  <c r="B111" i="101"/>
  <c r="B112" i="101"/>
  <c r="B53" i="101"/>
  <c r="B113" i="101"/>
  <c r="B54" i="101"/>
  <c r="B114" i="101"/>
  <c r="B115" i="101"/>
  <c r="B64" i="101"/>
  <c r="B5" i="101"/>
  <c r="I123" i="100"/>
  <c r="I124" i="100"/>
  <c r="I125" i="100"/>
  <c r="I126" i="100"/>
  <c r="I127" i="100"/>
  <c r="I128" i="100"/>
  <c r="I129" i="100"/>
  <c r="I11" i="100" s="1"/>
  <c r="I130" i="100"/>
  <c r="I131" i="100"/>
  <c r="I132" i="100"/>
  <c r="I133" i="100"/>
  <c r="I134" i="100"/>
  <c r="I135" i="100"/>
  <c r="I136" i="100"/>
  <c r="I137" i="100"/>
  <c r="I19" i="100" s="1"/>
  <c r="I138" i="100"/>
  <c r="I139" i="100"/>
  <c r="I21" i="100" s="1"/>
  <c r="I140" i="100"/>
  <c r="I141" i="100"/>
  <c r="I142" i="100"/>
  <c r="I24" i="100" s="1"/>
  <c r="I143" i="100"/>
  <c r="I144" i="100"/>
  <c r="I145" i="100"/>
  <c r="I27" i="100" s="1"/>
  <c r="I146" i="100"/>
  <c r="I147" i="100"/>
  <c r="I29" i="100" s="1"/>
  <c r="I148" i="100"/>
  <c r="I149" i="100"/>
  <c r="I150" i="100"/>
  <c r="I151" i="100"/>
  <c r="I152" i="100"/>
  <c r="I153" i="100"/>
  <c r="I35" i="100" s="1"/>
  <c r="I154" i="100"/>
  <c r="I155" i="100"/>
  <c r="I156" i="100"/>
  <c r="I157" i="100"/>
  <c r="I158" i="100"/>
  <c r="I159" i="100"/>
  <c r="I160" i="100"/>
  <c r="I161" i="100"/>
  <c r="I43" i="100" s="1"/>
  <c r="I162" i="100"/>
  <c r="I163" i="100"/>
  <c r="I45" i="100" s="1"/>
  <c r="I164" i="100"/>
  <c r="I165" i="100"/>
  <c r="I166" i="100"/>
  <c r="I167" i="100"/>
  <c r="I168" i="100"/>
  <c r="I169" i="100"/>
  <c r="I51" i="100" s="1"/>
  <c r="I170" i="100"/>
  <c r="I171" i="100"/>
  <c r="I172" i="100"/>
  <c r="I173" i="100"/>
  <c r="I122" i="100"/>
  <c r="I64" i="100"/>
  <c r="I65" i="100"/>
  <c r="I66" i="100"/>
  <c r="I7" i="100" s="1"/>
  <c r="I67" i="100"/>
  <c r="I8" i="100"/>
  <c r="I68" i="100"/>
  <c r="I9" i="100"/>
  <c r="I69" i="100"/>
  <c r="I10" i="100" s="1"/>
  <c r="I70" i="100"/>
  <c r="I71" i="100"/>
  <c r="I12" i="100" s="1"/>
  <c r="I72" i="100"/>
  <c r="I13" i="100"/>
  <c r="I73" i="100"/>
  <c r="I14" i="100"/>
  <c r="I74" i="100"/>
  <c r="I75" i="100"/>
  <c r="I76" i="100"/>
  <c r="I17" i="100"/>
  <c r="I77" i="100"/>
  <c r="I18" i="100"/>
  <c r="I78" i="100"/>
  <c r="I79" i="100"/>
  <c r="I80" i="100"/>
  <c r="I81" i="100"/>
  <c r="I22" i="100" s="1"/>
  <c r="I82" i="100"/>
  <c r="I83" i="100"/>
  <c r="I84" i="100"/>
  <c r="I25" i="100" s="1"/>
  <c r="I85" i="100"/>
  <c r="I26" i="100"/>
  <c r="I86" i="100"/>
  <c r="I87" i="100"/>
  <c r="I28" i="100" s="1"/>
  <c r="I88" i="100"/>
  <c r="I89" i="100"/>
  <c r="I90" i="100"/>
  <c r="I31" i="100"/>
  <c r="I91" i="100"/>
  <c r="I32" i="100"/>
  <c r="I92" i="100"/>
  <c r="I33" i="100"/>
  <c r="I93" i="100"/>
  <c r="I94" i="100"/>
  <c r="I95" i="100"/>
  <c r="I36" i="100"/>
  <c r="I96" i="100"/>
  <c r="I97" i="100"/>
  <c r="I38" i="100" s="1"/>
  <c r="I98" i="100"/>
  <c r="I99" i="100"/>
  <c r="I40" i="100" s="1"/>
  <c r="I100" i="100"/>
  <c r="I101" i="100"/>
  <c r="I42" i="100" s="1"/>
  <c r="I102" i="100"/>
  <c r="I103" i="100"/>
  <c r="I104" i="100"/>
  <c r="I105" i="100"/>
  <c r="I46" i="100" s="1"/>
  <c r="I106" i="100"/>
  <c r="I107" i="100"/>
  <c r="I48" i="100" s="1"/>
  <c r="I108" i="100"/>
  <c r="I49" i="100" s="1"/>
  <c r="I109" i="100"/>
  <c r="I50" i="100"/>
  <c r="I110" i="100"/>
  <c r="I111" i="100"/>
  <c r="I112" i="100"/>
  <c r="I53" i="100" s="1"/>
  <c r="I113" i="100"/>
  <c r="I54" i="100" s="1"/>
  <c r="I114" i="100"/>
  <c r="I63" i="100"/>
  <c r="I4" i="100" s="1"/>
  <c r="G123" i="100"/>
  <c r="G124" i="100"/>
  <c r="G125" i="100"/>
  <c r="G126" i="100"/>
  <c r="G127" i="100"/>
  <c r="G128" i="100"/>
  <c r="G129" i="100"/>
  <c r="G130" i="100"/>
  <c r="G131" i="100"/>
  <c r="G132" i="100"/>
  <c r="G133" i="100"/>
  <c r="G134" i="100"/>
  <c r="G135" i="100"/>
  <c r="G136" i="100"/>
  <c r="G137" i="100"/>
  <c r="G138" i="100"/>
  <c r="G139" i="100"/>
  <c r="G140" i="100"/>
  <c r="G141" i="100"/>
  <c r="G142" i="100"/>
  <c r="G143" i="100"/>
  <c r="G144" i="100"/>
  <c r="G145" i="100"/>
  <c r="G146" i="100"/>
  <c r="G147" i="100"/>
  <c r="G148" i="100"/>
  <c r="G149" i="100"/>
  <c r="G150" i="100"/>
  <c r="G151" i="100"/>
  <c r="G152" i="100"/>
  <c r="G153" i="100"/>
  <c r="G154" i="100"/>
  <c r="G155" i="100"/>
  <c r="G156" i="100"/>
  <c r="G157" i="100"/>
  <c r="G158" i="100"/>
  <c r="G159" i="100"/>
  <c r="G160" i="100"/>
  <c r="G161" i="100"/>
  <c r="G162" i="100"/>
  <c r="G163" i="100"/>
  <c r="G164" i="100"/>
  <c r="G165" i="100"/>
  <c r="G166" i="100"/>
  <c r="G167" i="100"/>
  <c r="G168" i="100"/>
  <c r="G169" i="100"/>
  <c r="G170" i="100"/>
  <c r="G171" i="100"/>
  <c r="G172" i="100"/>
  <c r="G173" i="100"/>
  <c r="G122" i="100"/>
  <c r="G64" i="100"/>
  <c r="G5" i="100" s="1"/>
  <c r="G65" i="100"/>
  <c r="G66" i="100"/>
  <c r="G67" i="100"/>
  <c r="G68" i="100"/>
  <c r="G9" i="100" s="1"/>
  <c r="G69" i="100"/>
  <c r="G70" i="100"/>
  <c r="G71" i="100"/>
  <c r="G12" i="100" s="1"/>
  <c r="G72" i="100"/>
  <c r="G73" i="100"/>
  <c r="G74" i="100"/>
  <c r="G15" i="100" s="1"/>
  <c r="G75" i="100"/>
  <c r="G76" i="100"/>
  <c r="G77" i="100"/>
  <c r="G78" i="100"/>
  <c r="G19" i="100" s="1"/>
  <c r="G79" i="100"/>
  <c r="G80" i="100"/>
  <c r="G81" i="100"/>
  <c r="G82" i="100"/>
  <c r="G23" i="100" s="1"/>
  <c r="G83" i="100"/>
  <c r="G84" i="100"/>
  <c r="G85" i="100"/>
  <c r="G86" i="100"/>
  <c r="G87" i="100"/>
  <c r="G88" i="100"/>
  <c r="G89" i="100"/>
  <c r="G90" i="100"/>
  <c r="G91" i="100"/>
  <c r="G32" i="100" s="1"/>
  <c r="G92" i="100"/>
  <c r="G33" i="100" s="1"/>
  <c r="G93" i="100"/>
  <c r="G94" i="100"/>
  <c r="G95" i="100"/>
  <c r="G96" i="100"/>
  <c r="G97" i="100"/>
  <c r="G98" i="100"/>
  <c r="G39" i="100" s="1"/>
  <c r="G99" i="100"/>
  <c r="G40" i="100" s="1"/>
  <c r="G100" i="100"/>
  <c r="G101" i="100"/>
  <c r="G102" i="100"/>
  <c r="G103" i="100"/>
  <c r="G104" i="100"/>
  <c r="G105" i="100"/>
  <c r="G106" i="100"/>
  <c r="G107" i="100"/>
  <c r="G48" i="100" s="1"/>
  <c r="G108" i="100"/>
  <c r="G109" i="100"/>
  <c r="G110" i="100"/>
  <c r="G111" i="100"/>
  <c r="G112" i="100"/>
  <c r="G113" i="100"/>
  <c r="G114" i="100"/>
  <c r="G55" i="100" s="1"/>
  <c r="G63" i="100"/>
  <c r="G4" i="100" s="1"/>
  <c r="B124" i="114"/>
  <c r="J123" i="100"/>
  <c r="B125" i="114"/>
  <c r="J124" i="100"/>
  <c r="B126" i="114"/>
  <c r="J125" i="100"/>
  <c r="B127" i="114"/>
  <c r="J126" i="100"/>
  <c r="B128" i="114"/>
  <c r="J127" i="100"/>
  <c r="B129" i="114"/>
  <c r="J128" i="100"/>
  <c r="B130" i="114"/>
  <c r="J129" i="100"/>
  <c r="B131" i="114"/>
  <c r="J130" i="100"/>
  <c r="B132" i="114"/>
  <c r="J131" i="100"/>
  <c r="B133" i="114"/>
  <c r="B134" i="114"/>
  <c r="J133" i="100" s="1"/>
  <c r="B135" i="114"/>
  <c r="B17" i="114" s="1"/>
  <c r="B136" i="114"/>
  <c r="J135" i="100" s="1"/>
  <c r="B137" i="114"/>
  <c r="J136" i="100" s="1"/>
  <c r="B138" i="114"/>
  <c r="J137" i="100" s="1"/>
  <c r="B139" i="114"/>
  <c r="J138" i="100" s="1"/>
  <c r="B140" i="114"/>
  <c r="J139" i="100" s="1"/>
  <c r="B141" i="114"/>
  <c r="J140" i="100" s="1"/>
  <c r="B142" i="114"/>
  <c r="J141" i="100" s="1"/>
  <c r="B143" i="114"/>
  <c r="J142" i="100" s="1"/>
  <c r="B144" i="114"/>
  <c r="J143" i="100" s="1"/>
  <c r="B145" i="114"/>
  <c r="J144" i="100" s="1"/>
  <c r="B146" i="114"/>
  <c r="J145" i="100" s="1"/>
  <c r="B147" i="114"/>
  <c r="B29" i="114" s="1"/>
  <c r="B148" i="114"/>
  <c r="J147" i="100" s="1"/>
  <c r="B149" i="114"/>
  <c r="J148" i="100" s="1"/>
  <c r="B150" i="114"/>
  <c r="J149" i="100" s="1"/>
  <c r="B151" i="114"/>
  <c r="J150" i="100" s="1"/>
  <c r="B152" i="114"/>
  <c r="J151" i="100" s="1"/>
  <c r="J33" i="100" s="1"/>
  <c r="B153" i="114"/>
  <c r="J152" i="100" s="1"/>
  <c r="B154" i="114"/>
  <c r="J153" i="100" s="1"/>
  <c r="J35" i="100" s="1"/>
  <c r="B155" i="114"/>
  <c r="B37" i="114" s="1"/>
  <c r="B156" i="114"/>
  <c r="J155" i="100" s="1"/>
  <c r="B157" i="114"/>
  <c r="B158" i="114"/>
  <c r="J157" i="100"/>
  <c r="B159" i="114"/>
  <c r="J158" i="100"/>
  <c r="B160" i="114"/>
  <c r="J159" i="100"/>
  <c r="B161" i="114"/>
  <c r="J160" i="100"/>
  <c r="B162" i="114"/>
  <c r="J161" i="100"/>
  <c r="B163" i="114"/>
  <c r="J162" i="100"/>
  <c r="B164" i="114"/>
  <c r="J163" i="100"/>
  <c r="J45" i="100" s="1"/>
  <c r="B165" i="114"/>
  <c r="J164" i="100"/>
  <c r="B166" i="114"/>
  <c r="J165" i="100"/>
  <c r="B167" i="114"/>
  <c r="J166" i="100"/>
  <c r="B168" i="114"/>
  <c r="J167" i="100"/>
  <c r="B169" i="114"/>
  <c r="J168" i="100"/>
  <c r="B170" i="114"/>
  <c r="J169" i="100"/>
  <c r="B171" i="114"/>
  <c r="J170" i="100"/>
  <c r="J52" i="100" s="1"/>
  <c r="B172" i="114"/>
  <c r="J171" i="100"/>
  <c r="B173" i="114"/>
  <c r="J172" i="100"/>
  <c r="B174" i="114"/>
  <c r="B123" i="114"/>
  <c r="J122" i="100" s="1"/>
  <c r="T64" i="69"/>
  <c r="H63" i="100" s="1"/>
  <c r="T65" i="69"/>
  <c r="T66" i="69"/>
  <c r="H65" i="100" s="1"/>
  <c r="T67" i="69"/>
  <c r="H66" i="100"/>
  <c r="T68" i="69"/>
  <c r="H67" i="100"/>
  <c r="T69" i="69"/>
  <c r="H68" i="100"/>
  <c r="T70" i="69"/>
  <c r="H69" i="100" s="1"/>
  <c r="T71" i="69"/>
  <c r="H70" i="100"/>
  <c r="T72" i="69"/>
  <c r="H71" i="100"/>
  <c r="T73" i="69"/>
  <c r="H72" i="100"/>
  <c r="T74" i="69"/>
  <c r="H73" i="100" s="1"/>
  <c r="T133" i="69"/>
  <c r="H132" i="100"/>
  <c r="T75" i="69"/>
  <c r="T76" i="69"/>
  <c r="T77" i="69"/>
  <c r="H76" i="100"/>
  <c r="T78" i="69"/>
  <c r="H77" i="100" s="1"/>
  <c r="H18" i="100" s="1"/>
  <c r="T79" i="69"/>
  <c r="T80" i="69"/>
  <c r="T81" i="69"/>
  <c r="H80" i="100"/>
  <c r="T82" i="69"/>
  <c r="H81" i="100"/>
  <c r="T83" i="69"/>
  <c r="T24" i="69" s="1"/>
  <c r="T84" i="69"/>
  <c r="H83" i="100" s="1"/>
  <c r="T85" i="69"/>
  <c r="H84" i="100" s="1"/>
  <c r="T86" i="69"/>
  <c r="H85" i="100" s="1"/>
  <c r="T87" i="69"/>
  <c r="H86" i="100"/>
  <c r="T88" i="69"/>
  <c r="H87" i="100" s="1"/>
  <c r="T89" i="69"/>
  <c r="H88" i="100" s="1"/>
  <c r="T90" i="69"/>
  <c r="H89" i="100" s="1"/>
  <c r="T91" i="69"/>
  <c r="H90" i="100"/>
  <c r="T92" i="69"/>
  <c r="H91" i="100" s="1"/>
  <c r="T93" i="69"/>
  <c r="H92" i="100"/>
  <c r="T94" i="69"/>
  <c r="H93" i="100" s="1"/>
  <c r="T95" i="69"/>
  <c r="H94" i="100"/>
  <c r="T96" i="69"/>
  <c r="H95" i="100" s="1"/>
  <c r="T97" i="69"/>
  <c r="H96" i="100"/>
  <c r="T98" i="69"/>
  <c r="H97" i="100" s="1"/>
  <c r="T99" i="69"/>
  <c r="H98" i="100"/>
  <c r="T100" i="69"/>
  <c r="H99" i="100" s="1"/>
  <c r="T101" i="69"/>
  <c r="H100" i="100"/>
  <c r="T102" i="69"/>
  <c r="H101" i="100" s="1"/>
  <c r="T103" i="69"/>
  <c r="H102" i="100"/>
  <c r="T104" i="69"/>
  <c r="H103" i="100" s="1"/>
  <c r="H44" i="100" s="1"/>
  <c r="T105" i="69"/>
  <c r="H104" i="100"/>
  <c r="T106" i="69"/>
  <c r="H105" i="100" s="1"/>
  <c r="T107" i="69"/>
  <c r="H106" i="100"/>
  <c r="T108" i="69"/>
  <c r="H107" i="100" s="1"/>
  <c r="T109" i="69"/>
  <c r="T110" i="69"/>
  <c r="H109" i="100"/>
  <c r="T111" i="69"/>
  <c r="H110" i="100"/>
  <c r="T112" i="69"/>
  <c r="H111" i="100" s="1"/>
  <c r="T113" i="69"/>
  <c r="T114" i="69"/>
  <c r="H113" i="100"/>
  <c r="B5" i="78"/>
  <c r="B124" i="93"/>
  <c r="E123" i="100"/>
  <c r="B125" i="93"/>
  <c r="E124" i="100" s="1"/>
  <c r="E6" i="100" s="1"/>
  <c r="B126" i="93"/>
  <c r="E125" i="100"/>
  <c r="B127" i="93"/>
  <c r="E126" i="100"/>
  <c r="B128" i="93"/>
  <c r="E127" i="100"/>
  <c r="B129" i="93"/>
  <c r="E128" i="100" s="1"/>
  <c r="B130" i="93"/>
  <c r="E129" i="100"/>
  <c r="B131" i="93"/>
  <c r="E130" i="100"/>
  <c r="B132" i="93"/>
  <c r="E131" i="100"/>
  <c r="B133" i="93"/>
  <c r="E132" i="100" s="1"/>
  <c r="B134" i="93"/>
  <c r="E133" i="100"/>
  <c r="B135" i="93"/>
  <c r="E134" i="100"/>
  <c r="B136" i="93"/>
  <c r="E135" i="100"/>
  <c r="B137" i="93"/>
  <c r="E136" i="100" s="1"/>
  <c r="B138" i="93"/>
  <c r="E137" i="100"/>
  <c r="B139" i="93"/>
  <c r="E138" i="100"/>
  <c r="B140" i="93"/>
  <c r="E139" i="100"/>
  <c r="B141" i="93"/>
  <c r="E140" i="100" s="1"/>
  <c r="E22" i="100" s="1"/>
  <c r="B142" i="93"/>
  <c r="E141" i="100"/>
  <c r="B143" i="93"/>
  <c r="E142" i="100"/>
  <c r="B144" i="93"/>
  <c r="E143" i="100"/>
  <c r="B145" i="93"/>
  <c r="E144" i="100" s="1"/>
  <c r="E26" i="100" s="1"/>
  <c r="B146" i="93"/>
  <c r="E145" i="100"/>
  <c r="B147" i="93"/>
  <c r="E146" i="100"/>
  <c r="B148" i="93"/>
  <c r="E147" i="100"/>
  <c r="B149" i="93"/>
  <c r="E148" i="100" s="1"/>
  <c r="E30" i="100" s="1"/>
  <c r="B150" i="93"/>
  <c r="E149" i="100"/>
  <c r="B151" i="93"/>
  <c r="E150" i="100"/>
  <c r="B152" i="93"/>
  <c r="E151" i="100"/>
  <c r="B153" i="93"/>
  <c r="E152" i="100" s="1"/>
  <c r="E34" i="100" s="1"/>
  <c r="B154" i="93"/>
  <c r="E153" i="100"/>
  <c r="B155" i="93"/>
  <c r="E154" i="100"/>
  <c r="B156" i="93"/>
  <c r="E155" i="100"/>
  <c r="B157" i="93"/>
  <c r="E156" i="100" s="1"/>
  <c r="E38" i="100" s="1"/>
  <c r="B158" i="93"/>
  <c r="E157" i="100"/>
  <c r="B159" i="93"/>
  <c r="E158" i="100"/>
  <c r="B160" i="93"/>
  <c r="E159" i="100"/>
  <c r="B161" i="93"/>
  <c r="E160" i="100" s="1"/>
  <c r="E42" i="100" s="1"/>
  <c r="B162" i="93"/>
  <c r="E161" i="100"/>
  <c r="B163" i="93"/>
  <c r="E162" i="100"/>
  <c r="B164" i="93"/>
  <c r="E163" i="100"/>
  <c r="B165" i="93"/>
  <c r="E164" i="100" s="1"/>
  <c r="E46" i="100" s="1"/>
  <c r="B166" i="93"/>
  <c r="E165" i="100"/>
  <c r="B167" i="93"/>
  <c r="E166" i="100"/>
  <c r="B168" i="93"/>
  <c r="E167" i="100" s="1"/>
  <c r="B169" i="93"/>
  <c r="E168" i="100" s="1"/>
  <c r="E50" i="100" s="1"/>
  <c r="B170" i="93"/>
  <c r="E169" i="100"/>
  <c r="B171" i="93"/>
  <c r="E170" i="100"/>
  <c r="B172" i="93"/>
  <c r="E171" i="100" s="1"/>
  <c r="B173" i="93"/>
  <c r="E172" i="100" s="1"/>
  <c r="B174" i="93"/>
  <c r="E173" i="100"/>
  <c r="B123" i="93"/>
  <c r="B65" i="93"/>
  <c r="B6" i="93" s="1"/>
  <c r="B66" i="93"/>
  <c r="B67" i="93"/>
  <c r="E66" i="100" s="1"/>
  <c r="E7" i="100" s="1"/>
  <c r="B68" i="93"/>
  <c r="B69" i="93"/>
  <c r="E68" i="100" s="1"/>
  <c r="E9" i="100" s="1"/>
  <c r="B70" i="93"/>
  <c r="E69" i="100" s="1"/>
  <c r="E10" i="100" s="1"/>
  <c r="B71" i="93"/>
  <c r="E70" i="100"/>
  <c r="E11" i="100" s="1"/>
  <c r="B72" i="93"/>
  <c r="E71" i="100"/>
  <c r="B73" i="93"/>
  <c r="E72" i="100"/>
  <c r="B74" i="93"/>
  <c r="E73" i="100" s="1"/>
  <c r="B75" i="93"/>
  <c r="E74" i="100"/>
  <c r="E15" i="100" s="1"/>
  <c r="B76" i="93"/>
  <c r="E75" i="100"/>
  <c r="B77" i="93"/>
  <c r="E76" i="100"/>
  <c r="B78" i="93"/>
  <c r="E77" i="100" s="1"/>
  <c r="E18" i="100" s="1"/>
  <c r="B79" i="93"/>
  <c r="E78" i="100"/>
  <c r="E19" i="100" s="1"/>
  <c r="B80" i="93"/>
  <c r="B81" i="93"/>
  <c r="E80" i="100" s="1"/>
  <c r="E21" i="100" s="1"/>
  <c r="B82" i="93"/>
  <c r="E81" i="100"/>
  <c r="B83" i="93"/>
  <c r="E82" i="100" s="1"/>
  <c r="E23" i="100" s="1"/>
  <c r="B84" i="93"/>
  <c r="E83" i="100" s="1"/>
  <c r="E24" i="100" s="1"/>
  <c r="B85" i="93"/>
  <c r="E84" i="100"/>
  <c r="B86" i="93"/>
  <c r="E85" i="100"/>
  <c r="B87" i="93"/>
  <c r="E86" i="100" s="1"/>
  <c r="E27" i="100" s="1"/>
  <c r="B88" i="93"/>
  <c r="B89" i="93"/>
  <c r="E88" i="100" s="1"/>
  <c r="E29" i="100" s="1"/>
  <c r="B90" i="93"/>
  <c r="B91" i="93"/>
  <c r="E90" i="100"/>
  <c r="B92" i="93"/>
  <c r="E91" i="100" s="1"/>
  <c r="E32" i="100" s="1"/>
  <c r="B93" i="93"/>
  <c r="E92" i="100"/>
  <c r="B94" i="93"/>
  <c r="E93" i="100"/>
  <c r="B95" i="93"/>
  <c r="B96" i="93"/>
  <c r="E95" i="100" s="1"/>
  <c r="E36" i="100" s="1"/>
  <c r="B97" i="93"/>
  <c r="E96" i="100"/>
  <c r="B98" i="93"/>
  <c r="E97" i="100"/>
  <c r="B99" i="93"/>
  <c r="E98" i="100" s="1"/>
  <c r="E39" i="100" s="1"/>
  <c r="B100" i="93"/>
  <c r="B101" i="93"/>
  <c r="E100" i="100" s="1"/>
  <c r="E41" i="100" s="1"/>
  <c r="B102" i="93"/>
  <c r="B103" i="93"/>
  <c r="E102" i="100"/>
  <c r="E43" i="100"/>
  <c r="B104" i="93"/>
  <c r="E103" i="100"/>
  <c r="B105" i="93"/>
  <c r="E104" i="100" s="1"/>
  <c r="E45" i="100" s="1"/>
  <c r="B106" i="93"/>
  <c r="B107" i="93"/>
  <c r="E106" i="100"/>
  <c r="B108" i="93"/>
  <c r="E107" i="100" s="1"/>
  <c r="E48" i="100" s="1"/>
  <c r="B109" i="93"/>
  <c r="E108" i="100"/>
  <c r="E49" i="100" s="1"/>
  <c r="B110" i="93"/>
  <c r="E109" i="100"/>
  <c r="B111" i="93"/>
  <c r="E110" i="100"/>
  <c r="B112" i="93"/>
  <c r="E111" i="100" s="1"/>
  <c r="E52" i="100" s="1"/>
  <c r="B113" i="93"/>
  <c r="E112" i="100" s="1"/>
  <c r="E53" i="100" s="1"/>
  <c r="B114" i="93"/>
  <c r="E113" i="100" s="1"/>
  <c r="E54" i="100" s="1"/>
  <c r="B115" i="93"/>
  <c r="E114" i="100"/>
  <c r="D123" i="100"/>
  <c r="D124" i="100"/>
  <c r="D125" i="100"/>
  <c r="D127" i="100"/>
  <c r="D128" i="100"/>
  <c r="D129" i="100"/>
  <c r="D130" i="100"/>
  <c r="D131" i="100"/>
  <c r="D132" i="100"/>
  <c r="D133" i="100"/>
  <c r="D134" i="100"/>
  <c r="D135" i="100"/>
  <c r="D136" i="100"/>
  <c r="D137" i="100"/>
  <c r="D139" i="100"/>
  <c r="D140" i="100"/>
  <c r="D141" i="100"/>
  <c r="D143" i="100"/>
  <c r="D144" i="100"/>
  <c r="D26" i="100"/>
  <c r="D145" i="100"/>
  <c r="D146" i="100"/>
  <c r="D147" i="100"/>
  <c r="D148" i="100"/>
  <c r="D149" i="100"/>
  <c r="D150" i="100"/>
  <c r="D151" i="100"/>
  <c r="D152" i="100"/>
  <c r="D153" i="100"/>
  <c r="D154" i="100"/>
  <c r="D155" i="100"/>
  <c r="D156" i="100"/>
  <c r="D157" i="100"/>
  <c r="D158" i="100"/>
  <c r="D159" i="100"/>
  <c r="D160" i="100"/>
  <c r="D161" i="100"/>
  <c r="D163" i="100"/>
  <c r="D164" i="100"/>
  <c r="D165" i="100"/>
  <c r="D166" i="100"/>
  <c r="D167" i="100"/>
  <c r="D168" i="100"/>
  <c r="D169" i="100"/>
  <c r="D171" i="100"/>
  <c r="D172" i="100"/>
  <c r="D173" i="100"/>
  <c r="D65" i="100"/>
  <c r="D66" i="100"/>
  <c r="D67" i="100"/>
  <c r="D69" i="100"/>
  <c r="D70" i="100"/>
  <c r="D11" i="100"/>
  <c r="D75" i="100"/>
  <c r="D76" i="100"/>
  <c r="D79" i="100"/>
  <c r="D80" i="100"/>
  <c r="D21" i="100"/>
  <c r="D81" i="100"/>
  <c r="D83" i="100"/>
  <c r="D85" i="100"/>
  <c r="D87" i="100"/>
  <c r="D28" i="100"/>
  <c r="D91" i="100"/>
  <c r="D94" i="100"/>
  <c r="D95" i="100"/>
  <c r="D36" i="100"/>
  <c r="D96" i="100"/>
  <c r="D97" i="100"/>
  <c r="D99" i="100"/>
  <c r="D40" i="100"/>
  <c r="D100" i="100"/>
  <c r="D41" i="100"/>
  <c r="D101" i="100"/>
  <c r="D103" i="100"/>
  <c r="D104" i="100"/>
  <c r="D45" i="100"/>
  <c r="D105" i="100"/>
  <c r="D46" i="100"/>
  <c r="D107" i="100"/>
  <c r="D111" i="100"/>
  <c r="D113" i="100"/>
  <c r="D63" i="100"/>
  <c r="T6" i="52"/>
  <c r="T7" i="52"/>
  <c r="T8" i="52"/>
  <c r="T9" i="52"/>
  <c r="T10"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 i="52"/>
  <c r="S115" i="115"/>
  <c r="S56" i="115"/>
  <c r="R115" i="115"/>
  <c r="R56" i="115" s="1"/>
  <c r="P115" i="115"/>
  <c r="P56" i="115" s="1"/>
  <c r="S114" i="115"/>
  <c r="S55" i="115"/>
  <c r="R114" i="115"/>
  <c r="R55" i="115"/>
  <c r="P114" i="115"/>
  <c r="P55" i="115" s="1"/>
  <c r="S113" i="115"/>
  <c r="S54" i="115" s="1"/>
  <c r="R113" i="115"/>
  <c r="R54" i="115"/>
  <c r="P113" i="115"/>
  <c r="P54" i="115"/>
  <c r="S112" i="115"/>
  <c r="S53" i="115" s="1"/>
  <c r="R112" i="115"/>
  <c r="R53" i="115" s="1"/>
  <c r="P112" i="115"/>
  <c r="P53" i="115"/>
  <c r="S111" i="115"/>
  <c r="S52" i="115"/>
  <c r="R111" i="115"/>
  <c r="R52" i="115" s="1"/>
  <c r="P111" i="115"/>
  <c r="P52" i="115" s="1"/>
  <c r="S110" i="115"/>
  <c r="S51" i="115"/>
  <c r="R110" i="115"/>
  <c r="R51" i="115"/>
  <c r="P110" i="115"/>
  <c r="P51" i="115" s="1"/>
  <c r="S109" i="115"/>
  <c r="S50" i="115" s="1"/>
  <c r="R109" i="115"/>
  <c r="R50" i="115"/>
  <c r="P109" i="115"/>
  <c r="P50" i="115"/>
  <c r="S108" i="115"/>
  <c r="S49" i="115" s="1"/>
  <c r="R108" i="115"/>
  <c r="R49" i="115" s="1"/>
  <c r="P108" i="115"/>
  <c r="P49" i="115"/>
  <c r="S107" i="115"/>
  <c r="S48" i="115"/>
  <c r="R107" i="115"/>
  <c r="R48" i="115" s="1"/>
  <c r="P107" i="115"/>
  <c r="P48" i="115" s="1"/>
  <c r="S106" i="115"/>
  <c r="S47" i="115"/>
  <c r="R106" i="115"/>
  <c r="R47" i="115"/>
  <c r="P106" i="115"/>
  <c r="P47" i="115"/>
  <c r="S105" i="115"/>
  <c r="S46" i="115" s="1"/>
  <c r="R105" i="115"/>
  <c r="R46" i="115"/>
  <c r="P105" i="115"/>
  <c r="P46" i="115"/>
  <c r="S104" i="115"/>
  <c r="S45" i="115"/>
  <c r="R104" i="115"/>
  <c r="R45" i="115" s="1"/>
  <c r="P104" i="115"/>
  <c r="P45" i="115"/>
  <c r="S103" i="115"/>
  <c r="S44" i="115"/>
  <c r="R103" i="115"/>
  <c r="R44" i="115"/>
  <c r="P103" i="115"/>
  <c r="P44" i="115" s="1"/>
  <c r="S102" i="115"/>
  <c r="S43" i="115"/>
  <c r="R102" i="115"/>
  <c r="R43" i="115"/>
  <c r="P102" i="115"/>
  <c r="P43" i="115" s="1"/>
  <c r="S101" i="115"/>
  <c r="S42" i="115" s="1"/>
  <c r="R101" i="115"/>
  <c r="R42" i="115"/>
  <c r="P101" i="115"/>
  <c r="P42" i="115"/>
  <c r="S100" i="115"/>
  <c r="S41" i="115" s="1"/>
  <c r="R100" i="115"/>
  <c r="R41" i="115" s="1"/>
  <c r="P100" i="115"/>
  <c r="P41" i="115"/>
  <c r="S99" i="115"/>
  <c r="S40" i="115"/>
  <c r="R99" i="115"/>
  <c r="R40" i="115" s="1"/>
  <c r="P99" i="115"/>
  <c r="P40" i="115" s="1"/>
  <c r="S98" i="115"/>
  <c r="S39" i="115"/>
  <c r="R98" i="115"/>
  <c r="R39" i="115"/>
  <c r="P98" i="115"/>
  <c r="P39" i="115" s="1"/>
  <c r="S97" i="115"/>
  <c r="S38" i="115" s="1"/>
  <c r="R97" i="115"/>
  <c r="R38" i="115"/>
  <c r="P97" i="115"/>
  <c r="P38" i="115"/>
  <c r="K97" i="115"/>
  <c r="K38" i="115" s="1"/>
  <c r="S96" i="115"/>
  <c r="S37" i="115" s="1"/>
  <c r="R96" i="115"/>
  <c r="R37" i="115"/>
  <c r="P96" i="115"/>
  <c r="P37" i="115"/>
  <c r="S95" i="115"/>
  <c r="S36" i="115" s="1"/>
  <c r="R95" i="115"/>
  <c r="R36" i="115" s="1"/>
  <c r="P95" i="115"/>
  <c r="P36" i="115"/>
  <c r="S94" i="115"/>
  <c r="S35" i="115"/>
  <c r="R94" i="115"/>
  <c r="R35" i="115"/>
  <c r="P94" i="115"/>
  <c r="P35" i="115" s="1"/>
  <c r="S93" i="115"/>
  <c r="S34" i="115"/>
  <c r="R93" i="115"/>
  <c r="R34" i="115"/>
  <c r="P93" i="115"/>
  <c r="P34" i="115"/>
  <c r="S92" i="115"/>
  <c r="S33" i="115" s="1"/>
  <c r="R92" i="115"/>
  <c r="R33" i="115"/>
  <c r="P92" i="115"/>
  <c r="P33" i="115"/>
  <c r="S91" i="115"/>
  <c r="S32" i="115"/>
  <c r="R91" i="115"/>
  <c r="R32" i="115" s="1"/>
  <c r="P91" i="115"/>
  <c r="P32" i="115"/>
  <c r="S90" i="115"/>
  <c r="S31" i="115"/>
  <c r="R90" i="115"/>
  <c r="R31" i="115"/>
  <c r="P90" i="115"/>
  <c r="P31" i="115" s="1"/>
  <c r="S89" i="115"/>
  <c r="S30" i="115"/>
  <c r="R89" i="115"/>
  <c r="R30" i="115"/>
  <c r="P89" i="115"/>
  <c r="P30" i="115"/>
  <c r="S88" i="115"/>
  <c r="S29" i="115" s="1"/>
  <c r="R88" i="115"/>
  <c r="R29" i="115"/>
  <c r="P88" i="115"/>
  <c r="P29" i="115"/>
  <c r="S87" i="115"/>
  <c r="S28" i="115"/>
  <c r="R87" i="115"/>
  <c r="R28" i="115" s="1"/>
  <c r="P87" i="115"/>
  <c r="P28" i="115"/>
  <c r="S86" i="115"/>
  <c r="S27" i="115"/>
  <c r="R86" i="115"/>
  <c r="R27" i="115"/>
  <c r="P86" i="115"/>
  <c r="P27" i="115" s="1"/>
  <c r="S85" i="115"/>
  <c r="S26" i="115"/>
  <c r="R85" i="115"/>
  <c r="R26" i="115" s="1"/>
  <c r="P85" i="115"/>
  <c r="P26" i="115" s="1"/>
  <c r="S84" i="115"/>
  <c r="S25" i="115" s="1"/>
  <c r="R84" i="115"/>
  <c r="R25" i="115"/>
  <c r="P84" i="115"/>
  <c r="P25" i="115" s="1"/>
  <c r="S83" i="115"/>
  <c r="S24" i="115" s="1"/>
  <c r="R83" i="115"/>
  <c r="R24" i="115" s="1"/>
  <c r="P83" i="115"/>
  <c r="P24" i="115"/>
  <c r="S82" i="115"/>
  <c r="S23" i="115" s="1"/>
  <c r="R82" i="115"/>
  <c r="R23" i="115" s="1"/>
  <c r="P82" i="115"/>
  <c r="P23" i="115" s="1"/>
  <c r="S81" i="115"/>
  <c r="S22" i="115"/>
  <c r="R81" i="115"/>
  <c r="R22" i="115" s="1"/>
  <c r="P81" i="115"/>
  <c r="P22" i="115" s="1"/>
  <c r="S80" i="115"/>
  <c r="S21" i="115" s="1"/>
  <c r="R80" i="115"/>
  <c r="R21" i="115"/>
  <c r="P80" i="115"/>
  <c r="P21" i="115" s="1"/>
  <c r="S79" i="115"/>
  <c r="S20" i="115" s="1"/>
  <c r="R79" i="115"/>
  <c r="R20" i="115" s="1"/>
  <c r="P79" i="115"/>
  <c r="P20" i="115"/>
  <c r="S78" i="115"/>
  <c r="S19" i="115" s="1"/>
  <c r="R78" i="115"/>
  <c r="R19" i="115" s="1"/>
  <c r="P78" i="115"/>
  <c r="P19" i="115" s="1"/>
  <c r="S77" i="115"/>
  <c r="S18" i="115"/>
  <c r="R77" i="115"/>
  <c r="R18" i="115" s="1"/>
  <c r="P77" i="115"/>
  <c r="P18" i="115" s="1"/>
  <c r="S76" i="115"/>
  <c r="S17" i="115" s="1"/>
  <c r="R76" i="115"/>
  <c r="R17" i="115"/>
  <c r="P76" i="115"/>
  <c r="P17" i="115" s="1"/>
  <c r="S75" i="115"/>
  <c r="S16" i="115" s="1"/>
  <c r="R75" i="115"/>
  <c r="R16" i="115" s="1"/>
  <c r="P75" i="115"/>
  <c r="P16" i="115"/>
  <c r="S74" i="115"/>
  <c r="S15" i="115" s="1"/>
  <c r="R74" i="115"/>
  <c r="R15" i="115" s="1"/>
  <c r="P74" i="115"/>
  <c r="P15" i="115" s="1"/>
  <c r="S73" i="115"/>
  <c r="S14" i="115"/>
  <c r="R73" i="115"/>
  <c r="R14" i="115" s="1"/>
  <c r="P73" i="115"/>
  <c r="P14" i="115" s="1"/>
  <c r="S72" i="115"/>
  <c r="S13" i="115" s="1"/>
  <c r="R72" i="115"/>
  <c r="R13" i="115"/>
  <c r="P72" i="115"/>
  <c r="P13" i="115" s="1"/>
  <c r="S71" i="115"/>
  <c r="S12" i="115" s="1"/>
  <c r="R71" i="115"/>
  <c r="R12" i="115" s="1"/>
  <c r="P71" i="115"/>
  <c r="P12" i="115"/>
  <c r="S70" i="115"/>
  <c r="S11" i="115" s="1"/>
  <c r="R70" i="115"/>
  <c r="R11" i="115" s="1"/>
  <c r="P70" i="115"/>
  <c r="P11" i="115" s="1"/>
  <c r="S69" i="115"/>
  <c r="S10" i="115"/>
  <c r="R69" i="115"/>
  <c r="R10" i="115" s="1"/>
  <c r="P69" i="115"/>
  <c r="P10" i="115" s="1"/>
  <c r="S68" i="115"/>
  <c r="S9" i="115" s="1"/>
  <c r="R68" i="115"/>
  <c r="R9" i="115"/>
  <c r="P68" i="115"/>
  <c r="P9" i="115" s="1"/>
  <c r="S67" i="115"/>
  <c r="S8" i="115" s="1"/>
  <c r="R67" i="115"/>
  <c r="R8" i="115" s="1"/>
  <c r="P67" i="115"/>
  <c r="P8" i="115"/>
  <c r="S66" i="115"/>
  <c r="S7" i="115" s="1"/>
  <c r="R66" i="115"/>
  <c r="R7" i="115" s="1"/>
  <c r="P66" i="115"/>
  <c r="P7" i="115" s="1"/>
  <c r="S65" i="115"/>
  <c r="S6" i="115"/>
  <c r="R65" i="115"/>
  <c r="R6" i="115" s="1"/>
  <c r="P65" i="115"/>
  <c r="P6" i="115" s="1"/>
  <c r="S64" i="115"/>
  <c r="S5" i="115" s="1"/>
  <c r="R64" i="115"/>
  <c r="R5" i="115"/>
  <c r="P64" i="115"/>
  <c r="P5" i="115" s="1"/>
  <c r="O56" i="115"/>
  <c r="N56" i="115"/>
  <c r="M56" i="115"/>
  <c r="L56" i="115"/>
  <c r="K56" i="115"/>
  <c r="J56" i="115"/>
  <c r="I56" i="115"/>
  <c r="H56" i="115"/>
  <c r="G56" i="115"/>
  <c r="F56" i="115"/>
  <c r="E56" i="115"/>
  <c r="D56" i="115"/>
  <c r="C56" i="115"/>
  <c r="B56" i="115"/>
  <c r="O55" i="115"/>
  <c r="N55" i="115"/>
  <c r="M55" i="115"/>
  <c r="L55" i="115"/>
  <c r="K55" i="115"/>
  <c r="J55" i="115"/>
  <c r="I55" i="115"/>
  <c r="H55" i="115"/>
  <c r="G55" i="115"/>
  <c r="F55" i="115"/>
  <c r="E55" i="115"/>
  <c r="D55" i="115"/>
  <c r="C55" i="115"/>
  <c r="B55" i="115"/>
  <c r="O54" i="115"/>
  <c r="N54" i="115"/>
  <c r="M54" i="115"/>
  <c r="L54" i="115"/>
  <c r="K54" i="115"/>
  <c r="J54" i="115"/>
  <c r="I54" i="115"/>
  <c r="H54" i="115"/>
  <c r="G54" i="115"/>
  <c r="F54" i="115"/>
  <c r="E54" i="115"/>
  <c r="D54" i="115"/>
  <c r="C54" i="115"/>
  <c r="B54" i="115"/>
  <c r="O53" i="115"/>
  <c r="N53" i="115"/>
  <c r="M53" i="115"/>
  <c r="L53" i="115"/>
  <c r="K53" i="115"/>
  <c r="J53" i="115"/>
  <c r="I53" i="115"/>
  <c r="H53" i="115"/>
  <c r="G53" i="115"/>
  <c r="F53" i="115"/>
  <c r="E53" i="115"/>
  <c r="D53" i="115"/>
  <c r="C53" i="115"/>
  <c r="B53" i="115"/>
  <c r="O52" i="115"/>
  <c r="N52" i="115"/>
  <c r="M52" i="115"/>
  <c r="L52" i="115"/>
  <c r="K52" i="115"/>
  <c r="J52" i="115"/>
  <c r="I52" i="115"/>
  <c r="H52" i="115"/>
  <c r="G52" i="115"/>
  <c r="F52" i="115"/>
  <c r="E52" i="115"/>
  <c r="D52" i="115"/>
  <c r="C52" i="115"/>
  <c r="B52" i="115"/>
  <c r="O51" i="115"/>
  <c r="N51" i="115"/>
  <c r="M51" i="115"/>
  <c r="L51" i="115"/>
  <c r="K51" i="115"/>
  <c r="J51" i="115"/>
  <c r="I51" i="115"/>
  <c r="H51" i="115"/>
  <c r="G51" i="115"/>
  <c r="F51" i="115"/>
  <c r="E51" i="115"/>
  <c r="D51" i="115"/>
  <c r="C51" i="115"/>
  <c r="B51" i="115"/>
  <c r="O50" i="115"/>
  <c r="N50" i="115"/>
  <c r="M50" i="115"/>
  <c r="L50" i="115"/>
  <c r="K50" i="115"/>
  <c r="J50" i="115"/>
  <c r="I50" i="115"/>
  <c r="H50" i="115"/>
  <c r="G50" i="115"/>
  <c r="F50" i="115"/>
  <c r="E50" i="115"/>
  <c r="D50" i="115"/>
  <c r="C50" i="115"/>
  <c r="B50" i="115"/>
  <c r="O49" i="115"/>
  <c r="N49" i="115"/>
  <c r="M49" i="115"/>
  <c r="L49" i="115"/>
  <c r="K49" i="115"/>
  <c r="J49" i="115"/>
  <c r="I49" i="115"/>
  <c r="H49" i="115"/>
  <c r="G49" i="115"/>
  <c r="F49" i="115"/>
  <c r="E49" i="115"/>
  <c r="D49" i="115"/>
  <c r="C49" i="115"/>
  <c r="B49" i="115"/>
  <c r="O48" i="115"/>
  <c r="N48" i="115"/>
  <c r="M48" i="115"/>
  <c r="L48" i="115"/>
  <c r="K48" i="115"/>
  <c r="J48" i="115"/>
  <c r="I48" i="115"/>
  <c r="H48" i="115"/>
  <c r="G48" i="115"/>
  <c r="F48" i="115"/>
  <c r="E48" i="115"/>
  <c r="D48" i="115"/>
  <c r="C48" i="115"/>
  <c r="B48" i="115"/>
  <c r="O47" i="115"/>
  <c r="N47" i="115"/>
  <c r="M47" i="115"/>
  <c r="L47" i="115"/>
  <c r="K47" i="115"/>
  <c r="J47" i="115"/>
  <c r="I47" i="115"/>
  <c r="H47" i="115"/>
  <c r="G47" i="115"/>
  <c r="F47" i="115"/>
  <c r="E47" i="115"/>
  <c r="D47" i="115"/>
  <c r="C47" i="115"/>
  <c r="B47" i="115"/>
  <c r="O46" i="115"/>
  <c r="N46" i="115"/>
  <c r="M46" i="115"/>
  <c r="L46" i="115"/>
  <c r="K46" i="115"/>
  <c r="J46" i="115"/>
  <c r="I46" i="115"/>
  <c r="H46" i="115"/>
  <c r="G46" i="115"/>
  <c r="F46" i="115"/>
  <c r="E46" i="115"/>
  <c r="D46" i="115"/>
  <c r="C46" i="115"/>
  <c r="B46" i="115"/>
  <c r="O45" i="115"/>
  <c r="N45" i="115"/>
  <c r="M45" i="115"/>
  <c r="L45" i="115"/>
  <c r="K45" i="115"/>
  <c r="J45" i="115"/>
  <c r="I45" i="115"/>
  <c r="H45" i="115"/>
  <c r="G45" i="115"/>
  <c r="F45" i="115"/>
  <c r="E45" i="115"/>
  <c r="D45" i="115"/>
  <c r="C45" i="115"/>
  <c r="B45" i="115"/>
  <c r="O44" i="115"/>
  <c r="N44" i="115"/>
  <c r="M44" i="115"/>
  <c r="L44" i="115"/>
  <c r="K44" i="115"/>
  <c r="J44" i="115"/>
  <c r="I44" i="115"/>
  <c r="H44" i="115"/>
  <c r="G44" i="115"/>
  <c r="F44" i="115"/>
  <c r="E44" i="115"/>
  <c r="D44" i="115"/>
  <c r="C44" i="115"/>
  <c r="B44" i="115"/>
  <c r="O43" i="115"/>
  <c r="N43" i="115"/>
  <c r="M43" i="115"/>
  <c r="L43" i="115"/>
  <c r="K43" i="115"/>
  <c r="J43" i="115"/>
  <c r="I43" i="115"/>
  <c r="H43" i="115"/>
  <c r="G43" i="115"/>
  <c r="F43" i="115"/>
  <c r="E43" i="115"/>
  <c r="D43" i="115"/>
  <c r="C43" i="115"/>
  <c r="B43" i="115"/>
  <c r="O42" i="115"/>
  <c r="N42" i="115"/>
  <c r="M42" i="115"/>
  <c r="L42" i="115"/>
  <c r="K42" i="115"/>
  <c r="J42" i="115"/>
  <c r="I42" i="115"/>
  <c r="H42" i="115"/>
  <c r="G42" i="115"/>
  <c r="F42" i="115"/>
  <c r="E42" i="115"/>
  <c r="D42" i="115"/>
  <c r="C42" i="115"/>
  <c r="B42" i="115"/>
  <c r="O41" i="115"/>
  <c r="N41" i="115"/>
  <c r="M41" i="115"/>
  <c r="L41" i="115"/>
  <c r="K41" i="115"/>
  <c r="J41" i="115"/>
  <c r="I41" i="115"/>
  <c r="H41" i="115"/>
  <c r="G41" i="115"/>
  <c r="F41" i="115"/>
  <c r="E41" i="115"/>
  <c r="D41" i="115"/>
  <c r="C41" i="115"/>
  <c r="B41" i="115"/>
  <c r="O40" i="115"/>
  <c r="N40" i="115"/>
  <c r="M40" i="115"/>
  <c r="L40" i="115"/>
  <c r="K40" i="115"/>
  <c r="J40" i="115"/>
  <c r="I40" i="115"/>
  <c r="H40" i="115"/>
  <c r="G40" i="115"/>
  <c r="F40" i="115"/>
  <c r="E40" i="115"/>
  <c r="D40" i="115"/>
  <c r="C40" i="115"/>
  <c r="B40" i="115"/>
  <c r="O39" i="115"/>
  <c r="N39" i="115"/>
  <c r="M39" i="115"/>
  <c r="L39" i="115"/>
  <c r="K39" i="115"/>
  <c r="J39" i="115"/>
  <c r="I39" i="115"/>
  <c r="H39" i="115"/>
  <c r="G39" i="115"/>
  <c r="F39" i="115"/>
  <c r="E39" i="115"/>
  <c r="D39" i="115"/>
  <c r="C39" i="115"/>
  <c r="B39" i="115"/>
  <c r="O38" i="115"/>
  <c r="N38" i="115"/>
  <c r="M38" i="115"/>
  <c r="L38" i="115"/>
  <c r="J38" i="115"/>
  <c r="I38" i="115"/>
  <c r="H38" i="115"/>
  <c r="G38" i="115"/>
  <c r="F38" i="115"/>
  <c r="E38" i="115"/>
  <c r="D38" i="115"/>
  <c r="C38" i="115"/>
  <c r="B38" i="115"/>
  <c r="O37" i="115"/>
  <c r="N37" i="115"/>
  <c r="M37" i="115"/>
  <c r="L37" i="115"/>
  <c r="K37" i="115"/>
  <c r="J37" i="115"/>
  <c r="I37" i="115"/>
  <c r="H37" i="115"/>
  <c r="G37" i="115"/>
  <c r="F37" i="115"/>
  <c r="E37" i="115"/>
  <c r="D37" i="115"/>
  <c r="C37" i="115"/>
  <c r="B37" i="115"/>
  <c r="O36" i="115"/>
  <c r="N36" i="115"/>
  <c r="M36" i="115"/>
  <c r="L36" i="115"/>
  <c r="K36" i="115"/>
  <c r="J36" i="115"/>
  <c r="I36" i="115"/>
  <c r="H36" i="115"/>
  <c r="G36" i="115"/>
  <c r="F36" i="115"/>
  <c r="E36" i="115"/>
  <c r="D36" i="115"/>
  <c r="C36" i="115"/>
  <c r="B36" i="115"/>
  <c r="O35" i="115"/>
  <c r="N35" i="115"/>
  <c r="M35" i="115"/>
  <c r="L35" i="115"/>
  <c r="K35" i="115"/>
  <c r="J35" i="115"/>
  <c r="I35" i="115"/>
  <c r="H35" i="115"/>
  <c r="G35" i="115"/>
  <c r="F35" i="115"/>
  <c r="E35" i="115"/>
  <c r="D35" i="115"/>
  <c r="C35" i="115"/>
  <c r="B35" i="115"/>
  <c r="O34" i="115"/>
  <c r="N34" i="115"/>
  <c r="M34" i="115"/>
  <c r="L34" i="115"/>
  <c r="K34" i="115"/>
  <c r="J34" i="115"/>
  <c r="I34" i="115"/>
  <c r="H34" i="115"/>
  <c r="G34" i="115"/>
  <c r="F34" i="115"/>
  <c r="E34" i="115"/>
  <c r="D34" i="115"/>
  <c r="C34" i="115"/>
  <c r="B34" i="115"/>
  <c r="O33" i="115"/>
  <c r="N33" i="115"/>
  <c r="M33" i="115"/>
  <c r="L33" i="115"/>
  <c r="K33" i="115"/>
  <c r="J33" i="115"/>
  <c r="I33" i="115"/>
  <c r="H33" i="115"/>
  <c r="G33" i="115"/>
  <c r="F33" i="115"/>
  <c r="E33" i="115"/>
  <c r="D33" i="115"/>
  <c r="C33" i="115"/>
  <c r="B33" i="115"/>
  <c r="O32" i="115"/>
  <c r="N32" i="115"/>
  <c r="M32" i="115"/>
  <c r="L32" i="115"/>
  <c r="K32" i="115"/>
  <c r="J32" i="115"/>
  <c r="I32" i="115"/>
  <c r="H32" i="115"/>
  <c r="G32" i="115"/>
  <c r="F32" i="115"/>
  <c r="E32" i="115"/>
  <c r="D32" i="115"/>
  <c r="C32" i="115"/>
  <c r="B32" i="115"/>
  <c r="O31" i="115"/>
  <c r="N31" i="115"/>
  <c r="M31" i="115"/>
  <c r="L31" i="115"/>
  <c r="K31" i="115"/>
  <c r="J31" i="115"/>
  <c r="I31" i="115"/>
  <c r="H31" i="115"/>
  <c r="G31" i="115"/>
  <c r="F31" i="115"/>
  <c r="E31" i="115"/>
  <c r="D31" i="115"/>
  <c r="C31" i="115"/>
  <c r="B31" i="115"/>
  <c r="O30" i="115"/>
  <c r="N30" i="115"/>
  <c r="M30" i="115"/>
  <c r="L30" i="115"/>
  <c r="K30" i="115"/>
  <c r="J30" i="115"/>
  <c r="I30" i="115"/>
  <c r="H30" i="115"/>
  <c r="G30" i="115"/>
  <c r="F30" i="115"/>
  <c r="E30" i="115"/>
  <c r="D30" i="115"/>
  <c r="C30" i="115"/>
  <c r="B30" i="115"/>
  <c r="O29" i="115"/>
  <c r="N29" i="115"/>
  <c r="M29" i="115"/>
  <c r="L29" i="115"/>
  <c r="K29" i="115"/>
  <c r="J29" i="115"/>
  <c r="I29" i="115"/>
  <c r="H29" i="115"/>
  <c r="G29" i="115"/>
  <c r="F29" i="115"/>
  <c r="E29" i="115"/>
  <c r="D29" i="115"/>
  <c r="C29" i="115"/>
  <c r="B29" i="115"/>
  <c r="O28" i="115"/>
  <c r="N28" i="115"/>
  <c r="M28" i="115"/>
  <c r="L28" i="115"/>
  <c r="K28" i="115"/>
  <c r="J28" i="115"/>
  <c r="I28" i="115"/>
  <c r="H28" i="115"/>
  <c r="G28" i="115"/>
  <c r="F28" i="115"/>
  <c r="E28" i="115"/>
  <c r="D28" i="115"/>
  <c r="C28" i="115"/>
  <c r="B28" i="115"/>
  <c r="O27" i="115"/>
  <c r="N27" i="115"/>
  <c r="M27" i="115"/>
  <c r="L27" i="115"/>
  <c r="K27" i="115"/>
  <c r="J27" i="115"/>
  <c r="I27" i="115"/>
  <c r="H27" i="115"/>
  <c r="G27" i="115"/>
  <c r="F27" i="115"/>
  <c r="E27" i="115"/>
  <c r="D27" i="115"/>
  <c r="C27" i="115"/>
  <c r="B27" i="115"/>
  <c r="O26" i="115"/>
  <c r="N26" i="115"/>
  <c r="M26" i="115"/>
  <c r="L26" i="115"/>
  <c r="K26" i="115"/>
  <c r="J26" i="115"/>
  <c r="I26" i="115"/>
  <c r="H26" i="115"/>
  <c r="G26" i="115"/>
  <c r="F26" i="115"/>
  <c r="E26" i="115"/>
  <c r="D26" i="115"/>
  <c r="C26" i="115"/>
  <c r="B26" i="115"/>
  <c r="O25" i="115"/>
  <c r="N25" i="115"/>
  <c r="M25" i="115"/>
  <c r="L25" i="115"/>
  <c r="K25" i="115"/>
  <c r="J25" i="115"/>
  <c r="I25" i="115"/>
  <c r="H25" i="115"/>
  <c r="G25" i="115"/>
  <c r="F25" i="115"/>
  <c r="E25" i="115"/>
  <c r="D25" i="115"/>
  <c r="C25" i="115"/>
  <c r="B25" i="115"/>
  <c r="O24" i="115"/>
  <c r="N24" i="115"/>
  <c r="M24" i="115"/>
  <c r="L24" i="115"/>
  <c r="K24" i="115"/>
  <c r="J24" i="115"/>
  <c r="I24" i="115"/>
  <c r="H24" i="115"/>
  <c r="G24" i="115"/>
  <c r="F24" i="115"/>
  <c r="E24" i="115"/>
  <c r="D24" i="115"/>
  <c r="C24" i="115"/>
  <c r="B24" i="115"/>
  <c r="O23" i="115"/>
  <c r="N23" i="115"/>
  <c r="M23" i="115"/>
  <c r="L23" i="115"/>
  <c r="K23" i="115"/>
  <c r="J23" i="115"/>
  <c r="I23" i="115"/>
  <c r="H23" i="115"/>
  <c r="G23" i="115"/>
  <c r="F23" i="115"/>
  <c r="E23" i="115"/>
  <c r="D23" i="115"/>
  <c r="C23" i="115"/>
  <c r="B23" i="115"/>
  <c r="O22" i="115"/>
  <c r="N22" i="115"/>
  <c r="M22" i="115"/>
  <c r="L22" i="115"/>
  <c r="K22" i="115"/>
  <c r="J22" i="115"/>
  <c r="I22" i="115"/>
  <c r="H22" i="115"/>
  <c r="G22" i="115"/>
  <c r="F22" i="115"/>
  <c r="E22" i="115"/>
  <c r="D22" i="115"/>
  <c r="C22" i="115"/>
  <c r="B22" i="115"/>
  <c r="O21" i="115"/>
  <c r="N21" i="115"/>
  <c r="M21" i="115"/>
  <c r="L21" i="115"/>
  <c r="K21" i="115"/>
  <c r="J21" i="115"/>
  <c r="I21" i="115"/>
  <c r="H21" i="115"/>
  <c r="G21" i="115"/>
  <c r="F21" i="115"/>
  <c r="E21" i="115"/>
  <c r="D21" i="115"/>
  <c r="C21" i="115"/>
  <c r="B21" i="115"/>
  <c r="O20" i="115"/>
  <c r="N20" i="115"/>
  <c r="M20" i="115"/>
  <c r="L20" i="115"/>
  <c r="K20" i="115"/>
  <c r="J20" i="115"/>
  <c r="I20" i="115"/>
  <c r="H20" i="115"/>
  <c r="G20" i="115"/>
  <c r="F20" i="115"/>
  <c r="E20" i="115"/>
  <c r="D20" i="115"/>
  <c r="C20" i="115"/>
  <c r="B20" i="115"/>
  <c r="O19" i="115"/>
  <c r="N19" i="115"/>
  <c r="M19" i="115"/>
  <c r="L19" i="115"/>
  <c r="K19" i="115"/>
  <c r="J19" i="115"/>
  <c r="I19" i="115"/>
  <c r="H19" i="115"/>
  <c r="G19" i="115"/>
  <c r="F19" i="115"/>
  <c r="E19" i="115"/>
  <c r="D19" i="115"/>
  <c r="C19" i="115"/>
  <c r="B19" i="115"/>
  <c r="O18" i="115"/>
  <c r="N18" i="115"/>
  <c r="M18" i="115"/>
  <c r="L18" i="115"/>
  <c r="K18" i="115"/>
  <c r="J18" i="115"/>
  <c r="I18" i="115"/>
  <c r="H18" i="115"/>
  <c r="G18" i="115"/>
  <c r="F18" i="115"/>
  <c r="E18" i="115"/>
  <c r="D18" i="115"/>
  <c r="C18" i="115"/>
  <c r="B18" i="115"/>
  <c r="O17" i="115"/>
  <c r="N17" i="115"/>
  <c r="M17" i="115"/>
  <c r="L17" i="115"/>
  <c r="K17" i="115"/>
  <c r="J17" i="115"/>
  <c r="I17" i="115"/>
  <c r="H17" i="115"/>
  <c r="G17" i="115"/>
  <c r="F17" i="115"/>
  <c r="E17" i="115"/>
  <c r="D17" i="115"/>
  <c r="C17" i="115"/>
  <c r="B17" i="115"/>
  <c r="O16" i="115"/>
  <c r="N16" i="115"/>
  <c r="M16" i="115"/>
  <c r="L16" i="115"/>
  <c r="K16" i="115"/>
  <c r="J16" i="115"/>
  <c r="I16" i="115"/>
  <c r="H16" i="115"/>
  <c r="G16" i="115"/>
  <c r="F16" i="115"/>
  <c r="E16" i="115"/>
  <c r="D16" i="115"/>
  <c r="C16" i="115"/>
  <c r="B16" i="115"/>
  <c r="O15" i="115"/>
  <c r="N15" i="115"/>
  <c r="M15" i="115"/>
  <c r="L15" i="115"/>
  <c r="K15" i="115"/>
  <c r="J15" i="115"/>
  <c r="I15" i="115"/>
  <c r="H15" i="115"/>
  <c r="G15" i="115"/>
  <c r="F15" i="115"/>
  <c r="E15" i="115"/>
  <c r="D15" i="115"/>
  <c r="C15" i="115"/>
  <c r="B15" i="115"/>
  <c r="O14" i="115"/>
  <c r="N14" i="115"/>
  <c r="M14" i="115"/>
  <c r="L14" i="115"/>
  <c r="K14" i="115"/>
  <c r="J14" i="115"/>
  <c r="I14" i="115"/>
  <c r="H14" i="115"/>
  <c r="G14" i="115"/>
  <c r="F14" i="115"/>
  <c r="E14" i="115"/>
  <c r="D14" i="115"/>
  <c r="C14" i="115"/>
  <c r="B14" i="115"/>
  <c r="O13" i="115"/>
  <c r="N13" i="115"/>
  <c r="M13" i="115"/>
  <c r="L13" i="115"/>
  <c r="K13" i="115"/>
  <c r="J13" i="115"/>
  <c r="I13" i="115"/>
  <c r="H13" i="115"/>
  <c r="G13" i="115"/>
  <c r="F13" i="115"/>
  <c r="E13" i="115"/>
  <c r="D13" i="115"/>
  <c r="C13" i="115"/>
  <c r="B13" i="115"/>
  <c r="O12" i="115"/>
  <c r="N12" i="115"/>
  <c r="M12" i="115"/>
  <c r="L12" i="115"/>
  <c r="K12" i="115"/>
  <c r="J12" i="115"/>
  <c r="I12" i="115"/>
  <c r="H12" i="115"/>
  <c r="G12" i="115"/>
  <c r="F12" i="115"/>
  <c r="E12" i="115"/>
  <c r="D12" i="115"/>
  <c r="C12" i="115"/>
  <c r="B12" i="115"/>
  <c r="O11" i="115"/>
  <c r="N11" i="115"/>
  <c r="M11" i="115"/>
  <c r="L11" i="115"/>
  <c r="K11" i="115"/>
  <c r="J11" i="115"/>
  <c r="I11" i="115"/>
  <c r="H11" i="115"/>
  <c r="G11" i="115"/>
  <c r="F11" i="115"/>
  <c r="E11" i="115"/>
  <c r="D11" i="115"/>
  <c r="C11" i="115"/>
  <c r="B11" i="115"/>
  <c r="O10" i="115"/>
  <c r="N10" i="115"/>
  <c r="M10" i="115"/>
  <c r="L10" i="115"/>
  <c r="K10" i="115"/>
  <c r="J10" i="115"/>
  <c r="I10" i="115"/>
  <c r="H10" i="115"/>
  <c r="G10" i="115"/>
  <c r="F10" i="115"/>
  <c r="E10" i="115"/>
  <c r="D10" i="115"/>
  <c r="C10" i="115"/>
  <c r="B10" i="115"/>
  <c r="O9" i="115"/>
  <c r="N9" i="115"/>
  <c r="M9" i="115"/>
  <c r="L9" i="115"/>
  <c r="K9" i="115"/>
  <c r="J9" i="115"/>
  <c r="I9" i="115"/>
  <c r="H9" i="115"/>
  <c r="G9" i="115"/>
  <c r="F9" i="115"/>
  <c r="E9" i="115"/>
  <c r="D9" i="115"/>
  <c r="C9" i="115"/>
  <c r="B9" i="115"/>
  <c r="O8" i="115"/>
  <c r="N8" i="115"/>
  <c r="M8" i="115"/>
  <c r="L8" i="115"/>
  <c r="K8" i="115"/>
  <c r="J8" i="115"/>
  <c r="I8" i="115"/>
  <c r="H8" i="115"/>
  <c r="G8" i="115"/>
  <c r="F8" i="115"/>
  <c r="E8" i="115"/>
  <c r="D8" i="115"/>
  <c r="C8" i="115"/>
  <c r="B8" i="115"/>
  <c r="O7" i="115"/>
  <c r="N7" i="115"/>
  <c r="M7" i="115"/>
  <c r="L7" i="115"/>
  <c r="K7" i="115"/>
  <c r="J7" i="115"/>
  <c r="I7" i="115"/>
  <c r="H7" i="115"/>
  <c r="G7" i="115"/>
  <c r="F7" i="115"/>
  <c r="E7" i="115"/>
  <c r="D7" i="115"/>
  <c r="C7" i="115"/>
  <c r="B7" i="115"/>
  <c r="O6" i="115"/>
  <c r="N6" i="115"/>
  <c r="M6" i="115"/>
  <c r="L6" i="115"/>
  <c r="K6" i="115"/>
  <c r="J6" i="115"/>
  <c r="I6" i="115"/>
  <c r="H6" i="115"/>
  <c r="G6" i="115"/>
  <c r="F6" i="115"/>
  <c r="E6" i="115"/>
  <c r="D6" i="115"/>
  <c r="C6" i="115"/>
  <c r="B6" i="115"/>
  <c r="O5" i="115"/>
  <c r="N5" i="115"/>
  <c r="M5" i="115"/>
  <c r="L5" i="115"/>
  <c r="K5" i="115"/>
  <c r="J5" i="115"/>
  <c r="I5" i="115"/>
  <c r="H5" i="115"/>
  <c r="G5" i="115"/>
  <c r="F5" i="115"/>
  <c r="E5" i="115"/>
  <c r="D5" i="115"/>
  <c r="C5" i="115"/>
  <c r="B5" i="115"/>
  <c r="S174" i="112"/>
  <c r="R174" i="112"/>
  <c r="S173" i="112"/>
  <c r="R173" i="112"/>
  <c r="S172" i="112"/>
  <c r="R172" i="112"/>
  <c r="S171" i="112"/>
  <c r="S53" i="112" s="1"/>
  <c r="S230" i="112" s="1"/>
  <c r="R171" i="112"/>
  <c r="S170" i="112"/>
  <c r="R170" i="112"/>
  <c r="S169" i="112"/>
  <c r="R169" i="112"/>
  <c r="S168" i="112"/>
  <c r="R168" i="112"/>
  <c r="S167" i="112"/>
  <c r="R167" i="112"/>
  <c r="S166" i="112"/>
  <c r="R166" i="112"/>
  <c r="S165" i="112"/>
  <c r="R165" i="112"/>
  <c r="S164" i="112"/>
  <c r="R164" i="112"/>
  <c r="S163" i="112"/>
  <c r="S45" i="112" s="1"/>
  <c r="S222" i="112" s="1"/>
  <c r="R163" i="112"/>
  <c r="S162" i="112"/>
  <c r="R162" i="112"/>
  <c r="S161" i="112"/>
  <c r="R161" i="112"/>
  <c r="S160" i="112"/>
  <c r="R160" i="112"/>
  <c r="S159" i="112"/>
  <c r="R159" i="112"/>
  <c r="S158" i="112"/>
  <c r="R158" i="112"/>
  <c r="S157" i="112"/>
  <c r="R157" i="112"/>
  <c r="S156" i="112"/>
  <c r="R156" i="112"/>
  <c r="S155" i="112"/>
  <c r="S37" i="112" s="1"/>
  <c r="S214" i="112" s="1"/>
  <c r="R155" i="112"/>
  <c r="S154" i="112"/>
  <c r="R154" i="112"/>
  <c r="S153" i="112"/>
  <c r="R153" i="112"/>
  <c r="S152" i="112"/>
  <c r="R152" i="112"/>
  <c r="S151" i="112"/>
  <c r="R151" i="112"/>
  <c r="S150" i="112"/>
  <c r="R150" i="112"/>
  <c r="S149" i="112"/>
  <c r="R149" i="112"/>
  <c r="S148" i="112"/>
  <c r="R148" i="112"/>
  <c r="S147" i="112"/>
  <c r="R147" i="112"/>
  <c r="S146" i="112"/>
  <c r="R146" i="112"/>
  <c r="S145" i="112"/>
  <c r="R145" i="112"/>
  <c r="S144" i="112"/>
  <c r="R144" i="112"/>
  <c r="S143" i="112"/>
  <c r="R143" i="112"/>
  <c r="S142" i="112"/>
  <c r="R142" i="112"/>
  <c r="S141" i="112"/>
  <c r="R141" i="112"/>
  <c r="S140" i="112"/>
  <c r="R140" i="112"/>
  <c r="S139" i="112"/>
  <c r="R139" i="112"/>
  <c r="S138" i="112"/>
  <c r="R138" i="112"/>
  <c r="S137" i="112"/>
  <c r="R137" i="112"/>
  <c r="S136" i="112"/>
  <c r="R136" i="112"/>
  <c r="S135" i="112"/>
  <c r="R135" i="112"/>
  <c r="S134" i="112"/>
  <c r="R134" i="112"/>
  <c r="S133" i="112"/>
  <c r="R133" i="112"/>
  <c r="S132" i="112"/>
  <c r="R132" i="112"/>
  <c r="S131" i="112"/>
  <c r="S13" i="112" s="1"/>
  <c r="R131" i="112"/>
  <c r="S130" i="112"/>
  <c r="R130" i="112"/>
  <c r="S129" i="112"/>
  <c r="R129" i="112"/>
  <c r="S128" i="112"/>
  <c r="R128" i="112"/>
  <c r="S127" i="112"/>
  <c r="R127" i="112"/>
  <c r="S126" i="112"/>
  <c r="R126" i="112"/>
  <c r="S125" i="112"/>
  <c r="R125" i="112"/>
  <c r="S124" i="112"/>
  <c r="R124" i="112"/>
  <c r="S123" i="112"/>
  <c r="R123" i="112"/>
  <c r="S115" i="112"/>
  <c r="S56" i="112" s="1"/>
  <c r="S233" i="112" s="1"/>
  <c r="R115" i="112"/>
  <c r="S114" i="112"/>
  <c r="R114" i="112"/>
  <c r="R55" i="112"/>
  <c r="R232" i="112" s="1"/>
  <c r="S113" i="112"/>
  <c r="S54" i="112"/>
  <c r="S231" i="112" s="1"/>
  <c r="R113" i="112"/>
  <c r="S112" i="112"/>
  <c r="R112" i="112"/>
  <c r="R53" i="112"/>
  <c r="R230" i="112" s="1"/>
  <c r="S111" i="112"/>
  <c r="S52" i="112"/>
  <c r="S229" i="112" s="1"/>
  <c r="R111" i="112"/>
  <c r="S110" i="112"/>
  <c r="R110" i="112"/>
  <c r="R51" i="112"/>
  <c r="R228" i="112" s="1"/>
  <c r="S109" i="112"/>
  <c r="S50" i="112"/>
  <c r="S227" i="112" s="1"/>
  <c r="R109" i="112"/>
  <c r="S108" i="112"/>
  <c r="S49" i="112" s="1"/>
  <c r="S226" i="112" s="1"/>
  <c r="R108" i="112"/>
  <c r="R49" i="112" s="1"/>
  <c r="R226" i="112" s="1"/>
  <c r="S107" i="112"/>
  <c r="S48" i="112"/>
  <c r="S225" i="112"/>
  <c r="R107" i="112"/>
  <c r="S106" i="112"/>
  <c r="S47" i="112" s="1"/>
  <c r="S224" i="112" s="1"/>
  <c r="R106" i="112"/>
  <c r="R47" i="112" s="1"/>
  <c r="R224" i="112" s="1"/>
  <c r="S105" i="112"/>
  <c r="S46" i="112" s="1"/>
  <c r="S223" i="112" s="1"/>
  <c r="R105" i="112"/>
  <c r="S104" i="112"/>
  <c r="R104" i="112"/>
  <c r="R45" i="112"/>
  <c r="R222" i="112" s="1"/>
  <c r="S103" i="112"/>
  <c r="S44" i="112"/>
  <c r="S221" i="112"/>
  <c r="R103" i="112"/>
  <c r="S102" i="112"/>
  <c r="S43" i="112"/>
  <c r="S220" i="112"/>
  <c r="R102" i="112"/>
  <c r="R43" i="112" s="1"/>
  <c r="R220" i="112" s="1"/>
  <c r="S101" i="112"/>
  <c r="S42" i="112"/>
  <c r="S219" i="112" s="1"/>
  <c r="R101" i="112"/>
  <c r="S100" i="112"/>
  <c r="S41" i="112" s="1"/>
  <c r="S218" i="112" s="1"/>
  <c r="R100" i="112"/>
  <c r="R41" i="112"/>
  <c r="R218" i="112"/>
  <c r="S99" i="112"/>
  <c r="S40" i="112"/>
  <c r="S217" i="112"/>
  <c r="R99" i="112"/>
  <c r="S98" i="112"/>
  <c r="S39" i="112"/>
  <c r="S216" i="112"/>
  <c r="R98" i="112"/>
  <c r="S97" i="112"/>
  <c r="S38" i="112"/>
  <c r="S215" i="112"/>
  <c r="R97" i="112"/>
  <c r="S96" i="112"/>
  <c r="R96" i="112"/>
  <c r="R37" i="112" s="1"/>
  <c r="R214" i="112" s="1"/>
  <c r="S95" i="112"/>
  <c r="S36" i="112" s="1"/>
  <c r="S213" i="112" s="1"/>
  <c r="R95" i="112"/>
  <c r="S94" i="112"/>
  <c r="S35" i="112"/>
  <c r="S212" i="112" s="1"/>
  <c r="R94" i="112"/>
  <c r="R35" i="112"/>
  <c r="R212" i="112" s="1"/>
  <c r="S93" i="112"/>
  <c r="S34" i="112"/>
  <c r="S211" i="112"/>
  <c r="R93" i="112"/>
  <c r="S92" i="112"/>
  <c r="R92" i="112"/>
  <c r="R33" i="112"/>
  <c r="R210" i="112" s="1"/>
  <c r="S91" i="112"/>
  <c r="S32" i="112"/>
  <c r="S209" i="112"/>
  <c r="R91" i="112"/>
  <c r="S90" i="112"/>
  <c r="S31" i="112"/>
  <c r="S208" i="112"/>
  <c r="R90" i="112"/>
  <c r="R31" i="112"/>
  <c r="R208" i="112" s="1"/>
  <c r="S89" i="112"/>
  <c r="S30" i="112"/>
  <c r="S207" i="112" s="1"/>
  <c r="R89" i="112"/>
  <c r="S88" i="112"/>
  <c r="R88" i="112"/>
  <c r="R29" i="112"/>
  <c r="R206" i="112"/>
  <c r="S87" i="112"/>
  <c r="S28" i="112"/>
  <c r="S205" i="112"/>
  <c r="R87" i="112"/>
  <c r="S86" i="112"/>
  <c r="S27" i="112"/>
  <c r="S204" i="112" s="1"/>
  <c r="R86" i="112"/>
  <c r="R27" i="112" s="1"/>
  <c r="R204" i="112" s="1"/>
  <c r="S85" i="112"/>
  <c r="S26" i="112" s="1"/>
  <c r="S203" i="112" s="1"/>
  <c r="R85" i="112"/>
  <c r="S84" i="112"/>
  <c r="R84" i="112"/>
  <c r="R25" i="112" s="1"/>
  <c r="R202" i="112" s="1"/>
  <c r="S83" i="112"/>
  <c r="S24" i="112" s="1"/>
  <c r="S201" i="112" s="1"/>
  <c r="R83" i="112"/>
  <c r="S82" i="112"/>
  <c r="S23" i="112"/>
  <c r="S200" i="112" s="1"/>
  <c r="R82" i="112"/>
  <c r="R23" i="112"/>
  <c r="R200" i="112" s="1"/>
  <c r="S81" i="112"/>
  <c r="S22" i="112"/>
  <c r="S199" i="112"/>
  <c r="R81" i="112"/>
  <c r="S80" i="112"/>
  <c r="S21" i="112"/>
  <c r="S198" i="112" s="1"/>
  <c r="R80" i="112"/>
  <c r="R21" i="112" s="1"/>
  <c r="R198" i="112" s="1"/>
  <c r="S79" i="112"/>
  <c r="S20" i="112"/>
  <c r="S197" i="112" s="1"/>
  <c r="R79" i="112"/>
  <c r="R20" i="112" s="1"/>
  <c r="R197" i="112" s="1"/>
  <c r="S78" i="112"/>
  <c r="R78" i="112"/>
  <c r="R19" i="112"/>
  <c r="R196" i="112"/>
  <c r="S77" i="112"/>
  <c r="S18" i="112"/>
  <c r="S195" i="112"/>
  <c r="R77" i="112"/>
  <c r="S76" i="112"/>
  <c r="R76" i="112"/>
  <c r="R17" i="112"/>
  <c r="R194" i="112"/>
  <c r="S75" i="112"/>
  <c r="S16" i="112"/>
  <c r="S193" i="112"/>
  <c r="R75" i="112"/>
  <c r="S74" i="112"/>
  <c r="R74" i="112"/>
  <c r="R15" i="112"/>
  <c r="R192" i="112"/>
  <c r="S73" i="112"/>
  <c r="S14" i="112"/>
  <c r="S191" i="112"/>
  <c r="R73" i="112"/>
  <c r="S72" i="112"/>
  <c r="S190" i="112"/>
  <c r="R72" i="112"/>
  <c r="R13" i="112" s="1"/>
  <c r="R190" i="112"/>
  <c r="S71" i="112"/>
  <c r="S12" i="112" s="1"/>
  <c r="S189" i="112" s="1"/>
  <c r="R71" i="112"/>
  <c r="S70" i="112"/>
  <c r="S11" i="112" s="1"/>
  <c r="S188" i="112" s="1"/>
  <c r="R70" i="112"/>
  <c r="R11" i="112" s="1"/>
  <c r="R188" i="112" s="1"/>
  <c r="S69" i="112"/>
  <c r="S10" i="112" s="1"/>
  <c r="S187" i="112" s="1"/>
  <c r="R69" i="112"/>
  <c r="S68" i="112"/>
  <c r="S9" i="112"/>
  <c r="S186" i="112" s="1"/>
  <c r="R68" i="112"/>
  <c r="R9" i="112"/>
  <c r="R186" i="112" s="1"/>
  <c r="S67" i="112"/>
  <c r="S8" i="112" s="1"/>
  <c r="S185" i="112" s="1"/>
  <c r="R67" i="112"/>
  <c r="S66" i="112"/>
  <c r="R66" i="112"/>
  <c r="R7" i="112"/>
  <c r="R184" i="112" s="1"/>
  <c r="S65" i="112"/>
  <c r="S6" i="112" s="1"/>
  <c r="S183" i="112" s="1"/>
  <c r="R65" i="112"/>
  <c r="S64" i="112"/>
  <c r="S5" i="112"/>
  <c r="S182" i="112"/>
  <c r="R64" i="112"/>
  <c r="R5" i="112"/>
  <c r="R182" i="112" s="1"/>
  <c r="T56" i="112"/>
  <c r="Q56" i="112"/>
  <c r="Q233" i="112" s="1"/>
  <c r="P56" i="112"/>
  <c r="O56" i="112"/>
  <c r="N56" i="112"/>
  <c r="M56" i="112"/>
  <c r="L56" i="112"/>
  <c r="K56" i="112"/>
  <c r="J56" i="112"/>
  <c r="I56" i="112"/>
  <c r="H56" i="112"/>
  <c r="G56" i="112"/>
  <c r="F56" i="112"/>
  <c r="E56" i="112"/>
  <c r="D56" i="112"/>
  <c r="C56" i="112"/>
  <c r="B56" i="112"/>
  <c r="T55" i="112"/>
  <c r="Q55" i="112"/>
  <c r="Q232" i="112"/>
  <c r="P55" i="112"/>
  <c r="O55" i="112"/>
  <c r="N55" i="112"/>
  <c r="M55" i="112"/>
  <c r="L55" i="112"/>
  <c r="K55" i="112"/>
  <c r="J55" i="112"/>
  <c r="I55" i="112"/>
  <c r="H55" i="112"/>
  <c r="G55" i="112"/>
  <c r="F55" i="112"/>
  <c r="E55" i="112"/>
  <c r="D55" i="112"/>
  <c r="C55" i="112"/>
  <c r="B55" i="112"/>
  <c r="T54" i="112"/>
  <c r="Q54" i="112"/>
  <c r="Q231" i="112"/>
  <c r="P54" i="112"/>
  <c r="O54" i="112"/>
  <c r="N54" i="112"/>
  <c r="M54" i="112"/>
  <c r="L54" i="112"/>
  <c r="K54" i="112"/>
  <c r="J54" i="112"/>
  <c r="I54" i="112"/>
  <c r="H54" i="112"/>
  <c r="G54" i="112"/>
  <c r="F54" i="112"/>
  <c r="E54" i="112"/>
  <c r="D54" i="112"/>
  <c r="C54" i="112"/>
  <c r="B54" i="112"/>
  <c r="T53" i="112"/>
  <c r="Q53" i="112"/>
  <c r="Q230" i="112" s="1"/>
  <c r="P53" i="112"/>
  <c r="O53" i="112"/>
  <c r="N53" i="112"/>
  <c r="M53" i="112"/>
  <c r="L53" i="112"/>
  <c r="K53" i="112"/>
  <c r="J53" i="112"/>
  <c r="I53" i="112"/>
  <c r="H53" i="112"/>
  <c r="G53" i="112"/>
  <c r="F53" i="112"/>
  <c r="E53" i="112"/>
  <c r="D53" i="112"/>
  <c r="C53" i="112"/>
  <c r="B53" i="112"/>
  <c r="T52" i="112"/>
  <c r="Q52" i="112"/>
  <c r="Q229" i="112" s="1"/>
  <c r="P52" i="112"/>
  <c r="O52" i="112"/>
  <c r="N52" i="112"/>
  <c r="M52" i="112"/>
  <c r="L52" i="112"/>
  <c r="K52" i="112"/>
  <c r="J52" i="112"/>
  <c r="I52" i="112"/>
  <c r="H52" i="112"/>
  <c r="G52" i="112"/>
  <c r="F52" i="112"/>
  <c r="E52" i="112"/>
  <c r="D52" i="112"/>
  <c r="C52" i="112"/>
  <c r="B52" i="112"/>
  <c r="T51" i="112"/>
  <c r="Q51" i="112"/>
  <c r="Q228" i="112"/>
  <c r="P51" i="112"/>
  <c r="O51" i="112"/>
  <c r="N51" i="112"/>
  <c r="M51" i="112"/>
  <c r="L51" i="112"/>
  <c r="K51" i="112"/>
  <c r="J51" i="112"/>
  <c r="I51" i="112"/>
  <c r="H51" i="112"/>
  <c r="G51" i="112"/>
  <c r="F51" i="112"/>
  <c r="E51" i="112"/>
  <c r="D51" i="112"/>
  <c r="C51" i="112"/>
  <c r="B51" i="112"/>
  <c r="T50" i="112"/>
  <c r="Q50" i="112"/>
  <c r="Q227" i="112"/>
  <c r="P50" i="112"/>
  <c r="O50" i="112"/>
  <c r="N50" i="112"/>
  <c r="M50" i="112"/>
  <c r="L50" i="112"/>
  <c r="K50" i="112"/>
  <c r="J50" i="112"/>
  <c r="I50" i="112"/>
  <c r="H50" i="112"/>
  <c r="G50" i="112"/>
  <c r="F50" i="112"/>
  <c r="E50" i="112"/>
  <c r="D50" i="112"/>
  <c r="C50" i="112"/>
  <c r="B50" i="112"/>
  <c r="T49" i="112"/>
  <c r="Q49" i="112"/>
  <c r="Q226" i="112" s="1"/>
  <c r="P49" i="112"/>
  <c r="O49" i="112"/>
  <c r="N49" i="112"/>
  <c r="M49" i="112"/>
  <c r="L49" i="112"/>
  <c r="K49" i="112"/>
  <c r="J49" i="112"/>
  <c r="I49" i="112"/>
  <c r="H49" i="112"/>
  <c r="G49" i="112"/>
  <c r="F49" i="112"/>
  <c r="E49" i="112"/>
  <c r="D49" i="112"/>
  <c r="C49" i="112"/>
  <c r="B49" i="112"/>
  <c r="T48" i="112"/>
  <c r="Q48" i="112"/>
  <c r="Q225" i="112" s="1"/>
  <c r="P48" i="112"/>
  <c r="O48" i="112"/>
  <c r="N48" i="112"/>
  <c r="M48" i="112"/>
  <c r="L48" i="112"/>
  <c r="K48" i="112"/>
  <c r="J48" i="112"/>
  <c r="I48" i="112"/>
  <c r="H48" i="112"/>
  <c r="G48" i="112"/>
  <c r="F48" i="112"/>
  <c r="E48" i="112"/>
  <c r="D48" i="112"/>
  <c r="C48" i="112"/>
  <c r="B48" i="112"/>
  <c r="T47" i="112"/>
  <c r="Q47" i="112"/>
  <c r="Q224" i="112"/>
  <c r="P47" i="112"/>
  <c r="O47" i="112"/>
  <c r="N47" i="112"/>
  <c r="M47" i="112"/>
  <c r="L47" i="112"/>
  <c r="K47" i="112"/>
  <c r="J47" i="112"/>
  <c r="I47" i="112"/>
  <c r="H47" i="112"/>
  <c r="G47" i="112"/>
  <c r="F47" i="112"/>
  <c r="E47" i="112"/>
  <c r="D47" i="112"/>
  <c r="C47" i="112"/>
  <c r="B47" i="112"/>
  <c r="T46" i="112"/>
  <c r="Q46" i="112"/>
  <c r="Q223" i="112"/>
  <c r="P46" i="112"/>
  <c r="O46" i="112"/>
  <c r="N46" i="112"/>
  <c r="M46" i="112"/>
  <c r="L46" i="112"/>
  <c r="K46" i="112"/>
  <c r="J46" i="112"/>
  <c r="I46" i="112"/>
  <c r="H46" i="112"/>
  <c r="G46" i="112"/>
  <c r="F46" i="112"/>
  <c r="E46" i="112"/>
  <c r="D46" i="112"/>
  <c r="C46" i="112"/>
  <c r="B46" i="112"/>
  <c r="T45" i="112"/>
  <c r="Q45" i="112"/>
  <c r="Q222" i="112" s="1"/>
  <c r="P45" i="112"/>
  <c r="O45" i="112"/>
  <c r="N45" i="112"/>
  <c r="M45" i="112"/>
  <c r="L45" i="112"/>
  <c r="K45" i="112"/>
  <c r="J45" i="112"/>
  <c r="I45" i="112"/>
  <c r="H45" i="112"/>
  <c r="G45" i="112"/>
  <c r="F45" i="112"/>
  <c r="E45" i="112"/>
  <c r="D45" i="112"/>
  <c r="C45" i="112"/>
  <c r="B45" i="112"/>
  <c r="T44" i="112"/>
  <c r="Q44" i="112"/>
  <c r="Q221" i="112" s="1"/>
  <c r="P44" i="112"/>
  <c r="O44" i="112"/>
  <c r="N44" i="112"/>
  <c r="M44" i="112"/>
  <c r="L44" i="112"/>
  <c r="K44" i="112"/>
  <c r="J44" i="112"/>
  <c r="I44" i="112"/>
  <c r="H44" i="112"/>
  <c r="G44" i="112"/>
  <c r="F44" i="112"/>
  <c r="E44" i="112"/>
  <c r="D44" i="112"/>
  <c r="C44" i="112"/>
  <c r="B44" i="112"/>
  <c r="T43" i="112"/>
  <c r="Q43" i="112"/>
  <c r="Q220" i="112"/>
  <c r="P43" i="112"/>
  <c r="O43" i="112"/>
  <c r="N43" i="112"/>
  <c r="M43" i="112"/>
  <c r="L43" i="112"/>
  <c r="K43" i="112"/>
  <c r="J43" i="112"/>
  <c r="I43" i="112"/>
  <c r="H43" i="112"/>
  <c r="G43" i="112"/>
  <c r="F43" i="112"/>
  <c r="E43" i="112"/>
  <c r="D43" i="112"/>
  <c r="C43" i="112"/>
  <c r="B43" i="112"/>
  <c r="T42" i="112"/>
  <c r="Q42" i="112"/>
  <c r="Q219" i="112"/>
  <c r="P42" i="112"/>
  <c r="O42" i="112"/>
  <c r="N42" i="112"/>
  <c r="M42" i="112"/>
  <c r="L42" i="112"/>
  <c r="K42" i="112"/>
  <c r="J42" i="112"/>
  <c r="I42" i="112"/>
  <c r="H42" i="112"/>
  <c r="G42" i="112"/>
  <c r="F42" i="112"/>
  <c r="E42" i="112"/>
  <c r="D42" i="112"/>
  <c r="C42" i="112"/>
  <c r="B42" i="112"/>
  <c r="T41" i="112"/>
  <c r="Q41" i="112"/>
  <c r="Q218" i="112" s="1"/>
  <c r="P41" i="112"/>
  <c r="O41" i="112"/>
  <c r="N41" i="112"/>
  <c r="M41" i="112"/>
  <c r="L41" i="112"/>
  <c r="K41" i="112"/>
  <c r="J41" i="112"/>
  <c r="I41" i="112"/>
  <c r="H41" i="112"/>
  <c r="G41" i="112"/>
  <c r="F41" i="112"/>
  <c r="E41" i="112"/>
  <c r="D41" i="112"/>
  <c r="C41" i="112"/>
  <c r="B41" i="112"/>
  <c r="T40" i="112"/>
  <c r="Q40" i="112"/>
  <c r="Q217" i="112" s="1"/>
  <c r="P40" i="112"/>
  <c r="O40" i="112"/>
  <c r="N40" i="112"/>
  <c r="M40" i="112"/>
  <c r="L40" i="112"/>
  <c r="K40" i="112"/>
  <c r="J40" i="112"/>
  <c r="I40" i="112"/>
  <c r="H40" i="112"/>
  <c r="G40" i="112"/>
  <c r="F40" i="112"/>
  <c r="E40" i="112"/>
  <c r="D40" i="112"/>
  <c r="C40" i="112"/>
  <c r="B40" i="112"/>
  <c r="T39" i="112"/>
  <c r="Q39" i="112"/>
  <c r="Q216" i="112"/>
  <c r="P39" i="112"/>
  <c r="O39" i="112"/>
  <c r="N39" i="112"/>
  <c r="M39" i="112"/>
  <c r="L39" i="112"/>
  <c r="K39" i="112"/>
  <c r="J39" i="112"/>
  <c r="I39" i="112"/>
  <c r="H39" i="112"/>
  <c r="G39" i="112"/>
  <c r="F39" i="112"/>
  <c r="E39" i="112"/>
  <c r="D39" i="112"/>
  <c r="C39" i="112"/>
  <c r="B39" i="112"/>
  <c r="T38" i="112"/>
  <c r="Q38" i="112"/>
  <c r="Q215" i="112"/>
  <c r="P38" i="112"/>
  <c r="O38" i="112"/>
  <c r="N38" i="112"/>
  <c r="M38" i="112"/>
  <c r="L38" i="112"/>
  <c r="K38" i="112"/>
  <c r="J38" i="112"/>
  <c r="I38" i="112"/>
  <c r="H38" i="112"/>
  <c r="G38" i="112"/>
  <c r="F38" i="112"/>
  <c r="E38" i="112"/>
  <c r="D38" i="112"/>
  <c r="C38" i="112"/>
  <c r="B38" i="112"/>
  <c r="T37" i="112"/>
  <c r="Q37" i="112"/>
  <c r="Q214" i="112" s="1"/>
  <c r="P37" i="112"/>
  <c r="O37" i="112"/>
  <c r="N37" i="112"/>
  <c r="M37" i="112"/>
  <c r="L37" i="112"/>
  <c r="K37" i="112"/>
  <c r="J37" i="112"/>
  <c r="I37" i="112"/>
  <c r="H37" i="112"/>
  <c r="G37" i="112"/>
  <c r="F37" i="112"/>
  <c r="E37" i="112"/>
  <c r="D37" i="112"/>
  <c r="C37" i="112"/>
  <c r="B37" i="112"/>
  <c r="T36" i="112"/>
  <c r="Q36" i="112"/>
  <c r="Q213" i="112" s="1"/>
  <c r="P36" i="112"/>
  <c r="O36" i="112"/>
  <c r="N36" i="112"/>
  <c r="M36" i="112"/>
  <c r="L36" i="112"/>
  <c r="K36" i="112"/>
  <c r="J36" i="112"/>
  <c r="I36" i="112"/>
  <c r="H36" i="112"/>
  <c r="G36" i="112"/>
  <c r="F36" i="112"/>
  <c r="E36" i="112"/>
  <c r="D36" i="112"/>
  <c r="C36" i="112"/>
  <c r="B36" i="112"/>
  <c r="T35" i="112"/>
  <c r="Q35" i="112"/>
  <c r="Q212" i="112"/>
  <c r="P35" i="112"/>
  <c r="O35" i="112"/>
  <c r="N35" i="112"/>
  <c r="M35" i="112"/>
  <c r="L35" i="112"/>
  <c r="K35" i="112"/>
  <c r="J35" i="112"/>
  <c r="I35" i="112"/>
  <c r="H35" i="112"/>
  <c r="G35" i="112"/>
  <c r="F35" i="112"/>
  <c r="E35" i="112"/>
  <c r="D35" i="112"/>
  <c r="C35" i="112"/>
  <c r="B35" i="112"/>
  <c r="T34" i="112"/>
  <c r="Q34" i="112"/>
  <c r="Q211" i="112"/>
  <c r="P34" i="112"/>
  <c r="O34" i="112"/>
  <c r="N34" i="112"/>
  <c r="M34" i="112"/>
  <c r="L34" i="112"/>
  <c r="K34" i="112"/>
  <c r="J34" i="112"/>
  <c r="I34" i="112"/>
  <c r="H34" i="112"/>
  <c r="G34" i="112"/>
  <c r="F34" i="112"/>
  <c r="E34" i="112"/>
  <c r="D34" i="112"/>
  <c r="C34" i="112"/>
  <c r="B34" i="112"/>
  <c r="T33" i="112"/>
  <c r="Q33" i="112"/>
  <c r="Q210" i="112" s="1"/>
  <c r="P33" i="112"/>
  <c r="O33" i="112"/>
  <c r="N33" i="112"/>
  <c r="M33" i="112"/>
  <c r="L33" i="112"/>
  <c r="K33" i="112"/>
  <c r="J33" i="112"/>
  <c r="I33" i="112"/>
  <c r="H33" i="112"/>
  <c r="G33" i="112"/>
  <c r="F33" i="112"/>
  <c r="E33" i="112"/>
  <c r="D33" i="112"/>
  <c r="C33" i="112"/>
  <c r="B33" i="112"/>
  <c r="T32" i="112"/>
  <c r="Q32" i="112"/>
  <c r="Q209" i="112" s="1"/>
  <c r="P32" i="112"/>
  <c r="O32" i="112"/>
  <c r="N32" i="112"/>
  <c r="M32" i="112"/>
  <c r="L32" i="112"/>
  <c r="K32" i="112"/>
  <c r="J32" i="112"/>
  <c r="I32" i="112"/>
  <c r="H32" i="112"/>
  <c r="G32" i="112"/>
  <c r="F32" i="112"/>
  <c r="E32" i="112"/>
  <c r="D32" i="112"/>
  <c r="C32" i="112"/>
  <c r="B32" i="112"/>
  <c r="T31" i="112"/>
  <c r="Q31" i="112"/>
  <c r="Q208" i="112"/>
  <c r="P31" i="112"/>
  <c r="O31" i="112"/>
  <c r="N31" i="112"/>
  <c r="M31" i="112"/>
  <c r="L31" i="112"/>
  <c r="K31" i="112"/>
  <c r="J31" i="112"/>
  <c r="I31" i="112"/>
  <c r="H31" i="112"/>
  <c r="G31" i="112"/>
  <c r="F31" i="112"/>
  <c r="E31" i="112"/>
  <c r="D31" i="112"/>
  <c r="C31" i="112"/>
  <c r="B31" i="112"/>
  <c r="T30" i="112"/>
  <c r="Q30" i="112"/>
  <c r="Q207" i="112"/>
  <c r="P30" i="112"/>
  <c r="O30" i="112"/>
  <c r="N30" i="112"/>
  <c r="M30" i="112"/>
  <c r="L30" i="112"/>
  <c r="K30" i="112"/>
  <c r="J30" i="112"/>
  <c r="I30" i="112"/>
  <c r="H30" i="112"/>
  <c r="G30" i="112"/>
  <c r="F30" i="112"/>
  <c r="E30" i="112"/>
  <c r="D30" i="112"/>
  <c r="C30" i="112"/>
  <c r="B30" i="112"/>
  <c r="T29" i="112"/>
  <c r="Q29" i="112"/>
  <c r="Q206" i="112" s="1"/>
  <c r="P29" i="112"/>
  <c r="O29" i="112"/>
  <c r="N29" i="112"/>
  <c r="M29" i="112"/>
  <c r="L29" i="112"/>
  <c r="K29" i="112"/>
  <c r="J29" i="112"/>
  <c r="I29" i="112"/>
  <c r="H29" i="112"/>
  <c r="G29" i="112"/>
  <c r="F29" i="112"/>
  <c r="E29" i="112"/>
  <c r="D29" i="112"/>
  <c r="C29" i="112"/>
  <c r="B29" i="112"/>
  <c r="T28" i="112"/>
  <c r="Q28" i="112"/>
  <c r="Q205" i="112" s="1"/>
  <c r="P28" i="112"/>
  <c r="O28" i="112"/>
  <c r="N28" i="112"/>
  <c r="M28" i="112"/>
  <c r="L28" i="112"/>
  <c r="K28" i="112"/>
  <c r="J28" i="112"/>
  <c r="I28" i="112"/>
  <c r="H28" i="112"/>
  <c r="G28" i="112"/>
  <c r="F28" i="112"/>
  <c r="E28" i="112"/>
  <c r="D28" i="112"/>
  <c r="C28" i="112"/>
  <c r="B28" i="112"/>
  <c r="T27" i="112"/>
  <c r="Q27" i="112"/>
  <c r="Q204" i="112"/>
  <c r="P27" i="112"/>
  <c r="O27" i="112"/>
  <c r="N27" i="112"/>
  <c r="M27" i="112"/>
  <c r="L27" i="112"/>
  <c r="K27" i="112"/>
  <c r="J27" i="112"/>
  <c r="I27" i="112"/>
  <c r="H27" i="112"/>
  <c r="G27" i="112"/>
  <c r="F27" i="112"/>
  <c r="E27" i="112"/>
  <c r="D27" i="112"/>
  <c r="C27" i="112"/>
  <c r="B27" i="112"/>
  <c r="T26" i="112"/>
  <c r="Q26" i="112"/>
  <c r="Q203" i="112"/>
  <c r="P26" i="112"/>
  <c r="O26" i="112"/>
  <c r="N26" i="112"/>
  <c r="M26" i="112"/>
  <c r="L26" i="112"/>
  <c r="K26" i="112"/>
  <c r="J26" i="112"/>
  <c r="I26" i="112"/>
  <c r="H26" i="112"/>
  <c r="G26" i="112"/>
  <c r="F26" i="112"/>
  <c r="E26" i="112"/>
  <c r="D26" i="112"/>
  <c r="C26" i="112"/>
  <c r="B26" i="112"/>
  <c r="T25" i="112"/>
  <c r="Q25" i="112"/>
  <c r="Q202" i="112" s="1"/>
  <c r="P25" i="112"/>
  <c r="O25" i="112"/>
  <c r="N25" i="112"/>
  <c r="M25" i="112"/>
  <c r="L25" i="112"/>
  <c r="K25" i="112"/>
  <c r="J25" i="112"/>
  <c r="I25" i="112"/>
  <c r="H25" i="112"/>
  <c r="G25" i="112"/>
  <c r="F25" i="112"/>
  <c r="E25" i="112"/>
  <c r="D25" i="112"/>
  <c r="C25" i="112"/>
  <c r="B25" i="112"/>
  <c r="T24" i="112"/>
  <c r="Q24" i="112"/>
  <c r="Q201" i="112" s="1"/>
  <c r="P24" i="112"/>
  <c r="O24" i="112"/>
  <c r="N24" i="112"/>
  <c r="M24" i="112"/>
  <c r="L24" i="112"/>
  <c r="K24" i="112"/>
  <c r="J24" i="112"/>
  <c r="I24" i="112"/>
  <c r="H24" i="112"/>
  <c r="G24" i="112"/>
  <c r="F24" i="112"/>
  <c r="E24" i="112"/>
  <c r="D24" i="112"/>
  <c r="C24" i="112"/>
  <c r="B24" i="112"/>
  <c r="T23" i="112"/>
  <c r="Q23" i="112"/>
  <c r="Q200" i="112"/>
  <c r="P23" i="112"/>
  <c r="O23" i="112"/>
  <c r="N23" i="112"/>
  <c r="M23" i="112"/>
  <c r="L23" i="112"/>
  <c r="K23" i="112"/>
  <c r="J23" i="112"/>
  <c r="I23" i="112"/>
  <c r="H23" i="112"/>
  <c r="G23" i="112"/>
  <c r="F23" i="112"/>
  <c r="E23" i="112"/>
  <c r="D23" i="112"/>
  <c r="C23" i="112"/>
  <c r="B23" i="112"/>
  <c r="T22" i="112"/>
  <c r="Q22" i="112"/>
  <c r="Q199" i="112"/>
  <c r="P22" i="112"/>
  <c r="O22" i="112"/>
  <c r="N22" i="112"/>
  <c r="M22" i="112"/>
  <c r="L22" i="112"/>
  <c r="K22" i="112"/>
  <c r="J22" i="112"/>
  <c r="I22" i="112"/>
  <c r="H22" i="112"/>
  <c r="G22" i="112"/>
  <c r="F22" i="112"/>
  <c r="E22" i="112"/>
  <c r="D22" i="112"/>
  <c r="C22" i="112"/>
  <c r="B22" i="112"/>
  <c r="T21" i="112"/>
  <c r="Q21" i="112"/>
  <c r="Q198" i="112" s="1"/>
  <c r="P21" i="112"/>
  <c r="O21" i="112"/>
  <c r="N21" i="112"/>
  <c r="M21" i="112"/>
  <c r="L21" i="112"/>
  <c r="K21" i="112"/>
  <c r="J21" i="112"/>
  <c r="I21" i="112"/>
  <c r="H21" i="112"/>
  <c r="G21" i="112"/>
  <c r="F21" i="112"/>
  <c r="E21" i="112"/>
  <c r="D21" i="112"/>
  <c r="C21" i="112"/>
  <c r="B21" i="112"/>
  <c r="T20" i="112"/>
  <c r="Q20" i="112"/>
  <c r="Q197" i="112" s="1"/>
  <c r="P20" i="112"/>
  <c r="O20" i="112"/>
  <c r="N20" i="112"/>
  <c r="M20" i="112"/>
  <c r="L20" i="112"/>
  <c r="K20" i="112"/>
  <c r="J20" i="112"/>
  <c r="I20" i="112"/>
  <c r="H20" i="112"/>
  <c r="G20" i="112"/>
  <c r="F20" i="112"/>
  <c r="E20" i="112"/>
  <c r="D20" i="112"/>
  <c r="C20" i="112"/>
  <c r="B20" i="112"/>
  <c r="T19" i="112"/>
  <c r="Q19" i="112"/>
  <c r="Q196" i="112"/>
  <c r="P19" i="112"/>
  <c r="O19" i="112"/>
  <c r="N19" i="112"/>
  <c r="M19" i="112"/>
  <c r="L19" i="112"/>
  <c r="K19" i="112"/>
  <c r="J19" i="112"/>
  <c r="I19" i="112"/>
  <c r="H19" i="112"/>
  <c r="G19" i="112"/>
  <c r="F19" i="112"/>
  <c r="E19" i="112"/>
  <c r="D19" i="112"/>
  <c r="C19" i="112"/>
  <c r="B19" i="112"/>
  <c r="T18" i="112"/>
  <c r="Q18" i="112"/>
  <c r="Q195" i="112"/>
  <c r="P18" i="112"/>
  <c r="O18" i="112"/>
  <c r="N18" i="112"/>
  <c r="M18" i="112"/>
  <c r="L18" i="112"/>
  <c r="K18" i="112"/>
  <c r="J18" i="112"/>
  <c r="I18" i="112"/>
  <c r="H18" i="112"/>
  <c r="G18" i="112"/>
  <c r="F18" i="112"/>
  <c r="E18" i="112"/>
  <c r="D18" i="112"/>
  <c r="C18" i="112"/>
  <c r="B18" i="112"/>
  <c r="T17" i="112"/>
  <c r="Q17" i="112"/>
  <c r="Q194" i="112" s="1"/>
  <c r="P17" i="112"/>
  <c r="O17" i="112"/>
  <c r="N17" i="112"/>
  <c r="M17" i="112"/>
  <c r="L17" i="112"/>
  <c r="K17" i="112"/>
  <c r="J17" i="112"/>
  <c r="I17" i="112"/>
  <c r="H17" i="112"/>
  <c r="G17" i="112"/>
  <c r="F17" i="112"/>
  <c r="E17" i="112"/>
  <c r="D17" i="112"/>
  <c r="C17" i="112"/>
  <c r="B17" i="112"/>
  <c r="T16" i="112"/>
  <c r="Q16" i="112"/>
  <c r="Q193" i="112" s="1"/>
  <c r="P16" i="112"/>
  <c r="O16" i="112"/>
  <c r="N16" i="112"/>
  <c r="M16" i="112"/>
  <c r="L16" i="112"/>
  <c r="K16" i="112"/>
  <c r="J16" i="112"/>
  <c r="I16" i="112"/>
  <c r="H16" i="112"/>
  <c r="G16" i="112"/>
  <c r="F16" i="112"/>
  <c r="E16" i="112"/>
  <c r="D16" i="112"/>
  <c r="C16" i="112"/>
  <c r="B16" i="112"/>
  <c r="T15" i="112"/>
  <c r="Q15" i="112"/>
  <c r="Q192" i="112"/>
  <c r="P15" i="112"/>
  <c r="O15" i="112"/>
  <c r="N15" i="112"/>
  <c r="M15" i="112"/>
  <c r="L15" i="112"/>
  <c r="K15" i="112"/>
  <c r="J15" i="112"/>
  <c r="I15" i="112"/>
  <c r="H15" i="112"/>
  <c r="G15" i="112"/>
  <c r="F15" i="112"/>
  <c r="E15" i="112"/>
  <c r="D15" i="112"/>
  <c r="C15" i="112"/>
  <c r="B15" i="112"/>
  <c r="T14" i="112"/>
  <c r="Q14" i="112"/>
  <c r="Q191" i="112"/>
  <c r="P14" i="112"/>
  <c r="O14" i="112"/>
  <c r="N14" i="112"/>
  <c r="M14" i="112"/>
  <c r="L14" i="112"/>
  <c r="K14" i="112"/>
  <c r="J14" i="112"/>
  <c r="I14" i="112"/>
  <c r="H14" i="112"/>
  <c r="G14" i="112"/>
  <c r="F14" i="112"/>
  <c r="E14" i="112"/>
  <c r="D14" i="112"/>
  <c r="C14" i="112"/>
  <c r="B14" i="112"/>
  <c r="T13" i="112"/>
  <c r="Q13" i="112"/>
  <c r="Q190" i="112" s="1"/>
  <c r="P13" i="112"/>
  <c r="O13" i="112"/>
  <c r="N13" i="112"/>
  <c r="M13" i="112"/>
  <c r="L13" i="112"/>
  <c r="K13" i="112"/>
  <c r="J13" i="112"/>
  <c r="I13" i="112"/>
  <c r="H13" i="112"/>
  <c r="G13" i="112"/>
  <c r="F13" i="112"/>
  <c r="E13" i="112"/>
  <c r="D13" i="112"/>
  <c r="C13" i="112"/>
  <c r="B13" i="112"/>
  <c r="T12" i="112"/>
  <c r="Q12" i="112"/>
  <c r="Q189" i="112" s="1"/>
  <c r="P12" i="112"/>
  <c r="O12" i="112"/>
  <c r="N12" i="112"/>
  <c r="M12" i="112"/>
  <c r="L12" i="112"/>
  <c r="K12" i="112"/>
  <c r="J12" i="112"/>
  <c r="I12" i="112"/>
  <c r="H12" i="112"/>
  <c r="G12" i="112"/>
  <c r="F12" i="112"/>
  <c r="E12" i="112"/>
  <c r="D12" i="112"/>
  <c r="C12" i="112"/>
  <c r="B12" i="112"/>
  <c r="T11" i="112"/>
  <c r="Q11" i="112"/>
  <c r="Q188" i="112"/>
  <c r="P11" i="112"/>
  <c r="O11" i="112"/>
  <c r="N11" i="112"/>
  <c r="M11" i="112"/>
  <c r="L11" i="112"/>
  <c r="K11" i="112"/>
  <c r="J11" i="112"/>
  <c r="I11" i="112"/>
  <c r="H11" i="112"/>
  <c r="G11" i="112"/>
  <c r="F11" i="112"/>
  <c r="E11" i="112"/>
  <c r="D11" i="112"/>
  <c r="C11" i="112"/>
  <c r="B11" i="112"/>
  <c r="T10" i="112"/>
  <c r="Q10" i="112"/>
  <c r="Q187" i="112"/>
  <c r="P10" i="112"/>
  <c r="O10" i="112"/>
  <c r="N10" i="112"/>
  <c r="M10" i="112"/>
  <c r="L10" i="112"/>
  <c r="K10" i="112"/>
  <c r="J10" i="112"/>
  <c r="I10" i="112"/>
  <c r="H10" i="112"/>
  <c r="G10" i="112"/>
  <c r="F10" i="112"/>
  <c r="E10" i="112"/>
  <c r="D10" i="112"/>
  <c r="C10" i="112"/>
  <c r="B10" i="112"/>
  <c r="T9" i="112"/>
  <c r="Q9" i="112"/>
  <c r="Q186" i="112" s="1"/>
  <c r="P9" i="112"/>
  <c r="O9" i="112"/>
  <c r="N9" i="112"/>
  <c r="M9" i="112"/>
  <c r="L9" i="112"/>
  <c r="K9" i="112"/>
  <c r="J9" i="112"/>
  <c r="I9" i="112"/>
  <c r="H9" i="112"/>
  <c r="G9" i="112"/>
  <c r="F9" i="112"/>
  <c r="E9" i="112"/>
  <c r="D9" i="112"/>
  <c r="C9" i="112"/>
  <c r="B9" i="112"/>
  <c r="T8" i="112"/>
  <c r="Q8" i="112"/>
  <c r="Q185" i="112" s="1"/>
  <c r="P8" i="112"/>
  <c r="O8" i="112"/>
  <c r="N8" i="112"/>
  <c r="M8" i="112"/>
  <c r="L8" i="112"/>
  <c r="K8" i="112"/>
  <c r="J8" i="112"/>
  <c r="I8" i="112"/>
  <c r="H8" i="112"/>
  <c r="G8" i="112"/>
  <c r="F8" i="112"/>
  <c r="E8" i="112"/>
  <c r="D8" i="112"/>
  <c r="C8" i="112"/>
  <c r="B8" i="112"/>
  <c r="T7" i="112"/>
  <c r="Q7" i="112"/>
  <c r="Q184" i="112"/>
  <c r="P7" i="112"/>
  <c r="O7" i="112"/>
  <c r="N7" i="112"/>
  <c r="M7" i="112"/>
  <c r="L7" i="112"/>
  <c r="K7" i="112"/>
  <c r="J7" i="112"/>
  <c r="I7" i="112"/>
  <c r="H7" i="112"/>
  <c r="G7" i="112"/>
  <c r="F7" i="112"/>
  <c r="E7" i="112"/>
  <c r="D7" i="112"/>
  <c r="C7" i="112"/>
  <c r="B7" i="112"/>
  <c r="T6" i="112"/>
  <c r="Q6" i="112"/>
  <c r="Q183" i="112"/>
  <c r="P6" i="112"/>
  <c r="O6" i="112"/>
  <c r="N6" i="112"/>
  <c r="M6" i="112"/>
  <c r="L6" i="112"/>
  <c r="K6" i="112"/>
  <c r="J6" i="112"/>
  <c r="I6" i="112"/>
  <c r="H6" i="112"/>
  <c r="G6" i="112"/>
  <c r="F6" i="112"/>
  <c r="E6" i="112"/>
  <c r="D6" i="112"/>
  <c r="C6" i="112"/>
  <c r="B6" i="112"/>
  <c r="T5" i="112"/>
  <c r="Q5" i="112"/>
  <c r="Q182" i="112" s="1"/>
  <c r="P5" i="112"/>
  <c r="O5" i="112"/>
  <c r="N5" i="112"/>
  <c r="M5" i="112"/>
  <c r="L5" i="112"/>
  <c r="K5" i="112"/>
  <c r="J5" i="112"/>
  <c r="I5" i="112"/>
  <c r="H5" i="112"/>
  <c r="G5" i="112"/>
  <c r="F5" i="112"/>
  <c r="E5" i="112"/>
  <c r="D5" i="112"/>
  <c r="C5" i="112"/>
  <c r="B5" i="112"/>
  <c r="T6" i="80"/>
  <c r="T7" i="80"/>
  <c r="T8" i="80"/>
  <c r="T9" i="80"/>
  <c r="T10" i="80"/>
  <c r="T11" i="80"/>
  <c r="T12" i="80"/>
  <c r="T13" i="80"/>
  <c r="T14" i="80"/>
  <c r="T15" i="80"/>
  <c r="T16" i="80"/>
  <c r="T17" i="80"/>
  <c r="T18" i="80"/>
  <c r="T19" i="80"/>
  <c r="T20" i="80"/>
  <c r="T21" i="80"/>
  <c r="T22" i="80"/>
  <c r="T23" i="80"/>
  <c r="T24" i="80"/>
  <c r="T25" i="80"/>
  <c r="T26" i="80"/>
  <c r="T27" i="80"/>
  <c r="T28" i="80"/>
  <c r="T29" i="80"/>
  <c r="T30" i="80"/>
  <c r="T31" i="80"/>
  <c r="T32" i="80"/>
  <c r="T33" i="80"/>
  <c r="T34" i="80"/>
  <c r="T35" i="80"/>
  <c r="T36" i="80"/>
  <c r="T37" i="80"/>
  <c r="T38" i="80"/>
  <c r="T39" i="80"/>
  <c r="T40" i="80"/>
  <c r="T41" i="80"/>
  <c r="T42" i="80"/>
  <c r="T43" i="80"/>
  <c r="T44" i="80"/>
  <c r="T45" i="80"/>
  <c r="T46" i="80"/>
  <c r="T47" i="80"/>
  <c r="T48" i="80"/>
  <c r="T49" i="80"/>
  <c r="T50" i="80"/>
  <c r="T51" i="80"/>
  <c r="T52" i="80"/>
  <c r="D43" i="43" s="1"/>
  <c r="T53" i="80"/>
  <c r="T54" i="80"/>
  <c r="T55" i="80"/>
  <c r="T56" i="80"/>
  <c r="T5" i="80"/>
  <c r="T6" i="57"/>
  <c r="T7" i="57"/>
  <c r="T8" i="57"/>
  <c r="T9" i="57"/>
  <c r="T10" i="57"/>
  <c r="T11" i="57"/>
  <c r="T12" i="57"/>
  <c r="T13" i="57"/>
  <c r="T14" i="57"/>
  <c r="T15" i="57"/>
  <c r="T16" i="57"/>
  <c r="T17" i="57"/>
  <c r="T18" i="57"/>
  <c r="T19" i="57"/>
  <c r="T20" i="57"/>
  <c r="T21" i="57"/>
  <c r="T22" i="57"/>
  <c r="T23" i="57"/>
  <c r="T24" i="57"/>
  <c r="T25" i="57"/>
  <c r="T26" i="57"/>
  <c r="T27" i="57"/>
  <c r="T28" i="57"/>
  <c r="T29" i="57"/>
  <c r="T30" i="57"/>
  <c r="T31" i="57"/>
  <c r="T32" i="57"/>
  <c r="T33" i="57"/>
  <c r="T34" i="57"/>
  <c r="T35" i="57"/>
  <c r="T36" i="57"/>
  <c r="T37" i="57"/>
  <c r="T38" i="57"/>
  <c r="T39" i="57"/>
  <c r="T40" i="57"/>
  <c r="T41" i="57"/>
  <c r="T42" i="57"/>
  <c r="T43" i="57"/>
  <c r="T44" i="57"/>
  <c r="T45" i="57"/>
  <c r="T46" i="57"/>
  <c r="T47" i="57"/>
  <c r="T48" i="57"/>
  <c r="T49" i="57"/>
  <c r="T50" i="57"/>
  <c r="T51" i="57"/>
  <c r="T52" i="57"/>
  <c r="T53" i="57"/>
  <c r="T54" i="57"/>
  <c r="T55" i="57"/>
  <c r="T56" i="57"/>
  <c r="T5" i="57"/>
  <c r="T65" i="51"/>
  <c r="T66" i="51"/>
  <c r="T67" i="51"/>
  <c r="T68" i="51"/>
  <c r="T69" i="51"/>
  <c r="T70" i="51"/>
  <c r="T70" i="49"/>
  <c r="T9" i="128" s="1"/>
  <c r="T71" i="51"/>
  <c r="T72" i="51"/>
  <c r="T73" i="51"/>
  <c r="T74" i="51"/>
  <c r="T75" i="51"/>
  <c r="T76" i="51"/>
  <c r="T77" i="51"/>
  <c r="T78" i="51"/>
  <c r="T19" i="51" s="1"/>
  <c r="T79" i="51"/>
  <c r="T80" i="51"/>
  <c r="T81" i="51"/>
  <c r="T82" i="51"/>
  <c r="T82" i="49"/>
  <c r="T21" i="128" s="1"/>
  <c r="T83" i="51"/>
  <c r="T24" i="51" s="1"/>
  <c r="T84" i="51"/>
  <c r="T25" i="51" s="1"/>
  <c r="T85" i="51"/>
  <c r="T86" i="51"/>
  <c r="T86" i="49"/>
  <c r="T25" i="128" s="1"/>
  <c r="T87" i="51"/>
  <c r="T88" i="51"/>
  <c r="T88" i="49" s="1"/>
  <c r="T89" i="51"/>
  <c r="T90" i="51"/>
  <c r="T31" i="51"/>
  <c r="T91" i="51"/>
  <c r="T91" i="49"/>
  <c r="T30" i="128" s="1"/>
  <c r="T92" i="51"/>
  <c r="T93" i="51"/>
  <c r="T94" i="51"/>
  <c r="T35" i="51" s="1"/>
  <c r="T212" i="51" s="1"/>
  <c r="T95" i="51"/>
  <c r="T36" i="51"/>
  <c r="T96" i="51"/>
  <c r="T97" i="51"/>
  <c r="T98" i="51"/>
  <c r="T98" i="49" s="1"/>
  <c r="T99" i="51"/>
  <c r="T100" i="51"/>
  <c r="T41" i="51"/>
  <c r="T101" i="51"/>
  <c r="T102" i="51"/>
  <c r="T43" i="51"/>
  <c r="T103" i="51"/>
  <c r="T104" i="51"/>
  <c r="T45" i="51" s="1"/>
  <c r="T105" i="51"/>
  <c r="T106" i="51"/>
  <c r="T107" i="51"/>
  <c r="T108" i="51"/>
  <c r="T109" i="51"/>
  <c r="T110" i="51"/>
  <c r="T111" i="51"/>
  <c r="T112" i="51"/>
  <c r="T113" i="51"/>
  <c r="T114" i="51"/>
  <c r="T115" i="51"/>
  <c r="T64" i="51"/>
  <c r="T124" i="49"/>
  <c r="B123" i="100"/>
  <c r="T125" i="49"/>
  <c r="B124" i="100"/>
  <c r="T126" i="49"/>
  <c r="B125" i="100"/>
  <c r="T127" i="49"/>
  <c r="B126" i="100"/>
  <c r="T128" i="49"/>
  <c r="B127" i="100"/>
  <c r="T129" i="49"/>
  <c r="B128" i="100"/>
  <c r="T130" i="49"/>
  <c r="B129" i="100"/>
  <c r="T131" i="49"/>
  <c r="B130" i="100"/>
  <c r="T132" i="49"/>
  <c r="B131" i="100"/>
  <c r="T133" i="49"/>
  <c r="T134" i="49"/>
  <c r="B133" i="100"/>
  <c r="T135" i="49"/>
  <c r="B134" i="100"/>
  <c r="T136" i="49"/>
  <c r="B135" i="100"/>
  <c r="T137" i="49"/>
  <c r="B136" i="100"/>
  <c r="T138" i="49"/>
  <c r="B137" i="100"/>
  <c r="T139" i="49"/>
  <c r="B138" i="100"/>
  <c r="T140" i="49"/>
  <c r="B139" i="100"/>
  <c r="T141" i="49"/>
  <c r="B140" i="100"/>
  <c r="T142" i="49"/>
  <c r="B141" i="100"/>
  <c r="T143" i="49"/>
  <c r="B142" i="100"/>
  <c r="T144" i="49"/>
  <c r="B143" i="100"/>
  <c r="T145" i="49"/>
  <c r="B144" i="100"/>
  <c r="T146" i="49"/>
  <c r="B145" i="100"/>
  <c r="T147" i="49"/>
  <c r="B146" i="100"/>
  <c r="T148" i="49"/>
  <c r="B147" i="100"/>
  <c r="T149" i="49"/>
  <c r="B148" i="100"/>
  <c r="T150" i="49"/>
  <c r="B149" i="100"/>
  <c r="T151" i="49"/>
  <c r="B150" i="100"/>
  <c r="T152" i="49"/>
  <c r="B151" i="100"/>
  <c r="T153" i="49"/>
  <c r="B152" i="100"/>
  <c r="T154" i="49"/>
  <c r="B153" i="100"/>
  <c r="T155" i="49"/>
  <c r="B154" i="100"/>
  <c r="T156" i="49"/>
  <c r="B155" i="100"/>
  <c r="T157" i="49"/>
  <c r="B156" i="100"/>
  <c r="T158" i="49"/>
  <c r="B157" i="100"/>
  <c r="T159" i="49"/>
  <c r="B158" i="100"/>
  <c r="T160" i="49"/>
  <c r="B159" i="100"/>
  <c r="T161" i="49"/>
  <c r="B160" i="100"/>
  <c r="T162" i="49"/>
  <c r="B161" i="100"/>
  <c r="T163" i="49"/>
  <c r="B162" i="100"/>
  <c r="T164" i="49"/>
  <c r="B163" i="100"/>
  <c r="T165" i="49"/>
  <c r="B164" i="100"/>
  <c r="T166" i="49"/>
  <c r="B165" i="100"/>
  <c r="T167" i="49"/>
  <c r="B166" i="100"/>
  <c r="T168" i="49"/>
  <c r="B167" i="100"/>
  <c r="T169" i="49"/>
  <c r="B168" i="100"/>
  <c r="T170" i="49"/>
  <c r="B169" i="100"/>
  <c r="T171" i="49"/>
  <c r="B170" i="100"/>
  <c r="T172" i="49"/>
  <c r="B171" i="100"/>
  <c r="T173" i="49"/>
  <c r="B172" i="100"/>
  <c r="T174" i="49"/>
  <c r="T123" i="49"/>
  <c r="B122" i="100"/>
  <c r="B65" i="86"/>
  <c r="B6" i="86" s="1"/>
  <c r="B183" i="86" s="1"/>
  <c r="B66" i="86"/>
  <c r="B67" i="86"/>
  <c r="B8" i="86" s="1"/>
  <c r="B68" i="86"/>
  <c r="T69" i="83" s="1"/>
  <c r="B9" i="86"/>
  <c r="B69" i="86"/>
  <c r="B10" i="86" s="1"/>
  <c r="B187" i="86" s="1"/>
  <c r="B70" i="86"/>
  <c r="B11" i="86"/>
  <c r="B71" i="86"/>
  <c r="B12" i="86" s="1"/>
  <c r="B189" i="86" s="1"/>
  <c r="B72" i="86"/>
  <c r="B13" i="86"/>
  <c r="B73" i="86"/>
  <c r="B74" i="86"/>
  <c r="B15" i="86" s="1"/>
  <c r="B192" i="86" s="1"/>
  <c r="B75" i="86"/>
  <c r="B16" i="86" s="1"/>
  <c r="B193" i="86" s="1"/>
  <c r="B76" i="86"/>
  <c r="B17" i="86" s="1"/>
  <c r="B77" i="86"/>
  <c r="T78" i="83" s="1"/>
  <c r="B18" i="86"/>
  <c r="B78" i="86"/>
  <c r="B79" i="86"/>
  <c r="B20" i="86" s="1"/>
  <c r="B80" i="86"/>
  <c r="B21" i="86"/>
  <c r="B81" i="86"/>
  <c r="B22" i="86" s="1"/>
  <c r="B199" i="86" s="1"/>
  <c r="B82" i="86"/>
  <c r="B23" i="86" s="1"/>
  <c r="B200" i="86" s="1"/>
  <c r="B83" i="86"/>
  <c r="B84" i="86"/>
  <c r="B25" i="86" s="1"/>
  <c r="B202" i="86" s="1"/>
  <c r="B85" i="86"/>
  <c r="B26" i="86" s="1"/>
  <c r="B203" i="86" s="1"/>
  <c r="B86" i="86"/>
  <c r="B27" i="86" s="1"/>
  <c r="B204" i="86" s="1"/>
  <c r="B87" i="86"/>
  <c r="B88" i="86"/>
  <c r="B29" i="86" s="1"/>
  <c r="B89" i="86"/>
  <c r="B30" i="86"/>
  <c r="B207" i="86" s="1"/>
  <c r="B90" i="86"/>
  <c r="B31" i="86" s="1"/>
  <c r="B91" i="86"/>
  <c r="B32" i="86" s="1"/>
  <c r="B209" i="86" s="1"/>
  <c r="B92" i="86"/>
  <c r="B33" i="86" s="1"/>
  <c r="B210" i="86" s="1"/>
  <c r="B93" i="86"/>
  <c r="B94" i="86"/>
  <c r="B35" i="86" s="1"/>
  <c r="B95" i="86"/>
  <c r="B36" i="86"/>
  <c r="B96" i="86"/>
  <c r="B97" i="86"/>
  <c r="B38" i="86" s="1"/>
  <c r="B215" i="86" s="1"/>
  <c r="B98" i="86"/>
  <c r="B39" i="86"/>
  <c r="B99" i="86"/>
  <c r="B40" i="86" s="1"/>
  <c r="B100" i="86"/>
  <c r="T101" i="83" s="1"/>
  <c r="B41" i="86"/>
  <c r="B218" i="86" s="1"/>
  <c r="B101" i="86"/>
  <c r="B102" i="86"/>
  <c r="B43" i="86" s="1"/>
  <c r="B220" i="86" s="1"/>
  <c r="B103" i="86"/>
  <c r="B104" i="86"/>
  <c r="B45" i="86" s="1"/>
  <c r="B105" i="86"/>
  <c r="T106" i="83" s="1"/>
  <c r="B106" i="86"/>
  <c r="B47" i="86" s="1"/>
  <c r="B107" i="86"/>
  <c r="B48" i="86" s="1"/>
  <c r="B225" i="86" s="1"/>
  <c r="B108" i="86"/>
  <c r="B109" i="86"/>
  <c r="B50" i="86" s="1"/>
  <c r="B227" i="86" s="1"/>
  <c r="B110" i="86"/>
  <c r="B51" i="86" s="1"/>
  <c r="B228" i="86" s="1"/>
  <c r="B111" i="86"/>
  <c r="T112" i="83" s="1"/>
  <c r="B112" i="86"/>
  <c r="B113" i="86"/>
  <c r="B54" i="86" s="1"/>
  <c r="B231" i="86" s="1"/>
  <c r="B114" i="86"/>
  <c r="B55" i="86"/>
  <c r="B115" i="86"/>
  <c r="B64" i="86"/>
  <c r="T65" i="83" s="1"/>
  <c r="B5" i="86"/>
  <c r="B56" i="111"/>
  <c r="B55" i="111"/>
  <c r="B54" i="111"/>
  <c r="B53" i="111"/>
  <c r="B52" i="111"/>
  <c r="B51" i="111"/>
  <c r="B50" i="111"/>
  <c r="B49" i="111"/>
  <c r="B48" i="111"/>
  <c r="B47" i="111"/>
  <c r="B46" i="111"/>
  <c r="B45" i="111"/>
  <c r="B44" i="111"/>
  <c r="B43" i="111"/>
  <c r="B42" i="111"/>
  <c r="B41" i="111"/>
  <c r="B40" i="111"/>
  <c r="B39" i="111"/>
  <c r="B38" i="111"/>
  <c r="B37" i="111"/>
  <c r="B36" i="111"/>
  <c r="B35" i="111"/>
  <c r="B34" i="111"/>
  <c r="B33" i="111"/>
  <c r="B32" i="111"/>
  <c r="B31" i="111"/>
  <c r="B30" i="111"/>
  <c r="B29" i="111"/>
  <c r="B28" i="111"/>
  <c r="B27" i="111"/>
  <c r="B26" i="111"/>
  <c r="B25" i="111"/>
  <c r="B24" i="111"/>
  <c r="B23" i="111"/>
  <c r="B22" i="111"/>
  <c r="B21" i="111"/>
  <c r="B20" i="111"/>
  <c r="B19" i="111"/>
  <c r="B18" i="111"/>
  <c r="B17" i="111"/>
  <c r="B16" i="111"/>
  <c r="B15" i="111"/>
  <c r="B14" i="111"/>
  <c r="B13" i="111"/>
  <c r="B12" i="111"/>
  <c r="B11" i="111"/>
  <c r="B10" i="111"/>
  <c r="B9" i="111"/>
  <c r="B8" i="111"/>
  <c r="B7" i="111"/>
  <c r="B6" i="111"/>
  <c r="B5" i="111"/>
  <c r="B56" i="110"/>
  <c r="B55" i="110"/>
  <c r="B54" i="110"/>
  <c r="B53" i="110"/>
  <c r="B52" i="110"/>
  <c r="B51" i="110"/>
  <c r="B50" i="110"/>
  <c r="B49" i="110"/>
  <c r="B48" i="110"/>
  <c r="B47" i="110"/>
  <c r="B46" i="110"/>
  <c r="B45" i="110"/>
  <c r="B44" i="110"/>
  <c r="B43" i="110"/>
  <c r="B42" i="110"/>
  <c r="B41" i="110"/>
  <c r="B40" i="110"/>
  <c r="B39" i="110"/>
  <c r="B38" i="110"/>
  <c r="B37" i="110"/>
  <c r="B36" i="110"/>
  <c r="B35" i="110"/>
  <c r="B34" i="110"/>
  <c r="B33" i="110"/>
  <c r="B32" i="110"/>
  <c r="B31" i="110"/>
  <c r="B30" i="110"/>
  <c r="B29" i="110"/>
  <c r="B28" i="110"/>
  <c r="B27" i="110"/>
  <c r="B26" i="110"/>
  <c r="B25" i="110"/>
  <c r="B24" i="110"/>
  <c r="B23" i="110"/>
  <c r="B22" i="110"/>
  <c r="B21" i="110"/>
  <c r="B20" i="110"/>
  <c r="B19" i="110"/>
  <c r="B18" i="110"/>
  <c r="B17" i="110"/>
  <c r="B16" i="110"/>
  <c r="B15" i="110"/>
  <c r="B14" i="110"/>
  <c r="B13" i="110"/>
  <c r="B12" i="110"/>
  <c r="B11" i="110"/>
  <c r="B10" i="110"/>
  <c r="B9" i="110"/>
  <c r="B8" i="110"/>
  <c r="B7" i="110"/>
  <c r="B6" i="110"/>
  <c r="B5" i="110"/>
  <c r="B65" i="85"/>
  <c r="B6" i="85"/>
  <c r="B66" i="85"/>
  <c r="B7" i="85"/>
  <c r="B67" i="85"/>
  <c r="B68" i="85"/>
  <c r="B9" i="85"/>
  <c r="B69" i="85"/>
  <c r="B10" i="85"/>
  <c r="B70" i="85"/>
  <c r="B11" i="85"/>
  <c r="B71" i="85"/>
  <c r="B72" i="85"/>
  <c r="B13" i="85"/>
  <c r="B73" i="85"/>
  <c r="B14" i="85"/>
  <c r="B74" i="85"/>
  <c r="B75" i="85"/>
  <c r="B76" i="85"/>
  <c r="B77" i="85"/>
  <c r="B78" i="85"/>
  <c r="B79" i="85"/>
  <c r="B20" i="85"/>
  <c r="B80" i="85"/>
  <c r="B21" i="85"/>
  <c r="B81" i="85"/>
  <c r="B22" i="85"/>
  <c r="B82" i="85"/>
  <c r="B23" i="85"/>
  <c r="B83" i="85"/>
  <c r="B24" i="85"/>
  <c r="B84" i="85"/>
  <c r="B25" i="85"/>
  <c r="B85" i="85"/>
  <c r="B26" i="85"/>
  <c r="B86" i="85"/>
  <c r="B27" i="85"/>
  <c r="B87" i="85"/>
  <c r="B28" i="85"/>
  <c r="B88" i="85"/>
  <c r="B89" i="85"/>
  <c r="B30" i="85"/>
  <c r="B90" i="85"/>
  <c r="B31" i="85"/>
  <c r="B91" i="85"/>
  <c r="B92" i="85"/>
  <c r="B93" i="85"/>
  <c r="B34" i="85"/>
  <c r="B94" i="85"/>
  <c r="B35" i="85"/>
  <c r="B95" i="85"/>
  <c r="B36" i="85"/>
  <c r="B96" i="85"/>
  <c r="B97" i="85"/>
  <c r="B38" i="85"/>
  <c r="B98" i="85"/>
  <c r="B99" i="85"/>
  <c r="B100" i="85"/>
  <c r="B41" i="85"/>
  <c r="B101" i="85"/>
  <c r="B42" i="85"/>
  <c r="B102" i="85"/>
  <c r="B103" i="85"/>
  <c r="B44" i="85"/>
  <c r="B104" i="85"/>
  <c r="B105" i="85"/>
  <c r="B106" i="85"/>
  <c r="B107" i="85"/>
  <c r="B108" i="85"/>
  <c r="B49" i="85"/>
  <c r="B109" i="85"/>
  <c r="B50" i="85"/>
  <c r="B110" i="85"/>
  <c r="B111" i="85"/>
  <c r="B112" i="85"/>
  <c r="B53" i="85"/>
  <c r="B113" i="85"/>
  <c r="B54" i="85"/>
  <c r="B114" i="85"/>
  <c r="B115" i="85"/>
  <c r="B56" i="85"/>
  <c r="B64" i="85"/>
  <c r="B5" i="85"/>
  <c r="B56" i="109"/>
  <c r="B55" i="109"/>
  <c r="B54" i="109"/>
  <c r="B53" i="109"/>
  <c r="B52" i="109"/>
  <c r="B51" i="109"/>
  <c r="B50" i="109"/>
  <c r="B49" i="109"/>
  <c r="B48" i="109"/>
  <c r="B47" i="109"/>
  <c r="B46" i="109"/>
  <c r="B45" i="109"/>
  <c r="B44" i="109"/>
  <c r="B43" i="109"/>
  <c r="B42" i="109"/>
  <c r="B41" i="109"/>
  <c r="B40" i="109"/>
  <c r="B39" i="109"/>
  <c r="B38" i="109"/>
  <c r="B37" i="109"/>
  <c r="B36" i="109"/>
  <c r="B35" i="109"/>
  <c r="B34" i="109"/>
  <c r="B33" i="109"/>
  <c r="B32" i="109"/>
  <c r="B31" i="109"/>
  <c r="B30" i="109"/>
  <c r="B29" i="109"/>
  <c r="B28" i="109"/>
  <c r="B27" i="109"/>
  <c r="B26" i="109"/>
  <c r="B25" i="109"/>
  <c r="B24" i="109"/>
  <c r="B23" i="109"/>
  <c r="B22" i="109"/>
  <c r="B21" i="109"/>
  <c r="B20" i="109"/>
  <c r="B19" i="109"/>
  <c r="B18" i="109"/>
  <c r="B17" i="109"/>
  <c r="B16" i="109"/>
  <c r="B15" i="109"/>
  <c r="B14" i="109"/>
  <c r="B13" i="109"/>
  <c r="B12" i="109"/>
  <c r="B11" i="109"/>
  <c r="B10" i="109"/>
  <c r="B9" i="109"/>
  <c r="B8" i="109"/>
  <c r="B7" i="109"/>
  <c r="B6" i="109"/>
  <c r="B5" i="109"/>
  <c r="B56" i="108"/>
  <c r="B55" i="108"/>
  <c r="B54" i="108"/>
  <c r="B53" i="108"/>
  <c r="B52" i="108"/>
  <c r="B51" i="108"/>
  <c r="B50" i="108"/>
  <c r="B49" i="108"/>
  <c r="B48" i="108"/>
  <c r="B47" i="108"/>
  <c r="B46" i="108"/>
  <c r="B45" i="108"/>
  <c r="B44" i="108"/>
  <c r="B43" i="108"/>
  <c r="B42" i="108"/>
  <c r="B41" i="108"/>
  <c r="B40" i="108"/>
  <c r="B39" i="108"/>
  <c r="B38" i="108"/>
  <c r="B37" i="108"/>
  <c r="B36" i="108"/>
  <c r="B35" i="108"/>
  <c r="B34" i="108"/>
  <c r="B33" i="108"/>
  <c r="B32" i="108"/>
  <c r="B31" i="108"/>
  <c r="B30" i="108"/>
  <c r="B29" i="108"/>
  <c r="B28" i="108"/>
  <c r="B27" i="108"/>
  <c r="B26" i="108"/>
  <c r="B25" i="108"/>
  <c r="B24" i="108"/>
  <c r="B23" i="108"/>
  <c r="B22" i="108"/>
  <c r="B21" i="108"/>
  <c r="B20" i="108"/>
  <c r="B19" i="108"/>
  <c r="B18" i="108"/>
  <c r="B17" i="108"/>
  <c r="B16" i="108"/>
  <c r="B15" i="108"/>
  <c r="B14" i="108"/>
  <c r="B13" i="108"/>
  <c r="B12" i="108"/>
  <c r="B11" i="108"/>
  <c r="B10" i="108"/>
  <c r="B9" i="108"/>
  <c r="B8" i="108"/>
  <c r="B7" i="108"/>
  <c r="B6" i="108"/>
  <c r="B5" i="108"/>
  <c r="B65" i="84"/>
  <c r="B66" i="84"/>
  <c r="B66" i="114"/>
  <c r="J65" i="100"/>
  <c r="B67" i="84"/>
  <c r="B67" i="114"/>
  <c r="J66" i="100" s="1"/>
  <c r="J7" i="100" s="1"/>
  <c r="B68" i="84"/>
  <c r="B9" i="84"/>
  <c r="B69" i="84"/>
  <c r="B70" i="84"/>
  <c r="B70" i="114"/>
  <c r="J69" i="100" s="1"/>
  <c r="J10" i="100" s="1"/>
  <c r="B71" i="84"/>
  <c r="B71" i="114"/>
  <c r="J70" i="100" s="1"/>
  <c r="J11" i="100" s="1"/>
  <c r="B72" i="84"/>
  <c r="B72" i="114"/>
  <c r="J71" i="100"/>
  <c r="J12" i="100" s="1"/>
  <c r="B73" i="84"/>
  <c r="B74" i="84"/>
  <c r="B15" i="84"/>
  <c r="B75" i="84"/>
  <c r="B76" i="84"/>
  <c r="B77" i="84"/>
  <c r="B78" i="84"/>
  <c r="B78" i="114"/>
  <c r="J77" i="100" s="1"/>
  <c r="J18" i="100" s="1"/>
  <c r="B79" i="84"/>
  <c r="B80" i="84"/>
  <c r="B81" i="84"/>
  <c r="B82" i="84"/>
  <c r="B83" i="84"/>
  <c r="B84" i="84"/>
  <c r="B25" i="84"/>
  <c r="B85" i="84"/>
  <c r="B86" i="84"/>
  <c r="B87" i="84"/>
  <c r="B87" i="114"/>
  <c r="B88" i="84"/>
  <c r="B88" i="114"/>
  <c r="B89" i="84"/>
  <c r="B90" i="84"/>
  <c r="B31" i="84"/>
  <c r="B91" i="84"/>
  <c r="B92" i="84"/>
  <c r="B92" i="114"/>
  <c r="J91" i="100" s="1"/>
  <c r="J32" i="100" s="1"/>
  <c r="B93" i="84"/>
  <c r="B94" i="84"/>
  <c r="B95" i="84"/>
  <c r="B95" i="114"/>
  <c r="B96" i="84"/>
  <c r="B97" i="84"/>
  <c r="B98" i="84"/>
  <c r="B98" i="114"/>
  <c r="B99" i="84"/>
  <c r="B40" i="84"/>
  <c r="B100" i="84"/>
  <c r="B100" i="114"/>
  <c r="J99" i="100"/>
  <c r="J40" i="100" s="1"/>
  <c r="B101" i="84"/>
  <c r="B102" i="84"/>
  <c r="B43" i="84"/>
  <c r="B103" i="84"/>
  <c r="B44" i="84"/>
  <c r="B104" i="84"/>
  <c r="B45" i="84"/>
  <c r="B105" i="84"/>
  <c r="B105" i="114"/>
  <c r="B106" i="84"/>
  <c r="B107" i="84"/>
  <c r="B107" i="114"/>
  <c r="B108" i="84"/>
  <c r="B109" i="84"/>
  <c r="B110" i="84"/>
  <c r="B110" i="114"/>
  <c r="J109" i="100" s="1"/>
  <c r="J50" i="100" s="1"/>
  <c r="B111" i="84"/>
  <c r="B112" i="84"/>
  <c r="B112" i="114"/>
  <c r="B113" i="84"/>
  <c r="B114" i="84"/>
  <c r="B64" i="84"/>
  <c r="B64" i="114"/>
  <c r="B5" i="114" s="1"/>
  <c r="B56" i="107"/>
  <c r="B55" i="107"/>
  <c r="B54" i="107"/>
  <c r="B53" i="107"/>
  <c r="B52" i="107"/>
  <c r="B51" i="107"/>
  <c r="B50" i="107"/>
  <c r="B49" i="107"/>
  <c r="B48" i="107"/>
  <c r="B47" i="107"/>
  <c r="B46" i="107"/>
  <c r="B45" i="107"/>
  <c r="B44" i="107"/>
  <c r="B43" i="107"/>
  <c r="B42" i="107"/>
  <c r="B41" i="107"/>
  <c r="B40" i="107"/>
  <c r="B39" i="107"/>
  <c r="B38" i="107"/>
  <c r="B37" i="107"/>
  <c r="B36" i="107"/>
  <c r="B35" i="107"/>
  <c r="B34" i="107"/>
  <c r="B33" i="107"/>
  <c r="B32" i="107"/>
  <c r="B31" i="107"/>
  <c r="B30" i="107"/>
  <c r="B29" i="107"/>
  <c r="B28" i="107"/>
  <c r="B27" i="107"/>
  <c r="B26" i="107"/>
  <c r="B25" i="107"/>
  <c r="B24" i="107"/>
  <c r="B23" i="107"/>
  <c r="B22" i="107"/>
  <c r="B21" i="107"/>
  <c r="B20" i="107"/>
  <c r="B19" i="107"/>
  <c r="B18" i="107"/>
  <c r="B17" i="107"/>
  <c r="B16" i="107"/>
  <c r="B15" i="107"/>
  <c r="B14" i="107"/>
  <c r="B13" i="107"/>
  <c r="B12" i="107"/>
  <c r="B11" i="107"/>
  <c r="B10" i="107"/>
  <c r="B9" i="107"/>
  <c r="B8" i="107"/>
  <c r="B7" i="107"/>
  <c r="B6" i="107"/>
  <c r="B5" i="107"/>
  <c r="B56" i="106"/>
  <c r="B55" i="106"/>
  <c r="B54" i="106"/>
  <c r="B53" i="106"/>
  <c r="B52" i="106"/>
  <c r="B51" i="106"/>
  <c r="B50" i="106"/>
  <c r="B49" i="106"/>
  <c r="B48" i="106"/>
  <c r="B47" i="106"/>
  <c r="B46" i="106"/>
  <c r="B45" i="106"/>
  <c r="B44" i="106"/>
  <c r="B43" i="106"/>
  <c r="B42" i="106"/>
  <c r="B41" i="106"/>
  <c r="B40" i="106"/>
  <c r="B39" i="106"/>
  <c r="B38" i="106"/>
  <c r="B37" i="106"/>
  <c r="B36" i="106"/>
  <c r="B35" i="106"/>
  <c r="B34" i="106"/>
  <c r="B33" i="106"/>
  <c r="B32" i="106"/>
  <c r="B31" i="106"/>
  <c r="B30" i="106"/>
  <c r="B29" i="106"/>
  <c r="B28" i="106"/>
  <c r="B27" i="106"/>
  <c r="B26" i="106"/>
  <c r="B25" i="106"/>
  <c r="B24" i="106"/>
  <c r="B23" i="106"/>
  <c r="B22" i="106"/>
  <c r="B21" i="106"/>
  <c r="B20" i="106"/>
  <c r="B19" i="106"/>
  <c r="B18" i="106"/>
  <c r="B17" i="106"/>
  <c r="B16" i="106"/>
  <c r="B15" i="106"/>
  <c r="B14" i="106"/>
  <c r="B13" i="106"/>
  <c r="B12" i="106"/>
  <c r="B11" i="106"/>
  <c r="B10" i="106"/>
  <c r="B9" i="106"/>
  <c r="B8" i="106"/>
  <c r="B7" i="106"/>
  <c r="B6" i="106"/>
  <c r="B5" i="106"/>
  <c r="T56" i="50"/>
  <c r="C123" i="104"/>
  <c r="D123" i="104"/>
  <c r="E123" i="104"/>
  <c r="F123" i="104"/>
  <c r="G123" i="104"/>
  <c r="H123" i="104"/>
  <c r="I123" i="104"/>
  <c r="J123" i="104"/>
  <c r="K123" i="104"/>
  <c r="L123" i="104"/>
  <c r="M123" i="104"/>
  <c r="N123" i="104"/>
  <c r="O123" i="104"/>
  <c r="P123" i="104"/>
  <c r="Q123" i="104"/>
  <c r="R123" i="104"/>
  <c r="S123" i="104"/>
  <c r="T123" i="104"/>
  <c r="C124" i="104"/>
  <c r="D124" i="104"/>
  <c r="E124" i="104"/>
  <c r="F124" i="104"/>
  <c r="G124" i="104"/>
  <c r="H124" i="104"/>
  <c r="I124" i="104"/>
  <c r="J124" i="104"/>
  <c r="K124" i="104"/>
  <c r="L124" i="104"/>
  <c r="M124" i="104"/>
  <c r="N124" i="104"/>
  <c r="O124" i="104"/>
  <c r="P124" i="104"/>
  <c r="Q124" i="104"/>
  <c r="R124" i="104"/>
  <c r="S124" i="104"/>
  <c r="T124" i="104"/>
  <c r="C125" i="104"/>
  <c r="D125" i="104"/>
  <c r="E125" i="104"/>
  <c r="F125" i="104"/>
  <c r="G125" i="104"/>
  <c r="H125" i="104"/>
  <c r="I125" i="104"/>
  <c r="J125" i="104"/>
  <c r="K125" i="104"/>
  <c r="L125" i="104"/>
  <c r="M125" i="104"/>
  <c r="N125" i="104"/>
  <c r="O125" i="104"/>
  <c r="P125" i="104"/>
  <c r="Q125" i="104"/>
  <c r="R125" i="104"/>
  <c r="S125" i="104"/>
  <c r="T125" i="104"/>
  <c r="C126" i="104"/>
  <c r="D126" i="104"/>
  <c r="E126" i="104"/>
  <c r="F126" i="104"/>
  <c r="G126" i="104"/>
  <c r="H126" i="104"/>
  <c r="I126" i="104"/>
  <c r="J126" i="104"/>
  <c r="K126" i="104"/>
  <c r="L126" i="104"/>
  <c r="M126" i="104"/>
  <c r="N126" i="104"/>
  <c r="O126" i="104"/>
  <c r="P126" i="104"/>
  <c r="Q126" i="104"/>
  <c r="R126" i="104"/>
  <c r="S126" i="104"/>
  <c r="T126" i="104"/>
  <c r="B126" i="72" s="1"/>
  <c r="C127" i="104"/>
  <c r="D127" i="104"/>
  <c r="E127" i="104"/>
  <c r="F127" i="104"/>
  <c r="G127" i="104"/>
  <c r="H127" i="104"/>
  <c r="I127" i="104"/>
  <c r="J127" i="104"/>
  <c r="K127" i="104"/>
  <c r="L127" i="104"/>
  <c r="M127" i="104"/>
  <c r="N127" i="104"/>
  <c r="O127" i="104"/>
  <c r="P127" i="104"/>
  <c r="Q127" i="104"/>
  <c r="R127" i="104"/>
  <c r="S127" i="104"/>
  <c r="T127" i="104"/>
  <c r="C128" i="104"/>
  <c r="D128" i="104"/>
  <c r="E128" i="104"/>
  <c r="F128" i="104"/>
  <c r="G128" i="104"/>
  <c r="H128" i="104"/>
  <c r="I128" i="104"/>
  <c r="J128" i="104"/>
  <c r="K128" i="104"/>
  <c r="L128" i="104"/>
  <c r="M128" i="104"/>
  <c r="N128" i="104"/>
  <c r="O128" i="104"/>
  <c r="P128" i="104"/>
  <c r="Q128" i="104"/>
  <c r="R128" i="104"/>
  <c r="S128" i="104"/>
  <c r="T128" i="104"/>
  <c r="F128" i="101" s="1"/>
  <c r="C129" i="104"/>
  <c r="D129" i="104"/>
  <c r="E129" i="104"/>
  <c r="F129" i="104"/>
  <c r="G129" i="104"/>
  <c r="H129" i="104"/>
  <c r="I129" i="104"/>
  <c r="J129" i="104"/>
  <c r="K129" i="104"/>
  <c r="L129" i="104"/>
  <c r="M129" i="104"/>
  <c r="N129" i="104"/>
  <c r="O129" i="104"/>
  <c r="P129" i="104"/>
  <c r="Q129" i="104"/>
  <c r="R129" i="104"/>
  <c r="S129" i="104"/>
  <c r="T129" i="104"/>
  <c r="C130" i="104"/>
  <c r="D130" i="104"/>
  <c r="E130" i="104"/>
  <c r="F130" i="104"/>
  <c r="G130" i="104"/>
  <c r="H130" i="104"/>
  <c r="I130" i="104"/>
  <c r="J130" i="104"/>
  <c r="K130" i="104"/>
  <c r="L130" i="104"/>
  <c r="M130" i="104"/>
  <c r="N130" i="104"/>
  <c r="O130" i="104"/>
  <c r="P130" i="104"/>
  <c r="Q130" i="104"/>
  <c r="R130" i="104"/>
  <c r="S130" i="104"/>
  <c r="T130" i="104"/>
  <c r="F130" i="101"/>
  <c r="C131" i="104"/>
  <c r="D131" i="104"/>
  <c r="E131" i="104"/>
  <c r="F131" i="104"/>
  <c r="G131" i="104"/>
  <c r="H131" i="104"/>
  <c r="I131" i="104"/>
  <c r="J131" i="104"/>
  <c r="K131" i="104"/>
  <c r="L131" i="104"/>
  <c r="M131" i="104"/>
  <c r="N131" i="104"/>
  <c r="O131" i="104"/>
  <c r="P131" i="104"/>
  <c r="Q131" i="104"/>
  <c r="R131" i="104"/>
  <c r="S131" i="104"/>
  <c r="T131" i="104"/>
  <c r="C132" i="104"/>
  <c r="D132" i="104"/>
  <c r="E132" i="104"/>
  <c r="F132" i="104"/>
  <c r="G132" i="104"/>
  <c r="H132" i="104"/>
  <c r="I132" i="104"/>
  <c r="J132" i="104"/>
  <c r="K132" i="104"/>
  <c r="L132" i="104"/>
  <c r="M132" i="104"/>
  <c r="N132" i="104"/>
  <c r="O132" i="104"/>
  <c r="P132" i="104"/>
  <c r="Q132" i="104"/>
  <c r="R132" i="104"/>
  <c r="S132" i="104"/>
  <c r="T132" i="104"/>
  <c r="B132" i="72"/>
  <c r="C133" i="104"/>
  <c r="D133" i="104"/>
  <c r="E133" i="104"/>
  <c r="F133" i="104"/>
  <c r="G133" i="104"/>
  <c r="H133" i="104"/>
  <c r="I133" i="104"/>
  <c r="J133" i="104"/>
  <c r="K133" i="104"/>
  <c r="L133" i="104"/>
  <c r="M133" i="104"/>
  <c r="N133" i="104"/>
  <c r="O133" i="104"/>
  <c r="P133" i="104"/>
  <c r="Q133" i="104"/>
  <c r="R133" i="104"/>
  <c r="S133" i="104"/>
  <c r="T133" i="104"/>
  <c r="C134" i="104"/>
  <c r="D134" i="104"/>
  <c r="E134" i="104"/>
  <c r="F134" i="104"/>
  <c r="G134" i="104"/>
  <c r="H134" i="104"/>
  <c r="I134" i="104"/>
  <c r="J134" i="104"/>
  <c r="K134" i="104"/>
  <c r="L134" i="104"/>
  <c r="M134" i="104"/>
  <c r="N134" i="104"/>
  <c r="O134" i="104"/>
  <c r="P134" i="104"/>
  <c r="Q134" i="104"/>
  <c r="R134" i="104"/>
  <c r="S134" i="104"/>
  <c r="T134" i="104"/>
  <c r="F134" i="101"/>
  <c r="C135" i="104"/>
  <c r="D135" i="104"/>
  <c r="E135" i="104"/>
  <c r="F135" i="104"/>
  <c r="G135" i="104"/>
  <c r="H135" i="104"/>
  <c r="I135" i="104"/>
  <c r="J135" i="104"/>
  <c r="K135" i="104"/>
  <c r="L135" i="104"/>
  <c r="M135" i="104"/>
  <c r="N135" i="104"/>
  <c r="O135" i="104"/>
  <c r="P135" i="104"/>
  <c r="Q135" i="104"/>
  <c r="R135" i="104"/>
  <c r="S135" i="104"/>
  <c r="T135" i="104"/>
  <c r="C136" i="104"/>
  <c r="D136" i="104"/>
  <c r="E136" i="104"/>
  <c r="F136" i="104"/>
  <c r="G136" i="104"/>
  <c r="H136" i="104"/>
  <c r="I136" i="104"/>
  <c r="J136" i="104"/>
  <c r="K136" i="104"/>
  <c r="L136" i="104"/>
  <c r="M136" i="104"/>
  <c r="N136" i="104"/>
  <c r="O136" i="104"/>
  <c r="P136" i="104"/>
  <c r="Q136" i="104"/>
  <c r="R136" i="104"/>
  <c r="S136" i="104"/>
  <c r="T136" i="104"/>
  <c r="B136" i="72" s="1"/>
  <c r="T77" i="104"/>
  <c r="C137" i="104"/>
  <c r="D137" i="104"/>
  <c r="E137" i="104"/>
  <c r="F137" i="104"/>
  <c r="G137" i="104"/>
  <c r="H137" i="104"/>
  <c r="I137" i="104"/>
  <c r="J137" i="104"/>
  <c r="K137" i="104"/>
  <c r="L137" i="104"/>
  <c r="M137" i="104"/>
  <c r="N137" i="104"/>
  <c r="O137" i="104"/>
  <c r="P137" i="104"/>
  <c r="Q137" i="104"/>
  <c r="R137" i="104"/>
  <c r="S137" i="104"/>
  <c r="T137" i="104"/>
  <c r="C138" i="104"/>
  <c r="D138" i="104"/>
  <c r="E138" i="104"/>
  <c r="F138" i="104"/>
  <c r="G138" i="104"/>
  <c r="H138" i="104"/>
  <c r="I138" i="104"/>
  <c r="J138" i="104"/>
  <c r="K138" i="104"/>
  <c r="L138" i="104"/>
  <c r="M138" i="104"/>
  <c r="N138" i="104"/>
  <c r="O138" i="104"/>
  <c r="P138" i="104"/>
  <c r="Q138" i="104"/>
  <c r="R138" i="104"/>
  <c r="S138" i="104"/>
  <c r="T138" i="104"/>
  <c r="C139" i="104"/>
  <c r="D139" i="104"/>
  <c r="E139" i="104"/>
  <c r="F139" i="104"/>
  <c r="G139" i="104"/>
  <c r="H139" i="104"/>
  <c r="I139" i="104"/>
  <c r="J139" i="104"/>
  <c r="K139" i="104"/>
  <c r="L139" i="104"/>
  <c r="M139" i="104"/>
  <c r="N139" i="104"/>
  <c r="O139" i="104"/>
  <c r="P139" i="104"/>
  <c r="Q139" i="104"/>
  <c r="R139" i="104"/>
  <c r="S139" i="104"/>
  <c r="T139" i="104"/>
  <c r="F139" i="101"/>
  <c r="C140" i="104"/>
  <c r="D140" i="104"/>
  <c r="E140" i="104"/>
  <c r="F140" i="104"/>
  <c r="G140" i="104"/>
  <c r="H140" i="104"/>
  <c r="I140" i="104"/>
  <c r="J140" i="104"/>
  <c r="K140" i="104"/>
  <c r="L140" i="104"/>
  <c r="M140" i="104"/>
  <c r="N140" i="104"/>
  <c r="O140" i="104"/>
  <c r="P140" i="104"/>
  <c r="Q140" i="104"/>
  <c r="R140" i="104"/>
  <c r="S140" i="104"/>
  <c r="T140" i="104"/>
  <c r="T81" i="104"/>
  <c r="C141" i="104"/>
  <c r="D141" i="104"/>
  <c r="E141" i="104"/>
  <c r="F141" i="104"/>
  <c r="G141" i="104"/>
  <c r="H141" i="104"/>
  <c r="I141" i="104"/>
  <c r="J141" i="104"/>
  <c r="K141" i="104"/>
  <c r="L141" i="104"/>
  <c r="M141" i="104"/>
  <c r="N141" i="104"/>
  <c r="O141" i="104"/>
  <c r="P141" i="104"/>
  <c r="Q141" i="104"/>
  <c r="R141" i="104"/>
  <c r="S141" i="104"/>
  <c r="T141" i="104"/>
  <c r="F141" i="101"/>
  <c r="C142" i="104"/>
  <c r="D142" i="104"/>
  <c r="E142" i="104"/>
  <c r="F142" i="104"/>
  <c r="G142" i="104"/>
  <c r="H142" i="104"/>
  <c r="I142" i="104"/>
  <c r="J142" i="104"/>
  <c r="K142" i="104"/>
  <c r="L142" i="104"/>
  <c r="M142" i="104"/>
  <c r="N142" i="104"/>
  <c r="O142" i="104"/>
  <c r="P142" i="104"/>
  <c r="Q142" i="104"/>
  <c r="R142" i="104"/>
  <c r="S142" i="104"/>
  <c r="T142" i="104"/>
  <c r="C143" i="104"/>
  <c r="D143" i="104"/>
  <c r="E143" i="104"/>
  <c r="F143" i="104"/>
  <c r="G143" i="104"/>
  <c r="H143" i="104"/>
  <c r="I143" i="104"/>
  <c r="J143" i="104"/>
  <c r="K143" i="104"/>
  <c r="L143" i="104"/>
  <c r="M143" i="104"/>
  <c r="N143" i="104"/>
  <c r="O143" i="104"/>
  <c r="P143" i="104"/>
  <c r="Q143" i="104"/>
  <c r="R143" i="104"/>
  <c r="S143" i="104"/>
  <c r="T143" i="104"/>
  <c r="C144" i="104"/>
  <c r="D144" i="104"/>
  <c r="E144" i="104"/>
  <c r="F144" i="104"/>
  <c r="G144" i="104"/>
  <c r="H144" i="104"/>
  <c r="I144" i="104"/>
  <c r="J144" i="104"/>
  <c r="K144" i="104"/>
  <c r="L144" i="104"/>
  <c r="M144" i="104"/>
  <c r="N144" i="104"/>
  <c r="O144" i="104"/>
  <c r="P144" i="104"/>
  <c r="Q144" i="104"/>
  <c r="R144" i="104"/>
  <c r="S144" i="104"/>
  <c r="T144" i="104"/>
  <c r="C145" i="104"/>
  <c r="D145" i="104"/>
  <c r="E145" i="104"/>
  <c r="F145" i="104"/>
  <c r="G145" i="104"/>
  <c r="H145" i="104"/>
  <c r="I145" i="104"/>
  <c r="J145" i="104"/>
  <c r="K145" i="104"/>
  <c r="L145" i="104"/>
  <c r="M145" i="104"/>
  <c r="N145" i="104"/>
  <c r="O145" i="104"/>
  <c r="P145" i="104"/>
  <c r="Q145" i="104"/>
  <c r="R145" i="104"/>
  <c r="S145" i="104"/>
  <c r="T145" i="104"/>
  <c r="C146" i="104"/>
  <c r="D146" i="104"/>
  <c r="E146" i="104"/>
  <c r="F146" i="104"/>
  <c r="G146" i="104"/>
  <c r="H146" i="104"/>
  <c r="I146" i="104"/>
  <c r="J146" i="104"/>
  <c r="K146" i="104"/>
  <c r="L146" i="104"/>
  <c r="M146" i="104"/>
  <c r="N146" i="104"/>
  <c r="O146" i="104"/>
  <c r="P146" i="104"/>
  <c r="Q146" i="104"/>
  <c r="R146" i="104"/>
  <c r="S146" i="104"/>
  <c r="T146" i="104"/>
  <c r="B146" i="72" s="1"/>
  <c r="T87" i="104"/>
  <c r="F87" i="101"/>
  <c r="C147" i="104"/>
  <c r="D147" i="104"/>
  <c r="E147" i="104"/>
  <c r="F147" i="104"/>
  <c r="G147" i="104"/>
  <c r="H147" i="104"/>
  <c r="I147" i="104"/>
  <c r="J147" i="104"/>
  <c r="K147" i="104"/>
  <c r="L147" i="104"/>
  <c r="M147" i="104"/>
  <c r="N147" i="104"/>
  <c r="O147" i="104"/>
  <c r="P147" i="104"/>
  <c r="Q147" i="104"/>
  <c r="R147" i="104"/>
  <c r="S147" i="104"/>
  <c r="T147" i="104"/>
  <c r="F147" i="101" s="1"/>
  <c r="C148" i="104"/>
  <c r="D148" i="104"/>
  <c r="E148" i="104"/>
  <c r="F148" i="104"/>
  <c r="G148" i="104"/>
  <c r="H148" i="104"/>
  <c r="I148" i="104"/>
  <c r="J148" i="104"/>
  <c r="K148" i="104"/>
  <c r="L148" i="104"/>
  <c r="M148" i="104"/>
  <c r="N148" i="104"/>
  <c r="O148" i="104"/>
  <c r="P148" i="104"/>
  <c r="Q148" i="104"/>
  <c r="R148" i="104"/>
  <c r="S148" i="104"/>
  <c r="T148" i="104"/>
  <c r="B148" i="72"/>
  <c r="C149" i="104"/>
  <c r="D149" i="104"/>
  <c r="E149" i="104"/>
  <c r="F149" i="104"/>
  <c r="G149" i="104"/>
  <c r="H149" i="104"/>
  <c r="I149" i="104"/>
  <c r="J149" i="104"/>
  <c r="K149" i="104"/>
  <c r="L149" i="104"/>
  <c r="M149" i="104"/>
  <c r="N149" i="104"/>
  <c r="O149" i="104"/>
  <c r="P149" i="104"/>
  <c r="Q149" i="104"/>
  <c r="R149" i="104"/>
  <c r="S149" i="104"/>
  <c r="T149" i="104"/>
  <c r="F149" i="101" s="1"/>
  <c r="C150" i="104"/>
  <c r="D150" i="104"/>
  <c r="E150" i="104"/>
  <c r="F150" i="104"/>
  <c r="G150" i="104"/>
  <c r="H150" i="104"/>
  <c r="I150" i="104"/>
  <c r="J150" i="104"/>
  <c r="K150" i="104"/>
  <c r="L150" i="104"/>
  <c r="M150" i="104"/>
  <c r="N150" i="104"/>
  <c r="O150" i="104"/>
  <c r="P150" i="104"/>
  <c r="Q150" i="104"/>
  <c r="R150" i="104"/>
  <c r="S150" i="104"/>
  <c r="T150" i="104"/>
  <c r="C151" i="104"/>
  <c r="D151" i="104"/>
  <c r="E151" i="104"/>
  <c r="F151" i="104"/>
  <c r="G151" i="104"/>
  <c r="H151" i="104"/>
  <c r="I151" i="104"/>
  <c r="J151" i="104"/>
  <c r="K151" i="104"/>
  <c r="L151" i="104"/>
  <c r="M151" i="104"/>
  <c r="N151" i="104"/>
  <c r="O151" i="104"/>
  <c r="P151" i="104"/>
  <c r="Q151" i="104"/>
  <c r="R151" i="104"/>
  <c r="S151" i="104"/>
  <c r="T151" i="104"/>
  <c r="C152" i="104"/>
  <c r="D152" i="104"/>
  <c r="E152" i="104"/>
  <c r="F152" i="104"/>
  <c r="G152" i="104"/>
  <c r="H152" i="104"/>
  <c r="I152" i="104"/>
  <c r="J152" i="104"/>
  <c r="K152" i="104"/>
  <c r="L152" i="104"/>
  <c r="M152" i="104"/>
  <c r="N152" i="104"/>
  <c r="O152" i="104"/>
  <c r="P152" i="104"/>
  <c r="Q152" i="104"/>
  <c r="R152" i="104"/>
  <c r="S152" i="104"/>
  <c r="T152" i="104"/>
  <c r="F152" i="101"/>
  <c r="C153" i="104"/>
  <c r="C53" i="103"/>
  <c r="D153" i="104"/>
  <c r="C54" i="103"/>
  <c r="E153" i="104"/>
  <c r="F153" i="104"/>
  <c r="G153" i="104"/>
  <c r="H153" i="104"/>
  <c r="C58" i="103"/>
  <c r="I153" i="104"/>
  <c r="J153" i="104"/>
  <c r="K153" i="104"/>
  <c r="C61" i="103"/>
  <c r="L153" i="104"/>
  <c r="M153" i="104"/>
  <c r="C63" i="103"/>
  <c r="N153" i="104"/>
  <c r="O153" i="104"/>
  <c r="C65" i="103"/>
  <c r="P153" i="104"/>
  <c r="Q153" i="104"/>
  <c r="R153" i="104"/>
  <c r="S153" i="104"/>
  <c r="C69" i="103"/>
  <c r="T153" i="104"/>
  <c r="B153" i="72"/>
  <c r="C154" i="104"/>
  <c r="D154" i="104"/>
  <c r="E154" i="104"/>
  <c r="F154" i="104"/>
  <c r="G154" i="104"/>
  <c r="H154" i="104"/>
  <c r="I154" i="104"/>
  <c r="J154" i="104"/>
  <c r="K154" i="104"/>
  <c r="L154" i="104"/>
  <c r="M154" i="104"/>
  <c r="N154" i="104"/>
  <c r="O154" i="104"/>
  <c r="P154" i="104"/>
  <c r="Q154" i="104"/>
  <c r="R154" i="104"/>
  <c r="S154" i="104"/>
  <c r="T154" i="104"/>
  <c r="B154" i="72"/>
  <c r="C155" i="104"/>
  <c r="D155" i="104"/>
  <c r="E155" i="104"/>
  <c r="F155" i="104"/>
  <c r="G155" i="104"/>
  <c r="H155" i="104"/>
  <c r="I155" i="104"/>
  <c r="J155" i="104"/>
  <c r="K155" i="104"/>
  <c r="L155" i="104"/>
  <c r="M155" i="104"/>
  <c r="N155" i="104"/>
  <c r="O155" i="104"/>
  <c r="P155" i="104"/>
  <c r="Q155" i="104"/>
  <c r="R155" i="104"/>
  <c r="S155" i="104"/>
  <c r="T155" i="104"/>
  <c r="F155" i="101"/>
  <c r="C156" i="104"/>
  <c r="D156" i="104"/>
  <c r="E156" i="104"/>
  <c r="F156" i="104"/>
  <c r="G156" i="104"/>
  <c r="H156" i="104"/>
  <c r="I156" i="104"/>
  <c r="J156" i="104"/>
  <c r="K156" i="104"/>
  <c r="L156" i="104"/>
  <c r="M156" i="104"/>
  <c r="N156" i="104"/>
  <c r="O156" i="104"/>
  <c r="P156" i="104"/>
  <c r="Q156" i="104"/>
  <c r="R156" i="104"/>
  <c r="S156" i="104"/>
  <c r="T156" i="104"/>
  <c r="F156" i="101" s="1"/>
  <c r="C157" i="104"/>
  <c r="D157" i="104"/>
  <c r="E157" i="104"/>
  <c r="F157" i="104"/>
  <c r="G157" i="104"/>
  <c r="H157" i="104"/>
  <c r="I157" i="104"/>
  <c r="J157" i="104"/>
  <c r="K157" i="104"/>
  <c r="L157" i="104"/>
  <c r="M157" i="104"/>
  <c r="N157" i="104"/>
  <c r="O157" i="104"/>
  <c r="P157" i="104"/>
  <c r="Q157" i="104"/>
  <c r="R157" i="104"/>
  <c r="S157" i="104"/>
  <c r="T157" i="104"/>
  <c r="C158" i="104"/>
  <c r="D158" i="104"/>
  <c r="E158" i="104"/>
  <c r="F158" i="104"/>
  <c r="G158" i="104"/>
  <c r="H158" i="104"/>
  <c r="I158" i="104"/>
  <c r="J158" i="104"/>
  <c r="K158" i="104"/>
  <c r="L158" i="104"/>
  <c r="M158" i="104"/>
  <c r="N158" i="104"/>
  <c r="O158" i="104"/>
  <c r="P158" i="104"/>
  <c r="Q158" i="104"/>
  <c r="R158" i="104"/>
  <c r="S158" i="104"/>
  <c r="T158" i="104"/>
  <c r="C159" i="104"/>
  <c r="D159" i="104"/>
  <c r="E159" i="104"/>
  <c r="F159" i="104"/>
  <c r="G159" i="104"/>
  <c r="H159" i="104"/>
  <c r="I159" i="104"/>
  <c r="J159" i="104"/>
  <c r="K159" i="104"/>
  <c r="L159" i="104"/>
  <c r="M159" i="104"/>
  <c r="N159" i="104"/>
  <c r="O159" i="104"/>
  <c r="P159" i="104"/>
  <c r="Q159" i="104"/>
  <c r="R159" i="104"/>
  <c r="S159" i="104"/>
  <c r="T159" i="104"/>
  <c r="C160" i="104"/>
  <c r="D160" i="104"/>
  <c r="E160" i="104"/>
  <c r="F160" i="104"/>
  <c r="G160" i="104"/>
  <c r="H160" i="104"/>
  <c r="I160" i="104"/>
  <c r="J160" i="104"/>
  <c r="K160" i="104"/>
  <c r="L160" i="104"/>
  <c r="M160" i="104"/>
  <c r="N160" i="104"/>
  <c r="O160" i="104"/>
  <c r="P160" i="104"/>
  <c r="Q160" i="104"/>
  <c r="R160" i="104"/>
  <c r="S160" i="104"/>
  <c r="T160" i="104"/>
  <c r="F160" i="101"/>
  <c r="C161" i="104"/>
  <c r="D161" i="104"/>
  <c r="E161" i="104"/>
  <c r="F161" i="104"/>
  <c r="G161" i="104"/>
  <c r="H161" i="104"/>
  <c r="I161" i="104"/>
  <c r="J161" i="104"/>
  <c r="K161" i="104"/>
  <c r="L161" i="104"/>
  <c r="M161" i="104"/>
  <c r="N161" i="104"/>
  <c r="O161" i="104"/>
  <c r="P161" i="104"/>
  <c r="Q161" i="104"/>
  <c r="R161" i="104"/>
  <c r="S161" i="104"/>
  <c r="T161" i="104"/>
  <c r="F161" i="101" s="1"/>
  <c r="C162" i="104"/>
  <c r="D162" i="104"/>
  <c r="E162" i="104"/>
  <c r="F162" i="104"/>
  <c r="G162" i="104"/>
  <c r="H162" i="104"/>
  <c r="I162" i="104"/>
  <c r="J162" i="104"/>
  <c r="K162" i="104"/>
  <c r="L162" i="104"/>
  <c r="M162" i="104"/>
  <c r="N162" i="104"/>
  <c r="O162" i="104"/>
  <c r="P162" i="104"/>
  <c r="Q162" i="104"/>
  <c r="R162" i="104"/>
  <c r="S162" i="104"/>
  <c r="T162" i="104"/>
  <c r="C163" i="104"/>
  <c r="D163" i="104"/>
  <c r="E163" i="104"/>
  <c r="F163" i="104"/>
  <c r="G163" i="104"/>
  <c r="H163" i="104"/>
  <c r="I163" i="104"/>
  <c r="J163" i="104"/>
  <c r="K163" i="104"/>
  <c r="L163" i="104"/>
  <c r="M163" i="104"/>
  <c r="N163" i="104"/>
  <c r="O163" i="104"/>
  <c r="P163" i="104"/>
  <c r="Q163" i="104"/>
  <c r="R163" i="104"/>
  <c r="S163" i="104"/>
  <c r="T163" i="104"/>
  <c r="C164" i="104"/>
  <c r="D164" i="104"/>
  <c r="E164" i="104"/>
  <c r="F164" i="104"/>
  <c r="G164" i="104"/>
  <c r="H164" i="104"/>
  <c r="I164" i="104"/>
  <c r="J164" i="104"/>
  <c r="K164" i="104"/>
  <c r="L164" i="104"/>
  <c r="M164" i="104"/>
  <c r="N164" i="104"/>
  <c r="O164" i="104"/>
  <c r="P164" i="104"/>
  <c r="Q164" i="104"/>
  <c r="R164" i="104"/>
  <c r="S164" i="104"/>
  <c r="T164" i="104"/>
  <c r="C165" i="104"/>
  <c r="D165" i="104"/>
  <c r="E165" i="104"/>
  <c r="F165" i="104"/>
  <c r="G165" i="104"/>
  <c r="H165" i="104"/>
  <c r="I165" i="104"/>
  <c r="J165" i="104"/>
  <c r="K165" i="104"/>
  <c r="L165" i="104"/>
  <c r="M165" i="104"/>
  <c r="N165" i="104"/>
  <c r="O165" i="104"/>
  <c r="P165" i="104"/>
  <c r="Q165" i="104"/>
  <c r="R165" i="104"/>
  <c r="S165" i="104"/>
  <c r="T165" i="104"/>
  <c r="B165" i="72" s="1"/>
  <c r="T106" i="104"/>
  <c r="F106" i="101"/>
  <c r="C166" i="104"/>
  <c r="D166" i="104"/>
  <c r="E166" i="104"/>
  <c r="F166" i="104"/>
  <c r="G166" i="104"/>
  <c r="H166" i="104"/>
  <c r="I166" i="104"/>
  <c r="J166" i="104"/>
  <c r="K166" i="104"/>
  <c r="L166" i="104"/>
  <c r="M166" i="104"/>
  <c r="N166" i="104"/>
  <c r="O166" i="104"/>
  <c r="P166" i="104"/>
  <c r="Q166" i="104"/>
  <c r="R166" i="104"/>
  <c r="S166" i="104"/>
  <c r="T166" i="104"/>
  <c r="B166" i="72" s="1"/>
  <c r="C167" i="104"/>
  <c r="D167" i="104"/>
  <c r="E167" i="104"/>
  <c r="F167" i="104"/>
  <c r="G167" i="104"/>
  <c r="H167" i="104"/>
  <c r="I167" i="104"/>
  <c r="J167" i="104"/>
  <c r="K167" i="104"/>
  <c r="L167" i="104"/>
  <c r="M167" i="104"/>
  <c r="N167" i="104"/>
  <c r="O167" i="104"/>
  <c r="P167" i="104"/>
  <c r="Q167" i="104"/>
  <c r="R167" i="104"/>
  <c r="S167" i="104"/>
  <c r="T167" i="104"/>
  <c r="C168" i="104"/>
  <c r="D168" i="104"/>
  <c r="E168" i="104"/>
  <c r="F168" i="104"/>
  <c r="G168" i="104"/>
  <c r="H168" i="104"/>
  <c r="I168" i="104"/>
  <c r="J168" i="104"/>
  <c r="K168" i="104"/>
  <c r="L168" i="104"/>
  <c r="M168" i="104"/>
  <c r="N168" i="104"/>
  <c r="O168" i="104"/>
  <c r="P168" i="104"/>
  <c r="Q168" i="104"/>
  <c r="R168" i="104"/>
  <c r="S168" i="104"/>
  <c r="T168" i="104"/>
  <c r="C169" i="104"/>
  <c r="D169" i="104"/>
  <c r="E169" i="104"/>
  <c r="F169" i="104"/>
  <c r="G169" i="104"/>
  <c r="H169" i="104"/>
  <c r="I169" i="104"/>
  <c r="J169" i="104"/>
  <c r="K169" i="104"/>
  <c r="L169" i="104"/>
  <c r="M169" i="104"/>
  <c r="N169" i="104"/>
  <c r="O169" i="104"/>
  <c r="P169" i="104"/>
  <c r="Q169" i="104"/>
  <c r="R169" i="104"/>
  <c r="S169" i="104"/>
  <c r="T169" i="104"/>
  <c r="C170" i="104"/>
  <c r="D170" i="104"/>
  <c r="E170" i="104"/>
  <c r="F170" i="104"/>
  <c r="G170" i="104"/>
  <c r="H170" i="104"/>
  <c r="I170" i="104"/>
  <c r="J170" i="104"/>
  <c r="K170" i="104"/>
  <c r="L170" i="104"/>
  <c r="M170" i="104"/>
  <c r="N170" i="104"/>
  <c r="O170" i="104"/>
  <c r="P170" i="104"/>
  <c r="Q170" i="104"/>
  <c r="R170" i="104"/>
  <c r="S170" i="104"/>
  <c r="T170" i="104"/>
  <c r="C171" i="104"/>
  <c r="D171" i="104"/>
  <c r="E171" i="104"/>
  <c r="F171" i="104"/>
  <c r="G171" i="104"/>
  <c r="H171" i="104"/>
  <c r="I171" i="104"/>
  <c r="J171" i="104"/>
  <c r="K171" i="104"/>
  <c r="L171" i="104"/>
  <c r="M171" i="104"/>
  <c r="N171" i="104"/>
  <c r="O171" i="104"/>
  <c r="P171" i="104"/>
  <c r="Q171" i="104"/>
  <c r="R171" i="104"/>
  <c r="S171" i="104"/>
  <c r="T171" i="104"/>
  <c r="B171" i="72"/>
  <c r="C172" i="104"/>
  <c r="D172" i="104"/>
  <c r="E172" i="104"/>
  <c r="F172" i="104"/>
  <c r="G172" i="104"/>
  <c r="H172" i="104"/>
  <c r="I172" i="104"/>
  <c r="J172" i="104"/>
  <c r="K172" i="104"/>
  <c r="L172" i="104"/>
  <c r="M172" i="104"/>
  <c r="N172" i="104"/>
  <c r="O172" i="104"/>
  <c r="P172" i="104"/>
  <c r="Q172" i="104"/>
  <c r="R172" i="104"/>
  <c r="S172" i="104"/>
  <c r="T172" i="104"/>
  <c r="T113" i="104"/>
  <c r="C173" i="104"/>
  <c r="D173" i="104"/>
  <c r="E173" i="104"/>
  <c r="F173" i="104"/>
  <c r="G173" i="104"/>
  <c r="H173" i="104"/>
  <c r="I173" i="104"/>
  <c r="J173" i="104"/>
  <c r="K173" i="104"/>
  <c r="L173" i="104"/>
  <c r="M173" i="104"/>
  <c r="N173" i="104"/>
  <c r="O173" i="104"/>
  <c r="P173" i="104"/>
  <c r="Q173" i="104"/>
  <c r="R173" i="104"/>
  <c r="S173" i="104"/>
  <c r="T173" i="104"/>
  <c r="F173" i="101"/>
  <c r="C174" i="104"/>
  <c r="D174" i="104"/>
  <c r="E174" i="104"/>
  <c r="F174" i="104"/>
  <c r="G174" i="104"/>
  <c r="H174" i="104"/>
  <c r="I174" i="104"/>
  <c r="J174" i="104"/>
  <c r="K174" i="104"/>
  <c r="L174" i="104"/>
  <c r="M174" i="104"/>
  <c r="N174" i="104"/>
  <c r="O174" i="104"/>
  <c r="P174" i="104"/>
  <c r="Q174" i="104"/>
  <c r="R174" i="104"/>
  <c r="S174" i="104"/>
  <c r="T174" i="104"/>
  <c r="B174" i="72" s="1"/>
  <c r="B124" i="104"/>
  <c r="B125" i="104"/>
  <c r="B126" i="104"/>
  <c r="B127" i="104"/>
  <c r="B128" i="104"/>
  <c r="B129" i="104"/>
  <c r="B130" i="104"/>
  <c r="B131" i="104"/>
  <c r="B132" i="104"/>
  <c r="B133" i="104"/>
  <c r="B134" i="104"/>
  <c r="B135" i="104"/>
  <c r="B136" i="104"/>
  <c r="B137" i="104"/>
  <c r="B138" i="104"/>
  <c r="B139" i="104"/>
  <c r="B140" i="104"/>
  <c r="B141" i="104"/>
  <c r="B142" i="104"/>
  <c r="B143" i="104"/>
  <c r="B144" i="104"/>
  <c r="B145" i="104"/>
  <c r="B146" i="104"/>
  <c r="B147" i="104"/>
  <c r="B148" i="104"/>
  <c r="B149" i="104"/>
  <c r="B150" i="104"/>
  <c r="B151" i="104"/>
  <c r="B152" i="104"/>
  <c r="B153" i="104"/>
  <c r="B154" i="104"/>
  <c r="B155" i="104"/>
  <c r="B156" i="104"/>
  <c r="B157" i="104"/>
  <c r="B158" i="104"/>
  <c r="B159" i="104"/>
  <c r="B160" i="104"/>
  <c r="B161" i="104"/>
  <c r="B162" i="104"/>
  <c r="B163" i="104"/>
  <c r="B164" i="104"/>
  <c r="B165" i="104"/>
  <c r="B166" i="104"/>
  <c r="B167" i="104"/>
  <c r="B168" i="104"/>
  <c r="B169" i="104"/>
  <c r="B170" i="104"/>
  <c r="B171" i="104"/>
  <c r="B172" i="104"/>
  <c r="B173" i="104"/>
  <c r="B174" i="104"/>
  <c r="B123" i="104"/>
  <c r="C64" i="104"/>
  <c r="D64" i="104"/>
  <c r="E64" i="104"/>
  <c r="F64" i="104"/>
  <c r="G64" i="104"/>
  <c r="H64" i="104"/>
  <c r="I64" i="104"/>
  <c r="J64" i="104"/>
  <c r="K64" i="104"/>
  <c r="L64" i="104"/>
  <c r="M64" i="104"/>
  <c r="N64" i="104"/>
  <c r="O64" i="104"/>
  <c r="P64" i="104"/>
  <c r="Q64" i="104"/>
  <c r="R64" i="104"/>
  <c r="S64" i="104"/>
  <c r="T64" i="104"/>
  <c r="F64" i="101"/>
  <c r="C65" i="104"/>
  <c r="D65" i="104"/>
  <c r="E65" i="104"/>
  <c r="F65" i="104"/>
  <c r="G65" i="104"/>
  <c r="H65" i="104"/>
  <c r="I65" i="104"/>
  <c r="J65" i="104"/>
  <c r="K65" i="104"/>
  <c r="L65" i="104"/>
  <c r="M65" i="104"/>
  <c r="N65" i="104"/>
  <c r="O65" i="104"/>
  <c r="P65" i="104"/>
  <c r="Q65" i="104"/>
  <c r="R65" i="104"/>
  <c r="S65" i="104"/>
  <c r="T65" i="104"/>
  <c r="F65" i="101"/>
  <c r="C66" i="104"/>
  <c r="D66" i="104"/>
  <c r="E66" i="104"/>
  <c r="F66" i="104"/>
  <c r="G66" i="104"/>
  <c r="H66" i="104"/>
  <c r="I66" i="104"/>
  <c r="J66" i="104"/>
  <c r="K66" i="104"/>
  <c r="L66" i="104"/>
  <c r="M66" i="104"/>
  <c r="N66" i="104"/>
  <c r="O66" i="104"/>
  <c r="P66" i="104"/>
  <c r="Q66" i="104"/>
  <c r="R66" i="104"/>
  <c r="S66" i="104"/>
  <c r="T66" i="104"/>
  <c r="F66" i="101" s="1"/>
  <c r="C67" i="104"/>
  <c r="D67" i="104"/>
  <c r="E67" i="104"/>
  <c r="F67" i="104"/>
  <c r="G67" i="104"/>
  <c r="H67" i="104"/>
  <c r="I67" i="104"/>
  <c r="J67" i="104"/>
  <c r="K67" i="104"/>
  <c r="L67" i="104"/>
  <c r="M67" i="104"/>
  <c r="N67" i="104"/>
  <c r="O67" i="104"/>
  <c r="P67" i="104"/>
  <c r="Q67" i="104"/>
  <c r="R67" i="104"/>
  <c r="S67" i="104"/>
  <c r="T67" i="104"/>
  <c r="F67" i="101"/>
  <c r="C68" i="104"/>
  <c r="D68" i="104"/>
  <c r="E68" i="104"/>
  <c r="F68" i="104"/>
  <c r="G68" i="104"/>
  <c r="H68" i="104"/>
  <c r="I68" i="104"/>
  <c r="J68" i="104"/>
  <c r="K68" i="104"/>
  <c r="L68" i="104"/>
  <c r="M68" i="104"/>
  <c r="N68" i="104"/>
  <c r="O68" i="104"/>
  <c r="P68" i="104"/>
  <c r="Q68" i="104"/>
  <c r="R68" i="104"/>
  <c r="B68" i="103" s="1"/>
  <c r="S68" i="104"/>
  <c r="T68" i="104"/>
  <c r="C69" i="104"/>
  <c r="D69" i="104"/>
  <c r="E69" i="104"/>
  <c r="F69" i="104"/>
  <c r="G69" i="104"/>
  <c r="H69" i="104"/>
  <c r="I69" i="104"/>
  <c r="J69" i="104"/>
  <c r="K69" i="104"/>
  <c r="L69" i="104"/>
  <c r="M69" i="104"/>
  <c r="N69" i="104"/>
  <c r="O69" i="104"/>
  <c r="P69" i="104"/>
  <c r="Q69" i="104"/>
  <c r="R69" i="104"/>
  <c r="S69" i="104"/>
  <c r="T69" i="104"/>
  <c r="C70" i="104"/>
  <c r="D70" i="104"/>
  <c r="E70" i="104"/>
  <c r="F70" i="104"/>
  <c r="G70" i="104"/>
  <c r="H70" i="104"/>
  <c r="I70" i="104"/>
  <c r="J70" i="104"/>
  <c r="K70" i="104"/>
  <c r="L70" i="104"/>
  <c r="M70" i="104"/>
  <c r="N70" i="104"/>
  <c r="O70" i="104"/>
  <c r="P70" i="104"/>
  <c r="Q70" i="104"/>
  <c r="R70" i="104"/>
  <c r="S70" i="104"/>
  <c r="T70" i="104"/>
  <c r="F70" i="101"/>
  <c r="C71" i="104"/>
  <c r="D71" i="104"/>
  <c r="E71" i="104"/>
  <c r="F71" i="104"/>
  <c r="G71" i="104"/>
  <c r="H71" i="104"/>
  <c r="I71" i="104"/>
  <c r="J71" i="104"/>
  <c r="K71" i="104"/>
  <c r="L71" i="104"/>
  <c r="M71" i="104"/>
  <c r="N71" i="104"/>
  <c r="O71" i="104"/>
  <c r="P71" i="104"/>
  <c r="Q71" i="104"/>
  <c r="R71" i="104"/>
  <c r="S71" i="104"/>
  <c r="T71" i="104"/>
  <c r="C72" i="104"/>
  <c r="D72" i="104"/>
  <c r="E72" i="104"/>
  <c r="F72" i="104"/>
  <c r="G72" i="104"/>
  <c r="H72" i="104"/>
  <c r="I72" i="104"/>
  <c r="J72" i="104"/>
  <c r="K72" i="104"/>
  <c r="L72" i="104"/>
  <c r="M72" i="104"/>
  <c r="N72" i="104"/>
  <c r="O72" i="104"/>
  <c r="P72" i="104"/>
  <c r="Q72" i="104"/>
  <c r="R72" i="104"/>
  <c r="S72" i="104"/>
  <c r="T72" i="104"/>
  <c r="F72" i="101"/>
  <c r="C73" i="104"/>
  <c r="D73" i="104"/>
  <c r="E73" i="104"/>
  <c r="F73" i="104"/>
  <c r="G73" i="104"/>
  <c r="H73" i="104"/>
  <c r="I73" i="104"/>
  <c r="J73" i="104"/>
  <c r="K73" i="104"/>
  <c r="L73" i="104"/>
  <c r="M73" i="104"/>
  <c r="N73" i="104"/>
  <c r="O73" i="104"/>
  <c r="P73" i="104"/>
  <c r="Q73" i="104"/>
  <c r="R73" i="104"/>
  <c r="S73" i="104"/>
  <c r="T73" i="104"/>
  <c r="F73" i="101"/>
  <c r="C74" i="104"/>
  <c r="D74" i="104"/>
  <c r="E74" i="104"/>
  <c r="F74" i="104"/>
  <c r="G74" i="104"/>
  <c r="H74" i="104"/>
  <c r="I74" i="104"/>
  <c r="J74" i="104"/>
  <c r="K74" i="104"/>
  <c r="L74" i="104"/>
  <c r="M74" i="104"/>
  <c r="N74" i="104"/>
  <c r="O74" i="104"/>
  <c r="P74" i="104"/>
  <c r="Q74" i="104"/>
  <c r="R74" i="104"/>
  <c r="S74" i="104"/>
  <c r="T74" i="104"/>
  <c r="C75" i="104"/>
  <c r="D75" i="104"/>
  <c r="E75" i="104"/>
  <c r="F75" i="104"/>
  <c r="G75" i="104"/>
  <c r="H75" i="104"/>
  <c r="I75" i="104"/>
  <c r="J75" i="104"/>
  <c r="K75" i="104"/>
  <c r="L75" i="104"/>
  <c r="M75" i="104"/>
  <c r="N75" i="104"/>
  <c r="O75" i="104"/>
  <c r="P75" i="104"/>
  <c r="Q75" i="104"/>
  <c r="R75" i="104"/>
  <c r="S75" i="104"/>
  <c r="T75" i="104"/>
  <c r="C76" i="104"/>
  <c r="D76" i="104"/>
  <c r="E76" i="104"/>
  <c r="F76" i="104"/>
  <c r="G76" i="104"/>
  <c r="H76" i="104"/>
  <c r="I76" i="104"/>
  <c r="J76" i="104"/>
  <c r="K76" i="104"/>
  <c r="L76" i="104"/>
  <c r="M76" i="104"/>
  <c r="N76" i="104"/>
  <c r="O76" i="104"/>
  <c r="P76" i="104"/>
  <c r="Q76" i="104"/>
  <c r="R76" i="104"/>
  <c r="S76" i="104"/>
  <c r="T76" i="104"/>
  <c r="F76" i="101"/>
  <c r="C77" i="104"/>
  <c r="D77" i="104"/>
  <c r="E77" i="104"/>
  <c r="F77" i="104"/>
  <c r="G77" i="104"/>
  <c r="H77" i="104"/>
  <c r="I77" i="104"/>
  <c r="J77" i="104"/>
  <c r="K77" i="104"/>
  <c r="L77" i="104"/>
  <c r="M77" i="104"/>
  <c r="N77" i="104"/>
  <c r="O77" i="104"/>
  <c r="P77" i="104"/>
  <c r="Q77" i="104"/>
  <c r="R77" i="104"/>
  <c r="S77" i="104"/>
  <c r="C78" i="104"/>
  <c r="D78" i="104"/>
  <c r="E78" i="104"/>
  <c r="F78" i="104"/>
  <c r="G78" i="104"/>
  <c r="H78" i="104"/>
  <c r="I78" i="104"/>
  <c r="J78" i="104"/>
  <c r="K78" i="104"/>
  <c r="L78" i="104"/>
  <c r="M78" i="104"/>
  <c r="N78" i="104"/>
  <c r="O78" i="104"/>
  <c r="P78" i="104"/>
  <c r="Q78" i="104"/>
  <c r="R78" i="104"/>
  <c r="S78" i="104"/>
  <c r="T78" i="104"/>
  <c r="F78" i="101"/>
  <c r="C79" i="104"/>
  <c r="D79" i="104"/>
  <c r="E79" i="104"/>
  <c r="F79" i="104"/>
  <c r="G79" i="104"/>
  <c r="H79" i="104"/>
  <c r="I79" i="104"/>
  <c r="J79" i="104"/>
  <c r="K79" i="104"/>
  <c r="L79" i="104"/>
  <c r="M79" i="104"/>
  <c r="N79" i="104"/>
  <c r="O79" i="104"/>
  <c r="P79" i="104"/>
  <c r="Q79" i="104"/>
  <c r="R79" i="104"/>
  <c r="S79" i="104"/>
  <c r="T79" i="104"/>
  <c r="C80" i="104"/>
  <c r="D80" i="104"/>
  <c r="E80" i="104"/>
  <c r="F80" i="104"/>
  <c r="G80" i="104"/>
  <c r="H80" i="104"/>
  <c r="I80" i="104"/>
  <c r="J80" i="104"/>
  <c r="K80" i="104"/>
  <c r="L80" i="104"/>
  <c r="M80" i="104"/>
  <c r="N80" i="104"/>
  <c r="O80" i="104"/>
  <c r="P80" i="104"/>
  <c r="Q80" i="104"/>
  <c r="R80" i="104"/>
  <c r="S80" i="104"/>
  <c r="T80" i="104"/>
  <c r="F80" i="101"/>
  <c r="C81" i="104"/>
  <c r="D81" i="104"/>
  <c r="E81" i="104"/>
  <c r="F81" i="104"/>
  <c r="G81" i="104"/>
  <c r="H81" i="104"/>
  <c r="I81" i="104"/>
  <c r="J81" i="104"/>
  <c r="K81" i="104"/>
  <c r="L81" i="104"/>
  <c r="M81" i="104"/>
  <c r="N81" i="104"/>
  <c r="O81" i="104"/>
  <c r="P81" i="104"/>
  <c r="Q81" i="104"/>
  <c r="R81" i="104"/>
  <c r="S81" i="104"/>
  <c r="C82" i="104"/>
  <c r="D82" i="104"/>
  <c r="E82" i="104"/>
  <c r="F82" i="104"/>
  <c r="G82" i="104"/>
  <c r="H82" i="104"/>
  <c r="I82" i="104"/>
  <c r="J82" i="104"/>
  <c r="K82" i="104"/>
  <c r="L82" i="104"/>
  <c r="M82" i="104"/>
  <c r="N82" i="104"/>
  <c r="O82" i="104"/>
  <c r="P82" i="104"/>
  <c r="Q82" i="104"/>
  <c r="R82" i="104"/>
  <c r="S82" i="104"/>
  <c r="T82" i="104"/>
  <c r="F82" i="101" s="1"/>
  <c r="C83" i="104"/>
  <c r="D83" i="104"/>
  <c r="E83" i="104"/>
  <c r="F83" i="104"/>
  <c r="G83" i="104"/>
  <c r="H83" i="104"/>
  <c r="I83" i="104"/>
  <c r="J83" i="104"/>
  <c r="K83" i="104"/>
  <c r="L83" i="104"/>
  <c r="M83" i="104"/>
  <c r="N83" i="104"/>
  <c r="O83" i="104"/>
  <c r="P83" i="104"/>
  <c r="Q83" i="104"/>
  <c r="R83" i="104"/>
  <c r="S83" i="104"/>
  <c r="T83" i="104"/>
  <c r="F83" i="101"/>
  <c r="C84" i="104"/>
  <c r="D84" i="104"/>
  <c r="E84" i="104"/>
  <c r="F84" i="104"/>
  <c r="G84" i="104"/>
  <c r="H84" i="104"/>
  <c r="I84" i="104"/>
  <c r="J84" i="104"/>
  <c r="K84" i="104"/>
  <c r="L84" i="104"/>
  <c r="M84" i="104"/>
  <c r="N84" i="104"/>
  <c r="O84" i="104"/>
  <c r="P84" i="104"/>
  <c r="Q84" i="104"/>
  <c r="R84" i="104"/>
  <c r="S84" i="104"/>
  <c r="T84" i="104"/>
  <c r="C85" i="104"/>
  <c r="D85" i="104"/>
  <c r="E85" i="104"/>
  <c r="F85" i="104"/>
  <c r="G85" i="104"/>
  <c r="H85" i="104"/>
  <c r="I85" i="104"/>
  <c r="J85" i="104"/>
  <c r="K85" i="104"/>
  <c r="L85" i="104"/>
  <c r="M85" i="104"/>
  <c r="N85" i="104"/>
  <c r="O85" i="104"/>
  <c r="P85" i="104"/>
  <c r="Q85" i="104"/>
  <c r="R85" i="104"/>
  <c r="S85" i="104"/>
  <c r="T85" i="104"/>
  <c r="C86" i="104"/>
  <c r="D86" i="104"/>
  <c r="E86" i="104"/>
  <c r="F86" i="104"/>
  <c r="G86" i="104"/>
  <c r="H86" i="104"/>
  <c r="I86" i="104"/>
  <c r="J86" i="104"/>
  <c r="K86" i="104"/>
  <c r="L86" i="104"/>
  <c r="M86" i="104"/>
  <c r="N86" i="104"/>
  <c r="O86" i="104"/>
  <c r="P86" i="104"/>
  <c r="Q86" i="104"/>
  <c r="R86" i="104"/>
  <c r="S86" i="104"/>
  <c r="T86" i="104"/>
  <c r="C87" i="104"/>
  <c r="D87" i="104"/>
  <c r="E87" i="104"/>
  <c r="F87" i="104"/>
  <c r="G87" i="104"/>
  <c r="H87" i="104"/>
  <c r="I87" i="104"/>
  <c r="J87" i="104"/>
  <c r="K87" i="104"/>
  <c r="L87" i="104"/>
  <c r="M87" i="104"/>
  <c r="N87" i="104"/>
  <c r="O87" i="104"/>
  <c r="P87" i="104"/>
  <c r="Q87" i="104"/>
  <c r="R87" i="104"/>
  <c r="S87" i="104"/>
  <c r="C88" i="104"/>
  <c r="D88" i="104"/>
  <c r="E88" i="104"/>
  <c r="F88" i="104"/>
  <c r="G88" i="104"/>
  <c r="H88" i="104"/>
  <c r="I88" i="104"/>
  <c r="J88" i="104"/>
  <c r="K88" i="104"/>
  <c r="L88" i="104"/>
  <c r="M88" i="104"/>
  <c r="N88" i="104"/>
  <c r="O88" i="104"/>
  <c r="P88" i="104"/>
  <c r="Q88" i="104"/>
  <c r="R88" i="104"/>
  <c r="S88" i="104"/>
  <c r="T88" i="104"/>
  <c r="C89" i="104"/>
  <c r="D89" i="104"/>
  <c r="E89" i="104"/>
  <c r="F89" i="104"/>
  <c r="G89" i="104"/>
  <c r="H89" i="104"/>
  <c r="I89" i="104"/>
  <c r="J89" i="104"/>
  <c r="K89" i="104"/>
  <c r="L89" i="104"/>
  <c r="M89" i="104"/>
  <c r="N89" i="104"/>
  <c r="O89" i="104"/>
  <c r="P89" i="104"/>
  <c r="Q89" i="104"/>
  <c r="R89" i="104"/>
  <c r="S89" i="104"/>
  <c r="T89" i="104"/>
  <c r="F89" i="101"/>
  <c r="C90" i="104"/>
  <c r="D90" i="104"/>
  <c r="E90" i="104"/>
  <c r="F90" i="104"/>
  <c r="G90" i="104"/>
  <c r="H90" i="104"/>
  <c r="I90" i="104"/>
  <c r="J90" i="104"/>
  <c r="K90" i="104"/>
  <c r="L90" i="104"/>
  <c r="M90" i="104"/>
  <c r="N90" i="104"/>
  <c r="O90" i="104"/>
  <c r="P90" i="104"/>
  <c r="Q90" i="104"/>
  <c r="R90" i="104"/>
  <c r="S90" i="104"/>
  <c r="T90" i="104"/>
  <c r="C91" i="104"/>
  <c r="D91" i="104"/>
  <c r="E91" i="104"/>
  <c r="F91" i="104"/>
  <c r="G91" i="104"/>
  <c r="H91" i="104"/>
  <c r="I91" i="104"/>
  <c r="J91" i="104"/>
  <c r="K91" i="104"/>
  <c r="L91" i="104"/>
  <c r="M91" i="104"/>
  <c r="N91" i="104"/>
  <c r="O91" i="104"/>
  <c r="P91" i="104"/>
  <c r="Q91" i="104"/>
  <c r="R91" i="104"/>
  <c r="S91" i="104"/>
  <c r="T91" i="104"/>
  <c r="F91" i="101"/>
  <c r="C92" i="104"/>
  <c r="D92" i="104"/>
  <c r="E92" i="104"/>
  <c r="F92" i="104"/>
  <c r="G92" i="104"/>
  <c r="H92" i="104"/>
  <c r="I92" i="104"/>
  <c r="J92" i="104"/>
  <c r="K92" i="104"/>
  <c r="L92" i="104"/>
  <c r="M92" i="104"/>
  <c r="N92" i="104"/>
  <c r="O92" i="104"/>
  <c r="P92" i="104"/>
  <c r="Q92" i="104"/>
  <c r="R92" i="104"/>
  <c r="S92" i="104"/>
  <c r="T92" i="104"/>
  <c r="C93" i="104"/>
  <c r="D93" i="104"/>
  <c r="E93" i="104"/>
  <c r="F93" i="104"/>
  <c r="G93" i="104"/>
  <c r="H93" i="104"/>
  <c r="I93" i="104"/>
  <c r="J93" i="104"/>
  <c r="K93" i="104"/>
  <c r="L93" i="104"/>
  <c r="M93" i="104"/>
  <c r="N93" i="104"/>
  <c r="O93" i="104"/>
  <c r="P93" i="104"/>
  <c r="Q93" i="104"/>
  <c r="R93" i="104"/>
  <c r="S93" i="104"/>
  <c r="T93" i="104"/>
  <c r="F93" i="101"/>
  <c r="C94" i="104"/>
  <c r="B53" i="103"/>
  <c r="D94" i="104"/>
  <c r="E94" i="104"/>
  <c r="F94" i="104"/>
  <c r="G94" i="104"/>
  <c r="B57" i="103"/>
  <c r="H94" i="104"/>
  <c r="I94" i="104"/>
  <c r="J94" i="104"/>
  <c r="K94" i="104"/>
  <c r="B61" i="103"/>
  <c r="D61" i="103" s="1"/>
  <c r="L94" i="104"/>
  <c r="B62" i="103"/>
  <c r="M94" i="104"/>
  <c r="N94" i="104"/>
  <c r="O94" i="104"/>
  <c r="P94" i="104"/>
  <c r="Q94" i="104"/>
  <c r="R94" i="104"/>
  <c r="S94" i="104"/>
  <c r="B69" i="103"/>
  <c r="T94" i="104"/>
  <c r="C95" i="104"/>
  <c r="D95" i="104"/>
  <c r="E95" i="104"/>
  <c r="F95" i="104"/>
  <c r="G95" i="104"/>
  <c r="H95" i="104"/>
  <c r="I95" i="104"/>
  <c r="J95" i="104"/>
  <c r="K95" i="104"/>
  <c r="L95" i="104"/>
  <c r="M95" i="104"/>
  <c r="N95" i="104"/>
  <c r="O95" i="104"/>
  <c r="P95" i="104"/>
  <c r="Q95" i="104"/>
  <c r="R95" i="104"/>
  <c r="S95" i="104"/>
  <c r="T95" i="104"/>
  <c r="C96" i="104"/>
  <c r="D96" i="104"/>
  <c r="E96" i="104"/>
  <c r="F96" i="104"/>
  <c r="G96" i="104"/>
  <c r="H96" i="104"/>
  <c r="I96" i="104"/>
  <c r="J96" i="104"/>
  <c r="K96" i="104"/>
  <c r="L96" i="104"/>
  <c r="M96" i="104"/>
  <c r="N96" i="104"/>
  <c r="O96" i="104"/>
  <c r="P96" i="104"/>
  <c r="Q96" i="104"/>
  <c r="R96" i="104"/>
  <c r="S96" i="104"/>
  <c r="T96" i="104"/>
  <c r="C97" i="104"/>
  <c r="D97" i="104"/>
  <c r="E97" i="104"/>
  <c r="F97" i="104"/>
  <c r="G97" i="104"/>
  <c r="H97" i="104"/>
  <c r="I97" i="104"/>
  <c r="J97" i="104"/>
  <c r="K97" i="104"/>
  <c r="L97" i="104"/>
  <c r="M97" i="104"/>
  <c r="N97" i="104"/>
  <c r="O97" i="104"/>
  <c r="P97" i="104"/>
  <c r="Q97" i="104"/>
  <c r="R97" i="104"/>
  <c r="S97" i="104"/>
  <c r="T97" i="104"/>
  <c r="F97" i="101" s="1"/>
  <c r="F38" i="101" s="1"/>
  <c r="C98" i="104"/>
  <c r="D98" i="104"/>
  <c r="E98" i="104"/>
  <c r="F98" i="104"/>
  <c r="G98" i="104"/>
  <c r="H98" i="104"/>
  <c r="I98" i="104"/>
  <c r="J98" i="104"/>
  <c r="K98" i="104"/>
  <c r="L98" i="104"/>
  <c r="M98" i="104"/>
  <c r="N98" i="104"/>
  <c r="O98" i="104"/>
  <c r="P98" i="104"/>
  <c r="Q98" i="104"/>
  <c r="R98" i="104"/>
  <c r="S98" i="104"/>
  <c r="T98" i="104"/>
  <c r="F98" i="101" s="1"/>
  <c r="C99" i="104"/>
  <c r="D99" i="104"/>
  <c r="E99" i="104"/>
  <c r="F99" i="104"/>
  <c r="G99" i="104"/>
  <c r="H99" i="104"/>
  <c r="I99" i="104"/>
  <c r="J99" i="104"/>
  <c r="K99" i="104"/>
  <c r="L99" i="104"/>
  <c r="M99" i="104"/>
  <c r="N99" i="104"/>
  <c r="O99" i="104"/>
  <c r="P99" i="104"/>
  <c r="Q99" i="104"/>
  <c r="R99" i="104"/>
  <c r="S99" i="104"/>
  <c r="T99" i="104"/>
  <c r="C100" i="104"/>
  <c r="D100" i="104"/>
  <c r="E100" i="104"/>
  <c r="F100" i="104"/>
  <c r="G100" i="104"/>
  <c r="H100" i="104"/>
  <c r="I100" i="104"/>
  <c r="J100" i="104"/>
  <c r="K100" i="104"/>
  <c r="L100" i="104"/>
  <c r="M100" i="104"/>
  <c r="N100" i="104"/>
  <c r="O100" i="104"/>
  <c r="P100" i="104"/>
  <c r="Q100" i="104"/>
  <c r="R100" i="104"/>
  <c r="S100" i="104"/>
  <c r="T100" i="104"/>
  <c r="F100" i="101" s="1"/>
  <c r="C101" i="104"/>
  <c r="D101" i="104"/>
  <c r="E101" i="104"/>
  <c r="F101" i="104"/>
  <c r="G101" i="104"/>
  <c r="H101" i="104"/>
  <c r="I101" i="104"/>
  <c r="J101" i="104"/>
  <c r="K101" i="104"/>
  <c r="L101" i="104"/>
  <c r="M101" i="104"/>
  <c r="N101" i="104"/>
  <c r="O101" i="104"/>
  <c r="P101" i="104"/>
  <c r="Q101" i="104"/>
  <c r="R101" i="104"/>
  <c r="S101" i="104"/>
  <c r="T101" i="104"/>
  <c r="C102" i="104"/>
  <c r="D102" i="104"/>
  <c r="E102" i="104"/>
  <c r="F102" i="104"/>
  <c r="G102" i="104"/>
  <c r="H102" i="104"/>
  <c r="I102" i="104"/>
  <c r="J102" i="104"/>
  <c r="K102" i="104"/>
  <c r="L102" i="104"/>
  <c r="M102" i="104"/>
  <c r="N102" i="104"/>
  <c r="O102" i="104"/>
  <c r="P102" i="104"/>
  <c r="Q102" i="104"/>
  <c r="R102" i="104"/>
  <c r="S102" i="104"/>
  <c r="T102" i="104"/>
  <c r="F102" i="101"/>
  <c r="C103" i="104"/>
  <c r="D103" i="104"/>
  <c r="E103" i="104"/>
  <c r="F103" i="104"/>
  <c r="G103" i="104"/>
  <c r="H103" i="104"/>
  <c r="I103" i="104"/>
  <c r="J103" i="104"/>
  <c r="K103" i="104"/>
  <c r="L103" i="104"/>
  <c r="M103" i="104"/>
  <c r="N103" i="104"/>
  <c r="O103" i="104"/>
  <c r="P103" i="104"/>
  <c r="Q103" i="104"/>
  <c r="R103" i="104"/>
  <c r="S103" i="104"/>
  <c r="T103" i="104"/>
  <c r="C104" i="104"/>
  <c r="D104" i="104"/>
  <c r="E104" i="104"/>
  <c r="F104" i="104"/>
  <c r="G104" i="104"/>
  <c r="H104" i="104"/>
  <c r="I104" i="104"/>
  <c r="J104" i="104"/>
  <c r="K104" i="104"/>
  <c r="L104" i="104"/>
  <c r="M104" i="104"/>
  <c r="N104" i="104"/>
  <c r="O104" i="104"/>
  <c r="P104" i="104"/>
  <c r="Q104" i="104"/>
  <c r="R104" i="104"/>
  <c r="S104" i="104"/>
  <c r="T104" i="104"/>
  <c r="F104" i="101"/>
  <c r="C105" i="104"/>
  <c r="D105" i="104"/>
  <c r="E105" i="104"/>
  <c r="F105" i="104"/>
  <c r="G105" i="104"/>
  <c r="H105" i="104"/>
  <c r="I105" i="104"/>
  <c r="J105" i="104"/>
  <c r="K105" i="104"/>
  <c r="L105" i="104"/>
  <c r="M105" i="104"/>
  <c r="N105" i="104"/>
  <c r="O105" i="104"/>
  <c r="P105" i="104"/>
  <c r="Q105" i="104"/>
  <c r="R105" i="104"/>
  <c r="S105" i="104"/>
  <c r="T105" i="104"/>
  <c r="C106" i="104"/>
  <c r="D106" i="104"/>
  <c r="E106" i="104"/>
  <c r="F106" i="104"/>
  <c r="G106" i="104"/>
  <c r="H106" i="104"/>
  <c r="I106" i="104"/>
  <c r="J106" i="104"/>
  <c r="K106" i="104"/>
  <c r="L106" i="104"/>
  <c r="M106" i="104"/>
  <c r="N106" i="104"/>
  <c r="O106" i="104"/>
  <c r="P106" i="104"/>
  <c r="Q106" i="104"/>
  <c r="R106" i="104"/>
  <c r="S106" i="104"/>
  <c r="C107" i="104"/>
  <c r="D107" i="104"/>
  <c r="E107" i="104"/>
  <c r="F107" i="104"/>
  <c r="G107" i="104"/>
  <c r="H107" i="104"/>
  <c r="I107" i="104"/>
  <c r="J107" i="104"/>
  <c r="K107" i="104"/>
  <c r="L107" i="104"/>
  <c r="M107" i="104"/>
  <c r="N107" i="104"/>
  <c r="O107" i="104"/>
  <c r="P107" i="104"/>
  <c r="Q107" i="104"/>
  <c r="R107" i="104"/>
  <c r="S107" i="104"/>
  <c r="T107" i="104"/>
  <c r="C108" i="104"/>
  <c r="D108" i="104"/>
  <c r="E108" i="104"/>
  <c r="F108" i="104"/>
  <c r="G108" i="104"/>
  <c r="H108" i="104"/>
  <c r="I108" i="104"/>
  <c r="J108" i="104"/>
  <c r="K108" i="104"/>
  <c r="L108" i="104"/>
  <c r="M108" i="104"/>
  <c r="N108" i="104"/>
  <c r="O108" i="104"/>
  <c r="P108" i="104"/>
  <c r="Q108" i="104"/>
  <c r="R108" i="104"/>
  <c r="S108" i="104"/>
  <c r="T108" i="104"/>
  <c r="F108" i="101"/>
  <c r="C109" i="104"/>
  <c r="D109" i="104"/>
  <c r="E109" i="104"/>
  <c r="F109" i="104"/>
  <c r="G109" i="104"/>
  <c r="H109" i="104"/>
  <c r="I109" i="104"/>
  <c r="J109" i="104"/>
  <c r="K109" i="104"/>
  <c r="L109" i="104"/>
  <c r="M109" i="104"/>
  <c r="N109" i="104"/>
  <c r="O109" i="104"/>
  <c r="P109" i="104"/>
  <c r="Q109" i="104"/>
  <c r="R109" i="104"/>
  <c r="S109" i="104"/>
  <c r="T109" i="104"/>
  <c r="F109" i="101"/>
  <c r="C110" i="104"/>
  <c r="D110" i="104"/>
  <c r="E110" i="104"/>
  <c r="F110" i="104"/>
  <c r="G110" i="104"/>
  <c r="H110" i="104"/>
  <c r="I110" i="104"/>
  <c r="J110" i="104"/>
  <c r="K110" i="104"/>
  <c r="L110" i="104"/>
  <c r="M110" i="104"/>
  <c r="N110" i="104"/>
  <c r="O110" i="104"/>
  <c r="P110" i="104"/>
  <c r="Q110" i="104"/>
  <c r="R110" i="104"/>
  <c r="S110" i="104"/>
  <c r="T110" i="104"/>
  <c r="F110" i="101" s="1"/>
  <c r="C111" i="104"/>
  <c r="D111" i="104"/>
  <c r="E111" i="104"/>
  <c r="F111" i="104"/>
  <c r="G111" i="104"/>
  <c r="H111" i="104"/>
  <c r="I111" i="104"/>
  <c r="J111" i="104"/>
  <c r="K111" i="104"/>
  <c r="L111" i="104"/>
  <c r="M111" i="104"/>
  <c r="N111" i="104"/>
  <c r="O111" i="104"/>
  <c r="P111" i="104"/>
  <c r="Q111" i="104"/>
  <c r="R111" i="104"/>
  <c r="S111" i="104"/>
  <c r="T111" i="104"/>
  <c r="F111" i="101" s="1"/>
  <c r="C112" i="104"/>
  <c r="D112" i="104"/>
  <c r="E112" i="104"/>
  <c r="F112" i="104"/>
  <c r="G112" i="104"/>
  <c r="H112" i="104"/>
  <c r="I112" i="104"/>
  <c r="J112" i="104"/>
  <c r="K112" i="104"/>
  <c r="L112" i="104"/>
  <c r="M112" i="104"/>
  <c r="N112" i="104"/>
  <c r="O112" i="104"/>
  <c r="P112" i="104"/>
  <c r="Q112" i="104"/>
  <c r="R112" i="104"/>
  <c r="S112" i="104"/>
  <c r="T112" i="104"/>
  <c r="F112" i="101"/>
  <c r="C113" i="104"/>
  <c r="D113" i="104"/>
  <c r="E113" i="104"/>
  <c r="F113" i="104"/>
  <c r="G113" i="104"/>
  <c r="H113" i="104"/>
  <c r="I113" i="104"/>
  <c r="J113" i="104"/>
  <c r="K113" i="104"/>
  <c r="L113" i="104"/>
  <c r="M113" i="104"/>
  <c r="N113" i="104"/>
  <c r="O113" i="104"/>
  <c r="P113" i="104"/>
  <c r="Q113" i="104"/>
  <c r="R113" i="104"/>
  <c r="S113" i="104"/>
  <c r="C114" i="104"/>
  <c r="D114" i="104"/>
  <c r="E114" i="104"/>
  <c r="F114" i="104"/>
  <c r="G114" i="104"/>
  <c r="H114" i="104"/>
  <c r="I114" i="104"/>
  <c r="J114" i="104"/>
  <c r="K114" i="104"/>
  <c r="L114" i="104"/>
  <c r="M114" i="104"/>
  <c r="N114" i="104"/>
  <c r="O114" i="104"/>
  <c r="P114" i="104"/>
  <c r="Q114" i="104"/>
  <c r="R114" i="104"/>
  <c r="S114" i="104"/>
  <c r="T114" i="104"/>
  <c r="F114" i="101"/>
  <c r="C115" i="104"/>
  <c r="D115" i="104"/>
  <c r="E115" i="104"/>
  <c r="F115" i="104"/>
  <c r="G115" i="104"/>
  <c r="H115" i="104"/>
  <c r="I115" i="104"/>
  <c r="J115" i="104"/>
  <c r="K115" i="104"/>
  <c r="L115" i="104"/>
  <c r="M115" i="104"/>
  <c r="N115" i="104"/>
  <c r="O115" i="104"/>
  <c r="P115" i="104"/>
  <c r="Q115" i="104"/>
  <c r="R115" i="104"/>
  <c r="S115" i="104"/>
  <c r="T115" i="104"/>
  <c r="B65" i="104"/>
  <c r="B66" i="104"/>
  <c r="B67" i="104"/>
  <c r="B68" i="104"/>
  <c r="B69" i="104"/>
  <c r="B70" i="104"/>
  <c r="B71" i="104"/>
  <c r="B72" i="104"/>
  <c r="B73" i="104"/>
  <c r="B74" i="104"/>
  <c r="B75" i="104"/>
  <c r="B76" i="104"/>
  <c r="B77" i="104"/>
  <c r="B78" i="104"/>
  <c r="B79" i="104"/>
  <c r="B80" i="104"/>
  <c r="B81" i="104"/>
  <c r="B82" i="104"/>
  <c r="B83" i="104"/>
  <c r="B84" i="104"/>
  <c r="B85" i="104"/>
  <c r="B86" i="104"/>
  <c r="B87" i="104"/>
  <c r="B88" i="104"/>
  <c r="B89" i="104"/>
  <c r="B90" i="104"/>
  <c r="B91" i="104"/>
  <c r="B92" i="104"/>
  <c r="B93" i="104"/>
  <c r="B94" i="104"/>
  <c r="B95" i="104"/>
  <c r="B96" i="104"/>
  <c r="B97" i="104"/>
  <c r="B98" i="104"/>
  <c r="B99" i="104"/>
  <c r="B100" i="104"/>
  <c r="B101" i="104"/>
  <c r="B102" i="104"/>
  <c r="B103" i="104"/>
  <c r="B104" i="104"/>
  <c r="B105" i="104"/>
  <c r="B106" i="104"/>
  <c r="B107" i="104"/>
  <c r="B108" i="104"/>
  <c r="B109" i="104"/>
  <c r="B110" i="104"/>
  <c r="B111" i="104"/>
  <c r="B112" i="104"/>
  <c r="B113" i="104"/>
  <c r="B114" i="104"/>
  <c r="B115" i="104"/>
  <c r="B64" i="104"/>
  <c r="Q5" i="104"/>
  <c r="Q182" i="104"/>
  <c r="Q6" i="104"/>
  <c r="Q183" i="104"/>
  <c r="Q7" i="104"/>
  <c r="Q184" i="104"/>
  <c r="Q8" i="104"/>
  <c r="Q185" i="104" s="1"/>
  <c r="Q9" i="104"/>
  <c r="Q186" i="104"/>
  <c r="Q10" i="104"/>
  <c r="Q187" i="104"/>
  <c r="Q11" i="104"/>
  <c r="Q188" i="104"/>
  <c r="Q12" i="104"/>
  <c r="Q189" i="104" s="1"/>
  <c r="Q13" i="104"/>
  <c r="Q190" i="104"/>
  <c r="Q21" i="104"/>
  <c r="Q198" i="104"/>
  <c r="Q14" i="104"/>
  <c r="Q191" i="104"/>
  <c r="Q15" i="104"/>
  <c r="Q192" i="104" s="1"/>
  <c r="Q16" i="104"/>
  <c r="Q193" i="104"/>
  <c r="Q17" i="104"/>
  <c r="Q194" i="104"/>
  <c r="Q18" i="104"/>
  <c r="Q195" i="104"/>
  <c r="Q19" i="104"/>
  <c r="Q196" i="104" s="1"/>
  <c r="Q20" i="104"/>
  <c r="Q197" i="104"/>
  <c r="Q22" i="104"/>
  <c r="Q199" i="104"/>
  <c r="Q23" i="104"/>
  <c r="Q200" i="104"/>
  <c r="Q24" i="104"/>
  <c r="Q201" i="104" s="1"/>
  <c r="Q25" i="104"/>
  <c r="Q202" i="104"/>
  <c r="Q26" i="104"/>
  <c r="Q203" i="104"/>
  <c r="Q27" i="104"/>
  <c r="Q204" i="104"/>
  <c r="Q28" i="104"/>
  <c r="Q205" i="104" s="1"/>
  <c r="Q29" i="104"/>
  <c r="Q206" i="104"/>
  <c r="Q30" i="104"/>
  <c r="Q207" i="104"/>
  <c r="Q31" i="104"/>
  <c r="Q208" i="104"/>
  <c r="Q32" i="104"/>
  <c r="Q209" i="104" s="1"/>
  <c r="Q33" i="104"/>
  <c r="Q210" i="104"/>
  <c r="Q34" i="104"/>
  <c r="Q211" i="104"/>
  <c r="Q35" i="104"/>
  <c r="Q212" i="104"/>
  <c r="Q36" i="104"/>
  <c r="Q213" i="104" s="1"/>
  <c r="Q37" i="104"/>
  <c r="Q214" i="104"/>
  <c r="Q38" i="104"/>
  <c r="Q215" i="104"/>
  <c r="Q39" i="104"/>
  <c r="Q216" i="104"/>
  <c r="Q40" i="104"/>
  <c r="Q217" i="104" s="1"/>
  <c r="Q41" i="104"/>
  <c r="Q218" i="104"/>
  <c r="Q42" i="104"/>
  <c r="Q219" i="104"/>
  <c r="Q43" i="104"/>
  <c r="Q220" i="104"/>
  <c r="Q44" i="104"/>
  <c r="Q221" i="104" s="1"/>
  <c r="Q45" i="104"/>
  <c r="Q222" i="104"/>
  <c r="Q46" i="104"/>
  <c r="Q223" i="104"/>
  <c r="Q47" i="104"/>
  <c r="Q224" i="104"/>
  <c r="Q48" i="104"/>
  <c r="Q225" i="104" s="1"/>
  <c r="Q49" i="104"/>
  <c r="Q226" i="104"/>
  <c r="Q50" i="104"/>
  <c r="Q227" i="104"/>
  <c r="Q51" i="104"/>
  <c r="Q228" i="104"/>
  <c r="Q52" i="104"/>
  <c r="Q229" i="104" s="1"/>
  <c r="Q53" i="104"/>
  <c r="Q230" i="104"/>
  <c r="Q54" i="104"/>
  <c r="Q231" i="104" s="1"/>
  <c r="Q55" i="104"/>
  <c r="Q232" i="104"/>
  <c r="Q56" i="104"/>
  <c r="Q233" i="104" s="1"/>
  <c r="I63" i="102" s="1"/>
  <c r="J44" i="102"/>
  <c r="I44" i="102"/>
  <c r="H44" i="102"/>
  <c r="G44" i="102"/>
  <c r="F44" i="102"/>
  <c r="D44" i="102"/>
  <c r="C44" i="102"/>
  <c r="B44" i="102"/>
  <c r="F123" i="100"/>
  <c r="F124" i="100"/>
  <c r="F125" i="100"/>
  <c r="F126" i="100"/>
  <c r="F127" i="100"/>
  <c r="F128" i="100"/>
  <c r="F129" i="100"/>
  <c r="F130" i="100"/>
  <c r="F131" i="100"/>
  <c r="F132" i="100"/>
  <c r="F133" i="100"/>
  <c r="F134" i="100"/>
  <c r="F135" i="100"/>
  <c r="F136" i="100"/>
  <c r="F137" i="100"/>
  <c r="F138" i="100"/>
  <c r="F139" i="100"/>
  <c r="F140" i="100"/>
  <c r="F141" i="100"/>
  <c r="F142" i="100"/>
  <c r="F143" i="100"/>
  <c r="F144" i="100"/>
  <c r="F145" i="100"/>
  <c r="F146" i="100"/>
  <c r="F147" i="100"/>
  <c r="F148" i="100"/>
  <c r="F149" i="100"/>
  <c r="F150" i="100"/>
  <c r="F151" i="100"/>
  <c r="F152" i="100"/>
  <c r="F153" i="100"/>
  <c r="F154" i="100"/>
  <c r="F155" i="100"/>
  <c r="F156" i="100"/>
  <c r="F157" i="100"/>
  <c r="F158" i="100"/>
  <c r="F159" i="100"/>
  <c r="F160" i="100"/>
  <c r="F161" i="100"/>
  <c r="F162" i="100"/>
  <c r="F103" i="100"/>
  <c r="F163" i="100"/>
  <c r="F104" i="100"/>
  <c r="F164" i="100"/>
  <c r="F165" i="100"/>
  <c r="F166" i="100"/>
  <c r="F167" i="100"/>
  <c r="F168" i="100"/>
  <c r="F169" i="100"/>
  <c r="F170" i="100"/>
  <c r="F171" i="100"/>
  <c r="F172" i="100"/>
  <c r="F173" i="100"/>
  <c r="F122" i="100"/>
  <c r="C123" i="100"/>
  <c r="C124" i="100"/>
  <c r="C125" i="100"/>
  <c r="K125" i="100" s="1"/>
  <c r="C126" i="100"/>
  <c r="C127" i="100"/>
  <c r="C128" i="100"/>
  <c r="C129" i="100"/>
  <c r="C130" i="100"/>
  <c r="K130" i="100" s="1"/>
  <c r="C131" i="100"/>
  <c r="C132" i="100"/>
  <c r="C133" i="100"/>
  <c r="K133" i="100" s="1"/>
  <c r="C134" i="100"/>
  <c r="C135" i="100"/>
  <c r="C76" i="100"/>
  <c r="C136" i="100"/>
  <c r="C137" i="100"/>
  <c r="K137" i="100" s="1"/>
  <c r="C138" i="100"/>
  <c r="C139" i="100"/>
  <c r="K139" i="100" s="1"/>
  <c r="C80" i="100"/>
  <c r="C140" i="100"/>
  <c r="C141" i="100"/>
  <c r="C142" i="100"/>
  <c r="C83" i="100"/>
  <c r="C143" i="100"/>
  <c r="C144" i="100"/>
  <c r="C145" i="100"/>
  <c r="K145" i="100" s="1"/>
  <c r="C146" i="100"/>
  <c r="C147" i="100"/>
  <c r="C88" i="100"/>
  <c r="C29" i="100" s="1"/>
  <c r="C205" i="100" s="1"/>
  <c r="B205" i="100" s="1"/>
  <c r="C148" i="100"/>
  <c r="C149" i="100"/>
  <c r="C150" i="100"/>
  <c r="K150" i="100" s="1"/>
  <c r="C151" i="100"/>
  <c r="C92" i="100"/>
  <c r="C152" i="100"/>
  <c r="C153" i="100"/>
  <c r="C154" i="100"/>
  <c r="C95" i="100"/>
  <c r="C155" i="100"/>
  <c r="C96" i="100"/>
  <c r="C37" i="100" s="1"/>
  <c r="C213" i="100" s="1"/>
  <c r="C156" i="100"/>
  <c r="K156" i="100" s="1"/>
  <c r="C157" i="100"/>
  <c r="K157" i="100" s="1"/>
  <c r="C158" i="100"/>
  <c r="C159" i="100"/>
  <c r="C160" i="100"/>
  <c r="C161" i="100"/>
  <c r="C162" i="100"/>
  <c r="C163" i="100"/>
  <c r="K163" i="100" s="1"/>
  <c r="C164" i="100"/>
  <c r="K164" i="100" s="1"/>
  <c r="C165" i="100"/>
  <c r="K165" i="100" s="1"/>
  <c r="C166" i="100"/>
  <c r="C167" i="100"/>
  <c r="C168" i="100"/>
  <c r="C169" i="100"/>
  <c r="C110" i="100"/>
  <c r="C170" i="100"/>
  <c r="C171" i="100"/>
  <c r="K171" i="100" s="1"/>
  <c r="C112" i="100"/>
  <c r="C172" i="100"/>
  <c r="C173" i="100"/>
  <c r="C122" i="100"/>
  <c r="C64" i="100"/>
  <c r="C65" i="100"/>
  <c r="C66" i="100"/>
  <c r="C7" i="100" s="1"/>
  <c r="C67" i="100"/>
  <c r="C68" i="100"/>
  <c r="C69" i="100"/>
  <c r="C70" i="100"/>
  <c r="C71" i="100"/>
  <c r="C12" i="100" s="1"/>
  <c r="C72" i="100"/>
  <c r="C73" i="100"/>
  <c r="C74" i="100"/>
  <c r="C75" i="100"/>
  <c r="C77" i="100"/>
  <c r="C18" i="100" s="1"/>
  <c r="C194" i="100" s="1"/>
  <c r="C78" i="100"/>
  <c r="C79" i="100"/>
  <c r="C81" i="100"/>
  <c r="C22" i="100" s="1"/>
  <c r="C82" i="100"/>
  <c r="C84" i="100"/>
  <c r="C85" i="100"/>
  <c r="K85" i="100" s="1"/>
  <c r="C86" i="100"/>
  <c r="C87" i="100"/>
  <c r="C89" i="100"/>
  <c r="C90" i="100"/>
  <c r="C91" i="100"/>
  <c r="K91" i="100" s="1"/>
  <c r="C93" i="100"/>
  <c r="C94" i="100"/>
  <c r="C97" i="100"/>
  <c r="C38" i="100" s="1"/>
  <c r="C98" i="100"/>
  <c r="C39" i="100" s="1"/>
  <c r="C99" i="100"/>
  <c r="C100" i="100"/>
  <c r="C41" i="100" s="1"/>
  <c r="C101" i="100"/>
  <c r="C102" i="100"/>
  <c r="K102" i="100" s="1"/>
  <c r="C103" i="100"/>
  <c r="C104" i="100"/>
  <c r="C105" i="100"/>
  <c r="C46" i="100" s="1"/>
  <c r="C106" i="100"/>
  <c r="C107" i="100"/>
  <c r="C48" i="100" s="1"/>
  <c r="C108" i="100"/>
  <c r="C109" i="100"/>
  <c r="C111" i="100"/>
  <c r="C52" i="100" s="1"/>
  <c r="C113" i="100"/>
  <c r="C114" i="100"/>
  <c r="C63" i="100"/>
  <c r="C4" i="100" s="1"/>
  <c r="B6" i="92"/>
  <c r="B7" i="92"/>
  <c r="B8" i="92"/>
  <c r="B9" i="92"/>
  <c r="B10" i="92"/>
  <c r="B11" i="92"/>
  <c r="B12" i="92"/>
  <c r="B13" i="92"/>
  <c r="B14" i="92"/>
  <c r="B15" i="92"/>
  <c r="B16" i="92"/>
  <c r="B17" i="92"/>
  <c r="B18" i="92"/>
  <c r="B19" i="92"/>
  <c r="B20" i="92"/>
  <c r="B21" i="92"/>
  <c r="B22" i="92"/>
  <c r="B23" i="92"/>
  <c r="B24" i="92"/>
  <c r="B25" i="92"/>
  <c r="B26" i="92"/>
  <c r="B27" i="92"/>
  <c r="B28" i="92"/>
  <c r="B29" i="92"/>
  <c r="B30" i="92"/>
  <c r="B31" i="92"/>
  <c r="B32" i="92"/>
  <c r="B33" i="92"/>
  <c r="B34" i="92"/>
  <c r="B35" i="92"/>
  <c r="B36" i="92"/>
  <c r="B37" i="92"/>
  <c r="B38" i="92"/>
  <c r="B39" i="92"/>
  <c r="B40" i="92"/>
  <c r="B41" i="92"/>
  <c r="B42" i="92"/>
  <c r="B43" i="92"/>
  <c r="B44" i="92"/>
  <c r="B45" i="92"/>
  <c r="B46" i="92"/>
  <c r="B47" i="92"/>
  <c r="B48" i="92"/>
  <c r="B49" i="92"/>
  <c r="B50" i="92"/>
  <c r="B51" i="92"/>
  <c r="B52" i="92"/>
  <c r="B53" i="92"/>
  <c r="B54" i="92"/>
  <c r="B55" i="92"/>
  <c r="B56" i="92"/>
  <c r="B5" i="92"/>
  <c r="B6" i="91"/>
  <c r="B7" i="91"/>
  <c r="B8" i="91"/>
  <c r="B9" i="91"/>
  <c r="B10" i="91"/>
  <c r="B11" i="91"/>
  <c r="B12" i="91"/>
  <c r="B13" i="91"/>
  <c r="B14" i="91"/>
  <c r="B15" i="91"/>
  <c r="B16" i="91"/>
  <c r="B17" i="91"/>
  <c r="B18" i="91"/>
  <c r="B19" i="91"/>
  <c r="B20" i="91"/>
  <c r="B21" i="91"/>
  <c r="B22" i="91"/>
  <c r="B23" i="91"/>
  <c r="B24" i="91"/>
  <c r="B25" i="91"/>
  <c r="B26" i="91"/>
  <c r="B27" i="91"/>
  <c r="B28" i="91"/>
  <c r="B29" i="91"/>
  <c r="B30" i="91"/>
  <c r="B31" i="91"/>
  <c r="B32" i="91"/>
  <c r="B33" i="91"/>
  <c r="B34" i="91"/>
  <c r="B35" i="91"/>
  <c r="B36" i="91"/>
  <c r="B37" i="91"/>
  <c r="B38" i="91"/>
  <c r="B39" i="91"/>
  <c r="B40" i="91"/>
  <c r="B41" i="91"/>
  <c r="B42" i="91"/>
  <c r="B43" i="91"/>
  <c r="B44" i="91"/>
  <c r="B45" i="91"/>
  <c r="B46" i="91"/>
  <c r="B47" i="91"/>
  <c r="B48" i="91"/>
  <c r="B49" i="91"/>
  <c r="B50" i="91"/>
  <c r="B51" i="91"/>
  <c r="B52" i="91"/>
  <c r="B53" i="91"/>
  <c r="B54" i="91"/>
  <c r="B55" i="91"/>
  <c r="B56" i="91"/>
  <c r="B5" i="91"/>
  <c r="B35" i="87"/>
  <c r="B43" i="87"/>
  <c r="B55" i="87"/>
  <c r="B56" i="87"/>
  <c r="B6" i="90"/>
  <c r="B7" i="90"/>
  <c r="B8" i="90"/>
  <c r="B9" i="90"/>
  <c r="B10" i="90"/>
  <c r="B11" i="90"/>
  <c r="B12" i="90"/>
  <c r="B13" i="90"/>
  <c r="B14" i="90"/>
  <c r="B15" i="90"/>
  <c r="B16" i="90"/>
  <c r="B17" i="90"/>
  <c r="B18" i="90"/>
  <c r="B19" i="90"/>
  <c r="B20" i="90"/>
  <c r="B21" i="90"/>
  <c r="B22" i="90"/>
  <c r="B23" i="90"/>
  <c r="B24"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 i="90"/>
  <c r="B6" i="87"/>
  <c r="B7" i="87"/>
  <c r="B8" i="87"/>
  <c r="B9" i="87"/>
  <c r="B10" i="87"/>
  <c r="B11" i="87"/>
  <c r="B12" i="87"/>
  <c r="B13" i="87"/>
  <c r="B14" i="87"/>
  <c r="B15" i="87"/>
  <c r="B16" i="87"/>
  <c r="B17" i="87"/>
  <c r="B19" i="87"/>
  <c r="B23" i="87"/>
  <c r="B27" i="87"/>
  <c r="B29" i="87"/>
  <c r="B30" i="87"/>
  <c r="B31" i="87"/>
  <c r="B34" i="87"/>
  <c r="B38" i="87"/>
  <c r="B39" i="87"/>
  <c r="B42" i="87"/>
  <c r="B45" i="87"/>
  <c r="B47" i="87"/>
  <c r="B51" i="87"/>
  <c r="T6" i="79"/>
  <c r="T7" i="79"/>
  <c r="T8" i="79"/>
  <c r="T9" i="79"/>
  <c r="T10" i="79"/>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 i="79"/>
  <c r="B6" i="81"/>
  <c r="B7" i="81"/>
  <c r="B8" i="81"/>
  <c r="B9" i="81"/>
  <c r="B10" i="81"/>
  <c r="B11" i="81"/>
  <c r="B12" i="81"/>
  <c r="B13" i="81"/>
  <c r="B14" i="81"/>
  <c r="B15" i="81"/>
  <c r="B16" i="81"/>
  <c r="B17" i="81"/>
  <c r="B18" i="81"/>
  <c r="B19" i="81"/>
  <c r="B20" i="81"/>
  <c r="B21" i="81"/>
  <c r="B22" i="81"/>
  <c r="B23" i="81"/>
  <c r="B24" i="81"/>
  <c r="B25"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 i="81"/>
  <c r="T6" i="77"/>
  <c r="T7" i="77"/>
  <c r="T8" i="77"/>
  <c r="T9" i="77"/>
  <c r="T10" i="77"/>
  <c r="T11" i="77"/>
  <c r="T12" i="77"/>
  <c r="T13" i="77"/>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 i="77"/>
  <c r="T6" i="76"/>
  <c r="T7" i="76"/>
  <c r="T8" i="76"/>
  <c r="T9" i="76"/>
  <c r="T10" i="76"/>
  <c r="T11" i="76"/>
  <c r="T12" i="76"/>
  <c r="T13" i="76"/>
  <c r="T14" i="76"/>
  <c r="T15" i="76"/>
  <c r="T16" i="76"/>
  <c r="T17" i="76"/>
  <c r="T18" i="76"/>
  <c r="T19" i="76"/>
  <c r="T20" i="76"/>
  <c r="T21" i="76"/>
  <c r="T22" i="76"/>
  <c r="T23" i="76"/>
  <c r="T24" i="76"/>
  <c r="T25" i="76"/>
  <c r="T26" i="76"/>
  <c r="T27" i="76"/>
  <c r="T28" i="76"/>
  <c r="T29" i="76"/>
  <c r="T30" i="76"/>
  <c r="T31" i="76"/>
  <c r="T32" i="76"/>
  <c r="T33" i="76"/>
  <c r="T34" i="76"/>
  <c r="T35" i="76"/>
  <c r="T36" i="76"/>
  <c r="T37" i="76"/>
  <c r="T38" i="76"/>
  <c r="T39" i="76"/>
  <c r="T40" i="76"/>
  <c r="T41" i="76"/>
  <c r="T42" i="76"/>
  <c r="T43" i="76"/>
  <c r="T44" i="76"/>
  <c r="T45" i="76"/>
  <c r="T46" i="76"/>
  <c r="T47" i="76"/>
  <c r="T48" i="76"/>
  <c r="T49" i="76"/>
  <c r="T50" i="76"/>
  <c r="T51" i="76"/>
  <c r="T52" i="76"/>
  <c r="T53" i="76"/>
  <c r="T54" i="76"/>
  <c r="T55" i="76"/>
  <c r="T56" i="76"/>
  <c r="T5" i="76"/>
  <c r="B6" i="82"/>
  <c r="B7" i="82"/>
  <c r="B8" i="82"/>
  <c r="B9" i="82"/>
  <c r="B10" i="82"/>
  <c r="B11" i="82"/>
  <c r="B12" i="82"/>
  <c r="B189" i="82" s="1"/>
  <c r="B13" i="82"/>
  <c r="B14" i="82"/>
  <c r="B15" i="82"/>
  <c r="B16" i="82"/>
  <c r="B17" i="82"/>
  <c r="B18" i="82"/>
  <c r="B19" i="82"/>
  <c r="B20" i="82"/>
  <c r="B21" i="82"/>
  <c r="B22" i="82"/>
  <c r="B23" i="82"/>
  <c r="B24" i="82"/>
  <c r="B25" i="82"/>
  <c r="B26" i="82"/>
  <c r="B27" i="82"/>
  <c r="B28" i="82"/>
  <c r="B29" i="82"/>
  <c r="B30" i="82"/>
  <c r="B31" i="82"/>
  <c r="B32" i="82"/>
  <c r="B33" i="82"/>
  <c r="B34" i="82"/>
  <c r="B35" i="82"/>
  <c r="B36" i="82"/>
  <c r="B37" i="82"/>
  <c r="B38" i="82"/>
  <c r="B39" i="82"/>
  <c r="B40" i="82"/>
  <c r="B41" i="82"/>
  <c r="B42" i="82"/>
  <c r="B43" i="82"/>
  <c r="B220" i="82" s="1"/>
  <c r="B44" i="82"/>
  <c r="B221" i="82" s="1"/>
  <c r="B45" i="82"/>
  <c r="B46" i="82"/>
  <c r="B47" i="82"/>
  <c r="B48" i="82"/>
  <c r="B49" i="82"/>
  <c r="B50" i="82"/>
  <c r="B51" i="82"/>
  <c r="B228" i="82" s="1"/>
  <c r="B52" i="82"/>
  <c r="B229" i="82" s="1"/>
  <c r="B53" i="82"/>
  <c r="B54" i="82"/>
  <c r="B55" i="82"/>
  <c r="B56" i="82"/>
  <c r="B5" i="82"/>
  <c r="B6" i="78"/>
  <c r="B7" i="78"/>
  <c r="B8" i="78"/>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B35" i="78"/>
  <c r="B36" i="78"/>
  <c r="B37" i="78"/>
  <c r="B38" i="78"/>
  <c r="B39" i="78"/>
  <c r="B40" i="78"/>
  <c r="B41" i="78"/>
  <c r="B42" i="78"/>
  <c r="B43" i="78"/>
  <c r="B44" i="78"/>
  <c r="B45" i="78"/>
  <c r="B46" i="78"/>
  <c r="B47" i="78"/>
  <c r="B48" i="78"/>
  <c r="B49" i="78"/>
  <c r="B50" i="78"/>
  <c r="B51" i="78"/>
  <c r="B52" i="78"/>
  <c r="B53" i="78"/>
  <c r="B54" i="78"/>
  <c r="B55" i="78"/>
  <c r="B56" i="78"/>
  <c r="T6" i="75"/>
  <c r="T7" i="75"/>
  <c r="T8" i="75"/>
  <c r="T9" i="75"/>
  <c r="T10" i="75"/>
  <c r="T187" i="75" s="1"/>
  <c r="T11" i="75"/>
  <c r="T12" i="75"/>
  <c r="T13" i="75"/>
  <c r="T14" i="75"/>
  <c r="T15" i="75"/>
  <c r="T16" i="75"/>
  <c r="T17" i="75"/>
  <c r="T18" i="75"/>
  <c r="T195" i="75" s="1"/>
  <c r="T19" i="75"/>
  <c r="T20" i="75"/>
  <c r="T21" i="75"/>
  <c r="T22" i="75"/>
  <c r="T23" i="75"/>
  <c r="T24" i="75"/>
  <c r="T25" i="75"/>
  <c r="T26" i="75"/>
  <c r="T203" i="75" s="1"/>
  <c r="T27" i="75"/>
  <c r="T28" i="75"/>
  <c r="T29" i="75"/>
  <c r="T30" i="75"/>
  <c r="T31" i="75"/>
  <c r="T32" i="75"/>
  <c r="T33" i="75"/>
  <c r="T34" i="75"/>
  <c r="T35" i="75"/>
  <c r="T36" i="75"/>
  <c r="T37" i="75"/>
  <c r="T38" i="75"/>
  <c r="T39" i="75"/>
  <c r="T40" i="75"/>
  <c r="T41" i="75"/>
  <c r="T42" i="75"/>
  <c r="T43" i="75"/>
  <c r="T44" i="75"/>
  <c r="T45" i="75"/>
  <c r="T46" i="75"/>
  <c r="T47" i="75"/>
  <c r="T48" i="75"/>
  <c r="T49" i="75"/>
  <c r="T50" i="75"/>
  <c r="T227" i="75" s="1"/>
  <c r="T51" i="75"/>
  <c r="T52" i="75"/>
  <c r="T53" i="75"/>
  <c r="T54" i="75"/>
  <c r="T55" i="75"/>
  <c r="T56" i="75"/>
  <c r="T5" i="75"/>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41" i="73"/>
  <c r="B42" i="73"/>
  <c r="B43" i="73"/>
  <c r="B44" i="73"/>
  <c r="B45" i="73"/>
  <c r="B46" i="73"/>
  <c r="B47" i="73"/>
  <c r="B48" i="73"/>
  <c r="B49" i="73"/>
  <c r="B50" i="73"/>
  <c r="B51" i="73"/>
  <c r="B52" i="73"/>
  <c r="B53" i="73"/>
  <c r="B54" i="73"/>
  <c r="B55" i="73"/>
  <c r="B56" i="73"/>
  <c r="B5" i="73"/>
  <c r="B6" i="59"/>
  <c r="B7" i="59"/>
  <c r="B8" i="59"/>
  <c r="B9" i="59"/>
  <c r="B10" i="59"/>
  <c r="B11" i="59"/>
  <c r="B12" i="59"/>
  <c r="B13" i="59"/>
  <c r="B14" i="59"/>
  <c r="B15" i="59"/>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 i="59"/>
  <c r="B6" i="71"/>
  <c r="B7" i="71"/>
  <c r="B8" i="71"/>
  <c r="B9" i="71"/>
  <c r="B10" i="71"/>
  <c r="B11" i="71"/>
  <c r="B12" i="71"/>
  <c r="B13" i="71"/>
  <c r="B14" i="71"/>
  <c r="B15" i="71"/>
  <c r="B16" i="71"/>
  <c r="B17" i="71"/>
  <c r="B18" i="71"/>
  <c r="B19" i="71"/>
  <c r="B20" i="71"/>
  <c r="B21" i="71"/>
  <c r="B22" i="71"/>
  <c r="B23" i="71"/>
  <c r="B24" i="71"/>
  <c r="B25" i="71"/>
  <c r="B26" i="71"/>
  <c r="B27" i="71"/>
  <c r="B28" i="71"/>
  <c r="B29" i="71"/>
  <c r="B30" i="71"/>
  <c r="B31" i="71"/>
  <c r="B32" i="71"/>
  <c r="B33" i="71"/>
  <c r="B34" i="71"/>
  <c r="B35" i="71"/>
  <c r="B36" i="71"/>
  <c r="B37" i="71"/>
  <c r="B38" i="71"/>
  <c r="B39" i="71"/>
  <c r="B40" i="71"/>
  <c r="B41" i="71"/>
  <c r="B42" i="71"/>
  <c r="B43" i="71"/>
  <c r="B44" i="71"/>
  <c r="B45" i="71"/>
  <c r="B46" i="71"/>
  <c r="B47" i="71"/>
  <c r="B48" i="71"/>
  <c r="B49" i="71"/>
  <c r="B50" i="71"/>
  <c r="B51" i="71"/>
  <c r="B52" i="71"/>
  <c r="B53" i="71"/>
  <c r="B54" i="71"/>
  <c r="B55" i="71"/>
  <c r="B56" i="71"/>
  <c r="B5" i="71"/>
  <c r="T124" i="69"/>
  <c r="H123" i="100" s="1"/>
  <c r="T125" i="69"/>
  <c r="T126" i="69"/>
  <c r="T127" i="69"/>
  <c r="H126" i="100" s="1"/>
  <c r="T128" i="69"/>
  <c r="T129" i="69"/>
  <c r="H128" i="100"/>
  <c r="T130" i="69"/>
  <c r="T131" i="69"/>
  <c r="T132" i="69"/>
  <c r="H131" i="100"/>
  <c r="T134" i="69"/>
  <c r="H133" i="100" s="1"/>
  <c r="T135" i="69"/>
  <c r="H134" i="100"/>
  <c r="T136" i="69"/>
  <c r="H135" i="100"/>
  <c r="H17" i="100" s="1"/>
  <c r="T137" i="69"/>
  <c r="H136" i="100"/>
  <c r="T138" i="69"/>
  <c r="H137" i="100" s="1"/>
  <c r="T139" i="69"/>
  <c r="H138" i="100"/>
  <c r="T140" i="69"/>
  <c r="H139" i="100"/>
  <c r="T141" i="69"/>
  <c r="H140" i="100"/>
  <c r="T142" i="69"/>
  <c r="H141" i="100" s="1"/>
  <c r="T143" i="69"/>
  <c r="H142" i="100"/>
  <c r="T144" i="69"/>
  <c r="H143" i="100"/>
  <c r="T145" i="69"/>
  <c r="T146" i="69"/>
  <c r="H145" i="100" s="1"/>
  <c r="T147" i="69"/>
  <c r="H146" i="100"/>
  <c r="T148" i="69"/>
  <c r="H147" i="100"/>
  <c r="T149" i="69"/>
  <c r="H148" i="100"/>
  <c r="T150" i="69"/>
  <c r="H149" i="100" s="1"/>
  <c r="T151" i="69"/>
  <c r="H150" i="100"/>
  <c r="T152" i="69"/>
  <c r="H151" i="100"/>
  <c r="T153" i="69"/>
  <c r="H152" i="100"/>
  <c r="T154" i="69"/>
  <c r="H153" i="100" s="1"/>
  <c r="T155" i="69"/>
  <c r="H154" i="100"/>
  <c r="T156" i="69"/>
  <c r="H155" i="100"/>
  <c r="T157" i="69"/>
  <c r="H156" i="100"/>
  <c r="T158" i="69"/>
  <c r="H157" i="100" s="1"/>
  <c r="T159" i="69"/>
  <c r="H158" i="100"/>
  <c r="T160" i="69"/>
  <c r="H159" i="100"/>
  <c r="T161" i="69"/>
  <c r="H160" i="100"/>
  <c r="T162" i="69"/>
  <c r="H161" i="100" s="1"/>
  <c r="T163" i="69"/>
  <c r="H162" i="100"/>
  <c r="T164" i="69"/>
  <c r="H163" i="100"/>
  <c r="T165" i="69"/>
  <c r="H164" i="100"/>
  <c r="T166" i="69"/>
  <c r="H165" i="100" s="1"/>
  <c r="T167" i="69"/>
  <c r="H166" i="100"/>
  <c r="T168" i="69"/>
  <c r="H167" i="100"/>
  <c r="T169" i="69"/>
  <c r="T170" i="69"/>
  <c r="H169" i="100" s="1"/>
  <c r="T171" i="69"/>
  <c r="H170" i="100" s="1"/>
  <c r="T172" i="69"/>
  <c r="H171" i="100"/>
  <c r="T173" i="69"/>
  <c r="H172" i="100" s="1"/>
  <c r="T174" i="69"/>
  <c r="H173" i="100" s="1"/>
  <c r="T123" i="69"/>
  <c r="H122" i="100" s="1"/>
  <c r="T115" i="69"/>
  <c r="H114" i="100"/>
  <c r="B6" i="70"/>
  <c r="B7" i="70"/>
  <c r="B8" i="70"/>
  <c r="B9" i="70"/>
  <c r="B10" i="70"/>
  <c r="B11" i="70"/>
  <c r="B12" i="70"/>
  <c r="B13" i="70"/>
  <c r="B14"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 i="70"/>
  <c r="T6" i="65"/>
  <c r="T7" i="65"/>
  <c r="T8" i="65"/>
  <c r="T9" i="65"/>
  <c r="T10" i="65"/>
  <c r="T11" i="65"/>
  <c r="T12" i="65"/>
  <c r="T13" i="65"/>
  <c r="T14" i="65"/>
  <c r="T15" i="65"/>
  <c r="T16" i="65"/>
  <c r="T17" i="65"/>
  <c r="T18" i="65"/>
  <c r="T19" i="65"/>
  <c r="T20" i="65"/>
  <c r="T21" i="65"/>
  <c r="T22" i="65"/>
  <c r="T23" i="65"/>
  <c r="T24" i="65"/>
  <c r="T25" i="65"/>
  <c r="T26" i="65"/>
  <c r="T27" i="65"/>
  <c r="T28" i="65"/>
  <c r="T29" i="65"/>
  <c r="T30" i="65"/>
  <c r="T31" i="65"/>
  <c r="T32" i="65"/>
  <c r="T33" i="65"/>
  <c r="T34" i="65"/>
  <c r="T35" i="65"/>
  <c r="T36" i="65"/>
  <c r="T37" i="65"/>
  <c r="T38" i="65"/>
  <c r="T39" i="65"/>
  <c r="T40" i="65"/>
  <c r="T41" i="65"/>
  <c r="T42" i="65"/>
  <c r="T43" i="65"/>
  <c r="T44" i="65"/>
  <c r="T45" i="65"/>
  <c r="T46" i="65"/>
  <c r="T47" i="65"/>
  <c r="T48" i="65"/>
  <c r="T49" i="65"/>
  <c r="T50" i="65"/>
  <c r="T51" i="65"/>
  <c r="T52" i="65"/>
  <c r="T53" i="65"/>
  <c r="T54" i="65"/>
  <c r="T55" i="65"/>
  <c r="T56" i="65"/>
  <c r="T5" i="65"/>
  <c r="B6" i="68"/>
  <c r="B7" i="68"/>
  <c r="B8" i="68"/>
  <c r="B9" i="68"/>
  <c r="B10" i="68"/>
  <c r="B11" i="68"/>
  <c r="B12" i="68"/>
  <c r="B13" i="68"/>
  <c r="B14" i="68"/>
  <c r="B15" i="68"/>
  <c r="B16" i="68"/>
  <c r="B17" i="68"/>
  <c r="B18" i="68"/>
  <c r="B19" i="68"/>
  <c r="B20" i="68"/>
  <c r="B21" i="68"/>
  <c r="B22" i="68"/>
  <c r="B23" i="68"/>
  <c r="B24" i="68"/>
  <c r="B25" i="68"/>
  <c r="B26" i="68"/>
  <c r="B27" i="68"/>
  <c r="B28" i="68"/>
  <c r="B29" i="68"/>
  <c r="B30" i="68"/>
  <c r="B31" i="68"/>
  <c r="B32" i="68"/>
  <c r="B33" i="68"/>
  <c r="B34" i="68"/>
  <c r="B35" i="68"/>
  <c r="B36" i="68"/>
  <c r="B37" i="68"/>
  <c r="B38" i="68"/>
  <c r="B39" i="68"/>
  <c r="B40" i="68"/>
  <c r="B41" i="68"/>
  <c r="B42" i="68"/>
  <c r="B43" i="68"/>
  <c r="B44" i="68"/>
  <c r="B45" i="68"/>
  <c r="B46" i="68"/>
  <c r="B47" i="68"/>
  <c r="B48" i="68"/>
  <c r="B49" i="68"/>
  <c r="B50" i="68"/>
  <c r="B51" i="68"/>
  <c r="B52" i="68"/>
  <c r="B53" i="68"/>
  <c r="B54" i="68"/>
  <c r="B55" i="68"/>
  <c r="B56" i="68"/>
  <c r="B5" i="68"/>
  <c r="B6" i="67"/>
  <c r="B7" i="67"/>
  <c r="B8" i="67"/>
  <c r="B9" i="67"/>
  <c r="B10" i="67"/>
  <c r="B11" i="67"/>
  <c r="B12" i="67"/>
  <c r="B13" i="67"/>
  <c r="B14" i="67"/>
  <c r="B15" i="67"/>
  <c r="B16" i="67"/>
  <c r="B17" i="67"/>
  <c r="B18" i="67"/>
  <c r="B19" i="67"/>
  <c r="B20" i="67"/>
  <c r="B21" i="67"/>
  <c r="B22" i="67"/>
  <c r="B23" i="67"/>
  <c r="B24" i="67"/>
  <c r="B25" i="67"/>
  <c r="B26" i="67"/>
  <c r="B27" i="67"/>
  <c r="B28" i="67"/>
  <c r="B29" i="67"/>
  <c r="B30" i="67"/>
  <c r="B31" i="67"/>
  <c r="B32" i="67"/>
  <c r="B33" i="67"/>
  <c r="B34" i="67"/>
  <c r="B35" i="67"/>
  <c r="B36" i="67"/>
  <c r="B37" i="67"/>
  <c r="B38" i="67"/>
  <c r="B39" i="67"/>
  <c r="B40" i="67"/>
  <c r="B41" i="67"/>
  <c r="B42" i="67"/>
  <c r="B43" i="67"/>
  <c r="B44" i="67"/>
  <c r="B45" i="67"/>
  <c r="B46" i="67"/>
  <c r="B47" i="67"/>
  <c r="B48" i="67"/>
  <c r="B49" i="67"/>
  <c r="B50" i="67"/>
  <c r="B51" i="67"/>
  <c r="B52" i="67"/>
  <c r="B53" i="67"/>
  <c r="B54" i="67"/>
  <c r="B55" i="67"/>
  <c r="B56" i="67"/>
  <c r="B5" i="67"/>
  <c r="B6" i="66"/>
  <c r="B7" i="66"/>
  <c r="B8" i="66"/>
  <c r="B9" i="66"/>
  <c r="B10" i="66"/>
  <c r="B11" i="66"/>
  <c r="B12" i="66"/>
  <c r="B13" i="66"/>
  <c r="B14" i="66"/>
  <c r="B15" i="66"/>
  <c r="B16" i="66"/>
  <c r="B17" i="66"/>
  <c r="B18" i="66"/>
  <c r="B19" i="66"/>
  <c r="B20" i="66"/>
  <c r="B21" i="66"/>
  <c r="B22" i="66"/>
  <c r="B23" i="66"/>
  <c r="B24" i="66"/>
  <c r="B25" i="66"/>
  <c r="B26" i="66"/>
  <c r="B27" i="66"/>
  <c r="B28" i="66"/>
  <c r="B29" i="66"/>
  <c r="B30" i="66"/>
  <c r="B31" i="66"/>
  <c r="B32" i="66"/>
  <c r="B33" i="66"/>
  <c r="B34" i="66"/>
  <c r="B35" i="66"/>
  <c r="B36" i="66"/>
  <c r="B37" i="66"/>
  <c r="B38" i="66"/>
  <c r="B39" i="66"/>
  <c r="B40" i="66"/>
  <c r="B41" i="66"/>
  <c r="B42" i="66"/>
  <c r="B43" i="66"/>
  <c r="B44" i="66"/>
  <c r="B45" i="66"/>
  <c r="B46" i="66"/>
  <c r="B47" i="66"/>
  <c r="B48" i="66"/>
  <c r="B49" i="66"/>
  <c r="B50" i="66"/>
  <c r="B51" i="66"/>
  <c r="B52" i="66"/>
  <c r="B53" i="66"/>
  <c r="B54" i="66"/>
  <c r="B55" i="66"/>
  <c r="B56" i="66"/>
  <c r="B5" i="66"/>
  <c r="T6" i="63"/>
  <c r="T7" i="63"/>
  <c r="T8" i="63"/>
  <c r="T9" i="63"/>
  <c r="T10" i="63"/>
  <c r="T11" i="63"/>
  <c r="T12" i="63"/>
  <c r="T13" i="63"/>
  <c r="T14" i="63"/>
  <c r="T15" i="63"/>
  <c r="T16" i="63"/>
  <c r="T17" i="63"/>
  <c r="T18" i="63"/>
  <c r="T19" i="63"/>
  <c r="T20" i="63"/>
  <c r="T21" i="63"/>
  <c r="T22" i="63"/>
  <c r="T23" i="63"/>
  <c r="T24" i="63"/>
  <c r="T25" i="63"/>
  <c r="T26" i="63"/>
  <c r="T27" i="63"/>
  <c r="T28" i="63"/>
  <c r="T29" i="63"/>
  <c r="T30" i="63"/>
  <c r="T31" i="63"/>
  <c r="T32" i="63"/>
  <c r="T33" i="63"/>
  <c r="T34" i="63"/>
  <c r="T35" i="63"/>
  <c r="T36" i="63"/>
  <c r="T37" i="63"/>
  <c r="T38" i="63"/>
  <c r="T39" i="63"/>
  <c r="T40" i="63"/>
  <c r="T41" i="63"/>
  <c r="T42" i="63"/>
  <c r="T43" i="63"/>
  <c r="T44" i="63"/>
  <c r="T45" i="63"/>
  <c r="T46" i="63"/>
  <c r="T47" i="63"/>
  <c r="T48" i="63"/>
  <c r="T49" i="63"/>
  <c r="T50" i="63"/>
  <c r="T51" i="63"/>
  <c r="T52" i="63"/>
  <c r="T53" i="63"/>
  <c r="T54" i="63"/>
  <c r="T55" i="63"/>
  <c r="T56" i="63"/>
  <c r="T5" i="63"/>
  <c r="T6" i="62"/>
  <c r="T7" i="62"/>
  <c r="T8" i="62"/>
  <c r="T9" i="62"/>
  <c r="T10" i="62"/>
  <c r="T11" i="62"/>
  <c r="T12" i="62"/>
  <c r="T13" i="62"/>
  <c r="T14" i="62"/>
  <c r="T15" i="62"/>
  <c r="T16" i="62"/>
  <c r="T17" i="62"/>
  <c r="T18" i="62"/>
  <c r="T19" i="62"/>
  <c r="T20" i="62"/>
  <c r="T21" i="62"/>
  <c r="T22" i="62"/>
  <c r="T23" i="62"/>
  <c r="T24" i="62"/>
  <c r="T25" i="62"/>
  <c r="T26" i="62"/>
  <c r="T27" i="62"/>
  <c r="T28" i="62"/>
  <c r="T29" i="62"/>
  <c r="T30" i="62"/>
  <c r="T31" i="62"/>
  <c r="T32" i="62"/>
  <c r="T33" i="62"/>
  <c r="T34" i="62"/>
  <c r="T35" i="62"/>
  <c r="T36" i="62"/>
  <c r="T37" i="62"/>
  <c r="T38" i="62"/>
  <c r="T39" i="62"/>
  <c r="T40" i="62"/>
  <c r="T41" i="62"/>
  <c r="T42" i="62"/>
  <c r="T43" i="62"/>
  <c r="T44" i="62"/>
  <c r="T45" i="62"/>
  <c r="T46" i="62"/>
  <c r="T47" i="62"/>
  <c r="T48" i="62"/>
  <c r="T49" i="62"/>
  <c r="T50" i="62"/>
  <c r="T51" i="62"/>
  <c r="T52" i="62"/>
  <c r="T53" i="62"/>
  <c r="T54" i="62"/>
  <c r="T55" i="62"/>
  <c r="T56" i="62"/>
  <c r="T5" i="62"/>
  <c r="T6" i="61"/>
  <c r="T7" i="61"/>
  <c r="T8" i="61"/>
  <c r="T9" i="61"/>
  <c r="T10" i="61"/>
  <c r="T11" i="61"/>
  <c r="T12" i="61"/>
  <c r="T13" i="61"/>
  <c r="T14" i="61"/>
  <c r="T15" i="61"/>
  <c r="T16" i="61"/>
  <c r="T17" i="61"/>
  <c r="T18" i="61"/>
  <c r="T19" i="61"/>
  <c r="T20" i="61"/>
  <c r="T21" i="61"/>
  <c r="T22" i="61"/>
  <c r="T23" i="61"/>
  <c r="T24" i="61"/>
  <c r="T25" i="61"/>
  <c r="T26" i="61"/>
  <c r="T27" i="61"/>
  <c r="T28" i="61"/>
  <c r="T29" i="61"/>
  <c r="T30" i="61"/>
  <c r="T31" i="61"/>
  <c r="T32" i="61"/>
  <c r="T33" i="61"/>
  <c r="T34" i="61"/>
  <c r="T35" i="61"/>
  <c r="T36" i="61"/>
  <c r="T37" i="61"/>
  <c r="T38" i="61"/>
  <c r="T39" i="61"/>
  <c r="T40" i="61"/>
  <c r="T41" i="61"/>
  <c r="T42" i="61"/>
  <c r="T43" i="61"/>
  <c r="T44" i="61"/>
  <c r="T45" i="61"/>
  <c r="T46" i="61"/>
  <c r="T47" i="61"/>
  <c r="T48" i="61"/>
  <c r="T49" i="61"/>
  <c r="T50" i="61"/>
  <c r="T51" i="61"/>
  <c r="T52" i="61"/>
  <c r="T53" i="61"/>
  <c r="T54" i="61"/>
  <c r="T55" i="61"/>
  <c r="T56" i="61"/>
  <c r="T5" i="61"/>
  <c r="T56" i="58"/>
  <c r="F114" i="100"/>
  <c r="B56" i="53"/>
  <c r="K6" i="47"/>
  <c r="K7" i="47"/>
  <c r="K8" i="47"/>
  <c r="K9" i="47"/>
  <c r="K10" i="47"/>
  <c r="K11" i="47"/>
  <c r="K12" i="47"/>
  <c r="K13" i="47"/>
  <c r="K14" i="47"/>
  <c r="K15" i="47"/>
  <c r="K16" i="47"/>
  <c r="K17" i="47"/>
  <c r="K18" i="47"/>
  <c r="K19" i="47"/>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 i="47"/>
  <c r="F64" i="100"/>
  <c r="F66" i="100"/>
  <c r="F68" i="100"/>
  <c r="F69" i="100"/>
  <c r="F70" i="100"/>
  <c r="F72" i="100"/>
  <c r="F74" i="100"/>
  <c r="F75" i="100"/>
  <c r="F76" i="100"/>
  <c r="F78" i="100"/>
  <c r="F83" i="100"/>
  <c r="F84" i="100"/>
  <c r="F85" i="100"/>
  <c r="F86" i="100"/>
  <c r="F87" i="100"/>
  <c r="F88" i="100"/>
  <c r="F90" i="100"/>
  <c r="F91" i="100"/>
  <c r="F92" i="100"/>
  <c r="F94" i="100"/>
  <c r="F95" i="100"/>
  <c r="F96" i="100"/>
  <c r="F98" i="100"/>
  <c r="F101" i="100"/>
  <c r="F106" i="100"/>
  <c r="F108" i="100"/>
  <c r="F111" i="100"/>
  <c r="F113" i="100"/>
  <c r="T6" i="58"/>
  <c r="T7" i="58"/>
  <c r="T8" i="58"/>
  <c r="T9" i="58"/>
  <c r="T10" i="58"/>
  <c r="T11" i="58"/>
  <c r="T12" i="58"/>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 i="58"/>
  <c r="B22" i="54"/>
  <c r="B6" i="53"/>
  <c r="B7" i="53"/>
  <c r="B8" i="53"/>
  <c r="B9" i="53"/>
  <c r="B10" i="53"/>
  <c r="B11" i="53"/>
  <c r="B12" i="53"/>
  <c r="B13" i="53"/>
  <c r="B14" i="53"/>
  <c r="B15" i="53"/>
  <c r="B16" i="53"/>
  <c r="B17" i="53"/>
  <c r="B18" i="53"/>
  <c r="B19" i="53"/>
  <c r="B20" i="53"/>
  <c r="B21" i="53"/>
  <c r="B22" i="53"/>
  <c r="B23" i="53"/>
  <c r="B24" i="53"/>
  <c r="B25" i="53"/>
  <c r="B26" i="53"/>
  <c r="B27" i="53"/>
  <c r="B28" i="53"/>
  <c r="B29" i="53"/>
  <c r="B30" i="53"/>
  <c r="B31" i="53"/>
  <c r="B32" i="53"/>
  <c r="B33" i="53"/>
  <c r="B34" i="53"/>
  <c r="B35" i="53"/>
  <c r="B36" i="53"/>
  <c r="B37" i="53"/>
  <c r="B38" i="53"/>
  <c r="B39" i="53"/>
  <c r="B40" i="53"/>
  <c r="B41" i="53"/>
  <c r="B42" i="53"/>
  <c r="B43" i="53"/>
  <c r="B44" i="53"/>
  <c r="B45" i="53"/>
  <c r="B46" i="53"/>
  <c r="B47" i="53"/>
  <c r="B48" i="53"/>
  <c r="B49" i="53"/>
  <c r="B50" i="53"/>
  <c r="B51" i="53"/>
  <c r="B52" i="53"/>
  <c r="B53" i="53"/>
  <c r="B54" i="53"/>
  <c r="B55" i="53"/>
  <c r="B5" i="53"/>
  <c r="R182" i="51"/>
  <c r="T6" i="50"/>
  <c r="T7" i="50"/>
  <c r="T8" i="50"/>
  <c r="T9" i="50"/>
  <c r="T10" i="50"/>
  <c r="T11" i="50"/>
  <c r="T12" i="50"/>
  <c r="T13" i="50"/>
  <c r="T14" i="50"/>
  <c r="T15" i="50"/>
  <c r="T16" i="50"/>
  <c r="T17" i="50"/>
  <c r="T18" i="50"/>
  <c r="T19" i="50"/>
  <c r="T20" i="50"/>
  <c r="T21" i="50"/>
  <c r="T22" i="50"/>
  <c r="T23" i="50"/>
  <c r="T24" i="50"/>
  <c r="T25" i="50"/>
  <c r="T26" i="50"/>
  <c r="T27" i="50"/>
  <c r="T28" i="50"/>
  <c r="T29" i="50"/>
  <c r="T30" i="50"/>
  <c r="T31" i="50"/>
  <c r="T32" i="50"/>
  <c r="T33" i="50"/>
  <c r="T34" i="50"/>
  <c r="T35" i="50"/>
  <c r="T36" i="50"/>
  <c r="T37" i="50"/>
  <c r="T38" i="50"/>
  <c r="T39" i="50"/>
  <c r="T40" i="50"/>
  <c r="T41" i="50"/>
  <c r="T42" i="50"/>
  <c r="T43" i="50"/>
  <c r="T44" i="50"/>
  <c r="T45" i="50"/>
  <c r="T46" i="50"/>
  <c r="T47" i="50"/>
  <c r="T48" i="50"/>
  <c r="T49" i="50"/>
  <c r="T50" i="50"/>
  <c r="T51" i="50"/>
  <c r="T52" i="50"/>
  <c r="T53" i="50"/>
  <c r="T54" i="50"/>
  <c r="T55" i="50"/>
  <c r="T5" i="50"/>
  <c r="B54" i="87"/>
  <c r="B46" i="87"/>
  <c r="B26" i="87"/>
  <c r="B5" i="87"/>
  <c r="B53" i="87"/>
  <c r="B49" i="87"/>
  <c r="B41" i="87"/>
  <c r="B37" i="87"/>
  <c r="B33" i="87"/>
  <c r="B25" i="87"/>
  <c r="B21" i="87"/>
  <c r="B50" i="87"/>
  <c r="B22" i="87"/>
  <c r="B24" i="87"/>
  <c r="B48" i="87"/>
  <c r="B40" i="87"/>
  <c r="B32" i="87"/>
  <c r="B52" i="87"/>
  <c r="B44" i="87"/>
  <c r="B36" i="87"/>
  <c r="B28" i="87"/>
  <c r="B20" i="87"/>
  <c r="B18" i="87"/>
  <c r="D115" i="95"/>
  <c r="D115" i="116"/>
  <c r="C115" i="95"/>
  <c r="S56" i="95"/>
  <c r="R56" i="95"/>
  <c r="P56" i="95"/>
  <c r="O56" i="95"/>
  <c r="M56" i="95"/>
  <c r="L56" i="95"/>
  <c r="K56" i="95"/>
  <c r="J56" i="95"/>
  <c r="I56" i="95"/>
  <c r="H56" i="95"/>
  <c r="G56" i="95"/>
  <c r="F56" i="95"/>
  <c r="E56" i="95"/>
  <c r="D56" i="95"/>
  <c r="C56" i="95"/>
  <c r="B56" i="95"/>
  <c r="S55" i="95"/>
  <c r="R55" i="95"/>
  <c r="P55" i="95"/>
  <c r="O55" i="95"/>
  <c r="N55" i="95"/>
  <c r="M55" i="95"/>
  <c r="L55" i="95"/>
  <c r="K55" i="95"/>
  <c r="J55" i="95"/>
  <c r="I55" i="95"/>
  <c r="H55" i="95"/>
  <c r="G55" i="95"/>
  <c r="F55" i="95"/>
  <c r="E55" i="95"/>
  <c r="E55" i="116"/>
  <c r="E232" i="116" s="1"/>
  <c r="B55" i="95"/>
  <c r="S54" i="95"/>
  <c r="R54" i="95"/>
  <c r="P54" i="95"/>
  <c r="O54" i="95"/>
  <c r="M54" i="95"/>
  <c r="L54" i="95"/>
  <c r="K54" i="95"/>
  <c r="J54" i="95"/>
  <c r="J54" i="116"/>
  <c r="J231" i="116" s="1"/>
  <c r="I54" i="95"/>
  <c r="H54" i="95"/>
  <c r="G54" i="95"/>
  <c r="F54" i="95"/>
  <c r="E54" i="95"/>
  <c r="B54" i="95"/>
  <c r="S53" i="95"/>
  <c r="R53" i="95"/>
  <c r="P53" i="95"/>
  <c r="O53" i="95"/>
  <c r="N53" i="95"/>
  <c r="M53" i="95"/>
  <c r="L53" i="95"/>
  <c r="L53" i="116"/>
  <c r="L230" i="116" s="1"/>
  <c r="K53" i="95"/>
  <c r="J53" i="95"/>
  <c r="I53" i="95"/>
  <c r="H53" i="95"/>
  <c r="G53" i="95"/>
  <c r="F53" i="95"/>
  <c r="E53" i="95"/>
  <c r="B53" i="95"/>
  <c r="S52" i="95"/>
  <c r="R52" i="95"/>
  <c r="P52" i="95"/>
  <c r="O52" i="95"/>
  <c r="N52" i="95"/>
  <c r="M52" i="95"/>
  <c r="L52" i="95"/>
  <c r="K52" i="95"/>
  <c r="J52" i="95"/>
  <c r="I52" i="95"/>
  <c r="H52" i="95"/>
  <c r="G52" i="95"/>
  <c r="F52" i="95"/>
  <c r="E52" i="95"/>
  <c r="S51" i="95"/>
  <c r="R51" i="95"/>
  <c r="P51" i="95"/>
  <c r="O51" i="95"/>
  <c r="O51" i="116"/>
  <c r="O228" i="116" s="1"/>
  <c r="N51" i="95"/>
  <c r="M51" i="95"/>
  <c r="L51" i="95"/>
  <c r="L51" i="116"/>
  <c r="L228" i="116" s="1"/>
  <c r="K51" i="95"/>
  <c r="J51" i="95"/>
  <c r="J51" i="116"/>
  <c r="J228" i="116" s="1"/>
  <c r="I51" i="95"/>
  <c r="H51" i="95"/>
  <c r="G51" i="95"/>
  <c r="F51" i="95"/>
  <c r="E51" i="95"/>
  <c r="E51" i="116"/>
  <c r="E228" i="116" s="1"/>
  <c r="B51" i="95"/>
  <c r="S50" i="95"/>
  <c r="R50" i="95"/>
  <c r="P50" i="95"/>
  <c r="O50" i="95"/>
  <c r="N50" i="95"/>
  <c r="M50" i="95"/>
  <c r="L50" i="95"/>
  <c r="K50" i="95"/>
  <c r="J50" i="95"/>
  <c r="I50" i="95"/>
  <c r="H50" i="95"/>
  <c r="G50" i="95"/>
  <c r="F50" i="95"/>
  <c r="E50" i="95"/>
  <c r="B50" i="95"/>
  <c r="S49" i="95"/>
  <c r="R49" i="95"/>
  <c r="P49" i="95"/>
  <c r="O49" i="95"/>
  <c r="N49" i="95"/>
  <c r="M49" i="95"/>
  <c r="L49" i="95"/>
  <c r="K49" i="95"/>
  <c r="J49" i="95"/>
  <c r="I49" i="95"/>
  <c r="H49" i="95"/>
  <c r="G49" i="95"/>
  <c r="F49" i="95"/>
  <c r="E49" i="95"/>
  <c r="B49" i="95"/>
  <c r="R48" i="95"/>
  <c r="P48" i="95"/>
  <c r="O48" i="95"/>
  <c r="N48" i="95"/>
  <c r="M48" i="95"/>
  <c r="L48" i="95"/>
  <c r="K48" i="95"/>
  <c r="J48" i="95"/>
  <c r="I48" i="95"/>
  <c r="H48" i="95"/>
  <c r="G48" i="95"/>
  <c r="F48" i="95"/>
  <c r="F48" i="116"/>
  <c r="E48" i="95"/>
  <c r="E48" i="116"/>
  <c r="E225" i="116" s="1"/>
  <c r="B48" i="95"/>
  <c r="S47" i="95"/>
  <c r="R47" i="95"/>
  <c r="P47" i="95"/>
  <c r="O47" i="95"/>
  <c r="N47" i="95"/>
  <c r="M47" i="95"/>
  <c r="L47" i="95"/>
  <c r="K47" i="95"/>
  <c r="J47" i="95"/>
  <c r="I47" i="95"/>
  <c r="H47" i="95"/>
  <c r="G47" i="95"/>
  <c r="F47" i="95"/>
  <c r="E47" i="95"/>
  <c r="B47" i="95"/>
  <c r="S46" i="95"/>
  <c r="R46" i="95"/>
  <c r="P46" i="95"/>
  <c r="O46" i="95"/>
  <c r="N46" i="95"/>
  <c r="M46" i="95"/>
  <c r="L46" i="95"/>
  <c r="K46" i="95"/>
  <c r="J46" i="95"/>
  <c r="I46" i="95"/>
  <c r="H46" i="95"/>
  <c r="G46" i="95"/>
  <c r="F46" i="95"/>
  <c r="E46" i="95"/>
  <c r="B46" i="95"/>
  <c r="S45" i="95"/>
  <c r="R45" i="95"/>
  <c r="P45" i="95"/>
  <c r="O45" i="95"/>
  <c r="N45" i="95"/>
  <c r="M45" i="95"/>
  <c r="L45" i="95"/>
  <c r="K45" i="95"/>
  <c r="J45" i="95"/>
  <c r="I45" i="95"/>
  <c r="H45" i="95"/>
  <c r="G45" i="95"/>
  <c r="F45" i="95"/>
  <c r="E45" i="95"/>
  <c r="B45" i="95"/>
  <c r="S44" i="95"/>
  <c r="R44" i="95"/>
  <c r="P44" i="95"/>
  <c r="O44" i="95"/>
  <c r="N44" i="95"/>
  <c r="N44" i="116"/>
  <c r="N221" i="116" s="1"/>
  <c r="M44" i="95"/>
  <c r="L44" i="95"/>
  <c r="K44" i="95"/>
  <c r="J44" i="95"/>
  <c r="I44" i="95"/>
  <c r="H44" i="95"/>
  <c r="H44" i="116"/>
  <c r="G44" i="95"/>
  <c r="F44" i="95"/>
  <c r="F44" i="116"/>
  <c r="E44" i="95"/>
  <c r="B44" i="95"/>
  <c r="S43" i="95"/>
  <c r="R43" i="95"/>
  <c r="P43" i="95"/>
  <c r="O43" i="95"/>
  <c r="N43" i="95"/>
  <c r="M43" i="95"/>
  <c r="L43" i="95"/>
  <c r="K43" i="95"/>
  <c r="J43" i="95"/>
  <c r="I43" i="95"/>
  <c r="H43" i="95"/>
  <c r="G43" i="95"/>
  <c r="G43" i="116"/>
  <c r="F43" i="95"/>
  <c r="E43" i="95"/>
  <c r="B43" i="95"/>
  <c r="S42" i="95"/>
  <c r="R42" i="95"/>
  <c r="P42" i="95"/>
  <c r="O42" i="95"/>
  <c r="N42" i="95"/>
  <c r="M42" i="95"/>
  <c r="L42" i="95"/>
  <c r="K42" i="95"/>
  <c r="J42" i="95"/>
  <c r="I42" i="95"/>
  <c r="H42" i="95"/>
  <c r="G42" i="95"/>
  <c r="F42" i="95"/>
  <c r="E42" i="95"/>
  <c r="B42" i="95"/>
  <c r="S41" i="95"/>
  <c r="R41" i="95"/>
  <c r="P41" i="95"/>
  <c r="O41" i="95"/>
  <c r="N41" i="95"/>
  <c r="M41" i="95"/>
  <c r="L41" i="95"/>
  <c r="K41" i="95"/>
  <c r="J41" i="95"/>
  <c r="I41" i="95"/>
  <c r="H41" i="95"/>
  <c r="G41" i="95"/>
  <c r="F41" i="95"/>
  <c r="E41" i="95"/>
  <c r="B41" i="95"/>
  <c r="S40" i="95"/>
  <c r="R40" i="95"/>
  <c r="P40" i="95"/>
  <c r="O40" i="95"/>
  <c r="N40" i="95"/>
  <c r="M40" i="95"/>
  <c r="L40" i="95"/>
  <c r="K40" i="95"/>
  <c r="J40" i="95"/>
  <c r="I40" i="95"/>
  <c r="H40" i="95"/>
  <c r="G40" i="95"/>
  <c r="F40" i="95"/>
  <c r="E40" i="95"/>
  <c r="B40" i="95"/>
  <c r="S39" i="95"/>
  <c r="R39" i="95"/>
  <c r="P39" i="95"/>
  <c r="O39" i="95"/>
  <c r="N39" i="95"/>
  <c r="M39" i="95"/>
  <c r="L39" i="95"/>
  <c r="K39" i="95"/>
  <c r="J39" i="95"/>
  <c r="I39" i="95"/>
  <c r="H39" i="95"/>
  <c r="G39" i="95"/>
  <c r="F39" i="95"/>
  <c r="E39" i="95"/>
  <c r="B39" i="95"/>
  <c r="S38" i="95"/>
  <c r="R38" i="95"/>
  <c r="P38" i="95"/>
  <c r="O38" i="95"/>
  <c r="N38" i="95"/>
  <c r="M38" i="95"/>
  <c r="L38" i="95"/>
  <c r="K38" i="95"/>
  <c r="J38" i="95"/>
  <c r="I38" i="95"/>
  <c r="H38" i="95"/>
  <c r="G38" i="95"/>
  <c r="E38" i="95"/>
  <c r="B38" i="95"/>
  <c r="S37" i="95"/>
  <c r="R37" i="95"/>
  <c r="P37" i="95"/>
  <c r="O37" i="95"/>
  <c r="N37" i="95"/>
  <c r="M37" i="95"/>
  <c r="L37" i="95"/>
  <c r="K37" i="95"/>
  <c r="J37" i="95"/>
  <c r="I37" i="95"/>
  <c r="H37" i="95"/>
  <c r="G37" i="95"/>
  <c r="F37" i="95"/>
  <c r="E37" i="95"/>
  <c r="B37" i="95"/>
  <c r="S36" i="95"/>
  <c r="R36" i="95"/>
  <c r="P36" i="95"/>
  <c r="O36" i="95"/>
  <c r="N36" i="95"/>
  <c r="M36" i="95"/>
  <c r="L36" i="95"/>
  <c r="K36" i="95"/>
  <c r="J36" i="95"/>
  <c r="I36" i="95"/>
  <c r="H36" i="95"/>
  <c r="G36" i="95"/>
  <c r="F36" i="95"/>
  <c r="E36" i="95"/>
  <c r="B36" i="95"/>
  <c r="S35" i="95"/>
  <c r="R35" i="95"/>
  <c r="P35" i="95"/>
  <c r="O35" i="95"/>
  <c r="N35" i="95"/>
  <c r="M35" i="95"/>
  <c r="L35" i="95"/>
  <c r="L35" i="116"/>
  <c r="L212" i="116" s="1"/>
  <c r="K35" i="95"/>
  <c r="J35" i="95"/>
  <c r="I35" i="95"/>
  <c r="H35" i="95"/>
  <c r="G35" i="95"/>
  <c r="E35" i="95"/>
  <c r="B35" i="95"/>
  <c r="S34" i="95"/>
  <c r="R34" i="95"/>
  <c r="P34" i="95"/>
  <c r="O34" i="95"/>
  <c r="N34" i="95"/>
  <c r="M34" i="95"/>
  <c r="L34" i="95"/>
  <c r="K34" i="95"/>
  <c r="I34" i="95"/>
  <c r="H34" i="95"/>
  <c r="G34" i="95"/>
  <c r="F34" i="95"/>
  <c r="E34" i="95"/>
  <c r="B34" i="95"/>
  <c r="S33" i="95"/>
  <c r="R33" i="95"/>
  <c r="P33" i="95"/>
  <c r="O33" i="95"/>
  <c r="N33" i="95"/>
  <c r="M33" i="95"/>
  <c r="L33" i="95"/>
  <c r="K33" i="95"/>
  <c r="J33" i="95"/>
  <c r="I33" i="95"/>
  <c r="H33" i="95"/>
  <c r="G33" i="95"/>
  <c r="F33" i="95"/>
  <c r="E33" i="95"/>
  <c r="B33" i="95"/>
  <c r="S32" i="95"/>
  <c r="R32" i="95"/>
  <c r="P32" i="95"/>
  <c r="O32" i="95"/>
  <c r="N32" i="95"/>
  <c r="N32" i="116"/>
  <c r="N209" i="116"/>
  <c r="M32" i="95"/>
  <c r="L32" i="95"/>
  <c r="K32" i="95"/>
  <c r="J32" i="95"/>
  <c r="I32" i="95"/>
  <c r="H32" i="95"/>
  <c r="G32" i="95"/>
  <c r="F32" i="95"/>
  <c r="E32" i="95"/>
  <c r="B32" i="95"/>
  <c r="S31" i="95"/>
  <c r="R31" i="95"/>
  <c r="P31" i="95"/>
  <c r="O31" i="95"/>
  <c r="N31" i="95"/>
  <c r="M31" i="95"/>
  <c r="L31" i="95"/>
  <c r="K31" i="95"/>
  <c r="J31" i="95"/>
  <c r="I31" i="95"/>
  <c r="H31" i="95"/>
  <c r="G31" i="95"/>
  <c r="F31" i="95"/>
  <c r="E31" i="95"/>
  <c r="B31" i="95"/>
  <c r="R30" i="95"/>
  <c r="P30" i="95"/>
  <c r="O30" i="95"/>
  <c r="N30" i="95"/>
  <c r="M30" i="95"/>
  <c r="L30" i="95"/>
  <c r="K30" i="95"/>
  <c r="J30" i="95"/>
  <c r="I30" i="95"/>
  <c r="H30" i="95"/>
  <c r="G30" i="95"/>
  <c r="F30" i="95"/>
  <c r="E30" i="95"/>
  <c r="B30" i="95"/>
  <c r="S29" i="95"/>
  <c r="R29" i="95"/>
  <c r="P29" i="95"/>
  <c r="O29" i="95"/>
  <c r="N29" i="95"/>
  <c r="M29" i="95"/>
  <c r="L29" i="95"/>
  <c r="K29" i="95"/>
  <c r="J29" i="95"/>
  <c r="J29" i="116"/>
  <c r="J206" i="116" s="1"/>
  <c r="I29" i="95"/>
  <c r="H29" i="95"/>
  <c r="G29" i="95"/>
  <c r="F29" i="95"/>
  <c r="E29" i="95"/>
  <c r="B29" i="95"/>
  <c r="S28" i="95"/>
  <c r="R28" i="95"/>
  <c r="P28" i="95"/>
  <c r="O28" i="95"/>
  <c r="N28" i="95"/>
  <c r="M28" i="95"/>
  <c r="L28" i="95"/>
  <c r="K28" i="95"/>
  <c r="J28" i="95"/>
  <c r="I28" i="95"/>
  <c r="H28" i="95"/>
  <c r="G28" i="95"/>
  <c r="F28" i="95"/>
  <c r="E28" i="95"/>
  <c r="B28" i="95"/>
  <c r="S27" i="95"/>
  <c r="R27" i="95"/>
  <c r="P27" i="95"/>
  <c r="O27" i="95"/>
  <c r="N27" i="95"/>
  <c r="M27" i="95"/>
  <c r="L27" i="95"/>
  <c r="L27" i="116"/>
  <c r="L204" i="116"/>
  <c r="K27" i="95"/>
  <c r="J27" i="95"/>
  <c r="I27" i="95"/>
  <c r="H27" i="95"/>
  <c r="H27" i="116"/>
  <c r="G27" i="95"/>
  <c r="F27" i="95"/>
  <c r="E27" i="95"/>
  <c r="B27" i="95"/>
  <c r="B27" i="116"/>
  <c r="B204" i="116" s="1"/>
  <c r="S26" i="95"/>
  <c r="R26" i="95"/>
  <c r="P26" i="95"/>
  <c r="O26" i="95"/>
  <c r="N26" i="95"/>
  <c r="M26" i="95"/>
  <c r="L26" i="95"/>
  <c r="K26" i="95"/>
  <c r="J26" i="95"/>
  <c r="I26" i="95"/>
  <c r="H26" i="95"/>
  <c r="G26" i="95"/>
  <c r="F26" i="95"/>
  <c r="E26" i="95"/>
  <c r="B26" i="95"/>
  <c r="B26" i="116"/>
  <c r="B203" i="116" s="1"/>
  <c r="S25" i="95"/>
  <c r="R25" i="95"/>
  <c r="P25" i="95"/>
  <c r="O25" i="95"/>
  <c r="N25" i="95"/>
  <c r="M25" i="95"/>
  <c r="L25" i="95"/>
  <c r="K25" i="95"/>
  <c r="J25" i="95"/>
  <c r="I25" i="95"/>
  <c r="H25" i="95"/>
  <c r="G25" i="95"/>
  <c r="F25" i="95"/>
  <c r="E25" i="95"/>
  <c r="B25" i="95"/>
  <c r="S24" i="95"/>
  <c r="R24" i="95"/>
  <c r="P24" i="95"/>
  <c r="O24" i="95"/>
  <c r="N24" i="95"/>
  <c r="M24" i="95"/>
  <c r="L24" i="95"/>
  <c r="K24" i="95"/>
  <c r="J24" i="95"/>
  <c r="I24" i="95"/>
  <c r="I24" i="116"/>
  <c r="I201" i="116" s="1"/>
  <c r="H24" i="95"/>
  <c r="G24" i="95"/>
  <c r="F24" i="95"/>
  <c r="E24" i="95"/>
  <c r="B24" i="95"/>
  <c r="S23" i="95"/>
  <c r="R23" i="95"/>
  <c r="P23" i="95"/>
  <c r="O23" i="95"/>
  <c r="N23" i="95"/>
  <c r="N23" i="116"/>
  <c r="N200" i="116" s="1"/>
  <c r="M23" i="95"/>
  <c r="L23" i="95"/>
  <c r="K23" i="95"/>
  <c r="J23" i="95"/>
  <c r="I23" i="95"/>
  <c r="H23" i="95"/>
  <c r="G23" i="95"/>
  <c r="F23" i="95"/>
  <c r="E23" i="95"/>
  <c r="B23" i="95"/>
  <c r="S22" i="95"/>
  <c r="R22" i="95"/>
  <c r="P22" i="95"/>
  <c r="O22" i="95"/>
  <c r="N22" i="95"/>
  <c r="M22" i="95"/>
  <c r="L22" i="95"/>
  <c r="K22" i="95"/>
  <c r="J22" i="95"/>
  <c r="I22" i="95"/>
  <c r="H22" i="95"/>
  <c r="G22" i="95"/>
  <c r="F22" i="95"/>
  <c r="F22" i="116"/>
  <c r="E22" i="95"/>
  <c r="B22" i="95"/>
  <c r="S21" i="95"/>
  <c r="R21" i="95"/>
  <c r="P21" i="95"/>
  <c r="O21" i="95"/>
  <c r="N21" i="95"/>
  <c r="M21" i="95"/>
  <c r="L21" i="95"/>
  <c r="K21" i="95"/>
  <c r="J21" i="95"/>
  <c r="I21" i="95"/>
  <c r="H21" i="95"/>
  <c r="G21" i="95"/>
  <c r="F21" i="95"/>
  <c r="F21" i="116"/>
  <c r="E21" i="95"/>
  <c r="B21" i="95"/>
  <c r="S20" i="95"/>
  <c r="R20" i="95"/>
  <c r="P20" i="95"/>
  <c r="O20" i="95"/>
  <c r="N20" i="95"/>
  <c r="N20" i="116"/>
  <c r="N197" i="116"/>
  <c r="M20" i="95"/>
  <c r="L20" i="95"/>
  <c r="K20" i="95"/>
  <c r="J20" i="95"/>
  <c r="I20" i="95"/>
  <c r="H20" i="95"/>
  <c r="G20" i="95"/>
  <c r="F20" i="95"/>
  <c r="E20" i="95"/>
  <c r="B20" i="95"/>
  <c r="S19" i="95"/>
  <c r="R19" i="95"/>
  <c r="P19" i="95"/>
  <c r="O19" i="95"/>
  <c r="N19" i="95"/>
  <c r="M19" i="95"/>
  <c r="L19" i="95"/>
  <c r="K19" i="95"/>
  <c r="K19" i="116"/>
  <c r="J19" i="95"/>
  <c r="I19" i="95"/>
  <c r="H19" i="95"/>
  <c r="G19" i="95"/>
  <c r="F19" i="95"/>
  <c r="E19" i="95"/>
  <c r="B19" i="95"/>
  <c r="R18" i="95"/>
  <c r="P18" i="95"/>
  <c r="O18" i="95"/>
  <c r="N18" i="95"/>
  <c r="M18" i="95"/>
  <c r="L18" i="95"/>
  <c r="K18" i="95"/>
  <c r="J18" i="95"/>
  <c r="I18" i="95"/>
  <c r="H18" i="95"/>
  <c r="G18" i="95"/>
  <c r="E18" i="95"/>
  <c r="B18" i="95"/>
  <c r="S17" i="95"/>
  <c r="R17" i="95"/>
  <c r="P17" i="95"/>
  <c r="O17" i="95"/>
  <c r="N17" i="95"/>
  <c r="M17" i="95"/>
  <c r="L17" i="95"/>
  <c r="K17" i="95"/>
  <c r="J17" i="95"/>
  <c r="I17" i="95"/>
  <c r="H17" i="95"/>
  <c r="G17" i="95"/>
  <c r="F17" i="95"/>
  <c r="E17" i="95"/>
  <c r="B17" i="95"/>
  <c r="S16" i="95"/>
  <c r="R16" i="95"/>
  <c r="P16" i="95"/>
  <c r="O16" i="95"/>
  <c r="N16" i="95"/>
  <c r="M16" i="95"/>
  <c r="L16" i="95"/>
  <c r="K16" i="95"/>
  <c r="J16" i="95"/>
  <c r="I16" i="95"/>
  <c r="H16" i="95"/>
  <c r="G16" i="95"/>
  <c r="F16" i="95"/>
  <c r="E16" i="95"/>
  <c r="B16" i="95"/>
  <c r="S15" i="95"/>
  <c r="R15" i="95"/>
  <c r="P15" i="95"/>
  <c r="O15" i="95"/>
  <c r="N15" i="95"/>
  <c r="M15" i="95"/>
  <c r="L15" i="95"/>
  <c r="K15" i="95"/>
  <c r="J15" i="95"/>
  <c r="I15" i="95"/>
  <c r="H15" i="95"/>
  <c r="G15" i="95"/>
  <c r="G15" i="116"/>
  <c r="F15" i="95"/>
  <c r="E15" i="95"/>
  <c r="B15" i="95"/>
  <c r="S14" i="95"/>
  <c r="P14" i="95"/>
  <c r="O14" i="95"/>
  <c r="O14" i="116"/>
  <c r="O191" i="116" s="1"/>
  <c r="N14" i="95"/>
  <c r="M14" i="95"/>
  <c r="L14" i="95"/>
  <c r="K14" i="95"/>
  <c r="J14" i="95"/>
  <c r="I14" i="95"/>
  <c r="H14" i="95"/>
  <c r="G14" i="95"/>
  <c r="E14" i="95"/>
  <c r="B14" i="95"/>
  <c r="S13" i="95"/>
  <c r="R13" i="95"/>
  <c r="P13" i="95"/>
  <c r="O13" i="95"/>
  <c r="N13" i="95"/>
  <c r="M13" i="95"/>
  <c r="L13" i="95"/>
  <c r="K13" i="95"/>
  <c r="K13" i="116"/>
  <c r="J13" i="95"/>
  <c r="I13" i="95"/>
  <c r="H13" i="95"/>
  <c r="G13" i="95"/>
  <c r="F13" i="95"/>
  <c r="E13" i="95"/>
  <c r="E13" i="116"/>
  <c r="E190" i="116" s="1"/>
  <c r="B13" i="95"/>
  <c r="S12" i="95"/>
  <c r="R12" i="95"/>
  <c r="P12" i="95"/>
  <c r="O12" i="95"/>
  <c r="N12" i="95"/>
  <c r="M12" i="95"/>
  <c r="L12" i="95"/>
  <c r="K12" i="95"/>
  <c r="J12" i="95"/>
  <c r="I12" i="95"/>
  <c r="H12" i="95"/>
  <c r="G12" i="95"/>
  <c r="F12" i="95"/>
  <c r="E12" i="95"/>
  <c r="S11" i="95"/>
  <c r="R11" i="95"/>
  <c r="P11" i="95"/>
  <c r="O11" i="95"/>
  <c r="N11" i="95"/>
  <c r="M11" i="95"/>
  <c r="M11" i="116"/>
  <c r="M188" i="116"/>
  <c r="L11" i="95"/>
  <c r="K11" i="95"/>
  <c r="J11" i="95"/>
  <c r="I11" i="95"/>
  <c r="H11" i="95"/>
  <c r="G11" i="95"/>
  <c r="F11" i="95"/>
  <c r="E11" i="95"/>
  <c r="B11" i="95"/>
  <c r="R10" i="95"/>
  <c r="P10" i="95"/>
  <c r="O10" i="95"/>
  <c r="N10" i="95"/>
  <c r="M10" i="95"/>
  <c r="L10" i="95"/>
  <c r="K10" i="95"/>
  <c r="J10" i="95"/>
  <c r="I10" i="95"/>
  <c r="I10" i="116"/>
  <c r="I187" i="116"/>
  <c r="H10" i="95"/>
  <c r="G10" i="95"/>
  <c r="F10" i="95"/>
  <c r="E10" i="95"/>
  <c r="B10" i="95"/>
  <c r="S9" i="95"/>
  <c r="R9" i="95"/>
  <c r="P9" i="95"/>
  <c r="O9" i="95"/>
  <c r="N9" i="95"/>
  <c r="M9" i="95"/>
  <c r="L9" i="95"/>
  <c r="K9" i="95"/>
  <c r="J9" i="95"/>
  <c r="I9" i="95"/>
  <c r="H9" i="95"/>
  <c r="G9" i="95"/>
  <c r="F9" i="95"/>
  <c r="E9" i="95"/>
  <c r="B9" i="95"/>
  <c r="S8" i="95"/>
  <c r="R8" i="95"/>
  <c r="P8" i="95"/>
  <c r="O8" i="95"/>
  <c r="N8" i="95"/>
  <c r="M8" i="95"/>
  <c r="L8" i="95"/>
  <c r="K8" i="95"/>
  <c r="J8" i="95"/>
  <c r="I8" i="95"/>
  <c r="H8" i="95"/>
  <c r="H8" i="116"/>
  <c r="G8" i="95"/>
  <c r="F8" i="95"/>
  <c r="E8" i="95"/>
  <c r="B8" i="95"/>
  <c r="S7" i="95"/>
  <c r="R7" i="95"/>
  <c r="P7" i="95"/>
  <c r="O7" i="95"/>
  <c r="N7" i="95"/>
  <c r="M7" i="95"/>
  <c r="L7" i="95"/>
  <c r="K7" i="95"/>
  <c r="J7" i="95"/>
  <c r="I7" i="95"/>
  <c r="H7" i="95"/>
  <c r="G7" i="95"/>
  <c r="F7" i="95"/>
  <c r="E7" i="95"/>
  <c r="B7" i="95"/>
  <c r="S6" i="95"/>
  <c r="R6" i="95"/>
  <c r="P6" i="95"/>
  <c r="O6" i="95"/>
  <c r="N6" i="95"/>
  <c r="M6" i="95"/>
  <c r="L6" i="95"/>
  <c r="K6" i="95"/>
  <c r="J6" i="95"/>
  <c r="I6" i="95"/>
  <c r="H6" i="95"/>
  <c r="G6" i="95"/>
  <c r="F6" i="95"/>
  <c r="E6" i="95"/>
  <c r="B6" i="95"/>
  <c r="S5" i="95"/>
  <c r="R5" i="95"/>
  <c r="P5" i="95"/>
  <c r="O5" i="95"/>
  <c r="N5" i="95"/>
  <c r="M5" i="95"/>
  <c r="M5" i="116"/>
  <c r="M182" i="116" s="1"/>
  <c r="L5" i="95"/>
  <c r="K5" i="95"/>
  <c r="J5" i="95"/>
  <c r="I5" i="95"/>
  <c r="H5" i="95"/>
  <c r="H5" i="116"/>
  <c r="G5" i="95"/>
  <c r="F5" i="95"/>
  <c r="E5" i="95"/>
  <c r="E5" i="116"/>
  <c r="E182" i="116" s="1"/>
  <c r="B5" i="95"/>
  <c r="P174" i="116"/>
  <c r="O174" i="116"/>
  <c r="N174" i="116"/>
  <c r="M174" i="116"/>
  <c r="F174" i="116"/>
  <c r="E174" i="116"/>
  <c r="O173" i="116"/>
  <c r="N173" i="116"/>
  <c r="M173" i="116"/>
  <c r="L173" i="116"/>
  <c r="J173" i="116"/>
  <c r="I173" i="116"/>
  <c r="G173" i="116"/>
  <c r="E173" i="116"/>
  <c r="C173" i="116"/>
  <c r="P172" i="116"/>
  <c r="J172" i="116"/>
  <c r="H172" i="116"/>
  <c r="F172" i="116"/>
  <c r="E172" i="116"/>
  <c r="C172" i="116"/>
  <c r="P171" i="116"/>
  <c r="O171" i="116"/>
  <c r="H171" i="116"/>
  <c r="F171" i="116"/>
  <c r="D171" i="116"/>
  <c r="B171" i="116"/>
  <c r="P170" i="116"/>
  <c r="M170" i="116"/>
  <c r="I170" i="116"/>
  <c r="F170" i="116"/>
  <c r="D170" i="116"/>
  <c r="K169" i="116"/>
  <c r="I169" i="116"/>
  <c r="G169" i="116"/>
  <c r="B169" i="116"/>
  <c r="O168" i="116"/>
  <c r="L168" i="116"/>
  <c r="J168" i="116"/>
  <c r="F168" i="116"/>
  <c r="B168" i="116"/>
  <c r="P167" i="116"/>
  <c r="N167" i="116"/>
  <c r="L167" i="116"/>
  <c r="J167" i="116"/>
  <c r="C167" i="116"/>
  <c r="O166" i="116"/>
  <c r="M166" i="116"/>
  <c r="K166" i="116"/>
  <c r="I166" i="116"/>
  <c r="N165" i="116"/>
  <c r="H165" i="116"/>
  <c r="E165" i="116"/>
  <c r="C165" i="116"/>
  <c r="O164" i="116"/>
  <c r="M164" i="116"/>
  <c r="K164" i="116"/>
  <c r="J164" i="116"/>
  <c r="I164" i="116"/>
  <c r="H164" i="116"/>
  <c r="G164" i="116"/>
  <c r="F164" i="116"/>
  <c r="E164" i="116"/>
  <c r="D164" i="116"/>
  <c r="B164" i="116"/>
  <c r="O163" i="116"/>
  <c r="M163" i="116"/>
  <c r="K163" i="116"/>
  <c r="E163" i="116"/>
  <c r="C163" i="116"/>
  <c r="M162" i="116"/>
  <c r="K162" i="116"/>
  <c r="G162" i="116"/>
  <c r="F162" i="116"/>
  <c r="D162" i="116"/>
  <c r="P161" i="116"/>
  <c r="O161" i="116"/>
  <c r="E161" i="116"/>
  <c r="D161" i="116"/>
  <c r="C161" i="116"/>
  <c r="B161" i="116"/>
  <c r="P160" i="116"/>
  <c r="N160" i="116"/>
  <c r="L160" i="116"/>
  <c r="H160" i="116"/>
  <c r="C160" i="116"/>
  <c r="B160" i="116"/>
  <c r="O159" i="116"/>
  <c r="N159" i="116"/>
  <c r="L159" i="116"/>
  <c r="J159" i="116"/>
  <c r="H159" i="116"/>
  <c r="E159" i="116"/>
  <c r="C159" i="116"/>
  <c r="O158" i="116"/>
  <c r="L158" i="116"/>
  <c r="J158" i="116"/>
  <c r="I158" i="116"/>
  <c r="E158" i="116"/>
  <c r="D158" i="116"/>
  <c r="C158" i="116"/>
  <c r="P157" i="116"/>
  <c r="N157" i="116"/>
  <c r="M157" i="116"/>
  <c r="L157" i="116"/>
  <c r="E157" i="116"/>
  <c r="C157" i="116"/>
  <c r="N156" i="116"/>
  <c r="L156" i="116"/>
  <c r="J156" i="116"/>
  <c r="H156" i="116"/>
  <c r="D156" i="116"/>
  <c r="C156" i="116"/>
  <c r="B156" i="116"/>
  <c r="O155" i="116"/>
  <c r="N155" i="116"/>
  <c r="L155" i="116"/>
  <c r="K155" i="116"/>
  <c r="J155" i="116"/>
  <c r="H155" i="116"/>
  <c r="G155" i="116"/>
  <c r="F155" i="116"/>
  <c r="E155" i="116"/>
  <c r="D155" i="116"/>
  <c r="O154" i="116"/>
  <c r="M154" i="116"/>
  <c r="K154" i="116"/>
  <c r="I154" i="116"/>
  <c r="E154" i="116"/>
  <c r="C154" i="116"/>
  <c r="B154" i="116"/>
  <c r="L153" i="116"/>
  <c r="K153" i="116"/>
  <c r="J153" i="116"/>
  <c r="G153" i="116"/>
  <c r="E153" i="116"/>
  <c r="C153" i="116"/>
  <c r="B153" i="116"/>
  <c r="O152" i="116"/>
  <c r="N152" i="116"/>
  <c r="K152" i="116"/>
  <c r="I152" i="116"/>
  <c r="G152" i="116"/>
  <c r="C152" i="116"/>
  <c r="P151" i="116"/>
  <c r="O151" i="116"/>
  <c r="N151" i="116"/>
  <c r="M151" i="116"/>
  <c r="H151" i="116"/>
  <c r="G151" i="116"/>
  <c r="F151" i="116"/>
  <c r="E151" i="116"/>
  <c r="P150" i="116"/>
  <c r="J150" i="116"/>
  <c r="I150" i="116"/>
  <c r="H150" i="116"/>
  <c r="E150" i="116"/>
  <c r="D150" i="116"/>
  <c r="C150" i="116"/>
  <c r="P149" i="116"/>
  <c r="O149" i="116"/>
  <c r="M149" i="116"/>
  <c r="K149" i="116"/>
  <c r="C149" i="116"/>
  <c r="N147" i="116"/>
  <c r="M147" i="116"/>
  <c r="L147" i="116"/>
  <c r="D147" i="116"/>
  <c r="P146" i="116"/>
  <c r="N146" i="116"/>
  <c r="I146" i="116"/>
  <c r="H146" i="116"/>
  <c r="G146" i="116"/>
  <c r="L145" i="116"/>
  <c r="H145" i="116"/>
  <c r="D145" i="116"/>
  <c r="P144" i="116"/>
  <c r="O144" i="116"/>
  <c r="N144" i="116"/>
  <c r="L144" i="116"/>
  <c r="I144" i="116"/>
  <c r="G144" i="116"/>
  <c r="K143" i="116"/>
  <c r="G143" i="116"/>
  <c r="I142" i="116"/>
  <c r="C142" i="116"/>
  <c r="D141" i="116"/>
  <c r="C141" i="116"/>
  <c r="O140" i="116"/>
  <c r="N140" i="116"/>
  <c r="M140" i="116"/>
  <c r="K140" i="116"/>
  <c r="J140" i="116"/>
  <c r="B140" i="116"/>
  <c r="P139" i="116"/>
  <c r="O139" i="116"/>
  <c r="N139" i="116"/>
  <c r="H139" i="116"/>
  <c r="F139" i="116"/>
  <c r="D139" i="116"/>
  <c r="B139" i="116"/>
  <c r="P138" i="116"/>
  <c r="O138" i="116"/>
  <c r="M138" i="116"/>
  <c r="L138" i="116"/>
  <c r="P137" i="116"/>
  <c r="O136" i="116"/>
  <c r="N136" i="116"/>
  <c r="M136" i="116"/>
  <c r="J136" i="116"/>
  <c r="I136" i="116"/>
  <c r="G136" i="116"/>
  <c r="F136" i="116"/>
  <c r="B136" i="116"/>
  <c r="L135" i="116"/>
  <c r="K135" i="116"/>
  <c r="J135" i="116"/>
  <c r="P134" i="116"/>
  <c r="K134" i="116"/>
  <c r="I134" i="116"/>
  <c r="H134" i="116"/>
  <c r="K133" i="116"/>
  <c r="J133" i="116"/>
  <c r="N132" i="116"/>
  <c r="M132" i="116"/>
  <c r="K132" i="116"/>
  <c r="J132" i="116"/>
  <c r="D131" i="116"/>
  <c r="C131" i="116"/>
  <c r="K130" i="116"/>
  <c r="N129" i="116"/>
  <c r="M129" i="116"/>
  <c r="G129" i="116"/>
  <c r="F129" i="116"/>
  <c r="N128" i="116"/>
  <c r="P127" i="116"/>
  <c r="O127" i="116"/>
  <c r="I127" i="116"/>
  <c r="P126" i="116"/>
  <c r="O126" i="116"/>
  <c r="E126" i="116"/>
  <c r="D126" i="116"/>
  <c r="C126" i="116"/>
  <c r="B126" i="116"/>
  <c r="J125" i="116"/>
  <c r="E125" i="116"/>
  <c r="B125" i="116"/>
  <c r="L124" i="116"/>
  <c r="J124" i="116"/>
  <c r="I124" i="116"/>
  <c r="H124" i="116"/>
  <c r="G124" i="116"/>
  <c r="F124" i="116"/>
  <c r="D124" i="116"/>
  <c r="P123" i="116"/>
  <c r="H123" i="116"/>
  <c r="G123" i="116"/>
  <c r="D123" i="116"/>
  <c r="C123" i="116"/>
  <c r="B123" i="116"/>
  <c r="P115" i="116"/>
  <c r="O115" i="116"/>
  <c r="N115" i="116"/>
  <c r="M115" i="116"/>
  <c r="J115" i="116"/>
  <c r="I115" i="116"/>
  <c r="H115" i="116"/>
  <c r="F115" i="116"/>
  <c r="B115" i="116"/>
  <c r="P114" i="116"/>
  <c r="N114" i="116"/>
  <c r="M114" i="116"/>
  <c r="L114" i="116"/>
  <c r="K114" i="116"/>
  <c r="J114" i="116"/>
  <c r="G114" i="116"/>
  <c r="D114" i="116"/>
  <c r="B114" i="116"/>
  <c r="O113" i="116"/>
  <c r="M113" i="116"/>
  <c r="K113" i="116"/>
  <c r="J113" i="116"/>
  <c r="I113" i="116"/>
  <c r="G113" i="116"/>
  <c r="E113" i="116"/>
  <c r="C113" i="116"/>
  <c r="P112" i="116"/>
  <c r="O112" i="116"/>
  <c r="L112" i="116"/>
  <c r="K112" i="116"/>
  <c r="J112" i="116"/>
  <c r="G112" i="116"/>
  <c r="F112" i="116"/>
  <c r="D112" i="116"/>
  <c r="P111" i="116"/>
  <c r="N111" i="116"/>
  <c r="I111" i="116"/>
  <c r="G111" i="116"/>
  <c r="F111" i="116"/>
  <c r="E111" i="116"/>
  <c r="B111" i="116"/>
  <c r="P110" i="116"/>
  <c r="O110" i="116"/>
  <c r="N110" i="116"/>
  <c r="M110" i="116"/>
  <c r="L110" i="116"/>
  <c r="I110" i="116"/>
  <c r="H110" i="116"/>
  <c r="G110" i="116"/>
  <c r="F110" i="116"/>
  <c r="E110" i="116"/>
  <c r="C110" i="116"/>
  <c r="O109" i="116"/>
  <c r="N109" i="116"/>
  <c r="M109" i="116"/>
  <c r="K109" i="116"/>
  <c r="H109" i="116"/>
  <c r="F109" i="116"/>
  <c r="D109" i="116"/>
  <c r="C109" i="116"/>
  <c r="N108" i="116"/>
  <c r="M108" i="116"/>
  <c r="L108" i="116"/>
  <c r="K108" i="116"/>
  <c r="H108" i="116"/>
  <c r="E108" i="116"/>
  <c r="C108" i="116"/>
  <c r="O107" i="116"/>
  <c r="M107" i="116"/>
  <c r="I107" i="116"/>
  <c r="G107" i="116"/>
  <c r="F107" i="116"/>
  <c r="E107" i="116"/>
  <c r="D107" i="116"/>
  <c r="C107" i="116"/>
  <c r="O106" i="116"/>
  <c r="J106" i="116"/>
  <c r="G106" i="116"/>
  <c r="E106" i="116"/>
  <c r="C106" i="116"/>
  <c r="B106" i="116"/>
  <c r="J105" i="116"/>
  <c r="I105" i="116"/>
  <c r="P104" i="116"/>
  <c r="O104" i="116"/>
  <c r="J104" i="116"/>
  <c r="I104" i="116"/>
  <c r="G104" i="116"/>
  <c r="C104" i="116"/>
  <c r="M103" i="116"/>
  <c r="G103" i="116"/>
  <c r="F103" i="116"/>
  <c r="E103" i="116"/>
  <c r="O102" i="116"/>
  <c r="N102" i="116"/>
  <c r="J102" i="116"/>
  <c r="H102" i="116"/>
  <c r="G102" i="116"/>
  <c r="F102" i="116"/>
  <c r="P101" i="116"/>
  <c r="J101" i="116"/>
  <c r="F101" i="116"/>
  <c r="D101" i="116"/>
  <c r="B101" i="116"/>
  <c r="O100" i="116"/>
  <c r="M100" i="116"/>
  <c r="L100" i="116"/>
  <c r="I100" i="116"/>
  <c r="G100" i="116"/>
  <c r="E100" i="116"/>
  <c r="M99" i="116"/>
  <c r="K99" i="116"/>
  <c r="J99" i="116"/>
  <c r="H99" i="116"/>
  <c r="F99" i="116"/>
  <c r="D99" i="116"/>
  <c r="B99" i="116"/>
  <c r="P98" i="116"/>
  <c r="J98" i="116"/>
  <c r="I98" i="116"/>
  <c r="F98" i="116"/>
  <c r="B98" i="116"/>
  <c r="N97" i="116"/>
  <c r="M97" i="116"/>
  <c r="K97" i="116"/>
  <c r="E97" i="116"/>
  <c r="D97" i="116"/>
  <c r="B97" i="116"/>
  <c r="P96" i="116"/>
  <c r="O96" i="116"/>
  <c r="K96" i="116"/>
  <c r="J96" i="116"/>
  <c r="F96" i="116"/>
  <c r="D96" i="116"/>
  <c r="C96" i="116"/>
  <c r="N95" i="116"/>
  <c r="M95" i="116"/>
  <c r="L95" i="116"/>
  <c r="K95" i="116"/>
  <c r="G95" i="116"/>
  <c r="E95" i="116"/>
  <c r="B95" i="116"/>
  <c r="P94" i="116"/>
  <c r="N94" i="116"/>
  <c r="L94" i="116"/>
  <c r="X15" i="103"/>
  <c r="H94" i="116"/>
  <c r="F94" i="116"/>
  <c r="B94" i="116"/>
  <c r="O93" i="116"/>
  <c r="N93" i="116"/>
  <c r="K93" i="116"/>
  <c r="G93" i="116"/>
  <c r="F93" i="116"/>
  <c r="E93" i="116"/>
  <c r="D93" i="116"/>
  <c r="P92" i="116"/>
  <c r="O92" i="116"/>
  <c r="H92" i="116"/>
  <c r="F92" i="116"/>
  <c r="E92" i="116"/>
  <c r="D92" i="116"/>
  <c r="P91" i="116"/>
  <c r="M91" i="116"/>
  <c r="K91" i="116"/>
  <c r="J91" i="116"/>
  <c r="H91" i="116"/>
  <c r="G91" i="116"/>
  <c r="F91" i="116"/>
  <c r="E91" i="116"/>
  <c r="B91" i="116"/>
  <c r="P90" i="116"/>
  <c r="K90" i="116"/>
  <c r="J90" i="116"/>
  <c r="I90" i="116"/>
  <c r="F90" i="116"/>
  <c r="C90" i="116"/>
  <c r="O89" i="116"/>
  <c r="N89" i="116"/>
  <c r="G89" i="116"/>
  <c r="D89" i="116"/>
  <c r="C89" i="116"/>
  <c r="O88" i="116"/>
  <c r="L88" i="116"/>
  <c r="K88" i="116"/>
  <c r="G88" i="116"/>
  <c r="E88" i="116"/>
  <c r="C88" i="116"/>
  <c r="B88" i="116"/>
  <c r="P87" i="116"/>
  <c r="J87" i="116"/>
  <c r="I87" i="116"/>
  <c r="H87" i="116"/>
  <c r="E87" i="116"/>
  <c r="D87" i="116"/>
  <c r="B87" i="116"/>
  <c r="O86" i="116"/>
  <c r="M86" i="116"/>
  <c r="J86" i="116"/>
  <c r="I86" i="116"/>
  <c r="H86" i="116"/>
  <c r="F86" i="116"/>
  <c r="E86" i="116"/>
  <c r="D86" i="116"/>
  <c r="B86" i="116"/>
  <c r="O85" i="116"/>
  <c r="J85" i="116"/>
  <c r="H85" i="116"/>
  <c r="F85" i="116"/>
  <c r="N84" i="116"/>
  <c r="L84" i="116"/>
  <c r="K84" i="116"/>
  <c r="G84" i="116"/>
  <c r="D84" i="116"/>
  <c r="B84" i="116"/>
  <c r="I83" i="116"/>
  <c r="H83" i="116"/>
  <c r="D83" i="116"/>
  <c r="O82" i="116"/>
  <c r="M82" i="116"/>
  <c r="I82" i="116"/>
  <c r="F82" i="116"/>
  <c r="C82" i="116"/>
  <c r="P81" i="116"/>
  <c r="N81" i="116"/>
  <c r="L81" i="116"/>
  <c r="G81" i="116"/>
  <c r="D81" i="116"/>
  <c r="O80" i="116"/>
  <c r="N80" i="116"/>
  <c r="M80" i="116"/>
  <c r="D80" i="116"/>
  <c r="P79" i="116"/>
  <c r="M79" i="116"/>
  <c r="I79" i="116"/>
  <c r="H79" i="116"/>
  <c r="D79" i="116"/>
  <c r="M78" i="116"/>
  <c r="J78" i="116"/>
  <c r="H78" i="116"/>
  <c r="E78" i="116"/>
  <c r="B78" i="116"/>
  <c r="O77" i="116"/>
  <c r="M77" i="116"/>
  <c r="J77" i="116"/>
  <c r="H77" i="116"/>
  <c r="F77" i="116"/>
  <c r="P76" i="116"/>
  <c r="O76" i="116"/>
  <c r="L76" i="116"/>
  <c r="H76" i="116"/>
  <c r="D76" i="116"/>
  <c r="P75" i="116"/>
  <c r="N75" i="116"/>
  <c r="M75" i="116"/>
  <c r="K75" i="116"/>
  <c r="J75" i="116"/>
  <c r="F75" i="116"/>
  <c r="D75" i="116"/>
  <c r="C75" i="116"/>
  <c r="O74" i="116"/>
  <c r="N74" i="116"/>
  <c r="M74" i="116"/>
  <c r="K74" i="116"/>
  <c r="I74" i="116"/>
  <c r="E74" i="116"/>
  <c r="C74" i="116"/>
  <c r="B74" i="116"/>
  <c r="O73" i="116"/>
  <c r="N73" i="116"/>
  <c r="M73" i="116"/>
  <c r="K73" i="116"/>
  <c r="J73" i="116"/>
  <c r="D73" i="116"/>
  <c r="B73" i="116"/>
  <c r="M72" i="116"/>
  <c r="K72" i="116"/>
  <c r="H72" i="116"/>
  <c r="D72" i="116"/>
  <c r="C72" i="116"/>
  <c r="B72" i="116"/>
  <c r="P71" i="116"/>
  <c r="N71" i="116"/>
  <c r="L71" i="116"/>
  <c r="E71" i="116"/>
  <c r="P70" i="116"/>
  <c r="N70" i="116"/>
  <c r="G70" i="116"/>
  <c r="F70" i="116"/>
  <c r="D70" i="116"/>
  <c r="O69" i="116"/>
  <c r="N69" i="116"/>
  <c r="K69" i="116"/>
  <c r="I69" i="116"/>
  <c r="E69" i="116"/>
  <c r="C69" i="116"/>
  <c r="N68" i="116"/>
  <c r="I68" i="116"/>
  <c r="F68" i="116"/>
  <c r="B68" i="116"/>
  <c r="O67" i="116"/>
  <c r="I67" i="116"/>
  <c r="P66" i="116"/>
  <c r="O66" i="116"/>
  <c r="L66" i="116"/>
  <c r="J66" i="116"/>
  <c r="G66" i="116"/>
  <c r="E66" i="116"/>
  <c r="O65" i="116"/>
  <c r="N65" i="116"/>
  <c r="M65" i="116"/>
  <c r="E65" i="116"/>
  <c r="B65" i="116"/>
  <c r="O64" i="116"/>
  <c r="N64" i="116"/>
  <c r="M64" i="116"/>
  <c r="L64" i="116"/>
  <c r="K64" i="116"/>
  <c r="J64" i="116"/>
  <c r="G64" i="116"/>
  <c r="C64" i="116"/>
  <c r="C43" i="116"/>
  <c r="C220" i="116" s="1"/>
  <c r="C42" i="116"/>
  <c r="C219" i="116"/>
  <c r="Y18" i="103"/>
  <c r="X20" i="103"/>
  <c r="S57" i="83"/>
  <c r="R57" i="83"/>
  <c r="P116" i="83"/>
  <c r="P57" i="83" s="1"/>
  <c r="S56" i="83"/>
  <c r="R56" i="83"/>
  <c r="P115" i="83"/>
  <c r="P56" i="83" s="1"/>
  <c r="S55" i="83"/>
  <c r="R55" i="83"/>
  <c r="P114" i="83"/>
  <c r="P55" i="83" s="1"/>
  <c r="S54" i="83"/>
  <c r="R54" i="83"/>
  <c r="P113" i="83"/>
  <c r="P54" i="83" s="1"/>
  <c r="S53" i="83"/>
  <c r="R53" i="83"/>
  <c r="P112" i="83"/>
  <c r="P53" i="83" s="1"/>
  <c r="S52" i="83"/>
  <c r="R52" i="83"/>
  <c r="P111" i="83"/>
  <c r="P52" i="83" s="1"/>
  <c r="S51" i="83"/>
  <c r="R51" i="83"/>
  <c r="P110" i="83"/>
  <c r="P51" i="83" s="1"/>
  <c r="S50" i="83"/>
  <c r="R50" i="83"/>
  <c r="P109" i="83"/>
  <c r="P50" i="83" s="1"/>
  <c r="S49" i="83"/>
  <c r="R49" i="83"/>
  <c r="P108" i="83"/>
  <c r="P49" i="83" s="1"/>
  <c r="S48" i="83"/>
  <c r="R48" i="83"/>
  <c r="P107" i="83"/>
  <c r="P48" i="83" s="1"/>
  <c r="S47" i="83"/>
  <c r="R47" i="83"/>
  <c r="P106" i="83"/>
  <c r="P47" i="83" s="1"/>
  <c r="S46" i="83"/>
  <c r="R46" i="83"/>
  <c r="P105" i="83"/>
  <c r="P46" i="83" s="1"/>
  <c r="S45" i="83"/>
  <c r="R45" i="83"/>
  <c r="P104" i="83"/>
  <c r="P45" i="83" s="1"/>
  <c r="S44" i="83"/>
  <c r="R44" i="83"/>
  <c r="P103" i="83"/>
  <c r="P44" i="83" s="1"/>
  <c r="S43" i="83"/>
  <c r="R43" i="83"/>
  <c r="P102" i="83"/>
  <c r="P43" i="83" s="1"/>
  <c r="S42" i="83"/>
  <c r="R42" i="83"/>
  <c r="P101" i="83"/>
  <c r="P42" i="83" s="1"/>
  <c r="S41" i="83"/>
  <c r="R41" i="83"/>
  <c r="P100" i="83"/>
  <c r="P41" i="83" s="1"/>
  <c r="S40" i="83"/>
  <c r="R40" i="83"/>
  <c r="P99" i="83"/>
  <c r="P40" i="83" s="1"/>
  <c r="S39" i="83"/>
  <c r="R39" i="83"/>
  <c r="P98" i="83"/>
  <c r="P39" i="83" s="1"/>
  <c r="K98" i="83"/>
  <c r="K39" i="83" s="1"/>
  <c r="S38" i="83"/>
  <c r="R38" i="83"/>
  <c r="P97" i="83"/>
  <c r="P38" i="83"/>
  <c r="S37" i="83"/>
  <c r="R37" i="83"/>
  <c r="P96" i="83"/>
  <c r="P37" i="83" s="1"/>
  <c r="S36" i="83"/>
  <c r="R36" i="83"/>
  <c r="P95" i="83"/>
  <c r="P36" i="83" s="1"/>
  <c r="S35" i="83"/>
  <c r="R35" i="83"/>
  <c r="P94" i="83"/>
  <c r="P35" i="83" s="1"/>
  <c r="S34" i="83"/>
  <c r="R34" i="83"/>
  <c r="P93" i="83"/>
  <c r="P34" i="83"/>
  <c r="S33" i="83"/>
  <c r="R33" i="83"/>
  <c r="P92" i="83"/>
  <c r="P33" i="83" s="1"/>
  <c r="S32" i="83"/>
  <c r="R32" i="83"/>
  <c r="P91" i="83"/>
  <c r="P32" i="83" s="1"/>
  <c r="S31" i="83"/>
  <c r="R31" i="83"/>
  <c r="P90" i="83"/>
  <c r="P31" i="83" s="1"/>
  <c r="S30" i="83"/>
  <c r="R30" i="83"/>
  <c r="P89" i="83"/>
  <c r="P30" i="83"/>
  <c r="S29" i="83"/>
  <c r="R29" i="83"/>
  <c r="P88" i="83"/>
  <c r="P29" i="83" s="1"/>
  <c r="S28" i="83"/>
  <c r="R28" i="83"/>
  <c r="P87" i="83"/>
  <c r="P28" i="83"/>
  <c r="S27" i="83"/>
  <c r="R27" i="83"/>
  <c r="P86" i="83"/>
  <c r="P27" i="83" s="1"/>
  <c r="S26" i="83"/>
  <c r="R26" i="83"/>
  <c r="P85" i="83"/>
  <c r="P26" i="83"/>
  <c r="S25" i="83"/>
  <c r="R25" i="83"/>
  <c r="P84" i="83"/>
  <c r="P25" i="83" s="1"/>
  <c r="S24" i="83"/>
  <c r="R24" i="83"/>
  <c r="P83" i="83"/>
  <c r="P24" i="83" s="1"/>
  <c r="S23" i="83"/>
  <c r="R23" i="83"/>
  <c r="P82" i="83"/>
  <c r="P23" i="83" s="1"/>
  <c r="S22" i="83"/>
  <c r="R22" i="83"/>
  <c r="P81" i="83"/>
  <c r="P22" i="83"/>
  <c r="S21" i="83"/>
  <c r="R21" i="83"/>
  <c r="P80" i="83"/>
  <c r="P21" i="83" s="1"/>
  <c r="S20" i="83"/>
  <c r="R20" i="83"/>
  <c r="P79" i="83"/>
  <c r="P20" i="83" s="1"/>
  <c r="S19" i="83"/>
  <c r="R19" i="83"/>
  <c r="P78" i="83"/>
  <c r="P19" i="83" s="1"/>
  <c r="S18" i="83"/>
  <c r="R18" i="83"/>
  <c r="P77" i="83"/>
  <c r="P18" i="83"/>
  <c r="S17" i="83"/>
  <c r="R17" i="83"/>
  <c r="P76" i="83"/>
  <c r="P17" i="83" s="1"/>
  <c r="S16" i="83"/>
  <c r="R16" i="83"/>
  <c r="P75" i="83"/>
  <c r="P16" i="83"/>
  <c r="S15" i="83"/>
  <c r="R15" i="83"/>
  <c r="P74" i="83"/>
  <c r="P15" i="83" s="1"/>
  <c r="S14" i="83"/>
  <c r="R14" i="83"/>
  <c r="P73" i="83"/>
  <c r="P14" i="83"/>
  <c r="S13" i="83"/>
  <c r="R13" i="83"/>
  <c r="P72" i="83"/>
  <c r="P13" i="83" s="1"/>
  <c r="S12" i="83"/>
  <c r="R12" i="83"/>
  <c r="P71" i="83"/>
  <c r="P12" i="83" s="1"/>
  <c r="R11" i="83"/>
  <c r="P70" i="83"/>
  <c r="P11" i="83"/>
  <c r="S10" i="83"/>
  <c r="R10" i="83"/>
  <c r="P69" i="83"/>
  <c r="P10" i="83" s="1"/>
  <c r="S9" i="83"/>
  <c r="R9" i="83"/>
  <c r="P68" i="83"/>
  <c r="P9" i="83"/>
  <c r="S8" i="83"/>
  <c r="R8" i="83"/>
  <c r="P67" i="83"/>
  <c r="P8" i="83" s="1"/>
  <c r="S7" i="83"/>
  <c r="R7" i="83"/>
  <c r="P66" i="83"/>
  <c r="P7" i="83"/>
  <c r="S6" i="83"/>
  <c r="R6" i="83"/>
  <c r="P65" i="83"/>
  <c r="P6" i="83" s="1"/>
  <c r="O57" i="83"/>
  <c r="N57" i="83"/>
  <c r="M57" i="83"/>
  <c r="L57" i="83"/>
  <c r="K57" i="83"/>
  <c r="J57" i="83"/>
  <c r="I57" i="83"/>
  <c r="H57" i="83"/>
  <c r="G57" i="83"/>
  <c r="F57" i="83"/>
  <c r="E57" i="83"/>
  <c r="D57" i="83"/>
  <c r="C57" i="83"/>
  <c r="B57" i="83"/>
  <c r="O56" i="83"/>
  <c r="N56" i="83"/>
  <c r="M56" i="83"/>
  <c r="L56" i="83"/>
  <c r="K56" i="83"/>
  <c r="J56" i="83"/>
  <c r="I56" i="83"/>
  <c r="H56" i="83"/>
  <c r="G56" i="83"/>
  <c r="F56" i="83"/>
  <c r="E56" i="83"/>
  <c r="D56" i="83"/>
  <c r="C56" i="83"/>
  <c r="B56" i="83"/>
  <c r="O55" i="83"/>
  <c r="N55" i="83"/>
  <c r="M55" i="83"/>
  <c r="L55" i="83"/>
  <c r="K55" i="83"/>
  <c r="J55" i="83"/>
  <c r="I55" i="83"/>
  <c r="H55" i="83"/>
  <c r="G55" i="83"/>
  <c r="F55" i="83"/>
  <c r="E55" i="83"/>
  <c r="D55" i="83"/>
  <c r="C55" i="83"/>
  <c r="B55" i="83"/>
  <c r="O54" i="83"/>
  <c r="N54" i="83"/>
  <c r="M54" i="83"/>
  <c r="L54" i="83"/>
  <c r="K54" i="83"/>
  <c r="J54" i="83"/>
  <c r="I54" i="83"/>
  <c r="H54" i="83"/>
  <c r="G54" i="83"/>
  <c r="F54" i="83"/>
  <c r="E54" i="83"/>
  <c r="D54" i="83"/>
  <c r="C54" i="83"/>
  <c r="B54" i="83"/>
  <c r="O53" i="83"/>
  <c r="N53" i="83"/>
  <c r="M53" i="83"/>
  <c r="L53" i="83"/>
  <c r="K53" i="83"/>
  <c r="J53" i="83"/>
  <c r="I53" i="83"/>
  <c r="H53" i="83"/>
  <c r="G53" i="83"/>
  <c r="F53" i="83"/>
  <c r="E53" i="83"/>
  <c r="D53" i="83"/>
  <c r="C53" i="83"/>
  <c r="B53" i="83"/>
  <c r="O52" i="83"/>
  <c r="N52" i="83"/>
  <c r="M52" i="83"/>
  <c r="L52" i="83"/>
  <c r="K52" i="83"/>
  <c r="J52" i="83"/>
  <c r="I52" i="83"/>
  <c r="H52" i="83"/>
  <c r="G52" i="83"/>
  <c r="F52" i="83"/>
  <c r="E52" i="83"/>
  <c r="D52" i="83"/>
  <c r="C52" i="83"/>
  <c r="B52" i="83"/>
  <c r="O51" i="83"/>
  <c r="N51" i="83"/>
  <c r="M51" i="83"/>
  <c r="L51" i="83"/>
  <c r="K51" i="83"/>
  <c r="J51" i="83"/>
  <c r="I51" i="83"/>
  <c r="H51" i="83"/>
  <c r="G51" i="83"/>
  <c r="F51" i="83"/>
  <c r="E51" i="83"/>
  <c r="D51" i="83"/>
  <c r="C51" i="83"/>
  <c r="B51" i="83"/>
  <c r="O50" i="83"/>
  <c r="N50" i="83"/>
  <c r="M50" i="83"/>
  <c r="L50" i="83"/>
  <c r="K50" i="83"/>
  <c r="J50" i="83"/>
  <c r="I50" i="83"/>
  <c r="H50" i="83"/>
  <c r="G50" i="83"/>
  <c r="F50" i="83"/>
  <c r="E50" i="83"/>
  <c r="D50" i="83"/>
  <c r="C50" i="83"/>
  <c r="B50" i="83"/>
  <c r="O49" i="83"/>
  <c r="N49" i="83"/>
  <c r="M49" i="83"/>
  <c r="L49" i="83"/>
  <c r="K49" i="83"/>
  <c r="J49" i="83"/>
  <c r="I49" i="83"/>
  <c r="H49" i="83"/>
  <c r="G49" i="83"/>
  <c r="F49" i="83"/>
  <c r="E49" i="83"/>
  <c r="D49" i="83"/>
  <c r="C49" i="83"/>
  <c r="B49" i="83"/>
  <c r="O48" i="83"/>
  <c r="N48" i="83"/>
  <c r="M48" i="83"/>
  <c r="L48" i="83"/>
  <c r="K48" i="83"/>
  <c r="J48" i="83"/>
  <c r="I48" i="83"/>
  <c r="H48" i="83"/>
  <c r="G48" i="83"/>
  <c r="F48" i="83"/>
  <c r="E48" i="83"/>
  <c r="D48" i="83"/>
  <c r="C48" i="83"/>
  <c r="B48" i="83"/>
  <c r="O47" i="83"/>
  <c r="N47" i="83"/>
  <c r="M47" i="83"/>
  <c r="L47" i="83"/>
  <c r="K47" i="83"/>
  <c r="J47" i="83"/>
  <c r="I47" i="83"/>
  <c r="H47" i="83"/>
  <c r="G47" i="83"/>
  <c r="F47" i="83"/>
  <c r="E47" i="83"/>
  <c r="D47" i="83"/>
  <c r="C47" i="83"/>
  <c r="B47" i="83"/>
  <c r="O46" i="83"/>
  <c r="N46" i="83"/>
  <c r="M46" i="83"/>
  <c r="L46" i="83"/>
  <c r="K46" i="83"/>
  <c r="J46" i="83"/>
  <c r="I46" i="83"/>
  <c r="H46" i="83"/>
  <c r="G46" i="83"/>
  <c r="F46" i="83"/>
  <c r="E46" i="83"/>
  <c r="D46" i="83"/>
  <c r="C46" i="83"/>
  <c r="B46" i="83"/>
  <c r="O45" i="83"/>
  <c r="N45" i="83"/>
  <c r="M45" i="83"/>
  <c r="L45" i="83"/>
  <c r="K45" i="83"/>
  <c r="J45" i="83"/>
  <c r="I45" i="83"/>
  <c r="H45" i="83"/>
  <c r="G45" i="83"/>
  <c r="F45" i="83"/>
  <c r="E45" i="83"/>
  <c r="D45" i="83"/>
  <c r="C45" i="83"/>
  <c r="B45" i="83"/>
  <c r="O44" i="83"/>
  <c r="N44" i="83"/>
  <c r="M44" i="83"/>
  <c r="L44" i="83"/>
  <c r="K44" i="83"/>
  <c r="J44" i="83"/>
  <c r="I44" i="83"/>
  <c r="H44" i="83"/>
  <c r="G44" i="83"/>
  <c r="F44" i="83"/>
  <c r="E44" i="83"/>
  <c r="D44" i="83"/>
  <c r="C44" i="83"/>
  <c r="B44" i="83"/>
  <c r="O43" i="83"/>
  <c r="N43" i="83"/>
  <c r="M43" i="83"/>
  <c r="L43" i="83"/>
  <c r="K43" i="83"/>
  <c r="J43" i="83"/>
  <c r="I43" i="83"/>
  <c r="H43" i="83"/>
  <c r="G43" i="83"/>
  <c r="F43" i="83"/>
  <c r="E43" i="83"/>
  <c r="D43" i="83"/>
  <c r="C43" i="83"/>
  <c r="B43" i="83"/>
  <c r="O42" i="83"/>
  <c r="N42" i="83"/>
  <c r="M42" i="83"/>
  <c r="L42" i="83"/>
  <c r="K42" i="83"/>
  <c r="J42" i="83"/>
  <c r="I42" i="83"/>
  <c r="H42" i="83"/>
  <c r="G42" i="83"/>
  <c r="F42" i="83"/>
  <c r="E42" i="83"/>
  <c r="D42" i="83"/>
  <c r="C42" i="83"/>
  <c r="B42" i="83"/>
  <c r="O41" i="83"/>
  <c r="N41" i="83"/>
  <c r="M41" i="83"/>
  <c r="L41" i="83"/>
  <c r="K41" i="83"/>
  <c r="J41" i="83"/>
  <c r="I41" i="83"/>
  <c r="H41" i="83"/>
  <c r="G41" i="83"/>
  <c r="F41" i="83"/>
  <c r="E41" i="83"/>
  <c r="D41" i="83"/>
  <c r="C41" i="83"/>
  <c r="B41" i="83"/>
  <c r="O40" i="83"/>
  <c r="N40" i="83"/>
  <c r="M40" i="83"/>
  <c r="L40" i="83"/>
  <c r="K40" i="83"/>
  <c r="J40" i="83"/>
  <c r="I40" i="83"/>
  <c r="H40" i="83"/>
  <c r="G40" i="83"/>
  <c r="F40" i="83"/>
  <c r="E40" i="83"/>
  <c r="D40" i="83"/>
  <c r="C40" i="83"/>
  <c r="B40" i="83"/>
  <c r="O39" i="83"/>
  <c r="N39" i="83"/>
  <c r="M39" i="83"/>
  <c r="L39" i="83"/>
  <c r="J39" i="83"/>
  <c r="I39" i="83"/>
  <c r="H39" i="83"/>
  <c r="G39" i="83"/>
  <c r="F39" i="83"/>
  <c r="E39" i="83"/>
  <c r="D39" i="83"/>
  <c r="C39" i="83"/>
  <c r="B39" i="83"/>
  <c r="O38" i="83"/>
  <c r="N38" i="83"/>
  <c r="M38" i="83"/>
  <c r="L38" i="83"/>
  <c r="K38" i="83"/>
  <c r="J38" i="83"/>
  <c r="I38" i="83"/>
  <c r="H38" i="83"/>
  <c r="G38" i="83"/>
  <c r="F38" i="83"/>
  <c r="E38" i="83"/>
  <c r="D38" i="83"/>
  <c r="C38" i="83"/>
  <c r="B38" i="83"/>
  <c r="O37" i="83"/>
  <c r="N37" i="83"/>
  <c r="M37" i="83"/>
  <c r="L37" i="83"/>
  <c r="K37" i="83"/>
  <c r="J37" i="83"/>
  <c r="I37" i="83"/>
  <c r="H37" i="83"/>
  <c r="G37" i="83"/>
  <c r="F37" i="83"/>
  <c r="E37" i="83"/>
  <c r="D37" i="83"/>
  <c r="C37" i="83"/>
  <c r="B37" i="83"/>
  <c r="O36" i="83"/>
  <c r="N36" i="83"/>
  <c r="M36" i="83"/>
  <c r="L36" i="83"/>
  <c r="K36" i="83"/>
  <c r="J36" i="83"/>
  <c r="I36" i="83"/>
  <c r="H36" i="83"/>
  <c r="G36" i="83"/>
  <c r="F36" i="83"/>
  <c r="E36" i="83"/>
  <c r="D36" i="83"/>
  <c r="C36" i="83"/>
  <c r="B36" i="83"/>
  <c r="O35" i="83"/>
  <c r="N35" i="83"/>
  <c r="M35" i="83"/>
  <c r="L35" i="83"/>
  <c r="K35" i="83"/>
  <c r="J35" i="83"/>
  <c r="I35" i="83"/>
  <c r="H35" i="83"/>
  <c r="G35" i="83"/>
  <c r="F35" i="83"/>
  <c r="E35" i="83"/>
  <c r="D35" i="83"/>
  <c r="C35" i="83"/>
  <c r="B35" i="83"/>
  <c r="O34" i="83"/>
  <c r="N34" i="83"/>
  <c r="M34" i="83"/>
  <c r="L34" i="83"/>
  <c r="K34" i="83"/>
  <c r="J34" i="83"/>
  <c r="I34" i="83"/>
  <c r="H34" i="83"/>
  <c r="G34" i="83"/>
  <c r="F34" i="83"/>
  <c r="E34" i="83"/>
  <c r="D34" i="83"/>
  <c r="C34" i="83"/>
  <c r="B34" i="83"/>
  <c r="O33" i="83"/>
  <c r="N33" i="83"/>
  <c r="M33" i="83"/>
  <c r="L33" i="83"/>
  <c r="K33" i="83"/>
  <c r="J33" i="83"/>
  <c r="I33" i="83"/>
  <c r="H33" i="83"/>
  <c r="G33" i="83"/>
  <c r="F33" i="83"/>
  <c r="E33" i="83"/>
  <c r="D33" i="83"/>
  <c r="C33" i="83"/>
  <c r="B33" i="83"/>
  <c r="O32" i="83"/>
  <c r="N32" i="83"/>
  <c r="M32" i="83"/>
  <c r="L32" i="83"/>
  <c r="K32" i="83"/>
  <c r="J32" i="83"/>
  <c r="I32" i="83"/>
  <c r="H32" i="83"/>
  <c r="G32" i="83"/>
  <c r="F32" i="83"/>
  <c r="E32" i="83"/>
  <c r="D32" i="83"/>
  <c r="C32" i="83"/>
  <c r="B32" i="83"/>
  <c r="O31" i="83"/>
  <c r="N31" i="83"/>
  <c r="M31" i="83"/>
  <c r="L31" i="83"/>
  <c r="K31" i="83"/>
  <c r="J31" i="83"/>
  <c r="I31" i="83"/>
  <c r="H31" i="83"/>
  <c r="G31" i="83"/>
  <c r="F31" i="83"/>
  <c r="E31" i="83"/>
  <c r="D31" i="83"/>
  <c r="C31" i="83"/>
  <c r="B31" i="83"/>
  <c r="O30" i="83"/>
  <c r="N30" i="83"/>
  <c r="M30" i="83"/>
  <c r="L30" i="83"/>
  <c r="K30" i="83"/>
  <c r="J30" i="83"/>
  <c r="I30" i="83"/>
  <c r="H30" i="83"/>
  <c r="G30" i="83"/>
  <c r="F30" i="83"/>
  <c r="E30" i="83"/>
  <c r="D30" i="83"/>
  <c r="C30" i="83"/>
  <c r="B30" i="83"/>
  <c r="O29" i="83"/>
  <c r="N29" i="83"/>
  <c r="M29" i="83"/>
  <c r="L29" i="83"/>
  <c r="K29" i="83"/>
  <c r="J29" i="83"/>
  <c r="I29" i="83"/>
  <c r="H29" i="83"/>
  <c r="G29" i="83"/>
  <c r="F29" i="83"/>
  <c r="E29" i="83"/>
  <c r="D29" i="83"/>
  <c r="C29" i="83"/>
  <c r="B29" i="83"/>
  <c r="O28" i="83"/>
  <c r="N28" i="83"/>
  <c r="M28" i="83"/>
  <c r="L28" i="83"/>
  <c r="K28" i="83"/>
  <c r="J28" i="83"/>
  <c r="I28" i="83"/>
  <c r="H28" i="83"/>
  <c r="G28" i="83"/>
  <c r="F28" i="83"/>
  <c r="E28" i="83"/>
  <c r="D28" i="83"/>
  <c r="C28" i="83"/>
  <c r="B28" i="83"/>
  <c r="O27" i="83"/>
  <c r="N27" i="83"/>
  <c r="M27" i="83"/>
  <c r="L27" i="83"/>
  <c r="K27" i="83"/>
  <c r="J27" i="83"/>
  <c r="I27" i="83"/>
  <c r="H27" i="83"/>
  <c r="G27" i="83"/>
  <c r="F27" i="83"/>
  <c r="E27" i="83"/>
  <c r="D27" i="83"/>
  <c r="C27" i="83"/>
  <c r="B27" i="83"/>
  <c r="O26" i="83"/>
  <c r="N26" i="83"/>
  <c r="M26" i="83"/>
  <c r="L26" i="83"/>
  <c r="K26" i="83"/>
  <c r="J26" i="83"/>
  <c r="I26" i="83"/>
  <c r="H26" i="83"/>
  <c r="G26" i="83"/>
  <c r="F26" i="83"/>
  <c r="E26" i="83"/>
  <c r="D26" i="83"/>
  <c r="C26" i="83"/>
  <c r="B26" i="83"/>
  <c r="O25" i="83"/>
  <c r="N25" i="83"/>
  <c r="M25" i="83"/>
  <c r="L25" i="83"/>
  <c r="K25" i="83"/>
  <c r="J25" i="83"/>
  <c r="I25" i="83"/>
  <c r="H25" i="83"/>
  <c r="G25" i="83"/>
  <c r="F25" i="83"/>
  <c r="E25" i="83"/>
  <c r="D25" i="83"/>
  <c r="C25" i="83"/>
  <c r="B25" i="83"/>
  <c r="O24" i="83"/>
  <c r="N24" i="83"/>
  <c r="M24" i="83"/>
  <c r="L24" i="83"/>
  <c r="K24" i="83"/>
  <c r="J24" i="83"/>
  <c r="I24" i="83"/>
  <c r="H24" i="83"/>
  <c r="G24" i="83"/>
  <c r="F24" i="83"/>
  <c r="E24" i="83"/>
  <c r="D24" i="83"/>
  <c r="C24" i="83"/>
  <c r="B24" i="83"/>
  <c r="O23" i="83"/>
  <c r="N23" i="83"/>
  <c r="M23" i="83"/>
  <c r="L23" i="83"/>
  <c r="K23" i="83"/>
  <c r="J23" i="83"/>
  <c r="I23" i="83"/>
  <c r="H23" i="83"/>
  <c r="G23" i="83"/>
  <c r="F23" i="83"/>
  <c r="E23" i="83"/>
  <c r="D23" i="83"/>
  <c r="C23" i="83"/>
  <c r="B23" i="83"/>
  <c r="O22" i="83"/>
  <c r="N22" i="83"/>
  <c r="M22" i="83"/>
  <c r="L22" i="83"/>
  <c r="K22" i="83"/>
  <c r="J22" i="83"/>
  <c r="I22" i="83"/>
  <c r="H22" i="83"/>
  <c r="G22" i="83"/>
  <c r="F22" i="83"/>
  <c r="E22" i="83"/>
  <c r="D22" i="83"/>
  <c r="C22" i="83"/>
  <c r="B22" i="83"/>
  <c r="O21" i="83"/>
  <c r="N21" i="83"/>
  <c r="M21" i="83"/>
  <c r="L21" i="83"/>
  <c r="K21" i="83"/>
  <c r="J21" i="83"/>
  <c r="I21" i="83"/>
  <c r="H21" i="83"/>
  <c r="G21" i="83"/>
  <c r="F21" i="83"/>
  <c r="E21" i="83"/>
  <c r="D21" i="83"/>
  <c r="C21" i="83"/>
  <c r="B21" i="83"/>
  <c r="O20" i="83"/>
  <c r="N20" i="83"/>
  <c r="M20" i="83"/>
  <c r="L20" i="83"/>
  <c r="K20" i="83"/>
  <c r="J20" i="83"/>
  <c r="I20" i="83"/>
  <c r="H20" i="83"/>
  <c r="G20" i="83"/>
  <c r="F20" i="83"/>
  <c r="E20" i="83"/>
  <c r="D20" i="83"/>
  <c r="C20" i="83"/>
  <c r="B20" i="83"/>
  <c r="O19" i="83"/>
  <c r="N19" i="83"/>
  <c r="M19" i="83"/>
  <c r="L19" i="83"/>
  <c r="K19" i="83"/>
  <c r="J19" i="83"/>
  <c r="I19" i="83"/>
  <c r="H19" i="83"/>
  <c r="G19" i="83"/>
  <c r="F19" i="83"/>
  <c r="E19" i="83"/>
  <c r="D19" i="83"/>
  <c r="C19" i="83"/>
  <c r="B19" i="83"/>
  <c r="O18" i="83"/>
  <c r="N18" i="83"/>
  <c r="M18" i="83"/>
  <c r="L18" i="83"/>
  <c r="K18" i="83"/>
  <c r="J18" i="83"/>
  <c r="I18" i="83"/>
  <c r="H18" i="83"/>
  <c r="G18" i="83"/>
  <c r="F18" i="83"/>
  <c r="E18" i="83"/>
  <c r="D18" i="83"/>
  <c r="C18" i="83"/>
  <c r="B18" i="83"/>
  <c r="O17" i="83"/>
  <c r="N17" i="83"/>
  <c r="M17" i="83"/>
  <c r="L17" i="83"/>
  <c r="K17" i="83"/>
  <c r="J17" i="83"/>
  <c r="I17" i="83"/>
  <c r="H17" i="83"/>
  <c r="G17" i="83"/>
  <c r="F17" i="83"/>
  <c r="E17" i="83"/>
  <c r="D17" i="83"/>
  <c r="C17" i="83"/>
  <c r="B17" i="83"/>
  <c r="O16" i="83"/>
  <c r="N16" i="83"/>
  <c r="M16" i="83"/>
  <c r="L16" i="83"/>
  <c r="K16" i="83"/>
  <c r="J16" i="83"/>
  <c r="I16" i="83"/>
  <c r="H16" i="83"/>
  <c r="G16" i="83"/>
  <c r="F16" i="83"/>
  <c r="E16" i="83"/>
  <c r="D16" i="83"/>
  <c r="C16" i="83"/>
  <c r="B16" i="83"/>
  <c r="O15" i="83"/>
  <c r="N15" i="83"/>
  <c r="M15" i="83"/>
  <c r="L15" i="83"/>
  <c r="K15" i="83"/>
  <c r="J15" i="83"/>
  <c r="I15" i="83"/>
  <c r="H15" i="83"/>
  <c r="G15" i="83"/>
  <c r="F15" i="83"/>
  <c r="E15" i="83"/>
  <c r="D15" i="83"/>
  <c r="C15" i="83"/>
  <c r="B15" i="83"/>
  <c r="O14" i="83"/>
  <c r="N14" i="83"/>
  <c r="M14" i="83"/>
  <c r="L14" i="83"/>
  <c r="K14" i="83"/>
  <c r="J14" i="83"/>
  <c r="I14" i="83"/>
  <c r="H14" i="83"/>
  <c r="G14" i="83"/>
  <c r="F14" i="83"/>
  <c r="E14" i="83"/>
  <c r="D14" i="83"/>
  <c r="C14" i="83"/>
  <c r="B14" i="83"/>
  <c r="O13" i="83"/>
  <c r="N13" i="83"/>
  <c r="M13" i="83"/>
  <c r="L13" i="83"/>
  <c r="K13" i="83"/>
  <c r="J13" i="83"/>
  <c r="I13" i="83"/>
  <c r="H13" i="83"/>
  <c r="G13" i="83"/>
  <c r="F13" i="83"/>
  <c r="E13" i="83"/>
  <c r="D13" i="83"/>
  <c r="C13" i="83"/>
  <c r="B13" i="83"/>
  <c r="O12" i="83"/>
  <c r="N12" i="83"/>
  <c r="M12" i="83"/>
  <c r="L12" i="83"/>
  <c r="K12" i="83"/>
  <c r="J12" i="83"/>
  <c r="I12" i="83"/>
  <c r="H12" i="83"/>
  <c r="G12" i="83"/>
  <c r="F12" i="83"/>
  <c r="E12" i="83"/>
  <c r="D12" i="83"/>
  <c r="C12" i="83"/>
  <c r="B12" i="83"/>
  <c r="O11" i="83"/>
  <c r="N11" i="83"/>
  <c r="M11" i="83"/>
  <c r="L11" i="83"/>
  <c r="K11" i="83"/>
  <c r="J11" i="83"/>
  <c r="I11" i="83"/>
  <c r="H11" i="83"/>
  <c r="G11" i="83"/>
  <c r="F11" i="83"/>
  <c r="E11" i="83"/>
  <c r="D11" i="83"/>
  <c r="C11" i="83"/>
  <c r="B11" i="83"/>
  <c r="O10" i="83"/>
  <c r="N10" i="83"/>
  <c r="M10" i="83"/>
  <c r="L10" i="83"/>
  <c r="K10" i="83"/>
  <c r="J10" i="83"/>
  <c r="I10" i="83"/>
  <c r="H10" i="83"/>
  <c r="G10" i="83"/>
  <c r="F10" i="83"/>
  <c r="E10" i="83"/>
  <c r="D10" i="83"/>
  <c r="C10" i="83"/>
  <c r="B10" i="83"/>
  <c r="O9" i="83"/>
  <c r="N9" i="83"/>
  <c r="M9" i="83"/>
  <c r="L9" i="83"/>
  <c r="K9" i="83"/>
  <c r="J9" i="83"/>
  <c r="I9" i="83"/>
  <c r="H9" i="83"/>
  <c r="G9" i="83"/>
  <c r="F9" i="83"/>
  <c r="E9" i="83"/>
  <c r="D9" i="83"/>
  <c r="C9" i="83"/>
  <c r="B9" i="83"/>
  <c r="O8" i="83"/>
  <c r="N8" i="83"/>
  <c r="M8" i="83"/>
  <c r="L8" i="83"/>
  <c r="K8" i="83"/>
  <c r="J8" i="83"/>
  <c r="I8" i="83"/>
  <c r="H8" i="83"/>
  <c r="G8" i="83"/>
  <c r="F8" i="83"/>
  <c r="E8" i="83"/>
  <c r="D8" i="83"/>
  <c r="C8" i="83"/>
  <c r="B8" i="83"/>
  <c r="O7" i="83"/>
  <c r="N7" i="83"/>
  <c r="M7" i="83"/>
  <c r="L7" i="83"/>
  <c r="K7" i="83"/>
  <c r="J7" i="83"/>
  <c r="I7" i="83"/>
  <c r="H7" i="83"/>
  <c r="G7" i="83"/>
  <c r="F7" i="83"/>
  <c r="E7" i="83"/>
  <c r="D7" i="83"/>
  <c r="C7" i="83"/>
  <c r="B7" i="83"/>
  <c r="O6" i="83"/>
  <c r="N6" i="83"/>
  <c r="M6" i="83"/>
  <c r="L6" i="83"/>
  <c r="K6" i="83"/>
  <c r="J6" i="83"/>
  <c r="I6" i="83"/>
  <c r="H6" i="83"/>
  <c r="G6" i="83"/>
  <c r="F6" i="83"/>
  <c r="E6" i="83"/>
  <c r="D6" i="83"/>
  <c r="C6" i="83"/>
  <c r="B6" i="83"/>
  <c r="G115" i="80"/>
  <c r="G56" i="80" s="1"/>
  <c r="D115" i="80"/>
  <c r="P56" i="80"/>
  <c r="O56" i="80"/>
  <c r="O233" i="80"/>
  <c r="N56" i="80"/>
  <c r="M56" i="80"/>
  <c r="M233" i="80" s="1"/>
  <c r="L56" i="80"/>
  <c r="L233" i="80" s="1"/>
  <c r="K56" i="80"/>
  <c r="K233" i="80"/>
  <c r="J56" i="80"/>
  <c r="I56" i="80"/>
  <c r="I233" i="80" s="1"/>
  <c r="H55" i="102" s="1"/>
  <c r="H56" i="80"/>
  <c r="F56" i="80"/>
  <c r="E56" i="80"/>
  <c r="D56" i="80"/>
  <c r="H27" i="102" s="1"/>
  <c r="D27" i="43"/>
  <c r="C56" i="80"/>
  <c r="D26" i="43"/>
  <c r="H26" i="102"/>
  <c r="B56" i="80"/>
  <c r="B233" i="80"/>
  <c r="P55" i="80"/>
  <c r="O55" i="80"/>
  <c r="O232" i="80" s="1"/>
  <c r="N55" i="80"/>
  <c r="N232" i="80"/>
  <c r="M55" i="80"/>
  <c r="M232" i="80" s="1"/>
  <c r="L55" i="80"/>
  <c r="L232" i="80"/>
  <c r="K55" i="80"/>
  <c r="K232" i="80" s="1"/>
  <c r="J55" i="80"/>
  <c r="J232" i="80"/>
  <c r="I55" i="80"/>
  <c r="I232" i="80" s="1"/>
  <c r="H55" i="80"/>
  <c r="G55" i="80"/>
  <c r="F55" i="80"/>
  <c r="E55" i="80"/>
  <c r="B55" i="80"/>
  <c r="B232" i="80"/>
  <c r="P54" i="80"/>
  <c r="O54" i="80"/>
  <c r="O231" i="80"/>
  <c r="N54" i="80"/>
  <c r="N231" i="80"/>
  <c r="M54" i="80"/>
  <c r="M231" i="80" s="1"/>
  <c r="L54" i="80"/>
  <c r="L231" i="80"/>
  <c r="K54" i="80"/>
  <c r="K231" i="80"/>
  <c r="J54" i="80"/>
  <c r="J231" i="80"/>
  <c r="I54" i="80"/>
  <c r="I231" i="80" s="1"/>
  <c r="H54" i="80"/>
  <c r="G54" i="80"/>
  <c r="F54" i="80"/>
  <c r="E54" i="80"/>
  <c r="B54" i="80"/>
  <c r="B231" i="80" s="1"/>
  <c r="P53" i="80"/>
  <c r="O53" i="80"/>
  <c r="O230" i="80" s="1"/>
  <c r="N53" i="80"/>
  <c r="N230" i="80" s="1"/>
  <c r="M53" i="80"/>
  <c r="M230" i="80"/>
  <c r="L53" i="80"/>
  <c r="L230" i="80" s="1"/>
  <c r="K53" i="80"/>
  <c r="K230" i="80" s="1"/>
  <c r="J53" i="80"/>
  <c r="J230" i="80" s="1"/>
  <c r="I53" i="80"/>
  <c r="I230" i="80"/>
  <c r="H53" i="80"/>
  <c r="G53" i="80"/>
  <c r="F53" i="80"/>
  <c r="E53" i="80"/>
  <c r="B53" i="80"/>
  <c r="B230" i="80" s="1"/>
  <c r="P52" i="80"/>
  <c r="O52" i="80"/>
  <c r="O229" i="80"/>
  <c r="N52" i="80"/>
  <c r="N229" i="80" s="1"/>
  <c r="M52" i="80"/>
  <c r="M229" i="80"/>
  <c r="L52" i="80"/>
  <c r="L229" i="80"/>
  <c r="K52" i="80"/>
  <c r="K229" i="80" s="1"/>
  <c r="J52" i="80"/>
  <c r="J229" i="80" s="1"/>
  <c r="I52" i="80"/>
  <c r="I229" i="80"/>
  <c r="H52" i="80"/>
  <c r="G52" i="80"/>
  <c r="F52" i="80"/>
  <c r="E52" i="80"/>
  <c r="B52" i="80"/>
  <c r="B229" i="80" s="1"/>
  <c r="P51" i="80"/>
  <c r="O51" i="80"/>
  <c r="O228" i="80" s="1"/>
  <c r="N51" i="80"/>
  <c r="N228" i="80"/>
  <c r="M51" i="80"/>
  <c r="M228" i="80" s="1"/>
  <c r="L51" i="80"/>
  <c r="L228" i="80"/>
  <c r="K51" i="80"/>
  <c r="K228" i="80" s="1"/>
  <c r="J51" i="80"/>
  <c r="J228" i="80"/>
  <c r="I51" i="80"/>
  <c r="I228" i="80" s="1"/>
  <c r="H51" i="80"/>
  <c r="G51" i="80"/>
  <c r="F51" i="80"/>
  <c r="E51" i="80"/>
  <c r="B51" i="80"/>
  <c r="B228" i="80"/>
  <c r="P50" i="80"/>
  <c r="O50" i="80"/>
  <c r="O227" i="80" s="1"/>
  <c r="N50" i="80"/>
  <c r="N227" i="80"/>
  <c r="M50" i="80"/>
  <c r="M227" i="80"/>
  <c r="L50" i="80"/>
  <c r="L227" i="80"/>
  <c r="K50" i="80"/>
  <c r="K227" i="80" s="1"/>
  <c r="J50" i="80"/>
  <c r="J227" i="80"/>
  <c r="I50" i="80"/>
  <c r="I227" i="80"/>
  <c r="H50" i="80"/>
  <c r="G50" i="80"/>
  <c r="F50" i="80"/>
  <c r="E50" i="80"/>
  <c r="B50" i="80"/>
  <c r="B227" i="80"/>
  <c r="P49" i="80"/>
  <c r="O49" i="80"/>
  <c r="O226" i="80"/>
  <c r="N49" i="80"/>
  <c r="N226" i="80" s="1"/>
  <c r="M49" i="80"/>
  <c r="M226" i="80" s="1"/>
  <c r="L49" i="80"/>
  <c r="L226" i="80" s="1"/>
  <c r="K49" i="80"/>
  <c r="K226" i="80"/>
  <c r="J49" i="80"/>
  <c r="J226" i="80" s="1"/>
  <c r="I49" i="80"/>
  <c r="I226" i="80" s="1"/>
  <c r="H49" i="80"/>
  <c r="G49" i="80"/>
  <c r="F49" i="80"/>
  <c r="E49" i="80"/>
  <c r="B49" i="80"/>
  <c r="B226" i="80" s="1"/>
  <c r="P48" i="80"/>
  <c r="O48" i="80"/>
  <c r="O225" i="80"/>
  <c r="N48" i="80"/>
  <c r="N225" i="80"/>
  <c r="M48" i="80"/>
  <c r="M225" i="80" s="1"/>
  <c r="L48" i="80"/>
  <c r="L225" i="80" s="1"/>
  <c r="K48" i="80"/>
  <c r="K225" i="80"/>
  <c r="J48" i="80"/>
  <c r="J225" i="80"/>
  <c r="I48" i="80"/>
  <c r="I225" i="80"/>
  <c r="H48" i="80"/>
  <c r="G48" i="80"/>
  <c r="F48" i="80"/>
  <c r="E48" i="80"/>
  <c r="B48" i="80"/>
  <c r="B225" i="80"/>
  <c r="P47" i="80"/>
  <c r="O47" i="80"/>
  <c r="O224" i="80" s="1"/>
  <c r="N47" i="80"/>
  <c r="N224" i="80" s="1"/>
  <c r="M47" i="80"/>
  <c r="L47" i="80"/>
  <c r="K47" i="80"/>
  <c r="K224" i="80"/>
  <c r="J47" i="80"/>
  <c r="J224" i="80"/>
  <c r="I47" i="80"/>
  <c r="I224" i="80" s="1"/>
  <c r="H47" i="80"/>
  <c r="G47" i="80"/>
  <c r="F47" i="80"/>
  <c r="E47" i="80"/>
  <c r="B47" i="80"/>
  <c r="B224" i="80" s="1"/>
  <c r="P46" i="80"/>
  <c r="O46" i="80"/>
  <c r="O223" i="80" s="1"/>
  <c r="N46" i="80"/>
  <c r="N223" i="80"/>
  <c r="M46" i="80"/>
  <c r="M223" i="80"/>
  <c r="L46" i="80"/>
  <c r="L223" i="80" s="1"/>
  <c r="K46" i="80"/>
  <c r="J46" i="80"/>
  <c r="J223" i="80"/>
  <c r="I46" i="80"/>
  <c r="I223" i="80" s="1"/>
  <c r="H46" i="80"/>
  <c r="G46" i="80"/>
  <c r="F46" i="80"/>
  <c r="E46" i="80"/>
  <c r="B46" i="80"/>
  <c r="B223" i="80"/>
  <c r="P45" i="80"/>
  <c r="O45" i="80"/>
  <c r="O222" i="80"/>
  <c r="N45" i="80"/>
  <c r="N222" i="80"/>
  <c r="M45" i="80"/>
  <c r="M222" i="80" s="1"/>
  <c r="L45" i="80"/>
  <c r="L222" i="80"/>
  <c r="K45" i="80"/>
  <c r="K222" i="80"/>
  <c r="J45" i="80"/>
  <c r="J222" i="80" s="1"/>
  <c r="I45" i="80"/>
  <c r="I222" i="80" s="1"/>
  <c r="H45" i="80"/>
  <c r="G45" i="80"/>
  <c r="F45" i="80"/>
  <c r="E45" i="80"/>
  <c r="B45" i="80"/>
  <c r="B222" i="80"/>
  <c r="P44" i="80"/>
  <c r="O44" i="80"/>
  <c r="O221" i="80" s="1"/>
  <c r="N44" i="80"/>
  <c r="N221" i="80" s="1"/>
  <c r="M44" i="80"/>
  <c r="M221" i="80"/>
  <c r="L44" i="80"/>
  <c r="L221" i="80" s="1"/>
  <c r="K44" i="80"/>
  <c r="K221" i="80" s="1"/>
  <c r="J44" i="80"/>
  <c r="J221" i="80" s="1"/>
  <c r="I44" i="80"/>
  <c r="I221" i="80"/>
  <c r="H44" i="80"/>
  <c r="G44" i="80"/>
  <c r="F44" i="80"/>
  <c r="E44" i="80"/>
  <c r="B44" i="80"/>
  <c r="B221" i="80" s="1"/>
  <c r="P43" i="80"/>
  <c r="O43" i="80"/>
  <c r="O220" i="80" s="1"/>
  <c r="N43" i="80"/>
  <c r="N220" i="80" s="1"/>
  <c r="M43" i="80"/>
  <c r="M220" i="80" s="1"/>
  <c r="L43" i="80"/>
  <c r="L220" i="80" s="1"/>
  <c r="K43" i="80"/>
  <c r="K220" i="80"/>
  <c r="J43" i="80"/>
  <c r="J220" i="80" s="1"/>
  <c r="I43" i="80"/>
  <c r="I220" i="80" s="1"/>
  <c r="H43" i="80"/>
  <c r="G43" i="80"/>
  <c r="F43" i="80"/>
  <c r="E43" i="80"/>
  <c r="B43" i="80"/>
  <c r="B220" i="80" s="1"/>
  <c r="P42" i="80"/>
  <c r="O42" i="80"/>
  <c r="O219" i="80"/>
  <c r="N42" i="80"/>
  <c r="N219" i="80"/>
  <c r="M42" i="80"/>
  <c r="M219" i="80" s="1"/>
  <c r="L42" i="80"/>
  <c r="L219" i="80"/>
  <c r="K42" i="80"/>
  <c r="K219" i="80"/>
  <c r="J42" i="80"/>
  <c r="J219" i="80"/>
  <c r="I42" i="80"/>
  <c r="I219" i="80" s="1"/>
  <c r="H42" i="80"/>
  <c r="G42" i="80"/>
  <c r="F42" i="80"/>
  <c r="E42" i="80"/>
  <c r="B42" i="80"/>
  <c r="B219" i="80"/>
  <c r="P41" i="80"/>
  <c r="O41" i="80"/>
  <c r="O218" i="80" s="1"/>
  <c r="N41" i="80"/>
  <c r="N218" i="80" s="1"/>
  <c r="M41" i="80"/>
  <c r="M218" i="80" s="1"/>
  <c r="L41" i="80"/>
  <c r="L218" i="80"/>
  <c r="K41" i="80"/>
  <c r="K218" i="80" s="1"/>
  <c r="J41" i="80"/>
  <c r="J218" i="80" s="1"/>
  <c r="I41" i="80"/>
  <c r="I218" i="80" s="1"/>
  <c r="H41" i="80"/>
  <c r="G41" i="80"/>
  <c r="F41" i="80"/>
  <c r="E41" i="80"/>
  <c r="B41" i="80"/>
  <c r="B218" i="80" s="1"/>
  <c r="P40" i="80"/>
  <c r="O40" i="80"/>
  <c r="O217" i="80"/>
  <c r="N40" i="80"/>
  <c r="N217" i="80" s="1"/>
  <c r="M40" i="80"/>
  <c r="M217" i="80"/>
  <c r="L40" i="80"/>
  <c r="L217" i="80"/>
  <c r="K40" i="80"/>
  <c r="K217" i="80"/>
  <c r="J40" i="80"/>
  <c r="J217" i="80" s="1"/>
  <c r="I40" i="80"/>
  <c r="I217" i="80"/>
  <c r="H40" i="80"/>
  <c r="G40" i="80"/>
  <c r="F40" i="80"/>
  <c r="E40" i="80"/>
  <c r="B40" i="80"/>
  <c r="B217" i="80" s="1"/>
  <c r="P39" i="80"/>
  <c r="O39" i="80"/>
  <c r="O216" i="80" s="1"/>
  <c r="N39" i="80"/>
  <c r="N216" i="80" s="1"/>
  <c r="M39" i="80"/>
  <c r="M216" i="80"/>
  <c r="L39" i="80"/>
  <c r="L216" i="80" s="1"/>
  <c r="K39" i="80"/>
  <c r="K216" i="80" s="1"/>
  <c r="J39" i="80"/>
  <c r="J216" i="80" s="1"/>
  <c r="I39" i="80"/>
  <c r="I216" i="80"/>
  <c r="H39" i="80"/>
  <c r="G39" i="80"/>
  <c r="F39" i="80"/>
  <c r="E39" i="80"/>
  <c r="B39" i="80"/>
  <c r="B216" i="80" s="1"/>
  <c r="P38" i="80"/>
  <c r="O38" i="80"/>
  <c r="O215" i="80" s="1"/>
  <c r="N38" i="80"/>
  <c r="N215" i="80"/>
  <c r="M38" i="80"/>
  <c r="M215" i="80"/>
  <c r="L38" i="80"/>
  <c r="L215" i="80"/>
  <c r="K38" i="80"/>
  <c r="K215" i="80" s="1"/>
  <c r="J38" i="80"/>
  <c r="J215" i="80" s="1"/>
  <c r="I38" i="80"/>
  <c r="I215" i="80"/>
  <c r="H38" i="80"/>
  <c r="G38" i="80"/>
  <c r="F38" i="80"/>
  <c r="E38" i="80"/>
  <c r="B38" i="80"/>
  <c r="B215" i="80" s="1"/>
  <c r="P37" i="80"/>
  <c r="O37" i="80"/>
  <c r="O214" i="80" s="1"/>
  <c r="N37" i="80"/>
  <c r="N214" i="80"/>
  <c r="M37" i="80"/>
  <c r="M214" i="80" s="1"/>
  <c r="L37" i="80"/>
  <c r="L214" i="80" s="1"/>
  <c r="K37" i="80"/>
  <c r="K214" i="80" s="1"/>
  <c r="J37" i="80"/>
  <c r="J214" i="80"/>
  <c r="I37" i="80"/>
  <c r="I214" i="80" s="1"/>
  <c r="H37" i="80"/>
  <c r="G37" i="80"/>
  <c r="F37" i="80"/>
  <c r="E37" i="80"/>
  <c r="B37" i="80"/>
  <c r="B214" i="80"/>
  <c r="P36" i="80"/>
  <c r="P213" i="80" s="1"/>
  <c r="O36" i="80"/>
  <c r="O213" i="80" s="1"/>
  <c r="N36" i="80"/>
  <c r="N213" i="80"/>
  <c r="M36" i="80"/>
  <c r="M213" i="80"/>
  <c r="L36" i="80"/>
  <c r="L213" i="80" s="1"/>
  <c r="K36" i="80"/>
  <c r="K213" i="80" s="1"/>
  <c r="J36" i="80"/>
  <c r="J213" i="80"/>
  <c r="I36" i="80"/>
  <c r="I213" i="80"/>
  <c r="H36" i="80"/>
  <c r="G36" i="80"/>
  <c r="F36" i="80"/>
  <c r="E36" i="80"/>
  <c r="B36" i="80"/>
  <c r="B213" i="80"/>
  <c r="P35" i="80"/>
  <c r="O35" i="80"/>
  <c r="O212" i="80"/>
  <c r="N35" i="80"/>
  <c r="N212" i="80" s="1"/>
  <c r="M35" i="80"/>
  <c r="M212" i="80" s="1"/>
  <c r="L35" i="80"/>
  <c r="L212" i="80" s="1"/>
  <c r="K35" i="80"/>
  <c r="K212" i="80"/>
  <c r="J35" i="80"/>
  <c r="J212" i="80" s="1"/>
  <c r="I35" i="80"/>
  <c r="I212" i="80" s="1"/>
  <c r="H35" i="80"/>
  <c r="G35" i="80"/>
  <c r="F35" i="80"/>
  <c r="E35" i="80"/>
  <c r="B35" i="80"/>
  <c r="B212" i="80" s="1"/>
  <c r="P34" i="80"/>
  <c r="O34" i="80"/>
  <c r="O211" i="80"/>
  <c r="N34" i="80"/>
  <c r="N211" i="80"/>
  <c r="M34" i="80"/>
  <c r="M211" i="80"/>
  <c r="L34" i="80"/>
  <c r="L211" i="80" s="1"/>
  <c r="K34" i="80"/>
  <c r="K211" i="80"/>
  <c r="J34" i="80"/>
  <c r="J211" i="80"/>
  <c r="I34" i="80"/>
  <c r="I211" i="80" s="1"/>
  <c r="H34" i="80"/>
  <c r="G34" i="80"/>
  <c r="F34" i="80"/>
  <c r="E34" i="80"/>
  <c r="B34" i="80"/>
  <c r="B211" i="80"/>
  <c r="P33" i="80"/>
  <c r="O33" i="80"/>
  <c r="O210" i="80" s="1"/>
  <c r="N33" i="80"/>
  <c r="N210" i="80" s="1"/>
  <c r="M33" i="80"/>
  <c r="M210" i="80" s="1"/>
  <c r="L33" i="80"/>
  <c r="L210" i="80"/>
  <c r="K33" i="80"/>
  <c r="K210" i="80" s="1"/>
  <c r="J33" i="80"/>
  <c r="J210" i="80" s="1"/>
  <c r="I33" i="80"/>
  <c r="I210" i="80" s="1"/>
  <c r="H33" i="80"/>
  <c r="G33" i="80"/>
  <c r="F33" i="80"/>
  <c r="E33" i="80"/>
  <c r="B33" i="80"/>
  <c r="B210" i="80" s="1"/>
  <c r="P32" i="80"/>
  <c r="P32" i="49"/>
  <c r="O32" i="80"/>
  <c r="O209" i="80"/>
  <c r="N32" i="80"/>
  <c r="N209" i="80" s="1"/>
  <c r="M32" i="80"/>
  <c r="M209" i="80" s="1"/>
  <c r="L32" i="80"/>
  <c r="L209" i="80" s="1"/>
  <c r="K32" i="80"/>
  <c r="K209" i="80"/>
  <c r="J32" i="80"/>
  <c r="J209" i="80" s="1"/>
  <c r="I32" i="80"/>
  <c r="I209" i="80" s="1"/>
  <c r="H32" i="80"/>
  <c r="G32" i="80"/>
  <c r="F32" i="80"/>
  <c r="E32" i="80"/>
  <c r="B32" i="80"/>
  <c r="B209" i="80" s="1"/>
  <c r="P31" i="80"/>
  <c r="O31" i="80"/>
  <c r="O208" i="80"/>
  <c r="N31" i="80"/>
  <c r="N208" i="80"/>
  <c r="M31" i="80"/>
  <c r="M208" i="80"/>
  <c r="L31" i="80"/>
  <c r="L208" i="80" s="1"/>
  <c r="K31" i="80"/>
  <c r="K208" i="80"/>
  <c r="J31" i="80"/>
  <c r="J208" i="80"/>
  <c r="I31" i="80"/>
  <c r="I208" i="80" s="1"/>
  <c r="H31" i="80"/>
  <c r="G31" i="80"/>
  <c r="F31" i="80"/>
  <c r="E31" i="80"/>
  <c r="B31" i="80"/>
  <c r="B208" i="80"/>
  <c r="P30" i="80"/>
  <c r="P30" i="49"/>
  <c r="O30" i="80"/>
  <c r="O207" i="80" s="1"/>
  <c r="N30" i="80"/>
  <c r="N207" i="80"/>
  <c r="M30" i="80"/>
  <c r="M207" i="80"/>
  <c r="L30" i="80"/>
  <c r="L207" i="80"/>
  <c r="K30" i="80"/>
  <c r="K207" i="80" s="1"/>
  <c r="J30" i="80"/>
  <c r="J207" i="80"/>
  <c r="I30" i="80"/>
  <c r="I207" i="80"/>
  <c r="H30" i="80"/>
  <c r="G30" i="80"/>
  <c r="F30" i="80"/>
  <c r="E30" i="80"/>
  <c r="B30" i="80"/>
  <c r="B207" i="80"/>
  <c r="P29" i="80"/>
  <c r="O29" i="80"/>
  <c r="O206" i="80"/>
  <c r="N29" i="80"/>
  <c r="N206" i="80" s="1"/>
  <c r="M29" i="80"/>
  <c r="M206" i="80" s="1"/>
  <c r="L29" i="80"/>
  <c r="L206" i="80" s="1"/>
  <c r="K29" i="80"/>
  <c r="K206" i="80"/>
  <c r="J29" i="80"/>
  <c r="J206" i="80" s="1"/>
  <c r="I29" i="80"/>
  <c r="I206" i="80" s="1"/>
  <c r="H29" i="80"/>
  <c r="G29" i="80"/>
  <c r="F29" i="80"/>
  <c r="E29" i="80"/>
  <c r="B29" i="80"/>
  <c r="B206" i="80" s="1"/>
  <c r="P28" i="80"/>
  <c r="O28" i="80"/>
  <c r="O205" i="80"/>
  <c r="N28" i="80"/>
  <c r="N205" i="80"/>
  <c r="M28" i="80"/>
  <c r="M205" i="80" s="1"/>
  <c r="L28" i="80"/>
  <c r="L205" i="80" s="1"/>
  <c r="K28" i="80"/>
  <c r="K205" i="80"/>
  <c r="J28" i="80"/>
  <c r="J205" i="80"/>
  <c r="I28" i="80"/>
  <c r="I205" i="80"/>
  <c r="H28" i="80"/>
  <c r="G28" i="80"/>
  <c r="F28" i="80"/>
  <c r="E28" i="80"/>
  <c r="B28" i="80"/>
  <c r="B205" i="80"/>
  <c r="P27" i="80"/>
  <c r="P204" i="80" s="1"/>
  <c r="O27" i="80"/>
  <c r="O204" i="80" s="1"/>
  <c r="N27" i="80"/>
  <c r="N204" i="80" s="1"/>
  <c r="M27" i="80"/>
  <c r="M204" i="80" s="1"/>
  <c r="L27" i="80"/>
  <c r="L204" i="80"/>
  <c r="K27" i="80"/>
  <c r="K204" i="80" s="1"/>
  <c r="J27" i="80"/>
  <c r="J204" i="80" s="1"/>
  <c r="I27" i="80"/>
  <c r="I204" i="80" s="1"/>
  <c r="H27" i="80"/>
  <c r="G27" i="80"/>
  <c r="F27" i="80"/>
  <c r="E27" i="80"/>
  <c r="B27" i="80"/>
  <c r="B204" i="80" s="1"/>
  <c r="P26" i="80"/>
  <c r="O26" i="80"/>
  <c r="O203" i="80"/>
  <c r="N26" i="80"/>
  <c r="N203" i="80" s="1"/>
  <c r="M26" i="80"/>
  <c r="M203" i="80"/>
  <c r="L26" i="80"/>
  <c r="L203" i="80"/>
  <c r="K26" i="80"/>
  <c r="K203" i="80"/>
  <c r="J26" i="80"/>
  <c r="J203" i="80" s="1"/>
  <c r="I26" i="80"/>
  <c r="I203" i="80"/>
  <c r="H26" i="80"/>
  <c r="G26" i="80"/>
  <c r="F26" i="80"/>
  <c r="E26" i="80"/>
  <c r="B26" i="80"/>
  <c r="B203" i="80" s="1"/>
  <c r="P25" i="80"/>
  <c r="O25" i="80"/>
  <c r="O202" i="80" s="1"/>
  <c r="N25" i="80"/>
  <c r="N202" i="80" s="1"/>
  <c r="M25" i="80"/>
  <c r="M202" i="80"/>
  <c r="L25" i="80"/>
  <c r="L202" i="80" s="1"/>
  <c r="K25" i="80"/>
  <c r="K202" i="80" s="1"/>
  <c r="J25" i="80"/>
  <c r="J202" i="80" s="1"/>
  <c r="I25" i="80"/>
  <c r="I202" i="80"/>
  <c r="H25" i="80"/>
  <c r="G25" i="80"/>
  <c r="F25" i="80"/>
  <c r="E25" i="80"/>
  <c r="B25" i="80"/>
  <c r="B202" i="80" s="1"/>
  <c r="P24" i="80"/>
  <c r="O24" i="80"/>
  <c r="O201" i="80" s="1"/>
  <c r="N24" i="80"/>
  <c r="N201" i="80"/>
  <c r="M24" i="80"/>
  <c r="M201" i="80"/>
  <c r="L24" i="80"/>
  <c r="L201" i="80"/>
  <c r="K24" i="80"/>
  <c r="K201" i="80" s="1"/>
  <c r="J24" i="80"/>
  <c r="J201" i="80"/>
  <c r="I24" i="80"/>
  <c r="I201" i="80"/>
  <c r="H24" i="80"/>
  <c r="G24" i="80"/>
  <c r="F24" i="80"/>
  <c r="E24" i="80"/>
  <c r="B24" i="80"/>
  <c r="B201" i="80"/>
  <c r="P23" i="80"/>
  <c r="P23" i="49"/>
  <c r="O23" i="80"/>
  <c r="O200" i="80"/>
  <c r="N23" i="80"/>
  <c r="N200" i="80" s="1"/>
  <c r="M23" i="80"/>
  <c r="M200" i="80"/>
  <c r="L23" i="80"/>
  <c r="L200" i="80"/>
  <c r="K23" i="80"/>
  <c r="K200" i="80"/>
  <c r="J23" i="80"/>
  <c r="J200" i="80" s="1"/>
  <c r="I23" i="80"/>
  <c r="I200" i="80"/>
  <c r="H23" i="80"/>
  <c r="G23" i="80"/>
  <c r="F23" i="80"/>
  <c r="E23" i="80"/>
  <c r="B23" i="80"/>
  <c r="B200" i="80" s="1"/>
  <c r="P22" i="80"/>
  <c r="O22" i="80"/>
  <c r="O199" i="80" s="1"/>
  <c r="N22" i="80"/>
  <c r="N199" i="80" s="1"/>
  <c r="M22" i="80"/>
  <c r="M199" i="80"/>
  <c r="L22" i="80"/>
  <c r="L199" i="80" s="1"/>
  <c r="K22" i="80"/>
  <c r="K199" i="80" s="1"/>
  <c r="J22" i="80"/>
  <c r="J199" i="80" s="1"/>
  <c r="I22" i="80"/>
  <c r="I199" i="80"/>
  <c r="H22" i="80"/>
  <c r="G22" i="80"/>
  <c r="F22" i="80"/>
  <c r="E22" i="80"/>
  <c r="B22" i="80"/>
  <c r="B199" i="80" s="1"/>
  <c r="P21" i="80"/>
  <c r="O21" i="80"/>
  <c r="O198" i="80" s="1"/>
  <c r="N21" i="80"/>
  <c r="N198" i="80"/>
  <c r="M21" i="80"/>
  <c r="M198" i="80"/>
  <c r="L21" i="80"/>
  <c r="L198" i="80"/>
  <c r="K21" i="80"/>
  <c r="K198" i="80" s="1"/>
  <c r="J21" i="80"/>
  <c r="J198" i="80"/>
  <c r="I21" i="80"/>
  <c r="I198" i="80"/>
  <c r="H21" i="80"/>
  <c r="G21" i="80"/>
  <c r="F21" i="80"/>
  <c r="E21" i="80"/>
  <c r="B21" i="80"/>
  <c r="B198" i="80"/>
  <c r="P20" i="80"/>
  <c r="P20" i="49"/>
  <c r="O20" i="80"/>
  <c r="O197" i="80"/>
  <c r="N20" i="80"/>
  <c r="N197" i="80" s="1"/>
  <c r="M20" i="80"/>
  <c r="M197" i="80"/>
  <c r="L20" i="80"/>
  <c r="L197" i="80"/>
  <c r="K20" i="80"/>
  <c r="K197" i="80"/>
  <c r="J20" i="80"/>
  <c r="J197" i="80" s="1"/>
  <c r="I20" i="80"/>
  <c r="I197" i="80"/>
  <c r="H20" i="80"/>
  <c r="G20" i="80"/>
  <c r="F20" i="80"/>
  <c r="E20" i="80"/>
  <c r="B20" i="80"/>
  <c r="B197" i="80" s="1"/>
  <c r="P19" i="80"/>
  <c r="O19" i="80"/>
  <c r="O196" i="80" s="1"/>
  <c r="N19" i="80"/>
  <c r="N196" i="80" s="1"/>
  <c r="M19" i="80"/>
  <c r="M196" i="80"/>
  <c r="L19" i="80"/>
  <c r="L196" i="80" s="1"/>
  <c r="K19" i="80"/>
  <c r="K196" i="80" s="1"/>
  <c r="J19" i="80"/>
  <c r="J196" i="80" s="1"/>
  <c r="I19" i="80"/>
  <c r="I196" i="80"/>
  <c r="H19" i="80"/>
  <c r="G19" i="80"/>
  <c r="F19" i="80"/>
  <c r="E19" i="80"/>
  <c r="B19" i="80"/>
  <c r="B196" i="80" s="1"/>
  <c r="P18" i="80"/>
  <c r="O18" i="80"/>
  <c r="O195" i="80" s="1"/>
  <c r="N18" i="80"/>
  <c r="N195" i="80"/>
  <c r="M18" i="80"/>
  <c r="M195" i="80"/>
  <c r="L18" i="80"/>
  <c r="L195" i="80"/>
  <c r="K18" i="80"/>
  <c r="K195" i="80" s="1"/>
  <c r="J18" i="80"/>
  <c r="J195" i="80"/>
  <c r="I18" i="80"/>
  <c r="I195" i="80"/>
  <c r="H18" i="80"/>
  <c r="G18" i="80"/>
  <c r="F18" i="80"/>
  <c r="E18" i="80"/>
  <c r="B18" i="80"/>
  <c r="B195" i="80"/>
  <c r="P17" i="80"/>
  <c r="O17" i="80"/>
  <c r="O194" i="80" s="1"/>
  <c r="N17" i="80"/>
  <c r="N194" i="80"/>
  <c r="M17" i="80"/>
  <c r="M194" i="80" s="1"/>
  <c r="L17" i="80"/>
  <c r="L194" i="80" s="1"/>
  <c r="K17" i="80"/>
  <c r="K194" i="80" s="1"/>
  <c r="J17" i="80"/>
  <c r="J194" i="80"/>
  <c r="I17" i="80"/>
  <c r="I194" i="80" s="1"/>
  <c r="H17" i="80"/>
  <c r="G17" i="80"/>
  <c r="F17" i="80"/>
  <c r="E17" i="80"/>
  <c r="B17" i="80"/>
  <c r="B194" i="80"/>
  <c r="P16" i="80"/>
  <c r="O16" i="80"/>
  <c r="O193" i="80"/>
  <c r="N16" i="80"/>
  <c r="N193" i="80"/>
  <c r="M16" i="80"/>
  <c r="M193" i="80"/>
  <c r="L16" i="80"/>
  <c r="L193" i="80"/>
  <c r="K16" i="80"/>
  <c r="K193" i="80"/>
  <c r="J16" i="80"/>
  <c r="J193" i="80"/>
  <c r="I16" i="80"/>
  <c r="I193" i="80"/>
  <c r="H16" i="80"/>
  <c r="G16" i="80"/>
  <c r="F16" i="80"/>
  <c r="E16" i="80"/>
  <c r="B16" i="80"/>
  <c r="B193" i="80"/>
  <c r="P15" i="80"/>
  <c r="O15" i="80"/>
  <c r="O192" i="80"/>
  <c r="N15" i="80"/>
  <c r="N192" i="80" s="1"/>
  <c r="M15" i="80"/>
  <c r="M192" i="80" s="1"/>
  <c r="L15" i="80"/>
  <c r="L192" i="80" s="1"/>
  <c r="K15" i="80"/>
  <c r="K192" i="80"/>
  <c r="J15" i="80"/>
  <c r="J192" i="80" s="1"/>
  <c r="I15" i="80"/>
  <c r="I192" i="80" s="1"/>
  <c r="H15" i="80"/>
  <c r="G15" i="80"/>
  <c r="F15" i="80"/>
  <c r="E15" i="80"/>
  <c r="B15" i="80"/>
  <c r="B192" i="80" s="1"/>
  <c r="P14" i="80"/>
  <c r="O14" i="80"/>
  <c r="O191" i="80"/>
  <c r="N14" i="80"/>
  <c r="N191" i="80"/>
  <c r="M14" i="80"/>
  <c r="M191" i="80" s="1"/>
  <c r="L14" i="80"/>
  <c r="L191" i="80"/>
  <c r="K14" i="80"/>
  <c r="K191" i="80"/>
  <c r="J14" i="80"/>
  <c r="J191" i="80"/>
  <c r="I14" i="80"/>
  <c r="I191" i="80" s="1"/>
  <c r="H14" i="80"/>
  <c r="G14" i="80"/>
  <c r="F14" i="80"/>
  <c r="E14" i="80"/>
  <c r="B14" i="80"/>
  <c r="B191" i="80"/>
  <c r="P13" i="80"/>
  <c r="O13" i="80"/>
  <c r="N13" i="80"/>
  <c r="M13" i="80"/>
  <c r="M190" i="80" s="1"/>
  <c r="L13" i="80"/>
  <c r="K13" i="80"/>
  <c r="J13" i="80"/>
  <c r="I13" i="80"/>
  <c r="H13" i="80"/>
  <c r="G13" i="80"/>
  <c r="F13" i="80"/>
  <c r="E13" i="80"/>
  <c r="B13" i="80"/>
  <c r="P12" i="80"/>
  <c r="P12" i="49"/>
  <c r="O12" i="80"/>
  <c r="O189" i="80" s="1"/>
  <c r="N12" i="80"/>
  <c r="N189" i="80"/>
  <c r="M12" i="80"/>
  <c r="M189" i="80"/>
  <c r="L12" i="80"/>
  <c r="L189" i="80"/>
  <c r="K12" i="80"/>
  <c r="K189" i="80" s="1"/>
  <c r="J12" i="80"/>
  <c r="J189" i="80"/>
  <c r="I12" i="80"/>
  <c r="I189" i="80"/>
  <c r="H12" i="80"/>
  <c r="G12" i="80"/>
  <c r="F12" i="80"/>
  <c r="E12" i="80"/>
  <c r="B12" i="80"/>
  <c r="B189" i="80"/>
  <c r="P11" i="80"/>
  <c r="O11" i="80"/>
  <c r="O188" i="80" s="1"/>
  <c r="N11" i="80"/>
  <c r="N188" i="80"/>
  <c r="M11" i="80"/>
  <c r="M188" i="80" s="1"/>
  <c r="L11" i="80"/>
  <c r="L188" i="80" s="1"/>
  <c r="K11" i="80"/>
  <c r="K188" i="80" s="1"/>
  <c r="J11" i="80"/>
  <c r="J188" i="80"/>
  <c r="I11" i="80"/>
  <c r="I188" i="80" s="1"/>
  <c r="H11" i="80"/>
  <c r="G11" i="80"/>
  <c r="F11" i="80"/>
  <c r="E11" i="80"/>
  <c r="B11" i="80"/>
  <c r="B188" i="80"/>
  <c r="P10" i="80"/>
  <c r="P187" i="80" s="1"/>
  <c r="O10" i="80"/>
  <c r="O187" i="80"/>
  <c r="N10" i="80"/>
  <c r="N187" i="80"/>
  <c r="M10" i="80"/>
  <c r="L10" i="80"/>
  <c r="L187" i="80"/>
  <c r="K10" i="80"/>
  <c r="K187" i="80" s="1"/>
  <c r="J10" i="80"/>
  <c r="J187" i="80" s="1"/>
  <c r="I10" i="80"/>
  <c r="H10" i="80"/>
  <c r="G10" i="80"/>
  <c r="F10" i="80"/>
  <c r="E10" i="80"/>
  <c r="B10" i="80"/>
  <c r="B187" i="80"/>
  <c r="P9" i="80"/>
  <c r="O9" i="80"/>
  <c r="O186" i="80" s="1"/>
  <c r="N9" i="80"/>
  <c r="N186" i="80"/>
  <c r="M9" i="80"/>
  <c r="M186" i="80" s="1"/>
  <c r="L9" i="80"/>
  <c r="L186" i="80" s="1"/>
  <c r="K9" i="80"/>
  <c r="K186" i="80" s="1"/>
  <c r="J9" i="80"/>
  <c r="J186" i="80"/>
  <c r="I9" i="80"/>
  <c r="I186" i="80" s="1"/>
  <c r="H9" i="80"/>
  <c r="G9" i="80"/>
  <c r="F9" i="80"/>
  <c r="E9" i="80"/>
  <c r="B9" i="80"/>
  <c r="B186" i="80"/>
  <c r="P8" i="80"/>
  <c r="O8" i="80"/>
  <c r="O185" i="80"/>
  <c r="N8" i="80"/>
  <c r="N185" i="80"/>
  <c r="M8" i="80"/>
  <c r="M185" i="80"/>
  <c r="L8" i="80"/>
  <c r="L185" i="80" s="1"/>
  <c r="K8" i="80"/>
  <c r="K185" i="80"/>
  <c r="J8" i="80"/>
  <c r="J185" i="80"/>
  <c r="I8" i="80"/>
  <c r="I185" i="80"/>
  <c r="H8" i="80"/>
  <c r="G8" i="80"/>
  <c r="F8" i="80"/>
  <c r="E8" i="80"/>
  <c r="B8" i="80"/>
  <c r="B185" i="80"/>
  <c r="P7" i="80"/>
  <c r="O7" i="80"/>
  <c r="O184" i="80"/>
  <c r="N7" i="80"/>
  <c r="N184" i="80" s="1"/>
  <c r="M7" i="80"/>
  <c r="M184" i="80" s="1"/>
  <c r="L7" i="80"/>
  <c r="L184" i="80" s="1"/>
  <c r="K7" i="80"/>
  <c r="K184" i="80"/>
  <c r="J7" i="80"/>
  <c r="J184" i="80" s="1"/>
  <c r="I7" i="80"/>
  <c r="I184" i="80" s="1"/>
  <c r="H7" i="80"/>
  <c r="G7" i="80"/>
  <c r="F7" i="80"/>
  <c r="E7" i="80"/>
  <c r="B7" i="80"/>
  <c r="B184" i="80" s="1"/>
  <c r="P6" i="80"/>
  <c r="O6" i="80"/>
  <c r="O183" i="80"/>
  <c r="N6" i="80"/>
  <c r="N183" i="80"/>
  <c r="M6" i="80"/>
  <c r="M183" i="80" s="1"/>
  <c r="L6" i="80"/>
  <c r="L183" i="80"/>
  <c r="K6" i="80"/>
  <c r="K183" i="80"/>
  <c r="J6" i="80"/>
  <c r="J183" i="80"/>
  <c r="I6" i="80"/>
  <c r="I183" i="80" s="1"/>
  <c r="H6" i="80"/>
  <c r="G6" i="80"/>
  <c r="F6" i="80"/>
  <c r="E6" i="80"/>
  <c r="B6" i="80"/>
  <c r="B183" i="80"/>
  <c r="P5" i="80"/>
  <c r="O5" i="80"/>
  <c r="O182" i="80" s="1"/>
  <c r="N5" i="80"/>
  <c r="N182" i="80" s="1"/>
  <c r="M5" i="80"/>
  <c r="M182" i="80" s="1"/>
  <c r="L5" i="80"/>
  <c r="L182" i="80"/>
  <c r="K5" i="80"/>
  <c r="K182" i="80" s="1"/>
  <c r="J5" i="80"/>
  <c r="J182" i="80" s="1"/>
  <c r="I5" i="80"/>
  <c r="I182" i="80" s="1"/>
  <c r="H5" i="80"/>
  <c r="G5" i="80"/>
  <c r="F5" i="80"/>
  <c r="E5" i="80"/>
  <c r="B5" i="80"/>
  <c r="B182" i="80" s="1"/>
  <c r="S56" i="79"/>
  <c r="R56" i="79"/>
  <c r="P56" i="79"/>
  <c r="O56" i="79"/>
  <c r="N56" i="79"/>
  <c r="M56" i="79"/>
  <c r="L56" i="79"/>
  <c r="K56" i="79"/>
  <c r="J56" i="79"/>
  <c r="I56" i="79"/>
  <c r="H56" i="79"/>
  <c r="G56" i="79"/>
  <c r="F56" i="79"/>
  <c r="E56" i="79"/>
  <c r="D56" i="79"/>
  <c r="C56" i="79"/>
  <c r="B56" i="79"/>
  <c r="S55" i="79"/>
  <c r="R55" i="79"/>
  <c r="P55" i="79"/>
  <c r="O55" i="79"/>
  <c r="N55" i="79"/>
  <c r="M55" i="79"/>
  <c r="L55" i="79"/>
  <c r="K55" i="79"/>
  <c r="J55" i="79"/>
  <c r="I55" i="79"/>
  <c r="H55" i="79"/>
  <c r="G55" i="79"/>
  <c r="F55" i="79"/>
  <c r="E55" i="79"/>
  <c r="D55" i="79"/>
  <c r="C55" i="79"/>
  <c r="B55" i="79"/>
  <c r="S54" i="79"/>
  <c r="R54" i="79"/>
  <c r="P54" i="79"/>
  <c r="O54" i="79"/>
  <c r="N54" i="79"/>
  <c r="M54" i="79"/>
  <c r="L54" i="79"/>
  <c r="K54" i="79"/>
  <c r="J54" i="79"/>
  <c r="I54" i="79"/>
  <c r="H54" i="79"/>
  <c r="G54" i="79"/>
  <c r="F54" i="79"/>
  <c r="E54" i="79"/>
  <c r="D54" i="79"/>
  <c r="C54" i="79"/>
  <c r="B54" i="79"/>
  <c r="S53" i="79"/>
  <c r="R53" i="79"/>
  <c r="P53" i="79"/>
  <c r="O53" i="79"/>
  <c r="N53" i="79"/>
  <c r="M53" i="79"/>
  <c r="L53" i="79"/>
  <c r="K53" i="79"/>
  <c r="J53" i="79"/>
  <c r="I53" i="79"/>
  <c r="H53" i="79"/>
  <c r="G53" i="79"/>
  <c r="F53" i="79"/>
  <c r="E53" i="79"/>
  <c r="D53" i="79"/>
  <c r="C53" i="79"/>
  <c r="B53" i="79"/>
  <c r="S52" i="79"/>
  <c r="R52" i="79"/>
  <c r="P52" i="79"/>
  <c r="O52" i="79"/>
  <c r="N52" i="79"/>
  <c r="M52" i="79"/>
  <c r="L52" i="79"/>
  <c r="K52" i="79"/>
  <c r="J52" i="79"/>
  <c r="I52" i="79"/>
  <c r="H52" i="79"/>
  <c r="G52" i="79"/>
  <c r="F52" i="79"/>
  <c r="E52" i="79"/>
  <c r="D52" i="79"/>
  <c r="C52" i="79"/>
  <c r="B52" i="79"/>
  <c r="S51" i="79"/>
  <c r="R51" i="79"/>
  <c r="P51" i="79"/>
  <c r="O51" i="79"/>
  <c r="N51" i="79"/>
  <c r="M51" i="79"/>
  <c r="L51" i="79"/>
  <c r="K51" i="79"/>
  <c r="J51" i="79"/>
  <c r="I51" i="79"/>
  <c r="H51" i="79"/>
  <c r="G51" i="79"/>
  <c r="F51" i="79"/>
  <c r="E51" i="79"/>
  <c r="D51" i="79"/>
  <c r="C51" i="79"/>
  <c r="B51" i="79"/>
  <c r="S50" i="79"/>
  <c r="R50" i="79"/>
  <c r="P50" i="79"/>
  <c r="O50" i="79"/>
  <c r="N50" i="79"/>
  <c r="M50" i="79"/>
  <c r="L50" i="79"/>
  <c r="K50" i="79"/>
  <c r="J50" i="79"/>
  <c r="I50" i="79"/>
  <c r="H50" i="79"/>
  <c r="G50" i="79"/>
  <c r="F50" i="79"/>
  <c r="E50" i="79"/>
  <c r="D50" i="79"/>
  <c r="C50" i="79"/>
  <c r="B50" i="79"/>
  <c r="S49" i="79"/>
  <c r="R49" i="79"/>
  <c r="P49" i="79"/>
  <c r="O49" i="79"/>
  <c r="N49" i="79"/>
  <c r="M49" i="79"/>
  <c r="L49" i="79"/>
  <c r="K49" i="79"/>
  <c r="J49" i="79"/>
  <c r="I49" i="79"/>
  <c r="H49" i="79"/>
  <c r="G49" i="79"/>
  <c r="F49" i="79"/>
  <c r="E49" i="79"/>
  <c r="D49" i="79"/>
  <c r="C49" i="79"/>
  <c r="B49" i="79"/>
  <c r="S48" i="79"/>
  <c r="R48" i="79"/>
  <c r="P48" i="79"/>
  <c r="O48" i="79"/>
  <c r="N48" i="79"/>
  <c r="M48" i="79"/>
  <c r="L48" i="79"/>
  <c r="K48" i="79"/>
  <c r="J48" i="79"/>
  <c r="I48" i="79"/>
  <c r="H48" i="79"/>
  <c r="G48" i="79"/>
  <c r="F48" i="79"/>
  <c r="E48" i="79"/>
  <c r="D48" i="79"/>
  <c r="C48" i="79"/>
  <c r="B48" i="79"/>
  <c r="S47" i="79"/>
  <c r="R47" i="79"/>
  <c r="P47" i="79"/>
  <c r="O47" i="79"/>
  <c r="N47" i="79"/>
  <c r="M47" i="79"/>
  <c r="L47" i="79"/>
  <c r="K47" i="79"/>
  <c r="J47" i="79"/>
  <c r="I47" i="79"/>
  <c r="H47" i="79"/>
  <c r="G47" i="79"/>
  <c r="F47" i="79"/>
  <c r="E47" i="79"/>
  <c r="D47" i="79"/>
  <c r="C47" i="79"/>
  <c r="B47" i="79"/>
  <c r="S46" i="79"/>
  <c r="R46" i="79"/>
  <c r="P46" i="79"/>
  <c r="O46" i="79"/>
  <c r="N46" i="79"/>
  <c r="M46" i="79"/>
  <c r="L46" i="79"/>
  <c r="K46" i="79"/>
  <c r="J46" i="79"/>
  <c r="I46" i="79"/>
  <c r="H46" i="79"/>
  <c r="G46" i="79"/>
  <c r="F46" i="79"/>
  <c r="E46" i="79"/>
  <c r="D46" i="79"/>
  <c r="C46" i="79"/>
  <c r="B46" i="79"/>
  <c r="S45" i="79"/>
  <c r="R45" i="79"/>
  <c r="P45" i="79"/>
  <c r="O45" i="79"/>
  <c r="N45" i="79"/>
  <c r="M45" i="79"/>
  <c r="L45" i="79"/>
  <c r="K45" i="79"/>
  <c r="J45" i="79"/>
  <c r="I45" i="79"/>
  <c r="H45" i="79"/>
  <c r="G45" i="79"/>
  <c r="F45" i="79"/>
  <c r="E45" i="79"/>
  <c r="D45" i="79"/>
  <c r="C45" i="79"/>
  <c r="B45" i="79"/>
  <c r="S44" i="79"/>
  <c r="R44" i="79"/>
  <c r="P44" i="79"/>
  <c r="O44" i="79"/>
  <c r="N44" i="79"/>
  <c r="M44" i="79"/>
  <c r="L44" i="79"/>
  <c r="K44" i="79"/>
  <c r="J44" i="79"/>
  <c r="I44" i="79"/>
  <c r="H44" i="79"/>
  <c r="G44" i="79"/>
  <c r="F44" i="79"/>
  <c r="E44" i="79"/>
  <c r="D44" i="79"/>
  <c r="C44" i="79"/>
  <c r="B44" i="79"/>
  <c r="S43" i="79"/>
  <c r="R43" i="79"/>
  <c r="P43" i="79"/>
  <c r="O43" i="79"/>
  <c r="N43" i="79"/>
  <c r="M43" i="79"/>
  <c r="L43" i="79"/>
  <c r="K43" i="79"/>
  <c r="J43" i="79"/>
  <c r="I43" i="79"/>
  <c r="H43" i="79"/>
  <c r="G43" i="79"/>
  <c r="F43" i="79"/>
  <c r="E43" i="79"/>
  <c r="D43" i="79"/>
  <c r="C43" i="79"/>
  <c r="B43" i="79"/>
  <c r="S42" i="79"/>
  <c r="R42" i="79"/>
  <c r="P42" i="79"/>
  <c r="O42" i="79"/>
  <c r="N42" i="79"/>
  <c r="M42" i="79"/>
  <c r="L42" i="79"/>
  <c r="K42" i="79"/>
  <c r="J42" i="79"/>
  <c r="I42" i="79"/>
  <c r="H42" i="79"/>
  <c r="G42" i="79"/>
  <c r="F42" i="79"/>
  <c r="E42" i="79"/>
  <c r="D42" i="79"/>
  <c r="C42" i="79"/>
  <c r="B42" i="79"/>
  <c r="S41" i="79"/>
  <c r="R41" i="79"/>
  <c r="P41" i="79"/>
  <c r="O41" i="79"/>
  <c r="N41" i="79"/>
  <c r="M41" i="79"/>
  <c r="L41" i="79"/>
  <c r="K41" i="79"/>
  <c r="J41" i="79"/>
  <c r="I41" i="79"/>
  <c r="H41" i="79"/>
  <c r="G41" i="79"/>
  <c r="F41" i="79"/>
  <c r="E41" i="79"/>
  <c r="D41" i="79"/>
  <c r="C41" i="79"/>
  <c r="B41" i="79"/>
  <c r="S40" i="79"/>
  <c r="R40" i="79"/>
  <c r="P40" i="79"/>
  <c r="O40" i="79"/>
  <c r="N40" i="79"/>
  <c r="M40" i="79"/>
  <c r="L40" i="79"/>
  <c r="K40" i="79"/>
  <c r="J40" i="79"/>
  <c r="I40" i="79"/>
  <c r="H40" i="79"/>
  <c r="G40" i="79"/>
  <c r="F40" i="79"/>
  <c r="E40" i="79"/>
  <c r="D40" i="79"/>
  <c r="C40" i="79"/>
  <c r="B40" i="79"/>
  <c r="S39" i="79"/>
  <c r="R39" i="79"/>
  <c r="P39" i="79"/>
  <c r="O39" i="79"/>
  <c r="N39" i="79"/>
  <c r="M39" i="79"/>
  <c r="L39" i="79"/>
  <c r="K39" i="79"/>
  <c r="J39" i="79"/>
  <c r="I39" i="79"/>
  <c r="H39" i="79"/>
  <c r="G39" i="79"/>
  <c r="F39" i="79"/>
  <c r="E39" i="79"/>
  <c r="D39" i="79"/>
  <c r="C39" i="79"/>
  <c r="B39" i="79"/>
  <c r="S38" i="79"/>
  <c r="R38" i="79"/>
  <c r="P38" i="79"/>
  <c r="O38" i="79"/>
  <c r="N38" i="79"/>
  <c r="M38" i="79"/>
  <c r="L38" i="79"/>
  <c r="K38" i="79"/>
  <c r="J38" i="79"/>
  <c r="I38" i="79"/>
  <c r="H38" i="79"/>
  <c r="G38" i="79"/>
  <c r="F38" i="79"/>
  <c r="E38" i="79"/>
  <c r="D38" i="79"/>
  <c r="C38" i="79"/>
  <c r="B38" i="79"/>
  <c r="S37" i="79"/>
  <c r="R37" i="79"/>
  <c r="P37" i="79"/>
  <c r="O37" i="79"/>
  <c r="N37" i="79"/>
  <c r="M37" i="79"/>
  <c r="L37" i="79"/>
  <c r="K37" i="79"/>
  <c r="J37" i="79"/>
  <c r="I37" i="79"/>
  <c r="H37" i="79"/>
  <c r="G37" i="79"/>
  <c r="F37" i="79"/>
  <c r="E37" i="79"/>
  <c r="D37" i="79"/>
  <c r="C37" i="79"/>
  <c r="B37" i="79"/>
  <c r="S36" i="79"/>
  <c r="R36" i="79"/>
  <c r="P36" i="79"/>
  <c r="O36" i="79"/>
  <c r="N36" i="79"/>
  <c r="M36" i="79"/>
  <c r="L36" i="79"/>
  <c r="K36" i="79"/>
  <c r="J36" i="79"/>
  <c r="I36" i="79"/>
  <c r="H36" i="79"/>
  <c r="G36" i="79"/>
  <c r="F36" i="79"/>
  <c r="E36" i="79"/>
  <c r="D36" i="79"/>
  <c r="C36" i="79"/>
  <c r="B36" i="79"/>
  <c r="S35" i="79"/>
  <c r="R35" i="79"/>
  <c r="P35" i="79"/>
  <c r="O35" i="79"/>
  <c r="N35" i="79"/>
  <c r="M35" i="79"/>
  <c r="L35" i="79"/>
  <c r="K35" i="79"/>
  <c r="J35" i="79"/>
  <c r="I35" i="79"/>
  <c r="H35" i="79"/>
  <c r="G35" i="79"/>
  <c r="F35" i="79"/>
  <c r="E35" i="79"/>
  <c r="D35" i="79"/>
  <c r="C35" i="79"/>
  <c r="B35" i="79"/>
  <c r="S34" i="79"/>
  <c r="R34" i="79"/>
  <c r="P34" i="79"/>
  <c r="O34" i="79"/>
  <c r="N34" i="79"/>
  <c r="M34" i="79"/>
  <c r="L34" i="79"/>
  <c r="K34" i="79"/>
  <c r="J34" i="79"/>
  <c r="I34" i="79"/>
  <c r="H34" i="79"/>
  <c r="G34" i="79"/>
  <c r="F34" i="79"/>
  <c r="E34" i="79"/>
  <c r="D34" i="79"/>
  <c r="C34" i="79"/>
  <c r="B34" i="79"/>
  <c r="S33" i="79"/>
  <c r="R33" i="79"/>
  <c r="P33" i="79"/>
  <c r="O33" i="79"/>
  <c r="N33" i="79"/>
  <c r="M33" i="79"/>
  <c r="L33" i="79"/>
  <c r="K33" i="79"/>
  <c r="J33" i="79"/>
  <c r="I33" i="79"/>
  <c r="H33" i="79"/>
  <c r="G33" i="79"/>
  <c r="F33" i="79"/>
  <c r="E33" i="79"/>
  <c r="D33" i="79"/>
  <c r="C33" i="79"/>
  <c r="B33" i="79"/>
  <c r="S32" i="79"/>
  <c r="R32" i="79"/>
  <c r="P32" i="79"/>
  <c r="O32" i="79"/>
  <c r="N32" i="79"/>
  <c r="M32" i="79"/>
  <c r="L32" i="79"/>
  <c r="K32" i="79"/>
  <c r="J32" i="79"/>
  <c r="I32" i="79"/>
  <c r="H32" i="79"/>
  <c r="G32" i="79"/>
  <c r="F32" i="79"/>
  <c r="E32" i="79"/>
  <c r="D32" i="79"/>
  <c r="C32" i="79"/>
  <c r="B32" i="79"/>
  <c r="S31" i="79"/>
  <c r="R31" i="79"/>
  <c r="P31" i="79"/>
  <c r="O31" i="79"/>
  <c r="N31" i="79"/>
  <c r="M31" i="79"/>
  <c r="L31" i="79"/>
  <c r="K31" i="79"/>
  <c r="J31" i="79"/>
  <c r="I31" i="79"/>
  <c r="H31" i="79"/>
  <c r="G31" i="79"/>
  <c r="F31" i="79"/>
  <c r="E31" i="79"/>
  <c r="D31" i="79"/>
  <c r="C31" i="79"/>
  <c r="B31" i="79"/>
  <c r="S30" i="79"/>
  <c r="R30" i="79"/>
  <c r="P30" i="79"/>
  <c r="O30" i="79"/>
  <c r="N30" i="79"/>
  <c r="M30" i="79"/>
  <c r="L30" i="79"/>
  <c r="K30" i="79"/>
  <c r="J30" i="79"/>
  <c r="I30" i="79"/>
  <c r="H30" i="79"/>
  <c r="G30" i="79"/>
  <c r="F30" i="79"/>
  <c r="E30" i="79"/>
  <c r="D30" i="79"/>
  <c r="C30" i="79"/>
  <c r="B30" i="79"/>
  <c r="S29" i="79"/>
  <c r="R29" i="79"/>
  <c r="P29" i="79"/>
  <c r="O29" i="79"/>
  <c r="N29" i="79"/>
  <c r="M29" i="79"/>
  <c r="L29" i="79"/>
  <c r="K29" i="79"/>
  <c r="J29" i="79"/>
  <c r="I29" i="79"/>
  <c r="H29" i="79"/>
  <c r="G29" i="79"/>
  <c r="F29" i="79"/>
  <c r="E29" i="79"/>
  <c r="D29" i="79"/>
  <c r="C29" i="79"/>
  <c r="B29" i="79"/>
  <c r="S28" i="79"/>
  <c r="R28" i="79"/>
  <c r="P28" i="79"/>
  <c r="O28" i="79"/>
  <c r="N28" i="79"/>
  <c r="M28" i="79"/>
  <c r="L28" i="79"/>
  <c r="K28" i="79"/>
  <c r="J28" i="79"/>
  <c r="I28" i="79"/>
  <c r="H28" i="79"/>
  <c r="G28" i="79"/>
  <c r="F28" i="79"/>
  <c r="E28" i="79"/>
  <c r="D28" i="79"/>
  <c r="C28" i="79"/>
  <c r="B28" i="79"/>
  <c r="S27" i="79"/>
  <c r="R27" i="79"/>
  <c r="P27" i="79"/>
  <c r="O27" i="79"/>
  <c r="N27" i="79"/>
  <c r="M27" i="79"/>
  <c r="L27" i="79"/>
  <c r="K27" i="79"/>
  <c r="J27" i="79"/>
  <c r="I27" i="79"/>
  <c r="H27" i="79"/>
  <c r="G27" i="79"/>
  <c r="F27" i="79"/>
  <c r="E27" i="79"/>
  <c r="D27" i="79"/>
  <c r="C27" i="79"/>
  <c r="B27" i="79"/>
  <c r="S26" i="79"/>
  <c r="R26" i="79"/>
  <c r="P26" i="79"/>
  <c r="O26" i="79"/>
  <c r="N26" i="79"/>
  <c r="M26" i="79"/>
  <c r="L26" i="79"/>
  <c r="K26" i="79"/>
  <c r="J26" i="79"/>
  <c r="I26" i="79"/>
  <c r="H26" i="79"/>
  <c r="G26" i="79"/>
  <c r="F26" i="79"/>
  <c r="E26" i="79"/>
  <c r="D26" i="79"/>
  <c r="C26" i="79"/>
  <c r="B26" i="79"/>
  <c r="S25" i="79"/>
  <c r="R25" i="79"/>
  <c r="P25" i="79"/>
  <c r="O25" i="79"/>
  <c r="N25" i="79"/>
  <c r="M25" i="79"/>
  <c r="L25" i="79"/>
  <c r="K25" i="79"/>
  <c r="J25" i="79"/>
  <c r="I25" i="79"/>
  <c r="H25" i="79"/>
  <c r="G25" i="79"/>
  <c r="F25" i="79"/>
  <c r="E25" i="79"/>
  <c r="D25" i="79"/>
  <c r="C25" i="79"/>
  <c r="B25" i="79"/>
  <c r="S24" i="79"/>
  <c r="R24" i="79"/>
  <c r="P24" i="79"/>
  <c r="O24" i="79"/>
  <c r="N24" i="79"/>
  <c r="M24" i="79"/>
  <c r="L24" i="79"/>
  <c r="K24" i="79"/>
  <c r="J24" i="79"/>
  <c r="I24" i="79"/>
  <c r="H24" i="79"/>
  <c r="G24" i="79"/>
  <c r="F24" i="79"/>
  <c r="E24" i="79"/>
  <c r="D24" i="79"/>
  <c r="C24" i="79"/>
  <c r="B24" i="79"/>
  <c r="S23" i="79"/>
  <c r="R23" i="79"/>
  <c r="P23" i="79"/>
  <c r="O23" i="79"/>
  <c r="N23" i="79"/>
  <c r="M23" i="79"/>
  <c r="L23" i="79"/>
  <c r="K23" i="79"/>
  <c r="J23" i="79"/>
  <c r="I23" i="79"/>
  <c r="H23" i="79"/>
  <c r="G23" i="79"/>
  <c r="F23" i="79"/>
  <c r="E23" i="79"/>
  <c r="D23" i="79"/>
  <c r="C23" i="79"/>
  <c r="B23" i="79"/>
  <c r="S22" i="79"/>
  <c r="R22" i="79"/>
  <c r="P22" i="79"/>
  <c r="O22" i="79"/>
  <c r="N22" i="79"/>
  <c r="M22" i="79"/>
  <c r="L22" i="79"/>
  <c r="K22" i="79"/>
  <c r="J22" i="79"/>
  <c r="I22" i="79"/>
  <c r="H22" i="79"/>
  <c r="G22" i="79"/>
  <c r="F22" i="79"/>
  <c r="E22" i="79"/>
  <c r="D22" i="79"/>
  <c r="C22" i="79"/>
  <c r="B22" i="79"/>
  <c r="S21" i="79"/>
  <c r="R21" i="79"/>
  <c r="P21" i="79"/>
  <c r="O21" i="79"/>
  <c r="N21" i="79"/>
  <c r="M21" i="79"/>
  <c r="L21" i="79"/>
  <c r="K21" i="79"/>
  <c r="J21" i="79"/>
  <c r="I21" i="79"/>
  <c r="H21" i="79"/>
  <c r="G21" i="79"/>
  <c r="F21" i="79"/>
  <c r="E21" i="79"/>
  <c r="D21" i="79"/>
  <c r="C21" i="79"/>
  <c r="B21" i="79"/>
  <c r="S20" i="79"/>
  <c r="R20" i="79"/>
  <c r="P20" i="79"/>
  <c r="O20" i="79"/>
  <c r="N20" i="79"/>
  <c r="M20" i="79"/>
  <c r="L20" i="79"/>
  <c r="K20" i="79"/>
  <c r="J20" i="79"/>
  <c r="I20" i="79"/>
  <c r="H20" i="79"/>
  <c r="G20" i="79"/>
  <c r="F20" i="79"/>
  <c r="E20" i="79"/>
  <c r="D20" i="79"/>
  <c r="C20" i="79"/>
  <c r="B20" i="79"/>
  <c r="S19" i="79"/>
  <c r="R19" i="79"/>
  <c r="P19" i="79"/>
  <c r="O19" i="79"/>
  <c r="N19" i="79"/>
  <c r="M19" i="79"/>
  <c r="L19" i="79"/>
  <c r="K19" i="79"/>
  <c r="J19" i="79"/>
  <c r="I19" i="79"/>
  <c r="H19" i="79"/>
  <c r="G19" i="79"/>
  <c r="F19" i="79"/>
  <c r="E19" i="79"/>
  <c r="D19" i="79"/>
  <c r="C19" i="79"/>
  <c r="B19" i="79"/>
  <c r="S18" i="79"/>
  <c r="R18" i="79"/>
  <c r="P18" i="79"/>
  <c r="O18" i="79"/>
  <c r="N18" i="79"/>
  <c r="M18" i="79"/>
  <c r="L18" i="79"/>
  <c r="K18" i="79"/>
  <c r="J18" i="79"/>
  <c r="I18" i="79"/>
  <c r="H18" i="79"/>
  <c r="G18" i="79"/>
  <c r="F18" i="79"/>
  <c r="E18" i="79"/>
  <c r="D18" i="79"/>
  <c r="C18" i="79"/>
  <c r="B18" i="79"/>
  <c r="S17" i="79"/>
  <c r="R17" i="79"/>
  <c r="P17" i="79"/>
  <c r="O17" i="79"/>
  <c r="N17" i="79"/>
  <c r="M17" i="79"/>
  <c r="L17" i="79"/>
  <c r="K17" i="79"/>
  <c r="J17" i="79"/>
  <c r="I17" i="79"/>
  <c r="H17" i="79"/>
  <c r="G17" i="79"/>
  <c r="F17" i="79"/>
  <c r="E17" i="79"/>
  <c r="D17" i="79"/>
  <c r="C17" i="79"/>
  <c r="B17" i="79"/>
  <c r="S16" i="79"/>
  <c r="R16" i="79"/>
  <c r="P16" i="79"/>
  <c r="O16" i="79"/>
  <c r="N16" i="79"/>
  <c r="M16" i="79"/>
  <c r="L16" i="79"/>
  <c r="K16" i="79"/>
  <c r="J16" i="79"/>
  <c r="I16" i="79"/>
  <c r="H16" i="79"/>
  <c r="G16" i="79"/>
  <c r="F16" i="79"/>
  <c r="E16" i="79"/>
  <c r="D16" i="79"/>
  <c r="C16" i="79"/>
  <c r="B16" i="79"/>
  <c r="S15" i="79"/>
  <c r="R15" i="79"/>
  <c r="P15" i="79"/>
  <c r="O15" i="79"/>
  <c r="N15" i="79"/>
  <c r="M15" i="79"/>
  <c r="L15" i="79"/>
  <c r="K15" i="79"/>
  <c r="J15" i="79"/>
  <c r="I15" i="79"/>
  <c r="H15" i="79"/>
  <c r="G15" i="79"/>
  <c r="F15" i="79"/>
  <c r="E15" i="79"/>
  <c r="D15" i="79"/>
  <c r="C15" i="79"/>
  <c r="B15" i="79"/>
  <c r="S14" i="79"/>
  <c r="R14" i="79"/>
  <c r="P14" i="79"/>
  <c r="O14" i="79"/>
  <c r="N14" i="79"/>
  <c r="M14" i="79"/>
  <c r="L14" i="79"/>
  <c r="K14" i="79"/>
  <c r="J14" i="79"/>
  <c r="I14" i="79"/>
  <c r="H14" i="79"/>
  <c r="G14" i="79"/>
  <c r="F14" i="79"/>
  <c r="E14" i="79"/>
  <c r="D14" i="79"/>
  <c r="C14" i="79"/>
  <c r="B14" i="79"/>
  <c r="S13" i="79"/>
  <c r="R13" i="79"/>
  <c r="P13" i="79"/>
  <c r="O13" i="79"/>
  <c r="N13" i="79"/>
  <c r="M13" i="79"/>
  <c r="L13" i="79"/>
  <c r="K13" i="79"/>
  <c r="J13" i="79"/>
  <c r="I13" i="79"/>
  <c r="H13" i="79"/>
  <c r="G13" i="79"/>
  <c r="F13" i="79"/>
  <c r="E13" i="79"/>
  <c r="D13" i="79"/>
  <c r="C13" i="79"/>
  <c r="B13" i="79"/>
  <c r="S12" i="79"/>
  <c r="R12" i="79"/>
  <c r="P12" i="79"/>
  <c r="O12" i="79"/>
  <c r="N12" i="79"/>
  <c r="M12" i="79"/>
  <c r="L12" i="79"/>
  <c r="K12" i="79"/>
  <c r="J12" i="79"/>
  <c r="I12" i="79"/>
  <c r="H12" i="79"/>
  <c r="G12" i="79"/>
  <c r="F12" i="79"/>
  <c r="E12" i="79"/>
  <c r="D12" i="79"/>
  <c r="C12" i="79"/>
  <c r="B12" i="79"/>
  <c r="S11" i="79"/>
  <c r="R11" i="79"/>
  <c r="P11" i="79"/>
  <c r="O11" i="79"/>
  <c r="N11" i="79"/>
  <c r="M11" i="79"/>
  <c r="L11" i="79"/>
  <c r="K11" i="79"/>
  <c r="J11" i="79"/>
  <c r="I11" i="79"/>
  <c r="H11" i="79"/>
  <c r="G11" i="79"/>
  <c r="F11" i="79"/>
  <c r="E11" i="79"/>
  <c r="D11" i="79"/>
  <c r="C11" i="79"/>
  <c r="B11" i="79"/>
  <c r="S10" i="79"/>
  <c r="R10" i="79"/>
  <c r="P10" i="79"/>
  <c r="O10" i="79"/>
  <c r="N10" i="79"/>
  <c r="M10" i="79"/>
  <c r="L10" i="79"/>
  <c r="K10" i="79"/>
  <c r="J10" i="79"/>
  <c r="I10" i="79"/>
  <c r="H10" i="79"/>
  <c r="G10" i="79"/>
  <c r="F10" i="79"/>
  <c r="E10" i="79"/>
  <c r="D10" i="79"/>
  <c r="C10" i="79"/>
  <c r="B10" i="79"/>
  <c r="S9" i="79"/>
  <c r="R9" i="79"/>
  <c r="P9" i="79"/>
  <c r="O9" i="79"/>
  <c r="N9" i="79"/>
  <c r="M9" i="79"/>
  <c r="L9" i="79"/>
  <c r="K9" i="79"/>
  <c r="J9" i="79"/>
  <c r="I9" i="79"/>
  <c r="H9" i="79"/>
  <c r="G9" i="79"/>
  <c r="F9" i="79"/>
  <c r="E9" i="79"/>
  <c r="D9" i="79"/>
  <c r="C9" i="79"/>
  <c r="B9" i="79"/>
  <c r="S8" i="79"/>
  <c r="R8" i="79"/>
  <c r="P8" i="79"/>
  <c r="O8" i="79"/>
  <c r="N8" i="79"/>
  <c r="M8" i="79"/>
  <c r="L8" i="79"/>
  <c r="K8" i="79"/>
  <c r="J8" i="79"/>
  <c r="I8" i="79"/>
  <c r="H8" i="79"/>
  <c r="G8" i="79"/>
  <c r="F8" i="79"/>
  <c r="E8" i="79"/>
  <c r="D8" i="79"/>
  <c r="C8" i="79"/>
  <c r="B8" i="79"/>
  <c r="S7" i="79"/>
  <c r="R7" i="79"/>
  <c r="P7" i="79"/>
  <c r="O7" i="79"/>
  <c r="N7" i="79"/>
  <c r="M7" i="79"/>
  <c r="L7" i="79"/>
  <c r="K7" i="79"/>
  <c r="J7" i="79"/>
  <c r="I7" i="79"/>
  <c r="H7" i="79"/>
  <c r="G7" i="79"/>
  <c r="F7" i="79"/>
  <c r="E7" i="79"/>
  <c r="D7" i="79"/>
  <c r="C7" i="79"/>
  <c r="B7" i="79"/>
  <c r="S6" i="79"/>
  <c r="R6" i="79"/>
  <c r="P6" i="79"/>
  <c r="O6" i="79"/>
  <c r="N6" i="79"/>
  <c r="M6" i="79"/>
  <c r="L6" i="79"/>
  <c r="K6" i="79"/>
  <c r="J6" i="79"/>
  <c r="I6" i="79"/>
  <c r="H6" i="79"/>
  <c r="G6" i="79"/>
  <c r="F6" i="79"/>
  <c r="E6" i="79"/>
  <c r="D6" i="79"/>
  <c r="C6" i="79"/>
  <c r="B6" i="79"/>
  <c r="S5" i="79"/>
  <c r="R5" i="79"/>
  <c r="P5" i="79"/>
  <c r="O5" i="79"/>
  <c r="N5" i="79"/>
  <c r="M5" i="79"/>
  <c r="L5" i="79"/>
  <c r="K5" i="79"/>
  <c r="J5" i="79"/>
  <c r="I5" i="79"/>
  <c r="H5" i="79"/>
  <c r="G5" i="79"/>
  <c r="F5" i="79"/>
  <c r="E5" i="79"/>
  <c r="D5" i="79"/>
  <c r="C5" i="79"/>
  <c r="B5" i="79"/>
  <c r="S56" i="77"/>
  <c r="R56" i="77"/>
  <c r="P56" i="77"/>
  <c r="O56" i="77"/>
  <c r="N56" i="77"/>
  <c r="M56" i="77"/>
  <c r="L56" i="77"/>
  <c r="K56" i="77"/>
  <c r="J56" i="77"/>
  <c r="J56" i="76"/>
  <c r="I56" i="77"/>
  <c r="I56" i="76"/>
  <c r="H56" i="77"/>
  <c r="G56" i="77"/>
  <c r="F56" i="77"/>
  <c r="E56" i="77"/>
  <c r="E56" i="76"/>
  <c r="D56" i="77"/>
  <c r="C56" i="77"/>
  <c r="B56" i="77"/>
  <c r="S55" i="77"/>
  <c r="R55" i="77"/>
  <c r="P55" i="77"/>
  <c r="O55" i="77"/>
  <c r="N55" i="77"/>
  <c r="N55" i="76"/>
  <c r="M55" i="77"/>
  <c r="L55" i="77"/>
  <c r="K55" i="77"/>
  <c r="J55" i="77"/>
  <c r="I55" i="77"/>
  <c r="H55" i="77"/>
  <c r="G55" i="77"/>
  <c r="G55" i="76"/>
  <c r="F55" i="77"/>
  <c r="E55" i="77"/>
  <c r="D55" i="77"/>
  <c r="C55" i="77"/>
  <c r="C55" i="76"/>
  <c r="B55" i="77"/>
  <c r="S54" i="77"/>
  <c r="R54" i="77"/>
  <c r="P54" i="77"/>
  <c r="P54" i="76"/>
  <c r="O54" i="77"/>
  <c r="N54" i="77"/>
  <c r="M54" i="77"/>
  <c r="L54" i="77"/>
  <c r="K54" i="77"/>
  <c r="J54" i="77"/>
  <c r="I54" i="77"/>
  <c r="H54" i="77"/>
  <c r="G54" i="77"/>
  <c r="F54" i="77"/>
  <c r="E54" i="77"/>
  <c r="D54" i="77"/>
  <c r="D54" i="76"/>
  <c r="C54" i="77"/>
  <c r="B54" i="77"/>
  <c r="S53" i="77"/>
  <c r="R53" i="77"/>
  <c r="P53" i="77"/>
  <c r="P53" i="76"/>
  <c r="O53" i="77"/>
  <c r="N53" i="77"/>
  <c r="M53" i="77"/>
  <c r="M53" i="76"/>
  <c r="L53" i="77"/>
  <c r="K53" i="77"/>
  <c r="J53" i="77"/>
  <c r="I53" i="77"/>
  <c r="H53" i="77"/>
  <c r="G53" i="77"/>
  <c r="F53" i="77"/>
  <c r="E53" i="77"/>
  <c r="D53" i="77"/>
  <c r="C53" i="77"/>
  <c r="B53" i="77"/>
  <c r="S52" i="77"/>
  <c r="R52" i="77"/>
  <c r="P52" i="77"/>
  <c r="O52" i="77"/>
  <c r="N52" i="77"/>
  <c r="M52" i="77"/>
  <c r="M52" i="76"/>
  <c r="L52" i="77"/>
  <c r="K52" i="77"/>
  <c r="J52" i="77"/>
  <c r="I52" i="77"/>
  <c r="H52" i="77"/>
  <c r="G52" i="77"/>
  <c r="F52" i="77"/>
  <c r="E52" i="77"/>
  <c r="D52" i="77"/>
  <c r="C52" i="77"/>
  <c r="B52" i="77"/>
  <c r="S51" i="77"/>
  <c r="R51" i="77"/>
  <c r="P51" i="77"/>
  <c r="O51" i="77"/>
  <c r="O51" i="76"/>
  <c r="N51" i="77"/>
  <c r="M51" i="77"/>
  <c r="L51" i="77"/>
  <c r="K51" i="77"/>
  <c r="K51" i="76"/>
  <c r="J51" i="77"/>
  <c r="I51" i="77"/>
  <c r="H51" i="77"/>
  <c r="G51" i="77"/>
  <c r="G51" i="76"/>
  <c r="F51" i="77"/>
  <c r="E51" i="77"/>
  <c r="D51" i="77"/>
  <c r="C51" i="77"/>
  <c r="B51" i="77"/>
  <c r="B51" i="76"/>
  <c r="S50" i="77"/>
  <c r="R50" i="77"/>
  <c r="P50" i="77"/>
  <c r="O50" i="77"/>
  <c r="N50" i="77"/>
  <c r="M50" i="77"/>
  <c r="L50" i="77"/>
  <c r="K50" i="77"/>
  <c r="K50" i="76"/>
  <c r="J50" i="77"/>
  <c r="I50" i="77"/>
  <c r="H50" i="77"/>
  <c r="G50" i="77"/>
  <c r="F50" i="77"/>
  <c r="E50" i="77"/>
  <c r="D50" i="77"/>
  <c r="C50" i="77"/>
  <c r="B50" i="77"/>
  <c r="S49" i="77"/>
  <c r="R49" i="77"/>
  <c r="P49" i="77"/>
  <c r="O49" i="77"/>
  <c r="N49" i="77"/>
  <c r="M49" i="77"/>
  <c r="L49" i="77"/>
  <c r="K49" i="77"/>
  <c r="J49" i="77"/>
  <c r="I49" i="77"/>
  <c r="H49" i="77"/>
  <c r="H49" i="76"/>
  <c r="G49" i="77"/>
  <c r="F49" i="77"/>
  <c r="E49" i="77"/>
  <c r="E49" i="76"/>
  <c r="D49" i="77"/>
  <c r="C49" i="77"/>
  <c r="B49" i="77"/>
  <c r="S48" i="77"/>
  <c r="R48" i="77"/>
  <c r="P48" i="77"/>
  <c r="O48" i="77"/>
  <c r="N48" i="77"/>
  <c r="M48" i="77"/>
  <c r="L48" i="77"/>
  <c r="K48" i="77"/>
  <c r="J48" i="77"/>
  <c r="J48" i="76"/>
  <c r="I48" i="77"/>
  <c r="H48" i="77"/>
  <c r="G48" i="77"/>
  <c r="F48" i="77"/>
  <c r="E48" i="77"/>
  <c r="D48" i="77"/>
  <c r="C48" i="77"/>
  <c r="B48" i="77"/>
  <c r="S47" i="77"/>
  <c r="R47" i="77"/>
  <c r="P47" i="77"/>
  <c r="O47" i="77"/>
  <c r="N47" i="77"/>
  <c r="M47" i="77"/>
  <c r="L47" i="77"/>
  <c r="K47" i="77"/>
  <c r="J47" i="77"/>
  <c r="I47" i="77"/>
  <c r="H47" i="77"/>
  <c r="G47" i="77"/>
  <c r="F47" i="77"/>
  <c r="E47" i="77"/>
  <c r="D47" i="77"/>
  <c r="C47" i="77"/>
  <c r="B47" i="77"/>
  <c r="S46" i="77"/>
  <c r="R46" i="77"/>
  <c r="P46" i="77"/>
  <c r="O46" i="77"/>
  <c r="N46" i="77"/>
  <c r="M46" i="77"/>
  <c r="L46" i="77"/>
  <c r="K46" i="77"/>
  <c r="J46" i="77"/>
  <c r="I46" i="77"/>
  <c r="H46" i="77"/>
  <c r="G46" i="77"/>
  <c r="F46" i="77"/>
  <c r="E46" i="77"/>
  <c r="D46" i="77"/>
  <c r="C46" i="77"/>
  <c r="B46" i="77"/>
  <c r="S45" i="77"/>
  <c r="R45" i="77"/>
  <c r="P45" i="77"/>
  <c r="O45" i="77"/>
  <c r="N45" i="77"/>
  <c r="M45" i="77"/>
  <c r="M45" i="76"/>
  <c r="L45" i="77"/>
  <c r="K45" i="77"/>
  <c r="J45" i="77"/>
  <c r="I45" i="77"/>
  <c r="I45" i="76"/>
  <c r="H45" i="77"/>
  <c r="G45" i="77"/>
  <c r="F45" i="77"/>
  <c r="E45" i="77"/>
  <c r="E45" i="76"/>
  <c r="D45" i="77"/>
  <c r="C45" i="77"/>
  <c r="B45" i="77"/>
  <c r="S44" i="77"/>
  <c r="R44" i="77"/>
  <c r="P44" i="77"/>
  <c r="O44" i="77"/>
  <c r="N44" i="77"/>
  <c r="M44" i="77"/>
  <c r="M44" i="76"/>
  <c r="L44" i="77"/>
  <c r="K44" i="77"/>
  <c r="J44" i="77"/>
  <c r="I44" i="77"/>
  <c r="H44" i="77"/>
  <c r="G44" i="77"/>
  <c r="F44" i="77"/>
  <c r="E44" i="77"/>
  <c r="D44" i="77"/>
  <c r="C44" i="77"/>
  <c r="B44" i="77"/>
  <c r="S43" i="77"/>
  <c r="R43" i="77"/>
  <c r="P43" i="77"/>
  <c r="O43" i="77"/>
  <c r="N43" i="77"/>
  <c r="M43" i="77"/>
  <c r="L43" i="77"/>
  <c r="K43" i="77"/>
  <c r="J43" i="77"/>
  <c r="I43" i="77"/>
  <c r="H43" i="77"/>
  <c r="G43" i="77"/>
  <c r="G43" i="76"/>
  <c r="F43" i="77"/>
  <c r="E43" i="77"/>
  <c r="D43" i="77"/>
  <c r="C43" i="77"/>
  <c r="B43" i="77"/>
  <c r="B43" i="76"/>
  <c r="S42" i="77"/>
  <c r="R42" i="77"/>
  <c r="P42" i="77"/>
  <c r="O42" i="77"/>
  <c r="N42" i="77"/>
  <c r="M42" i="77"/>
  <c r="L42" i="77"/>
  <c r="K42" i="77"/>
  <c r="K42" i="76"/>
  <c r="J42" i="77"/>
  <c r="I42" i="77"/>
  <c r="H42" i="77"/>
  <c r="G42" i="77"/>
  <c r="F42" i="77"/>
  <c r="E42" i="77"/>
  <c r="D42" i="77"/>
  <c r="C42" i="77"/>
  <c r="B42" i="77"/>
  <c r="S41" i="77"/>
  <c r="R41" i="77"/>
  <c r="R41" i="76"/>
  <c r="P41" i="77"/>
  <c r="O41" i="77"/>
  <c r="N41" i="77"/>
  <c r="M41" i="77"/>
  <c r="L41" i="77"/>
  <c r="K41" i="77"/>
  <c r="J41" i="77"/>
  <c r="I41" i="77"/>
  <c r="I41" i="76"/>
  <c r="H41" i="77"/>
  <c r="G41" i="77"/>
  <c r="F41" i="77"/>
  <c r="E41" i="77"/>
  <c r="D41" i="77"/>
  <c r="D41" i="76"/>
  <c r="C41" i="77"/>
  <c r="B41" i="77"/>
  <c r="S40" i="77"/>
  <c r="S40" i="76"/>
  <c r="R40" i="77"/>
  <c r="P40" i="77"/>
  <c r="O40" i="77"/>
  <c r="N40" i="77"/>
  <c r="N40" i="76"/>
  <c r="M40" i="77"/>
  <c r="L40" i="77"/>
  <c r="K40" i="77"/>
  <c r="J40" i="77"/>
  <c r="J40" i="76"/>
  <c r="I40" i="77"/>
  <c r="H40" i="77"/>
  <c r="G40" i="77"/>
  <c r="F40" i="77"/>
  <c r="E40" i="77"/>
  <c r="D40" i="77"/>
  <c r="C40" i="77"/>
  <c r="B40" i="77"/>
  <c r="S39" i="77"/>
  <c r="R39" i="77"/>
  <c r="P39" i="77"/>
  <c r="O39" i="77"/>
  <c r="O39" i="76"/>
  <c r="N39" i="77"/>
  <c r="M39" i="77"/>
  <c r="L39" i="77"/>
  <c r="K39" i="77"/>
  <c r="J39" i="77"/>
  <c r="I39" i="77"/>
  <c r="H39" i="77"/>
  <c r="G39" i="77"/>
  <c r="F39" i="77"/>
  <c r="E39" i="77"/>
  <c r="D39" i="77"/>
  <c r="C39" i="77"/>
  <c r="B39" i="77"/>
  <c r="S38" i="77"/>
  <c r="R38" i="77"/>
  <c r="P38" i="77"/>
  <c r="P38" i="76"/>
  <c r="O38" i="77"/>
  <c r="N38" i="77"/>
  <c r="M38" i="77"/>
  <c r="L38" i="77"/>
  <c r="K38" i="77"/>
  <c r="J38" i="77"/>
  <c r="I38" i="77"/>
  <c r="H38" i="77"/>
  <c r="G38" i="77"/>
  <c r="F38" i="77"/>
  <c r="E38" i="77"/>
  <c r="D38" i="77"/>
  <c r="C38" i="77"/>
  <c r="B38" i="77"/>
  <c r="S37" i="77"/>
  <c r="R37" i="77"/>
  <c r="P37" i="77"/>
  <c r="O37" i="77"/>
  <c r="N37" i="77"/>
  <c r="M37" i="77"/>
  <c r="L37" i="77"/>
  <c r="K37" i="77"/>
  <c r="J37" i="77"/>
  <c r="I37" i="77"/>
  <c r="H37" i="77"/>
  <c r="G37" i="77"/>
  <c r="F37" i="77"/>
  <c r="E37" i="77"/>
  <c r="D37" i="77"/>
  <c r="C37" i="77"/>
  <c r="B37" i="77"/>
  <c r="S36" i="77"/>
  <c r="R36" i="77"/>
  <c r="P36" i="77"/>
  <c r="O36" i="77"/>
  <c r="N36" i="77"/>
  <c r="M36" i="77"/>
  <c r="M36" i="104"/>
  <c r="M213" i="104" s="1"/>
  <c r="M36" i="76"/>
  <c r="L36" i="77"/>
  <c r="K36" i="77"/>
  <c r="J36" i="77"/>
  <c r="I36" i="77"/>
  <c r="H36" i="77"/>
  <c r="G36" i="77"/>
  <c r="F36" i="77"/>
  <c r="E36" i="77"/>
  <c r="D36" i="77"/>
  <c r="C36" i="77"/>
  <c r="B36" i="77"/>
  <c r="S35" i="77"/>
  <c r="R35" i="77"/>
  <c r="P35" i="77"/>
  <c r="O35" i="77"/>
  <c r="N35" i="77"/>
  <c r="M35" i="77"/>
  <c r="L35" i="77"/>
  <c r="K35" i="77"/>
  <c r="J35" i="77"/>
  <c r="I35" i="77"/>
  <c r="H35" i="77"/>
  <c r="G35" i="77"/>
  <c r="F35" i="77"/>
  <c r="E35" i="77"/>
  <c r="D35" i="77"/>
  <c r="C35" i="77"/>
  <c r="B35" i="77"/>
  <c r="S34" i="77"/>
  <c r="R34" i="77"/>
  <c r="P34" i="77"/>
  <c r="O34" i="77"/>
  <c r="N34" i="77"/>
  <c r="M34" i="77"/>
  <c r="L34" i="77"/>
  <c r="K34" i="77"/>
  <c r="J34" i="77"/>
  <c r="I34" i="77"/>
  <c r="H34" i="77"/>
  <c r="G34" i="77"/>
  <c r="F34" i="77"/>
  <c r="E34" i="77"/>
  <c r="D34" i="77"/>
  <c r="C34" i="77"/>
  <c r="B34" i="77"/>
  <c r="S33" i="77"/>
  <c r="R33" i="77"/>
  <c r="P33" i="77"/>
  <c r="O33" i="77"/>
  <c r="N33" i="77"/>
  <c r="M33" i="77"/>
  <c r="L33" i="77"/>
  <c r="L33" i="76"/>
  <c r="K33" i="77"/>
  <c r="J33" i="77"/>
  <c r="I33" i="77"/>
  <c r="H33" i="77"/>
  <c r="H33" i="76"/>
  <c r="G33" i="77"/>
  <c r="F33" i="77"/>
  <c r="E33" i="77"/>
  <c r="D33" i="77"/>
  <c r="D33" i="76"/>
  <c r="C33" i="77"/>
  <c r="B33" i="77"/>
  <c r="S32" i="77"/>
  <c r="R32" i="77"/>
  <c r="P32" i="77"/>
  <c r="O32" i="77"/>
  <c r="N32" i="77"/>
  <c r="M32" i="77"/>
  <c r="L32" i="77"/>
  <c r="K32" i="77"/>
  <c r="J32" i="77"/>
  <c r="I32" i="77"/>
  <c r="I32" i="76"/>
  <c r="H32" i="77"/>
  <c r="G32" i="77"/>
  <c r="F32" i="77"/>
  <c r="E32" i="77"/>
  <c r="D32" i="77"/>
  <c r="C32" i="77"/>
  <c r="B32" i="77"/>
  <c r="S31" i="77"/>
  <c r="R31" i="77"/>
  <c r="P31" i="77"/>
  <c r="O31" i="77"/>
  <c r="N31" i="77"/>
  <c r="M31" i="77"/>
  <c r="L31" i="77"/>
  <c r="K31" i="77"/>
  <c r="J31" i="77"/>
  <c r="I31" i="77"/>
  <c r="H31" i="77"/>
  <c r="G31" i="77"/>
  <c r="F31" i="77"/>
  <c r="F31" i="76"/>
  <c r="E31" i="77"/>
  <c r="D31" i="77"/>
  <c r="C31" i="77"/>
  <c r="B31" i="77"/>
  <c r="S30" i="77"/>
  <c r="R30" i="77"/>
  <c r="P30" i="77"/>
  <c r="O30" i="77"/>
  <c r="N30" i="77"/>
  <c r="M30" i="77"/>
  <c r="L30" i="77"/>
  <c r="K30" i="77"/>
  <c r="J30" i="77"/>
  <c r="I30" i="77"/>
  <c r="H30" i="77"/>
  <c r="G30" i="77"/>
  <c r="F30" i="77"/>
  <c r="E30" i="77"/>
  <c r="D30" i="77"/>
  <c r="C30" i="77"/>
  <c r="B30" i="77"/>
  <c r="S29" i="77"/>
  <c r="R29" i="77"/>
  <c r="R29" i="76"/>
  <c r="P29" i="77"/>
  <c r="O29" i="77"/>
  <c r="N29" i="77"/>
  <c r="M29" i="77"/>
  <c r="L29" i="77"/>
  <c r="L29" i="76"/>
  <c r="K29" i="77"/>
  <c r="J29" i="77"/>
  <c r="I29" i="77"/>
  <c r="H29" i="77"/>
  <c r="H29" i="76"/>
  <c r="G29" i="77"/>
  <c r="F29" i="77"/>
  <c r="E29" i="77"/>
  <c r="E29" i="76"/>
  <c r="D29" i="77"/>
  <c r="C29" i="77"/>
  <c r="B29" i="77"/>
  <c r="S28" i="77"/>
  <c r="R28" i="77"/>
  <c r="P28" i="77"/>
  <c r="O28" i="77"/>
  <c r="N28" i="77"/>
  <c r="M28" i="77"/>
  <c r="L28" i="77"/>
  <c r="K28" i="77"/>
  <c r="J28" i="77"/>
  <c r="I28" i="77"/>
  <c r="H28" i="77"/>
  <c r="G28" i="77"/>
  <c r="F28" i="77"/>
  <c r="E28" i="77"/>
  <c r="D28" i="77"/>
  <c r="C28" i="77"/>
  <c r="B28" i="77"/>
  <c r="S27" i="77"/>
  <c r="S27" i="76"/>
  <c r="R27" i="77"/>
  <c r="P27" i="77"/>
  <c r="O27" i="77"/>
  <c r="O27" i="76"/>
  <c r="N27" i="77"/>
  <c r="N27" i="76"/>
  <c r="M27" i="77"/>
  <c r="L27" i="77"/>
  <c r="K27" i="77"/>
  <c r="K27" i="76"/>
  <c r="J27" i="77"/>
  <c r="I27" i="77"/>
  <c r="H27" i="77"/>
  <c r="G27" i="77"/>
  <c r="G27" i="76"/>
  <c r="F27" i="77"/>
  <c r="E27" i="77"/>
  <c r="D27" i="77"/>
  <c r="C27" i="77"/>
  <c r="C27" i="76"/>
  <c r="B27" i="77"/>
  <c r="S26" i="77"/>
  <c r="R26" i="77"/>
  <c r="P26" i="77"/>
  <c r="P26" i="76"/>
  <c r="O26" i="77"/>
  <c r="N26" i="77"/>
  <c r="M26" i="77"/>
  <c r="L26" i="77"/>
  <c r="K26" i="77"/>
  <c r="K26" i="76"/>
  <c r="J26" i="77"/>
  <c r="I26" i="77"/>
  <c r="H26" i="77"/>
  <c r="G26" i="77"/>
  <c r="F26" i="77"/>
  <c r="E26" i="77"/>
  <c r="D26" i="77"/>
  <c r="D26" i="76"/>
  <c r="C26" i="77"/>
  <c r="C26" i="76"/>
  <c r="B26" i="77"/>
  <c r="S25" i="77"/>
  <c r="R25" i="77"/>
  <c r="R25" i="76"/>
  <c r="P25" i="77"/>
  <c r="O25" i="77"/>
  <c r="N25" i="77"/>
  <c r="M25" i="77"/>
  <c r="L25" i="77"/>
  <c r="K25" i="77"/>
  <c r="J25" i="77"/>
  <c r="I25" i="77"/>
  <c r="H25" i="77"/>
  <c r="G25" i="77"/>
  <c r="F25" i="77"/>
  <c r="E25" i="77"/>
  <c r="D25" i="77"/>
  <c r="C25" i="77"/>
  <c r="B25" i="77"/>
  <c r="S24" i="77"/>
  <c r="R24" i="77"/>
  <c r="P24" i="77"/>
  <c r="O24" i="77"/>
  <c r="N24" i="77"/>
  <c r="M24" i="77"/>
  <c r="L24" i="77"/>
  <c r="K24" i="77"/>
  <c r="J24" i="77"/>
  <c r="I24" i="77"/>
  <c r="H24" i="77"/>
  <c r="G24" i="77"/>
  <c r="F24" i="77"/>
  <c r="E24" i="77"/>
  <c r="D24" i="77"/>
  <c r="C24" i="77"/>
  <c r="B24" i="77"/>
  <c r="S23" i="77"/>
  <c r="R23" i="77"/>
  <c r="P23" i="77"/>
  <c r="O23" i="77"/>
  <c r="N23" i="77"/>
  <c r="M23" i="77"/>
  <c r="L23" i="77"/>
  <c r="K23" i="77"/>
  <c r="J23" i="77"/>
  <c r="I23" i="77"/>
  <c r="H23" i="77"/>
  <c r="G23" i="77"/>
  <c r="F23" i="77"/>
  <c r="E23" i="77"/>
  <c r="D23" i="77"/>
  <c r="C23" i="77"/>
  <c r="B23" i="77"/>
  <c r="S22" i="77"/>
  <c r="R22" i="77"/>
  <c r="P22" i="77"/>
  <c r="O22" i="77"/>
  <c r="N22" i="77"/>
  <c r="M22" i="77"/>
  <c r="L22" i="77"/>
  <c r="K22" i="77"/>
  <c r="J22" i="77"/>
  <c r="I22" i="77"/>
  <c r="H22" i="77"/>
  <c r="G22" i="77"/>
  <c r="F22" i="77"/>
  <c r="E22" i="77"/>
  <c r="D22" i="77"/>
  <c r="C22" i="77"/>
  <c r="B22" i="77"/>
  <c r="S21" i="77"/>
  <c r="R21" i="77"/>
  <c r="R21" i="76"/>
  <c r="P21" i="77"/>
  <c r="O21" i="77"/>
  <c r="N21" i="77"/>
  <c r="M21" i="77"/>
  <c r="L21" i="77"/>
  <c r="L21" i="76"/>
  <c r="K21" i="77"/>
  <c r="J21" i="77"/>
  <c r="I21" i="77"/>
  <c r="H21" i="77"/>
  <c r="H21" i="76"/>
  <c r="G21" i="77"/>
  <c r="F21" i="77"/>
  <c r="E21" i="77"/>
  <c r="E21" i="76"/>
  <c r="D21" i="77"/>
  <c r="D21" i="76"/>
  <c r="C21" i="77"/>
  <c r="B21" i="77"/>
  <c r="S20" i="77"/>
  <c r="S20" i="76"/>
  <c r="R20" i="77"/>
  <c r="P20" i="77"/>
  <c r="O20" i="77"/>
  <c r="N20" i="77"/>
  <c r="M20" i="77"/>
  <c r="L20" i="77"/>
  <c r="K20" i="77"/>
  <c r="J20" i="77"/>
  <c r="I20" i="77"/>
  <c r="H20" i="77"/>
  <c r="G20" i="77"/>
  <c r="F20" i="77"/>
  <c r="E20" i="77"/>
  <c r="D20" i="77"/>
  <c r="C20" i="77"/>
  <c r="B20" i="77"/>
  <c r="S19" i="77"/>
  <c r="R19" i="77"/>
  <c r="P19" i="77"/>
  <c r="O19" i="77"/>
  <c r="N19" i="77"/>
  <c r="M19" i="77"/>
  <c r="L19" i="77"/>
  <c r="K19" i="77"/>
  <c r="K19" i="76"/>
  <c r="J19" i="77"/>
  <c r="I19" i="77"/>
  <c r="H19" i="77"/>
  <c r="G19" i="77"/>
  <c r="G19" i="76"/>
  <c r="F19" i="77"/>
  <c r="F19" i="76"/>
  <c r="E19" i="77"/>
  <c r="D19" i="77"/>
  <c r="C19" i="77"/>
  <c r="C19" i="76"/>
  <c r="B19" i="77"/>
  <c r="B19" i="76"/>
  <c r="S18" i="77"/>
  <c r="R18" i="77"/>
  <c r="P18" i="77"/>
  <c r="O18" i="77"/>
  <c r="O18" i="76"/>
  <c r="N18" i="77"/>
  <c r="M18" i="77"/>
  <c r="L18" i="77"/>
  <c r="K18" i="77"/>
  <c r="J18" i="77"/>
  <c r="I18" i="77"/>
  <c r="H18" i="77"/>
  <c r="G18" i="77"/>
  <c r="F18" i="77"/>
  <c r="E18" i="77"/>
  <c r="D18" i="77"/>
  <c r="C18" i="77"/>
  <c r="B18" i="77"/>
  <c r="S17" i="77"/>
  <c r="R17" i="77"/>
  <c r="P17" i="77"/>
  <c r="O17" i="77"/>
  <c r="N17" i="77"/>
  <c r="M17" i="77"/>
  <c r="M17" i="76"/>
  <c r="L17" i="77"/>
  <c r="K17" i="77"/>
  <c r="J17" i="77"/>
  <c r="I17" i="77"/>
  <c r="I17" i="76"/>
  <c r="H17" i="77"/>
  <c r="G17" i="77"/>
  <c r="F17" i="77"/>
  <c r="E17" i="77"/>
  <c r="D17" i="77"/>
  <c r="C17" i="77"/>
  <c r="B17" i="77"/>
  <c r="S16" i="77"/>
  <c r="R16" i="77"/>
  <c r="P16" i="77"/>
  <c r="O16" i="77"/>
  <c r="N16" i="77"/>
  <c r="N16" i="76"/>
  <c r="M16" i="77"/>
  <c r="L16" i="77"/>
  <c r="K16" i="77"/>
  <c r="J16" i="77"/>
  <c r="I16" i="77"/>
  <c r="I16" i="76"/>
  <c r="H16" i="77"/>
  <c r="G16" i="77"/>
  <c r="F16" i="77"/>
  <c r="E16" i="77"/>
  <c r="D16" i="77"/>
  <c r="C16" i="77"/>
  <c r="B16" i="77"/>
  <c r="S15" i="77"/>
  <c r="R15" i="77"/>
  <c r="P15" i="77"/>
  <c r="O15" i="77"/>
  <c r="N15" i="77"/>
  <c r="N15" i="76"/>
  <c r="M15" i="77"/>
  <c r="L15" i="77"/>
  <c r="K15" i="77"/>
  <c r="J15" i="77"/>
  <c r="I15" i="77"/>
  <c r="H15" i="77"/>
  <c r="G15" i="77"/>
  <c r="F15" i="77"/>
  <c r="E15" i="77"/>
  <c r="D15" i="77"/>
  <c r="C15" i="77"/>
  <c r="B15" i="77"/>
  <c r="S14" i="77"/>
  <c r="R14" i="77"/>
  <c r="P14" i="77"/>
  <c r="O14" i="77"/>
  <c r="N14" i="77"/>
  <c r="M14" i="77"/>
  <c r="L14" i="77"/>
  <c r="K14" i="77"/>
  <c r="J14" i="77"/>
  <c r="I14" i="77"/>
  <c r="H14" i="77"/>
  <c r="G14" i="77"/>
  <c r="F14" i="77"/>
  <c r="E14" i="77"/>
  <c r="D14" i="77"/>
  <c r="D14" i="76"/>
  <c r="C14" i="77"/>
  <c r="B14" i="77"/>
  <c r="S13" i="77"/>
  <c r="R13" i="77"/>
  <c r="P13" i="77"/>
  <c r="O13" i="77"/>
  <c r="N13" i="77"/>
  <c r="M13" i="77"/>
  <c r="L13" i="77"/>
  <c r="L13" i="76"/>
  <c r="K13" i="77"/>
  <c r="J13" i="77"/>
  <c r="I13" i="77"/>
  <c r="H13" i="77"/>
  <c r="G13" i="77"/>
  <c r="F13" i="77"/>
  <c r="E13" i="77"/>
  <c r="E13" i="76"/>
  <c r="D13" i="77"/>
  <c r="C13" i="77"/>
  <c r="B13" i="77"/>
  <c r="S12" i="77"/>
  <c r="R12" i="77"/>
  <c r="R12" i="76"/>
  <c r="P12" i="77"/>
  <c r="O12" i="77"/>
  <c r="N12" i="77"/>
  <c r="M12" i="77"/>
  <c r="L12" i="77"/>
  <c r="K12" i="77"/>
  <c r="J12" i="77"/>
  <c r="I12" i="77"/>
  <c r="H12" i="77"/>
  <c r="G12" i="77"/>
  <c r="F12" i="77"/>
  <c r="E12" i="77"/>
  <c r="E12" i="76"/>
  <c r="D12" i="77"/>
  <c r="C12" i="77"/>
  <c r="B12" i="77"/>
  <c r="S11" i="77"/>
  <c r="S11" i="76"/>
  <c r="R11" i="77"/>
  <c r="P11" i="77"/>
  <c r="O11" i="77"/>
  <c r="N11" i="77"/>
  <c r="M11" i="77"/>
  <c r="L11" i="77"/>
  <c r="K11" i="77"/>
  <c r="K11" i="76"/>
  <c r="J11" i="77"/>
  <c r="I11" i="77"/>
  <c r="H11" i="77"/>
  <c r="G11" i="77"/>
  <c r="G11" i="76"/>
  <c r="F11" i="77"/>
  <c r="E11" i="77"/>
  <c r="D11" i="77"/>
  <c r="C11" i="77"/>
  <c r="C11" i="76"/>
  <c r="B11" i="77"/>
  <c r="S10" i="77"/>
  <c r="R10" i="77"/>
  <c r="P10" i="77"/>
  <c r="P10" i="76"/>
  <c r="O10" i="77"/>
  <c r="N10" i="77"/>
  <c r="M10" i="77"/>
  <c r="L10" i="77"/>
  <c r="K10" i="77"/>
  <c r="J10" i="77"/>
  <c r="I10" i="77"/>
  <c r="H10" i="77"/>
  <c r="G10" i="77"/>
  <c r="F10" i="77"/>
  <c r="E10" i="77"/>
  <c r="D10" i="77"/>
  <c r="C10" i="77"/>
  <c r="B10" i="77"/>
  <c r="S9" i="77"/>
  <c r="R9" i="77"/>
  <c r="P9" i="77"/>
  <c r="O9" i="77"/>
  <c r="N9" i="77"/>
  <c r="M9" i="77"/>
  <c r="M9" i="76"/>
  <c r="L9" i="77"/>
  <c r="K9" i="77"/>
  <c r="J9" i="77"/>
  <c r="I9" i="77"/>
  <c r="I9" i="76"/>
  <c r="H9" i="77"/>
  <c r="G9" i="77"/>
  <c r="F9" i="77"/>
  <c r="E9" i="77"/>
  <c r="D9" i="77"/>
  <c r="C9" i="77"/>
  <c r="B9" i="77"/>
  <c r="S8" i="77"/>
  <c r="R8" i="77"/>
  <c r="P8" i="77"/>
  <c r="O8" i="77"/>
  <c r="N8" i="77"/>
  <c r="N8" i="76"/>
  <c r="M8" i="77"/>
  <c r="M8" i="76"/>
  <c r="L8" i="77"/>
  <c r="K8" i="77"/>
  <c r="J8" i="77"/>
  <c r="J8" i="76"/>
  <c r="I8" i="77"/>
  <c r="H8" i="77"/>
  <c r="G8" i="77"/>
  <c r="F8" i="77"/>
  <c r="E8" i="77"/>
  <c r="D8" i="77"/>
  <c r="C8" i="77"/>
  <c r="B8" i="77"/>
  <c r="S7" i="77"/>
  <c r="R7" i="77"/>
  <c r="P7" i="77"/>
  <c r="O7" i="77"/>
  <c r="N7" i="77"/>
  <c r="M7" i="77"/>
  <c r="L7" i="77"/>
  <c r="K7" i="77"/>
  <c r="J7" i="77"/>
  <c r="I7" i="77"/>
  <c r="H7" i="77"/>
  <c r="G7" i="77"/>
  <c r="F7" i="77"/>
  <c r="E7" i="77"/>
  <c r="D7" i="77"/>
  <c r="C7" i="77"/>
  <c r="B7" i="77"/>
  <c r="S6" i="77"/>
  <c r="R6" i="77"/>
  <c r="P6" i="77"/>
  <c r="O6" i="77"/>
  <c r="N6" i="77"/>
  <c r="M6" i="77"/>
  <c r="L6" i="77"/>
  <c r="K6" i="77"/>
  <c r="K6" i="76"/>
  <c r="J6" i="77"/>
  <c r="I6" i="77"/>
  <c r="H6" i="77"/>
  <c r="H6" i="76"/>
  <c r="G6" i="77"/>
  <c r="F6" i="77"/>
  <c r="E6" i="77"/>
  <c r="D6" i="77"/>
  <c r="C6" i="77"/>
  <c r="B6" i="77"/>
  <c r="S5" i="77"/>
  <c r="R5" i="77"/>
  <c r="P5" i="77"/>
  <c r="O5" i="77"/>
  <c r="N5" i="77"/>
  <c r="M5" i="77"/>
  <c r="L5" i="77"/>
  <c r="L5" i="76"/>
  <c r="K5" i="77"/>
  <c r="J5" i="77"/>
  <c r="I5" i="77"/>
  <c r="H5" i="77"/>
  <c r="G5" i="77"/>
  <c r="F5" i="77"/>
  <c r="E5" i="77"/>
  <c r="D5" i="77"/>
  <c r="C5" i="77"/>
  <c r="B5" i="77"/>
  <c r="S56" i="76"/>
  <c r="S21" i="76"/>
  <c r="R56" i="76"/>
  <c r="P56" i="76"/>
  <c r="O56" i="76"/>
  <c r="N56" i="76"/>
  <c r="M56" i="76"/>
  <c r="L56" i="76"/>
  <c r="K56" i="76"/>
  <c r="H56" i="76"/>
  <c r="G56" i="76"/>
  <c r="F56" i="76"/>
  <c r="D56" i="76"/>
  <c r="C56" i="76"/>
  <c r="B56" i="76"/>
  <c r="S55" i="76"/>
  <c r="R55" i="76"/>
  <c r="P55" i="76"/>
  <c r="O55" i="76"/>
  <c r="M55" i="76"/>
  <c r="L55" i="76"/>
  <c r="K55" i="76"/>
  <c r="J55" i="76"/>
  <c r="I55" i="76"/>
  <c r="H55" i="76"/>
  <c r="F55" i="76"/>
  <c r="E55" i="76"/>
  <c r="D55" i="76"/>
  <c r="B55" i="76"/>
  <c r="S54" i="76"/>
  <c r="R54" i="76"/>
  <c r="O54" i="76"/>
  <c r="N54" i="76"/>
  <c r="M54" i="76"/>
  <c r="L54" i="76"/>
  <c r="K54" i="76"/>
  <c r="J54" i="76"/>
  <c r="I54" i="76"/>
  <c r="H54" i="76"/>
  <c r="G54" i="76"/>
  <c r="F54" i="76"/>
  <c r="E54" i="76"/>
  <c r="C54" i="76"/>
  <c r="B54" i="76"/>
  <c r="S53" i="76"/>
  <c r="R53" i="76"/>
  <c r="O53" i="76"/>
  <c r="N53" i="76"/>
  <c r="L53" i="76"/>
  <c r="K53" i="76"/>
  <c r="J53" i="76"/>
  <c r="I53" i="76"/>
  <c r="H53" i="76"/>
  <c r="G53" i="76"/>
  <c r="F53" i="76"/>
  <c r="E53" i="76"/>
  <c r="D53" i="76"/>
  <c r="C53" i="76"/>
  <c r="B53" i="76"/>
  <c r="S52" i="76"/>
  <c r="R52" i="76"/>
  <c r="P52" i="76"/>
  <c r="O52" i="76"/>
  <c r="N52" i="76"/>
  <c r="L52" i="76"/>
  <c r="K52" i="76"/>
  <c r="J52" i="76"/>
  <c r="I52" i="76"/>
  <c r="H52" i="76"/>
  <c r="G52" i="76"/>
  <c r="F52" i="76"/>
  <c r="E52" i="76"/>
  <c r="D52" i="76"/>
  <c r="C52" i="76"/>
  <c r="B52" i="76"/>
  <c r="S51" i="76"/>
  <c r="R51" i="76"/>
  <c r="P51" i="76"/>
  <c r="N51" i="76"/>
  <c r="M51" i="76"/>
  <c r="L51" i="76"/>
  <c r="J51" i="76"/>
  <c r="I51" i="76"/>
  <c r="H51" i="76"/>
  <c r="F51" i="76"/>
  <c r="E51" i="76"/>
  <c r="D51" i="76"/>
  <c r="C51" i="76"/>
  <c r="S50" i="76"/>
  <c r="R50" i="76"/>
  <c r="P50" i="76"/>
  <c r="O50" i="76"/>
  <c r="N50" i="76"/>
  <c r="M50" i="76"/>
  <c r="L50" i="76"/>
  <c r="J50" i="76"/>
  <c r="I50" i="76"/>
  <c r="H50" i="76"/>
  <c r="G50" i="76"/>
  <c r="F50" i="76"/>
  <c r="E50" i="76"/>
  <c r="D50" i="76"/>
  <c r="C50" i="76"/>
  <c r="B50" i="76"/>
  <c r="S49" i="76"/>
  <c r="R49" i="76"/>
  <c r="P49" i="76"/>
  <c r="O49" i="76"/>
  <c r="N49" i="76"/>
  <c r="M49" i="76"/>
  <c r="L49" i="76"/>
  <c r="K49" i="76"/>
  <c r="J49" i="76"/>
  <c r="I49" i="76"/>
  <c r="G49" i="76"/>
  <c r="F49" i="76"/>
  <c r="D49" i="76"/>
  <c r="C49" i="76"/>
  <c r="B49" i="76"/>
  <c r="S48" i="76"/>
  <c r="R48" i="76"/>
  <c r="P48" i="76"/>
  <c r="O48" i="76"/>
  <c r="N48" i="76"/>
  <c r="M48" i="76"/>
  <c r="L48" i="76"/>
  <c r="K48" i="76"/>
  <c r="I48" i="76"/>
  <c r="H48" i="76"/>
  <c r="G48" i="76"/>
  <c r="F48" i="76"/>
  <c r="E48" i="76"/>
  <c r="D48" i="76"/>
  <c r="C48" i="76"/>
  <c r="B48" i="76"/>
  <c r="S47" i="76"/>
  <c r="R47" i="76"/>
  <c r="P47" i="76"/>
  <c r="O47" i="76"/>
  <c r="N47" i="76"/>
  <c r="M47" i="76"/>
  <c r="L47" i="76"/>
  <c r="K47" i="76"/>
  <c r="J47" i="76"/>
  <c r="I47" i="76"/>
  <c r="H47" i="76"/>
  <c r="G47" i="76"/>
  <c r="F47" i="76"/>
  <c r="E47" i="76"/>
  <c r="D47" i="76"/>
  <c r="C47" i="76"/>
  <c r="B47" i="76"/>
  <c r="S46" i="76"/>
  <c r="R46" i="76"/>
  <c r="P46" i="76"/>
  <c r="O46" i="76"/>
  <c r="N46" i="76"/>
  <c r="M46" i="76"/>
  <c r="L46" i="76"/>
  <c r="K46" i="76"/>
  <c r="J46" i="76"/>
  <c r="I46" i="76"/>
  <c r="H46" i="76"/>
  <c r="G46" i="76"/>
  <c r="F46" i="76"/>
  <c r="E46" i="76"/>
  <c r="D46" i="76"/>
  <c r="C46" i="76"/>
  <c r="B46" i="76"/>
  <c r="S45" i="76"/>
  <c r="R45" i="76"/>
  <c r="P45" i="76"/>
  <c r="O45" i="76"/>
  <c r="N45" i="76"/>
  <c r="L45" i="76"/>
  <c r="K45" i="76"/>
  <c r="J45" i="76"/>
  <c r="H45" i="76"/>
  <c r="G45" i="76"/>
  <c r="F45" i="76"/>
  <c r="D45" i="76"/>
  <c r="C45" i="76"/>
  <c r="B45" i="76"/>
  <c r="S44" i="76"/>
  <c r="R44" i="76"/>
  <c r="P44" i="76"/>
  <c r="O44" i="76"/>
  <c r="N44" i="76"/>
  <c r="L44" i="76"/>
  <c r="K44" i="76"/>
  <c r="J44" i="76"/>
  <c r="I44" i="76"/>
  <c r="H44" i="76"/>
  <c r="G44" i="76"/>
  <c r="F44" i="76"/>
  <c r="E44" i="76"/>
  <c r="D44" i="76"/>
  <c r="C44" i="76"/>
  <c r="B44" i="76"/>
  <c r="S43" i="76"/>
  <c r="R43" i="76"/>
  <c r="P43" i="76"/>
  <c r="O43" i="76"/>
  <c r="N43" i="76"/>
  <c r="M43" i="76"/>
  <c r="L43" i="76"/>
  <c r="K43" i="76"/>
  <c r="J43" i="76"/>
  <c r="I43" i="76"/>
  <c r="H43" i="76"/>
  <c r="F43" i="76"/>
  <c r="E43" i="76"/>
  <c r="D43" i="76"/>
  <c r="C43" i="76"/>
  <c r="S42" i="76"/>
  <c r="R42" i="76"/>
  <c r="P42" i="76"/>
  <c r="O42" i="76"/>
  <c r="N42" i="76"/>
  <c r="M42" i="76"/>
  <c r="L42" i="76"/>
  <c r="J42" i="76"/>
  <c r="I42" i="76"/>
  <c r="H42" i="76"/>
  <c r="G42" i="76"/>
  <c r="F42" i="76"/>
  <c r="E42" i="76"/>
  <c r="D42" i="76"/>
  <c r="C42" i="76"/>
  <c r="B42" i="76"/>
  <c r="S41" i="76"/>
  <c r="P41" i="76"/>
  <c r="O41" i="76"/>
  <c r="N41" i="76"/>
  <c r="M41" i="76"/>
  <c r="L41" i="76"/>
  <c r="K41" i="76"/>
  <c r="J41" i="76"/>
  <c r="H41" i="76"/>
  <c r="G41" i="76"/>
  <c r="F41" i="76"/>
  <c r="E41" i="76"/>
  <c r="C41" i="76"/>
  <c r="B41" i="76"/>
  <c r="R40" i="76"/>
  <c r="P40" i="76"/>
  <c r="O40" i="76"/>
  <c r="M40" i="76"/>
  <c r="L40" i="76"/>
  <c r="K40" i="76"/>
  <c r="I40" i="76"/>
  <c r="H40" i="76"/>
  <c r="G40" i="76"/>
  <c r="F40" i="76"/>
  <c r="E40" i="76"/>
  <c r="D40" i="76"/>
  <c r="C40" i="76"/>
  <c r="B40" i="76"/>
  <c r="S39" i="76"/>
  <c r="R39" i="76"/>
  <c r="P39" i="76"/>
  <c r="N39" i="76"/>
  <c r="M39" i="76"/>
  <c r="L39" i="76"/>
  <c r="K39" i="76"/>
  <c r="J39" i="76"/>
  <c r="I39" i="76"/>
  <c r="H39" i="76"/>
  <c r="G39" i="76"/>
  <c r="F39" i="76"/>
  <c r="E39" i="76"/>
  <c r="D39" i="76"/>
  <c r="C39" i="76"/>
  <c r="B39" i="76"/>
  <c r="S38" i="76"/>
  <c r="R38" i="76"/>
  <c r="O38" i="76"/>
  <c r="N38" i="76"/>
  <c r="M38" i="76"/>
  <c r="L38" i="76"/>
  <c r="K38" i="76"/>
  <c r="J38" i="76"/>
  <c r="I38" i="76"/>
  <c r="H38" i="76"/>
  <c r="G38" i="76"/>
  <c r="F38" i="76"/>
  <c r="E38" i="76"/>
  <c r="D38" i="76"/>
  <c r="C38" i="76"/>
  <c r="B38" i="76"/>
  <c r="S37" i="76"/>
  <c r="R37" i="76"/>
  <c r="P37" i="76"/>
  <c r="O37" i="76"/>
  <c r="N37" i="76"/>
  <c r="M37" i="76"/>
  <c r="L37" i="76"/>
  <c r="K37" i="76"/>
  <c r="J37" i="76"/>
  <c r="I37" i="76"/>
  <c r="H37" i="76"/>
  <c r="G37" i="76"/>
  <c r="F37" i="76"/>
  <c r="E37" i="76"/>
  <c r="D37" i="76"/>
  <c r="C37" i="76"/>
  <c r="B37" i="76"/>
  <c r="S36" i="76"/>
  <c r="R36" i="76"/>
  <c r="P36" i="76"/>
  <c r="O36" i="76"/>
  <c r="N36" i="76"/>
  <c r="L36" i="76"/>
  <c r="K36" i="76"/>
  <c r="J36" i="76"/>
  <c r="I36" i="76"/>
  <c r="H36" i="76"/>
  <c r="G36" i="76"/>
  <c r="F36" i="76"/>
  <c r="E36" i="76"/>
  <c r="D36" i="76"/>
  <c r="C36" i="76"/>
  <c r="B36" i="76"/>
  <c r="S35" i="76"/>
  <c r="R35" i="76"/>
  <c r="P35" i="76"/>
  <c r="O35" i="76"/>
  <c r="N35" i="76"/>
  <c r="M35" i="76"/>
  <c r="L35" i="76"/>
  <c r="K35" i="76"/>
  <c r="J35" i="76"/>
  <c r="I35" i="76"/>
  <c r="H35" i="76"/>
  <c r="G35" i="76"/>
  <c r="F35" i="76"/>
  <c r="E35" i="76"/>
  <c r="D35" i="76"/>
  <c r="C35" i="76"/>
  <c r="B35" i="76"/>
  <c r="S34" i="76"/>
  <c r="R34" i="76"/>
  <c r="P34" i="76"/>
  <c r="O34" i="76"/>
  <c r="N34" i="76"/>
  <c r="M34" i="76"/>
  <c r="L34" i="76"/>
  <c r="K34" i="76"/>
  <c r="J34" i="76"/>
  <c r="I34" i="76"/>
  <c r="H34" i="76"/>
  <c r="G34" i="76"/>
  <c r="F34" i="76"/>
  <c r="E34" i="76"/>
  <c r="D34" i="76"/>
  <c r="C34" i="76"/>
  <c r="B34" i="76"/>
  <c r="S33" i="76"/>
  <c r="R33" i="76"/>
  <c r="P33" i="76"/>
  <c r="O33" i="76"/>
  <c r="N33" i="76"/>
  <c r="M33" i="76"/>
  <c r="K33" i="76"/>
  <c r="J33" i="76"/>
  <c r="I33" i="76"/>
  <c r="G33" i="76"/>
  <c r="F33" i="76"/>
  <c r="E33" i="76"/>
  <c r="C33" i="76"/>
  <c r="B33" i="76"/>
  <c r="S32" i="76"/>
  <c r="R32" i="76"/>
  <c r="P32" i="76"/>
  <c r="O32" i="76"/>
  <c r="N32" i="76"/>
  <c r="M32" i="76"/>
  <c r="L32" i="76"/>
  <c r="K32" i="76"/>
  <c r="J32" i="76"/>
  <c r="H32" i="76"/>
  <c r="G32" i="76"/>
  <c r="F32" i="76"/>
  <c r="E32" i="76"/>
  <c r="D32" i="76"/>
  <c r="C32" i="76"/>
  <c r="B32" i="76"/>
  <c r="S31" i="76"/>
  <c r="R31" i="76"/>
  <c r="P31" i="76"/>
  <c r="O31" i="76"/>
  <c r="N31" i="76"/>
  <c r="M31" i="76"/>
  <c r="L31" i="76"/>
  <c r="K31" i="76"/>
  <c r="J31" i="76"/>
  <c r="I31" i="76"/>
  <c r="H31" i="76"/>
  <c r="G31" i="76"/>
  <c r="E31" i="76"/>
  <c r="D31" i="76"/>
  <c r="C31" i="76"/>
  <c r="B31" i="76"/>
  <c r="S30" i="76"/>
  <c r="R30" i="76"/>
  <c r="P30" i="76"/>
  <c r="O30" i="76"/>
  <c r="N30" i="76"/>
  <c r="M30" i="76"/>
  <c r="L30" i="76"/>
  <c r="K30" i="76"/>
  <c r="J30" i="76"/>
  <c r="I30" i="76"/>
  <c r="H30" i="76"/>
  <c r="G30" i="76"/>
  <c r="F30" i="76"/>
  <c r="E30" i="76"/>
  <c r="D30" i="76"/>
  <c r="C30" i="76"/>
  <c r="B30" i="76"/>
  <c r="S29" i="76"/>
  <c r="P29" i="76"/>
  <c r="O29" i="76"/>
  <c r="N29" i="76"/>
  <c r="M29" i="76"/>
  <c r="K29" i="76"/>
  <c r="J29" i="76"/>
  <c r="I29" i="76"/>
  <c r="G29" i="76"/>
  <c r="F29" i="76"/>
  <c r="D29" i="76"/>
  <c r="C29" i="76"/>
  <c r="B29" i="76"/>
  <c r="S28" i="76"/>
  <c r="R28" i="76"/>
  <c r="P28" i="76"/>
  <c r="O28" i="76"/>
  <c r="N28" i="76"/>
  <c r="M28" i="76"/>
  <c r="L28" i="76"/>
  <c r="K28" i="76"/>
  <c r="J28" i="76"/>
  <c r="I28" i="76"/>
  <c r="H28" i="76"/>
  <c r="G28" i="76"/>
  <c r="F28" i="76"/>
  <c r="E28" i="76"/>
  <c r="D28" i="76"/>
  <c r="C28" i="76"/>
  <c r="B28" i="76"/>
  <c r="R27" i="76"/>
  <c r="P27" i="76"/>
  <c r="M27" i="76"/>
  <c r="L27" i="76"/>
  <c r="J27" i="76"/>
  <c r="I27" i="76"/>
  <c r="H27" i="76"/>
  <c r="F27" i="76"/>
  <c r="E27" i="76"/>
  <c r="D27" i="76"/>
  <c r="B27" i="76"/>
  <c r="S26" i="76"/>
  <c r="R26" i="76"/>
  <c r="O26" i="76"/>
  <c r="N26" i="76"/>
  <c r="M26" i="76"/>
  <c r="L26" i="76"/>
  <c r="J26" i="76"/>
  <c r="I26" i="76"/>
  <c r="H26" i="76"/>
  <c r="G26" i="76"/>
  <c r="F26" i="76"/>
  <c r="E26" i="76"/>
  <c r="B26" i="76"/>
  <c r="S25" i="76"/>
  <c r="P25" i="76"/>
  <c r="O25" i="76"/>
  <c r="N25" i="76"/>
  <c r="M25" i="76"/>
  <c r="L25" i="76"/>
  <c r="K25" i="76"/>
  <c r="J25" i="76"/>
  <c r="I25" i="76"/>
  <c r="H25" i="76"/>
  <c r="G25" i="76"/>
  <c r="F25" i="76"/>
  <c r="E25" i="76"/>
  <c r="D25" i="76"/>
  <c r="C25" i="76"/>
  <c r="B25" i="76"/>
  <c r="S24" i="76"/>
  <c r="R24" i="76"/>
  <c r="P24" i="76"/>
  <c r="O24" i="76"/>
  <c r="N24" i="76"/>
  <c r="M24" i="76"/>
  <c r="L24" i="76"/>
  <c r="K24" i="76"/>
  <c r="J24" i="76"/>
  <c r="I24" i="76"/>
  <c r="H24" i="76"/>
  <c r="G24" i="76"/>
  <c r="F24" i="76"/>
  <c r="E24" i="76"/>
  <c r="D24" i="76"/>
  <c r="C24" i="76"/>
  <c r="B24" i="76"/>
  <c r="S23" i="76"/>
  <c r="R23" i="76"/>
  <c r="P23" i="76"/>
  <c r="O23" i="76"/>
  <c r="N23" i="76"/>
  <c r="M23" i="76"/>
  <c r="L23" i="76"/>
  <c r="K23" i="76"/>
  <c r="J23" i="76"/>
  <c r="I23" i="76"/>
  <c r="H23" i="76"/>
  <c r="G23" i="76"/>
  <c r="F23" i="76"/>
  <c r="E23" i="76"/>
  <c r="D23" i="76"/>
  <c r="C23" i="76"/>
  <c r="B23" i="76"/>
  <c r="S22" i="76"/>
  <c r="R22" i="76"/>
  <c r="P22" i="76"/>
  <c r="O22" i="76"/>
  <c r="N22" i="76"/>
  <c r="M22" i="76"/>
  <c r="L22" i="76"/>
  <c r="K22" i="76"/>
  <c r="J22" i="76"/>
  <c r="I22" i="76"/>
  <c r="H22" i="76"/>
  <c r="G22" i="76"/>
  <c r="F22" i="76"/>
  <c r="E22" i="76"/>
  <c r="D22" i="76"/>
  <c r="C22" i="76"/>
  <c r="B22" i="76"/>
  <c r="P21" i="76"/>
  <c r="O21" i="76"/>
  <c r="N21" i="76"/>
  <c r="M21" i="76"/>
  <c r="K21" i="76"/>
  <c r="J21" i="76"/>
  <c r="J21" i="104"/>
  <c r="J198" i="104" s="1"/>
  <c r="I21" i="76"/>
  <c r="G21" i="76"/>
  <c r="F21" i="76"/>
  <c r="C21" i="76"/>
  <c r="B21" i="76"/>
  <c r="R20" i="76"/>
  <c r="R20" i="104"/>
  <c r="P20" i="76"/>
  <c r="P20" i="104"/>
  <c r="P197" i="104"/>
  <c r="O20" i="76"/>
  <c r="O20" i="104"/>
  <c r="O197" i="104" s="1"/>
  <c r="N20" i="76"/>
  <c r="N20" i="104"/>
  <c r="N197" i="104" s="1"/>
  <c r="M20" i="76"/>
  <c r="M20" i="104"/>
  <c r="M197" i="104" s="1"/>
  <c r="L20" i="76"/>
  <c r="L20" i="104"/>
  <c r="L197" i="104"/>
  <c r="K20" i="76"/>
  <c r="J20" i="76"/>
  <c r="I20" i="76"/>
  <c r="I20" i="104"/>
  <c r="I197" i="104" s="1"/>
  <c r="H20" i="76"/>
  <c r="H20" i="104"/>
  <c r="G20" i="76"/>
  <c r="F20" i="76"/>
  <c r="F20" i="104"/>
  <c r="E20" i="76"/>
  <c r="D20" i="76"/>
  <c r="D20" i="104"/>
  <c r="C20" i="76"/>
  <c r="B20" i="76"/>
  <c r="B20" i="104"/>
  <c r="B197" i="104" s="1"/>
  <c r="S19" i="76"/>
  <c r="S19" i="104"/>
  <c r="R19" i="76"/>
  <c r="R19" i="104"/>
  <c r="P19" i="76"/>
  <c r="O19" i="76"/>
  <c r="O19" i="104"/>
  <c r="O196" i="104" s="1"/>
  <c r="N19" i="76"/>
  <c r="M19" i="76"/>
  <c r="M19" i="104"/>
  <c r="M196" i="104" s="1"/>
  <c r="L19" i="76"/>
  <c r="J19" i="76"/>
  <c r="I19" i="76"/>
  <c r="H19" i="76"/>
  <c r="E19" i="76"/>
  <c r="D19" i="76"/>
  <c r="S18" i="76"/>
  <c r="R18" i="76"/>
  <c r="P18" i="76"/>
  <c r="N18" i="76"/>
  <c r="N18" i="104"/>
  <c r="N195" i="104" s="1"/>
  <c r="M18" i="76"/>
  <c r="L18" i="76"/>
  <c r="L18" i="104"/>
  <c r="L195" i="104" s="1"/>
  <c r="K18" i="76"/>
  <c r="K18" i="104"/>
  <c r="K195" i="104"/>
  <c r="J18" i="76"/>
  <c r="J18" i="104"/>
  <c r="J195" i="104" s="1"/>
  <c r="I18" i="76"/>
  <c r="H18" i="76"/>
  <c r="H18" i="104"/>
  <c r="G18" i="76"/>
  <c r="G18" i="104"/>
  <c r="F18" i="76"/>
  <c r="F18" i="104"/>
  <c r="E18" i="76"/>
  <c r="E18" i="104"/>
  <c r="D18" i="76"/>
  <c r="D18" i="104"/>
  <c r="C18" i="76"/>
  <c r="B18" i="76"/>
  <c r="B18" i="104"/>
  <c r="B195" i="104"/>
  <c r="S17" i="76"/>
  <c r="R17" i="76"/>
  <c r="R17" i="104"/>
  <c r="P17" i="76"/>
  <c r="O17" i="76"/>
  <c r="N17" i="76"/>
  <c r="L17" i="76"/>
  <c r="K17" i="76"/>
  <c r="J17" i="76"/>
  <c r="H17" i="76"/>
  <c r="H17" i="104"/>
  <c r="G17" i="76"/>
  <c r="G17" i="104"/>
  <c r="F17" i="76"/>
  <c r="E17" i="76"/>
  <c r="D17" i="76"/>
  <c r="D17" i="104"/>
  <c r="C17" i="76"/>
  <c r="B17" i="76"/>
  <c r="S16" i="76"/>
  <c r="S16" i="104"/>
  <c r="R16" i="76"/>
  <c r="R16" i="104"/>
  <c r="P16" i="76"/>
  <c r="P16" i="104"/>
  <c r="O16" i="76"/>
  <c r="M16" i="76"/>
  <c r="L16" i="76"/>
  <c r="K16" i="76"/>
  <c r="J16" i="76"/>
  <c r="H16" i="76"/>
  <c r="H16" i="104"/>
  <c r="G16" i="76"/>
  <c r="F16" i="76"/>
  <c r="F16" i="104"/>
  <c r="E16" i="76"/>
  <c r="D16" i="76"/>
  <c r="D16" i="104"/>
  <c r="C16" i="76"/>
  <c r="B16" i="76"/>
  <c r="B16" i="104"/>
  <c r="B193" i="104"/>
  <c r="S15" i="76"/>
  <c r="S15" i="104"/>
  <c r="R15" i="76"/>
  <c r="R15" i="104"/>
  <c r="P15" i="76"/>
  <c r="P15" i="104"/>
  <c r="O15" i="76"/>
  <c r="O15" i="104"/>
  <c r="O192" i="104" s="1"/>
  <c r="M15" i="76"/>
  <c r="L15" i="76"/>
  <c r="K15" i="76"/>
  <c r="J15" i="76"/>
  <c r="I15" i="76"/>
  <c r="H15" i="76"/>
  <c r="G15" i="76"/>
  <c r="F15" i="76"/>
  <c r="E15" i="76"/>
  <c r="D15" i="76"/>
  <c r="C15" i="76"/>
  <c r="B15" i="76"/>
  <c r="S14" i="76"/>
  <c r="R14" i="76"/>
  <c r="P14" i="76"/>
  <c r="O14" i="76"/>
  <c r="N14" i="76"/>
  <c r="M14" i="76"/>
  <c r="L14" i="76"/>
  <c r="K14" i="76"/>
  <c r="J14" i="76"/>
  <c r="I14" i="76"/>
  <c r="H14" i="76"/>
  <c r="G14" i="76"/>
  <c r="F14" i="76"/>
  <c r="E14" i="76"/>
  <c r="C14" i="76"/>
  <c r="C14" i="104"/>
  <c r="B14" i="76"/>
  <c r="S13" i="76"/>
  <c r="S13" i="104"/>
  <c r="R13" i="76"/>
  <c r="P13" i="76"/>
  <c r="P13" i="104"/>
  <c r="O13" i="76"/>
  <c r="N13" i="76"/>
  <c r="N13" i="104"/>
  <c r="N190" i="104"/>
  <c r="M13" i="76"/>
  <c r="K13" i="76"/>
  <c r="J13" i="76"/>
  <c r="I13" i="76"/>
  <c r="H13" i="76"/>
  <c r="G13" i="76"/>
  <c r="F13" i="76"/>
  <c r="D13" i="76"/>
  <c r="C13" i="76"/>
  <c r="C13" i="104"/>
  <c r="B13" i="76"/>
  <c r="B13" i="104"/>
  <c r="S12" i="76"/>
  <c r="S12" i="104"/>
  <c r="P12" i="76"/>
  <c r="O12" i="76"/>
  <c r="N12" i="76"/>
  <c r="M12" i="76"/>
  <c r="L12" i="76"/>
  <c r="K12" i="76"/>
  <c r="J12" i="76"/>
  <c r="I12" i="76"/>
  <c r="H12" i="76"/>
  <c r="G12" i="76"/>
  <c r="F12" i="76"/>
  <c r="D12" i="76"/>
  <c r="C12" i="76"/>
  <c r="B12" i="76"/>
  <c r="R11" i="76"/>
  <c r="P11" i="76"/>
  <c r="O11" i="76"/>
  <c r="N11" i="76"/>
  <c r="M11" i="76"/>
  <c r="L11" i="76"/>
  <c r="J11" i="76"/>
  <c r="J11" i="104"/>
  <c r="J188" i="104"/>
  <c r="I11" i="76"/>
  <c r="H11" i="76"/>
  <c r="H11" i="104"/>
  <c r="F11" i="76"/>
  <c r="E11" i="76"/>
  <c r="D11" i="76"/>
  <c r="B11" i="76"/>
  <c r="B11" i="104"/>
  <c r="B188" i="104" s="1"/>
  <c r="S10" i="76"/>
  <c r="S10" i="104"/>
  <c r="R10" i="76"/>
  <c r="O10" i="76"/>
  <c r="N10" i="76"/>
  <c r="M10" i="76"/>
  <c r="L10" i="76"/>
  <c r="K10" i="76"/>
  <c r="J10" i="76"/>
  <c r="I10" i="76"/>
  <c r="H10" i="76"/>
  <c r="G10" i="76"/>
  <c r="F10" i="76"/>
  <c r="E10" i="76"/>
  <c r="D10" i="76"/>
  <c r="C10" i="76"/>
  <c r="B10" i="76"/>
  <c r="S9" i="76"/>
  <c r="R9" i="76"/>
  <c r="P9" i="76"/>
  <c r="O9" i="76"/>
  <c r="N9" i="76"/>
  <c r="L9" i="76"/>
  <c r="K9" i="76"/>
  <c r="K9" i="104"/>
  <c r="K186" i="104"/>
  <c r="J9" i="76"/>
  <c r="J9" i="104"/>
  <c r="J186" i="104" s="1"/>
  <c r="H9" i="76"/>
  <c r="G9" i="76"/>
  <c r="F9" i="76"/>
  <c r="E9" i="76"/>
  <c r="D9" i="76"/>
  <c r="C9" i="76"/>
  <c r="B9" i="76"/>
  <c r="S8" i="76"/>
  <c r="R8" i="76"/>
  <c r="P8" i="76"/>
  <c r="O8" i="76"/>
  <c r="L8" i="76"/>
  <c r="K8" i="76"/>
  <c r="I8" i="76"/>
  <c r="I8" i="104"/>
  <c r="I185" i="104" s="1"/>
  <c r="H8" i="76"/>
  <c r="G8" i="76"/>
  <c r="G8" i="104"/>
  <c r="F8" i="76"/>
  <c r="F8" i="104"/>
  <c r="E8" i="76"/>
  <c r="D8" i="76"/>
  <c r="D8" i="104"/>
  <c r="C8" i="76"/>
  <c r="C8" i="104"/>
  <c r="B8" i="76"/>
  <c r="B8" i="104"/>
  <c r="B185" i="104"/>
  <c r="S7" i="76"/>
  <c r="R7" i="76"/>
  <c r="R7" i="104"/>
  <c r="P7" i="76"/>
  <c r="P7" i="104"/>
  <c r="P184" i="104" s="1"/>
  <c r="O7" i="76"/>
  <c r="O7" i="104"/>
  <c r="O184" i="104" s="1"/>
  <c r="N7" i="76"/>
  <c r="M7" i="76"/>
  <c r="L7" i="76"/>
  <c r="L7" i="104"/>
  <c r="L184" i="104"/>
  <c r="K7" i="76"/>
  <c r="K7" i="104"/>
  <c r="K184" i="104" s="1"/>
  <c r="J7" i="76"/>
  <c r="J7" i="104"/>
  <c r="J184" i="104" s="1"/>
  <c r="I7" i="76"/>
  <c r="H7" i="76"/>
  <c r="H7" i="104"/>
  <c r="G7" i="76"/>
  <c r="F7" i="76"/>
  <c r="E7" i="76"/>
  <c r="D7" i="76"/>
  <c r="D7" i="104"/>
  <c r="C7" i="76"/>
  <c r="C7" i="104"/>
  <c r="B7" i="76"/>
  <c r="B7" i="104"/>
  <c r="B184" i="104" s="1"/>
  <c r="S6" i="76"/>
  <c r="R6" i="76"/>
  <c r="R6" i="104"/>
  <c r="P6" i="76"/>
  <c r="P6" i="104"/>
  <c r="O6" i="76"/>
  <c r="O6" i="104"/>
  <c r="O183" i="104" s="1"/>
  <c r="N6" i="76"/>
  <c r="N6" i="104"/>
  <c r="N183" i="104" s="1"/>
  <c r="M6" i="76"/>
  <c r="L6" i="76"/>
  <c r="J6" i="76"/>
  <c r="I6" i="76"/>
  <c r="G6" i="76"/>
  <c r="G6" i="104"/>
  <c r="F6" i="76"/>
  <c r="E6" i="76"/>
  <c r="D6" i="76"/>
  <c r="D6" i="104"/>
  <c r="C6" i="76"/>
  <c r="C6" i="104"/>
  <c r="B6" i="76"/>
  <c r="B6" i="104"/>
  <c r="B183" i="104" s="1"/>
  <c r="S5" i="76"/>
  <c r="S5" i="104"/>
  <c r="R5" i="76"/>
  <c r="P5" i="76"/>
  <c r="P5" i="104"/>
  <c r="O5" i="76"/>
  <c r="N5" i="76"/>
  <c r="M5" i="76"/>
  <c r="K5" i="76"/>
  <c r="J5" i="76"/>
  <c r="I5" i="76"/>
  <c r="H5" i="76"/>
  <c r="G5" i="76"/>
  <c r="F5" i="76"/>
  <c r="E5" i="76"/>
  <c r="D5" i="76"/>
  <c r="C5" i="76"/>
  <c r="B5" i="76"/>
  <c r="S56" i="75"/>
  <c r="R56" i="75"/>
  <c r="P56" i="75"/>
  <c r="O56" i="75"/>
  <c r="O233" i="75" s="1"/>
  <c r="G61" i="102" s="1"/>
  <c r="N56" i="75"/>
  <c r="N233" i="75" s="1"/>
  <c r="G60" i="102" s="1"/>
  <c r="M56" i="75"/>
  <c r="M233" i="75"/>
  <c r="L56" i="75"/>
  <c r="L233" i="75" s="1"/>
  <c r="G58" i="102" s="1"/>
  <c r="K56" i="75"/>
  <c r="K233" i="75" s="1"/>
  <c r="G57" i="102" s="1"/>
  <c r="J56" i="75"/>
  <c r="J233" i="75" s="1"/>
  <c r="G56" i="102" s="1"/>
  <c r="I56" i="75"/>
  <c r="I233" i="75"/>
  <c r="H56" i="75"/>
  <c r="G56" i="75"/>
  <c r="F56" i="75"/>
  <c r="E56" i="75"/>
  <c r="D56" i="75"/>
  <c r="G27" i="102" s="1"/>
  <c r="C56" i="75"/>
  <c r="G26" i="102"/>
  <c r="B56" i="75"/>
  <c r="B233" i="75" s="1"/>
  <c r="G48" i="102" s="1"/>
  <c r="S55" i="75"/>
  <c r="R55" i="75"/>
  <c r="P55" i="75"/>
  <c r="P232" i="75" s="1"/>
  <c r="O55" i="75"/>
  <c r="O232" i="75" s="1"/>
  <c r="N55" i="75"/>
  <c r="N232" i="75" s="1"/>
  <c r="M55" i="75"/>
  <c r="M232" i="75" s="1"/>
  <c r="L55" i="75"/>
  <c r="L232" i="75"/>
  <c r="K55" i="75"/>
  <c r="K232" i="75" s="1"/>
  <c r="J55" i="75"/>
  <c r="J232" i="75" s="1"/>
  <c r="I55" i="75"/>
  <c r="I232" i="75"/>
  <c r="H55" i="75"/>
  <c r="G55" i="75"/>
  <c r="F55" i="75"/>
  <c r="E55" i="75"/>
  <c r="B55" i="75"/>
  <c r="B232" i="75" s="1"/>
  <c r="S54" i="75"/>
  <c r="R54" i="75"/>
  <c r="P54" i="75"/>
  <c r="O54" i="75"/>
  <c r="O231" i="75" s="1"/>
  <c r="N54" i="75"/>
  <c r="N231" i="75"/>
  <c r="M54" i="75"/>
  <c r="M231" i="75"/>
  <c r="L54" i="75"/>
  <c r="L231" i="75" s="1"/>
  <c r="K54" i="75"/>
  <c r="K231" i="75" s="1"/>
  <c r="J54" i="75"/>
  <c r="J231" i="75"/>
  <c r="I54" i="75"/>
  <c r="I231" i="75"/>
  <c r="H54" i="75"/>
  <c r="G54" i="75"/>
  <c r="F54" i="75"/>
  <c r="E54" i="75"/>
  <c r="B54" i="75"/>
  <c r="B231" i="75"/>
  <c r="S53" i="75"/>
  <c r="R53" i="75"/>
  <c r="P53" i="75"/>
  <c r="O53" i="75"/>
  <c r="O230" i="75"/>
  <c r="N53" i="75"/>
  <c r="N230" i="75" s="1"/>
  <c r="M53" i="75"/>
  <c r="M230" i="75" s="1"/>
  <c r="L53" i="75"/>
  <c r="L230" i="75" s="1"/>
  <c r="K53" i="75"/>
  <c r="K230" i="75"/>
  <c r="J53" i="75"/>
  <c r="J230" i="75" s="1"/>
  <c r="I53" i="75"/>
  <c r="I230" i="75" s="1"/>
  <c r="H53" i="75"/>
  <c r="G53" i="75"/>
  <c r="F53" i="75"/>
  <c r="E53" i="75"/>
  <c r="B53" i="75"/>
  <c r="B230" i="75" s="1"/>
  <c r="S52" i="75"/>
  <c r="R52" i="75"/>
  <c r="P52" i="75"/>
  <c r="O52" i="75"/>
  <c r="O229" i="75" s="1"/>
  <c r="N52" i="75"/>
  <c r="N229" i="75" s="1"/>
  <c r="M52" i="75"/>
  <c r="M229" i="75"/>
  <c r="L52" i="75"/>
  <c r="L229" i="75"/>
  <c r="K52" i="75"/>
  <c r="K229" i="75" s="1"/>
  <c r="J52" i="75"/>
  <c r="J229" i="75" s="1"/>
  <c r="I52" i="75"/>
  <c r="I229" i="75"/>
  <c r="H52" i="75"/>
  <c r="G52" i="75"/>
  <c r="F52" i="75"/>
  <c r="E52" i="75"/>
  <c r="B52" i="75"/>
  <c r="B229" i="75" s="1"/>
  <c r="S51" i="75"/>
  <c r="R51" i="75"/>
  <c r="P51" i="75"/>
  <c r="O51" i="75"/>
  <c r="O228" i="75"/>
  <c r="N51" i="75"/>
  <c r="N228" i="75"/>
  <c r="M51" i="75"/>
  <c r="M228" i="75" s="1"/>
  <c r="L51" i="75"/>
  <c r="L228" i="75" s="1"/>
  <c r="K51" i="75"/>
  <c r="K228" i="75"/>
  <c r="J51" i="75"/>
  <c r="J228" i="75"/>
  <c r="I51" i="75"/>
  <c r="I228" i="75" s="1"/>
  <c r="H51" i="75"/>
  <c r="G51" i="75"/>
  <c r="F51" i="75"/>
  <c r="E51" i="75"/>
  <c r="B51" i="75"/>
  <c r="B228" i="75"/>
  <c r="S50" i="75"/>
  <c r="R50" i="75"/>
  <c r="P50" i="75"/>
  <c r="O50" i="75"/>
  <c r="O227" i="75"/>
  <c r="N50" i="75"/>
  <c r="N227" i="75" s="1"/>
  <c r="M50" i="75"/>
  <c r="M227" i="75" s="1"/>
  <c r="L50" i="75"/>
  <c r="L227" i="75"/>
  <c r="K50" i="75"/>
  <c r="K227" i="75"/>
  <c r="J50" i="75"/>
  <c r="J227" i="75" s="1"/>
  <c r="I50" i="75"/>
  <c r="I227" i="75" s="1"/>
  <c r="H50" i="75"/>
  <c r="G50" i="75"/>
  <c r="F50" i="75"/>
  <c r="E50" i="75"/>
  <c r="B50" i="75"/>
  <c r="B227" i="75" s="1"/>
  <c r="S49" i="75"/>
  <c r="R49" i="75"/>
  <c r="P49" i="75"/>
  <c r="O49" i="75"/>
  <c r="O226" i="75" s="1"/>
  <c r="N49" i="75"/>
  <c r="N226" i="75"/>
  <c r="M49" i="75"/>
  <c r="M226" i="75"/>
  <c r="L49" i="75"/>
  <c r="L226" i="75" s="1"/>
  <c r="K49" i="75"/>
  <c r="K226" i="75" s="1"/>
  <c r="J49" i="75"/>
  <c r="J226" i="75"/>
  <c r="I49" i="75"/>
  <c r="I226" i="75"/>
  <c r="H49" i="75"/>
  <c r="G49" i="75"/>
  <c r="F49" i="75"/>
  <c r="E49" i="75"/>
  <c r="B49" i="75"/>
  <c r="B226" i="75"/>
  <c r="S48" i="75"/>
  <c r="R48" i="75"/>
  <c r="R225" i="75" s="1"/>
  <c r="P48" i="75"/>
  <c r="O48" i="75"/>
  <c r="O225" i="75"/>
  <c r="N48" i="75"/>
  <c r="N225" i="75"/>
  <c r="M48" i="75"/>
  <c r="M225" i="75" s="1"/>
  <c r="L48" i="75"/>
  <c r="L225" i="75" s="1"/>
  <c r="K48" i="75"/>
  <c r="K225" i="75"/>
  <c r="J48" i="75"/>
  <c r="J225" i="75"/>
  <c r="I48" i="75"/>
  <c r="I225" i="75" s="1"/>
  <c r="H48" i="75"/>
  <c r="G48" i="75"/>
  <c r="F48" i="75"/>
  <c r="E48" i="75"/>
  <c r="B48" i="75"/>
  <c r="B225" i="75"/>
  <c r="S47" i="75"/>
  <c r="G42" i="102"/>
  <c r="R47" i="75"/>
  <c r="R224" i="75" s="1"/>
  <c r="P47" i="75"/>
  <c r="O47" i="75"/>
  <c r="O224" i="75"/>
  <c r="N47" i="75"/>
  <c r="N224" i="75"/>
  <c r="M47" i="75"/>
  <c r="M224" i="75" s="1"/>
  <c r="L47" i="75"/>
  <c r="L224" i="75" s="1"/>
  <c r="K47" i="75"/>
  <c r="K224" i="75"/>
  <c r="J47" i="75"/>
  <c r="J224" i="75"/>
  <c r="I47" i="75"/>
  <c r="I224" i="75" s="1"/>
  <c r="H47" i="75"/>
  <c r="G47" i="75"/>
  <c r="F47" i="75"/>
  <c r="E47" i="75"/>
  <c r="B47" i="75"/>
  <c r="B224" i="75"/>
  <c r="S46" i="75"/>
  <c r="R46" i="75"/>
  <c r="P46" i="75"/>
  <c r="P223" i="75" s="1"/>
  <c r="O46" i="75"/>
  <c r="O223" i="75" s="1"/>
  <c r="N46" i="75"/>
  <c r="N223" i="75" s="1"/>
  <c r="M46" i="75"/>
  <c r="M223" i="75"/>
  <c r="L46" i="75"/>
  <c r="L223" i="75"/>
  <c r="K46" i="75"/>
  <c r="K223" i="75" s="1"/>
  <c r="J46" i="75"/>
  <c r="J223" i="75" s="1"/>
  <c r="I46" i="75"/>
  <c r="I223" i="75"/>
  <c r="H46" i="75"/>
  <c r="G46" i="75"/>
  <c r="F46" i="75"/>
  <c r="E46" i="75"/>
  <c r="B46" i="75"/>
  <c r="B223" i="75" s="1"/>
  <c r="S45" i="75"/>
  <c r="R45" i="75"/>
  <c r="P45" i="75"/>
  <c r="O45" i="75"/>
  <c r="O222" i="75" s="1"/>
  <c r="N45" i="75"/>
  <c r="N222" i="75"/>
  <c r="M45" i="75"/>
  <c r="M222" i="75" s="1"/>
  <c r="L45" i="75"/>
  <c r="L222" i="75" s="1"/>
  <c r="K45" i="75"/>
  <c r="K222" i="75" s="1"/>
  <c r="J45" i="75"/>
  <c r="J222" i="75"/>
  <c r="I45" i="75"/>
  <c r="I222" i="75" s="1"/>
  <c r="H45" i="75"/>
  <c r="G45" i="75"/>
  <c r="F45" i="75"/>
  <c r="E45" i="75"/>
  <c r="B45" i="75"/>
  <c r="B222" i="75"/>
  <c r="S44" i="75"/>
  <c r="R44" i="75"/>
  <c r="P44" i="75"/>
  <c r="O44" i="75"/>
  <c r="O221" i="75"/>
  <c r="N44" i="75"/>
  <c r="N221" i="75" s="1"/>
  <c r="M44" i="75"/>
  <c r="M221" i="75" s="1"/>
  <c r="L44" i="75"/>
  <c r="L221" i="75"/>
  <c r="K44" i="75"/>
  <c r="K221" i="75"/>
  <c r="J44" i="75"/>
  <c r="J221" i="75" s="1"/>
  <c r="I44" i="75"/>
  <c r="I221" i="75" s="1"/>
  <c r="H44" i="75"/>
  <c r="G44" i="75"/>
  <c r="F44" i="75"/>
  <c r="E44" i="75"/>
  <c r="B44" i="75"/>
  <c r="B221" i="75" s="1"/>
  <c r="S43" i="75"/>
  <c r="R43" i="75"/>
  <c r="P43" i="75"/>
  <c r="O43" i="75"/>
  <c r="O220" i="75" s="1"/>
  <c r="N43" i="75"/>
  <c r="N220" i="75" s="1"/>
  <c r="M43" i="75"/>
  <c r="M220" i="75"/>
  <c r="L43" i="75"/>
  <c r="L220" i="75" s="1"/>
  <c r="K43" i="75"/>
  <c r="K220" i="75" s="1"/>
  <c r="J43" i="75"/>
  <c r="J220" i="75" s="1"/>
  <c r="I43" i="75"/>
  <c r="I220" i="75"/>
  <c r="H43" i="75"/>
  <c r="G43" i="75"/>
  <c r="F43" i="75"/>
  <c r="E43" i="75"/>
  <c r="B43" i="75"/>
  <c r="B220" i="75" s="1"/>
  <c r="S42" i="75"/>
  <c r="R42" i="75"/>
  <c r="P42" i="75"/>
  <c r="O42" i="75"/>
  <c r="O219" i="75"/>
  <c r="N42" i="75"/>
  <c r="N219" i="75"/>
  <c r="M42" i="75"/>
  <c r="M219" i="75" s="1"/>
  <c r="L42" i="75"/>
  <c r="L219" i="75" s="1"/>
  <c r="K42" i="75"/>
  <c r="K219" i="75"/>
  <c r="J42" i="75"/>
  <c r="J219" i="75"/>
  <c r="I42" i="75"/>
  <c r="I219" i="75" s="1"/>
  <c r="H42" i="75"/>
  <c r="G42" i="75"/>
  <c r="F42" i="75"/>
  <c r="E42" i="75"/>
  <c r="B42" i="75"/>
  <c r="B219" i="75"/>
  <c r="S41" i="75"/>
  <c r="R41" i="75"/>
  <c r="P41" i="75"/>
  <c r="O41" i="75"/>
  <c r="O218" i="75" s="1"/>
  <c r="N41" i="75"/>
  <c r="N218" i="75" s="1"/>
  <c r="M41" i="75"/>
  <c r="M218" i="75" s="1"/>
  <c r="L41" i="75"/>
  <c r="L218" i="75"/>
  <c r="K41" i="75"/>
  <c r="K218" i="75" s="1"/>
  <c r="J41" i="75"/>
  <c r="J218" i="75" s="1"/>
  <c r="I41" i="75"/>
  <c r="I218" i="75" s="1"/>
  <c r="H41" i="75"/>
  <c r="G41" i="75"/>
  <c r="F41" i="75"/>
  <c r="E41" i="75"/>
  <c r="B41" i="75"/>
  <c r="B218" i="75" s="1"/>
  <c r="S40" i="75"/>
  <c r="S217" i="75" s="1"/>
  <c r="R40" i="75"/>
  <c r="P40" i="75"/>
  <c r="O40" i="75"/>
  <c r="O217" i="75" s="1"/>
  <c r="N40" i="75"/>
  <c r="N217" i="75"/>
  <c r="M40" i="75"/>
  <c r="M217" i="75"/>
  <c r="L40" i="75"/>
  <c r="L217" i="75" s="1"/>
  <c r="K40" i="75"/>
  <c r="K217" i="75" s="1"/>
  <c r="J40" i="75"/>
  <c r="J217" i="75"/>
  <c r="I40" i="75"/>
  <c r="I217" i="75"/>
  <c r="H40" i="75"/>
  <c r="G40" i="75"/>
  <c r="F40" i="75"/>
  <c r="E40" i="75"/>
  <c r="B40" i="75"/>
  <c r="B217" i="75"/>
  <c r="S39" i="75"/>
  <c r="R39" i="75"/>
  <c r="P39" i="75"/>
  <c r="O39" i="75"/>
  <c r="O216" i="75"/>
  <c r="N39" i="75"/>
  <c r="N216" i="75" s="1"/>
  <c r="M39" i="75"/>
  <c r="M216" i="75" s="1"/>
  <c r="L39" i="75"/>
  <c r="L216" i="75" s="1"/>
  <c r="K39" i="75"/>
  <c r="K216" i="75"/>
  <c r="J39" i="75"/>
  <c r="J216" i="75" s="1"/>
  <c r="I39" i="75"/>
  <c r="I216" i="75" s="1"/>
  <c r="H39" i="75"/>
  <c r="G39" i="75"/>
  <c r="F39" i="75"/>
  <c r="E39" i="75"/>
  <c r="B39" i="75"/>
  <c r="B216" i="75" s="1"/>
  <c r="S38" i="75"/>
  <c r="R38" i="75"/>
  <c r="P38" i="75"/>
  <c r="P215" i="75" s="1"/>
  <c r="O38" i="75"/>
  <c r="O215" i="75" s="1"/>
  <c r="N38" i="75"/>
  <c r="N215" i="75" s="1"/>
  <c r="M38" i="75"/>
  <c r="M215" i="75"/>
  <c r="L38" i="75"/>
  <c r="L215" i="75"/>
  <c r="K38" i="75"/>
  <c r="K215" i="75" s="1"/>
  <c r="J38" i="75"/>
  <c r="J215" i="75" s="1"/>
  <c r="I38" i="75"/>
  <c r="I215" i="75"/>
  <c r="H38" i="75"/>
  <c r="G38" i="75"/>
  <c r="F38" i="75"/>
  <c r="E38" i="75"/>
  <c r="B38" i="75"/>
  <c r="B215" i="75" s="1"/>
  <c r="S37" i="75"/>
  <c r="R37" i="75"/>
  <c r="P37" i="75"/>
  <c r="O37" i="75"/>
  <c r="O214" i="75" s="1"/>
  <c r="N37" i="75"/>
  <c r="N214" i="75"/>
  <c r="M37" i="75"/>
  <c r="M214" i="75" s="1"/>
  <c r="L37" i="75"/>
  <c r="L214" i="75" s="1"/>
  <c r="K37" i="75"/>
  <c r="K214" i="75" s="1"/>
  <c r="J37" i="75"/>
  <c r="J214" i="75"/>
  <c r="I37" i="75"/>
  <c r="I214" i="75" s="1"/>
  <c r="H37" i="75"/>
  <c r="G37" i="75"/>
  <c r="F37" i="75"/>
  <c r="E37" i="75"/>
  <c r="B37" i="75"/>
  <c r="B214" i="75"/>
  <c r="S36" i="75"/>
  <c r="R36" i="75"/>
  <c r="R213" i="75"/>
  <c r="P36" i="75"/>
  <c r="O36" i="75"/>
  <c r="O213" i="75" s="1"/>
  <c r="N36" i="75"/>
  <c r="N213" i="75"/>
  <c r="M36" i="75"/>
  <c r="M213" i="75" s="1"/>
  <c r="L36" i="75"/>
  <c r="L213" i="75" s="1"/>
  <c r="K36" i="75"/>
  <c r="K213" i="75" s="1"/>
  <c r="J36" i="75"/>
  <c r="J213" i="75"/>
  <c r="I36" i="75"/>
  <c r="I213" i="75" s="1"/>
  <c r="H36" i="75"/>
  <c r="G36" i="75"/>
  <c r="F36" i="75"/>
  <c r="E36" i="75"/>
  <c r="B36" i="75"/>
  <c r="B213" i="75"/>
  <c r="S35" i="75"/>
  <c r="R35" i="75"/>
  <c r="P35" i="75"/>
  <c r="O35" i="75"/>
  <c r="O212" i="75"/>
  <c r="N35" i="75"/>
  <c r="N212" i="75" s="1"/>
  <c r="M35" i="75"/>
  <c r="M212" i="75" s="1"/>
  <c r="L35" i="75"/>
  <c r="L212" i="75"/>
  <c r="K35" i="75"/>
  <c r="K212" i="75"/>
  <c r="J35" i="75"/>
  <c r="J212" i="75" s="1"/>
  <c r="I35" i="75"/>
  <c r="I212" i="75" s="1"/>
  <c r="H35" i="75"/>
  <c r="G35" i="75"/>
  <c r="F35" i="75"/>
  <c r="E35" i="75"/>
  <c r="B35" i="75"/>
  <c r="B212" i="75" s="1"/>
  <c r="S34" i="75"/>
  <c r="R34" i="75"/>
  <c r="P34" i="75"/>
  <c r="O34" i="75"/>
  <c r="O211" i="75" s="1"/>
  <c r="N34" i="75"/>
  <c r="N211" i="75" s="1"/>
  <c r="M34" i="75"/>
  <c r="M211" i="75"/>
  <c r="L34" i="75"/>
  <c r="L211" i="75" s="1"/>
  <c r="K34" i="75"/>
  <c r="K211" i="75" s="1"/>
  <c r="J34" i="75"/>
  <c r="J211" i="75" s="1"/>
  <c r="I34" i="75"/>
  <c r="I211" i="75"/>
  <c r="H34" i="75"/>
  <c r="G34" i="75"/>
  <c r="F34" i="75"/>
  <c r="E34" i="75"/>
  <c r="B34" i="75"/>
  <c r="B211" i="75" s="1"/>
  <c r="S33" i="75"/>
  <c r="R33" i="75"/>
  <c r="P33" i="75"/>
  <c r="O33" i="75"/>
  <c r="O210" i="75"/>
  <c r="N33" i="75"/>
  <c r="N210" i="75"/>
  <c r="M33" i="75"/>
  <c r="M210" i="75" s="1"/>
  <c r="L33" i="75"/>
  <c r="L210" i="75" s="1"/>
  <c r="K33" i="75"/>
  <c r="K210" i="75"/>
  <c r="J33" i="75"/>
  <c r="J210" i="75"/>
  <c r="I33" i="75"/>
  <c r="I210" i="75" s="1"/>
  <c r="H33" i="75"/>
  <c r="G33" i="75"/>
  <c r="F33" i="75"/>
  <c r="E33" i="75"/>
  <c r="B33" i="75"/>
  <c r="B210" i="75"/>
  <c r="S32" i="75"/>
  <c r="R32" i="75"/>
  <c r="P32" i="75"/>
  <c r="O32" i="75"/>
  <c r="O209" i="75" s="1"/>
  <c r="N32" i="75"/>
  <c r="N209" i="75" s="1"/>
  <c r="M32" i="75"/>
  <c r="M209" i="75" s="1"/>
  <c r="L32" i="75"/>
  <c r="L209" i="75"/>
  <c r="K32" i="75"/>
  <c r="K209" i="75" s="1"/>
  <c r="J32" i="75"/>
  <c r="J209" i="75" s="1"/>
  <c r="I32" i="75"/>
  <c r="I209" i="75" s="1"/>
  <c r="H32" i="75"/>
  <c r="G32" i="75"/>
  <c r="F32" i="75"/>
  <c r="E32" i="75"/>
  <c r="B32" i="75"/>
  <c r="B209" i="75" s="1"/>
  <c r="S31" i="75"/>
  <c r="S208" i="75" s="1"/>
  <c r="R31" i="75"/>
  <c r="P31" i="75"/>
  <c r="O31" i="75"/>
  <c r="O208" i="75" s="1"/>
  <c r="N31" i="75"/>
  <c r="N208" i="75"/>
  <c r="M31" i="75"/>
  <c r="M208" i="75"/>
  <c r="L31" i="75"/>
  <c r="L208" i="75"/>
  <c r="K31" i="75"/>
  <c r="K208" i="75" s="1"/>
  <c r="J31" i="75"/>
  <c r="J208" i="75"/>
  <c r="I31" i="75"/>
  <c r="I208" i="75"/>
  <c r="H31" i="75"/>
  <c r="G31" i="75"/>
  <c r="F31" i="75"/>
  <c r="E31" i="75"/>
  <c r="B31" i="75"/>
  <c r="B208" i="75"/>
  <c r="S30" i="75"/>
  <c r="R30" i="75"/>
  <c r="R207" i="75" s="1"/>
  <c r="P30" i="75"/>
  <c r="O30" i="75"/>
  <c r="O207" i="75"/>
  <c r="N30" i="75"/>
  <c r="N207" i="75" s="1"/>
  <c r="M30" i="75"/>
  <c r="M207" i="75" s="1"/>
  <c r="L30" i="75"/>
  <c r="L207" i="75" s="1"/>
  <c r="K30" i="75"/>
  <c r="K207" i="75"/>
  <c r="J30" i="75"/>
  <c r="J207" i="75" s="1"/>
  <c r="I30" i="75"/>
  <c r="I207" i="75" s="1"/>
  <c r="H30" i="75"/>
  <c r="G30" i="75"/>
  <c r="F30" i="75"/>
  <c r="E30" i="75"/>
  <c r="B30" i="75"/>
  <c r="B207" i="75" s="1"/>
  <c r="S29" i="75"/>
  <c r="R29" i="75"/>
  <c r="P29" i="75"/>
  <c r="P206" i="75" s="1"/>
  <c r="O29" i="75"/>
  <c r="O206" i="75"/>
  <c r="N29" i="75"/>
  <c r="N206" i="75" s="1"/>
  <c r="M29" i="75"/>
  <c r="M206" i="75"/>
  <c r="L29" i="75"/>
  <c r="L206" i="75"/>
  <c r="K29" i="75"/>
  <c r="K206" i="75"/>
  <c r="J29" i="75"/>
  <c r="J206" i="75" s="1"/>
  <c r="I29" i="75"/>
  <c r="I206" i="75"/>
  <c r="H29" i="75"/>
  <c r="G29" i="75"/>
  <c r="F29" i="75"/>
  <c r="E29" i="75"/>
  <c r="B29" i="75"/>
  <c r="B206" i="75" s="1"/>
  <c r="S28" i="75"/>
  <c r="R28" i="75"/>
  <c r="P28" i="75"/>
  <c r="O28" i="75"/>
  <c r="O205" i="75" s="1"/>
  <c r="N28" i="75"/>
  <c r="N205" i="75"/>
  <c r="M28" i="75"/>
  <c r="M205" i="75"/>
  <c r="L28" i="75"/>
  <c r="L205" i="75" s="1"/>
  <c r="K28" i="75"/>
  <c r="K205" i="75" s="1"/>
  <c r="J28" i="75"/>
  <c r="J205" i="75"/>
  <c r="I28" i="75"/>
  <c r="I205" i="75"/>
  <c r="H28" i="75"/>
  <c r="G28" i="75"/>
  <c r="F28" i="75"/>
  <c r="E28" i="75"/>
  <c r="B28" i="75"/>
  <c r="B205" i="75"/>
  <c r="S27" i="75"/>
  <c r="R27" i="75"/>
  <c r="P27" i="75"/>
  <c r="O27" i="75"/>
  <c r="O204" i="75"/>
  <c r="N27" i="75"/>
  <c r="N204" i="75"/>
  <c r="M27" i="75"/>
  <c r="M204" i="75" s="1"/>
  <c r="L27" i="75"/>
  <c r="L204" i="75"/>
  <c r="K27" i="75"/>
  <c r="K204" i="75"/>
  <c r="J27" i="75"/>
  <c r="J204" i="75"/>
  <c r="I27" i="75"/>
  <c r="I204" i="75" s="1"/>
  <c r="H27" i="75"/>
  <c r="G27" i="75"/>
  <c r="F27" i="75"/>
  <c r="E27" i="75"/>
  <c r="B27" i="75"/>
  <c r="B204" i="75"/>
  <c r="S26" i="75"/>
  <c r="R26" i="75"/>
  <c r="P26" i="75"/>
  <c r="O26" i="75"/>
  <c r="O203" i="75" s="1"/>
  <c r="N26" i="75"/>
  <c r="N203" i="75" s="1"/>
  <c r="M26" i="75"/>
  <c r="M203" i="75"/>
  <c r="L26" i="75"/>
  <c r="L203" i="75"/>
  <c r="K26" i="75"/>
  <c r="K203" i="75" s="1"/>
  <c r="J26" i="75"/>
  <c r="J203" i="75" s="1"/>
  <c r="I26" i="75"/>
  <c r="I203" i="75"/>
  <c r="H26" i="75"/>
  <c r="G26" i="75"/>
  <c r="F26" i="75"/>
  <c r="E26" i="75"/>
  <c r="B26" i="75"/>
  <c r="B203" i="75" s="1"/>
  <c r="S25" i="75"/>
  <c r="R25" i="75"/>
  <c r="P25" i="75"/>
  <c r="O25" i="75"/>
  <c r="O202" i="75"/>
  <c r="N25" i="75"/>
  <c r="N202" i="75"/>
  <c r="M25" i="75"/>
  <c r="M202" i="75"/>
  <c r="L25" i="75"/>
  <c r="L202" i="75" s="1"/>
  <c r="K25" i="75"/>
  <c r="K202" i="75"/>
  <c r="J25" i="75"/>
  <c r="J202" i="75"/>
  <c r="I25" i="75"/>
  <c r="I202" i="75"/>
  <c r="H25" i="75"/>
  <c r="G25" i="75"/>
  <c r="F25" i="75"/>
  <c r="E25" i="75"/>
  <c r="B25" i="75"/>
  <c r="B202" i="75"/>
  <c r="S24" i="75"/>
  <c r="R24" i="75"/>
  <c r="P24" i="75"/>
  <c r="O24" i="75"/>
  <c r="O201" i="75"/>
  <c r="N24" i="75"/>
  <c r="N201" i="75" s="1"/>
  <c r="M24" i="75"/>
  <c r="M201" i="75" s="1"/>
  <c r="L24" i="75"/>
  <c r="L201" i="75"/>
  <c r="K24" i="75"/>
  <c r="K201" i="75"/>
  <c r="J24" i="75"/>
  <c r="J201" i="75" s="1"/>
  <c r="I24" i="75"/>
  <c r="I201" i="75" s="1"/>
  <c r="H24" i="75"/>
  <c r="G24" i="75"/>
  <c r="F24" i="75"/>
  <c r="E24" i="75"/>
  <c r="B24" i="75"/>
  <c r="B201" i="75" s="1"/>
  <c r="S23" i="75"/>
  <c r="S200" i="75" s="1"/>
  <c r="R23" i="75"/>
  <c r="P23" i="75"/>
  <c r="P200" i="75"/>
  <c r="O23" i="75"/>
  <c r="O200" i="75"/>
  <c r="N23" i="75"/>
  <c r="N200" i="75" s="1"/>
  <c r="M23" i="75"/>
  <c r="M200" i="75" s="1"/>
  <c r="L23" i="75"/>
  <c r="L200" i="75"/>
  <c r="K23" i="75"/>
  <c r="K200" i="75"/>
  <c r="J23" i="75"/>
  <c r="J200" i="75" s="1"/>
  <c r="I23" i="75"/>
  <c r="I200" i="75" s="1"/>
  <c r="H23" i="75"/>
  <c r="G23" i="75"/>
  <c r="F23" i="75"/>
  <c r="E23" i="75"/>
  <c r="B23" i="75"/>
  <c r="B200" i="75" s="1"/>
  <c r="S22" i="75"/>
  <c r="S199" i="75" s="1"/>
  <c r="R22" i="75"/>
  <c r="P22" i="75"/>
  <c r="O22" i="75"/>
  <c r="O199" i="75" s="1"/>
  <c r="N22" i="75"/>
  <c r="N199" i="75"/>
  <c r="M22" i="75"/>
  <c r="M199" i="75"/>
  <c r="L22" i="75"/>
  <c r="L199" i="75"/>
  <c r="K22" i="75"/>
  <c r="K199" i="75" s="1"/>
  <c r="J22" i="75"/>
  <c r="J199" i="75"/>
  <c r="I22" i="75"/>
  <c r="I199" i="75"/>
  <c r="H22" i="75"/>
  <c r="G22" i="75"/>
  <c r="F22" i="75"/>
  <c r="E22" i="75"/>
  <c r="B22" i="75"/>
  <c r="B199" i="75"/>
  <c r="S21" i="75"/>
  <c r="R21" i="75"/>
  <c r="R198" i="75" s="1"/>
  <c r="P21" i="75"/>
  <c r="O21" i="75"/>
  <c r="O198" i="75"/>
  <c r="N21" i="75"/>
  <c r="N198" i="75"/>
  <c r="M21" i="75"/>
  <c r="M198" i="75" s="1"/>
  <c r="L21" i="75"/>
  <c r="L198" i="75" s="1"/>
  <c r="K21" i="75"/>
  <c r="K198" i="75"/>
  <c r="J21" i="75"/>
  <c r="J198" i="75"/>
  <c r="I21" i="75"/>
  <c r="I198" i="75" s="1"/>
  <c r="H21" i="75"/>
  <c r="G21" i="75"/>
  <c r="F21" i="75"/>
  <c r="E21" i="75"/>
  <c r="B21" i="75"/>
  <c r="B198" i="75"/>
  <c r="S20" i="75"/>
  <c r="R20" i="75"/>
  <c r="P20" i="75"/>
  <c r="O20" i="75"/>
  <c r="O197" i="75"/>
  <c r="N20" i="75"/>
  <c r="N197" i="75" s="1"/>
  <c r="M20" i="75"/>
  <c r="M197" i="75"/>
  <c r="L20" i="75"/>
  <c r="L197" i="75"/>
  <c r="K20" i="75"/>
  <c r="K197" i="75"/>
  <c r="J20" i="75"/>
  <c r="J197" i="75" s="1"/>
  <c r="I20" i="75"/>
  <c r="I197" i="75"/>
  <c r="H20" i="75"/>
  <c r="G20" i="75"/>
  <c r="F20" i="75"/>
  <c r="E20" i="75"/>
  <c r="B20" i="75"/>
  <c r="B197" i="75" s="1"/>
  <c r="S19" i="75"/>
  <c r="R19" i="75"/>
  <c r="P19" i="75"/>
  <c r="O19" i="75"/>
  <c r="O196" i="75" s="1"/>
  <c r="N19" i="75"/>
  <c r="N196" i="75"/>
  <c r="M19" i="75"/>
  <c r="M196" i="75"/>
  <c r="L19" i="75"/>
  <c r="L196" i="75" s="1"/>
  <c r="K19" i="75"/>
  <c r="K196" i="75" s="1"/>
  <c r="J19" i="75"/>
  <c r="J196" i="75"/>
  <c r="I19" i="75"/>
  <c r="I196" i="75"/>
  <c r="H19" i="75"/>
  <c r="G19" i="75"/>
  <c r="F19" i="75"/>
  <c r="E19" i="75"/>
  <c r="B19" i="75"/>
  <c r="B196" i="75"/>
  <c r="S18" i="75"/>
  <c r="R18" i="75"/>
  <c r="P18" i="75"/>
  <c r="O18" i="75"/>
  <c r="O195" i="75"/>
  <c r="N18" i="75"/>
  <c r="N195" i="75"/>
  <c r="M18" i="75"/>
  <c r="M195" i="75" s="1"/>
  <c r="L18" i="75"/>
  <c r="L195" i="75"/>
  <c r="K18" i="75"/>
  <c r="K195" i="75"/>
  <c r="J18" i="75"/>
  <c r="J195" i="75"/>
  <c r="I18" i="75"/>
  <c r="I195" i="75" s="1"/>
  <c r="H18" i="75"/>
  <c r="G18" i="75"/>
  <c r="F18" i="75"/>
  <c r="E18" i="75"/>
  <c r="B18" i="75"/>
  <c r="B195" i="75"/>
  <c r="S17" i="75"/>
  <c r="R17" i="75"/>
  <c r="P17" i="75"/>
  <c r="O17" i="75"/>
  <c r="O194" i="75" s="1"/>
  <c r="N17" i="75"/>
  <c r="N194" i="75" s="1"/>
  <c r="M17" i="75"/>
  <c r="M194" i="75"/>
  <c r="L17" i="75"/>
  <c r="L194" i="75"/>
  <c r="K17" i="75"/>
  <c r="K194" i="75" s="1"/>
  <c r="J17" i="75"/>
  <c r="J194" i="75" s="1"/>
  <c r="I17" i="75"/>
  <c r="I194" i="75"/>
  <c r="H17" i="75"/>
  <c r="G17" i="75"/>
  <c r="F17" i="75"/>
  <c r="E17" i="75"/>
  <c r="B17" i="75"/>
  <c r="B194" i="75" s="1"/>
  <c r="S16" i="75"/>
  <c r="R16" i="75"/>
  <c r="P16" i="75"/>
  <c r="O16" i="75"/>
  <c r="O193" i="75"/>
  <c r="N16" i="75"/>
  <c r="N193" i="75"/>
  <c r="M16" i="75"/>
  <c r="M193" i="75"/>
  <c r="L16" i="75"/>
  <c r="L193" i="75" s="1"/>
  <c r="K16" i="75"/>
  <c r="K193" i="75"/>
  <c r="J16" i="75"/>
  <c r="J193" i="75"/>
  <c r="I16" i="75"/>
  <c r="I193" i="75"/>
  <c r="H16" i="75"/>
  <c r="G16" i="75"/>
  <c r="F16" i="75"/>
  <c r="E16" i="75"/>
  <c r="B16" i="75"/>
  <c r="B193" i="75"/>
  <c r="S15" i="75"/>
  <c r="R15" i="75"/>
  <c r="P15" i="75"/>
  <c r="O15" i="75"/>
  <c r="O192" i="75"/>
  <c r="N15" i="75"/>
  <c r="N192" i="75" s="1"/>
  <c r="M15" i="75"/>
  <c r="M192" i="75" s="1"/>
  <c r="L15" i="75"/>
  <c r="L192" i="75"/>
  <c r="K15" i="75"/>
  <c r="K192" i="75"/>
  <c r="J15" i="75"/>
  <c r="J192" i="75" s="1"/>
  <c r="I15" i="75"/>
  <c r="I192" i="75" s="1"/>
  <c r="H15" i="75"/>
  <c r="G15" i="75"/>
  <c r="F15" i="75"/>
  <c r="E15" i="75"/>
  <c r="B15" i="75"/>
  <c r="B192" i="75" s="1"/>
  <c r="S14" i="75"/>
  <c r="S191" i="75" s="1"/>
  <c r="R14" i="75"/>
  <c r="P14" i="75"/>
  <c r="O14" i="75"/>
  <c r="O191" i="75" s="1"/>
  <c r="N14" i="75"/>
  <c r="N191" i="75"/>
  <c r="M14" i="75"/>
  <c r="M191" i="75"/>
  <c r="L14" i="75"/>
  <c r="L191" i="75"/>
  <c r="K14" i="75"/>
  <c r="K191" i="75" s="1"/>
  <c r="J14" i="75"/>
  <c r="J191" i="75"/>
  <c r="I14" i="75"/>
  <c r="I191" i="75"/>
  <c r="H14" i="75"/>
  <c r="G14" i="75"/>
  <c r="F14" i="75"/>
  <c r="E14" i="75"/>
  <c r="B14" i="75"/>
  <c r="B191" i="75"/>
  <c r="S13" i="75"/>
  <c r="R13" i="75"/>
  <c r="R190" i="75" s="1"/>
  <c r="G41" i="102"/>
  <c r="P13" i="75"/>
  <c r="O13" i="75"/>
  <c r="N13" i="75"/>
  <c r="M13" i="75"/>
  <c r="L13" i="75"/>
  <c r="L190" i="75" s="1"/>
  <c r="K13" i="75"/>
  <c r="J13" i="75"/>
  <c r="I13" i="75"/>
  <c r="H13" i="75"/>
  <c r="G13" i="75"/>
  <c r="F13" i="75"/>
  <c r="E13" i="75"/>
  <c r="G28" i="102"/>
  <c r="B13" i="75"/>
  <c r="B190" i="75" s="1"/>
  <c r="S12" i="75"/>
  <c r="R12" i="75"/>
  <c r="P12" i="75"/>
  <c r="O12" i="75"/>
  <c r="O189" i="75"/>
  <c r="N12" i="75"/>
  <c r="N189" i="75" s="1"/>
  <c r="M12" i="75"/>
  <c r="M189" i="75" s="1"/>
  <c r="L12" i="75"/>
  <c r="L189" i="75"/>
  <c r="K12" i="75"/>
  <c r="K189" i="75"/>
  <c r="J12" i="75"/>
  <c r="J189" i="75" s="1"/>
  <c r="I12" i="75"/>
  <c r="I189" i="75" s="1"/>
  <c r="H12" i="75"/>
  <c r="G12" i="75"/>
  <c r="F12" i="75"/>
  <c r="E12" i="75"/>
  <c r="B12" i="75"/>
  <c r="B189" i="75" s="1"/>
  <c r="S11" i="75"/>
  <c r="S188" i="75" s="1"/>
  <c r="R11" i="75"/>
  <c r="P11" i="75"/>
  <c r="O11" i="75"/>
  <c r="O188" i="75" s="1"/>
  <c r="N11" i="75"/>
  <c r="N188" i="75"/>
  <c r="M11" i="75"/>
  <c r="M188" i="75"/>
  <c r="L11" i="75"/>
  <c r="L188" i="75" s="1"/>
  <c r="K11" i="75"/>
  <c r="K188" i="75" s="1"/>
  <c r="J11" i="75"/>
  <c r="J188" i="75"/>
  <c r="I11" i="75"/>
  <c r="I188" i="75"/>
  <c r="H11" i="75"/>
  <c r="G11" i="75"/>
  <c r="F11" i="75"/>
  <c r="E11" i="75"/>
  <c r="B11" i="75"/>
  <c r="B188" i="75"/>
  <c r="S10" i="75"/>
  <c r="R10" i="75"/>
  <c r="R187" i="75" s="1"/>
  <c r="P10" i="75"/>
  <c r="O10" i="75"/>
  <c r="O187" i="75"/>
  <c r="N10" i="75"/>
  <c r="N187" i="75" s="1"/>
  <c r="M10" i="75"/>
  <c r="M187" i="75" s="1"/>
  <c r="L10" i="75"/>
  <c r="L187" i="75" s="1"/>
  <c r="K10" i="75"/>
  <c r="K187" i="75"/>
  <c r="J10" i="75"/>
  <c r="J187" i="75" s="1"/>
  <c r="I10" i="75"/>
  <c r="I187" i="75" s="1"/>
  <c r="H10" i="75"/>
  <c r="G10" i="75"/>
  <c r="F10" i="75"/>
  <c r="E10" i="75"/>
  <c r="B10" i="75"/>
  <c r="B187" i="75" s="1"/>
  <c r="S9" i="75"/>
  <c r="R9" i="75"/>
  <c r="P9" i="75"/>
  <c r="P186" i="75" s="1"/>
  <c r="O9" i="75"/>
  <c r="O186" i="75" s="1"/>
  <c r="N9" i="75"/>
  <c r="N186" i="75" s="1"/>
  <c r="M9" i="75"/>
  <c r="M186" i="75"/>
  <c r="L9" i="75"/>
  <c r="L186" i="75"/>
  <c r="K9" i="75"/>
  <c r="K186" i="75" s="1"/>
  <c r="J9" i="75"/>
  <c r="J186" i="75" s="1"/>
  <c r="I9" i="75"/>
  <c r="I186" i="75"/>
  <c r="H9" i="75"/>
  <c r="G9" i="75"/>
  <c r="F9" i="75"/>
  <c r="E9" i="75"/>
  <c r="B9" i="75"/>
  <c r="B186" i="75" s="1"/>
  <c r="S8" i="75"/>
  <c r="R8" i="75"/>
  <c r="P8" i="75"/>
  <c r="O8" i="75"/>
  <c r="O185" i="75" s="1"/>
  <c r="N8" i="75"/>
  <c r="N185" i="75"/>
  <c r="M8" i="75"/>
  <c r="M185" i="75" s="1"/>
  <c r="L8" i="75"/>
  <c r="L185" i="75" s="1"/>
  <c r="K8" i="75"/>
  <c r="K185" i="75" s="1"/>
  <c r="J8" i="75"/>
  <c r="J185" i="75"/>
  <c r="I8" i="75"/>
  <c r="I185" i="75" s="1"/>
  <c r="H8" i="75"/>
  <c r="G8" i="75"/>
  <c r="F8" i="75"/>
  <c r="E8" i="75"/>
  <c r="B8" i="75"/>
  <c r="B185" i="75"/>
  <c r="S7" i="75"/>
  <c r="R7" i="75"/>
  <c r="P7" i="75"/>
  <c r="O7" i="75"/>
  <c r="O184" i="75"/>
  <c r="N7" i="75"/>
  <c r="N184" i="75" s="1"/>
  <c r="M7" i="75"/>
  <c r="M184" i="75" s="1"/>
  <c r="L7" i="75"/>
  <c r="L184" i="75"/>
  <c r="K7" i="75"/>
  <c r="K184" i="75"/>
  <c r="J7" i="75"/>
  <c r="J184" i="75" s="1"/>
  <c r="I7" i="75"/>
  <c r="I184" i="75" s="1"/>
  <c r="H7" i="75"/>
  <c r="G7" i="75"/>
  <c r="F7" i="75"/>
  <c r="E7" i="75"/>
  <c r="B7" i="75"/>
  <c r="B184" i="75" s="1"/>
  <c r="S6" i="75"/>
  <c r="R6" i="75"/>
  <c r="P6" i="75"/>
  <c r="O6" i="75"/>
  <c r="O183" i="75" s="1"/>
  <c r="N6" i="75"/>
  <c r="N183" i="75" s="1"/>
  <c r="M6" i="75"/>
  <c r="M183" i="75"/>
  <c r="L6" i="75"/>
  <c r="L183" i="75" s="1"/>
  <c r="K6" i="75"/>
  <c r="K183" i="75" s="1"/>
  <c r="J6" i="75"/>
  <c r="J183" i="75" s="1"/>
  <c r="I6" i="75"/>
  <c r="I183" i="75"/>
  <c r="H6" i="75"/>
  <c r="G6" i="75"/>
  <c r="F6" i="75"/>
  <c r="E6" i="75"/>
  <c r="B6" i="75"/>
  <c r="B183" i="75" s="1"/>
  <c r="S5" i="75"/>
  <c r="R5" i="75"/>
  <c r="P5" i="75"/>
  <c r="O5" i="75"/>
  <c r="O182" i="75"/>
  <c r="N5" i="75"/>
  <c r="N182" i="75"/>
  <c r="M5" i="75"/>
  <c r="M182" i="75" s="1"/>
  <c r="L5" i="75"/>
  <c r="L182" i="75" s="1"/>
  <c r="K5" i="75"/>
  <c r="K182" i="75"/>
  <c r="J5" i="75"/>
  <c r="J182" i="75"/>
  <c r="I5" i="75"/>
  <c r="I182" i="75" s="1"/>
  <c r="H5" i="75"/>
  <c r="G5" i="75"/>
  <c r="F5" i="75"/>
  <c r="E5" i="75"/>
  <c r="B5" i="75"/>
  <c r="B182" i="75"/>
  <c r="S56" i="69"/>
  <c r="R56" i="69"/>
  <c r="P56" i="69"/>
  <c r="O56" i="69"/>
  <c r="O233" i="69" s="1"/>
  <c r="N56" i="69"/>
  <c r="N233" i="69" s="1"/>
  <c r="M56" i="69"/>
  <c r="M233" i="69" s="1"/>
  <c r="F59" i="102" s="1"/>
  <c r="L56" i="69"/>
  <c r="L233" i="69" s="1"/>
  <c r="K56" i="69"/>
  <c r="K233" i="69" s="1"/>
  <c r="J56" i="69"/>
  <c r="J233" i="69" s="1"/>
  <c r="I56" i="69"/>
  <c r="I233" i="69" s="1"/>
  <c r="H56" i="69"/>
  <c r="G56" i="69"/>
  <c r="F56" i="69"/>
  <c r="E56" i="69"/>
  <c r="D56" i="69"/>
  <c r="C56" i="69"/>
  <c r="B56" i="69"/>
  <c r="B233" i="69" s="1"/>
  <c r="S55" i="69"/>
  <c r="R55" i="69"/>
  <c r="P55" i="69"/>
  <c r="O55" i="69"/>
  <c r="O232" i="69"/>
  <c r="N55" i="69"/>
  <c r="N232" i="69"/>
  <c r="M55" i="69"/>
  <c r="M232" i="69" s="1"/>
  <c r="L55" i="69"/>
  <c r="L232" i="69" s="1"/>
  <c r="K55" i="69"/>
  <c r="K232" i="69"/>
  <c r="J55" i="69"/>
  <c r="J232" i="69"/>
  <c r="I55" i="69"/>
  <c r="I232" i="69" s="1"/>
  <c r="H55" i="69"/>
  <c r="G55" i="69"/>
  <c r="F55" i="69"/>
  <c r="E55" i="69"/>
  <c r="D55" i="69"/>
  <c r="C55" i="69"/>
  <c r="B55" i="69"/>
  <c r="B232" i="69" s="1"/>
  <c r="S54" i="69"/>
  <c r="R54" i="69"/>
  <c r="P54" i="69"/>
  <c r="O54" i="69"/>
  <c r="O231" i="69" s="1"/>
  <c r="N54" i="69"/>
  <c r="N231" i="69" s="1"/>
  <c r="M54" i="69"/>
  <c r="M231" i="69"/>
  <c r="L54" i="69"/>
  <c r="L231" i="69" s="1"/>
  <c r="K54" i="69"/>
  <c r="K231" i="69" s="1"/>
  <c r="J54" i="69"/>
  <c r="J231" i="69" s="1"/>
  <c r="I54" i="69"/>
  <c r="I231" i="69"/>
  <c r="H54" i="69"/>
  <c r="G54" i="69"/>
  <c r="F54" i="69"/>
  <c r="E54" i="69"/>
  <c r="D54" i="69"/>
  <c r="C54" i="69"/>
  <c r="B54" i="69"/>
  <c r="B231" i="69"/>
  <c r="S53" i="69"/>
  <c r="R53" i="69"/>
  <c r="P53" i="69"/>
  <c r="O53" i="69"/>
  <c r="O230" i="69"/>
  <c r="N53" i="69"/>
  <c r="N230" i="69" s="1"/>
  <c r="M53" i="69"/>
  <c r="M230" i="69" s="1"/>
  <c r="L53" i="69"/>
  <c r="L230" i="69"/>
  <c r="K53" i="69"/>
  <c r="K230" i="69"/>
  <c r="J53" i="69"/>
  <c r="J230" i="69" s="1"/>
  <c r="I53" i="69"/>
  <c r="I230" i="69" s="1"/>
  <c r="H53" i="69"/>
  <c r="G53" i="69"/>
  <c r="F53" i="69"/>
  <c r="E53" i="69"/>
  <c r="D53" i="69"/>
  <c r="C53" i="69"/>
  <c r="B53" i="69"/>
  <c r="B230" i="69" s="1"/>
  <c r="S52" i="69"/>
  <c r="R52" i="69"/>
  <c r="P52" i="69"/>
  <c r="O52" i="69"/>
  <c r="O229" i="69" s="1"/>
  <c r="N52" i="69"/>
  <c r="N229" i="69"/>
  <c r="M52" i="69"/>
  <c r="M229" i="69" s="1"/>
  <c r="L52" i="69"/>
  <c r="L229" i="69" s="1"/>
  <c r="K52" i="69"/>
  <c r="K229" i="69" s="1"/>
  <c r="J52" i="69"/>
  <c r="J229" i="69"/>
  <c r="I52" i="69"/>
  <c r="I229" i="69" s="1"/>
  <c r="H52" i="69"/>
  <c r="G52" i="69"/>
  <c r="F52" i="69"/>
  <c r="E52" i="69"/>
  <c r="D52" i="69"/>
  <c r="C52" i="69"/>
  <c r="B52" i="69"/>
  <c r="B229" i="69" s="1"/>
  <c r="S51" i="69"/>
  <c r="R51" i="69"/>
  <c r="P51" i="69"/>
  <c r="O51" i="69"/>
  <c r="O228" i="69" s="1"/>
  <c r="N51" i="69"/>
  <c r="N228" i="69" s="1"/>
  <c r="M51" i="69"/>
  <c r="M228" i="69"/>
  <c r="L51" i="69"/>
  <c r="L228" i="69"/>
  <c r="K51" i="69"/>
  <c r="K228" i="69" s="1"/>
  <c r="J51" i="69"/>
  <c r="J228" i="69" s="1"/>
  <c r="I51" i="69"/>
  <c r="I228" i="69"/>
  <c r="H51" i="69"/>
  <c r="G51" i="69"/>
  <c r="F51" i="69"/>
  <c r="E51" i="69"/>
  <c r="D51" i="69"/>
  <c r="C51" i="69"/>
  <c r="B51" i="69"/>
  <c r="B228" i="69"/>
  <c r="S50" i="69"/>
  <c r="R50" i="69"/>
  <c r="P50" i="69"/>
  <c r="O50" i="69"/>
  <c r="O227" i="69"/>
  <c r="N50" i="69"/>
  <c r="N227" i="69" s="1"/>
  <c r="M50" i="69"/>
  <c r="M227" i="69" s="1"/>
  <c r="L50" i="69"/>
  <c r="L227" i="69" s="1"/>
  <c r="K50" i="69"/>
  <c r="K227" i="69"/>
  <c r="J50" i="69"/>
  <c r="J227" i="69" s="1"/>
  <c r="I50" i="69"/>
  <c r="I227" i="69" s="1"/>
  <c r="H50" i="69"/>
  <c r="G50" i="69"/>
  <c r="F50" i="69"/>
  <c r="E50" i="69"/>
  <c r="D50" i="69"/>
  <c r="C50" i="69"/>
  <c r="B50" i="69"/>
  <c r="B227" i="69" s="1"/>
  <c r="S49" i="69"/>
  <c r="R49" i="69"/>
  <c r="P49" i="69"/>
  <c r="O49" i="69"/>
  <c r="O226" i="69" s="1"/>
  <c r="N49" i="69"/>
  <c r="N226" i="69"/>
  <c r="M49" i="69"/>
  <c r="M226" i="69"/>
  <c r="L49" i="69"/>
  <c r="L226" i="69" s="1"/>
  <c r="K49" i="69"/>
  <c r="K226" i="69" s="1"/>
  <c r="J49" i="69"/>
  <c r="J226" i="69"/>
  <c r="I49" i="69"/>
  <c r="I226" i="69"/>
  <c r="H49" i="69"/>
  <c r="G49" i="69"/>
  <c r="F49" i="69"/>
  <c r="E49" i="69"/>
  <c r="D49" i="69"/>
  <c r="C49" i="69"/>
  <c r="B49" i="69"/>
  <c r="B226" i="69"/>
  <c r="S48" i="69"/>
  <c r="R48" i="69"/>
  <c r="P48" i="69"/>
  <c r="O48" i="69"/>
  <c r="O225" i="69" s="1"/>
  <c r="N48" i="69"/>
  <c r="N225" i="69" s="1"/>
  <c r="M48" i="69"/>
  <c r="M225" i="69" s="1"/>
  <c r="L48" i="69"/>
  <c r="L225" i="69"/>
  <c r="K48" i="69"/>
  <c r="K225" i="69" s="1"/>
  <c r="J48" i="69"/>
  <c r="J225" i="69" s="1"/>
  <c r="I48" i="69"/>
  <c r="I225" i="69" s="1"/>
  <c r="H48" i="69"/>
  <c r="G48" i="69"/>
  <c r="F48" i="69"/>
  <c r="E48" i="69"/>
  <c r="D48" i="69"/>
  <c r="C48" i="69"/>
  <c r="B48" i="69"/>
  <c r="B225" i="69" s="1"/>
  <c r="S47" i="69"/>
  <c r="R47" i="69"/>
  <c r="P47" i="69"/>
  <c r="O47" i="69"/>
  <c r="O224" i="69"/>
  <c r="N47" i="69"/>
  <c r="N224" i="69"/>
  <c r="M47" i="69"/>
  <c r="M224" i="69" s="1"/>
  <c r="L47" i="69"/>
  <c r="L224" i="69" s="1"/>
  <c r="K47" i="69"/>
  <c r="K224" i="69"/>
  <c r="J47" i="69"/>
  <c r="J224" i="69"/>
  <c r="I47" i="69"/>
  <c r="I224" i="69" s="1"/>
  <c r="H47" i="69"/>
  <c r="G47" i="69"/>
  <c r="F47" i="69"/>
  <c r="E47" i="69"/>
  <c r="D47" i="69"/>
  <c r="C47" i="69"/>
  <c r="B47" i="69"/>
  <c r="B224" i="69" s="1"/>
  <c r="S46" i="69"/>
  <c r="R46" i="69"/>
  <c r="P46" i="69"/>
  <c r="O46" i="69"/>
  <c r="O223" i="69" s="1"/>
  <c r="N46" i="69"/>
  <c r="N223" i="69" s="1"/>
  <c r="M46" i="69"/>
  <c r="M223" i="69"/>
  <c r="L46" i="69"/>
  <c r="L223" i="69" s="1"/>
  <c r="K46" i="69"/>
  <c r="K223" i="69" s="1"/>
  <c r="J46" i="69"/>
  <c r="J223" i="69" s="1"/>
  <c r="I46" i="69"/>
  <c r="I223" i="69"/>
  <c r="H46" i="69"/>
  <c r="G46" i="69"/>
  <c r="F46" i="69"/>
  <c r="E46" i="69"/>
  <c r="D46" i="69"/>
  <c r="C46" i="69"/>
  <c r="B46" i="69"/>
  <c r="B223" i="69"/>
  <c r="S45" i="69"/>
  <c r="R45" i="69"/>
  <c r="P45" i="69"/>
  <c r="O45" i="69"/>
  <c r="O222" i="69"/>
  <c r="N45" i="69"/>
  <c r="N222" i="69" s="1"/>
  <c r="M45" i="69"/>
  <c r="M222" i="69" s="1"/>
  <c r="L45" i="69"/>
  <c r="L222" i="69"/>
  <c r="K45" i="69"/>
  <c r="K222" i="69"/>
  <c r="J45" i="69"/>
  <c r="J222" i="69" s="1"/>
  <c r="I45" i="69"/>
  <c r="I222" i="69" s="1"/>
  <c r="H45" i="69"/>
  <c r="G45" i="69"/>
  <c r="F45" i="69"/>
  <c r="E45" i="69"/>
  <c r="D45" i="69"/>
  <c r="C45" i="69"/>
  <c r="B45" i="69"/>
  <c r="B222" i="69" s="1"/>
  <c r="S44" i="69"/>
  <c r="R44" i="69"/>
  <c r="P44" i="69"/>
  <c r="O44" i="69"/>
  <c r="O221" i="69" s="1"/>
  <c r="N44" i="69"/>
  <c r="N221" i="69"/>
  <c r="M44" i="69"/>
  <c r="M221" i="69" s="1"/>
  <c r="L44" i="69"/>
  <c r="L221" i="69" s="1"/>
  <c r="K44" i="69"/>
  <c r="K221" i="69" s="1"/>
  <c r="J44" i="69"/>
  <c r="J221" i="69"/>
  <c r="I44" i="69"/>
  <c r="I221" i="69" s="1"/>
  <c r="H44" i="69"/>
  <c r="G44" i="69"/>
  <c r="F44" i="69"/>
  <c r="E44" i="69"/>
  <c r="D44" i="69"/>
  <c r="C44" i="69"/>
  <c r="B44" i="69"/>
  <c r="B221" i="69" s="1"/>
  <c r="S43" i="69"/>
  <c r="R43" i="69"/>
  <c r="P43" i="69"/>
  <c r="O43" i="69"/>
  <c r="O220" i="69" s="1"/>
  <c r="N43" i="69"/>
  <c r="N220" i="69" s="1"/>
  <c r="M43" i="69"/>
  <c r="M220" i="69"/>
  <c r="L43" i="69"/>
  <c r="L220" i="69"/>
  <c r="K43" i="69"/>
  <c r="K220" i="69" s="1"/>
  <c r="J43" i="69"/>
  <c r="J220" i="69" s="1"/>
  <c r="I43" i="69"/>
  <c r="I220" i="69"/>
  <c r="H43" i="69"/>
  <c r="G43" i="69"/>
  <c r="F43" i="69"/>
  <c r="E43" i="69"/>
  <c r="D43" i="69"/>
  <c r="C43" i="69"/>
  <c r="B43" i="69"/>
  <c r="B220" i="69"/>
  <c r="S42" i="69"/>
  <c r="R42" i="69"/>
  <c r="P42" i="69"/>
  <c r="O42" i="69"/>
  <c r="O219" i="69"/>
  <c r="N42" i="69"/>
  <c r="N219" i="69" s="1"/>
  <c r="M42" i="69"/>
  <c r="M219" i="69" s="1"/>
  <c r="L42" i="69"/>
  <c r="L219" i="69" s="1"/>
  <c r="K42" i="69"/>
  <c r="K219" i="69"/>
  <c r="J42" i="69"/>
  <c r="J219" i="69" s="1"/>
  <c r="I42" i="69"/>
  <c r="I219" i="69" s="1"/>
  <c r="H42" i="69"/>
  <c r="G42" i="69"/>
  <c r="F42" i="69"/>
  <c r="E42" i="69"/>
  <c r="D42" i="69"/>
  <c r="C42" i="69"/>
  <c r="B42" i="69"/>
  <c r="B219" i="69" s="1"/>
  <c r="S41" i="69"/>
  <c r="R41" i="69"/>
  <c r="P41" i="69"/>
  <c r="O41" i="69"/>
  <c r="O218" i="69" s="1"/>
  <c r="N41" i="69"/>
  <c r="N218" i="69"/>
  <c r="M41" i="69"/>
  <c r="M218" i="69"/>
  <c r="L41" i="69"/>
  <c r="L218" i="69" s="1"/>
  <c r="K41" i="69"/>
  <c r="K218" i="69" s="1"/>
  <c r="J41" i="69"/>
  <c r="J218" i="69"/>
  <c r="I41" i="69"/>
  <c r="I218" i="69"/>
  <c r="H41" i="69"/>
  <c r="G41" i="69"/>
  <c r="F41" i="69"/>
  <c r="E41" i="69"/>
  <c r="D41" i="69"/>
  <c r="C41" i="69"/>
  <c r="B41" i="69"/>
  <c r="B218" i="69"/>
  <c r="S40" i="69"/>
  <c r="R40" i="69"/>
  <c r="P40" i="69"/>
  <c r="O40" i="69"/>
  <c r="O217" i="69" s="1"/>
  <c r="N40" i="69"/>
  <c r="N217" i="69" s="1"/>
  <c r="M40" i="69"/>
  <c r="M217" i="69" s="1"/>
  <c r="L40" i="69"/>
  <c r="L217" i="69"/>
  <c r="K40" i="69"/>
  <c r="K217" i="69" s="1"/>
  <c r="J40" i="69"/>
  <c r="J217" i="69" s="1"/>
  <c r="I40" i="69"/>
  <c r="I217" i="69" s="1"/>
  <c r="H40" i="69"/>
  <c r="G40" i="69"/>
  <c r="F40" i="69"/>
  <c r="E40" i="69"/>
  <c r="D40" i="69"/>
  <c r="C40" i="69"/>
  <c r="B40" i="69"/>
  <c r="B217" i="69" s="1"/>
  <c r="S39" i="69"/>
  <c r="R39" i="69"/>
  <c r="P39" i="69"/>
  <c r="O39" i="69"/>
  <c r="O216" i="69"/>
  <c r="N39" i="69"/>
  <c r="N216" i="69"/>
  <c r="M39" i="69"/>
  <c r="M216" i="69" s="1"/>
  <c r="L39" i="69"/>
  <c r="L216" i="69" s="1"/>
  <c r="K39" i="69"/>
  <c r="K216" i="69"/>
  <c r="J39" i="69"/>
  <c r="J216" i="69"/>
  <c r="I39" i="69"/>
  <c r="I216" i="69" s="1"/>
  <c r="H39" i="69"/>
  <c r="G39" i="69"/>
  <c r="F39" i="69"/>
  <c r="E39" i="69"/>
  <c r="D39" i="69"/>
  <c r="C39" i="69"/>
  <c r="B39" i="69"/>
  <c r="B216" i="69" s="1"/>
  <c r="S38" i="69"/>
  <c r="R38" i="69"/>
  <c r="P38" i="69"/>
  <c r="O38" i="69"/>
  <c r="O215" i="69" s="1"/>
  <c r="N38" i="69"/>
  <c r="N215" i="69" s="1"/>
  <c r="M38" i="69"/>
  <c r="M215" i="69"/>
  <c r="L38" i="69"/>
  <c r="L215" i="69" s="1"/>
  <c r="K38" i="69"/>
  <c r="K215" i="69" s="1"/>
  <c r="J38" i="69"/>
  <c r="J215" i="69" s="1"/>
  <c r="I38" i="69"/>
  <c r="I215" i="69"/>
  <c r="H38" i="69"/>
  <c r="G38" i="69"/>
  <c r="F38" i="69"/>
  <c r="E38" i="69"/>
  <c r="D38" i="69"/>
  <c r="C38" i="69"/>
  <c r="B38" i="69"/>
  <c r="B215" i="69"/>
  <c r="S37" i="69"/>
  <c r="R37" i="69"/>
  <c r="P37" i="69"/>
  <c r="O37" i="69"/>
  <c r="O214" i="69"/>
  <c r="N37" i="69"/>
  <c r="N214" i="69" s="1"/>
  <c r="M37" i="69"/>
  <c r="M214" i="69" s="1"/>
  <c r="L37" i="69"/>
  <c r="L214" i="69"/>
  <c r="K37" i="69"/>
  <c r="K214" i="69"/>
  <c r="J37" i="69"/>
  <c r="J214" i="69" s="1"/>
  <c r="I37" i="69"/>
  <c r="I214" i="69" s="1"/>
  <c r="H37" i="69"/>
  <c r="G37" i="69"/>
  <c r="F37" i="69"/>
  <c r="E37" i="69"/>
  <c r="D37" i="69"/>
  <c r="C37" i="69"/>
  <c r="B37" i="69"/>
  <c r="B214" i="69" s="1"/>
  <c r="S36" i="69"/>
  <c r="R36" i="69"/>
  <c r="P36" i="69"/>
  <c r="O36" i="69"/>
  <c r="O213" i="69" s="1"/>
  <c r="N36" i="69"/>
  <c r="N213" i="69"/>
  <c r="M36" i="69"/>
  <c r="M213" i="69" s="1"/>
  <c r="L36" i="69"/>
  <c r="L213" i="69"/>
  <c r="K36" i="69"/>
  <c r="K213" i="69" s="1"/>
  <c r="J36" i="69"/>
  <c r="J213" i="69"/>
  <c r="I36" i="69"/>
  <c r="I213" i="69" s="1"/>
  <c r="H36" i="69"/>
  <c r="G36" i="69"/>
  <c r="F36" i="69"/>
  <c r="E36" i="69"/>
  <c r="D36" i="69"/>
  <c r="C36" i="69"/>
  <c r="B36" i="69"/>
  <c r="B213" i="69" s="1"/>
  <c r="S35" i="69"/>
  <c r="R35" i="69"/>
  <c r="P35" i="69"/>
  <c r="O35" i="69"/>
  <c r="O212" i="69" s="1"/>
  <c r="N35" i="69"/>
  <c r="N212" i="69" s="1"/>
  <c r="M35" i="69"/>
  <c r="M212" i="69"/>
  <c r="L35" i="69"/>
  <c r="L212" i="69"/>
  <c r="K35" i="69"/>
  <c r="K212" i="69" s="1"/>
  <c r="J35" i="69"/>
  <c r="J212" i="69" s="1"/>
  <c r="I35" i="69"/>
  <c r="I212" i="69"/>
  <c r="H35" i="69"/>
  <c r="G35" i="69"/>
  <c r="F35" i="69"/>
  <c r="E35" i="69"/>
  <c r="D35" i="69"/>
  <c r="C35" i="69"/>
  <c r="B35" i="69"/>
  <c r="B212" i="69"/>
  <c r="S34" i="69"/>
  <c r="R34" i="69"/>
  <c r="P34" i="69"/>
  <c r="O34" i="69"/>
  <c r="O211" i="69"/>
  <c r="N34" i="69"/>
  <c r="N211" i="69" s="1"/>
  <c r="M34" i="69"/>
  <c r="M211" i="69"/>
  <c r="L34" i="69"/>
  <c r="L211" i="69" s="1"/>
  <c r="K34" i="69"/>
  <c r="K211" i="69"/>
  <c r="J34" i="69"/>
  <c r="J211" i="69" s="1"/>
  <c r="I34" i="69"/>
  <c r="I211" i="69"/>
  <c r="H34" i="69"/>
  <c r="G34" i="69"/>
  <c r="F34" i="69"/>
  <c r="E34" i="69"/>
  <c r="D34" i="69"/>
  <c r="C34" i="69"/>
  <c r="B34" i="69"/>
  <c r="B211" i="69"/>
  <c r="S33" i="69"/>
  <c r="R33" i="69"/>
  <c r="P33" i="69"/>
  <c r="O33" i="69"/>
  <c r="O210" i="69" s="1"/>
  <c r="N33" i="69"/>
  <c r="N210" i="69"/>
  <c r="M33" i="69"/>
  <c r="M210" i="69"/>
  <c r="L33" i="69"/>
  <c r="L210" i="69" s="1"/>
  <c r="K33" i="69"/>
  <c r="K210" i="69" s="1"/>
  <c r="J33" i="69"/>
  <c r="J210" i="69"/>
  <c r="I33" i="69"/>
  <c r="I210" i="69"/>
  <c r="H33" i="69"/>
  <c r="G33" i="69"/>
  <c r="F33" i="69"/>
  <c r="E33" i="69"/>
  <c r="D33" i="69"/>
  <c r="C33" i="69"/>
  <c r="B33" i="69"/>
  <c r="B210" i="69"/>
  <c r="S32" i="69"/>
  <c r="R32" i="69"/>
  <c r="P32" i="69"/>
  <c r="O32" i="69"/>
  <c r="O209" i="69" s="1"/>
  <c r="N32" i="69"/>
  <c r="N209" i="69"/>
  <c r="M32" i="69"/>
  <c r="M209" i="69" s="1"/>
  <c r="L32" i="69"/>
  <c r="L209" i="69"/>
  <c r="K32" i="69"/>
  <c r="K209" i="69" s="1"/>
  <c r="J32" i="69"/>
  <c r="J209" i="69"/>
  <c r="I32" i="69"/>
  <c r="I209" i="69" s="1"/>
  <c r="H32" i="69"/>
  <c r="G32" i="69"/>
  <c r="F32" i="69"/>
  <c r="E32" i="69"/>
  <c r="D32" i="69"/>
  <c r="C32" i="69"/>
  <c r="B32" i="69"/>
  <c r="B209" i="69" s="1"/>
  <c r="S31" i="69"/>
  <c r="R31" i="69"/>
  <c r="P31" i="69"/>
  <c r="O31" i="69"/>
  <c r="O208" i="69"/>
  <c r="N31" i="69"/>
  <c r="N208" i="69"/>
  <c r="M31" i="69"/>
  <c r="M208" i="69" s="1"/>
  <c r="L31" i="69"/>
  <c r="L208" i="69" s="1"/>
  <c r="K31" i="69"/>
  <c r="K208" i="69"/>
  <c r="J31" i="69"/>
  <c r="J208" i="69"/>
  <c r="I31" i="69"/>
  <c r="I208" i="69" s="1"/>
  <c r="H31" i="69"/>
  <c r="G31" i="69"/>
  <c r="F31" i="69"/>
  <c r="E31" i="69"/>
  <c r="D31" i="69"/>
  <c r="C31" i="69"/>
  <c r="B31" i="69"/>
  <c r="B208" i="69" s="1"/>
  <c r="S30" i="69"/>
  <c r="R30" i="69"/>
  <c r="P30" i="69"/>
  <c r="O30" i="69"/>
  <c r="O207" i="69"/>
  <c r="N30" i="69"/>
  <c r="N207" i="69" s="1"/>
  <c r="M30" i="69"/>
  <c r="M207" i="69"/>
  <c r="L30" i="69"/>
  <c r="L207" i="69" s="1"/>
  <c r="K30" i="69"/>
  <c r="K207" i="69"/>
  <c r="J30" i="69"/>
  <c r="J207" i="69" s="1"/>
  <c r="I30" i="69"/>
  <c r="I207" i="69"/>
  <c r="H30" i="69"/>
  <c r="G30" i="69"/>
  <c r="F30" i="69"/>
  <c r="E30" i="69"/>
  <c r="D30" i="69"/>
  <c r="C30" i="69"/>
  <c r="B30" i="69"/>
  <c r="B207" i="69"/>
  <c r="S29" i="69"/>
  <c r="R29" i="69"/>
  <c r="P29" i="69"/>
  <c r="O29" i="69"/>
  <c r="O206" i="69"/>
  <c r="N29" i="69"/>
  <c r="N206" i="69" s="1"/>
  <c r="M29" i="69"/>
  <c r="M206" i="69" s="1"/>
  <c r="L29" i="69"/>
  <c r="L206" i="69"/>
  <c r="K29" i="69"/>
  <c r="K206" i="69"/>
  <c r="J29" i="69"/>
  <c r="J206" i="69" s="1"/>
  <c r="I29" i="69"/>
  <c r="I206" i="69" s="1"/>
  <c r="H29" i="69"/>
  <c r="G29" i="69"/>
  <c r="F29" i="69"/>
  <c r="E29" i="69"/>
  <c r="D29" i="69"/>
  <c r="C29" i="69"/>
  <c r="B29" i="69"/>
  <c r="B206" i="69" s="1"/>
  <c r="S28" i="69"/>
  <c r="R28" i="69"/>
  <c r="P28" i="69"/>
  <c r="O28" i="69"/>
  <c r="O205" i="69" s="1"/>
  <c r="N28" i="69"/>
  <c r="N205" i="69"/>
  <c r="M28" i="69"/>
  <c r="M205" i="69" s="1"/>
  <c r="L28" i="69"/>
  <c r="L205" i="69"/>
  <c r="K28" i="69"/>
  <c r="K205" i="69" s="1"/>
  <c r="J28" i="69"/>
  <c r="J205" i="69"/>
  <c r="I28" i="69"/>
  <c r="I205" i="69" s="1"/>
  <c r="H28" i="69"/>
  <c r="G28" i="69"/>
  <c r="F28" i="69"/>
  <c r="E28" i="69"/>
  <c r="D28" i="69"/>
  <c r="C28" i="69"/>
  <c r="B28" i="69"/>
  <c r="B205" i="69" s="1"/>
  <c r="S27" i="69"/>
  <c r="R27" i="69"/>
  <c r="P27" i="69"/>
  <c r="O27" i="69"/>
  <c r="O204" i="69" s="1"/>
  <c r="N27" i="69"/>
  <c r="N204" i="69" s="1"/>
  <c r="M27" i="69"/>
  <c r="M204" i="69"/>
  <c r="L27" i="69"/>
  <c r="L204" i="69"/>
  <c r="K27" i="69"/>
  <c r="K204" i="69" s="1"/>
  <c r="J27" i="69"/>
  <c r="J204" i="69" s="1"/>
  <c r="I27" i="69"/>
  <c r="I204" i="69"/>
  <c r="H27" i="69"/>
  <c r="G27" i="69"/>
  <c r="F27" i="69"/>
  <c r="E27" i="69"/>
  <c r="D27" i="69"/>
  <c r="C27" i="69"/>
  <c r="B27" i="69"/>
  <c r="B204" i="69"/>
  <c r="S26" i="69"/>
  <c r="R26" i="69"/>
  <c r="P26" i="69"/>
  <c r="O26" i="69"/>
  <c r="O203" i="69"/>
  <c r="N26" i="69"/>
  <c r="N203" i="69" s="1"/>
  <c r="M26" i="69"/>
  <c r="M203" i="69"/>
  <c r="L26" i="69"/>
  <c r="L203" i="69" s="1"/>
  <c r="K26" i="69"/>
  <c r="K203" i="69"/>
  <c r="J26" i="69"/>
  <c r="J203" i="69" s="1"/>
  <c r="I26" i="69"/>
  <c r="I203" i="69"/>
  <c r="H26" i="69"/>
  <c r="G26" i="69"/>
  <c r="F26" i="69"/>
  <c r="E26" i="69"/>
  <c r="D26" i="69"/>
  <c r="C26" i="69"/>
  <c r="B26" i="69"/>
  <c r="B203" i="69"/>
  <c r="S25" i="69"/>
  <c r="R25" i="69"/>
  <c r="P25" i="69"/>
  <c r="O25" i="69"/>
  <c r="O202" i="69" s="1"/>
  <c r="N25" i="69"/>
  <c r="N202" i="69"/>
  <c r="M25" i="69"/>
  <c r="M202" i="69"/>
  <c r="L25" i="69"/>
  <c r="L202" i="69" s="1"/>
  <c r="K25" i="69"/>
  <c r="K202" i="69" s="1"/>
  <c r="J25" i="69"/>
  <c r="J202" i="69"/>
  <c r="I25" i="69"/>
  <c r="I202" i="69"/>
  <c r="H25" i="69"/>
  <c r="G25" i="69"/>
  <c r="F25" i="69"/>
  <c r="E25" i="69"/>
  <c r="D25" i="69"/>
  <c r="C25" i="69"/>
  <c r="B25" i="69"/>
  <c r="B202" i="69"/>
  <c r="S24" i="69"/>
  <c r="R24" i="69"/>
  <c r="P24" i="69"/>
  <c r="O24" i="69"/>
  <c r="O201" i="69" s="1"/>
  <c r="N24" i="69"/>
  <c r="N201" i="69"/>
  <c r="M24" i="69"/>
  <c r="M201" i="69" s="1"/>
  <c r="L24" i="69"/>
  <c r="L201" i="69"/>
  <c r="K24" i="69"/>
  <c r="K201" i="69" s="1"/>
  <c r="J24" i="69"/>
  <c r="J201" i="69"/>
  <c r="I24" i="69"/>
  <c r="I201" i="69" s="1"/>
  <c r="H24" i="69"/>
  <c r="G24" i="69"/>
  <c r="F24" i="69"/>
  <c r="E24" i="69"/>
  <c r="D24" i="69"/>
  <c r="C24" i="69"/>
  <c r="B24" i="69"/>
  <c r="B201" i="69" s="1"/>
  <c r="S23" i="69"/>
  <c r="R23" i="69"/>
  <c r="P23" i="69"/>
  <c r="P200" i="69" s="1"/>
  <c r="O23" i="69"/>
  <c r="O200" i="69"/>
  <c r="N23" i="69"/>
  <c r="N200" i="69" s="1"/>
  <c r="M23" i="69"/>
  <c r="M200" i="69"/>
  <c r="L23" i="69"/>
  <c r="L200" i="69" s="1"/>
  <c r="K23" i="69"/>
  <c r="K200" i="69"/>
  <c r="J23" i="69"/>
  <c r="J200" i="69" s="1"/>
  <c r="I23" i="69"/>
  <c r="I200" i="69"/>
  <c r="H23" i="69"/>
  <c r="G23" i="69"/>
  <c r="F23" i="69"/>
  <c r="E23" i="69"/>
  <c r="D23" i="69"/>
  <c r="C23" i="69"/>
  <c r="B23" i="69"/>
  <c r="B200" i="69"/>
  <c r="S22" i="69"/>
  <c r="R22" i="69"/>
  <c r="P22" i="69"/>
  <c r="O22" i="69"/>
  <c r="O199" i="69"/>
  <c r="N22" i="69"/>
  <c r="N199" i="69" s="1"/>
  <c r="M22" i="69"/>
  <c r="M199" i="69" s="1"/>
  <c r="L22" i="69"/>
  <c r="L199" i="69"/>
  <c r="K22" i="69"/>
  <c r="K199" i="69"/>
  <c r="J22" i="69"/>
  <c r="J199" i="69" s="1"/>
  <c r="I22" i="69"/>
  <c r="I199" i="69" s="1"/>
  <c r="H22" i="69"/>
  <c r="G22" i="69"/>
  <c r="F22" i="69"/>
  <c r="E22" i="69"/>
  <c r="D22" i="69"/>
  <c r="C22" i="69"/>
  <c r="B22" i="69"/>
  <c r="B199" i="69" s="1"/>
  <c r="S21" i="69"/>
  <c r="R21" i="69"/>
  <c r="P21" i="69"/>
  <c r="O21" i="69"/>
  <c r="O198" i="69" s="1"/>
  <c r="N21" i="69"/>
  <c r="N198" i="69"/>
  <c r="M21" i="69"/>
  <c r="M198" i="69" s="1"/>
  <c r="L21" i="69"/>
  <c r="L198" i="69"/>
  <c r="K21" i="69"/>
  <c r="K198" i="69" s="1"/>
  <c r="J21" i="69"/>
  <c r="J198" i="69"/>
  <c r="I21" i="69"/>
  <c r="I198" i="69" s="1"/>
  <c r="H21" i="69"/>
  <c r="G21" i="69"/>
  <c r="F21" i="69"/>
  <c r="E21" i="69"/>
  <c r="D21" i="69"/>
  <c r="C21" i="69"/>
  <c r="B21" i="69"/>
  <c r="B198" i="69" s="1"/>
  <c r="S20" i="69"/>
  <c r="R20" i="69"/>
  <c r="P20" i="69"/>
  <c r="P197" i="69" s="1"/>
  <c r="O20" i="69"/>
  <c r="O197" i="69" s="1"/>
  <c r="N20" i="69"/>
  <c r="N197" i="69" s="1"/>
  <c r="M20" i="69"/>
  <c r="M197" i="69"/>
  <c r="L20" i="69"/>
  <c r="L197" i="69"/>
  <c r="K20" i="69"/>
  <c r="K197" i="69" s="1"/>
  <c r="J20" i="69"/>
  <c r="J197" i="69" s="1"/>
  <c r="I20" i="69"/>
  <c r="I197" i="69"/>
  <c r="H20" i="69"/>
  <c r="G20" i="69"/>
  <c r="F20" i="69"/>
  <c r="E20" i="69"/>
  <c r="D20" i="69"/>
  <c r="C20" i="69"/>
  <c r="B20" i="69"/>
  <c r="B197" i="69"/>
  <c r="S19" i="69"/>
  <c r="R19" i="69"/>
  <c r="P19" i="69"/>
  <c r="O19" i="69"/>
  <c r="O196" i="69"/>
  <c r="N19" i="69"/>
  <c r="N196" i="69" s="1"/>
  <c r="M19" i="69"/>
  <c r="M196" i="69"/>
  <c r="L19" i="69"/>
  <c r="L196" i="69" s="1"/>
  <c r="K19" i="69"/>
  <c r="K196" i="69"/>
  <c r="J19" i="69"/>
  <c r="J196" i="69" s="1"/>
  <c r="I19" i="69"/>
  <c r="I196" i="69"/>
  <c r="H19" i="69"/>
  <c r="G19" i="69"/>
  <c r="F19" i="69"/>
  <c r="E19" i="69"/>
  <c r="D19" i="69"/>
  <c r="C19" i="69"/>
  <c r="B19" i="69"/>
  <c r="B196" i="69"/>
  <c r="S18" i="69"/>
  <c r="R18" i="69"/>
  <c r="P18" i="69"/>
  <c r="O18" i="69"/>
  <c r="O195" i="69" s="1"/>
  <c r="N18" i="69"/>
  <c r="N195" i="69"/>
  <c r="M18" i="69"/>
  <c r="M195" i="69"/>
  <c r="L18" i="69"/>
  <c r="L195" i="69" s="1"/>
  <c r="K18" i="69"/>
  <c r="K195" i="69" s="1"/>
  <c r="J18" i="69"/>
  <c r="J195" i="69"/>
  <c r="I18" i="69"/>
  <c r="I195" i="69"/>
  <c r="H18" i="69"/>
  <c r="G18" i="69"/>
  <c r="F18" i="69"/>
  <c r="E18" i="69"/>
  <c r="D18" i="69"/>
  <c r="C18" i="69"/>
  <c r="B18" i="69"/>
  <c r="B195" i="69"/>
  <c r="S17" i="69"/>
  <c r="R17" i="69"/>
  <c r="P17" i="69"/>
  <c r="O17" i="69"/>
  <c r="O194" i="69" s="1"/>
  <c r="N17" i="69"/>
  <c r="N194" i="69"/>
  <c r="M17" i="69"/>
  <c r="M194" i="69" s="1"/>
  <c r="L17" i="69"/>
  <c r="L194" i="69"/>
  <c r="K17" i="69"/>
  <c r="K194" i="69" s="1"/>
  <c r="J17" i="69"/>
  <c r="J194" i="69"/>
  <c r="I17" i="69"/>
  <c r="I194" i="69" s="1"/>
  <c r="H17" i="69"/>
  <c r="G17" i="69"/>
  <c r="F17" i="69"/>
  <c r="E17" i="69"/>
  <c r="D17" i="69"/>
  <c r="C17" i="69"/>
  <c r="B17" i="69"/>
  <c r="B194" i="69" s="1"/>
  <c r="S16" i="69"/>
  <c r="R16" i="69"/>
  <c r="P16" i="69"/>
  <c r="O16" i="69"/>
  <c r="O193" i="69"/>
  <c r="N16" i="69"/>
  <c r="N193" i="69"/>
  <c r="M16" i="69"/>
  <c r="M193" i="69" s="1"/>
  <c r="L16" i="69"/>
  <c r="L193" i="69" s="1"/>
  <c r="K16" i="69"/>
  <c r="K193" i="69"/>
  <c r="J16" i="69"/>
  <c r="J193" i="69"/>
  <c r="I16" i="69"/>
  <c r="I193" i="69" s="1"/>
  <c r="H16" i="69"/>
  <c r="G16" i="69"/>
  <c r="F16" i="69"/>
  <c r="E16" i="69"/>
  <c r="D16" i="69"/>
  <c r="C16" i="69"/>
  <c r="B16" i="69"/>
  <c r="B193" i="69" s="1"/>
  <c r="S15" i="69"/>
  <c r="R15" i="69"/>
  <c r="P15" i="69"/>
  <c r="O15" i="69"/>
  <c r="O192" i="69"/>
  <c r="N15" i="69"/>
  <c r="N192" i="69" s="1"/>
  <c r="M15" i="69"/>
  <c r="M192" i="69"/>
  <c r="L15" i="69"/>
  <c r="L192" i="69" s="1"/>
  <c r="K15" i="69"/>
  <c r="K192" i="69"/>
  <c r="J15" i="69"/>
  <c r="J192" i="69" s="1"/>
  <c r="I15" i="69"/>
  <c r="I192" i="69"/>
  <c r="H15" i="69"/>
  <c r="G15" i="69"/>
  <c r="F15" i="69"/>
  <c r="E15" i="69"/>
  <c r="D15" i="69"/>
  <c r="C15" i="69"/>
  <c r="B15" i="69"/>
  <c r="B192" i="69"/>
  <c r="S14" i="69"/>
  <c r="R14" i="69"/>
  <c r="P14" i="69"/>
  <c r="O14" i="69"/>
  <c r="O191" i="69"/>
  <c r="N14" i="69"/>
  <c r="N191" i="69" s="1"/>
  <c r="M14" i="69"/>
  <c r="M191" i="69" s="1"/>
  <c r="L14" i="69"/>
  <c r="L191" i="69"/>
  <c r="K14" i="69"/>
  <c r="K191" i="69"/>
  <c r="J14" i="69"/>
  <c r="J191" i="69" s="1"/>
  <c r="I14" i="69"/>
  <c r="I191" i="69" s="1"/>
  <c r="H14" i="69"/>
  <c r="G14" i="69"/>
  <c r="F14" i="69"/>
  <c r="E14" i="69"/>
  <c r="D14" i="69"/>
  <c r="C14" i="69"/>
  <c r="B14" i="69"/>
  <c r="B191" i="69" s="1"/>
  <c r="S13" i="69"/>
  <c r="R13" i="69"/>
  <c r="P13" i="69"/>
  <c r="O13" i="69"/>
  <c r="N13" i="69"/>
  <c r="M13" i="69"/>
  <c r="L13" i="69"/>
  <c r="K13" i="69"/>
  <c r="K190" i="69" s="1"/>
  <c r="J13" i="69"/>
  <c r="I13" i="69"/>
  <c r="H13" i="69"/>
  <c r="G13" i="69"/>
  <c r="F13" i="69"/>
  <c r="E13" i="69"/>
  <c r="D13" i="69"/>
  <c r="C13" i="69"/>
  <c r="B13" i="69"/>
  <c r="S12" i="69"/>
  <c r="R12" i="69"/>
  <c r="P12" i="69"/>
  <c r="O12" i="69"/>
  <c r="O189" i="69"/>
  <c r="N12" i="69"/>
  <c r="N189" i="69" s="1"/>
  <c r="M12" i="69"/>
  <c r="M189" i="69"/>
  <c r="L12" i="69"/>
  <c r="L189" i="69" s="1"/>
  <c r="K12" i="69"/>
  <c r="K189" i="69"/>
  <c r="J12" i="69"/>
  <c r="J189" i="69" s="1"/>
  <c r="I12" i="69"/>
  <c r="I189" i="69"/>
  <c r="H12" i="69"/>
  <c r="G12" i="69"/>
  <c r="F12" i="69"/>
  <c r="E12" i="69"/>
  <c r="D12" i="69"/>
  <c r="C12" i="69"/>
  <c r="B12" i="69"/>
  <c r="B189" i="69"/>
  <c r="S11" i="69"/>
  <c r="R11" i="69"/>
  <c r="P11" i="69"/>
  <c r="O11" i="69"/>
  <c r="O188" i="69" s="1"/>
  <c r="N11" i="69"/>
  <c r="N188" i="69"/>
  <c r="M11" i="69"/>
  <c r="M188" i="69"/>
  <c r="L11" i="69"/>
  <c r="L188" i="69" s="1"/>
  <c r="K11" i="69"/>
  <c r="K188" i="69" s="1"/>
  <c r="J11" i="69"/>
  <c r="J188" i="69"/>
  <c r="I11" i="69"/>
  <c r="I188" i="69"/>
  <c r="H11" i="69"/>
  <c r="G11" i="69"/>
  <c r="F11" i="69"/>
  <c r="E11" i="69"/>
  <c r="D11" i="69"/>
  <c r="C11" i="69"/>
  <c r="B11" i="69"/>
  <c r="B188" i="69"/>
  <c r="S10" i="69"/>
  <c r="R10" i="69"/>
  <c r="P10" i="69"/>
  <c r="O10" i="69"/>
  <c r="O187" i="69" s="1"/>
  <c r="N10" i="69"/>
  <c r="N187" i="69"/>
  <c r="M10" i="69"/>
  <c r="M187" i="69" s="1"/>
  <c r="L10" i="69"/>
  <c r="L187" i="69"/>
  <c r="K10" i="69"/>
  <c r="K187" i="69" s="1"/>
  <c r="J10" i="69"/>
  <c r="J187" i="69"/>
  <c r="I10" i="69"/>
  <c r="I187" i="69" s="1"/>
  <c r="H10" i="69"/>
  <c r="G10" i="69"/>
  <c r="F10" i="69"/>
  <c r="E10" i="69"/>
  <c r="D10" i="69"/>
  <c r="C10" i="69"/>
  <c r="B10" i="69"/>
  <c r="B187" i="69" s="1"/>
  <c r="S9" i="69"/>
  <c r="R9" i="69"/>
  <c r="P9" i="69"/>
  <c r="O9" i="69"/>
  <c r="O186" i="69"/>
  <c r="N9" i="69"/>
  <c r="N186" i="69"/>
  <c r="M9" i="69"/>
  <c r="M186" i="69" s="1"/>
  <c r="L9" i="69"/>
  <c r="L186" i="69" s="1"/>
  <c r="K9" i="69"/>
  <c r="K186" i="69"/>
  <c r="J9" i="69"/>
  <c r="J186" i="69"/>
  <c r="I9" i="69"/>
  <c r="I186" i="69" s="1"/>
  <c r="H9" i="69"/>
  <c r="G9" i="69"/>
  <c r="F9" i="69"/>
  <c r="E9" i="69"/>
  <c r="D9" i="69"/>
  <c r="C9" i="69"/>
  <c r="B9" i="69"/>
  <c r="B186" i="69" s="1"/>
  <c r="S8" i="69"/>
  <c r="R8" i="69"/>
  <c r="P8" i="69"/>
  <c r="O8" i="69"/>
  <c r="O185" i="69"/>
  <c r="N8" i="69"/>
  <c r="N185" i="69" s="1"/>
  <c r="M8" i="69"/>
  <c r="M185" i="69"/>
  <c r="L8" i="69"/>
  <c r="L185" i="69" s="1"/>
  <c r="K8" i="69"/>
  <c r="K185" i="69"/>
  <c r="J8" i="69"/>
  <c r="J185" i="69" s="1"/>
  <c r="I8" i="69"/>
  <c r="I185" i="69"/>
  <c r="H8" i="69"/>
  <c r="G8" i="69"/>
  <c r="F8" i="69"/>
  <c r="E8" i="69"/>
  <c r="D8" i="69"/>
  <c r="C8" i="69"/>
  <c r="B8" i="69"/>
  <c r="B185" i="69"/>
  <c r="S7" i="69"/>
  <c r="R7" i="69"/>
  <c r="P7" i="69"/>
  <c r="O7" i="69"/>
  <c r="O184" i="69"/>
  <c r="N7" i="69"/>
  <c r="N184" i="69" s="1"/>
  <c r="M7" i="69"/>
  <c r="M184" i="69" s="1"/>
  <c r="L7" i="69"/>
  <c r="L184" i="69"/>
  <c r="K7" i="69"/>
  <c r="K184" i="69"/>
  <c r="J7" i="69"/>
  <c r="J184" i="69" s="1"/>
  <c r="I7" i="69"/>
  <c r="I184" i="69" s="1"/>
  <c r="H7" i="69"/>
  <c r="G7" i="69"/>
  <c r="F7" i="69"/>
  <c r="E7" i="69"/>
  <c r="D7" i="69"/>
  <c r="C7" i="69"/>
  <c r="B7" i="69"/>
  <c r="B184" i="69" s="1"/>
  <c r="S6" i="69"/>
  <c r="R6" i="69"/>
  <c r="P6" i="69"/>
  <c r="O6" i="69"/>
  <c r="O183" i="69" s="1"/>
  <c r="N6" i="69"/>
  <c r="N183" i="69"/>
  <c r="M6" i="69"/>
  <c r="M183" i="69" s="1"/>
  <c r="L6" i="69"/>
  <c r="L183" i="69"/>
  <c r="K6" i="69"/>
  <c r="K183" i="69" s="1"/>
  <c r="J6" i="69"/>
  <c r="J183" i="69"/>
  <c r="I6" i="69"/>
  <c r="I183" i="69" s="1"/>
  <c r="H6" i="69"/>
  <c r="G6" i="69"/>
  <c r="F6" i="69"/>
  <c r="E6" i="69"/>
  <c r="D6" i="69"/>
  <c r="C6" i="69"/>
  <c r="B6" i="69"/>
  <c r="B183" i="69" s="1"/>
  <c r="S5" i="69"/>
  <c r="R5" i="69"/>
  <c r="P5" i="69"/>
  <c r="O5" i="69"/>
  <c r="O182" i="69" s="1"/>
  <c r="N5" i="69"/>
  <c r="N182" i="69" s="1"/>
  <c r="M5" i="69"/>
  <c r="M182" i="69"/>
  <c r="L5" i="69"/>
  <c r="L182" i="69"/>
  <c r="K5" i="69"/>
  <c r="K182" i="69" s="1"/>
  <c r="J5" i="69"/>
  <c r="J182" i="69" s="1"/>
  <c r="I5" i="69"/>
  <c r="I182" i="69"/>
  <c r="H5" i="69"/>
  <c r="G5" i="69"/>
  <c r="F5" i="69"/>
  <c r="E5" i="69"/>
  <c r="D5" i="69"/>
  <c r="C5" i="69"/>
  <c r="B5" i="69"/>
  <c r="B182" i="69"/>
  <c r="S56" i="65"/>
  <c r="R56" i="65"/>
  <c r="P56" i="65"/>
  <c r="P233" i="65" s="1"/>
  <c r="O56" i="65"/>
  <c r="O233" i="65" s="1"/>
  <c r="E61" i="102" s="1"/>
  <c r="N56" i="65"/>
  <c r="N233" i="65" s="1"/>
  <c r="E60" i="102" s="1"/>
  <c r="M56" i="65"/>
  <c r="M233" i="65"/>
  <c r="E59" i="102" s="1"/>
  <c r="L56" i="65"/>
  <c r="L233" i="65" s="1"/>
  <c r="E58" i="102" s="1"/>
  <c r="K56" i="65"/>
  <c r="K233" i="65" s="1"/>
  <c r="E57" i="102" s="1"/>
  <c r="J56" i="65"/>
  <c r="J233" i="65" s="1"/>
  <c r="E56" i="102" s="1"/>
  <c r="I56" i="65"/>
  <c r="I233" i="65" s="1"/>
  <c r="E55" i="102" s="1"/>
  <c r="H56" i="65"/>
  <c r="G56" i="65"/>
  <c r="E30" i="102" s="1"/>
  <c r="G21" i="65"/>
  <c r="F56" i="65"/>
  <c r="E56" i="65"/>
  <c r="D56" i="65"/>
  <c r="C56" i="65"/>
  <c r="C21" i="65"/>
  <c r="B56" i="65"/>
  <c r="B233" i="65"/>
  <c r="E48" i="102" s="1"/>
  <c r="S55" i="65"/>
  <c r="R55" i="65"/>
  <c r="P55" i="65"/>
  <c r="O55" i="65"/>
  <c r="O232" i="65" s="1"/>
  <c r="N55" i="65"/>
  <c r="N232" i="65" s="1"/>
  <c r="M55" i="65"/>
  <c r="M232" i="65" s="1"/>
  <c r="L55" i="65"/>
  <c r="L232" i="65" s="1"/>
  <c r="K55" i="65"/>
  <c r="K232" i="65" s="1"/>
  <c r="J55" i="65"/>
  <c r="J232" i="65" s="1"/>
  <c r="I55" i="65"/>
  <c r="I232" i="65" s="1"/>
  <c r="H55" i="65"/>
  <c r="G55" i="65"/>
  <c r="F55" i="65"/>
  <c r="E55" i="65"/>
  <c r="D55" i="65"/>
  <c r="C55" i="65"/>
  <c r="B55" i="65"/>
  <c r="B232" i="65" s="1"/>
  <c r="S54" i="65"/>
  <c r="R54" i="65"/>
  <c r="P54" i="65"/>
  <c r="O54" i="65"/>
  <c r="O231" i="65" s="1"/>
  <c r="N54" i="65"/>
  <c r="N231" i="65"/>
  <c r="M54" i="65"/>
  <c r="M231" i="65" s="1"/>
  <c r="L54" i="65"/>
  <c r="L231" i="65" s="1"/>
  <c r="K54" i="65"/>
  <c r="K231" i="65"/>
  <c r="J54" i="65"/>
  <c r="J231" i="65" s="1"/>
  <c r="I54" i="65"/>
  <c r="I231" i="65" s="1"/>
  <c r="H54" i="65"/>
  <c r="G54" i="65"/>
  <c r="F54" i="65"/>
  <c r="E54" i="65"/>
  <c r="D54" i="65"/>
  <c r="C54" i="65"/>
  <c r="B54" i="65"/>
  <c r="B231" i="65" s="1"/>
  <c r="S53" i="65"/>
  <c r="R53" i="65"/>
  <c r="R230" i="65" s="1"/>
  <c r="P53" i="65"/>
  <c r="P230" i="65" s="1"/>
  <c r="O53" i="65"/>
  <c r="O230" i="65" s="1"/>
  <c r="N53" i="65"/>
  <c r="N230" i="65" s="1"/>
  <c r="M53" i="65"/>
  <c r="M230" i="65"/>
  <c r="L53" i="65"/>
  <c r="L230" i="65" s="1"/>
  <c r="K53" i="65"/>
  <c r="K230" i="65" s="1"/>
  <c r="J53" i="65"/>
  <c r="J230" i="65" s="1"/>
  <c r="I53" i="65"/>
  <c r="I230" i="65" s="1"/>
  <c r="H53" i="65"/>
  <c r="G53" i="65"/>
  <c r="F53" i="65"/>
  <c r="E53" i="65"/>
  <c r="D53" i="65"/>
  <c r="C53" i="65"/>
  <c r="B53" i="65"/>
  <c r="B230" i="65" s="1"/>
  <c r="S52" i="65"/>
  <c r="R52" i="65"/>
  <c r="P52" i="65"/>
  <c r="O52" i="65"/>
  <c r="O229" i="65" s="1"/>
  <c r="N52" i="65"/>
  <c r="N229" i="65" s="1"/>
  <c r="M52" i="65"/>
  <c r="M229" i="65" s="1"/>
  <c r="L52" i="65"/>
  <c r="L229" i="65"/>
  <c r="K52" i="65"/>
  <c r="K229" i="65"/>
  <c r="J52" i="65"/>
  <c r="J229" i="65" s="1"/>
  <c r="I52" i="65"/>
  <c r="I229" i="65" s="1"/>
  <c r="H52" i="65"/>
  <c r="G52" i="65"/>
  <c r="F52" i="65"/>
  <c r="E52" i="65"/>
  <c r="D52" i="65"/>
  <c r="C52" i="65"/>
  <c r="B52" i="65"/>
  <c r="B229" i="65" s="1"/>
  <c r="S51" i="65"/>
  <c r="R51" i="65"/>
  <c r="P51" i="65"/>
  <c r="P228" i="65" s="1"/>
  <c r="O51" i="65"/>
  <c r="O228" i="65" s="1"/>
  <c r="N51" i="65"/>
  <c r="N228" i="65" s="1"/>
  <c r="M51" i="65"/>
  <c r="M228" i="65" s="1"/>
  <c r="L51" i="65"/>
  <c r="L228" i="65" s="1"/>
  <c r="K51" i="65"/>
  <c r="K228" i="65" s="1"/>
  <c r="J51" i="65"/>
  <c r="J228" i="65"/>
  <c r="I51" i="65"/>
  <c r="I228" i="65" s="1"/>
  <c r="H51" i="65"/>
  <c r="G51" i="65"/>
  <c r="F51" i="65"/>
  <c r="E51" i="65"/>
  <c r="D51" i="65"/>
  <c r="C51" i="65"/>
  <c r="B51" i="65"/>
  <c r="B228" i="65" s="1"/>
  <c r="S50" i="65"/>
  <c r="R50" i="65"/>
  <c r="P50" i="65"/>
  <c r="O50" i="65"/>
  <c r="O227" i="65" s="1"/>
  <c r="N50" i="65"/>
  <c r="N227" i="65" s="1"/>
  <c r="M50" i="65"/>
  <c r="M227" i="65"/>
  <c r="L50" i="65"/>
  <c r="L227" i="65"/>
  <c r="K50" i="65"/>
  <c r="K227" i="65" s="1"/>
  <c r="J50" i="65"/>
  <c r="J227" i="65" s="1"/>
  <c r="I50" i="65"/>
  <c r="I227" i="65"/>
  <c r="H50" i="65"/>
  <c r="G50" i="65"/>
  <c r="F50" i="65"/>
  <c r="E50" i="65"/>
  <c r="D50" i="65"/>
  <c r="C50" i="65"/>
  <c r="B50" i="65"/>
  <c r="B227" i="65"/>
  <c r="S49" i="65"/>
  <c r="S226" i="65" s="1"/>
  <c r="R49" i="65"/>
  <c r="R226" i="65" s="1"/>
  <c r="P49" i="65"/>
  <c r="O49" i="65"/>
  <c r="O226" i="65"/>
  <c r="N49" i="65"/>
  <c r="N226" i="65" s="1"/>
  <c r="M49" i="65"/>
  <c r="M226" i="65" s="1"/>
  <c r="L49" i="65"/>
  <c r="L226" i="65" s="1"/>
  <c r="K49" i="65"/>
  <c r="K226" i="65" s="1"/>
  <c r="J49" i="65"/>
  <c r="J226" i="65" s="1"/>
  <c r="I49" i="65"/>
  <c r="I226" i="65" s="1"/>
  <c r="H49" i="65"/>
  <c r="G49" i="65"/>
  <c r="F49" i="65"/>
  <c r="E49" i="65"/>
  <c r="D49" i="65"/>
  <c r="C49" i="65"/>
  <c r="B49" i="65"/>
  <c r="B226" i="65" s="1"/>
  <c r="S48" i="65"/>
  <c r="R48" i="65"/>
  <c r="P48" i="65"/>
  <c r="O48" i="65"/>
  <c r="O225" i="65" s="1"/>
  <c r="N48" i="65"/>
  <c r="N225" i="65"/>
  <c r="M48" i="65"/>
  <c r="M225" i="65"/>
  <c r="L48" i="65"/>
  <c r="L225" i="65" s="1"/>
  <c r="K48" i="65"/>
  <c r="K225" i="65" s="1"/>
  <c r="J48" i="65"/>
  <c r="J225" i="65" s="1"/>
  <c r="I48" i="65"/>
  <c r="I225" i="65"/>
  <c r="H48" i="65"/>
  <c r="G48" i="65"/>
  <c r="F48" i="65"/>
  <c r="E48" i="65"/>
  <c r="D48" i="65"/>
  <c r="C48" i="65"/>
  <c r="B48" i="65"/>
  <c r="B225" i="65"/>
  <c r="S47" i="65"/>
  <c r="R47" i="65"/>
  <c r="P47" i="65"/>
  <c r="O47" i="65"/>
  <c r="O224" i="65" s="1"/>
  <c r="N47" i="65"/>
  <c r="N224" i="65" s="1"/>
  <c r="M47" i="65"/>
  <c r="M224" i="65" s="1"/>
  <c r="L47" i="65"/>
  <c r="L224" i="65" s="1"/>
  <c r="K47" i="65"/>
  <c r="K224" i="65" s="1"/>
  <c r="J47" i="65"/>
  <c r="J224" i="65"/>
  <c r="I47" i="65"/>
  <c r="I224" i="65" s="1"/>
  <c r="H47" i="65"/>
  <c r="G47" i="65"/>
  <c r="F47" i="65"/>
  <c r="E47" i="65"/>
  <c r="D47" i="65"/>
  <c r="C47" i="65"/>
  <c r="B47" i="65"/>
  <c r="B224" i="65" s="1"/>
  <c r="S46" i="65"/>
  <c r="R46" i="65"/>
  <c r="P46" i="65"/>
  <c r="O46" i="65"/>
  <c r="O223" i="65" s="1"/>
  <c r="N46" i="65"/>
  <c r="N223" i="65" s="1"/>
  <c r="M46" i="65"/>
  <c r="M223" i="65" s="1"/>
  <c r="L46" i="65"/>
  <c r="L223" i="65" s="1"/>
  <c r="K46" i="65"/>
  <c r="K223" i="65"/>
  <c r="J46" i="65"/>
  <c r="J223" i="65" s="1"/>
  <c r="I46" i="65"/>
  <c r="I223" i="65" s="1"/>
  <c r="H46" i="65"/>
  <c r="G46" i="65"/>
  <c r="F46" i="65"/>
  <c r="E46" i="65"/>
  <c r="D46" i="65"/>
  <c r="C46" i="65"/>
  <c r="B46" i="65"/>
  <c r="B223" i="65" s="1"/>
  <c r="S45" i="65"/>
  <c r="R45" i="65"/>
  <c r="P45" i="65"/>
  <c r="O45" i="65"/>
  <c r="O222" i="65" s="1"/>
  <c r="N45" i="65"/>
  <c r="N222" i="65" s="1"/>
  <c r="M45" i="65"/>
  <c r="M222" i="65" s="1"/>
  <c r="L45" i="65"/>
  <c r="L222" i="65" s="1"/>
  <c r="K45" i="65"/>
  <c r="K222" i="65"/>
  <c r="J45" i="65"/>
  <c r="J222" i="65" s="1"/>
  <c r="I45" i="65"/>
  <c r="I222" i="65"/>
  <c r="H45" i="65"/>
  <c r="G45" i="65"/>
  <c r="F45" i="65"/>
  <c r="E45" i="65"/>
  <c r="D45" i="65"/>
  <c r="C45" i="65"/>
  <c r="B45" i="65"/>
  <c r="B222" i="65"/>
  <c r="S44" i="65"/>
  <c r="S221" i="65" s="1"/>
  <c r="R44" i="65"/>
  <c r="P44" i="65"/>
  <c r="O44" i="65"/>
  <c r="O221" i="65"/>
  <c r="N44" i="65"/>
  <c r="N221" i="65" s="1"/>
  <c r="M44" i="65"/>
  <c r="M221" i="65" s="1"/>
  <c r="L44" i="65"/>
  <c r="L221" i="65"/>
  <c r="K44" i="65"/>
  <c r="K221" i="65"/>
  <c r="J44" i="65"/>
  <c r="J221" i="65" s="1"/>
  <c r="I44" i="65"/>
  <c r="I221" i="65" s="1"/>
  <c r="H44" i="65"/>
  <c r="G44" i="65"/>
  <c r="F44" i="65"/>
  <c r="E44" i="65"/>
  <c r="D44" i="65"/>
  <c r="C44" i="65"/>
  <c r="B44" i="65"/>
  <c r="B221" i="65" s="1"/>
  <c r="S43" i="65"/>
  <c r="R43" i="65"/>
  <c r="P43" i="65"/>
  <c r="O43" i="65"/>
  <c r="O220" i="65" s="1"/>
  <c r="N43" i="65"/>
  <c r="N220" i="65" s="1"/>
  <c r="M43" i="65"/>
  <c r="M220" i="65" s="1"/>
  <c r="L43" i="65"/>
  <c r="L220" i="65"/>
  <c r="K43" i="65"/>
  <c r="K220" i="65" s="1"/>
  <c r="J43" i="65"/>
  <c r="J220" i="65"/>
  <c r="I43" i="65"/>
  <c r="I220" i="65" s="1"/>
  <c r="H43" i="65"/>
  <c r="G43" i="65"/>
  <c r="F43" i="65"/>
  <c r="E43" i="65"/>
  <c r="D43" i="65"/>
  <c r="C43" i="65"/>
  <c r="B43" i="65"/>
  <c r="B220" i="65" s="1"/>
  <c r="S42" i="65"/>
  <c r="S219" i="65" s="1"/>
  <c r="R42" i="65"/>
  <c r="P42" i="65"/>
  <c r="O42" i="65"/>
  <c r="O219" i="65" s="1"/>
  <c r="N42" i="65"/>
  <c r="N219" i="65" s="1"/>
  <c r="M42" i="65"/>
  <c r="M219" i="65" s="1"/>
  <c r="L42" i="65"/>
  <c r="L219" i="65"/>
  <c r="K42" i="65"/>
  <c r="K219" i="65" s="1"/>
  <c r="J42" i="65"/>
  <c r="J219" i="65" s="1"/>
  <c r="I42" i="65"/>
  <c r="I219" i="65"/>
  <c r="H42" i="65"/>
  <c r="G42" i="65"/>
  <c r="F42" i="65"/>
  <c r="E42" i="65"/>
  <c r="D42" i="65"/>
  <c r="C42" i="65"/>
  <c r="B42" i="65"/>
  <c r="B219" i="65"/>
  <c r="S41" i="65"/>
  <c r="R41" i="65"/>
  <c r="P41" i="65"/>
  <c r="P218" i="65" s="1"/>
  <c r="O41" i="65"/>
  <c r="O218" i="65" s="1"/>
  <c r="N41" i="65"/>
  <c r="N218" i="65" s="1"/>
  <c r="M41" i="65"/>
  <c r="M218" i="65" s="1"/>
  <c r="L41" i="65"/>
  <c r="L218" i="65" s="1"/>
  <c r="K41" i="65"/>
  <c r="K218" i="65" s="1"/>
  <c r="J41" i="65"/>
  <c r="J218" i="65" s="1"/>
  <c r="I41" i="65"/>
  <c r="I218" i="65" s="1"/>
  <c r="H41" i="65"/>
  <c r="G41" i="65"/>
  <c r="F41" i="65"/>
  <c r="E41" i="65"/>
  <c r="D41" i="65"/>
  <c r="C41" i="65"/>
  <c r="B41" i="65"/>
  <c r="B218" i="65" s="1"/>
  <c r="S40" i="65"/>
  <c r="S217" i="65" s="1"/>
  <c r="R40" i="65"/>
  <c r="P40" i="65"/>
  <c r="O40" i="65"/>
  <c r="O217" i="65" s="1"/>
  <c r="N40" i="65"/>
  <c r="N217" i="65" s="1"/>
  <c r="M40" i="65"/>
  <c r="M217" i="65"/>
  <c r="L40" i="65"/>
  <c r="L217" i="65" s="1"/>
  <c r="K40" i="65"/>
  <c r="K217" i="65" s="1"/>
  <c r="J40" i="65"/>
  <c r="J217" i="65" s="1"/>
  <c r="I40" i="65"/>
  <c r="I217" i="65" s="1"/>
  <c r="H40" i="65"/>
  <c r="G40" i="65"/>
  <c r="F40" i="65"/>
  <c r="E40" i="65"/>
  <c r="D40" i="65"/>
  <c r="C40" i="65"/>
  <c r="B40" i="65"/>
  <c r="B217" i="65" s="1"/>
  <c r="S39" i="65"/>
  <c r="R39" i="65"/>
  <c r="R216" i="65" s="1"/>
  <c r="P39" i="65"/>
  <c r="P216" i="65" s="1"/>
  <c r="O39" i="65"/>
  <c r="O216" i="65" s="1"/>
  <c r="N39" i="65"/>
  <c r="N216" i="65" s="1"/>
  <c r="M39" i="65"/>
  <c r="M216" i="65" s="1"/>
  <c r="L39" i="65"/>
  <c r="L216" i="65" s="1"/>
  <c r="K39" i="65"/>
  <c r="K216" i="65" s="1"/>
  <c r="J39" i="65"/>
  <c r="J216" i="65" s="1"/>
  <c r="I39" i="65"/>
  <c r="I216" i="65" s="1"/>
  <c r="H39" i="65"/>
  <c r="G39" i="65"/>
  <c r="F39" i="65"/>
  <c r="E39" i="65"/>
  <c r="D39" i="65"/>
  <c r="C39" i="65"/>
  <c r="B39" i="65"/>
  <c r="B216" i="65" s="1"/>
  <c r="S38" i="65"/>
  <c r="S215" i="65" s="1"/>
  <c r="R38" i="65"/>
  <c r="P38" i="65"/>
  <c r="O38" i="65"/>
  <c r="O215" i="65"/>
  <c r="N38" i="65"/>
  <c r="N215" i="65" s="1"/>
  <c r="M38" i="65"/>
  <c r="M215" i="65" s="1"/>
  <c r="L38" i="65"/>
  <c r="L215" i="65" s="1"/>
  <c r="K38" i="65"/>
  <c r="K215" i="65"/>
  <c r="J38" i="65"/>
  <c r="J215" i="65"/>
  <c r="I38" i="65"/>
  <c r="I215" i="65" s="1"/>
  <c r="H38" i="65"/>
  <c r="G38" i="65"/>
  <c r="F38" i="65"/>
  <c r="E38" i="65"/>
  <c r="D38" i="65"/>
  <c r="C38" i="65"/>
  <c r="B38" i="65"/>
  <c r="B215" i="65" s="1"/>
  <c r="S37" i="65"/>
  <c r="R37" i="65"/>
  <c r="P37" i="65"/>
  <c r="O37" i="65"/>
  <c r="O214" i="65" s="1"/>
  <c r="N37" i="65"/>
  <c r="N214" i="65" s="1"/>
  <c r="M37" i="65"/>
  <c r="M214" i="65" s="1"/>
  <c r="L37" i="65"/>
  <c r="L214" i="65" s="1"/>
  <c r="K37" i="65"/>
  <c r="K214" i="65" s="1"/>
  <c r="J37" i="65"/>
  <c r="J214" i="65" s="1"/>
  <c r="I37" i="65"/>
  <c r="I214" i="65"/>
  <c r="H37" i="65"/>
  <c r="G37" i="65"/>
  <c r="F37" i="65"/>
  <c r="E37" i="65"/>
  <c r="D37" i="65"/>
  <c r="C37" i="65"/>
  <c r="B37" i="65"/>
  <c r="B214" i="65"/>
  <c r="S36" i="65"/>
  <c r="R36" i="65"/>
  <c r="P36" i="65"/>
  <c r="P213" i="65" s="1"/>
  <c r="O36" i="65"/>
  <c r="O213" i="65" s="1"/>
  <c r="N36" i="65"/>
  <c r="N213" i="65" s="1"/>
  <c r="M36" i="65"/>
  <c r="M213" i="65" s="1"/>
  <c r="L36" i="65"/>
  <c r="L213" i="65" s="1"/>
  <c r="K36" i="65"/>
  <c r="K213" i="65"/>
  <c r="J36" i="65"/>
  <c r="J213" i="65" s="1"/>
  <c r="I36" i="65"/>
  <c r="I213" i="65" s="1"/>
  <c r="H36" i="65"/>
  <c r="G36" i="65"/>
  <c r="F36" i="65"/>
  <c r="E36" i="65"/>
  <c r="D36" i="65"/>
  <c r="C36" i="65"/>
  <c r="B36" i="65"/>
  <c r="B213" i="65" s="1"/>
  <c r="S35" i="65"/>
  <c r="R35" i="65"/>
  <c r="R212" i="65" s="1"/>
  <c r="P35" i="65"/>
  <c r="P212" i="65" s="1"/>
  <c r="O35" i="65"/>
  <c r="O212" i="65" s="1"/>
  <c r="N35" i="65"/>
  <c r="N212" i="65"/>
  <c r="M35" i="65"/>
  <c r="M212" i="65" s="1"/>
  <c r="L35" i="65"/>
  <c r="L212" i="65" s="1"/>
  <c r="K35" i="65"/>
  <c r="K212" i="65" s="1"/>
  <c r="J35" i="65"/>
  <c r="J212" i="65"/>
  <c r="I35" i="65"/>
  <c r="I212" i="65" s="1"/>
  <c r="H35" i="65"/>
  <c r="G35" i="65"/>
  <c r="F35" i="65"/>
  <c r="E35" i="65"/>
  <c r="D35" i="65"/>
  <c r="C35" i="65"/>
  <c r="B35" i="65"/>
  <c r="B212" i="65" s="1"/>
  <c r="S34" i="65"/>
  <c r="S211" i="65" s="1"/>
  <c r="R34" i="65"/>
  <c r="P34" i="65"/>
  <c r="O34" i="65"/>
  <c r="O211" i="65" s="1"/>
  <c r="N34" i="65"/>
  <c r="N211" i="65" s="1"/>
  <c r="M34" i="65"/>
  <c r="M211" i="65" s="1"/>
  <c r="L34" i="65"/>
  <c r="L211" i="65"/>
  <c r="K34" i="65"/>
  <c r="K211" i="65" s="1"/>
  <c r="J34" i="65"/>
  <c r="J211" i="65" s="1"/>
  <c r="I34" i="65"/>
  <c r="I211" i="65"/>
  <c r="H34" i="65"/>
  <c r="G34" i="65"/>
  <c r="F34" i="65"/>
  <c r="E34" i="65"/>
  <c r="D34" i="65"/>
  <c r="C34" i="65"/>
  <c r="B34" i="65"/>
  <c r="B211" i="65"/>
  <c r="S33" i="65"/>
  <c r="R33" i="65"/>
  <c r="P33" i="65"/>
  <c r="O33" i="65"/>
  <c r="O210" i="65" s="1"/>
  <c r="N33" i="65"/>
  <c r="N210" i="65" s="1"/>
  <c r="M33" i="65"/>
  <c r="M210" i="65" s="1"/>
  <c r="L33" i="65"/>
  <c r="L210" i="65" s="1"/>
  <c r="K33" i="65"/>
  <c r="K210" i="65" s="1"/>
  <c r="J33" i="65"/>
  <c r="J210" i="65" s="1"/>
  <c r="I33" i="65"/>
  <c r="I210" i="65" s="1"/>
  <c r="H33" i="65"/>
  <c r="G33" i="65"/>
  <c r="F33" i="65"/>
  <c r="E33" i="65"/>
  <c r="D33" i="65"/>
  <c r="C33" i="65"/>
  <c r="B33" i="65"/>
  <c r="B210" i="65" s="1"/>
  <c r="S32" i="65"/>
  <c r="S209" i="65" s="1"/>
  <c r="R32" i="65"/>
  <c r="P32" i="65"/>
  <c r="O32" i="65"/>
  <c r="O209" i="65" s="1"/>
  <c r="N32" i="65"/>
  <c r="N209" i="65" s="1"/>
  <c r="M32" i="65"/>
  <c r="M209" i="65"/>
  <c r="L32" i="65"/>
  <c r="L209" i="65" s="1"/>
  <c r="K32" i="65"/>
  <c r="K209" i="65" s="1"/>
  <c r="J32" i="65"/>
  <c r="J209" i="65"/>
  <c r="I32" i="65"/>
  <c r="I209" i="65" s="1"/>
  <c r="H32" i="65"/>
  <c r="G32" i="65"/>
  <c r="F32" i="65"/>
  <c r="E32" i="65"/>
  <c r="D32" i="65"/>
  <c r="C32" i="65"/>
  <c r="B32" i="65"/>
  <c r="B209" i="65" s="1"/>
  <c r="S31" i="65"/>
  <c r="R31" i="65"/>
  <c r="P31" i="65"/>
  <c r="P208" i="65" s="1"/>
  <c r="O31" i="65"/>
  <c r="O208" i="65" s="1"/>
  <c r="N31" i="65"/>
  <c r="N208" i="65" s="1"/>
  <c r="M31" i="65"/>
  <c r="M208" i="65" s="1"/>
  <c r="L31" i="65"/>
  <c r="L208" i="65" s="1"/>
  <c r="K31" i="65"/>
  <c r="K208" i="65" s="1"/>
  <c r="J31" i="65"/>
  <c r="J208" i="65" s="1"/>
  <c r="I31" i="65"/>
  <c r="I208" i="65" s="1"/>
  <c r="H31" i="65"/>
  <c r="G31" i="65"/>
  <c r="F31" i="65"/>
  <c r="E31" i="65"/>
  <c r="D31" i="65"/>
  <c r="C31" i="65"/>
  <c r="B31" i="65"/>
  <c r="B208" i="65" s="1"/>
  <c r="S30" i="65"/>
  <c r="R30" i="65"/>
  <c r="P30" i="65"/>
  <c r="O30" i="65"/>
  <c r="O207" i="65"/>
  <c r="N30" i="65"/>
  <c r="N207" i="65" s="1"/>
  <c r="M30" i="65"/>
  <c r="M207" i="65" s="1"/>
  <c r="L30" i="65"/>
  <c r="L207" i="65" s="1"/>
  <c r="K30" i="65"/>
  <c r="K207" i="65"/>
  <c r="J30" i="65"/>
  <c r="J207" i="65"/>
  <c r="I30" i="65"/>
  <c r="I207" i="65" s="1"/>
  <c r="H30" i="65"/>
  <c r="G30" i="65"/>
  <c r="F30" i="65"/>
  <c r="E30" i="65"/>
  <c r="D30" i="65"/>
  <c r="C30" i="65"/>
  <c r="B30" i="65"/>
  <c r="B207" i="65" s="1"/>
  <c r="S29" i="65"/>
  <c r="R29" i="65"/>
  <c r="P29" i="65"/>
  <c r="P206" i="65" s="1"/>
  <c r="O29" i="65"/>
  <c r="O206" i="65" s="1"/>
  <c r="N29" i="65"/>
  <c r="N206" i="65" s="1"/>
  <c r="M29" i="65"/>
  <c r="M206" i="65"/>
  <c r="L29" i="65"/>
  <c r="L206" i="65" s="1"/>
  <c r="K29" i="65"/>
  <c r="K206" i="65" s="1"/>
  <c r="J29" i="65"/>
  <c r="J206" i="65" s="1"/>
  <c r="I29" i="65"/>
  <c r="I206" i="65"/>
  <c r="H29" i="65"/>
  <c r="G29" i="65"/>
  <c r="F29" i="65"/>
  <c r="E29" i="65"/>
  <c r="D29" i="65"/>
  <c r="C29" i="65"/>
  <c r="B29" i="65"/>
  <c r="B206" i="65"/>
  <c r="S28" i="65"/>
  <c r="R28" i="65"/>
  <c r="P28" i="65"/>
  <c r="P205" i="65" s="1"/>
  <c r="O28" i="65"/>
  <c r="O205" i="65" s="1"/>
  <c r="N28" i="65"/>
  <c r="N205" i="65" s="1"/>
  <c r="M28" i="65"/>
  <c r="M205" i="65" s="1"/>
  <c r="L28" i="65"/>
  <c r="L205" i="65" s="1"/>
  <c r="K28" i="65"/>
  <c r="K205" i="65"/>
  <c r="J28" i="65"/>
  <c r="J205" i="65" s="1"/>
  <c r="I28" i="65"/>
  <c r="I205" i="65" s="1"/>
  <c r="H28" i="65"/>
  <c r="G28" i="65"/>
  <c r="F28" i="65"/>
  <c r="E28" i="65"/>
  <c r="D28" i="65"/>
  <c r="C28" i="65"/>
  <c r="B28" i="65"/>
  <c r="B205" i="65" s="1"/>
  <c r="S27" i="65"/>
  <c r="R27" i="65"/>
  <c r="P27" i="65"/>
  <c r="P204" i="65"/>
  <c r="O27" i="65"/>
  <c r="O204" i="65" s="1"/>
  <c r="N27" i="65"/>
  <c r="N204" i="65" s="1"/>
  <c r="M27" i="65"/>
  <c r="M204" i="65"/>
  <c r="L27" i="65"/>
  <c r="L204" i="65" s="1"/>
  <c r="K27" i="65"/>
  <c r="K204" i="65" s="1"/>
  <c r="J27" i="65"/>
  <c r="J204" i="65" s="1"/>
  <c r="I27" i="65"/>
  <c r="I204" i="65"/>
  <c r="H27" i="65"/>
  <c r="G27" i="65"/>
  <c r="F27" i="65"/>
  <c r="E27" i="65"/>
  <c r="D27" i="65"/>
  <c r="C27" i="65"/>
  <c r="B27" i="65"/>
  <c r="B204" i="65"/>
  <c r="S26" i="65"/>
  <c r="R26" i="65"/>
  <c r="P26" i="65"/>
  <c r="O26" i="65"/>
  <c r="O203" i="65"/>
  <c r="N26" i="65"/>
  <c r="N203" i="65" s="1"/>
  <c r="M26" i="65"/>
  <c r="M203" i="65" s="1"/>
  <c r="L26" i="65"/>
  <c r="L203" i="65" s="1"/>
  <c r="K26" i="65"/>
  <c r="K203" i="65" s="1"/>
  <c r="J26" i="65"/>
  <c r="J203" i="65"/>
  <c r="I26" i="65"/>
  <c r="I203" i="65" s="1"/>
  <c r="H26" i="65"/>
  <c r="G26" i="65"/>
  <c r="F26" i="65"/>
  <c r="E26" i="65"/>
  <c r="D26" i="65"/>
  <c r="C26" i="65"/>
  <c r="B26" i="65"/>
  <c r="B203" i="65" s="1"/>
  <c r="S25" i="65"/>
  <c r="S202" i="65" s="1"/>
  <c r="R25" i="65"/>
  <c r="P25" i="65"/>
  <c r="O25" i="65"/>
  <c r="O202" i="65" s="1"/>
  <c r="N25" i="65"/>
  <c r="N202" i="65" s="1"/>
  <c r="M25" i="65"/>
  <c r="M202" i="65"/>
  <c r="L25" i="65"/>
  <c r="L202" i="65" s="1"/>
  <c r="K25" i="65"/>
  <c r="K202" i="65" s="1"/>
  <c r="J25" i="65"/>
  <c r="J202" i="65"/>
  <c r="I25" i="65"/>
  <c r="I202" i="65" s="1"/>
  <c r="H25" i="65"/>
  <c r="G25" i="65"/>
  <c r="F25" i="65"/>
  <c r="E25" i="65"/>
  <c r="D25" i="65"/>
  <c r="C25" i="65"/>
  <c r="B25" i="65"/>
  <c r="B202" i="65" s="1"/>
  <c r="S24" i="65"/>
  <c r="R24" i="65"/>
  <c r="R201" i="65" s="1"/>
  <c r="P24" i="65"/>
  <c r="P201" i="65" s="1"/>
  <c r="O24" i="65"/>
  <c r="O201" i="65" s="1"/>
  <c r="N24" i="65"/>
  <c r="N201" i="65" s="1"/>
  <c r="M24" i="65"/>
  <c r="M201" i="65" s="1"/>
  <c r="L24" i="65"/>
  <c r="L201" i="65" s="1"/>
  <c r="K24" i="65"/>
  <c r="K201" i="65"/>
  <c r="J24" i="65"/>
  <c r="J201" i="65" s="1"/>
  <c r="I24" i="65"/>
  <c r="I201" i="65" s="1"/>
  <c r="H24" i="65"/>
  <c r="G24" i="65"/>
  <c r="F24" i="65"/>
  <c r="E24" i="65"/>
  <c r="D24" i="65"/>
  <c r="C24" i="65"/>
  <c r="B24" i="65"/>
  <c r="B201" i="65" s="1"/>
  <c r="S23" i="65"/>
  <c r="R23" i="65"/>
  <c r="P23" i="65"/>
  <c r="O23" i="65"/>
  <c r="O200" i="65" s="1"/>
  <c r="N23" i="65"/>
  <c r="N200" i="65"/>
  <c r="M23" i="65"/>
  <c r="M200" i="65" s="1"/>
  <c r="L23" i="65"/>
  <c r="L200" i="65" s="1"/>
  <c r="K23" i="65"/>
  <c r="K200" i="65"/>
  <c r="J23" i="65"/>
  <c r="J200" i="65" s="1"/>
  <c r="I23" i="65"/>
  <c r="I200" i="65" s="1"/>
  <c r="H23" i="65"/>
  <c r="G23" i="65"/>
  <c r="F23" i="65"/>
  <c r="E23" i="65"/>
  <c r="D23" i="65"/>
  <c r="C23" i="65"/>
  <c r="B23" i="65"/>
  <c r="B200" i="65" s="1"/>
  <c r="S22" i="65"/>
  <c r="S199" i="65" s="1"/>
  <c r="R22" i="65"/>
  <c r="R199" i="65" s="1"/>
  <c r="P22" i="65"/>
  <c r="O22" i="65"/>
  <c r="O199" i="65" s="1"/>
  <c r="N22" i="65"/>
  <c r="N199" i="65" s="1"/>
  <c r="M22" i="65"/>
  <c r="M199" i="65" s="1"/>
  <c r="L22" i="65"/>
  <c r="L199" i="65"/>
  <c r="K22" i="65"/>
  <c r="K199" i="65" s="1"/>
  <c r="J22" i="65"/>
  <c r="J199" i="65" s="1"/>
  <c r="I22" i="65"/>
  <c r="I199" i="65" s="1"/>
  <c r="H22" i="65"/>
  <c r="G22" i="65"/>
  <c r="F22" i="65"/>
  <c r="E22" i="65"/>
  <c r="D22" i="65"/>
  <c r="C22" i="65"/>
  <c r="B22" i="65"/>
  <c r="B199" i="65" s="1"/>
  <c r="S21" i="65"/>
  <c r="R21" i="65"/>
  <c r="P21" i="65"/>
  <c r="P198" i="65" s="1"/>
  <c r="O21" i="65"/>
  <c r="O198" i="65"/>
  <c r="N21" i="65"/>
  <c r="N198" i="65" s="1"/>
  <c r="M21" i="65"/>
  <c r="M198" i="65" s="1"/>
  <c r="L21" i="65"/>
  <c r="L198" i="65"/>
  <c r="K21" i="65"/>
  <c r="K198" i="65"/>
  <c r="J21" i="65"/>
  <c r="J198" i="65" s="1"/>
  <c r="I21" i="65"/>
  <c r="I198" i="65" s="1"/>
  <c r="H21" i="65"/>
  <c r="F21" i="65"/>
  <c r="E21" i="65"/>
  <c r="D21" i="65"/>
  <c r="B21" i="65"/>
  <c r="B198" i="65" s="1"/>
  <c r="S20" i="65"/>
  <c r="R20" i="65"/>
  <c r="R197" i="65" s="1"/>
  <c r="P20" i="65"/>
  <c r="O20" i="65"/>
  <c r="O197" i="65" s="1"/>
  <c r="N20" i="65"/>
  <c r="N197" i="65" s="1"/>
  <c r="M20" i="65"/>
  <c r="M197" i="65"/>
  <c r="L20" i="65"/>
  <c r="L197" i="65"/>
  <c r="K20" i="65"/>
  <c r="K197" i="65" s="1"/>
  <c r="J20" i="65"/>
  <c r="J197" i="65" s="1"/>
  <c r="I20" i="65"/>
  <c r="I197" i="65" s="1"/>
  <c r="H20" i="65"/>
  <c r="G20" i="65"/>
  <c r="F20" i="65"/>
  <c r="E20" i="65"/>
  <c r="D20" i="65"/>
  <c r="C20" i="65"/>
  <c r="B20" i="65"/>
  <c r="B197" i="65" s="1"/>
  <c r="S19" i="65"/>
  <c r="R19" i="65"/>
  <c r="P19" i="65"/>
  <c r="O19" i="65"/>
  <c r="O196" i="65"/>
  <c r="N19" i="65"/>
  <c r="N196" i="65" s="1"/>
  <c r="M19" i="65"/>
  <c r="M196" i="65" s="1"/>
  <c r="L19" i="65"/>
  <c r="L196" i="65" s="1"/>
  <c r="K19" i="65"/>
  <c r="K196" i="65" s="1"/>
  <c r="J19" i="65"/>
  <c r="J196" i="65" s="1"/>
  <c r="I19" i="65"/>
  <c r="I196" i="65" s="1"/>
  <c r="H19" i="65"/>
  <c r="G19" i="65"/>
  <c r="F19" i="65"/>
  <c r="E19" i="65"/>
  <c r="D19" i="65"/>
  <c r="C19" i="65"/>
  <c r="B19" i="65"/>
  <c r="B196" i="65" s="1"/>
  <c r="S18" i="65"/>
  <c r="S195" i="65" s="1"/>
  <c r="R18" i="65"/>
  <c r="R195" i="65" s="1"/>
  <c r="P18" i="65"/>
  <c r="O18" i="65"/>
  <c r="O195" i="65" s="1"/>
  <c r="N18" i="65"/>
  <c r="N195" i="65"/>
  <c r="M18" i="65"/>
  <c r="M195" i="65"/>
  <c r="L18" i="65"/>
  <c r="L195" i="65" s="1"/>
  <c r="K18" i="65"/>
  <c r="K195" i="65" s="1"/>
  <c r="J18" i="65"/>
  <c r="J195" i="65" s="1"/>
  <c r="I18" i="65"/>
  <c r="I195" i="65"/>
  <c r="H18" i="65"/>
  <c r="G18" i="65"/>
  <c r="F18" i="65"/>
  <c r="E18" i="65"/>
  <c r="D18" i="65"/>
  <c r="C18" i="65"/>
  <c r="B18" i="65"/>
  <c r="B195" i="65"/>
  <c r="S17" i="65"/>
  <c r="R17" i="65"/>
  <c r="P17" i="65"/>
  <c r="P194" i="65" s="1"/>
  <c r="O17" i="65"/>
  <c r="O194" i="65" s="1"/>
  <c r="N17" i="65"/>
  <c r="N194" i="65" s="1"/>
  <c r="M17" i="65"/>
  <c r="M194" i="65" s="1"/>
  <c r="L17" i="65"/>
  <c r="L194" i="65" s="1"/>
  <c r="K17" i="65"/>
  <c r="K194" i="65" s="1"/>
  <c r="J17" i="65"/>
  <c r="J194" i="65" s="1"/>
  <c r="I17" i="65"/>
  <c r="I194" i="65" s="1"/>
  <c r="H17" i="65"/>
  <c r="G17" i="65"/>
  <c r="F17" i="65"/>
  <c r="E17" i="65"/>
  <c r="D17" i="65"/>
  <c r="C17" i="65"/>
  <c r="B17" i="65"/>
  <c r="B194" i="65" s="1"/>
  <c r="S16" i="65"/>
  <c r="R16" i="65"/>
  <c r="P16" i="65"/>
  <c r="O16" i="65"/>
  <c r="O193" i="65" s="1"/>
  <c r="N16" i="65"/>
  <c r="N193" i="65"/>
  <c r="M16" i="65"/>
  <c r="M193" i="65" s="1"/>
  <c r="L16" i="65"/>
  <c r="L193" i="65" s="1"/>
  <c r="K16" i="65"/>
  <c r="K193" i="65"/>
  <c r="J16" i="65"/>
  <c r="J193" i="65" s="1"/>
  <c r="I16" i="65"/>
  <c r="I193" i="65" s="1"/>
  <c r="H16" i="65"/>
  <c r="G16" i="65"/>
  <c r="F16" i="65"/>
  <c r="E16" i="65"/>
  <c r="D16" i="65"/>
  <c r="C16" i="65"/>
  <c r="B16" i="65"/>
  <c r="B193" i="65" s="1"/>
  <c r="S15" i="65"/>
  <c r="S192" i="65" s="1"/>
  <c r="R15" i="65"/>
  <c r="R192" i="65" s="1"/>
  <c r="P15" i="65"/>
  <c r="O15" i="65"/>
  <c r="O192" i="65" s="1"/>
  <c r="N15" i="65"/>
  <c r="N192" i="65"/>
  <c r="M15" i="65"/>
  <c r="M192" i="65"/>
  <c r="L15" i="65"/>
  <c r="L192" i="65" s="1"/>
  <c r="K15" i="65"/>
  <c r="K192" i="65" s="1"/>
  <c r="J15" i="65"/>
  <c r="J192" i="65" s="1"/>
  <c r="I15" i="65"/>
  <c r="I192" i="65"/>
  <c r="H15" i="65"/>
  <c r="G15" i="65"/>
  <c r="F15" i="65"/>
  <c r="E15" i="65"/>
  <c r="D15" i="65"/>
  <c r="C15" i="65"/>
  <c r="B15" i="65"/>
  <c r="B192" i="65"/>
  <c r="S14" i="65"/>
  <c r="R14" i="65"/>
  <c r="P14" i="65"/>
  <c r="P191" i="65" s="1"/>
  <c r="O14" i="65"/>
  <c r="O191" i="65" s="1"/>
  <c r="N14" i="65"/>
  <c r="N191" i="65" s="1"/>
  <c r="M14" i="65"/>
  <c r="M191" i="65" s="1"/>
  <c r="L14" i="65"/>
  <c r="L191" i="65" s="1"/>
  <c r="K14" i="65"/>
  <c r="K191" i="65"/>
  <c r="J14" i="65"/>
  <c r="J191" i="65" s="1"/>
  <c r="I14" i="65"/>
  <c r="I191" i="65" s="1"/>
  <c r="H14" i="65"/>
  <c r="G14" i="65"/>
  <c r="F14" i="65"/>
  <c r="E14" i="65"/>
  <c r="D14" i="65"/>
  <c r="C14" i="65"/>
  <c r="B14" i="65"/>
  <c r="B191" i="65" s="1"/>
  <c r="S13" i="65"/>
  <c r="E42" i="102"/>
  <c r="R13" i="65"/>
  <c r="P13" i="65"/>
  <c r="E39" i="102"/>
  <c r="O13" i="65"/>
  <c r="N13" i="65"/>
  <c r="N190" i="65" s="1"/>
  <c r="M13" i="65"/>
  <c r="M190" i="65" s="1"/>
  <c r="L13" i="65"/>
  <c r="K13" i="65"/>
  <c r="J13" i="65"/>
  <c r="J190" i="65"/>
  <c r="I13" i="65"/>
  <c r="I190" i="65" s="1"/>
  <c r="H13" i="65"/>
  <c r="E31" i="102"/>
  <c r="G13" i="65"/>
  <c r="F13" i="65"/>
  <c r="E29" i="102"/>
  <c r="E13" i="65"/>
  <c r="D13" i="65"/>
  <c r="C13" i="65"/>
  <c r="E26" i="102"/>
  <c r="B13" i="65"/>
  <c r="B190" i="65"/>
  <c r="S12" i="65"/>
  <c r="R12" i="65"/>
  <c r="R189" i="65" s="1"/>
  <c r="P12" i="65"/>
  <c r="O12" i="65"/>
  <c r="O189" i="65" s="1"/>
  <c r="N12" i="65"/>
  <c r="N189" i="65"/>
  <c r="M12" i="65"/>
  <c r="M189" i="65" s="1"/>
  <c r="L12" i="65"/>
  <c r="L189" i="65" s="1"/>
  <c r="K12" i="65"/>
  <c r="K189" i="65"/>
  <c r="J12" i="65"/>
  <c r="J189" i="65" s="1"/>
  <c r="I12" i="65"/>
  <c r="I189" i="65" s="1"/>
  <c r="H12" i="65"/>
  <c r="G12" i="65"/>
  <c r="F12" i="65"/>
  <c r="E12" i="65"/>
  <c r="D12" i="65"/>
  <c r="C12" i="65"/>
  <c r="B12" i="65"/>
  <c r="B189" i="65" s="1"/>
  <c r="S11" i="65"/>
  <c r="R11" i="65"/>
  <c r="R188" i="65" s="1"/>
  <c r="P11" i="65"/>
  <c r="P188" i="65" s="1"/>
  <c r="O11" i="65"/>
  <c r="O188" i="65" s="1"/>
  <c r="N11" i="65"/>
  <c r="N188" i="65" s="1"/>
  <c r="M11" i="65"/>
  <c r="M188" i="65"/>
  <c r="L11" i="65"/>
  <c r="L188" i="65" s="1"/>
  <c r="K11" i="65"/>
  <c r="K188" i="65" s="1"/>
  <c r="J11" i="65"/>
  <c r="J188" i="65" s="1"/>
  <c r="I11" i="65"/>
  <c r="I188" i="65" s="1"/>
  <c r="H11" i="65"/>
  <c r="G11" i="65"/>
  <c r="F11" i="65"/>
  <c r="E11" i="65"/>
  <c r="D11" i="65"/>
  <c r="C11" i="65"/>
  <c r="B11" i="65"/>
  <c r="B188" i="65" s="1"/>
  <c r="S10" i="65"/>
  <c r="R10" i="65"/>
  <c r="P10" i="65"/>
  <c r="O10" i="65"/>
  <c r="O187" i="65" s="1"/>
  <c r="N10" i="65"/>
  <c r="N187" i="65" s="1"/>
  <c r="M10" i="65"/>
  <c r="M187" i="65" s="1"/>
  <c r="L10" i="65"/>
  <c r="L187" i="65" s="1"/>
  <c r="K10" i="65"/>
  <c r="K187" i="65" s="1"/>
  <c r="J10" i="65"/>
  <c r="J187" i="65" s="1"/>
  <c r="I10" i="65"/>
  <c r="I187" i="65" s="1"/>
  <c r="H10" i="65"/>
  <c r="G10" i="65"/>
  <c r="F10" i="65"/>
  <c r="E10" i="65"/>
  <c r="D10" i="65"/>
  <c r="C10" i="65"/>
  <c r="B10" i="65"/>
  <c r="B187" i="65" s="1"/>
  <c r="S9" i="65"/>
  <c r="R9" i="65"/>
  <c r="R186" i="65" s="1"/>
  <c r="P9" i="65"/>
  <c r="P186" i="65" s="1"/>
  <c r="O9" i="65"/>
  <c r="O186" i="65" s="1"/>
  <c r="N9" i="65"/>
  <c r="N186" i="65"/>
  <c r="M9" i="65"/>
  <c r="M186" i="65" s="1"/>
  <c r="L9" i="65"/>
  <c r="L186" i="65" s="1"/>
  <c r="K9" i="65"/>
  <c r="K186" i="65"/>
  <c r="J9" i="65"/>
  <c r="J186" i="65" s="1"/>
  <c r="I9" i="65"/>
  <c r="I186" i="65" s="1"/>
  <c r="H9" i="65"/>
  <c r="G9" i="65"/>
  <c r="F9" i="65"/>
  <c r="E9" i="65"/>
  <c r="D9" i="65"/>
  <c r="C9" i="65"/>
  <c r="B9" i="65"/>
  <c r="B186" i="65" s="1"/>
  <c r="S8" i="65"/>
  <c r="R8" i="65"/>
  <c r="P8" i="65"/>
  <c r="O8" i="65"/>
  <c r="O185" i="65" s="1"/>
  <c r="N8" i="65"/>
  <c r="N185" i="65" s="1"/>
  <c r="M8" i="65"/>
  <c r="M185" i="65" s="1"/>
  <c r="L8" i="65"/>
  <c r="L185" i="65" s="1"/>
  <c r="K8" i="65"/>
  <c r="K185" i="65" s="1"/>
  <c r="J8" i="65"/>
  <c r="J185" i="65" s="1"/>
  <c r="I8" i="65"/>
  <c r="I185" i="65" s="1"/>
  <c r="H8" i="65"/>
  <c r="G8" i="65"/>
  <c r="F8" i="65"/>
  <c r="E8" i="65"/>
  <c r="D8" i="65"/>
  <c r="C8" i="65"/>
  <c r="B8" i="65"/>
  <c r="B185" i="65" s="1"/>
  <c r="S7" i="65"/>
  <c r="S184" i="65" s="1"/>
  <c r="R7" i="65"/>
  <c r="R184" i="65" s="1"/>
  <c r="P7" i="65"/>
  <c r="P184" i="65" s="1"/>
  <c r="O7" i="65"/>
  <c r="O184" i="65" s="1"/>
  <c r="N7" i="65"/>
  <c r="N184" i="65" s="1"/>
  <c r="M7" i="65"/>
  <c r="M184" i="65" s="1"/>
  <c r="L7" i="65"/>
  <c r="L184" i="65"/>
  <c r="K7" i="65"/>
  <c r="K184" i="65" s="1"/>
  <c r="J7" i="65"/>
  <c r="J184" i="65" s="1"/>
  <c r="I7" i="65"/>
  <c r="I184" i="65" s="1"/>
  <c r="H7" i="65"/>
  <c r="G7" i="65"/>
  <c r="F7" i="65"/>
  <c r="E7" i="65"/>
  <c r="D7" i="65"/>
  <c r="C7" i="65"/>
  <c r="B7" i="65"/>
  <c r="B184" i="65" s="1"/>
  <c r="S6" i="65"/>
  <c r="R6" i="65"/>
  <c r="P6" i="65"/>
  <c r="O6" i="65"/>
  <c r="O183" i="65" s="1"/>
  <c r="N6" i="65"/>
  <c r="N183" i="65"/>
  <c r="M6" i="65"/>
  <c r="M183" i="65" s="1"/>
  <c r="L6" i="65"/>
  <c r="L183" i="65" s="1"/>
  <c r="K6" i="65"/>
  <c r="K183" i="65" s="1"/>
  <c r="J6" i="65"/>
  <c r="J183" i="65"/>
  <c r="I6" i="65"/>
  <c r="I183" i="65" s="1"/>
  <c r="H6" i="65"/>
  <c r="G6" i="65"/>
  <c r="F6" i="65"/>
  <c r="E6" i="65"/>
  <c r="D6" i="65"/>
  <c r="C6" i="65"/>
  <c r="B6" i="65"/>
  <c r="B183" i="65" s="1"/>
  <c r="S5" i="65"/>
  <c r="S182" i="65" s="1"/>
  <c r="R5" i="65"/>
  <c r="R182" i="65" s="1"/>
  <c r="P5" i="65"/>
  <c r="P182" i="65" s="1"/>
  <c r="O5" i="65"/>
  <c r="O182" i="65" s="1"/>
  <c r="N5" i="65"/>
  <c r="N182" i="65" s="1"/>
  <c r="M5" i="65"/>
  <c r="M182" i="65"/>
  <c r="L5" i="65"/>
  <c r="L182" i="65" s="1"/>
  <c r="K5" i="65"/>
  <c r="K182" i="65" s="1"/>
  <c r="J5" i="65"/>
  <c r="J182" i="65" s="1"/>
  <c r="I5" i="65"/>
  <c r="I182" i="65" s="1"/>
  <c r="H5" i="65"/>
  <c r="G5" i="65"/>
  <c r="F5" i="65"/>
  <c r="E5" i="65"/>
  <c r="D5" i="65"/>
  <c r="C5" i="65"/>
  <c r="B5" i="65"/>
  <c r="B182" i="65" s="1"/>
  <c r="N174" i="63"/>
  <c r="N115" i="63"/>
  <c r="M174" i="63"/>
  <c r="L174" i="63"/>
  <c r="K174" i="63"/>
  <c r="K115" i="63"/>
  <c r="J174" i="63"/>
  <c r="I174" i="63"/>
  <c r="H174" i="63"/>
  <c r="G174" i="63"/>
  <c r="F174" i="63"/>
  <c r="E174" i="63"/>
  <c r="D174" i="63"/>
  <c r="C174" i="63"/>
  <c r="B174" i="63"/>
  <c r="B115" i="63"/>
  <c r="M115" i="63"/>
  <c r="L115" i="63"/>
  <c r="J115" i="63"/>
  <c r="I115" i="63"/>
  <c r="I56" i="63" s="1"/>
  <c r="I233" i="63" s="1"/>
  <c r="H115" i="63"/>
  <c r="H56" i="63" s="1"/>
  <c r="G115" i="63"/>
  <c r="G56" i="63"/>
  <c r="F115" i="63"/>
  <c r="F56" i="63" s="1"/>
  <c r="E115" i="63"/>
  <c r="E56" i="63" s="1"/>
  <c r="D115" i="63"/>
  <c r="C115" i="63"/>
  <c r="C56" i="63" s="1"/>
  <c r="S56" i="63"/>
  <c r="S233" i="63" s="1"/>
  <c r="R56" i="63"/>
  <c r="R233" i="63" s="1"/>
  <c r="P56" i="63"/>
  <c r="P233" i="63" s="1"/>
  <c r="O56" i="63"/>
  <c r="O233" i="63" s="1"/>
  <c r="S55" i="63"/>
  <c r="S232" i="63" s="1"/>
  <c r="R55" i="63"/>
  <c r="R232" i="63" s="1"/>
  <c r="P55" i="63"/>
  <c r="P232" i="63" s="1"/>
  <c r="O55" i="63"/>
  <c r="O232" i="63" s="1"/>
  <c r="N55" i="63"/>
  <c r="N232" i="63" s="1"/>
  <c r="M55" i="63"/>
  <c r="M232" i="63" s="1"/>
  <c r="L55" i="63"/>
  <c r="L232" i="63" s="1"/>
  <c r="K55" i="63"/>
  <c r="K232" i="63" s="1"/>
  <c r="J55" i="63"/>
  <c r="J232" i="63" s="1"/>
  <c r="I55" i="63"/>
  <c r="I232" i="63" s="1"/>
  <c r="H55" i="63"/>
  <c r="G55" i="63"/>
  <c r="F55" i="63"/>
  <c r="E55" i="63"/>
  <c r="D55" i="63"/>
  <c r="C55" i="63"/>
  <c r="B55" i="63"/>
  <c r="B232" i="63" s="1"/>
  <c r="S54" i="63"/>
  <c r="S231" i="63" s="1"/>
  <c r="R54" i="63"/>
  <c r="R231" i="63" s="1"/>
  <c r="P54" i="63"/>
  <c r="P231" i="63" s="1"/>
  <c r="O54" i="63"/>
  <c r="O231" i="63" s="1"/>
  <c r="N54" i="63"/>
  <c r="N231" i="63" s="1"/>
  <c r="M54" i="63"/>
  <c r="M231" i="63" s="1"/>
  <c r="L54" i="63"/>
  <c r="L231" i="63" s="1"/>
  <c r="K54" i="63"/>
  <c r="K231" i="63" s="1"/>
  <c r="J54" i="63"/>
  <c r="J231" i="63" s="1"/>
  <c r="I54" i="63"/>
  <c r="I231" i="63" s="1"/>
  <c r="H54" i="63"/>
  <c r="G54" i="63"/>
  <c r="F54" i="63"/>
  <c r="E54" i="63"/>
  <c r="D54" i="63"/>
  <c r="C54" i="63"/>
  <c r="B54" i="63"/>
  <c r="B231" i="63" s="1"/>
  <c r="S53" i="63"/>
  <c r="S230" i="63" s="1"/>
  <c r="R53" i="63"/>
  <c r="R230" i="63" s="1"/>
  <c r="P53" i="63"/>
  <c r="P230" i="63" s="1"/>
  <c r="O53" i="63"/>
  <c r="O230" i="63" s="1"/>
  <c r="N53" i="63"/>
  <c r="N230" i="63" s="1"/>
  <c r="M53" i="63"/>
  <c r="M230" i="63" s="1"/>
  <c r="L53" i="63"/>
  <c r="L230" i="63" s="1"/>
  <c r="K53" i="63"/>
  <c r="K230" i="63" s="1"/>
  <c r="J53" i="63"/>
  <c r="J230" i="63" s="1"/>
  <c r="I53" i="63"/>
  <c r="I230" i="63" s="1"/>
  <c r="H53" i="63"/>
  <c r="G53" i="63"/>
  <c r="F53" i="63"/>
  <c r="E53" i="63"/>
  <c r="D53" i="63"/>
  <c r="C53" i="63"/>
  <c r="B53" i="63"/>
  <c r="B230" i="63" s="1"/>
  <c r="S52" i="63"/>
  <c r="S229" i="63" s="1"/>
  <c r="R52" i="63"/>
  <c r="R229" i="63" s="1"/>
  <c r="P52" i="63"/>
  <c r="P229" i="63" s="1"/>
  <c r="O52" i="63"/>
  <c r="O229" i="63" s="1"/>
  <c r="N52" i="63"/>
  <c r="N229" i="63" s="1"/>
  <c r="M52" i="63"/>
  <c r="M229" i="63" s="1"/>
  <c r="L52" i="63"/>
  <c r="L229" i="63" s="1"/>
  <c r="K52" i="63"/>
  <c r="K229" i="63" s="1"/>
  <c r="J52" i="63"/>
  <c r="J229" i="63" s="1"/>
  <c r="I52" i="63"/>
  <c r="I229" i="63" s="1"/>
  <c r="H52" i="63"/>
  <c r="G52" i="63"/>
  <c r="F52" i="63"/>
  <c r="E52" i="63"/>
  <c r="D52" i="63"/>
  <c r="C52" i="63"/>
  <c r="B52" i="63"/>
  <c r="B229" i="63" s="1"/>
  <c r="S51" i="63"/>
  <c r="S228" i="63" s="1"/>
  <c r="R51" i="63"/>
  <c r="R228" i="63" s="1"/>
  <c r="P51" i="63"/>
  <c r="P228" i="63" s="1"/>
  <c r="O51" i="63"/>
  <c r="O228" i="63" s="1"/>
  <c r="N51" i="63"/>
  <c r="N228" i="63" s="1"/>
  <c r="M51" i="63"/>
  <c r="M228" i="63" s="1"/>
  <c r="L51" i="63"/>
  <c r="L228" i="63" s="1"/>
  <c r="K51" i="63"/>
  <c r="K228" i="63" s="1"/>
  <c r="J51" i="63"/>
  <c r="J228" i="63" s="1"/>
  <c r="I51" i="63"/>
  <c r="I228" i="63" s="1"/>
  <c r="H51" i="63"/>
  <c r="G51" i="63"/>
  <c r="F51" i="63"/>
  <c r="E51" i="63"/>
  <c r="D51" i="63"/>
  <c r="C51" i="63"/>
  <c r="B51" i="63"/>
  <c r="B228" i="63" s="1"/>
  <c r="S50" i="63"/>
  <c r="S227" i="63" s="1"/>
  <c r="R50" i="63"/>
  <c r="R227" i="63" s="1"/>
  <c r="P50" i="63"/>
  <c r="P227" i="63" s="1"/>
  <c r="O50" i="63"/>
  <c r="O227" i="63" s="1"/>
  <c r="N50" i="63"/>
  <c r="N227" i="63" s="1"/>
  <c r="M50" i="63"/>
  <c r="M227" i="63" s="1"/>
  <c r="L50" i="63"/>
  <c r="L227" i="63" s="1"/>
  <c r="K50" i="63"/>
  <c r="K227" i="63" s="1"/>
  <c r="J50" i="63"/>
  <c r="J227" i="63" s="1"/>
  <c r="I50" i="63"/>
  <c r="I227" i="63" s="1"/>
  <c r="H50" i="63"/>
  <c r="G50" i="63"/>
  <c r="F50" i="63"/>
  <c r="E50" i="63"/>
  <c r="D50" i="63"/>
  <c r="C50" i="63"/>
  <c r="B50" i="63"/>
  <c r="B227" i="63" s="1"/>
  <c r="S49" i="63"/>
  <c r="S226" i="63" s="1"/>
  <c r="R49" i="63"/>
  <c r="R226" i="63" s="1"/>
  <c r="P49" i="63"/>
  <c r="P226" i="63" s="1"/>
  <c r="O49" i="63"/>
  <c r="O226" i="63" s="1"/>
  <c r="N49" i="63"/>
  <c r="N226" i="63" s="1"/>
  <c r="M49" i="63"/>
  <c r="M226" i="63" s="1"/>
  <c r="L49" i="63"/>
  <c r="L226" i="63" s="1"/>
  <c r="K49" i="63"/>
  <c r="K226" i="63" s="1"/>
  <c r="J49" i="63"/>
  <c r="J226" i="63" s="1"/>
  <c r="I49" i="63"/>
  <c r="I226" i="63" s="1"/>
  <c r="H49" i="63"/>
  <c r="G49" i="63"/>
  <c r="F49" i="63"/>
  <c r="E49" i="63"/>
  <c r="D49" i="63"/>
  <c r="C49" i="63"/>
  <c r="B49" i="63"/>
  <c r="B226" i="63" s="1"/>
  <c r="S48" i="63"/>
  <c r="S225" i="63" s="1"/>
  <c r="R48" i="63"/>
  <c r="R225" i="63" s="1"/>
  <c r="P48" i="63"/>
  <c r="P225" i="63" s="1"/>
  <c r="O48" i="63"/>
  <c r="O225" i="63" s="1"/>
  <c r="N48" i="63"/>
  <c r="N225" i="63" s="1"/>
  <c r="M48" i="63"/>
  <c r="M225" i="63" s="1"/>
  <c r="L48" i="63"/>
  <c r="L225" i="63" s="1"/>
  <c r="K48" i="63"/>
  <c r="K225" i="63" s="1"/>
  <c r="J48" i="63"/>
  <c r="J225" i="63" s="1"/>
  <c r="I48" i="63"/>
  <c r="I225" i="63" s="1"/>
  <c r="H48" i="63"/>
  <c r="G48" i="63"/>
  <c r="F48" i="63"/>
  <c r="E48" i="63"/>
  <c r="D48" i="63"/>
  <c r="C48" i="63"/>
  <c r="B48" i="63"/>
  <c r="B225" i="63" s="1"/>
  <c r="S47" i="63"/>
  <c r="S224" i="63" s="1"/>
  <c r="R47" i="63"/>
  <c r="R224" i="63" s="1"/>
  <c r="P47" i="63"/>
  <c r="P224" i="63" s="1"/>
  <c r="O47" i="63"/>
  <c r="O224" i="63" s="1"/>
  <c r="N47" i="63"/>
  <c r="N224" i="63" s="1"/>
  <c r="M47" i="63"/>
  <c r="M224" i="63" s="1"/>
  <c r="L47" i="63"/>
  <c r="L224" i="63" s="1"/>
  <c r="K47" i="63"/>
  <c r="K224" i="63" s="1"/>
  <c r="J47" i="63"/>
  <c r="J224" i="63" s="1"/>
  <c r="I47" i="63"/>
  <c r="I224" i="63" s="1"/>
  <c r="H47" i="63"/>
  <c r="G47" i="63"/>
  <c r="F47" i="63"/>
  <c r="E47" i="63"/>
  <c r="D47" i="63"/>
  <c r="C47" i="63"/>
  <c r="B47" i="63"/>
  <c r="B224" i="63" s="1"/>
  <c r="S46" i="63"/>
  <c r="S223" i="63" s="1"/>
  <c r="R46" i="63"/>
  <c r="R223" i="63" s="1"/>
  <c r="P46" i="63"/>
  <c r="P223" i="63" s="1"/>
  <c r="O46" i="63"/>
  <c r="O223" i="63" s="1"/>
  <c r="N46" i="63"/>
  <c r="N223" i="63" s="1"/>
  <c r="M46" i="63"/>
  <c r="M223" i="63" s="1"/>
  <c r="L46" i="63"/>
  <c r="L223" i="63" s="1"/>
  <c r="K46" i="63"/>
  <c r="K223" i="63" s="1"/>
  <c r="J46" i="63"/>
  <c r="J223" i="63" s="1"/>
  <c r="I46" i="63"/>
  <c r="I223" i="63" s="1"/>
  <c r="H46" i="63"/>
  <c r="G46" i="63"/>
  <c r="F46" i="63"/>
  <c r="E46" i="63"/>
  <c r="D46" i="63"/>
  <c r="C46" i="63"/>
  <c r="B46" i="63"/>
  <c r="B223" i="63" s="1"/>
  <c r="S45" i="63"/>
  <c r="S222" i="63" s="1"/>
  <c r="R45" i="63"/>
  <c r="R222" i="63" s="1"/>
  <c r="P45" i="63"/>
  <c r="P222" i="63" s="1"/>
  <c r="O45" i="63"/>
  <c r="O222" i="63" s="1"/>
  <c r="N45" i="63"/>
  <c r="N222" i="63" s="1"/>
  <c r="M45" i="63"/>
  <c r="M222" i="63" s="1"/>
  <c r="L45" i="63"/>
  <c r="L222" i="63" s="1"/>
  <c r="K45" i="63"/>
  <c r="K222" i="63" s="1"/>
  <c r="J45" i="63"/>
  <c r="J222" i="63" s="1"/>
  <c r="I45" i="63"/>
  <c r="I222" i="63" s="1"/>
  <c r="H45" i="63"/>
  <c r="G45" i="63"/>
  <c r="F45" i="63"/>
  <c r="E45" i="63"/>
  <c r="D45" i="63"/>
  <c r="C45" i="63"/>
  <c r="B45" i="63"/>
  <c r="B222" i="63" s="1"/>
  <c r="S44" i="63"/>
  <c r="S221" i="63" s="1"/>
  <c r="R44" i="63"/>
  <c r="R221" i="63" s="1"/>
  <c r="P44" i="63"/>
  <c r="P221" i="63" s="1"/>
  <c r="O44" i="63"/>
  <c r="O221" i="63" s="1"/>
  <c r="N44" i="63"/>
  <c r="N221" i="63" s="1"/>
  <c r="M44" i="63"/>
  <c r="M221" i="63" s="1"/>
  <c r="L44" i="63"/>
  <c r="L221" i="63" s="1"/>
  <c r="K44" i="63"/>
  <c r="K221" i="63" s="1"/>
  <c r="J44" i="63"/>
  <c r="J221" i="63" s="1"/>
  <c r="I44" i="63"/>
  <c r="I221" i="63" s="1"/>
  <c r="H44" i="63"/>
  <c r="G44" i="63"/>
  <c r="F44" i="63"/>
  <c r="E44" i="63"/>
  <c r="D44" i="63"/>
  <c r="C44" i="63"/>
  <c r="B44" i="63"/>
  <c r="B221" i="63" s="1"/>
  <c r="S43" i="63"/>
  <c r="S220" i="63" s="1"/>
  <c r="R43" i="63"/>
  <c r="R220" i="63" s="1"/>
  <c r="P43" i="63"/>
  <c r="P220" i="63" s="1"/>
  <c r="O43" i="63"/>
  <c r="O220" i="63" s="1"/>
  <c r="N43" i="63"/>
  <c r="N220" i="63" s="1"/>
  <c r="M43" i="63"/>
  <c r="M220" i="63" s="1"/>
  <c r="L43" i="63"/>
  <c r="L220" i="63" s="1"/>
  <c r="K43" i="63"/>
  <c r="K220" i="63" s="1"/>
  <c r="J43" i="63"/>
  <c r="J220" i="63" s="1"/>
  <c r="I43" i="63"/>
  <c r="I220" i="63" s="1"/>
  <c r="H43" i="63"/>
  <c r="G43" i="63"/>
  <c r="F43" i="63"/>
  <c r="E43" i="63"/>
  <c r="D43" i="63"/>
  <c r="C43" i="63"/>
  <c r="B43" i="63"/>
  <c r="B220" i="63" s="1"/>
  <c r="S42" i="63"/>
  <c r="S219" i="63" s="1"/>
  <c r="R42" i="63"/>
  <c r="R219" i="63" s="1"/>
  <c r="P42" i="63"/>
  <c r="P219" i="63" s="1"/>
  <c r="O42" i="63"/>
  <c r="O219" i="63" s="1"/>
  <c r="N42" i="63"/>
  <c r="N219" i="63" s="1"/>
  <c r="M42" i="63"/>
  <c r="M219" i="63" s="1"/>
  <c r="L42" i="63"/>
  <c r="L219" i="63" s="1"/>
  <c r="K42" i="63"/>
  <c r="K219" i="63" s="1"/>
  <c r="J42" i="63"/>
  <c r="J219" i="63" s="1"/>
  <c r="I42" i="63"/>
  <c r="I219" i="63" s="1"/>
  <c r="H42" i="63"/>
  <c r="G42" i="63"/>
  <c r="F42" i="63"/>
  <c r="E42" i="63"/>
  <c r="D42" i="63"/>
  <c r="C42" i="63"/>
  <c r="B42" i="63"/>
  <c r="B219" i="63" s="1"/>
  <c r="S41" i="63"/>
  <c r="S218" i="63" s="1"/>
  <c r="R41" i="63"/>
  <c r="R218" i="63" s="1"/>
  <c r="P41" i="63"/>
  <c r="P218" i="63" s="1"/>
  <c r="O41" i="63"/>
  <c r="O218" i="63" s="1"/>
  <c r="N41" i="63"/>
  <c r="N218" i="63" s="1"/>
  <c r="M41" i="63"/>
  <c r="M218" i="63" s="1"/>
  <c r="L41" i="63"/>
  <c r="L218" i="63" s="1"/>
  <c r="K41" i="63"/>
  <c r="K218" i="63" s="1"/>
  <c r="J41" i="63"/>
  <c r="J218" i="63" s="1"/>
  <c r="I41" i="63"/>
  <c r="I218" i="63" s="1"/>
  <c r="H41" i="63"/>
  <c r="G41" i="63"/>
  <c r="F41" i="63"/>
  <c r="E41" i="63"/>
  <c r="D41" i="63"/>
  <c r="C41" i="63"/>
  <c r="B41" i="63"/>
  <c r="B218" i="63" s="1"/>
  <c r="S40" i="63"/>
  <c r="S217" i="63" s="1"/>
  <c r="R40" i="63"/>
  <c r="R217" i="63" s="1"/>
  <c r="P40" i="63"/>
  <c r="P217" i="63" s="1"/>
  <c r="O40" i="63"/>
  <c r="O217" i="63" s="1"/>
  <c r="N40" i="63"/>
  <c r="N217" i="63" s="1"/>
  <c r="M40" i="63"/>
  <c r="M217" i="63" s="1"/>
  <c r="L40" i="63"/>
  <c r="L217" i="63" s="1"/>
  <c r="K40" i="63"/>
  <c r="K217" i="63" s="1"/>
  <c r="J40" i="63"/>
  <c r="J217" i="63" s="1"/>
  <c r="I40" i="63"/>
  <c r="I217" i="63" s="1"/>
  <c r="H40" i="63"/>
  <c r="G40" i="63"/>
  <c r="F40" i="63"/>
  <c r="E40" i="63"/>
  <c r="D40" i="63"/>
  <c r="C40" i="63"/>
  <c r="B40" i="63"/>
  <c r="B217" i="63" s="1"/>
  <c r="S39" i="63"/>
  <c r="S216" i="63" s="1"/>
  <c r="R39" i="63"/>
  <c r="R216" i="63" s="1"/>
  <c r="P39" i="63"/>
  <c r="P216" i="63" s="1"/>
  <c r="O39" i="63"/>
  <c r="O216" i="63" s="1"/>
  <c r="N39" i="63"/>
  <c r="N216" i="63" s="1"/>
  <c r="M39" i="63"/>
  <c r="M216" i="63" s="1"/>
  <c r="L39" i="63"/>
  <c r="L216" i="63" s="1"/>
  <c r="K39" i="63"/>
  <c r="K216" i="63" s="1"/>
  <c r="J39" i="63"/>
  <c r="J216" i="63" s="1"/>
  <c r="I39" i="63"/>
  <c r="I216" i="63" s="1"/>
  <c r="H39" i="63"/>
  <c r="G39" i="63"/>
  <c r="F39" i="63"/>
  <c r="E39" i="63"/>
  <c r="D39" i="63"/>
  <c r="C39" i="63"/>
  <c r="B39" i="63"/>
  <c r="B216" i="63" s="1"/>
  <c r="S38" i="63"/>
  <c r="S215" i="63" s="1"/>
  <c r="R38" i="63"/>
  <c r="R215" i="63" s="1"/>
  <c r="P38" i="63"/>
  <c r="P215" i="63" s="1"/>
  <c r="O38" i="63"/>
  <c r="O215" i="63" s="1"/>
  <c r="N38" i="63"/>
  <c r="N215" i="63" s="1"/>
  <c r="M38" i="63"/>
  <c r="M215" i="63" s="1"/>
  <c r="L38" i="63"/>
  <c r="L215" i="63" s="1"/>
  <c r="K38" i="63"/>
  <c r="K215" i="63" s="1"/>
  <c r="J38" i="63"/>
  <c r="J215" i="63" s="1"/>
  <c r="I38" i="63"/>
  <c r="I215" i="63" s="1"/>
  <c r="H38" i="63"/>
  <c r="G38" i="63"/>
  <c r="F38" i="63"/>
  <c r="E38" i="63"/>
  <c r="D38" i="63"/>
  <c r="C38" i="63"/>
  <c r="B38" i="63"/>
  <c r="B215" i="63" s="1"/>
  <c r="S37" i="63"/>
  <c r="S214" i="63" s="1"/>
  <c r="R37" i="63"/>
  <c r="R214" i="63" s="1"/>
  <c r="P37" i="63"/>
  <c r="P214" i="63" s="1"/>
  <c r="O37" i="63"/>
  <c r="O214" i="63" s="1"/>
  <c r="N37" i="63"/>
  <c r="N214" i="63" s="1"/>
  <c r="M37" i="63"/>
  <c r="M214" i="63" s="1"/>
  <c r="L37" i="63"/>
  <c r="L214" i="63" s="1"/>
  <c r="K37" i="63"/>
  <c r="K214" i="63" s="1"/>
  <c r="J37" i="63"/>
  <c r="J214" i="63" s="1"/>
  <c r="I37" i="63"/>
  <c r="I214" i="63" s="1"/>
  <c r="H37" i="63"/>
  <c r="G37" i="63"/>
  <c r="F37" i="63"/>
  <c r="E37" i="63"/>
  <c r="D37" i="63"/>
  <c r="C37" i="63"/>
  <c r="B37" i="63"/>
  <c r="B214" i="63" s="1"/>
  <c r="S36" i="63"/>
  <c r="S213" i="63" s="1"/>
  <c r="R36" i="63"/>
  <c r="R213" i="63" s="1"/>
  <c r="P36" i="63"/>
  <c r="P213" i="63" s="1"/>
  <c r="O36" i="63"/>
  <c r="O213" i="63" s="1"/>
  <c r="N36" i="63"/>
  <c r="N213" i="63" s="1"/>
  <c r="M36" i="63"/>
  <c r="M213" i="63" s="1"/>
  <c r="L36" i="63"/>
  <c r="L213" i="63" s="1"/>
  <c r="K36" i="63"/>
  <c r="K213" i="63" s="1"/>
  <c r="J36" i="63"/>
  <c r="J213" i="63" s="1"/>
  <c r="I36" i="63"/>
  <c r="I213" i="63" s="1"/>
  <c r="H36" i="63"/>
  <c r="G36" i="63"/>
  <c r="F36" i="63"/>
  <c r="E36" i="63"/>
  <c r="D36" i="63"/>
  <c r="C36" i="63"/>
  <c r="B36" i="63"/>
  <c r="B213" i="63" s="1"/>
  <c r="S35" i="63"/>
  <c r="S212" i="63" s="1"/>
  <c r="R35" i="63"/>
  <c r="R212" i="63" s="1"/>
  <c r="P35" i="63"/>
  <c r="P212" i="63" s="1"/>
  <c r="O35" i="63"/>
  <c r="O212" i="63" s="1"/>
  <c r="N35" i="63"/>
  <c r="N212" i="63" s="1"/>
  <c r="M35" i="63"/>
  <c r="M212" i="63" s="1"/>
  <c r="L35" i="63"/>
  <c r="L212" i="63" s="1"/>
  <c r="K35" i="63"/>
  <c r="K212" i="63" s="1"/>
  <c r="J35" i="63"/>
  <c r="J212" i="63" s="1"/>
  <c r="I35" i="63"/>
  <c r="I212" i="63" s="1"/>
  <c r="H35" i="63"/>
  <c r="G35" i="63"/>
  <c r="F35" i="63"/>
  <c r="E35" i="63"/>
  <c r="D35" i="63"/>
  <c r="C35" i="63"/>
  <c r="B35" i="63"/>
  <c r="B212" i="63" s="1"/>
  <c r="S34" i="63"/>
  <c r="S211" i="63" s="1"/>
  <c r="R34" i="63"/>
  <c r="R211" i="63" s="1"/>
  <c r="P34" i="63"/>
  <c r="P211" i="63" s="1"/>
  <c r="O34" i="63"/>
  <c r="O211" i="63" s="1"/>
  <c r="N34" i="63"/>
  <c r="N211" i="63" s="1"/>
  <c r="M34" i="63"/>
  <c r="M211" i="63" s="1"/>
  <c r="L34" i="63"/>
  <c r="L211" i="63" s="1"/>
  <c r="K34" i="63"/>
  <c r="K211" i="63" s="1"/>
  <c r="J34" i="63"/>
  <c r="J211" i="63" s="1"/>
  <c r="I34" i="63"/>
  <c r="I211" i="63" s="1"/>
  <c r="H34" i="63"/>
  <c r="G34" i="63"/>
  <c r="F34" i="63"/>
  <c r="E34" i="63"/>
  <c r="D34" i="63"/>
  <c r="C34" i="63"/>
  <c r="B34" i="63"/>
  <c r="B211" i="63" s="1"/>
  <c r="S33" i="63"/>
  <c r="S210" i="63" s="1"/>
  <c r="R33" i="63"/>
  <c r="R210" i="63" s="1"/>
  <c r="P33" i="63"/>
  <c r="P210" i="63" s="1"/>
  <c r="O33" i="63"/>
  <c r="O210" i="63" s="1"/>
  <c r="N33" i="63"/>
  <c r="N210" i="63" s="1"/>
  <c r="M33" i="63"/>
  <c r="M210" i="63" s="1"/>
  <c r="L33" i="63"/>
  <c r="L210" i="63" s="1"/>
  <c r="K33" i="63"/>
  <c r="K210" i="63" s="1"/>
  <c r="J33" i="63"/>
  <c r="J210" i="63" s="1"/>
  <c r="I33" i="63"/>
  <c r="I210" i="63" s="1"/>
  <c r="H33" i="63"/>
  <c r="G33" i="63"/>
  <c r="F33" i="63"/>
  <c r="E33" i="63"/>
  <c r="D33" i="63"/>
  <c r="C33" i="63"/>
  <c r="B33" i="63"/>
  <c r="B210" i="63" s="1"/>
  <c r="S32" i="63"/>
  <c r="S209" i="63" s="1"/>
  <c r="R32" i="63"/>
  <c r="R209" i="63" s="1"/>
  <c r="P32" i="63"/>
  <c r="P209" i="63" s="1"/>
  <c r="O32" i="63"/>
  <c r="O209" i="63" s="1"/>
  <c r="N32" i="63"/>
  <c r="N209" i="63" s="1"/>
  <c r="M32" i="63"/>
  <c r="M209" i="63" s="1"/>
  <c r="L32" i="63"/>
  <c r="L209" i="63" s="1"/>
  <c r="K32" i="63"/>
  <c r="K209" i="63" s="1"/>
  <c r="J32" i="63"/>
  <c r="J209" i="63" s="1"/>
  <c r="I32" i="63"/>
  <c r="I209" i="63" s="1"/>
  <c r="H32" i="63"/>
  <c r="G32" i="63"/>
  <c r="F32" i="63"/>
  <c r="E32" i="63"/>
  <c r="D32" i="63"/>
  <c r="C32" i="63"/>
  <c r="B32" i="63"/>
  <c r="B209" i="63" s="1"/>
  <c r="S31" i="63"/>
  <c r="S208" i="63" s="1"/>
  <c r="R31" i="63"/>
  <c r="R208" i="63" s="1"/>
  <c r="P31" i="63"/>
  <c r="P208" i="63" s="1"/>
  <c r="O31" i="63"/>
  <c r="O208" i="63" s="1"/>
  <c r="N31" i="63"/>
  <c r="N208" i="63" s="1"/>
  <c r="M31" i="63"/>
  <c r="M208" i="63" s="1"/>
  <c r="L31" i="63"/>
  <c r="L208" i="63" s="1"/>
  <c r="K31" i="63"/>
  <c r="K208" i="63" s="1"/>
  <c r="J31" i="63"/>
  <c r="J208" i="63" s="1"/>
  <c r="I31" i="63"/>
  <c r="I208" i="63" s="1"/>
  <c r="H31" i="63"/>
  <c r="G31" i="63"/>
  <c r="F31" i="63"/>
  <c r="E31" i="63"/>
  <c r="D31" i="63"/>
  <c r="C31" i="63"/>
  <c r="B31" i="63"/>
  <c r="B208" i="63" s="1"/>
  <c r="S30" i="63"/>
  <c r="S207" i="63" s="1"/>
  <c r="R30" i="63"/>
  <c r="R207" i="63" s="1"/>
  <c r="P30" i="63"/>
  <c r="P207" i="63" s="1"/>
  <c r="O30" i="63"/>
  <c r="O207" i="63" s="1"/>
  <c r="N30" i="63"/>
  <c r="N207" i="63" s="1"/>
  <c r="M30" i="63"/>
  <c r="M207" i="63" s="1"/>
  <c r="L30" i="63"/>
  <c r="L207" i="63" s="1"/>
  <c r="K30" i="63"/>
  <c r="K207" i="63" s="1"/>
  <c r="J30" i="63"/>
  <c r="J207" i="63" s="1"/>
  <c r="I30" i="63"/>
  <c r="I207" i="63" s="1"/>
  <c r="H30" i="63"/>
  <c r="G30" i="63"/>
  <c r="F30" i="63"/>
  <c r="E30" i="63"/>
  <c r="D30" i="63"/>
  <c r="C30" i="63"/>
  <c r="B30" i="63"/>
  <c r="B207" i="63" s="1"/>
  <c r="S29" i="63"/>
  <c r="S206" i="63" s="1"/>
  <c r="R29" i="63"/>
  <c r="R206" i="63" s="1"/>
  <c r="P29" i="63"/>
  <c r="P206" i="63" s="1"/>
  <c r="O29" i="63"/>
  <c r="O206" i="63" s="1"/>
  <c r="N29" i="63"/>
  <c r="N206" i="63" s="1"/>
  <c r="M29" i="63"/>
  <c r="M206" i="63" s="1"/>
  <c r="L29" i="63"/>
  <c r="L206" i="63" s="1"/>
  <c r="K29" i="63"/>
  <c r="K206" i="63" s="1"/>
  <c r="J29" i="63"/>
  <c r="J206" i="63" s="1"/>
  <c r="I29" i="63"/>
  <c r="I206" i="63" s="1"/>
  <c r="H29" i="63"/>
  <c r="G29" i="63"/>
  <c r="F29" i="63"/>
  <c r="E29" i="63"/>
  <c r="D29" i="63"/>
  <c r="C29" i="63"/>
  <c r="B29" i="63"/>
  <c r="B206" i="63" s="1"/>
  <c r="S28" i="63"/>
  <c r="S205" i="63" s="1"/>
  <c r="R28" i="63"/>
  <c r="R205" i="63" s="1"/>
  <c r="P28" i="63"/>
  <c r="P205" i="63" s="1"/>
  <c r="O28" i="63"/>
  <c r="O205" i="63" s="1"/>
  <c r="N28" i="63"/>
  <c r="N205" i="63" s="1"/>
  <c r="M28" i="63"/>
  <c r="M205" i="63" s="1"/>
  <c r="L28" i="63"/>
  <c r="L205" i="63" s="1"/>
  <c r="K28" i="63"/>
  <c r="K205" i="63" s="1"/>
  <c r="J28" i="63"/>
  <c r="J205" i="63" s="1"/>
  <c r="I28" i="63"/>
  <c r="I205" i="63" s="1"/>
  <c r="H28" i="63"/>
  <c r="G28" i="63"/>
  <c r="F28" i="63"/>
  <c r="E28" i="63"/>
  <c r="D28" i="63"/>
  <c r="C28" i="63"/>
  <c r="B28" i="63"/>
  <c r="B205" i="63" s="1"/>
  <c r="S27" i="63"/>
  <c r="S204" i="63" s="1"/>
  <c r="R27" i="63"/>
  <c r="R204" i="63" s="1"/>
  <c r="P27" i="63"/>
  <c r="P204" i="63" s="1"/>
  <c r="O27" i="63"/>
  <c r="O204" i="63" s="1"/>
  <c r="N27" i="63"/>
  <c r="N204" i="63" s="1"/>
  <c r="M27" i="63"/>
  <c r="M204" i="63" s="1"/>
  <c r="L27" i="63"/>
  <c r="L204" i="63" s="1"/>
  <c r="K27" i="63"/>
  <c r="K204" i="63" s="1"/>
  <c r="J27" i="63"/>
  <c r="J204" i="63" s="1"/>
  <c r="I27" i="63"/>
  <c r="I204" i="63" s="1"/>
  <c r="H27" i="63"/>
  <c r="G27" i="63"/>
  <c r="F27" i="63"/>
  <c r="E27" i="63"/>
  <c r="D27" i="63"/>
  <c r="C27" i="63"/>
  <c r="B27" i="63"/>
  <c r="B204" i="63" s="1"/>
  <c r="S26" i="63"/>
  <c r="S203" i="63" s="1"/>
  <c r="R26" i="63"/>
  <c r="R203" i="63" s="1"/>
  <c r="P26" i="63"/>
  <c r="P203" i="63" s="1"/>
  <c r="O26" i="63"/>
  <c r="O203" i="63" s="1"/>
  <c r="N26" i="63"/>
  <c r="N203" i="63" s="1"/>
  <c r="M26" i="63"/>
  <c r="M203" i="63" s="1"/>
  <c r="L26" i="63"/>
  <c r="L203" i="63" s="1"/>
  <c r="K26" i="63"/>
  <c r="K203" i="63" s="1"/>
  <c r="J26" i="63"/>
  <c r="J203" i="63" s="1"/>
  <c r="I26" i="63"/>
  <c r="I203" i="63" s="1"/>
  <c r="H26" i="63"/>
  <c r="G26" i="63"/>
  <c r="F26" i="63"/>
  <c r="E26" i="63"/>
  <c r="D26" i="63"/>
  <c r="C26" i="63"/>
  <c r="B26" i="63"/>
  <c r="B203" i="63" s="1"/>
  <c r="S25" i="63"/>
  <c r="S202" i="63" s="1"/>
  <c r="R25" i="63"/>
  <c r="R202" i="63" s="1"/>
  <c r="P25" i="63"/>
  <c r="P202" i="63" s="1"/>
  <c r="O25" i="63"/>
  <c r="O202" i="63" s="1"/>
  <c r="N25" i="63"/>
  <c r="N202" i="63" s="1"/>
  <c r="M25" i="63"/>
  <c r="M202" i="63" s="1"/>
  <c r="L25" i="63"/>
  <c r="L202" i="63" s="1"/>
  <c r="K25" i="63"/>
  <c r="K202" i="63" s="1"/>
  <c r="J25" i="63"/>
  <c r="J202" i="63" s="1"/>
  <c r="I25" i="63"/>
  <c r="I202" i="63" s="1"/>
  <c r="H25" i="63"/>
  <c r="G25" i="63"/>
  <c r="F25" i="63"/>
  <c r="E25" i="63"/>
  <c r="D25" i="63"/>
  <c r="C25" i="63"/>
  <c r="B25" i="63"/>
  <c r="B202" i="63" s="1"/>
  <c r="S24" i="63"/>
  <c r="S201" i="63" s="1"/>
  <c r="R24" i="63"/>
  <c r="R201" i="63" s="1"/>
  <c r="P24" i="63"/>
  <c r="P201" i="63" s="1"/>
  <c r="O24" i="63"/>
  <c r="O201" i="63" s="1"/>
  <c r="N24" i="63"/>
  <c r="N201" i="63" s="1"/>
  <c r="M24" i="63"/>
  <c r="M201" i="63" s="1"/>
  <c r="L24" i="63"/>
  <c r="L201" i="63" s="1"/>
  <c r="K24" i="63"/>
  <c r="K201" i="63" s="1"/>
  <c r="J24" i="63"/>
  <c r="J201" i="63" s="1"/>
  <c r="I24" i="63"/>
  <c r="I201" i="63" s="1"/>
  <c r="H24" i="63"/>
  <c r="G24" i="63"/>
  <c r="F24" i="63"/>
  <c r="E24" i="63"/>
  <c r="D24" i="63"/>
  <c r="C24" i="63"/>
  <c r="B24" i="63"/>
  <c r="B201" i="63" s="1"/>
  <c r="S23" i="63"/>
  <c r="S200" i="63" s="1"/>
  <c r="R23" i="63"/>
  <c r="R200" i="63" s="1"/>
  <c r="P23" i="63"/>
  <c r="P200" i="63" s="1"/>
  <c r="O23" i="63"/>
  <c r="O200" i="63" s="1"/>
  <c r="N23" i="63"/>
  <c r="N200" i="63" s="1"/>
  <c r="M23" i="63"/>
  <c r="M200" i="63" s="1"/>
  <c r="L23" i="63"/>
  <c r="L200" i="63" s="1"/>
  <c r="K23" i="63"/>
  <c r="K200" i="63" s="1"/>
  <c r="J23" i="63"/>
  <c r="J200" i="63" s="1"/>
  <c r="I23" i="63"/>
  <c r="I200" i="63" s="1"/>
  <c r="H23" i="63"/>
  <c r="G23" i="63"/>
  <c r="F23" i="63"/>
  <c r="E23" i="63"/>
  <c r="D23" i="63"/>
  <c r="C23" i="63"/>
  <c r="B23" i="63"/>
  <c r="B200" i="63" s="1"/>
  <c r="S22" i="63"/>
  <c r="S199" i="63" s="1"/>
  <c r="R22" i="63"/>
  <c r="R199" i="63" s="1"/>
  <c r="P22" i="63"/>
  <c r="P199" i="63" s="1"/>
  <c r="O22" i="63"/>
  <c r="O199" i="63" s="1"/>
  <c r="N22" i="63"/>
  <c r="N199" i="63" s="1"/>
  <c r="M22" i="63"/>
  <c r="M199" i="63" s="1"/>
  <c r="L22" i="63"/>
  <c r="L199" i="63" s="1"/>
  <c r="K22" i="63"/>
  <c r="K199" i="63" s="1"/>
  <c r="J22" i="63"/>
  <c r="J199" i="63" s="1"/>
  <c r="I22" i="63"/>
  <c r="I199" i="63" s="1"/>
  <c r="H22" i="63"/>
  <c r="G22" i="63"/>
  <c r="F22" i="63"/>
  <c r="E22" i="63"/>
  <c r="D22" i="63"/>
  <c r="C22" i="63"/>
  <c r="B22" i="63"/>
  <c r="B199" i="63" s="1"/>
  <c r="S21" i="63"/>
  <c r="S198" i="63" s="1"/>
  <c r="R21" i="63"/>
  <c r="R198" i="63" s="1"/>
  <c r="P21" i="63"/>
  <c r="P198" i="63" s="1"/>
  <c r="O21" i="63"/>
  <c r="O198" i="63" s="1"/>
  <c r="N21" i="63"/>
  <c r="N198" i="63" s="1"/>
  <c r="M21" i="63"/>
  <c r="M198" i="63" s="1"/>
  <c r="L21" i="63"/>
  <c r="L198" i="63" s="1"/>
  <c r="K21" i="63"/>
  <c r="K198" i="63" s="1"/>
  <c r="J21" i="63"/>
  <c r="J198" i="63" s="1"/>
  <c r="I21" i="63"/>
  <c r="I198" i="63" s="1"/>
  <c r="H21" i="63"/>
  <c r="G21" i="63"/>
  <c r="F21" i="63"/>
  <c r="E21" i="63"/>
  <c r="D21" i="63"/>
  <c r="C21" i="63"/>
  <c r="B21" i="63"/>
  <c r="B198" i="63" s="1"/>
  <c r="S20" i="63"/>
  <c r="S197" i="63" s="1"/>
  <c r="R20" i="63"/>
  <c r="R197" i="63" s="1"/>
  <c r="P20" i="63"/>
  <c r="P197" i="63" s="1"/>
  <c r="O20" i="63"/>
  <c r="O197" i="63" s="1"/>
  <c r="N20" i="63"/>
  <c r="N197" i="63" s="1"/>
  <c r="M20" i="63"/>
  <c r="M197" i="63" s="1"/>
  <c r="L20" i="63"/>
  <c r="L197" i="63" s="1"/>
  <c r="K20" i="63"/>
  <c r="K197" i="63" s="1"/>
  <c r="J20" i="63"/>
  <c r="J197" i="63" s="1"/>
  <c r="I20" i="63"/>
  <c r="I197" i="63" s="1"/>
  <c r="H20" i="63"/>
  <c r="G20" i="63"/>
  <c r="F20" i="63"/>
  <c r="E20" i="63"/>
  <c r="D20" i="63"/>
  <c r="C20" i="63"/>
  <c r="B20" i="63"/>
  <c r="B197" i="63" s="1"/>
  <c r="S19" i="63"/>
  <c r="S196" i="63" s="1"/>
  <c r="R19" i="63"/>
  <c r="R196" i="63" s="1"/>
  <c r="P19" i="63"/>
  <c r="P196" i="63" s="1"/>
  <c r="O19" i="63"/>
  <c r="O196" i="63" s="1"/>
  <c r="N19" i="63"/>
  <c r="N196" i="63" s="1"/>
  <c r="M19" i="63"/>
  <c r="M196" i="63" s="1"/>
  <c r="L19" i="63"/>
  <c r="L196" i="63" s="1"/>
  <c r="K19" i="63"/>
  <c r="K196" i="63" s="1"/>
  <c r="J19" i="63"/>
  <c r="J196" i="63" s="1"/>
  <c r="I19" i="63"/>
  <c r="I196" i="63" s="1"/>
  <c r="H19" i="63"/>
  <c r="G19" i="63"/>
  <c r="F19" i="63"/>
  <c r="E19" i="63"/>
  <c r="D19" i="63"/>
  <c r="C19" i="63"/>
  <c r="B19" i="63"/>
  <c r="B196" i="63" s="1"/>
  <c r="S18" i="63"/>
  <c r="S195" i="63" s="1"/>
  <c r="R18" i="63"/>
  <c r="R195" i="63" s="1"/>
  <c r="P18" i="63"/>
  <c r="P195" i="63" s="1"/>
  <c r="O18" i="63"/>
  <c r="O195" i="63" s="1"/>
  <c r="N18" i="63"/>
  <c r="N195" i="63" s="1"/>
  <c r="M18" i="63"/>
  <c r="M195" i="63" s="1"/>
  <c r="L18" i="63"/>
  <c r="L195" i="63" s="1"/>
  <c r="K18" i="63"/>
  <c r="K195" i="63" s="1"/>
  <c r="J18" i="63"/>
  <c r="J195" i="63" s="1"/>
  <c r="I18" i="63"/>
  <c r="I195" i="63" s="1"/>
  <c r="H18" i="63"/>
  <c r="G18" i="63"/>
  <c r="F18" i="63"/>
  <c r="E18" i="63"/>
  <c r="D18" i="63"/>
  <c r="C18" i="63"/>
  <c r="B18" i="63"/>
  <c r="B195" i="63" s="1"/>
  <c r="S17" i="63"/>
  <c r="S194" i="63" s="1"/>
  <c r="R17" i="63"/>
  <c r="R194" i="63" s="1"/>
  <c r="P17" i="63"/>
  <c r="P194" i="63" s="1"/>
  <c r="O17" i="63"/>
  <c r="O194" i="63" s="1"/>
  <c r="N17" i="63"/>
  <c r="N194" i="63" s="1"/>
  <c r="M17" i="63"/>
  <c r="M194" i="63" s="1"/>
  <c r="L17" i="63"/>
  <c r="L194" i="63" s="1"/>
  <c r="K17" i="63"/>
  <c r="K194" i="63" s="1"/>
  <c r="J17" i="63"/>
  <c r="J194" i="63" s="1"/>
  <c r="I17" i="63"/>
  <c r="I194" i="63" s="1"/>
  <c r="H17" i="63"/>
  <c r="G17" i="63"/>
  <c r="F17" i="63"/>
  <c r="E17" i="63"/>
  <c r="D17" i="63"/>
  <c r="C17" i="63"/>
  <c r="B17" i="63"/>
  <c r="B194" i="63" s="1"/>
  <c r="S16" i="63"/>
  <c r="S193" i="63" s="1"/>
  <c r="R16" i="63"/>
  <c r="R193" i="63" s="1"/>
  <c r="P16" i="63"/>
  <c r="P193" i="63" s="1"/>
  <c r="O16" i="63"/>
  <c r="O193" i="63" s="1"/>
  <c r="N16" i="63"/>
  <c r="N193" i="63" s="1"/>
  <c r="M16" i="63"/>
  <c r="M193" i="63" s="1"/>
  <c r="L16" i="63"/>
  <c r="L193" i="63" s="1"/>
  <c r="K16" i="63"/>
  <c r="K193" i="63" s="1"/>
  <c r="J16" i="63"/>
  <c r="J193" i="63" s="1"/>
  <c r="I16" i="63"/>
  <c r="I193" i="63" s="1"/>
  <c r="H16" i="63"/>
  <c r="G16" i="63"/>
  <c r="F16" i="63"/>
  <c r="E16" i="63"/>
  <c r="D16" i="63"/>
  <c r="C16" i="63"/>
  <c r="B16" i="63"/>
  <c r="B193" i="63" s="1"/>
  <c r="S15" i="63"/>
  <c r="S192" i="63" s="1"/>
  <c r="R15" i="63"/>
  <c r="R192" i="63" s="1"/>
  <c r="P15" i="63"/>
  <c r="P192" i="63" s="1"/>
  <c r="O15" i="63"/>
  <c r="O192" i="63" s="1"/>
  <c r="N15" i="63"/>
  <c r="N192" i="63" s="1"/>
  <c r="M15" i="63"/>
  <c r="M192" i="63" s="1"/>
  <c r="L15" i="63"/>
  <c r="L192" i="63" s="1"/>
  <c r="K15" i="63"/>
  <c r="K192" i="63" s="1"/>
  <c r="J15" i="63"/>
  <c r="J192" i="63" s="1"/>
  <c r="I15" i="63"/>
  <c r="I192" i="63" s="1"/>
  <c r="H15" i="63"/>
  <c r="G15" i="63"/>
  <c r="F15" i="63"/>
  <c r="E15" i="63"/>
  <c r="D15" i="63"/>
  <c r="C15" i="63"/>
  <c r="B15" i="63"/>
  <c r="B192" i="63" s="1"/>
  <c r="S14" i="63"/>
  <c r="S191" i="63" s="1"/>
  <c r="R14" i="63"/>
  <c r="R191" i="63" s="1"/>
  <c r="P14" i="63"/>
  <c r="P191" i="63" s="1"/>
  <c r="O14" i="63"/>
  <c r="O191" i="63" s="1"/>
  <c r="N14" i="63"/>
  <c r="N191" i="63" s="1"/>
  <c r="M14" i="63"/>
  <c r="M191" i="63" s="1"/>
  <c r="L14" i="63"/>
  <c r="L191" i="63" s="1"/>
  <c r="K14" i="63"/>
  <c r="K191" i="63" s="1"/>
  <c r="J14" i="63"/>
  <c r="J191" i="63" s="1"/>
  <c r="I14" i="63"/>
  <c r="I191" i="63" s="1"/>
  <c r="H14" i="63"/>
  <c r="G14" i="63"/>
  <c r="F14" i="63"/>
  <c r="E14" i="63"/>
  <c r="D14" i="63"/>
  <c r="C14" i="63"/>
  <c r="B14" i="63"/>
  <c r="B191" i="63" s="1"/>
  <c r="S13" i="63"/>
  <c r="S190" i="63" s="1"/>
  <c r="R13" i="63"/>
  <c r="R190" i="63" s="1"/>
  <c r="P13" i="63"/>
  <c r="P190" i="63" s="1"/>
  <c r="O13" i="63"/>
  <c r="O190" i="63" s="1"/>
  <c r="N13" i="63"/>
  <c r="N190" i="63" s="1"/>
  <c r="M13" i="63"/>
  <c r="M190" i="63" s="1"/>
  <c r="L13" i="63"/>
  <c r="L190" i="63" s="1"/>
  <c r="K13" i="63"/>
  <c r="K190" i="63" s="1"/>
  <c r="J13" i="63"/>
  <c r="J190" i="63" s="1"/>
  <c r="I13" i="63"/>
  <c r="I190" i="63" s="1"/>
  <c r="H13" i="63"/>
  <c r="G13" i="63"/>
  <c r="F13" i="63"/>
  <c r="E13" i="63"/>
  <c r="D13" i="63"/>
  <c r="C13" i="63"/>
  <c r="B13" i="63"/>
  <c r="B190" i="63" s="1"/>
  <c r="S12" i="63"/>
  <c r="S189" i="63" s="1"/>
  <c r="R12" i="63"/>
  <c r="R189" i="63" s="1"/>
  <c r="P12" i="63"/>
  <c r="P189" i="63" s="1"/>
  <c r="O12" i="63"/>
  <c r="O189" i="63" s="1"/>
  <c r="N12" i="63"/>
  <c r="N189" i="63" s="1"/>
  <c r="M12" i="63"/>
  <c r="M189" i="63" s="1"/>
  <c r="L12" i="63"/>
  <c r="L189" i="63" s="1"/>
  <c r="K12" i="63"/>
  <c r="K189" i="63" s="1"/>
  <c r="J12" i="63"/>
  <c r="J189" i="63" s="1"/>
  <c r="I12" i="63"/>
  <c r="I189" i="63" s="1"/>
  <c r="H12" i="63"/>
  <c r="G12" i="63"/>
  <c r="F12" i="63"/>
  <c r="E12" i="63"/>
  <c r="D12" i="63"/>
  <c r="C12" i="63"/>
  <c r="B12" i="63"/>
  <c r="B189" i="63" s="1"/>
  <c r="S11" i="63"/>
  <c r="S188" i="63" s="1"/>
  <c r="R11" i="63"/>
  <c r="R188" i="63" s="1"/>
  <c r="P11" i="63"/>
  <c r="P188" i="63" s="1"/>
  <c r="O11" i="63"/>
  <c r="O188" i="63" s="1"/>
  <c r="N11" i="63"/>
  <c r="N188" i="63" s="1"/>
  <c r="M11" i="63"/>
  <c r="M188" i="63" s="1"/>
  <c r="L11" i="63"/>
  <c r="L188" i="63" s="1"/>
  <c r="K11" i="63"/>
  <c r="K188" i="63" s="1"/>
  <c r="J11" i="63"/>
  <c r="J188" i="63" s="1"/>
  <c r="I11" i="63"/>
  <c r="I188" i="63" s="1"/>
  <c r="H11" i="63"/>
  <c r="G11" i="63"/>
  <c r="F11" i="63"/>
  <c r="E11" i="63"/>
  <c r="D11" i="63"/>
  <c r="C11" i="63"/>
  <c r="B11" i="63"/>
  <c r="B188" i="63" s="1"/>
  <c r="S10" i="63"/>
  <c r="S187" i="63" s="1"/>
  <c r="R10" i="63"/>
  <c r="R187" i="63" s="1"/>
  <c r="P10" i="63"/>
  <c r="P187" i="63" s="1"/>
  <c r="O10" i="63"/>
  <c r="O187" i="63" s="1"/>
  <c r="N10" i="63"/>
  <c r="N187" i="63" s="1"/>
  <c r="M10" i="63"/>
  <c r="M187" i="63" s="1"/>
  <c r="L10" i="63"/>
  <c r="L187" i="63" s="1"/>
  <c r="K10" i="63"/>
  <c r="K187" i="63" s="1"/>
  <c r="J10" i="63"/>
  <c r="J187" i="63" s="1"/>
  <c r="I10" i="63"/>
  <c r="I187" i="63" s="1"/>
  <c r="H10" i="63"/>
  <c r="G10" i="63"/>
  <c r="F10" i="63"/>
  <c r="E10" i="63"/>
  <c r="D10" i="63"/>
  <c r="C10" i="63"/>
  <c r="B10" i="63"/>
  <c r="B187" i="63" s="1"/>
  <c r="S9" i="63"/>
  <c r="S186" i="63" s="1"/>
  <c r="R9" i="63"/>
  <c r="R186" i="63" s="1"/>
  <c r="P9" i="63"/>
  <c r="P186" i="63" s="1"/>
  <c r="O9" i="63"/>
  <c r="O186" i="63" s="1"/>
  <c r="N9" i="63"/>
  <c r="N186" i="63" s="1"/>
  <c r="M9" i="63"/>
  <c r="M186" i="63" s="1"/>
  <c r="L9" i="63"/>
  <c r="L186" i="63" s="1"/>
  <c r="K9" i="63"/>
  <c r="K186" i="63" s="1"/>
  <c r="J9" i="63"/>
  <c r="J186" i="63" s="1"/>
  <c r="I9" i="63"/>
  <c r="I186" i="63" s="1"/>
  <c r="H9" i="63"/>
  <c r="G9" i="63"/>
  <c r="F9" i="63"/>
  <c r="E9" i="63"/>
  <c r="D9" i="63"/>
  <c r="C9" i="63"/>
  <c r="B9" i="63"/>
  <c r="B186" i="63" s="1"/>
  <c r="S8" i="63"/>
  <c r="S185" i="63" s="1"/>
  <c r="R8" i="63"/>
  <c r="R185" i="63" s="1"/>
  <c r="P8" i="63"/>
  <c r="P185" i="63" s="1"/>
  <c r="O8" i="63"/>
  <c r="O185" i="63" s="1"/>
  <c r="N8" i="63"/>
  <c r="N185" i="63" s="1"/>
  <c r="M8" i="63"/>
  <c r="M185" i="63" s="1"/>
  <c r="L8" i="63"/>
  <c r="L185" i="63" s="1"/>
  <c r="K8" i="63"/>
  <c r="K185" i="63" s="1"/>
  <c r="J8" i="63"/>
  <c r="J185" i="63" s="1"/>
  <c r="I8" i="63"/>
  <c r="I185" i="63" s="1"/>
  <c r="H8" i="63"/>
  <c r="G8" i="63"/>
  <c r="F8" i="63"/>
  <c r="E8" i="63"/>
  <c r="D8" i="63"/>
  <c r="C8" i="63"/>
  <c r="B8" i="63"/>
  <c r="B185" i="63" s="1"/>
  <c r="S7" i="63"/>
  <c r="S184" i="63" s="1"/>
  <c r="R7" i="63"/>
  <c r="R184" i="63" s="1"/>
  <c r="P7" i="63"/>
  <c r="P184" i="63" s="1"/>
  <c r="O7" i="63"/>
  <c r="O184" i="63" s="1"/>
  <c r="N7" i="63"/>
  <c r="N184" i="63" s="1"/>
  <c r="M7" i="63"/>
  <c r="M184" i="63" s="1"/>
  <c r="L7" i="63"/>
  <c r="L184" i="63" s="1"/>
  <c r="K7" i="63"/>
  <c r="K184" i="63" s="1"/>
  <c r="J7" i="63"/>
  <c r="J184" i="63" s="1"/>
  <c r="I7" i="63"/>
  <c r="I184" i="63" s="1"/>
  <c r="H7" i="63"/>
  <c r="G7" i="63"/>
  <c r="F7" i="63"/>
  <c r="E7" i="63"/>
  <c r="D7" i="63"/>
  <c r="C7" i="63"/>
  <c r="B7" i="63"/>
  <c r="B184" i="63" s="1"/>
  <c r="S6" i="63"/>
  <c r="S183" i="63" s="1"/>
  <c r="R6" i="63"/>
  <c r="R183" i="63" s="1"/>
  <c r="P6" i="63"/>
  <c r="P183" i="63" s="1"/>
  <c r="O6" i="63"/>
  <c r="O183" i="63" s="1"/>
  <c r="N6" i="63"/>
  <c r="N183" i="63" s="1"/>
  <c r="M6" i="63"/>
  <c r="M183" i="63" s="1"/>
  <c r="L6" i="63"/>
  <c r="L183" i="63" s="1"/>
  <c r="K6" i="63"/>
  <c r="K183" i="63" s="1"/>
  <c r="J6" i="63"/>
  <c r="J183" i="63" s="1"/>
  <c r="I6" i="63"/>
  <c r="I183" i="63" s="1"/>
  <c r="H6" i="63"/>
  <c r="G6" i="63"/>
  <c r="F6" i="63"/>
  <c r="E6" i="63"/>
  <c r="D6" i="63"/>
  <c r="C6" i="63"/>
  <c r="B6" i="63"/>
  <c r="B183" i="63" s="1"/>
  <c r="S5" i="63"/>
  <c r="S182" i="63" s="1"/>
  <c r="R5" i="63"/>
  <c r="R182" i="63" s="1"/>
  <c r="P5" i="63"/>
  <c r="P182" i="63" s="1"/>
  <c r="O5" i="63"/>
  <c r="O182" i="63" s="1"/>
  <c r="N5" i="63"/>
  <c r="N182" i="63" s="1"/>
  <c r="M5" i="63"/>
  <c r="M182" i="63" s="1"/>
  <c r="L5" i="63"/>
  <c r="L182" i="63" s="1"/>
  <c r="K5" i="63"/>
  <c r="K182" i="63" s="1"/>
  <c r="J5" i="63"/>
  <c r="J182" i="63" s="1"/>
  <c r="I5" i="63"/>
  <c r="I182" i="63" s="1"/>
  <c r="H5" i="63"/>
  <c r="G5" i="63"/>
  <c r="F5" i="63"/>
  <c r="E5" i="63"/>
  <c r="D5" i="63"/>
  <c r="C5" i="63"/>
  <c r="B5" i="63"/>
  <c r="B182" i="63" s="1"/>
  <c r="N174" i="62"/>
  <c r="M174" i="62"/>
  <c r="L174" i="62"/>
  <c r="L115" i="62"/>
  <c r="K174" i="62"/>
  <c r="J174" i="62"/>
  <c r="J115" i="62"/>
  <c r="I174" i="62"/>
  <c r="H174" i="62"/>
  <c r="G174" i="62"/>
  <c r="F174" i="62"/>
  <c r="F115" i="62"/>
  <c r="E174" i="62"/>
  <c r="D174" i="62"/>
  <c r="D115" i="62"/>
  <c r="B174" i="62"/>
  <c r="C173" i="62"/>
  <c r="C55" i="62"/>
  <c r="C172" i="62"/>
  <c r="C54" i="62"/>
  <c r="C171" i="62"/>
  <c r="C53" i="62"/>
  <c r="C170" i="62"/>
  <c r="C52" i="62"/>
  <c r="C169" i="62"/>
  <c r="C51" i="62"/>
  <c r="C168" i="62"/>
  <c r="C50" i="62"/>
  <c r="C167" i="62"/>
  <c r="C49" i="62"/>
  <c r="C166" i="62"/>
  <c r="C48" i="62"/>
  <c r="C165" i="62"/>
  <c r="C47" i="62"/>
  <c r="C164" i="62"/>
  <c r="C46" i="62"/>
  <c r="C163" i="62"/>
  <c r="C45" i="62"/>
  <c r="C162" i="62"/>
  <c r="C44" i="62"/>
  <c r="C161" i="62"/>
  <c r="C43" i="62"/>
  <c r="C160" i="62"/>
  <c r="C42" i="62"/>
  <c r="C159" i="62"/>
  <c r="C41" i="62"/>
  <c r="C158" i="62"/>
  <c r="C40" i="62"/>
  <c r="C157" i="62"/>
  <c r="C39" i="62"/>
  <c r="C156" i="62"/>
  <c r="C38" i="62"/>
  <c r="C155" i="62"/>
  <c r="C37" i="62"/>
  <c r="C154" i="62"/>
  <c r="C36" i="62"/>
  <c r="C153" i="62"/>
  <c r="C35" i="62"/>
  <c r="C152" i="62"/>
  <c r="C34" i="62"/>
  <c r="C151" i="62"/>
  <c r="C33" i="62"/>
  <c r="C150" i="62"/>
  <c r="C32" i="62"/>
  <c r="C149" i="62"/>
  <c r="C31" i="62"/>
  <c r="C148" i="62"/>
  <c r="C30" i="62"/>
  <c r="C147" i="62"/>
  <c r="C29" i="62"/>
  <c r="C146" i="62"/>
  <c r="C28" i="62"/>
  <c r="C145" i="62"/>
  <c r="C27" i="62"/>
  <c r="C144" i="62"/>
  <c r="C26" i="62"/>
  <c r="C143" i="62"/>
  <c r="C25" i="62"/>
  <c r="C142" i="62"/>
  <c r="C24" i="62"/>
  <c r="C141" i="62"/>
  <c r="C23" i="62"/>
  <c r="C140" i="62"/>
  <c r="C22" i="62"/>
  <c r="C139" i="62"/>
  <c r="C21" i="62"/>
  <c r="C138" i="62"/>
  <c r="C20" i="62"/>
  <c r="C137" i="62"/>
  <c r="C19" i="62"/>
  <c r="C136" i="62"/>
  <c r="C18" i="62"/>
  <c r="C135" i="62"/>
  <c r="C17" i="62"/>
  <c r="C134" i="62"/>
  <c r="C16" i="62"/>
  <c r="C133" i="62"/>
  <c r="C15" i="62"/>
  <c r="C132" i="62"/>
  <c r="C14" i="62"/>
  <c r="C131" i="62"/>
  <c r="C13" i="62"/>
  <c r="C130" i="62"/>
  <c r="C12" i="62"/>
  <c r="C129" i="62"/>
  <c r="C11" i="62"/>
  <c r="C128" i="62"/>
  <c r="C10" i="62"/>
  <c r="C127" i="62"/>
  <c r="C9" i="62"/>
  <c r="C126" i="62"/>
  <c r="C8" i="62"/>
  <c r="C125" i="62"/>
  <c r="C124" i="62"/>
  <c r="C6" i="62"/>
  <c r="C123" i="62"/>
  <c r="C5" i="62"/>
  <c r="N115" i="62"/>
  <c r="M115" i="62"/>
  <c r="K115" i="62"/>
  <c r="I115" i="62"/>
  <c r="H115" i="62"/>
  <c r="G115" i="62"/>
  <c r="E115" i="62"/>
  <c r="C115" i="62"/>
  <c r="B115" i="62"/>
  <c r="B56" i="62"/>
  <c r="S56" i="62"/>
  <c r="R56" i="62"/>
  <c r="P56" i="62"/>
  <c r="O56" i="62"/>
  <c r="S55" i="62"/>
  <c r="R55" i="62"/>
  <c r="P55" i="62"/>
  <c r="O55" i="62"/>
  <c r="N55" i="62"/>
  <c r="M55" i="62"/>
  <c r="L55" i="62"/>
  <c r="K55" i="62"/>
  <c r="J55" i="62"/>
  <c r="I55" i="62"/>
  <c r="H55" i="62"/>
  <c r="G55" i="62"/>
  <c r="F55" i="62"/>
  <c r="E55" i="62"/>
  <c r="D55" i="62"/>
  <c r="B55" i="62"/>
  <c r="S54" i="62"/>
  <c r="R54" i="62"/>
  <c r="P54" i="62"/>
  <c r="O54" i="62"/>
  <c r="N54" i="62"/>
  <c r="M54" i="62"/>
  <c r="L54" i="62"/>
  <c r="K54" i="62"/>
  <c r="J54" i="62"/>
  <c r="I54" i="62"/>
  <c r="H54" i="62"/>
  <c r="G54" i="62"/>
  <c r="F54" i="62"/>
  <c r="E54" i="62"/>
  <c r="D54" i="62"/>
  <c r="B54" i="62"/>
  <c r="S53" i="62"/>
  <c r="R53" i="62"/>
  <c r="P53" i="62"/>
  <c r="O53" i="62"/>
  <c r="N53" i="62"/>
  <c r="M53" i="62"/>
  <c r="L53" i="62"/>
  <c r="K53" i="62"/>
  <c r="J53" i="62"/>
  <c r="I53" i="62"/>
  <c r="H53" i="62"/>
  <c r="G53" i="62"/>
  <c r="F53" i="62"/>
  <c r="E53" i="62"/>
  <c r="D53" i="62"/>
  <c r="B53" i="62"/>
  <c r="S52" i="62"/>
  <c r="R52" i="62"/>
  <c r="P52" i="62"/>
  <c r="O52" i="62"/>
  <c r="N52" i="62"/>
  <c r="M52" i="62"/>
  <c r="L52" i="62"/>
  <c r="K52" i="62"/>
  <c r="J52" i="62"/>
  <c r="I52" i="62"/>
  <c r="H52" i="62"/>
  <c r="G52" i="62"/>
  <c r="F52" i="62"/>
  <c r="E52" i="62"/>
  <c r="D52" i="62"/>
  <c r="B52" i="62"/>
  <c r="S51" i="62"/>
  <c r="R51" i="62"/>
  <c r="P51" i="62"/>
  <c r="O51" i="62"/>
  <c r="N51" i="62"/>
  <c r="M51" i="62"/>
  <c r="L51" i="62"/>
  <c r="K51" i="62"/>
  <c r="J51" i="62"/>
  <c r="I51" i="62"/>
  <c r="H51" i="62"/>
  <c r="G51" i="62"/>
  <c r="F51" i="62"/>
  <c r="E51" i="62"/>
  <c r="D51" i="62"/>
  <c r="B51" i="62"/>
  <c r="S50" i="62"/>
  <c r="R50" i="62"/>
  <c r="P50" i="62"/>
  <c r="O50" i="62"/>
  <c r="N50" i="62"/>
  <c r="M50" i="62"/>
  <c r="L50" i="62"/>
  <c r="K50" i="62"/>
  <c r="J50" i="62"/>
  <c r="I50" i="62"/>
  <c r="H50" i="62"/>
  <c r="G50" i="62"/>
  <c r="F50" i="62"/>
  <c r="E50" i="62"/>
  <c r="D50" i="62"/>
  <c r="B50" i="62"/>
  <c r="S49" i="62"/>
  <c r="R49" i="62"/>
  <c r="P49" i="62"/>
  <c r="O49" i="62"/>
  <c r="N49" i="62"/>
  <c r="M49" i="62"/>
  <c r="L49" i="62"/>
  <c r="K49" i="62"/>
  <c r="J49" i="62"/>
  <c r="I49" i="62"/>
  <c r="H49" i="62"/>
  <c r="G49" i="62"/>
  <c r="F49" i="62"/>
  <c r="E49" i="62"/>
  <c r="D49" i="62"/>
  <c r="B49" i="62"/>
  <c r="S48" i="62"/>
  <c r="R48" i="62"/>
  <c r="P48" i="62"/>
  <c r="O48" i="62"/>
  <c r="N48" i="62"/>
  <c r="M48" i="62"/>
  <c r="L48" i="62"/>
  <c r="K48" i="62"/>
  <c r="J48" i="62"/>
  <c r="I48" i="62"/>
  <c r="H48" i="62"/>
  <c r="G48" i="62"/>
  <c r="F48" i="62"/>
  <c r="E48" i="62"/>
  <c r="D48" i="62"/>
  <c r="B48" i="62"/>
  <c r="S47" i="62"/>
  <c r="R47" i="62"/>
  <c r="P47" i="62"/>
  <c r="O47" i="62"/>
  <c r="N47" i="62"/>
  <c r="M47" i="62"/>
  <c r="L47" i="62"/>
  <c r="K47" i="62"/>
  <c r="J47" i="62"/>
  <c r="I47" i="62"/>
  <c r="H47" i="62"/>
  <c r="G47" i="62"/>
  <c r="F47" i="62"/>
  <c r="E47" i="62"/>
  <c r="D47" i="62"/>
  <c r="B47" i="62"/>
  <c r="S46" i="62"/>
  <c r="R46" i="62"/>
  <c r="P46" i="62"/>
  <c r="O46" i="62"/>
  <c r="N46" i="62"/>
  <c r="M46" i="62"/>
  <c r="L46" i="62"/>
  <c r="K46" i="62"/>
  <c r="J46" i="62"/>
  <c r="I46" i="62"/>
  <c r="H46" i="62"/>
  <c r="G46" i="62"/>
  <c r="F46" i="62"/>
  <c r="E46" i="62"/>
  <c r="D46" i="62"/>
  <c r="B46" i="62"/>
  <c r="S45" i="62"/>
  <c r="R45" i="62"/>
  <c r="P45" i="62"/>
  <c r="O45" i="62"/>
  <c r="N45" i="62"/>
  <c r="M45" i="62"/>
  <c r="L45" i="62"/>
  <c r="K45" i="62"/>
  <c r="J45" i="62"/>
  <c r="I45" i="62"/>
  <c r="H45" i="62"/>
  <c r="G45" i="62"/>
  <c r="F45" i="62"/>
  <c r="E45" i="62"/>
  <c r="D45" i="62"/>
  <c r="B45" i="62"/>
  <c r="S44" i="62"/>
  <c r="R44" i="62"/>
  <c r="P44" i="62"/>
  <c r="O44" i="62"/>
  <c r="N44" i="62"/>
  <c r="M44" i="62"/>
  <c r="L44" i="62"/>
  <c r="K44" i="62"/>
  <c r="J44" i="62"/>
  <c r="I44" i="62"/>
  <c r="H44" i="62"/>
  <c r="G44" i="62"/>
  <c r="F44" i="62"/>
  <c r="E44" i="62"/>
  <c r="D44" i="62"/>
  <c r="B44" i="62"/>
  <c r="S43" i="62"/>
  <c r="R43" i="62"/>
  <c r="P43" i="62"/>
  <c r="O43" i="62"/>
  <c r="N43" i="62"/>
  <c r="M43" i="62"/>
  <c r="L43" i="62"/>
  <c r="K43" i="62"/>
  <c r="J43" i="62"/>
  <c r="I43" i="62"/>
  <c r="H43" i="62"/>
  <c r="G43" i="62"/>
  <c r="F43" i="62"/>
  <c r="E43" i="62"/>
  <c r="D43" i="62"/>
  <c r="B43" i="62"/>
  <c r="S42" i="62"/>
  <c r="R42" i="62"/>
  <c r="P42" i="62"/>
  <c r="O42" i="62"/>
  <c r="N42" i="62"/>
  <c r="M42" i="62"/>
  <c r="L42" i="62"/>
  <c r="K42" i="62"/>
  <c r="J42" i="62"/>
  <c r="I42" i="62"/>
  <c r="H42" i="62"/>
  <c r="G42" i="62"/>
  <c r="F42" i="62"/>
  <c r="E42" i="62"/>
  <c r="D42" i="62"/>
  <c r="B42" i="62"/>
  <c r="S41" i="62"/>
  <c r="R41" i="62"/>
  <c r="P41" i="62"/>
  <c r="O41" i="62"/>
  <c r="N41" i="62"/>
  <c r="M41" i="62"/>
  <c r="L41" i="62"/>
  <c r="K41" i="62"/>
  <c r="J41" i="62"/>
  <c r="I41" i="62"/>
  <c r="H41" i="62"/>
  <c r="G41" i="62"/>
  <c r="F41" i="62"/>
  <c r="E41" i="62"/>
  <c r="D41" i="62"/>
  <c r="B41" i="62"/>
  <c r="S40" i="62"/>
  <c r="R40" i="62"/>
  <c r="P40" i="62"/>
  <c r="O40" i="62"/>
  <c r="N40" i="62"/>
  <c r="M40" i="62"/>
  <c r="L40" i="62"/>
  <c r="K40" i="62"/>
  <c r="J40" i="62"/>
  <c r="I40" i="62"/>
  <c r="H40" i="62"/>
  <c r="G40" i="62"/>
  <c r="F40" i="62"/>
  <c r="E40" i="62"/>
  <c r="D40" i="62"/>
  <c r="B40" i="62"/>
  <c r="S39" i="62"/>
  <c r="R39" i="62"/>
  <c r="P39" i="62"/>
  <c r="O39" i="62"/>
  <c r="N39" i="62"/>
  <c r="M39" i="62"/>
  <c r="L39" i="62"/>
  <c r="K39" i="62"/>
  <c r="J39" i="62"/>
  <c r="I39" i="62"/>
  <c r="H39" i="62"/>
  <c r="G39" i="62"/>
  <c r="F39" i="62"/>
  <c r="E39" i="62"/>
  <c r="D39" i="62"/>
  <c r="B39" i="62"/>
  <c r="S38" i="62"/>
  <c r="R38" i="62"/>
  <c r="P38" i="62"/>
  <c r="O38" i="62"/>
  <c r="N38" i="62"/>
  <c r="M38" i="62"/>
  <c r="L38" i="62"/>
  <c r="K38" i="62"/>
  <c r="J38" i="62"/>
  <c r="I38" i="62"/>
  <c r="H38" i="62"/>
  <c r="G38" i="62"/>
  <c r="F38" i="62"/>
  <c r="E38" i="62"/>
  <c r="D38" i="62"/>
  <c r="B38" i="62"/>
  <c r="S37" i="62"/>
  <c r="R37" i="62"/>
  <c r="P37" i="62"/>
  <c r="O37" i="62"/>
  <c r="N37" i="62"/>
  <c r="M37" i="62"/>
  <c r="L37" i="62"/>
  <c r="K37" i="62"/>
  <c r="J37" i="62"/>
  <c r="I37" i="62"/>
  <c r="H37" i="62"/>
  <c r="G37" i="62"/>
  <c r="F37" i="62"/>
  <c r="E37" i="62"/>
  <c r="D37" i="62"/>
  <c r="B37" i="62"/>
  <c r="S36" i="62"/>
  <c r="R36" i="62"/>
  <c r="P36" i="62"/>
  <c r="O36" i="62"/>
  <c r="N36" i="62"/>
  <c r="M36" i="62"/>
  <c r="L36" i="62"/>
  <c r="K36" i="62"/>
  <c r="J36" i="62"/>
  <c r="I36" i="62"/>
  <c r="H36" i="62"/>
  <c r="G36" i="62"/>
  <c r="F36" i="62"/>
  <c r="E36" i="62"/>
  <c r="D36" i="62"/>
  <c r="B36" i="62"/>
  <c r="S35" i="62"/>
  <c r="R35" i="62"/>
  <c r="P35" i="62"/>
  <c r="O35" i="62"/>
  <c r="N35" i="62"/>
  <c r="M35" i="62"/>
  <c r="L35" i="62"/>
  <c r="K35" i="62"/>
  <c r="J35" i="62"/>
  <c r="I35" i="62"/>
  <c r="H35" i="62"/>
  <c r="G35" i="62"/>
  <c r="F35" i="62"/>
  <c r="E35" i="62"/>
  <c r="D35" i="62"/>
  <c r="B35" i="62"/>
  <c r="S34" i="62"/>
  <c r="R34" i="62"/>
  <c r="P34" i="62"/>
  <c r="O34" i="62"/>
  <c r="N34" i="62"/>
  <c r="M34" i="62"/>
  <c r="L34" i="62"/>
  <c r="K34" i="62"/>
  <c r="J34" i="62"/>
  <c r="I34" i="62"/>
  <c r="H34" i="62"/>
  <c r="G34" i="62"/>
  <c r="F34" i="62"/>
  <c r="E34" i="62"/>
  <c r="D34" i="62"/>
  <c r="B34" i="62"/>
  <c r="S33" i="62"/>
  <c r="R33" i="62"/>
  <c r="P33" i="62"/>
  <c r="O33" i="62"/>
  <c r="N33" i="62"/>
  <c r="M33" i="62"/>
  <c r="L33" i="62"/>
  <c r="K33" i="62"/>
  <c r="J33" i="62"/>
  <c r="I33" i="62"/>
  <c r="H33" i="62"/>
  <c r="G33" i="62"/>
  <c r="F33" i="62"/>
  <c r="E33" i="62"/>
  <c r="D33" i="62"/>
  <c r="B33" i="62"/>
  <c r="S32" i="62"/>
  <c r="R32" i="62"/>
  <c r="P32" i="62"/>
  <c r="O32" i="62"/>
  <c r="N32" i="62"/>
  <c r="M32" i="62"/>
  <c r="L32" i="62"/>
  <c r="K32" i="62"/>
  <c r="J32" i="62"/>
  <c r="I32" i="62"/>
  <c r="H32" i="62"/>
  <c r="G32" i="62"/>
  <c r="F32" i="62"/>
  <c r="E32" i="62"/>
  <c r="D32" i="62"/>
  <c r="B32" i="62"/>
  <c r="S31" i="62"/>
  <c r="R31" i="62"/>
  <c r="P31" i="62"/>
  <c r="O31" i="62"/>
  <c r="N31" i="62"/>
  <c r="M31" i="62"/>
  <c r="L31" i="62"/>
  <c r="K31" i="62"/>
  <c r="J31" i="62"/>
  <c r="I31" i="62"/>
  <c r="H31" i="62"/>
  <c r="G31" i="62"/>
  <c r="F31" i="62"/>
  <c r="E31" i="62"/>
  <c r="D31" i="62"/>
  <c r="B31" i="62"/>
  <c r="S30" i="62"/>
  <c r="R30" i="62"/>
  <c r="P30" i="62"/>
  <c r="O30" i="62"/>
  <c r="N30" i="62"/>
  <c r="M30" i="62"/>
  <c r="L30" i="62"/>
  <c r="K30" i="62"/>
  <c r="J30" i="62"/>
  <c r="I30" i="62"/>
  <c r="H30" i="62"/>
  <c r="G30" i="62"/>
  <c r="F30" i="62"/>
  <c r="E30" i="62"/>
  <c r="D30" i="62"/>
  <c r="B30" i="62"/>
  <c r="S29" i="62"/>
  <c r="R29" i="62"/>
  <c r="P29" i="62"/>
  <c r="O29" i="62"/>
  <c r="N29" i="62"/>
  <c r="M29" i="62"/>
  <c r="L29" i="62"/>
  <c r="K29" i="62"/>
  <c r="J29" i="62"/>
  <c r="I29" i="62"/>
  <c r="H29" i="62"/>
  <c r="G29" i="62"/>
  <c r="F29" i="62"/>
  <c r="E29" i="62"/>
  <c r="D29" i="62"/>
  <c r="B29" i="62"/>
  <c r="S28" i="62"/>
  <c r="R28" i="62"/>
  <c r="P28" i="62"/>
  <c r="O28" i="62"/>
  <c r="N28" i="62"/>
  <c r="M28" i="62"/>
  <c r="L28" i="62"/>
  <c r="K28" i="62"/>
  <c r="J28" i="62"/>
  <c r="I28" i="62"/>
  <c r="H28" i="62"/>
  <c r="G28" i="62"/>
  <c r="F28" i="62"/>
  <c r="E28" i="62"/>
  <c r="D28" i="62"/>
  <c r="B28" i="62"/>
  <c r="S27" i="62"/>
  <c r="R27" i="62"/>
  <c r="P27" i="62"/>
  <c r="O27" i="62"/>
  <c r="N27" i="62"/>
  <c r="M27" i="62"/>
  <c r="L27" i="62"/>
  <c r="K27" i="62"/>
  <c r="J27" i="62"/>
  <c r="I27" i="62"/>
  <c r="H27" i="62"/>
  <c r="G27" i="62"/>
  <c r="F27" i="62"/>
  <c r="E27" i="62"/>
  <c r="D27" i="62"/>
  <c r="B27" i="62"/>
  <c r="S26" i="62"/>
  <c r="R26" i="62"/>
  <c r="P26" i="62"/>
  <c r="O26" i="62"/>
  <c r="N26" i="62"/>
  <c r="M26" i="62"/>
  <c r="L26" i="62"/>
  <c r="K26" i="62"/>
  <c r="J26" i="62"/>
  <c r="I26" i="62"/>
  <c r="H26" i="62"/>
  <c r="G26" i="62"/>
  <c r="F26" i="62"/>
  <c r="E26" i="62"/>
  <c r="D26" i="62"/>
  <c r="B26" i="62"/>
  <c r="S25" i="62"/>
  <c r="R25" i="62"/>
  <c r="P25" i="62"/>
  <c r="O25" i="62"/>
  <c r="N25" i="62"/>
  <c r="M25" i="62"/>
  <c r="L25" i="62"/>
  <c r="K25" i="62"/>
  <c r="J25" i="62"/>
  <c r="I25" i="62"/>
  <c r="H25" i="62"/>
  <c r="G25" i="62"/>
  <c r="F25" i="62"/>
  <c r="E25" i="62"/>
  <c r="D25" i="62"/>
  <c r="B25" i="62"/>
  <c r="S24" i="62"/>
  <c r="R24" i="62"/>
  <c r="P24" i="62"/>
  <c r="O24" i="62"/>
  <c r="N24" i="62"/>
  <c r="M24" i="62"/>
  <c r="L24" i="62"/>
  <c r="K24" i="62"/>
  <c r="J24" i="62"/>
  <c r="I24" i="62"/>
  <c r="H24" i="62"/>
  <c r="G24" i="62"/>
  <c r="F24" i="62"/>
  <c r="E24" i="62"/>
  <c r="D24" i="62"/>
  <c r="B24" i="62"/>
  <c r="S23" i="62"/>
  <c r="R23" i="62"/>
  <c r="P23" i="62"/>
  <c r="O23" i="62"/>
  <c r="N23" i="62"/>
  <c r="M23" i="62"/>
  <c r="L23" i="62"/>
  <c r="K23" i="62"/>
  <c r="J23" i="62"/>
  <c r="I23" i="62"/>
  <c r="H23" i="62"/>
  <c r="G23" i="62"/>
  <c r="F23" i="62"/>
  <c r="E23" i="62"/>
  <c r="D23" i="62"/>
  <c r="B23" i="62"/>
  <c r="S22" i="62"/>
  <c r="R22" i="62"/>
  <c r="P22" i="62"/>
  <c r="O22" i="62"/>
  <c r="N22" i="62"/>
  <c r="M22" i="62"/>
  <c r="L22" i="62"/>
  <c r="K22" i="62"/>
  <c r="J22" i="62"/>
  <c r="I22" i="62"/>
  <c r="H22" i="62"/>
  <c r="G22" i="62"/>
  <c r="F22" i="62"/>
  <c r="E22" i="62"/>
  <c r="D22" i="62"/>
  <c r="B22" i="62"/>
  <c r="S21" i="62"/>
  <c r="R21" i="62"/>
  <c r="P21" i="62"/>
  <c r="O21" i="62"/>
  <c r="N21" i="62"/>
  <c r="M21" i="62"/>
  <c r="L21" i="62"/>
  <c r="K21" i="62"/>
  <c r="J21" i="62"/>
  <c r="I21" i="62"/>
  <c r="H21" i="62"/>
  <c r="G21" i="62"/>
  <c r="F21" i="62"/>
  <c r="E21" i="62"/>
  <c r="D21" i="62"/>
  <c r="B21" i="62"/>
  <c r="S20" i="62"/>
  <c r="R20" i="62"/>
  <c r="P20" i="62"/>
  <c r="O20" i="62"/>
  <c r="N20" i="62"/>
  <c r="M20" i="62"/>
  <c r="L20" i="62"/>
  <c r="K20" i="62"/>
  <c r="J20" i="62"/>
  <c r="I20" i="62"/>
  <c r="H20" i="62"/>
  <c r="G20" i="62"/>
  <c r="F20" i="62"/>
  <c r="E20" i="62"/>
  <c r="D20" i="62"/>
  <c r="B20" i="62"/>
  <c r="S19" i="62"/>
  <c r="R19" i="62"/>
  <c r="P19" i="62"/>
  <c r="O19" i="62"/>
  <c r="N19" i="62"/>
  <c r="M19" i="62"/>
  <c r="L19" i="62"/>
  <c r="K19" i="62"/>
  <c r="J19" i="62"/>
  <c r="I19" i="62"/>
  <c r="H19" i="62"/>
  <c r="G19" i="62"/>
  <c r="F19" i="62"/>
  <c r="E19" i="62"/>
  <c r="D19" i="62"/>
  <c r="B19" i="62"/>
  <c r="S18" i="62"/>
  <c r="R18" i="62"/>
  <c r="P18" i="62"/>
  <c r="O18" i="62"/>
  <c r="N18" i="62"/>
  <c r="M18" i="62"/>
  <c r="L18" i="62"/>
  <c r="K18" i="62"/>
  <c r="J18" i="62"/>
  <c r="I18" i="62"/>
  <c r="H18" i="62"/>
  <c r="G18" i="62"/>
  <c r="F18" i="62"/>
  <c r="E18" i="62"/>
  <c r="D18" i="62"/>
  <c r="B18" i="62"/>
  <c r="S17" i="62"/>
  <c r="R17" i="62"/>
  <c r="P17" i="62"/>
  <c r="O17" i="62"/>
  <c r="N17" i="62"/>
  <c r="M17" i="62"/>
  <c r="L17" i="62"/>
  <c r="K17" i="62"/>
  <c r="J17" i="62"/>
  <c r="I17" i="62"/>
  <c r="H17" i="62"/>
  <c r="G17" i="62"/>
  <c r="F17" i="62"/>
  <c r="E17" i="62"/>
  <c r="D17" i="62"/>
  <c r="B17" i="62"/>
  <c r="S16" i="62"/>
  <c r="R16" i="62"/>
  <c r="P16" i="62"/>
  <c r="O16" i="62"/>
  <c r="N16" i="62"/>
  <c r="M16" i="62"/>
  <c r="L16" i="62"/>
  <c r="K16" i="62"/>
  <c r="J16" i="62"/>
  <c r="I16" i="62"/>
  <c r="H16" i="62"/>
  <c r="G16" i="62"/>
  <c r="F16" i="62"/>
  <c r="E16" i="62"/>
  <c r="D16" i="62"/>
  <c r="B16" i="62"/>
  <c r="S15" i="62"/>
  <c r="R15" i="62"/>
  <c r="P15" i="62"/>
  <c r="O15" i="62"/>
  <c r="N15" i="62"/>
  <c r="M15" i="62"/>
  <c r="L15" i="62"/>
  <c r="K15" i="62"/>
  <c r="J15" i="62"/>
  <c r="I15" i="62"/>
  <c r="H15" i="62"/>
  <c r="G15" i="62"/>
  <c r="F15" i="62"/>
  <c r="E15" i="62"/>
  <c r="D15" i="62"/>
  <c r="B15" i="62"/>
  <c r="S14" i="62"/>
  <c r="R14" i="62"/>
  <c r="P14" i="62"/>
  <c r="O14" i="62"/>
  <c r="N14" i="62"/>
  <c r="M14" i="62"/>
  <c r="L14" i="62"/>
  <c r="K14" i="62"/>
  <c r="J14" i="62"/>
  <c r="I14" i="62"/>
  <c r="H14" i="62"/>
  <c r="G14" i="62"/>
  <c r="F14" i="62"/>
  <c r="E14" i="62"/>
  <c r="D14" i="62"/>
  <c r="B14" i="62"/>
  <c r="S13" i="62"/>
  <c r="R13" i="62"/>
  <c r="P13" i="62"/>
  <c r="O13" i="62"/>
  <c r="N13" i="62"/>
  <c r="M13" i="62"/>
  <c r="L13" i="62"/>
  <c r="K13" i="62"/>
  <c r="J13" i="62"/>
  <c r="I13" i="62"/>
  <c r="H13" i="62"/>
  <c r="G13" i="62"/>
  <c r="F13" i="62"/>
  <c r="E13" i="62"/>
  <c r="D13" i="62"/>
  <c r="B13" i="62"/>
  <c r="S12" i="62"/>
  <c r="R12" i="62"/>
  <c r="P12" i="62"/>
  <c r="O12" i="62"/>
  <c r="N12" i="62"/>
  <c r="M12" i="62"/>
  <c r="L12" i="62"/>
  <c r="K12" i="62"/>
  <c r="J12" i="62"/>
  <c r="I12" i="62"/>
  <c r="H12" i="62"/>
  <c r="G12" i="62"/>
  <c r="F12" i="62"/>
  <c r="E12" i="62"/>
  <c r="D12" i="62"/>
  <c r="B12" i="62"/>
  <c r="S11" i="62"/>
  <c r="R11" i="62"/>
  <c r="P11" i="62"/>
  <c r="O11" i="62"/>
  <c r="N11" i="62"/>
  <c r="M11" i="62"/>
  <c r="L11" i="62"/>
  <c r="K11" i="62"/>
  <c r="J11" i="62"/>
  <c r="I11" i="62"/>
  <c r="H11" i="62"/>
  <c r="G11" i="62"/>
  <c r="F11" i="62"/>
  <c r="E11" i="62"/>
  <c r="D11" i="62"/>
  <c r="B11" i="62"/>
  <c r="S10" i="62"/>
  <c r="R10" i="62"/>
  <c r="P10" i="62"/>
  <c r="O10" i="62"/>
  <c r="N10" i="62"/>
  <c r="M10" i="62"/>
  <c r="L10" i="62"/>
  <c r="K10" i="62"/>
  <c r="J10" i="62"/>
  <c r="I10" i="62"/>
  <c r="H10" i="62"/>
  <c r="G10" i="62"/>
  <c r="F10" i="62"/>
  <c r="E10" i="62"/>
  <c r="D10" i="62"/>
  <c r="B10" i="62"/>
  <c r="S9" i="62"/>
  <c r="R9" i="62"/>
  <c r="P9" i="62"/>
  <c r="O9" i="62"/>
  <c r="N9" i="62"/>
  <c r="M9" i="62"/>
  <c r="L9" i="62"/>
  <c r="K9" i="62"/>
  <c r="J9" i="62"/>
  <c r="I9" i="62"/>
  <c r="H9" i="62"/>
  <c r="G9" i="62"/>
  <c r="F9" i="62"/>
  <c r="E9" i="62"/>
  <c r="D9" i="62"/>
  <c r="B9" i="62"/>
  <c r="S8" i="62"/>
  <c r="R8" i="62"/>
  <c r="P8" i="62"/>
  <c r="O8" i="62"/>
  <c r="N8" i="62"/>
  <c r="M8" i="62"/>
  <c r="L8" i="62"/>
  <c r="K8" i="62"/>
  <c r="J8" i="62"/>
  <c r="I8" i="62"/>
  <c r="H8" i="62"/>
  <c r="G8" i="62"/>
  <c r="F8" i="62"/>
  <c r="E8" i="62"/>
  <c r="D8" i="62"/>
  <c r="B8" i="62"/>
  <c r="S7" i="62"/>
  <c r="R7" i="62"/>
  <c r="P7" i="62"/>
  <c r="O7" i="62"/>
  <c r="N7" i="62"/>
  <c r="M7" i="62"/>
  <c r="L7" i="62"/>
  <c r="K7" i="62"/>
  <c r="J7" i="62"/>
  <c r="I7" i="62"/>
  <c r="H7" i="62"/>
  <c r="G7" i="62"/>
  <c r="F7" i="62"/>
  <c r="E7" i="62"/>
  <c r="D7" i="62"/>
  <c r="B7" i="62"/>
  <c r="S6" i="62"/>
  <c r="R6" i="62"/>
  <c r="P6" i="62"/>
  <c r="O6" i="62"/>
  <c r="N6" i="62"/>
  <c r="M6" i="62"/>
  <c r="L6" i="62"/>
  <c r="K6" i="62"/>
  <c r="J6" i="62"/>
  <c r="I6" i="62"/>
  <c r="H6" i="62"/>
  <c r="G6" i="62"/>
  <c r="F6" i="62"/>
  <c r="E6" i="62"/>
  <c r="D6" i="62"/>
  <c r="B6" i="62"/>
  <c r="S5" i="62"/>
  <c r="R5" i="62"/>
  <c r="P5" i="62"/>
  <c r="O5" i="62"/>
  <c r="N5" i="62"/>
  <c r="M5" i="62"/>
  <c r="L5" i="62"/>
  <c r="K5" i="62"/>
  <c r="J5" i="62"/>
  <c r="I5" i="62"/>
  <c r="H5" i="62"/>
  <c r="G5" i="62"/>
  <c r="F5" i="62"/>
  <c r="E5" i="62"/>
  <c r="D5" i="62"/>
  <c r="B5" i="62"/>
  <c r="N174" i="61"/>
  <c r="M174" i="61"/>
  <c r="L174" i="61"/>
  <c r="K174" i="61"/>
  <c r="K115" i="61"/>
  <c r="J174" i="61"/>
  <c r="I174" i="61"/>
  <c r="H174" i="61"/>
  <c r="G174" i="61"/>
  <c r="G115" i="61"/>
  <c r="F174" i="61"/>
  <c r="F115" i="61"/>
  <c r="E174" i="61"/>
  <c r="D174" i="61"/>
  <c r="D115" i="61"/>
  <c r="C174" i="61"/>
  <c r="C115" i="61"/>
  <c r="B174" i="61"/>
  <c r="N115" i="61"/>
  <c r="M115" i="61"/>
  <c r="L115" i="61"/>
  <c r="J115" i="61"/>
  <c r="J56" i="61"/>
  <c r="I115" i="61"/>
  <c r="I56" i="61"/>
  <c r="H115" i="61"/>
  <c r="H56" i="61"/>
  <c r="E115" i="61"/>
  <c r="B115" i="61"/>
  <c r="B56" i="61"/>
  <c r="S56" i="61"/>
  <c r="R56" i="61"/>
  <c r="P56" i="61"/>
  <c r="O56" i="61"/>
  <c r="S55" i="61"/>
  <c r="R55" i="61"/>
  <c r="P55" i="61"/>
  <c r="O55" i="61"/>
  <c r="N55" i="61"/>
  <c r="M55" i="61"/>
  <c r="L55" i="61"/>
  <c r="K55" i="61"/>
  <c r="J55" i="61"/>
  <c r="I55" i="61"/>
  <c r="H55" i="61"/>
  <c r="G55" i="61"/>
  <c r="F55" i="61"/>
  <c r="E55" i="61"/>
  <c r="D55" i="61"/>
  <c r="C55" i="61"/>
  <c r="B55" i="61"/>
  <c r="S54" i="61"/>
  <c r="R54" i="61"/>
  <c r="P54" i="61"/>
  <c r="O54" i="61"/>
  <c r="N54" i="61"/>
  <c r="M54" i="61"/>
  <c r="L54" i="61"/>
  <c r="K54" i="61"/>
  <c r="J54" i="61"/>
  <c r="I54" i="61"/>
  <c r="H54" i="61"/>
  <c r="G54" i="61"/>
  <c r="F54" i="61"/>
  <c r="E54" i="61"/>
  <c r="D54" i="61"/>
  <c r="C54" i="61"/>
  <c r="B54" i="61"/>
  <c r="S53" i="61"/>
  <c r="R53" i="61"/>
  <c r="P53" i="61"/>
  <c r="O53" i="61"/>
  <c r="N53" i="61"/>
  <c r="M53" i="61"/>
  <c r="L53" i="61"/>
  <c r="K53" i="61"/>
  <c r="J53" i="61"/>
  <c r="I53" i="61"/>
  <c r="H53" i="61"/>
  <c r="G53" i="61"/>
  <c r="F53" i="61"/>
  <c r="E53" i="61"/>
  <c r="D53" i="61"/>
  <c r="C53" i="61"/>
  <c r="B53" i="61"/>
  <c r="S52" i="61"/>
  <c r="R52" i="61"/>
  <c r="P52" i="61"/>
  <c r="O52" i="61"/>
  <c r="N52" i="61"/>
  <c r="M52" i="61"/>
  <c r="L52" i="61"/>
  <c r="K52" i="61"/>
  <c r="J52" i="61"/>
  <c r="I52" i="61"/>
  <c r="H52" i="61"/>
  <c r="G52" i="61"/>
  <c r="F52" i="61"/>
  <c r="E52" i="61"/>
  <c r="D52" i="61"/>
  <c r="C52" i="61"/>
  <c r="B52" i="61"/>
  <c r="S51" i="61"/>
  <c r="R51" i="61"/>
  <c r="P51" i="61"/>
  <c r="O51" i="61"/>
  <c r="N51" i="61"/>
  <c r="M51" i="61"/>
  <c r="L51" i="61"/>
  <c r="K51" i="61"/>
  <c r="J51" i="61"/>
  <c r="I51" i="61"/>
  <c r="H51" i="61"/>
  <c r="G51" i="61"/>
  <c r="F51" i="61"/>
  <c r="E51" i="61"/>
  <c r="D51" i="61"/>
  <c r="C51" i="61"/>
  <c r="B51" i="61"/>
  <c r="S50" i="61"/>
  <c r="R50" i="61"/>
  <c r="P50" i="61"/>
  <c r="O50" i="61"/>
  <c r="N50" i="61"/>
  <c r="M50" i="61"/>
  <c r="L50" i="61"/>
  <c r="K50" i="61"/>
  <c r="J50" i="61"/>
  <c r="I50" i="61"/>
  <c r="H50" i="61"/>
  <c r="G50" i="61"/>
  <c r="F50" i="61"/>
  <c r="E50" i="61"/>
  <c r="D50" i="61"/>
  <c r="C50" i="61"/>
  <c r="B50" i="61"/>
  <c r="S49" i="61"/>
  <c r="R49" i="61"/>
  <c r="P49" i="61"/>
  <c r="O49" i="61"/>
  <c r="N49" i="61"/>
  <c r="M49" i="61"/>
  <c r="L49" i="61"/>
  <c r="K49" i="61"/>
  <c r="J49" i="61"/>
  <c r="I49" i="61"/>
  <c r="H49" i="61"/>
  <c r="G49" i="61"/>
  <c r="F49" i="61"/>
  <c r="E49" i="61"/>
  <c r="D49" i="61"/>
  <c r="C49" i="61"/>
  <c r="B49" i="61"/>
  <c r="S48" i="61"/>
  <c r="R48" i="61"/>
  <c r="P48" i="61"/>
  <c r="O48" i="61"/>
  <c r="N48" i="61"/>
  <c r="M48" i="61"/>
  <c r="L48" i="61"/>
  <c r="K48" i="61"/>
  <c r="J48" i="61"/>
  <c r="I48" i="61"/>
  <c r="H48" i="61"/>
  <c r="G48" i="61"/>
  <c r="F48" i="61"/>
  <c r="E48" i="61"/>
  <c r="D48" i="61"/>
  <c r="C48" i="61"/>
  <c r="B48" i="61"/>
  <c r="S47" i="61"/>
  <c r="R47" i="61"/>
  <c r="P47" i="61"/>
  <c r="O47" i="61"/>
  <c r="N47" i="61"/>
  <c r="M47" i="61"/>
  <c r="L47" i="61"/>
  <c r="K47" i="61"/>
  <c r="J47" i="61"/>
  <c r="I47" i="61"/>
  <c r="H47" i="61"/>
  <c r="G47" i="61"/>
  <c r="F47" i="61"/>
  <c r="E47" i="61"/>
  <c r="D47" i="61"/>
  <c r="C47" i="61"/>
  <c r="B47" i="61"/>
  <c r="S46" i="61"/>
  <c r="R46" i="61"/>
  <c r="P46" i="61"/>
  <c r="O46" i="61"/>
  <c r="N46" i="61"/>
  <c r="M46" i="61"/>
  <c r="L46" i="61"/>
  <c r="K46" i="61"/>
  <c r="J46" i="61"/>
  <c r="I46" i="61"/>
  <c r="H46" i="61"/>
  <c r="G46" i="61"/>
  <c r="F46" i="61"/>
  <c r="E46" i="61"/>
  <c r="D46" i="61"/>
  <c r="C46" i="61"/>
  <c r="B46" i="61"/>
  <c r="S45" i="61"/>
  <c r="R45" i="61"/>
  <c r="P45" i="61"/>
  <c r="O45" i="61"/>
  <c r="N45" i="61"/>
  <c r="M45" i="61"/>
  <c r="L45" i="61"/>
  <c r="K45" i="61"/>
  <c r="J45" i="61"/>
  <c r="I45" i="61"/>
  <c r="H45" i="61"/>
  <c r="G45" i="61"/>
  <c r="F45" i="61"/>
  <c r="E45" i="61"/>
  <c r="D45" i="61"/>
  <c r="C45" i="61"/>
  <c r="B45" i="61"/>
  <c r="S44" i="61"/>
  <c r="R44" i="61"/>
  <c r="P44" i="61"/>
  <c r="O44" i="61"/>
  <c r="N44" i="61"/>
  <c r="M44" i="61"/>
  <c r="L44" i="61"/>
  <c r="K44" i="61"/>
  <c r="J44" i="61"/>
  <c r="I44" i="61"/>
  <c r="H44" i="61"/>
  <c r="G44" i="61"/>
  <c r="F44" i="61"/>
  <c r="E44" i="61"/>
  <c r="D44" i="61"/>
  <c r="C44" i="61"/>
  <c r="B44" i="61"/>
  <c r="S43" i="61"/>
  <c r="R43" i="61"/>
  <c r="P43" i="61"/>
  <c r="O43" i="61"/>
  <c r="N43" i="61"/>
  <c r="M43" i="61"/>
  <c r="L43" i="61"/>
  <c r="K43" i="61"/>
  <c r="J43" i="61"/>
  <c r="I43" i="61"/>
  <c r="H43" i="61"/>
  <c r="G43" i="61"/>
  <c r="F43" i="61"/>
  <c r="E43" i="61"/>
  <c r="D43" i="61"/>
  <c r="C43" i="61"/>
  <c r="B43" i="61"/>
  <c r="S42" i="61"/>
  <c r="R42" i="61"/>
  <c r="P42" i="61"/>
  <c r="O42" i="61"/>
  <c r="N42" i="61"/>
  <c r="M42" i="61"/>
  <c r="L42" i="61"/>
  <c r="K42" i="61"/>
  <c r="J42" i="61"/>
  <c r="I42" i="61"/>
  <c r="H42" i="61"/>
  <c r="G42" i="61"/>
  <c r="F42" i="61"/>
  <c r="E42" i="61"/>
  <c r="D42" i="61"/>
  <c r="C42" i="61"/>
  <c r="B42" i="61"/>
  <c r="S41" i="61"/>
  <c r="R41" i="61"/>
  <c r="P41" i="61"/>
  <c r="O41" i="61"/>
  <c r="N41" i="61"/>
  <c r="M41" i="61"/>
  <c r="L41" i="61"/>
  <c r="K41" i="61"/>
  <c r="J41" i="61"/>
  <c r="I41" i="61"/>
  <c r="H41" i="61"/>
  <c r="G41" i="61"/>
  <c r="F41" i="61"/>
  <c r="E41" i="61"/>
  <c r="D41" i="61"/>
  <c r="C41" i="61"/>
  <c r="B41" i="61"/>
  <c r="S40" i="61"/>
  <c r="R40" i="61"/>
  <c r="P40" i="61"/>
  <c r="O40" i="61"/>
  <c r="N40" i="61"/>
  <c r="M40" i="61"/>
  <c r="L40" i="61"/>
  <c r="K40" i="61"/>
  <c r="J40" i="61"/>
  <c r="I40" i="61"/>
  <c r="H40" i="61"/>
  <c r="G40" i="61"/>
  <c r="F40" i="61"/>
  <c r="E40" i="61"/>
  <c r="D40" i="61"/>
  <c r="C40" i="61"/>
  <c r="B40" i="61"/>
  <c r="S39" i="61"/>
  <c r="R39" i="61"/>
  <c r="P39" i="61"/>
  <c r="O39" i="61"/>
  <c r="N39" i="61"/>
  <c r="M39" i="61"/>
  <c r="L39" i="61"/>
  <c r="K39" i="61"/>
  <c r="J39" i="61"/>
  <c r="I39" i="61"/>
  <c r="H39" i="61"/>
  <c r="G39" i="61"/>
  <c r="F39" i="61"/>
  <c r="E39" i="61"/>
  <c r="D39" i="61"/>
  <c r="C39" i="61"/>
  <c r="B39" i="61"/>
  <c r="S38" i="61"/>
  <c r="R38" i="61"/>
  <c r="P38" i="61"/>
  <c r="O38" i="61"/>
  <c r="N38" i="61"/>
  <c r="M38" i="61"/>
  <c r="L38" i="61"/>
  <c r="K38" i="61"/>
  <c r="J38" i="61"/>
  <c r="I38" i="61"/>
  <c r="H38" i="61"/>
  <c r="G38" i="61"/>
  <c r="F38" i="61"/>
  <c r="E38" i="61"/>
  <c r="D38" i="61"/>
  <c r="C38" i="61"/>
  <c r="B38" i="61"/>
  <c r="S37" i="61"/>
  <c r="R37" i="61"/>
  <c r="P37" i="61"/>
  <c r="O37" i="61"/>
  <c r="N37" i="61"/>
  <c r="M37" i="61"/>
  <c r="L37" i="61"/>
  <c r="K37" i="61"/>
  <c r="J37" i="61"/>
  <c r="I37" i="61"/>
  <c r="H37" i="61"/>
  <c r="G37" i="61"/>
  <c r="F37" i="61"/>
  <c r="E37" i="61"/>
  <c r="D37" i="61"/>
  <c r="C37" i="61"/>
  <c r="B37" i="61"/>
  <c r="S36" i="61"/>
  <c r="R36" i="61"/>
  <c r="P36" i="61"/>
  <c r="O36" i="61"/>
  <c r="N36" i="61"/>
  <c r="M36" i="61"/>
  <c r="L36" i="61"/>
  <c r="K36" i="61"/>
  <c r="J36" i="61"/>
  <c r="I36" i="61"/>
  <c r="H36" i="61"/>
  <c r="G36" i="61"/>
  <c r="F36" i="61"/>
  <c r="E36" i="61"/>
  <c r="D36" i="61"/>
  <c r="C36" i="61"/>
  <c r="B36" i="61"/>
  <c r="S35" i="61"/>
  <c r="R35" i="61"/>
  <c r="P35" i="61"/>
  <c r="O35" i="61"/>
  <c r="N35" i="61"/>
  <c r="M35" i="61"/>
  <c r="L35" i="61"/>
  <c r="K35" i="61"/>
  <c r="J35" i="61"/>
  <c r="I35" i="61"/>
  <c r="H35" i="61"/>
  <c r="G35" i="61"/>
  <c r="F35" i="61"/>
  <c r="E35" i="61"/>
  <c r="D35" i="61"/>
  <c r="C35" i="61"/>
  <c r="B35" i="61"/>
  <c r="S34" i="61"/>
  <c r="R34" i="61"/>
  <c r="P34" i="61"/>
  <c r="O34" i="61"/>
  <c r="N34" i="61"/>
  <c r="M34" i="61"/>
  <c r="L34" i="61"/>
  <c r="K34" i="61"/>
  <c r="J34" i="61"/>
  <c r="I34" i="61"/>
  <c r="H34" i="61"/>
  <c r="G34" i="61"/>
  <c r="F34" i="61"/>
  <c r="E34" i="61"/>
  <c r="D34" i="61"/>
  <c r="C34" i="61"/>
  <c r="B34" i="61"/>
  <c r="S33" i="61"/>
  <c r="R33" i="61"/>
  <c r="P33" i="61"/>
  <c r="O33" i="61"/>
  <c r="N33" i="61"/>
  <c r="M33" i="61"/>
  <c r="L33" i="61"/>
  <c r="K33" i="61"/>
  <c r="J33" i="61"/>
  <c r="I33" i="61"/>
  <c r="H33" i="61"/>
  <c r="G33" i="61"/>
  <c r="F33" i="61"/>
  <c r="E33" i="61"/>
  <c r="D33" i="61"/>
  <c r="C33" i="61"/>
  <c r="B33" i="61"/>
  <c r="S32" i="61"/>
  <c r="R32" i="61"/>
  <c r="P32" i="61"/>
  <c r="O32" i="61"/>
  <c r="N32" i="61"/>
  <c r="M32" i="61"/>
  <c r="L32" i="61"/>
  <c r="K32" i="61"/>
  <c r="J32" i="61"/>
  <c r="I32" i="61"/>
  <c r="H32" i="61"/>
  <c r="G32" i="61"/>
  <c r="F32" i="61"/>
  <c r="E32" i="61"/>
  <c r="D32" i="61"/>
  <c r="C32" i="61"/>
  <c r="B32" i="61"/>
  <c r="S31" i="61"/>
  <c r="R31" i="61"/>
  <c r="P31" i="61"/>
  <c r="O31" i="61"/>
  <c r="N31" i="61"/>
  <c r="M31" i="61"/>
  <c r="L31" i="61"/>
  <c r="K31" i="61"/>
  <c r="J31" i="61"/>
  <c r="I31" i="61"/>
  <c r="H31" i="61"/>
  <c r="G31" i="61"/>
  <c r="F31" i="61"/>
  <c r="E31" i="61"/>
  <c r="D31" i="61"/>
  <c r="C31" i="61"/>
  <c r="B31" i="61"/>
  <c r="S30" i="61"/>
  <c r="R30" i="61"/>
  <c r="P30" i="61"/>
  <c r="O30" i="61"/>
  <c r="N30" i="61"/>
  <c r="M30" i="61"/>
  <c r="L30" i="61"/>
  <c r="K30" i="61"/>
  <c r="J30" i="61"/>
  <c r="I30" i="61"/>
  <c r="H30" i="61"/>
  <c r="G30" i="61"/>
  <c r="F30" i="61"/>
  <c r="E30" i="61"/>
  <c r="D30" i="61"/>
  <c r="C30" i="61"/>
  <c r="B30" i="61"/>
  <c r="S29" i="61"/>
  <c r="R29" i="61"/>
  <c r="P29" i="61"/>
  <c r="O29" i="61"/>
  <c r="N29" i="61"/>
  <c r="M29" i="61"/>
  <c r="L29" i="61"/>
  <c r="K29" i="61"/>
  <c r="J29" i="61"/>
  <c r="I29" i="61"/>
  <c r="H29" i="61"/>
  <c r="G29" i="61"/>
  <c r="F29" i="61"/>
  <c r="E29" i="61"/>
  <c r="D29" i="61"/>
  <c r="C29" i="61"/>
  <c r="B29" i="61"/>
  <c r="S28" i="61"/>
  <c r="R28" i="61"/>
  <c r="P28" i="61"/>
  <c r="O28" i="61"/>
  <c r="N28" i="61"/>
  <c r="M28" i="61"/>
  <c r="L28" i="61"/>
  <c r="K28" i="61"/>
  <c r="J28" i="61"/>
  <c r="I28" i="61"/>
  <c r="H28" i="61"/>
  <c r="G28" i="61"/>
  <c r="F28" i="61"/>
  <c r="E28" i="61"/>
  <c r="D28" i="61"/>
  <c r="C28" i="61"/>
  <c r="B28" i="61"/>
  <c r="S27" i="61"/>
  <c r="R27" i="61"/>
  <c r="P27" i="61"/>
  <c r="O27" i="61"/>
  <c r="N27" i="61"/>
  <c r="M27" i="61"/>
  <c r="L27" i="61"/>
  <c r="K27" i="61"/>
  <c r="J27" i="61"/>
  <c r="I27" i="61"/>
  <c r="H27" i="61"/>
  <c r="G27" i="61"/>
  <c r="F27" i="61"/>
  <c r="E27" i="61"/>
  <c r="D27" i="61"/>
  <c r="C27" i="61"/>
  <c r="B27" i="61"/>
  <c r="S26" i="61"/>
  <c r="R26" i="61"/>
  <c r="P26" i="61"/>
  <c r="O26" i="61"/>
  <c r="N26" i="61"/>
  <c r="M26" i="61"/>
  <c r="L26" i="61"/>
  <c r="K26" i="61"/>
  <c r="J26" i="61"/>
  <c r="I26" i="61"/>
  <c r="H26" i="61"/>
  <c r="G26" i="61"/>
  <c r="F26" i="61"/>
  <c r="E26" i="61"/>
  <c r="D26" i="61"/>
  <c r="C26" i="61"/>
  <c r="B26" i="61"/>
  <c r="S25" i="61"/>
  <c r="R25" i="61"/>
  <c r="P25" i="61"/>
  <c r="O25" i="61"/>
  <c r="N25" i="61"/>
  <c r="M25" i="61"/>
  <c r="L25" i="61"/>
  <c r="K25" i="61"/>
  <c r="J25" i="61"/>
  <c r="I25" i="61"/>
  <c r="H25" i="61"/>
  <c r="G25" i="61"/>
  <c r="F25" i="61"/>
  <c r="E25" i="61"/>
  <c r="D25" i="61"/>
  <c r="C25" i="61"/>
  <c r="B25" i="61"/>
  <c r="S24" i="61"/>
  <c r="R24" i="61"/>
  <c r="P24" i="61"/>
  <c r="O24" i="61"/>
  <c r="N24" i="61"/>
  <c r="M24" i="61"/>
  <c r="L24" i="61"/>
  <c r="K24" i="61"/>
  <c r="J24" i="61"/>
  <c r="I24" i="61"/>
  <c r="H24" i="61"/>
  <c r="G24" i="61"/>
  <c r="F24" i="61"/>
  <c r="E24" i="61"/>
  <c r="D24" i="61"/>
  <c r="C24" i="61"/>
  <c r="B24" i="61"/>
  <c r="S23" i="61"/>
  <c r="R23" i="61"/>
  <c r="P23" i="61"/>
  <c r="O23" i="61"/>
  <c r="N23" i="61"/>
  <c r="M23" i="61"/>
  <c r="L23" i="61"/>
  <c r="K23" i="61"/>
  <c r="J23" i="61"/>
  <c r="I23" i="61"/>
  <c r="H23" i="61"/>
  <c r="G23" i="61"/>
  <c r="F23" i="61"/>
  <c r="E23" i="61"/>
  <c r="D23" i="61"/>
  <c r="C23" i="61"/>
  <c r="B23" i="61"/>
  <c r="S22" i="61"/>
  <c r="R22" i="61"/>
  <c r="P22" i="61"/>
  <c r="O22" i="61"/>
  <c r="N22" i="61"/>
  <c r="M22" i="61"/>
  <c r="L22" i="61"/>
  <c r="K22" i="61"/>
  <c r="J22" i="61"/>
  <c r="I22" i="61"/>
  <c r="H22" i="61"/>
  <c r="G22" i="61"/>
  <c r="F22" i="61"/>
  <c r="E22" i="61"/>
  <c r="D22" i="61"/>
  <c r="C22" i="61"/>
  <c r="B22" i="61"/>
  <c r="S21" i="61"/>
  <c r="R21" i="61"/>
  <c r="P21" i="61"/>
  <c r="O21" i="61"/>
  <c r="N21" i="61"/>
  <c r="M21" i="61"/>
  <c r="L21" i="61"/>
  <c r="K21" i="61"/>
  <c r="J21" i="61"/>
  <c r="I21" i="61"/>
  <c r="H21" i="61"/>
  <c r="G21" i="61"/>
  <c r="F21" i="61"/>
  <c r="E21" i="61"/>
  <c r="D21" i="61"/>
  <c r="C21" i="61"/>
  <c r="B21" i="61"/>
  <c r="S20" i="61"/>
  <c r="R20" i="61"/>
  <c r="P20" i="61"/>
  <c r="O20" i="61"/>
  <c r="N20" i="61"/>
  <c r="M20" i="61"/>
  <c r="L20" i="61"/>
  <c r="K20" i="61"/>
  <c r="J20" i="61"/>
  <c r="I20" i="61"/>
  <c r="H20" i="61"/>
  <c r="G20" i="61"/>
  <c r="F20" i="61"/>
  <c r="E20" i="61"/>
  <c r="D20" i="61"/>
  <c r="C20" i="61"/>
  <c r="B20" i="61"/>
  <c r="S19" i="61"/>
  <c r="R19" i="61"/>
  <c r="P19" i="61"/>
  <c r="O19" i="61"/>
  <c r="N19" i="61"/>
  <c r="M19" i="61"/>
  <c r="L19" i="61"/>
  <c r="K19" i="61"/>
  <c r="J19" i="61"/>
  <c r="I19" i="61"/>
  <c r="H19" i="61"/>
  <c r="G19" i="61"/>
  <c r="F19" i="61"/>
  <c r="E19" i="61"/>
  <c r="D19" i="61"/>
  <c r="C19" i="61"/>
  <c r="B19" i="61"/>
  <c r="S18" i="61"/>
  <c r="R18" i="61"/>
  <c r="P18" i="61"/>
  <c r="O18" i="61"/>
  <c r="N18" i="61"/>
  <c r="M18" i="61"/>
  <c r="L18" i="61"/>
  <c r="K18" i="61"/>
  <c r="J18" i="61"/>
  <c r="I18" i="61"/>
  <c r="H18" i="61"/>
  <c r="G18" i="61"/>
  <c r="F18" i="61"/>
  <c r="E18" i="61"/>
  <c r="D18" i="61"/>
  <c r="C18" i="61"/>
  <c r="B18" i="61"/>
  <c r="S17" i="61"/>
  <c r="R17" i="61"/>
  <c r="P17" i="61"/>
  <c r="O17" i="61"/>
  <c r="N17" i="61"/>
  <c r="M17" i="61"/>
  <c r="L17" i="61"/>
  <c r="K17" i="61"/>
  <c r="J17" i="61"/>
  <c r="I17" i="61"/>
  <c r="H17" i="61"/>
  <c r="G17" i="61"/>
  <c r="F17" i="61"/>
  <c r="E17" i="61"/>
  <c r="D17" i="61"/>
  <c r="C17" i="61"/>
  <c r="B17" i="61"/>
  <c r="S16" i="61"/>
  <c r="R16" i="61"/>
  <c r="P16" i="61"/>
  <c r="O16" i="61"/>
  <c r="N16" i="61"/>
  <c r="M16" i="61"/>
  <c r="L16" i="61"/>
  <c r="K16" i="61"/>
  <c r="J16" i="61"/>
  <c r="I16" i="61"/>
  <c r="H16" i="61"/>
  <c r="G16" i="61"/>
  <c r="F16" i="61"/>
  <c r="E16" i="61"/>
  <c r="D16" i="61"/>
  <c r="C16" i="61"/>
  <c r="B16" i="61"/>
  <c r="S15" i="61"/>
  <c r="R15" i="61"/>
  <c r="P15" i="61"/>
  <c r="O15" i="61"/>
  <c r="N15" i="61"/>
  <c r="M15" i="61"/>
  <c r="L15" i="61"/>
  <c r="K15" i="61"/>
  <c r="J15" i="61"/>
  <c r="I15" i="61"/>
  <c r="H15" i="61"/>
  <c r="G15" i="61"/>
  <c r="F15" i="61"/>
  <c r="E15" i="61"/>
  <c r="D15" i="61"/>
  <c r="C15" i="61"/>
  <c r="B15" i="61"/>
  <c r="S14" i="61"/>
  <c r="R14" i="61"/>
  <c r="P14" i="61"/>
  <c r="O14" i="61"/>
  <c r="N14" i="61"/>
  <c r="M14" i="61"/>
  <c r="L14" i="61"/>
  <c r="K14" i="61"/>
  <c r="J14" i="61"/>
  <c r="I14" i="61"/>
  <c r="H14" i="61"/>
  <c r="G14" i="61"/>
  <c r="F14" i="61"/>
  <c r="E14" i="61"/>
  <c r="D14" i="61"/>
  <c r="C14" i="61"/>
  <c r="B14" i="61"/>
  <c r="S13" i="61"/>
  <c r="R13" i="61"/>
  <c r="P13" i="61"/>
  <c r="O13" i="61"/>
  <c r="N13" i="61"/>
  <c r="M13" i="61"/>
  <c r="L13" i="61"/>
  <c r="K13" i="61"/>
  <c r="J13" i="61"/>
  <c r="I13" i="61"/>
  <c r="H13" i="61"/>
  <c r="G13" i="61"/>
  <c r="F13" i="61"/>
  <c r="E13" i="61"/>
  <c r="D13" i="61"/>
  <c r="C13" i="61"/>
  <c r="B13" i="61"/>
  <c r="S12" i="61"/>
  <c r="R12" i="61"/>
  <c r="P12" i="61"/>
  <c r="O12" i="61"/>
  <c r="N12" i="61"/>
  <c r="M12" i="61"/>
  <c r="L12" i="61"/>
  <c r="K12" i="61"/>
  <c r="J12" i="61"/>
  <c r="I12" i="61"/>
  <c r="H12" i="61"/>
  <c r="G12" i="61"/>
  <c r="F12" i="61"/>
  <c r="E12" i="61"/>
  <c r="D12" i="61"/>
  <c r="C12" i="61"/>
  <c r="B12" i="61"/>
  <c r="S11" i="61"/>
  <c r="R11" i="61"/>
  <c r="P11" i="61"/>
  <c r="O11" i="61"/>
  <c r="N11" i="61"/>
  <c r="M11" i="61"/>
  <c r="L11" i="61"/>
  <c r="K11" i="61"/>
  <c r="J11" i="61"/>
  <c r="I11" i="61"/>
  <c r="H11" i="61"/>
  <c r="G11" i="61"/>
  <c r="F11" i="61"/>
  <c r="E11" i="61"/>
  <c r="D11" i="61"/>
  <c r="C11" i="61"/>
  <c r="B11" i="61"/>
  <c r="S10" i="61"/>
  <c r="R10" i="61"/>
  <c r="P10" i="61"/>
  <c r="O10" i="61"/>
  <c r="N10" i="61"/>
  <c r="M10" i="61"/>
  <c r="L10" i="61"/>
  <c r="K10" i="61"/>
  <c r="J10" i="61"/>
  <c r="I10" i="61"/>
  <c r="H10" i="61"/>
  <c r="G10" i="61"/>
  <c r="F10" i="61"/>
  <c r="E10" i="61"/>
  <c r="D10" i="61"/>
  <c r="C10" i="61"/>
  <c r="B10" i="61"/>
  <c r="S9" i="61"/>
  <c r="R9" i="61"/>
  <c r="P9" i="61"/>
  <c r="O9" i="61"/>
  <c r="N9" i="61"/>
  <c r="M9" i="61"/>
  <c r="L9" i="61"/>
  <c r="K9" i="61"/>
  <c r="J9" i="61"/>
  <c r="I9" i="61"/>
  <c r="H9" i="61"/>
  <c r="G9" i="61"/>
  <c r="F9" i="61"/>
  <c r="E9" i="61"/>
  <c r="D9" i="61"/>
  <c r="C9" i="61"/>
  <c r="B9" i="61"/>
  <c r="S8" i="61"/>
  <c r="R8" i="61"/>
  <c r="P8" i="61"/>
  <c r="O8" i="61"/>
  <c r="N8" i="61"/>
  <c r="M8" i="61"/>
  <c r="L8" i="61"/>
  <c r="K8" i="61"/>
  <c r="J8" i="61"/>
  <c r="I8" i="61"/>
  <c r="H8" i="61"/>
  <c r="G8" i="61"/>
  <c r="F8" i="61"/>
  <c r="E8" i="61"/>
  <c r="D8" i="61"/>
  <c r="C8" i="61"/>
  <c r="B8" i="61"/>
  <c r="S7" i="61"/>
  <c r="R7" i="61"/>
  <c r="P7" i="61"/>
  <c r="O7" i="61"/>
  <c r="N7" i="61"/>
  <c r="M7" i="61"/>
  <c r="L7" i="61"/>
  <c r="K7" i="61"/>
  <c r="J7" i="61"/>
  <c r="I7" i="61"/>
  <c r="H7" i="61"/>
  <c r="G7" i="61"/>
  <c r="F7" i="61"/>
  <c r="E7" i="61"/>
  <c r="D7" i="61"/>
  <c r="C7" i="61"/>
  <c r="B7" i="61"/>
  <c r="S6" i="61"/>
  <c r="R6" i="61"/>
  <c r="P6" i="61"/>
  <c r="O6" i="61"/>
  <c r="N6" i="61"/>
  <c r="M6" i="61"/>
  <c r="L6" i="61"/>
  <c r="K6" i="61"/>
  <c r="J6" i="61"/>
  <c r="I6" i="61"/>
  <c r="H6" i="61"/>
  <c r="G6" i="61"/>
  <c r="F6" i="61"/>
  <c r="E6" i="61"/>
  <c r="D6" i="61"/>
  <c r="C6" i="61"/>
  <c r="B6" i="61"/>
  <c r="S5" i="61"/>
  <c r="R5" i="61"/>
  <c r="P5" i="61"/>
  <c r="O5" i="61"/>
  <c r="N5" i="61"/>
  <c r="M5" i="61"/>
  <c r="L5" i="61"/>
  <c r="K5" i="61"/>
  <c r="J5" i="61"/>
  <c r="I5" i="61"/>
  <c r="H5" i="61"/>
  <c r="G5" i="61"/>
  <c r="F5" i="61"/>
  <c r="E5" i="61"/>
  <c r="D5" i="61"/>
  <c r="C5" i="61"/>
  <c r="B5" i="61"/>
  <c r="S56" i="58"/>
  <c r="R56" i="58"/>
  <c r="P56" i="58"/>
  <c r="O56" i="58"/>
  <c r="N56" i="58"/>
  <c r="M56" i="58"/>
  <c r="L56" i="58"/>
  <c r="K56" i="58"/>
  <c r="J56" i="58"/>
  <c r="I56" i="58"/>
  <c r="H56" i="58"/>
  <c r="G56" i="58"/>
  <c r="F56" i="58"/>
  <c r="E56" i="58"/>
  <c r="D56" i="58"/>
  <c r="C56" i="58"/>
  <c r="B56" i="58"/>
  <c r="S55" i="58"/>
  <c r="R55" i="58"/>
  <c r="P55" i="58"/>
  <c r="O55" i="58"/>
  <c r="N55" i="58"/>
  <c r="M55" i="58"/>
  <c r="L55" i="58"/>
  <c r="K55" i="58"/>
  <c r="J55" i="58"/>
  <c r="I55" i="58"/>
  <c r="H55" i="58"/>
  <c r="G55" i="58"/>
  <c r="F55" i="58"/>
  <c r="E55" i="58"/>
  <c r="D55" i="58"/>
  <c r="C55" i="58"/>
  <c r="B55" i="58"/>
  <c r="S54" i="58"/>
  <c r="R54" i="58"/>
  <c r="P54" i="58"/>
  <c r="O54" i="58"/>
  <c r="N54" i="58"/>
  <c r="M54" i="58"/>
  <c r="L54" i="58"/>
  <c r="K54" i="58"/>
  <c r="J54" i="58"/>
  <c r="I54" i="58"/>
  <c r="H54" i="58"/>
  <c r="G54" i="58"/>
  <c r="F54" i="58"/>
  <c r="E54" i="58"/>
  <c r="D54" i="58"/>
  <c r="C54" i="58"/>
  <c r="B54" i="58"/>
  <c r="S53" i="58"/>
  <c r="R53" i="58"/>
  <c r="P53" i="58"/>
  <c r="O53" i="58"/>
  <c r="N53" i="58"/>
  <c r="M53" i="58"/>
  <c r="L53" i="58"/>
  <c r="K53" i="58"/>
  <c r="J53" i="58"/>
  <c r="I53" i="58"/>
  <c r="H53" i="58"/>
  <c r="G53" i="58"/>
  <c r="F53" i="58"/>
  <c r="E53" i="58"/>
  <c r="D53" i="58"/>
  <c r="C53" i="58"/>
  <c r="B53" i="58"/>
  <c r="S52" i="58"/>
  <c r="R52" i="58"/>
  <c r="P52" i="58"/>
  <c r="O52" i="58"/>
  <c r="N52" i="58"/>
  <c r="M52" i="58"/>
  <c r="L52" i="58"/>
  <c r="K52" i="58"/>
  <c r="J52" i="58"/>
  <c r="I52" i="58"/>
  <c r="H52" i="58"/>
  <c r="G52" i="58"/>
  <c r="F52" i="58"/>
  <c r="E52" i="58"/>
  <c r="D52" i="58"/>
  <c r="C52" i="58"/>
  <c r="B52" i="58"/>
  <c r="S51" i="58"/>
  <c r="R51" i="58"/>
  <c r="P51" i="58"/>
  <c r="O51" i="58"/>
  <c r="N51" i="58"/>
  <c r="M51" i="58"/>
  <c r="L51" i="58"/>
  <c r="K51" i="58"/>
  <c r="J51" i="58"/>
  <c r="I51" i="58"/>
  <c r="H51" i="58"/>
  <c r="G51" i="58"/>
  <c r="F51" i="58"/>
  <c r="E51" i="58"/>
  <c r="D51" i="58"/>
  <c r="C51" i="58"/>
  <c r="B51" i="58"/>
  <c r="S50" i="58"/>
  <c r="R50" i="58"/>
  <c r="P50" i="58"/>
  <c r="O50" i="58"/>
  <c r="N50" i="58"/>
  <c r="M50" i="58"/>
  <c r="L50" i="58"/>
  <c r="K50" i="58"/>
  <c r="J50" i="58"/>
  <c r="I50" i="58"/>
  <c r="H50" i="58"/>
  <c r="G50" i="58"/>
  <c r="F50" i="58"/>
  <c r="E50" i="58"/>
  <c r="D50" i="58"/>
  <c r="C50" i="58"/>
  <c r="B50" i="58"/>
  <c r="S49" i="58"/>
  <c r="R49" i="58"/>
  <c r="P49" i="58"/>
  <c r="O49" i="58"/>
  <c r="N49" i="58"/>
  <c r="M49" i="58"/>
  <c r="L49" i="58"/>
  <c r="K49" i="58"/>
  <c r="J49" i="58"/>
  <c r="I49" i="58"/>
  <c r="H49" i="58"/>
  <c r="G49" i="58"/>
  <c r="F49" i="58"/>
  <c r="E49" i="58"/>
  <c r="D49" i="58"/>
  <c r="C49" i="58"/>
  <c r="B49" i="58"/>
  <c r="S48" i="58"/>
  <c r="R48" i="58"/>
  <c r="P48" i="58"/>
  <c r="O48" i="58"/>
  <c r="N48" i="58"/>
  <c r="M48" i="58"/>
  <c r="L48" i="58"/>
  <c r="K48" i="58"/>
  <c r="J48" i="58"/>
  <c r="I48" i="58"/>
  <c r="H48" i="58"/>
  <c r="G48" i="58"/>
  <c r="F48" i="58"/>
  <c r="E48" i="58"/>
  <c r="D48" i="58"/>
  <c r="C48" i="58"/>
  <c r="B48" i="58"/>
  <c r="S47" i="58"/>
  <c r="R47" i="58"/>
  <c r="P47" i="58"/>
  <c r="O47" i="58"/>
  <c r="N47" i="58"/>
  <c r="M47" i="58"/>
  <c r="L47" i="58"/>
  <c r="K47" i="58"/>
  <c r="J47" i="58"/>
  <c r="I47" i="58"/>
  <c r="H47" i="58"/>
  <c r="G47" i="58"/>
  <c r="F47" i="58"/>
  <c r="E47" i="58"/>
  <c r="D47" i="58"/>
  <c r="C47" i="58"/>
  <c r="B47" i="58"/>
  <c r="S46" i="58"/>
  <c r="R46" i="58"/>
  <c r="P46" i="58"/>
  <c r="O46" i="58"/>
  <c r="N46" i="58"/>
  <c r="M46" i="58"/>
  <c r="L46" i="58"/>
  <c r="K46" i="58"/>
  <c r="J46" i="58"/>
  <c r="I46" i="58"/>
  <c r="H46" i="58"/>
  <c r="G46" i="58"/>
  <c r="F46" i="58"/>
  <c r="E46" i="58"/>
  <c r="D46" i="58"/>
  <c r="C46" i="58"/>
  <c r="B46" i="58"/>
  <c r="S45" i="58"/>
  <c r="R45" i="58"/>
  <c r="P45" i="58"/>
  <c r="O45" i="58"/>
  <c r="N45" i="58"/>
  <c r="M45" i="58"/>
  <c r="L45" i="58"/>
  <c r="K45" i="58"/>
  <c r="J45" i="58"/>
  <c r="I45" i="58"/>
  <c r="H45" i="58"/>
  <c r="G45" i="58"/>
  <c r="F45" i="58"/>
  <c r="E45" i="58"/>
  <c r="D45" i="58"/>
  <c r="C45" i="58"/>
  <c r="B45" i="58"/>
  <c r="S44" i="58"/>
  <c r="R44" i="58"/>
  <c r="P44" i="58"/>
  <c r="O44" i="58"/>
  <c r="N44" i="58"/>
  <c r="M44" i="58"/>
  <c r="L44" i="58"/>
  <c r="K44" i="58"/>
  <c r="J44" i="58"/>
  <c r="I44" i="58"/>
  <c r="H44" i="58"/>
  <c r="G44" i="58"/>
  <c r="F44" i="58"/>
  <c r="E44" i="58"/>
  <c r="D44" i="58"/>
  <c r="C44" i="58"/>
  <c r="B44" i="58"/>
  <c r="S43" i="58"/>
  <c r="R43" i="58"/>
  <c r="P43" i="58"/>
  <c r="O43" i="58"/>
  <c r="N43" i="58"/>
  <c r="M43" i="58"/>
  <c r="L43" i="58"/>
  <c r="K43" i="58"/>
  <c r="J43" i="58"/>
  <c r="I43" i="58"/>
  <c r="H43" i="58"/>
  <c r="G43" i="58"/>
  <c r="F43" i="58"/>
  <c r="E43" i="58"/>
  <c r="D43" i="58"/>
  <c r="C43" i="58"/>
  <c r="B43" i="58"/>
  <c r="S42" i="58"/>
  <c r="R42" i="58"/>
  <c r="P42" i="58"/>
  <c r="O42" i="58"/>
  <c r="N42" i="58"/>
  <c r="M42" i="58"/>
  <c r="L42" i="58"/>
  <c r="K42" i="58"/>
  <c r="J42" i="58"/>
  <c r="I42" i="58"/>
  <c r="H42" i="58"/>
  <c r="G42" i="58"/>
  <c r="F42" i="58"/>
  <c r="E42" i="58"/>
  <c r="D42" i="58"/>
  <c r="C42" i="58"/>
  <c r="B42" i="58"/>
  <c r="S41" i="58"/>
  <c r="R41" i="58"/>
  <c r="P41" i="58"/>
  <c r="O41" i="58"/>
  <c r="N41" i="58"/>
  <c r="M41" i="58"/>
  <c r="L41" i="58"/>
  <c r="K41" i="58"/>
  <c r="J41" i="58"/>
  <c r="I41" i="58"/>
  <c r="H41" i="58"/>
  <c r="G41" i="58"/>
  <c r="F41" i="58"/>
  <c r="E41" i="58"/>
  <c r="D41" i="58"/>
  <c r="C41" i="58"/>
  <c r="B41" i="58"/>
  <c r="S40" i="58"/>
  <c r="R40" i="58"/>
  <c r="P40" i="58"/>
  <c r="O40" i="58"/>
  <c r="N40" i="58"/>
  <c r="M40" i="58"/>
  <c r="L40" i="58"/>
  <c r="K40" i="58"/>
  <c r="J40" i="58"/>
  <c r="I40" i="58"/>
  <c r="H40" i="58"/>
  <c r="G40" i="58"/>
  <c r="F40" i="58"/>
  <c r="E40" i="58"/>
  <c r="D40" i="58"/>
  <c r="C40" i="58"/>
  <c r="B40" i="58"/>
  <c r="S39" i="58"/>
  <c r="R39" i="58"/>
  <c r="P39" i="58"/>
  <c r="O39" i="58"/>
  <c r="N39" i="58"/>
  <c r="M39" i="58"/>
  <c r="L39" i="58"/>
  <c r="K39" i="58"/>
  <c r="J39" i="58"/>
  <c r="I39" i="58"/>
  <c r="H39" i="58"/>
  <c r="G39" i="58"/>
  <c r="F39" i="58"/>
  <c r="E39" i="58"/>
  <c r="D39" i="58"/>
  <c r="C39" i="58"/>
  <c r="B39" i="58"/>
  <c r="S38" i="58"/>
  <c r="R38" i="58"/>
  <c r="P38" i="58"/>
  <c r="O38" i="58"/>
  <c r="N38" i="58"/>
  <c r="M38" i="58"/>
  <c r="L38" i="58"/>
  <c r="K38" i="58"/>
  <c r="J38" i="58"/>
  <c r="I38" i="58"/>
  <c r="H38" i="58"/>
  <c r="G38" i="58"/>
  <c r="F38" i="58"/>
  <c r="E38" i="58"/>
  <c r="D38" i="58"/>
  <c r="C38" i="58"/>
  <c r="B38" i="58"/>
  <c r="S37" i="58"/>
  <c r="R37" i="58"/>
  <c r="P37" i="58"/>
  <c r="O37" i="58"/>
  <c r="N37" i="58"/>
  <c r="M37" i="58"/>
  <c r="L37" i="58"/>
  <c r="K37" i="58"/>
  <c r="J37" i="58"/>
  <c r="I37" i="58"/>
  <c r="H37" i="58"/>
  <c r="G37" i="58"/>
  <c r="F37" i="58"/>
  <c r="E37" i="58"/>
  <c r="D37" i="58"/>
  <c r="C37" i="58"/>
  <c r="B37" i="58"/>
  <c r="S36" i="58"/>
  <c r="R36" i="58"/>
  <c r="P36" i="58"/>
  <c r="O36" i="58"/>
  <c r="N36" i="58"/>
  <c r="M36" i="58"/>
  <c r="L36" i="58"/>
  <c r="K36" i="58"/>
  <c r="J36" i="58"/>
  <c r="I36" i="58"/>
  <c r="H36" i="58"/>
  <c r="G36" i="58"/>
  <c r="F36" i="58"/>
  <c r="E36" i="58"/>
  <c r="D36" i="58"/>
  <c r="C36" i="58"/>
  <c r="B36" i="58"/>
  <c r="S35" i="58"/>
  <c r="R35" i="58"/>
  <c r="P35" i="58"/>
  <c r="O35" i="58"/>
  <c r="N35" i="58"/>
  <c r="M35" i="58"/>
  <c r="L35" i="58"/>
  <c r="K35" i="58"/>
  <c r="J35" i="58"/>
  <c r="I35" i="58"/>
  <c r="H35" i="58"/>
  <c r="G35" i="58"/>
  <c r="F35" i="58"/>
  <c r="E35" i="58"/>
  <c r="D35" i="58"/>
  <c r="C35" i="58"/>
  <c r="B35" i="58"/>
  <c r="S34" i="58"/>
  <c r="R34" i="58"/>
  <c r="P34" i="58"/>
  <c r="O34" i="58"/>
  <c r="N34" i="58"/>
  <c r="M34" i="58"/>
  <c r="L34" i="58"/>
  <c r="K34" i="58"/>
  <c r="J34" i="58"/>
  <c r="I34" i="58"/>
  <c r="H34" i="58"/>
  <c r="G34" i="58"/>
  <c r="F34" i="58"/>
  <c r="E34" i="58"/>
  <c r="D34" i="58"/>
  <c r="C34" i="58"/>
  <c r="B34" i="58"/>
  <c r="S33" i="58"/>
  <c r="R33" i="58"/>
  <c r="P33" i="58"/>
  <c r="O33" i="58"/>
  <c r="N33" i="58"/>
  <c r="M33" i="58"/>
  <c r="L33" i="58"/>
  <c r="K33" i="58"/>
  <c r="J33" i="58"/>
  <c r="I33" i="58"/>
  <c r="H33" i="58"/>
  <c r="G33" i="58"/>
  <c r="F33" i="58"/>
  <c r="E33" i="58"/>
  <c r="D33" i="58"/>
  <c r="C33" i="58"/>
  <c r="B33" i="58"/>
  <c r="S32" i="58"/>
  <c r="R32" i="58"/>
  <c r="P32" i="58"/>
  <c r="O32" i="58"/>
  <c r="N32" i="58"/>
  <c r="M32" i="58"/>
  <c r="L32" i="58"/>
  <c r="K32" i="58"/>
  <c r="J32" i="58"/>
  <c r="I32" i="58"/>
  <c r="H32" i="58"/>
  <c r="G32" i="58"/>
  <c r="F32" i="58"/>
  <c r="E32" i="58"/>
  <c r="D32" i="58"/>
  <c r="C32" i="58"/>
  <c r="B32" i="58"/>
  <c r="S31" i="58"/>
  <c r="R31" i="58"/>
  <c r="P31" i="58"/>
  <c r="O31" i="58"/>
  <c r="N31" i="58"/>
  <c r="M31" i="58"/>
  <c r="L31" i="58"/>
  <c r="K31" i="58"/>
  <c r="J31" i="58"/>
  <c r="I31" i="58"/>
  <c r="H31" i="58"/>
  <c r="G31" i="58"/>
  <c r="F31" i="58"/>
  <c r="E31" i="58"/>
  <c r="D31" i="58"/>
  <c r="C31" i="58"/>
  <c r="B31" i="58"/>
  <c r="S30" i="58"/>
  <c r="R30" i="58"/>
  <c r="P30" i="58"/>
  <c r="O30" i="58"/>
  <c r="N30" i="58"/>
  <c r="M30" i="58"/>
  <c r="L30" i="58"/>
  <c r="K30" i="58"/>
  <c r="J30" i="58"/>
  <c r="I30" i="58"/>
  <c r="H30" i="58"/>
  <c r="G30" i="58"/>
  <c r="F30" i="58"/>
  <c r="E30" i="58"/>
  <c r="D30" i="58"/>
  <c r="C30" i="58"/>
  <c r="B30" i="58"/>
  <c r="S29" i="58"/>
  <c r="R29" i="58"/>
  <c r="P29" i="58"/>
  <c r="O29" i="58"/>
  <c r="N29" i="58"/>
  <c r="M29" i="58"/>
  <c r="L29" i="58"/>
  <c r="K29" i="58"/>
  <c r="J29" i="58"/>
  <c r="I29" i="58"/>
  <c r="H29" i="58"/>
  <c r="G29" i="58"/>
  <c r="F29" i="58"/>
  <c r="E29" i="58"/>
  <c r="D29" i="58"/>
  <c r="C29" i="58"/>
  <c r="B29" i="58"/>
  <c r="S28" i="58"/>
  <c r="R28" i="58"/>
  <c r="P28" i="58"/>
  <c r="O28" i="58"/>
  <c r="N28" i="58"/>
  <c r="M28" i="58"/>
  <c r="L28" i="58"/>
  <c r="K28" i="58"/>
  <c r="J28" i="58"/>
  <c r="I28" i="58"/>
  <c r="H28" i="58"/>
  <c r="G28" i="58"/>
  <c r="F28" i="58"/>
  <c r="E28" i="58"/>
  <c r="D28" i="58"/>
  <c r="C28" i="58"/>
  <c r="B28" i="58"/>
  <c r="S27" i="58"/>
  <c r="R27" i="58"/>
  <c r="P27" i="58"/>
  <c r="O27" i="58"/>
  <c r="N27" i="58"/>
  <c r="M27" i="58"/>
  <c r="L27" i="58"/>
  <c r="K27" i="58"/>
  <c r="J27" i="58"/>
  <c r="I27" i="58"/>
  <c r="H27" i="58"/>
  <c r="G27" i="58"/>
  <c r="F27" i="58"/>
  <c r="E27" i="58"/>
  <c r="D27" i="58"/>
  <c r="C27" i="58"/>
  <c r="B27" i="58"/>
  <c r="S26" i="58"/>
  <c r="R26" i="58"/>
  <c r="P26" i="58"/>
  <c r="O26" i="58"/>
  <c r="N26" i="58"/>
  <c r="M26" i="58"/>
  <c r="L26" i="58"/>
  <c r="K26" i="58"/>
  <c r="J26" i="58"/>
  <c r="I26" i="58"/>
  <c r="H26" i="58"/>
  <c r="G26" i="58"/>
  <c r="F26" i="58"/>
  <c r="E26" i="58"/>
  <c r="D26" i="58"/>
  <c r="C26" i="58"/>
  <c r="B26" i="58"/>
  <c r="S25" i="58"/>
  <c r="R25" i="58"/>
  <c r="P25" i="58"/>
  <c r="O25" i="58"/>
  <c r="N25" i="58"/>
  <c r="M25" i="58"/>
  <c r="L25" i="58"/>
  <c r="K25" i="58"/>
  <c r="J25" i="58"/>
  <c r="I25" i="58"/>
  <c r="H25" i="58"/>
  <c r="G25" i="58"/>
  <c r="F25" i="58"/>
  <c r="E25" i="58"/>
  <c r="D25" i="58"/>
  <c r="C25" i="58"/>
  <c r="B25" i="58"/>
  <c r="S24" i="58"/>
  <c r="R24" i="58"/>
  <c r="P24" i="58"/>
  <c r="O24" i="58"/>
  <c r="N24" i="58"/>
  <c r="M24" i="58"/>
  <c r="L24" i="58"/>
  <c r="K24" i="58"/>
  <c r="J24" i="58"/>
  <c r="I24" i="58"/>
  <c r="H24" i="58"/>
  <c r="G24" i="58"/>
  <c r="F24" i="58"/>
  <c r="E24" i="58"/>
  <c r="D24" i="58"/>
  <c r="C24" i="58"/>
  <c r="B24" i="58"/>
  <c r="S23" i="58"/>
  <c r="R23" i="58"/>
  <c r="P23" i="58"/>
  <c r="O23" i="58"/>
  <c r="N23" i="58"/>
  <c r="M23" i="58"/>
  <c r="L23" i="58"/>
  <c r="K23" i="58"/>
  <c r="J23" i="58"/>
  <c r="I23" i="58"/>
  <c r="H23" i="58"/>
  <c r="G23" i="58"/>
  <c r="F23" i="58"/>
  <c r="E23" i="58"/>
  <c r="D23" i="58"/>
  <c r="C23" i="58"/>
  <c r="B23" i="58"/>
  <c r="S22" i="58"/>
  <c r="R22" i="58"/>
  <c r="P22" i="58"/>
  <c r="O22" i="58"/>
  <c r="N22" i="58"/>
  <c r="M22" i="58"/>
  <c r="L22" i="58"/>
  <c r="K22" i="58"/>
  <c r="J22" i="58"/>
  <c r="I22" i="58"/>
  <c r="H22" i="58"/>
  <c r="G22" i="58"/>
  <c r="F22" i="58"/>
  <c r="E22" i="58"/>
  <c r="D22" i="58"/>
  <c r="C22" i="58"/>
  <c r="B22" i="58"/>
  <c r="S21" i="58"/>
  <c r="R21" i="58"/>
  <c r="P21" i="58"/>
  <c r="O21" i="58"/>
  <c r="N21" i="58"/>
  <c r="M21" i="58"/>
  <c r="L21" i="58"/>
  <c r="K21" i="58"/>
  <c r="J21" i="58"/>
  <c r="I21" i="58"/>
  <c r="H21" i="58"/>
  <c r="G21" i="58"/>
  <c r="F21" i="58"/>
  <c r="E21" i="58"/>
  <c r="D21" i="58"/>
  <c r="C21" i="58"/>
  <c r="B21" i="58"/>
  <c r="S20" i="58"/>
  <c r="R20" i="58"/>
  <c r="P20" i="58"/>
  <c r="O20" i="58"/>
  <c r="N20" i="58"/>
  <c r="M20" i="58"/>
  <c r="L20" i="58"/>
  <c r="K20" i="58"/>
  <c r="J20" i="58"/>
  <c r="I20" i="58"/>
  <c r="H20" i="58"/>
  <c r="G20" i="58"/>
  <c r="F20" i="58"/>
  <c r="E20" i="58"/>
  <c r="D20" i="58"/>
  <c r="C20" i="58"/>
  <c r="B20" i="58"/>
  <c r="S19" i="58"/>
  <c r="R19" i="58"/>
  <c r="P19" i="58"/>
  <c r="O19" i="58"/>
  <c r="N19" i="58"/>
  <c r="M19" i="58"/>
  <c r="L19" i="58"/>
  <c r="K19" i="58"/>
  <c r="J19" i="58"/>
  <c r="I19" i="58"/>
  <c r="H19" i="58"/>
  <c r="G19" i="58"/>
  <c r="F19" i="58"/>
  <c r="E19" i="58"/>
  <c r="D19" i="58"/>
  <c r="C19" i="58"/>
  <c r="B19" i="58"/>
  <c r="S18" i="58"/>
  <c r="R18" i="58"/>
  <c r="P18" i="58"/>
  <c r="O18" i="58"/>
  <c r="N18" i="58"/>
  <c r="M18" i="58"/>
  <c r="L18" i="58"/>
  <c r="K18" i="58"/>
  <c r="J18" i="58"/>
  <c r="I18" i="58"/>
  <c r="H18" i="58"/>
  <c r="G18" i="58"/>
  <c r="F18" i="58"/>
  <c r="E18" i="58"/>
  <c r="D18" i="58"/>
  <c r="C18" i="58"/>
  <c r="B18" i="58"/>
  <c r="S17" i="58"/>
  <c r="R17" i="58"/>
  <c r="P17" i="58"/>
  <c r="O17" i="58"/>
  <c r="N17" i="58"/>
  <c r="M17" i="58"/>
  <c r="L17" i="58"/>
  <c r="K17" i="58"/>
  <c r="J17" i="58"/>
  <c r="I17" i="58"/>
  <c r="H17" i="58"/>
  <c r="G17" i="58"/>
  <c r="F17" i="58"/>
  <c r="E17" i="58"/>
  <c r="D17" i="58"/>
  <c r="C17" i="58"/>
  <c r="B17" i="58"/>
  <c r="S16" i="58"/>
  <c r="R16" i="58"/>
  <c r="P16" i="58"/>
  <c r="O16" i="58"/>
  <c r="N16" i="58"/>
  <c r="M16" i="58"/>
  <c r="L16" i="58"/>
  <c r="K16" i="58"/>
  <c r="J16" i="58"/>
  <c r="I16" i="58"/>
  <c r="H16" i="58"/>
  <c r="G16" i="58"/>
  <c r="F16" i="58"/>
  <c r="E16" i="58"/>
  <c r="D16" i="58"/>
  <c r="C16" i="58"/>
  <c r="B16" i="58"/>
  <c r="S15" i="58"/>
  <c r="R15" i="58"/>
  <c r="P15" i="58"/>
  <c r="O15" i="58"/>
  <c r="N15" i="58"/>
  <c r="M15" i="58"/>
  <c r="L15" i="58"/>
  <c r="K15" i="58"/>
  <c r="J15" i="58"/>
  <c r="I15" i="58"/>
  <c r="H15" i="58"/>
  <c r="G15" i="58"/>
  <c r="F15" i="58"/>
  <c r="E15" i="58"/>
  <c r="D15" i="58"/>
  <c r="C15" i="58"/>
  <c r="B15" i="58"/>
  <c r="S14" i="58"/>
  <c r="R14" i="58"/>
  <c r="P14" i="58"/>
  <c r="O14" i="58"/>
  <c r="N14" i="58"/>
  <c r="M14" i="58"/>
  <c r="L14" i="58"/>
  <c r="K14" i="58"/>
  <c r="J14" i="58"/>
  <c r="I14" i="58"/>
  <c r="H14" i="58"/>
  <c r="G14" i="58"/>
  <c r="F14" i="58"/>
  <c r="E14" i="58"/>
  <c r="D14" i="58"/>
  <c r="C14" i="58"/>
  <c r="B14" i="58"/>
  <c r="S13" i="58"/>
  <c r="R13" i="58"/>
  <c r="P13" i="58"/>
  <c r="O13" i="58"/>
  <c r="N13" i="58"/>
  <c r="M13" i="58"/>
  <c r="L13" i="58"/>
  <c r="K13" i="58"/>
  <c r="J13" i="58"/>
  <c r="I13" i="58"/>
  <c r="H13" i="58"/>
  <c r="G13" i="58"/>
  <c r="F13" i="58"/>
  <c r="E13" i="58"/>
  <c r="D13" i="58"/>
  <c r="C13" i="58"/>
  <c r="B13" i="58"/>
  <c r="S12" i="58"/>
  <c r="R12" i="58"/>
  <c r="P12" i="58"/>
  <c r="O12" i="58"/>
  <c r="N12" i="58"/>
  <c r="M12" i="58"/>
  <c r="L12" i="58"/>
  <c r="K12" i="58"/>
  <c r="J12" i="58"/>
  <c r="I12" i="58"/>
  <c r="H12" i="58"/>
  <c r="G12" i="58"/>
  <c r="F12" i="58"/>
  <c r="E12" i="58"/>
  <c r="D12" i="58"/>
  <c r="C12" i="58"/>
  <c r="B12" i="58"/>
  <c r="S11" i="58"/>
  <c r="R11" i="58"/>
  <c r="P11" i="58"/>
  <c r="O11" i="58"/>
  <c r="N11" i="58"/>
  <c r="M11" i="58"/>
  <c r="L11" i="58"/>
  <c r="K11" i="58"/>
  <c r="J11" i="58"/>
  <c r="I11" i="58"/>
  <c r="H11" i="58"/>
  <c r="G11" i="58"/>
  <c r="F11" i="58"/>
  <c r="E11" i="58"/>
  <c r="D11" i="58"/>
  <c r="C11" i="58"/>
  <c r="B11" i="58"/>
  <c r="S10" i="58"/>
  <c r="R10" i="58"/>
  <c r="P10" i="58"/>
  <c r="O10" i="58"/>
  <c r="N10" i="58"/>
  <c r="M10" i="58"/>
  <c r="L10" i="58"/>
  <c r="K10" i="58"/>
  <c r="J10" i="58"/>
  <c r="I10" i="58"/>
  <c r="H10" i="58"/>
  <c r="G10" i="58"/>
  <c r="F10" i="58"/>
  <c r="E10" i="58"/>
  <c r="D10" i="58"/>
  <c r="C10" i="58"/>
  <c r="B10" i="58"/>
  <c r="S9" i="58"/>
  <c r="R9" i="58"/>
  <c r="P9" i="58"/>
  <c r="O9" i="58"/>
  <c r="N9" i="58"/>
  <c r="M9" i="58"/>
  <c r="L9" i="58"/>
  <c r="K9" i="58"/>
  <c r="J9" i="58"/>
  <c r="I9" i="58"/>
  <c r="H9" i="58"/>
  <c r="G9" i="58"/>
  <c r="F9" i="58"/>
  <c r="E9" i="58"/>
  <c r="D9" i="58"/>
  <c r="C9" i="58"/>
  <c r="B9" i="58"/>
  <c r="S8" i="58"/>
  <c r="R8" i="58"/>
  <c r="P8" i="58"/>
  <c r="O8" i="58"/>
  <c r="N8" i="58"/>
  <c r="M8" i="58"/>
  <c r="L8" i="58"/>
  <c r="K8" i="58"/>
  <c r="J8" i="58"/>
  <c r="I8" i="58"/>
  <c r="H8" i="58"/>
  <c r="G8" i="58"/>
  <c r="F8" i="58"/>
  <c r="E8" i="58"/>
  <c r="D8" i="58"/>
  <c r="C8" i="58"/>
  <c r="B8" i="58"/>
  <c r="S7" i="58"/>
  <c r="R7" i="58"/>
  <c r="P7" i="58"/>
  <c r="O7" i="58"/>
  <c r="N7" i="58"/>
  <c r="M7" i="58"/>
  <c r="L7" i="58"/>
  <c r="K7" i="58"/>
  <c r="J7" i="58"/>
  <c r="I7" i="58"/>
  <c r="H7" i="58"/>
  <c r="G7" i="58"/>
  <c r="F7" i="58"/>
  <c r="E7" i="58"/>
  <c r="D7" i="58"/>
  <c r="C7" i="58"/>
  <c r="B7" i="58"/>
  <c r="S6" i="58"/>
  <c r="R6" i="58"/>
  <c r="P6" i="58"/>
  <c r="O6" i="58"/>
  <c r="N6" i="58"/>
  <c r="M6" i="58"/>
  <c r="L6" i="58"/>
  <c r="K6" i="58"/>
  <c r="J6" i="58"/>
  <c r="I6" i="58"/>
  <c r="H6" i="58"/>
  <c r="G6" i="58"/>
  <c r="F6" i="58"/>
  <c r="E6" i="58"/>
  <c r="D6" i="58"/>
  <c r="C6" i="58"/>
  <c r="B6" i="58"/>
  <c r="S5" i="58"/>
  <c r="R5" i="58"/>
  <c r="P5" i="58"/>
  <c r="O5" i="58"/>
  <c r="N5" i="58"/>
  <c r="M5" i="58"/>
  <c r="L5" i="58"/>
  <c r="K5" i="58"/>
  <c r="J5" i="58"/>
  <c r="I5" i="58"/>
  <c r="H5" i="58"/>
  <c r="G5" i="58"/>
  <c r="F5" i="58"/>
  <c r="E5" i="58"/>
  <c r="D5" i="58"/>
  <c r="C5" i="58"/>
  <c r="B5" i="58"/>
  <c r="G115" i="57"/>
  <c r="G56" i="57"/>
  <c r="E115" i="57"/>
  <c r="E56" i="57"/>
  <c r="D115" i="57"/>
  <c r="C115" i="57"/>
  <c r="B115" i="57"/>
  <c r="B56" i="57"/>
  <c r="P56" i="57"/>
  <c r="O56" i="57"/>
  <c r="N56" i="57"/>
  <c r="M56" i="57"/>
  <c r="L56" i="57"/>
  <c r="K56" i="57"/>
  <c r="J56" i="57"/>
  <c r="I56" i="57"/>
  <c r="H56" i="57"/>
  <c r="F56" i="57"/>
  <c r="D56" i="57"/>
  <c r="E27" i="43"/>
  <c r="C56" i="57"/>
  <c r="E26" i="43"/>
  <c r="P55" i="57"/>
  <c r="O55" i="57"/>
  <c r="N55" i="57"/>
  <c r="M55" i="57"/>
  <c r="L55" i="57"/>
  <c r="K55" i="57"/>
  <c r="J55" i="57"/>
  <c r="I55" i="57"/>
  <c r="H55" i="57"/>
  <c r="G55" i="57"/>
  <c r="F55" i="57"/>
  <c r="E55" i="57"/>
  <c r="B55" i="57"/>
  <c r="P54" i="57"/>
  <c r="O54" i="57"/>
  <c r="N54" i="57"/>
  <c r="M54" i="57"/>
  <c r="L54" i="57"/>
  <c r="K54" i="57"/>
  <c r="J54" i="57"/>
  <c r="I54" i="57"/>
  <c r="H54" i="57"/>
  <c r="G54" i="57"/>
  <c r="F54" i="57"/>
  <c r="E54" i="57"/>
  <c r="B54" i="57"/>
  <c r="P53" i="57"/>
  <c r="O53" i="57"/>
  <c r="N53" i="57"/>
  <c r="M53" i="57"/>
  <c r="L53" i="57"/>
  <c r="K53" i="57"/>
  <c r="J53" i="57"/>
  <c r="I53" i="57"/>
  <c r="H53" i="57"/>
  <c r="G53" i="57"/>
  <c r="F53" i="57"/>
  <c r="E53" i="57"/>
  <c r="B53" i="57"/>
  <c r="P52" i="57"/>
  <c r="O52" i="57"/>
  <c r="N52" i="57"/>
  <c r="M52" i="57"/>
  <c r="L52" i="57"/>
  <c r="K52" i="57"/>
  <c r="J52" i="57"/>
  <c r="I52" i="57"/>
  <c r="H52" i="57"/>
  <c r="G52" i="57"/>
  <c r="F52" i="57"/>
  <c r="E52" i="57"/>
  <c r="B52" i="57"/>
  <c r="P51" i="57"/>
  <c r="O51" i="57"/>
  <c r="N51" i="57"/>
  <c r="M51" i="57"/>
  <c r="L51" i="57"/>
  <c r="K51" i="57"/>
  <c r="J51" i="57"/>
  <c r="I51" i="57"/>
  <c r="H51" i="57"/>
  <c r="G51" i="57"/>
  <c r="F51" i="57"/>
  <c r="E51" i="57"/>
  <c r="B51" i="57"/>
  <c r="P50" i="57"/>
  <c r="O50" i="57"/>
  <c r="N50" i="57"/>
  <c r="M50" i="57"/>
  <c r="L50" i="57"/>
  <c r="K50" i="57"/>
  <c r="J50" i="57"/>
  <c r="I50" i="57"/>
  <c r="H50" i="57"/>
  <c r="G50" i="57"/>
  <c r="F50" i="57"/>
  <c r="E50" i="57"/>
  <c r="B50" i="57"/>
  <c r="P49" i="57"/>
  <c r="O49" i="57"/>
  <c r="N49" i="57"/>
  <c r="M49" i="57"/>
  <c r="L49" i="57"/>
  <c r="K49" i="57"/>
  <c r="J49" i="57"/>
  <c r="I49" i="57"/>
  <c r="H49" i="57"/>
  <c r="G49" i="57"/>
  <c r="F49" i="57"/>
  <c r="E49" i="57"/>
  <c r="B49" i="57"/>
  <c r="P48" i="57"/>
  <c r="O48" i="57"/>
  <c r="N48" i="57"/>
  <c r="M48" i="57"/>
  <c r="L48" i="57"/>
  <c r="K48" i="57"/>
  <c r="J48" i="57"/>
  <c r="I48" i="57"/>
  <c r="H48" i="57"/>
  <c r="G48" i="57"/>
  <c r="F48" i="57"/>
  <c r="E48" i="57"/>
  <c r="B48" i="57"/>
  <c r="P47" i="57"/>
  <c r="O47" i="57"/>
  <c r="N47" i="57"/>
  <c r="M47" i="57"/>
  <c r="L47" i="57"/>
  <c r="K47" i="57"/>
  <c r="J47" i="57"/>
  <c r="I47" i="57"/>
  <c r="H47" i="57"/>
  <c r="G47" i="57"/>
  <c r="F47" i="57"/>
  <c r="E47" i="57"/>
  <c r="B47" i="57"/>
  <c r="P46" i="57"/>
  <c r="O46" i="57"/>
  <c r="N46" i="57"/>
  <c r="M46" i="57"/>
  <c r="L46" i="57"/>
  <c r="K46" i="57"/>
  <c r="J46" i="57"/>
  <c r="I46" i="57"/>
  <c r="H46" i="57"/>
  <c r="G46" i="57"/>
  <c r="F46" i="57"/>
  <c r="E46" i="57"/>
  <c r="B46" i="57"/>
  <c r="P45" i="57"/>
  <c r="O45" i="57"/>
  <c r="N45" i="57"/>
  <c r="M45" i="57"/>
  <c r="L45" i="57"/>
  <c r="K45" i="57"/>
  <c r="J45" i="57"/>
  <c r="I45" i="57"/>
  <c r="H45" i="57"/>
  <c r="G45" i="57"/>
  <c r="F45" i="57"/>
  <c r="E45" i="57"/>
  <c r="B45" i="57"/>
  <c r="P44" i="57"/>
  <c r="O44" i="57"/>
  <c r="N44" i="57"/>
  <c r="M44" i="57"/>
  <c r="L44" i="57"/>
  <c r="K44" i="57"/>
  <c r="J44" i="57"/>
  <c r="I44" i="57"/>
  <c r="H44" i="57"/>
  <c r="G44" i="57"/>
  <c r="F44" i="57"/>
  <c r="E44" i="57"/>
  <c r="B44" i="57"/>
  <c r="P43" i="57"/>
  <c r="O43" i="57"/>
  <c r="N43" i="57"/>
  <c r="M43" i="57"/>
  <c r="L43" i="57"/>
  <c r="L35" i="57"/>
  <c r="K43" i="57"/>
  <c r="J43" i="57"/>
  <c r="I43" i="57"/>
  <c r="H43" i="57"/>
  <c r="G43" i="57"/>
  <c r="F43" i="57"/>
  <c r="E43" i="57"/>
  <c r="B43" i="57"/>
  <c r="B35" i="57"/>
  <c r="P42" i="57"/>
  <c r="O42" i="57"/>
  <c r="N42" i="57"/>
  <c r="M42" i="57"/>
  <c r="L42" i="57"/>
  <c r="K42" i="57"/>
  <c r="J42" i="57"/>
  <c r="I42" i="57"/>
  <c r="H42" i="57"/>
  <c r="G42" i="57"/>
  <c r="F42" i="57"/>
  <c r="E42" i="57"/>
  <c r="B42" i="57"/>
  <c r="P41" i="57"/>
  <c r="O41" i="57"/>
  <c r="N41" i="57"/>
  <c r="M41" i="57"/>
  <c r="L41" i="57"/>
  <c r="K41" i="57"/>
  <c r="J41" i="57"/>
  <c r="I41" i="57"/>
  <c r="H41" i="57"/>
  <c r="G41" i="57"/>
  <c r="F41" i="57"/>
  <c r="E41" i="57"/>
  <c r="B41" i="57"/>
  <c r="P40" i="57"/>
  <c r="O40" i="57"/>
  <c r="N40" i="57"/>
  <c r="M40" i="57"/>
  <c r="L40" i="57"/>
  <c r="K40" i="57"/>
  <c r="J40" i="57"/>
  <c r="I40" i="57"/>
  <c r="H40" i="57"/>
  <c r="G40" i="57"/>
  <c r="F40" i="57"/>
  <c r="E40" i="57"/>
  <c r="B40" i="57"/>
  <c r="P39" i="57"/>
  <c r="O39" i="57"/>
  <c r="N39" i="57"/>
  <c r="M39" i="57"/>
  <c r="L39" i="57"/>
  <c r="K39" i="57"/>
  <c r="J39" i="57"/>
  <c r="I39" i="57"/>
  <c r="H39" i="57"/>
  <c r="G39" i="57"/>
  <c r="F39" i="57"/>
  <c r="E39" i="57"/>
  <c r="B39" i="57"/>
  <c r="P38" i="57"/>
  <c r="O38" i="57"/>
  <c r="N38" i="57"/>
  <c r="M38" i="57"/>
  <c r="L38" i="57"/>
  <c r="K38" i="57"/>
  <c r="J38" i="57"/>
  <c r="I38" i="57"/>
  <c r="H38" i="57"/>
  <c r="G38" i="57"/>
  <c r="F38" i="57"/>
  <c r="E38" i="57"/>
  <c r="B38" i="57"/>
  <c r="P37" i="57"/>
  <c r="O37" i="57"/>
  <c r="N37" i="57"/>
  <c r="M37" i="57"/>
  <c r="L37" i="57"/>
  <c r="K37" i="57"/>
  <c r="J37" i="57"/>
  <c r="I37" i="57"/>
  <c r="H37" i="57"/>
  <c r="G37" i="57"/>
  <c r="F37" i="57"/>
  <c r="E37" i="57"/>
  <c r="B37" i="57"/>
  <c r="P36" i="57"/>
  <c r="O36" i="57"/>
  <c r="N36" i="57"/>
  <c r="M36" i="57"/>
  <c r="L36" i="57"/>
  <c r="K36" i="57"/>
  <c r="J36" i="57"/>
  <c r="I36" i="57"/>
  <c r="H36" i="57"/>
  <c r="G36" i="57"/>
  <c r="F36" i="57"/>
  <c r="E36" i="57"/>
  <c r="B36" i="57"/>
  <c r="P35" i="57"/>
  <c r="O35" i="57"/>
  <c r="N35" i="57"/>
  <c r="M35" i="57"/>
  <c r="K35" i="57"/>
  <c r="J35" i="57"/>
  <c r="I35" i="57"/>
  <c r="H35" i="57"/>
  <c r="G35" i="57"/>
  <c r="F35" i="57"/>
  <c r="E35" i="57"/>
  <c r="P34" i="57"/>
  <c r="O34" i="57"/>
  <c r="N34" i="57"/>
  <c r="M34" i="57"/>
  <c r="L34" i="57"/>
  <c r="K34" i="57"/>
  <c r="J34" i="57"/>
  <c r="I34" i="57"/>
  <c r="H34" i="57"/>
  <c r="G34" i="57"/>
  <c r="F34" i="57"/>
  <c r="E34" i="57"/>
  <c r="B34" i="57"/>
  <c r="P33" i="57"/>
  <c r="O33" i="57"/>
  <c r="N33" i="57"/>
  <c r="M33" i="57"/>
  <c r="L33" i="57"/>
  <c r="K33" i="57"/>
  <c r="J33" i="57"/>
  <c r="I33" i="57"/>
  <c r="H33" i="57"/>
  <c r="G33" i="57"/>
  <c r="F33" i="57"/>
  <c r="E33" i="57"/>
  <c r="B33" i="57"/>
  <c r="P32" i="57"/>
  <c r="O32" i="57"/>
  <c r="N32" i="57"/>
  <c r="M32" i="57"/>
  <c r="L32" i="57"/>
  <c r="K32" i="57"/>
  <c r="J32" i="57"/>
  <c r="I32" i="57"/>
  <c r="H32" i="57"/>
  <c r="G32" i="57"/>
  <c r="F32" i="57"/>
  <c r="E32" i="57"/>
  <c r="B32" i="57"/>
  <c r="P31" i="57"/>
  <c r="O31" i="57"/>
  <c r="N31" i="57"/>
  <c r="M31" i="57"/>
  <c r="L31" i="57"/>
  <c r="K31" i="57"/>
  <c r="J31" i="57"/>
  <c r="I31" i="57"/>
  <c r="H31" i="57"/>
  <c r="G31" i="57"/>
  <c r="F31" i="57"/>
  <c r="E31" i="57"/>
  <c r="B31" i="57"/>
  <c r="P30" i="57"/>
  <c r="O30" i="57"/>
  <c r="N30" i="57"/>
  <c r="M30" i="57"/>
  <c r="L30" i="57"/>
  <c r="K30" i="57"/>
  <c r="J30" i="57"/>
  <c r="I30" i="57"/>
  <c r="H30" i="57"/>
  <c r="G30" i="57"/>
  <c r="F30" i="57"/>
  <c r="E30" i="57"/>
  <c r="B30" i="57"/>
  <c r="P29" i="57"/>
  <c r="O29" i="57"/>
  <c r="N29" i="57"/>
  <c r="M29" i="57"/>
  <c r="L29" i="57"/>
  <c r="K29" i="57"/>
  <c r="J29" i="57"/>
  <c r="I29" i="57"/>
  <c r="H29" i="57"/>
  <c r="G29" i="57"/>
  <c r="F29" i="57"/>
  <c r="E29" i="57"/>
  <c r="B29" i="57"/>
  <c r="P28" i="57"/>
  <c r="O28" i="57"/>
  <c r="N28" i="57"/>
  <c r="M28" i="57"/>
  <c r="L28" i="57"/>
  <c r="K28" i="57"/>
  <c r="J28" i="57"/>
  <c r="I28" i="57"/>
  <c r="H28" i="57"/>
  <c r="G28" i="57"/>
  <c r="F28" i="57"/>
  <c r="E28" i="57"/>
  <c r="B28" i="57"/>
  <c r="P27" i="57"/>
  <c r="O27" i="57"/>
  <c r="N27" i="57"/>
  <c r="M27" i="57"/>
  <c r="L27" i="57"/>
  <c r="K27" i="57"/>
  <c r="J27" i="57"/>
  <c r="I27" i="57"/>
  <c r="H27" i="57"/>
  <c r="G27" i="57"/>
  <c r="F27" i="57"/>
  <c r="E27" i="57"/>
  <c r="B27" i="57"/>
  <c r="P26" i="57"/>
  <c r="O26" i="57"/>
  <c r="N26" i="57"/>
  <c r="M26" i="57"/>
  <c r="L26" i="57"/>
  <c r="K26" i="57"/>
  <c r="J26" i="57"/>
  <c r="I26" i="57"/>
  <c r="H26" i="57"/>
  <c r="G26" i="57"/>
  <c r="F26" i="57"/>
  <c r="E26" i="57"/>
  <c r="B26" i="57"/>
  <c r="P25" i="57"/>
  <c r="O25" i="57"/>
  <c r="N25" i="57"/>
  <c r="M25" i="57"/>
  <c r="L25" i="57"/>
  <c r="K25" i="57"/>
  <c r="J25" i="57"/>
  <c r="I25" i="57"/>
  <c r="H25" i="57"/>
  <c r="G25" i="57"/>
  <c r="F25" i="57"/>
  <c r="E25" i="57"/>
  <c r="B25" i="57"/>
  <c r="P24" i="57"/>
  <c r="O24" i="57"/>
  <c r="N24" i="57"/>
  <c r="M24" i="57"/>
  <c r="L24" i="57"/>
  <c r="K24" i="57"/>
  <c r="J24" i="57"/>
  <c r="I24" i="57"/>
  <c r="H24" i="57"/>
  <c r="G24" i="57"/>
  <c r="F24" i="57"/>
  <c r="E24" i="57"/>
  <c r="B24" i="57"/>
  <c r="P23" i="57"/>
  <c r="O23" i="57"/>
  <c r="N23" i="57"/>
  <c r="M23" i="57"/>
  <c r="L23" i="57"/>
  <c r="K23" i="57"/>
  <c r="J23" i="57"/>
  <c r="I23" i="57"/>
  <c r="H23" i="57"/>
  <c r="G23" i="57"/>
  <c r="F23" i="57"/>
  <c r="E23" i="57"/>
  <c r="B23" i="57"/>
  <c r="P22" i="57"/>
  <c r="O22" i="57"/>
  <c r="N22" i="57"/>
  <c r="M22" i="57"/>
  <c r="L22" i="57"/>
  <c r="K22" i="57"/>
  <c r="J22" i="57"/>
  <c r="I22" i="57"/>
  <c r="H22" i="57"/>
  <c r="G22" i="57"/>
  <c r="F22" i="57"/>
  <c r="E22" i="57"/>
  <c r="B22" i="57"/>
  <c r="P21" i="57"/>
  <c r="O21" i="57"/>
  <c r="N21" i="57"/>
  <c r="M21" i="57"/>
  <c r="L21" i="57"/>
  <c r="K21" i="57"/>
  <c r="J21" i="57"/>
  <c r="I21" i="57"/>
  <c r="H21" i="57"/>
  <c r="G21" i="57"/>
  <c r="F21" i="57"/>
  <c r="E21" i="57"/>
  <c r="B21" i="57"/>
  <c r="P20" i="57"/>
  <c r="O20" i="57"/>
  <c r="N20" i="57"/>
  <c r="M20" i="57"/>
  <c r="L20" i="57"/>
  <c r="K20" i="57"/>
  <c r="J20" i="57"/>
  <c r="I20" i="57"/>
  <c r="H20" i="57"/>
  <c r="G20" i="57"/>
  <c r="F20" i="57"/>
  <c r="E20" i="57"/>
  <c r="B20" i="57"/>
  <c r="P19" i="57"/>
  <c r="O19" i="57"/>
  <c r="N19" i="57"/>
  <c r="M19" i="57"/>
  <c r="L19" i="57"/>
  <c r="K19" i="57"/>
  <c r="J19" i="57"/>
  <c r="I19" i="57"/>
  <c r="H19" i="57"/>
  <c r="G19" i="57"/>
  <c r="F19" i="57"/>
  <c r="E19" i="57"/>
  <c r="B19" i="57"/>
  <c r="P18" i="57"/>
  <c r="O18" i="57"/>
  <c r="N18" i="57"/>
  <c r="M18" i="57"/>
  <c r="L18" i="57"/>
  <c r="K18" i="57"/>
  <c r="J18" i="57"/>
  <c r="I18" i="57"/>
  <c r="H18" i="57"/>
  <c r="G18" i="57"/>
  <c r="F18" i="57"/>
  <c r="E18" i="57"/>
  <c r="B18" i="57"/>
  <c r="P17" i="57"/>
  <c r="O17" i="57"/>
  <c r="N17" i="57"/>
  <c r="M17" i="57"/>
  <c r="L17" i="57"/>
  <c r="K17" i="57"/>
  <c r="J17" i="57"/>
  <c r="I17" i="57"/>
  <c r="H17" i="57"/>
  <c r="G17" i="57"/>
  <c r="F17" i="57"/>
  <c r="E17" i="57"/>
  <c r="B17" i="57"/>
  <c r="P16" i="57"/>
  <c r="O16" i="57"/>
  <c r="N16" i="57"/>
  <c r="M16" i="57"/>
  <c r="L16" i="57"/>
  <c r="K16" i="57"/>
  <c r="J16" i="57"/>
  <c r="I16" i="57"/>
  <c r="H16" i="57"/>
  <c r="G16" i="57"/>
  <c r="F16" i="57"/>
  <c r="E16" i="57"/>
  <c r="B16" i="57"/>
  <c r="P15" i="57"/>
  <c r="O15" i="57"/>
  <c r="N15" i="57"/>
  <c r="M15" i="57"/>
  <c r="L15" i="57"/>
  <c r="K15" i="57"/>
  <c r="J15" i="57"/>
  <c r="I15" i="57"/>
  <c r="H15" i="57"/>
  <c r="G15" i="57"/>
  <c r="F15" i="57"/>
  <c r="E15" i="57"/>
  <c r="B15" i="57"/>
  <c r="P14" i="57"/>
  <c r="O14" i="57"/>
  <c r="N14" i="57"/>
  <c r="M14" i="57"/>
  <c r="L14" i="57"/>
  <c r="K14" i="57"/>
  <c r="J14" i="57"/>
  <c r="I14" i="57"/>
  <c r="H14" i="57"/>
  <c r="G14" i="57"/>
  <c r="F14" i="57"/>
  <c r="E14" i="57"/>
  <c r="B14" i="57"/>
  <c r="P13" i="57"/>
  <c r="O13" i="57"/>
  <c r="N13" i="57"/>
  <c r="M13" i="57"/>
  <c r="L13" i="57"/>
  <c r="K13" i="57"/>
  <c r="J13" i="57"/>
  <c r="I13" i="57"/>
  <c r="H13" i="57"/>
  <c r="G13" i="57"/>
  <c r="F13" i="57"/>
  <c r="E13" i="57"/>
  <c r="B13" i="57"/>
  <c r="P12" i="57"/>
  <c r="O12" i="57"/>
  <c r="N12" i="57"/>
  <c r="M12" i="57"/>
  <c r="L12" i="57"/>
  <c r="K12" i="57"/>
  <c r="J12" i="57"/>
  <c r="I12" i="57"/>
  <c r="H12" i="57"/>
  <c r="G12" i="57"/>
  <c r="F12" i="57"/>
  <c r="E12" i="57"/>
  <c r="B12" i="57"/>
  <c r="P11" i="57"/>
  <c r="O11" i="57"/>
  <c r="N11" i="57"/>
  <c r="M11" i="57"/>
  <c r="L11" i="57"/>
  <c r="K11" i="57"/>
  <c r="J11" i="57"/>
  <c r="I11" i="57"/>
  <c r="H11" i="57"/>
  <c r="G11" i="57"/>
  <c r="F11" i="57"/>
  <c r="E11" i="57"/>
  <c r="B11" i="57"/>
  <c r="P10" i="57"/>
  <c r="O10" i="57"/>
  <c r="N10" i="57"/>
  <c r="M10" i="57"/>
  <c r="L10" i="57"/>
  <c r="K10" i="57"/>
  <c r="J10" i="57"/>
  <c r="I10" i="57"/>
  <c r="H10" i="57"/>
  <c r="G10" i="57"/>
  <c r="F10" i="57"/>
  <c r="E10" i="57"/>
  <c r="B10" i="57"/>
  <c r="P9" i="57"/>
  <c r="O9" i="57"/>
  <c r="N9" i="57"/>
  <c r="M9" i="57"/>
  <c r="L9" i="57"/>
  <c r="K9" i="57"/>
  <c r="J9" i="57"/>
  <c r="I9" i="57"/>
  <c r="H9" i="57"/>
  <c r="G9" i="57"/>
  <c r="F9" i="57"/>
  <c r="E9" i="57"/>
  <c r="B9" i="57"/>
  <c r="P8" i="57"/>
  <c r="O8" i="57"/>
  <c r="N8" i="57"/>
  <c r="M8" i="57"/>
  <c r="L8" i="57"/>
  <c r="K8" i="57"/>
  <c r="J8" i="57"/>
  <c r="I8" i="57"/>
  <c r="H8" i="57"/>
  <c r="G8" i="57"/>
  <c r="F8" i="57"/>
  <c r="E8" i="57"/>
  <c r="B8" i="57"/>
  <c r="P7" i="57"/>
  <c r="O7" i="57"/>
  <c r="N7" i="57"/>
  <c r="M7" i="57"/>
  <c r="L7" i="57"/>
  <c r="K7" i="57"/>
  <c r="J7" i="57"/>
  <c r="I7" i="57"/>
  <c r="H7" i="57"/>
  <c r="G7" i="57"/>
  <c r="F7" i="57"/>
  <c r="E7" i="57"/>
  <c r="B7" i="57"/>
  <c r="P6" i="57"/>
  <c r="O6" i="57"/>
  <c r="N6" i="57"/>
  <c r="M6" i="57"/>
  <c r="L6" i="57"/>
  <c r="K6" i="57"/>
  <c r="J6" i="57"/>
  <c r="I6" i="57"/>
  <c r="H6" i="57"/>
  <c r="G6" i="57"/>
  <c r="F6" i="57"/>
  <c r="E6" i="57"/>
  <c r="B6" i="57"/>
  <c r="P5" i="57"/>
  <c r="O5" i="57"/>
  <c r="N5" i="57"/>
  <c r="M5" i="57"/>
  <c r="L5" i="57"/>
  <c r="K5" i="57"/>
  <c r="J5" i="57"/>
  <c r="I5" i="57"/>
  <c r="H5" i="57"/>
  <c r="G5" i="57"/>
  <c r="F5" i="57"/>
  <c r="E5" i="57"/>
  <c r="B5" i="57"/>
  <c r="S56" i="52"/>
  <c r="P56" i="52"/>
  <c r="O56" i="52"/>
  <c r="M56" i="52"/>
  <c r="L56" i="52"/>
  <c r="K56" i="52"/>
  <c r="B34" i="102" s="1"/>
  <c r="J56" i="52"/>
  <c r="I56" i="52"/>
  <c r="H56" i="52"/>
  <c r="G56" i="52"/>
  <c r="F56" i="52"/>
  <c r="B29" i="102" s="1"/>
  <c r="E56" i="52"/>
  <c r="D56" i="52"/>
  <c r="B56" i="52"/>
  <c r="S55" i="52"/>
  <c r="P55" i="52"/>
  <c r="O55" i="52"/>
  <c r="N55" i="52"/>
  <c r="M55" i="52"/>
  <c r="L55" i="52"/>
  <c r="K55" i="52"/>
  <c r="J55" i="52"/>
  <c r="I55" i="52"/>
  <c r="H55" i="52"/>
  <c r="G55" i="52"/>
  <c r="F55" i="52"/>
  <c r="E55" i="52"/>
  <c r="D55" i="52"/>
  <c r="C55" i="52"/>
  <c r="B55" i="52"/>
  <c r="S54" i="52"/>
  <c r="P54" i="52"/>
  <c r="O54" i="52"/>
  <c r="N54" i="52"/>
  <c r="M54" i="52"/>
  <c r="L54" i="52"/>
  <c r="K54" i="52"/>
  <c r="J54" i="52"/>
  <c r="I54" i="52"/>
  <c r="H54" i="52"/>
  <c r="G54" i="52"/>
  <c r="F54" i="52"/>
  <c r="E54" i="52"/>
  <c r="D54" i="52"/>
  <c r="C54" i="52"/>
  <c r="B54" i="52"/>
  <c r="S53" i="52"/>
  <c r="P53" i="52"/>
  <c r="O53" i="52"/>
  <c r="N53" i="52"/>
  <c r="M53" i="52"/>
  <c r="L53" i="52"/>
  <c r="K53" i="52"/>
  <c r="J53" i="52"/>
  <c r="I53" i="52"/>
  <c r="H53" i="52"/>
  <c r="G53" i="52"/>
  <c r="F53" i="52"/>
  <c r="E53" i="52"/>
  <c r="D53" i="52"/>
  <c r="C53" i="52"/>
  <c r="B53" i="52"/>
  <c r="S52" i="52"/>
  <c r="P52" i="52"/>
  <c r="O52" i="52"/>
  <c r="N52" i="52"/>
  <c r="M52" i="52"/>
  <c r="L52" i="52"/>
  <c r="K52" i="52"/>
  <c r="J52" i="52"/>
  <c r="I52" i="52"/>
  <c r="H52" i="52"/>
  <c r="G52" i="52"/>
  <c r="F52" i="52"/>
  <c r="E52" i="52"/>
  <c r="D52" i="52"/>
  <c r="C52" i="52"/>
  <c r="B52" i="52"/>
  <c r="S51" i="52"/>
  <c r="P51" i="52"/>
  <c r="O51" i="52"/>
  <c r="N51" i="52"/>
  <c r="M51" i="52"/>
  <c r="L51" i="52"/>
  <c r="K51" i="52"/>
  <c r="J51" i="52"/>
  <c r="I51" i="52"/>
  <c r="H51" i="52"/>
  <c r="G51" i="52"/>
  <c r="F51" i="52"/>
  <c r="E51" i="52"/>
  <c r="D51" i="52"/>
  <c r="C51" i="52"/>
  <c r="B51" i="52"/>
  <c r="S50" i="52"/>
  <c r="P50" i="52"/>
  <c r="O50" i="52"/>
  <c r="N50" i="52"/>
  <c r="M50" i="52"/>
  <c r="L50" i="52"/>
  <c r="K50" i="52"/>
  <c r="J50" i="52"/>
  <c r="I50" i="52"/>
  <c r="H50" i="52"/>
  <c r="G50" i="52"/>
  <c r="F50" i="52"/>
  <c r="E50" i="52"/>
  <c r="D50" i="52"/>
  <c r="C50" i="52"/>
  <c r="B50" i="52"/>
  <c r="S49" i="52"/>
  <c r="P49" i="52"/>
  <c r="O49" i="52"/>
  <c r="N49" i="52"/>
  <c r="M49" i="52"/>
  <c r="L49" i="52"/>
  <c r="K49" i="52"/>
  <c r="J49" i="52"/>
  <c r="I49" i="52"/>
  <c r="H49" i="52"/>
  <c r="G49" i="52"/>
  <c r="F49" i="52"/>
  <c r="E49" i="52"/>
  <c r="D49" i="52"/>
  <c r="C49" i="52"/>
  <c r="B49" i="52"/>
  <c r="S48" i="52"/>
  <c r="P48" i="52"/>
  <c r="O48" i="52"/>
  <c r="N48" i="52"/>
  <c r="M48" i="52"/>
  <c r="L48" i="52"/>
  <c r="K48" i="52"/>
  <c r="J48" i="52"/>
  <c r="I48" i="52"/>
  <c r="H48" i="52"/>
  <c r="G48" i="52"/>
  <c r="F48" i="52"/>
  <c r="E48" i="52"/>
  <c r="D48" i="52"/>
  <c r="C48" i="52"/>
  <c r="B48" i="52"/>
  <c r="S47" i="52"/>
  <c r="P47" i="52"/>
  <c r="O47" i="52"/>
  <c r="N47" i="52"/>
  <c r="M47" i="52"/>
  <c r="L47" i="52"/>
  <c r="K47" i="52"/>
  <c r="J47" i="52"/>
  <c r="I47" i="52"/>
  <c r="H47" i="52"/>
  <c r="G47" i="52"/>
  <c r="F47" i="52"/>
  <c r="E47" i="52"/>
  <c r="D47" i="52"/>
  <c r="C47" i="52"/>
  <c r="B47" i="52"/>
  <c r="S46" i="52"/>
  <c r="P46" i="52"/>
  <c r="O46" i="52"/>
  <c r="N46" i="52"/>
  <c r="M46" i="52"/>
  <c r="L46" i="52"/>
  <c r="K46" i="52"/>
  <c r="J46" i="52"/>
  <c r="I46" i="52"/>
  <c r="H46" i="52"/>
  <c r="G46" i="52"/>
  <c r="F46" i="52"/>
  <c r="E46" i="52"/>
  <c r="D46" i="52"/>
  <c r="C46" i="52"/>
  <c r="B46" i="52"/>
  <c r="S45" i="52"/>
  <c r="P45" i="52"/>
  <c r="O45" i="52"/>
  <c r="N45" i="52"/>
  <c r="M45" i="52"/>
  <c r="L45" i="52"/>
  <c r="K45" i="52"/>
  <c r="J45" i="52"/>
  <c r="I45" i="52"/>
  <c r="H45" i="52"/>
  <c r="G45" i="52"/>
  <c r="F45" i="52"/>
  <c r="E45" i="52"/>
  <c r="D45" i="52"/>
  <c r="C45" i="52"/>
  <c r="B45" i="52"/>
  <c r="S44" i="52"/>
  <c r="P44" i="52"/>
  <c r="O44" i="52"/>
  <c r="N44" i="52"/>
  <c r="M44" i="52"/>
  <c r="L44" i="52"/>
  <c r="K44" i="52"/>
  <c r="J44" i="52"/>
  <c r="I44" i="52"/>
  <c r="H44" i="52"/>
  <c r="G44" i="52"/>
  <c r="F44" i="52"/>
  <c r="E44" i="52"/>
  <c r="D44" i="52"/>
  <c r="C44" i="52"/>
  <c r="B44" i="52"/>
  <c r="S43" i="52"/>
  <c r="P43" i="52"/>
  <c r="O43" i="52"/>
  <c r="N43" i="52"/>
  <c r="M43" i="52"/>
  <c r="L43" i="52"/>
  <c r="K43" i="52"/>
  <c r="J43" i="52"/>
  <c r="I43" i="52"/>
  <c r="H43" i="52"/>
  <c r="G43" i="52"/>
  <c r="F43" i="52"/>
  <c r="E43" i="52"/>
  <c r="D43" i="52"/>
  <c r="C43" i="52"/>
  <c r="B43" i="52"/>
  <c r="S42" i="52"/>
  <c r="P42" i="52"/>
  <c r="O42" i="52"/>
  <c r="N42" i="52"/>
  <c r="M42" i="52"/>
  <c r="L42" i="52"/>
  <c r="K42" i="52"/>
  <c r="J42" i="52"/>
  <c r="I42" i="52"/>
  <c r="H42" i="52"/>
  <c r="G42" i="52"/>
  <c r="F42" i="52"/>
  <c r="E42" i="52"/>
  <c r="D42" i="52"/>
  <c r="C42" i="52"/>
  <c r="B42" i="52"/>
  <c r="S41" i="52"/>
  <c r="P41" i="52"/>
  <c r="O41" i="52"/>
  <c r="N41" i="52"/>
  <c r="M41" i="52"/>
  <c r="L41" i="52"/>
  <c r="K41" i="52"/>
  <c r="J41" i="52"/>
  <c r="I41" i="52"/>
  <c r="H41" i="52"/>
  <c r="G41" i="52"/>
  <c r="F41" i="52"/>
  <c r="E41" i="52"/>
  <c r="D41" i="52"/>
  <c r="C41" i="52"/>
  <c r="B41" i="52"/>
  <c r="S40" i="52"/>
  <c r="P40" i="52"/>
  <c r="O40" i="52"/>
  <c r="N40" i="52"/>
  <c r="M40" i="52"/>
  <c r="L40" i="52"/>
  <c r="K40" i="52"/>
  <c r="J40" i="52"/>
  <c r="I40" i="52"/>
  <c r="H40" i="52"/>
  <c r="G40" i="52"/>
  <c r="F40" i="52"/>
  <c r="E40" i="52"/>
  <c r="D40" i="52"/>
  <c r="C40" i="52"/>
  <c r="B40" i="52"/>
  <c r="S39" i="52"/>
  <c r="P39" i="52"/>
  <c r="O39" i="52"/>
  <c r="N39" i="52"/>
  <c r="M39" i="52"/>
  <c r="L39" i="52"/>
  <c r="K39" i="52"/>
  <c r="J39" i="52"/>
  <c r="I39" i="52"/>
  <c r="H39" i="52"/>
  <c r="G39" i="52"/>
  <c r="F39" i="52"/>
  <c r="E39" i="52"/>
  <c r="D39" i="52"/>
  <c r="C39" i="52"/>
  <c r="B39" i="52"/>
  <c r="S38" i="52"/>
  <c r="P38" i="52"/>
  <c r="O38" i="52"/>
  <c r="N38" i="52"/>
  <c r="M38" i="52"/>
  <c r="L38" i="52"/>
  <c r="K38" i="52"/>
  <c r="J38" i="52"/>
  <c r="I38" i="52"/>
  <c r="H38" i="52"/>
  <c r="G38" i="52"/>
  <c r="F38" i="52"/>
  <c r="E38" i="52"/>
  <c r="D38" i="52"/>
  <c r="C38" i="52"/>
  <c r="B38" i="52"/>
  <c r="S37" i="52"/>
  <c r="P37" i="52"/>
  <c r="O37" i="52"/>
  <c r="N37" i="52"/>
  <c r="M37" i="52"/>
  <c r="L37" i="52"/>
  <c r="K37" i="52"/>
  <c r="J37" i="52"/>
  <c r="I37" i="52"/>
  <c r="H37" i="52"/>
  <c r="G37" i="52"/>
  <c r="F37" i="52"/>
  <c r="E37" i="52"/>
  <c r="D37" i="52"/>
  <c r="C37" i="52"/>
  <c r="B37" i="52"/>
  <c r="S36" i="52"/>
  <c r="P36" i="52"/>
  <c r="O36" i="52"/>
  <c r="N36" i="52"/>
  <c r="M36" i="52"/>
  <c r="L36" i="52"/>
  <c r="K36" i="52"/>
  <c r="J36" i="52"/>
  <c r="I36" i="52"/>
  <c r="H36" i="52"/>
  <c r="G36" i="52"/>
  <c r="F36" i="52"/>
  <c r="E36" i="52"/>
  <c r="D36" i="52"/>
  <c r="C36" i="52"/>
  <c r="B36" i="52"/>
  <c r="S35" i="52"/>
  <c r="P35" i="52"/>
  <c r="O35" i="52"/>
  <c r="N35" i="52"/>
  <c r="M35" i="52"/>
  <c r="L35" i="52"/>
  <c r="K35" i="52"/>
  <c r="J35" i="52"/>
  <c r="I35" i="52"/>
  <c r="H35" i="52"/>
  <c r="G35" i="52"/>
  <c r="F35" i="52"/>
  <c r="E35" i="52"/>
  <c r="D35" i="52"/>
  <c r="C35" i="52"/>
  <c r="B35" i="52"/>
  <c r="S34" i="52"/>
  <c r="P34" i="52"/>
  <c r="O34" i="52"/>
  <c r="N34" i="52"/>
  <c r="M34" i="52"/>
  <c r="L34" i="52"/>
  <c r="K34" i="52"/>
  <c r="J34" i="52"/>
  <c r="I34" i="52"/>
  <c r="H34" i="52"/>
  <c r="G34" i="52"/>
  <c r="F34" i="52"/>
  <c r="E34" i="52"/>
  <c r="D34" i="52"/>
  <c r="C34" i="52"/>
  <c r="B34" i="52"/>
  <c r="S33" i="52"/>
  <c r="P33" i="52"/>
  <c r="O33" i="52"/>
  <c r="N33" i="52"/>
  <c r="M33" i="52"/>
  <c r="L33" i="52"/>
  <c r="K33" i="52"/>
  <c r="J33" i="52"/>
  <c r="I33" i="52"/>
  <c r="H33" i="52"/>
  <c r="G33" i="52"/>
  <c r="F33" i="52"/>
  <c r="E33" i="52"/>
  <c r="D33" i="52"/>
  <c r="C33" i="52"/>
  <c r="B33" i="52"/>
  <c r="S32" i="52"/>
  <c r="P32" i="52"/>
  <c r="O32" i="52"/>
  <c r="N32" i="52"/>
  <c r="M32" i="52"/>
  <c r="L32" i="52"/>
  <c r="K32" i="52"/>
  <c r="J32" i="52"/>
  <c r="I32" i="52"/>
  <c r="H32" i="52"/>
  <c r="G32" i="52"/>
  <c r="F32" i="52"/>
  <c r="E32" i="52"/>
  <c r="D32" i="52"/>
  <c r="C32" i="52"/>
  <c r="B32" i="52"/>
  <c r="S31" i="52"/>
  <c r="P31" i="52"/>
  <c r="O31" i="52"/>
  <c r="N31" i="52"/>
  <c r="M31" i="52"/>
  <c r="L31" i="52"/>
  <c r="K31" i="52"/>
  <c r="J31" i="52"/>
  <c r="I31" i="52"/>
  <c r="H31" i="52"/>
  <c r="G31" i="52"/>
  <c r="F31" i="52"/>
  <c r="E31" i="52"/>
  <c r="D31" i="52"/>
  <c r="C31" i="52"/>
  <c r="B31" i="52"/>
  <c r="S30" i="52"/>
  <c r="P30" i="52"/>
  <c r="O30" i="52"/>
  <c r="N30" i="52"/>
  <c r="M30" i="52"/>
  <c r="L30" i="52"/>
  <c r="K30" i="52"/>
  <c r="J30" i="52"/>
  <c r="I30" i="52"/>
  <c r="H30" i="52"/>
  <c r="G30" i="52"/>
  <c r="F30" i="52"/>
  <c r="E30" i="52"/>
  <c r="D30" i="52"/>
  <c r="C30" i="52"/>
  <c r="B30" i="52"/>
  <c r="S29" i="52"/>
  <c r="P29" i="52"/>
  <c r="O29" i="52"/>
  <c r="N29" i="52"/>
  <c r="M29" i="52"/>
  <c r="L29" i="52"/>
  <c r="K29" i="52"/>
  <c r="J29" i="52"/>
  <c r="I29" i="52"/>
  <c r="H29" i="52"/>
  <c r="G29" i="52"/>
  <c r="F29" i="52"/>
  <c r="E29" i="52"/>
  <c r="D29" i="52"/>
  <c r="C29" i="52"/>
  <c r="B29" i="52"/>
  <c r="S28" i="52"/>
  <c r="P28" i="52"/>
  <c r="O28" i="52"/>
  <c r="M28" i="52"/>
  <c r="L28" i="52"/>
  <c r="K28" i="52"/>
  <c r="J28" i="52"/>
  <c r="I28" i="52"/>
  <c r="H28" i="52"/>
  <c r="G28" i="52"/>
  <c r="F28" i="52"/>
  <c r="E28" i="52"/>
  <c r="D28" i="52"/>
  <c r="C28" i="52"/>
  <c r="B28" i="52"/>
  <c r="S27" i="52"/>
  <c r="P27" i="52"/>
  <c r="O27" i="52"/>
  <c r="M27" i="52"/>
  <c r="L27" i="52"/>
  <c r="K27" i="52"/>
  <c r="J27" i="52"/>
  <c r="I27" i="52"/>
  <c r="H27" i="52"/>
  <c r="G27" i="52"/>
  <c r="F27" i="52"/>
  <c r="E27" i="52"/>
  <c r="D27" i="52"/>
  <c r="C27" i="52"/>
  <c r="B27" i="52"/>
  <c r="S26" i="52"/>
  <c r="P26" i="52"/>
  <c r="O26" i="52"/>
  <c r="N26" i="52"/>
  <c r="M26" i="52"/>
  <c r="L26" i="52"/>
  <c r="K26" i="52"/>
  <c r="J26" i="52"/>
  <c r="I26" i="52"/>
  <c r="H26" i="52"/>
  <c r="G26" i="52"/>
  <c r="F26" i="52"/>
  <c r="E26" i="52"/>
  <c r="D26" i="52"/>
  <c r="C26" i="52"/>
  <c r="B26" i="52"/>
  <c r="S25" i="52"/>
  <c r="P25" i="52"/>
  <c r="O25" i="52"/>
  <c r="N25" i="52"/>
  <c r="M25" i="52"/>
  <c r="L25" i="52"/>
  <c r="K25" i="52"/>
  <c r="J25" i="52"/>
  <c r="I25" i="52"/>
  <c r="H25" i="52"/>
  <c r="G25" i="52"/>
  <c r="F25" i="52"/>
  <c r="E25" i="52"/>
  <c r="D25" i="52"/>
  <c r="C25" i="52"/>
  <c r="B25" i="52"/>
  <c r="S24" i="52"/>
  <c r="P24" i="52"/>
  <c r="O24" i="52"/>
  <c r="N24" i="52"/>
  <c r="M24" i="52"/>
  <c r="L24" i="52"/>
  <c r="K24" i="52"/>
  <c r="J24" i="52"/>
  <c r="I24" i="52"/>
  <c r="H24" i="52"/>
  <c r="G24" i="52"/>
  <c r="F24" i="52"/>
  <c r="E24" i="52"/>
  <c r="D24" i="52"/>
  <c r="C24" i="52"/>
  <c r="B24" i="52"/>
  <c r="S23" i="52"/>
  <c r="P23" i="52"/>
  <c r="O23" i="52"/>
  <c r="N23" i="52"/>
  <c r="M23" i="52"/>
  <c r="L23" i="52"/>
  <c r="K23" i="52"/>
  <c r="J23" i="52"/>
  <c r="I23" i="52"/>
  <c r="H23" i="52"/>
  <c r="G23" i="52"/>
  <c r="F23" i="52"/>
  <c r="E23" i="52"/>
  <c r="D23" i="52"/>
  <c r="C23" i="52"/>
  <c r="B23" i="52"/>
  <c r="S22" i="52"/>
  <c r="P22" i="52"/>
  <c r="O22" i="52"/>
  <c r="N22" i="52"/>
  <c r="M22" i="52"/>
  <c r="L22" i="52"/>
  <c r="K22" i="52"/>
  <c r="J22" i="52"/>
  <c r="I22" i="52"/>
  <c r="H22" i="52"/>
  <c r="G22" i="52"/>
  <c r="F22" i="52"/>
  <c r="E22" i="52"/>
  <c r="D22" i="52"/>
  <c r="C22" i="52"/>
  <c r="B22" i="52"/>
  <c r="S21" i="52"/>
  <c r="P21" i="52"/>
  <c r="O21" i="52"/>
  <c r="N21" i="52"/>
  <c r="M21" i="52"/>
  <c r="K21" i="52"/>
  <c r="J21" i="52"/>
  <c r="I21" i="52"/>
  <c r="H21" i="52"/>
  <c r="G21" i="52"/>
  <c r="F21" i="52"/>
  <c r="E21" i="52"/>
  <c r="D21" i="52"/>
  <c r="C21" i="52"/>
  <c r="B21" i="52"/>
  <c r="S20" i="52"/>
  <c r="P20" i="52"/>
  <c r="O20" i="52"/>
  <c r="N20" i="52"/>
  <c r="M20" i="52"/>
  <c r="L20" i="52"/>
  <c r="K20" i="52"/>
  <c r="J20" i="52"/>
  <c r="I20" i="52"/>
  <c r="H20" i="52"/>
  <c r="G20" i="52"/>
  <c r="F20" i="52"/>
  <c r="E20" i="52"/>
  <c r="D20" i="52"/>
  <c r="C20" i="52"/>
  <c r="B20" i="52"/>
  <c r="S19" i="52"/>
  <c r="P19" i="52"/>
  <c r="O19" i="52"/>
  <c r="N19" i="52"/>
  <c r="M19" i="52"/>
  <c r="L19" i="52"/>
  <c r="K19" i="52"/>
  <c r="J19" i="52"/>
  <c r="I19" i="52"/>
  <c r="H19" i="52"/>
  <c r="G19" i="52"/>
  <c r="F19" i="52"/>
  <c r="E19" i="52"/>
  <c r="D19" i="52"/>
  <c r="C19" i="52"/>
  <c r="B19" i="52"/>
  <c r="S18" i="52"/>
  <c r="P18" i="52"/>
  <c r="O18" i="52"/>
  <c r="N18" i="52"/>
  <c r="M18" i="52"/>
  <c r="L18" i="52"/>
  <c r="K18" i="52"/>
  <c r="J18" i="52"/>
  <c r="I18" i="52"/>
  <c r="H18" i="52"/>
  <c r="G18" i="52"/>
  <c r="F18" i="52"/>
  <c r="E18" i="52"/>
  <c r="D18" i="52"/>
  <c r="C18" i="52"/>
  <c r="B18" i="52"/>
  <c r="S17" i="52"/>
  <c r="P17" i="52"/>
  <c r="O17" i="52"/>
  <c r="N17" i="52"/>
  <c r="M17" i="52"/>
  <c r="L17" i="52"/>
  <c r="K17" i="52"/>
  <c r="J17" i="52"/>
  <c r="I17" i="52"/>
  <c r="H17" i="52"/>
  <c r="G17" i="52"/>
  <c r="F17" i="52"/>
  <c r="E17" i="52"/>
  <c r="D17" i="52"/>
  <c r="C17" i="52"/>
  <c r="B17" i="52"/>
  <c r="S16" i="52"/>
  <c r="P16" i="52"/>
  <c r="O16" i="52"/>
  <c r="N16" i="52"/>
  <c r="M16" i="52"/>
  <c r="L16" i="52"/>
  <c r="K16" i="52"/>
  <c r="J16" i="52"/>
  <c r="I16" i="52"/>
  <c r="H16" i="52"/>
  <c r="G16" i="52"/>
  <c r="F16" i="52"/>
  <c r="E16" i="52"/>
  <c r="D16" i="52"/>
  <c r="C16" i="52"/>
  <c r="B16" i="52"/>
  <c r="S15" i="52"/>
  <c r="P15" i="52"/>
  <c r="O15" i="52"/>
  <c r="N15" i="52"/>
  <c r="M15" i="52"/>
  <c r="L15" i="52"/>
  <c r="K15" i="52"/>
  <c r="J15" i="52"/>
  <c r="I15" i="52"/>
  <c r="H15" i="52"/>
  <c r="G15" i="52"/>
  <c r="F15" i="52"/>
  <c r="E15" i="52"/>
  <c r="D15" i="52"/>
  <c r="C15" i="52"/>
  <c r="B15" i="52"/>
  <c r="S14" i="52"/>
  <c r="P14" i="52"/>
  <c r="O14" i="52"/>
  <c r="N14" i="52"/>
  <c r="M14" i="52"/>
  <c r="L14" i="52"/>
  <c r="K14" i="52"/>
  <c r="J14" i="52"/>
  <c r="I14" i="52"/>
  <c r="H14" i="52"/>
  <c r="G14" i="52"/>
  <c r="F14" i="52"/>
  <c r="E14" i="52"/>
  <c r="D14" i="52"/>
  <c r="C14" i="52"/>
  <c r="B14" i="52"/>
  <c r="S13" i="52"/>
  <c r="B42" i="102"/>
  <c r="P13" i="52"/>
  <c r="O13" i="52"/>
  <c r="B61" i="102"/>
  <c r="L61" i="102" s="1"/>
  <c r="N13" i="52"/>
  <c r="M13" i="52"/>
  <c r="L13" i="52"/>
  <c r="K13" i="52"/>
  <c r="J13" i="52"/>
  <c r="B56" i="102"/>
  <c r="L56" i="102" s="1"/>
  <c r="I13" i="52"/>
  <c r="B55" i="102"/>
  <c r="L55" i="102" s="1"/>
  <c r="H13" i="52"/>
  <c r="G13" i="52"/>
  <c r="B30" i="102"/>
  <c r="F13" i="52"/>
  <c r="E13" i="52"/>
  <c r="D13" i="52"/>
  <c r="B27" i="102"/>
  <c r="C13" i="52"/>
  <c r="B13" i="52"/>
  <c r="S12" i="52"/>
  <c r="P12" i="52"/>
  <c r="O12" i="52"/>
  <c r="N12" i="52"/>
  <c r="M12" i="52"/>
  <c r="L12" i="52"/>
  <c r="K12" i="52"/>
  <c r="J12" i="52"/>
  <c r="I12" i="52"/>
  <c r="H12" i="52"/>
  <c r="G12" i="52"/>
  <c r="F12" i="52"/>
  <c r="E12" i="52"/>
  <c r="D12" i="52"/>
  <c r="C12" i="52"/>
  <c r="B12" i="52"/>
  <c r="S11" i="52"/>
  <c r="P11" i="52"/>
  <c r="O11" i="52"/>
  <c r="N11" i="52"/>
  <c r="M11" i="52"/>
  <c r="L11" i="52"/>
  <c r="K11" i="52"/>
  <c r="J11" i="52"/>
  <c r="I11" i="52"/>
  <c r="H11" i="52"/>
  <c r="G11" i="52"/>
  <c r="F11" i="52"/>
  <c r="E11" i="52"/>
  <c r="D11" i="52"/>
  <c r="C11" i="52"/>
  <c r="B11" i="52"/>
  <c r="S10" i="52"/>
  <c r="P10" i="52"/>
  <c r="O10" i="52"/>
  <c r="N10" i="52"/>
  <c r="M10" i="52"/>
  <c r="L10" i="52"/>
  <c r="K10" i="52"/>
  <c r="J10" i="52"/>
  <c r="I10" i="52"/>
  <c r="H10" i="52"/>
  <c r="G10" i="52"/>
  <c r="F10" i="52"/>
  <c r="E10" i="52"/>
  <c r="D10" i="52"/>
  <c r="C10" i="52"/>
  <c r="B10" i="52"/>
  <c r="S9" i="52"/>
  <c r="P9" i="52"/>
  <c r="O9" i="52"/>
  <c r="N9" i="52"/>
  <c r="M9" i="52"/>
  <c r="L9" i="52"/>
  <c r="K9" i="52"/>
  <c r="J9" i="52"/>
  <c r="I9" i="52"/>
  <c r="H9" i="52"/>
  <c r="G9" i="52"/>
  <c r="F9" i="52"/>
  <c r="E9" i="52"/>
  <c r="D9" i="52"/>
  <c r="C9" i="52"/>
  <c r="B9" i="52"/>
  <c r="S8" i="52"/>
  <c r="P8" i="52"/>
  <c r="O8" i="52"/>
  <c r="N8" i="52"/>
  <c r="M8" i="52"/>
  <c r="L8" i="52"/>
  <c r="K8" i="52"/>
  <c r="J8" i="52"/>
  <c r="I8" i="52"/>
  <c r="H8" i="52"/>
  <c r="G8" i="52"/>
  <c r="F8" i="52"/>
  <c r="E8" i="52"/>
  <c r="D8" i="52"/>
  <c r="C8" i="52"/>
  <c r="B8" i="52"/>
  <c r="S7" i="52"/>
  <c r="P7" i="52"/>
  <c r="O7" i="52"/>
  <c r="N7" i="52"/>
  <c r="M7" i="52"/>
  <c r="L7" i="52"/>
  <c r="K7" i="52"/>
  <c r="J7" i="52"/>
  <c r="I7" i="52"/>
  <c r="H7" i="52"/>
  <c r="G7" i="52"/>
  <c r="F7" i="52"/>
  <c r="E7" i="52"/>
  <c r="D7" i="52"/>
  <c r="C7" i="52"/>
  <c r="B7" i="52"/>
  <c r="S6" i="52"/>
  <c r="P6" i="52"/>
  <c r="O6" i="52"/>
  <c r="N6" i="52"/>
  <c r="M6" i="52"/>
  <c r="L6" i="52"/>
  <c r="K6" i="52"/>
  <c r="J6" i="52"/>
  <c r="I6" i="52"/>
  <c r="H6" i="52"/>
  <c r="G6" i="52"/>
  <c r="F6" i="52"/>
  <c r="E6" i="52"/>
  <c r="D6" i="52"/>
  <c r="C6" i="52"/>
  <c r="B6" i="52"/>
  <c r="S5" i="52"/>
  <c r="P5" i="52"/>
  <c r="O5" i="52"/>
  <c r="N5" i="52"/>
  <c r="M5" i="52"/>
  <c r="L5" i="52"/>
  <c r="K5" i="52"/>
  <c r="J5" i="52"/>
  <c r="I5" i="52"/>
  <c r="H5" i="52"/>
  <c r="G5" i="52"/>
  <c r="F5" i="52"/>
  <c r="E5" i="52"/>
  <c r="D5" i="52"/>
  <c r="C5" i="52"/>
  <c r="B5" i="52"/>
  <c r="S233" i="51"/>
  <c r="R233" i="51"/>
  <c r="Q233" i="51"/>
  <c r="S232" i="51"/>
  <c r="R232" i="51"/>
  <c r="Q232" i="51"/>
  <c r="S231" i="51"/>
  <c r="R231" i="51"/>
  <c r="Q231" i="51"/>
  <c r="S230" i="51"/>
  <c r="R230" i="51"/>
  <c r="Q230" i="51"/>
  <c r="S229" i="51"/>
  <c r="R229" i="51"/>
  <c r="Q229" i="51"/>
  <c r="S228" i="51"/>
  <c r="R228" i="51"/>
  <c r="Q228" i="51"/>
  <c r="S227" i="51"/>
  <c r="R227" i="51"/>
  <c r="Q227" i="51"/>
  <c r="S226" i="51"/>
  <c r="R226" i="51"/>
  <c r="Q226" i="51"/>
  <c r="S225" i="51"/>
  <c r="R225" i="51"/>
  <c r="Q225" i="51"/>
  <c r="S224" i="51"/>
  <c r="R224" i="51"/>
  <c r="Q224" i="51"/>
  <c r="S223" i="51"/>
  <c r="R223" i="51"/>
  <c r="Q223" i="51"/>
  <c r="S222" i="51"/>
  <c r="R222" i="51"/>
  <c r="Q222" i="51"/>
  <c r="S221" i="51"/>
  <c r="R221" i="51"/>
  <c r="Q221" i="51"/>
  <c r="S220" i="51"/>
  <c r="R220" i="51"/>
  <c r="Q220" i="51"/>
  <c r="S219" i="51"/>
  <c r="R219" i="51"/>
  <c r="Q219" i="51"/>
  <c r="S218" i="51"/>
  <c r="R218" i="51"/>
  <c r="Q218" i="51"/>
  <c r="S217" i="51"/>
  <c r="R217" i="51"/>
  <c r="Q217" i="51"/>
  <c r="S216" i="51"/>
  <c r="R216" i="51"/>
  <c r="Q216" i="51"/>
  <c r="S215" i="51"/>
  <c r="R215" i="51"/>
  <c r="Q215" i="51"/>
  <c r="S214" i="51"/>
  <c r="R214" i="51"/>
  <c r="Q214" i="51"/>
  <c r="S213" i="51"/>
  <c r="R213" i="51"/>
  <c r="Q213" i="51"/>
  <c r="S212" i="51"/>
  <c r="R212" i="51"/>
  <c r="Q212" i="51"/>
  <c r="S211" i="51"/>
  <c r="R211" i="51"/>
  <c r="Q211" i="51"/>
  <c r="S210" i="51"/>
  <c r="R210" i="51"/>
  <c r="Q210" i="51"/>
  <c r="S209" i="51"/>
  <c r="R209" i="51"/>
  <c r="Q209" i="51"/>
  <c r="S208" i="51"/>
  <c r="R208" i="51"/>
  <c r="Q208" i="51"/>
  <c r="S207" i="51"/>
  <c r="R207" i="51"/>
  <c r="Q207" i="51"/>
  <c r="S206" i="51"/>
  <c r="R206" i="51"/>
  <c r="Q206" i="51"/>
  <c r="S205" i="51"/>
  <c r="R205" i="51"/>
  <c r="Q205" i="51"/>
  <c r="S204" i="51"/>
  <c r="R204" i="51"/>
  <c r="Q204" i="51"/>
  <c r="S203" i="51"/>
  <c r="R203" i="51"/>
  <c r="Q203" i="51"/>
  <c r="S202" i="51"/>
  <c r="R202" i="51"/>
  <c r="Q202" i="51"/>
  <c r="S201" i="51"/>
  <c r="R201" i="51"/>
  <c r="Q201" i="51"/>
  <c r="S200" i="51"/>
  <c r="R200" i="51"/>
  <c r="Q200" i="51"/>
  <c r="S199" i="51"/>
  <c r="R199" i="51"/>
  <c r="Q199" i="51"/>
  <c r="S198" i="51"/>
  <c r="R198" i="51"/>
  <c r="Q198" i="51"/>
  <c r="S197" i="51"/>
  <c r="R197" i="51"/>
  <c r="Q197" i="51"/>
  <c r="S196" i="51"/>
  <c r="R196" i="51"/>
  <c r="Q196" i="51"/>
  <c r="S195" i="51"/>
  <c r="R195" i="51"/>
  <c r="Q195" i="51"/>
  <c r="S194" i="51"/>
  <c r="R194" i="51"/>
  <c r="Q194" i="51"/>
  <c r="S193" i="51"/>
  <c r="R193" i="51"/>
  <c r="Q193" i="51"/>
  <c r="S192" i="51"/>
  <c r="R192" i="51"/>
  <c r="Q192" i="51"/>
  <c r="S191" i="51"/>
  <c r="R191" i="51"/>
  <c r="Q191" i="51"/>
  <c r="S190" i="51"/>
  <c r="R190" i="51"/>
  <c r="Q190" i="51"/>
  <c r="S189" i="51"/>
  <c r="R189" i="51"/>
  <c r="Q189" i="51"/>
  <c r="S188" i="51"/>
  <c r="R188" i="51"/>
  <c r="Q188" i="51"/>
  <c r="S187" i="51"/>
  <c r="R187" i="51"/>
  <c r="Q187" i="51"/>
  <c r="S186" i="51"/>
  <c r="R186" i="51"/>
  <c r="Q186" i="51"/>
  <c r="S185" i="51"/>
  <c r="R185" i="51"/>
  <c r="Q185" i="51"/>
  <c r="S184" i="51"/>
  <c r="R184" i="51"/>
  <c r="Q184" i="51"/>
  <c r="S183" i="51"/>
  <c r="R183" i="51"/>
  <c r="Q183" i="51"/>
  <c r="S182" i="51"/>
  <c r="Q182" i="51"/>
  <c r="O115" i="51"/>
  <c r="O115" i="49"/>
  <c r="N115" i="51"/>
  <c r="N115" i="49"/>
  <c r="M115" i="51"/>
  <c r="M115" i="49" s="1"/>
  <c r="L115" i="51"/>
  <c r="L115" i="49" s="1"/>
  <c r="K115" i="51"/>
  <c r="K115" i="49"/>
  <c r="J115" i="51"/>
  <c r="J115" i="49"/>
  <c r="I115" i="51"/>
  <c r="I115" i="49" s="1"/>
  <c r="H115" i="51"/>
  <c r="H115" i="49"/>
  <c r="H56" i="49"/>
  <c r="H233" i="52" s="1"/>
  <c r="B54" i="102"/>
  <c r="L54" i="102" s="1"/>
  <c r="G115" i="51"/>
  <c r="G115" i="49"/>
  <c r="G56" i="49" s="1"/>
  <c r="G233" i="52" s="1"/>
  <c r="F115" i="51"/>
  <c r="F115" i="49" s="1"/>
  <c r="F56" i="49" s="1"/>
  <c r="F233" i="52" s="1"/>
  <c r="E115" i="51"/>
  <c r="E115" i="49"/>
  <c r="E56" i="49" s="1"/>
  <c r="E233" i="52" s="1"/>
  <c r="D115" i="51"/>
  <c r="D115" i="49" s="1"/>
  <c r="D56" i="49" s="1"/>
  <c r="D233" i="52" s="1"/>
  <c r="C115" i="51"/>
  <c r="C115" i="49"/>
  <c r="C56" i="49"/>
  <c r="C233" i="52" s="1"/>
  <c r="B115" i="51"/>
  <c r="B115" i="49" s="1"/>
  <c r="O114" i="51"/>
  <c r="O114" i="49" s="1"/>
  <c r="N114" i="51"/>
  <c r="N114" i="49" s="1"/>
  <c r="M114" i="51"/>
  <c r="M114" i="49"/>
  <c r="L114" i="51"/>
  <c r="L114" i="49" s="1"/>
  <c r="K114" i="51"/>
  <c r="K114" i="49" s="1"/>
  <c r="J114" i="51"/>
  <c r="J114" i="49" s="1"/>
  <c r="I114" i="51"/>
  <c r="I114" i="49"/>
  <c r="H114" i="51"/>
  <c r="H114" i="49" s="1"/>
  <c r="H55" i="49" s="1"/>
  <c r="H232" i="52" s="1"/>
  <c r="G114" i="51"/>
  <c r="G114" i="49"/>
  <c r="G55" i="49" s="1"/>
  <c r="G232" i="52" s="1"/>
  <c r="F114" i="51"/>
  <c r="F114" i="49"/>
  <c r="F55" i="49"/>
  <c r="F232" i="52" s="1"/>
  <c r="E114" i="51"/>
  <c r="E114" i="49"/>
  <c r="E55" i="49" s="1"/>
  <c r="E232" i="52" s="1"/>
  <c r="D114" i="51"/>
  <c r="D114" i="49" s="1"/>
  <c r="D55" i="49" s="1"/>
  <c r="D232" i="52" s="1"/>
  <c r="C114" i="51"/>
  <c r="C114" i="49"/>
  <c r="C55" i="49" s="1"/>
  <c r="C232" i="52" s="1"/>
  <c r="B114" i="51"/>
  <c r="B114" i="49" s="1"/>
  <c r="O113" i="51"/>
  <c r="O113" i="49" s="1"/>
  <c r="N113" i="51"/>
  <c r="N113" i="49"/>
  <c r="M113" i="51"/>
  <c r="M113" i="49" s="1"/>
  <c r="L113" i="51"/>
  <c r="L113" i="49" s="1"/>
  <c r="K113" i="51"/>
  <c r="K113" i="49" s="1"/>
  <c r="J113" i="51"/>
  <c r="J113" i="49"/>
  <c r="I113" i="51"/>
  <c r="I113" i="49" s="1"/>
  <c r="H113" i="51"/>
  <c r="H113" i="49" s="1"/>
  <c r="H54" i="49" s="1"/>
  <c r="H231" i="52" s="1"/>
  <c r="G113" i="51"/>
  <c r="G113" i="49"/>
  <c r="G54" i="49"/>
  <c r="G231" i="52" s="1"/>
  <c r="F113" i="51"/>
  <c r="F113" i="49" s="1"/>
  <c r="F54" i="49" s="1"/>
  <c r="F231" i="52" s="1"/>
  <c r="E113" i="51"/>
  <c r="E113" i="49"/>
  <c r="E54" i="49" s="1"/>
  <c r="E231" i="52" s="1"/>
  <c r="D113" i="51"/>
  <c r="D113" i="49"/>
  <c r="D54" i="49"/>
  <c r="D231" i="52" s="1"/>
  <c r="C113" i="51"/>
  <c r="C113" i="49"/>
  <c r="C54" i="49" s="1"/>
  <c r="C231" i="52" s="1"/>
  <c r="B113" i="51"/>
  <c r="B113" i="49" s="1"/>
  <c r="O112" i="51"/>
  <c r="O112" i="49"/>
  <c r="N112" i="51"/>
  <c r="N112" i="49" s="1"/>
  <c r="M112" i="51"/>
  <c r="M112" i="49" s="1"/>
  <c r="L112" i="51"/>
  <c r="L112" i="49" s="1"/>
  <c r="K112" i="51"/>
  <c r="K112" i="49"/>
  <c r="J112" i="51"/>
  <c r="J112" i="49" s="1"/>
  <c r="I112" i="51"/>
  <c r="I112" i="49" s="1"/>
  <c r="H112" i="51"/>
  <c r="H112" i="49" s="1"/>
  <c r="H53" i="49" s="1"/>
  <c r="H230" i="52" s="1"/>
  <c r="G112" i="51"/>
  <c r="G112" i="49"/>
  <c r="G53" i="49" s="1"/>
  <c r="G230" i="52" s="1"/>
  <c r="F112" i="51"/>
  <c r="F112" i="49" s="1"/>
  <c r="F53" i="49" s="1"/>
  <c r="F230" i="52" s="1"/>
  <c r="E112" i="51"/>
  <c r="E112" i="49"/>
  <c r="E53" i="49"/>
  <c r="E230" i="52" s="1"/>
  <c r="D112" i="51"/>
  <c r="D112" i="49" s="1"/>
  <c r="D53" i="49" s="1"/>
  <c r="D230" i="52" s="1"/>
  <c r="C112" i="51"/>
  <c r="C112" i="49"/>
  <c r="C53" i="49" s="1"/>
  <c r="C230" i="52" s="1"/>
  <c r="B112" i="51"/>
  <c r="B112" i="49"/>
  <c r="O111" i="51"/>
  <c r="O111" i="49" s="1"/>
  <c r="N111" i="51"/>
  <c r="N111" i="49" s="1"/>
  <c r="M111" i="51"/>
  <c r="M111" i="49" s="1"/>
  <c r="L111" i="51"/>
  <c r="L111" i="49"/>
  <c r="K111" i="51"/>
  <c r="K111" i="49" s="1"/>
  <c r="J111" i="51"/>
  <c r="J111" i="49" s="1"/>
  <c r="I111" i="51"/>
  <c r="I111" i="49" s="1"/>
  <c r="H111" i="51"/>
  <c r="H111" i="49"/>
  <c r="H52" i="49"/>
  <c r="H229" i="52" s="1"/>
  <c r="G111" i="51"/>
  <c r="G111" i="49"/>
  <c r="G52" i="49" s="1"/>
  <c r="G229" i="52" s="1"/>
  <c r="F111" i="51"/>
  <c r="F111" i="49" s="1"/>
  <c r="F52" i="49" s="1"/>
  <c r="F229" i="52" s="1"/>
  <c r="E111" i="51"/>
  <c r="E111" i="49"/>
  <c r="E52" i="49" s="1"/>
  <c r="E229" i="52" s="1"/>
  <c r="D111" i="51"/>
  <c r="D111" i="49" s="1"/>
  <c r="D52" i="49" s="1"/>
  <c r="D229" i="52" s="1"/>
  <c r="C111" i="51"/>
  <c r="C111" i="49"/>
  <c r="C52" i="49"/>
  <c r="C229" i="52" s="1"/>
  <c r="B111" i="51"/>
  <c r="B111" i="49" s="1"/>
  <c r="O110" i="51"/>
  <c r="O110" i="49" s="1"/>
  <c r="N110" i="51"/>
  <c r="N110" i="49" s="1"/>
  <c r="M110" i="51"/>
  <c r="M110" i="49"/>
  <c r="L110" i="51"/>
  <c r="L110" i="49" s="1"/>
  <c r="K110" i="51"/>
  <c r="K110" i="49" s="1"/>
  <c r="J110" i="51"/>
  <c r="J110" i="49" s="1"/>
  <c r="I110" i="51"/>
  <c r="I110" i="49"/>
  <c r="H110" i="51"/>
  <c r="H110" i="49" s="1"/>
  <c r="H51" i="49" s="1"/>
  <c r="H228" i="52" s="1"/>
  <c r="G110" i="51"/>
  <c r="G110" i="49"/>
  <c r="G51" i="49" s="1"/>
  <c r="G228" i="52" s="1"/>
  <c r="F110" i="51"/>
  <c r="F110" i="49"/>
  <c r="F51" i="49"/>
  <c r="F228" i="52" s="1"/>
  <c r="E110" i="51"/>
  <c r="E110" i="49"/>
  <c r="E51" i="49" s="1"/>
  <c r="E228" i="52" s="1"/>
  <c r="D110" i="51"/>
  <c r="D110" i="49" s="1"/>
  <c r="D51" i="49" s="1"/>
  <c r="D228" i="52" s="1"/>
  <c r="C110" i="51"/>
  <c r="C110" i="49"/>
  <c r="C51" i="49" s="1"/>
  <c r="C228" i="52" s="1"/>
  <c r="B110" i="51"/>
  <c r="B110" i="49" s="1"/>
  <c r="O109" i="51"/>
  <c r="O109" i="49" s="1"/>
  <c r="N109" i="51"/>
  <c r="N109" i="49"/>
  <c r="M109" i="51"/>
  <c r="M109" i="49" s="1"/>
  <c r="L109" i="51"/>
  <c r="L109" i="49" s="1"/>
  <c r="K109" i="51"/>
  <c r="K109" i="49" s="1"/>
  <c r="J109" i="51"/>
  <c r="J109" i="49"/>
  <c r="I109" i="51"/>
  <c r="I109" i="49" s="1"/>
  <c r="H109" i="51"/>
  <c r="H109" i="49" s="1"/>
  <c r="H50" i="49" s="1"/>
  <c r="H227" i="52" s="1"/>
  <c r="G109" i="51"/>
  <c r="G109" i="49"/>
  <c r="G50" i="49"/>
  <c r="G227" i="52" s="1"/>
  <c r="F109" i="51"/>
  <c r="F109" i="49" s="1"/>
  <c r="F50" i="49" s="1"/>
  <c r="F227" i="52" s="1"/>
  <c r="E109" i="51"/>
  <c r="E109" i="49"/>
  <c r="E50" i="49" s="1"/>
  <c r="E227" i="52" s="1"/>
  <c r="D109" i="51"/>
  <c r="D109" i="49"/>
  <c r="D50" i="49"/>
  <c r="D227" i="52" s="1"/>
  <c r="C109" i="51"/>
  <c r="C109" i="49"/>
  <c r="C50" i="49" s="1"/>
  <c r="C227" i="52" s="1"/>
  <c r="B109" i="51"/>
  <c r="B109" i="49" s="1"/>
  <c r="O108" i="51"/>
  <c r="O108" i="49"/>
  <c r="N108" i="51"/>
  <c r="N108" i="49" s="1"/>
  <c r="M108" i="51"/>
  <c r="M108" i="49" s="1"/>
  <c r="L108" i="51"/>
  <c r="L108" i="49" s="1"/>
  <c r="K108" i="51"/>
  <c r="K108" i="49"/>
  <c r="J108" i="51"/>
  <c r="J108" i="49" s="1"/>
  <c r="I108" i="51"/>
  <c r="I108" i="49" s="1"/>
  <c r="H108" i="51"/>
  <c r="H108" i="49" s="1"/>
  <c r="H49" i="49" s="1"/>
  <c r="H226" i="52" s="1"/>
  <c r="G108" i="51"/>
  <c r="G108" i="49"/>
  <c r="G49" i="49" s="1"/>
  <c r="G226" i="52" s="1"/>
  <c r="F108" i="51"/>
  <c r="F108" i="49" s="1"/>
  <c r="F49" i="49" s="1"/>
  <c r="F226" i="52" s="1"/>
  <c r="E108" i="51"/>
  <c r="E108" i="49"/>
  <c r="E49" i="49"/>
  <c r="E226" i="52" s="1"/>
  <c r="D108" i="51"/>
  <c r="D108" i="49" s="1"/>
  <c r="D49" i="49" s="1"/>
  <c r="D226" i="52" s="1"/>
  <c r="C108" i="51"/>
  <c r="C108" i="49"/>
  <c r="C49" i="49" s="1"/>
  <c r="C226" i="52" s="1"/>
  <c r="B108" i="51"/>
  <c r="B108" i="49"/>
  <c r="O107" i="51"/>
  <c r="O107" i="49" s="1"/>
  <c r="N107" i="51"/>
  <c r="N107" i="49" s="1"/>
  <c r="M107" i="51"/>
  <c r="M107" i="49" s="1"/>
  <c r="L107" i="51"/>
  <c r="L107" i="49"/>
  <c r="K107" i="51"/>
  <c r="K107" i="49" s="1"/>
  <c r="J107" i="51"/>
  <c r="J107" i="49" s="1"/>
  <c r="I107" i="51"/>
  <c r="I107" i="49" s="1"/>
  <c r="H107" i="51"/>
  <c r="H107" i="49"/>
  <c r="H48" i="49"/>
  <c r="H225" i="52" s="1"/>
  <c r="G107" i="51"/>
  <c r="G107" i="49"/>
  <c r="G48" i="49" s="1"/>
  <c r="G225" i="52" s="1"/>
  <c r="F107" i="51"/>
  <c r="F107" i="49" s="1"/>
  <c r="F48" i="49" s="1"/>
  <c r="F225" i="52" s="1"/>
  <c r="E107" i="51"/>
  <c r="E107" i="49"/>
  <c r="E48" i="49" s="1"/>
  <c r="E225" i="52" s="1"/>
  <c r="D107" i="51"/>
  <c r="D107" i="49" s="1"/>
  <c r="D48" i="49" s="1"/>
  <c r="D225" i="52" s="1"/>
  <c r="C107" i="51"/>
  <c r="C107" i="49"/>
  <c r="C48" i="49"/>
  <c r="C225" i="52" s="1"/>
  <c r="B107" i="51"/>
  <c r="B107" i="49" s="1"/>
  <c r="O106" i="51"/>
  <c r="O106" i="49" s="1"/>
  <c r="N106" i="51"/>
  <c r="N106" i="49" s="1"/>
  <c r="M106" i="51"/>
  <c r="M106" i="49"/>
  <c r="L106" i="51"/>
  <c r="L106" i="49" s="1"/>
  <c r="K106" i="51"/>
  <c r="K106" i="49" s="1"/>
  <c r="J106" i="51"/>
  <c r="J106" i="49" s="1"/>
  <c r="I106" i="51"/>
  <c r="I106" i="49"/>
  <c r="H106" i="51"/>
  <c r="H106" i="49" s="1"/>
  <c r="H47" i="49" s="1"/>
  <c r="H224" i="52" s="1"/>
  <c r="G106" i="51"/>
  <c r="G106" i="49"/>
  <c r="G47" i="49" s="1"/>
  <c r="G224" i="52" s="1"/>
  <c r="F106" i="51"/>
  <c r="F106" i="49"/>
  <c r="F47" i="49"/>
  <c r="F224" i="52" s="1"/>
  <c r="E106" i="51"/>
  <c r="E106" i="49"/>
  <c r="E47" i="49" s="1"/>
  <c r="E224" i="52" s="1"/>
  <c r="D106" i="51"/>
  <c r="D106" i="49" s="1"/>
  <c r="D47" i="49" s="1"/>
  <c r="D224" i="52" s="1"/>
  <c r="C106" i="51"/>
  <c r="C106" i="49"/>
  <c r="C47" i="49" s="1"/>
  <c r="C224" i="52" s="1"/>
  <c r="B106" i="51"/>
  <c r="B106" i="49" s="1"/>
  <c r="O105" i="51"/>
  <c r="O105" i="49" s="1"/>
  <c r="N105" i="51"/>
  <c r="N105" i="49"/>
  <c r="M105" i="51"/>
  <c r="M105" i="49" s="1"/>
  <c r="L105" i="51"/>
  <c r="L105" i="49" s="1"/>
  <c r="K105" i="51"/>
  <c r="K105" i="49" s="1"/>
  <c r="J105" i="51"/>
  <c r="J105" i="49"/>
  <c r="I105" i="51"/>
  <c r="I105" i="49" s="1"/>
  <c r="H105" i="51"/>
  <c r="H105" i="49" s="1"/>
  <c r="H46" i="49" s="1"/>
  <c r="H223" i="52" s="1"/>
  <c r="G105" i="51"/>
  <c r="G105" i="49"/>
  <c r="G46" i="49"/>
  <c r="G223" i="52" s="1"/>
  <c r="F105" i="51"/>
  <c r="F105" i="49" s="1"/>
  <c r="F46" i="49" s="1"/>
  <c r="F223" i="52" s="1"/>
  <c r="E105" i="51"/>
  <c r="E105" i="49"/>
  <c r="E46" i="49" s="1"/>
  <c r="E223" i="52" s="1"/>
  <c r="D105" i="51"/>
  <c r="D105" i="49"/>
  <c r="D46" i="49"/>
  <c r="D223" i="52" s="1"/>
  <c r="C105" i="51"/>
  <c r="C105" i="49"/>
  <c r="C46" i="49" s="1"/>
  <c r="C223" i="52" s="1"/>
  <c r="B105" i="51"/>
  <c r="B105" i="49" s="1"/>
  <c r="O104" i="51"/>
  <c r="O104" i="49"/>
  <c r="N104" i="51"/>
  <c r="N104" i="49" s="1"/>
  <c r="M104" i="51"/>
  <c r="M104" i="49" s="1"/>
  <c r="L104" i="51"/>
  <c r="L104" i="49" s="1"/>
  <c r="K104" i="51"/>
  <c r="K104" i="49"/>
  <c r="J104" i="51"/>
  <c r="J104" i="49" s="1"/>
  <c r="I104" i="51"/>
  <c r="I104" i="49" s="1"/>
  <c r="H104" i="51"/>
  <c r="H104" i="49" s="1"/>
  <c r="H45" i="49" s="1"/>
  <c r="H222" i="52" s="1"/>
  <c r="G104" i="51"/>
  <c r="G104" i="49"/>
  <c r="G45" i="49" s="1"/>
  <c r="G222" i="52" s="1"/>
  <c r="F104" i="51"/>
  <c r="F104" i="49" s="1"/>
  <c r="F45" i="49" s="1"/>
  <c r="F222" i="52" s="1"/>
  <c r="E104" i="51"/>
  <c r="E104" i="49"/>
  <c r="E45" i="49"/>
  <c r="E222" i="52" s="1"/>
  <c r="D104" i="51"/>
  <c r="D104" i="49" s="1"/>
  <c r="D45" i="49"/>
  <c r="D222" i="52" s="1"/>
  <c r="C104" i="51"/>
  <c r="C104" i="49"/>
  <c r="C45" i="49" s="1"/>
  <c r="C222" i="52" s="1"/>
  <c r="B104" i="51"/>
  <c r="B104" i="49"/>
  <c r="O103" i="51"/>
  <c r="O103" i="49" s="1"/>
  <c r="N103" i="51"/>
  <c r="N103" i="49" s="1"/>
  <c r="M103" i="51"/>
  <c r="M103" i="49" s="1"/>
  <c r="L103" i="51"/>
  <c r="L103" i="49"/>
  <c r="K103" i="51"/>
  <c r="K103" i="49" s="1"/>
  <c r="J103" i="51"/>
  <c r="J103" i="49" s="1"/>
  <c r="I103" i="51"/>
  <c r="I103" i="49" s="1"/>
  <c r="H103" i="51"/>
  <c r="H103" i="49"/>
  <c r="H44" i="49" s="1"/>
  <c r="H221" i="52" s="1"/>
  <c r="G103" i="51"/>
  <c r="G103" i="49"/>
  <c r="G44" i="49" s="1"/>
  <c r="G221" i="52" s="1"/>
  <c r="F103" i="51"/>
  <c r="F103" i="49" s="1"/>
  <c r="F44" i="49" s="1"/>
  <c r="F221" i="52" s="1"/>
  <c r="E103" i="51"/>
  <c r="E103" i="49"/>
  <c r="E44" i="49" s="1"/>
  <c r="E221" i="52" s="1"/>
  <c r="D103" i="51"/>
  <c r="D103" i="49" s="1"/>
  <c r="D44" i="49" s="1"/>
  <c r="D221" i="52" s="1"/>
  <c r="C103" i="51"/>
  <c r="C103" i="49"/>
  <c r="C44" i="49"/>
  <c r="C221" i="52" s="1"/>
  <c r="B103" i="51"/>
  <c r="B103" i="49" s="1"/>
  <c r="O102" i="51"/>
  <c r="O102" i="49" s="1"/>
  <c r="N102" i="51"/>
  <c r="N102" i="49" s="1"/>
  <c r="M102" i="51"/>
  <c r="M102" i="49"/>
  <c r="L102" i="51"/>
  <c r="L102" i="49" s="1"/>
  <c r="K102" i="51"/>
  <c r="K102" i="49" s="1"/>
  <c r="J102" i="51"/>
  <c r="J102" i="49" s="1"/>
  <c r="I102" i="51"/>
  <c r="I102" i="49" s="1"/>
  <c r="H102" i="51"/>
  <c r="H102" i="49" s="1"/>
  <c r="H43" i="49"/>
  <c r="H220" i="52" s="1"/>
  <c r="G102" i="51"/>
  <c r="G102" i="49"/>
  <c r="G43" i="49" s="1"/>
  <c r="G220" i="52" s="1"/>
  <c r="F102" i="51"/>
  <c r="F102" i="49"/>
  <c r="F43" i="49" s="1"/>
  <c r="F220" i="52" s="1"/>
  <c r="E102" i="51"/>
  <c r="E102" i="49"/>
  <c r="E43" i="49" s="1"/>
  <c r="E220" i="52" s="1"/>
  <c r="D102" i="51"/>
  <c r="D102" i="49" s="1"/>
  <c r="D43" i="49"/>
  <c r="D220" i="52" s="1"/>
  <c r="C102" i="51"/>
  <c r="C102" i="49"/>
  <c r="C43" i="49" s="1"/>
  <c r="C220" i="52" s="1"/>
  <c r="B102" i="51"/>
  <c r="B102" i="49" s="1"/>
  <c r="O101" i="51"/>
  <c r="O101" i="49" s="1"/>
  <c r="N101" i="51"/>
  <c r="N101" i="49" s="1"/>
  <c r="M101" i="51"/>
  <c r="M101" i="49" s="1"/>
  <c r="L101" i="51"/>
  <c r="L101" i="49" s="1"/>
  <c r="K101" i="51"/>
  <c r="K101" i="49" s="1"/>
  <c r="J101" i="51"/>
  <c r="J101" i="49"/>
  <c r="I101" i="51"/>
  <c r="I101" i="49" s="1"/>
  <c r="H101" i="51"/>
  <c r="H101" i="49" s="1"/>
  <c r="H42" i="49" s="1"/>
  <c r="H219" i="52" s="1"/>
  <c r="G101" i="51"/>
  <c r="G101" i="49"/>
  <c r="G42" i="49" s="1"/>
  <c r="G219" i="52" s="1"/>
  <c r="F101" i="51"/>
  <c r="F101" i="49" s="1"/>
  <c r="F42" i="49"/>
  <c r="F219" i="52" s="1"/>
  <c r="E101" i="51"/>
  <c r="E101" i="49"/>
  <c r="E42" i="49" s="1"/>
  <c r="E219" i="52" s="1"/>
  <c r="D101" i="51"/>
  <c r="D101" i="49"/>
  <c r="D42" i="49" s="1"/>
  <c r="D219" i="52" s="1"/>
  <c r="C101" i="51"/>
  <c r="C101" i="49"/>
  <c r="C42" i="49" s="1"/>
  <c r="C219" i="52" s="1"/>
  <c r="B101" i="51"/>
  <c r="B101" i="49" s="1"/>
  <c r="O100" i="51"/>
  <c r="O100" i="49"/>
  <c r="N100" i="51"/>
  <c r="N100" i="49"/>
  <c r="M100" i="51"/>
  <c r="M100" i="49" s="1"/>
  <c r="L100" i="51"/>
  <c r="L100" i="49" s="1"/>
  <c r="K100" i="51"/>
  <c r="K100" i="49"/>
  <c r="J100" i="51"/>
  <c r="J100" i="49"/>
  <c r="I100" i="51"/>
  <c r="I100" i="49" s="1"/>
  <c r="H100" i="51"/>
  <c r="H100" i="49" s="1"/>
  <c r="H41" i="49" s="1"/>
  <c r="H218" i="52" s="1"/>
  <c r="G100" i="51"/>
  <c r="G100" i="49" s="1"/>
  <c r="G41" i="49" s="1"/>
  <c r="G218" i="52" s="1"/>
  <c r="F100" i="51"/>
  <c r="F100" i="49" s="1"/>
  <c r="F41" i="49" s="1"/>
  <c r="F218" i="52" s="1"/>
  <c r="E100" i="51"/>
  <c r="E100" i="49"/>
  <c r="E41" i="49"/>
  <c r="E218" i="52" s="1"/>
  <c r="D100" i="51"/>
  <c r="D100" i="49"/>
  <c r="D41" i="49"/>
  <c r="D218" i="52" s="1"/>
  <c r="C100" i="51"/>
  <c r="C100" i="49" s="1"/>
  <c r="C41" i="49" s="1"/>
  <c r="C218" i="52" s="1"/>
  <c r="B100" i="51"/>
  <c r="B100" i="49"/>
  <c r="O99" i="51"/>
  <c r="O99" i="49"/>
  <c r="N99" i="51"/>
  <c r="N99" i="49" s="1"/>
  <c r="M99" i="51"/>
  <c r="M99" i="49" s="1"/>
  <c r="L99" i="51"/>
  <c r="L99" i="49"/>
  <c r="K99" i="51"/>
  <c r="K99" i="49"/>
  <c r="J99" i="51"/>
  <c r="J99" i="49" s="1"/>
  <c r="I99" i="51"/>
  <c r="I99" i="49" s="1"/>
  <c r="H99" i="51"/>
  <c r="H99" i="49"/>
  <c r="H40" i="49" s="1"/>
  <c r="H217" i="52" s="1"/>
  <c r="G99" i="51"/>
  <c r="G99" i="49"/>
  <c r="G40" i="49" s="1"/>
  <c r="G217" i="52" s="1"/>
  <c r="F99" i="51"/>
  <c r="F99" i="49" s="1"/>
  <c r="F40" i="49" s="1"/>
  <c r="F217" i="52" s="1"/>
  <c r="E99" i="51"/>
  <c r="E99" i="49" s="1"/>
  <c r="E40" i="49" s="1"/>
  <c r="E217" i="52" s="1"/>
  <c r="D99" i="51"/>
  <c r="D99" i="49" s="1"/>
  <c r="D40" i="49" s="1"/>
  <c r="D217" i="52" s="1"/>
  <c r="C99" i="51"/>
  <c r="C99" i="49"/>
  <c r="C40" i="49"/>
  <c r="C217" i="52" s="1"/>
  <c r="B99" i="51"/>
  <c r="B99" i="49"/>
  <c r="O98" i="51"/>
  <c r="O98" i="49" s="1"/>
  <c r="N98" i="51"/>
  <c r="N98" i="49" s="1"/>
  <c r="M98" i="51"/>
  <c r="M98" i="49"/>
  <c r="L98" i="51"/>
  <c r="L98" i="49"/>
  <c r="K98" i="51"/>
  <c r="K98" i="49" s="1"/>
  <c r="J98" i="51"/>
  <c r="J98" i="49" s="1"/>
  <c r="I98" i="51"/>
  <c r="I98" i="49"/>
  <c r="H98" i="51"/>
  <c r="H98" i="49"/>
  <c r="H39" i="49"/>
  <c r="H216" i="52" s="1"/>
  <c r="G98" i="51"/>
  <c r="G98" i="49" s="1"/>
  <c r="G39" i="49" s="1"/>
  <c r="G216" i="52" s="1"/>
  <c r="F98" i="51"/>
  <c r="F98" i="49"/>
  <c r="F39" i="49" s="1"/>
  <c r="F216" i="52" s="1"/>
  <c r="E98" i="51"/>
  <c r="E98" i="49"/>
  <c r="E39" i="49" s="1"/>
  <c r="E216" i="52" s="1"/>
  <c r="D98" i="51"/>
  <c r="D98" i="49" s="1"/>
  <c r="D39" i="49" s="1"/>
  <c r="D216" i="52" s="1"/>
  <c r="C98" i="51"/>
  <c r="C98" i="49" s="1"/>
  <c r="C39" i="49" s="1"/>
  <c r="C216" i="52" s="1"/>
  <c r="B98" i="51"/>
  <c r="B98" i="49" s="1"/>
  <c r="O97" i="51"/>
  <c r="O97" i="49" s="1"/>
  <c r="N97" i="51"/>
  <c r="N97" i="49"/>
  <c r="M97" i="51"/>
  <c r="M97" i="49"/>
  <c r="L97" i="51"/>
  <c r="L97" i="49" s="1"/>
  <c r="K97" i="51"/>
  <c r="K97" i="49" s="1"/>
  <c r="J97" i="51"/>
  <c r="J97" i="49"/>
  <c r="I97" i="51"/>
  <c r="I97" i="49"/>
  <c r="H97" i="51"/>
  <c r="H97" i="49" s="1"/>
  <c r="H38" i="49" s="1"/>
  <c r="H215" i="52" s="1"/>
  <c r="G97" i="51"/>
  <c r="G97" i="49"/>
  <c r="G38" i="49"/>
  <c r="G215" i="52" s="1"/>
  <c r="F97" i="51"/>
  <c r="F97" i="49"/>
  <c r="F38" i="49"/>
  <c r="F215" i="52" s="1"/>
  <c r="E97" i="51"/>
  <c r="E97" i="49" s="1"/>
  <c r="E38" i="49" s="1"/>
  <c r="E215" i="52" s="1"/>
  <c r="D97" i="51"/>
  <c r="D97" i="49"/>
  <c r="D38" i="49" s="1"/>
  <c r="D215" i="52" s="1"/>
  <c r="C97" i="51"/>
  <c r="C97" i="49"/>
  <c r="C38" i="49" s="1"/>
  <c r="C215" i="52" s="1"/>
  <c r="B97" i="51"/>
  <c r="B97" i="49" s="1"/>
  <c r="O96" i="51"/>
  <c r="O96" i="49"/>
  <c r="N96" i="51"/>
  <c r="N96" i="49"/>
  <c r="M96" i="51"/>
  <c r="M96" i="49" s="1"/>
  <c r="L96" i="51"/>
  <c r="L96" i="49" s="1"/>
  <c r="K96" i="51"/>
  <c r="K96" i="49"/>
  <c r="J96" i="51"/>
  <c r="J96" i="49"/>
  <c r="I96" i="51"/>
  <c r="I96" i="49" s="1"/>
  <c r="H96" i="51"/>
  <c r="H96" i="49" s="1"/>
  <c r="H37" i="49" s="1"/>
  <c r="H214" i="52" s="1"/>
  <c r="G96" i="51"/>
  <c r="G96" i="49" s="1"/>
  <c r="G37" i="49" s="1"/>
  <c r="G214" i="52" s="1"/>
  <c r="F96" i="51"/>
  <c r="F96" i="49" s="1"/>
  <c r="F37" i="49" s="1"/>
  <c r="F214" i="52" s="1"/>
  <c r="E96" i="51"/>
  <c r="E96" i="49"/>
  <c r="E37" i="49"/>
  <c r="E214" i="52" s="1"/>
  <c r="D96" i="51"/>
  <c r="D96" i="49"/>
  <c r="D37" i="49"/>
  <c r="D214" i="52" s="1"/>
  <c r="C96" i="51"/>
  <c r="C96" i="49" s="1"/>
  <c r="C37" i="49" s="1"/>
  <c r="C214" i="52" s="1"/>
  <c r="B96" i="51"/>
  <c r="B96" i="49"/>
  <c r="O95" i="51"/>
  <c r="O95" i="49"/>
  <c r="N95" i="51"/>
  <c r="N95" i="49" s="1"/>
  <c r="M95" i="51"/>
  <c r="M95" i="49" s="1"/>
  <c r="L95" i="51"/>
  <c r="L95" i="49"/>
  <c r="K95" i="51"/>
  <c r="K95" i="49"/>
  <c r="J95" i="51"/>
  <c r="J95" i="49" s="1"/>
  <c r="I95" i="51"/>
  <c r="I95" i="49" s="1"/>
  <c r="H95" i="51"/>
  <c r="H95" i="49"/>
  <c r="H36" i="49" s="1"/>
  <c r="H213" i="52" s="1"/>
  <c r="G95" i="51"/>
  <c r="G95" i="49"/>
  <c r="G36" i="49" s="1"/>
  <c r="G213" i="52" s="1"/>
  <c r="F95" i="51"/>
  <c r="F95" i="49" s="1"/>
  <c r="F36" i="49" s="1"/>
  <c r="F213" i="52" s="1"/>
  <c r="E95" i="51"/>
  <c r="E95" i="49" s="1"/>
  <c r="E36" i="49" s="1"/>
  <c r="E213" i="52" s="1"/>
  <c r="D95" i="51"/>
  <c r="D95" i="49" s="1"/>
  <c r="D36" i="49" s="1"/>
  <c r="D213" i="52" s="1"/>
  <c r="C95" i="51"/>
  <c r="C95" i="49"/>
  <c r="C36" i="49"/>
  <c r="C213" i="52" s="1"/>
  <c r="B95" i="51"/>
  <c r="B95" i="49"/>
  <c r="O94" i="51"/>
  <c r="O94" i="49" s="1"/>
  <c r="N94" i="51"/>
  <c r="N94" i="49" s="1"/>
  <c r="M94" i="51"/>
  <c r="M94" i="49"/>
  <c r="L94" i="51"/>
  <c r="L94" i="49"/>
  <c r="K94" i="51"/>
  <c r="K94" i="49" s="1"/>
  <c r="J94" i="51"/>
  <c r="J94" i="49" s="1"/>
  <c r="I94" i="51"/>
  <c r="I94" i="49"/>
  <c r="H94" i="51"/>
  <c r="H94" i="49"/>
  <c r="H35" i="49"/>
  <c r="H212" i="52" s="1"/>
  <c r="G94" i="51"/>
  <c r="G94" i="49" s="1"/>
  <c r="G35" i="49" s="1"/>
  <c r="G212" i="52" s="1"/>
  <c r="F94" i="51"/>
  <c r="F94" i="49"/>
  <c r="F35" i="49" s="1"/>
  <c r="F212" i="52" s="1"/>
  <c r="E94" i="51"/>
  <c r="E94" i="49"/>
  <c r="E35" i="49" s="1"/>
  <c r="E212" i="52" s="1"/>
  <c r="D94" i="51"/>
  <c r="D94" i="49" s="1"/>
  <c r="D35" i="49" s="1"/>
  <c r="D212" i="52" s="1"/>
  <c r="C94" i="51"/>
  <c r="C94" i="49" s="1"/>
  <c r="C35" i="49" s="1"/>
  <c r="C212" i="52" s="1"/>
  <c r="B94" i="51"/>
  <c r="B94" i="49" s="1"/>
  <c r="O93" i="51"/>
  <c r="O93" i="49" s="1"/>
  <c r="N93" i="51"/>
  <c r="N93" i="49"/>
  <c r="M93" i="51"/>
  <c r="M93" i="49"/>
  <c r="L93" i="51"/>
  <c r="L93" i="49" s="1"/>
  <c r="K93" i="51"/>
  <c r="K93" i="49" s="1"/>
  <c r="J93" i="51"/>
  <c r="J93" i="49"/>
  <c r="I93" i="51"/>
  <c r="I93" i="49"/>
  <c r="H93" i="51"/>
  <c r="H93" i="49" s="1"/>
  <c r="H34" i="49" s="1"/>
  <c r="H211" i="52" s="1"/>
  <c r="G93" i="51"/>
  <c r="G93" i="49"/>
  <c r="G34" i="49"/>
  <c r="G211" i="52" s="1"/>
  <c r="F93" i="51"/>
  <c r="F93" i="49"/>
  <c r="F34" i="49"/>
  <c r="F211" i="52" s="1"/>
  <c r="E93" i="51"/>
  <c r="E93" i="49" s="1"/>
  <c r="E34" i="49" s="1"/>
  <c r="E211" i="52" s="1"/>
  <c r="D93" i="51"/>
  <c r="D93" i="49"/>
  <c r="D34" i="49" s="1"/>
  <c r="D211" i="52" s="1"/>
  <c r="C93" i="51"/>
  <c r="C93" i="49"/>
  <c r="C34" i="49" s="1"/>
  <c r="C211" i="52" s="1"/>
  <c r="B93" i="51"/>
  <c r="B93" i="49" s="1"/>
  <c r="O92" i="51"/>
  <c r="O92" i="49"/>
  <c r="N92" i="51"/>
  <c r="N92" i="49"/>
  <c r="M92" i="51"/>
  <c r="M92" i="49" s="1"/>
  <c r="L92" i="51"/>
  <c r="L92" i="49" s="1"/>
  <c r="K92" i="51"/>
  <c r="K92" i="49"/>
  <c r="J92" i="51"/>
  <c r="J92" i="49"/>
  <c r="I92" i="51"/>
  <c r="I92" i="49" s="1"/>
  <c r="H92" i="51"/>
  <c r="H92" i="49" s="1"/>
  <c r="H33" i="49" s="1"/>
  <c r="H210" i="52" s="1"/>
  <c r="G92" i="51"/>
  <c r="G92" i="49" s="1"/>
  <c r="G33" i="49" s="1"/>
  <c r="G210" i="52" s="1"/>
  <c r="F92" i="51"/>
  <c r="F92" i="49" s="1"/>
  <c r="F33" i="49" s="1"/>
  <c r="F210" i="52" s="1"/>
  <c r="E92" i="51"/>
  <c r="E92" i="49"/>
  <c r="E33" i="49"/>
  <c r="E210" i="52" s="1"/>
  <c r="D92" i="51"/>
  <c r="D92" i="49"/>
  <c r="D33" i="49"/>
  <c r="D210" i="52" s="1"/>
  <c r="C92" i="51"/>
  <c r="C92" i="49" s="1"/>
  <c r="C33" i="49" s="1"/>
  <c r="C210" i="52" s="1"/>
  <c r="B92" i="51"/>
  <c r="B92" i="49"/>
  <c r="O91" i="51"/>
  <c r="O91" i="49"/>
  <c r="N91" i="51"/>
  <c r="N91" i="49" s="1"/>
  <c r="M91" i="51"/>
  <c r="M91" i="49" s="1"/>
  <c r="L91" i="51"/>
  <c r="L91" i="49"/>
  <c r="K91" i="51"/>
  <c r="K91" i="49"/>
  <c r="J91" i="51"/>
  <c r="J91" i="49" s="1"/>
  <c r="I91" i="51"/>
  <c r="I91" i="49" s="1"/>
  <c r="H91" i="51"/>
  <c r="H91" i="49"/>
  <c r="H32" i="49" s="1"/>
  <c r="H209" i="52" s="1"/>
  <c r="G91" i="51"/>
  <c r="G91" i="49"/>
  <c r="G32" i="49" s="1"/>
  <c r="G209" i="52" s="1"/>
  <c r="F91" i="51"/>
  <c r="F91" i="49" s="1"/>
  <c r="F32" i="49" s="1"/>
  <c r="F209" i="52" s="1"/>
  <c r="E91" i="51"/>
  <c r="E91" i="49" s="1"/>
  <c r="E32" i="49" s="1"/>
  <c r="E209" i="52" s="1"/>
  <c r="D91" i="51"/>
  <c r="D91" i="49" s="1"/>
  <c r="D32" i="49" s="1"/>
  <c r="D209" i="52" s="1"/>
  <c r="C91" i="51"/>
  <c r="C91" i="49"/>
  <c r="C32" i="49"/>
  <c r="C209" i="52" s="1"/>
  <c r="B91" i="51"/>
  <c r="B91" i="49"/>
  <c r="O90" i="51"/>
  <c r="O90" i="49" s="1"/>
  <c r="N90" i="51"/>
  <c r="N90" i="49" s="1"/>
  <c r="M90" i="51"/>
  <c r="M90" i="49"/>
  <c r="L90" i="51"/>
  <c r="L90" i="49"/>
  <c r="K90" i="51"/>
  <c r="K90" i="49" s="1"/>
  <c r="J90" i="51"/>
  <c r="J90" i="49" s="1"/>
  <c r="I90" i="51"/>
  <c r="I90" i="49"/>
  <c r="H90" i="51"/>
  <c r="H90" i="49"/>
  <c r="H31" i="49" s="1"/>
  <c r="H208" i="52" s="1"/>
  <c r="G90" i="51"/>
  <c r="G90" i="49" s="1"/>
  <c r="G31" i="49" s="1"/>
  <c r="G208" i="52" s="1"/>
  <c r="F90" i="51"/>
  <c r="F90" i="49"/>
  <c r="F31" i="49" s="1"/>
  <c r="F208" i="52" s="1"/>
  <c r="E90" i="51"/>
  <c r="E90" i="49" s="1"/>
  <c r="E31" i="49" s="1"/>
  <c r="E208" i="52" s="1"/>
  <c r="D90" i="51"/>
  <c r="D90" i="49" s="1"/>
  <c r="D31" i="49" s="1"/>
  <c r="D208" i="52" s="1"/>
  <c r="C90" i="51"/>
  <c r="C90" i="49" s="1"/>
  <c r="C31" i="49"/>
  <c r="C208" i="52" s="1"/>
  <c r="B90" i="51"/>
  <c r="B90" i="49" s="1"/>
  <c r="O89" i="51"/>
  <c r="O89" i="49" s="1"/>
  <c r="N89" i="51"/>
  <c r="N89" i="49"/>
  <c r="M89" i="51"/>
  <c r="M89" i="49"/>
  <c r="L89" i="51"/>
  <c r="L89" i="49" s="1"/>
  <c r="K89" i="51"/>
  <c r="K89" i="49" s="1"/>
  <c r="J89" i="51"/>
  <c r="J89" i="49"/>
  <c r="I89" i="51"/>
  <c r="I89" i="49"/>
  <c r="H89" i="51"/>
  <c r="H89" i="49" s="1"/>
  <c r="H30" i="49" s="1"/>
  <c r="H207" i="52" s="1"/>
  <c r="G89" i="51"/>
  <c r="G89" i="49"/>
  <c r="G30" i="49"/>
  <c r="G207" i="52" s="1"/>
  <c r="F89" i="51"/>
  <c r="F89" i="49"/>
  <c r="F30" i="49" s="1"/>
  <c r="F207" i="52" s="1"/>
  <c r="E89" i="51"/>
  <c r="E89" i="49" s="1"/>
  <c r="E30" i="49" s="1"/>
  <c r="E207" i="52" s="1"/>
  <c r="D89" i="51"/>
  <c r="D89" i="49"/>
  <c r="D30" i="49" s="1"/>
  <c r="D207" i="52" s="1"/>
  <c r="C89" i="51"/>
  <c r="C89" i="49"/>
  <c r="C30" i="49" s="1"/>
  <c r="C207" i="52" s="1"/>
  <c r="B89" i="51"/>
  <c r="B89" i="49" s="1"/>
  <c r="O88" i="51"/>
  <c r="O88" i="49"/>
  <c r="N88" i="51"/>
  <c r="N88" i="49"/>
  <c r="M88" i="51"/>
  <c r="M88" i="49" s="1"/>
  <c r="L88" i="51"/>
  <c r="L88" i="49" s="1"/>
  <c r="K88" i="51"/>
  <c r="K88" i="49"/>
  <c r="J88" i="51"/>
  <c r="J88" i="49"/>
  <c r="I88" i="51"/>
  <c r="I88" i="49" s="1"/>
  <c r="H88" i="51"/>
  <c r="H88" i="49" s="1"/>
  <c r="H29" i="49" s="1"/>
  <c r="H206" i="52" s="1"/>
  <c r="G88" i="51"/>
  <c r="G88" i="49" s="1"/>
  <c r="G29" i="49" s="1"/>
  <c r="G206" i="52" s="1"/>
  <c r="F88" i="51"/>
  <c r="F88" i="49" s="1"/>
  <c r="F29" i="49" s="1"/>
  <c r="F206" i="52" s="1"/>
  <c r="E88" i="51"/>
  <c r="E88" i="49"/>
  <c r="E29" i="49"/>
  <c r="E206" i="52" s="1"/>
  <c r="D88" i="51"/>
  <c r="D88" i="49"/>
  <c r="D29" i="49" s="1"/>
  <c r="D206" i="52" s="1"/>
  <c r="C88" i="51"/>
  <c r="C88" i="49" s="1"/>
  <c r="C29" i="49" s="1"/>
  <c r="C206" i="52" s="1"/>
  <c r="B88" i="51"/>
  <c r="B88" i="49"/>
  <c r="O87" i="51"/>
  <c r="O87" i="49"/>
  <c r="N87" i="51"/>
  <c r="N87" i="49" s="1"/>
  <c r="M87" i="51"/>
  <c r="M87" i="49" s="1"/>
  <c r="L87" i="51"/>
  <c r="L87" i="49"/>
  <c r="K87" i="51"/>
  <c r="K87" i="49"/>
  <c r="J87" i="51"/>
  <c r="J87" i="49" s="1"/>
  <c r="I87" i="51"/>
  <c r="I87" i="49" s="1"/>
  <c r="H87" i="51"/>
  <c r="H87" i="49"/>
  <c r="H28" i="49" s="1"/>
  <c r="H205" i="52" s="1"/>
  <c r="G87" i="51"/>
  <c r="G87" i="49"/>
  <c r="G28" i="49" s="1"/>
  <c r="G205" i="52" s="1"/>
  <c r="F87" i="51"/>
  <c r="F87" i="49" s="1"/>
  <c r="F28" i="49" s="1"/>
  <c r="F205" i="52" s="1"/>
  <c r="E87" i="51"/>
  <c r="E87" i="49" s="1"/>
  <c r="E28" i="49"/>
  <c r="E205" i="52" s="1"/>
  <c r="D87" i="51"/>
  <c r="D87" i="49" s="1"/>
  <c r="D28" i="49" s="1"/>
  <c r="D205" i="52" s="1"/>
  <c r="C87" i="51"/>
  <c r="C87" i="49"/>
  <c r="C28" i="49"/>
  <c r="C205" i="52" s="1"/>
  <c r="B87" i="51"/>
  <c r="B87" i="49"/>
  <c r="O86" i="51"/>
  <c r="O86" i="49" s="1"/>
  <c r="N86" i="51"/>
  <c r="N86" i="49" s="1"/>
  <c r="M86" i="51"/>
  <c r="M86" i="49"/>
  <c r="L86" i="51"/>
  <c r="L86" i="49"/>
  <c r="K86" i="51"/>
  <c r="K86" i="49" s="1"/>
  <c r="J86" i="51"/>
  <c r="J86" i="49" s="1"/>
  <c r="I86" i="51"/>
  <c r="I86" i="49"/>
  <c r="H86" i="51"/>
  <c r="H86" i="49"/>
  <c r="H27" i="49"/>
  <c r="H204" i="52" s="1"/>
  <c r="G86" i="51"/>
  <c r="G86" i="49"/>
  <c r="G27" i="49" s="1"/>
  <c r="G204" i="52" s="1"/>
  <c r="F86" i="51"/>
  <c r="F86" i="49"/>
  <c r="F27" i="49" s="1"/>
  <c r="F204" i="52" s="1"/>
  <c r="E86" i="51"/>
  <c r="E86" i="49" s="1"/>
  <c r="E27" i="49" s="1"/>
  <c r="E204" i="52" s="1"/>
  <c r="D86" i="51"/>
  <c r="D86" i="49" s="1"/>
  <c r="D27" i="49" s="1"/>
  <c r="D204" i="52" s="1"/>
  <c r="C86" i="51"/>
  <c r="C86" i="49" s="1"/>
  <c r="C27" i="49" s="1"/>
  <c r="C204" i="52" s="1"/>
  <c r="B86" i="51"/>
  <c r="B86" i="49" s="1"/>
  <c r="O85" i="51"/>
  <c r="O85" i="49" s="1"/>
  <c r="N85" i="51"/>
  <c r="N85" i="49"/>
  <c r="M85" i="51"/>
  <c r="M85" i="49"/>
  <c r="L85" i="51"/>
  <c r="L85" i="49" s="1"/>
  <c r="K85" i="51"/>
  <c r="K85" i="49" s="1"/>
  <c r="J85" i="51"/>
  <c r="J85" i="49"/>
  <c r="I85" i="51"/>
  <c r="I85" i="49"/>
  <c r="H85" i="51"/>
  <c r="H85" i="49" s="1"/>
  <c r="H26" i="49" s="1"/>
  <c r="H203" i="52" s="1"/>
  <c r="G85" i="51"/>
  <c r="G85" i="49"/>
  <c r="G26" i="49"/>
  <c r="G203" i="52" s="1"/>
  <c r="F85" i="51"/>
  <c r="F85" i="49"/>
  <c r="F26" i="49"/>
  <c r="F203" i="52" s="1"/>
  <c r="E85" i="51"/>
  <c r="E85" i="49"/>
  <c r="E26" i="49" s="1"/>
  <c r="E203" i="52" s="1"/>
  <c r="D85" i="51"/>
  <c r="D85" i="49"/>
  <c r="D26" i="49" s="1"/>
  <c r="D203" i="52" s="1"/>
  <c r="C85" i="51"/>
  <c r="C85" i="49"/>
  <c r="C26" i="49" s="1"/>
  <c r="C203" i="52" s="1"/>
  <c r="B85" i="51"/>
  <c r="B85" i="49" s="1"/>
  <c r="O84" i="51"/>
  <c r="O84" i="49"/>
  <c r="N84" i="51"/>
  <c r="N84" i="49"/>
  <c r="M84" i="51"/>
  <c r="M84" i="49" s="1"/>
  <c r="L84" i="51"/>
  <c r="L84" i="49" s="1"/>
  <c r="K84" i="51"/>
  <c r="K84" i="49"/>
  <c r="J84" i="51"/>
  <c r="J84" i="49"/>
  <c r="I84" i="51"/>
  <c r="I84" i="49" s="1"/>
  <c r="H84" i="51"/>
  <c r="H84" i="49" s="1"/>
  <c r="H25" i="49" s="1"/>
  <c r="H202" i="52" s="1"/>
  <c r="G84" i="51"/>
  <c r="G84" i="49" s="1"/>
  <c r="G25" i="49" s="1"/>
  <c r="G202" i="52" s="1"/>
  <c r="F84" i="51"/>
  <c r="F84" i="49" s="1"/>
  <c r="F25" i="49" s="1"/>
  <c r="F202" i="52" s="1"/>
  <c r="E84" i="51"/>
  <c r="E84" i="49"/>
  <c r="E25" i="49"/>
  <c r="E202" i="52" s="1"/>
  <c r="D84" i="51"/>
  <c r="D84" i="49"/>
  <c r="D25" i="49"/>
  <c r="D202" i="52" s="1"/>
  <c r="C84" i="51"/>
  <c r="C84" i="49"/>
  <c r="C25" i="49" s="1"/>
  <c r="C202" i="52" s="1"/>
  <c r="B84" i="51"/>
  <c r="B84" i="49"/>
  <c r="O83" i="51"/>
  <c r="O83" i="49"/>
  <c r="N83" i="51"/>
  <c r="N83" i="49" s="1"/>
  <c r="M83" i="51"/>
  <c r="M83" i="49" s="1"/>
  <c r="L83" i="51"/>
  <c r="L83" i="49"/>
  <c r="K83" i="51"/>
  <c r="K83" i="49"/>
  <c r="J83" i="51"/>
  <c r="J83" i="49" s="1"/>
  <c r="I83" i="51"/>
  <c r="I83" i="49" s="1"/>
  <c r="H83" i="51"/>
  <c r="H83" i="49"/>
  <c r="H24" i="49" s="1"/>
  <c r="H201" i="52" s="1"/>
  <c r="G83" i="51"/>
  <c r="G83" i="49"/>
  <c r="G24" i="49" s="1"/>
  <c r="G201" i="52" s="1"/>
  <c r="F83" i="51"/>
  <c r="F83" i="49" s="1"/>
  <c r="F24" i="49" s="1"/>
  <c r="F201" i="52" s="1"/>
  <c r="E83" i="51"/>
  <c r="E83" i="49" s="1"/>
  <c r="E24" i="49"/>
  <c r="E201" i="52" s="1"/>
  <c r="D83" i="51"/>
  <c r="D83" i="49" s="1"/>
  <c r="D24" i="49" s="1"/>
  <c r="D201" i="52" s="1"/>
  <c r="C83" i="51"/>
  <c r="C83" i="49"/>
  <c r="C24" i="49"/>
  <c r="C201" i="52" s="1"/>
  <c r="B83" i="51"/>
  <c r="B83" i="49"/>
  <c r="O82" i="51"/>
  <c r="O82" i="49" s="1"/>
  <c r="N82" i="51"/>
  <c r="N82" i="49" s="1"/>
  <c r="M82" i="51"/>
  <c r="M82" i="49"/>
  <c r="L82" i="51"/>
  <c r="L82" i="49"/>
  <c r="K82" i="51"/>
  <c r="K82" i="49" s="1"/>
  <c r="J82" i="51"/>
  <c r="J82" i="49" s="1"/>
  <c r="I82" i="51"/>
  <c r="I82" i="49"/>
  <c r="H82" i="51"/>
  <c r="H82" i="49"/>
  <c r="H23" i="49"/>
  <c r="H200" i="52" s="1"/>
  <c r="G82" i="51"/>
  <c r="G82" i="49"/>
  <c r="G23" i="49" s="1"/>
  <c r="G200" i="52" s="1"/>
  <c r="F82" i="51"/>
  <c r="F82" i="49"/>
  <c r="F23" i="49" s="1"/>
  <c r="F200" i="52" s="1"/>
  <c r="E82" i="51"/>
  <c r="E82" i="49" s="1"/>
  <c r="E23" i="49" s="1"/>
  <c r="E200" i="52" s="1"/>
  <c r="D82" i="51"/>
  <c r="D82" i="49" s="1"/>
  <c r="D23" i="49" s="1"/>
  <c r="D200" i="52" s="1"/>
  <c r="C82" i="51"/>
  <c r="C82" i="49" s="1"/>
  <c r="C23" i="49" s="1"/>
  <c r="C200" i="52" s="1"/>
  <c r="B82" i="51"/>
  <c r="B82" i="49" s="1"/>
  <c r="O81" i="51"/>
  <c r="O81" i="49" s="1"/>
  <c r="N81" i="51"/>
  <c r="N81" i="49"/>
  <c r="M81" i="51"/>
  <c r="M81" i="49"/>
  <c r="L81" i="51"/>
  <c r="L81" i="49" s="1"/>
  <c r="K81" i="51"/>
  <c r="K81" i="49" s="1"/>
  <c r="J81" i="51"/>
  <c r="J81" i="49"/>
  <c r="I81" i="51"/>
  <c r="I81" i="49"/>
  <c r="H81" i="51"/>
  <c r="H81" i="49" s="1"/>
  <c r="H22" i="49" s="1"/>
  <c r="H199" i="52" s="1"/>
  <c r="G81" i="51"/>
  <c r="G81" i="49"/>
  <c r="G22" i="49"/>
  <c r="G199" i="52" s="1"/>
  <c r="F81" i="51"/>
  <c r="F81" i="49"/>
  <c r="F22" i="49"/>
  <c r="F199" i="52" s="1"/>
  <c r="E81" i="51"/>
  <c r="E81" i="49"/>
  <c r="E22" i="49" s="1"/>
  <c r="E199" i="52" s="1"/>
  <c r="D81" i="51"/>
  <c r="D81" i="49"/>
  <c r="D22" i="49" s="1"/>
  <c r="D199" i="52" s="1"/>
  <c r="C81" i="51"/>
  <c r="C81" i="49"/>
  <c r="C22" i="49" s="1"/>
  <c r="C199" i="52" s="1"/>
  <c r="B81" i="51"/>
  <c r="B81" i="49" s="1"/>
  <c r="O80" i="51"/>
  <c r="O80" i="49"/>
  <c r="N80" i="51"/>
  <c r="N80" i="49"/>
  <c r="M80" i="51"/>
  <c r="M80" i="49" s="1"/>
  <c r="L80" i="51"/>
  <c r="L80" i="49" s="1"/>
  <c r="K80" i="51"/>
  <c r="K80" i="49"/>
  <c r="J80" i="51"/>
  <c r="J80" i="49"/>
  <c r="I80" i="51"/>
  <c r="I80" i="49" s="1"/>
  <c r="H80" i="51"/>
  <c r="H80" i="49" s="1"/>
  <c r="H21" i="49" s="1"/>
  <c r="H198" i="52" s="1"/>
  <c r="G80" i="51"/>
  <c r="G80" i="49" s="1"/>
  <c r="G21" i="49" s="1"/>
  <c r="G198" i="52" s="1"/>
  <c r="F80" i="51"/>
  <c r="F80" i="49" s="1"/>
  <c r="F21" i="49" s="1"/>
  <c r="F198" i="52" s="1"/>
  <c r="E80" i="51"/>
  <c r="E80" i="49"/>
  <c r="E21" i="49"/>
  <c r="E198" i="52" s="1"/>
  <c r="D80" i="51"/>
  <c r="D80" i="49"/>
  <c r="D21" i="49"/>
  <c r="D198" i="52" s="1"/>
  <c r="C80" i="51"/>
  <c r="C80" i="49"/>
  <c r="C21" i="49" s="1"/>
  <c r="C198" i="52" s="1"/>
  <c r="B80" i="51"/>
  <c r="B80" i="49"/>
  <c r="O79" i="51"/>
  <c r="O79" i="49"/>
  <c r="N79" i="51"/>
  <c r="N79" i="49" s="1"/>
  <c r="M79" i="51"/>
  <c r="M79" i="49" s="1"/>
  <c r="L79" i="51"/>
  <c r="L79" i="49"/>
  <c r="K79" i="51"/>
  <c r="K79" i="49"/>
  <c r="J79" i="51"/>
  <c r="J79" i="49" s="1"/>
  <c r="I79" i="51"/>
  <c r="I79" i="49" s="1"/>
  <c r="H79" i="51"/>
  <c r="H79" i="49"/>
  <c r="H20" i="49" s="1"/>
  <c r="H197" i="52" s="1"/>
  <c r="G79" i="51"/>
  <c r="G79" i="49"/>
  <c r="G20" i="49" s="1"/>
  <c r="G197" i="52" s="1"/>
  <c r="F79" i="51"/>
  <c r="F79" i="49" s="1"/>
  <c r="F20" i="49" s="1"/>
  <c r="F197" i="52" s="1"/>
  <c r="E79" i="51"/>
  <c r="E79" i="49" s="1"/>
  <c r="E20" i="49"/>
  <c r="E197" i="52" s="1"/>
  <c r="D79" i="51"/>
  <c r="D79" i="49" s="1"/>
  <c r="D20" i="49" s="1"/>
  <c r="D197" i="52" s="1"/>
  <c r="C79" i="51"/>
  <c r="C79" i="49"/>
  <c r="C20" i="49"/>
  <c r="C197" i="52" s="1"/>
  <c r="B79" i="51"/>
  <c r="B79" i="49"/>
  <c r="O78" i="51"/>
  <c r="O78" i="49" s="1"/>
  <c r="N78" i="51"/>
  <c r="N78" i="49" s="1"/>
  <c r="M78" i="51"/>
  <c r="M78" i="49"/>
  <c r="L78" i="51"/>
  <c r="L78" i="49"/>
  <c r="K78" i="51"/>
  <c r="K78" i="49" s="1"/>
  <c r="J78" i="51"/>
  <c r="J78" i="49" s="1"/>
  <c r="I78" i="51"/>
  <c r="I78" i="49"/>
  <c r="H78" i="51"/>
  <c r="H78" i="49"/>
  <c r="H19" i="49"/>
  <c r="H196" i="52" s="1"/>
  <c r="G78" i="51"/>
  <c r="G78" i="49"/>
  <c r="G19" i="49" s="1"/>
  <c r="G196" i="52" s="1"/>
  <c r="F78" i="51"/>
  <c r="F78" i="49"/>
  <c r="F19" i="49" s="1"/>
  <c r="F196" i="52" s="1"/>
  <c r="E78" i="51"/>
  <c r="E78" i="49" s="1"/>
  <c r="E19" i="49" s="1"/>
  <c r="E196" i="52" s="1"/>
  <c r="D78" i="51"/>
  <c r="D78" i="49" s="1"/>
  <c r="D19" i="49"/>
  <c r="D196" i="52" s="1"/>
  <c r="C78" i="51"/>
  <c r="C78" i="49"/>
  <c r="C19" i="49" s="1"/>
  <c r="C196" i="52" s="1"/>
  <c r="B78" i="51"/>
  <c r="B78" i="49" s="1"/>
  <c r="O77" i="51"/>
  <c r="O77" i="49" s="1"/>
  <c r="N77" i="51"/>
  <c r="N77" i="49" s="1"/>
  <c r="M77" i="51"/>
  <c r="M77" i="49" s="1"/>
  <c r="L77" i="51"/>
  <c r="L77" i="49" s="1"/>
  <c r="K77" i="51"/>
  <c r="K77" i="49"/>
  <c r="J77" i="51"/>
  <c r="J77" i="49" s="1"/>
  <c r="I77" i="51"/>
  <c r="I77" i="49"/>
  <c r="H77" i="51"/>
  <c r="H77" i="49"/>
  <c r="H18" i="49" s="1"/>
  <c r="H195" i="52" s="1"/>
  <c r="G77" i="51"/>
  <c r="G77" i="49"/>
  <c r="G18" i="49" s="1"/>
  <c r="G195" i="52" s="1"/>
  <c r="F77" i="51"/>
  <c r="F77" i="49"/>
  <c r="F18" i="49" s="1"/>
  <c r="F195" i="52" s="1"/>
  <c r="E77" i="51"/>
  <c r="E77" i="49" s="1"/>
  <c r="E18" i="49" s="1"/>
  <c r="E195" i="52" s="1"/>
  <c r="D77" i="51"/>
  <c r="D77" i="49" s="1"/>
  <c r="D18" i="49" s="1"/>
  <c r="D195" i="52" s="1"/>
  <c r="C77" i="51"/>
  <c r="C77" i="49" s="1"/>
  <c r="C18" i="49" s="1"/>
  <c r="C195" i="52" s="1"/>
  <c r="B77" i="51"/>
  <c r="B77" i="49"/>
  <c r="O76" i="51"/>
  <c r="O76" i="49" s="1"/>
  <c r="N76" i="51"/>
  <c r="N76" i="49"/>
  <c r="M76" i="51"/>
  <c r="M76" i="49"/>
  <c r="L76" i="51"/>
  <c r="L76" i="49"/>
  <c r="J76" i="51"/>
  <c r="J76" i="49" s="1"/>
  <c r="I76" i="51"/>
  <c r="I76" i="49"/>
  <c r="H76" i="51"/>
  <c r="H76" i="49"/>
  <c r="H17" i="49" s="1"/>
  <c r="H194" i="52" s="1"/>
  <c r="G76" i="51"/>
  <c r="G76" i="49"/>
  <c r="G17" i="49" s="1"/>
  <c r="G194" i="52" s="1"/>
  <c r="F76" i="51"/>
  <c r="F76" i="49"/>
  <c r="F17" i="49" s="1"/>
  <c r="F194" i="52" s="1"/>
  <c r="E76" i="51"/>
  <c r="E76" i="49" s="1"/>
  <c r="E17" i="49" s="1"/>
  <c r="E194" i="52" s="1"/>
  <c r="D76" i="51"/>
  <c r="D76" i="49" s="1"/>
  <c r="D17" i="49" s="1"/>
  <c r="D194" i="52" s="1"/>
  <c r="C76" i="51"/>
  <c r="C76" i="49" s="1"/>
  <c r="C17" i="49" s="1"/>
  <c r="C194" i="52" s="1"/>
  <c r="B76" i="51"/>
  <c r="B76" i="49"/>
  <c r="O75" i="51"/>
  <c r="O75" i="49" s="1"/>
  <c r="N75" i="51"/>
  <c r="N75" i="49"/>
  <c r="M75" i="51"/>
  <c r="M75" i="49"/>
  <c r="L75" i="51"/>
  <c r="L75" i="49"/>
  <c r="K75" i="51"/>
  <c r="K75" i="49" s="1"/>
  <c r="J75" i="51"/>
  <c r="J75" i="49"/>
  <c r="I75" i="51"/>
  <c r="I75" i="49"/>
  <c r="H75" i="51"/>
  <c r="H75" i="49"/>
  <c r="H16" i="49"/>
  <c r="H193" i="52" s="1"/>
  <c r="G75" i="51"/>
  <c r="G75" i="49"/>
  <c r="G16" i="49"/>
  <c r="G193" i="52" s="1"/>
  <c r="F75" i="51"/>
  <c r="F75" i="49"/>
  <c r="F16" i="49" s="1"/>
  <c r="F193" i="52" s="1"/>
  <c r="E75" i="51"/>
  <c r="E75" i="49"/>
  <c r="E16" i="49" s="1"/>
  <c r="E193" i="52" s="1"/>
  <c r="D75" i="51"/>
  <c r="D75" i="49"/>
  <c r="D16" i="49" s="1"/>
  <c r="D193" i="52" s="1"/>
  <c r="C75" i="51"/>
  <c r="C75" i="49" s="1"/>
  <c r="C16" i="49" s="1"/>
  <c r="C193" i="52" s="1"/>
  <c r="B75" i="51"/>
  <c r="B75" i="49" s="1"/>
  <c r="O74" i="51"/>
  <c r="O74" i="49"/>
  <c r="N74" i="51"/>
  <c r="N74" i="49"/>
  <c r="M74" i="51"/>
  <c r="M74" i="49"/>
  <c r="L74" i="51"/>
  <c r="L74" i="49" s="1"/>
  <c r="K74" i="51"/>
  <c r="K74" i="49"/>
  <c r="J74" i="51"/>
  <c r="J74" i="49"/>
  <c r="I74" i="51"/>
  <c r="I74" i="49"/>
  <c r="H74" i="51"/>
  <c r="H74" i="49" s="1"/>
  <c r="H15" i="49" s="1"/>
  <c r="H192" i="52" s="1"/>
  <c r="G74" i="51"/>
  <c r="G74" i="49" s="1"/>
  <c r="G15" i="49" s="1"/>
  <c r="G192" i="52" s="1"/>
  <c r="F74" i="51"/>
  <c r="F74" i="49"/>
  <c r="F15" i="49"/>
  <c r="F192" i="52" s="1"/>
  <c r="E74" i="51"/>
  <c r="E74" i="49"/>
  <c r="E15" i="49"/>
  <c r="E192" i="52" s="1"/>
  <c r="D74" i="51"/>
  <c r="D74" i="49"/>
  <c r="D15" i="49" s="1"/>
  <c r="D192" i="52" s="1"/>
  <c r="C74" i="51"/>
  <c r="C74" i="49"/>
  <c r="C15" i="49" s="1"/>
  <c r="C192" i="52" s="1"/>
  <c r="B74" i="51"/>
  <c r="B74" i="49"/>
  <c r="O73" i="51"/>
  <c r="O73" i="49"/>
  <c r="N73" i="51"/>
  <c r="N73" i="49"/>
  <c r="M73" i="51"/>
  <c r="M73" i="49" s="1"/>
  <c r="L73" i="51"/>
  <c r="L73" i="49"/>
  <c r="K73" i="51"/>
  <c r="K73" i="49"/>
  <c r="J73" i="51"/>
  <c r="J73" i="49"/>
  <c r="I73" i="51"/>
  <c r="I73" i="49" s="1"/>
  <c r="H73" i="51"/>
  <c r="H73" i="49"/>
  <c r="H14" i="49" s="1"/>
  <c r="H191" i="52" s="1"/>
  <c r="G73" i="51"/>
  <c r="G73" i="49" s="1"/>
  <c r="G14" i="49" s="1"/>
  <c r="G191" i="52" s="1"/>
  <c r="F73" i="51"/>
  <c r="F73" i="49" s="1"/>
  <c r="F14" i="49" s="1"/>
  <c r="F191" i="52" s="1"/>
  <c r="E73" i="51"/>
  <c r="E73" i="49" s="1"/>
  <c r="E14" i="49" s="1"/>
  <c r="E191" i="52" s="1"/>
  <c r="D73" i="51"/>
  <c r="D73" i="49"/>
  <c r="D14" i="49"/>
  <c r="D191" i="52" s="1"/>
  <c r="C73" i="51"/>
  <c r="C73" i="49"/>
  <c r="C14" i="49"/>
  <c r="C191" i="52" s="1"/>
  <c r="B73" i="51"/>
  <c r="B73" i="49"/>
  <c r="O72" i="51"/>
  <c r="O72" i="49"/>
  <c r="N72" i="51"/>
  <c r="N72" i="49" s="1"/>
  <c r="M72" i="51"/>
  <c r="M72" i="49"/>
  <c r="L72" i="51"/>
  <c r="L72" i="49"/>
  <c r="K72" i="51"/>
  <c r="K72" i="49"/>
  <c r="J72" i="51"/>
  <c r="J72" i="49" s="1"/>
  <c r="I72" i="51"/>
  <c r="I72" i="49"/>
  <c r="H72" i="51"/>
  <c r="H72" i="49"/>
  <c r="H13" i="49" s="1"/>
  <c r="H190" i="52" s="1"/>
  <c r="G72" i="51"/>
  <c r="G72" i="49"/>
  <c r="G13" i="49" s="1"/>
  <c r="G190" i="52" s="1"/>
  <c r="F72" i="51"/>
  <c r="F72" i="49"/>
  <c r="F13" i="49" s="1"/>
  <c r="F190" i="52" s="1"/>
  <c r="E72" i="51"/>
  <c r="E72" i="49" s="1"/>
  <c r="E13" i="49" s="1"/>
  <c r="E190" i="52" s="1"/>
  <c r="D72" i="51"/>
  <c r="D72" i="49" s="1"/>
  <c r="D13" i="49" s="1"/>
  <c r="D190" i="52" s="1"/>
  <c r="C72" i="51"/>
  <c r="C72" i="49" s="1"/>
  <c r="C13" i="49" s="1"/>
  <c r="C190" i="52" s="1"/>
  <c r="B72" i="51"/>
  <c r="B72" i="49"/>
  <c r="O71" i="51"/>
  <c r="O71" i="49" s="1"/>
  <c r="N71" i="51"/>
  <c r="N71" i="49"/>
  <c r="M71" i="51"/>
  <c r="M71" i="49"/>
  <c r="L71" i="51"/>
  <c r="L71" i="49"/>
  <c r="K71" i="51"/>
  <c r="K71" i="49" s="1"/>
  <c r="J71" i="51"/>
  <c r="J71" i="49"/>
  <c r="I71" i="51"/>
  <c r="I71" i="49"/>
  <c r="H71" i="51"/>
  <c r="H71" i="49"/>
  <c r="H12" i="49"/>
  <c r="H189" i="52" s="1"/>
  <c r="G71" i="51"/>
  <c r="G71" i="49"/>
  <c r="G12" i="49"/>
  <c r="G189" i="52" s="1"/>
  <c r="F71" i="51"/>
  <c r="F71" i="49"/>
  <c r="F12" i="49" s="1"/>
  <c r="F189" i="52" s="1"/>
  <c r="E71" i="51"/>
  <c r="E71" i="49"/>
  <c r="E12" i="49" s="1"/>
  <c r="E189" i="52" s="1"/>
  <c r="D71" i="51"/>
  <c r="D71" i="49"/>
  <c r="D12" i="49" s="1"/>
  <c r="D189" i="52" s="1"/>
  <c r="C71" i="51"/>
  <c r="C71" i="49" s="1"/>
  <c r="C12" i="49" s="1"/>
  <c r="C189" i="52" s="1"/>
  <c r="B71" i="51"/>
  <c r="B71" i="49" s="1"/>
  <c r="O70" i="51"/>
  <c r="O70" i="49"/>
  <c r="N70" i="51"/>
  <c r="N70" i="49"/>
  <c r="M70" i="51"/>
  <c r="M70" i="49"/>
  <c r="L70" i="51"/>
  <c r="L70" i="49" s="1"/>
  <c r="K70" i="51"/>
  <c r="K70" i="49"/>
  <c r="J70" i="51"/>
  <c r="J70" i="49"/>
  <c r="I70" i="51"/>
  <c r="I70" i="49"/>
  <c r="H70" i="51"/>
  <c r="H70" i="49" s="1"/>
  <c r="H11" i="49" s="1"/>
  <c r="H188" i="52" s="1"/>
  <c r="G70" i="51"/>
  <c r="G70" i="49" s="1"/>
  <c r="G11" i="49" s="1"/>
  <c r="G188" i="52" s="1"/>
  <c r="F70" i="51"/>
  <c r="F70" i="49"/>
  <c r="F11" i="49"/>
  <c r="F188" i="52" s="1"/>
  <c r="E70" i="51"/>
  <c r="E70" i="49"/>
  <c r="E11" i="49"/>
  <c r="E188" i="52" s="1"/>
  <c r="D70" i="51"/>
  <c r="D70" i="49" s="1"/>
  <c r="D11" i="49" s="1"/>
  <c r="D188" i="52" s="1"/>
  <c r="C70" i="51"/>
  <c r="C70" i="49"/>
  <c r="C11" i="49" s="1"/>
  <c r="C188" i="52" s="1"/>
  <c r="B70" i="51"/>
  <c r="B70" i="49"/>
  <c r="O69" i="51"/>
  <c r="O69" i="49" s="1"/>
  <c r="N69" i="51"/>
  <c r="N69" i="49"/>
  <c r="M69" i="51"/>
  <c r="M69" i="49" s="1"/>
  <c r="L69" i="51"/>
  <c r="L69" i="49"/>
  <c r="K69" i="51"/>
  <c r="K69" i="49" s="1"/>
  <c r="J69" i="51"/>
  <c r="J69" i="49"/>
  <c r="I69" i="51"/>
  <c r="I69" i="49" s="1"/>
  <c r="H69" i="51"/>
  <c r="H69" i="49"/>
  <c r="H10" i="49" s="1"/>
  <c r="H187" i="52" s="1"/>
  <c r="G69" i="51"/>
  <c r="G69" i="49"/>
  <c r="G10" i="49"/>
  <c r="G187" i="52" s="1"/>
  <c r="F69" i="51"/>
  <c r="F69" i="49" s="1"/>
  <c r="F10" i="49" s="1"/>
  <c r="F187" i="52" s="1"/>
  <c r="E69" i="51"/>
  <c r="E69" i="49" s="1"/>
  <c r="E10" i="49" s="1"/>
  <c r="E187" i="52" s="1"/>
  <c r="D69" i="51"/>
  <c r="D69" i="49"/>
  <c r="D10" i="49"/>
  <c r="D187" i="52" s="1"/>
  <c r="C69" i="51"/>
  <c r="C69" i="49"/>
  <c r="C10" i="49"/>
  <c r="C187" i="52" s="1"/>
  <c r="B69" i="51"/>
  <c r="B69" i="49" s="1"/>
  <c r="O68" i="51"/>
  <c r="O68" i="49"/>
  <c r="N68" i="51"/>
  <c r="N68" i="49" s="1"/>
  <c r="M68" i="51"/>
  <c r="M68" i="49"/>
  <c r="L68" i="51"/>
  <c r="L68" i="49" s="1"/>
  <c r="K68" i="51"/>
  <c r="K68" i="49"/>
  <c r="J68" i="51"/>
  <c r="J68" i="49" s="1"/>
  <c r="I68" i="51"/>
  <c r="I68" i="49"/>
  <c r="H68" i="51"/>
  <c r="H68" i="49" s="1"/>
  <c r="H9" i="49" s="1"/>
  <c r="H186" i="52" s="1"/>
  <c r="G68" i="51"/>
  <c r="G68" i="49"/>
  <c r="G9" i="49" s="1"/>
  <c r="G186" i="52" s="1"/>
  <c r="F68" i="51"/>
  <c r="F68" i="49"/>
  <c r="F9" i="49" s="1"/>
  <c r="F186" i="52" s="1"/>
  <c r="E68" i="51"/>
  <c r="E68" i="49"/>
  <c r="E9" i="49"/>
  <c r="E186" i="52" s="1"/>
  <c r="D68" i="51"/>
  <c r="D68" i="49" s="1"/>
  <c r="D9" i="49" s="1"/>
  <c r="D186" i="52" s="1"/>
  <c r="C68" i="51"/>
  <c r="C68" i="49" s="1"/>
  <c r="C9" i="49" s="1"/>
  <c r="C186" i="52" s="1"/>
  <c r="B68" i="51"/>
  <c r="B68" i="49"/>
  <c r="O67" i="51"/>
  <c r="O67" i="49" s="1"/>
  <c r="N67" i="51"/>
  <c r="N67" i="49"/>
  <c r="M67" i="51"/>
  <c r="M67" i="49" s="1"/>
  <c r="L67" i="51"/>
  <c r="L67" i="49"/>
  <c r="K67" i="51"/>
  <c r="K67" i="49" s="1"/>
  <c r="J67" i="51"/>
  <c r="J67" i="49"/>
  <c r="I67" i="51"/>
  <c r="I67" i="49" s="1"/>
  <c r="H67" i="51"/>
  <c r="H67" i="49"/>
  <c r="H8" i="49"/>
  <c r="H185" i="52" s="1"/>
  <c r="G67" i="51"/>
  <c r="G67" i="49" s="1"/>
  <c r="G8" i="49" s="1"/>
  <c r="G185" i="52" s="1"/>
  <c r="F67" i="51"/>
  <c r="F67" i="49" s="1"/>
  <c r="F8" i="49" s="1"/>
  <c r="F185" i="52" s="1"/>
  <c r="E67" i="51"/>
  <c r="E67" i="49"/>
  <c r="E8" i="49" s="1"/>
  <c r="E185" i="52" s="1"/>
  <c r="D67" i="51"/>
  <c r="D67" i="49"/>
  <c r="D8" i="49" s="1"/>
  <c r="D185" i="52" s="1"/>
  <c r="C67" i="51"/>
  <c r="C67" i="49"/>
  <c r="C8" i="49"/>
  <c r="C185" i="52" s="1"/>
  <c r="B67" i="51"/>
  <c r="B67" i="49" s="1"/>
  <c r="O66" i="51"/>
  <c r="O66" i="49"/>
  <c r="N66" i="51"/>
  <c r="N66" i="49" s="1"/>
  <c r="M66" i="51"/>
  <c r="M66" i="49"/>
  <c r="L66" i="51"/>
  <c r="L66" i="49" s="1"/>
  <c r="K66" i="51"/>
  <c r="K66" i="49"/>
  <c r="J66" i="51"/>
  <c r="J66" i="49" s="1"/>
  <c r="I66" i="51"/>
  <c r="I66" i="49"/>
  <c r="H66" i="51"/>
  <c r="H66" i="49" s="1"/>
  <c r="H7" i="49" s="1"/>
  <c r="H184" i="52" s="1"/>
  <c r="G66" i="51"/>
  <c r="G66" i="49" s="1"/>
  <c r="G7" i="49" s="1"/>
  <c r="G184" i="52" s="1"/>
  <c r="F66" i="51"/>
  <c r="F66" i="49"/>
  <c r="F7" i="49"/>
  <c r="F184" i="52" s="1"/>
  <c r="E66" i="51"/>
  <c r="E66" i="49" s="1"/>
  <c r="E7" i="49" s="1"/>
  <c r="E184" i="52" s="1"/>
  <c r="D66" i="51"/>
  <c r="D66" i="49" s="1"/>
  <c r="D7" i="49" s="1"/>
  <c r="D184" i="52" s="1"/>
  <c r="C66" i="51"/>
  <c r="C66" i="49"/>
  <c r="C7" i="49" s="1"/>
  <c r="C184" i="52" s="1"/>
  <c r="B66" i="51"/>
  <c r="B66" i="49"/>
  <c r="O65" i="51"/>
  <c r="O65" i="49" s="1"/>
  <c r="N65" i="51"/>
  <c r="N65" i="49"/>
  <c r="M65" i="51"/>
  <c r="M65" i="49" s="1"/>
  <c r="L65" i="51"/>
  <c r="L65" i="49"/>
  <c r="K65" i="51"/>
  <c r="K65" i="49" s="1"/>
  <c r="J65" i="51"/>
  <c r="J65" i="49"/>
  <c r="I65" i="51"/>
  <c r="I65" i="49" s="1"/>
  <c r="H65" i="51"/>
  <c r="H65" i="49"/>
  <c r="H6" i="49" s="1"/>
  <c r="H183" i="52" s="1"/>
  <c r="G65" i="51"/>
  <c r="G65" i="49"/>
  <c r="G6" i="49"/>
  <c r="G183" i="52" s="1"/>
  <c r="F65" i="51"/>
  <c r="F65" i="49" s="1"/>
  <c r="F6" i="49" s="1"/>
  <c r="F183" i="52" s="1"/>
  <c r="E65" i="51"/>
  <c r="E65" i="49" s="1"/>
  <c r="E6" i="49" s="1"/>
  <c r="E183" i="52" s="1"/>
  <c r="D65" i="51"/>
  <c r="D65" i="49"/>
  <c r="D6" i="49"/>
  <c r="D183" i="52" s="1"/>
  <c r="C65" i="51"/>
  <c r="C65" i="49"/>
  <c r="C6" i="49"/>
  <c r="C183" i="52" s="1"/>
  <c r="B65" i="51"/>
  <c r="B65" i="49" s="1"/>
  <c r="O64" i="51"/>
  <c r="O64" i="49"/>
  <c r="N64" i="51"/>
  <c r="N64" i="49" s="1"/>
  <c r="M64" i="51"/>
  <c r="M64" i="49"/>
  <c r="L64" i="51"/>
  <c r="L64" i="49" s="1"/>
  <c r="K64" i="51"/>
  <c r="K64" i="49"/>
  <c r="J64" i="51"/>
  <c r="J64" i="49" s="1"/>
  <c r="I64" i="51"/>
  <c r="I64" i="49"/>
  <c r="H64" i="51"/>
  <c r="H64" i="49" s="1"/>
  <c r="H5" i="49" s="1"/>
  <c r="H182" i="52" s="1"/>
  <c r="G64" i="51"/>
  <c r="G64" i="49"/>
  <c r="G5" i="49" s="1"/>
  <c r="G182" i="52" s="1"/>
  <c r="F64" i="51"/>
  <c r="F64" i="49"/>
  <c r="F5" i="49" s="1"/>
  <c r="F182" i="52" s="1"/>
  <c r="E64" i="51"/>
  <c r="E64" i="49"/>
  <c r="E5" i="49"/>
  <c r="E182" i="52" s="1"/>
  <c r="D64" i="51"/>
  <c r="D64" i="49" s="1"/>
  <c r="D5" i="49" s="1"/>
  <c r="D182" i="52" s="1"/>
  <c r="C64" i="51"/>
  <c r="C64" i="49" s="1"/>
  <c r="C5" i="49" s="1"/>
  <c r="C182" i="52" s="1"/>
  <c r="B64" i="51"/>
  <c r="B64" i="49"/>
  <c r="P56" i="51"/>
  <c r="P233" i="51" s="1"/>
  <c r="O56" i="51"/>
  <c r="O233" i="51"/>
  <c r="N56" i="51"/>
  <c r="N233" i="51" s="1"/>
  <c r="M56" i="51"/>
  <c r="M233" i="51"/>
  <c r="L56" i="51"/>
  <c r="L233" i="51" s="1"/>
  <c r="K56" i="51"/>
  <c r="K233" i="51"/>
  <c r="J56" i="51"/>
  <c r="J233" i="51" s="1"/>
  <c r="I56" i="51"/>
  <c r="I233" i="51"/>
  <c r="H56" i="51"/>
  <c r="H233" i="51" s="1"/>
  <c r="G56" i="51"/>
  <c r="G233" i="51"/>
  <c r="F56" i="51"/>
  <c r="F233" i="51" s="1"/>
  <c r="E56" i="51"/>
  <c r="E233" i="51"/>
  <c r="D56" i="51"/>
  <c r="D233" i="51" s="1"/>
  <c r="C56" i="51"/>
  <c r="C233" i="51"/>
  <c r="B56" i="51"/>
  <c r="B233" i="51" s="1"/>
  <c r="P55" i="51"/>
  <c r="P232" i="51"/>
  <c r="O55" i="51"/>
  <c r="O232" i="51" s="1"/>
  <c r="N55" i="51"/>
  <c r="N232" i="51"/>
  <c r="M55" i="51"/>
  <c r="M232" i="51" s="1"/>
  <c r="L55" i="51"/>
  <c r="L232" i="51"/>
  <c r="K55" i="51"/>
  <c r="K232" i="51" s="1"/>
  <c r="J55" i="51"/>
  <c r="J232" i="51"/>
  <c r="I55" i="51"/>
  <c r="I232" i="51" s="1"/>
  <c r="H55" i="51"/>
  <c r="H232" i="51"/>
  <c r="G55" i="51"/>
  <c r="G232" i="51" s="1"/>
  <c r="F55" i="51"/>
  <c r="F232" i="51"/>
  <c r="E55" i="51"/>
  <c r="E232" i="51" s="1"/>
  <c r="D55" i="51"/>
  <c r="D232" i="51"/>
  <c r="C55" i="51"/>
  <c r="C232" i="51" s="1"/>
  <c r="B55" i="51"/>
  <c r="B232" i="51"/>
  <c r="P54" i="51"/>
  <c r="P231" i="51" s="1"/>
  <c r="O54" i="51"/>
  <c r="O231" i="51"/>
  <c r="N54" i="51"/>
  <c r="N231" i="51" s="1"/>
  <c r="M54" i="51"/>
  <c r="M231" i="51"/>
  <c r="L54" i="51"/>
  <c r="L231" i="51" s="1"/>
  <c r="K54" i="51"/>
  <c r="K231" i="51"/>
  <c r="J54" i="51"/>
  <c r="J231" i="51" s="1"/>
  <c r="I54" i="51"/>
  <c r="I231" i="51"/>
  <c r="H54" i="51"/>
  <c r="H231" i="51" s="1"/>
  <c r="G54" i="51"/>
  <c r="G231" i="51"/>
  <c r="F54" i="51"/>
  <c r="F231" i="51" s="1"/>
  <c r="E54" i="51"/>
  <c r="E231" i="51"/>
  <c r="D54" i="51"/>
  <c r="D231" i="51" s="1"/>
  <c r="C54" i="51"/>
  <c r="C231" i="51"/>
  <c r="B54" i="51"/>
  <c r="B231" i="51" s="1"/>
  <c r="P53" i="51"/>
  <c r="P230" i="51"/>
  <c r="O53" i="51"/>
  <c r="O230" i="51" s="1"/>
  <c r="N53" i="51"/>
  <c r="N230" i="51"/>
  <c r="M53" i="51"/>
  <c r="M230" i="51" s="1"/>
  <c r="L53" i="51"/>
  <c r="L230" i="51"/>
  <c r="K53" i="51"/>
  <c r="K230" i="51" s="1"/>
  <c r="J53" i="51"/>
  <c r="J230" i="51"/>
  <c r="I53" i="51"/>
  <c r="I230" i="51" s="1"/>
  <c r="H53" i="51"/>
  <c r="H230" i="51"/>
  <c r="G53" i="51"/>
  <c r="G230" i="51" s="1"/>
  <c r="F53" i="51"/>
  <c r="F230" i="51"/>
  <c r="E53" i="51"/>
  <c r="E230" i="51" s="1"/>
  <c r="D53" i="51"/>
  <c r="D230" i="51"/>
  <c r="C53" i="51"/>
  <c r="C230" i="51" s="1"/>
  <c r="B53" i="51"/>
  <c r="B230" i="51"/>
  <c r="P52" i="51"/>
  <c r="P229" i="51" s="1"/>
  <c r="O52" i="51"/>
  <c r="O229" i="51"/>
  <c r="N52" i="51"/>
  <c r="N229" i="51" s="1"/>
  <c r="M52" i="51"/>
  <c r="M229" i="51"/>
  <c r="L52" i="51"/>
  <c r="L229" i="51" s="1"/>
  <c r="K52" i="51"/>
  <c r="K229" i="51"/>
  <c r="J52" i="51"/>
  <c r="J229" i="51" s="1"/>
  <c r="I52" i="51"/>
  <c r="I229" i="51"/>
  <c r="H52" i="51"/>
  <c r="H229" i="51" s="1"/>
  <c r="G52" i="51"/>
  <c r="G229" i="51"/>
  <c r="F52" i="51"/>
  <c r="F229" i="51" s="1"/>
  <c r="E52" i="51"/>
  <c r="E229" i="51"/>
  <c r="D52" i="51"/>
  <c r="D229" i="51" s="1"/>
  <c r="C52" i="51"/>
  <c r="C229" i="51"/>
  <c r="B52" i="51"/>
  <c r="B229" i="51" s="1"/>
  <c r="P51" i="51"/>
  <c r="P228" i="51"/>
  <c r="O51" i="51"/>
  <c r="O228" i="51" s="1"/>
  <c r="N51" i="51"/>
  <c r="N228" i="51"/>
  <c r="M51" i="51"/>
  <c r="M228" i="51" s="1"/>
  <c r="L51" i="51"/>
  <c r="L228" i="51"/>
  <c r="K51" i="51"/>
  <c r="K228" i="51" s="1"/>
  <c r="J51" i="51"/>
  <c r="J228" i="51"/>
  <c r="I51" i="51"/>
  <c r="I228" i="51" s="1"/>
  <c r="H51" i="51"/>
  <c r="H228" i="51"/>
  <c r="G51" i="51"/>
  <c r="G228" i="51" s="1"/>
  <c r="F51" i="51"/>
  <c r="F228" i="51"/>
  <c r="E51" i="51"/>
  <c r="E228" i="51" s="1"/>
  <c r="D51" i="51"/>
  <c r="D228" i="51"/>
  <c r="C51" i="51"/>
  <c r="C228" i="51" s="1"/>
  <c r="B51" i="51"/>
  <c r="B228" i="51"/>
  <c r="P50" i="51"/>
  <c r="P227" i="51" s="1"/>
  <c r="O50" i="51"/>
  <c r="O227" i="51"/>
  <c r="N50" i="51"/>
  <c r="N227" i="51" s="1"/>
  <c r="M50" i="51"/>
  <c r="M227" i="51"/>
  <c r="L50" i="51"/>
  <c r="L227" i="51" s="1"/>
  <c r="K50" i="51"/>
  <c r="K227" i="51"/>
  <c r="J50" i="51"/>
  <c r="J227" i="51" s="1"/>
  <c r="I50" i="51"/>
  <c r="I227" i="51"/>
  <c r="H50" i="51"/>
  <c r="H227" i="51" s="1"/>
  <c r="G50" i="51"/>
  <c r="G227" i="51"/>
  <c r="F50" i="51"/>
  <c r="F227" i="51" s="1"/>
  <c r="E50" i="51"/>
  <c r="E227" i="51"/>
  <c r="D50" i="51"/>
  <c r="D227" i="51" s="1"/>
  <c r="C50" i="51"/>
  <c r="C227" i="51"/>
  <c r="B50" i="51"/>
  <c r="B227" i="51" s="1"/>
  <c r="P49" i="51"/>
  <c r="P226" i="51"/>
  <c r="O49" i="51"/>
  <c r="O226" i="51" s="1"/>
  <c r="N49" i="51"/>
  <c r="N226" i="51"/>
  <c r="M49" i="51"/>
  <c r="M226" i="51" s="1"/>
  <c r="L49" i="51"/>
  <c r="L226" i="51"/>
  <c r="K49" i="51"/>
  <c r="K226" i="51" s="1"/>
  <c r="J49" i="51"/>
  <c r="J226" i="51"/>
  <c r="I49" i="51"/>
  <c r="I226" i="51" s="1"/>
  <c r="H49" i="51"/>
  <c r="H226" i="51"/>
  <c r="G49" i="51"/>
  <c r="G226" i="51" s="1"/>
  <c r="F49" i="51"/>
  <c r="F226" i="51"/>
  <c r="E49" i="51"/>
  <c r="E226" i="51" s="1"/>
  <c r="D49" i="51"/>
  <c r="D226" i="51"/>
  <c r="C49" i="51"/>
  <c r="C226" i="51" s="1"/>
  <c r="B49" i="51"/>
  <c r="B226" i="51"/>
  <c r="P48" i="51"/>
  <c r="P225" i="51" s="1"/>
  <c r="O48" i="51"/>
  <c r="O225" i="51"/>
  <c r="N48" i="51"/>
  <c r="N225" i="51" s="1"/>
  <c r="M48" i="51"/>
  <c r="M225" i="51"/>
  <c r="L48" i="51"/>
  <c r="L225" i="51" s="1"/>
  <c r="K48" i="51"/>
  <c r="K225" i="51"/>
  <c r="J48" i="51"/>
  <c r="J225" i="51" s="1"/>
  <c r="I48" i="51"/>
  <c r="I225" i="51"/>
  <c r="H48" i="51"/>
  <c r="H225" i="51" s="1"/>
  <c r="G48" i="51"/>
  <c r="G225" i="51"/>
  <c r="F48" i="51"/>
  <c r="F225" i="51" s="1"/>
  <c r="E48" i="51"/>
  <c r="E225" i="51"/>
  <c r="D48" i="51"/>
  <c r="D225" i="51" s="1"/>
  <c r="C48" i="51"/>
  <c r="C225" i="51"/>
  <c r="B48" i="51"/>
  <c r="B225" i="51" s="1"/>
  <c r="P47" i="51"/>
  <c r="P224" i="51"/>
  <c r="O47" i="51"/>
  <c r="O224" i="51" s="1"/>
  <c r="N47" i="51"/>
  <c r="N224" i="51"/>
  <c r="M47" i="51"/>
  <c r="M224" i="51" s="1"/>
  <c r="L47" i="51"/>
  <c r="L224" i="51"/>
  <c r="K47" i="51"/>
  <c r="J47" i="51"/>
  <c r="J224" i="51"/>
  <c r="I47" i="51"/>
  <c r="I224" i="51" s="1"/>
  <c r="H47" i="51"/>
  <c r="H224" i="51"/>
  <c r="G47" i="51"/>
  <c r="G224" i="51"/>
  <c r="F47" i="51"/>
  <c r="F224" i="51"/>
  <c r="E47" i="51"/>
  <c r="E224" i="51" s="1"/>
  <c r="D47" i="51"/>
  <c r="D224" i="51"/>
  <c r="C47" i="51"/>
  <c r="C224" i="51"/>
  <c r="B47" i="51"/>
  <c r="B224" i="51"/>
  <c r="P46" i="51"/>
  <c r="P223" i="51" s="1"/>
  <c r="O46" i="51"/>
  <c r="O223" i="51"/>
  <c r="N46" i="51"/>
  <c r="N223" i="51"/>
  <c r="M46" i="51"/>
  <c r="M223" i="51"/>
  <c r="L46" i="51"/>
  <c r="L223" i="51" s="1"/>
  <c r="K46" i="51"/>
  <c r="K223" i="51"/>
  <c r="J46" i="51"/>
  <c r="J223" i="51"/>
  <c r="I46" i="51"/>
  <c r="I223" i="51"/>
  <c r="H46" i="51"/>
  <c r="H223" i="51" s="1"/>
  <c r="G46" i="51"/>
  <c r="G223" i="51"/>
  <c r="F46" i="51"/>
  <c r="F223" i="51"/>
  <c r="E46" i="51"/>
  <c r="E223" i="51"/>
  <c r="D46" i="51"/>
  <c r="D223" i="51" s="1"/>
  <c r="C46" i="51"/>
  <c r="C223" i="51"/>
  <c r="B46" i="51"/>
  <c r="B223" i="51"/>
  <c r="P45" i="51"/>
  <c r="P222" i="51"/>
  <c r="O45" i="51"/>
  <c r="O222" i="51" s="1"/>
  <c r="N45" i="51"/>
  <c r="N222" i="51"/>
  <c r="M45" i="51"/>
  <c r="M222" i="51"/>
  <c r="L45" i="51"/>
  <c r="L222" i="51"/>
  <c r="K45" i="51"/>
  <c r="K222" i="51" s="1"/>
  <c r="J45" i="51"/>
  <c r="J222" i="51"/>
  <c r="I45" i="51"/>
  <c r="I222" i="51"/>
  <c r="H45" i="51"/>
  <c r="H222" i="51"/>
  <c r="G45" i="51"/>
  <c r="G222" i="51" s="1"/>
  <c r="F45" i="51"/>
  <c r="F222" i="51"/>
  <c r="E45" i="51"/>
  <c r="E222" i="51"/>
  <c r="D45" i="51"/>
  <c r="D222" i="51"/>
  <c r="C45" i="51"/>
  <c r="C222" i="51" s="1"/>
  <c r="B45" i="51"/>
  <c r="B222" i="51"/>
  <c r="P44" i="51"/>
  <c r="P221" i="51"/>
  <c r="O44" i="51"/>
  <c r="O221" i="51"/>
  <c r="N44" i="51"/>
  <c r="N221" i="51" s="1"/>
  <c r="M44" i="51"/>
  <c r="M221" i="51"/>
  <c r="L44" i="51"/>
  <c r="L221" i="51"/>
  <c r="K44" i="51"/>
  <c r="K221" i="51"/>
  <c r="J44" i="51"/>
  <c r="J221" i="51" s="1"/>
  <c r="I44" i="51"/>
  <c r="I221" i="51"/>
  <c r="H44" i="51"/>
  <c r="H221" i="51"/>
  <c r="G44" i="51"/>
  <c r="G221" i="51"/>
  <c r="F44" i="51"/>
  <c r="F221" i="51" s="1"/>
  <c r="E44" i="51"/>
  <c r="E221" i="51"/>
  <c r="D44" i="51"/>
  <c r="D221" i="51"/>
  <c r="C44" i="51"/>
  <c r="C221" i="51"/>
  <c r="B44" i="51"/>
  <c r="B221" i="51" s="1"/>
  <c r="P43" i="51"/>
  <c r="P220" i="51"/>
  <c r="O43" i="51"/>
  <c r="O220" i="51"/>
  <c r="N43" i="51"/>
  <c r="N220" i="51"/>
  <c r="M43" i="51"/>
  <c r="M220" i="51" s="1"/>
  <c r="L43" i="51"/>
  <c r="L220" i="51"/>
  <c r="K43" i="51"/>
  <c r="K220" i="51"/>
  <c r="J43" i="51"/>
  <c r="J220" i="51"/>
  <c r="I43" i="51"/>
  <c r="I220" i="51" s="1"/>
  <c r="H43" i="51"/>
  <c r="H220" i="51"/>
  <c r="G43" i="51"/>
  <c r="G220" i="51"/>
  <c r="F43" i="51"/>
  <c r="F220" i="51"/>
  <c r="E43" i="51"/>
  <c r="E220" i="51" s="1"/>
  <c r="D43" i="51"/>
  <c r="D220" i="51"/>
  <c r="C43" i="51"/>
  <c r="C220" i="51"/>
  <c r="B43" i="51"/>
  <c r="B220" i="51"/>
  <c r="P42" i="51"/>
  <c r="P219" i="51" s="1"/>
  <c r="O42" i="51"/>
  <c r="O219" i="51"/>
  <c r="N42" i="51"/>
  <c r="N219" i="51"/>
  <c r="M42" i="51"/>
  <c r="M219" i="51"/>
  <c r="L42" i="51"/>
  <c r="L219" i="51" s="1"/>
  <c r="K42" i="51"/>
  <c r="K219" i="51"/>
  <c r="J42" i="51"/>
  <c r="J219" i="51"/>
  <c r="I42" i="51"/>
  <c r="I219" i="51"/>
  <c r="H42" i="51"/>
  <c r="H219" i="51" s="1"/>
  <c r="G42" i="51"/>
  <c r="G219" i="51"/>
  <c r="F42" i="51"/>
  <c r="F219" i="51"/>
  <c r="E42" i="51"/>
  <c r="E219" i="51"/>
  <c r="D42" i="51"/>
  <c r="D219" i="51" s="1"/>
  <c r="C42" i="51"/>
  <c r="C219" i="51"/>
  <c r="B42" i="51"/>
  <c r="B219" i="51"/>
  <c r="P41" i="51"/>
  <c r="P218" i="51"/>
  <c r="O41" i="51"/>
  <c r="O218" i="51" s="1"/>
  <c r="N41" i="51"/>
  <c r="N218" i="51"/>
  <c r="M41" i="51"/>
  <c r="M218" i="51"/>
  <c r="L41" i="51"/>
  <c r="L218" i="51"/>
  <c r="K41" i="51"/>
  <c r="K218" i="51" s="1"/>
  <c r="J41" i="51"/>
  <c r="J218" i="51"/>
  <c r="I41" i="51"/>
  <c r="I218" i="51"/>
  <c r="H41" i="51"/>
  <c r="H218" i="51"/>
  <c r="G41" i="51"/>
  <c r="G218" i="51" s="1"/>
  <c r="F41" i="51"/>
  <c r="F218" i="51"/>
  <c r="E41" i="51"/>
  <c r="E218" i="51"/>
  <c r="D41" i="51"/>
  <c r="D218" i="51"/>
  <c r="C41" i="51"/>
  <c r="C218" i="51" s="1"/>
  <c r="B41" i="51"/>
  <c r="B218" i="51"/>
  <c r="P40" i="51"/>
  <c r="P217" i="51"/>
  <c r="O40" i="51"/>
  <c r="O217" i="51"/>
  <c r="N40" i="51"/>
  <c r="N217" i="51" s="1"/>
  <c r="M40" i="51"/>
  <c r="M217" i="51"/>
  <c r="L40" i="51"/>
  <c r="L217" i="51"/>
  <c r="K40" i="51"/>
  <c r="K217" i="51"/>
  <c r="J40" i="51"/>
  <c r="J217" i="51" s="1"/>
  <c r="I40" i="51"/>
  <c r="I217" i="51"/>
  <c r="H40" i="51"/>
  <c r="H217" i="51"/>
  <c r="G40" i="51"/>
  <c r="G217" i="51"/>
  <c r="F40" i="51"/>
  <c r="F217" i="51" s="1"/>
  <c r="E40" i="51"/>
  <c r="E217" i="51"/>
  <c r="D40" i="51"/>
  <c r="D217" i="51"/>
  <c r="C40" i="51"/>
  <c r="C217" i="51"/>
  <c r="B40" i="51"/>
  <c r="B217" i="51" s="1"/>
  <c r="P39" i="51"/>
  <c r="P216" i="51"/>
  <c r="O39" i="51"/>
  <c r="O216" i="51"/>
  <c r="N39" i="51"/>
  <c r="N216" i="51"/>
  <c r="M39" i="51"/>
  <c r="M216" i="51" s="1"/>
  <c r="L39" i="51"/>
  <c r="L216" i="51"/>
  <c r="K39" i="51"/>
  <c r="K216" i="51"/>
  <c r="J39" i="51"/>
  <c r="J216" i="51"/>
  <c r="I39" i="51"/>
  <c r="I216" i="51" s="1"/>
  <c r="H39" i="51"/>
  <c r="H216" i="51"/>
  <c r="G39" i="51"/>
  <c r="G216" i="51"/>
  <c r="F39" i="51"/>
  <c r="F216" i="51"/>
  <c r="E39" i="51"/>
  <c r="E216" i="51" s="1"/>
  <c r="D39" i="51"/>
  <c r="D216" i="51"/>
  <c r="C39" i="51"/>
  <c r="C216" i="51"/>
  <c r="B39" i="51"/>
  <c r="B216" i="51"/>
  <c r="P38" i="51"/>
  <c r="P215" i="51" s="1"/>
  <c r="O38" i="51"/>
  <c r="O215" i="51"/>
  <c r="N38" i="51"/>
  <c r="N215" i="51"/>
  <c r="M38" i="51"/>
  <c r="M215" i="51"/>
  <c r="L38" i="51"/>
  <c r="L215" i="51" s="1"/>
  <c r="K38" i="51"/>
  <c r="K215" i="51"/>
  <c r="J38" i="51"/>
  <c r="J215" i="51"/>
  <c r="I38" i="51"/>
  <c r="I215" i="51"/>
  <c r="H38" i="51"/>
  <c r="H215" i="51" s="1"/>
  <c r="G38" i="51"/>
  <c r="G215" i="51"/>
  <c r="F38" i="51"/>
  <c r="F215" i="51"/>
  <c r="E38" i="51"/>
  <c r="E215" i="51"/>
  <c r="D38" i="51"/>
  <c r="D215" i="51" s="1"/>
  <c r="C38" i="51"/>
  <c r="C215" i="51"/>
  <c r="B38" i="51"/>
  <c r="B215" i="51"/>
  <c r="P37" i="51"/>
  <c r="P214" i="51"/>
  <c r="O37" i="51"/>
  <c r="O214" i="51" s="1"/>
  <c r="N37" i="51"/>
  <c r="N214" i="51"/>
  <c r="M37" i="51"/>
  <c r="M214" i="51"/>
  <c r="L37" i="51"/>
  <c r="L214" i="51"/>
  <c r="K37" i="51"/>
  <c r="K214" i="51" s="1"/>
  <c r="J37" i="51"/>
  <c r="J214" i="51"/>
  <c r="I37" i="51"/>
  <c r="I214" i="51"/>
  <c r="H37" i="51"/>
  <c r="H214" i="51"/>
  <c r="G37" i="51"/>
  <c r="G214" i="51" s="1"/>
  <c r="F37" i="51"/>
  <c r="F214" i="51"/>
  <c r="E37" i="51"/>
  <c r="E214" i="51"/>
  <c r="D37" i="51"/>
  <c r="D214" i="51"/>
  <c r="C37" i="51"/>
  <c r="C214" i="51" s="1"/>
  <c r="B37" i="51"/>
  <c r="B214" i="51"/>
  <c r="P36" i="51"/>
  <c r="P213" i="51"/>
  <c r="O36" i="51"/>
  <c r="O213" i="51"/>
  <c r="N36" i="51"/>
  <c r="N213" i="51" s="1"/>
  <c r="M36" i="51"/>
  <c r="M213" i="51"/>
  <c r="L36" i="51"/>
  <c r="L213" i="51"/>
  <c r="K36" i="51"/>
  <c r="K213" i="51"/>
  <c r="J36" i="51"/>
  <c r="J213" i="51" s="1"/>
  <c r="I36" i="51"/>
  <c r="I213" i="51"/>
  <c r="H36" i="51"/>
  <c r="H213" i="51"/>
  <c r="G36" i="51"/>
  <c r="G213" i="51"/>
  <c r="F36" i="51"/>
  <c r="F213" i="51" s="1"/>
  <c r="E36" i="51"/>
  <c r="E213" i="51"/>
  <c r="D36" i="51"/>
  <c r="D213" i="51"/>
  <c r="C36" i="51"/>
  <c r="C213" i="51"/>
  <c r="B36" i="51"/>
  <c r="B213" i="51"/>
  <c r="P35" i="51"/>
  <c r="P212" i="51"/>
  <c r="O35" i="51"/>
  <c r="O212" i="51"/>
  <c r="N35" i="51"/>
  <c r="N212" i="51"/>
  <c r="M35" i="51"/>
  <c r="M212" i="51"/>
  <c r="L35" i="51"/>
  <c r="K35" i="51"/>
  <c r="K212" i="51"/>
  <c r="J35" i="51"/>
  <c r="J212" i="51" s="1"/>
  <c r="I35" i="51"/>
  <c r="I212" i="51"/>
  <c r="H35" i="51"/>
  <c r="H212" i="51" s="1"/>
  <c r="G35" i="51"/>
  <c r="G212" i="51"/>
  <c r="F35" i="51"/>
  <c r="F212" i="51" s="1"/>
  <c r="E35" i="51"/>
  <c r="E212" i="51"/>
  <c r="D35" i="51"/>
  <c r="D212" i="51" s="1"/>
  <c r="C35" i="51"/>
  <c r="C212" i="51"/>
  <c r="B35" i="51"/>
  <c r="B212" i="51" s="1"/>
  <c r="P34" i="51"/>
  <c r="P211" i="51"/>
  <c r="O34" i="51"/>
  <c r="O211" i="51" s="1"/>
  <c r="N34" i="51"/>
  <c r="N211" i="51"/>
  <c r="M34" i="51"/>
  <c r="M211" i="51" s="1"/>
  <c r="L34" i="51"/>
  <c r="L211" i="51"/>
  <c r="K34" i="51"/>
  <c r="K211" i="51" s="1"/>
  <c r="J34" i="51"/>
  <c r="J211" i="51"/>
  <c r="I34" i="51"/>
  <c r="I211" i="51" s="1"/>
  <c r="H34" i="51"/>
  <c r="H211" i="51"/>
  <c r="G34" i="51"/>
  <c r="G211" i="51" s="1"/>
  <c r="F34" i="51"/>
  <c r="F211" i="51"/>
  <c r="E34" i="51"/>
  <c r="E211" i="51" s="1"/>
  <c r="D34" i="51"/>
  <c r="D211" i="51"/>
  <c r="C34" i="51"/>
  <c r="C211" i="51" s="1"/>
  <c r="B34" i="51"/>
  <c r="B211" i="51"/>
  <c r="P33" i="51"/>
  <c r="P210" i="51" s="1"/>
  <c r="O33" i="51"/>
  <c r="O210" i="51"/>
  <c r="N33" i="51"/>
  <c r="N210" i="51" s="1"/>
  <c r="M33" i="51"/>
  <c r="M210" i="51"/>
  <c r="L33" i="51"/>
  <c r="L210" i="51" s="1"/>
  <c r="K33" i="51"/>
  <c r="K210" i="51"/>
  <c r="J33" i="51"/>
  <c r="J210" i="51" s="1"/>
  <c r="I33" i="51"/>
  <c r="I210" i="51"/>
  <c r="H33" i="51"/>
  <c r="H210" i="51" s="1"/>
  <c r="G33" i="51"/>
  <c r="G210" i="51"/>
  <c r="F33" i="51"/>
  <c r="F210" i="51" s="1"/>
  <c r="E33" i="51"/>
  <c r="E210" i="51"/>
  <c r="D33" i="51"/>
  <c r="D210" i="51" s="1"/>
  <c r="C33" i="51"/>
  <c r="C210" i="51"/>
  <c r="B33" i="51"/>
  <c r="B210" i="51" s="1"/>
  <c r="P32" i="51"/>
  <c r="P209" i="51"/>
  <c r="O32" i="51"/>
  <c r="O209" i="51" s="1"/>
  <c r="N32" i="51"/>
  <c r="N209" i="51"/>
  <c r="M32" i="51"/>
  <c r="M209" i="51" s="1"/>
  <c r="L32" i="51"/>
  <c r="L209" i="51"/>
  <c r="K32" i="51"/>
  <c r="K209" i="51" s="1"/>
  <c r="J32" i="51"/>
  <c r="J209" i="51"/>
  <c r="I32" i="51"/>
  <c r="I209" i="51" s="1"/>
  <c r="H32" i="51"/>
  <c r="H209" i="51"/>
  <c r="G32" i="51"/>
  <c r="G209" i="51" s="1"/>
  <c r="F32" i="51"/>
  <c r="F209" i="51"/>
  <c r="E32" i="51"/>
  <c r="E209" i="51" s="1"/>
  <c r="D32" i="51"/>
  <c r="D209" i="51"/>
  <c r="C32" i="51"/>
  <c r="C209" i="51" s="1"/>
  <c r="B32" i="51"/>
  <c r="B209" i="51"/>
  <c r="P31" i="51"/>
  <c r="P208" i="51" s="1"/>
  <c r="O31" i="51"/>
  <c r="N31" i="51"/>
  <c r="N208" i="51"/>
  <c r="M31" i="51"/>
  <c r="M208" i="51"/>
  <c r="L31" i="51"/>
  <c r="L208" i="51"/>
  <c r="K31" i="51"/>
  <c r="K208" i="51"/>
  <c r="J31" i="51"/>
  <c r="J208" i="51"/>
  <c r="I31" i="51"/>
  <c r="I208" i="51"/>
  <c r="H31" i="51"/>
  <c r="H208" i="51"/>
  <c r="G31" i="51"/>
  <c r="G208" i="51"/>
  <c r="F31" i="51"/>
  <c r="F208" i="51"/>
  <c r="E31" i="51"/>
  <c r="E208" i="51"/>
  <c r="D31" i="51"/>
  <c r="D208" i="51"/>
  <c r="C31" i="51"/>
  <c r="C208" i="51"/>
  <c r="B31" i="51"/>
  <c r="B208" i="51"/>
  <c r="P30" i="51"/>
  <c r="P207" i="51"/>
  <c r="O30" i="51"/>
  <c r="O207" i="51"/>
  <c r="N30" i="51"/>
  <c r="N207" i="51"/>
  <c r="M30" i="51"/>
  <c r="M207" i="51"/>
  <c r="L30" i="51"/>
  <c r="L207" i="51"/>
  <c r="K30" i="51"/>
  <c r="K207" i="51"/>
  <c r="J30" i="51"/>
  <c r="J207" i="51"/>
  <c r="I30" i="51"/>
  <c r="I207" i="51"/>
  <c r="H30" i="51"/>
  <c r="H207" i="51"/>
  <c r="G30" i="51"/>
  <c r="G207" i="51"/>
  <c r="F30" i="51"/>
  <c r="F207" i="51"/>
  <c r="E30" i="51"/>
  <c r="E207" i="51"/>
  <c r="D30" i="51"/>
  <c r="D207" i="51"/>
  <c r="C30" i="51"/>
  <c r="C207" i="51"/>
  <c r="B30" i="51"/>
  <c r="B207" i="51"/>
  <c r="P29" i="51"/>
  <c r="P206" i="51"/>
  <c r="O29" i="51"/>
  <c r="O206" i="51"/>
  <c r="N29" i="51"/>
  <c r="N206" i="51"/>
  <c r="M29" i="51"/>
  <c r="M206" i="51"/>
  <c r="L29" i="51"/>
  <c r="L206" i="51"/>
  <c r="K29" i="51"/>
  <c r="K206" i="51"/>
  <c r="J29" i="51"/>
  <c r="J206" i="51"/>
  <c r="I29" i="51"/>
  <c r="I206" i="51"/>
  <c r="H29" i="51"/>
  <c r="H206" i="51"/>
  <c r="G29" i="51"/>
  <c r="G206" i="51"/>
  <c r="F29" i="51"/>
  <c r="F206" i="51"/>
  <c r="E29" i="51"/>
  <c r="E206" i="51"/>
  <c r="D29" i="51"/>
  <c r="D206" i="51"/>
  <c r="C29" i="51"/>
  <c r="C206" i="51"/>
  <c r="B29" i="51"/>
  <c r="B206" i="51"/>
  <c r="P28" i="51"/>
  <c r="P205" i="51"/>
  <c r="O28" i="51"/>
  <c r="O205" i="51"/>
  <c r="N28" i="51"/>
  <c r="N205" i="51"/>
  <c r="M28" i="51"/>
  <c r="M205" i="51"/>
  <c r="L28" i="51"/>
  <c r="L205" i="51"/>
  <c r="K28" i="51"/>
  <c r="K205" i="51"/>
  <c r="J28" i="51"/>
  <c r="J205" i="51"/>
  <c r="I28" i="51"/>
  <c r="I205" i="51"/>
  <c r="H28" i="51"/>
  <c r="H205" i="51"/>
  <c r="G28" i="51"/>
  <c r="G205" i="51"/>
  <c r="F28" i="51"/>
  <c r="F205" i="51"/>
  <c r="E28" i="51"/>
  <c r="E205" i="51"/>
  <c r="D28" i="51"/>
  <c r="D205" i="51"/>
  <c r="C28" i="51"/>
  <c r="C205" i="51"/>
  <c r="B28" i="51"/>
  <c r="B205" i="51"/>
  <c r="P27" i="51"/>
  <c r="P204" i="51"/>
  <c r="O27" i="51"/>
  <c r="O204" i="51"/>
  <c r="N27" i="51"/>
  <c r="N204" i="51"/>
  <c r="M27" i="51"/>
  <c r="M204" i="51"/>
  <c r="L27" i="51"/>
  <c r="L204" i="51"/>
  <c r="K27" i="51"/>
  <c r="K204" i="51"/>
  <c r="J27" i="51"/>
  <c r="J204" i="51"/>
  <c r="I27" i="51"/>
  <c r="I204" i="51"/>
  <c r="H27" i="51"/>
  <c r="H204" i="51"/>
  <c r="G27" i="51"/>
  <c r="G204" i="51"/>
  <c r="F27" i="51"/>
  <c r="F204" i="51"/>
  <c r="E27" i="51"/>
  <c r="E204" i="51"/>
  <c r="D27" i="51"/>
  <c r="D204" i="51"/>
  <c r="C27" i="51"/>
  <c r="C204" i="51"/>
  <c r="B27" i="51"/>
  <c r="B204" i="51"/>
  <c r="P26" i="51"/>
  <c r="P203" i="51"/>
  <c r="O26" i="51"/>
  <c r="O203" i="51"/>
  <c r="N26" i="51"/>
  <c r="N203" i="51"/>
  <c r="M26" i="51"/>
  <c r="M203" i="51"/>
  <c r="L26" i="51"/>
  <c r="L203" i="51"/>
  <c r="K26" i="51"/>
  <c r="K203" i="51"/>
  <c r="J26" i="51"/>
  <c r="J203" i="51"/>
  <c r="I26" i="51"/>
  <c r="I203" i="51"/>
  <c r="H26" i="51"/>
  <c r="H203" i="51"/>
  <c r="G26" i="51"/>
  <c r="G203" i="51"/>
  <c r="F26" i="51"/>
  <c r="F203" i="51"/>
  <c r="E26" i="51"/>
  <c r="E203" i="51"/>
  <c r="D26" i="51"/>
  <c r="D203" i="51"/>
  <c r="C26" i="51"/>
  <c r="C203" i="51"/>
  <c r="B26" i="51"/>
  <c r="B203" i="51"/>
  <c r="P25" i="51"/>
  <c r="P202" i="51"/>
  <c r="O25" i="51"/>
  <c r="O202" i="51"/>
  <c r="N25" i="51"/>
  <c r="N202" i="51"/>
  <c r="M25" i="51"/>
  <c r="M202" i="51"/>
  <c r="L25" i="51"/>
  <c r="L202" i="51"/>
  <c r="K25" i="51"/>
  <c r="K202" i="51"/>
  <c r="J25" i="51"/>
  <c r="J202" i="51"/>
  <c r="I25" i="51"/>
  <c r="I202" i="51"/>
  <c r="H25" i="51"/>
  <c r="H202" i="51"/>
  <c r="G25" i="51"/>
  <c r="G202" i="51"/>
  <c r="F25" i="51"/>
  <c r="F202" i="51"/>
  <c r="E25" i="51"/>
  <c r="E202" i="51"/>
  <c r="D25" i="51"/>
  <c r="D202" i="51"/>
  <c r="C25" i="51"/>
  <c r="C202" i="51"/>
  <c r="B25" i="51"/>
  <c r="B202" i="51"/>
  <c r="P24" i="51"/>
  <c r="P201" i="51"/>
  <c r="O24" i="51"/>
  <c r="O201" i="51"/>
  <c r="N24" i="51"/>
  <c r="N201" i="51"/>
  <c r="M24" i="51"/>
  <c r="M201" i="51"/>
  <c r="L24" i="51"/>
  <c r="L201" i="51"/>
  <c r="K24" i="51"/>
  <c r="K201" i="51"/>
  <c r="J24" i="51"/>
  <c r="J201" i="51"/>
  <c r="I24" i="51"/>
  <c r="I201" i="51"/>
  <c r="H24" i="51"/>
  <c r="H201" i="51"/>
  <c r="G24" i="51"/>
  <c r="G201" i="51"/>
  <c r="F24" i="51"/>
  <c r="F201" i="51"/>
  <c r="E24" i="51"/>
  <c r="E201" i="51"/>
  <c r="D24" i="51"/>
  <c r="D201" i="51"/>
  <c r="C24" i="51"/>
  <c r="C201" i="51"/>
  <c r="B24" i="51"/>
  <c r="B201" i="51"/>
  <c r="P23" i="51"/>
  <c r="P200" i="51"/>
  <c r="O23" i="51"/>
  <c r="O200" i="51"/>
  <c r="N23" i="51"/>
  <c r="N200" i="51"/>
  <c r="M23" i="51"/>
  <c r="M200" i="51"/>
  <c r="L23" i="51"/>
  <c r="L200" i="51"/>
  <c r="K23" i="51"/>
  <c r="K200" i="51"/>
  <c r="J23" i="51"/>
  <c r="J200" i="51"/>
  <c r="I23" i="51"/>
  <c r="I200" i="51"/>
  <c r="H23" i="51"/>
  <c r="H200" i="51"/>
  <c r="G23" i="51"/>
  <c r="G200" i="51"/>
  <c r="F23" i="51"/>
  <c r="F200" i="51"/>
  <c r="E23" i="51"/>
  <c r="E200" i="51"/>
  <c r="D23" i="51"/>
  <c r="D200" i="51"/>
  <c r="C23" i="51"/>
  <c r="C200" i="51"/>
  <c r="B23" i="51"/>
  <c r="B200" i="51"/>
  <c r="P22" i="51"/>
  <c r="P199" i="51"/>
  <c r="O22" i="51"/>
  <c r="O199" i="51"/>
  <c r="N22" i="51"/>
  <c r="N199" i="51"/>
  <c r="M22" i="51"/>
  <c r="M199" i="51"/>
  <c r="L22" i="51"/>
  <c r="L199" i="51"/>
  <c r="K22" i="51"/>
  <c r="K199" i="51"/>
  <c r="J22" i="51"/>
  <c r="J199" i="51"/>
  <c r="I22" i="51"/>
  <c r="I199" i="51"/>
  <c r="H22" i="51"/>
  <c r="H199" i="51"/>
  <c r="G22" i="51"/>
  <c r="G199" i="51"/>
  <c r="F22" i="51"/>
  <c r="F199" i="51"/>
  <c r="E22" i="51"/>
  <c r="E199" i="51"/>
  <c r="D22" i="51"/>
  <c r="D199" i="51"/>
  <c r="C22" i="51"/>
  <c r="C199" i="51"/>
  <c r="B22" i="51"/>
  <c r="B199" i="51"/>
  <c r="P21" i="51"/>
  <c r="P198" i="51"/>
  <c r="O21" i="51"/>
  <c r="O198" i="51"/>
  <c r="N21" i="51"/>
  <c r="N198" i="51"/>
  <c r="M21" i="51"/>
  <c r="M198" i="51"/>
  <c r="L21" i="51"/>
  <c r="L198" i="51"/>
  <c r="K21" i="51"/>
  <c r="K198" i="51"/>
  <c r="J21" i="51"/>
  <c r="J198" i="51"/>
  <c r="I21" i="51"/>
  <c r="I198" i="51"/>
  <c r="H21" i="51"/>
  <c r="H198" i="51"/>
  <c r="G21" i="51"/>
  <c r="G198" i="51"/>
  <c r="F21" i="51"/>
  <c r="F198" i="51"/>
  <c r="E21" i="51"/>
  <c r="E198" i="51"/>
  <c r="D21" i="51"/>
  <c r="D198" i="51"/>
  <c r="C21" i="51"/>
  <c r="C198" i="51"/>
  <c r="B21" i="51"/>
  <c r="B198" i="51"/>
  <c r="P20" i="51"/>
  <c r="P197" i="51"/>
  <c r="O20" i="51"/>
  <c r="O197" i="51"/>
  <c r="N20" i="51"/>
  <c r="N197" i="51"/>
  <c r="M20" i="51"/>
  <c r="M197" i="51"/>
  <c r="L20" i="51"/>
  <c r="L197" i="51"/>
  <c r="K20" i="51"/>
  <c r="K197" i="51"/>
  <c r="J20" i="51"/>
  <c r="J197" i="51"/>
  <c r="I20" i="51"/>
  <c r="I197" i="51"/>
  <c r="H20" i="51"/>
  <c r="H197" i="51"/>
  <c r="G20" i="51"/>
  <c r="G197" i="51"/>
  <c r="F20" i="51"/>
  <c r="F197" i="51"/>
  <c r="E20" i="51"/>
  <c r="E197" i="51"/>
  <c r="D20" i="51"/>
  <c r="D197" i="51"/>
  <c r="C20" i="51"/>
  <c r="C197" i="51"/>
  <c r="B20" i="51"/>
  <c r="B197" i="51"/>
  <c r="P19" i="51"/>
  <c r="P196" i="51"/>
  <c r="O19" i="51"/>
  <c r="O196" i="51"/>
  <c r="N19" i="51"/>
  <c r="N196" i="51"/>
  <c r="M19" i="51"/>
  <c r="M196" i="51"/>
  <c r="L19" i="51"/>
  <c r="L196" i="51"/>
  <c r="K19" i="51"/>
  <c r="K196" i="51"/>
  <c r="J19" i="51"/>
  <c r="J196" i="51"/>
  <c r="I19" i="51"/>
  <c r="I196" i="51"/>
  <c r="H19" i="51"/>
  <c r="H196" i="51"/>
  <c r="G19" i="51"/>
  <c r="G196" i="51"/>
  <c r="F19" i="51"/>
  <c r="F196" i="51"/>
  <c r="E19" i="51"/>
  <c r="E196" i="51"/>
  <c r="D19" i="51"/>
  <c r="D196" i="51"/>
  <c r="C19" i="51"/>
  <c r="C196" i="51"/>
  <c r="B19" i="51"/>
  <c r="B196" i="51"/>
  <c r="P18" i="51"/>
  <c r="P195" i="51"/>
  <c r="O18" i="51"/>
  <c r="O195" i="51"/>
  <c r="N18" i="51"/>
  <c r="N195" i="51"/>
  <c r="M18" i="51"/>
  <c r="M195" i="51"/>
  <c r="L18" i="51"/>
  <c r="L195" i="51"/>
  <c r="K18" i="51"/>
  <c r="K195" i="51"/>
  <c r="J18" i="51"/>
  <c r="J195" i="51"/>
  <c r="I18" i="51"/>
  <c r="I195" i="51"/>
  <c r="H18" i="51"/>
  <c r="H195" i="51"/>
  <c r="G18" i="51"/>
  <c r="G195" i="51"/>
  <c r="F18" i="51"/>
  <c r="F195" i="51"/>
  <c r="E18" i="51"/>
  <c r="E195" i="51"/>
  <c r="D18" i="51"/>
  <c r="D195" i="51"/>
  <c r="C18" i="51"/>
  <c r="C195" i="51"/>
  <c r="B18" i="51"/>
  <c r="B195" i="51"/>
  <c r="P17" i="51"/>
  <c r="P194" i="51"/>
  <c r="O17" i="51"/>
  <c r="O194" i="51"/>
  <c r="N17" i="51"/>
  <c r="N194" i="51"/>
  <c r="M17" i="51"/>
  <c r="M194" i="51"/>
  <c r="L17" i="51"/>
  <c r="L194" i="51"/>
  <c r="K17" i="51"/>
  <c r="K194" i="51"/>
  <c r="J17" i="51"/>
  <c r="J194" i="51"/>
  <c r="I17" i="51"/>
  <c r="I194" i="51"/>
  <c r="H17" i="51"/>
  <c r="H194" i="51"/>
  <c r="G17" i="51"/>
  <c r="G194" i="51"/>
  <c r="F17" i="51"/>
  <c r="F194" i="51"/>
  <c r="E17" i="51"/>
  <c r="E194" i="51"/>
  <c r="D17" i="51"/>
  <c r="D194" i="51"/>
  <c r="C17" i="51"/>
  <c r="C194" i="51"/>
  <c r="B17" i="51"/>
  <c r="B194" i="51"/>
  <c r="P16" i="51"/>
  <c r="P193" i="51"/>
  <c r="O16" i="51"/>
  <c r="O193" i="51"/>
  <c r="N16" i="51"/>
  <c r="N193" i="51"/>
  <c r="M16" i="51"/>
  <c r="M193" i="51"/>
  <c r="L16" i="51"/>
  <c r="L193" i="51"/>
  <c r="K16" i="51"/>
  <c r="K193" i="51"/>
  <c r="J16" i="51"/>
  <c r="J193" i="51"/>
  <c r="I16" i="51"/>
  <c r="I193" i="51"/>
  <c r="H16" i="51"/>
  <c r="H193" i="51"/>
  <c r="G16" i="51"/>
  <c r="G193" i="51"/>
  <c r="F16" i="51"/>
  <c r="F193" i="51"/>
  <c r="E16" i="51"/>
  <c r="E193" i="51"/>
  <c r="D16" i="51"/>
  <c r="D193" i="51"/>
  <c r="C16" i="51"/>
  <c r="C193" i="51"/>
  <c r="B16" i="51"/>
  <c r="B193" i="51"/>
  <c r="P15" i="51"/>
  <c r="P192" i="51"/>
  <c r="O15" i="51"/>
  <c r="O192" i="51"/>
  <c r="N15" i="51"/>
  <c r="N192" i="51"/>
  <c r="M15" i="51"/>
  <c r="M192" i="51"/>
  <c r="L15" i="51"/>
  <c r="L192" i="51"/>
  <c r="K15" i="51"/>
  <c r="K192" i="51"/>
  <c r="J15" i="51"/>
  <c r="J192" i="51"/>
  <c r="I15" i="51"/>
  <c r="I192" i="51"/>
  <c r="H15" i="51"/>
  <c r="H192" i="51"/>
  <c r="G15" i="51"/>
  <c r="G192" i="51"/>
  <c r="F15" i="51"/>
  <c r="F192" i="51"/>
  <c r="E15" i="51"/>
  <c r="E192" i="51"/>
  <c r="D15" i="51"/>
  <c r="D192" i="51"/>
  <c r="C15" i="51"/>
  <c r="C192" i="51"/>
  <c r="B15" i="51"/>
  <c r="B192" i="51"/>
  <c r="P14" i="51"/>
  <c r="P191" i="51"/>
  <c r="O14" i="51"/>
  <c r="O191" i="51"/>
  <c r="N14" i="51"/>
  <c r="N191" i="51"/>
  <c r="M14" i="51"/>
  <c r="M191" i="51"/>
  <c r="L14" i="51"/>
  <c r="L191" i="51"/>
  <c r="K14" i="51"/>
  <c r="K191" i="51"/>
  <c r="J14" i="51"/>
  <c r="J191" i="51"/>
  <c r="I14" i="51"/>
  <c r="I191" i="51"/>
  <c r="H14" i="51"/>
  <c r="H191" i="51"/>
  <c r="G14" i="51"/>
  <c r="G191" i="51"/>
  <c r="F14" i="51"/>
  <c r="F191" i="51"/>
  <c r="E14" i="51"/>
  <c r="E191" i="51"/>
  <c r="D14" i="51"/>
  <c r="D191" i="51"/>
  <c r="C14" i="51"/>
  <c r="C191" i="51"/>
  <c r="B14" i="51"/>
  <c r="B191" i="51"/>
  <c r="P13" i="51"/>
  <c r="P190" i="51"/>
  <c r="O13" i="51"/>
  <c r="O190" i="51"/>
  <c r="N13" i="51"/>
  <c r="N190" i="51"/>
  <c r="M13" i="51"/>
  <c r="M190" i="51"/>
  <c r="L13" i="51"/>
  <c r="L190" i="51"/>
  <c r="K13" i="51"/>
  <c r="K190" i="51"/>
  <c r="J13" i="51"/>
  <c r="J190" i="51"/>
  <c r="I13" i="51"/>
  <c r="I190" i="51"/>
  <c r="H13" i="51"/>
  <c r="H190" i="51"/>
  <c r="G13" i="51"/>
  <c r="G190" i="51"/>
  <c r="F13" i="51"/>
  <c r="F190" i="51"/>
  <c r="E13" i="51"/>
  <c r="E190" i="51"/>
  <c r="D13" i="51"/>
  <c r="D190" i="51"/>
  <c r="C13" i="51"/>
  <c r="C190" i="51"/>
  <c r="B13" i="51"/>
  <c r="B190" i="51"/>
  <c r="P12" i="51"/>
  <c r="P189" i="51"/>
  <c r="O12" i="51"/>
  <c r="O189" i="51"/>
  <c r="N12" i="51"/>
  <c r="N189" i="51"/>
  <c r="M12" i="51"/>
  <c r="M189" i="51"/>
  <c r="L12" i="51"/>
  <c r="L189" i="51"/>
  <c r="K12" i="51"/>
  <c r="K189" i="51"/>
  <c r="J12" i="51"/>
  <c r="J189" i="51"/>
  <c r="I12" i="51"/>
  <c r="I189" i="51"/>
  <c r="H12" i="51"/>
  <c r="H189" i="51"/>
  <c r="G12" i="51"/>
  <c r="G189" i="51"/>
  <c r="F12" i="51"/>
  <c r="F189" i="51"/>
  <c r="E12" i="51"/>
  <c r="E189" i="51"/>
  <c r="D12" i="51"/>
  <c r="D189" i="51"/>
  <c r="C12" i="51"/>
  <c r="C189" i="51"/>
  <c r="B12" i="51"/>
  <c r="B189" i="51"/>
  <c r="P11" i="51"/>
  <c r="P188" i="51"/>
  <c r="O11" i="51"/>
  <c r="O188" i="51"/>
  <c r="N11" i="51"/>
  <c r="N188" i="51"/>
  <c r="M11" i="51"/>
  <c r="M188" i="51"/>
  <c r="L11" i="51"/>
  <c r="L188" i="51"/>
  <c r="K11" i="51"/>
  <c r="K188" i="51"/>
  <c r="J11" i="51"/>
  <c r="J188" i="51"/>
  <c r="I11" i="51"/>
  <c r="I188" i="51"/>
  <c r="H11" i="51"/>
  <c r="H188" i="51"/>
  <c r="G11" i="51"/>
  <c r="G188" i="51"/>
  <c r="F11" i="51"/>
  <c r="F188" i="51"/>
  <c r="E11" i="51"/>
  <c r="E188" i="51"/>
  <c r="D11" i="51"/>
  <c r="D188" i="51"/>
  <c r="C11" i="51"/>
  <c r="C188" i="51"/>
  <c r="B11" i="51"/>
  <c r="B188" i="51"/>
  <c r="P10" i="51"/>
  <c r="P187" i="51"/>
  <c r="O10" i="51"/>
  <c r="O187" i="51"/>
  <c r="N10" i="51"/>
  <c r="N187" i="51"/>
  <c r="M10" i="51"/>
  <c r="M187" i="51"/>
  <c r="L10" i="51"/>
  <c r="L187" i="51"/>
  <c r="K10" i="51"/>
  <c r="K187" i="51"/>
  <c r="J10" i="51"/>
  <c r="J187" i="51"/>
  <c r="I10" i="51"/>
  <c r="I187" i="51"/>
  <c r="H10" i="51"/>
  <c r="H187" i="51"/>
  <c r="G10" i="51"/>
  <c r="G187" i="51"/>
  <c r="F10" i="51"/>
  <c r="F187" i="51"/>
  <c r="E10" i="51"/>
  <c r="D10" i="51"/>
  <c r="D187" i="51" s="1"/>
  <c r="C10" i="51"/>
  <c r="C187" i="51" s="1"/>
  <c r="B10" i="51"/>
  <c r="B187" i="51" s="1"/>
  <c r="P9" i="51"/>
  <c r="P186" i="51"/>
  <c r="O9" i="51"/>
  <c r="O186" i="51" s="1"/>
  <c r="N9" i="51"/>
  <c r="N186" i="51"/>
  <c r="M9" i="51"/>
  <c r="M186" i="51" s="1"/>
  <c r="L9" i="51"/>
  <c r="L186" i="51" s="1"/>
  <c r="K9" i="51"/>
  <c r="K186" i="51" s="1"/>
  <c r="J9" i="51"/>
  <c r="J186" i="51" s="1"/>
  <c r="I9" i="51"/>
  <c r="I186" i="51" s="1"/>
  <c r="H9" i="51"/>
  <c r="H186" i="51" s="1"/>
  <c r="G9" i="51"/>
  <c r="G186" i="51" s="1"/>
  <c r="F9" i="51"/>
  <c r="F186" i="51"/>
  <c r="E9" i="51"/>
  <c r="E186" i="51" s="1"/>
  <c r="D9" i="51"/>
  <c r="D186" i="51"/>
  <c r="C9" i="51"/>
  <c r="C186" i="51" s="1"/>
  <c r="B9" i="51"/>
  <c r="B186" i="51" s="1"/>
  <c r="P8" i="51"/>
  <c r="P185" i="51" s="1"/>
  <c r="O8" i="51"/>
  <c r="O185" i="51"/>
  <c r="N8" i="51"/>
  <c r="N185" i="51" s="1"/>
  <c r="M8" i="51"/>
  <c r="M185" i="51"/>
  <c r="L8" i="51"/>
  <c r="L185" i="51" s="1"/>
  <c r="K8" i="51"/>
  <c r="K185" i="51"/>
  <c r="J8" i="51"/>
  <c r="J185" i="51" s="1"/>
  <c r="I8" i="51"/>
  <c r="I185" i="51" s="1"/>
  <c r="H8" i="51"/>
  <c r="H185" i="51" s="1"/>
  <c r="G8" i="51"/>
  <c r="G185" i="51" s="1"/>
  <c r="F8" i="51"/>
  <c r="F185" i="51" s="1"/>
  <c r="E8" i="51"/>
  <c r="E185" i="51"/>
  <c r="D8" i="51"/>
  <c r="D185" i="51" s="1"/>
  <c r="C8" i="51"/>
  <c r="C185" i="51"/>
  <c r="B8" i="51"/>
  <c r="B185" i="51" s="1"/>
  <c r="P7" i="51"/>
  <c r="P184" i="51" s="1"/>
  <c r="O7" i="51"/>
  <c r="O184" i="51"/>
  <c r="N7" i="51"/>
  <c r="N184" i="51"/>
  <c r="M7" i="51"/>
  <c r="M184" i="51" s="1"/>
  <c r="L7" i="51"/>
  <c r="L184" i="51" s="1"/>
  <c r="K7" i="51"/>
  <c r="K184" i="51"/>
  <c r="J7" i="51"/>
  <c r="J184" i="51" s="1"/>
  <c r="I7" i="51"/>
  <c r="I184" i="51"/>
  <c r="H7" i="51"/>
  <c r="H184" i="51" s="1"/>
  <c r="G7" i="51"/>
  <c r="G184" i="51"/>
  <c r="F7" i="51"/>
  <c r="F184" i="51" s="1"/>
  <c r="E7" i="51"/>
  <c r="E184" i="51"/>
  <c r="D7" i="51"/>
  <c r="D184" i="51" s="1"/>
  <c r="C7" i="51"/>
  <c r="C184" i="51"/>
  <c r="B7" i="51"/>
  <c r="B184" i="51" s="1"/>
  <c r="P6" i="51"/>
  <c r="P183" i="51"/>
  <c r="O6" i="51"/>
  <c r="O183" i="51" s="1"/>
  <c r="N6" i="51"/>
  <c r="N183" i="51"/>
  <c r="M6" i="51"/>
  <c r="M183" i="51" s="1"/>
  <c r="L6" i="51"/>
  <c r="L183" i="51"/>
  <c r="K6" i="51"/>
  <c r="K183" i="51" s="1"/>
  <c r="J6" i="51"/>
  <c r="J183" i="51"/>
  <c r="I6" i="51"/>
  <c r="I183" i="51" s="1"/>
  <c r="H6" i="51"/>
  <c r="H183" i="51"/>
  <c r="G6" i="51"/>
  <c r="G183" i="51" s="1"/>
  <c r="F6" i="51"/>
  <c r="F183" i="51"/>
  <c r="E6" i="51"/>
  <c r="E183" i="51" s="1"/>
  <c r="D6" i="51"/>
  <c r="D183" i="51"/>
  <c r="C6" i="51"/>
  <c r="C183" i="51" s="1"/>
  <c r="B6" i="51"/>
  <c r="B183" i="51"/>
  <c r="P5" i="51"/>
  <c r="P182" i="51" s="1"/>
  <c r="O5" i="51"/>
  <c r="O182" i="51"/>
  <c r="N5" i="51"/>
  <c r="N182" i="51" s="1"/>
  <c r="M5" i="51"/>
  <c r="M182" i="51"/>
  <c r="L5" i="51"/>
  <c r="L182" i="51" s="1"/>
  <c r="K5" i="51"/>
  <c r="K182" i="51"/>
  <c r="J5" i="51"/>
  <c r="J182" i="51" s="1"/>
  <c r="I5" i="51"/>
  <c r="I182" i="51"/>
  <c r="H5" i="51"/>
  <c r="H182" i="51" s="1"/>
  <c r="G5" i="51"/>
  <c r="G182" i="51"/>
  <c r="F5" i="51"/>
  <c r="F182" i="51" s="1"/>
  <c r="E5" i="51"/>
  <c r="E182" i="51"/>
  <c r="D5" i="51"/>
  <c r="D182" i="51" s="1"/>
  <c r="C5" i="51"/>
  <c r="C182" i="51"/>
  <c r="B5" i="51"/>
  <c r="B182" i="51" s="1"/>
  <c r="S56" i="50"/>
  <c r="R56" i="50"/>
  <c r="P56" i="50"/>
  <c r="O56" i="50"/>
  <c r="N56" i="50"/>
  <c r="M56" i="50"/>
  <c r="L56" i="50"/>
  <c r="K56" i="50"/>
  <c r="J56" i="50"/>
  <c r="I56" i="50"/>
  <c r="H56" i="50"/>
  <c r="G56" i="50"/>
  <c r="F56" i="50"/>
  <c r="E56" i="50"/>
  <c r="D56" i="50"/>
  <c r="C56" i="50"/>
  <c r="B56" i="50"/>
  <c r="S55" i="50"/>
  <c r="R55" i="50"/>
  <c r="P55" i="50"/>
  <c r="O55" i="50"/>
  <c r="N55" i="50"/>
  <c r="M55" i="50"/>
  <c r="L55" i="50"/>
  <c r="K55" i="50"/>
  <c r="J55" i="50"/>
  <c r="I55" i="50"/>
  <c r="H55" i="50"/>
  <c r="G55" i="50"/>
  <c r="F55" i="50"/>
  <c r="E55" i="50"/>
  <c r="D55" i="50"/>
  <c r="C55" i="50"/>
  <c r="B55" i="50"/>
  <c r="S54" i="50"/>
  <c r="R54" i="50"/>
  <c r="P54" i="50"/>
  <c r="O54" i="50"/>
  <c r="N54" i="50"/>
  <c r="M54" i="50"/>
  <c r="L54" i="50"/>
  <c r="K54" i="50"/>
  <c r="J54" i="50"/>
  <c r="I54" i="50"/>
  <c r="H54" i="50"/>
  <c r="G54" i="50"/>
  <c r="F54" i="50"/>
  <c r="E54" i="50"/>
  <c r="D54" i="50"/>
  <c r="C54" i="50"/>
  <c r="B54" i="50"/>
  <c r="S53" i="50"/>
  <c r="R53" i="50"/>
  <c r="P53" i="50"/>
  <c r="O53" i="50"/>
  <c r="N53" i="50"/>
  <c r="M53" i="50"/>
  <c r="L53" i="50"/>
  <c r="K53" i="50"/>
  <c r="J53" i="50"/>
  <c r="I53" i="50"/>
  <c r="H53" i="50"/>
  <c r="G53" i="50"/>
  <c r="F53" i="50"/>
  <c r="E53" i="50"/>
  <c r="D53" i="50"/>
  <c r="C53" i="50"/>
  <c r="B53" i="50"/>
  <c r="S52" i="50"/>
  <c r="R52" i="50"/>
  <c r="P52" i="50"/>
  <c r="O52" i="50"/>
  <c r="N52" i="50"/>
  <c r="M52" i="50"/>
  <c r="L52" i="50"/>
  <c r="K52" i="50"/>
  <c r="J52" i="50"/>
  <c r="I52" i="50"/>
  <c r="H52" i="50"/>
  <c r="G52" i="50"/>
  <c r="F52" i="50"/>
  <c r="E52" i="50"/>
  <c r="D52" i="50"/>
  <c r="C52" i="50"/>
  <c r="B52" i="50"/>
  <c r="S51" i="50"/>
  <c r="R51" i="50"/>
  <c r="P51" i="50"/>
  <c r="O51" i="50"/>
  <c r="N51" i="50"/>
  <c r="M51" i="50"/>
  <c r="L51" i="50"/>
  <c r="K51" i="50"/>
  <c r="J51" i="50"/>
  <c r="I51" i="50"/>
  <c r="H51" i="50"/>
  <c r="G51" i="50"/>
  <c r="F51" i="50"/>
  <c r="E51" i="50"/>
  <c r="D51" i="50"/>
  <c r="C51" i="50"/>
  <c r="B51" i="50"/>
  <c r="S50" i="50"/>
  <c r="R50" i="50"/>
  <c r="P50" i="50"/>
  <c r="O50" i="50"/>
  <c r="N50" i="50"/>
  <c r="M50" i="50"/>
  <c r="L50" i="50"/>
  <c r="K50" i="50"/>
  <c r="J50" i="50"/>
  <c r="I50" i="50"/>
  <c r="H50" i="50"/>
  <c r="G50" i="50"/>
  <c r="F50" i="50"/>
  <c r="E50" i="50"/>
  <c r="D50" i="50"/>
  <c r="C50" i="50"/>
  <c r="B50" i="50"/>
  <c r="S49" i="50"/>
  <c r="R49" i="50"/>
  <c r="P49" i="50"/>
  <c r="O49" i="50"/>
  <c r="N49" i="50"/>
  <c r="M49" i="50"/>
  <c r="L49" i="50"/>
  <c r="K49" i="50"/>
  <c r="J49" i="50"/>
  <c r="I49" i="50"/>
  <c r="H49" i="50"/>
  <c r="G49" i="50"/>
  <c r="F49" i="50"/>
  <c r="E49" i="50"/>
  <c r="D49" i="50"/>
  <c r="C49" i="50"/>
  <c r="B49" i="50"/>
  <c r="S48" i="50"/>
  <c r="R48" i="50"/>
  <c r="P48" i="50"/>
  <c r="O48" i="50"/>
  <c r="N48" i="50"/>
  <c r="M48" i="50"/>
  <c r="L48" i="50"/>
  <c r="K48" i="50"/>
  <c r="J48" i="50"/>
  <c r="I48" i="50"/>
  <c r="H48" i="50"/>
  <c r="G48" i="50"/>
  <c r="F48" i="50"/>
  <c r="E48" i="50"/>
  <c r="D48" i="50"/>
  <c r="C48" i="50"/>
  <c r="B48" i="50"/>
  <c r="S47" i="50"/>
  <c r="R47" i="50"/>
  <c r="P47" i="50"/>
  <c r="O47" i="50"/>
  <c r="N47" i="50"/>
  <c r="M47" i="50"/>
  <c r="L47" i="50"/>
  <c r="K47" i="50"/>
  <c r="J47" i="50"/>
  <c r="I47" i="50"/>
  <c r="H47" i="50"/>
  <c r="G47" i="50"/>
  <c r="F47" i="50"/>
  <c r="E47" i="50"/>
  <c r="D47" i="50"/>
  <c r="C47" i="50"/>
  <c r="B47" i="50"/>
  <c r="S46" i="50"/>
  <c r="R46" i="50"/>
  <c r="P46" i="50"/>
  <c r="O46" i="50"/>
  <c r="N46" i="50"/>
  <c r="M46" i="50"/>
  <c r="L46" i="50"/>
  <c r="K46" i="50"/>
  <c r="J46" i="50"/>
  <c r="I46" i="50"/>
  <c r="H46" i="50"/>
  <c r="G46" i="50"/>
  <c r="F46" i="50"/>
  <c r="E46" i="50"/>
  <c r="D46" i="50"/>
  <c r="C46" i="50"/>
  <c r="B46" i="50"/>
  <c r="S45" i="50"/>
  <c r="R45" i="50"/>
  <c r="P45" i="50"/>
  <c r="O45" i="50"/>
  <c r="N45" i="50"/>
  <c r="M45" i="50"/>
  <c r="L45" i="50"/>
  <c r="K45" i="50"/>
  <c r="J45" i="50"/>
  <c r="I45" i="50"/>
  <c r="H45" i="50"/>
  <c r="G45" i="50"/>
  <c r="F45" i="50"/>
  <c r="E45" i="50"/>
  <c r="D45" i="50"/>
  <c r="C45" i="50"/>
  <c r="B45" i="50"/>
  <c r="S44" i="50"/>
  <c r="R44" i="50"/>
  <c r="P44" i="50"/>
  <c r="O44" i="50"/>
  <c r="N44" i="50"/>
  <c r="M44" i="50"/>
  <c r="L44" i="50"/>
  <c r="K44" i="50"/>
  <c r="J44" i="50"/>
  <c r="I44" i="50"/>
  <c r="H44" i="50"/>
  <c r="G44" i="50"/>
  <c r="F44" i="50"/>
  <c r="E44" i="50"/>
  <c r="D44" i="50"/>
  <c r="C44" i="50"/>
  <c r="B44" i="50"/>
  <c r="S43" i="50"/>
  <c r="R43" i="50"/>
  <c r="P43" i="50"/>
  <c r="O43" i="50"/>
  <c r="N43" i="50"/>
  <c r="M43" i="50"/>
  <c r="L43" i="50"/>
  <c r="K43" i="50"/>
  <c r="J43" i="50"/>
  <c r="I43" i="50"/>
  <c r="H43" i="50"/>
  <c r="G43" i="50"/>
  <c r="F43" i="50"/>
  <c r="E43" i="50"/>
  <c r="D43" i="50"/>
  <c r="C43" i="50"/>
  <c r="B43" i="50"/>
  <c r="S42" i="50"/>
  <c r="R42" i="50"/>
  <c r="P42" i="50"/>
  <c r="O42" i="50"/>
  <c r="N42" i="50"/>
  <c r="M42" i="50"/>
  <c r="L42" i="50"/>
  <c r="K42" i="50"/>
  <c r="J42" i="50"/>
  <c r="I42" i="50"/>
  <c r="H42" i="50"/>
  <c r="G42" i="50"/>
  <c r="F42" i="50"/>
  <c r="E42" i="50"/>
  <c r="D42" i="50"/>
  <c r="C42" i="50"/>
  <c r="B42" i="50"/>
  <c r="S41" i="50"/>
  <c r="R41" i="50"/>
  <c r="P41" i="50"/>
  <c r="O41" i="50"/>
  <c r="N41" i="50"/>
  <c r="M41" i="50"/>
  <c r="L41" i="50"/>
  <c r="K41" i="50"/>
  <c r="J41" i="50"/>
  <c r="I41" i="50"/>
  <c r="H41" i="50"/>
  <c r="G41" i="50"/>
  <c r="F41" i="50"/>
  <c r="E41" i="50"/>
  <c r="D41" i="50"/>
  <c r="C41" i="50"/>
  <c r="B41" i="50"/>
  <c r="S40" i="50"/>
  <c r="R40" i="50"/>
  <c r="P40" i="50"/>
  <c r="O40" i="50"/>
  <c r="N40" i="50"/>
  <c r="M40" i="50"/>
  <c r="L40" i="50"/>
  <c r="K40" i="50"/>
  <c r="J40" i="50"/>
  <c r="I40" i="50"/>
  <c r="H40" i="50"/>
  <c r="G40" i="50"/>
  <c r="F40" i="50"/>
  <c r="E40" i="50"/>
  <c r="D40" i="50"/>
  <c r="C40" i="50"/>
  <c r="B40" i="50"/>
  <c r="S39" i="50"/>
  <c r="R39" i="50"/>
  <c r="P39" i="50"/>
  <c r="O39" i="50"/>
  <c r="N39" i="50"/>
  <c r="M39" i="50"/>
  <c r="L39" i="50"/>
  <c r="K39" i="50"/>
  <c r="J39" i="50"/>
  <c r="I39" i="50"/>
  <c r="H39" i="50"/>
  <c r="G39" i="50"/>
  <c r="F39" i="50"/>
  <c r="E39" i="50"/>
  <c r="D39" i="50"/>
  <c r="C39" i="50"/>
  <c r="B39" i="50"/>
  <c r="S38" i="50"/>
  <c r="R38" i="50"/>
  <c r="P38" i="50"/>
  <c r="O38" i="50"/>
  <c r="N38" i="50"/>
  <c r="M38" i="50"/>
  <c r="L38" i="50"/>
  <c r="K38" i="50"/>
  <c r="J38" i="50"/>
  <c r="I38" i="50"/>
  <c r="H38" i="50"/>
  <c r="G38" i="50"/>
  <c r="F38" i="50"/>
  <c r="E38" i="50"/>
  <c r="D38" i="50"/>
  <c r="C38" i="50"/>
  <c r="B38" i="50"/>
  <c r="S37" i="50"/>
  <c r="R37" i="50"/>
  <c r="P37" i="50"/>
  <c r="O37" i="50"/>
  <c r="N37" i="50"/>
  <c r="M37" i="50"/>
  <c r="L37" i="50"/>
  <c r="K37" i="50"/>
  <c r="J37" i="50"/>
  <c r="I37" i="50"/>
  <c r="H37" i="50"/>
  <c r="G37" i="50"/>
  <c r="F37" i="50"/>
  <c r="E37" i="50"/>
  <c r="D37" i="50"/>
  <c r="C37" i="50"/>
  <c r="B37" i="50"/>
  <c r="S36" i="50"/>
  <c r="R36" i="50"/>
  <c r="P36" i="50"/>
  <c r="O36" i="50"/>
  <c r="N36" i="50"/>
  <c r="M36" i="50"/>
  <c r="L36" i="50"/>
  <c r="K36" i="50"/>
  <c r="J36" i="50"/>
  <c r="I36" i="50"/>
  <c r="H36" i="50"/>
  <c r="G36" i="50"/>
  <c r="F36" i="50"/>
  <c r="E36" i="50"/>
  <c r="D36" i="50"/>
  <c r="C36" i="50"/>
  <c r="B36" i="50"/>
  <c r="S35" i="50"/>
  <c r="R35" i="50"/>
  <c r="P35" i="50"/>
  <c r="O35" i="50"/>
  <c r="N35" i="50"/>
  <c r="M35" i="50"/>
  <c r="L35" i="50"/>
  <c r="K35" i="50"/>
  <c r="J35" i="50"/>
  <c r="I35" i="50"/>
  <c r="H35" i="50"/>
  <c r="G35" i="50"/>
  <c r="F35" i="50"/>
  <c r="E35" i="50"/>
  <c r="D35" i="50"/>
  <c r="C35" i="50"/>
  <c r="B35" i="50"/>
  <c r="S34" i="50"/>
  <c r="R34" i="50"/>
  <c r="P34" i="50"/>
  <c r="O34" i="50"/>
  <c r="N34" i="50"/>
  <c r="M34" i="50"/>
  <c r="L34" i="50"/>
  <c r="K34" i="50"/>
  <c r="J34" i="50"/>
  <c r="I34" i="50"/>
  <c r="H34" i="50"/>
  <c r="G34" i="50"/>
  <c r="F34" i="50"/>
  <c r="E34" i="50"/>
  <c r="D34" i="50"/>
  <c r="C34" i="50"/>
  <c r="B34" i="50"/>
  <c r="S33" i="50"/>
  <c r="R33" i="50"/>
  <c r="P33" i="50"/>
  <c r="O33" i="50"/>
  <c r="N33" i="50"/>
  <c r="M33" i="50"/>
  <c r="L33" i="50"/>
  <c r="K33" i="50"/>
  <c r="J33" i="50"/>
  <c r="I33" i="50"/>
  <c r="H33" i="50"/>
  <c r="G33" i="50"/>
  <c r="F33" i="50"/>
  <c r="E33" i="50"/>
  <c r="D33" i="50"/>
  <c r="C33" i="50"/>
  <c r="B33" i="50"/>
  <c r="S32" i="50"/>
  <c r="R32" i="50"/>
  <c r="P32" i="50"/>
  <c r="O32" i="50"/>
  <c r="N32" i="50"/>
  <c r="M32" i="50"/>
  <c r="L32" i="50"/>
  <c r="K32" i="50"/>
  <c r="J32" i="50"/>
  <c r="I32" i="50"/>
  <c r="H32" i="50"/>
  <c r="G32" i="50"/>
  <c r="F32" i="50"/>
  <c r="E32" i="50"/>
  <c r="D32" i="50"/>
  <c r="C32" i="50"/>
  <c r="B32" i="50"/>
  <c r="S31" i="50"/>
  <c r="R31" i="50"/>
  <c r="P31" i="50"/>
  <c r="O31" i="50"/>
  <c r="N31" i="50"/>
  <c r="M31" i="50"/>
  <c r="L31" i="50"/>
  <c r="K31" i="50"/>
  <c r="J31" i="50"/>
  <c r="I31" i="50"/>
  <c r="H31" i="50"/>
  <c r="G31" i="50"/>
  <c r="F31" i="50"/>
  <c r="E31" i="50"/>
  <c r="D31" i="50"/>
  <c r="C31" i="50"/>
  <c r="B31" i="50"/>
  <c r="S30" i="50"/>
  <c r="R30" i="50"/>
  <c r="P30" i="50"/>
  <c r="O30" i="50"/>
  <c r="N30" i="50"/>
  <c r="M30" i="50"/>
  <c r="L30" i="50"/>
  <c r="K30" i="50"/>
  <c r="J30" i="50"/>
  <c r="I30" i="50"/>
  <c r="H30" i="50"/>
  <c r="G30" i="50"/>
  <c r="F30" i="50"/>
  <c r="E30" i="50"/>
  <c r="D30" i="50"/>
  <c r="C30" i="50"/>
  <c r="B30" i="50"/>
  <c r="S29" i="50"/>
  <c r="R29" i="50"/>
  <c r="P29" i="50"/>
  <c r="O29" i="50"/>
  <c r="N29" i="50"/>
  <c r="M29" i="50"/>
  <c r="L29" i="50"/>
  <c r="K29" i="50"/>
  <c r="J29" i="50"/>
  <c r="I29" i="50"/>
  <c r="H29" i="50"/>
  <c r="G29" i="50"/>
  <c r="F29" i="50"/>
  <c r="E29" i="50"/>
  <c r="D29" i="50"/>
  <c r="C29" i="50"/>
  <c r="B29" i="50"/>
  <c r="S28" i="50"/>
  <c r="R28" i="50"/>
  <c r="P28" i="50"/>
  <c r="O28" i="50"/>
  <c r="N28" i="50"/>
  <c r="M28" i="50"/>
  <c r="L28" i="50"/>
  <c r="K28" i="50"/>
  <c r="J28" i="50"/>
  <c r="I28" i="50"/>
  <c r="H28" i="50"/>
  <c r="G28" i="50"/>
  <c r="F28" i="50"/>
  <c r="E28" i="50"/>
  <c r="D28" i="50"/>
  <c r="C28" i="50"/>
  <c r="B28" i="50"/>
  <c r="S27" i="50"/>
  <c r="R27" i="50"/>
  <c r="P27" i="50"/>
  <c r="O27" i="50"/>
  <c r="N27" i="50"/>
  <c r="M27" i="50"/>
  <c r="L27" i="50"/>
  <c r="K27" i="50"/>
  <c r="J27" i="50"/>
  <c r="I27" i="50"/>
  <c r="H27" i="50"/>
  <c r="G27" i="50"/>
  <c r="F27" i="50"/>
  <c r="E27" i="50"/>
  <c r="D27" i="50"/>
  <c r="C27" i="50"/>
  <c r="B27" i="50"/>
  <c r="S26" i="50"/>
  <c r="R26" i="50"/>
  <c r="P26" i="50"/>
  <c r="O26" i="50"/>
  <c r="N26" i="50"/>
  <c r="M26" i="50"/>
  <c r="L26" i="50"/>
  <c r="K26" i="50"/>
  <c r="J26" i="50"/>
  <c r="I26" i="50"/>
  <c r="H26" i="50"/>
  <c r="G26" i="50"/>
  <c r="F26" i="50"/>
  <c r="E26" i="50"/>
  <c r="D26" i="50"/>
  <c r="C26" i="50"/>
  <c r="B26" i="50"/>
  <c r="S25" i="50"/>
  <c r="R25" i="50"/>
  <c r="P25" i="50"/>
  <c r="O25" i="50"/>
  <c r="N25" i="50"/>
  <c r="M25" i="50"/>
  <c r="L25" i="50"/>
  <c r="K25" i="50"/>
  <c r="J25" i="50"/>
  <c r="I25" i="50"/>
  <c r="H25" i="50"/>
  <c r="G25" i="50"/>
  <c r="F25" i="50"/>
  <c r="E25" i="50"/>
  <c r="D25" i="50"/>
  <c r="C25" i="50"/>
  <c r="B25" i="50"/>
  <c r="S24" i="50"/>
  <c r="R24" i="50"/>
  <c r="P24" i="50"/>
  <c r="O24" i="50"/>
  <c r="N24" i="50"/>
  <c r="M24" i="50"/>
  <c r="L24" i="50"/>
  <c r="K24" i="50"/>
  <c r="J24" i="50"/>
  <c r="I24" i="50"/>
  <c r="H24" i="50"/>
  <c r="G24" i="50"/>
  <c r="F24" i="50"/>
  <c r="E24" i="50"/>
  <c r="D24" i="50"/>
  <c r="C24" i="50"/>
  <c r="B24" i="50"/>
  <c r="S23" i="50"/>
  <c r="R23" i="50"/>
  <c r="P23" i="50"/>
  <c r="O23" i="50"/>
  <c r="N23" i="50"/>
  <c r="M23" i="50"/>
  <c r="L23" i="50"/>
  <c r="K23" i="50"/>
  <c r="J23" i="50"/>
  <c r="I23" i="50"/>
  <c r="H23" i="50"/>
  <c r="G23" i="50"/>
  <c r="F23" i="50"/>
  <c r="E23" i="50"/>
  <c r="D23" i="50"/>
  <c r="C23" i="50"/>
  <c r="B23" i="50"/>
  <c r="S22" i="50"/>
  <c r="R22" i="50"/>
  <c r="P22" i="50"/>
  <c r="O22" i="50"/>
  <c r="N22" i="50"/>
  <c r="M22" i="50"/>
  <c r="L22" i="50"/>
  <c r="K22" i="50"/>
  <c r="J22" i="50"/>
  <c r="I22" i="50"/>
  <c r="H22" i="50"/>
  <c r="G22" i="50"/>
  <c r="F22" i="50"/>
  <c r="E22" i="50"/>
  <c r="D22" i="50"/>
  <c r="C22" i="50"/>
  <c r="B22" i="50"/>
  <c r="S21" i="50"/>
  <c r="R21" i="50"/>
  <c r="P21" i="50"/>
  <c r="O21" i="50"/>
  <c r="N21" i="50"/>
  <c r="M21" i="50"/>
  <c r="L21" i="50"/>
  <c r="K21" i="50"/>
  <c r="J21" i="50"/>
  <c r="I21" i="50"/>
  <c r="H21" i="50"/>
  <c r="G21" i="50"/>
  <c r="F21" i="50"/>
  <c r="E21" i="50"/>
  <c r="D21" i="50"/>
  <c r="C21" i="50"/>
  <c r="B21" i="50"/>
  <c r="S20" i="50"/>
  <c r="R20" i="50"/>
  <c r="P20" i="50"/>
  <c r="O20" i="50"/>
  <c r="N20" i="50"/>
  <c r="M20" i="50"/>
  <c r="L20" i="50"/>
  <c r="K20" i="50"/>
  <c r="J20" i="50"/>
  <c r="I20" i="50"/>
  <c r="H20" i="50"/>
  <c r="G20" i="50"/>
  <c r="F20" i="50"/>
  <c r="E20" i="50"/>
  <c r="D20" i="50"/>
  <c r="C20" i="50"/>
  <c r="B20" i="50"/>
  <c r="S19" i="50"/>
  <c r="R19" i="50"/>
  <c r="P19" i="50"/>
  <c r="O19" i="50"/>
  <c r="N19" i="50"/>
  <c r="M19" i="50"/>
  <c r="L19" i="50"/>
  <c r="K19" i="50"/>
  <c r="J19" i="50"/>
  <c r="I19" i="50"/>
  <c r="H19" i="50"/>
  <c r="G19" i="50"/>
  <c r="F19" i="50"/>
  <c r="E19" i="50"/>
  <c r="D19" i="50"/>
  <c r="C19" i="50"/>
  <c r="B19" i="50"/>
  <c r="S18" i="50"/>
  <c r="R18" i="50"/>
  <c r="P18" i="50"/>
  <c r="O18" i="50"/>
  <c r="N18" i="50"/>
  <c r="M18" i="50"/>
  <c r="L18" i="50"/>
  <c r="K18" i="50"/>
  <c r="J18" i="50"/>
  <c r="I18" i="50"/>
  <c r="H18" i="50"/>
  <c r="G18" i="50"/>
  <c r="F18" i="50"/>
  <c r="E18" i="50"/>
  <c r="D18" i="50"/>
  <c r="C18" i="50"/>
  <c r="B18" i="50"/>
  <c r="S17" i="50"/>
  <c r="R17" i="50"/>
  <c r="P17" i="50"/>
  <c r="O17" i="50"/>
  <c r="N17" i="50"/>
  <c r="M17" i="50"/>
  <c r="L17" i="50"/>
  <c r="K17" i="50"/>
  <c r="J17" i="50"/>
  <c r="I17" i="50"/>
  <c r="H17" i="50"/>
  <c r="G17" i="50"/>
  <c r="F17" i="50"/>
  <c r="E17" i="50"/>
  <c r="D17" i="50"/>
  <c r="C17" i="50"/>
  <c r="B17" i="50"/>
  <c r="S16" i="50"/>
  <c r="R16" i="50"/>
  <c r="P16" i="50"/>
  <c r="O16" i="50"/>
  <c r="N16" i="50"/>
  <c r="M16" i="50"/>
  <c r="L16" i="50"/>
  <c r="K16" i="50"/>
  <c r="J16" i="50"/>
  <c r="I16" i="50"/>
  <c r="H16" i="50"/>
  <c r="G16" i="50"/>
  <c r="F16" i="50"/>
  <c r="E16" i="50"/>
  <c r="D16" i="50"/>
  <c r="C16" i="50"/>
  <c r="B16" i="50"/>
  <c r="S15" i="50"/>
  <c r="R15" i="50"/>
  <c r="P15" i="50"/>
  <c r="O15" i="50"/>
  <c r="N15" i="50"/>
  <c r="M15" i="50"/>
  <c r="L15" i="50"/>
  <c r="K15" i="50"/>
  <c r="J15" i="50"/>
  <c r="I15" i="50"/>
  <c r="H15" i="50"/>
  <c r="G15" i="50"/>
  <c r="F15" i="50"/>
  <c r="E15" i="50"/>
  <c r="D15" i="50"/>
  <c r="C15" i="50"/>
  <c r="B15" i="50"/>
  <c r="S14" i="50"/>
  <c r="R14" i="50"/>
  <c r="P14" i="50"/>
  <c r="O14" i="50"/>
  <c r="N14" i="50"/>
  <c r="M14" i="50"/>
  <c r="L14" i="50"/>
  <c r="K14" i="50"/>
  <c r="J14" i="50"/>
  <c r="I14" i="50"/>
  <c r="H14" i="50"/>
  <c r="G14" i="50"/>
  <c r="F14" i="50"/>
  <c r="E14" i="50"/>
  <c r="D14" i="50"/>
  <c r="C14" i="50"/>
  <c r="B14" i="50"/>
  <c r="S13" i="50"/>
  <c r="R13" i="50"/>
  <c r="P13" i="50"/>
  <c r="O13" i="50"/>
  <c r="N13" i="50"/>
  <c r="M13" i="50"/>
  <c r="L13" i="50"/>
  <c r="K13" i="50"/>
  <c r="J13" i="50"/>
  <c r="I13" i="50"/>
  <c r="H13" i="50"/>
  <c r="G13" i="50"/>
  <c r="F13" i="50"/>
  <c r="E13" i="50"/>
  <c r="D13" i="50"/>
  <c r="C13" i="50"/>
  <c r="B13" i="50"/>
  <c r="S12" i="50"/>
  <c r="R12" i="50"/>
  <c r="P12" i="50"/>
  <c r="O12" i="50"/>
  <c r="N12" i="50"/>
  <c r="M12" i="50"/>
  <c r="L12" i="50"/>
  <c r="K12" i="50"/>
  <c r="J12" i="50"/>
  <c r="I12" i="50"/>
  <c r="H12" i="50"/>
  <c r="G12" i="50"/>
  <c r="F12" i="50"/>
  <c r="E12" i="50"/>
  <c r="D12" i="50"/>
  <c r="C12" i="50"/>
  <c r="B12" i="50"/>
  <c r="S11" i="50"/>
  <c r="R11" i="50"/>
  <c r="P11" i="50"/>
  <c r="O11" i="50"/>
  <c r="N11" i="50"/>
  <c r="M11" i="50"/>
  <c r="L11" i="50"/>
  <c r="K11" i="50"/>
  <c r="J11" i="50"/>
  <c r="I11" i="50"/>
  <c r="H11" i="50"/>
  <c r="G11" i="50"/>
  <c r="F11" i="50"/>
  <c r="E11" i="50"/>
  <c r="D11" i="50"/>
  <c r="C11" i="50"/>
  <c r="B11" i="50"/>
  <c r="S10" i="50"/>
  <c r="R10" i="50"/>
  <c r="P10" i="50"/>
  <c r="O10" i="50"/>
  <c r="N10" i="50"/>
  <c r="M10" i="50"/>
  <c r="L10" i="50"/>
  <c r="K10" i="50"/>
  <c r="J10" i="50"/>
  <c r="I10" i="50"/>
  <c r="H10" i="50"/>
  <c r="G10" i="50"/>
  <c r="F10" i="50"/>
  <c r="E10" i="50"/>
  <c r="D10" i="50"/>
  <c r="C10" i="50"/>
  <c r="B10" i="50"/>
  <c r="S9" i="50"/>
  <c r="R9" i="50"/>
  <c r="P9" i="50"/>
  <c r="O9" i="50"/>
  <c r="N9" i="50"/>
  <c r="M9" i="50"/>
  <c r="L9" i="50"/>
  <c r="K9" i="50"/>
  <c r="J9" i="50"/>
  <c r="I9" i="50"/>
  <c r="H9" i="50"/>
  <c r="G9" i="50"/>
  <c r="F9" i="50"/>
  <c r="E9" i="50"/>
  <c r="D9" i="50"/>
  <c r="C9" i="50"/>
  <c r="B9" i="50"/>
  <c r="S8" i="50"/>
  <c r="R8" i="50"/>
  <c r="P8" i="50"/>
  <c r="O8" i="50"/>
  <c r="N8" i="50"/>
  <c r="M8" i="50"/>
  <c r="L8" i="50"/>
  <c r="K8" i="50"/>
  <c r="J8" i="50"/>
  <c r="I8" i="50"/>
  <c r="H8" i="50"/>
  <c r="G8" i="50"/>
  <c r="F8" i="50"/>
  <c r="E8" i="50"/>
  <c r="D8" i="50"/>
  <c r="C8" i="50"/>
  <c r="B8" i="50"/>
  <c r="S7" i="50"/>
  <c r="R7" i="50"/>
  <c r="P7" i="50"/>
  <c r="O7" i="50"/>
  <c r="N7" i="50"/>
  <c r="M7" i="50"/>
  <c r="L7" i="50"/>
  <c r="K7" i="50"/>
  <c r="J7" i="50"/>
  <c r="I7" i="50"/>
  <c r="H7" i="50"/>
  <c r="G7" i="50"/>
  <c r="F7" i="50"/>
  <c r="E7" i="50"/>
  <c r="D7" i="50"/>
  <c r="C7" i="50"/>
  <c r="B7" i="50"/>
  <c r="S6" i="50"/>
  <c r="R6" i="50"/>
  <c r="P6" i="50"/>
  <c r="O6" i="50"/>
  <c r="N6" i="50"/>
  <c r="M6" i="50"/>
  <c r="L6" i="50"/>
  <c r="K6" i="50"/>
  <c r="J6" i="50"/>
  <c r="I6" i="50"/>
  <c r="H6" i="50"/>
  <c r="G6" i="50"/>
  <c r="F6" i="50"/>
  <c r="E6" i="50"/>
  <c r="D6" i="50"/>
  <c r="C6" i="50"/>
  <c r="B6" i="50"/>
  <c r="S5" i="50"/>
  <c r="R5" i="50"/>
  <c r="P5" i="50"/>
  <c r="O5" i="50"/>
  <c r="N5" i="50"/>
  <c r="M5" i="50"/>
  <c r="L5" i="50"/>
  <c r="K5" i="50"/>
  <c r="J5" i="50"/>
  <c r="I5" i="50"/>
  <c r="H5" i="50"/>
  <c r="G5" i="50"/>
  <c r="F5" i="50"/>
  <c r="E5" i="50"/>
  <c r="D5" i="50"/>
  <c r="C5" i="50"/>
  <c r="B5" i="50"/>
  <c r="S56" i="49"/>
  <c r="S233" i="80"/>
  <c r="S55" i="49"/>
  <c r="S232" i="80"/>
  <c r="S54" i="49"/>
  <c r="S53" i="49"/>
  <c r="S52" i="49"/>
  <c r="S51" i="49"/>
  <c r="S50" i="49"/>
  <c r="S49" i="49"/>
  <c r="S226" i="80"/>
  <c r="S47" i="49"/>
  <c r="S46" i="49"/>
  <c r="S45" i="49"/>
  <c r="S44" i="49"/>
  <c r="S43" i="49"/>
  <c r="S220" i="80"/>
  <c r="S42" i="49"/>
  <c r="S41" i="49"/>
  <c r="S40" i="49"/>
  <c r="S39" i="49"/>
  <c r="S216" i="80"/>
  <c r="S38" i="49"/>
  <c r="S37" i="49"/>
  <c r="S214" i="80"/>
  <c r="S36" i="49"/>
  <c r="S35" i="49"/>
  <c r="S34" i="49"/>
  <c r="S33" i="49"/>
  <c r="S32" i="49"/>
  <c r="S31" i="49"/>
  <c r="S29" i="49"/>
  <c r="S28" i="49"/>
  <c r="S27" i="49"/>
  <c r="S204" i="80"/>
  <c r="S26" i="49"/>
  <c r="S25" i="49"/>
  <c r="S202" i="75"/>
  <c r="S24" i="49"/>
  <c r="S23" i="49"/>
  <c r="S22" i="49"/>
  <c r="S21" i="49"/>
  <c r="S198" i="65"/>
  <c r="S20" i="49"/>
  <c r="S19" i="49"/>
  <c r="S18" i="49"/>
  <c r="S17" i="49"/>
  <c r="S16" i="49"/>
  <c r="S15" i="49"/>
  <c r="S14" i="49"/>
  <c r="S13" i="49"/>
  <c r="S190" i="80"/>
  <c r="S12" i="49"/>
  <c r="S11" i="49"/>
  <c r="S9" i="49"/>
  <c r="S8" i="49"/>
  <c r="S185" i="75"/>
  <c r="S7" i="49"/>
  <c r="S6" i="49"/>
  <c r="S5" i="49"/>
  <c r="R56" i="49"/>
  <c r="P56" i="49"/>
  <c r="R55" i="49"/>
  <c r="P55" i="49"/>
  <c r="R54" i="49"/>
  <c r="R231" i="80"/>
  <c r="P54" i="49"/>
  <c r="R53" i="49"/>
  <c r="P53" i="49"/>
  <c r="R52" i="49"/>
  <c r="P52" i="49"/>
  <c r="R51" i="49"/>
  <c r="P51" i="49"/>
  <c r="R50" i="49"/>
  <c r="P50" i="49"/>
  <c r="R49" i="49"/>
  <c r="P49" i="49"/>
  <c r="R48" i="49"/>
  <c r="P48" i="49"/>
  <c r="R47" i="49"/>
  <c r="P47" i="49"/>
  <c r="R46" i="49"/>
  <c r="P46" i="49"/>
  <c r="R45" i="49"/>
  <c r="R222" i="80"/>
  <c r="P45" i="49"/>
  <c r="R44" i="49"/>
  <c r="P44" i="49"/>
  <c r="R43" i="49"/>
  <c r="P43" i="49"/>
  <c r="R42" i="49"/>
  <c r="P42" i="49"/>
  <c r="R41" i="49"/>
  <c r="R218" i="80"/>
  <c r="P41" i="49"/>
  <c r="R40" i="49"/>
  <c r="P40" i="49"/>
  <c r="R39" i="49"/>
  <c r="P39" i="49"/>
  <c r="R38" i="49"/>
  <c r="P38" i="49"/>
  <c r="R37" i="49"/>
  <c r="P37" i="49"/>
  <c r="R36" i="49"/>
  <c r="P36" i="49"/>
  <c r="R35" i="49"/>
  <c r="P35" i="49"/>
  <c r="R34" i="49"/>
  <c r="P34" i="49"/>
  <c r="R33" i="49"/>
  <c r="P33" i="49"/>
  <c r="R32" i="49"/>
  <c r="R209" i="80"/>
  <c r="R31" i="49"/>
  <c r="P31" i="49"/>
  <c r="R30" i="49"/>
  <c r="R29" i="49"/>
  <c r="P29" i="49"/>
  <c r="R28" i="49"/>
  <c r="R205" i="80"/>
  <c r="P28" i="49"/>
  <c r="R27" i="49"/>
  <c r="P27" i="49"/>
  <c r="R26" i="49"/>
  <c r="P26" i="49"/>
  <c r="R25" i="49"/>
  <c r="P25" i="49"/>
  <c r="R24" i="49"/>
  <c r="P24" i="49"/>
  <c r="R23" i="49"/>
  <c r="R22" i="49"/>
  <c r="P22" i="49"/>
  <c r="R21" i="49"/>
  <c r="P21" i="49"/>
  <c r="R20" i="49"/>
  <c r="R197" i="80"/>
  <c r="R19" i="49"/>
  <c r="P19" i="49"/>
  <c r="P196" i="75"/>
  <c r="R18" i="49"/>
  <c r="P18" i="49"/>
  <c r="R17" i="49"/>
  <c r="P17" i="49"/>
  <c r="R16" i="49"/>
  <c r="P16" i="49"/>
  <c r="R15" i="49"/>
  <c r="P15" i="49"/>
  <c r="R14" i="49"/>
  <c r="R191" i="80"/>
  <c r="P14" i="49"/>
  <c r="R13" i="49"/>
  <c r="P13" i="49"/>
  <c r="R12" i="49"/>
  <c r="R11" i="49"/>
  <c r="R188" i="75"/>
  <c r="P11" i="49"/>
  <c r="R10" i="49"/>
  <c r="P10" i="49"/>
  <c r="R9" i="49"/>
  <c r="P9" i="49"/>
  <c r="R8" i="49"/>
  <c r="R185" i="80"/>
  <c r="P8" i="49"/>
  <c r="R7" i="49"/>
  <c r="R184" i="80"/>
  <c r="P7" i="49"/>
  <c r="P184" i="80"/>
  <c r="R6" i="49"/>
  <c r="P6" i="49"/>
  <c r="R5" i="49"/>
  <c r="P5" i="49"/>
  <c r="G111" i="48"/>
  <c r="F111" i="48"/>
  <c r="E111" i="48"/>
  <c r="D111" i="48"/>
  <c r="C111" i="48"/>
  <c r="B111" i="48"/>
  <c r="G110" i="48"/>
  <c r="F110" i="48"/>
  <c r="D110" i="48"/>
  <c r="C110" i="48"/>
  <c r="B110" i="48"/>
  <c r="G109" i="48"/>
  <c r="F109" i="48"/>
  <c r="D109" i="48"/>
  <c r="C109" i="48"/>
  <c r="B109" i="48"/>
  <c r="G108" i="48"/>
  <c r="F108" i="48"/>
  <c r="D108" i="48"/>
  <c r="C108" i="48"/>
  <c r="B108" i="48"/>
  <c r="G107" i="48"/>
  <c r="F107" i="48"/>
  <c r="D107" i="48"/>
  <c r="C107" i="48"/>
  <c r="B107" i="48"/>
  <c r="G106" i="48"/>
  <c r="F106" i="48"/>
  <c r="D106" i="48"/>
  <c r="C106" i="48"/>
  <c r="B106" i="48"/>
  <c r="G105" i="48"/>
  <c r="F105" i="48"/>
  <c r="D105" i="48"/>
  <c r="C105" i="48"/>
  <c r="B105" i="48"/>
  <c r="G104" i="48"/>
  <c r="F104" i="48"/>
  <c r="D104" i="48"/>
  <c r="C104" i="48"/>
  <c r="B104" i="48"/>
  <c r="G103" i="48"/>
  <c r="F103" i="48"/>
  <c r="D103" i="48"/>
  <c r="C103" i="48"/>
  <c r="B103" i="48"/>
  <c r="G102" i="48"/>
  <c r="F102" i="48"/>
  <c r="D102" i="48"/>
  <c r="C102" i="48"/>
  <c r="B102" i="48"/>
  <c r="G101" i="48"/>
  <c r="F101" i="48"/>
  <c r="D101" i="48"/>
  <c r="C101" i="48"/>
  <c r="B101" i="48"/>
  <c r="G100" i="48"/>
  <c r="F100" i="48"/>
  <c r="D100" i="48"/>
  <c r="C100" i="48"/>
  <c r="B100" i="48"/>
  <c r="G99" i="48"/>
  <c r="F99" i="48"/>
  <c r="D99" i="48"/>
  <c r="C99" i="48"/>
  <c r="B99" i="48"/>
  <c r="G98" i="48"/>
  <c r="F98" i="48"/>
  <c r="D98" i="48"/>
  <c r="C98" i="48"/>
  <c r="B98" i="48"/>
  <c r="G97" i="48"/>
  <c r="F97" i="48"/>
  <c r="D97" i="48"/>
  <c r="C97" i="48"/>
  <c r="B97" i="48"/>
  <c r="G96" i="48"/>
  <c r="F96" i="48"/>
  <c r="D96" i="48"/>
  <c r="C96" i="48"/>
  <c r="B96" i="48"/>
  <c r="G95" i="48"/>
  <c r="F95" i="48"/>
  <c r="D95" i="48"/>
  <c r="C95" i="48"/>
  <c r="B95" i="48"/>
  <c r="G94" i="48"/>
  <c r="F94" i="48"/>
  <c r="D94" i="48"/>
  <c r="C94" i="48"/>
  <c r="B94" i="48"/>
  <c r="G93" i="48"/>
  <c r="F93" i="48"/>
  <c r="D93" i="48"/>
  <c r="C93" i="48"/>
  <c r="B93" i="48"/>
  <c r="G92" i="48"/>
  <c r="F92" i="48"/>
  <c r="D92" i="48"/>
  <c r="C92" i="48"/>
  <c r="B92" i="48"/>
  <c r="G91" i="48"/>
  <c r="F91" i="48"/>
  <c r="D91" i="48"/>
  <c r="C91" i="48"/>
  <c r="B91" i="48"/>
  <c r="G90" i="48"/>
  <c r="F90" i="48"/>
  <c r="D90" i="48"/>
  <c r="C90" i="48"/>
  <c r="B90" i="48"/>
  <c r="G89" i="48"/>
  <c r="F89" i="48"/>
  <c r="D89" i="48"/>
  <c r="C89" i="48"/>
  <c r="B89" i="48"/>
  <c r="G88" i="48"/>
  <c r="F88" i="48"/>
  <c r="D88" i="48"/>
  <c r="C88" i="48"/>
  <c r="B88" i="48"/>
  <c r="G87" i="48"/>
  <c r="F87" i="48"/>
  <c r="D87" i="48"/>
  <c r="C87" i="48"/>
  <c r="B87" i="48"/>
  <c r="G86" i="48"/>
  <c r="F86" i="48"/>
  <c r="D86" i="48"/>
  <c r="C86" i="48"/>
  <c r="B86" i="48"/>
  <c r="G85" i="48"/>
  <c r="F85" i="48"/>
  <c r="D85" i="48"/>
  <c r="C85" i="48"/>
  <c r="B85" i="48"/>
  <c r="G84" i="48"/>
  <c r="F84" i="48"/>
  <c r="D84" i="48"/>
  <c r="C84" i="48"/>
  <c r="B84" i="48"/>
  <c r="G83" i="48"/>
  <c r="F83" i="48"/>
  <c r="D83" i="48"/>
  <c r="C83" i="48"/>
  <c r="B83" i="48"/>
  <c r="G82" i="48"/>
  <c r="F82" i="48"/>
  <c r="D82" i="48"/>
  <c r="C82" i="48"/>
  <c r="B82" i="48"/>
  <c r="G81" i="48"/>
  <c r="F81" i="48"/>
  <c r="D81" i="48"/>
  <c r="C81" i="48"/>
  <c r="B81" i="48"/>
  <c r="G80" i="48"/>
  <c r="F80" i="48"/>
  <c r="D80" i="48"/>
  <c r="C80" i="48"/>
  <c r="B80" i="48"/>
  <c r="G79" i="48"/>
  <c r="F79" i="48"/>
  <c r="D79" i="48"/>
  <c r="C79" i="48"/>
  <c r="B79" i="48"/>
  <c r="G78" i="48"/>
  <c r="F78" i="48"/>
  <c r="D78" i="48"/>
  <c r="C78" i="48"/>
  <c r="B78" i="48"/>
  <c r="G77" i="48"/>
  <c r="F77" i="48"/>
  <c r="D77" i="48"/>
  <c r="C77" i="48"/>
  <c r="B77" i="48"/>
  <c r="G76" i="48"/>
  <c r="F76" i="48"/>
  <c r="D76" i="48"/>
  <c r="C76" i="48"/>
  <c r="B76" i="48"/>
  <c r="G75" i="48"/>
  <c r="F75" i="48"/>
  <c r="D75" i="48"/>
  <c r="C75" i="48"/>
  <c r="B75" i="48"/>
  <c r="G74" i="48"/>
  <c r="F74" i="48"/>
  <c r="D74" i="48"/>
  <c r="C74" i="48"/>
  <c r="B74" i="48"/>
  <c r="G73" i="48"/>
  <c r="F73" i="48"/>
  <c r="D73" i="48"/>
  <c r="C73" i="48"/>
  <c r="B73" i="48"/>
  <c r="G72" i="48"/>
  <c r="F72" i="48"/>
  <c r="D72" i="48"/>
  <c r="C72" i="48"/>
  <c r="B72" i="48"/>
  <c r="G71" i="48"/>
  <c r="F71" i="48"/>
  <c r="D71" i="48"/>
  <c r="C71" i="48"/>
  <c r="B71" i="48"/>
  <c r="G70" i="48"/>
  <c r="F70" i="48"/>
  <c r="D70" i="48"/>
  <c r="C70" i="48"/>
  <c r="B70" i="48"/>
  <c r="G69" i="48"/>
  <c r="F69" i="48"/>
  <c r="D69" i="48"/>
  <c r="C69" i="48"/>
  <c r="B69" i="48"/>
  <c r="G68" i="48"/>
  <c r="F68" i="48"/>
  <c r="D68" i="48"/>
  <c r="C68" i="48"/>
  <c r="B68" i="48"/>
  <c r="G67" i="48"/>
  <c r="F67" i="48"/>
  <c r="D67" i="48"/>
  <c r="C67" i="48"/>
  <c r="B67" i="48"/>
  <c r="G66" i="48"/>
  <c r="F66" i="48"/>
  <c r="D66" i="48"/>
  <c r="C66" i="48"/>
  <c r="B66" i="48"/>
  <c r="G65" i="48"/>
  <c r="F65" i="48"/>
  <c r="D65" i="48"/>
  <c r="C65" i="48"/>
  <c r="B65" i="48"/>
  <c r="G64" i="48"/>
  <c r="F64" i="48"/>
  <c r="D64" i="48"/>
  <c r="C64" i="48"/>
  <c r="B64" i="48"/>
  <c r="G63" i="48"/>
  <c r="F63" i="48"/>
  <c r="D63" i="48"/>
  <c r="C63" i="48"/>
  <c r="B63" i="48"/>
  <c r="G62" i="48"/>
  <c r="F62" i="48"/>
  <c r="D62" i="48"/>
  <c r="C62" i="48"/>
  <c r="B62" i="48"/>
  <c r="G61" i="48"/>
  <c r="F61" i="48"/>
  <c r="D61" i="48"/>
  <c r="C61" i="48"/>
  <c r="B61" i="48"/>
  <c r="G60" i="48"/>
  <c r="F60" i="48"/>
  <c r="D60" i="48"/>
  <c r="C60" i="48"/>
  <c r="B60" i="48"/>
  <c r="B56" i="47"/>
  <c r="C56" i="47" s="1"/>
  <c r="E32" i="47"/>
  <c r="N174" i="46"/>
  <c r="M174" i="46"/>
  <c r="L174" i="46"/>
  <c r="K174" i="46"/>
  <c r="J174" i="46"/>
  <c r="I174" i="46"/>
  <c r="B174" i="46"/>
  <c r="M173" i="46"/>
  <c r="L173" i="46"/>
  <c r="K173" i="46"/>
  <c r="J173" i="46"/>
  <c r="I173" i="46"/>
  <c r="H173" i="46"/>
  <c r="G173" i="46"/>
  <c r="F173" i="46"/>
  <c r="E173" i="46"/>
  <c r="D173" i="46"/>
  <c r="C173" i="46"/>
  <c r="B173" i="46"/>
  <c r="M172" i="46"/>
  <c r="L172" i="46"/>
  <c r="K172" i="46"/>
  <c r="J172" i="46"/>
  <c r="I172" i="46"/>
  <c r="H172" i="46"/>
  <c r="G172" i="46"/>
  <c r="F172" i="46"/>
  <c r="E172" i="46"/>
  <c r="D172" i="46"/>
  <c r="C172" i="46"/>
  <c r="B172" i="46"/>
  <c r="M171" i="46"/>
  <c r="L171" i="46"/>
  <c r="K171" i="46"/>
  <c r="J171" i="46"/>
  <c r="I171" i="46"/>
  <c r="H171" i="46"/>
  <c r="G171" i="46"/>
  <c r="F171" i="46"/>
  <c r="E171" i="46"/>
  <c r="D171" i="46"/>
  <c r="C171" i="46"/>
  <c r="B171" i="46"/>
  <c r="M170" i="46"/>
  <c r="L170" i="46"/>
  <c r="K170" i="46"/>
  <c r="J170" i="46"/>
  <c r="I170" i="46"/>
  <c r="H170" i="46"/>
  <c r="G170" i="46"/>
  <c r="F170" i="46"/>
  <c r="E170" i="46"/>
  <c r="D170" i="46"/>
  <c r="C170" i="46"/>
  <c r="B170" i="46"/>
  <c r="M169" i="46"/>
  <c r="L169" i="46"/>
  <c r="K169" i="46"/>
  <c r="J169" i="46"/>
  <c r="I169" i="46"/>
  <c r="H169" i="46"/>
  <c r="G169" i="46"/>
  <c r="F169" i="46"/>
  <c r="E169" i="46"/>
  <c r="D169" i="46"/>
  <c r="C169" i="46"/>
  <c r="B169" i="46"/>
  <c r="M168" i="46"/>
  <c r="L168" i="46"/>
  <c r="K168" i="46"/>
  <c r="J168" i="46"/>
  <c r="I168" i="46"/>
  <c r="H168" i="46"/>
  <c r="G168" i="46"/>
  <c r="F168" i="46"/>
  <c r="E168" i="46"/>
  <c r="D168" i="46"/>
  <c r="C168" i="46"/>
  <c r="B168" i="46"/>
  <c r="M167" i="46"/>
  <c r="L167" i="46"/>
  <c r="K167" i="46"/>
  <c r="J167" i="46"/>
  <c r="I167" i="46"/>
  <c r="H167" i="46"/>
  <c r="G167" i="46"/>
  <c r="F167" i="46"/>
  <c r="E167" i="46"/>
  <c r="D167" i="46"/>
  <c r="C167" i="46"/>
  <c r="B167" i="46"/>
  <c r="M166" i="46"/>
  <c r="L166" i="46"/>
  <c r="K166" i="46"/>
  <c r="J166" i="46"/>
  <c r="I166" i="46"/>
  <c r="H166" i="46"/>
  <c r="G166" i="46"/>
  <c r="F166" i="46"/>
  <c r="E166" i="46"/>
  <c r="D166" i="46"/>
  <c r="C166" i="46"/>
  <c r="B166" i="46"/>
  <c r="M165" i="46"/>
  <c r="L165" i="46"/>
  <c r="K165" i="46"/>
  <c r="J165" i="46"/>
  <c r="I165" i="46"/>
  <c r="H165" i="46"/>
  <c r="G165" i="46"/>
  <c r="F165" i="46"/>
  <c r="E165" i="46"/>
  <c r="D165" i="46"/>
  <c r="C165" i="46"/>
  <c r="B165" i="46"/>
  <c r="M164" i="46"/>
  <c r="L164" i="46"/>
  <c r="K164" i="46"/>
  <c r="J164" i="46"/>
  <c r="I164" i="46"/>
  <c r="H164" i="46"/>
  <c r="G164" i="46"/>
  <c r="F164" i="46"/>
  <c r="E164" i="46"/>
  <c r="D164" i="46"/>
  <c r="C164" i="46"/>
  <c r="B164" i="46"/>
  <c r="M163" i="46"/>
  <c r="L163" i="46"/>
  <c r="K163" i="46"/>
  <c r="J163" i="46"/>
  <c r="I163" i="46"/>
  <c r="H163" i="46"/>
  <c r="G163" i="46"/>
  <c r="F163" i="46"/>
  <c r="E163" i="46"/>
  <c r="D163" i="46"/>
  <c r="C163" i="46"/>
  <c r="B163" i="46"/>
  <c r="M162" i="46"/>
  <c r="L162" i="46"/>
  <c r="K162" i="46"/>
  <c r="J162" i="46"/>
  <c r="I162" i="46"/>
  <c r="H162" i="46"/>
  <c r="G162" i="46"/>
  <c r="F162" i="46"/>
  <c r="E162" i="46"/>
  <c r="D162" i="46"/>
  <c r="C162" i="46"/>
  <c r="B162" i="46"/>
  <c r="M161" i="46"/>
  <c r="L161" i="46"/>
  <c r="K161" i="46"/>
  <c r="J161" i="46"/>
  <c r="I161" i="46"/>
  <c r="H161" i="46"/>
  <c r="G161" i="46"/>
  <c r="F161" i="46"/>
  <c r="E161" i="46"/>
  <c r="D161" i="46"/>
  <c r="C161" i="46"/>
  <c r="B161" i="46"/>
  <c r="M160" i="46"/>
  <c r="L160" i="46"/>
  <c r="K160" i="46"/>
  <c r="J160" i="46"/>
  <c r="I160" i="46"/>
  <c r="H160" i="46"/>
  <c r="G160" i="46"/>
  <c r="F160" i="46"/>
  <c r="E160" i="46"/>
  <c r="D160" i="46"/>
  <c r="C160" i="46"/>
  <c r="B160" i="46"/>
  <c r="M159" i="46"/>
  <c r="L159" i="46"/>
  <c r="K159" i="46"/>
  <c r="J159" i="46"/>
  <c r="I159" i="46"/>
  <c r="H159" i="46"/>
  <c r="G159" i="46"/>
  <c r="F159" i="46"/>
  <c r="E159" i="46"/>
  <c r="D159" i="46"/>
  <c r="C159" i="46"/>
  <c r="B159" i="46"/>
  <c r="M158" i="46"/>
  <c r="L158" i="46"/>
  <c r="K158" i="46"/>
  <c r="J158" i="46"/>
  <c r="I158" i="46"/>
  <c r="H158" i="46"/>
  <c r="G158" i="46"/>
  <c r="F158" i="46"/>
  <c r="E158" i="46"/>
  <c r="D158" i="46"/>
  <c r="C158" i="46"/>
  <c r="B158" i="46"/>
  <c r="M157" i="46"/>
  <c r="L157" i="46"/>
  <c r="K157" i="46"/>
  <c r="J157" i="46"/>
  <c r="I157" i="46"/>
  <c r="H157" i="46"/>
  <c r="G157" i="46"/>
  <c r="F157" i="46"/>
  <c r="E157" i="46"/>
  <c r="D157" i="46"/>
  <c r="C157" i="46"/>
  <c r="B157" i="46"/>
  <c r="M156" i="46"/>
  <c r="L156" i="46"/>
  <c r="K156" i="46"/>
  <c r="J156" i="46"/>
  <c r="I156" i="46"/>
  <c r="H156" i="46"/>
  <c r="G156" i="46"/>
  <c r="F156" i="46"/>
  <c r="E156" i="46"/>
  <c r="D156" i="46"/>
  <c r="C156" i="46"/>
  <c r="B156" i="46"/>
  <c r="M155" i="46"/>
  <c r="L155" i="46"/>
  <c r="K155" i="46"/>
  <c r="J155" i="46"/>
  <c r="I155" i="46"/>
  <c r="H155" i="46"/>
  <c r="G155" i="46"/>
  <c r="F155" i="46"/>
  <c r="E155" i="46"/>
  <c r="D155" i="46"/>
  <c r="C155" i="46"/>
  <c r="B155" i="46"/>
  <c r="M154" i="46"/>
  <c r="L154" i="46"/>
  <c r="K154" i="46"/>
  <c r="J154" i="46"/>
  <c r="I154" i="46"/>
  <c r="H154" i="46"/>
  <c r="G154" i="46"/>
  <c r="F154" i="46"/>
  <c r="E154" i="46"/>
  <c r="D154" i="46"/>
  <c r="C154" i="46"/>
  <c r="B154" i="46"/>
  <c r="M153" i="46"/>
  <c r="L153" i="46"/>
  <c r="K153" i="46"/>
  <c r="J153" i="46"/>
  <c r="I153" i="46"/>
  <c r="H153" i="46"/>
  <c r="G153" i="46"/>
  <c r="F153" i="46"/>
  <c r="E153" i="46"/>
  <c r="D153" i="46"/>
  <c r="C153" i="46"/>
  <c r="B153" i="46"/>
  <c r="M152" i="46"/>
  <c r="L152" i="46"/>
  <c r="K152" i="46"/>
  <c r="J152" i="46"/>
  <c r="I152" i="46"/>
  <c r="H152" i="46"/>
  <c r="G152" i="46"/>
  <c r="F152" i="46"/>
  <c r="E152" i="46"/>
  <c r="D152" i="46"/>
  <c r="C152" i="46"/>
  <c r="B152" i="46"/>
  <c r="M151" i="46"/>
  <c r="L151" i="46"/>
  <c r="K151" i="46"/>
  <c r="J151" i="46"/>
  <c r="I151" i="46"/>
  <c r="H151" i="46"/>
  <c r="G151" i="46"/>
  <c r="F151" i="46"/>
  <c r="E151" i="46"/>
  <c r="D151" i="46"/>
  <c r="C151" i="46"/>
  <c r="B151" i="46"/>
  <c r="M150" i="46"/>
  <c r="L150" i="46"/>
  <c r="K150" i="46"/>
  <c r="J150" i="46"/>
  <c r="I150" i="46"/>
  <c r="H150" i="46"/>
  <c r="G150" i="46"/>
  <c r="F150" i="46"/>
  <c r="E150" i="46"/>
  <c r="D150" i="46"/>
  <c r="C150" i="46"/>
  <c r="B150" i="46"/>
  <c r="M149" i="46"/>
  <c r="L149" i="46"/>
  <c r="K149" i="46"/>
  <c r="J149" i="46"/>
  <c r="I149" i="46"/>
  <c r="H149" i="46"/>
  <c r="G149" i="46"/>
  <c r="F149" i="46"/>
  <c r="E149" i="46"/>
  <c r="D149" i="46"/>
  <c r="C149" i="46"/>
  <c r="B149" i="46"/>
  <c r="M148" i="46"/>
  <c r="L148" i="46"/>
  <c r="K148" i="46"/>
  <c r="J148" i="46"/>
  <c r="I148" i="46"/>
  <c r="H148" i="46"/>
  <c r="G148" i="46"/>
  <c r="F148" i="46"/>
  <c r="E148" i="46"/>
  <c r="D148" i="46"/>
  <c r="C148" i="46"/>
  <c r="B148" i="46"/>
  <c r="M147" i="46"/>
  <c r="L147" i="46"/>
  <c r="K147" i="46"/>
  <c r="J147" i="46"/>
  <c r="I147" i="46"/>
  <c r="H147" i="46"/>
  <c r="G147" i="46"/>
  <c r="F147" i="46"/>
  <c r="E147" i="46"/>
  <c r="D147" i="46"/>
  <c r="C147" i="46"/>
  <c r="B147" i="46"/>
  <c r="M146" i="46"/>
  <c r="L146" i="46"/>
  <c r="K146" i="46"/>
  <c r="J146" i="46"/>
  <c r="I146" i="46"/>
  <c r="H146" i="46"/>
  <c r="G146" i="46"/>
  <c r="F146" i="46"/>
  <c r="E146" i="46"/>
  <c r="D146" i="46"/>
  <c r="C146" i="46"/>
  <c r="B146" i="46"/>
  <c r="M145" i="46"/>
  <c r="L145" i="46"/>
  <c r="K145" i="46"/>
  <c r="J145" i="46"/>
  <c r="I145" i="46"/>
  <c r="H145" i="46"/>
  <c r="G145" i="46"/>
  <c r="F145" i="46"/>
  <c r="E145" i="46"/>
  <c r="D145" i="46"/>
  <c r="C145" i="46"/>
  <c r="B145" i="46"/>
  <c r="M144" i="46"/>
  <c r="L144" i="46"/>
  <c r="K144" i="46"/>
  <c r="J144" i="46"/>
  <c r="I144" i="46"/>
  <c r="H144" i="46"/>
  <c r="G144" i="46"/>
  <c r="F144" i="46"/>
  <c r="E144" i="46"/>
  <c r="D144" i="46"/>
  <c r="C144" i="46"/>
  <c r="B144" i="46"/>
  <c r="M143" i="46"/>
  <c r="L143" i="46"/>
  <c r="K143" i="46"/>
  <c r="J143" i="46"/>
  <c r="I143" i="46"/>
  <c r="H143" i="46"/>
  <c r="G143" i="46"/>
  <c r="F143" i="46"/>
  <c r="E143" i="46"/>
  <c r="D143" i="46"/>
  <c r="C143" i="46"/>
  <c r="B143" i="46"/>
  <c r="M142" i="46"/>
  <c r="L142" i="46"/>
  <c r="K142" i="46"/>
  <c r="J142" i="46"/>
  <c r="I142" i="46"/>
  <c r="H142" i="46"/>
  <c r="G142" i="46"/>
  <c r="F142" i="46"/>
  <c r="E142" i="46"/>
  <c r="D142" i="46"/>
  <c r="C142" i="46"/>
  <c r="B142" i="46"/>
  <c r="M141" i="46"/>
  <c r="L141" i="46"/>
  <c r="K141" i="46"/>
  <c r="J141" i="46"/>
  <c r="I141" i="46"/>
  <c r="H141" i="46"/>
  <c r="G141" i="46"/>
  <c r="F141" i="46"/>
  <c r="E141" i="46"/>
  <c r="D141" i="46"/>
  <c r="C141" i="46"/>
  <c r="B141" i="46"/>
  <c r="M140" i="46"/>
  <c r="L140" i="46"/>
  <c r="K140" i="46"/>
  <c r="J140" i="46"/>
  <c r="I140" i="46"/>
  <c r="H140" i="46"/>
  <c r="G140" i="46"/>
  <c r="F140" i="46"/>
  <c r="E140" i="46"/>
  <c r="D140" i="46"/>
  <c r="C140" i="46"/>
  <c r="B140" i="46"/>
  <c r="M139" i="46"/>
  <c r="L139" i="46"/>
  <c r="K139" i="46"/>
  <c r="J139" i="46"/>
  <c r="I139" i="46"/>
  <c r="H139" i="46"/>
  <c r="G139" i="46"/>
  <c r="F139" i="46"/>
  <c r="E139" i="46"/>
  <c r="D139" i="46"/>
  <c r="C139" i="46"/>
  <c r="B139" i="46"/>
  <c r="M138" i="46"/>
  <c r="L138" i="46"/>
  <c r="K138" i="46"/>
  <c r="J138" i="46"/>
  <c r="I138" i="46"/>
  <c r="H138" i="46"/>
  <c r="G138" i="46"/>
  <c r="F138" i="46"/>
  <c r="E138" i="46"/>
  <c r="D138" i="46"/>
  <c r="C138" i="46"/>
  <c r="B138" i="46"/>
  <c r="M137" i="46"/>
  <c r="L137" i="46"/>
  <c r="K137" i="46"/>
  <c r="J137" i="46"/>
  <c r="I137" i="46"/>
  <c r="H137" i="46"/>
  <c r="G137" i="46"/>
  <c r="F137" i="46"/>
  <c r="E137" i="46"/>
  <c r="D137" i="46"/>
  <c r="C137" i="46"/>
  <c r="B137" i="46"/>
  <c r="M136" i="46"/>
  <c r="L136" i="46"/>
  <c r="K136" i="46"/>
  <c r="J136" i="46"/>
  <c r="I136" i="46"/>
  <c r="H136" i="46"/>
  <c r="G136" i="46"/>
  <c r="F136" i="46"/>
  <c r="E136" i="46"/>
  <c r="D136" i="46"/>
  <c r="C136" i="46"/>
  <c r="B136" i="46"/>
  <c r="M135" i="46"/>
  <c r="L135" i="46"/>
  <c r="K135" i="46"/>
  <c r="J135" i="46"/>
  <c r="I135" i="46"/>
  <c r="H135" i="46"/>
  <c r="G135" i="46"/>
  <c r="F135" i="46"/>
  <c r="E135" i="46"/>
  <c r="D135" i="46"/>
  <c r="C135" i="46"/>
  <c r="B135" i="46"/>
  <c r="M134" i="46"/>
  <c r="L134" i="46"/>
  <c r="K134" i="46"/>
  <c r="J134" i="46"/>
  <c r="I134" i="46"/>
  <c r="H134" i="46"/>
  <c r="G134" i="46"/>
  <c r="F134" i="46"/>
  <c r="E134" i="46"/>
  <c r="D134" i="46"/>
  <c r="C134" i="46"/>
  <c r="B134" i="46"/>
  <c r="M133" i="46"/>
  <c r="L133" i="46"/>
  <c r="K133" i="46"/>
  <c r="J133" i="46"/>
  <c r="I133" i="46"/>
  <c r="H133" i="46"/>
  <c r="G133" i="46"/>
  <c r="F133" i="46"/>
  <c r="E133" i="46"/>
  <c r="D133" i="46"/>
  <c r="C133" i="46"/>
  <c r="B133" i="46"/>
  <c r="M132" i="46"/>
  <c r="L132" i="46"/>
  <c r="K132" i="46"/>
  <c r="J132" i="46"/>
  <c r="I132" i="46"/>
  <c r="H132" i="46"/>
  <c r="G132" i="46"/>
  <c r="F132" i="46"/>
  <c r="E132" i="46"/>
  <c r="D132" i="46"/>
  <c r="C132" i="46"/>
  <c r="B132" i="46"/>
  <c r="M131" i="46"/>
  <c r="L131" i="46"/>
  <c r="K131" i="46"/>
  <c r="J131" i="46"/>
  <c r="I131" i="46"/>
  <c r="H131" i="46"/>
  <c r="G131" i="46"/>
  <c r="F131" i="46"/>
  <c r="E131" i="46"/>
  <c r="D131" i="46"/>
  <c r="C131" i="46"/>
  <c r="B131" i="46"/>
  <c r="M130" i="46"/>
  <c r="L130" i="46"/>
  <c r="K130" i="46"/>
  <c r="J130" i="46"/>
  <c r="I130" i="46"/>
  <c r="H130" i="46"/>
  <c r="G130" i="46"/>
  <c r="F130" i="46"/>
  <c r="E130" i="46"/>
  <c r="D130" i="46"/>
  <c r="C130" i="46"/>
  <c r="B130" i="46"/>
  <c r="M129" i="46"/>
  <c r="L129" i="46"/>
  <c r="K129" i="46"/>
  <c r="J129" i="46"/>
  <c r="I129" i="46"/>
  <c r="H129" i="46"/>
  <c r="G129" i="46"/>
  <c r="F129" i="46"/>
  <c r="E129" i="46"/>
  <c r="D129" i="46"/>
  <c r="C129" i="46"/>
  <c r="B129" i="46"/>
  <c r="M128" i="46"/>
  <c r="L128" i="46"/>
  <c r="K128" i="46"/>
  <c r="J128" i="46"/>
  <c r="I128" i="46"/>
  <c r="H128" i="46"/>
  <c r="G128" i="46"/>
  <c r="F128" i="46"/>
  <c r="E128" i="46"/>
  <c r="D128" i="46"/>
  <c r="C128" i="46"/>
  <c r="B128" i="46"/>
  <c r="M127" i="46"/>
  <c r="L127" i="46"/>
  <c r="K127" i="46"/>
  <c r="J127" i="46"/>
  <c r="I127" i="46"/>
  <c r="H127" i="46"/>
  <c r="G127" i="46"/>
  <c r="F127" i="46"/>
  <c r="E127" i="46"/>
  <c r="D127" i="46"/>
  <c r="C127" i="46"/>
  <c r="B127" i="46"/>
  <c r="M126" i="46"/>
  <c r="L126" i="46"/>
  <c r="K126" i="46"/>
  <c r="J126" i="46"/>
  <c r="I126" i="46"/>
  <c r="H126" i="46"/>
  <c r="G126" i="46"/>
  <c r="F126" i="46"/>
  <c r="E126" i="46"/>
  <c r="D126" i="46"/>
  <c r="C126" i="46"/>
  <c r="B126" i="46"/>
  <c r="M125" i="46"/>
  <c r="L125" i="46"/>
  <c r="K125" i="46"/>
  <c r="J125" i="46"/>
  <c r="I125" i="46"/>
  <c r="H125" i="46"/>
  <c r="G125" i="46"/>
  <c r="F125" i="46"/>
  <c r="E125" i="46"/>
  <c r="D125" i="46"/>
  <c r="C125" i="46"/>
  <c r="B125" i="46"/>
  <c r="M124" i="46"/>
  <c r="L124" i="46"/>
  <c r="K124" i="46"/>
  <c r="J124" i="46"/>
  <c r="I124" i="46"/>
  <c r="H124" i="46"/>
  <c r="G124" i="46"/>
  <c r="F124" i="46"/>
  <c r="E124" i="46"/>
  <c r="D124" i="46"/>
  <c r="C124" i="46"/>
  <c r="B124" i="46"/>
  <c r="M123" i="46"/>
  <c r="L123" i="46"/>
  <c r="K123" i="46"/>
  <c r="J123" i="46"/>
  <c r="I123" i="46"/>
  <c r="H123" i="46"/>
  <c r="G123" i="46"/>
  <c r="F123" i="46"/>
  <c r="E123" i="46"/>
  <c r="D123" i="46"/>
  <c r="C123" i="46"/>
  <c r="B123" i="46"/>
  <c r="N115" i="46"/>
  <c r="H115" i="46"/>
  <c r="H174" i="46"/>
  <c r="G115" i="46"/>
  <c r="G174" i="46"/>
  <c r="F115" i="46"/>
  <c r="F174" i="46"/>
  <c r="E115" i="46"/>
  <c r="E174" i="46"/>
  <c r="D115" i="46"/>
  <c r="D174" i="46"/>
  <c r="C115" i="46"/>
  <c r="C174" i="46"/>
  <c r="N56" i="46"/>
  <c r="H56" i="46"/>
  <c r="G56" i="46"/>
  <c r="F56" i="46"/>
  <c r="E56" i="46"/>
  <c r="D56" i="46"/>
  <c r="C56" i="46"/>
  <c r="L27" i="43"/>
  <c r="K48" i="116"/>
  <c r="M67" i="116"/>
  <c r="O71" i="116"/>
  <c r="G73" i="116"/>
  <c r="F78" i="116"/>
  <c r="B82" i="116"/>
  <c r="P88" i="116"/>
  <c r="E90" i="116"/>
  <c r="L90" i="116"/>
  <c r="L92" i="116"/>
  <c r="I94" i="116"/>
  <c r="B96" i="116"/>
  <c r="O97" i="116"/>
  <c r="C100" i="116"/>
  <c r="K103" i="116"/>
  <c r="E105" i="116"/>
  <c r="H111" i="116"/>
  <c r="B113" i="116"/>
  <c r="E114" i="116"/>
  <c r="L115" i="116"/>
  <c r="D125" i="116"/>
  <c r="M125" i="116"/>
  <c r="M126" i="116"/>
  <c r="C129" i="116"/>
  <c r="E131" i="116"/>
  <c r="O132" i="116"/>
  <c r="N133" i="116"/>
  <c r="L134" i="116"/>
  <c r="D138" i="116"/>
  <c r="D140" i="116"/>
  <c r="K145" i="116"/>
  <c r="B147" i="116"/>
  <c r="N149" i="116"/>
  <c r="G150" i="116"/>
  <c r="L151" i="116"/>
  <c r="M150" i="116"/>
  <c r="K16" i="116"/>
  <c r="B29" i="116"/>
  <c r="B206" i="116"/>
  <c r="F110" i="100"/>
  <c r="F100" i="100"/>
  <c r="F97" i="100"/>
  <c r="F80" i="100"/>
  <c r="F77" i="100"/>
  <c r="F71" i="100"/>
  <c r="G48" i="116"/>
  <c r="I64" i="116"/>
  <c r="H66" i="116"/>
  <c r="E67" i="116"/>
  <c r="E68" i="116"/>
  <c r="G71" i="116"/>
  <c r="E79" i="116"/>
  <c r="K82" i="116"/>
  <c r="P84" i="116"/>
  <c r="G86" i="116"/>
  <c r="H88" i="116"/>
  <c r="B92" i="116"/>
  <c r="E99" i="116"/>
  <c r="H103" i="116"/>
  <c r="O103" i="116"/>
  <c r="B105" i="116"/>
  <c r="L109" i="116"/>
  <c r="M128" i="116"/>
  <c r="B130" i="116"/>
  <c r="P131" i="116"/>
  <c r="J139" i="116"/>
  <c r="I147" i="116"/>
  <c r="N153" i="116"/>
  <c r="F158" i="116"/>
  <c r="M158" i="116"/>
  <c r="P158" i="116"/>
  <c r="P159" i="116"/>
  <c r="L162" i="116"/>
  <c r="R164" i="116"/>
  <c r="F166" i="116"/>
  <c r="H168" i="116"/>
  <c r="D169" i="116"/>
  <c r="H169" i="116"/>
  <c r="L169" i="116"/>
  <c r="B170" i="116"/>
  <c r="O170" i="116"/>
  <c r="G171" i="116"/>
  <c r="O172" i="116"/>
  <c r="D174" i="116"/>
  <c r="F19" i="116"/>
  <c r="F196" i="116"/>
  <c r="F23" i="116"/>
  <c r="F27" i="116"/>
  <c r="K40" i="116"/>
  <c r="K217" i="116"/>
  <c r="G44" i="116"/>
  <c r="O44" i="116"/>
  <c r="O221" i="116"/>
  <c r="O48" i="116"/>
  <c r="O225" i="116"/>
  <c r="E11" i="116"/>
  <c r="E188" i="116"/>
  <c r="Q11" i="116"/>
  <c r="Q188" i="116" s="1"/>
  <c r="M34" i="116"/>
  <c r="M211" i="116"/>
  <c r="F63" i="100"/>
  <c r="F102" i="100"/>
  <c r="F93" i="100"/>
  <c r="F82" i="100"/>
  <c r="C48" i="116"/>
  <c r="C225" i="116" s="1"/>
  <c r="E76" i="116"/>
  <c r="O78" i="116"/>
  <c r="I84" i="116"/>
  <c r="H89" i="116"/>
  <c r="H90" i="116"/>
  <c r="E94" i="116"/>
  <c r="Y11" i="103"/>
  <c r="L98" i="116"/>
  <c r="P99" i="116"/>
  <c r="L101" i="116"/>
  <c r="O105" i="116"/>
  <c r="E109" i="116"/>
  <c r="D110" i="116"/>
  <c r="O111" i="116"/>
  <c r="J127" i="116"/>
  <c r="L129" i="116"/>
  <c r="G134" i="116"/>
  <c r="O134" i="116"/>
  <c r="M135" i="116"/>
  <c r="N137" i="116"/>
  <c r="E147" i="116"/>
  <c r="J149" i="116"/>
  <c r="K150" i="116"/>
  <c r="B152" i="116"/>
  <c r="E64" i="116"/>
  <c r="N66" i="116"/>
  <c r="K67" i="116"/>
  <c r="M69" i="116"/>
  <c r="L70" i="116"/>
  <c r="C71" i="116"/>
  <c r="I72" i="116"/>
  <c r="P72" i="116"/>
  <c r="L73" i="116"/>
  <c r="I76" i="116"/>
  <c r="E80" i="116"/>
  <c r="O83" i="116"/>
  <c r="D85" i="116"/>
  <c r="G85" i="116"/>
  <c r="K85" i="116"/>
  <c r="J88" i="116"/>
  <c r="J89" i="116"/>
  <c r="N90" i="116"/>
  <c r="N91" i="116"/>
  <c r="J92" i="116"/>
  <c r="C97" i="116"/>
  <c r="G98" i="116"/>
  <c r="N98" i="116"/>
  <c r="G99" i="116"/>
  <c r="M105" i="116"/>
  <c r="J107" i="116"/>
  <c r="G109" i="116"/>
  <c r="P109" i="116"/>
  <c r="B110" i="116"/>
  <c r="M111" i="116"/>
  <c r="O114" i="116"/>
  <c r="J123" i="116"/>
  <c r="C124" i="116"/>
  <c r="F125" i="116"/>
  <c r="I125" i="116"/>
  <c r="N127" i="116"/>
  <c r="O128" i="116"/>
  <c r="E129" i="116"/>
  <c r="H129" i="116"/>
  <c r="M130" i="116"/>
  <c r="I133" i="116"/>
  <c r="L133" i="116"/>
  <c r="R134" i="116"/>
  <c r="I135" i="116"/>
  <c r="O135" i="116"/>
  <c r="R136" i="116"/>
  <c r="B138" i="116"/>
  <c r="L139" i="116"/>
  <c r="F140" i="116"/>
  <c r="E141" i="116"/>
  <c r="P142" i="116"/>
  <c r="L143" i="116"/>
  <c r="G145" i="116"/>
  <c r="M145" i="116"/>
  <c r="P145" i="116"/>
  <c r="D146" i="116"/>
  <c r="D148" i="116"/>
  <c r="B149" i="116"/>
  <c r="C151" i="116"/>
  <c r="R151" i="116"/>
  <c r="D152" i="116"/>
  <c r="H152" i="116"/>
  <c r="P153" i="116"/>
  <c r="K157" i="116"/>
  <c r="B158" i="116"/>
  <c r="H158" i="116"/>
  <c r="G159" i="116"/>
  <c r="D160" i="116"/>
  <c r="L164" i="116"/>
  <c r="D166" i="116"/>
  <c r="H167" i="116"/>
  <c r="K167" i="116"/>
  <c r="M168" i="116"/>
  <c r="F169" i="116"/>
  <c r="N169" i="116"/>
  <c r="G170" i="116"/>
  <c r="J170" i="116"/>
  <c r="I171" i="116"/>
  <c r="R171" i="116"/>
  <c r="M172" i="116"/>
  <c r="R172" i="116"/>
  <c r="L174" i="116"/>
  <c r="M6" i="116"/>
  <c r="M183" i="116"/>
  <c r="K44" i="116"/>
  <c r="K221" i="116"/>
  <c r="H13" i="116"/>
  <c r="F67" i="116"/>
  <c r="F84" i="116"/>
  <c r="M89" i="116"/>
  <c r="M92" i="116"/>
  <c r="I97" i="116"/>
  <c r="D102" i="116"/>
  <c r="B108" i="116"/>
  <c r="P113" i="116"/>
  <c r="R144" i="116"/>
  <c r="H153" i="116"/>
  <c r="R163" i="116"/>
  <c r="L172" i="116"/>
  <c r="F107" i="100"/>
  <c r="F89" i="100"/>
  <c r="G40" i="116"/>
  <c r="O40" i="116"/>
  <c r="O217" i="116" s="1"/>
  <c r="J68" i="116"/>
  <c r="F72" i="116"/>
  <c r="I73" i="116"/>
  <c r="P73" i="116"/>
  <c r="O90" i="116"/>
  <c r="I93" i="116"/>
  <c r="D106" i="116"/>
  <c r="B107" i="116"/>
  <c r="K115" i="116"/>
  <c r="C125" i="116"/>
  <c r="J131" i="116"/>
  <c r="I132" i="116"/>
  <c r="J138" i="116"/>
  <c r="E156" i="116"/>
  <c r="N170" i="116"/>
  <c r="J171" i="116"/>
  <c r="G174" i="116"/>
  <c r="F65" i="100"/>
  <c r="M98" i="116"/>
  <c r="F105" i="100"/>
  <c r="F99" i="100"/>
  <c r="O16" i="116"/>
  <c r="O193" i="116" s="1"/>
  <c r="J27" i="116"/>
  <c r="J204" i="116" s="1"/>
  <c r="F112" i="100"/>
  <c r="F79" i="100"/>
  <c r="F67" i="100"/>
  <c r="F174" i="101"/>
  <c r="F109" i="100"/>
  <c r="F81" i="100"/>
  <c r="F73" i="100"/>
  <c r="F140" i="101"/>
  <c r="B140" i="72"/>
  <c r="B90" i="114"/>
  <c r="J89" i="100" s="1"/>
  <c r="H32" i="101"/>
  <c r="H45" i="101"/>
  <c r="R30" i="117"/>
  <c r="R30" i="116"/>
  <c r="R24" i="117"/>
  <c r="J147" i="116"/>
  <c r="J151" i="116"/>
  <c r="J152" i="116"/>
  <c r="I153" i="116"/>
  <c r="N161" i="116"/>
  <c r="N103" i="116"/>
  <c r="P108" i="116"/>
  <c r="J109" i="116"/>
  <c r="C112" i="116"/>
  <c r="L74" i="116"/>
  <c r="H114" i="116"/>
  <c r="P124" i="116"/>
  <c r="H130" i="116"/>
  <c r="F165" i="116"/>
  <c r="L166" i="116"/>
  <c r="N85" i="116"/>
  <c r="F106" i="116"/>
  <c r="N112" i="116"/>
  <c r="P147" i="116"/>
  <c r="P152" i="116"/>
  <c r="H161" i="116"/>
  <c r="G90" i="116"/>
  <c r="D111" i="116"/>
  <c r="K83" i="116"/>
  <c r="N88" i="116"/>
  <c r="N113" i="116"/>
  <c r="G115" i="116"/>
  <c r="O123" i="116"/>
  <c r="K131" i="116"/>
  <c r="G167" i="116"/>
  <c r="L83" i="116"/>
  <c r="C103" i="116"/>
  <c r="D104" i="116"/>
  <c r="L107" i="116"/>
  <c r="J110" i="116"/>
  <c r="H112" i="116"/>
  <c r="O150" i="116"/>
  <c r="C76" i="116"/>
  <c r="P83" i="116"/>
  <c r="B103" i="116"/>
  <c r="N135" i="116"/>
  <c r="J32" i="116"/>
  <c r="J209" i="116"/>
  <c r="C50" i="116"/>
  <c r="C227" i="116" s="1"/>
  <c r="H71" i="116"/>
  <c r="M124" i="116"/>
  <c r="G126" i="116"/>
  <c r="B127" i="116"/>
  <c r="H127" i="116"/>
  <c r="B162" i="116"/>
  <c r="F73" i="116"/>
  <c r="N76" i="116"/>
  <c r="N13" i="116"/>
  <c r="N190" i="116"/>
  <c r="F69" i="116"/>
  <c r="I70" i="116"/>
  <c r="P85" i="116"/>
  <c r="P86" i="116"/>
  <c r="P89" i="116"/>
  <c r="N101" i="116"/>
  <c r="K110" i="116"/>
  <c r="O129" i="116"/>
  <c r="C145" i="116"/>
  <c r="L146" i="116"/>
  <c r="F150" i="116"/>
  <c r="G165" i="116"/>
  <c r="K68" i="116"/>
  <c r="O95" i="116"/>
  <c r="H97" i="116"/>
  <c r="R145" i="116"/>
  <c r="R31" i="117"/>
  <c r="R31" i="116" s="1"/>
  <c r="R208" i="116" s="1"/>
  <c r="D109" i="100"/>
  <c r="D50" i="100"/>
  <c r="H75" i="100"/>
  <c r="H5" i="101"/>
  <c r="B23" i="116"/>
  <c r="B200" i="116"/>
  <c r="E43" i="43"/>
  <c r="M40" i="116"/>
  <c r="M217" i="116"/>
  <c r="O42" i="116"/>
  <c r="O219" i="116" s="1"/>
  <c r="F53" i="116"/>
  <c r="F230" i="116"/>
  <c r="B38" i="116"/>
  <c r="B215" i="116" s="1"/>
  <c r="T28" i="116"/>
  <c r="T32" i="116"/>
  <c r="T36" i="116"/>
  <c r="T111" i="83"/>
  <c r="T52" i="83" s="1"/>
  <c r="T107" i="83"/>
  <c r="T95" i="83"/>
  <c r="T83" i="83"/>
  <c r="B51" i="85"/>
  <c r="B15" i="85"/>
  <c r="B47" i="85"/>
  <c r="B19" i="85"/>
  <c r="H7" i="101"/>
  <c r="F68" i="101"/>
  <c r="B141" i="72"/>
  <c r="B149" i="72"/>
  <c r="F153" i="101"/>
  <c r="Y26" i="103"/>
  <c r="T42" i="116"/>
  <c r="D54" i="100"/>
  <c r="D6" i="100"/>
  <c r="X26" i="103"/>
  <c r="B10" i="93"/>
  <c r="G31" i="100"/>
  <c r="R104" i="116"/>
  <c r="G43" i="100"/>
  <c r="G50" i="100"/>
  <c r="B102" i="114"/>
  <c r="B43" i="114"/>
  <c r="B51" i="84"/>
  <c r="B11" i="84"/>
  <c r="B7" i="84"/>
  <c r="G43" i="101"/>
  <c r="G35" i="101"/>
  <c r="G27" i="101"/>
  <c r="G55" i="101"/>
  <c r="T78" i="49"/>
  <c r="T17" i="128" s="1"/>
  <c r="R70" i="116"/>
  <c r="G11" i="101"/>
  <c r="B151" i="72"/>
  <c r="F151" i="101"/>
  <c r="B131" i="72"/>
  <c r="F107" i="101"/>
  <c r="B147" i="72"/>
  <c r="R6" i="117"/>
  <c r="R10" i="117"/>
  <c r="R10" i="116" s="1"/>
  <c r="R187" i="116" s="1"/>
  <c r="R16" i="117"/>
  <c r="R16" i="116" s="1"/>
  <c r="R193" i="116" s="1"/>
  <c r="R50" i="117"/>
  <c r="H25" i="116"/>
  <c r="K70" i="116"/>
  <c r="L78" i="116"/>
  <c r="O79" i="116"/>
  <c r="F80" i="116"/>
  <c r="J80" i="116"/>
  <c r="E81" i="116"/>
  <c r="M81" i="116"/>
  <c r="L82" i="116"/>
  <c r="C83" i="116"/>
  <c r="M85" i="116"/>
  <c r="L86" i="116"/>
  <c r="I91" i="116"/>
  <c r="C92" i="116"/>
  <c r="K92" i="116"/>
  <c r="G94" i="116"/>
  <c r="X13" i="103"/>
  <c r="K101" i="116"/>
  <c r="I102" i="116"/>
  <c r="H105" i="116"/>
  <c r="N106" i="116"/>
  <c r="M112" i="116"/>
  <c r="H113" i="116"/>
  <c r="B131" i="116"/>
  <c r="G139" i="116"/>
  <c r="H140" i="116"/>
  <c r="E142" i="116"/>
  <c r="M142" i="116"/>
  <c r="B148" i="116"/>
  <c r="M152" i="116"/>
  <c r="M153" i="116"/>
  <c r="E162" i="116"/>
  <c r="I162" i="116"/>
  <c r="K173" i="116"/>
  <c r="R153" i="116"/>
  <c r="F104" i="116"/>
  <c r="G87" i="116"/>
  <c r="C70" i="116"/>
  <c r="M30" i="116"/>
  <c r="M207" i="116"/>
  <c r="I96" i="116"/>
  <c r="D163" i="116"/>
  <c r="F83" i="116"/>
  <c r="I85" i="116"/>
  <c r="P27" i="116"/>
  <c r="I71" i="116"/>
  <c r="M71" i="116"/>
  <c r="P78" i="116"/>
  <c r="B80" i="116"/>
  <c r="I81" i="116"/>
  <c r="R81" i="116"/>
  <c r="H82" i="116"/>
  <c r="P82" i="116"/>
  <c r="N83" i="116"/>
  <c r="H84" i="116"/>
  <c r="M90" i="116"/>
  <c r="K94" i="116"/>
  <c r="Y17" i="103"/>
  <c r="O94" i="116"/>
  <c r="Y21" i="103"/>
  <c r="F95" i="116"/>
  <c r="J95" i="116"/>
  <c r="E96" i="116"/>
  <c r="M96" i="116"/>
  <c r="G97" i="116"/>
  <c r="H101" i="116"/>
  <c r="B102" i="116"/>
  <c r="M102" i="116"/>
  <c r="M104" i="116"/>
  <c r="D105" i="116"/>
  <c r="P105" i="116"/>
  <c r="P107" i="116"/>
  <c r="D113" i="116"/>
  <c r="L136" i="116"/>
  <c r="L140" i="116"/>
  <c r="P140" i="116"/>
  <c r="J145" i="116"/>
  <c r="O147" i="116"/>
  <c r="F148" i="116"/>
  <c r="D149" i="116"/>
  <c r="B150" i="116"/>
  <c r="E152" i="116"/>
  <c r="F153" i="116"/>
  <c r="K79" i="116"/>
  <c r="H107" i="116"/>
  <c r="J83" i="116"/>
  <c r="J28" i="116"/>
  <c r="J205" i="116"/>
  <c r="P74" i="116"/>
  <c r="G75" i="116"/>
  <c r="J76" i="116"/>
  <c r="M76" i="116"/>
  <c r="L89" i="116"/>
  <c r="B93" i="116"/>
  <c r="D108" i="116"/>
  <c r="L125" i="116"/>
  <c r="E136" i="116"/>
  <c r="P156" i="116"/>
  <c r="G157" i="116"/>
  <c r="O157" i="116"/>
  <c r="L161" i="116"/>
  <c r="I163" i="116"/>
  <c r="B166" i="116"/>
  <c r="D168" i="116"/>
  <c r="J69" i="116"/>
  <c r="E70" i="116"/>
  <c r="E77" i="116"/>
  <c r="G78" i="116"/>
  <c r="J84" i="116"/>
  <c r="F88" i="116"/>
  <c r="I89" i="116"/>
  <c r="I92" i="116"/>
  <c r="J93" i="116"/>
  <c r="P95" i="116"/>
  <c r="J103" i="116"/>
  <c r="F105" i="116"/>
  <c r="E139" i="116"/>
  <c r="E144" i="116"/>
  <c r="C146" i="116"/>
  <c r="K146" i="116"/>
  <c r="H148" i="116"/>
  <c r="P148" i="116"/>
  <c r="N150" i="116"/>
  <c r="O162" i="116"/>
  <c r="P165" i="116"/>
  <c r="P173" i="116"/>
  <c r="R65" i="116"/>
  <c r="B67" i="116"/>
  <c r="J67" i="116"/>
  <c r="M68" i="116"/>
  <c r="G72" i="116"/>
  <c r="G74" i="116"/>
  <c r="B77" i="116"/>
  <c r="D90" i="116"/>
  <c r="R92" i="116"/>
  <c r="H98" i="116"/>
  <c r="C99" i="116"/>
  <c r="P102" i="116"/>
  <c r="J108" i="116"/>
  <c r="J130" i="116"/>
  <c r="I151" i="116"/>
  <c r="K158" i="116"/>
  <c r="P169" i="116"/>
  <c r="K170" i="116"/>
  <c r="M171" i="116"/>
  <c r="Q7" i="116"/>
  <c r="Q184" i="116" s="1"/>
  <c r="Q8" i="116"/>
  <c r="Q185" i="116" s="1"/>
  <c r="I65" i="116"/>
  <c r="R67" i="116"/>
  <c r="H70" i="116"/>
  <c r="I80" i="116"/>
  <c r="H81" i="116"/>
  <c r="G82" i="116"/>
  <c r="K86" i="116"/>
  <c r="C91" i="116"/>
  <c r="C95" i="116"/>
  <c r="N96" i="116"/>
  <c r="E124" i="116"/>
  <c r="J134" i="116"/>
  <c r="D136" i="116"/>
  <c r="M155" i="116"/>
  <c r="N99" i="116"/>
  <c r="L102" i="116"/>
  <c r="N104" i="116"/>
  <c r="K106" i="116"/>
  <c r="J111" i="116"/>
  <c r="C115" i="116"/>
  <c r="E123" i="116"/>
  <c r="J146" i="116"/>
  <c r="M159" i="116"/>
  <c r="E167" i="116"/>
  <c r="S78" i="116"/>
  <c r="R90" i="116"/>
  <c r="R32" i="112"/>
  <c r="R209" i="112"/>
  <c r="L149" i="116"/>
  <c r="Q44" i="116"/>
  <c r="Q221" i="116" s="1"/>
  <c r="K102" i="116"/>
  <c r="N143" i="116"/>
  <c r="E44" i="116"/>
  <c r="E221" i="116"/>
  <c r="C45" i="116"/>
  <c r="C222" i="116" s="1"/>
  <c r="E52" i="116"/>
  <c r="E229" i="116" s="1"/>
  <c r="Q54" i="116"/>
  <c r="Q231" i="116" s="1"/>
  <c r="F64" i="116"/>
  <c r="D65" i="116"/>
  <c r="H65" i="116"/>
  <c r="L65" i="116"/>
  <c r="P65" i="116"/>
  <c r="B66" i="116"/>
  <c r="F66" i="116"/>
  <c r="L67" i="116"/>
  <c r="P67" i="116"/>
  <c r="C68" i="116"/>
  <c r="B69" i="116"/>
  <c r="H69" i="116"/>
  <c r="Y14" i="103"/>
  <c r="P69" i="116"/>
  <c r="O70" i="116"/>
  <c r="G77" i="116"/>
  <c r="B79" i="116"/>
  <c r="N79" i="116"/>
  <c r="B83" i="116"/>
  <c r="E83" i="116"/>
  <c r="M83" i="116"/>
  <c r="R83" i="116"/>
  <c r="N86" i="116"/>
  <c r="I88" i="116"/>
  <c r="H93" i="116"/>
  <c r="L93" i="116"/>
  <c r="P93" i="116"/>
  <c r="C94" i="116"/>
  <c r="X9" i="103"/>
  <c r="L96" i="116"/>
  <c r="F97" i="116"/>
  <c r="J97" i="116"/>
  <c r="P97" i="116"/>
  <c r="C98" i="116"/>
  <c r="K98" i="116"/>
  <c r="K100" i="116"/>
  <c r="N100" i="116"/>
  <c r="M101" i="116"/>
  <c r="I103" i="116"/>
  <c r="L103" i="116"/>
  <c r="P103" i="116"/>
  <c r="H136" i="116"/>
  <c r="C138" i="116"/>
  <c r="K138" i="116"/>
  <c r="R138" i="116"/>
  <c r="C143" i="116"/>
  <c r="J148" i="116"/>
  <c r="N148" i="116"/>
  <c r="H149" i="116"/>
  <c r="F156" i="116"/>
  <c r="K159" i="116"/>
  <c r="L165" i="116"/>
  <c r="K144" i="116"/>
  <c r="J79" i="116"/>
  <c r="D66" i="116"/>
  <c r="M70" i="116"/>
  <c r="I77" i="116"/>
  <c r="P77" i="116"/>
  <c r="C78" i="116"/>
  <c r="L79" i="116"/>
  <c r="C80" i="116"/>
  <c r="B81" i="116"/>
  <c r="C87" i="116"/>
  <c r="L113" i="116"/>
  <c r="P136" i="116"/>
  <c r="O137" i="116"/>
  <c r="M139" i="116"/>
  <c r="I140" i="116"/>
  <c r="E146" i="116"/>
  <c r="D153" i="116"/>
  <c r="I155" i="116"/>
  <c r="C162" i="116"/>
  <c r="J162" i="116"/>
  <c r="G163" i="116"/>
  <c r="G166" i="116"/>
  <c r="K171" i="116"/>
  <c r="Q9" i="116"/>
  <c r="Q186" i="116" s="1"/>
  <c r="C16" i="116"/>
  <c r="C193" i="116" s="1"/>
  <c r="G16" i="116"/>
  <c r="G193" i="116" s="1"/>
  <c r="B70" i="116"/>
  <c r="J70" i="116"/>
  <c r="D71" i="116"/>
  <c r="N87" i="116"/>
  <c r="D88" i="116"/>
  <c r="K89" i="116"/>
  <c r="J94" i="116"/>
  <c r="X16" i="103"/>
  <c r="X25" i="103"/>
  <c r="I95" i="116"/>
  <c r="G96" i="116"/>
  <c r="L104" i="116"/>
  <c r="C105" i="116"/>
  <c r="K107" i="116"/>
  <c r="I108" i="116"/>
  <c r="C111" i="116"/>
  <c r="K111" i="116"/>
  <c r="I130" i="116"/>
  <c r="M144" i="116"/>
  <c r="O145" i="116"/>
  <c r="I157" i="116"/>
  <c r="B71" i="116"/>
  <c r="F71" i="116"/>
  <c r="J71" i="116"/>
  <c r="N72" i="116"/>
  <c r="F74" i="116"/>
  <c r="G76" i="116"/>
  <c r="L87" i="116"/>
  <c r="B90" i="116"/>
  <c r="D91" i="116"/>
  <c r="L91" i="116"/>
  <c r="O91" i="116"/>
  <c r="N92" i="116"/>
  <c r="C93" i="116"/>
  <c r="F145" i="116"/>
  <c r="P155" i="116"/>
  <c r="R96" i="116"/>
  <c r="L105" i="116"/>
  <c r="E112" i="116"/>
  <c r="Q6" i="116"/>
  <c r="Q183" i="116" s="1"/>
  <c r="D69" i="116"/>
  <c r="F87" i="116"/>
  <c r="C102" i="116"/>
  <c r="O133" i="116"/>
  <c r="N67" i="116"/>
  <c r="B75" i="116"/>
  <c r="I123" i="116"/>
  <c r="F126" i="116"/>
  <c r="Q10" i="116"/>
  <c r="Q187" i="116" s="1"/>
  <c r="S86" i="116"/>
  <c r="R49" i="117"/>
  <c r="R49" i="116"/>
  <c r="Q16" i="116"/>
  <c r="Q193" i="116" s="1"/>
  <c r="C18" i="116"/>
  <c r="C195" i="116" s="1"/>
  <c r="E28" i="116"/>
  <c r="E205" i="116"/>
  <c r="K66" i="116"/>
  <c r="C139" i="116"/>
  <c r="E53" i="116"/>
  <c r="E230" i="116"/>
  <c r="O72" i="116"/>
  <c r="H73" i="116"/>
  <c r="O99" i="116"/>
  <c r="B100" i="116"/>
  <c r="H100" i="116"/>
  <c r="P100" i="116"/>
  <c r="G101" i="116"/>
  <c r="F114" i="116"/>
  <c r="F123" i="116"/>
  <c r="K124" i="116"/>
  <c r="K125" i="116"/>
  <c r="L132" i="116"/>
  <c r="P133" i="116"/>
  <c r="C136" i="116"/>
  <c r="K136" i="116"/>
  <c r="P32" i="116"/>
  <c r="Q33" i="116"/>
  <c r="Q210" i="116" s="1"/>
  <c r="D35" i="116"/>
  <c r="D212" i="116"/>
  <c r="D38" i="116"/>
  <c r="D215" i="116"/>
  <c r="I55" i="116"/>
  <c r="I232" i="116"/>
  <c r="D64" i="116"/>
  <c r="H64" i="116"/>
  <c r="P64" i="116"/>
  <c r="F65" i="116"/>
  <c r="J65" i="116"/>
  <c r="C66" i="116"/>
  <c r="D68" i="116"/>
  <c r="H68" i="116"/>
  <c r="L68" i="116"/>
  <c r="R69" i="116"/>
  <c r="J72" i="116"/>
  <c r="I99" i="116"/>
  <c r="G140" i="116"/>
  <c r="G142" i="116"/>
  <c r="F146" i="116"/>
  <c r="G147" i="116"/>
  <c r="P68" i="116"/>
  <c r="O75" i="116"/>
  <c r="B76" i="116"/>
  <c r="F76" i="116"/>
  <c r="C77" i="116"/>
  <c r="L77" i="116"/>
  <c r="K78" i="116"/>
  <c r="N78" i="116"/>
  <c r="G79" i="116"/>
  <c r="M84" i="116"/>
  <c r="C85" i="116"/>
  <c r="K87" i="116"/>
  <c r="M88" i="116"/>
  <c r="F89" i="116"/>
  <c r="G92" i="116"/>
  <c r="M93" i="116"/>
  <c r="D94" i="116"/>
  <c r="Y10" i="103"/>
  <c r="M94" i="116"/>
  <c r="Y19" i="103"/>
  <c r="R94" i="116"/>
  <c r="X24" i="103"/>
  <c r="D95" i="116"/>
  <c r="H95" i="116"/>
  <c r="H96" i="116"/>
  <c r="L97" i="116"/>
  <c r="E98" i="116"/>
  <c r="O101" i="116"/>
  <c r="F108" i="116"/>
  <c r="B112" i="116"/>
  <c r="F113" i="116"/>
  <c r="I139" i="116"/>
  <c r="C44" i="116"/>
  <c r="C221" i="116" s="1"/>
  <c r="J53" i="116"/>
  <c r="J230" i="116"/>
  <c r="N53" i="116"/>
  <c r="N230" i="116"/>
  <c r="B64" i="116"/>
  <c r="C65" i="116"/>
  <c r="G65" i="116"/>
  <c r="K65" i="116"/>
  <c r="M66" i="116"/>
  <c r="D67" i="116"/>
  <c r="H67" i="116"/>
  <c r="H80" i="116"/>
  <c r="L80" i="116"/>
  <c r="P80" i="116"/>
  <c r="C81" i="116"/>
  <c r="K81" i="116"/>
  <c r="O81" i="116"/>
  <c r="J82" i="116"/>
  <c r="N82" i="116"/>
  <c r="G83" i="116"/>
  <c r="C84" i="116"/>
  <c r="O84" i="116"/>
  <c r="B85" i="116"/>
  <c r="M87" i="116"/>
  <c r="B89" i="116"/>
  <c r="E89" i="116"/>
  <c r="D98" i="116"/>
  <c r="O98" i="116"/>
  <c r="L99" i="116"/>
  <c r="J100" i="116"/>
  <c r="I101" i="116"/>
  <c r="D103" i="116"/>
  <c r="H104" i="116"/>
  <c r="K104" i="116"/>
  <c r="N105" i="116"/>
  <c r="H106" i="116"/>
  <c r="L106" i="116"/>
  <c r="P106" i="116"/>
  <c r="G108" i="116"/>
  <c r="N126" i="116"/>
  <c r="B129" i="116"/>
  <c r="L130" i="116"/>
  <c r="N138" i="116"/>
  <c r="C140" i="116"/>
  <c r="C148" i="116"/>
  <c r="C164" i="116"/>
  <c r="I66" i="116"/>
  <c r="E72" i="116"/>
  <c r="L72" i="116"/>
  <c r="D74" i="116"/>
  <c r="H74" i="116"/>
  <c r="E75" i="116"/>
  <c r="I75" i="116"/>
  <c r="D77" i="116"/>
  <c r="I78" i="116"/>
  <c r="C114" i="116"/>
  <c r="G69" i="116"/>
  <c r="K71" i="116"/>
  <c r="E73" i="116"/>
  <c r="K76" i="116"/>
  <c r="R87" i="116"/>
  <c r="F100" i="116"/>
  <c r="E101" i="116"/>
  <c r="B104" i="116"/>
  <c r="E104" i="116"/>
  <c r="G105" i="116"/>
  <c r="K105" i="116"/>
  <c r="I106" i="116"/>
  <c r="M106" i="116"/>
  <c r="N107" i="116"/>
  <c r="E115" i="116"/>
  <c r="L148" i="116"/>
  <c r="F149" i="116"/>
  <c r="D151" i="116"/>
  <c r="G154" i="116"/>
  <c r="F160" i="116"/>
  <c r="J160" i="116"/>
  <c r="F161" i="116"/>
  <c r="J161" i="116"/>
  <c r="H162" i="116"/>
  <c r="B163" i="116"/>
  <c r="J165" i="116"/>
  <c r="H173" i="116"/>
  <c r="C67" i="116"/>
  <c r="G67" i="116"/>
  <c r="G68" i="116"/>
  <c r="O68" i="116"/>
  <c r="L69" i="116"/>
  <c r="C73" i="116"/>
  <c r="J74" i="116"/>
  <c r="H75" i="116"/>
  <c r="L75" i="116"/>
  <c r="K77" i="116"/>
  <c r="N77" i="116"/>
  <c r="D78" i="116"/>
  <c r="C79" i="116"/>
  <c r="F79" i="116"/>
  <c r="G80" i="116"/>
  <c r="K80" i="116"/>
  <c r="F81" i="116"/>
  <c r="J81" i="116"/>
  <c r="E82" i="116"/>
  <c r="E84" i="116"/>
  <c r="E85" i="116"/>
  <c r="L85" i="116"/>
  <c r="C86" i="116"/>
  <c r="O87" i="116"/>
  <c r="D100" i="116"/>
  <c r="C101" i="116"/>
  <c r="E102" i="116"/>
  <c r="O108" i="116"/>
  <c r="B109" i="116"/>
  <c r="I109" i="116"/>
  <c r="L111" i="116"/>
  <c r="I112" i="116"/>
  <c r="I114" i="116"/>
  <c r="L152" i="116"/>
  <c r="B155" i="116"/>
  <c r="I159" i="116"/>
  <c r="G161" i="116"/>
  <c r="S51" i="112"/>
  <c r="S228" i="112"/>
  <c r="N45" i="103"/>
  <c r="R56" i="112"/>
  <c r="R233" i="112" s="1"/>
  <c r="C15" i="116"/>
  <c r="C192" i="116"/>
  <c r="N123" i="116"/>
  <c r="K126" i="116"/>
  <c r="E127" i="116"/>
  <c r="L127" i="116"/>
  <c r="P130" i="116"/>
  <c r="H131" i="116"/>
  <c r="E135" i="116"/>
  <c r="E138" i="116"/>
  <c r="I138" i="116"/>
  <c r="D142" i="116"/>
  <c r="P143" i="116"/>
  <c r="B144" i="116"/>
  <c r="Q5" i="116"/>
  <c r="Q182" i="116" s="1"/>
  <c r="M8" i="116"/>
  <c r="M185" i="116"/>
  <c r="Q17" i="116"/>
  <c r="Q194" i="116" s="1"/>
  <c r="C46" i="116"/>
  <c r="C223" i="116" s="1"/>
  <c r="C47" i="116"/>
  <c r="C224" i="116" s="1"/>
  <c r="M55" i="116"/>
  <c r="M232" i="116"/>
  <c r="O124" i="116"/>
  <c r="O125" i="116"/>
  <c r="B128" i="116"/>
  <c r="F128" i="116"/>
  <c r="J128" i="116"/>
  <c r="R128" i="116"/>
  <c r="E130" i="116"/>
  <c r="M131" i="116"/>
  <c r="C132" i="116"/>
  <c r="G132" i="116"/>
  <c r="E133" i="116"/>
  <c r="D134" i="116"/>
  <c r="B137" i="116"/>
  <c r="F137" i="116"/>
  <c r="J137" i="116"/>
  <c r="H141" i="116"/>
  <c r="L141" i="116"/>
  <c r="B142" i="116"/>
  <c r="K142" i="116"/>
  <c r="N142" i="116"/>
  <c r="M143" i="116"/>
  <c r="O8" i="116"/>
  <c r="O185" i="116"/>
  <c r="L123" i="116"/>
  <c r="I126" i="116"/>
  <c r="C127" i="116"/>
  <c r="G127" i="116"/>
  <c r="J129" i="116"/>
  <c r="N130" i="116"/>
  <c r="F131" i="116"/>
  <c r="M134" i="116"/>
  <c r="C135" i="116"/>
  <c r="G135" i="116"/>
  <c r="G138" i="116"/>
  <c r="E140" i="116"/>
  <c r="H142" i="116"/>
  <c r="E145" i="116"/>
  <c r="B146" i="116"/>
  <c r="E148" i="116"/>
  <c r="M148" i="116"/>
  <c r="G149" i="116"/>
  <c r="F152" i="116"/>
  <c r="H154" i="116"/>
  <c r="P154" i="116"/>
  <c r="I156" i="116"/>
  <c r="R156" i="116"/>
  <c r="H157" i="116"/>
  <c r="B159" i="116"/>
  <c r="G160" i="116"/>
  <c r="O160" i="116"/>
  <c r="H163" i="116"/>
  <c r="P163" i="116"/>
  <c r="D165" i="116"/>
  <c r="O165" i="116"/>
  <c r="J166" i="116"/>
  <c r="D167" i="116"/>
  <c r="G168" i="116"/>
  <c r="P168" i="116"/>
  <c r="K174" i="116"/>
  <c r="D82" i="116"/>
  <c r="B124" i="116"/>
  <c r="H125" i="116"/>
  <c r="D128" i="116"/>
  <c r="H128" i="116"/>
  <c r="L128" i="116"/>
  <c r="C130" i="116"/>
  <c r="G130" i="116"/>
  <c r="O131" i="116"/>
  <c r="E132" i="116"/>
  <c r="P132" i="116"/>
  <c r="C133" i="116"/>
  <c r="G133" i="116"/>
  <c r="B134" i="116"/>
  <c r="F134" i="116"/>
  <c r="D137" i="116"/>
  <c r="H137" i="116"/>
  <c r="L137" i="116"/>
  <c r="K139" i="116"/>
  <c r="F141" i="116"/>
  <c r="J141" i="116"/>
  <c r="N141" i="116"/>
  <c r="F142" i="116"/>
  <c r="E143" i="116"/>
  <c r="H143" i="116"/>
  <c r="J144" i="116"/>
  <c r="P141" i="116"/>
  <c r="B143" i="116"/>
  <c r="J143" i="116"/>
  <c r="D144" i="116"/>
  <c r="B145" i="116"/>
  <c r="M146" i="116"/>
  <c r="G148" i="116"/>
  <c r="O148" i="116"/>
  <c r="I149" i="116"/>
  <c r="B151" i="116"/>
  <c r="O153" i="116"/>
  <c r="J154" i="116"/>
  <c r="K156" i="116"/>
  <c r="B157" i="116"/>
  <c r="J157" i="116"/>
  <c r="D159" i="116"/>
  <c r="I160" i="116"/>
  <c r="I161" i="116"/>
  <c r="N162" i="116"/>
  <c r="J163" i="116"/>
  <c r="N164" i="116"/>
  <c r="I165" i="116"/>
  <c r="C166" i="116"/>
  <c r="F167" i="116"/>
  <c r="M169" i="116"/>
  <c r="C171" i="116"/>
  <c r="E50" i="116"/>
  <c r="E227" i="116" s="1"/>
  <c r="K123" i="116"/>
  <c r="M123" i="116"/>
  <c r="N124" i="116"/>
  <c r="G125" i="116"/>
  <c r="N125" i="116"/>
  <c r="P125" i="116"/>
  <c r="H126" i="116"/>
  <c r="J126" i="116"/>
  <c r="L126" i="116"/>
  <c r="D127" i="116"/>
  <c r="F127" i="116"/>
  <c r="K127" i="116"/>
  <c r="M127" i="116"/>
  <c r="C128" i="116"/>
  <c r="E128" i="116"/>
  <c r="G128" i="116"/>
  <c r="I128" i="116"/>
  <c r="K128" i="116"/>
  <c r="P128" i="116"/>
  <c r="D129" i="116"/>
  <c r="I129" i="116"/>
  <c r="K129" i="116"/>
  <c r="P129" i="116"/>
  <c r="D130" i="116"/>
  <c r="F130" i="116"/>
  <c r="O130" i="116"/>
  <c r="R130" i="116"/>
  <c r="G131" i="116"/>
  <c r="I131" i="116"/>
  <c r="L131" i="116"/>
  <c r="N131" i="116"/>
  <c r="B132" i="116"/>
  <c r="D132" i="116"/>
  <c r="F132" i="116"/>
  <c r="H132" i="116"/>
  <c r="R132" i="116"/>
  <c r="B133" i="116"/>
  <c r="D133" i="116"/>
  <c r="F133" i="116"/>
  <c r="H133" i="116"/>
  <c r="M133" i="116"/>
  <c r="C134" i="116"/>
  <c r="E134" i="116"/>
  <c r="N134" i="116"/>
  <c r="B135" i="116"/>
  <c r="D135" i="116"/>
  <c r="F135" i="116"/>
  <c r="H135" i="116"/>
  <c r="P135" i="116"/>
  <c r="C137" i="116"/>
  <c r="E137" i="116"/>
  <c r="G137" i="116"/>
  <c r="I137" i="116"/>
  <c r="K137" i="116"/>
  <c r="M137" i="116"/>
  <c r="F138" i="116"/>
  <c r="H138" i="116"/>
  <c r="B141" i="116"/>
  <c r="G141" i="116"/>
  <c r="I141" i="116"/>
  <c r="K141" i="116"/>
  <c r="M141" i="116"/>
  <c r="O141" i="116"/>
  <c r="L142" i="116"/>
  <c r="O142" i="116"/>
  <c r="F143" i="116"/>
  <c r="I143" i="116"/>
  <c r="C144" i="116"/>
  <c r="H144" i="116"/>
  <c r="N145" i="116"/>
  <c r="C147" i="116"/>
  <c r="F147" i="116"/>
  <c r="H147" i="116"/>
  <c r="K147" i="116"/>
  <c r="K148" i="116"/>
  <c r="E149" i="116"/>
  <c r="L150" i="116"/>
  <c r="F154" i="116"/>
  <c r="N154" i="116"/>
  <c r="G156" i="116"/>
  <c r="O156" i="116"/>
  <c r="F157" i="116"/>
  <c r="N158" i="116"/>
  <c r="E160" i="116"/>
  <c r="M160" i="116"/>
  <c r="M161" i="116"/>
  <c r="F163" i="116"/>
  <c r="N163" i="116"/>
  <c r="B165" i="116"/>
  <c r="M165" i="116"/>
  <c r="H166" i="116"/>
  <c r="B167" i="116"/>
  <c r="E168" i="116"/>
  <c r="N168" i="116"/>
  <c r="G172" i="116"/>
  <c r="B174" i="116"/>
  <c r="J142" i="116"/>
  <c r="D143" i="116"/>
  <c r="O143" i="116"/>
  <c r="F144" i="116"/>
  <c r="I145" i="116"/>
  <c r="O146" i="116"/>
  <c r="I148" i="116"/>
  <c r="K151" i="116"/>
  <c r="D154" i="116"/>
  <c r="L154" i="116"/>
  <c r="C155" i="116"/>
  <c r="M156" i="116"/>
  <c r="D157" i="116"/>
  <c r="G158" i="116"/>
  <c r="F159" i="116"/>
  <c r="K160" i="116"/>
  <c r="K161" i="116"/>
  <c r="P162" i="116"/>
  <c r="L163" i="116"/>
  <c r="P164" i="116"/>
  <c r="K165" i="116"/>
  <c r="I167" i="116"/>
  <c r="C168" i="116"/>
  <c r="C169" i="116"/>
  <c r="H170" i="116"/>
  <c r="E171" i="116"/>
  <c r="I174" i="116"/>
  <c r="N27" i="116"/>
  <c r="N204" i="116" s="1"/>
  <c r="C174" i="116"/>
  <c r="H174" i="116"/>
  <c r="J174" i="116"/>
  <c r="E166" i="116"/>
  <c r="N166" i="116"/>
  <c r="P166" i="116"/>
  <c r="M167" i="116"/>
  <c r="O167" i="116"/>
  <c r="I168" i="116"/>
  <c r="K168" i="116"/>
  <c r="E169" i="116"/>
  <c r="J169" i="116"/>
  <c r="O169" i="116"/>
  <c r="C170" i="116"/>
  <c r="E170" i="116"/>
  <c r="L170" i="116"/>
  <c r="L171" i="116"/>
  <c r="N171" i="116"/>
  <c r="B172" i="116"/>
  <c r="D172" i="116"/>
  <c r="I172" i="116"/>
  <c r="K172" i="116"/>
  <c r="N172" i="116"/>
  <c r="B173" i="116"/>
  <c r="D173" i="116"/>
  <c r="F173" i="116"/>
  <c r="U108" i="83"/>
  <c r="U49" i="83" s="1"/>
  <c r="I226" i="83" s="1"/>
  <c r="T87" i="83"/>
  <c r="U89" i="83"/>
  <c r="C28" i="85"/>
  <c r="R42" i="112"/>
  <c r="R219" i="112" s="1"/>
  <c r="G23" i="101"/>
  <c r="G47" i="101"/>
  <c r="G31" i="101"/>
  <c r="G19" i="101"/>
  <c r="E56" i="101"/>
  <c r="E48" i="101"/>
  <c r="E44" i="101"/>
  <c r="Z41" i="103"/>
  <c r="T27" i="51"/>
  <c r="T23" i="51"/>
  <c r="T200" i="51" s="1"/>
  <c r="T94" i="49"/>
  <c r="T102" i="49"/>
  <c r="T90" i="49"/>
  <c r="T29" i="128" s="1"/>
  <c r="U29" i="51"/>
  <c r="C50" i="84"/>
  <c r="J97" i="100"/>
  <c r="C73" i="114"/>
  <c r="B5" i="84"/>
  <c r="C39" i="84"/>
  <c r="B74" i="114"/>
  <c r="B53" i="84"/>
  <c r="C55" i="84"/>
  <c r="C35" i="84"/>
  <c r="H125" i="100"/>
  <c r="U47" i="69"/>
  <c r="T23" i="69"/>
  <c r="U37" i="69"/>
  <c r="D48" i="100"/>
  <c r="B56" i="93"/>
  <c r="B12" i="93"/>
  <c r="B44" i="93"/>
  <c r="C17" i="93"/>
  <c r="C33" i="93"/>
  <c r="C10" i="93"/>
  <c r="B14" i="93"/>
  <c r="C25" i="93"/>
  <c r="D35" i="100"/>
  <c r="D42" i="100"/>
  <c r="D38" i="100"/>
  <c r="U13" i="116"/>
  <c r="U21" i="116"/>
  <c r="U25" i="116"/>
  <c r="U29" i="116"/>
  <c r="C37" i="103"/>
  <c r="U103" i="49"/>
  <c r="U42" i="128" s="1"/>
  <c r="U44" i="49"/>
  <c r="U44" i="51"/>
  <c r="U105" i="49"/>
  <c r="U44" i="128" s="1"/>
  <c r="B32" i="101"/>
  <c r="T11" i="51"/>
  <c r="B44" i="101"/>
  <c r="U52" i="51"/>
  <c r="B81" i="100"/>
  <c r="B22" i="100" s="1"/>
  <c r="T23" i="49"/>
  <c r="T200" i="56" s="1"/>
  <c r="U9" i="51"/>
  <c r="U68" i="49"/>
  <c r="U7" i="128" s="1"/>
  <c r="T114" i="49"/>
  <c r="T55" i="51"/>
  <c r="U33" i="51"/>
  <c r="U40" i="51"/>
  <c r="U217" i="51"/>
  <c r="T15" i="51"/>
  <c r="T66" i="49"/>
  <c r="T5" i="128" s="1"/>
  <c r="T7" i="51"/>
  <c r="U17" i="51"/>
  <c r="U11" i="51"/>
  <c r="X14" i="103"/>
  <c r="B86" i="114"/>
  <c r="B27" i="114" s="1"/>
  <c r="B27" i="84"/>
  <c r="T75" i="83"/>
  <c r="T71" i="83"/>
  <c r="T70" i="120" s="1"/>
  <c r="T11" i="120" s="1"/>
  <c r="D33" i="43"/>
  <c r="B163" i="72"/>
  <c r="D30" i="43"/>
  <c r="E51" i="101"/>
  <c r="E43" i="101"/>
  <c r="E20" i="101"/>
  <c r="G34" i="101"/>
  <c r="U80" i="49"/>
  <c r="U21" i="51"/>
  <c r="U50" i="104"/>
  <c r="D45" i="101"/>
  <c r="T23" i="116"/>
  <c r="S7" i="112"/>
  <c r="S184" i="112" s="1"/>
  <c r="I20" i="100"/>
  <c r="B56" i="101"/>
  <c r="U38" i="49"/>
  <c r="C81" i="114"/>
  <c r="C22" i="114" s="1"/>
  <c r="C22" i="84"/>
  <c r="C54" i="84"/>
  <c r="C113" i="114"/>
  <c r="C54" i="114" s="1"/>
  <c r="I55" i="100"/>
  <c r="B49" i="101"/>
  <c r="C50" i="101"/>
  <c r="C22" i="101"/>
  <c r="E55" i="101"/>
  <c r="H9" i="101"/>
  <c r="T25" i="116"/>
  <c r="T24" i="116"/>
  <c r="U38" i="51"/>
  <c r="C51" i="86"/>
  <c r="U35" i="51"/>
  <c r="C6" i="93"/>
  <c r="U23" i="51"/>
  <c r="C10" i="84"/>
  <c r="U95" i="49"/>
  <c r="U34" i="128" s="1"/>
  <c r="U36" i="49"/>
  <c r="U213" i="56" s="1"/>
  <c r="C213" i="106"/>
  <c r="U49" i="51"/>
  <c r="U115" i="49"/>
  <c r="U56" i="49"/>
  <c r="U233" i="56" s="1"/>
  <c r="C85" i="114"/>
  <c r="C26" i="114"/>
  <c r="U56" i="104"/>
  <c r="C67" i="114"/>
  <c r="C8" i="84"/>
  <c r="C20" i="84"/>
  <c r="C79" i="114"/>
  <c r="C95" i="114"/>
  <c r="C36" i="84"/>
  <c r="C48" i="84"/>
  <c r="U8" i="116"/>
  <c r="U12" i="116"/>
  <c r="U20" i="116"/>
  <c r="U24" i="116"/>
  <c r="U28" i="116"/>
  <c r="U32" i="116"/>
  <c r="U36" i="116"/>
  <c r="U39" i="69"/>
  <c r="U93" i="83"/>
  <c r="U92" i="115" s="1"/>
  <c r="U33" i="115" s="1"/>
  <c r="U7" i="104"/>
  <c r="U47" i="104"/>
  <c r="U55" i="104"/>
  <c r="U41" i="116"/>
  <c r="U45" i="116"/>
  <c r="C37" i="93"/>
  <c r="U5" i="116"/>
  <c r="U33" i="116"/>
  <c r="U40" i="116"/>
  <c r="C13" i="93"/>
  <c r="S97" i="116"/>
  <c r="R6" i="112"/>
  <c r="R183" i="112" s="1"/>
  <c r="R30" i="112"/>
  <c r="R207" i="112" s="1"/>
  <c r="R52" i="112"/>
  <c r="R229" i="112" s="1"/>
  <c r="R54" i="112"/>
  <c r="R231" i="112"/>
  <c r="R5" i="117"/>
  <c r="R38" i="112"/>
  <c r="R215" i="112"/>
  <c r="R40" i="112"/>
  <c r="R217" i="112"/>
  <c r="R11" i="117"/>
  <c r="S15" i="112"/>
  <c r="S192" i="112"/>
  <c r="U101" i="83"/>
  <c r="U42" i="83" s="1"/>
  <c r="U73" i="49"/>
  <c r="U12" i="128" s="1"/>
  <c r="U14" i="51"/>
  <c r="E63" i="100"/>
  <c r="Y20" i="103"/>
  <c r="F86" i="101"/>
  <c r="B94" i="114"/>
  <c r="J93" i="100" s="1"/>
  <c r="J34" i="100" s="1"/>
  <c r="B35" i="84"/>
  <c r="B76" i="114"/>
  <c r="B17" i="84"/>
  <c r="G51" i="116"/>
  <c r="E30" i="43"/>
  <c r="M51" i="104"/>
  <c r="M228" i="104" s="1"/>
  <c r="I40" i="116"/>
  <c r="I217" i="116" s="1"/>
  <c r="G38" i="116"/>
  <c r="B106" i="114"/>
  <c r="B47" i="114" s="1"/>
  <c r="B47" i="84"/>
  <c r="G51" i="101"/>
  <c r="E44" i="43"/>
  <c r="E34" i="43"/>
  <c r="E49" i="116"/>
  <c r="E226" i="116"/>
  <c r="S6" i="104"/>
  <c r="R26" i="104"/>
  <c r="F7" i="104"/>
  <c r="H35" i="101"/>
  <c r="I7" i="104"/>
  <c r="I184" i="104"/>
  <c r="R5" i="104"/>
  <c r="B55" i="84"/>
  <c r="B114" i="114"/>
  <c r="B55" i="114"/>
  <c r="S25" i="112"/>
  <c r="S202" i="112" s="1"/>
  <c r="G7" i="100"/>
  <c r="I37" i="100"/>
  <c r="T19" i="116"/>
  <c r="R8" i="112"/>
  <c r="R185" i="112" s="1"/>
  <c r="R16" i="112"/>
  <c r="R193" i="112" s="1"/>
  <c r="R18" i="112"/>
  <c r="R195" i="112" s="1"/>
  <c r="R22" i="112"/>
  <c r="R199" i="112"/>
  <c r="R24" i="112"/>
  <c r="R201" i="112" s="1"/>
  <c r="R34" i="112"/>
  <c r="R211" i="112" s="1"/>
  <c r="R36" i="112"/>
  <c r="R213" i="112" s="1"/>
  <c r="D9" i="101"/>
  <c r="D38" i="101"/>
  <c r="D214" i="101" s="1"/>
  <c r="T30" i="116"/>
  <c r="H28" i="116"/>
  <c r="D15" i="101"/>
  <c r="D11" i="101"/>
  <c r="E42" i="101"/>
  <c r="E31" i="101"/>
  <c r="E11" i="101"/>
  <c r="H13" i="101"/>
  <c r="T6" i="116"/>
  <c r="T40" i="116"/>
  <c r="T48" i="116"/>
  <c r="T52" i="116"/>
  <c r="E6" i="116"/>
  <c r="E183" i="116" s="1"/>
  <c r="E8" i="116"/>
  <c r="E185" i="116"/>
  <c r="R12" i="117"/>
  <c r="R12" i="116" s="1"/>
  <c r="R189" i="116" s="1"/>
  <c r="H30" i="101"/>
  <c r="T50" i="116"/>
  <c r="T54" i="116"/>
  <c r="U86" i="49"/>
  <c r="U25" i="128" s="1"/>
  <c r="U27" i="51"/>
  <c r="U73" i="83"/>
  <c r="C13" i="86"/>
  <c r="C47" i="85"/>
  <c r="U32" i="51"/>
  <c r="U91" i="49"/>
  <c r="U30" i="128" s="1"/>
  <c r="U32" i="49"/>
  <c r="U209" i="56" s="1"/>
  <c r="C53" i="86"/>
  <c r="C123" i="72"/>
  <c r="U5" i="104"/>
  <c r="C139" i="72"/>
  <c r="U21" i="104"/>
  <c r="U19" i="104"/>
  <c r="U46" i="116"/>
  <c r="U37" i="116"/>
  <c r="U53" i="116"/>
  <c r="C38" i="93"/>
  <c r="U24" i="51"/>
  <c r="U54" i="51"/>
  <c r="C40" i="85"/>
  <c r="C217" i="85"/>
  <c r="C18" i="84"/>
  <c r="C89" i="114"/>
  <c r="C30" i="114"/>
  <c r="U34" i="116"/>
  <c r="C29" i="93"/>
  <c r="D44" i="43"/>
  <c r="U6" i="104"/>
  <c r="U6" i="116"/>
  <c r="U10" i="116"/>
  <c r="C30" i="93"/>
  <c r="C45" i="93"/>
  <c r="U9" i="104"/>
  <c r="U17" i="104"/>
  <c r="U25" i="104"/>
  <c r="U41" i="104"/>
  <c r="U11" i="116"/>
  <c r="U14" i="116"/>
  <c r="U18" i="116"/>
  <c r="U22" i="116"/>
  <c r="U26" i="116"/>
  <c r="U30" i="116"/>
  <c r="U42" i="116"/>
  <c r="C21" i="93"/>
  <c r="C46" i="93"/>
  <c r="C49" i="93"/>
  <c r="C53" i="93"/>
  <c r="U70" i="83"/>
  <c r="C10" i="85"/>
  <c r="C18" i="85"/>
  <c r="U78" i="83"/>
  <c r="C77" i="72" s="1"/>
  <c r="C18" i="72" s="1"/>
  <c r="C195" i="72" s="1"/>
  <c r="C34" i="85"/>
  <c r="U94" i="83"/>
  <c r="U93" i="115"/>
  <c r="U34" i="115" s="1"/>
  <c r="U102" i="83"/>
  <c r="U101" i="120" s="1"/>
  <c r="C42" i="85"/>
  <c r="C54" i="85"/>
  <c r="U87" i="49"/>
  <c r="U26" i="128" s="1"/>
  <c r="U28" i="51"/>
  <c r="R208" i="69"/>
  <c r="F157" i="101"/>
  <c r="C70" i="103"/>
  <c r="B139" i="72"/>
  <c r="B130" i="72"/>
  <c r="C6" i="85"/>
  <c r="U66" i="83"/>
  <c r="U65" i="115"/>
  <c r="U6" i="115" s="1"/>
  <c r="C14" i="85"/>
  <c r="U74" i="83"/>
  <c r="U73" i="115" s="1"/>
  <c r="U14" i="115"/>
  <c r="C22" i="85"/>
  <c r="U90" i="83"/>
  <c r="C30" i="85"/>
  <c r="C38" i="85"/>
  <c r="U98" i="83"/>
  <c r="U39" i="83"/>
  <c r="C46" i="85"/>
  <c r="B108" i="114"/>
  <c r="B49" i="84"/>
  <c r="B39" i="84"/>
  <c r="B39" i="85"/>
  <c r="T99" i="83"/>
  <c r="T98" i="115" s="1"/>
  <c r="T39" i="115" s="1"/>
  <c r="B85" i="100"/>
  <c r="B26" i="100"/>
  <c r="T27" i="49"/>
  <c r="R233" i="80"/>
  <c r="J5" i="116"/>
  <c r="J182" i="116"/>
  <c r="R193" i="80"/>
  <c r="O17" i="104"/>
  <c r="O194" i="104"/>
  <c r="R42" i="104"/>
  <c r="F164" i="101"/>
  <c r="B164" i="72"/>
  <c r="B19" i="84"/>
  <c r="R209" i="75"/>
  <c r="F71" i="101"/>
  <c r="B12" i="104"/>
  <c r="B189" i="104"/>
  <c r="S27" i="104"/>
  <c r="G50" i="116"/>
  <c r="F74" i="101"/>
  <c r="B49" i="86"/>
  <c r="R12" i="112"/>
  <c r="R189" i="112" s="1"/>
  <c r="R14" i="112"/>
  <c r="R191" i="112"/>
  <c r="H64" i="100"/>
  <c r="T12" i="116"/>
  <c r="I8" i="116"/>
  <c r="I185" i="116" s="1"/>
  <c r="R48" i="112"/>
  <c r="R225" i="112"/>
  <c r="R50" i="112"/>
  <c r="R227" i="112" s="1"/>
  <c r="D54" i="101"/>
  <c r="D30" i="101"/>
  <c r="T16" i="116"/>
  <c r="T20" i="116"/>
  <c r="R35" i="117"/>
  <c r="R35" i="116"/>
  <c r="N54" i="116"/>
  <c r="N231" i="116"/>
  <c r="B23" i="84"/>
  <c r="B82" i="114"/>
  <c r="J81" i="100" s="1"/>
  <c r="R44" i="112"/>
  <c r="R221" i="112" s="1"/>
  <c r="D50" i="101"/>
  <c r="C108" i="114"/>
  <c r="C49" i="114" s="1"/>
  <c r="C49" i="84"/>
  <c r="C112" i="114"/>
  <c r="C53" i="114" s="1"/>
  <c r="C53" i="84"/>
  <c r="R10" i="112"/>
  <c r="R187" i="112"/>
  <c r="G39" i="101"/>
  <c r="T8" i="116"/>
  <c r="T44" i="116"/>
  <c r="J34" i="116"/>
  <c r="J211" i="116"/>
  <c r="C49" i="86"/>
  <c r="C226" i="86" s="1"/>
  <c r="C66" i="114"/>
  <c r="C7" i="114"/>
  <c r="C7" i="84"/>
  <c r="C11" i="84"/>
  <c r="C70" i="114"/>
  <c r="C11" i="114" s="1"/>
  <c r="C74" i="114"/>
  <c r="C19" i="84"/>
  <c r="C78" i="114"/>
  <c r="C19" i="114" s="1"/>
  <c r="C82" i="114"/>
  <c r="C23" i="84"/>
  <c r="C27" i="84"/>
  <c r="C86" i="114"/>
  <c r="C31" i="84"/>
  <c r="C93" i="114"/>
  <c r="C34" i="114" s="1"/>
  <c r="C34" i="84"/>
  <c r="C97" i="114"/>
  <c r="C38" i="84"/>
  <c r="C105" i="114"/>
  <c r="C46" i="114" s="1"/>
  <c r="C46" i="84"/>
  <c r="C36" i="86"/>
  <c r="U104" i="83"/>
  <c r="C103" i="72"/>
  <c r="C44" i="72" s="1"/>
  <c r="C221" i="72" s="1"/>
  <c r="U74" i="49"/>
  <c r="U13" i="128" s="1"/>
  <c r="C15" i="84"/>
  <c r="C101" i="114"/>
  <c r="C42" i="114" s="1"/>
  <c r="C32" i="86"/>
  <c r="U92" i="83"/>
  <c r="C91" i="72"/>
  <c r="C7" i="85"/>
  <c r="U67" i="83"/>
  <c r="U71" i="83"/>
  <c r="U12" i="83" s="1"/>
  <c r="C11" i="85"/>
  <c r="C23" i="85"/>
  <c r="C55" i="85"/>
  <c r="U115" i="83"/>
  <c r="C114" i="72"/>
  <c r="U48" i="51"/>
  <c r="U225" i="51" s="1"/>
  <c r="U107" i="49"/>
  <c r="U46" i="128" s="1"/>
  <c r="U48" i="49"/>
  <c r="U225" i="56" s="1"/>
  <c r="C41" i="84"/>
  <c r="C100" i="114"/>
  <c r="C41" i="114"/>
  <c r="C52" i="84"/>
  <c r="C111" i="114"/>
  <c r="U18" i="51"/>
  <c r="U77" i="49"/>
  <c r="U16" i="128" s="1"/>
  <c r="U18" i="49"/>
  <c r="U195" i="56" s="1"/>
  <c r="C28" i="93"/>
  <c r="U10" i="69"/>
  <c r="C37" i="86"/>
  <c r="U75" i="49"/>
  <c r="U16" i="51"/>
  <c r="U109" i="49"/>
  <c r="U48" i="128" s="1"/>
  <c r="U50" i="49"/>
  <c r="U50" i="51"/>
  <c r="U52" i="49"/>
  <c r="C229" i="110"/>
  <c r="U17" i="116"/>
  <c r="U67" i="49"/>
  <c r="U6" i="128" s="1"/>
  <c r="U8" i="51"/>
  <c r="C10" i="114"/>
  <c r="C64" i="114"/>
  <c r="C5" i="114" s="1"/>
  <c r="C5" i="84"/>
  <c r="C76" i="114"/>
  <c r="C17" i="114"/>
  <c r="C17" i="84"/>
  <c r="C25" i="84"/>
  <c r="C84" i="114"/>
  <c r="C25" i="114" s="1"/>
  <c r="C202" i="114" s="1"/>
  <c r="C88" i="114"/>
  <c r="C29" i="114"/>
  <c r="C29" i="84"/>
  <c r="C99" i="114"/>
  <c r="C40" i="114" s="1"/>
  <c r="C217" i="114" s="1"/>
  <c r="C40" i="84"/>
  <c r="C217" i="84"/>
  <c r="U49" i="116"/>
  <c r="C22" i="93"/>
  <c r="C54" i="93"/>
  <c r="U48" i="69"/>
  <c r="U44" i="104"/>
  <c r="U221" i="104" s="1"/>
  <c r="C18" i="93"/>
  <c r="C26" i="93"/>
  <c r="C34" i="93"/>
  <c r="C42" i="93"/>
  <c r="C50" i="93"/>
  <c r="C227" i="93" s="1"/>
  <c r="U22" i="69"/>
  <c r="U30" i="69"/>
  <c r="V16" i="116"/>
  <c r="C217" i="109"/>
  <c r="C27" i="43"/>
  <c r="S209" i="80"/>
  <c r="D36" i="102"/>
  <c r="V67" i="83"/>
  <c r="V86" i="49"/>
  <c r="V25" i="128" s="1"/>
  <c r="V27" i="51"/>
  <c r="H8" i="104"/>
  <c r="L32" i="116"/>
  <c r="L209" i="116" s="1"/>
  <c r="B31" i="102"/>
  <c r="F26" i="102"/>
  <c r="J30" i="116"/>
  <c r="J207" i="116" s="1"/>
  <c r="F113" i="101"/>
  <c r="J16" i="104"/>
  <c r="J193" i="104"/>
  <c r="G54" i="104"/>
  <c r="C33" i="84"/>
  <c r="C92" i="114"/>
  <c r="C33" i="114" s="1"/>
  <c r="C104" i="114"/>
  <c r="C45" i="114" s="1"/>
  <c r="C45" i="84"/>
  <c r="G29" i="102"/>
  <c r="E7" i="104"/>
  <c r="M47" i="104"/>
  <c r="M224" i="104" s="1"/>
  <c r="B99" i="114"/>
  <c r="C56" i="101"/>
  <c r="G16" i="101"/>
  <c r="U80" i="83"/>
  <c r="C20" i="85"/>
  <c r="J49" i="116"/>
  <c r="J226" i="116" s="1"/>
  <c r="R39" i="112"/>
  <c r="R216" i="112" s="1"/>
  <c r="B43" i="101"/>
  <c r="B39" i="101"/>
  <c r="B31" i="101"/>
  <c r="B23" i="101"/>
  <c r="B7" i="101"/>
  <c r="C34" i="101"/>
  <c r="C26" i="101"/>
  <c r="G36" i="101"/>
  <c r="G15" i="101"/>
  <c r="C56" i="86"/>
  <c r="U116" i="83"/>
  <c r="L13" i="116"/>
  <c r="L190" i="116"/>
  <c r="I30" i="116"/>
  <c r="I207" i="116" s="1"/>
  <c r="J43" i="116"/>
  <c r="J220" i="116"/>
  <c r="S33" i="112"/>
  <c r="S210" i="112"/>
  <c r="G42" i="100"/>
  <c r="I34" i="100"/>
  <c r="B51" i="101"/>
  <c r="D27" i="101"/>
  <c r="E41" i="101"/>
  <c r="B32" i="116"/>
  <c r="B209" i="116"/>
  <c r="R33" i="117"/>
  <c r="R33" i="116" s="1"/>
  <c r="R210" i="116" s="1"/>
  <c r="U30" i="51"/>
  <c r="U114" i="49"/>
  <c r="U53" i="128" s="1"/>
  <c r="U55" i="49"/>
  <c r="U232" i="56" s="1"/>
  <c r="C232" i="78"/>
  <c r="U55" i="51"/>
  <c r="U16" i="104"/>
  <c r="C43" i="84"/>
  <c r="U30" i="104"/>
  <c r="C75" i="114"/>
  <c r="C16" i="114"/>
  <c r="C9" i="93"/>
  <c r="C41" i="93"/>
  <c r="C31" i="93"/>
  <c r="C35" i="93"/>
  <c r="V45" i="116"/>
  <c r="V54" i="116"/>
  <c r="V66" i="83"/>
  <c r="V84" i="83"/>
  <c r="V89" i="83"/>
  <c r="V30" i="83" s="1"/>
  <c r="D50" i="85"/>
  <c r="D14" i="85"/>
  <c r="V92" i="83"/>
  <c r="D106" i="114"/>
  <c r="D47" i="114" s="1"/>
  <c r="D47" i="84"/>
  <c r="D94" i="114"/>
  <c r="D35" i="114" s="1"/>
  <c r="D35" i="84"/>
  <c r="V22" i="116"/>
  <c r="V33" i="116"/>
  <c r="V68" i="83"/>
  <c r="V9" i="83" s="1"/>
  <c r="D8" i="85"/>
  <c r="V100" i="83"/>
  <c r="V99" i="120"/>
  <c r="V40" i="120" s="1"/>
  <c r="D135" i="72"/>
  <c r="V17" i="104"/>
  <c r="V19" i="116"/>
  <c r="V26" i="116"/>
  <c r="V36" i="116"/>
  <c r="V51" i="116"/>
  <c r="D145" i="72"/>
  <c r="D169" i="72"/>
  <c r="V10" i="116"/>
  <c r="V35" i="116"/>
  <c r="V40" i="116"/>
  <c r="V42" i="116"/>
  <c r="V19" i="104"/>
  <c r="V43" i="104"/>
  <c r="D40" i="93"/>
  <c r="V44" i="69"/>
  <c r="D25" i="114"/>
  <c r="V44" i="49"/>
  <c r="D221" i="87" s="1"/>
  <c r="D46" i="93"/>
  <c r="D21" i="114"/>
  <c r="V30" i="49"/>
  <c r="V207" i="56" s="1"/>
  <c r="I200" i="79"/>
  <c r="B200" i="53"/>
  <c r="B200" i="111"/>
  <c r="C217" i="53"/>
  <c r="C217" i="108"/>
  <c r="C217" i="73"/>
  <c r="U217" i="80"/>
  <c r="C217" i="68"/>
  <c r="U217" i="61"/>
  <c r="C217" i="54"/>
  <c r="C217" i="107"/>
  <c r="C217" i="70"/>
  <c r="C217" i="66"/>
  <c r="C217" i="71"/>
  <c r="U217" i="65"/>
  <c r="C217" i="67"/>
  <c r="U217" i="112"/>
  <c r="U217" i="75"/>
  <c r="C217" i="90"/>
  <c r="U217" i="62"/>
  <c r="C217" i="106"/>
  <c r="J217" i="79"/>
  <c r="I95" i="48"/>
  <c r="C217" i="110"/>
  <c r="S205" i="80"/>
  <c r="G219" i="69"/>
  <c r="S193" i="104"/>
  <c r="H25" i="104"/>
  <c r="R24" i="104"/>
  <c r="H32" i="116"/>
  <c r="C16" i="104"/>
  <c r="E28" i="104"/>
  <c r="N38" i="116"/>
  <c r="N215" i="116" s="1"/>
  <c r="J25" i="116"/>
  <c r="J202" i="116"/>
  <c r="G52" i="101"/>
  <c r="C156" i="72"/>
  <c r="C72" i="114"/>
  <c r="C13" i="114" s="1"/>
  <c r="C13" i="84"/>
  <c r="C91" i="114"/>
  <c r="C32" i="84"/>
  <c r="C110" i="114"/>
  <c r="C51" i="114" s="1"/>
  <c r="C51" i="84"/>
  <c r="D45" i="86"/>
  <c r="V105" i="83"/>
  <c r="V104" i="115" s="1"/>
  <c r="V45" i="115" s="1"/>
  <c r="V35" i="104"/>
  <c r="D153" i="72"/>
  <c r="D171" i="72"/>
  <c r="D10" i="85"/>
  <c r="U50" i="116"/>
  <c r="V7" i="116"/>
  <c r="V39" i="116"/>
  <c r="D9" i="85"/>
  <c r="V86" i="83"/>
  <c r="V85" i="120" s="1"/>
  <c r="V26" i="120" s="1"/>
  <c r="D26" i="85"/>
  <c r="D44" i="85"/>
  <c r="D139" i="72"/>
  <c r="D166" i="72"/>
  <c r="V48" i="104"/>
  <c r="D25" i="85"/>
  <c r="V102" i="83"/>
  <c r="V101" i="120" s="1"/>
  <c r="V42" i="120" s="1"/>
  <c r="D42" i="85"/>
  <c r="V115" i="83"/>
  <c r="V114" i="115" s="1"/>
  <c r="V55" i="115" s="1"/>
  <c r="D134" i="72"/>
  <c r="V16" i="104"/>
  <c r="U98" i="49"/>
  <c r="U37" i="128" s="1"/>
  <c r="U39" i="51"/>
  <c r="U40" i="104"/>
  <c r="U217" i="104"/>
  <c r="V23" i="116"/>
  <c r="V55" i="116"/>
  <c r="D12" i="85"/>
  <c r="V101" i="83"/>
  <c r="V65" i="83"/>
  <c r="D17" i="85"/>
  <c r="V77" i="83"/>
  <c r="D20" i="85"/>
  <c r="V30" i="104"/>
  <c r="D33" i="85"/>
  <c r="V96" i="83"/>
  <c r="D36" i="85"/>
  <c r="D49" i="85"/>
  <c r="V112" i="83"/>
  <c r="V111" i="115" s="1"/>
  <c r="V52" i="115" s="1"/>
  <c r="D52" i="85"/>
  <c r="D52" i="114"/>
  <c r="D11" i="93"/>
  <c r="D7" i="93"/>
  <c r="V24" i="69"/>
  <c r="V20" i="69"/>
  <c r="V16" i="69"/>
  <c r="V12" i="69"/>
  <c r="V8" i="69"/>
  <c r="S164" i="116"/>
  <c r="S197" i="69"/>
  <c r="R56" i="117"/>
  <c r="R56" i="116"/>
  <c r="R233" i="116" s="1"/>
  <c r="H217" i="65"/>
  <c r="S218" i="80"/>
  <c r="S55" i="112"/>
  <c r="S232" i="112" s="1"/>
  <c r="S9" i="117"/>
  <c r="S9" i="116" s="1"/>
  <c r="S186" i="116" s="1"/>
  <c r="R52" i="117"/>
  <c r="R52" i="116"/>
  <c r="R113" i="116"/>
  <c r="S221" i="80"/>
  <c r="R46" i="112"/>
  <c r="R223" i="112" s="1"/>
  <c r="N50" i="116"/>
  <c r="N227" i="116" s="1"/>
  <c r="F148" i="101"/>
  <c r="R19" i="117"/>
  <c r="V94" i="49"/>
  <c r="V33" i="128" s="1"/>
  <c r="V35" i="51"/>
  <c r="D96" i="114"/>
  <c r="D37" i="114" s="1"/>
  <c r="D37" i="84"/>
  <c r="K38" i="116"/>
  <c r="O13" i="104"/>
  <c r="C43" i="93"/>
  <c r="C71" i="114"/>
  <c r="C12" i="114" s="1"/>
  <c r="C189" i="114" s="1"/>
  <c r="C12" i="84"/>
  <c r="D174" i="93"/>
  <c r="V41" i="51"/>
  <c r="V100" i="49"/>
  <c r="V39" i="128" s="1"/>
  <c r="R29" i="104"/>
  <c r="T67" i="83"/>
  <c r="I66" i="101"/>
  <c r="B7" i="86"/>
  <c r="C128" i="72"/>
  <c r="D126" i="72"/>
  <c r="V8" i="104"/>
  <c r="V78" i="49"/>
  <c r="V17" i="128" s="1"/>
  <c r="V19" i="49"/>
  <c r="D196" i="68"/>
  <c r="D35" i="86"/>
  <c r="D53" i="85"/>
  <c r="D12" i="84"/>
  <c r="D71" i="114"/>
  <c r="J20" i="104"/>
  <c r="J197" i="104"/>
  <c r="B8" i="84"/>
  <c r="J46" i="116"/>
  <c r="J223" i="116"/>
  <c r="D77" i="114"/>
  <c r="D18" i="84"/>
  <c r="B28" i="104"/>
  <c r="B205" i="104"/>
  <c r="N35" i="104"/>
  <c r="N212" i="104" s="1"/>
  <c r="K51" i="116"/>
  <c r="D24" i="84"/>
  <c r="D83" i="114"/>
  <c r="D24" i="114" s="1"/>
  <c r="V28" i="49"/>
  <c r="D205" i="54" s="1"/>
  <c r="V17" i="116"/>
  <c r="V46" i="116"/>
  <c r="V50" i="69"/>
  <c r="B41" i="116"/>
  <c r="B218" i="116" s="1"/>
  <c r="V11" i="116"/>
  <c r="D51" i="101"/>
  <c r="T26" i="116"/>
  <c r="T56" i="116"/>
  <c r="U55" i="69"/>
  <c r="R26" i="112"/>
  <c r="R203" i="112"/>
  <c r="T11" i="116"/>
  <c r="Z37" i="103"/>
  <c r="C44" i="84"/>
  <c r="C39" i="93"/>
  <c r="V23" i="104"/>
  <c r="V48" i="49"/>
  <c r="V225" i="56" s="1"/>
  <c r="G32" i="101"/>
  <c r="C55" i="93"/>
  <c r="D37" i="101"/>
  <c r="C19" i="93"/>
  <c r="V14" i="104"/>
  <c r="R28" i="112"/>
  <c r="R205" i="112"/>
  <c r="D49" i="101"/>
  <c r="Z43" i="103"/>
  <c r="C11" i="93"/>
  <c r="V6" i="116"/>
  <c r="V52" i="104"/>
  <c r="V19" i="69"/>
  <c r="G40" i="101"/>
  <c r="T31" i="116"/>
  <c r="C47" i="84"/>
  <c r="V49" i="116"/>
  <c r="V10" i="104"/>
  <c r="V27" i="104"/>
  <c r="I30" i="100"/>
  <c r="B6" i="101"/>
  <c r="E12" i="101"/>
  <c r="E188" i="101" s="1"/>
  <c r="T47" i="116"/>
  <c r="V49" i="104"/>
  <c r="I44" i="100"/>
  <c r="E5" i="101"/>
  <c r="G7" i="101"/>
  <c r="V15" i="116"/>
  <c r="V20" i="104"/>
  <c r="V38" i="104"/>
  <c r="V37" i="116"/>
  <c r="D159" i="72"/>
  <c r="V56" i="112"/>
  <c r="C213" i="110"/>
  <c r="U213" i="61"/>
  <c r="Y24" i="103"/>
  <c r="R233" i="75"/>
  <c r="P199" i="65"/>
  <c r="Y16" i="103"/>
  <c r="V25" i="51"/>
  <c r="I23" i="104"/>
  <c r="I200" i="104" s="1"/>
  <c r="D22" i="85"/>
  <c r="F33" i="104"/>
  <c r="G10" i="116"/>
  <c r="C115" i="114"/>
  <c r="C56" i="84"/>
  <c r="I41" i="100"/>
  <c r="D35" i="101"/>
  <c r="E23" i="101"/>
  <c r="E199" i="101"/>
  <c r="U29" i="104"/>
  <c r="C30" i="101"/>
  <c r="V35" i="69"/>
  <c r="D56" i="106"/>
  <c r="D56" i="84"/>
  <c r="V56" i="75"/>
  <c r="E36" i="101"/>
  <c r="D85" i="114"/>
  <c r="D26" i="114" s="1"/>
  <c r="D26" i="84"/>
  <c r="C42" i="103"/>
  <c r="D73" i="114"/>
  <c r="D14" i="84"/>
  <c r="D39" i="84"/>
  <c r="D98" i="114"/>
  <c r="D39" i="114"/>
  <c r="B55" i="101"/>
  <c r="D149" i="72"/>
  <c r="V31" i="104"/>
  <c r="D97" i="114"/>
  <c r="D38" i="84"/>
  <c r="V9" i="104"/>
  <c r="D127" i="72"/>
  <c r="D32" i="84"/>
  <c r="D91" i="114"/>
  <c r="D32" i="114"/>
  <c r="D8" i="84"/>
  <c r="D67" i="114"/>
  <c r="D8" i="114" s="1"/>
  <c r="V38" i="116"/>
  <c r="D43" i="84"/>
  <c r="D102" i="114"/>
  <c r="D43" i="114" s="1"/>
  <c r="V46" i="104"/>
  <c r="D164" i="72"/>
  <c r="D25" i="93"/>
  <c r="U55" i="116"/>
  <c r="C96" i="114"/>
  <c r="C37" i="114" s="1"/>
  <c r="V56" i="62"/>
  <c r="V174" i="49"/>
  <c r="V56" i="50"/>
  <c r="G45" i="43"/>
  <c r="V69" i="49"/>
  <c r="V8" i="128" s="1"/>
  <c r="V10" i="49"/>
  <c r="V187" i="56" s="1"/>
  <c r="V10" i="51"/>
  <c r="C15" i="93"/>
  <c r="V90" i="83"/>
  <c r="V89" i="115" s="1"/>
  <c r="V30" i="115" s="1"/>
  <c r="D30" i="85"/>
  <c r="D147" i="72"/>
  <c r="V29" i="104"/>
  <c r="V40" i="104"/>
  <c r="D158" i="72"/>
  <c r="D48" i="93"/>
  <c r="D225" i="93" s="1"/>
  <c r="D31" i="84"/>
  <c r="D90" i="114"/>
  <c r="V55" i="69"/>
  <c r="V36" i="69"/>
  <c r="V31" i="116"/>
  <c r="D107" i="114"/>
  <c r="D48" i="114"/>
  <c r="D225" i="114" s="1"/>
  <c r="D13" i="84"/>
  <c r="D72" i="114"/>
  <c r="D13" i="114" s="1"/>
  <c r="V39" i="51"/>
  <c r="V98" i="49"/>
  <c r="V37" i="128" s="1"/>
  <c r="V39" i="49"/>
  <c r="V216" i="56" s="1"/>
  <c r="V42" i="51"/>
  <c r="V101" i="49"/>
  <c r="V40" i="128" s="1"/>
  <c r="V42" i="49"/>
  <c r="V32" i="104"/>
  <c r="V28" i="69"/>
  <c r="V7" i="69"/>
  <c r="V9" i="116"/>
  <c r="V111" i="49"/>
  <c r="V50" i="128" s="1"/>
  <c r="V52" i="49"/>
  <c r="D70" i="114"/>
  <c r="D11" i="114" s="1"/>
  <c r="V13" i="69"/>
  <c r="V47" i="51"/>
  <c r="V12" i="104"/>
  <c r="V108" i="49"/>
  <c r="V47" i="128" s="1"/>
  <c r="V49" i="51"/>
  <c r="V97" i="49"/>
  <c r="V36" i="128" s="1"/>
  <c r="V38" i="51"/>
  <c r="V25" i="104"/>
  <c r="V33" i="104"/>
  <c r="V91" i="49"/>
  <c r="V30" i="128" s="1"/>
  <c r="V32" i="51"/>
  <c r="V51" i="104"/>
  <c r="V114" i="83"/>
  <c r="V55" i="83" s="1"/>
  <c r="D19" i="93"/>
  <c r="F200" i="80"/>
  <c r="G195" i="75"/>
  <c r="G220" i="80"/>
  <c r="C164" i="72"/>
  <c r="U46" i="104"/>
  <c r="U42" i="51"/>
  <c r="U101" i="49"/>
  <c r="C130" i="72"/>
  <c r="C229" i="82"/>
  <c r="C233" i="67"/>
  <c r="C217" i="92"/>
  <c r="U217" i="63"/>
  <c r="C217" i="91"/>
  <c r="C217" i="78"/>
  <c r="C195" i="73"/>
  <c r="Y12" i="103"/>
  <c r="X12" i="103"/>
  <c r="S39" i="104"/>
  <c r="M53" i="104"/>
  <c r="M230" i="104"/>
  <c r="P27" i="104"/>
  <c r="D6" i="101"/>
  <c r="N15" i="103"/>
  <c r="I20" i="116"/>
  <c r="I197" i="116" s="1"/>
  <c r="G48" i="101"/>
  <c r="C24" i="84"/>
  <c r="C83" i="114"/>
  <c r="C150" i="72"/>
  <c r="C23" i="93"/>
  <c r="C68" i="114"/>
  <c r="C9" i="114" s="1"/>
  <c r="U52" i="116"/>
  <c r="U27" i="116"/>
  <c r="D157" i="72"/>
  <c r="D113" i="114"/>
  <c r="D54" i="114"/>
  <c r="D86" i="114"/>
  <c r="D27" i="114"/>
  <c r="D74" i="114"/>
  <c r="D15" i="114" s="1"/>
  <c r="V81" i="49"/>
  <c r="V68" i="49"/>
  <c r="V7" i="128" s="1"/>
  <c r="V95" i="83"/>
  <c r="D94" i="72"/>
  <c r="V28" i="104"/>
  <c r="V56" i="57"/>
  <c r="D29" i="84"/>
  <c r="S66" i="116"/>
  <c r="S88" i="116"/>
  <c r="R18" i="117"/>
  <c r="S19" i="117"/>
  <c r="R14" i="117"/>
  <c r="R14" i="116" s="1"/>
  <c r="R191" i="116" s="1"/>
  <c r="S27" i="117"/>
  <c r="S27" i="116"/>
  <c r="D23" i="103"/>
  <c r="F33" i="100"/>
  <c r="F17" i="100"/>
  <c r="D17" i="100"/>
  <c r="D10" i="100"/>
  <c r="D7" i="100"/>
  <c r="T81" i="83"/>
  <c r="I80" i="101" s="1"/>
  <c r="I21" i="101" s="1"/>
  <c r="I197" i="101" s="1"/>
  <c r="T73" i="83"/>
  <c r="T14" i="83" s="1"/>
  <c r="U7" i="69"/>
  <c r="U15" i="69"/>
  <c r="U23" i="69"/>
  <c r="U31" i="69"/>
  <c r="U12" i="69"/>
  <c r="U28" i="69"/>
  <c r="U36" i="69"/>
  <c r="U44" i="69"/>
  <c r="T8" i="69"/>
  <c r="T35" i="69"/>
  <c r="B58" i="102"/>
  <c r="L58" i="102" s="1"/>
  <c r="B48" i="102"/>
  <c r="L48" i="102" s="1"/>
  <c r="D39" i="101"/>
  <c r="Z46" i="103"/>
  <c r="D17" i="101"/>
  <c r="N32" i="103"/>
  <c r="G53" i="100"/>
  <c r="G13" i="100"/>
  <c r="G52" i="100"/>
  <c r="G44" i="100"/>
  <c r="G36" i="100"/>
  <c r="G20" i="100"/>
  <c r="G37" i="100"/>
  <c r="G21" i="100"/>
  <c r="B154" i="126"/>
  <c r="F41" i="100"/>
  <c r="F9" i="100"/>
  <c r="F5" i="100"/>
  <c r="F49" i="100"/>
  <c r="F27" i="43"/>
  <c r="H27" i="43" s="1"/>
  <c r="B52" i="103"/>
  <c r="B60" i="103"/>
  <c r="B56" i="103"/>
  <c r="C182" i="112"/>
  <c r="C182" i="63"/>
  <c r="D182" i="112"/>
  <c r="D182" i="63"/>
  <c r="E182" i="112"/>
  <c r="E182" i="63"/>
  <c r="G182" i="112"/>
  <c r="G182" i="63"/>
  <c r="H182" i="112"/>
  <c r="H182" i="63"/>
  <c r="C183" i="104"/>
  <c r="C183" i="112"/>
  <c r="C183" i="63"/>
  <c r="D183" i="112"/>
  <c r="D183" i="63"/>
  <c r="E183" i="112"/>
  <c r="E183" i="63"/>
  <c r="F183" i="112"/>
  <c r="G183" i="112"/>
  <c r="G183" i="63"/>
  <c r="H183" i="112"/>
  <c r="H183" i="63"/>
  <c r="C184" i="112"/>
  <c r="C184" i="63"/>
  <c r="D184" i="112"/>
  <c r="D184" i="63"/>
  <c r="E184" i="112"/>
  <c r="E184" i="63"/>
  <c r="F184" i="112"/>
  <c r="F184" i="63"/>
  <c r="G184" i="112"/>
  <c r="G184" i="63"/>
  <c r="H184" i="112"/>
  <c r="H184" i="63"/>
  <c r="C185" i="112"/>
  <c r="C185" i="63"/>
  <c r="D185" i="112"/>
  <c r="D185" i="63"/>
  <c r="E185" i="112"/>
  <c r="E185" i="63"/>
  <c r="F185" i="112"/>
  <c r="F185" i="63"/>
  <c r="G185" i="112"/>
  <c r="G185" i="63"/>
  <c r="C186" i="112"/>
  <c r="C186" i="63"/>
  <c r="D186" i="112"/>
  <c r="E186" i="112"/>
  <c r="E186" i="63"/>
  <c r="F186" i="112"/>
  <c r="F186" i="63"/>
  <c r="G186" i="112"/>
  <c r="G186" i="63"/>
  <c r="H186" i="112"/>
  <c r="C187" i="112"/>
  <c r="C187" i="63"/>
  <c r="E187" i="112"/>
  <c r="E187" i="63"/>
  <c r="F187" i="112"/>
  <c r="F187" i="63"/>
  <c r="G187" i="112"/>
  <c r="G187" i="63"/>
  <c r="C188" i="112"/>
  <c r="C188" i="63"/>
  <c r="D188" i="112"/>
  <c r="E188" i="112"/>
  <c r="E188" i="63"/>
  <c r="F188" i="112"/>
  <c r="F188" i="63"/>
  <c r="G188" i="112"/>
  <c r="G188" i="63"/>
  <c r="H188" i="112"/>
  <c r="C189" i="112"/>
  <c r="C189" i="63"/>
  <c r="E189" i="112"/>
  <c r="E189" i="63"/>
  <c r="F189" i="112"/>
  <c r="F189" i="63"/>
  <c r="G189" i="112"/>
  <c r="G189" i="63"/>
  <c r="H189" i="112"/>
  <c r="H189" i="63"/>
  <c r="C190" i="112"/>
  <c r="C190" i="63"/>
  <c r="D190" i="112"/>
  <c r="D190" i="63"/>
  <c r="E190" i="112"/>
  <c r="E190" i="63"/>
  <c r="F190" i="112"/>
  <c r="F190" i="63"/>
  <c r="G190" i="112"/>
  <c r="G190" i="63"/>
  <c r="H190" i="112"/>
  <c r="H190" i="63"/>
  <c r="C191" i="112"/>
  <c r="C191" i="63"/>
  <c r="D191" i="112"/>
  <c r="D191" i="63"/>
  <c r="E191" i="112"/>
  <c r="E191" i="63"/>
  <c r="F191" i="112"/>
  <c r="G191" i="112"/>
  <c r="G191" i="63"/>
  <c r="H191" i="112"/>
  <c r="H191" i="63"/>
  <c r="C192" i="112"/>
  <c r="C192" i="63"/>
  <c r="D192" i="112"/>
  <c r="D192" i="63"/>
  <c r="E192" i="112"/>
  <c r="E192" i="63"/>
  <c r="F192" i="112"/>
  <c r="F192" i="63"/>
  <c r="G192" i="112"/>
  <c r="G192" i="63"/>
  <c r="H192" i="112"/>
  <c r="H192" i="63"/>
  <c r="C193" i="112"/>
  <c r="C193" i="63"/>
  <c r="D193" i="112"/>
  <c r="D193" i="63"/>
  <c r="E193" i="112"/>
  <c r="E193" i="63"/>
  <c r="F193" i="112"/>
  <c r="F193" i="63"/>
  <c r="G193" i="112"/>
  <c r="G193" i="63"/>
  <c r="H193" i="112"/>
  <c r="H193" i="63"/>
  <c r="C194" i="112"/>
  <c r="C194" i="63"/>
  <c r="D194" i="112"/>
  <c r="E194" i="112"/>
  <c r="E194" i="63"/>
  <c r="F194" i="112"/>
  <c r="F194" i="63"/>
  <c r="G194" i="112"/>
  <c r="G194" i="63"/>
  <c r="H194" i="112"/>
  <c r="H194" i="63"/>
  <c r="C195" i="112"/>
  <c r="C195" i="63"/>
  <c r="D195" i="112"/>
  <c r="D195" i="63"/>
  <c r="E195" i="112"/>
  <c r="E195" i="63"/>
  <c r="F195" i="112"/>
  <c r="F195" i="63"/>
  <c r="G195" i="112"/>
  <c r="G195" i="63"/>
  <c r="H195" i="112"/>
  <c r="H195" i="63"/>
  <c r="C196" i="112"/>
  <c r="C196" i="63"/>
  <c r="D196" i="112"/>
  <c r="D196" i="63"/>
  <c r="E196" i="112"/>
  <c r="E196" i="63"/>
  <c r="F196" i="112"/>
  <c r="F196" i="63"/>
  <c r="G196" i="112"/>
  <c r="G196" i="63"/>
  <c r="H196" i="112"/>
  <c r="H196" i="63"/>
  <c r="C197" i="112"/>
  <c r="C197" i="63"/>
  <c r="D197" i="112"/>
  <c r="D197" i="63"/>
  <c r="E197" i="112"/>
  <c r="E197" i="63"/>
  <c r="F197" i="112"/>
  <c r="F197" i="63"/>
  <c r="G197" i="112"/>
  <c r="G197" i="63"/>
  <c r="H197" i="112"/>
  <c r="H197" i="63"/>
  <c r="C198" i="112"/>
  <c r="C198" i="63"/>
  <c r="D198" i="112"/>
  <c r="D198" i="63"/>
  <c r="E198" i="112"/>
  <c r="E198" i="63"/>
  <c r="F198" i="112"/>
  <c r="F198" i="63"/>
  <c r="G198" i="112"/>
  <c r="G198" i="63"/>
  <c r="H198" i="112"/>
  <c r="H198" i="63"/>
  <c r="C199" i="112"/>
  <c r="C199" i="63"/>
  <c r="D199" i="112"/>
  <c r="D199" i="63"/>
  <c r="E199" i="112"/>
  <c r="E199" i="63"/>
  <c r="F199" i="112"/>
  <c r="F199" i="63"/>
  <c r="G199" i="112"/>
  <c r="G199" i="63"/>
  <c r="H199" i="112"/>
  <c r="H199" i="63"/>
  <c r="C200" i="112"/>
  <c r="C200" i="63"/>
  <c r="D200" i="112"/>
  <c r="D200" i="63"/>
  <c r="F200" i="112"/>
  <c r="F200" i="63"/>
  <c r="G200" i="112"/>
  <c r="G200" i="63"/>
  <c r="H200" i="112"/>
  <c r="H200" i="63"/>
  <c r="C201" i="112"/>
  <c r="C201" i="63"/>
  <c r="D201" i="112"/>
  <c r="D201" i="63"/>
  <c r="F201" i="112"/>
  <c r="F201" i="63"/>
  <c r="G201" i="112"/>
  <c r="G201" i="63"/>
  <c r="H201" i="112"/>
  <c r="H201" i="63"/>
  <c r="C202" i="112"/>
  <c r="C202" i="63"/>
  <c r="D202" i="112"/>
  <c r="D202" i="63"/>
  <c r="E202" i="112"/>
  <c r="E202" i="63"/>
  <c r="F202" i="112"/>
  <c r="F202" i="63"/>
  <c r="G202" i="112"/>
  <c r="G202" i="63"/>
  <c r="H202" i="112"/>
  <c r="H202" i="63"/>
  <c r="C203" i="112"/>
  <c r="C203" i="63"/>
  <c r="D203" i="112"/>
  <c r="D203" i="63"/>
  <c r="E203" i="112"/>
  <c r="E203" i="63"/>
  <c r="F203" i="112"/>
  <c r="F203" i="63"/>
  <c r="G203" i="112"/>
  <c r="G203" i="63"/>
  <c r="H203" i="112"/>
  <c r="H203" i="63"/>
  <c r="C204" i="112"/>
  <c r="C204" i="63"/>
  <c r="D204" i="112"/>
  <c r="D204" i="63"/>
  <c r="E204" i="112"/>
  <c r="E204" i="63"/>
  <c r="F204" i="112"/>
  <c r="F204" i="63"/>
  <c r="G204" i="112"/>
  <c r="G204" i="63"/>
  <c r="H204" i="112"/>
  <c r="H204" i="63"/>
  <c r="C205" i="112"/>
  <c r="C205" i="63"/>
  <c r="D205" i="112"/>
  <c r="D205" i="63"/>
  <c r="E205" i="112"/>
  <c r="E205" i="63"/>
  <c r="F205" i="112"/>
  <c r="F205" i="63"/>
  <c r="G205" i="112"/>
  <c r="G205" i="63"/>
  <c r="H205" i="112"/>
  <c r="H205" i="63"/>
  <c r="C206" i="112"/>
  <c r="C206" i="63"/>
  <c r="D206" i="112"/>
  <c r="D206" i="63"/>
  <c r="E206" i="112"/>
  <c r="E206" i="63"/>
  <c r="F206" i="112"/>
  <c r="F206" i="63"/>
  <c r="G206" i="112"/>
  <c r="G206" i="63"/>
  <c r="H206" i="112"/>
  <c r="H206" i="63"/>
  <c r="C207" i="112"/>
  <c r="C207" i="63"/>
  <c r="D207" i="112"/>
  <c r="D207" i="63"/>
  <c r="E207" i="112"/>
  <c r="E207" i="63"/>
  <c r="F207" i="112"/>
  <c r="F207" i="63"/>
  <c r="G207" i="112"/>
  <c r="G207" i="63"/>
  <c r="H207" i="112"/>
  <c r="H207" i="63"/>
  <c r="C208" i="112"/>
  <c r="C208" i="63"/>
  <c r="D208" i="112"/>
  <c r="D208" i="63"/>
  <c r="E208" i="112"/>
  <c r="E208" i="63"/>
  <c r="F208" i="112"/>
  <c r="F208" i="63"/>
  <c r="G208" i="112"/>
  <c r="G208" i="63"/>
  <c r="H208" i="112"/>
  <c r="H208" i="63"/>
  <c r="C209" i="112"/>
  <c r="C209" i="63"/>
  <c r="D209" i="112"/>
  <c r="D209" i="63"/>
  <c r="E209" i="112"/>
  <c r="E209" i="63"/>
  <c r="F209" i="112"/>
  <c r="F209" i="63"/>
  <c r="G209" i="112"/>
  <c r="G209" i="63"/>
  <c r="H209" i="112"/>
  <c r="H209" i="63"/>
  <c r="C210" i="112"/>
  <c r="C210" i="63"/>
  <c r="D210" i="112"/>
  <c r="E210" i="112"/>
  <c r="E210" i="63"/>
  <c r="F210" i="112"/>
  <c r="F210" i="63"/>
  <c r="G210" i="112"/>
  <c r="G210" i="63"/>
  <c r="H210" i="112"/>
  <c r="C211" i="112"/>
  <c r="C211" i="63"/>
  <c r="D211" i="112"/>
  <c r="D211" i="63"/>
  <c r="E211" i="112"/>
  <c r="E211" i="63"/>
  <c r="F211" i="112"/>
  <c r="F211" i="63"/>
  <c r="G211" i="112"/>
  <c r="G211" i="63"/>
  <c r="C212" i="112"/>
  <c r="C212" i="63"/>
  <c r="D212" i="112"/>
  <c r="D212" i="63"/>
  <c r="E212" i="112"/>
  <c r="E212" i="63"/>
  <c r="F212" i="112"/>
  <c r="F212" i="63"/>
  <c r="G212" i="112"/>
  <c r="G212" i="63"/>
  <c r="H212" i="112"/>
  <c r="H212" i="63"/>
  <c r="C213" i="112"/>
  <c r="C213" i="63"/>
  <c r="D213" i="112"/>
  <c r="D213" i="63"/>
  <c r="E213" i="112"/>
  <c r="E213" i="63"/>
  <c r="F213" i="112"/>
  <c r="G213" i="112"/>
  <c r="G213" i="63"/>
  <c r="H213" i="112"/>
  <c r="H213" i="63"/>
  <c r="C214" i="112"/>
  <c r="C214" i="63"/>
  <c r="D214" i="112"/>
  <c r="D214" i="63"/>
  <c r="E214" i="112"/>
  <c r="E214" i="63"/>
  <c r="G214" i="112"/>
  <c r="G214" i="63"/>
  <c r="H214" i="112"/>
  <c r="H214" i="63"/>
  <c r="C215" i="112"/>
  <c r="C215" i="63"/>
  <c r="D215" i="112"/>
  <c r="D215" i="63"/>
  <c r="E215" i="112"/>
  <c r="E215" i="63"/>
  <c r="F215" i="112"/>
  <c r="F215" i="63"/>
  <c r="G215" i="112"/>
  <c r="G215" i="63"/>
  <c r="H215" i="112"/>
  <c r="H215" i="63"/>
  <c r="C216" i="112"/>
  <c r="C216" i="63"/>
  <c r="D216" i="112"/>
  <c r="D216" i="63"/>
  <c r="E216" i="112"/>
  <c r="E216" i="63"/>
  <c r="F216" i="112"/>
  <c r="F216" i="63"/>
  <c r="G216" i="112"/>
  <c r="G216" i="63"/>
  <c r="H216" i="112"/>
  <c r="H216" i="63"/>
  <c r="C217" i="112"/>
  <c r="C217" i="63"/>
  <c r="D217" i="112"/>
  <c r="D217" i="63"/>
  <c r="E217" i="112"/>
  <c r="E217" i="63"/>
  <c r="F217" i="112"/>
  <c r="F217" i="63"/>
  <c r="G217" i="112"/>
  <c r="G217" i="63"/>
  <c r="H217" i="112"/>
  <c r="H217" i="63"/>
  <c r="C218" i="112"/>
  <c r="C218" i="63"/>
  <c r="D218" i="112"/>
  <c r="D218" i="63"/>
  <c r="E218" i="112"/>
  <c r="E218" i="63"/>
  <c r="F218" i="112"/>
  <c r="F218" i="63"/>
  <c r="G218" i="112"/>
  <c r="G218" i="63"/>
  <c r="H218" i="112"/>
  <c r="H218" i="63"/>
  <c r="C219" i="112"/>
  <c r="C219" i="63"/>
  <c r="D219" i="112"/>
  <c r="D219" i="63"/>
  <c r="E219" i="112"/>
  <c r="E219" i="63"/>
  <c r="F219" i="112"/>
  <c r="F219" i="63"/>
  <c r="G219" i="112"/>
  <c r="G219" i="63"/>
  <c r="H219" i="112"/>
  <c r="H219" i="63"/>
  <c r="C220" i="112"/>
  <c r="C220" i="63"/>
  <c r="D220" i="112"/>
  <c r="D220" i="63"/>
  <c r="E220" i="112"/>
  <c r="E220" i="63"/>
  <c r="F220" i="112"/>
  <c r="F220" i="63"/>
  <c r="G220" i="112"/>
  <c r="G220" i="63"/>
  <c r="H220" i="112"/>
  <c r="H220" i="63"/>
  <c r="C221" i="112"/>
  <c r="C221" i="63"/>
  <c r="D221" i="112"/>
  <c r="D221" i="63"/>
  <c r="E221" i="112"/>
  <c r="E221" i="63"/>
  <c r="F221" i="112"/>
  <c r="F221" i="63"/>
  <c r="G221" i="112"/>
  <c r="G221" i="63"/>
  <c r="H221" i="112"/>
  <c r="H221" i="63"/>
  <c r="C222" i="112"/>
  <c r="C222" i="63"/>
  <c r="D222" i="112"/>
  <c r="D222" i="63"/>
  <c r="E222" i="112"/>
  <c r="E222" i="63"/>
  <c r="F222" i="112"/>
  <c r="F222" i="63"/>
  <c r="G222" i="112"/>
  <c r="G222" i="63"/>
  <c r="H222" i="112"/>
  <c r="H222" i="63"/>
  <c r="C223" i="112"/>
  <c r="C223" i="63"/>
  <c r="D223" i="112"/>
  <c r="D223" i="63"/>
  <c r="E223" i="112"/>
  <c r="E223" i="63"/>
  <c r="F223" i="112"/>
  <c r="F223" i="63"/>
  <c r="G223" i="112"/>
  <c r="G223" i="63"/>
  <c r="H223" i="112"/>
  <c r="H223" i="63"/>
  <c r="C224" i="112"/>
  <c r="C224" i="63"/>
  <c r="D224" i="112"/>
  <c r="D224" i="63"/>
  <c r="E224" i="112"/>
  <c r="E224" i="63"/>
  <c r="F224" i="112"/>
  <c r="F224" i="63"/>
  <c r="G224" i="112"/>
  <c r="G224" i="63"/>
  <c r="H224" i="112"/>
  <c r="H224" i="63"/>
  <c r="C225" i="112"/>
  <c r="C225" i="63"/>
  <c r="D225" i="112"/>
  <c r="D225" i="63"/>
  <c r="E225" i="112"/>
  <c r="E225" i="63"/>
  <c r="F225" i="112"/>
  <c r="F225" i="63"/>
  <c r="G225" i="112"/>
  <c r="G225" i="63"/>
  <c r="H225" i="112"/>
  <c r="H225" i="63"/>
  <c r="C226" i="112"/>
  <c r="C226" i="63"/>
  <c r="D226" i="112"/>
  <c r="D226" i="63"/>
  <c r="E226" i="112"/>
  <c r="E226" i="63"/>
  <c r="F226" i="112"/>
  <c r="F226" i="63"/>
  <c r="G226" i="112"/>
  <c r="G226" i="63"/>
  <c r="H226" i="112"/>
  <c r="H226" i="63"/>
  <c r="C227" i="112"/>
  <c r="C227" i="63"/>
  <c r="D227" i="112"/>
  <c r="D227" i="63"/>
  <c r="E227" i="112"/>
  <c r="E227" i="63"/>
  <c r="F227" i="112"/>
  <c r="F227" i="63"/>
  <c r="G227" i="112"/>
  <c r="G227" i="63"/>
  <c r="H227" i="112"/>
  <c r="H227" i="63"/>
  <c r="C228" i="112"/>
  <c r="C228" i="63"/>
  <c r="D228" i="112"/>
  <c r="D228" i="63"/>
  <c r="E228" i="112"/>
  <c r="E228" i="63"/>
  <c r="F228" i="112"/>
  <c r="F228" i="63"/>
  <c r="G228" i="112"/>
  <c r="G228" i="63"/>
  <c r="H228" i="112"/>
  <c r="H228" i="63"/>
  <c r="C229" i="112"/>
  <c r="C229" i="63"/>
  <c r="D229" i="112"/>
  <c r="D229" i="63"/>
  <c r="E229" i="112"/>
  <c r="E229" i="63"/>
  <c r="F229" i="112"/>
  <c r="F229" i="63"/>
  <c r="G229" i="112"/>
  <c r="G229" i="63"/>
  <c r="H229" i="112"/>
  <c r="H229" i="63"/>
  <c r="C230" i="112"/>
  <c r="C230" i="63"/>
  <c r="D230" i="112"/>
  <c r="D230" i="63"/>
  <c r="E230" i="112"/>
  <c r="E230" i="63"/>
  <c r="F230" i="112"/>
  <c r="F230" i="63"/>
  <c r="G230" i="112"/>
  <c r="G230" i="63"/>
  <c r="H230" i="112"/>
  <c r="H230" i="63"/>
  <c r="C231" i="112"/>
  <c r="C231" i="63"/>
  <c r="D231" i="112"/>
  <c r="D231" i="63"/>
  <c r="E231" i="112"/>
  <c r="E231" i="63"/>
  <c r="F231" i="112"/>
  <c r="F231" i="63"/>
  <c r="G231" i="112"/>
  <c r="G231" i="63"/>
  <c r="H231" i="112"/>
  <c r="H231" i="63"/>
  <c r="C232" i="112"/>
  <c r="C232" i="63"/>
  <c r="D232" i="112"/>
  <c r="D232" i="63"/>
  <c r="E232" i="112"/>
  <c r="E232" i="63"/>
  <c r="F232" i="112"/>
  <c r="F232" i="63"/>
  <c r="G232" i="112"/>
  <c r="G232" i="63"/>
  <c r="H232" i="112"/>
  <c r="H232" i="63"/>
  <c r="C233" i="112"/>
  <c r="D233" i="112"/>
  <c r="E233" i="112"/>
  <c r="F233" i="112"/>
  <c r="G233" i="112"/>
  <c r="G233" i="63"/>
  <c r="H233" i="112"/>
  <c r="B46" i="103"/>
  <c r="B47" i="103"/>
  <c r="G211" i="69"/>
  <c r="Z16" i="103"/>
  <c r="S196" i="104"/>
  <c r="J22" i="104"/>
  <c r="J199" i="104" s="1"/>
  <c r="E23" i="104"/>
  <c r="C25" i="104"/>
  <c r="G29" i="104"/>
  <c r="I31" i="104"/>
  <c r="I208" i="104" s="1"/>
  <c r="H32" i="104"/>
  <c r="E33" i="104"/>
  <c r="B34" i="104"/>
  <c r="B211" i="104" s="1"/>
  <c r="F34" i="104"/>
  <c r="M35" i="104"/>
  <c r="M212" i="104"/>
  <c r="O45" i="104"/>
  <c r="O222" i="104"/>
  <c r="F46" i="104"/>
  <c r="F223" i="104" s="1"/>
  <c r="N46" i="104"/>
  <c r="N223" i="104"/>
  <c r="I47" i="104"/>
  <c r="I224" i="104"/>
  <c r="R47" i="104"/>
  <c r="H48" i="104"/>
  <c r="H225" i="104" s="1"/>
  <c r="N50" i="104"/>
  <c r="N227" i="104" s="1"/>
  <c r="S50" i="104"/>
  <c r="R51" i="104"/>
  <c r="H52" i="104"/>
  <c r="H229" i="104" s="1"/>
  <c r="F54" i="104"/>
  <c r="F231" i="104" s="1"/>
  <c r="J54" i="104"/>
  <c r="J231" i="104" s="1"/>
  <c r="N54" i="104"/>
  <c r="N231" i="104"/>
  <c r="K19" i="104"/>
  <c r="K196" i="104" s="1"/>
  <c r="C27" i="104"/>
  <c r="O27" i="104"/>
  <c r="O204" i="104" s="1"/>
  <c r="P38" i="104"/>
  <c r="S40" i="104"/>
  <c r="B43" i="104"/>
  <c r="B220" i="104" s="1"/>
  <c r="E45" i="104"/>
  <c r="E49" i="104"/>
  <c r="H49" i="104"/>
  <c r="P53" i="104"/>
  <c r="P56" i="104"/>
  <c r="F55" i="101"/>
  <c r="T19" i="104"/>
  <c r="C19" i="101"/>
  <c r="C39" i="101"/>
  <c r="C35" i="101"/>
  <c r="C9" i="101"/>
  <c r="K6" i="116"/>
  <c r="O6" i="116"/>
  <c r="O183" i="116" s="1"/>
  <c r="K10" i="116"/>
  <c r="L18" i="116"/>
  <c r="L195" i="116" s="1"/>
  <c r="P21" i="116"/>
  <c r="L25" i="116"/>
  <c r="L202" i="116" s="1"/>
  <c r="P25" i="116"/>
  <c r="L29" i="116"/>
  <c r="L206" i="116" s="1"/>
  <c r="F36" i="116"/>
  <c r="M38" i="116"/>
  <c r="M215" i="116" s="1"/>
  <c r="I42" i="116"/>
  <c r="I219" i="116"/>
  <c r="M42" i="116"/>
  <c r="M219" i="116" s="1"/>
  <c r="E46" i="116"/>
  <c r="E223" i="116" s="1"/>
  <c r="M46" i="116"/>
  <c r="M223" i="116" s="1"/>
  <c r="D56" i="59"/>
  <c r="C195" i="54"/>
  <c r="B173" i="100"/>
  <c r="I105" i="126"/>
  <c r="I116" i="126"/>
  <c r="I117" i="126"/>
  <c r="I118" i="126"/>
  <c r="I106" i="126"/>
  <c r="I121" i="126"/>
  <c r="I137" i="126"/>
  <c r="I123" i="126"/>
  <c r="I124" i="126"/>
  <c r="I125" i="126"/>
  <c r="I126" i="126"/>
  <c r="I138" i="126"/>
  <c r="I139" i="126"/>
  <c r="I140" i="126"/>
  <c r="I141" i="126"/>
  <c r="I122" i="126"/>
  <c r="I128" i="126"/>
  <c r="I129" i="126"/>
  <c r="I130" i="126"/>
  <c r="I132" i="126"/>
  <c r="I134" i="126"/>
  <c r="I133" i="126"/>
  <c r="I135" i="126"/>
  <c r="J173" i="100"/>
  <c r="I131" i="126"/>
  <c r="D56" i="85"/>
  <c r="V56" i="77"/>
  <c r="C213" i="68"/>
  <c r="B77" i="100"/>
  <c r="B18" i="100"/>
  <c r="C195" i="110"/>
  <c r="D91" i="72"/>
  <c r="D115" i="114"/>
  <c r="U213" i="63"/>
  <c r="C213" i="92"/>
  <c r="X21" i="103"/>
  <c r="G35" i="102"/>
  <c r="P191" i="80"/>
  <c r="P204" i="75"/>
  <c r="D56" i="92"/>
  <c r="C213" i="82"/>
  <c r="U213" i="116"/>
  <c r="E45" i="43"/>
  <c r="J213" i="79"/>
  <c r="U213" i="62"/>
  <c r="D63" i="102"/>
  <c r="G215" i="65"/>
  <c r="F29" i="102"/>
  <c r="F33" i="102"/>
  <c r="F42" i="102"/>
  <c r="F222" i="69"/>
  <c r="G31" i="102"/>
  <c r="G39" i="102"/>
  <c r="S192" i="75"/>
  <c r="B5" i="104"/>
  <c r="B182" i="104"/>
  <c r="F5" i="104"/>
  <c r="K8" i="104"/>
  <c r="K185" i="104"/>
  <c r="P11" i="104"/>
  <c r="S189" i="104"/>
  <c r="P21" i="104"/>
  <c r="E14" i="104"/>
  <c r="M14" i="104"/>
  <c r="M191" i="104" s="1"/>
  <c r="M16" i="104"/>
  <c r="M193" i="104" s="1"/>
  <c r="B21" i="104"/>
  <c r="B198" i="104" s="1"/>
  <c r="M33" i="104"/>
  <c r="M210" i="104"/>
  <c r="G45" i="104"/>
  <c r="E202" i="80"/>
  <c r="V56" i="80"/>
  <c r="B45" i="43"/>
  <c r="C182" i="75"/>
  <c r="E189" i="65"/>
  <c r="C190" i="80"/>
  <c r="D206" i="80"/>
  <c r="D212" i="75"/>
  <c r="D214" i="80"/>
  <c r="D230" i="80"/>
  <c r="D182" i="80"/>
  <c r="D192" i="80"/>
  <c r="C195" i="80"/>
  <c r="C197" i="75"/>
  <c r="C199" i="80"/>
  <c r="G199" i="69"/>
  <c r="C209" i="75"/>
  <c r="C213" i="80"/>
  <c r="C223" i="75"/>
  <c r="D61" i="102"/>
  <c r="D57" i="102"/>
  <c r="D53" i="102"/>
  <c r="G188" i="69"/>
  <c r="D204" i="80"/>
  <c r="H212" i="80"/>
  <c r="F217" i="69"/>
  <c r="D222" i="75"/>
  <c r="H226" i="69"/>
  <c r="D228" i="80"/>
  <c r="C183" i="75"/>
  <c r="C185" i="75"/>
  <c r="C187" i="75"/>
  <c r="E190" i="80"/>
  <c r="D195" i="80"/>
  <c r="D197" i="80"/>
  <c r="F198" i="75"/>
  <c r="D201" i="80"/>
  <c r="D203" i="80"/>
  <c r="D209" i="75"/>
  <c r="D211" i="80"/>
  <c r="D213" i="75"/>
  <c r="D215" i="80"/>
  <c r="D219" i="80"/>
  <c r="D221" i="80"/>
  <c r="D223" i="80"/>
  <c r="D225" i="75"/>
  <c r="F226" i="75"/>
  <c r="D227" i="75"/>
  <c r="F230" i="75"/>
  <c r="D231" i="75"/>
  <c r="C188" i="80"/>
  <c r="E193" i="69"/>
  <c r="D200" i="75"/>
  <c r="D202" i="69"/>
  <c r="F225" i="69"/>
  <c r="D226" i="80"/>
  <c r="D208" i="75"/>
  <c r="S10" i="117"/>
  <c r="S10" i="116" s="1"/>
  <c r="S187" i="116" s="1"/>
  <c r="F186" i="75"/>
  <c r="D189" i="75"/>
  <c r="F190" i="75"/>
  <c r="F194" i="75"/>
  <c r="C196" i="75"/>
  <c r="C198" i="80"/>
  <c r="C204" i="75"/>
  <c r="C208" i="80"/>
  <c r="C210" i="75"/>
  <c r="G216" i="80"/>
  <c r="C220" i="80"/>
  <c r="C222" i="80"/>
  <c r="C230" i="80"/>
  <c r="M224" i="80"/>
  <c r="H36" i="102"/>
  <c r="L6" i="116"/>
  <c r="L183" i="116" s="1"/>
  <c r="F8" i="116"/>
  <c r="F185" i="116"/>
  <c r="L40" i="116"/>
  <c r="L217" i="116" s="1"/>
  <c r="N46" i="116"/>
  <c r="N223" i="116"/>
  <c r="H182" i="80"/>
  <c r="D184" i="69"/>
  <c r="H192" i="69"/>
  <c r="H27" i="104"/>
  <c r="J33" i="104"/>
  <c r="J210" i="104" s="1"/>
  <c r="F41" i="104"/>
  <c r="C233" i="71"/>
  <c r="C233" i="109"/>
  <c r="E33" i="102"/>
  <c r="S198" i="80"/>
  <c r="U225" i="112"/>
  <c r="U225" i="63"/>
  <c r="Y9" i="103"/>
  <c r="K11" i="116"/>
  <c r="F25" i="116"/>
  <c r="F202" i="116"/>
  <c r="F29" i="116"/>
  <c r="H34" i="116"/>
  <c r="M44" i="116"/>
  <c r="M221" i="116"/>
  <c r="G46" i="116"/>
  <c r="K46" i="116"/>
  <c r="F158" i="101"/>
  <c r="B158" i="72"/>
  <c r="B37" i="84"/>
  <c r="B96" i="114"/>
  <c r="J95" i="100"/>
  <c r="B21" i="84"/>
  <c r="B80" i="114"/>
  <c r="J79" i="100" s="1"/>
  <c r="J20" i="100" s="1"/>
  <c r="B45" i="85"/>
  <c r="T105" i="83"/>
  <c r="D71" i="100"/>
  <c r="D12" i="100"/>
  <c r="R105" i="116"/>
  <c r="R46" i="117"/>
  <c r="R46" i="116"/>
  <c r="R223" i="116" s="1"/>
  <c r="R110" i="116"/>
  <c r="R51" i="117"/>
  <c r="R51" i="116"/>
  <c r="R228" i="116" s="1"/>
  <c r="R159" i="116"/>
  <c r="R41" i="117"/>
  <c r="R43" i="117"/>
  <c r="R161" i="116"/>
  <c r="C32" i="103"/>
  <c r="D32" i="103"/>
  <c r="F51" i="104"/>
  <c r="P5" i="116"/>
  <c r="I6" i="116"/>
  <c r="I183" i="116" s="1"/>
  <c r="J13" i="116"/>
  <c r="J190" i="116" s="1"/>
  <c r="L23" i="116"/>
  <c r="L200" i="116" s="1"/>
  <c r="F32" i="116"/>
  <c r="F209" i="116"/>
  <c r="O38" i="116"/>
  <c r="O215" i="116" s="1"/>
  <c r="I44" i="116"/>
  <c r="I221" i="116" s="1"/>
  <c r="G49" i="116"/>
  <c r="B53" i="116"/>
  <c r="B230" i="116"/>
  <c r="K55" i="116"/>
  <c r="F162" i="101"/>
  <c r="B162" i="72"/>
  <c r="U97" i="83"/>
  <c r="U96" i="120" s="1"/>
  <c r="U37" i="120" s="1"/>
  <c r="L48" i="103"/>
  <c r="B29" i="84"/>
  <c r="U25" i="51"/>
  <c r="U85" i="83"/>
  <c r="U5" i="51"/>
  <c r="U72" i="49"/>
  <c r="U11" i="128" s="1"/>
  <c r="B16" i="93"/>
  <c r="M54" i="116"/>
  <c r="M231" i="116"/>
  <c r="E40" i="116"/>
  <c r="E217" i="116" s="1"/>
  <c r="B34" i="116"/>
  <c r="B211" i="116" s="1"/>
  <c r="M10" i="116"/>
  <c r="M187" i="116" s="1"/>
  <c r="T29" i="51"/>
  <c r="K49" i="116"/>
  <c r="R24" i="116"/>
  <c r="B160" i="72"/>
  <c r="F23" i="100"/>
  <c r="G197" i="65"/>
  <c r="J49" i="104"/>
  <c r="J226" i="104" s="1"/>
  <c r="R25" i="117"/>
  <c r="T39" i="69"/>
  <c r="K8" i="116"/>
  <c r="K185" i="116"/>
  <c r="P23" i="116"/>
  <c r="P200" i="116"/>
  <c r="N25" i="116"/>
  <c r="N202" i="116" s="1"/>
  <c r="B68" i="114"/>
  <c r="N21" i="116"/>
  <c r="N198" i="116" s="1"/>
  <c r="N29" i="116"/>
  <c r="N206" i="116" s="1"/>
  <c r="G11" i="116"/>
  <c r="D52" i="102"/>
  <c r="C195" i="108"/>
  <c r="B48" i="93"/>
  <c r="I40" i="102"/>
  <c r="J21" i="116"/>
  <c r="J198" i="116" s="1"/>
  <c r="U41" i="51"/>
  <c r="R13" i="117"/>
  <c r="F154" i="101"/>
  <c r="N7" i="116"/>
  <c r="N184" i="116"/>
  <c r="N18" i="116"/>
  <c r="N195" i="116" s="1"/>
  <c r="R37" i="117"/>
  <c r="R37" i="116"/>
  <c r="R214" i="116" s="1"/>
  <c r="R53" i="117"/>
  <c r="R53" i="116" s="1"/>
  <c r="R230" i="116" s="1"/>
  <c r="B32" i="93"/>
  <c r="H36" i="116"/>
  <c r="H213" i="116" s="1"/>
  <c r="H23" i="116"/>
  <c r="B104" i="114"/>
  <c r="J103" i="100" s="1"/>
  <c r="J44" i="100" s="1"/>
  <c r="O46" i="116"/>
  <c r="O223" i="116"/>
  <c r="O49" i="116"/>
  <c r="O226" i="116"/>
  <c r="O11" i="116"/>
  <c r="O188" i="116" s="1"/>
  <c r="B156" i="72"/>
  <c r="E10" i="116"/>
  <c r="E187" i="116"/>
  <c r="G8" i="116"/>
  <c r="D60" i="102"/>
  <c r="R6" i="116"/>
  <c r="R183" i="116" s="1"/>
  <c r="E182" i="80"/>
  <c r="G185" i="69"/>
  <c r="E186" i="80"/>
  <c r="G189" i="69"/>
  <c r="G191" i="80"/>
  <c r="H197" i="80"/>
  <c r="F200" i="75"/>
  <c r="H201" i="75"/>
  <c r="F202" i="80"/>
  <c r="H205" i="75"/>
  <c r="H215" i="65"/>
  <c r="D217" i="69"/>
  <c r="H217" i="69"/>
  <c r="P213" i="75"/>
  <c r="P229" i="69"/>
  <c r="D54" i="102"/>
  <c r="E187" i="75"/>
  <c r="R28" i="104"/>
  <c r="D29" i="104"/>
  <c r="O30" i="104"/>
  <c r="O207" i="104" s="1"/>
  <c r="K32" i="104"/>
  <c r="K209" i="104"/>
  <c r="O32" i="104"/>
  <c r="O209" i="104" s="1"/>
  <c r="O36" i="104"/>
  <c r="O213" i="104" s="1"/>
  <c r="J37" i="104"/>
  <c r="J214" i="104" s="1"/>
  <c r="E40" i="104"/>
  <c r="I40" i="104"/>
  <c r="I217" i="104"/>
  <c r="H41" i="104"/>
  <c r="S41" i="104"/>
  <c r="S218" i="104" s="1"/>
  <c r="E42" i="104"/>
  <c r="E219" i="104" s="1"/>
  <c r="B45" i="104"/>
  <c r="B222" i="104" s="1"/>
  <c r="L45" i="104"/>
  <c r="L222" i="104"/>
  <c r="O48" i="104"/>
  <c r="O225" i="104" s="1"/>
  <c r="B49" i="104"/>
  <c r="B226" i="104"/>
  <c r="B53" i="104"/>
  <c r="B230" i="104" s="1"/>
  <c r="G56" i="104"/>
  <c r="R56" i="104"/>
  <c r="R233" i="104" s="1"/>
  <c r="D28" i="101"/>
  <c r="K33" i="43"/>
  <c r="E38" i="43"/>
  <c r="C208" i="65"/>
  <c r="P193" i="75"/>
  <c r="H221" i="75"/>
  <c r="C29" i="104"/>
  <c r="N45" i="104"/>
  <c r="N222" i="104" s="1"/>
  <c r="U229" i="75"/>
  <c r="G187" i="116"/>
  <c r="C213" i="73"/>
  <c r="C213" i="108"/>
  <c r="C213" i="87"/>
  <c r="B200" i="110"/>
  <c r="B200" i="90"/>
  <c r="C221" i="91"/>
  <c r="H212" i="75"/>
  <c r="D37" i="43"/>
  <c r="B14" i="116"/>
  <c r="B191" i="116"/>
  <c r="N37" i="116"/>
  <c r="N214" i="116" s="1"/>
  <c r="H52" i="116"/>
  <c r="F39" i="100"/>
  <c r="C50" i="100"/>
  <c r="C226" i="100" s="1"/>
  <c r="B226" i="100" s="1"/>
  <c r="C51" i="101"/>
  <c r="C47" i="101"/>
  <c r="C43" i="101"/>
  <c r="C13" i="101"/>
  <c r="D56" i="102"/>
  <c r="F28" i="102"/>
  <c r="F41" i="102"/>
  <c r="H29" i="102"/>
  <c r="D49" i="102"/>
  <c r="R197" i="75"/>
  <c r="H224" i="69"/>
  <c r="U213" i="112"/>
  <c r="C213" i="107"/>
  <c r="C213" i="54"/>
  <c r="D204" i="69"/>
  <c r="B200" i="106"/>
  <c r="B200" i="54"/>
  <c r="Y13" i="103"/>
  <c r="C221" i="68"/>
  <c r="P219" i="80"/>
  <c r="E41" i="116"/>
  <c r="E218" i="116"/>
  <c r="E45" i="116"/>
  <c r="E222" i="116"/>
  <c r="C17" i="100"/>
  <c r="C28" i="101"/>
  <c r="D29" i="101"/>
  <c r="F35" i="116"/>
  <c r="F212" i="116"/>
  <c r="R32" i="43"/>
  <c r="D31" i="103"/>
  <c r="K39" i="43"/>
  <c r="H6" i="104"/>
  <c r="K6" i="104"/>
  <c r="K183" i="104" s="1"/>
  <c r="N8" i="104"/>
  <c r="N185" i="104" s="1"/>
  <c r="C11" i="104"/>
  <c r="R12" i="104"/>
  <c r="I17" i="104"/>
  <c r="I194" i="104" s="1"/>
  <c r="F19" i="104"/>
  <c r="F196" i="104" s="1"/>
  <c r="S20" i="104"/>
  <c r="S197" i="104" s="1"/>
  <c r="D21" i="104"/>
  <c r="D26" i="104"/>
  <c r="J26" i="104"/>
  <c r="J203" i="104"/>
  <c r="K26" i="104"/>
  <c r="K203" i="104" s="1"/>
  <c r="D28" i="104"/>
  <c r="B30" i="104"/>
  <c r="B207" i="104" s="1"/>
  <c r="J30" i="104"/>
  <c r="J207" i="104" s="1"/>
  <c r="N30" i="104"/>
  <c r="N207" i="104" s="1"/>
  <c r="S30" i="104"/>
  <c r="E31" i="104"/>
  <c r="J32" i="104"/>
  <c r="J209" i="104" s="1"/>
  <c r="O39" i="104"/>
  <c r="O216" i="104"/>
  <c r="I45" i="104"/>
  <c r="I222" i="104" s="1"/>
  <c r="G55" i="104"/>
  <c r="J56" i="104"/>
  <c r="J233" i="104"/>
  <c r="F45" i="100"/>
  <c r="D53" i="103"/>
  <c r="C48" i="101"/>
  <c r="C44" i="101"/>
  <c r="C40" i="101"/>
  <c r="C10" i="101"/>
  <c r="D46" i="101"/>
  <c r="D42" i="101"/>
  <c r="H44" i="101"/>
  <c r="H36" i="101"/>
  <c r="H22" i="101"/>
  <c r="H6" i="101"/>
  <c r="S46" i="117"/>
  <c r="S46" i="116"/>
  <c r="S223" i="116" s="1"/>
  <c r="B63" i="102"/>
  <c r="L63" i="102" s="1"/>
  <c r="H63" i="102"/>
  <c r="G63" i="102"/>
  <c r="G199" i="101"/>
  <c r="L56" i="62"/>
  <c r="G204" i="65"/>
  <c r="F27" i="102"/>
  <c r="F31" i="102"/>
  <c r="F35" i="102"/>
  <c r="F39" i="102"/>
  <c r="E28" i="102"/>
  <c r="E41" i="102"/>
  <c r="G30" i="102"/>
  <c r="O29" i="104"/>
  <c r="O206" i="104"/>
  <c r="K31" i="104"/>
  <c r="K208" i="104" s="1"/>
  <c r="G33" i="104"/>
  <c r="O35" i="104"/>
  <c r="O212" i="104"/>
  <c r="B36" i="104"/>
  <c r="B213" i="104" s="1"/>
  <c r="M39" i="104"/>
  <c r="M216" i="104"/>
  <c r="N42" i="104"/>
  <c r="N219" i="104" s="1"/>
  <c r="J44" i="104"/>
  <c r="J221" i="104"/>
  <c r="E55" i="104"/>
  <c r="I9" i="104"/>
  <c r="I186" i="104"/>
  <c r="I16" i="104"/>
  <c r="I193" i="104" s="1"/>
  <c r="R21" i="104"/>
  <c r="S26" i="104"/>
  <c r="S28" i="104"/>
  <c r="L32" i="104"/>
  <c r="L209" i="104" s="1"/>
  <c r="C33" i="104"/>
  <c r="O37" i="104"/>
  <c r="O214" i="104" s="1"/>
  <c r="B38" i="104"/>
  <c r="B215" i="104" s="1"/>
  <c r="N38" i="104"/>
  <c r="N215" i="104" s="1"/>
  <c r="G43" i="104"/>
  <c r="B51" i="104"/>
  <c r="B228" i="104"/>
  <c r="O51" i="104"/>
  <c r="O228" i="104" s="1"/>
  <c r="M52" i="104"/>
  <c r="M229" i="104"/>
  <c r="E56" i="104"/>
  <c r="H56" i="104"/>
  <c r="D215" i="65"/>
  <c r="F30" i="102"/>
  <c r="F57" i="102"/>
  <c r="H197" i="69"/>
  <c r="D201" i="69"/>
  <c r="H205" i="69"/>
  <c r="D209" i="69"/>
  <c r="H213" i="69"/>
  <c r="P213" i="69"/>
  <c r="D221" i="69"/>
  <c r="H221" i="69"/>
  <c r="D225" i="69"/>
  <c r="E194" i="75"/>
  <c r="H217" i="75"/>
  <c r="S223" i="75"/>
  <c r="R183" i="104"/>
  <c r="B27" i="104"/>
  <c r="B204" i="104"/>
  <c r="K28" i="104"/>
  <c r="K205" i="104" s="1"/>
  <c r="O28" i="104"/>
  <c r="O205" i="104"/>
  <c r="B29" i="104"/>
  <c r="B206" i="104"/>
  <c r="M30" i="104"/>
  <c r="M207" i="104"/>
  <c r="R30" i="104"/>
  <c r="R32" i="104"/>
  <c r="L37" i="104"/>
  <c r="L214" i="104"/>
  <c r="P37" i="104"/>
  <c r="C38" i="104"/>
  <c r="C42" i="104"/>
  <c r="R224" i="104"/>
  <c r="N49" i="104"/>
  <c r="N226" i="104" s="1"/>
  <c r="E50" i="104"/>
  <c r="I50" i="104"/>
  <c r="I227" i="104" s="1"/>
  <c r="L55" i="104"/>
  <c r="L232" i="104" s="1"/>
  <c r="J8" i="104"/>
  <c r="J185" i="104" s="1"/>
  <c r="P12" i="104"/>
  <c r="E13" i="104"/>
  <c r="L13" i="104"/>
  <c r="L190" i="104" s="1"/>
  <c r="B19" i="104"/>
  <c r="B196" i="104"/>
  <c r="E21" i="104"/>
  <c r="H21" i="104"/>
  <c r="S21" i="104"/>
  <c r="S198" i="104" s="1"/>
  <c r="H23" i="104"/>
  <c r="L23" i="104"/>
  <c r="L200" i="104" s="1"/>
  <c r="C24" i="104"/>
  <c r="G24" i="104"/>
  <c r="G201" i="104" s="1"/>
  <c r="K24" i="104"/>
  <c r="K201" i="104" s="1"/>
  <c r="O24" i="104"/>
  <c r="O201" i="104" s="1"/>
  <c r="N25" i="104"/>
  <c r="N202" i="104"/>
  <c r="L27" i="104"/>
  <c r="L204" i="104" s="1"/>
  <c r="D205" i="104"/>
  <c r="L29" i="104"/>
  <c r="L206" i="104"/>
  <c r="P29" i="104"/>
  <c r="G32" i="104"/>
  <c r="D33" i="104"/>
  <c r="S33" i="104"/>
  <c r="S210" i="104" s="1"/>
  <c r="E34" i="104"/>
  <c r="R34" i="104"/>
  <c r="R211" i="104"/>
  <c r="D35" i="104"/>
  <c r="P35" i="104"/>
  <c r="D38" i="104"/>
  <c r="H38" i="104"/>
  <c r="P215" i="104"/>
  <c r="N39" i="104"/>
  <c r="N216" i="104" s="1"/>
  <c r="R39" i="104"/>
  <c r="R216" i="104" s="1"/>
  <c r="N40" i="104"/>
  <c r="N217" i="104" s="1"/>
  <c r="N41" i="104"/>
  <c r="N218" i="104"/>
  <c r="K44" i="104"/>
  <c r="K221" i="104" s="1"/>
  <c r="E46" i="104"/>
  <c r="I46" i="104"/>
  <c r="I223" i="104" s="1"/>
  <c r="R46" i="104"/>
  <c r="P47" i="104"/>
  <c r="G48" i="104"/>
  <c r="G225" i="104" s="1"/>
  <c r="K49" i="104"/>
  <c r="K226" i="104" s="1"/>
  <c r="J50" i="104"/>
  <c r="J227" i="104"/>
  <c r="C51" i="104"/>
  <c r="J51" i="104"/>
  <c r="J228" i="104" s="1"/>
  <c r="I53" i="104"/>
  <c r="I230" i="104" s="1"/>
  <c r="B54" i="104"/>
  <c r="B231" i="104" s="1"/>
  <c r="P54" i="104"/>
  <c r="F55" i="104"/>
  <c r="C56" i="104"/>
  <c r="L56" i="104"/>
  <c r="L233" i="104"/>
  <c r="H31" i="102"/>
  <c r="D59" i="102"/>
  <c r="H39" i="102"/>
  <c r="P200" i="80"/>
  <c r="F47" i="100"/>
  <c r="F37" i="100"/>
  <c r="F25" i="100"/>
  <c r="B200" i="73"/>
  <c r="B204" i="91"/>
  <c r="F54" i="100"/>
  <c r="T37" i="104"/>
  <c r="T54" i="104"/>
  <c r="C53" i="101"/>
  <c r="C49" i="101"/>
  <c r="C45" i="101"/>
  <c r="C41" i="101"/>
  <c r="C37" i="101"/>
  <c r="C33" i="101"/>
  <c r="C29" i="101"/>
  <c r="C25" i="101"/>
  <c r="C21" i="101"/>
  <c r="C17" i="101"/>
  <c r="H33" i="101"/>
  <c r="H26" i="101"/>
  <c r="F5" i="116"/>
  <c r="N5" i="116"/>
  <c r="N182" i="116" s="1"/>
  <c r="F6" i="116"/>
  <c r="F7" i="116"/>
  <c r="J9" i="116"/>
  <c r="J186" i="116" s="1"/>
  <c r="N9" i="116"/>
  <c r="N186" i="116" s="1"/>
  <c r="I12" i="116"/>
  <c r="I189" i="116" s="1"/>
  <c r="H14" i="116"/>
  <c r="H15" i="116"/>
  <c r="L15" i="116"/>
  <c r="L192" i="116" s="1"/>
  <c r="P15" i="116"/>
  <c r="H17" i="116"/>
  <c r="O22" i="116"/>
  <c r="O199" i="116" s="1"/>
  <c r="G26" i="116"/>
  <c r="K26" i="116"/>
  <c r="K203" i="116"/>
  <c r="O26" i="116"/>
  <c r="O203" i="116"/>
  <c r="G28" i="116"/>
  <c r="G205" i="116" s="1"/>
  <c r="K28" i="116"/>
  <c r="G30" i="116"/>
  <c r="O30" i="116"/>
  <c r="O207" i="116" s="1"/>
  <c r="O31" i="116"/>
  <c r="O208" i="116"/>
  <c r="K33" i="116"/>
  <c r="I35" i="116"/>
  <c r="I212" i="116"/>
  <c r="H39" i="116"/>
  <c r="L39" i="116"/>
  <c r="L216" i="116" s="1"/>
  <c r="P39" i="116"/>
  <c r="P41" i="116"/>
  <c r="H43" i="116"/>
  <c r="L43" i="116"/>
  <c r="L220" i="116"/>
  <c r="P43" i="116"/>
  <c r="H45" i="116"/>
  <c r="L45" i="116"/>
  <c r="L222" i="116"/>
  <c r="H46" i="116"/>
  <c r="P47" i="116"/>
  <c r="H50" i="116"/>
  <c r="P50" i="116"/>
  <c r="P227" i="116"/>
  <c r="O52" i="116"/>
  <c r="O229" i="116" s="1"/>
  <c r="K54" i="116"/>
  <c r="K231" i="116"/>
  <c r="B233" i="116"/>
  <c r="F56" i="116"/>
  <c r="F233" i="116"/>
  <c r="P32" i="43"/>
  <c r="Q35" i="43"/>
  <c r="V46" i="51"/>
  <c r="H28" i="102"/>
  <c r="H59" i="102"/>
  <c r="V53" i="51"/>
  <c r="C55" i="100"/>
  <c r="C45" i="100"/>
  <c r="C35" i="100"/>
  <c r="T51" i="104"/>
  <c r="T5" i="104"/>
  <c r="C5" i="101"/>
  <c r="C38" i="101"/>
  <c r="C31" i="101"/>
  <c r="C27" i="101"/>
  <c r="C23" i="101"/>
  <c r="D41" i="101"/>
  <c r="F14" i="116"/>
  <c r="F191" i="116"/>
  <c r="F38" i="116"/>
  <c r="V44" i="51"/>
  <c r="K190" i="65"/>
  <c r="E34" i="102"/>
  <c r="G36" i="102"/>
  <c r="M190" i="75"/>
  <c r="G59" i="102"/>
  <c r="G183" i="104"/>
  <c r="F126" i="101"/>
  <c r="J104" i="100"/>
  <c r="B46" i="114"/>
  <c r="B22" i="84"/>
  <c r="B81" i="114"/>
  <c r="J80" i="100"/>
  <c r="B69" i="114"/>
  <c r="B10" i="84"/>
  <c r="B46" i="85"/>
  <c r="T38" i="51"/>
  <c r="T97" i="49"/>
  <c r="T36" i="128" s="1"/>
  <c r="T65" i="49"/>
  <c r="T4" i="128" s="1"/>
  <c r="T6" i="51"/>
  <c r="D92" i="100"/>
  <c r="D33" i="100"/>
  <c r="D64" i="100"/>
  <c r="E122" i="100"/>
  <c r="B5" i="93"/>
  <c r="H82" i="100"/>
  <c r="S150" i="116"/>
  <c r="S32" i="117"/>
  <c r="S32" i="116"/>
  <c r="S156" i="116"/>
  <c r="S38" i="117"/>
  <c r="S38" i="116"/>
  <c r="S215" i="116" s="1"/>
  <c r="C225" i="81"/>
  <c r="K43" i="43"/>
  <c r="K45" i="43"/>
  <c r="D217" i="80"/>
  <c r="L44" i="116"/>
  <c r="L221" i="116" s="1"/>
  <c r="P48" i="116"/>
  <c r="T14" i="104"/>
  <c r="F96" i="101"/>
  <c r="F37" i="101"/>
  <c r="O39" i="116"/>
  <c r="O216" i="116" s="1"/>
  <c r="L37" i="116"/>
  <c r="L214" i="116" s="1"/>
  <c r="O53" i="116"/>
  <c r="O230" i="116" s="1"/>
  <c r="K37" i="43"/>
  <c r="K41" i="43"/>
  <c r="B190" i="80"/>
  <c r="H25" i="102"/>
  <c r="L190" i="80"/>
  <c r="H35" i="102"/>
  <c r="K5" i="116"/>
  <c r="O5" i="116"/>
  <c r="O182" i="116"/>
  <c r="B6" i="116"/>
  <c r="B183" i="116" s="1"/>
  <c r="H6" i="116"/>
  <c r="E7" i="116"/>
  <c r="E184" i="116"/>
  <c r="I7" i="116"/>
  <c r="I184" i="116" s="1"/>
  <c r="K9" i="116"/>
  <c r="K186" i="116"/>
  <c r="J11" i="116"/>
  <c r="J188" i="116" s="1"/>
  <c r="I15" i="116"/>
  <c r="I192" i="116"/>
  <c r="M15" i="116"/>
  <c r="M192" i="116" s="1"/>
  <c r="G17" i="116"/>
  <c r="K17" i="116"/>
  <c r="O17" i="116"/>
  <c r="O194" i="116" s="1"/>
  <c r="O19" i="116"/>
  <c r="O196" i="116"/>
  <c r="H20" i="116"/>
  <c r="P20" i="116"/>
  <c r="E21" i="116"/>
  <c r="E198" i="116" s="1"/>
  <c r="G23" i="116"/>
  <c r="K23" i="116"/>
  <c r="K200" i="116"/>
  <c r="B24" i="116"/>
  <c r="B201" i="116" s="1"/>
  <c r="J26" i="116"/>
  <c r="J203" i="116"/>
  <c r="N26" i="116"/>
  <c r="N203" i="116" s="1"/>
  <c r="I29" i="116"/>
  <c r="I206" i="116"/>
  <c r="F30" i="116"/>
  <c r="M32" i="116"/>
  <c r="M209" i="116"/>
  <c r="F33" i="116"/>
  <c r="G34" i="116"/>
  <c r="L34" i="116"/>
  <c r="L211" i="116" s="1"/>
  <c r="B37" i="116"/>
  <c r="B214" i="116"/>
  <c r="G39" i="116"/>
  <c r="G47" i="116"/>
  <c r="J52" i="116"/>
  <c r="J229" i="116" s="1"/>
  <c r="N52" i="116"/>
  <c r="N229" i="116"/>
  <c r="G53" i="116"/>
  <c r="N55" i="116"/>
  <c r="N232" i="116"/>
  <c r="E56" i="116"/>
  <c r="E233" i="116" s="1"/>
  <c r="I56" i="116"/>
  <c r="I233" i="116"/>
  <c r="M56" i="116"/>
  <c r="M233" i="116" s="1"/>
  <c r="F145" i="101"/>
  <c r="F27" i="101" s="1"/>
  <c r="B145" i="72"/>
  <c r="B54" i="84"/>
  <c r="B113" i="114"/>
  <c r="J112" i="100" s="1"/>
  <c r="J53" i="100" s="1"/>
  <c r="B42" i="84"/>
  <c r="B101" i="114"/>
  <c r="J100" i="100"/>
  <c r="J41" i="100" s="1"/>
  <c r="B89" i="114"/>
  <c r="J88" i="100"/>
  <c r="B30" i="84"/>
  <c r="B18" i="84"/>
  <c r="B77" i="114"/>
  <c r="J76" i="100" s="1"/>
  <c r="J17" i="100" s="1"/>
  <c r="B73" i="114"/>
  <c r="B14" i="114" s="1"/>
  <c r="B14" i="84"/>
  <c r="B18" i="85"/>
  <c r="T46" i="51"/>
  <c r="T105" i="49"/>
  <c r="T44" i="128" s="1"/>
  <c r="T93" i="49"/>
  <c r="T32" i="128" s="1"/>
  <c r="T34" i="51"/>
  <c r="T10" i="51"/>
  <c r="T69" i="49"/>
  <c r="D108" i="100"/>
  <c r="D88" i="100"/>
  <c r="D29" i="100"/>
  <c r="D72" i="100"/>
  <c r="D13" i="100"/>
  <c r="E87" i="100"/>
  <c r="B29" i="93"/>
  <c r="E79" i="100"/>
  <c r="B21" i="93"/>
  <c r="E67" i="100"/>
  <c r="B9" i="93"/>
  <c r="H74" i="100"/>
  <c r="T16" i="69"/>
  <c r="N56" i="116"/>
  <c r="N233" i="116" s="1"/>
  <c r="S134" i="116"/>
  <c r="S16" i="117"/>
  <c r="S16" i="116" s="1"/>
  <c r="S193" i="116" s="1"/>
  <c r="S154" i="116"/>
  <c r="S36" i="117"/>
  <c r="S36" i="116"/>
  <c r="S213" i="116" s="1"/>
  <c r="P12" i="116"/>
  <c r="P204" i="104"/>
  <c r="C225" i="91"/>
  <c r="G191" i="69"/>
  <c r="F210" i="104"/>
  <c r="K28" i="43"/>
  <c r="K53" i="116"/>
  <c r="K230" i="116"/>
  <c r="T66" i="83"/>
  <c r="T7" i="83" s="1"/>
  <c r="H184" i="83" s="1"/>
  <c r="S54" i="117"/>
  <c r="S54" i="116"/>
  <c r="H12" i="116"/>
  <c r="B46" i="84"/>
  <c r="T110" i="83"/>
  <c r="T86" i="83"/>
  <c r="I41" i="116"/>
  <c r="I218" i="116" s="1"/>
  <c r="P51" i="116"/>
  <c r="F132" i="101"/>
  <c r="F14" i="101"/>
  <c r="B31" i="116"/>
  <c r="B208" i="116" s="1"/>
  <c r="F34" i="102"/>
  <c r="K38" i="43"/>
  <c r="N30" i="116"/>
  <c r="N207" i="116" s="1"/>
  <c r="D84" i="100"/>
  <c r="D25" i="100"/>
  <c r="B134" i="72"/>
  <c r="O190" i="65"/>
  <c r="E38" i="102"/>
  <c r="R184" i="69"/>
  <c r="O190" i="69"/>
  <c r="F61" i="102"/>
  <c r="F38" i="102"/>
  <c r="G5" i="116"/>
  <c r="M7" i="116"/>
  <c r="M184" i="116"/>
  <c r="G9" i="116"/>
  <c r="L12" i="116"/>
  <c r="L189" i="116" s="1"/>
  <c r="I13" i="116"/>
  <c r="I190" i="116"/>
  <c r="G14" i="116"/>
  <c r="K14" i="116"/>
  <c r="K191" i="116"/>
  <c r="E15" i="116"/>
  <c r="E192" i="116" s="1"/>
  <c r="B20" i="116"/>
  <c r="B197" i="116" s="1"/>
  <c r="L20" i="116"/>
  <c r="L197" i="116" s="1"/>
  <c r="N22" i="116"/>
  <c r="N199" i="116"/>
  <c r="H24" i="116"/>
  <c r="L24" i="116"/>
  <c r="L201" i="116" s="1"/>
  <c r="P24" i="116"/>
  <c r="F26" i="116"/>
  <c r="F203" i="116"/>
  <c r="G27" i="116"/>
  <c r="K27" i="116"/>
  <c r="K204" i="116"/>
  <c r="B28" i="116"/>
  <c r="B205" i="116" s="1"/>
  <c r="P28" i="116"/>
  <c r="J33" i="116"/>
  <c r="J210" i="116"/>
  <c r="N33" i="116"/>
  <c r="N210" i="116"/>
  <c r="E38" i="116"/>
  <c r="E215" i="116" s="1"/>
  <c r="K39" i="116"/>
  <c r="K216" i="116"/>
  <c r="M41" i="116"/>
  <c r="M218" i="116"/>
  <c r="F42" i="116"/>
  <c r="F219" i="116"/>
  <c r="P44" i="116"/>
  <c r="M45" i="116"/>
  <c r="M222" i="116"/>
  <c r="K47" i="116"/>
  <c r="K224" i="116"/>
  <c r="H48" i="116"/>
  <c r="K50" i="116"/>
  <c r="O50" i="116"/>
  <c r="O227" i="116" s="1"/>
  <c r="B54" i="116"/>
  <c r="B231" i="116"/>
  <c r="J55" i="116"/>
  <c r="J232" i="116" s="1"/>
  <c r="Y23" i="103"/>
  <c r="X23" i="103"/>
  <c r="Z23" i="103"/>
  <c r="F90" i="101"/>
  <c r="T31" i="104"/>
  <c r="F79" i="101"/>
  <c r="T20" i="104"/>
  <c r="F170" i="101"/>
  <c r="B170" i="72"/>
  <c r="B143" i="72"/>
  <c r="F143" i="101"/>
  <c r="B124" i="72"/>
  <c r="F124" i="101"/>
  <c r="T6" i="104"/>
  <c r="B26" i="84"/>
  <c r="B85" i="114"/>
  <c r="J84" i="100" s="1"/>
  <c r="J25" i="100" s="1"/>
  <c r="B6" i="84"/>
  <c r="B65" i="114"/>
  <c r="J64" i="100" s="1"/>
  <c r="J5" i="100" s="1"/>
  <c r="T54" i="51"/>
  <c r="T113" i="49"/>
  <c r="T52" i="128" s="1"/>
  <c r="T14" i="51"/>
  <c r="T73" i="49"/>
  <c r="T12" i="128" s="1"/>
  <c r="D68" i="100"/>
  <c r="D9" i="100"/>
  <c r="H78" i="100"/>
  <c r="H19" i="100"/>
  <c r="T20" i="69"/>
  <c r="B12" i="116"/>
  <c r="B189" i="116" s="1"/>
  <c r="S65" i="116"/>
  <c r="S6" i="117"/>
  <c r="S6" i="116" s="1"/>
  <c r="S183" i="116" s="1"/>
  <c r="U225" i="62"/>
  <c r="K34" i="43"/>
  <c r="S48" i="117"/>
  <c r="S48" i="116"/>
  <c r="S225" i="116" s="1"/>
  <c r="S50" i="117"/>
  <c r="S50" i="116" s="1"/>
  <c r="S227" i="116" s="1"/>
  <c r="O36" i="116"/>
  <c r="O213" i="116"/>
  <c r="T23" i="104"/>
  <c r="T200" i="104" s="1"/>
  <c r="R13" i="116"/>
  <c r="T82" i="83"/>
  <c r="T81" i="120"/>
  <c r="T22" i="120" s="1"/>
  <c r="T199" i="120" s="1"/>
  <c r="T98" i="83"/>
  <c r="T36" i="69"/>
  <c r="H201" i="80"/>
  <c r="R188" i="80"/>
  <c r="C183" i="69"/>
  <c r="N8" i="116"/>
  <c r="N185" i="116" s="1"/>
  <c r="T114" i="83"/>
  <c r="B113" i="72" s="1"/>
  <c r="T27" i="104"/>
  <c r="T90" i="83"/>
  <c r="S12" i="117"/>
  <c r="S12" i="116" s="1"/>
  <c r="S189" i="116" s="1"/>
  <c r="O23" i="116"/>
  <c r="O200" i="116" s="1"/>
  <c r="I32" i="116"/>
  <c r="I209" i="116"/>
  <c r="J22" i="116"/>
  <c r="J199" i="116"/>
  <c r="X18" i="103"/>
  <c r="Z18" i="103"/>
  <c r="S231" i="69"/>
  <c r="R25" i="116"/>
  <c r="R202" i="116" s="1"/>
  <c r="F39" i="101"/>
  <c r="T110" i="120"/>
  <c r="T51" i="120" s="1"/>
  <c r="B200" i="71"/>
  <c r="F43" i="101"/>
  <c r="P185" i="65"/>
  <c r="R200" i="69"/>
  <c r="R41" i="116"/>
  <c r="R218" i="116" s="1"/>
  <c r="R18" i="116"/>
  <c r="R195" i="116" s="1"/>
  <c r="F8" i="100"/>
  <c r="K32" i="43"/>
  <c r="P194" i="80"/>
  <c r="R198" i="65"/>
  <c r="P214" i="80"/>
  <c r="D193" i="69"/>
  <c r="G196" i="75"/>
  <c r="G198" i="69"/>
  <c r="G200" i="65"/>
  <c r="C202" i="69"/>
  <c r="G206" i="69"/>
  <c r="G208" i="75"/>
  <c r="G214" i="69"/>
  <c r="G228" i="75"/>
  <c r="G230" i="69"/>
  <c r="G56" i="62"/>
  <c r="D44" i="104"/>
  <c r="R192" i="69"/>
  <c r="R214" i="65"/>
  <c r="R218" i="75"/>
  <c r="R228" i="69"/>
  <c r="S213" i="65"/>
  <c r="S229" i="65"/>
  <c r="E193" i="80"/>
  <c r="F203" i="75"/>
  <c r="F207" i="69"/>
  <c r="H214" i="80"/>
  <c r="H216" i="116"/>
  <c r="F219" i="75"/>
  <c r="F223" i="75"/>
  <c r="E28" i="43"/>
  <c r="E32" i="43"/>
  <c r="H205" i="65"/>
  <c r="D217" i="65"/>
  <c r="D221" i="65"/>
  <c r="C184" i="69"/>
  <c r="E186" i="69"/>
  <c r="C188" i="69"/>
  <c r="S193" i="69"/>
  <c r="S209" i="69"/>
  <c r="R218" i="69"/>
  <c r="S221" i="69"/>
  <c r="R184" i="75"/>
  <c r="S193" i="75"/>
  <c r="P195" i="75"/>
  <c r="S221" i="75"/>
  <c r="H231" i="75"/>
  <c r="E5" i="104"/>
  <c r="P8" i="104"/>
  <c r="G9" i="104"/>
  <c r="R9" i="104"/>
  <c r="R186" i="104" s="1"/>
  <c r="H10" i="104"/>
  <c r="L10" i="104"/>
  <c r="L187" i="104"/>
  <c r="H12" i="104"/>
  <c r="L12" i="104"/>
  <c r="L189" i="104"/>
  <c r="I13" i="104"/>
  <c r="I190" i="104" s="1"/>
  <c r="E15" i="104"/>
  <c r="I15" i="104"/>
  <c r="I192" i="104"/>
  <c r="P18" i="104"/>
  <c r="P195" i="104"/>
  <c r="E19" i="104"/>
  <c r="C21" i="104"/>
  <c r="O21" i="104"/>
  <c r="O198" i="104" s="1"/>
  <c r="C5" i="104"/>
  <c r="O9" i="104"/>
  <c r="O186" i="104"/>
  <c r="J10" i="104"/>
  <c r="J187" i="104"/>
  <c r="N12" i="104"/>
  <c r="N189" i="104" s="1"/>
  <c r="G21" i="104"/>
  <c r="O22" i="104"/>
  <c r="O199" i="104" s="1"/>
  <c r="B23" i="104"/>
  <c r="B200" i="104"/>
  <c r="S23" i="104"/>
  <c r="S200" i="104" s="1"/>
  <c r="E24" i="104"/>
  <c r="P25" i="104"/>
  <c r="P202" i="104"/>
  <c r="D27" i="104"/>
  <c r="P33" i="104"/>
  <c r="P210" i="104"/>
  <c r="G34" i="104"/>
  <c r="G211" i="104" s="1"/>
  <c r="H39" i="104"/>
  <c r="H216" i="104" s="1"/>
  <c r="N43" i="104"/>
  <c r="N220" i="104"/>
  <c r="K46" i="104"/>
  <c r="K223" i="104" s="1"/>
  <c r="O54" i="104"/>
  <c r="O231" i="104"/>
  <c r="S56" i="104"/>
  <c r="H202" i="80"/>
  <c r="F214" i="80"/>
  <c r="F226" i="80"/>
  <c r="F183" i="69"/>
  <c r="F187" i="75"/>
  <c r="F191" i="75"/>
  <c r="E200" i="69"/>
  <c r="E202" i="75"/>
  <c r="E206" i="65"/>
  <c r="E212" i="69"/>
  <c r="E214" i="75"/>
  <c r="E220" i="69"/>
  <c r="E222" i="75"/>
  <c r="E226" i="75"/>
  <c r="E232" i="69"/>
  <c r="J56" i="62"/>
  <c r="D23" i="104"/>
  <c r="D200" i="104"/>
  <c r="P23" i="104"/>
  <c r="P200" i="104" s="1"/>
  <c r="B25" i="104"/>
  <c r="B202" i="104"/>
  <c r="F29" i="104"/>
  <c r="H31" i="104"/>
  <c r="L31" i="104"/>
  <c r="L208" i="104"/>
  <c r="C32" i="104"/>
  <c r="C36" i="104"/>
  <c r="B39" i="104"/>
  <c r="B216" i="104"/>
  <c r="J39" i="104"/>
  <c r="J216" i="104" s="1"/>
  <c r="K40" i="104"/>
  <c r="K217" i="104"/>
  <c r="J41" i="104"/>
  <c r="J218" i="104"/>
  <c r="H45" i="104"/>
  <c r="H222" i="104"/>
  <c r="S45" i="104"/>
  <c r="M46" i="104"/>
  <c r="M223" i="104"/>
  <c r="D47" i="104"/>
  <c r="C48" i="104"/>
  <c r="C225" i="104"/>
  <c r="P51" i="104"/>
  <c r="C52" i="104"/>
  <c r="G52" i="104"/>
  <c r="K52" i="104"/>
  <c r="K229" i="104"/>
  <c r="E54" i="104"/>
  <c r="P55" i="104"/>
  <c r="L5" i="104"/>
  <c r="L182" i="104"/>
  <c r="M9" i="104"/>
  <c r="M186" i="104" s="1"/>
  <c r="S11" i="104"/>
  <c r="G19" i="104"/>
  <c r="R25" i="104"/>
  <c r="P26" i="104"/>
  <c r="P203" i="104"/>
  <c r="R41" i="104"/>
  <c r="I56" i="104"/>
  <c r="I233" i="104" s="1"/>
  <c r="D36" i="101"/>
  <c r="D22" i="101"/>
  <c r="D44" i="101"/>
  <c r="D34" i="101"/>
  <c r="D24" i="101"/>
  <c r="D20" i="101"/>
  <c r="D12" i="101"/>
  <c r="H56" i="101"/>
  <c r="H52" i="101"/>
  <c r="H40" i="101"/>
  <c r="H18" i="101"/>
  <c r="H14" i="101"/>
  <c r="H10" i="101"/>
  <c r="H54" i="101"/>
  <c r="H34" i="101"/>
  <c r="H16" i="101"/>
  <c r="H12" i="101"/>
  <c r="H8" i="101"/>
  <c r="L5" i="116"/>
  <c r="L182" i="116"/>
  <c r="P6" i="116"/>
  <c r="H9" i="116"/>
  <c r="J14" i="116"/>
  <c r="J191" i="116"/>
  <c r="N14" i="116"/>
  <c r="N191" i="116" s="1"/>
  <c r="F15" i="116"/>
  <c r="F192" i="116"/>
  <c r="J15" i="116"/>
  <c r="J192" i="116"/>
  <c r="N15" i="116"/>
  <c r="N192" i="116"/>
  <c r="J16" i="116"/>
  <c r="J193" i="116" s="1"/>
  <c r="B17" i="116"/>
  <c r="B194" i="116"/>
  <c r="F17" i="116"/>
  <c r="F194" i="116"/>
  <c r="E20" i="116"/>
  <c r="E197" i="116"/>
  <c r="M20" i="116"/>
  <c r="M197" i="116" s="1"/>
  <c r="I21" i="116"/>
  <c r="I198" i="116"/>
  <c r="M21" i="116"/>
  <c r="M198" i="116"/>
  <c r="E25" i="116"/>
  <c r="E202" i="116"/>
  <c r="M28" i="116"/>
  <c r="M205" i="116" s="1"/>
  <c r="E29" i="116"/>
  <c r="E206" i="116"/>
  <c r="M29" i="116"/>
  <c r="M206" i="116"/>
  <c r="I31" i="116"/>
  <c r="I208" i="116"/>
  <c r="M31" i="116"/>
  <c r="M208" i="116" s="1"/>
  <c r="E32" i="116"/>
  <c r="E209" i="116"/>
  <c r="E33" i="116"/>
  <c r="E210" i="116"/>
  <c r="G35" i="116"/>
  <c r="K35" i="116"/>
  <c r="K212" i="116"/>
  <c r="G36" i="116"/>
  <c r="K36" i="116"/>
  <c r="K213" i="116"/>
  <c r="G37" i="116"/>
  <c r="O37" i="116"/>
  <c r="O214" i="116"/>
  <c r="J38" i="116"/>
  <c r="J215" i="116"/>
  <c r="B39" i="116"/>
  <c r="B216" i="116" s="1"/>
  <c r="F39" i="116"/>
  <c r="B40" i="116"/>
  <c r="B217" i="116"/>
  <c r="F41" i="116"/>
  <c r="F218" i="116"/>
  <c r="J41" i="116"/>
  <c r="J218" i="116" s="1"/>
  <c r="J42" i="116"/>
  <c r="J219" i="116" s="1"/>
  <c r="N42" i="116"/>
  <c r="N219" i="116"/>
  <c r="B43" i="116"/>
  <c r="B220" i="116" s="1"/>
  <c r="F43" i="116"/>
  <c r="B44" i="116"/>
  <c r="B221" i="116" s="1"/>
  <c r="B45" i="116"/>
  <c r="B222" i="116" s="1"/>
  <c r="F45" i="116"/>
  <c r="F222" i="116"/>
  <c r="AC222" i="116" s="1"/>
  <c r="J45" i="116"/>
  <c r="J222" i="116"/>
  <c r="N45" i="116"/>
  <c r="N222" i="116"/>
  <c r="F46" i="116"/>
  <c r="F223" i="116"/>
  <c r="F47" i="116"/>
  <c r="J47" i="116"/>
  <c r="J224" i="116"/>
  <c r="N47" i="116"/>
  <c r="N224" i="116"/>
  <c r="N49" i="116"/>
  <c r="N226" i="116"/>
  <c r="B50" i="116"/>
  <c r="B227" i="116" s="1"/>
  <c r="J50" i="116"/>
  <c r="J227" i="116"/>
  <c r="B51" i="116"/>
  <c r="B228" i="116"/>
  <c r="M52" i="116"/>
  <c r="M229" i="116"/>
  <c r="E54" i="116"/>
  <c r="E231" i="116" s="1"/>
  <c r="H56" i="116"/>
  <c r="O56" i="116"/>
  <c r="O233" i="116" s="1"/>
  <c r="AL233" i="116" s="1"/>
  <c r="S29" i="116"/>
  <c r="P28" i="43"/>
  <c r="D198" i="80"/>
  <c r="D198" i="75"/>
  <c r="H220" i="65"/>
  <c r="I190" i="69"/>
  <c r="F55" i="102"/>
  <c r="F32" i="102"/>
  <c r="D25" i="43"/>
  <c r="N12" i="116"/>
  <c r="N189" i="116"/>
  <c r="I17" i="116"/>
  <c r="I194" i="116" s="1"/>
  <c r="G18" i="116"/>
  <c r="O18" i="116"/>
  <c r="O195" i="116" s="1"/>
  <c r="H22" i="116"/>
  <c r="H26" i="116"/>
  <c r="B33" i="116"/>
  <c r="B210" i="116" s="1"/>
  <c r="F40" i="116"/>
  <c r="B42" i="116"/>
  <c r="B219" i="116"/>
  <c r="H42" i="116"/>
  <c r="E43" i="116"/>
  <c r="E220" i="116"/>
  <c r="I53" i="116"/>
  <c r="I230" i="116" s="1"/>
  <c r="M53" i="116"/>
  <c r="M230" i="116" s="1"/>
  <c r="L55" i="116"/>
  <c r="L232" i="116"/>
  <c r="G56" i="116"/>
  <c r="G233" i="116" s="1"/>
  <c r="F101" i="101"/>
  <c r="T42" i="104"/>
  <c r="F99" i="101"/>
  <c r="T40" i="104"/>
  <c r="F95" i="101"/>
  <c r="T36" i="104"/>
  <c r="B167" i="72"/>
  <c r="T49" i="104"/>
  <c r="B144" i="72"/>
  <c r="F144" i="101"/>
  <c r="B142" i="72"/>
  <c r="F142" i="101"/>
  <c r="F81" i="101"/>
  <c r="T22" i="104"/>
  <c r="F135" i="101"/>
  <c r="B135" i="72"/>
  <c r="T17" i="104"/>
  <c r="F133" i="101"/>
  <c r="B133" i="72"/>
  <c r="T13" i="104"/>
  <c r="F131" i="101"/>
  <c r="F13" i="101"/>
  <c r="F129" i="101"/>
  <c r="T11" i="104"/>
  <c r="B129" i="72"/>
  <c r="T9" i="104"/>
  <c r="B127" i="72"/>
  <c r="F127" i="101"/>
  <c r="B56" i="84"/>
  <c r="B115" i="114"/>
  <c r="B111" i="114"/>
  <c r="J110" i="100" s="1"/>
  <c r="J51" i="100" s="1"/>
  <c r="B52" i="84"/>
  <c r="B91" i="114"/>
  <c r="J90" i="100" s="1"/>
  <c r="B32" i="84"/>
  <c r="B83" i="114"/>
  <c r="J82" i="100" s="1"/>
  <c r="B24" i="84"/>
  <c r="B20" i="84"/>
  <c r="B79" i="114"/>
  <c r="J78" i="100" s="1"/>
  <c r="B16" i="84"/>
  <c r="B75" i="114"/>
  <c r="J74" i="100" s="1"/>
  <c r="B32" i="85"/>
  <c r="T92" i="83"/>
  <c r="T91" i="120"/>
  <c r="T32" i="120" s="1"/>
  <c r="B16" i="85"/>
  <c r="T76" i="83"/>
  <c r="B12" i="85"/>
  <c r="T72" i="83"/>
  <c r="T71" i="120"/>
  <c r="T12" i="120" s="1"/>
  <c r="T189" i="120" s="1"/>
  <c r="T68" i="83"/>
  <c r="T67" i="115" s="1"/>
  <c r="T8" i="115" s="1"/>
  <c r="B8" i="85"/>
  <c r="T115" i="49"/>
  <c r="T56" i="51"/>
  <c r="T52" i="51"/>
  <c r="T111" i="49"/>
  <c r="T50" i="128" s="1"/>
  <c r="T48" i="51"/>
  <c r="T107" i="49"/>
  <c r="T46" i="128" s="1"/>
  <c r="T32" i="49"/>
  <c r="B90" i="100"/>
  <c r="B31" i="100"/>
  <c r="T20" i="51"/>
  <c r="T79" i="49"/>
  <c r="T18" i="128" s="1"/>
  <c r="T75" i="49"/>
  <c r="T14" i="128" s="1"/>
  <c r="T16" i="51"/>
  <c r="D110" i="100"/>
  <c r="D51" i="100"/>
  <c r="D106" i="100"/>
  <c r="D102" i="100"/>
  <c r="D43" i="100"/>
  <c r="D98" i="100"/>
  <c r="D39" i="100"/>
  <c r="D90" i="100"/>
  <c r="D31" i="100"/>
  <c r="D86" i="100"/>
  <c r="D27" i="100"/>
  <c r="D82" i="100"/>
  <c r="D78" i="100"/>
  <c r="D19" i="100"/>
  <c r="D74" i="100"/>
  <c r="E105" i="100"/>
  <c r="E101" i="100"/>
  <c r="E89" i="100"/>
  <c r="E65" i="100"/>
  <c r="H112" i="100"/>
  <c r="T54" i="69"/>
  <c r="H108" i="100"/>
  <c r="H49" i="100" s="1"/>
  <c r="T50" i="69"/>
  <c r="F18" i="116"/>
  <c r="F195" i="116"/>
  <c r="B52" i="116"/>
  <c r="B229" i="116" s="1"/>
  <c r="S21" i="117"/>
  <c r="S80" i="116"/>
  <c r="S82" i="116"/>
  <c r="S23" i="117"/>
  <c r="S23" i="116"/>
  <c r="S200" i="116" s="1"/>
  <c r="S84" i="116"/>
  <c r="S25" i="117"/>
  <c r="S25" i="116"/>
  <c r="S202" i="116" s="1"/>
  <c r="S108" i="116"/>
  <c r="S49" i="117"/>
  <c r="S49" i="116"/>
  <c r="S226" i="116"/>
  <c r="S129" i="116"/>
  <c r="S11" i="117"/>
  <c r="S11" i="116" s="1"/>
  <c r="S188" i="116" s="1"/>
  <c r="S159" i="116"/>
  <c r="S41" i="117"/>
  <c r="S41" i="116" s="1"/>
  <c r="S218" i="116" s="1"/>
  <c r="C194" i="75"/>
  <c r="C194" i="69"/>
  <c r="O190" i="75"/>
  <c r="G38" i="102"/>
  <c r="J190" i="80"/>
  <c r="N6" i="116"/>
  <c r="N183" i="116"/>
  <c r="G7" i="116"/>
  <c r="P8" i="116"/>
  <c r="M9" i="116"/>
  <c r="M186" i="116" s="1"/>
  <c r="F10" i="116"/>
  <c r="M14" i="116"/>
  <c r="M191" i="116" s="1"/>
  <c r="E17" i="116"/>
  <c r="E194" i="116" s="1"/>
  <c r="J20" i="116"/>
  <c r="J197" i="116" s="1"/>
  <c r="B22" i="116"/>
  <c r="B199" i="116" s="1"/>
  <c r="I23" i="116"/>
  <c r="I200" i="116" s="1"/>
  <c r="F24" i="116"/>
  <c r="F28" i="116"/>
  <c r="B30" i="116"/>
  <c r="B207" i="116" s="1"/>
  <c r="K32" i="116"/>
  <c r="K209" i="116"/>
  <c r="H35" i="116"/>
  <c r="N40" i="116"/>
  <c r="N217" i="116"/>
  <c r="B46" i="116"/>
  <c r="B223" i="116"/>
  <c r="N48" i="116"/>
  <c r="N225" i="116"/>
  <c r="F51" i="116"/>
  <c r="P52" i="116"/>
  <c r="K56" i="116"/>
  <c r="G188" i="75"/>
  <c r="E193" i="75"/>
  <c r="F190" i="80"/>
  <c r="E32" i="102"/>
  <c r="R19" i="116"/>
  <c r="P55" i="116"/>
  <c r="T15" i="104"/>
  <c r="T32" i="104"/>
  <c r="E47" i="116"/>
  <c r="E224" i="116"/>
  <c r="N10" i="116"/>
  <c r="N187" i="116" s="1"/>
  <c r="H38" i="116"/>
  <c r="E36" i="116"/>
  <c r="E213" i="116"/>
  <c r="K45" i="116"/>
  <c r="K222" i="116"/>
  <c r="N24" i="116"/>
  <c r="N201" i="116"/>
  <c r="D114" i="100"/>
  <c r="P22" i="116"/>
  <c r="D196" i="80"/>
  <c r="G184" i="69"/>
  <c r="K190" i="75"/>
  <c r="G34" i="102"/>
  <c r="N190" i="80"/>
  <c r="H224" i="80"/>
  <c r="P11" i="116"/>
  <c r="J12" i="116"/>
  <c r="J189" i="116" s="1"/>
  <c r="K15" i="116"/>
  <c r="K192" i="116"/>
  <c r="L16" i="116"/>
  <c r="L193" i="116" s="1"/>
  <c r="J24" i="116"/>
  <c r="J201" i="116"/>
  <c r="P26" i="116"/>
  <c r="N28" i="116"/>
  <c r="N205" i="116"/>
  <c r="G29" i="116"/>
  <c r="F31" i="116"/>
  <c r="H33" i="116"/>
  <c r="I36" i="116"/>
  <c r="I213" i="116" s="1"/>
  <c r="F37" i="116"/>
  <c r="F214" i="116"/>
  <c r="J40" i="116"/>
  <c r="J217" i="116"/>
  <c r="K41" i="116"/>
  <c r="J44" i="116"/>
  <c r="J221" i="116" s="1"/>
  <c r="G45" i="116"/>
  <c r="I50" i="116"/>
  <c r="I227" i="116"/>
  <c r="H224" i="65"/>
  <c r="T30" i="104"/>
  <c r="D212" i="80"/>
  <c r="F223" i="69"/>
  <c r="L38" i="116"/>
  <c r="L215" i="116" s="1"/>
  <c r="T21" i="104"/>
  <c r="B8" i="116"/>
  <c r="B185" i="116" s="1"/>
  <c r="J31" i="116"/>
  <c r="J208" i="116"/>
  <c r="T96" i="83"/>
  <c r="T95" i="120"/>
  <c r="T36" i="120" s="1"/>
  <c r="J6" i="116"/>
  <c r="J183" i="116" s="1"/>
  <c r="O15" i="116"/>
  <c r="O192" i="116" s="1"/>
  <c r="B49" i="116"/>
  <c r="B226" i="116" s="1"/>
  <c r="J67" i="100"/>
  <c r="J8" i="100" s="1"/>
  <c r="B9" i="114"/>
  <c r="L224" i="80"/>
  <c r="D35" i="43"/>
  <c r="L8" i="116"/>
  <c r="L185" i="116" s="1"/>
  <c r="J10" i="116"/>
  <c r="J187" i="116" s="1"/>
  <c r="H11" i="116"/>
  <c r="I14" i="116"/>
  <c r="I191" i="116"/>
  <c r="P16" i="116"/>
  <c r="M17" i="116"/>
  <c r="M194" i="116"/>
  <c r="O21" i="116"/>
  <c r="O198" i="116"/>
  <c r="L26" i="116"/>
  <c r="L203" i="116"/>
  <c r="E27" i="116"/>
  <c r="E204" i="116" s="1"/>
  <c r="E34" i="116"/>
  <c r="E211" i="116"/>
  <c r="J37" i="116"/>
  <c r="J214" i="116"/>
  <c r="P38" i="116"/>
  <c r="I39" i="116"/>
  <c r="I216" i="116" s="1"/>
  <c r="O41" i="116"/>
  <c r="O218" i="116" s="1"/>
  <c r="O45" i="116"/>
  <c r="O222" i="116" s="1"/>
  <c r="I47" i="116"/>
  <c r="I224" i="116"/>
  <c r="F171" i="101"/>
  <c r="F53" i="101"/>
  <c r="T38" i="104"/>
  <c r="F30" i="101"/>
  <c r="E9" i="116"/>
  <c r="E186" i="116" s="1"/>
  <c r="G21" i="116"/>
  <c r="T32" i="51"/>
  <c r="T209" i="51"/>
  <c r="T95" i="49"/>
  <c r="N31" i="116"/>
  <c r="N208" i="116"/>
  <c r="M36" i="116"/>
  <c r="M213" i="116" s="1"/>
  <c r="F167" i="101"/>
  <c r="T53" i="104"/>
  <c r="T24" i="104"/>
  <c r="L30" i="116"/>
  <c r="L207" i="116"/>
  <c r="I7" i="101"/>
  <c r="U221" i="75"/>
  <c r="F15" i="101"/>
  <c r="R5" i="116"/>
  <c r="R182" i="116" s="1"/>
  <c r="R50" i="116"/>
  <c r="R227" i="116" s="1"/>
  <c r="F21" i="101"/>
  <c r="F18" i="100"/>
  <c r="F194" i="100"/>
  <c r="F38" i="100"/>
  <c r="P199" i="69"/>
  <c r="R212" i="75"/>
  <c r="S189" i="69"/>
  <c r="H221" i="65"/>
  <c r="F6" i="100"/>
  <c r="H191" i="65"/>
  <c r="C200" i="69"/>
  <c r="G202" i="75"/>
  <c r="G220" i="69"/>
  <c r="C56" i="61"/>
  <c r="K56" i="61"/>
  <c r="H56" i="62"/>
  <c r="P211" i="69"/>
  <c r="P219" i="69"/>
  <c r="F193" i="75"/>
  <c r="G199" i="75"/>
  <c r="E204" i="65"/>
  <c r="C215" i="69"/>
  <c r="G215" i="69"/>
  <c r="E228" i="65"/>
  <c r="G231" i="69"/>
  <c r="N56" i="61"/>
  <c r="D56" i="61"/>
  <c r="I56" i="62"/>
  <c r="S198" i="69"/>
  <c r="B26" i="104"/>
  <c r="B203" i="104" s="1"/>
  <c r="H26" i="104"/>
  <c r="N28" i="104"/>
  <c r="N205" i="104" s="1"/>
  <c r="H30" i="104"/>
  <c r="H207" i="104"/>
  <c r="L30" i="104"/>
  <c r="L207" i="104" s="1"/>
  <c r="P36" i="104"/>
  <c r="G37" i="104"/>
  <c r="G214" i="104"/>
  <c r="B40" i="104"/>
  <c r="B217" i="104"/>
  <c r="B42" i="104"/>
  <c r="B219" i="104"/>
  <c r="C43" i="104"/>
  <c r="P44" i="104"/>
  <c r="P221" i="104" s="1"/>
  <c r="C28" i="104"/>
  <c r="C205" i="104" s="1"/>
  <c r="G28" i="104"/>
  <c r="S29" i="104"/>
  <c r="E30" i="104"/>
  <c r="R36" i="104"/>
  <c r="R213" i="104" s="1"/>
  <c r="D37" i="104"/>
  <c r="H37" i="104"/>
  <c r="G38" i="104"/>
  <c r="G215" i="104"/>
  <c r="K38" i="104"/>
  <c r="K215" i="104"/>
  <c r="O38" i="104"/>
  <c r="O215" i="104"/>
  <c r="C40" i="104"/>
  <c r="R40" i="104"/>
  <c r="R217" i="104" s="1"/>
  <c r="G42" i="104"/>
  <c r="G219" i="104"/>
  <c r="D43" i="104"/>
  <c r="R44" i="104"/>
  <c r="R221" i="104"/>
  <c r="M48" i="104"/>
  <c r="M225" i="104"/>
  <c r="R48" i="104"/>
  <c r="D49" i="104"/>
  <c r="S49" i="104"/>
  <c r="L51" i="104"/>
  <c r="L228" i="104" s="1"/>
  <c r="R52" i="104"/>
  <c r="R229" i="104" s="1"/>
  <c r="D53" i="104"/>
  <c r="H53" i="104"/>
  <c r="L53" i="104"/>
  <c r="L230" i="104"/>
  <c r="B55" i="104"/>
  <c r="B232" i="104" s="1"/>
  <c r="O56" i="104"/>
  <c r="O233" i="104" s="1"/>
  <c r="R43" i="116"/>
  <c r="F30" i="100"/>
  <c r="S185" i="69"/>
  <c r="S227" i="65"/>
  <c r="N56" i="63"/>
  <c r="N233" i="63" s="1"/>
  <c r="G22" i="104"/>
  <c r="D25" i="104"/>
  <c r="D202" i="104" s="1"/>
  <c r="L25" i="104"/>
  <c r="L202" i="104" s="1"/>
  <c r="N31" i="104"/>
  <c r="N208" i="104"/>
  <c r="C34" i="104"/>
  <c r="C211" i="104" s="1"/>
  <c r="O34" i="104"/>
  <c r="O211" i="104" s="1"/>
  <c r="F35" i="104"/>
  <c r="J35" i="104"/>
  <c r="J212" i="104" s="1"/>
  <c r="E36" i="104"/>
  <c r="E213" i="104"/>
  <c r="I36" i="104"/>
  <c r="I213" i="104"/>
  <c r="R38" i="104"/>
  <c r="R215" i="104"/>
  <c r="D39" i="104"/>
  <c r="M40" i="104"/>
  <c r="M217" i="104"/>
  <c r="L41" i="104"/>
  <c r="L218" i="104" s="1"/>
  <c r="J43" i="104"/>
  <c r="J220" i="104" s="1"/>
  <c r="O46" i="104"/>
  <c r="O223" i="104" s="1"/>
  <c r="B47" i="104"/>
  <c r="B224" i="104"/>
  <c r="J47" i="104"/>
  <c r="J224" i="104" s="1"/>
  <c r="S47" i="104"/>
  <c r="E48" i="104"/>
  <c r="O50" i="104"/>
  <c r="O227" i="104" s="1"/>
  <c r="S51" i="104"/>
  <c r="N53" i="104"/>
  <c r="N230" i="104"/>
  <c r="K54" i="104"/>
  <c r="K231" i="104"/>
  <c r="D55" i="104"/>
  <c r="D14" i="104"/>
  <c r="N15" i="104"/>
  <c r="N192" i="104"/>
  <c r="C225" i="90"/>
  <c r="C225" i="87"/>
  <c r="R204" i="80"/>
  <c r="H222" i="80"/>
  <c r="H222" i="69"/>
  <c r="U115" i="120"/>
  <c r="U56" i="120" s="1"/>
  <c r="U233" i="120" s="1"/>
  <c r="U57" i="83"/>
  <c r="I234" i="83" s="1"/>
  <c r="C217" i="80"/>
  <c r="B204" i="68"/>
  <c r="U195" i="112"/>
  <c r="C225" i="67"/>
  <c r="S213" i="80"/>
  <c r="S190" i="65"/>
  <c r="C231" i="69"/>
  <c r="E186" i="75"/>
  <c r="S213" i="69"/>
  <c r="U233" i="80"/>
  <c r="C233" i="106"/>
  <c r="R226" i="75"/>
  <c r="S182" i="75"/>
  <c r="S182" i="80"/>
  <c r="H187" i="69"/>
  <c r="H187" i="75"/>
  <c r="E187" i="65"/>
  <c r="R205" i="65"/>
  <c r="H206" i="65"/>
  <c r="S182" i="69"/>
  <c r="H184" i="69"/>
  <c r="G193" i="69"/>
  <c r="H212" i="69"/>
  <c r="H220" i="69"/>
  <c r="R231" i="69"/>
  <c r="S228" i="75"/>
  <c r="J5" i="104"/>
  <c r="J182" i="104" s="1"/>
  <c r="F11" i="104"/>
  <c r="F188" i="104"/>
  <c r="R18" i="104"/>
  <c r="F21" i="104"/>
  <c r="F198" i="104" s="1"/>
  <c r="M49" i="104"/>
  <c r="M226" i="104" s="1"/>
  <c r="D50" i="104"/>
  <c r="K55" i="104"/>
  <c r="K232" i="104"/>
  <c r="N56" i="104"/>
  <c r="N233" i="104"/>
  <c r="P9" i="104"/>
  <c r="P186" i="104"/>
  <c r="K10" i="104"/>
  <c r="K187" i="104"/>
  <c r="D11" i="104"/>
  <c r="G12" i="104"/>
  <c r="G189" i="104" s="1"/>
  <c r="M17" i="104"/>
  <c r="M194" i="104" s="1"/>
  <c r="N21" i="104"/>
  <c r="N198" i="104" s="1"/>
  <c r="D22" i="104"/>
  <c r="H22" i="104"/>
  <c r="H199" i="104"/>
  <c r="L22" i="104"/>
  <c r="L199" i="104" s="1"/>
  <c r="C23" i="104"/>
  <c r="G23" i="104"/>
  <c r="K23" i="104"/>
  <c r="K200" i="104" s="1"/>
  <c r="O23" i="104"/>
  <c r="O200" i="104"/>
  <c r="B24" i="104"/>
  <c r="B201" i="104" s="1"/>
  <c r="F24" i="104"/>
  <c r="J24" i="104"/>
  <c r="J201" i="104" s="1"/>
  <c r="N24" i="104"/>
  <c r="N201" i="104"/>
  <c r="S24" i="104"/>
  <c r="S201" i="104" s="1"/>
  <c r="M25" i="104"/>
  <c r="M202" i="104" s="1"/>
  <c r="E27" i="104"/>
  <c r="R27" i="104"/>
  <c r="R204" i="104" s="1"/>
  <c r="H29" i="104"/>
  <c r="G31" i="104"/>
  <c r="G208" i="104" s="1"/>
  <c r="B32" i="104"/>
  <c r="B209" i="104" s="1"/>
  <c r="F32" i="104"/>
  <c r="F209" i="104" s="1"/>
  <c r="D34" i="104"/>
  <c r="D211" i="104"/>
  <c r="H34" i="104"/>
  <c r="L34" i="104"/>
  <c r="L211" i="104"/>
  <c r="P34" i="104"/>
  <c r="P211" i="104"/>
  <c r="C35" i="104"/>
  <c r="C212" i="104"/>
  <c r="G35" i="104"/>
  <c r="K35" i="104"/>
  <c r="K212" i="104" s="1"/>
  <c r="J40" i="104"/>
  <c r="J217" i="104" s="1"/>
  <c r="C41" i="104"/>
  <c r="I41" i="104"/>
  <c r="I218" i="104"/>
  <c r="M41" i="104"/>
  <c r="M218" i="104"/>
  <c r="S42" i="104"/>
  <c r="K43" i="104"/>
  <c r="K220" i="104" s="1"/>
  <c r="O43" i="104"/>
  <c r="O220" i="104" s="1"/>
  <c r="B44" i="104"/>
  <c r="B221" i="104"/>
  <c r="R45" i="104"/>
  <c r="G47" i="104"/>
  <c r="G224" i="104" s="1"/>
  <c r="K47" i="104"/>
  <c r="K224" i="104"/>
  <c r="B48" i="104"/>
  <c r="B225" i="104"/>
  <c r="R225" i="104"/>
  <c r="L50" i="104"/>
  <c r="L227" i="104" s="1"/>
  <c r="F52" i="104"/>
  <c r="H54" i="104"/>
  <c r="L54" i="104"/>
  <c r="L231" i="104" s="1"/>
  <c r="O55" i="104"/>
  <c r="O232" i="104"/>
  <c r="F198" i="80"/>
  <c r="K18" i="116"/>
  <c r="O29" i="116"/>
  <c r="O206" i="116"/>
  <c r="P33" i="116"/>
  <c r="L46" i="116"/>
  <c r="L223" i="116" s="1"/>
  <c r="E182" i="104"/>
  <c r="L190" i="69"/>
  <c r="F58" i="102"/>
  <c r="E194" i="65"/>
  <c r="S198" i="75"/>
  <c r="G183" i="75"/>
  <c r="H195" i="75"/>
  <c r="H199" i="75"/>
  <c r="D207" i="69"/>
  <c r="H207" i="69"/>
  <c r="F208" i="69"/>
  <c r="H211" i="69"/>
  <c r="E14" i="116"/>
  <c r="E191" i="116" s="1"/>
  <c r="K24" i="116"/>
  <c r="K201" i="116"/>
  <c r="G31" i="116"/>
  <c r="G209" i="80"/>
  <c r="E210" i="65"/>
  <c r="E210" i="80"/>
  <c r="C211" i="75"/>
  <c r="C211" i="65"/>
  <c r="C219" i="69"/>
  <c r="C219" i="75"/>
  <c r="B44" i="103"/>
  <c r="U229" i="62"/>
  <c r="S190" i="75"/>
  <c r="F183" i="75"/>
  <c r="G231" i="80"/>
  <c r="C225" i="59"/>
  <c r="C225" i="110"/>
  <c r="C225" i="106"/>
  <c r="C225" i="66"/>
  <c r="C189" i="69"/>
  <c r="C189" i="75"/>
  <c r="H206" i="80"/>
  <c r="H206" i="69"/>
  <c r="F226" i="65"/>
  <c r="G219" i="80"/>
  <c r="G223" i="80"/>
  <c r="D111" i="72"/>
  <c r="D52" i="72" s="1"/>
  <c r="D229" i="72" s="1"/>
  <c r="G201" i="80"/>
  <c r="S202" i="80"/>
  <c r="C229" i="68"/>
  <c r="G215" i="80"/>
  <c r="G199" i="80"/>
  <c r="G223" i="116"/>
  <c r="G231" i="75"/>
  <c r="C195" i="69"/>
  <c r="G223" i="69"/>
  <c r="D200" i="80"/>
  <c r="P188" i="69"/>
  <c r="P188" i="80"/>
  <c r="R203" i="75"/>
  <c r="D220" i="80"/>
  <c r="D220" i="75"/>
  <c r="S222" i="69"/>
  <c r="U229" i="80"/>
  <c r="G195" i="69"/>
  <c r="C231" i="80"/>
  <c r="I107" i="48"/>
  <c r="G195" i="80"/>
  <c r="E206" i="69"/>
  <c r="E222" i="65"/>
  <c r="H194" i="104"/>
  <c r="C209" i="71"/>
  <c r="C213" i="70"/>
  <c r="C213" i="111"/>
  <c r="C213" i="71"/>
  <c r="U213" i="80"/>
  <c r="E222" i="104"/>
  <c r="D205" i="75"/>
  <c r="D205" i="80"/>
  <c r="C184" i="75"/>
  <c r="F193" i="80"/>
  <c r="F193" i="69"/>
  <c r="S190" i="69"/>
  <c r="D200" i="69"/>
  <c r="G205" i="69"/>
  <c r="C213" i="104"/>
  <c r="D188" i="104"/>
  <c r="F184" i="80"/>
  <c r="E199" i="75"/>
  <c r="G204" i="80"/>
  <c r="G218" i="80"/>
  <c r="E219" i="69"/>
  <c r="G226" i="80"/>
  <c r="E208" i="104"/>
  <c r="U215" i="80"/>
  <c r="U215" i="65"/>
  <c r="U215" i="69"/>
  <c r="E210" i="104"/>
  <c r="I9" i="116"/>
  <c r="I186" i="116" s="1"/>
  <c r="F20" i="116"/>
  <c r="G41" i="116"/>
  <c r="L22" i="116"/>
  <c r="L199" i="116" s="1"/>
  <c r="I34" i="116"/>
  <c r="I211" i="116"/>
  <c r="R223" i="75"/>
  <c r="H213" i="80"/>
  <c r="M19" i="116"/>
  <c r="M196" i="116"/>
  <c r="M27" i="116"/>
  <c r="M204" i="116" s="1"/>
  <c r="J48" i="116"/>
  <c r="J225" i="116" s="1"/>
  <c r="H49" i="116"/>
  <c r="M50" i="116"/>
  <c r="M227" i="116" s="1"/>
  <c r="P56" i="116"/>
  <c r="F22" i="100"/>
  <c r="F198" i="100"/>
  <c r="F48" i="100"/>
  <c r="F4" i="100"/>
  <c r="P225" i="80"/>
  <c r="S206" i="69"/>
  <c r="D208" i="69"/>
  <c r="H226" i="75"/>
  <c r="S230" i="69"/>
  <c r="F14" i="100"/>
  <c r="E187" i="69"/>
  <c r="H196" i="69"/>
  <c r="F219" i="80"/>
  <c r="F220" i="75"/>
  <c r="F230" i="69"/>
  <c r="AC230" i="116"/>
  <c r="Z47" i="103"/>
  <c r="Z45" i="103"/>
  <c r="Z35" i="103"/>
  <c r="L56" i="61"/>
  <c r="D185" i="69"/>
  <c r="D185" i="75"/>
  <c r="H185" i="80"/>
  <c r="H185" i="65"/>
  <c r="E197" i="80"/>
  <c r="E197" i="65"/>
  <c r="E197" i="75"/>
  <c r="E197" i="69"/>
  <c r="E205" i="69"/>
  <c r="E205" i="80"/>
  <c r="E209" i="80"/>
  <c r="E209" i="75"/>
  <c r="E209" i="69"/>
  <c r="E209" i="65"/>
  <c r="E213" i="80"/>
  <c r="E213" i="75"/>
  <c r="E213" i="69"/>
  <c r="E217" i="80"/>
  <c r="E217" i="65"/>
  <c r="E221" i="80"/>
  <c r="C226" i="75"/>
  <c r="C226" i="80"/>
  <c r="C226" i="65"/>
  <c r="C223" i="69"/>
  <c r="F190" i="69"/>
  <c r="C215" i="80"/>
  <c r="D193" i="65"/>
  <c r="C211" i="69"/>
  <c r="C223" i="80"/>
  <c r="C200" i="104"/>
  <c r="T10" i="83"/>
  <c r="G216" i="69"/>
  <c r="E199" i="69"/>
  <c r="C219" i="104"/>
  <c r="E228" i="69"/>
  <c r="U112" i="115"/>
  <c r="U53" i="115" s="1"/>
  <c r="F182" i="104"/>
  <c r="U227" i="63"/>
  <c r="C200" i="80"/>
  <c r="U103" i="115"/>
  <c r="U44" i="115" s="1"/>
  <c r="G216" i="65"/>
  <c r="G216" i="75"/>
  <c r="D212" i="104"/>
  <c r="C219" i="80"/>
  <c r="F229" i="65"/>
  <c r="C198" i="75"/>
  <c r="D31" i="102"/>
  <c r="U84" i="115"/>
  <c r="U25" i="115" s="1"/>
  <c r="U26" i="83"/>
  <c r="C65" i="72"/>
  <c r="C6" i="72" s="1"/>
  <c r="C183" i="72" s="1"/>
  <c r="C211" i="80"/>
  <c r="C204" i="80"/>
  <c r="E228" i="80"/>
  <c r="H192" i="116"/>
  <c r="C31" i="43"/>
  <c r="F31" i="43" s="1"/>
  <c r="F229" i="75"/>
  <c r="P195" i="69"/>
  <c r="R208" i="80"/>
  <c r="R208" i="65"/>
  <c r="U195" i="51"/>
  <c r="P215" i="116"/>
  <c r="R213" i="69"/>
  <c r="R233" i="69"/>
  <c r="S192" i="69"/>
  <c r="F42" i="100"/>
  <c r="L56" i="63"/>
  <c r="L233" i="63" s="1"/>
  <c r="R8" i="104"/>
  <c r="R185" i="104" s="1"/>
  <c r="B9" i="104"/>
  <c r="B186" i="104" s="1"/>
  <c r="P207" i="65"/>
  <c r="F26" i="100"/>
  <c r="F202" i="100"/>
  <c r="F23" i="101"/>
  <c r="R187" i="80"/>
  <c r="R187" i="69"/>
  <c r="P190" i="69"/>
  <c r="P190" i="75"/>
  <c r="P203" i="69"/>
  <c r="P203" i="80"/>
  <c r="P220" i="69"/>
  <c r="P222" i="75"/>
  <c r="P228" i="69"/>
  <c r="P228" i="75"/>
  <c r="P228" i="80"/>
  <c r="P232" i="80"/>
  <c r="P232" i="69"/>
  <c r="C182" i="69"/>
  <c r="C182" i="65"/>
  <c r="C182" i="80"/>
  <c r="G182" i="80"/>
  <c r="D183" i="69"/>
  <c r="H183" i="80"/>
  <c r="G186" i="69"/>
  <c r="D190" i="80"/>
  <c r="D190" i="75"/>
  <c r="H190" i="69"/>
  <c r="H190" i="80"/>
  <c r="E191" i="75"/>
  <c r="S191" i="80"/>
  <c r="S191" i="69"/>
  <c r="F192" i="80"/>
  <c r="F192" i="69"/>
  <c r="F192" i="75"/>
  <c r="C193" i="65"/>
  <c r="C193" i="80"/>
  <c r="C193" i="75"/>
  <c r="G193" i="80"/>
  <c r="G193" i="75"/>
  <c r="D194" i="69"/>
  <c r="D194" i="80"/>
  <c r="H194" i="65"/>
  <c r="H194" i="69"/>
  <c r="S195" i="69"/>
  <c r="S199" i="69"/>
  <c r="S199" i="80"/>
  <c r="F200" i="69"/>
  <c r="C201" i="75"/>
  <c r="C201" i="80"/>
  <c r="G201" i="69"/>
  <c r="D202" i="80"/>
  <c r="D202" i="65"/>
  <c r="D202" i="75"/>
  <c r="H202" i="69"/>
  <c r="H202" i="116"/>
  <c r="H202" i="75"/>
  <c r="E203" i="80"/>
  <c r="E203" i="69"/>
  <c r="E203" i="75"/>
  <c r="E203" i="65"/>
  <c r="S203" i="75"/>
  <c r="S203" i="65"/>
  <c r="S203" i="80"/>
  <c r="F204" i="80"/>
  <c r="F204" i="75"/>
  <c r="F204" i="69"/>
  <c r="C205" i="65"/>
  <c r="C205" i="69"/>
  <c r="C205" i="75"/>
  <c r="C205" i="80"/>
  <c r="G205" i="75"/>
  <c r="G205" i="80"/>
  <c r="D206" i="75"/>
  <c r="D206" i="69"/>
  <c r="C208" i="75"/>
  <c r="C208" i="69"/>
  <c r="S211" i="80"/>
  <c r="S211" i="75"/>
  <c r="E215" i="69"/>
  <c r="S215" i="80"/>
  <c r="S215" i="75"/>
  <c r="S219" i="75"/>
  <c r="S219" i="69"/>
  <c r="C221" i="75"/>
  <c r="C221" i="80"/>
  <c r="C221" i="69"/>
  <c r="C221" i="65"/>
  <c r="G221" i="69"/>
  <c r="E223" i="75"/>
  <c r="F224" i="69"/>
  <c r="F224" i="80"/>
  <c r="C225" i="80"/>
  <c r="E226" i="69"/>
  <c r="E226" i="80"/>
  <c r="F227" i="75"/>
  <c r="F227" i="65"/>
  <c r="C228" i="80"/>
  <c r="C228" i="75"/>
  <c r="D229" i="69"/>
  <c r="D229" i="75"/>
  <c r="D229" i="65"/>
  <c r="E230" i="65"/>
  <c r="E230" i="69"/>
  <c r="C232" i="69"/>
  <c r="D233" i="65"/>
  <c r="D233" i="69"/>
  <c r="H233" i="75"/>
  <c r="H233" i="80"/>
  <c r="H233" i="65"/>
  <c r="H233" i="116"/>
  <c r="P189" i="80"/>
  <c r="P209" i="75"/>
  <c r="P209" i="69"/>
  <c r="C225" i="75"/>
  <c r="G208" i="65"/>
  <c r="H190" i="75"/>
  <c r="V187" i="112"/>
  <c r="V187" i="61"/>
  <c r="S203" i="69"/>
  <c r="H202" i="65"/>
  <c r="E191" i="80"/>
  <c r="H202" i="104"/>
  <c r="G193" i="65"/>
  <c r="C233" i="54"/>
  <c r="I111" i="48"/>
  <c r="C233" i="110"/>
  <c r="U233" i="112"/>
  <c r="C233" i="81"/>
  <c r="C201" i="104"/>
  <c r="U233" i="51"/>
  <c r="B209" i="81"/>
  <c r="B209" i="85"/>
  <c r="B209" i="59"/>
  <c r="T209" i="75"/>
  <c r="B209" i="92"/>
  <c r="B209" i="111"/>
  <c r="B209" i="82"/>
  <c r="H87" i="48"/>
  <c r="C233" i="84"/>
  <c r="B200" i="109"/>
  <c r="B200" i="82"/>
  <c r="C221" i="111"/>
  <c r="U233" i="61"/>
  <c r="C215" i="73"/>
  <c r="P230" i="104"/>
  <c r="C215" i="92"/>
  <c r="U215" i="61"/>
  <c r="I93" i="48"/>
  <c r="C215" i="111"/>
  <c r="C215" i="68"/>
  <c r="U215" i="75"/>
  <c r="C215" i="53"/>
  <c r="C215" i="108"/>
  <c r="C215" i="91"/>
  <c r="C215" i="82"/>
  <c r="U215" i="112"/>
  <c r="C215" i="110"/>
  <c r="C215" i="81"/>
  <c r="C215" i="90"/>
  <c r="C233" i="87"/>
  <c r="C193" i="104"/>
  <c r="D206" i="104"/>
  <c r="C215" i="54"/>
  <c r="T200" i="62"/>
  <c r="T200" i="112"/>
  <c r="B200" i="68"/>
  <c r="B200" i="107"/>
  <c r="T200" i="61"/>
  <c r="T200" i="75"/>
  <c r="T200" i="63"/>
  <c r="B200" i="81"/>
  <c r="B200" i="85"/>
  <c r="T200" i="80"/>
  <c r="B200" i="108"/>
  <c r="B200" i="66"/>
  <c r="I99" i="48"/>
  <c r="C221" i="66"/>
  <c r="C221" i="70"/>
  <c r="C221" i="87"/>
  <c r="C221" i="92"/>
  <c r="C221" i="90"/>
  <c r="C221" i="73"/>
  <c r="J221" i="79"/>
  <c r="C221" i="54"/>
  <c r="U221" i="112"/>
  <c r="U221" i="63"/>
  <c r="U221" i="62"/>
  <c r="C221" i="106"/>
  <c r="U221" i="61"/>
  <c r="C221" i="110"/>
  <c r="C221" i="71"/>
  <c r="B101" i="100"/>
  <c r="B42" i="100"/>
  <c r="T43" i="49"/>
  <c r="B199" i="101"/>
  <c r="H183" i="104"/>
  <c r="U13" i="49"/>
  <c r="I68" i="48" s="1"/>
  <c r="D214" i="104"/>
  <c r="G221" i="116"/>
  <c r="G225" i="116"/>
  <c r="R194" i="69"/>
  <c r="R196" i="75"/>
  <c r="R201" i="75"/>
  <c r="R210" i="75"/>
  <c r="R224" i="69"/>
  <c r="E198" i="69"/>
  <c r="E198" i="80"/>
  <c r="E206" i="80"/>
  <c r="G212" i="69"/>
  <c r="R198" i="104"/>
  <c r="C217" i="104"/>
  <c r="P224" i="104"/>
  <c r="U215" i="116"/>
  <c r="S226" i="104"/>
  <c r="G205" i="104"/>
  <c r="S203" i="104"/>
  <c r="D210" i="104"/>
  <c r="P192" i="104"/>
  <c r="H229" i="116"/>
  <c r="D198" i="104"/>
  <c r="U25" i="49"/>
  <c r="U202" i="56" s="1"/>
  <c r="U49" i="49"/>
  <c r="U226" i="56" s="1"/>
  <c r="C226" i="84"/>
  <c r="U9" i="49"/>
  <c r="C199" i="101"/>
  <c r="H233" i="104"/>
  <c r="E184" i="104"/>
  <c r="C182" i="104"/>
  <c r="E191" i="104"/>
  <c r="P212" i="104"/>
  <c r="B200" i="84"/>
  <c r="R212" i="116"/>
  <c r="P228" i="116"/>
  <c r="E226" i="104"/>
  <c r="P189" i="104"/>
  <c r="H199" i="101"/>
  <c r="H187" i="104"/>
  <c r="H221" i="116"/>
  <c r="H190" i="116"/>
  <c r="C210" i="80"/>
  <c r="F182" i="65"/>
  <c r="C194" i="80"/>
  <c r="R195" i="104"/>
  <c r="R225" i="80"/>
  <c r="F182" i="75"/>
  <c r="G183" i="69"/>
  <c r="R229" i="116"/>
  <c r="S185" i="80"/>
  <c r="R209" i="104"/>
  <c r="R213" i="80"/>
  <c r="R189" i="75"/>
  <c r="R217" i="75"/>
  <c r="R191" i="65"/>
  <c r="R189" i="80"/>
  <c r="C190" i="69"/>
  <c r="R204" i="69"/>
  <c r="P185" i="116"/>
  <c r="R193" i="104"/>
  <c r="H184" i="75"/>
  <c r="R189" i="104"/>
  <c r="R206" i="104"/>
  <c r="F193" i="104"/>
  <c r="R195" i="80"/>
  <c r="R231" i="75"/>
  <c r="S227" i="69"/>
  <c r="D191" i="69"/>
  <c r="G206" i="80"/>
  <c r="S220" i="75"/>
  <c r="S185" i="65"/>
  <c r="E192" i="104"/>
  <c r="R191" i="69"/>
  <c r="R209" i="69"/>
  <c r="R217" i="80"/>
  <c r="G214" i="80"/>
  <c r="R202" i="65"/>
  <c r="R200" i="80"/>
  <c r="H218" i="65"/>
  <c r="C201" i="69"/>
  <c r="R215" i="75"/>
  <c r="D195" i="104"/>
  <c r="H184" i="104"/>
  <c r="C187" i="69"/>
  <c r="P198" i="104"/>
  <c r="R195" i="69"/>
  <c r="G183" i="80"/>
  <c r="D191" i="75"/>
  <c r="R191" i="75"/>
  <c r="R206" i="75"/>
  <c r="R206" i="65"/>
  <c r="P185" i="80"/>
  <c r="B70" i="72"/>
  <c r="B11" i="72" s="1"/>
  <c r="J229" i="79"/>
  <c r="C229" i="73"/>
  <c r="U229" i="63"/>
  <c r="D205" i="70"/>
  <c r="C209" i="81"/>
  <c r="R196" i="116"/>
  <c r="P182" i="75"/>
  <c r="P182" i="104"/>
  <c r="G185" i="75"/>
  <c r="D197" i="75"/>
  <c r="D201" i="75"/>
  <c r="F203" i="80"/>
  <c r="H186" i="116"/>
  <c r="F191" i="69"/>
  <c r="F191" i="80"/>
  <c r="R201" i="104"/>
  <c r="H201" i="116"/>
  <c r="D225" i="65"/>
  <c r="D221" i="110"/>
  <c r="D221" i="73"/>
  <c r="G220" i="75"/>
  <c r="H186" i="75"/>
  <c r="H232" i="80"/>
  <c r="C229" i="84"/>
  <c r="S222" i="104"/>
  <c r="C188" i="104"/>
  <c r="R218" i="104"/>
  <c r="C220" i="69"/>
  <c r="H201" i="65"/>
  <c r="E190" i="69"/>
  <c r="R230" i="69"/>
  <c r="R201" i="80"/>
  <c r="C188" i="75"/>
  <c r="F223" i="80"/>
  <c r="D189" i="69"/>
  <c r="H205" i="116"/>
  <c r="D213" i="69"/>
  <c r="C229" i="78"/>
  <c r="C229" i="87"/>
  <c r="C229" i="106"/>
  <c r="C229" i="85"/>
  <c r="C229" i="91"/>
  <c r="C229" i="66"/>
  <c r="U229" i="51"/>
  <c r="U229" i="112"/>
  <c r="C229" i="111"/>
  <c r="C229" i="90"/>
  <c r="U229" i="61"/>
  <c r="V205" i="80"/>
  <c r="F191" i="65"/>
  <c r="P182" i="69"/>
  <c r="H197" i="116"/>
  <c r="H197" i="104"/>
  <c r="F226" i="69"/>
  <c r="G212" i="65"/>
  <c r="G188" i="80"/>
  <c r="C220" i="104"/>
  <c r="H217" i="80"/>
  <c r="C224" i="69"/>
  <c r="D205" i="69"/>
  <c r="F203" i="65"/>
  <c r="H189" i="116"/>
  <c r="R232" i="69"/>
  <c r="R226" i="80"/>
  <c r="S229" i="69"/>
  <c r="E190" i="75"/>
  <c r="R230" i="80"/>
  <c r="R196" i="65"/>
  <c r="D221" i="75"/>
  <c r="G200" i="69"/>
  <c r="C204" i="104"/>
  <c r="C233" i="111"/>
  <c r="U233" i="75"/>
  <c r="C233" i="73"/>
  <c r="C233" i="107"/>
  <c r="C233" i="68"/>
  <c r="C215" i="71"/>
  <c r="C215" i="70"/>
  <c r="U215" i="51"/>
  <c r="C215" i="59"/>
  <c r="J215" i="79"/>
  <c r="C215" i="109"/>
  <c r="R212" i="69"/>
  <c r="R220" i="80"/>
  <c r="R220" i="65"/>
  <c r="R224" i="80"/>
  <c r="D189" i="80"/>
  <c r="C192" i="65"/>
  <c r="C192" i="75"/>
  <c r="F199" i="75"/>
  <c r="F199" i="69"/>
  <c r="H201" i="69"/>
  <c r="H209" i="65"/>
  <c r="H209" i="69"/>
  <c r="S210" i="69"/>
  <c r="S210" i="75"/>
  <c r="S218" i="69"/>
  <c r="E233" i="80"/>
  <c r="E233" i="69"/>
  <c r="K224" i="51"/>
  <c r="C34" i="43"/>
  <c r="U229" i="116"/>
  <c r="R196" i="104"/>
  <c r="C229" i="92"/>
  <c r="C229" i="108"/>
  <c r="C229" i="71"/>
  <c r="C229" i="54"/>
  <c r="C229" i="70"/>
  <c r="E202" i="69"/>
  <c r="C200" i="75"/>
  <c r="R203" i="69"/>
  <c r="E222" i="69"/>
  <c r="S202" i="69"/>
  <c r="U209" i="112"/>
  <c r="V221" i="51"/>
  <c r="P182" i="80"/>
  <c r="H197" i="75"/>
  <c r="F203" i="69"/>
  <c r="F223" i="65"/>
  <c r="G220" i="116"/>
  <c r="D225" i="80"/>
  <c r="E233" i="65"/>
  <c r="S210" i="80"/>
  <c r="C229" i="107"/>
  <c r="U215" i="62"/>
  <c r="R190" i="116"/>
  <c r="G220" i="104"/>
  <c r="E198" i="104"/>
  <c r="C26" i="43"/>
  <c r="C231" i="75"/>
  <c r="C220" i="75"/>
  <c r="E206" i="75"/>
  <c r="R230" i="75"/>
  <c r="R232" i="75"/>
  <c r="S218" i="75"/>
  <c r="S206" i="80"/>
  <c r="J190" i="69"/>
  <c r="F56" i="102"/>
  <c r="E190" i="104"/>
  <c r="P188" i="104"/>
  <c r="R228" i="104"/>
  <c r="G227" i="116"/>
  <c r="R186" i="75"/>
  <c r="E182" i="75"/>
  <c r="F229" i="80"/>
  <c r="R205" i="104"/>
  <c r="E37" i="102"/>
  <c r="N190" i="69"/>
  <c r="F60" i="102"/>
  <c r="F37" i="102"/>
  <c r="D224" i="69"/>
  <c r="D228" i="69"/>
  <c r="G25" i="102"/>
  <c r="S206" i="104"/>
  <c r="Y22" i="103"/>
  <c r="X22" i="103"/>
  <c r="P197" i="116"/>
  <c r="R187" i="65"/>
  <c r="P194" i="75"/>
  <c r="P210" i="65"/>
  <c r="P214" i="65"/>
  <c r="P230" i="75"/>
  <c r="E191" i="65"/>
  <c r="E199" i="80"/>
  <c r="G209" i="75"/>
  <c r="C217" i="69"/>
  <c r="G217" i="69"/>
  <c r="H218" i="75"/>
  <c r="H222" i="75"/>
  <c r="E223" i="69"/>
  <c r="F224" i="75"/>
  <c r="C225" i="69"/>
  <c r="H229" i="80"/>
  <c r="C52" i="103"/>
  <c r="D52" i="103" s="1"/>
  <c r="F182" i="69"/>
  <c r="E216" i="80"/>
  <c r="E227" i="69"/>
  <c r="F228" i="75"/>
  <c r="E231" i="75"/>
  <c r="G56" i="61"/>
  <c r="E56" i="62"/>
  <c r="F188" i="65"/>
  <c r="G201" i="65"/>
  <c r="F202" i="65"/>
  <c r="R207" i="65"/>
  <c r="D220" i="65"/>
  <c r="G225" i="65"/>
  <c r="G203" i="69"/>
  <c r="P210" i="69"/>
  <c r="P214" i="69"/>
  <c r="H5" i="104"/>
  <c r="H182" i="104" s="1"/>
  <c r="I6" i="104"/>
  <c r="I183" i="104"/>
  <c r="R184" i="104"/>
  <c r="O8" i="104"/>
  <c r="O185" i="104" s="1"/>
  <c r="C10" i="104"/>
  <c r="C187" i="104" s="1"/>
  <c r="G10" i="104"/>
  <c r="N11" i="104"/>
  <c r="N188" i="104"/>
  <c r="H13" i="104"/>
  <c r="H190" i="104" s="1"/>
  <c r="I14" i="104"/>
  <c r="I191" i="104"/>
  <c r="R14" i="104"/>
  <c r="R191" i="104" s="1"/>
  <c r="D15" i="104"/>
  <c r="D192" i="104"/>
  <c r="H15" i="104"/>
  <c r="L15" i="104"/>
  <c r="L192" i="104"/>
  <c r="J17" i="104"/>
  <c r="J194" i="104" s="1"/>
  <c r="D19" i="104"/>
  <c r="D196" i="104" s="1"/>
  <c r="J19" i="104"/>
  <c r="J196" i="104" s="1"/>
  <c r="I29" i="104"/>
  <c r="I206" i="104"/>
  <c r="N32" i="104"/>
  <c r="N209" i="104" s="1"/>
  <c r="S32" i="104"/>
  <c r="S209" i="104" s="1"/>
  <c r="K33" i="104"/>
  <c r="K210" i="104" s="1"/>
  <c r="S36" i="104"/>
  <c r="S213" i="104" s="1"/>
  <c r="E37" i="104"/>
  <c r="E214" i="104" s="1"/>
  <c r="I37" i="104"/>
  <c r="I214" i="104" s="1"/>
  <c r="R37" i="104"/>
  <c r="R214" i="104" s="1"/>
  <c r="L38" i="104"/>
  <c r="L215" i="104" s="1"/>
  <c r="D40" i="104"/>
  <c r="D217" i="104" s="1"/>
  <c r="H40" i="104"/>
  <c r="H217" i="104"/>
  <c r="D42" i="104"/>
  <c r="D219" i="104"/>
  <c r="H42" i="104"/>
  <c r="H219" i="104"/>
  <c r="E43" i="104"/>
  <c r="E220" i="104"/>
  <c r="N44" i="104"/>
  <c r="N221" i="104"/>
  <c r="S44" i="104"/>
  <c r="S221" i="104"/>
  <c r="S48" i="104"/>
  <c r="O49" i="104"/>
  <c r="O226" i="104" s="1"/>
  <c r="B50" i="104"/>
  <c r="B227" i="104" s="1"/>
  <c r="N52" i="104"/>
  <c r="N229" i="104" s="1"/>
  <c r="S52" i="104"/>
  <c r="S229" i="104" s="1"/>
  <c r="E53" i="104"/>
  <c r="E230" i="104" s="1"/>
  <c r="I55" i="104"/>
  <c r="I232" i="104" s="1"/>
  <c r="M55" i="104"/>
  <c r="M232" i="104" s="1"/>
  <c r="F56" i="104"/>
  <c r="D9" i="104"/>
  <c r="D186" i="104"/>
  <c r="H9" i="104"/>
  <c r="H186" i="104"/>
  <c r="E12" i="104"/>
  <c r="E189" i="104"/>
  <c r="I12" i="104"/>
  <c r="I189" i="104"/>
  <c r="M12" i="104"/>
  <c r="M189" i="104"/>
  <c r="O14" i="104"/>
  <c r="O191" i="104"/>
  <c r="B15" i="104"/>
  <c r="B192" i="104"/>
  <c r="F15" i="104"/>
  <c r="F192" i="104"/>
  <c r="J15" i="104"/>
  <c r="J192" i="104"/>
  <c r="N16" i="104"/>
  <c r="N193" i="104"/>
  <c r="L17" i="104"/>
  <c r="L194" i="104"/>
  <c r="L21" i="104"/>
  <c r="L198" i="104"/>
  <c r="B22" i="104"/>
  <c r="B199" i="104"/>
  <c r="F22" i="104"/>
  <c r="F199" i="104"/>
  <c r="D24" i="104"/>
  <c r="D201" i="104"/>
  <c r="H24" i="104"/>
  <c r="H201" i="104"/>
  <c r="S25" i="104"/>
  <c r="S202" i="104"/>
  <c r="G26" i="104"/>
  <c r="J27" i="104"/>
  <c r="J204" i="104" s="1"/>
  <c r="M27" i="104"/>
  <c r="M204" i="104" s="1"/>
  <c r="I28" i="104"/>
  <c r="I205" i="104" s="1"/>
  <c r="M29" i="104"/>
  <c r="M206" i="104"/>
  <c r="C30" i="104"/>
  <c r="C207" i="104" s="1"/>
  <c r="G30" i="104"/>
  <c r="G207" i="104" s="1"/>
  <c r="N51" i="116"/>
  <c r="N228" i="116" s="1"/>
  <c r="L16" i="104"/>
  <c r="L193" i="104"/>
  <c r="S18" i="104"/>
  <c r="S195" i="104" s="1"/>
  <c r="I19" i="104"/>
  <c r="I196" i="104" s="1"/>
  <c r="M21" i="104"/>
  <c r="M198" i="104" s="1"/>
  <c r="D29" i="43"/>
  <c r="G6" i="116"/>
  <c r="G183" i="116" s="1"/>
  <c r="G12" i="116"/>
  <c r="K12" i="116"/>
  <c r="K189" i="116"/>
  <c r="B13" i="116"/>
  <c r="B190" i="116" s="1"/>
  <c r="I16" i="116"/>
  <c r="I193" i="116" s="1"/>
  <c r="H21" i="116"/>
  <c r="L21" i="116"/>
  <c r="L198" i="116"/>
  <c r="I22" i="116"/>
  <c r="I199" i="116" s="1"/>
  <c r="I26" i="116"/>
  <c r="I203" i="116"/>
  <c r="M33" i="116"/>
  <c r="M210" i="116" s="1"/>
  <c r="J39" i="116"/>
  <c r="J216" i="116"/>
  <c r="D56" i="116"/>
  <c r="D233" i="116"/>
  <c r="L56" i="116"/>
  <c r="L233" i="116"/>
  <c r="AI233" i="116" s="1"/>
  <c r="C44" i="100"/>
  <c r="T52" i="104"/>
  <c r="K44" i="43"/>
  <c r="K29" i="43"/>
  <c r="K36" i="43"/>
  <c r="P190" i="80"/>
  <c r="E16" i="116"/>
  <c r="E193" i="116" s="1"/>
  <c r="N17" i="116"/>
  <c r="N194" i="116" s="1"/>
  <c r="H18" i="116"/>
  <c r="P18" i="116"/>
  <c r="K20" i="116"/>
  <c r="J23" i="116"/>
  <c r="J200" i="116"/>
  <c r="I33" i="116"/>
  <c r="I210" i="116"/>
  <c r="F34" i="116"/>
  <c r="B35" i="116"/>
  <c r="B212" i="116" s="1"/>
  <c r="K37" i="116"/>
  <c r="K214" i="116"/>
  <c r="I52" i="116"/>
  <c r="I229" i="116"/>
  <c r="G54" i="116"/>
  <c r="G231" i="116" s="1"/>
  <c r="H129" i="100"/>
  <c r="H11" i="100"/>
  <c r="T12" i="69"/>
  <c r="F172" i="101"/>
  <c r="F54" i="101"/>
  <c r="B172" i="72"/>
  <c r="T66" i="115"/>
  <c r="T7" i="115" s="1"/>
  <c r="D229" i="85"/>
  <c r="C84" i="72"/>
  <c r="B110" i="100"/>
  <c r="B51" i="100" s="1"/>
  <c r="T52" i="49"/>
  <c r="T229" i="56" s="1"/>
  <c r="R194" i="80"/>
  <c r="R194" i="65"/>
  <c r="R226" i="69"/>
  <c r="R228" i="75"/>
  <c r="R228" i="80"/>
  <c r="G200" i="80"/>
  <c r="C212" i="80"/>
  <c r="C212" i="69"/>
  <c r="S222" i="80"/>
  <c r="S222" i="75"/>
  <c r="C227" i="87"/>
  <c r="V225" i="61"/>
  <c r="J202" i="79"/>
  <c r="U226" i="63"/>
  <c r="U84" i="120"/>
  <c r="U25" i="120" s="1"/>
  <c r="U202" i="120" s="1"/>
  <c r="U227" i="51"/>
  <c r="K30" i="43"/>
  <c r="K35" i="43"/>
  <c r="T46" i="49"/>
  <c r="T223" i="56" s="1"/>
  <c r="J19" i="116"/>
  <c r="J196" i="116" s="1"/>
  <c r="B25" i="116"/>
  <c r="B202" i="116" s="1"/>
  <c r="P54" i="116"/>
  <c r="B21" i="116"/>
  <c r="B198" i="116"/>
  <c r="P185" i="69"/>
  <c r="P187" i="75"/>
  <c r="R202" i="80"/>
  <c r="R206" i="80"/>
  <c r="D25" i="102"/>
  <c r="D48" i="102"/>
  <c r="P185" i="104"/>
  <c r="S190" i="104"/>
  <c r="G216" i="116"/>
  <c r="F22" i="101"/>
  <c r="P183" i="116"/>
  <c r="R11" i="116"/>
  <c r="R188" i="116" s="1"/>
  <c r="H16" i="100"/>
  <c r="F42" i="101"/>
  <c r="F51" i="100"/>
  <c r="G204" i="116"/>
  <c r="C183" i="65"/>
  <c r="E185" i="65"/>
  <c r="H208" i="65"/>
  <c r="S214" i="65"/>
  <c r="R215" i="65"/>
  <c r="S218" i="65"/>
  <c r="R219" i="65"/>
  <c r="R223" i="65"/>
  <c r="R233" i="65"/>
  <c r="F184" i="69"/>
  <c r="E185" i="69"/>
  <c r="H186" i="69"/>
  <c r="P186" i="69"/>
  <c r="R189" i="69"/>
  <c r="P198" i="69"/>
  <c r="R201" i="69"/>
  <c r="R217" i="69"/>
  <c r="R225" i="69"/>
  <c r="P216" i="75"/>
  <c r="P207" i="69"/>
  <c r="P207" i="75"/>
  <c r="O31" i="104"/>
  <c r="O208" i="104"/>
  <c r="J36" i="104"/>
  <c r="J213" i="104" s="1"/>
  <c r="D46" i="104"/>
  <c r="D223" i="104"/>
  <c r="L46" i="104"/>
  <c r="L223" i="104"/>
  <c r="C47" i="104"/>
  <c r="C224" i="104"/>
  <c r="O47" i="104"/>
  <c r="O224" i="104" s="1"/>
  <c r="F48" i="104"/>
  <c r="F225" i="104"/>
  <c r="G49" i="104"/>
  <c r="I51" i="104"/>
  <c r="I228" i="104" s="1"/>
  <c r="B52" i="104"/>
  <c r="B229" i="104" s="1"/>
  <c r="O53" i="104"/>
  <c r="O230" i="104"/>
  <c r="B56" i="104"/>
  <c r="B233" i="104" s="1"/>
  <c r="G11" i="104"/>
  <c r="G188" i="104" s="1"/>
  <c r="K27" i="104"/>
  <c r="K204" i="104" s="1"/>
  <c r="E29" i="104"/>
  <c r="E206" i="104" s="1"/>
  <c r="I32" i="104"/>
  <c r="I209" i="104" s="1"/>
  <c r="M44" i="104"/>
  <c r="M221" i="104" s="1"/>
  <c r="C45" i="104"/>
  <c r="M45" i="104"/>
  <c r="M222" i="104" s="1"/>
  <c r="P48" i="104"/>
  <c r="I49" i="104"/>
  <c r="I226" i="104" s="1"/>
  <c r="R49" i="104"/>
  <c r="H50" i="104"/>
  <c r="H227" i="104"/>
  <c r="K53" i="104"/>
  <c r="K230" i="104" s="1"/>
  <c r="R53" i="104"/>
  <c r="R230" i="104"/>
  <c r="P188" i="116"/>
  <c r="P220" i="116"/>
  <c r="F21" i="100"/>
  <c r="G203" i="65"/>
  <c r="G207" i="75"/>
  <c r="F210" i="75"/>
  <c r="D212" i="69"/>
  <c r="P197" i="65"/>
  <c r="P197" i="75"/>
  <c r="E26" i="104"/>
  <c r="E203" i="104" s="1"/>
  <c r="G44" i="104"/>
  <c r="G221" i="104" s="1"/>
  <c r="K30" i="104"/>
  <c r="K207" i="104" s="1"/>
  <c r="H33" i="104"/>
  <c r="H210" i="104" s="1"/>
  <c r="O33" i="104"/>
  <c r="O210" i="104" s="1"/>
  <c r="E35" i="104"/>
  <c r="E212" i="104" s="1"/>
  <c r="I35" i="104"/>
  <c r="I212" i="104" s="1"/>
  <c r="R35" i="104"/>
  <c r="R212" i="104" s="1"/>
  <c r="N37" i="104"/>
  <c r="N214" i="104" s="1"/>
  <c r="E38" i="104"/>
  <c r="E215" i="104" s="1"/>
  <c r="C39" i="104"/>
  <c r="G39" i="104"/>
  <c r="G216" i="104"/>
  <c r="K39" i="104"/>
  <c r="K216" i="104"/>
  <c r="L40" i="104"/>
  <c r="L217" i="104" s="1"/>
  <c r="D41" i="104"/>
  <c r="L42" i="104"/>
  <c r="L219" i="104" s="1"/>
  <c r="P42" i="104"/>
  <c r="P219" i="104" s="1"/>
  <c r="F43" i="104"/>
  <c r="I43" i="104"/>
  <c r="I220" i="104" s="1"/>
  <c r="M43" i="104"/>
  <c r="M220" i="104"/>
  <c r="R43" i="104"/>
  <c r="R220" i="104"/>
  <c r="L44" i="104"/>
  <c r="L221" i="104"/>
  <c r="K48" i="104"/>
  <c r="K225" i="104"/>
  <c r="L49" i="104"/>
  <c r="L226" i="104"/>
  <c r="C50" i="104"/>
  <c r="C227" i="104"/>
  <c r="G51" i="104"/>
  <c r="K51" i="104"/>
  <c r="K228" i="104" s="1"/>
  <c r="O52" i="104"/>
  <c r="O229" i="104" s="1"/>
  <c r="C55" i="104"/>
  <c r="C232" i="104" s="1"/>
  <c r="H227" i="80"/>
  <c r="L36" i="116"/>
  <c r="L213" i="116" s="1"/>
  <c r="G42" i="116"/>
  <c r="G219" i="116"/>
  <c r="F52" i="116"/>
  <c r="F229" i="116"/>
  <c r="C11" i="101"/>
  <c r="H42" i="101"/>
  <c r="H38" i="101"/>
  <c r="H24" i="101"/>
  <c r="B7" i="116"/>
  <c r="B184" i="116"/>
  <c r="J7" i="116"/>
  <c r="J184" i="116"/>
  <c r="J8" i="116"/>
  <c r="J185" i="116" s="1"/>
  <c r="B9" i="116"/>
  <c r="B186" i="116"/>
  <c r="F9" i="116"/>
  <c r="F186" i="116"/>
  <c r="B10" i="116"/>
  <c r="B187" i="116"/>
  <c r="B11" i="116"/>
  <c r="B188" i="116" s="1"/>
  <c r="F11" i="116"/>
  <c r="F188" i="116"/>
  <c r="N11" i="116"/>
  <c r="N188" i="116"/>
  <c r="E12" i="116"/>
  <c r="E189" i="116"/>
  <c r="M13" i="116"/>
  <c r="M190" i="116" s="1"/>
  <c r="L14" i="116"/>
  <c r="L191" i="116"/>
  <c r="P14" i="116"/>
  <c r="P191" i="116"/>
  <c r="H16" i="116"/>
  <c r="H193" i="116"/>
  <c r="G20" i="116"/>
  <c r="G197" i="116" s="1"/>
  <c r="O20" i="116"/>
  <c r="O197" i="116"/>
  <c r="G24" i="116"/>
  <c r="G201" i="116"/>
  <c r="O24" i="116"/>
  <c r="O201" i="116"/>
  <c r="G25" i="116"/>
  <c r="G202" i="116" s="1"/>
  <c r="K25" i="116"/>
  <c r="K202" i="116"/>
  <c r="O25" i="116"/>
  <c r="O202" i="116"/>
  <c r="O27" i="116"/>
  <c r="O204" i="116"/>
  <c r="O28" i="116"/>
  <c r="O205" i="116" s="1"/>
  <c r="K29" i="116"/>
  <c r="K31" i="116"/>
  <c r="K208" i="116"/>
  <c r="G32" i="116"/>
  <c r="G209" i="116"/>
  <c r="G33" i="116"/>
  <c r="G210" i="116" s="1"/>
  <c r="N34" i="116"/>
  <c r="N211" i="116" s="1"/>
  <c r="M35" i="116"/>
  <c r="M212" i="116"/>
  <c r="H41" i="116"/>
  <c r="H218" i="116"/>
  <c r="L41" i="116"/>
  <c r="L218" i="116" s="1"/>
  <c r="P42" i="116"/>
  <c r="P46" i="116"/>
  <c r="P223" i="116"/>
  <c r="H47" i="116"/>
  <c r="H224" i="116"/>
  <c r="L49" i="116"/>
  <c r="L226" i="116" s="1"/>
  <c r="P49" i="116"/>
  <c r="L50" i="116"/>
  <c r="L227" i="116"/>
  <c r="G52" i="116"/>
  <c r="G229" i="116"/>
  <c r="K52" i="116"/>
  <c r="F55" i="116"/>
  <c r="V33" i="49"/>
  <c r="V210" i="56" s="1"/>
  <c r="U10" i="104"/>
  <c r="C233" i="80"/>
  <c r="C233" i="69"/>
  <c r="B36" i="102"/>
  <c r="B59" i="102"/>
  <c r="C7" i="62"/>
  <c r="C174" i="62"/>
  <c r="C56" i="62"/>
  <c r="E27" i="102"/>
  <c r="D190" i="65"/>
  <c r="B72" i="100"/>
  <c r="B13" i="100"/>
  <c r="T14" i="49"/>
  <c r="T191" i="56" s="1"/>
  <c r="B191" i="106"/>
  <c r="D196" i="54"/>
  <c r="U190" i="65"/>
  <c r="C190" i="111"/>
  <c r="C190" i="71"/>
  <c r="U190" i="63"/>
  <c r="B89" i="100"/>
  <c r="B30" i="100"/>
  <c r="F206" i="100" s="1"/>
  <c r="T31" i="49"/>
  <c r="T208" i="56" s="1"/>
  <c r="G229" i="80"/>
  <c r="G229" i="69"/>
  <c r="M13" i="104"/>
  <c r="M190" i="104" s="1"/>
  <c r="I190" i="80"/>
  <c r="H32" i="102"/>
  <c r="D38" i="43"/>
  <c r="T101" i="49"/>
  <c r="T42" i="51"/>
  <c r="B64" i="100"/>
  <c r="T6" i="49"/>
  <c r="T183" i="56" s="1"/>
  <c r="D112" i="100"/>
  <c r="D53" i="100"/>
  <c r="E99" i="100"/>
  <c r="E40" i="100"/>
  <c r="B41" i="93"/>
  <c r="G233" i="104"/>
  <c r="K26" i="43"/>
  <c r="K25" i="43"/>
  <c r="K27" i="43"/>
  <c r="P226" i="69"/>
  <c r="P232" i="65"/>
  <c r="D183" i="80"/>
  <c r="D183" i="75"/>
  <c r="D183" i="65"/>
  <c r="H183" i="75"/>
  <c r="G189" i="80"/>
  <c r="G189" i="75"/>
  <c r="D190" i="69"/>
  <c r="H194" i="75"/>
  <c r="H194" i="80"/>
  <c r="F196" i="69"/>
  <c r="AC196" i="116" s="1"/>
  <c r="E207" i="69"/>
  <c r="H210" i="69"/>
  <c r="F212" i="75"/>
  <c r="F212" i="80"/>
  <c r="E231" i="104"/>
  <c r="G229" i="104"/>
  <c r="R192" i="80"/>
  <c r="R232" i="80"/>
  <c r="R232" i="65"/>
  <c r="D182" i="69"/>
  <c r="S183" i="69"/>
  <c r="D186" i="69"/>
  <c r="E207" i="104"/>
  <c r="F184" i="104"/>
  <c r="E4" i="100"/>
  <c r="T200" i="116"/>
  <c r="T28" i="69"/>
  <c r="S34" i="117"/>
  <c r="S34" i="116" s="1"/>
  <c r="S211" i="116" s="1"/>
  <c r="R226" i="116"/>
  <c r="R215" i="80"/>
  <c r="P210" i="116"/>
  <c r="R15" i="117"/>
  <c r="R15" i="116"/>
  <c r="R192" i="116" s="1"/>
  <c r="T48" i="69"/>
  <c r="G189" i="116"/>
  <c r="R197" i="69"/>
  <c r="P227" i="75"/>
  <c r="S197" i="65"/>
  <c r="C203" i="69"/>
  <c r="F218" i="65"/>
  <c r="E228" i="75"/>
  <c r="E233" i="75"/>
  <c r="G51" i="102" s="1"/>
  <c r="S233" i="75"/>
  <c r="G217" i="116"/>
  <c r="H183" i="116"/>
  <c r="R231" i="65"/>
  <c r="F197" i="69"/>
  <c r="S200" i="69"/>
  <c r="F201" i="69"/>
  <c r="F209" i="69"/>
  <c r="AC209" i="116" s="1"/>
  <c r="F221" i="75"/>
  <c r="E224" i="75"/>
  <c r="H231" i="80"/>
  <c r="F233" i="65"/>
  <c r="E52" i="102" s="1"/>
  <c r="E36" i="43"/>
  <c r="M56" i="61"/>
  <c r="P189" i="65"/>
  <c r="P189" i="75"/>
  <c r="K21" i="116"/>
  <c r="K198" i="116"/>
  <c r="H51" i="100"/>
  <c r="V7" i="51"/>
  <c r="V33" i="51"/>
  <c r="V56" i="52"/>
  <c r="E214" i="80"/>
  <c r="E218" i="80"/>
  <c r="F219" i="69"/>
  <c r="H228" i="80"/>
  <c r="E230" i="80"/>
  <c r="S230" i="75"/>
  <c r="D233" i="80"/>
  <c r="H233" i="69"/>
  <c r="E22" i="104"/>
  <c r="E199" i="104" s="1"/>
  <c r="I22" i="104"/>
  <c r="I199" i="104" s="1"/>
  <c r="R22" i="104"/>
  <c r="R199" i="104" s="1"/>
  <c r="F25" i="104"/>
  <c r="F202" i="104" s="1"/>
  <c r="J25" i="104"/>
  <c r="J202" i="104" s="1"/>
  <c r="M26" i="104"/>
  <c r="M203" i="104" s="1"/>
  <c r="F27" i="104"/>
  <c r="F204" i="104" s="1"/>
  <c r="F28" i="104"/>
  <c r="K29" i="104"/>
  <c r="K206" i="104"/>
  <c r="D30" i="104"/>
  <c r="D207" i="104" s="1"/>
  <c r="P30" i="104"/>
  <c r="P207" i="104" s="1"/>
  <c r="P31" i="104"/>
  <c r="P208" i="104" s="1"/>
  <c r="N33" i="104"/>
  <c r="N210" i="104"/>
  <c r="I34" i="104"/>
  <c r="I211" i="104" s="1"/>
  <c r="H35" i="104"/>
  <c r="H212" i="104" s="1"/>
  <c r="L35" i="104"/>
  <c r="L212" i="104" s="1"/>
  <c r="K36" i="104"/>
  <c r="K213" i="104" s="1"/>
  <c r="C37" i="104"/>
  <c r="F40" i="104"/>
  <c r="F217" i="104" s="1"/>
  <c r="P40" i="104"/>
  <c r="P217" i="104" s="1"/>
  <c r="F42" i="104"/>
  <c r="F219" i="104"/>
  <c r="J42" i="104"/>
  <c r="J219" i="104" s="1"/>
  <c r="G19" i="116"/>
  <c r="G196" i="116" s="1"/>
  <c r="F54" i="116"/>
  <c r="F231" i="116"/>
  <c r="R34" i="117"/>
  <c r="R34" i="116"/>
  <c r="R211" i="116" s="1"/>
  <c r="R44" i="117"/>
  <c r="R44" i="116"/>
  <c r="R221" i="116" s="1"/>
  <c r="U15" i="104"/>
  <c r="U31" i="104"/>
  <c r="U45" i="104"/>
  <c r="U51" i="104"/>
  <c r="V6" i="51"/>
  <c r="V7" i="104"/>
  <c r="V11" i="104"/>
  <c r="V15" i="104"/>
  <c r="P189" i="69"/>
  <c r="G5" i="104"/>
  <c r="G182" i="104" s="1"/>
  <c r="K5" i="104"/>
  <c r="K182" i="104" s="1"/>
  <c r="L8" i="104"/>
  <c r="L185" i="104" s="1"/>
  <c r="S8" i="104"/>
  <c r="S185" i="104" s="1"/>
  <c r="E9" i="104"/>
  <c r="E186" i="104" s="1"/>
  <c r="B10" i="104"/>
  <c r="B187" i="104" s="1"/>
  <c r="F10" i="104"/>
  <c r="F187" i="104" s="1"/>
  <c r="N10" i="104"/>
  <c r="N187" i="104" s="1"/>
  <c r="M11" i="104"/>
  <c r="M188" i="104" s="1"/>
  <c r="F12" i="104"/>
  <c r="F189" i="104" s="1"/>
  <c r="J12" i="104"/>
  <c r="J189" i="104" s="1"/>
  <c r="G13" i="104"/>
  <c r="I30" i="102"/>
  <c r="K13" i="104"/>
  <c r="L14" i="104"/>
  <c r="L191" i="104" s="1"/>
  <c r="P14" i="104"/>
  <c r="P191" i="104" s="1"/>
  <c r="C15" i="104"/>
  <c r="C192" i="104"/>
  <c r="G15" i="104"/>
  <c r="G192" i="104"/>
  <c r="I5" i="116"/>
  <c r="I182" i="116" s="1"/>
  <c r="M12" i="116"/>
  <c r="M189" i="116"/>
  <c r="L17" i="116"/>
  <c r="L194" i="116"/>
  <c r="J18" i="116"/>
  <c r="J195" i="116" s="1"/>
  <c r="G22" i="116"/>
  <c r="G199" i="116" s="1"/>
  <c r="K22" i="116"/>
  <c r="K199" i="116"/>
  <c r="E35" i="116"/>
  <c r="E212" i="116"/>
  <c r="H37" i="116"/>
  <c r="H214" i="116" s="1"/>
  <c r="P37" i="116"/>
  <c r="P214" i="116"/>
  <c r="C15" i="101"/>
  <c r="H48" i="101"/>
  <c r="H46" i="101"/>
  <c r="D52" i="84"/>
  <c r="U195" i="63"/>
  <c r="C195" i="87"/>
  <c r="P191" i="69"/>
  <c r="P191" i="75"/>
  <c r="P193" i="69"/>
  <c r="R199" i="80"/>
  <c r="P202" i="65"/>
  <c r="P202" i="69"/>
  <c r="P204" i="69"/>
  <c r="P217" i="75"/>
  <c r="P221" i="75"/>
  <c r="P221" i="69"/>
  <c r="P223" i="69"/>
  <c r="P225" i="75"/>
  <c r="P225" i="65"/>
  <c r="P231" i="65"/>
  <c r="P231" i="75"/>
  <c r="F187" i="69"/>
  <c r="F187" i="65"/>
  <c r="E189" i="69"/>
  <c r="S189" i="75"/>
  <c r="S189" i="80"/>
  <c r="C191" i="69"/>
  <c r="C191" i="75"/>
  <c r="S193" i="80"/>
  <c r="S193" i="65"/>
  <c r="F194" i="69"/>
  <c r="F194" i="65"/>
  <c r="C199" i="69"/>
  <c r="C199" i="65"/>
  <c r="C199" i="75"/>
  <c r="F206" i="69"/>
  <c r="F206" i="75"/>
  <c r="G211" i="80"/>
  <c r="G211" i="75"/>
  <c r="C219" i="65"/>
  <c r="G219" i="75"/>
  <c r="H227" i="69"/>
  <c r="H227" i="75"/>
  <c r="S228" i="80"/>
  <c r="D232" i="80"/>
  <c r="D232" i="75"/>
  <c r="O208" i="51"/>
  <c r="C38" i="43"/>
  <c r="V221" i="61"/>
  <c r="V221" i="62"/>
  <c r="K221" i="79"/>
  <c r="D187" i="85"/>
  <c r="C69" i="72"/>
  <c r="C10" i="72" s="1"/>
  <c r="P229" i="116"/>
  <c r="V221" i="112"/>
  <c r="D221" i="54"/>
  <c r="C226" i="106"/>
  <c r="D207" i="100"/>
  <c r="C227" i="84"/>
  <c r="P233" i="80"/>
  <c r="V221" i="65"/>
  <c r="B204" i="109"/>
  <c r="P217" i="69"/>
  <c r="H227" i="116"/>
  <c r="S182" i="104"/>
  <c r="X10" i="103"/>
  <c r="Z10" i="103"/>
  <c r="E205" i="104"/>
  <c r="G231" i="104"/>
  <c r="P206" i="104"/>
  <c r="R197" i="104"/>
  <c r="G215" i="116"/>
  <c r="G225" i="69"/>
  <c r="Z14" i="103"/>
  <c r="H212" i="116"/>
  <c r="P213" i="104"/>
  <c r="P202" i="116"/>
  <c r="P204" i="116"/>
  <c r="F49" i="101"/>
  <c r="B32" i="102"/>
  <c r="K7" i="116"/>
  <c r="K184" i="116"/>
  <c r="F208" i="65"/>
  <c r="H211" i="104"/>
  <c r="F213" i="80"/>
  <c r="S224" i="104"/>
  <c r="P187" i="69"/>
  <c r="R202" i="69"/>
  <c r="R206" i="69"/>
  <c r="R221" i="69"/>
  <c r="P233" i="69"/>
  <c r="P185" i="75"/>
  <c r="D196" i="65"/>
  <c r="F204" i="65"/>
  <c r="F13" i="104"/>
  <c r="J13" i="104"/>
  <c r="G14" i="104"/>
  <c r="K14" i="104"/>
  <c r="K191" i="104" s="1"/>
  <c r="K16" i="104"/>
  <c r="K193" i="104" s="1"/>
  <c r="P193" i="104"/>
  <c r="P183" i="104"/>
  <c r="G200" i="104"/>
  <c r="C28" i="43"/>
  <c r="E25" i="43"/>
  <c r="E31" i="43"/>
  <c r="E35" i="43"/>
  <c r="E39" i="43"/>
  <c r="B56" i="63"/>
  <c r="B233" i="63" s="1"/>
  <c r="P229" i="75"/>
  <c r="P233" i="75"/>
  <c r="D184" i="104"/>
  <c r="P190" i="104"/>
  <c r="F39" i="104"/>
  <c r="O42" i="104"/>
  <c r="O219" i="104" s="1"/>
  <c r="H43" i="104"/>
  <c r="H220" i="104" s="1"/>
  <c r="L43" i="104"/>
  <c r="L220" i="104"/>
  <c r="P43" i="104"/>
  <c r="C44" i="104"/>
  <c r="C221" i="104"/>
  <c r="O44" i="104"/>
  <c r="O221" i="104"/>
  <c r="P49" i="104"/>
  <c r="P226" i="104"/>
  <c r="G50" i="104"/>
  <c r="D51" i="104"/>
  <c r="D228" i="104" s="1"/>
  <c r="N51" i="104"/>
  <c r="N228" i="104" s="1"/>
  <c r="F53" i="104"/>
  <c r="F230" i="104" s="1"/>
  <c r="J53" i="104"/>
  <c r="J230" i="104"/>
  <c r="R54" i="104"/>
  <c r="R231" i="104" s="1"/>
  <c r="J55" i="104"/>
  <c r="J232" i="104" s="1"/>
  <c r="N5" i="104"/>
  <c r="N182" i="104" s="1"/>
  <c r="N7" i="104"/>
  <c r="N184" i="104"/>
  <c r="S7" i="104"/>
  <c r="S184" i="104" s="1"/>
  <c r="E8" i="104"/>
  <c r="L9" i="104"/>
  <c r="L186" i="104"/>
  <c r="D13" i="104"/>
  <c r="C19" i="104"/>
  <c r="C196" i="104"/>
  <c r="C22" i="104"/>
  <c r="C199" i="104" s="1"/>
  <c r="J23" i="104"/>
  <c r="J200" i="104" s="1"/>
  <c r="M24" i="104"/>
  <c r="M201" i="104" s="1"/>
  <c r="O26" i="104"/>
  <c r="O203" i="104"/>
  <c r="G27" i="104"/>
  <c r="G204" i="104" s="1"/>
  <c r="F31" i="104"/>
  <c r="F208" i="104" s="1"/>
  <c r="J31" i="104"/>
  <c r="J208" i="104" s="1"/>
  <c r="E32" i="104"/>
  <c r="E209" i="104"/>
  <c r="L33" i="104"/>
  <c r="L210" i="104" s="1"/>
  <c r="K34" i="104"/>
  <c r="K211" i="104" s="1"/>
  <c r="B35" i="104"/>
  <c r="B212" i="104" s="1"/>
  <c r="S35" i="104"/>
  <c r="S212" i="104"/>
  <c r="L39" i="104"/>
  <c r="L216" i="104" s="1"/>
  <c r="P41" i="104"/>
  <c r="P218" i="104" s="1"/>
  <c r="F45" i="104"/>
  <c r="P45" i="104"/>
  <c r="P222" i="104" s="1"/>
  <c r="G46" i="104"/>
  <c r="G223" i="104" s="1"/>
  <c r="F47" i="104"/>
  <c r="F224" i="104"/>
  <c r="N47" i="104"/>
  <c r="N224" i="104"/>
  <c r="I48" i="104"/>
  <c r="I225" i="104" s="1"/>
  <c r="P225" i="104"/>
  <c r="R226" i="104"/>
  <c r="K50" i="104"/>
  <c r="K227" i="104"/>
  <c r="H51" i="104"/>
  <c r="H228" i="104"/>
  <c r="E52" i="104"/>
  <c r="E229" i="104"/>
  <c r="I52" i="104"/>
  <c r="I229" i="104" s="1"/>
  <c r="S55" i="104"/>
  <c r="F36" i="100"/>
  <c r="F24" i="100"/>
  <c r="F16" i="100"/>
  <c r="C47" i="100"/>
  <c r="C36" i="100"/>
  <c r="U12" i="104"/>
  <c r="U22" i="104"/>
  <c r="U28" i="104"/>
  <c r="U38" i="104"/>
  <c r="U215" i="104"/>
  <c r="C215" i="106"/>
  <c r="C215" i="107"/>
  <c r="V34" i="51"/>
  <c r="V47" i="104"/>
  <c r="V55" i="104"/>
  <c r="V25" i="49"/>
  <c r="V202" i="56" s="1"/>
  <c r="V20" i="49"/>
  <c r="V197" i="56" s="1"/>
  <c r="D197" i="92"/>
  <c r="E29" i="43"/>
  <c r="E33" i="43"/>
  <c r="E37" i="43"/>
  <c r="S189" i="65"/>
  <c r="R199" i="75"/>
  <c r="R200" i="75"/>
  <c r="R204" i="75"/>
  <c r="R208" i="75"/>
  <c r="G210" i="75"/>
  <c r="H211" i="75"/>
  <c r="P211" i="75"/>
  <c r="S213" i="75"/>
  <c r="R216" i="75"/>
  <c r="G218" i="75"/>
  <c r="P219" i="75"/>
  <c r="M5" i="104"/>
  <c r="M182" i="104" s="1"/>
  <c r="M7" i="104"/>
  <c r="M184" i="104" s="1"/>
  <c r="O41" i="104"/>
  <c r="O218" i="104"/>
  <c r="P19" i="116"/>
  <c r="L33" i="116"/>
  <c r="L210" i="116" s="1"/>
  <c r="B36" i="116"/>
  <c r="B213" i="116"/>
  <c r="F29" i="100"/>
  <c r="B209" i="78"/>
  <c r="I209" i="79"/>
  <c r="C42" i="100"/>
  <c r="C218" i="100" s="1"/>
  <c r="D32" i="100"/>
  <c r="G49" i="100"/>
  <c r="G45" i="100"/>
  <c r="G29" i="100"/>
  <c r="C8" i="101"/>
  <c r="D20" i="103"/>
  <c r="H32" i="100"/>
  <c r="S35" i="117"/>
  <c r="S35" i="116"/>
  <c r="S212" i="116"/>
  <c r="D20" i="84"/>
  <c r="D197" i="84"/>
  <c r="D26" i="103"/>
  <c r="C25" i="100"/>
  <c r="D19" i="103"/>
  <c r="D197" i="70"/>
  <c r="V197" i="62"/>
  <c r="F205" i="65"/>
  <c r="G210" i="65"/>
  <c r="G210" i="69"/>
  <c r="S212" i="65"/>
  <c r="S212" i="69"/>
  <c r="C214" i="80"/>
  <c r="C214" i="69"/>
  <c r="G218" i="69"/>
  <c r="H219" i="75"/>
  <c r="S227" i="75"/>
  <c r="C229" i="75"/>
  <c r="C229" i="69"/>
  <c r="F209" i="75"/>
  <c r="L19" i="116"/>
  <c r="L196" i="116" s="1"/>
  <c r="E37" i="116"/>
  <c r="E214" i="116"/>
  <c r="U26" i="104"/>
  <c r="B204" i="92"/>
  <c r="C202" i="65"/>
  <c r="J83" i="48"/>
  <c r="V187" i="75"/>
  <c r="D187" i="109"/>
  <c r="D216" i="71"/>
  <c r="I65" i="101"/>
  <c r="I6" i="101" s="1"/>
  <c r="I182" i="101" s="1"/>
  <c r="D196" i="111"/>
  <c r="U48" i="104"/>
  <c r="K205" i="79"/>
  <c r="U7" i="83"/>
  <c r="U65" i="120"/>
  <c r="U6" i="120" s="1"/>
  <c r="C214" i="65"/>
  <c r="S196" i="75"/>
  <c r="H203" i="101"/>
  <c r="B204" i="111"/>
  <c r="B204" i="70"/>
  <c r="B204" i="81"/>
  <c r="H82" i="48"/>
  <c r="T204" i="80"/>
  <c r="U209" i="51"/>
  <c r="C209" i="111"/>
  <c r="I87" i="48"/>
  <c r="F203" i="101"/>
  <c r="F228" i="65"/>
  <c r="H226" i="116"/>
  <c r="X17" i="103"/>
  <c r="Z17" i="103"/>
  <c r="F209" i="80"/>
  <c r="C222" i="69"/>
  <c r="E216" i="65"/>
  <c r="V41" i="83"/>
  <c r="U115" i="115"/>
  <c r="U56" i="115" s="1"/>
  <c r="C209" i="84"/>
  <c r="E212" i="80"/>
  <c r="B20" i="114"/>
  <c r="I81" i="101"/>
  <c r="I22" i="101"/>
  <c r="U209" i="63"/>
  <c r="V20" i="51"/>
  <c r="V197" i="51"/>
  <c r="T40" i="83"/>
  <c r="G203" i="101"/>
  <c r="C213" i="86"/>
  <c r="D203" i="104"/>
  <c r="C209" i="104"/>
  <c r="E196" i="104"/>
  <c r="E227" i="65"/>
  <c r="G218" i="116"/>
  <c r="H211" i="65"/>
  <c r="D207" i="65"/>
  <c r="S212" i="80"/>
  <c r="X11" i="103"/>
  <c r="Z11" i="103"/>
  <c r="H19" i="116"/>
  <c r="H196" i="116" s="1"/>
  <c r="I37" i="116"/>
  <c r="I214" i="116"/>
  <c r="S227" i="80"/>
  <c r="T104" i="49"/>
  <c r="T43" i="128" s="1"/>
  <c r="P218" i="69"/>
  <c r="P218" i="80"/>
  <c r="P218" i="75"/>
  <c r="P220" i="75"/>
  <c r="P220" i="80"/>
  <c r="P222" i="65"/>
  <c r="P222" i="80"/>
  <c r="P226" i="75"/>
  <c r="P226" i="65"/>
  <c r="G182" i="69"/>
  <c r="G182" i="75"/>
  <c r="H187" i="80"/>
  <c r="F188" i="80"/>
  <c r="F188" i="75"/>
  <c r="D194" i="75"/>
  <c r="D194" i="65"/>
  <c r="G218" i="65"/>
  <c r="R186" i="69"/>
  <c r="M190" i="69"/>
  <c r="D195" i="69"/>
  <c r="D211" i="69"/>
  <c r="F213" i="69"/>
  <c r="P222" i="69"/>
  <c r="R182" i="75"/>
  <c r="I190" i="75"/>
  <c r="G55" i="102"/>
  <c r="G32" i="102"/>
  <c r="R194" i="75"/>
  <c r="C209" i="91"/>
  <c r="C209" i="90"/>
  <c r="F197" i="75"/>
  <c r="F197" i="65"/>
  <c r="D199" i="65"/>
  <c r="S200" i="65"/>
  <c r="E204" i="75"/>
  <c r="C218" i="69"/>
  <c r="C218" i="75"/>
  <c r="G222" i="75"/>
  <c r="G222" i="69"/>
  <c r="E18" i="116"/>
  <c r="E195" i="116" s="1"/>
  <c r="P36" i="116"/>
  <c r="P213" i="116"/>
  <c r="T13" i="69"/>
  <c r="H130" i="100"/>
  <c r="H12" i="100" s="1"/>
  <c r="T49" i="51"/>
  <c r="T108" i="49"/>
  <c r="T47" i="128" s="1"/>
  <c r="T17" i="51"/>
  <c r="T76" i="49"/>
  <c r="T15" i="128" s="1"/>
  <c r="D122" i="100"/>
  <c r="D4" i="100"/>
  <c r="C210" i="69"/>
  <c r="S204" i="69"/>
  <c r="V187" i="80"/>
  <c r="C203" i="101"/>
  <c r="B204" i="107"/>
  <c r="T204" i="63"/>
  <c r="T204" i="104"/>
  <c r="C209" i="78"/>
  <c r="C209" i="87"/>
  <c r="H226" i="80"/>
  <c r="H226" i="65"/>
  <c r="H231" i="69"/>
  <c r="H231" i="104"/>
  <c r="H207" i="65"/>
  <c r="F208" i="75"/>
  <c r="F208" i="80"/>
  <c r="G206" i="65"/>
  <c r="C209" i="69"/>
  <c r="U209" i="80"/>
  <c r="C209" i="107"/>
  <c r="C209" i="73"/>
  <c r="D199" i="75"/>
  <c r="H211" i="80"/>
  <c r="D207" i="75"/>
  <c r="D231" i="65"/>
  <c r="S212" i="75"/>
  <c r="H203" i="116"/>
  <c r="D211" i="75"/>
  <c r="F197" i="80"/>
  <c r="U53" i="104"/>
  <c r="C229" i="104"/>
  <c r="G214" i="65"/>
  <c r="J73" i="100"/>
  <c r="P17" i="116"/>
  <c r="H195" i="116"/>
  <c r="H211" i="116"/>
  <c r="Y15" i="103"/>
  <c r="T84" i="49"/>
  <c r="T23" i="128" s="1"/>
  <c r="R186" i="80"/>
  <c r="R203" i="65"/>
  <c r="R203" i="80"/>
  <c r="R205" i="69"/>
  <c r="R205" i="75"/>
  <c r="P208" i="80"/>
  <c r="P208" i="75"/>
  <c r="R210" i="80"/>
  <c r="R212" i="80"/>
  <c r="R216" i="80"/>
  <c r="R216" i="69"/>
  <c r="L212" i="51"/>
  <c r="C35" i="43"/>
  <c r="F35" i="43" s="1"/>
  <c r="B60" i="102"/>
  <c r="L60" i="102" s="1"/>
  <c r="B37" i="102"/>
  <c r="T204" i="62"/>
  <c r="C210" i="65"/>
  <c r="G214" i="75"/>
  <c r="P35" i="116"/>
  <c r="D170" i="100"/>
  <c r="D52" i="100"/>
  <c r="C145" i="72"/>
  <c r="U27" i="104"/>
  <c r="C155" i="72"/>
  <c r="U37" i="104"/>
  <c r="U23" i="104"/>
  <c r="D196" i="81"/>
  <c r="D205" i="81"/>
  <c r="C202" i="104"/>
  <c r="C218" i="80"/>
  <c r="S196" i="69"/>
  <c r="B204" i="71"/>
  <c r="B204" i="106"/>
  <c r="B204" i="82"/>
  <c r="B203" i="101"/>
  <c r="J209" i="79"/>
  <c r="C209" i="68"/>
  <c r="C210" i="104"/>
  <c r="H195" i="104"/>
  <c r="F228" i="104"/>
  <c r="F228" i="69"/>
  <c r="G222" i="116"/>
  <c r="T204" i="61"/>
  <c r="V229" i="61"/>
  <c r="V196" i="61"/>
  <c r="C214" i="75"/>
  <c r="B204" i="110"/>
  <c r="B204" i="66"/>
  <c r="T204" i="112"/>
  <c r="B204" i="90"/>
  <c r="B204" i="59"/>
  <c r="B204" i="108"/>
  <c r="B204" i="87"/>
  <c r="U209" i="75"/>
  <c r="U209" i="62"/>
  <c r="E232" i="104"/>
  <c r="C206" i="104"/>
  <c r="C209" i="86"/>
  <c r="H226" i="104"/>
  <c r="F228" i="80"/>
  <c r="S216" i="69"/>
  <c r="D211" i="65"/>
  <c r="G228" i="101"/>
  <c r="C214" i="104"/>
  <c r="T35" i="49"/>
  <c r="D211" i="101" s="1"/>
  <c r="C209" i="80"/>
  <c r="U209" i="61"/>
  <c r="V80" i="49"/>
  <c r="V19" i="128" s="1"/>
  <c r="V21" i="49"/>
  <c r="D198" i="87" s="1"/>
  <c r="C209" i="106"/>
  <c r="B204" i="54"/>
  <c r="S204" i="104"/>
  <c r="S204" i="75"/>
  <c r="H195" i="80"/>
  <c r="G206" i="116"/>
  <c r="G214" i="116"/>
  <c r="E204" i="69"/>
  <c r="U43" i="104"/>
  <c r="C229" i="65"/>
  <c r="D226" i="69"/>
  <c r="C65" i="114"/>
  <c r="C6" i="114" s="1"/>
  <c r="T100" i="49"/>
  <c r="T39" i="128" s="1"/>
  <c r="C229" i="80"/>
  <c r="B33" i="102"/>
  <c r="R188" i="69"/>
  <c r="P208" i="69"/>
  <c r="B5" i="116"/>
  <c r="B182" i="116"/>
  <c r="F205" i="104"/>
  <c r="P232" i="104"/>
  <c r="R203" i="104"/>
  <c r="H194" i="116"/>
  <c r="C191" i="80"/>
  <c r="F199" i="80"/>
  <c r="R215" i="69"/>
  <c r="R195" i="75"/>
  <c r="R211" i="69"/>
  <c r="P221" i="116"/>
  <c r="G200" i="116"/>
  <c r="P227" i="80"/>
  <c r="R211" i="80"/>
  <c r="P211" i="80"/>
  <c r="P215" i="69"/>
  <c r="D189" i="65"/>
  <c r="S194" i="65"/>
  <c r="H198" i="65"/>
  <c r="F232" i="69"/>
  <c r="M56" i="62"/>
  <c r="N56" i="62"/>
  <c r="K56" i="63"/>
  <c r="K233" i="63" s="1"/>
  <c r="R193" i="65"/>
  <c r="P211" i="65"/>
  <c r="R217" i="65"/>
  <c r="R199" i="69"/>
  <c r="P202" i="75"/>
  <c r="N17" i="104"/>
  <c r="N194" i="104" s="1"/>
  <c r="I18" i="104"/>
  <c r="I195" i="104" s="1"/>
  <c r="M18" i="104"/>
  <c r="M195" i="104" s="1"/>
  <c r="N19" i="104"/>
  <c r="N196" i="104" s="1"/>
  <c r="L28" i="116"/>
  <c r="L205" i="116" s="1"/>
  <c r="P198" i="75"/>
  <c r="E182" i="69"/>
  <c r="F183" i="65"/>
  <c r="D185" i="65"/>
  <c r="F195" i="75"/>
  <c r="E198" i="75"/>
  <c r="G212" i="80"/>
  <c r="G227" i="69"/>
  <c r="M56" i="63"/>
  <c r="M233" i="63" s="1"/>
  <c r="M42" i="104"/>
  <c r="M219" i="104" s="1"/>
  <c r="P232" i="116"/>
  <c r="D203" i="101"/>
  <c r="S227" i="104"/>
  <c r="H185" i="104"/>
  <c r="P229" i="80"/>
  <c r="U11" i="83"/>
  <c r="I188" i="83" s="1"/>
  <c r="P231" i="104"/>
  <c r="P233" i="104"/>
  <c r="R202" i="75"/>
  <c r="R211" i="65"/>
  <c r="R193" i="75"/>
  <c r="E222" i="80"/>
  <c r="D213" i="65"/>
  <c r="P227" i="69"/>
  <c r="P190" i="65"/>
  <c r="P225" i="69"/>
  <c r="P231" i="69"/>
  <c r="C212" i="75"/>
  <c r="G200" i="75"/>
  <c r="R182" i="104"/>
  <c r="G210" i="104"/>
  <c r="R192" i="104"/>
  <c r="P228" i="104"/>
  <c r="C232" i="80"/>
  <c r="D228" i="65"/>
  <c r="R185" i="69"/>
  <c r="R202" i="104"/>
  <c r="S206" i="116"/>
  <c r="P224" i="116"/>
  <c r="B35" i="102"/>
  <c r="R220" i="116"/>
  <c r="R201" i="116"/>
  <c r="P192" i="80"/>
  <c r="P201" i="75"/>
  <c r="E188" i="75"/>
  <c r="F193" i="65"/>
  <c r="G195" i="104"/>
  <c r="E201" i="65"/>
  <c r="S201" i="69"/>
  <c r="H204" i="65"/>
  <c r="S205" i="75"/>
  <c r="D212" i="65"/>
  <c r="H212" i="65"/>
  <c r="D220" i="69"/>
  <c r="E221" i="69"/>
  <c r="E225" i="69"/>
  <c r="S233" i="69"/>
  <c r="M15" i="104"/>
  <c r="M192" i="104"/>
  <c r="E16" i="104"/>
  <c r="E193" i="104" s="1"/>
  <c r="O16" i="104"/>
  <c r="O193" i="104" s="1"/>
  <c r="B17" i="104"/>
  <c r="B194" i="104" s="1"/>
  <c r="K17" i="104"/>
  <c r="K194" i="104"/>
  <c r="P17" i="104"/>
  <c r="P194" i="104" s="1"/>
  <c r="L19" i="104"/>
  <c r="L196" i="104" s="1"/>
  <c r="P19" i="104"/>
  <c r="P196" i="104" s="1"/>
  <c r="C20" i="104"/>
  <c r="C197" i="104"/>
  <c r="G20" i="104"/>
  <c r="K20" i="104"/>
  <c r="K197" i="104"/>
  <c r="I44" i="104"/>
  <c r="I221" i="104" s="1"/>
  <c r="K45" i="104"/>
  <c r="K222" i="104"/>
  <c r="C46" i="104"/>
  <c r="C223" i="104" s="1"/>
  <c r="N48" i="104"/>
  <c r="N225" i="104"/>
  <c r="F49" i="104"/>
  <c r="F226" i="104" s="1"/>
  <c r="F50" i="104"/>
  <c r="F227" i="104"/>
  <c r="S37" i="104"/>
  <c r="S214" i="104" s="1"/>
  <c r="O9" i="116"/>
  <c r="O186" i="116" s="1"/>
  <c r="H40" i="116"/>
  <c r="H217" i="116" s="1"/>
  <c r="P45" i="116"/>
  <c r="J132" i="100"/>
  <c r="J14" i="100" s="1"/>
  <c r="J190" i="100" s="1"/>
  <c r="O7" i="116"/>
  <c r="O184" i="116" s="1"/>
  <c r="O10" i="116"/>
  <c r="O187" i="116" s="1"/>
  <c r="M16" i="116"/>
  <c r="M193" i="116"/>
  <c r="L42" i="116"/>
  <c r="L219" i="116"/>
  <c r="H51" i="116"/>
  <c r="D5" i="100"/>
  <c r="R28" i="117"/>
  <c r="R28" i="116"/>
  <c r="R205" i="116" s="1"/>
  <c r="V50" i="104"/>
  <c r="V29" i="69"/>
  <c r="V27" i="69"/>
  <c r="V25" i="69"/>
  <c r="V23" i="69"/>
  <c r="V15" i="69"/>
  <c r="V9" i="69"/>
  <c r="V174" i="116"/>
  <c r="D56" i="90"/>
  <c r="E192" i="114"/>
  <c r="F13" i="116"/>
  <c r="M37" i="116"/>
  <c r="M214" i="116" s="1"/>
  <c r="B55" i="116"/>
  <c r="B232" i="116"/>
  <c r="B132" i="100"/>
  <c r="C54" i="101"/>
  <c r="C42" i="101"/>
  <c r="H7" i="116"/>
  <c r="H184" i="116"/>
  <c r="L7" i="116"/>
  <c r="L184" i="116"/>
  <c r="P7" i="116"/>
  <c r="L9" i="116"/>
  <c r="L186" i="116" s="1"/>
  <c r="P9" i="116"/>
  <c r="P186" i="116"/>
  <c r="H10" i="116"/>
  <c r="H187" i="116"/>
  <c r="P10" i="116"/>
  <c r="O12" i="116"/>
  <c r="O189" i="116" s="1"/>
  <c r="O13" i="116"/>
  <c r="O190" i="116"/>
  <c r="B15" i="116"/>
  <c r="B192" i="116"/>
  <c r="B16" i="116"/>
  <c r="B193" i="116" s="1"/>
  <c r="F16" i="116"/>
  <c r="N16" i="116"/>
  <c r="N193" i="116" s="1"/>
  <c r="J17" i="116"/>
  <c r="J194" i="116"/>
  <c r="B18" i="116"/>
  <c r="B195" i="116"/>
  <c r="I18" i="116"/>
  <c r="I195" i="116"/>
  <c r="M18" i="116"/>
  <c r="M195" i="116" s="1"/>
  <c r="E19" i="116"/>
  <c r="E196" i="116"/>
  <c r="I19" i="116"/>
  <c r="I196" i="116"/>
  <c r="E22" i="116"/>
  <c r="E199" i="116"/>
  <c r="M22" i="116"/>
  <c r="M199" i="116" s="1"/>
  <c r="E23" i="116"/>
  <c r="E200" i="116"/>
  <c r="M23" i="116"/>
  <c r="M200" i="116"/>
  <c r="E24" i="116"/>
  <c r="E201" i="116"/>
  <c r="M24" i="116"/>
  <c r="M201" i="116" s="1"/>
  <c r="I25" i="116"/>
  <c r="I202" i="116"/>
  <c r="M25" i="116"/>
  <c r="M202" i="116"/>
  <c r="E26" i="116"/>
  <c r="E203" i="116"/>
  <c r="M26" i="116"/>
  <c r="M203" i="116" s="1"/>
  <c r="I27" i="116"/>
  <c r="I204" i="116"/>
  <c r="I28" i="116"/>
  <c r="I205" i="116"/>
  <c r="H29" i="116"/>
  <c r="H206" i="116"/>
  <c r="P29" i="116"/>
  <c r="H30" i="116"/>
  <c r="H207" i="116"/>
  <c r="H31" i="116"/>
  <c r="L31" i="116"/>
  <c r="L208" i="116" s="1"/>
  <c r="K34" i="116"/>
  <c r="K211" i="116"/>
  <c r="O34" i="116"/>
  <c r="O211" i="116"/>
  <c r="N35" i="116"/>
  <c r="N212" i="116" s="1"/>
  <c r="J36" i="116"/>
  <c r="J213" i="116" s="1"/>
  <c r="E39" i="116"/>
  <c r="E216" i="116"/>
  <c r="E42" i="116"/>
  <c r="E219" i="116"/>
  <c r="I43" i="116"/>
  <c r="I220" i="116" s="1"/>
  <c r="I46" i="116"/>
  <c r="I223" i="116" s="1"/>
  <c r="M47" i="116"/>
  <c r="M224" i="116"/>
  <c r="I48" i="116"/>
  <c r="I225" i="116"/>
  <c r="I51" i="116"/>
  <c r="I228" i="116" s="1"/>
  <c r="M51" i="116"/>
  <c r="M228" i="116" s="1"/>
  <c r="H53" i="116"/>
  <c r="H230" i="116"/>
  <c r="P53" i="116"/>
  <c r="P230" i="116"/>
  <c r="G55" i="116"/>
  <c r="G232" i="116" s="1"/>
  <c r="O55" i="116"/>
  <c r="O232" i="116"/>
  <c r="E6" i="104"/>
  <c r="E183" i="104" s="1"/>
  <c r="J6" i="104"/>
  <c r="J183" i="104" s="1"/>
  <c r="D10" i="104"/>
  <c r="D187" i="104" s="1"/>
  <c r="R10" i="104"/>
  <c r="R187" i="104" s="1"/>
  <c r="E11" i="104"/>
  <c r="E188" i="104" s="1"/>
  <c r="O11" i="104"/>
  <c r="O188" i="104" s="1"/>
  <c r="C12" i="104"/>
  <c r="C189" i="104" s="1"/>
  <c r="J14" i="104"/>
  <c r="J191" i="104" s="1"/>
  <c r="N14" i="104"/>
  <c r="N191" i="104" s="1"/>
  <c r="S14" i="104"/>
  <c r="S191" i="104" s="1"/>
  <c r="F26" i="104"/>
  <c r="F203" i="104" s="1"/>
  <c r="I27" i="104"/>
  <c r="I204" i="104" s="1"/>
  <c r="H28" i="104"/>
  <c r="H205" i="104" s="1"/>
  <c r="L28" i="104"/>
  <c r="L205" i="104" s="1"/>
  <c r="P28" i="104"/>
  <c r="P205" i="104" s="1"/>
  <c r="F30" i="104"/>
  <c r="S31" i="104"/>
  <c r="S208" i="104"/>
  <c r="N36" i="104"/>
  <c r="N213" i="104"/>
  <c r="M37" i="104"/>
  <c r="M214" i="104"/>
  <c r="B41" i="104"/>
  <c r="B218" i="104"/>
  <c r="G41" i="104"/>
  <c r="G218" i="104"/>
  <c r="H47" i="104"/>
  <c r="H224" i="104"/>
  <c r="L47" i="104"/>
  <c r="L224" i="104"/>
  <c r="M50" i="104"/>
  <c r="M227" i="104"/>
  <c r="R50" i="104"/>
  <c r="R227" i="104"/>
  <c r="I54" i="104"/>
  <c r="I231" i="104"/>
  <c r="M54" i="104"/>
  <c r="M231" i="104"/>
  <c r="K11" i="104"/>
  <c r="K188" i="104"/>
  <c r="C26" i="104"/>
  <c r="P209" i="65"/>
  <c r="P215" i="80"/>
  <c r="F12" i="116"/>
  <c r="K30" i="116"/>
  <c r="K207" i="116"/>
  <c r="F52" i="100"/>
  <c r="F10" i="100"/>
  <c r="C51" i="100"/>
  <c r="C24" i="100"/>
  <c r="T74" i="49"/>
  <c r="T13" i="128" s="1"/>
  <c r="C32" i="101"/>
  <c r="C208" i="101"/>
  <c r="C20" i="101"/>
  <c r="C16" i="101"/>
  <c r="H21" i="101"/>
  <c r="E31" i="116"/>
  <c r="E208" i="116"/>
  <c r="O35" i="116"/>
  <c r="O212" i="116"/>
  <c r="V18" i="104"/>
  <c r="V22" i="104"/>
  <c r="D56" i="68"/>
  <c r="D216" i="87"/>
  <c r="D216" i="92"/>
  <c r="D225" i="108"/>
  <c r="D225" i="106"/>
  <c r="C195" i="92"/>
  <c r="I204" i="79"/>
  <c r="D216" i="107"/>
  <c r="D216" i="68"/>
  <c r="V225" i="63"/>
  <c r="D225" i="110"/>
  <c r="C195" i="53"/>
  <c r="B65" i="100"/>
  <c r="T7" i="49"/>
  <c r="C190" i="107"/>
  <c r="P194" i="69"/>
  <c r="T24" i="83"/>
  <c r="H201" i="83" s="1"/>
  <c r="B82" i="72"/>
  <c r="B23" i="72" s="1"/>
  <c r="B200" i="72" s="1"/>
  <c r="P184" i="69"/>
  <c r="P184" i="75"/>
  <c r="P186" i="80"/>
  <c r="P188" i="75"/>
  <c r="R190" i="69"/>
  <c r="R190" i="80"/>
  <c r="P192" i="75"/>
  <c r="P192" i="65"/>
  <c r="P192" i="69"/>
  <c r="P196" i="80"/>
  <c r="P196" i="69"/>
  <c r="P196" i="65"/>
  <c r="R198" i="80"/>
  <c r="R198" i="69"/>
  <c r="P201" i="80"/>
  <c r="P201" i="69"/>
  <c r="P203" i="75"/>
  <c r="P205" i="75"/>
  <c r="P205" i="69"/>
  <c r="R207" i="69"/>
  <c r="R207" i="80"/>
  <c r="P210" i="75"/>
  <c r="P210" i="80"/>
  <c r="P212" i="75"/>
  <c r="P212" i="69"/>
  <c r="P212" i="80"/>
  <c r="P214" i="75"/>
  <c r="P216" i="80"/>
  <c r="P216" i="69"/>
  <c r="R219" i="75"/>
  <c r="R219" i="80"/>
  <c r="R219" i="69"/>
  <c r="R221" i="80"/>
  <c r="R221" i="65"/>
  <c r="R221" i="75"/>
  <c r="R223" i="80"/>
  <c r="R223" i="69"/>
  <c r="R227" i="80"/>
  <c r="R227" i="69"/>
  <c r="R227" i="75"/>
  <c r="R227" i="65"/>
  <c r="R229" i="75"/>
  <c r="R229" i="69"/>
  <c r="R229" i="80"/>
  <c r="C183" i="80"/>
  <c r="D184" i="80"/>
  <c r="D184" i="75"/>
  <c r="G187" i="80"/>
  <c r="E192" i="69"/>
  <c r="E192" i="75"/>
  <c r="S192" i="80"/>
  <c r="D195" i="75"/>
  <c r="D195" i="65"/>
  <c r="D196" i="75"/>
  <c r="D196" i="69"/>
  <c r="H196" i="75"/>
  <c r="E208" i="75"/>
  <c r="E208" i="69"/>
  <c r="E208" i="80"/>
  <c r="S209" i="75"/>
  <c r="F214" i="69"/>
  <c r="D216" i="80"/>
  <c r="D216" i="69"/>
  <c r="H216" i="65"/>
  <c r="H216" i="69"/>
  <c r="E217" i="75"/>
  <c r="E217" i="69"/>
  <c r="H220" i="80"/>
  <c r="H220" i="75"/>
  <c r="H220" i="116"/>
  <c r="D224" i="75"/>
  <c r="D224" i="65"/>
  <c r="D224" i="80"/>
  <c r="C226" i="69"/>
  <c r="G226" i="65"/>
  <c r="D216" i="54"/>
  <c r="D225" i="82"/>
  <c r="D225" i="84"/>
  <c r="C195" i="71"/>
  <c r="U195" i="69"/>
  <c r="R190" i="65"/>
  <c r="B57" i="102"/>
  <c r="L57" i="102" s="1"/>
  <c r="L190" i="65"/>
  <c r="E35" i="102"/>
  <c r="R229" i="65"/>
  <c r="B190" i="69"/>
  <c r="F48" i="102"/>
  <c r="F25" i="102"/>
  <c r="J190" i="75"/>
  <c r="N190" i="75"/>
  <c r="P224" i="75"/>
  <c r="J56" i="116"/>
  <c r="J233" i="116" s="1"/>
  <c r="AG233" i="116" s="1"/>
  <c r="F169" i="101"/>
  <c r="F51" i="101"/>
  <c r="B169" i="72"/>
  <c r="F137" i="101"/>
  <c r="F19" i="101"/>
  <c r="B137" i="72"/>
  <c r="S140" i="116"/>
  <c r="S22" i="117"/>
  <c r="S22" i="116" s="1"/>
  <c r="S199" i="116" s="1"/>
  <c r="R219" i="104"/>
  <c r="C190" i="86"/>
  <c r="P214" i="104"/>
  <c r="S233" i="104"/>
  <c r="R223" i="104"/>
  <c r="S209" i="116"/>
  <c r="P201" i="116"/>
  <c r="G211" i="116"/>
  <c r="P216" i="116"/>
  <c r="R192" i="75"/>
  <c r="R196" i="69"/>
  <c r="R196" i="80"/>
  <c r="R210" i="65"/>
  <c r="P224" i="65"/>
  <c r="P224" i="80"/>
  <c r="O47" i="116"/>
  <c r="O224" i="116"/>
  <c r="B48" i="116"/>
  <c r="B225" i="116" s="1"/>
  <c r="L48" i="116"/>
  <c r="L225" i="116" s="1"/>
  <c r="F49" i="116"/>
  <c r="I49" i="116"/>
  <c r="I226" i="116"/>
  <c r="M49" i="116"/>
  <c r="M226" i="116" s="1"/>
  <c r="F50" i="116"/>
  <c r="F227" i="116"/>
  <c r="L52" i="116"/>
  <c r="L229" i="116" s="1"/>
  <c r="O54" i="116"/>
  <c r="O231" i="116"/>
  <c r="H55" i="116"/>
  <c r="H232" i="116" s="1"/>
  <c r="C56" i="116"/>
  <c r="C233" i="116" s="1"/>
  <c r="F84" i="101"/>
  <c r="T25" i="104"/>
  <c r="D93" i="100"/>
  <c r="D34" i="100"/>
  <c r="D89" i="100"/>
  <c r="D77" i="100"/>
  <c r="D18" i="100"/>
  <c r="D194" i="100"/>
  <c r="D73" i="100"/>
  <c r="D14" i="100"/>
  <c r="D162" i="100"/>
  <c r="D44" i="100"/>
  <c r="D142" i="100"/>
  <c r="K142" i="100"/>
  <c r="D138" i="100"/>
  <c r="D20" i="100"/>
  <c r="D126" i="100"/>
  <c r="D8" i="100"/>
  <c r="E94" i="100"/>
  <c r="E35" i="100"/>
  <c r="B36" i="93"/>
  <c r="E55" i="100"/>
  <c r="R66" i="116"/>
  <c r="R7" i="117"/>
  <c r="R7" i="116" s="1"/>
  <c r="R184" i="116" s="1"/>
  <c r="R9" i="117"/>
  <c r="R9" i="116" s="1"/>
  <c r="R186" i="116" s="1"/>
  <c r="R68" i="116"/>
  <c r="S15" i="117"/>
  <c r="S15" i="116"/>
  <c r="S192" i="116" s="1"/>
  <c r="S74" i="116"/>
  <c r="S76" i="116"/>
  <c r="S17" i="117"/>
  <c r="S17" i="116"/>
  <c r="S194" i="116" s="1"/>
  <c r="R95" i="116"/>
  <c r="R36" i="117"/>
  <c r="R36" i="116"/>
  <c r="R213" i="116" s="1"/>
  <c r="E217" i="104"/>
  <c r="E233" i="104"/>
  <c r="C215" i="85"/>
  <c r="D224" i="104"/>
  <c r="T204" i="51"/>
  <c r="T110" i="115"/>
  <c r="T51" i="115" s="1"/>
  <c r="R194" i="104"/>
  <c r="R210" i="69"/>
  <c r="D198" i="65"/>
  <c r="G201" i="75"/>
  <c r="H206" i="75"/>
  <c r="K223" i="80"/>
  <c r="D34" i="43"/>
  <c r="O33" i="116"/>
  <c r="O210" i="116" s="1"/>
  <c r="J35" i="116"/>
  <c r="J212" i="116"/>
  <c r="B47" i="116"/>
  <c r="B224" i="116" s="1"/>
  <c r="L47" i="116"/>
  <c r="L224" i="116"/>
  <c r="F94" i="101"/>
  <c r="F35" i="101"/>
  <c r="T35" i="104"/>
  <c r="T212" i="104" s="1"/>
  <c r="B70" i="103"/>
  <c r="D70" i="103" s="1"/>
  <c r="F92" i="101"/>
  <c r="F33" i="101" s="1"/>
  <c r="T33" i="104"/>
  <c r="F88" i="101"/>
  <c r="F29" i="101"/>
  <c r="T29" i="104"/>
  <c r="R207" i="104"/>
  <c r="D220" i="104"/>
  <c r="D216" i="104"/>
  <c r="H197" i="65"/>
  <c r="K56" i="62"/>
  <c r="O32" i="116"/>
  <c r="O209" i="116" s="1"/>
  <c r="B50" i="84"/>
  <c r="B109" i="114"/>
  <c r="B50" i="114" s="1"/>
  <c r="B38" i="84"/>
  <c r="B97" i="114"/>
  <c r="J96" i="100" s="1"/>
  <c r="B34" i="84"/>
  <c r="B93" i="114"/>
  <c r="B34" i="114" s="1"/>
  <c r="B211" i="114" s="1"/>
  <c r="B55" i="85"/>
  <c r="T115" i="83"/>
  <c r="T114" i="120" s="1"/>
  <c r="T55" i="120" s="1"/>
  <c r="B43" i="85"/>
  <c r="B220" i="85"/>
  <c r="T103" i="83"/>
  <c r="T44" i="83" s="1"/>
  <c r="H221" i="83" s="1"/>
  <c r="V55" i="51"/>
  <c r="V114" i="49"/>
  <c r="V53" i="128" s="1"/>
  <c r="V55" i="49"/>
  <c r="V85" i="49"/>
  <c r="V24" i="128" s="1"/>
  <c r="V26" i="51"/>
  <c r="D62" i="102"/>
  <c r="I38" i="116"/>
  <c r="I215" i="116" s="1"/>
  <c r="D87" i="114"/>
  <c r="D28" i="114"/>
  <c r="D205" i="114" s="1"/>
  <c r="D28" i="84"/>
  <c r="D205" i="84"/>
  <c r="D69" i="114"/>
  <c r="D10" i="114" s="1"/>
  <c r="D187" i="114" s="1"/>
  <c r="D10" i="84"/>
  <c r="D187" i="84"/>
  <c r="V109" i="49"/>
  <c r="V50" i="51"/>
  <c r="P205" i="116"/>
  <c r="G195" i="116"/>
  <c r="C30" i="43"/>
  <c r="D221" i="104"/>
  <c r="R207" i="116"/>
  <c r="R222" i="69"/>
  <c r="G185" i="116"/>
  <c r="H190" i="65"/>
  <c r="E207" i="75"/>
  <c r="D219" i="69"/>
  <c r="T51" i="69"/>
  <c r="H38" i="100"/>
  <c r="T27" i="69"/>
  <c r="T204" i="69"/>
  <c r="D22" i="84"/>
  <c r="D64" i="114"/>
  <c r="D5" i="114" s="1"/>
  <c r="D5" i="84"/>
  <c r="G182" i="116"/>
  <c r="P203" i="116"/>
  <c r="K46" i="43"/>
  <c r="E195" i="69"/>
  <c r="H199" i="65"/>
  <c r="H200" i="69"/>
  <c r="E211" i="80"/>
  <c r="F220" i="80"/>
  <c r="M28" i="104"/>
  <c r="M205" i="104" s="1"/>
  <c r="J29" i="104"/>
  <c r="J206" i="104" s="1"/>
  <c r="B31" i="104"/>
  <c r="B208" i="104" s="1"/>
  <c r="F37" i="104"/>
  <c r="F214" i="104" s="1"/>
  <c r="C54" i="104"/>
  <c r="C231" i="104" s="1"/>
  <c r="M56" i="104"/>
  <c r="M233" i="104" s="1"/>
  <c r="I59" i="102" s="1"/>
  <c r="P34" i="116"/>
  <c r="P211" i="116"/>
  <c r="K43" i="116"/>
  <c r="I45" i="116"/>
  <c r="I222" i="116"/>
  <c r="I54" i="116"/>
  <c r="I231" i="116" s="1"/>
  <c r="S24" i="117"/>
  <c r="V37" i="104"/>
  <c r="D110" i="114"/>
  <c r="D51" i="84"/>
  <c r="D56" i="82"/>
  <c r="D233" i="82" s="1"/>
  <c r="R13" i="104"/>
  <c r="S22" i="104"/>
  <c r="S199" i="104"/>
  <c r="M23" i="104"/>
  <c r="M200" i="104"/>
  <c r="R23" i="104"/>
  <c r="R200" i="104" s="1"/>
  <c r="L24" i="104"/>
  <c r="L201" i="104"/>
  <c r="P24" i="104"/>
  <c r="P201" i="104"/>
  <c r="G25" i="104"/>
  <c r="G202" i="104"/>
  <c r="K25" i="104"/>
  <c r="K202" i="104" s="1"/>
  <c r="O25" i="104"/>
  <c r="O202" i="104"/>
  <c r="J28" i="104"/>
  <c r="J205" i="104"/>
  <c r="C31" i="104"/>
  <c r="C208" i="104"/>
  <c r="P32" i="104"/>
  <c r="P209" i="104" s="1"/>
  <c r="I33" i="104"/>
  <c r="I210" i="104"/>
  <c r="I38" i="104"/>
  <c r="I215" i="104"/>
  <c r="M38" i="104"/>
  <c r="M215" i="104" s="1"/>
  <c r="O40" i="104"/>
  <c r="O217" i="104" s="1"/>
  <c r="L48" i="104"/>
  <c r="L225" i="104"/>
  <c r="C49" i="104"/>
  <c r="C226" i="104"/>
  <c r="E51" i="104"/>
  <c r="E228" i="104" s="1"/>
  <c r="P52" i="104"/>
  <c r="P229" i="104" s="1"/>
  <c r="C53" i="104"/>
  <c r="C230" i="104"/>
  <c r="G53" i="104"/>
  <c r="G230" i="104"/>
  <c r="S54" i="104"/>
  <c r="S231" i="104" s="1"/>
  <c r="L11" i="116"/>
  <c r="L188" i="116"/>
  <c r="G13" i="116"/>
  <c r="G190" i="116" s="1"/>
  <c r="N19" i="116"/>
  <c r="N196" i="116" s="1"/>
  <c r="N36" i="116"/>
  <c r="N213" i="116" s="1"/>
  <c r="M43" i="116"/>
  <c r="M220" i="116"/>
  <c r="M48" i="116"/>
  <c r="M225" i="116" s="1"/>
  <c r="T12" i="104"/>
  <c r="B66" i="103"/>
  <c r="B58" i="103"/>
  <c r="D58" i="103" s="1"/>
  <c r="B54" i="103"/>
  <c r="D54" i="103" s="1"/>
  <c r="C52" i="101"/>
  <c r="D5" i="101"/>
  <c r="D33" i="101"/>
  <c r="H50" i="101"/>
  <c r="H20" i="101"/>
  <c r="D210" i="107"/>
  <c r="V44" i="104"/>
  <c r="V221" i="104" s="1"/>
  <c r="N9" i="104"/>
  <c r="N186" i="104" s="1"/>
  <c r="E10" i="104"/>
  <c r="E187" i="104"/>
  <c r="I10" i="104"/>
  <c r="I187" i="104" s="1"/>
  <c r="M10" i="104"/>
  <c r="M187" i="104" s="1"/>
  <c r="L11" i="104"/>
  <c r="L188" i="104" s="1"/>
  <c r="I21" i="104"/>
  <c r="I198" i="104"/>
  <c r="N23" i="104"/>
  <c r="N200" i="104" s="1"/>
  <c r="M31" i="104"/>
  <c r="M208" i="104" s="1"/>
  <c r="R31" i="104"/>
  <c r="R208" i="104" s="1"/>
  <c r="J34" i="104"/>
  <c r="J211" i="104"/>
  <c r="N34" i="104"/>
  <c r="N211" i="104" s="1"/>
  <c r="S34" i="104"/>
  <c r="S211" i="104" s="1"/>
  <c r="D36" i="104"/>
  <c r="D213" i="104" s="1"/>
  <c r="H36" i="104"/>
  <c r="L36" i="104"/>
  <c r="L213" i="104"/>
  <c r="J38" i="104"/>
  <c r="J215" i="104"/>
  <c r="E41" i="104"/>
  <c r="E218" i="104" s="1"/>
  <c r="S43" i="104"/>
  <c r="S220" i="104" s="1"/>
  <c r="E44" i="104"/>
  <c r="H44" i="104"/>
  <c r="H221" i="104" s="1"/>
  <c r="B46" i="104"/>
  <c r="B223" i="104" s="1"/>
  <c r="J46" i="104"/>
  <c r="J223" i="104" s="1"/>
  <c r="S46" i="104"/>
  <c r="S223" i="104"/>
  <c r="E47" i="104"/>
  <c r="E224" i="104" s="1"/>
  <c r="D48" i="104"/>
  <c r="D225" i="104" s="1"/>
  <c r="L52" i="104"/>
  <c r="L229" i="104" s="1"/>
  <c r="R55" i="104"/>
  <c r="R232" i="104"/>
  <c r="P10" i="104"/>
  <c r="P187" i="104" s="1"/>
  <c r="D31" i="43"/>
  <c r="D39" i="43"/>
  <c r="P13" i="116"/>
  <c r="E30" i="116"/>
  <c r="E207" i="116" s="1"/>
  <c r="P30" i="116"/>
  <c r="P31" i="116"/>
  <c r="M39" i="116"/>
  <c r="M216" i="116"/>
  <c r="N41" i="116"/>
  <c r="N218" i="116"/>
  <c r="N43" i="116"/>
  <c r="N220" i="116"/>
  <c r="H54" i="116"/>
  <c r="H231" i="116"/>
  <c r="L54" i="116"/>
  <c r="L231" i="116"/>
  <c r="F55" i="100"/>
  <c r="C67" i="103"/>
  <c r="C59" i="103"/>
  <c r="C55" i="103"/>
  <c r="D47" i="100"/>
  <c r="D43" i="101"/>
  <c r="D23" i="101"/>
  <c r="D199" i="101"/>
  <c r="D19" i="101"/>
  <c r="R20" i="117"/>
  <c r="R20" i="116" s="1"/>
  <c r="R197" i="116" s="1"/>
  <c r="R45" i="117"/>
  <c r="R45" i="116"/>
  <c r="R222" i="116" s="1"/>
  <c r="V28" i="116"/>
  <c r="V30" i="116"/>
  <c r="V34" i="116"/>
  <c r="V44" i="116"/>
  <c r="V221" i="116"/>
  <c r="V50" i="116"/>
  <c r="V82" i="83"/>
  <c r="V81" i="115" s="1"/>
  <c r="V22" i="115" s="1"/>
  <c r="D56" i="53"/>
  <c r="D89" i="72"/>
  <c r="D30" i="72" s="1"/>
  <c r="D207" i="72" s="1"/>
  <c r="D221" i="59"/>
  <c r="D221" i="108"/>
  <c r="D221" i="53"/>
  <c r="D221" i="90"/>
  <c r="D221" i="111"/>
  <c r="V221" i="63"/>
  <c r="D229" i="108"/>
  <c r="D229" i="92"/>
  <c r="D229" i="107"/>
  <c r="T71" i="115"/>
  <c r="T12" i="115" s="1"/>
  <c r="T13" i="83"/>
  <c r="I71" i="101"/>
  <c r="I12" i="101"/>
  <c r="B71" i="72"/>
  <c r="V229" i="116"/>
  <c r="X19" i="103"/>
  <c r="Z19" i="103"/>
  <c r="B22" i="114"/>
  <c r="R222" i="104"/>
  <c r="R185" i="75"/>
  <c r="R228" i="65"/>
  <c r="R211" i="75"/>
  <c r="R220" i="75"/>
  <c r="S192" i="104"/>
  <c r="G184" i="116"/>
  <c r="U233" i="63"/>
  <c r="C233" i="108"/>
  <c r="C233" i="91"/>
  <c r="J233" i="79"/>
  <c r="C233" i="78"/>
  <c r="U233" i="65"/>
  <c r="C233" i="86"/>
  <c r="C233" i="90"/>
  <c r="F12" i="101"/>
  <c r="G190" i="104"/>
  <c r="Y25" i="103"/>
  <c r="Z25" i="103"/>
  <c r="R222" i="75"/>
  <c r="R220" i="69"/>
  <c r="R193" i="69"/>
  <c r="P217" i="65"/>
  <c r="R222" i="65"/>
  <c r="E200" i="104"/>
  <c r="G203" i="104"/>
  <c r="D221" i="85"/>
  <c r="U233" i="104"/>
  <c r="C233" i="70"/>
  <c r="C233" i="92"/>
  <c r="C233" i="66"/>
  <c r="U233" i="62"/>
  <c r="T98" i="120"/>
  <c r="T39" i="120" s="1"/>
  <c r="T48" i="49"/>
  <c r="T225" i="56" s="1"/>
  <c r="P198" i="80"/>
  <c r="P215" i="65"/>
  <c r="D22" i="100"/>
  <c r="D198" i="100"/>
  <c r="G223" i="65"/>
  <c r="S232" i="104"/>
  <c r="L6" i="104"/>
  <c r="L183" i="104" s="1"/>
  <c r="G7" i="104"/>
  <c r="G184" i="104" s="1"/>
  <c r="D12" i="104"/>
  <c r="D189" i="104" s="1"/>
  <c r="I26" i="104"/>
  <c r="I203" i="104"/>
  <c r="D31" i="104"/>
  <c r="D208" i="104" s="1"/>
  <c r="S38" i="104"/>
  <c r="S215" i="104" s="1"/>
  <c r="E39" i="104"/>
  <c r="E216" i="104" s="1"/>
  <c r="I39" i="104"/>
  <c r="I216" i="104"/>
  <c r="H46" i="104"/>
  <c r="H223" i="104" s="1"/>
  <c r="P46" i="104"/>
  <c r="P223" i="104" s="1"/>
  <c r="S53" i="104"/>
  <c r="S230" i="104" s="1"/>
  <c r="H55" i="104"/>
  <c r="H232" i="104" s="1"/>
  <c r="K56" i="104"/>
  <c r="K233" i="104" s="1"/>
  <c r="I57" i="102" s="1"/>
  <c r="K42" i="104"/>
  <c r="K219" i="104" s="1"/>
  <c r="J48" i="104"/>
  <c r="J225" i="104" s="1"/>
  <c r="F35" i="100"/>
  <c r="F19" i="100"/>
  <c r="F15" i="100"/>
  <c r="B65" i="103"/>
  <c r="D65" i="103" s="1"/>
  <c r="C66" i="103"/>
  <c r="C62" i="103"/>
  <c r="D62" i="103" s="1"/>
  <c r="B14" i="104"/>
  <c r="B191" i="104" s="1"/>
  <c r="P22" i="104"/>
  <c r="E25" i="104"/>
  <c r="E202" i="104" s="1"/>
  <c r="I25" i="104"/>
  <c r="I202" i="104"/>
  <c r="M32" i="104"/>
  <c r="M209" i="104"/>
  <c r="D45" i="104"/>
  <c r="D222" i="104"/>
  <c r="J45" i="104"/>
  <c r="J222" i="104" s="1"/>
  <c r="P209" i="80"/>
  <c r="M48" i="103"/>
  <c r="B64" i="103"/>
  <c r="T28" i="104"/>
  <c r="C57" i="103"/>
  <c r="D57" i="103" s="1"/>
  <c r="T80" i="83"/>
  <c r="T21" i="83" s="1"/>
  <c r="D222" i="65"/>
  <c r="P200" i="65"/>
  <c r="D5" i="104"/>
  <c r="D182" i="104" s="1"/>
  <c r="F9" i="104"/>
  <c r="F186" i="104" s="1"/>
  <c r="K12" i="104"/>
  <c r="K189" i="104"/>
  <c r="C17" i="104"/>
  <c r="C194" i="104" s="1"/>
  <c r="K21" i="104"/>
  <c r="K198" i="104" s="1"/>
  <c r="L26" i="104"/>
  <c r="L203" i="104" s="1"/>
  <c r="P39" i="104"/>
  <c r="P216" i="104"/>
  <c r="G40" i="104"/>
  <c r="G217" i="104" s="1"/>
  <c r="F44" i="104"/>
  <c r="F221" i="104" s="1"/>
  <c r="P50" i="104"/>
  <c r="P227" i="104" s="1"/>
  <c r="J52" i="104"/>
  <c r="J229" i="104"/>
  <c r="O18" i="104"/>
  <c r="O195" i="104" s="1"/>
  <c r="D54" i="104"/>
  <c r="P208" i="116"/>
  <c r="F31" i="101"/>
  <c r="B67" i="103"/>
  <c r="B63" i="103"/>
  <c r="D63" i="103" s="1"/>
  <c r="B59" i="103"/>
  <c r="B55" i="103"/>
  <c r="C68" i="103"/>
  <c r="D68" i="103" s="1"/>
  <c r="C64" i="103"/>
  <c r="C60" i="103"/>
  <c r="D60" i="103" s="1"/>
  <c r="C56" i="103"/>
  <c r="D56" i="103"/>
  <c r="D23" i="100"/>
  <c r="D15" i="100"/>
  <c r="E12" i="100"/>
  <c r="E25" i="100"/>
  <c r="G28" i="100"/>
  <c r="G24" i="100"/>
  <c r="G16" i="100"/>
  <c r="G8" i="100"/>
  <c r="C6" i="101"/>
  <c r="C182" i="101"/>
  <c r="D13" i="101"/>
  <c r="S7" i="116"/>
  <c r="S184" i="116" s="1"/>
  <c r="S24" i="116"/>
  <c r="S201" i="116" s="1"/>
  <c r="S207" i="75"/>
  <c r="S40" i="117"/>
  <c r="S40" i="116" s="1"/>
  <c r="S217" i="116" s="1"/>
  <c r="S225" i="65"/>
  <c r="S53" i="116"/>
  <c r="S230" i="116" s="1"/>
  <c r="R26" i="117"/>
  <c r="R26" i="116"/>
  <c r="R203" i="116" s="1"/>
  <c r="R146" i="116"/>
  <c r="S37" i="117"/>
  <c r="S37" i="116" s="1"/>
  <c r="S214" i="116" s="1"/>
  <c r="S43" i="117"/>
  <c r="S43" i="116" s="1"/>
  <c r="S220" i="116" s="1"/>
  <c r="C46" i="103"/>
  <c r="C34" i="103"/>
  <c r="D34" i="103"/>
  <c r="V56" i="76"/>
  <c r="G46" i="100"/>
  <c r="G38" i="100"/>
  <c r="G34" i="100"/>
  <c r="G30" i="100"/>
  <c r="G22" i="100"/>
  <c r="G198" i="100" s="1"/>
  <c r="G18" i="100"/>
  <c r="G194" i="100" s="1"/>
  <c r="G14" i="100"/>
  <c r="G10" i="100"/>
  <c r="G6" i="100"/>
  <c r="R23" i="117"/>
  <c r="R23" i="116" s="1"/>
  <c r="R200" i="116" s="1"/>
  <c r="R27" i="117"/>
  <c r="R27" i="116"/>
  <c r="R204" i="116"/>
  <c r="R54" i="117"/>
  <c r="R54" i="116" s="1"/>
  <c r="R231" i="116" s="1"/>
  <c r="S20" i="117"/>
  <c r="S20" i="116"/>
  <c r="S197" i="116" s="1"/>
  <c r="R38" i="117"/>
  <c r="R38" i="116" s="1"/>
  <c r="R215" i="116" s="1"/>
  <c r="R55" i="117"/>
  <c r="R55" i="116"/>
  <c r="R232" i="116" s="1"/>
  <c r="C47" i="103"/>
  <c r="D47" i="103"/>
  <c r="C45" i="103"/>
  <c r="D45" i="103"/>
  <c r="C33" i="103"/>
  <c r="D33" i="103"/>
  <c r="U8" i="104"/>
  <c r="U11" i="104"/>
  <c r="U24" i="104"/>
  <c r="D43" i="93"/>
  <c r="D39" i="93"/>
  <c r="D216" i="93" s="1"/>
  <c r="D35" i="93"/>
  <c r="D92" i="114"/>
  <c r="D33" i="114" s="1"/>
  <c r="D210" i="114" s="1"/>
  <c r="S187" i="69"/>
  <c r="S19" i="116"/>
  <c r="S196" i="116" s="1"/>
  <c r="S21" i="116"/>
  <c r="S198" i="116" s="1"/>
  <c r="C44" i="103"/>
  <c r="C40" i="103"/>
  <c r="D40" i="103"/>
  <c r="C36" i="103"/>
  <c r="D36" i="103"/>
  <c r="U34" i="104"/>
  <c r="V13" i="104"/>
  <c r="D103" i="114"/>
  <c r="D44" i="114"/>
  <c r="D221" i="114" s="1"/>
  <c r="C43" i="103"/>
  <c r="D43" i="103"/>
  <c r="C39" i="103"/>
  <c r="D39" i="103"/>
  <c r="C35" i="103"/>
  <c r="D35" i="103"/>
  <c r="V13" i="116"/>
  <c r="D26" i="93"/>
  <c r="D24" i="93"/>
  <c r="D22" i="93"/>
  <c r="D20" i="93"/>
  <c r="D197" i="93" s="1"/>
  <c r="D16" i="93"/>
  <c r="D14" i="93"/>
  <c r="D12" i="93"/>
  <c r="D10" i="93"/>
  <c r="D187" i="93" s="1"/>
  <c r="D8" i="93"/>
  <c r="D6" i="93"/>
  <c r="D76" i="114"/>
  <c r="D17" i="114" s="1"/>
  <c r="D194" i="114" s="1"/>
  <c r="Z24" i="103"/>
  <c r="S217" i="80"/>
  <c r="S217" i="69"/>
  <c r="G192" i="75"/>
  <c r="G192" i="80"/>
  <c r="G192" i="69"/>
  <c r="G192" i="65"/>
  <c r="F185" i="69"/>
  <c r="F185" i="80"/>
  <c r="D218" i="80"/>
  <c r="D218" i="75"/>
  <c r="D218" i="69"/>
  <c r="H200" i="80"/>
  <c r="G226" i="116"/>
  <c r="H218" i="69"/>
  <c r="G191" i="116"/>
  <c r="G208" i="69"/>
  <c r="E205" i="65"/>
  <c r="S201" i="75"/>
  <c r="D42" i="103"/>
  <c r="D219" i="65"/>
  <c r="D215" i="75"/>
  <c r="G222" i="104"/>
  <c r="H214" i="104"/>
  <c r="H214" i="69"/>
  <c r="D192" i="65"/>
  <c r="F212" i="104"/>
  <c r="H210" i="116"/>
  <c r="G197" i="69"/>
  <c r="S211" i="69"/>
  <c r="C207" i="80"/>
  <c r="F207" i="104"/>
  <c r="H230" i="104"/>
  <c r="F206" i="65"/>
  <c r="F227" i="80"/>
  <c r="S205" i="65"/>
  <c r="G209" i="104"/>
  <c r="E201" i="75"/>
  <c r="D192" i="69"/>
  <c r="D227" i="104"/>
  <c r="H204" i="104"/>
  <c r="D193" i="80"/>
  <c r="G213" i="69"/>
  <c r="F225" i="65"/>
  <c r="S188" i="104"/>
  <c r="D182" i="65"/>
  <c r="F217" i="75"/>
  <c r="S195" i="75"/>
  <c r="S195" i="80"/>
  <c r="E194" i="69"/>
  <c r="F189" i="65"/>
  <c r="C213" i="69"/>
  <c r="D210" i="80"/>
  <c r="H223" i="80"/>
  <c r="C197" i="69"/>
  <c r="S224" i="75"/>
  <c r="H200" i="116"/>
  <c r="S231" i="116"/>
  <c r="H204" i="80"/>
  <c r="F221" i="69"/>
  <c r="D204" i="75"/>
  <c r="C203" i="65"/>
  <c r="E218" i="69"/>
  <c r="F206" i="80"/>
  <c r="G203" i="75"/>
  <c r="F184" i="75"/>
  <c r="H230" i="75"/>
  <c r="G228" i="80"/>
  <c r="C207" i="65"/>
  <c r="G192" i="116"/>
  <c r="C207" i="69"/>
  <c r="E201" i="80"/>
  <c r="F196" i="65"/>
  <c r="S232" i="65"/>
  <c r="H223" i="69"/>
  <c r="G208" i="80"/>
  <c r="C190" i="104"/>
  <c r="C198" i="65"/>
  <c r="E232" i="75"/>
  <c r="E200" i="65"/>
  <c r="G226" i="104"/>
  <c r="E224" i="65"/>
  <c r="H219" i="80"/>
  <c r="C185" i="69"/>
  <c r="S188" i="65"/>
  <c r="D227" i="69"/>
  <c r="E220" i="65"/>
  <c r="H199" i="116"/>
  <c r="H193" i="75"/>
  <c r="G190" i="69"/>
  <c r="C190" i="75"/>
  <c r="E224" i="69"/>
  <c r="S225" i="75"/>
  <c r="E200" i="75"/>
  <c r="C213" i="65"/>
  <c r="S232" i="69"/>
  <c r="C213" i="75"/>
  <c r="S28" i="117"/>
  <c r="S28" i="116"/>
  <c r="S205" i="116" s="1"/>
  <c r="R21" i="117"/>
  <c r="R21" i="116"/>
  <c r="R198" i="116" s="1"/>
  <c r="S14" i="117"/>
  <c r="S14" i="116" s="1"/>
  <c r="S191" i="116" s="1"/>
  <c r="H223" i="116"/>
  <c r="S112" i="116"/>
  <c r="S5" i="117"/>
  <c r="S5" i="116"/>
  <c r="S182" i="116" s="1"/>
  <c r="S47" i="117"/>
  <c r="S47" i="116"/>
  <c r="S224" i="116" s="1"/>
  <c r="S39" i="117"/>
  <c r="S39" i="116" s="1"/>
  <c r="S216" i="116" s="1"/>
  <c r="S187" i="75"/>
  <c r="S225" i="104"/>
  <c r="S207" i="65"/>
  <c r="E188" i="80"/>
  <c r="D193" i="75"/>
  <c r="D185" i="80"/>
  <c r="C202" i="80"/>
  <c r="C202" i="75"/>
  <c r="D230" i="75"/>
  <c r="D230" i="104"/>
  <c r="C225" i="65"/>
  <c r="G207" i="80"/>
  <c r="H200" i="75"/>
  <c r="G226" i="69"/>
  <c r="F225" i="80"/>
  <c r="H218" i="80"/>
  <c r="G203" i="116"/>
  <c r="G191" i="104"/>
  <c r="C184" i="80"/>
  <c r="C184" i="65"/>
  <c r="E211" i="75"/>
  <c r="G208" i="116"/>
  <c r="S188" i="69"/>
  <c r="F217" i="80"/>
  <c r="E205" i="75"/>
  <c r="S201" i="80"/>
  <c r="F195" i="69"/>
  <c r="D198" i="69"/>
  <c r="H229" i="75"/>
  <c r="C185" i="65"/>
  <c r="E231" i="80"/>
  <c r="E210" i="69"/>
  <c r="C189" i="80"/>
  <c r="D214" i="75"/>
  <c r="H215" i="75"/>
  <c r="E201" i="69"/>
  <c r="S224" i="69"/>
  <c r="E215" i="75"/>
  <c r="D215" i="104"/>
  <c r="F183" i="80"/>
  <c r="E201" i="104"/>
  <c r="F218" i="104"/>
  <c r="E211" i="104"/>
  <c r="H218" i="104"/>
  <c r="F189" i="80"/>
  <c r="F220" i="65"/>
  <c r="S216" i="75"/>
  <c r="H214" i="75"/>
  <c r="D192" i="75"/>
  <c r="C32" i="43"/>
  <c r="F32" i="43" s="1"/>
  <c r="H32" i="43" s="1"/>
  <c r="C195" i="75"/>
  <c r="G185" i="104"/>
  <c r="H204" i="116"/>
  <c r="D186" i="80"/>
  <c r="H222" i="116"/>
  <c r="H210" i="80"/>
  <c r="G197" i="80"/>
  <c r="E214" i="69"/>
  <c r="C207" i="75"/>
  <c r="F218" i="69"/>
  <c r="H213" i="75"/>
  <c r="F196" i="80"/>
  <c r="D191" i="65"/>
  <c r="H203" i="104"/>
  <c r="G202" i="69"/>
  <c r="C222" i="104"/>
  <c r="F207" i="75"/>
  <c r="H203" i="75"/>
  <c r="C203" i="75"/>
  <c r="S214" i="75"/>
  <c r="S215" i="69"/>
  <c r="G196" i="80"/>
  <c r="G196" i="69"/>
  <c r="F201" i="80"/>
  <c r="S205" i="104"/>
  <c r="G233" i="75"/>
  <c r="S223" i="80"/>
  <c r="G228" i="69"/>
  <c r="S214" i="69"/>
  <c r="S205" i="69"/>
  <c r="H215" i="104"/>
  <c r="E218" i="65"/>
  <c r="D197" i="69"/>
  <c r="D222" i="80"/>
  <c r="G221" i="80"/>
  <c r="F186" i="80"/>
  <c r="S216" i="65"/>
  <c r="C198" i="69"/>
  <c r="H198" i="104"/>
  <c r="C218" i="104"/>
  <c r="G186" i="104"/>
  <c r="H228" i="116"/>
  <c r="F202" i="69"/>
  <c r="S232" i="75"/>
  <c r="F205" i="80"/>
  <c r="S200" i="80"/>
  <c r="S194" i="69"/>
  <c r="G186" i="65"/>
  <c r="D223" i="75"/>
  <c r="E211" i="69"/>
  <c r="F186" i="69"/>
  <c r="H230" i="65"/>
  <c r="D226" i="104"/>
  <c r="S223" i="69"/>
  <c r="G221" i="65"/>
  <c r="E219" i="75"/>
  <c r="S207" i="80"/>
  <c r="S188" i="80"/>
  <c r="F188" i="69"/>
  <c r="G187" i="75"/>
  <c r="C37" i="43"/>
  <c r="F37" i="43" s="1"/>
  <c r="C228" i="69"/>
  <c r="D227" i="65"/>
  <c r="D227" i="80"/>
  <c r="E220" i="75"/>
  <c r="H209" i="75"/>
  <c r="H199" i="69"/>
  <c r="C196" i="80"/>
  <c r="H193" i="69"/>
  <c r="S183" i="65"/>
  <c r="G184" i="75"/>
  <c r="R47" i="117"/>
  <c r="R47" i="116" s="1"/>
  <c r="R224" i="116" s="1"/>
  <c r="D185" i="104"/>
  <c r="S187" i="104"/>
  <c r="F189" i="69"/>
  <c r="E224" i="80"/>
  <c r="F202" i="75"/>
  <c r="S194" i="80"/>
  <c r="S56" i="117"/>
  <c r="S56" i="116"/>
  <c r="S233" i="116" s="1"/>
  <c r="AP233" i="116" s="1"/>
  <c r="BL233" i="116" s="1"/>
  <c r="G225" i="75"/>
  <c r="S231" i="75"/>
  <c r="G212" i="75"/>
  <c r="S42" i="117"/>
  <c r="S42" i="116"/>
  <c r="S219" i="116" s="1"/>
  <c r="D226" i="75"/>
  <c r="D182" i="75"/>
  <c r="D228" i="75"/>
  <c r="S51" i="117"/>
  <c r="S51" i="116"/>
  <c r="S228" i="116" s="1"/>
  <c r="D218" i="104"/>
  <c r="S230" i="80"/>
  <c r="C36" i="43"/>
  <c r="F36" i="43" s="1"/>
  <c r="H36" i="43" s="1"/>
  <c r="S31" i="117"/>
  <c r="S31" i="116" s="1"/>
  <c r="S208" i="116" s="1"/>
  <c r="R32" i="117"/>
  <c r="R32" i="116" s="1"/>
  <c r="R209" i="116" s="1"/>
  <c r="H215" i="116"/>
  <c r="S26" i="117"/>
  <c r="S26" i="116" s="1"/>
  <c r="S203" i="116" s="1"/>
  <c r="S55" i="117"/>
  <c r="S55" i="116" s="1"/>
  <c r="S232" i="116" s="1"/>
  <c r="S94" i="116"/>
  <c r="S45" i="117"/>
  <c r="S45" i="116"/>
  <c r="S222" i="116" s="1"/>
  <c r="R86" i="116"/>
  <c r="G217" i="75"/>
  <c r="R42" i="117"/>
  <c r="R42" i="116" s="1"/>
  <c r="R219" i="116" s="1"/>
  <c r="R22" i="117"/>
  <c r="R22" i="116" s="1"/>
  <c r="R199" i="116" s="1"/>
  <c r="S13" i="117"/>
  <c r="S13" i="116" s="1"/>
  <c r="S190" i="116" s="1"/>
  <c r="C33" i="43"/>
  <c r="F33" i="43" s="1"/>
  <c r="H33" i="43" s="1"/>
  <c r="S187" i="65"/>
  <c r="S225" i="69"/>
  <c r="F185" i="104"/>
  <c r="G197" i="104"/>
  <c r="H213" i="104"/>
  <c r="S216" i="104"/>
  <c r="D230" i="69"/>
  <c r="S219" i="104"/>
  <c r="C232" i="75"/>
  <c r="G191" i="75"/>
  <c r="C187" i="80"/>
  <c r="D214" i="69"/>
  <c r="G186" i="80"/>
  <c r="E219" i="80"/>
  <c r="E223" i="104"/>
  <c r="H200" i="104"/>
  <c r="E223" i="80"/>
  <c r="D223" i="69"/>
  <c r="D219" i="75"/>
  <c r="E231" i="69"/>
  <c r="E210" i="75"/>
  <c r="H215" i="69"/>
  <c r="S224" i="80"/>
  <c r="D215" i="69"/>
  <c r="D208" i="80"/>
  <c r="C198" i="104"/>
  <c r="G196" i="104"/>
  <c r="H209" i="104"/>
  <c r="E195" i="104"/>
  <c r="F189" i="75"/>
  <c r="F220" i="69"/>
  <c r="C187" i="65"/>
  <c r="H192" i="104"/>
  <c r="F195" i="104"/>
  <c r="H210" i="75"/>
  <c r="C196" i="69"/>
  <c r="H215" i="80"/>
  <c r="C222" i="75"/>
  <c r="F221" i="80"/>
  <c r="F218" i="75"/>
  <c r="E216" i="69"/>
  <c r="H213" i="65"/>
  <c r="G202" i="80"/>
  <c r="E220" i="80"/>
  <c r="G202" i="65"/>
  <c r="C203" i="80"/>
  <c r="H209" i="116"/>
  <c r="S219" i="80"/>
  <c r="G209" i="69"/>
  <c r="S220" i="69"/>
  <c r="F227" i="69"/>
  <c r="H230" i="69"/>
  <c r="G233" i="69"/>
  <c r="G233" i="80"/>
  <c r="G203" i="80"/>
  <c r="C217" i="75"/>
  <c r="S217" i="104"/>
  <c r="D204" i="104"/>
  <c r="S207" i="104"/>
  <c r="D222" i="69"/>
  <c r="F186" i="65"/>
  <c r="C197" i="80"/>
  <c r="R29" i="117"/>
  <c r="R29" i="116"/>
  <c r="R206" i="116" s="1"/>
  <c r="S44" i="117"/>
  <c r="S44" i="116"/>
  <c r="S221" i="116" s="1"/>
  <c r="G206" i="104"/>
  <c r="D193" i="104"/>
  <c r="H228" i="65"/>
  <c r="C39" i="43"/>
  <c r="C29" i="43"/>
  <c r="S194" i="75"/>
  <c r="G186" i="116"/>
  <c r="S231" i="80"/>
  <c r="F225" i="75"/>
  <c r="F220" i="104"/>
  <c r="E216" i="75"/>
  <c r="D191" i="80"/>
  <c r="C233" i="75"/>
  <c r="G226" i="75"/>
  <c r="F212" i="69"/>
  <c r="S207" i="69"/>
  <c r="C190" i="65"/>
  <c r="C185" i="80"/>
  <c r="G187" i="104"/>
  <c r="G187" i="69"/>
  <c r="C218" i="65"/>
  <c r="E214" i="65"/>
  <c r="C212" i="65"/>
  <c r="C191" i="104"/>
  <c r="C228" i="104"/>
  <c r="D191" i="104"/>
  <c r="C233" i="104"/>
  <c r="F206" i="104"/>
  <c r="D213" i="80"/>
  <c r="R17" i="117"/>
  <c r="R17" i="116" s="1"/>
  <c r="R194" i="116" s="1"/>
  <c r="R39" i="117"/>
  <c r="R39" i="116"/>
  <c r="R216" i="116" s="1"/>
  <c r="G212" i="104"/>
  <c r="D37" i="103"/>
  <c r="C25" i="43"/>
  <c r="F25" i="43" s="1"/>
  <c r="H25" i="43" s="1"/>
  <c r="S83" i="116"/>
  <c r="S8" i="117"/>
  <c r="S8" i="116" s="1"/>
  <c r="S185" i="116" s="1"/>
  <c r="S33" i="117"/>
  <c r="S33" i="116"/>
  <c r="S210" i="116"/>
  <c r="R79" i="116"/>
  <c r="G217" i="80"/>
  <c r="R48" i="117"/>
  <c r="R48" i="116" s="1"/>
  <c r="R225" i="116" s="1"/>
  <c r="R8" i="117"/>
  <c r="R8" i="116"/>
  <c r="R185" i="116"/>
  <c r="R40" i="117"/>
  <c r="R40" i="116" s="1"/>
  <c r="R217" i="116" s="1"/>
  <c r="G212" i="116"/>
  <c r="D187" i="75"/>
  <c r="D187" i="80"/>
  <c r="D187" i="69"/>
  <c r="H191" i="69"/>
  <c r="H191" i="80"/>
  <c r="H191" i="75"/>
  <c r="H198" i="116"/>
  <c r="H198" i="69"/>
  <c r="H198" i="80"/>
  <c r="F201" i="104"/>
  <c r="H208" i="69"/>
  <c r="H208" i="116"/>
  <c r="E229" i="75"/>
  <c r="E229" i="69"/>
  <c r="E229" i="80"/>
  <c r="V205" i="104"/>
  <c r="V205" i="65"/>
  <c r="V216" i="63"/>
  <c r="D216" i="73"/>
  <c r="J107" i="48"/>
  <c r="V229" i="80"/>
  <c r="D229" i="71"/>
  <c r="D229" i="110"/>
  <c r="V216" i="116"/>
  <c r="V216" i="62"/>
  <c r="D216" i="106"/>
  <c r="V216" i="80"/>
  <c r="D229" i="109"/>
  <c r="V229" i="63"/>
  <c r="T65" i="120"/>
  <c r="T6" i="120"/>
  <c r="T183" i="120" s="1"/>
  <c r="V225" i="65"/>
  <c r="D225" i="53"/>
  <c r="D225" i="54"/>
  <c r="D225" i="90"/>
  <c r="V196" i="62"/>
  <c r="D196" i="92"/>
  <c r="V196" i="63"/>
  <c r="V196" i="80"/>
  <c r="D196" i="53"/>
  <c r="D205" i="68"/>
  <c r="V225" i="75"/>
  <c r="U232" i="116"/>
  <c r="D225" i="73"/>
  <c r="D205" i="53"/>
  <c r="V225" i="112"/>
  <c r="V225" i="80"/>
  <c r="V205" i="61"/>
  <c r="V205" i="62"/>
  <c r="B184" i="73"/>
  <c r="H208" i="75"/>
  <c r="C232" i="54"/>
  <c r="F201" i="65"/>
  <c r="C195" i="84"/>
  <c r="C195" i="70"/>
  <c r="C195" i="90"/>
  <c r="U195" i="62"/>
  <c r="C195" i="59"/>
  <c r="H185" i="69"/>
  <c r="H185" i="75"/>
  <c r="H189" i="80"/>
  <c r="H189" i="75"/>
  <c r="H189" i="69"/>
  <c r="D207" i="80"/>
  <c r="C216" i="69"/>
  <c r="C216" i="80"/>
  <c r="C216" i="104"/>
  <c r="C216" i="65"/>
  <c r="C216" i="75"/>
  <c r="G224" i="75"/>
  <c r="G224" i="116"/>
  <c r="G224" i="69"/>
  <c r="H225" i="116"/>
  <c r="H225" i="65"/>
  <c r="H225" i="69"/>
  <c r="V216" i="112"/>
  <c r="V216" i="61"/>
  <c r="D229" i="82"/>
  <c r="V229" i="51"/>
  <c r="D216" i="59"/>
  <c r="D216" i="67"/>
  <c r="D216" i="53"/>
  <c r="D216" i="66"/>
  <c r="D216" i="110"/>
  <c r="D216" i="111"/>
  <c r="K229" i="79"/>
  <c r="V225" i="62"/>
  <c r="D225" i="71"/>
  <c r="K225" i="79"/>
  <c r="D225" i="111"/>
  <c r="D225" i="70"/>
  <c r="D196" i="87"/>
  <c r="D196" i="107"/>
  <c r="J74" i="48"/>
  <c r="V196" i="116"/>
  <c r="V196" i="75"/>
  <c r="V205" i="69"/>
  <c r="V205" i="75"/>
  <c r="D225" i="85"/>
  <c r="D225" i="67"/>
  <c r="D205" i="110"/>
  <c r="D205" i="71"/>
  <c r="V196" i="69"/>
  <c r="B184" i="111"/>
  <c r="H208" i="104"/>
  <c r="H191" i="116"/>
  <c r="J195" i="79"/>
  <c r="U195" i="80"/>
  <c r="C195" i="85"/>
  <c r="S184" i="80"/>
  <c r="S184" i="69"/>
  <c r="S184" i="75"/>
  <c r="H188" i="75"/>
  <c r="H188" i="65"/>
  <c r="H188" i="69"/>
  <c r="E196" i="75"/>
  <c r="E196" i="69"/>
  <c r="E196" i="80"/>
  <c r="S196" i="65"/>
  <c r="S196" i="80"/>
  <c r="S197" i="75"/>
  <c r="S197" i="80"/>
  <c r="C215" i="65"/>
  <c r="C215" i="75"/>
  <c r="E225" i="75"/>
  <c r="E225" i="104"/>
  <c r="E225" i="80"/>
  <c r="V94" i="115"/>
  <c r="V35" i="115" s="1"/>
  <c r="D205" i="73"/>
  <c r="D216" i="108"/>
  <c r="D229" i="59"/>
  <c r="D216" i="91"/>
  <c r="D216" i="70"/>
  <c r="D216" i="90"/>
  <c r="V216" i="75"/>
  <c r="K216" i="79"/>
  <c r="D216" i="109"/>
  <c r="J94" i="48"/>
  <c r="D229" i="78"/>
  <c r="J103" i="48"/>
  <c r="D225" i="92"/>
  <c r="D225" i="68"/>
  <c r="D225" i="81"/>
  <c r="D225" i="109"/>
  <c r="D225" i="87"/>
  <c r="D196" i="109"/>
  <c r="K196" i="79"/>
  <c r="D196" i="110"/>
  <c r="D196" i="108"/>
  <c r="D196" i="73"/>
  <c r="D205" i="59"/>
  <c r="D225" i="78"/>
  <c r="D225" i="59"/>
  <c r="D205" i="67"/>
  <c r="D205" i="111"/>
  <c r="D205" i="78"/>
  <c r="D205" i="82"/>
  <c r="U195" i="75"/>
  <c r="H208" i="80"/>
  <c r="C232" i="110"/>
  <c r="C195" i="91"/>
  <c r="C195" i="111"/>
  <c r="I73" i="48"/>
  <c r="U225" i="80"/>
  <c r="F201" i="75"/>
  <c r="C195" i="106"/>
  <c r="E183" i="80"/>
  <c r="E183" i="65"/>
  <c r="E183" i="75"/>
  <c r="E183" i="69"/>
  <c r="C186" i="75"/>
  <c r="E188" i="69"/>
  <c r="G198" i="75"/>
  <c r="D199" i="104"/>
  <c r="D199" i="80"/>
  <c r="D199" i="69"/>
  <c r="D209" i="80"/>
  <c r="D209" i="65"/>
  <c r="D210" i="75"/>
  <c r="D210" i="69"/>
  <c r="F233" i="104"/>
  <c r="F233" i="75"/>
  <c r="F233" i="80"/>
  <c r="F233" i="69"/>
  <c r="F222" i="104"/>
  <c r="G198" i="104"/>
  <c r="F6" i="101"/>
  <c r="F182" i="101" s="1"/>
  <c r="E204" i="104"/>
  <c r="R185" i="65"/>
  <c r="H186" i="65"/>
  <c r="C189" i="65"/>
  <c r="E193" i="65"/>
  <c r="R204" i="65"/>
  <c r="D205" i="65"/>
  <c r="C206" i="65"/>
  <c r="S210" i="65"/>
  <c r="C217" i="65"/>
  <c r="S220" i="65"/>
  <c r="P221" i="65"/>
  <c r="C222" i="65"/>
  <c r="G222" i="65"/>
  <c r="P227" i="65"/>
  <c r="C228" i="65"/>
  <c r="G228" i="65"/>
  <c r="S231" i="65"/>
  <c r="E232" i="65"/>
  <c r="C233" i="65"/>
  <c r="E49" i="102" s="1"/>
  <c r="S233" i="65"/>
  <c r="H188" i="80"/>
  <c r="E192" i="80"/>
  <c r="H225" i="80"/>
  <c r="B204" i="78"/>
  <c r="B200" i="78"/>
  <c r="F43" i="100"/>
  <c r="F27" i="100"/>
  <c r="D108" i="114"/>
  <c r="D49" i="114" s="1"/>
  <c r="D49" i="84"/>
  <c r="H188" i="116"/>
  <c r="C215" i="104"/>
  <c r="H188" i="104"/>
  <c r="G228" i="116"/>
  <c r="U221" i="116"/>
  <c r="S191" i="65"/>
  <c r="C195" i="65"/>
  <c r="G195" i="65"/>
  <c r="E199" i="65"/>
  <c r="D200" i="65"/>
  <c r="S201" i="65"/>
  <c r="E202" i="65"/>
  <c r="P203" i="65"/>
  <c r="R209" i="65"/>
  <c r="D210" i="65"/>
  <c r="H210" i="65"/>
  <c r="F213" i="65"/>
  <c r="D214" i="65"/>
  <c r="H214" i="65"/>
  <c r="R218" i="65"/>
  <c r="H219" i="65"/>
  <c r="P219" i="65"/>
  <c r="C220" i="65"/>
  <c r="G220" i="65"/>
  <c r="S230" i="65"/>
  <c r="C203" i="104"/>
  <c r="N27" i="104"/>
  <c r="N204" i="104"/>
  <c r="E184" i="80"/>
  <c r="P193" i="80"/>
  <c r="E204" i="80"/>
  <c r="P205" i="80"/>
  <c r="E207" i="80"/>
  <c r="P207" i="80"/>
  <c r="E232" i="80"/>
  <c r="B155" i="72"/>
  <c r="B39" i="114"/>
  <c r="J156" i="100"/>
  <c r="J38" i="100" s="1"/>
  <c r="G51" i="100"/>
  <c r="G47" i="100"/>
  <c r="C190" i="78"/>
  <c r="C195" i="78"/>
  <c r="C215" i="78"/>
  <c r="C215" i="66"/>
  <c r="C195" i="67"/>
  <c r="C221" i="67"/>
  <c r="C229" i="67"/>
  <c r="C87" i="114"/>
  <c r="C28" i="114" s="1"/>
  <c r="C28" i="84"/>
  <c r="V174" i="120"/>
  <c r="V56" i="79"/>
  <c r="G198" i="116"/>
  <c r="H189" i="104"/>
  <c r="G228" i="104"/>
  <c r="U190" i="69"/>
  <c r="E56" i="61"/>
  <c r="D56" i="62"/>
  <c r="E182" i="65"/>
  <c r="D187" i="65"/>
  <c r="P187" i="65"/>
  <c r="G188" i="65"/>
  <c r="C191" i="65"/>
  <c r="G191" i="65"/>
  <c r="P195" i="65"/>
  <c r="C196" i="65"/>
  <c r="R200" i="65"/>
  <c r="E212" i="65"/>
  <c r="P223" i="65"/>
  <c r="S224" i="65"/>
  <c r="E225" i="65"/>
  <c r="R225" i="65"/>
  <c r="P229" i="65"/>
  <c r="C230" i="65"/>
  <c r="G230" i="65"/>
  <c r="P195" i="80"/>
  <c r="E200" i="80"/>
  <c r="P202" i="80"/>
  <c r="F207" i="80"/>
  <c r="P223" i="80"/>
  <c r="G224" i="80"/>
  <c r="B209" i="66"/>
  <c r="B209" i="67"/>
  <c r="K152" i="100"/>
  <c r="C31" i="100"/>
  <c r="C207" i="100" s="1"/>
  <c r="C11" i="100"/>
  <c r="F8" i="101"/>
  <c r="E37" i="100"/>
  <c r="E17" i="100"/>
  <c r="C46" i="101"/>
  <c r="E10" i="101"/>
  <c r="E186" i="101" s="1"/>
  <c r="C209" i="85"/>
  <c r="C213" i="85"/>
  <c r="C221" i="85"/>
  <c r="C18" i="114"/>
  <c r="C195" i="114" s="1"/>
  <c r="D56" i="111"/>
  <c r="D115" i="86"/>
  <c r="J56" i="63"/>
  <c r="J233" i="63" s="1"/>
  <c r="F184" i="65"/>
  <c r="P193" i="65"/>
  <c r="C197" i="65"/>
  <c r="E198" i="65"/>
  <c r="D218" i="65"/>
  <c r="E223" i="65"/>
  <c r="S228" i="65"/>
  <c r="E229" i="65"/>
  <c r="G184" i="80"/>
  <c r="H196" i="80"/>
  <c r="G198" i="80"/>
  <c r="H209" i="80"/>
  <c r="H221" i="80"/>
  <c r="P221" i="80"/>
  <c r="G225" i="80"/>
  <c r="P226" i="80"/>
  <c r="G227" i="80"/>
  <c r="P231" i="80"/>
  <c r="B200" i="87"/>
  <c r="C34" i="100"/>
  <c r="C28" i="100"/>
  <c r="C23" i="100"/>
  <c r="F44" i="100"/>
  <c r="D16" i="100"/>
  <c r="E64" i="100"/>
  <c r="E5" i="100"/>
  <c r="E39" i="101"/>
  <c r="Z32" i="103"/>
  <c r="C190" i="87"/>
  <c r="C202" i="87"/>
  <c r="D36" i="84"/>
  <c r="D95" i="114"/>
  <c r="D36" i="114" s="1"/>
  <c r="D78" i="114"/>
  <c r="D19" i="114" s="1"/>
  <c r="D196" i="114" s="1"/>
  <c r="D19" i="84"/>
  <c r="D196" i="84"/>
  <c r="V99" i="49"/>
  <c r="V38" i="128" s="1"/>
  <c r="V40" i="51"/>
  <c r="V75" i="83"/>
  <c r="D23" i="93"/>
  <c r="D200" i="93" s="1"/>
  <c r="D15" i="93"/>
  <c r="D192" i="93" s="1"/>
  <c r="V5" i="49"/>
  <c r="N26" i="103"/>
  <c r="N20" i="103"/>
  <c r="N10" i="103"/>
  <c r="U106" i="83"/>
  <c r="C105" i="72" s="1"/>
  <c r="U49" i="104"/>
  <c r="U226" i="104"/>
  <c r="D197" i="66"/>
  <c r="D221" i="66"/>
  <c r="D225" i="66"/>
  <c r="D210" i="67"/>
  <c r="V196" i="65"/>
  <c r="V216" i="65"/>
  <c r="D210" i="109"/>
  <c r="V53" i="104"/>
  <c r="D51" i="93"/>
  <c r="D228" i="93" s="1"/>
  <c r="D47" i="93"/>
  <c r="D32" i="93"/>
  <c r="D30" i="93"/>
  <c r="D207" i="93" s="1"/>
  <c r="D28" i="93"/>
  <c r="D205" i="93" s="1"/>
  <c r="D22" i="114"/>
  <c r="D12" i="114"/>
  <c r="D9" i="114"/>
  <c r="V53" i="69"/>
  <c r="V47" i="69"/>
  <c r="V43" i="69"/>
  <c r="V39" i="69"/>
  <c r="V216" i="69" s="1"/>
  <c r="V33" i="69"/>
  <c r="V210" i="69" s="1"/>
  <c r="V31" i="69"/>
  <c r="D210" i="59"/>
  <c r="D198" i="59"/>
  <c r="D59" i="59"/>
  <c r="V15" i="49"/>
  <c r="D56" i="78"/>
  <c r="C226" i="54"/>
  <c r="D49" i="100"/>
  <c r="D30" i="100"/>
  <c r="D206" i="100"/>
  <c r="D55" i="100"/>
  <c r="C36" i="101"/>
  <c r="S52" i="117"/>
  <c r="S52" i="116"/>
  <c r="S229" i="116" s="1"/>
  <c r="N30" i="103"/>
  <c r="N40" i="103"/>
  <c r="N38" i="103"/>
  <c r="N36" i="103"/>
  <c r="C213" i="53"/>
  <c r="C221" i="53"/>
  <c r="C225" i="53"/>
  <c r="C229" i="53"/>
  <c r="C233" i="53"/>
  <c r="U75" i="83"/>
  <c r="C74" i="72"/>
  <c r="C15" i="72" s="1"/>
  <c r="U83" i="83"/>
  <c r="C82" i="72"/>
  <c r="C23" i="72" s="1"/>
  <c r="U36" i="104"/>
  <c r="U213" i="104" s="1"/>
  <c r="U209" i="65"/>
  <c r="U221" i="65"/>
  <c r="U225" i="65"/>
  <c r="U229" i="65"/>
  <c r="U209" i="69"/>
  <c r="U213" i="69"/>
  <c r="U217" i="69"/>
  <c r="U221" i="69"/>
  <c r="U233" i="69"/>
  <c r="C209" i="59"/>
  <c r="C213" i="59"/>
  <c r="C217" i="59"/>
  <c r="C221" i="59"/>
  <c r="C229" i="59"/>
  <c r="C233" i="59"/>
  <c r="V31" i="51"/>
  <c r="V37" i="51"/>
  <c r="V8" i="51"/>
  <c r="D210" i="66"/>
  <c r="V6" i="104"/>
  <c r="V21" i="104"/>
  <c r="V88" i="83"/>
  <c r="V87" i="115" s="1"/>
  <c r="V28" i="115" s="1"/>
  <c r="V93" i="83"/>
  <c r="V92" i="115" s="1"/>
  <c r="V33" i="115" s="1"/>
  <c r="V174" i="104"/>
  <c r="D174" i="72"/>
  <c r="W56" i="104"/>
  <c r="P36" i="43"/>
  <c r="R40" i="43"/>
  <c r="D15" i="103"/>
  <c r="D9" i="103"/>
  <c r="B28" i="102"/>
  <c r="D58" i="102"/>
  <c r="D35" i="102"/>
  <c r="D50" i="102"/>
  <c r="D27" i="102"/>
  <c r="D39" i="102"/>
  <c r="C41" i="103"/>
  <c r="D41" i="103"/>
  <c r="D38" i="102"/>
  <c r="F53" i="100"/>
  <c r="F7" i="100"/>
  <c r="D37" i="102"/>
  <c r="D26" i="102"/>
  <c r="D33" i="102"/>
  <c r="F31" i="100"/>
  <c r="F207" i="100"/>
  <c r="F11" i="100"/>
  <c r="Z9" i="103"/>
  <c r="V53" i="116"/>
  <c r="U48" i="116"/>
  <c r="V12" i="116"/>
  <c r="B37" i="93"/>
  <c r="B17" i="93"/>
  <c r="E33" i="100"/>
  <c r="E13" i="100"/>
  <c r="E189" i="100" s="1"/>
  <c r="B24" i="93"/>
  <c r="B40" i="93"/>
  <c r="B28" i="93"/>
  <c r="B53" i="93"/>
  <c r="B20" i="93"/>
  <c r="B49" i="93"/>
  <c r="B50" i="93"/>
  <c r="B18" i="93"/>
  <c r="B52" i="93"/>
  <c r="B229" i="93" s="1"/>
  <c r="E28" i="100"/>
  <c r="B13" i="93"/>
  <c r="B22" i="93"/>
  <c r="B45" i="93"/>
  <c r="K135" i="100"/>
  <c r="E51" i="100"/>
  <c r="E20" i="100"/>
  <c r="E31" i="100"/>
  <c r="E207" i="100" s="1"/>
  <c r="E8" i="100"/>
  <c r="B34" i="93"/>
  <c r="B39" i="93"/>
  <c r="B38" i="93"/>
  <c r="B26" i="93"/>
  <c r="B33" i="93"/>
  <c r="E16" i="100"/>
  <c r="E208" i="65"/>
  <c r="N8" i="103"/>
  <c r="N23" i="103"/>
  <c r="E36" i="102"/>
  <c r="E25" i="102"/>
  <c r="R213" i="65"/>
  <c r="N24" i="103"/>
  <c r="D56" i="67"/>
  <c r="H41" i="100"/>
  <c r="H37" i="100"/>
  <c r="H55" i="100"/>
  <c r="V56" i="69"/>
  <c r="V38" i="69"/>
  <c r="H45" i="100"/>
  <c r="H29" i="100"/>
  <c r="T56" i="69"/>
  <c r="N37" i="103"/>
  <c r="N33" i="103"/>
  <c r="H5" i="100"/>
  <c r="T34" i="69"/>
  <c r="T22" i="69"/>
  <c r="H168" i="100"/>
  <c r="H40" i="100"/>
  <c r="T21" i="69"/>
  <c r="T17" i="69"/>
  <c r="T30" i="69"/>
  <c r="T42" i="69"/>
  <c r="H79" i="100"/>
  <c r="H20" i="100" s="1"/>
  <c r="T43" i="69"/>
  <c r="T220" i="69" s="1"/>
  <c r="T40" i="69"/>
  <c r="T29" i="69"/>
  <c r="H39" i="100"/>
  <c r="T10" i="69"/>
  <c r="T46" i="69"/>
  <c r="H30" i="100"/>
  <c r="H7" i="100"/>
  <c r="T6" i="69"/>
  <c r="T183" i="69" s="1"/>
  <c r="T18" i="69"/>
  <c r="T41" i="69"/>
  <c r="H13" i="100"/>
  <c r="H189" i="100" s="1"/>
  <c r="T55" i="69"/>
  <c r="T7" i="69"/>
  <c r="H21" i="100"/>
  <c r="K154" i="100"/>
  <c r="K122" i="100"/>
  <c r="K128" i="100"/>
  <c r="B12" i="114"/>
  <c r="B15" i="114"/>
  <c r="J101" i="100"/>
  <c r="J42" i="100"/>
  <c r="J218" i="100" s="1"/>
  <c r="D38" i="114"/>
  <c r="B45" i="114"/>
  <c r="C52" i="114"/>
  <c r="C229" i="114"/>
  <c r="B10" i="114"/>
  <c r="B49" i="114"/>
  <c r="B53" i="114"/>
  <c r="B28" i="114"/>
  <c r="C36" i="114"/>
  <c r="C213" i="114" s="1"/>
  <c r="C8" i="114"/>
  <c r="K134" i="100"/>
  <c r="D55" i="114"/>
  <c r="D29" i="114"/>
  <c r="C24" i="114"/>
  <c r="D56" i="114"/>
  <c r="D233" i="114" s="1"/>
  <c r="D31" i="114"/>
  <c r="D14" i="114"/>
  <c r="B42" i="114"/>
  <c r="C20" i="114"/>
  <c r="C44" i="114"/>
  <c r="C221" i="114"/>
  <c r="C39" i="114"/>
  <c r="J94" i="100"/>
  <c r="B36" i="114"/>
  <c r="J63" i="100"/>
  <c r="B48" i="114"/>
  <c r="J106" i="100"/>
  <c r="J47" i="100" s="1"/>
  <c r="C31" i="114"/>
  <c r="C43" i="114"/>
  <c r="B84" i="114"/>
  <c r="J83" i="100" s="1"/>
  <c r="J24" i="100" s="1"/>
  <c r="B28" i="84"/>
  <c r="D23" i="84"/>
  <c r="B33" i="84"/>
  <c r="B13" i="84"/>
  <c r="B6" i="114"/>
  <c r="B183" i="114" s="1"/>
  <c r="T95" i="115"/>
  <c r="T36" i="115" s="1"/>
  <c r="B36" i="84"/>
  <c r="B103" i="114"/>
  <c r="B48" i="84"/>
  <c r="B225" i="84"/>
  <c r="C21" i="84"/>
  <c r="D55" i="84"/>
  <c r="D232" i="84"/>
  <c r="D93" i="114"/>
  <c r="D34" i="114"/>
  <c r="B56" i="114"/>
  <c r="B41" i="84"/>
  <c r="B33" i="114"/>
  <c r="D216" i="78"/>
  <c r="B220" i="67"/>
  <c r="B220" i="92"/>
  <c r="T220" i="80"/>
  <c r="B220" i="68"/>
  <c r="H219" i="101"/>
  <c r="B220" i="73"/>
  <c r="T220" i="61"/>
  <c r="H98" i="48"/>
  <c r="B220" i="107"/>
  <c r="B220" i="111"/>
  <c r="B220" i="84"/>
  <c r="B220" i="109"/>
  <c r="B220" i="110"/>
  <c r="B220" i="108"/>
  <c r="B220" i="87"/>
  <c r="I220" i="79"/>
  <c r="B220" i="53"/>
  <c r="T220" i="63"/>
  <c r="B220" i="78"/>
  <c r="D45" i="43"/>
  <c r="V36" i="51"/>
  <c r="V95" i="49"/>
  <c r="V34" i="128" s="1"/>
  <c r="V72" i="49"/>
  <c r="V11" i="128" s="1"/>
  <c r="V13" i="51"/>
  <c r="V216" i="51"/>
  <c r="V207" i="75"/>
  <c r="T33" i="51"/>
  <c r="T92" i="49"/>
  <c r="T31" i="128" s="1"/>
  <c r="U71" i="49"/>
  <c r="U10" i="128" s="1"/>
  <c r="U12" i="49"/>
  <c r="U189" i="56" s="1"/>
  <c r="U12" i="51"/>
  <c r="U78" i="49"/>
  <c r="U19" i="51"/>
  <c r="U43" i="51"/>
  <c r="U102" i="49"/>
  <c r="U43" i="49" s="1"/>
  <c r="I98" i="48"/>
  <c r="U106" i="49"/>
  <c r="U45" i="128" s="1"/>
  <c r="U47" i="51"/>
  <c r="U110" i="49"/>
  <c r="U49" i="128" s="1"/>
  <c r="U51" i="51"/>
  <c r="U227" i="62"/>
  <c r="C227" i="71"/>
  <c r="C227" i="66"/>
  <c r="U227" i="80"/>
  <c r="C227" i="92"/>
  <c r="C227" i="67"/>
  <c r="C215" i="67"/>
  <c r="C215" i="87"/>
  <c r="U215" i="63"/>
  <c r="E187" i="80"/>
  <c r="D28" i="43"/>
  <c r="I187" i="80"/>
  <c r="D32" i="43"/>
  <c r="H30" i="102"/>
  <c r="G190" i="80"/>
  <c r="H53" i="102"/>
  <c r="K190" i="80"/>
  <c r="H57" i="102"/>
  <c r="H34" i="102"/>
  <c r="T51" i="51"/>
  <c r="T110" i="49"/>
  <c r="T49" i="128" s="1"/>
  <c r="U65" i="49"/>
  <c r="U4" i="128" s="1"/>
  <c r="U6" i="49"/>
  <c r="U183" i="56" s="1"/>
  <c r="U6" i="51"/>
  <c r="U10" i="51"/>
  <c r="U69" i="49"/>
  <c r="U8" i="128" s="1"/>
  <c r="U10" i="49"/>
  <c r="U187" i="56" s="1"/>
  <c r="C217" i="87"/>
  <c r="C217" i="111"/>
  <c r="V110" i="49"/>
  <c r="V49" i="128" s="1"/>
  <c r="V51" i="49"/>
  <c r="V228" i="56" s="1"/>
  <c r="V51" i="51"/>
  <c r="B112" i="100"/>
  <c r="B53" i="100" s="1"/>
  <c r="T54" i="49"/>
  <c r="T231" i="56" s="1"/>
  <c r="B96" i="100"/>
  <c r="B37" i="100"/>
  <c r="T38" i="49"/>
  <c r="T215" i="56" s="1"/>
  <c r="I215" i="79"/>
  <c r="T12" i="51"/>
  <c r="T71" i="49"/>
  <c r="T10" i="128" s="1"/>
  <c r="T8" i="51"/>
  <c r="T67" i="49"/>
  <c r="T6" i="128" s="1"/>
  <c r="U96" i="49"/>
  <c r="U35" i="128" s="1"/>
  <c r="U37" i="51"/>
  <c r="U112" i="49"/>
  <c r="U53" i="51"/>
  <c r="V82" i="49"/>
  <c r="V21" i="128" s="1"/>
  <c r="V23" i="49"/>
  <c r="V200" i="69" s="1"/>
  <c r="V23" i="51"/>
  <c r="V76" i="49"/>
  <c r="V15" i="128" s="1"/>
  <c r="V17" i="49"/>
  <c r="V194" i="56" s="1"/>
  <c r="V17" i="51"/>
  <c r="B219" i="101"/>
  <c r="T89" i="49"/>
  <c r="T28" i="128" s="1"/>
  <c r="T30" i="49"/>
  <c r="T207" i="56" s="1"/>
  <c r="T30" i="51"/>
  <c r="T26" i="51"/>
  <c r="T85" i="49"/>
  <c r="T24" i="128" s="1"/>
  <c r="T22" i="51"/>
  <c r="T81" i="49"/>
  <c r="T20" i="128" s="1"/>
  <c r="T77" i="49"/>
  <c r="T16" i="128" s="1"/>
  <c r="B76" i="100"/>
  <c r="B17" i="100"/>
  <c r="T18" i="51"/>
  <c r="U22" i="51"/>
  <c r="U81" i="49"/>
  <c r="U34" i="51"/>
  <c r="U93" i="49"/>
  <c r="U32" i="128" s="1"/>
  <c r="U34" i="49"/>
  <c r="U211" i="56" s="1"/>
  <c r="C211" i="78"/>
  <c r="U221" i="80"/>
  <c r="G222" i="80"/>
  <c r="B209" i="91"/>
  <c r="C233" i="85"/>
  <c r="C215" i="84"/>
  <c r="H228" i="101"/>
  <c r="G219" i="101"/>
  <c r="B191" i="85"/>
  <c r="Z67" i="103"/>
  <c r="C202" i="91"/>
  <c r="C227" i="91"/>
  <c r="C217" i="81"/>
  <c r="C221" i="81"/>
  <c r="C229" i="81"/>
  <c r="C227" i="85"/>
  <c r="D216" i="85"/>
  <c r="D210" i="87"/>
  <c r="V14" i="51"/>
  <c r="I216" i="83"/>
  <c r="T191" i="104"/>
  <c r="F199" i="101"/>
  <c r="P217" i="80"/>
  <c r="P230" i="80"/>
  <c r="H193" i="80"/>
  <c r="B223" i="109"/>
  <c r="C209" i="109"/>
  <c r="C213" i="109"/>
  <c r="C221" i="109"/>
  <c r="C229" i="109"/>
  <c r="D197" i="91"/>
  <c r="D225" i="91"/>
  <c r="D26" i="101"/>
  <c r="F125" i="101"/>
  <c r="F7" i="101"/>
  <c r="T7" i="104"/>
  <c r="B125" i="72"/>
  <c r="B123" i="72"/>
  <c r="F123" i="101"/>
  <c r="F5" i="101"/>
  <c r="F24" i="101"/>
  <c r="F165" i="101"/>
  <c r="F47" i="101" s="1"/>
  <c r="T47" i="104"/>
  <c r="F163" i="101"/>
  <c r="F45" i="101"/>
  <c r="T45" i="104"/>
  <c r="T43" i="104"/>
  <c r="T220" i="104" s="1"/>
  <c r="B161" i="72"/>
  <c r="F159" i="101"/>
  <c r="F41" i="101" s="1"/>
  <c r="B159" i="72"/>
  <c r="T41" i="104"/>
  <c r="T39" i="104"/>
  <c r="B157" i="72"/>
  <c r="B152" i="72"/>
  <c r="T34" i="104"/>
  <c r="F150" i="101"/>
  <c r="F32" i="101"/>
  <c r="F208" i="101"/>
  <c r="B150" i="72"/>
  <c r="F138" i="101"/>
  <c r="F20" i="101"/>
  <c r="B138" i="72"/>
  <c r="F77" i="101"/>
  <c r="C136" i="72"/>
  <c r="U18" i="104"/>
  <c r="U195" i="104" s="1"/>
  <c r="C153" i="72"/>
  <c r="U35" i="104"/>
  <c r="U39" i="104"/>
  <c r="U52" i="104"/>
  <c r="U229" i="104"/>
  <c r="I42" i="102"/>
  <c r="C167" i="72"/>
  <c r="F115" i="101"/>
  <c r="F56" i="101"/>
  <c r="T56" i="104"/>
  <c r="T46" i="104"/>
  <c r="F105" i="101"/>
  <c r="F46" i="101"/>
  <c r="F103" i="101"/>
  <c r="F44" i="101" s="1"/>
  <c r="T44" i="104"/>
  <c r="F85" i="101"/>
  <c r="F26" i="101" s="1"/>
  <c r="T26" i="104"/>
  <c r="F75" i="101"/>
  <c r="F16" i="101"/>
  <c r="T16" i="104"/>
  <c r="F69" i="101"/>
  <c r="F10" i="101"/>
  <c r="T10" i="104"/>
  <c r="B173" i="72"/>
  <c r="T55" i="104"/>
  <c r="T50" i="104"/>
  <c r="B168" i="72"/>
  <c r="F168" i="101"/>
  <c r="F50" i="101" s="1"/>
  <c r="F226" i="101" s="1"/>
  <c r="T48" i="104"/>
  <c r="F166" i="101"/>
  <c r="F48" i="101"/>
  <c r="C131" i="72"/>
  <c r="U13" i="104"/>
  <c r="C132" i="72"/>
  <c r="U14" i="104"/>
  <c r="U20" i="104"/>
  <c r="U33" i="104"/>
  <c r="F36" i="101"/>
  <c r="D69" i="103"/>
  <c r="V41" i="104"/>
  <c r="F40" i="101"/>
  <c r="U54" i="104"/>
  <c r="V39" i="104"/>
  <c r="V216" i="104" s="1"/>
  <c r="D187" i="81"/>
  <c r="T97" i="115"/>
  <c r="T38" i="115" s="1"/>
  <c r="I97" i="101"/>
  <c r="I38" i="101" s="1"/>
  <c r="I214" i="101" s="1"/>
  <c r="B97" i="72"/>
  <c r="T89" i="120"/>
  <c r="B89" i="72"/>
  <c r="T104" i="115"/>
  <c r="T45" i="115" s="1"/>
  <c r="V6" i="83"/>
  <c r="V64" i="120"/>
  <c r="V5" i="120" s="1"/>
  <c r="V182" i="120" s="1"/>
  <c r="D64" i="72"/>
  <c r="U40" i="83"/>
  <c r="C19" i="85"/>
  <c r="U79" i="83"/>
  <c r="U78" i="120" s="1"/>
  <c r="U19" i="120" s="1"/>
  <c r="U91" i="83"/>
  <c r="C31" i="85"/>
  <c r="U95" i="83"/>
  <c r="U94" i="120" s="1"/>
  <c r="U35" i="120" s="1"/>
  <c r="C35" i="85"/>
  <c r="U103" i="83"/>
  <c r="U44" i="83" s="1"/>
  <c r="I221" i="83" s="1"/>
  <c r="C43" i="85"/>
  <c r="D21" i="85"/>
  <c r="V81" i="83"/>
  <c r="V80" i="115" s="1"/>
  <c r="V21" i="115" s="1"/>
  <c r="D27" i="85"/>
  <c r="V87" i="83"/>
  <c r="V98" i="83"/>
  <c r="D38" i="85"/>
  <c r="V111" i="120"/>
  <c r="V52" i="120" s="1"/>
  <c r="V229" i="120" s="1"/>
  <c r="V53" i="83"/>
  <c r="J230" i="83" s="1"/>
  <c r="B52" i="85"/>
  <c r="B229" i="85"/>
  <c r="B48" i="85"/>
  <c r="T108" i="83"/>
  <c r="B40" i="85"/>
  <c r="T100" i="83"/>
  <c r="I99" i="101" s="1"/>
  <c r="I40" i="101" s="1"/>
  <c r="B33" i="85"/>
  <c r="T93" i="83"/>
  <c r="T89" i="83"/>
  <c r="B29" i="85"/>
  <c r="B17" i="85"/>
  <c r="T77" i="83"/>
  <c r="C45" i="85"/>
  <c r="C49" i="85"/>
  <c r="C226" i="85"/>
  <c r="U109" i="83"/>
  <c r="U108" i="120" s="1"/>
  <c r="U49" i="120" s="1"/>
  <c r="U226" i="120" s="1"/>
  <c r="I68" i="101"/>
  <c r="I9" i="101" s="1"/>
  <c r="V99" i="83"/>
  <c r="I98" i="101"/>
  <c r="I39" i="101" s="1"/>
  <c r="B98" i="72"/>
  <c r="B79" i="72"/>
  <c r="I79" i="101"/>
  <c r="I20" i="101" s="1"/>
  <c r="T79" i="115"/>
  <c r="T20" i="115" s="1"/>
  <c r="B65" i="72"/>
  <c r="B66" i="72"/>
  <c r="T66" i="120"/>
  <c r="T7" i="120"/>
  <c r="V71" i="83"/>
  <c r="V95" i="120"/>
  <c r="V36" i="120" s="1"/>
  <c r="D28" i="85"/>
  <c r="D205" i="85"/>
  <c r="U15" i="83"/>
  <c r="C112" i="72"/>
  <c r="C53" i="72" s="1"/>
  <c r="V107" i="83"/>
  <c r="D15" i="85"/>
  <c r="V111" i="83"/>
  <c r="D110" i="72" s="1"/>
  <c r="D51" i="72" s="1"/>
  <c r="D228" i="72" s="1"/>
  <c r="I95" i="101"/>
  <c r="I36" i="101" s="1"/>
  <c r="C15" i="85"/>
  <c r="T109" i="83"/>
  <c r="C202" i="85"/>
  <c r="B37" i="85"/>
  <c r="U70" i="115"/>
  <c r="U11" i="115" s="1"/>
  <c r="C93" i="72"/>
  <c r="C34" i="72" s="1"/>
  <c r="C211" i="72" s="1"/>
  <c r="T65" i="115"/>
  <c r="T6" i="115" s="1"/>
  <c r="T8" i="83"/>
  <c r="C70" i="72"/>
  <c r="C11" i="72" s="1"/>
  <c r="U73" i="120"/>
  <c r="U14" i="120" s="1"/>
  <c r="B95" i="72"/>
  <c r="U96" i="83"/>
  <c r="T91" i="83"/>
  <c r="T36" i="83"/>
  <c r="H213" i="83" s="1"/>
  <c r="U110" i="83"/>
  <c r="U86" i="83"/>
  <c r="U85" i="120" s="1"/>
  <c r="U26" i="120" s="1"/>
  <c r="U203" i="120" s="1"/>
  <c r="B110" i="72"/>
  <c r="T70" i="83"/>
  <c r="U70" i="120"/>
  <c r="U11" i="120" s="1"/>
  <c r="C73" i="72"/>
  <c r="C14" i="72" s="1"/>
  <c r="T37" i="83"/>
  <c r="I110" i="101"/>
  <c r="V27" i="83"/>
  <c r="D85" i="72"/>
  <c r="V85" i="115"/>
  <c r="V26" i="115" s="1"/>
  <c r="T6" i="83"/>
  <c r="T48" i="83"/>
  <c r="T106" i="120"/>
  <c r="T47" i="120" s="1"/>
  <c r="B42" i="86"/>
  <c r="T102" i="83"/>
  <c r="C5" i="86"/>
  <c r="U65" i="83"/>
  <c r="U64" i="120" s="1"/>
  <c r="U5" i="120" s="1"/>
  <c r="C54" i="86"/>
  <c r="U114" i="83"/>
  <c r="D9" i="86"/>
  <c r="V69" i="83"/>
  <c r="D13" i="86"/>
  <c r="V73" i="83"/>
  <c r="D18" i="86"/>
  <c r="V78" i="83"/>
  <c r="V19" i="83" s="1"/>
  <c r="J196" i="83" s="1"/>
  <c r="D19" i="86"/>
  <c r="D196" i="86" s="1"/>
  <c r="V79" i="83"/>
  <c r="D31" i="86"/>
  <c r="V91" i="83"/>
  <c r="D49" i="86"/>
  <c r="V109" i="83"/>
  <c r="V50" i="83" s="1"/>
  <c r="V31" i="83"/>
  <c r="J208" i="83" s="1"/>
  <c r="V97" i="83"/>
  <c r="V96" i="115"/>
  <c r="V37" i="115" s="1"/>
  <c r="V104" i="120"/>
  <c r="V45" i="120" s="1"/>
  <c r="V46" i="83"/>
  <c r="D104" i="72"/>
  <c r="D45" i="72" s="1"/>
  <c r="V103" i="83"/>
  <c r="U45" i="83"/>
  <c r="I222" i="83" s="1"/>
  <c r="U103" i="120"/>
  <c r="U44" i="120"/>
  <c r="U221" i="120" s="1"/>
  <c r="U77" i="120"/>
  <c r="U18" i="120" s="1"/>
  <c r="U195" i="120" s="1"/>
  <c r="I106" i="101"/>
  <c r="I47" i="101" s="1"/>
  <c r="U100" i="120"/>
  <c r="U41" i="120" s="1"/>
  <c r="C100" i="72"/>
  <c r="C41" i="72" s="1"/>
  <c r="U100" i="115"/>
  <c r="U41" i="115" s="1"/>
  <c r="I89" i="101"/>
  <c r="I30" i="101"/>
  <c r="T89" i="115"/>
  <c r="T30" i="115" s="1"/>
  <c r="T31" i="83"/>
  <c r="T12" i="83"/>
  <c r="I70" i="101"/>
  <c r="T70" i="115"/>
  <c r="T11" i="115" s="1"/>
  <c r="U88" i="120"/>
  <c r="U29" i="120" s="1"/>
  <c r="T82" i="115"/>
  <c r="T23" i="115" s="1"/>
  <c r="T82" i="120"/>
  <c r="T23" i="120" s="1"/>
  <c r="T200" i="120" s="1"/>
  <c r="I82" i="101"/>
  <c r="I23" i="101" s="1"/>
  <c r="B44" i="86"/>
  <c r="T104" i="83"/>
  <c r="B103" i="72" s="1"/>
  <c r="B44" i="72" s="1"/>
  <c r="B221" i="72" s="1"/>
  <c r="B28" i="86"/>
  <c r="T88" i="83"/>
  <c r="I87" i="101" s="1"/>
  <c r="I28" i="101" s="1"/>
  <c r="C47" i="86"/>
  <c r="U107" i="83"/>
  <c r="V94" i="120"/>
  <c r="V35" i="120" s="1"/>
  <c r="V80" i="83"/>
  <c r="T23" i="83"/>
  <c r="T81" i="115"/>
  <c r="T22" i="115" s="1"/>
  <c r="B81" i="72"/>
  <c r="B22" i="72" s="1"/>
  <c r="B199" i="72" s="1"/>
  <c r="U89" i="120"/>
  <c r="U30" i="120"/>
  <c r="I91" i="101"/>
  <c r="I32" i="101" s="1"/>
  <c r="I208" i="101" s="1"/>
  <c r="T91" i="115"/>
  <c r="T32" i="115" s="1"/>
  <c r="T33" i="83"/>
  <c r="H210" i="83" s="1"/>
  <c r="B91" i="72"/>
  <c r="B56" i="86"/>
  <c r="T116" i="83"/>
  <c r="I115" i="101" s="1"/>
  <c r="I56" i="101" s="1"/>
  <c r="I232" i="101" s="1"/>
  <c r="B53" i="86"/>
  <c r="T113" i="83"/>
  <c r="I112" i="101"/>
  <c r="I53" i="101" s="1"/>
  <c r="B34" i="86"/>
  <c r="T94" i="83"/>
  <c r="B19" i="86"/>
  <c r="T79" i="83"/>
  <c r="I78" i="101" s="1"/>
  <c r="I19" i="101" s="1"/>
  <c r="C24" i="86"/>
  <c r="U84" i="83"/>
  <c r="C40" i="86"/>
  <c r="C217" i="86" s="1"/>
  <c r="U100" i="83"/>
  <c r="V36" i="83"/>
  <c r="V89" i="120"/>
  <c r="V30" i="120" s="1"/>
  <c r="V207" i="120" s="1"/>
  <c r="V113" i="83"/>
  <c r="V54" i="83" s="1"/>
  <c r="J231" i="83" s="1"/>
  <c r="V65" i="120"/>
  <c r="V6" i="120" s="1"/>
  <c r="T114" i="115"/>
  <c r="T55" i="115"/>
  <c r="T85" i="83"/>
  <c r="C8" i="86"/>
  <c r="C12" i="86"/>
  <c r="U72" i="83"/>
  <c r="U13" i="83" s="1"/>
  <c r="I190" i="83" s="1"/>
  <c r="D55" i="102"/>
  <c r="D32" i="102"/>
  <c r="D64" i="102"/>
  <c r="F32" i="100"/>
  <c r="F40" i="100"/>
  <c r="K158" i="100"/>
  <c r="F50" i="100"/>
  <c r="F20" i="100"/>
  <c r="F12" i="100"/>
  <c r="K167" i="100"/>
  <c r="F46" i="100"/>
  <c r="F28" i="100"/>
  <c r="D51" i="102"/>
  <c r="D28" i="102"/>
  <c r="D34" i="102"/>
  <c r="D29" i="102"/>
  <c r="D216" i="114"/>
  <c r="T209" i="120"/>
  <c r="B208" i="81"/>
  <c r="V221" i="75"/>
  <c r="D221" i="81"/>
  <c r="D221" i="106"/>
  <c r="D221" i="82"/>
  <c r="V221" i="80"/>
  <c r="D221" i="70"/>
  <c r="D221" i="71"/>
  <c r="D221" i="78"/>
  <c r="J99" i="48"/>
  <c r="D221" i="91"/>
  <c r="D221" i="109"/>
  <c r="D221" i="67"/>
  <c r="D221" i="68"/>
  <c r="D221" i="107"/>
  <c r="D221" i="92"/>
  <c r="D221" i="84"/>
  <c r="D197" i="82"/>
  <c r="D197" i="67"/>
  <c r="V197" i="61"/>
  <c r="V197" i="80"/>
  <c r="V197" i="112"/>
  <c r="D197" i="81"/>
  <c r="D197" i="68"/>
  <c r="D197" i="73"/>
  <c r="D197" i="54"/>
  <c r="D197" i="71"/>
  <c r="B190" i="101"/>
  <c r="T191" i="112"/>
  <c r="H69" i="48"/>
  <c r="B191" i="78"/>
  <c r="V225" i="104"/>
  <c r="B212" i="70"/>
  <c r="B212" i="110"/>
  <c r="H90" i="48"/>
  <c r="T183" i="63"/>
  <c r="B183" i="84"/>
  <c r="B183" i="66"/>
  <c r="B183" i="85"/>
  <c r="B183" i="78"/>
  <c r="T183" i="104"/>
  <c r="B92" i="100"/>
  <c r="B33" i="100" s="1"/>
  <c r="T34" i="49"/>
  <c r="T211" i="56" s="1"/>
  <c r="T72" i="49"/>
  <c r="T11" i="128" s="1"/>
  <c r="T13" i="51"/>
  <c r="T9" i="51"/>
  <c r="T68" i="49"/>
  <c r="U104" i="49"/>
  <c r="U43" i="128" s="1"/>
  <c r="U45" i="51"/>
  <c r="I206" i="100"/>
  <c r="V196" i="51"/>
  <c r="V197" i="69"/>
  <c r="V221" i="69"/>
  <c r="B183" i="101"/>
  <c r="B200" i="92"/>
  <c r="B200" i="67"/>
  <c r="B200" i="91"/>
  <c r="B200" i="70"/>
  <c r="M187" i="80"/>
  <c r="D36" i="43"/>
  <c r="O190" i="80"/>
  <c r="H61" i="102"/>
  <c r="H38" i="102"/>
  <c r="T44" i="51"/>
  <c r="T103" i="49"/>
  <c r="T42" i="128" s="1"/>
  <c r="T40" i="51"/>
  <c r="T99" i="49"/>
  <c r="T37" i="51"/>
  <c r="T96" i="49"/>
  <c r="B73" i="100"/>
  <c r="B220" i="59"/>
  <c r="B200" i="59"/>
  <c r="T5" i="51"/>
  <c r="T64" i="49"/>
  <c r="T112" i="49"/>
  <c r="T53" i="51"/>
  <c r="T50" i="51"/>
  <c r="T109" i="49"/>
  <c r="T48" i="128" s="1"/>
  <c r="T47" i="51"/>
  <c r="C43" i="43"/>
  <c r="T106" i="49"/>
  <c r="T21" i="51"/>
  <c r="T198" i="51" s="1"/>
  <c r="T80" i="49"/>
  <c r="T19" i="128" s="1"/>
  <c r="U26" i="51"/>
  <c r="U85" i="49"/>
  <c r="U24" i="128" s="1"/>
  <c r="U26" i="49"/>
  <c r="U203" i="56" s="1"/>
  <c r="B78" i="100"/>
  <c r="B19" i="100" s="1"/>
  <c r="T20" i="49"/>
  <c r="T28" i="51"/>
  <c r="T87" i="49"/>
  <c r="T26" i="128" s="1"/>
  <c r="U79" i="49"/>
  <c r="U20" i="51"/>
  <c r="T212" i="69"/>
  <c r="U31" i="51"/>
  <c r="H182" i="101"/>
  <c r="H203" i="80"/>
  <c r="I202" i="100"/>
  <c r="V15" i="51"/>
  <c r="V48" i="51"/>
  <c r="V225" i="51" s="1"/>
  <c r="V28" i="51"/>
  <c r="V205" i="51" s="1"/>
  <c r="V31" i="49"/>
  <c r="V75" i="49"/>
  <c r="V14" i="128" s="1"/>
  <c r="V71" i="49"/>
  <c r="V10" i="128" s="1"/>
  <c r="V12" i="49"/>
  <c r="V189" i="56" s="1"/>
  <c r="E44" i="100"/>
  <c r="D54" i="93"/>
  <c r="D34" i="93"/>
  <c r="D55" i="93"/>
  <c r="D232" i="93" s="1"/>
  <c r="K173" i="100"/>
  <c r="H124" i="100"/>
  <c r="H54" i="100"/>
  <c r="T49" i="69"/>
  <c r="H42" i="100"/>
  <c r="H218" i="100" s="1"/>
  <c r="T38" i="69"/>
  <c r="H14" i="100"/>
  <c r="K160" i="100"/>
  <c r="K136" i="100"/>
  <c r="H53" i="100"/>
  <c r="H47" i="100"/>
  <c r="T11" i="69"/>
  <c r="V51" i="69"/>
  <c r="V45" i="69"/>
  <c r="T19" i="69"/>
  <c r="H33" i="100"/>
  <c r="H52" i="100"/>
  <c r="H48" i="100"/>
  <c r="H34" i="100"/>
  <c r="H24" i="100"/>
  <c r="K149" i="100"/>
  <c r="H10" i="100"/>
  <c r="H23" i="100"/>
  <c r="K141" i="100"/>
  <c r="H35" i="100"/>
  <c r="H25" i="100"/>
  <c r="H43" i="100"/>
  <c r="H8" i="100"/>
  <c r="H28" i="100"/>
  <c r="K148" i="100"/>
  <c r="T47" i="69"/>
  <c r="H127" i="100"/>
  <c r="H144" i="100"/>
  <c r="T32" i="69"/>
  <c r="T209" i="69" s="1"/>
  <c r="T15" i="69"/>
  <c r="H4" i="100"/>
  <c r="T33" i="69"/>
  <c r="T5" i="69"/>
  <c r="T37" i="69"/>
  <c r="T26" i="69"/>
  <c r="T44" i="69"/>
  <c r="H15" i="100"/>
  <c r="K72" i="100"/>
  <c r="K166" i="100"/>
  <c r="K151" i="100"/>
  <c r="K143" i="100"/>
  <c r="N43" i="103"/>
  <c r="K147" i="100"/>
  <c r="T31" i="69"/>
  <c r="T9" i="69"/>
  <c r="T53" i="69"/>
  <c r="T25" i="69"/>
  <c r="T45" i="69"/>
  <c r="T52" i="69"/>
  <c r="T229" i="69" s="1"/>
  <c r="H36" i="100"/>
  <c r="T14" i="69"/>
  <c r="T191" i="69" s="1"/>
  <c r="K146" i="100"/>
  <c r="K138" i="100"/>
  <c r="V42" i="69"/>
  <c r="V40" i="69"/>
  <c r="V34" i="69"/>
  <c r="V32" i="69"/>
  <c r="V59" i="69" s="1"/>
  <c r="I47" i="100"/>
  <c r="I39" i="100"/>
  <c r="I23" i="100"/>
  <c r="I15" i="100"/>
  <c r="I6" i="100"/>
  <c r="K153" i="100"/>
  <c r="K169" i="100"/>
  <c r="K159" i="100"/>
  <c r="K161" i="100"/>
  <c r="B13" i="114"/>
  <c r="J87" i="100"/>
  <c r="J105" i="100"/>
  <c r="J46" i="100" s="1"/>
  <c r="B21" i="114"/>
  <c r="B54" i="114"/>
  <c r="B52" i="114"/>
  <c r="B229" i="114"/>
  <c r="D51" i="114"/>
  <c r="B8" i="114"/>
  <c r="J113" i="100"/>
  <c r="J107" i="100"/>
  <c r="C23" i="114"/>
  <c r="C15" i="114"/>
  <c r="B7" i="114"/>
  <c r="J86" i="100"/>
  <c r="B41" i="114"/>
  <c r="J111" i="100"/>
  <c r="J68" i="100"/>
  <c r="B31" i="114"/>
  <c r="B208" i="114" s="1"/>
  <c r="C27" i="114"/>
  <c r="H194" i="100"/>
  <c r="I194" i="100"/>
  <c r="D187" i="68"/>
  <c r="D187" i="90"/>
  <c r="D187" i="53"/>
  <c r="D187" i="73"/>
  <c r="D187" i="67"/>
  <c r="D187" i="91"/>
  <c r="D187" i="108"/>
  <c r="V229" i="104"/>
  <c r="I38" i="102"/>
  <c r="O190" i="104"/>
  <c r="I61" i="102"/>
  <c r="D187" i="111"/>
  <c r="G207" i="100"/>
  <c r="D187" i="92"/>
  <c r="D187" i="78"/>
  <c r="V187" i="65"/>
  <c r="D187" i="107"/>
  <c r="D187" i="54"/>
  <c r="V187" i="51"/>
  <c r="D216" i="84"/>
  <c r="D187" i="106"/>
  <c r="D187" i="70"/>
  <c r="K187" i="79"/>
  <c r="U227" i="69"/>
  <c r="U195" i="116"/>
  <c r="H182" i="75"/>
  <c r="H182" i="65"/>
  <c r="H182" i="69"/>
  <c r="H183" i="69"/>
  <c r="H184" i="80"/>
  <c r="H184" i="65"/>
  <c r="G185" i="80"/>
  <c r="H192" i="75"/>
  <c r="H192" i="80"/>
  <c r="H192" i="65"/>
  <c r="E195" i="80"/>
  <c r="F200" i="65"/>
  <c r="C204" i="69"/>
  <c r="G207" i="69"/>
  <c r="E218" i="75"/>
  <c r="G227" i="75"/>
  <c r="D229" i="80"/>
  <c r="G230" i="80"/>
  <c r="G230" i="75"/>
  <c r="D232" i="65"/>
  <c r="D232" i="69"/>
  <c r="H232" i="69"/>
  <c r="H232" i="65"/>
  <c r="H232" i="75"/>
  <c r="V187" i="116"/>
  <c r="S183" i="80"/>
  <c r="S183" i="75"/>
  <c r="E185" i="75"/>
  <c r="E185" i="80"/>
  <c r="F194" i="80"/>
  <c r="G199" i="104"/>
  <c r="G199" i="65"/>
  <c r="H204" i="75"/>
  <c r="H204" i="69"/>
  <c r="F211" i="69"/>
  <c r="F211" i="80"/>
  <c r="F211" i="75"/>
  <c r="F216" i="65"/>
  <c r="F216" i="80"/>
  <c r="F216" i="75"/>
  <c r="F216" i="104"/>
  <c r="F216" i="69"/>
  <c r="H228" i="69"/>
  <c r="H228" i="75"/>
  <c r="G229" i="75"/>
  <c r="V64" i="115"/>
  <c r="V5" i="115" s="1"/>
  <c r="F210" i="80"/>
  <c r="F210" i="65"/>
  <c r="F210" i="69"/>
  <c r="D217" i="75"/>
  <c r="G221" i="75"/>
  <c r="S226" i="75"/>
  <c r="S226" i="69"/>
  <c r="H195" i="69"/>
  <c r="C206" i="75"/>
  <c r="C206" i="80"/>
  <c r="F230" i="65"/>
  <c r="F230" i="80"/>
  <c r="D194" i="104"/>
  <c r="F211" i="104"/>
  <c r="B204" i="84"/>
  <c r="G230" i="116"/>
  <c r="S204" i="116"/>
  <c r="G227" i="104"/>
  <c r="G188" i="116"/>
  <c r="F229" i="104"/>
  <c r="H193" i="104"/>
  <c r="U213" i="51"/>
  <c r="H182" i="116"/>
  <c r="F9" i="101"/>
  <c r="F197" i="104"/>
  <c r="E185" i="104"/>
  <c r="D232" i="104"/>
  <c r="S183" i="104"/>
  <c r="G207" i="116"/>
  <c r="F34" i="101"/>
  <c r="E227" i="104"/>
  <c r="H206" i="104"/>
  <c r="U221" i="51"/>
  <c r="G182" i="101"/>
  <c r="D30" i="102"/>
  <c r="D56" i="63"/>
  <c r="D233" i="63" s="1"/>
  <c r="F56" i="61"/>
  <c r="S9" i="104"/>
  <c r="R11" i="104"/>
  <c r="R188" i="104" s="1"/>
  <c r="E17" i="104"/>
  <c r="E194" i="104" s="1"/>
  <c r="E20" i="104"/>
  <c r="E197" i="104"/>
  <c r="B37" i="104"/>
  <c r="B214" i="104" s="1"/>
  <c r="D56" i="104"/>
  <c r="D233" i="104" s="1"/>
  <c r="I50" i="102" s="1"/>
  <c r="O5" i="104"/>
  <c r="O182" i="104" s="1"/>
  <c r="F6" i="104"/>
  <c r="F183" i="104" s="1"/>
  <c r="O12" i="104"/>
  <c r="O189" i="104" s="1"/>
  <c r="H14" i="104"/>
  <c r="H191" i="104" s="1"/>
  <c r="F17" i="104"/>
  <c r="F194" i="104" s="1"/>
  <c r="D32" i="104"/>
  <c r="D209" i="104" s="1"/>
  <c r="B33" i="104"/>
  <c r="B210" i="104" s="1"/>
  <c r="K37" i="104"/>
  <c r="K214" i="104" s="1"/>
  <c r="F38" i="104"/>
  <c r="F215" i="104" s="1"/>
  <c r="I42" i="104"/>
  <c r="I219" i="104" s="1"/>
  <c r="N55" i="104"/>
  <c r="N232" i="104" s="1"/>
  <c r="P197" i="80"/>
  <c r="N22" i="104"/>
  <c r="N199" i="104"/>
  <c r="I30" i="104"/>
  <c r="I207" i="104"/>
  <c r="M6" i="104"/>
  <c r="M183" i="104"/>
  <c r="M8" i="104"/>
  <c r="M185" i="104"/>
  <c r="C9" i="104"/>
  <c r="C186" i="104"/>
  <c r="F14" i="104"/>
  <c r="F191" i="104"/>
  <c r="S17" i="104"/>
  <c r="S194" i="104"/>
  <c r="F23" i="104"/>
  <c r="F200" i="104"/>
  <c r="I24" i="104"/>
  <c r="I201" i="104"/>
  <c r="R33" i="104"/>
  <c r="R210" i="104"/>
  <c r="G36" i="104"/>
  <c r="G213" i="104"/>
  <c r="F13" i="100"/>
  <c r="F189" i="100"/>
  <c r="B12" i="84"/>
  <c r="S17" i="112"/>
  <c r="S194" i="112"/>
  <c r="S19" i="112"/>
  <c r="S196" i="112" s="1"/>
  <c r="I16" i="100"/>
  <c r="C12" i="101"/>
  <c r="D16" i="101"/>
  <c r="P40" i="116"/>
  <c r="G26" i="100"/>
  <c r="G202" i="100" s="1"/>
  <c r="I52" i="100"/>
  <c r="C7" i="101"/>
  <c r="G44" i="101"/>
  <c r="K42" i="116"/>
  <c r="E33" i="101"/>
  <c r="D112" i="114"/>
  <c r="D53" i="114"/>
  <c r="D53" i="84"/>
  <c r="D40" i="84"/>
  <c r="D99" i="114"/>
  <c r="D40" i="114" s="1"/>
  <c r="V54" i="51"/>
  <c r="V113" i="49"/>
  <c r="V52" i="128" s="1"/>
  <c r="N39" i="103"/>
  <c r="N35" i="103"/>
  <c r="N31" i="103"/>
  <c r="N25" i="103"/>
  <c r="N11" i="103"/>
  <c r="V11" i="51"/>
  <c r="V5" i="116"/>
  <c r="V14" i="116"/>
  <c r="V18" i="116"/>
  <c r="V34" i="104"/>
  <c r="D152" i="72"/>
  <c r="D104" i="114"/>
  <c r="D45" i="114"/>
  <c r="D45" i="84"/>
  <c r="V53" i="49"/>
  <c r="V230" i="56" s="1"/>
  <c r="V46" i="49"/>
  <c r="D223" i="71"/>
  <c r="V115" i="51"/>
  <c r="O43" i="116"/>
  <c r="O220" i="116" s="1"/>
  <c r="S18" i="117"/>
  <c r="S18" i="116"/>
  <c r="S195" i="116" s="1"/>
  <c r="Z48" i="103"/>
  <c r="C5" i="93"/>
  <c r="C56" i="93"/>
  <c r="C233" i="93" s="1"/>
  <c r="U52" i="69"/>
  <c r="U229" i="69" s="1"/>
  <c r="V5" i="51"/>
  <c r="V32" i="116"/>
  <c r="D21" i="84"/>
  <c r="V54" i="104"/>
  <c r="V115" i="104"/>
  <c r="V42" i="104"/>
  <c r="V219" i="104" s="1"/>
  <c r="D109" i="114"/>
  <c r="D50" i="114" s="1"/>
  <c r="D50" i="84"/>
  <c r="D6" i="84"/>
  <c r="D65" i="114"/>
  <c r="D6" i="114"/>
  <c r="D56" i="66"/>
  <c r="C18" i="101"/>
  <c r="C55" i="101"/>
  <c r="E27" i="101"/>
  <c r="E203" i="101" s="1"/>
  <c r="E24" i="101"/>
  <c r="G56" i="101"/>
  <c r="T7" i="116"/>
  <c r="T27" i="116"/>
  <c r="T204" i="116" s="1"/>
  <c r="T43" i="116"/>
  <c r="T220" i="116" s="1"/>
  <c r="L10" i="116"/>
  <c r="L187" i="116" s="1"/>
  <c r="D11" i="103"/>
  <c r="D48" i="103"/>
  <c r="N44" i="103"/>
  <c r="N22" i="103"/>
  <c r="N18" i="103"/>
  <c r="N14" i="103"/>
  <c r="Z38" i="103"/>
  <c r="Z34" i="103"/>
  <c r="V29" i="51"/>
  <c r="V21" i="116"/>
  <c r="V198" i="116" s="1"/>
  <c r="V25" i="116"/>
  <c r="V202" i="116"/>
  <c r="V27" i="116"/>
  <c r="V29" i="116"/>
  <c r="D210" i="68"/>
  <c r="D192" i="81"/>
  <c r="V26" i="104"/>
  <c r="V45" i="104"/>
  <c r="D52" i="93"/>
  <c r="D229" i="93" s="1"/>
  <c r="D50" i="93"/>
  <c r="D75" i="114"/>
  <c r="D16" i="114" s="1"/>
  <c r="D66" i="114"/>
  <c r="D7" i="114" s="1"/>
  <c r="V49" i="69"/>
  <c r="V26" i="49"/>
  <c r="V203" i="56" s="1"/>
  <c r="D44" i="93"/>
  <c r="D221" i="93" s="1"/>
  <c r="D31" i="93"/>
  <c r="D208" i="93" s="1"/>
  <c r="D27" i="93"/>
  <c r="D18" i="93"/>
  <c r="D195" i="93" s="1"/>
  <c r="V41" i="69"/>
  <c r="V21" i="69"/>
  <c r="V17" i="69"/>
  <c r="V56" i="58"/>
  <c r="V5" i="69"/>
  <c r="V41" i="116"/>
  <c r="V43" i="116"/>
  <c r="V47" i="116"/>
  <c r="V5" i="104"/>
  <c r="V36" i="104"/>
  <c r="V24" i="104"/>
  <c r="D42" i="93"/>
  <c r="D219" i="93" s="1"/>
  <c r="D38" i="93"/>
  <c r="D36" i="93"/>
  <c r="D42" i="114"/>
  <c r="D20" i="114"/>
  <c r="D197" i="114" s="1"/>
  <c r="V54" i="69"/>
  <c r="V52" i="69"/>
  <c r="V229" i="69" s="1"/>
  <c r="V48" i="69"/>
  <c r="V225" i="69" s="1"/>
  <c r="V37" i="69"/>
  <c r="V30" i="69"/>
  <c r="V207" i="69"/>
  <c r="V11" i="69"/>
  <c r="V56" i="63"/>
  <c r="D115" i="93"/>
  <c r="D56" i="93"/>
  <c r="D56" i="73"/>
  <c r="G208" i="101"/>
  <c r="V202" i="80"/>
  <c r="D202" i="106"/>
  <c r="D202" i="78"/>
  <c r="D202" i="107"/>
  <c r="D202" i="111"/>
  <c r="V202" i="65"/>
  <c r="J80" i="48"/>
  <c r="V202" i="75"/>
  <c r="V202" i="69"/>
  <c r="K202" i="79"/>
  <c r="D202" i="66"/>
  <c r="D202" i="82"/>
  <c r="D202" i="90"/>
  <c r="D202" i="59"/>
  <c r="V202" i="61"/>
  <c r="V202" i="112"/>
  <c r="D202" i="70"/>
  <c r="D202" i="92"/>
  <c r="D202" i="54"/>
  <c r="D202" i="110"/>
  <c r="D202" i="91"/>
  <c r="D202" i="108"/>
  <c r="D202" i="68"/>
  <c r="D202" i="67"/>
  <c r="V202" i="62"/>
  <c r="D202" i="87"/>
  <c r="V202" i="51"/>
  <c r="D202" i="53"/>
  <c r="D202" i="71"/>
  <c r="D202" i="85"/>
  <c r="D202" i="73"/>
  <c r="V202" i="63"/>
  <c r="V25" i="83"/>
  <c r="D202" i="109"/>
  <c r="D202" i="81"/>
  <c r="V101" i="115"/>
  <c r="V42" i="115" s="1"/>
  <c r="D101" i="72"/>
  <c r="V43" i="83"/>
  <c r="G194" i="75"/>
  <c r="G194" i="69"/>
  <c r="G194" i="65"/>
  <c r="D219" i="81"/>
  <c r="D219" i="109"/>
  <c r="D219" i="68"/>
  <c r="V219" i="116"/>
  <c r="V219" i="62"/>
  <c r="D219" i="59"/>
  <c r="V219" i="112"/>
  <c r="D219" i="110"/>
  <c r="V219" i="63"/>
  <c r="D207" i="84"/>
  <c r="V207" i="65"/>
  <c r="D207" i="92"/>
  <c r="V207" i="61"/>
  <c r="D207" i="71"/>
  <c r="V207" i="62"/>
  <c r="D207" i="66"/>
  <c r="D207" i="67"/>
  <c r="V207" i="116"/>
  <c r="V207" i="112"/>
  <c r="D207" i="108"/>
  <c r="D207" i="54"/>
  <c r="V207" i="104"/>
  <c r="D207" i="111"/>
  <c r="D207" i="109"/>
  <c r="D207" i="110"/>
  <c r="D207" i="90"/>
  <c r="D207" i="78"/>
  <c r="V207" i="63"/>
  <c r="D207" i="106"/>
  <c r="D207" i="87"/>
  <c r="D207" i="53"/>
  <c r="D207" i="59"/>
  <c r="D207" i="73"/>
  <c r="V207" i="80"/>
  <c r="D207" i="91"/>
  <c r="D207" i="70"/>
  <c r="D207" i="85"/>
  <c r="D207" i="81"/>
  <c r="D207" i="86"/>
  <c r="D207" i="107"/>
  <c r="E47" i="100"/>
  <c r="I25" i="102"/>
  <c r="B190" i="104"/>
  <c r="I48" i="102"/>
  <c r="D37" i="100"/>
  <c r="K155" i="100"/>
  <c r="D207" i="68"/>
  <c r="K207" i="79"/>
  <c r="J85" i="48"/>
  <c r="G194" i="80"/>
  <c r="V23" i="83"/>
  <c r="D81" i="72"/>
  <c r="D22" i="72" s="1"/>
  <c r="D189" i="100"/>
  <c r="I189" i="100"/>
  <c r="G189" i="100"/>
  <c r="B208" i="53"/>
  <c r="B208" i="59"/>
  <c r="T208" i="112"/>
  <c r="B208" i="86"/>
  <c r="B208" i="92"/>
  <c r="H207" i="101"/>
  <c r="B208" i="106"/>
  <c r="B208" i="91"/>
  <c r="D202" i="114"/>
  <c r="T109" i="115"/>
  <c r="T50" i="115" s="1"/>
  <c r="B109" i="72"/>
  <c r="B50" i="72" s="1"/>
  <c r="C232" i="73"/>
  <c r="C232" i="90"/>
  <c r="U232" i="80"/>
  <c r="C232" i="67"/>
  <c r="U232" i="75"/>
  <c r="C232" i="108"/>
  <c r="U232" i="65"/>
  <c r="C232" i="91"/>
  <c r="U232" i="61"/>
  <c r="C232" i="106"/>
  <c r="U232" i="63"/>
  <c r="C232" i="70"/>
  <c r="C232" i="92"/>
  <c r="U232" i="62"/>
  <c r="U232" i="104"/>
  <c r="C232" i="111"/>
  <c r="C232" i="53"/>
  <c r="I110" i="48"/>
  <c r="C232" i="107"/>
  <c r="C232" i="87"/>
  <c r="C232" i="85"/>
  <c r="U232" i="112"/>
  <c r="C232" i="84"/>
  <c r="C232" i="59"/>
  <c r="J232" i="79"/>
  <c r="U232" i="51"/>
  <c r="C232" i="71"/>
  <c r="C232" i="81"/>
  <c r="C232" i="66"/>
  <c r="C232" i="68"/>
  <c r="C232" i="109"/>
  <c r="C225" i="73"/>
  <c r="C225" i="111"/>
  <c r="J225" i="79"/>
  <c r="C225" i="108"/>
  <c r="C225" i="68"/>
  <c r="U225" i="61"/>
  <c r="C225" i="84"/>
  <c r="U225" i="104"/>
  <c r="C225" i="71"/>
  <c r="I103" i="48"/>
  <c r="C225" i="78"/>
  <c r="C225" i="54"/>
  <c r="U225" i="69"/>
  <c r="C225" i="109"/>
  <c r="U225" i="75"/>
  <c r="C225" i="70"/>
  <c r="C71" i="72"/>
  <c r="C12" i="72" s="1"/>
  <c r="C189" i="72" s="1"/>
  <c r="B40" i="114"/>
  <c r="J98" i="100"/>
  <c r="J39" i="100" s="1"/>
  <c r="C225" i="107"/>
  <c r="C225" i="92"/>
  <c r="D229" i="84"/>
  <c r="D229" i="91"/>
  <c r="D229" i="81"/>
  <c r="D229" i="53"/>
  <c r="D229" i="111"/>
  <c r="D229" i="90"/>
  <c r="D229" i="54"/>
  <c r="V229" i="112"/>
  <c r="D229" i="73"/>
  <c r="D229" i="114"/>
  <c r="V229" i="62"/>
  <c r="D229" i="70"/>
  <c r="D229" i="67"/>
  <c r="D229" i="68"/>
  <c r="D229" i="106"/>
  <c r="D229" i="87"/>
  <c r="V229" i="75"/>
  <c r="D229" i="66"/>
  <c r="C225" i="86"/>
  <c r="C225" i="85"/>
  <c r="U232" i="69"/>
  <c r="D219" i="85"/>
  <c r="V88" i="120"/>
  <c r="V29" i="120" s="1"/>
  <c r="D88" i="72"/>
  <c r="D29" i="72" s="1"/>
  <c r="V88" i="115"/>
  <c r="V29" i="115" s="1"/>
  <c r="D202" i="100"/>
  <c r="V202" i="104"/>
  <c r="V187" i="104"/>
  <c r="D187" i="66"/>
  <c r="D187" i="82"/>
  <c r="V187" i="63"/>
  <c r="V187" i="69"/>
  <c r="D187" i="110"/>
  <c r="D187" i="71"/>
  <c r="D187" i="59"/>
  <c r="D187" i="87"/>
  <c r="V187" i="62"/>
  <c r="G190" i="101"/>
  <c r="S186" i="104"/>
  <c r="S186" i="80"/>
  <c r="S186" i="65"/>
  <c r="S186" i="69"/>
  <c r="S186" i="75"/>
  <c r="F232" i="75"/>
  <c r="F232" i="65"/>
  <c r="Z12" i="103"/>
  <c r="D196" i="66"/>
  <c r="D196" i="82"/>
  <c r="D196" i="106"/>
  <c r="D196" i="90"/>
  <c r="D196" i="70"/>
  <c r="V196" i="112"/>
  <c r="D196" i="71"/>
  <c r="D196" i="67"/>
  <c r="V196" i="104"/>
  <c r="D196" i="91"/>
  <c r="D196" i="78"/>
  <c r="D196" i="85"/>
  <c r="C96" i="72"/>
  <c r="C37" i="72" s="1"/>
  <c r="U38" i="83"/>
  <c r="U96" i="115"/>
  <c r="U37" i="115" s="1"/>
  <c r="T72" i="115"/>
  <c r="T13" i="115" s="1"/>
  <c r="B72" i="72"/>
  <c r="B13" i="72" s="1"/>
  <c r="T72" i="120"/>
  <c r="T13" i="120"/>
  <c r="T190" i="120" s="1"/>
  <c r="I72" i="101"/>
  <c r="I13" i="101" s="1"/>
  <c r="I189" i="101" s="1"/>
  <c r="D205" i="91"/>
  <c r="D205" i="107"/>
  <c r="D205" i="90"/>
  <c r="V205" i="63"/>
  <c r="D205" i="66"/>
  <c r="V205" i="112"/>
  <c r="D205" i="92"/>
  <c r="D205" i="87"/>
  <c r="D205" i="106"/>
  <c r="D205" i="108"/>
  <c r="D205" i="109"/>
  <c r="V205" i="116"/>
  <c r="T74" i="120"/>
  <c r="T15" i="120" s="1"/>
  <c r="T192" i="120" s="1"/>
  <c r="T16" i="83"/>
  <c r="H193" i="83" s="1"/>
  <c r="T74" i="115"/>
  <c r="T15" i="115" s="1"/>
  <c r="I74" i="101"/>
  <c r="I15" i="101" s="1"/>
  <c r="I191" i="101" s="1"/>
  <c r="B74" i="72"/>
  <c r="B15" i="72" s="1"/>
  <c r="B192" i="72" s="1"/>
  <c r="C213" i="81"/>
  <c r="C213" i="66"/>
  <c r="H46" i="100"/>
  <c r="C213" i="90"/>
  <c r="H22" i="100"/>
  <c r="H198" i="100"/>
  <c r="K140" i="100"/>
  <c r="F34" i="100"/>
  <c r="G232" i="65"/>
  <c r="G232" i="69"/>
  <c r="D231" i="80"/>
  <c r="D231" i="69"/>
  <c r="U91" i="115"/>
  <c r="U32" i="115" s="1"/>
  <c r="U91" i="120"/>
  <c r="U32" i="120" s="1"/>
  <c r="U209" i="120" s="1"/>
  <c r="U33" i="83"/>
  <c r="I210" i="83" s="1"/>
  <c r="I91" i="48"/>
  <c r="Z21" i="103"/>
  <c r="V16" i="83"/>
  <c r="J193" i="83" s="1"/>
  <c r="D231" i="104"/>
  <c r="C213" i="84"/>
  <c r="C101" i="72"/>
  <c r="C42" i="72" s="1"/>
  <c r="U43" i="83"/>
  <c r="U101" i="115"/>
  <c r="U42" i="115" s="1"/>
  <c r="C213" i="91"/>
  <c r="U35" i="83"/>
  <c r="U93" i="120"/>
  <c r="U34" i="120" s="1"/>
  <c r="U211" i="120" s="1"/>
  <c r="U213" i="75"/>
  <c r="C213" i="78"/>
  <c r="T212" i="75"/>
  <c r="B212" i="73"/>
  <c r="B212" i="91"/>
  <c r="T212" i="80"/>
  <c r="B212" i="92"/>
  <c r="H211" i="101"/>
  <c r="B212" i="87"/>
  <c r="B212" i="111"/>
  <c r="S129" i="83"/>
  <c r="S11" i="83" s="1"/>
  <c r="C115" i="72"/>
  <c r="C56" i="72" s="1"/>
  <c r="C233" i="72" s="1"/>
  <c r="J75" i="100"/>
  <c r="U213" i="65"/>
  <c r="C213" i="67"/>
  <c r="H107" i="48"/>
  <c r="U203" i="69"/>
  <c r="C203" i="90"/>
  <c r="C203" i="111"/>
  <c r="C203" i="91"/>
  <c r="I81" i="48"/>
  <c r="P183" i="69"/>
  <c r="P183" i="65"/>
  <c r="P183" i="80"/>
  <c r="P183" i="75"/>
  <c r="P199" i="104"/>
  <c r="P199" i="80"/>
  <c r="P199" i="116"/>
  <c r="P199" i="75"/>
  <c r="E194" i="80"/>
  <c r="B229" i="67"/>
  <c r="C209" i="110"/>
  <c r="C209" i="67"/>
  <c r="C209" i="53"/>
  <c r="C209" i="54"/>
  <c r="C209" i="108"/>
  <c r="C209" i="66"/>
  <c r="C209" i="92"/>
  <c r="C209" i="70"/>
  <c r="T55" i="83"/>
  <c r="T113" i="120"/>
  <c r="T54" i="120" s="1"/>
  <c r="T231" i="120" s="1"/>
  <c r="F232" i="104"/>
  <c r="B229" i="70"/>
  <c r="B229" i="109"/>
  <c r="B229" i="84"/>
  <c r="B229" i="91"/>
  <c r="T229" i="65"/>
  <c r="B229" i="54"/>
  <c r="B229" i="68"/>
  <c r="B229" i="90"/>
  <c r="T229" i="61"/>
  <c r="B229" i="108"/>
  <c r="T229" i="112"/>
  <c r="B229" i="81"/>
  <c r="T229" i="62"/>
  <c r="T229" i="80"/>
  <c r="T229" i="63"/>
  <c r="B229" i="78"/>
  <c r="B229" i="110"/>
  <c r="B229" i="87"/>
  <c r="T229" i="51"/>
  <c r="T229" i="75"/>
  <c r="B229" i="106"/>
  <c r="I229" i="79"/>
  <c r="B229" i="92"/>
  <c r="B229" i="53"/>
  <c r="B229" i="66"/>
  <c r="T80" i="115"/>
  <c r="T21" i="115" s="1"/>
  <c r="T22" i="83"/>
  <c r="T80" i="120"/>
  <c r="T21" i="120"/>
  <c r="B80" i="72"/>
  <c r="C195" i="109"/>
  <c r="C195" i="66"/>
  <c r="C195" i="107"/>
  <c r="C195" i="81"/>
  <c r="U195" i="61"/>
  <c r="C195" i="68"/>
  <c r="F17" i="101"/>
  <c r="U97" i="115"/>
  <c r="U38" i="115"/>
  <c r="C97" i="72"/>
  <c r="U97" i="120"/>
  <c r="U38" i="120" s="1"/>
  <c r="U215" i="120" s="1"/>
  <c r="B215" i="53"/>
  <c r="H93" i="48"/>
  <c r="B231" i="54"/>
  <c r="R183" i="75"/>
  <c r="R183" i="65"/>
  <c r="R183" i="69"/>
  <c r="R183" i="80"/>
  <c r="G227" i="100"/>
  <c r="I5" i="100"/>
  <c r="K123" i="100"/>
  <c r="T229" i="104"/>
  <c r="G213" i="116"/>
  <c r="G213" i="75"/>
  <c r="E231" i="65"/>
  <c r="F215" i="80"/>
  <c r="F215" i="75"/>
  <c r="F215" i="69"/>
  <c r="H229" i="69"/>
  <c r="F231" i="65"/>
  <c r="F231" i="80"/>
  <c r="F231" i="69"/>
  <c r="Z13" i="103"/>
  <c r="G232" i="104"/>
  <c r="Z20" i="103"/>
  <c r="E189" i="75"/>
  <c r="D197" i="104"/>
  <c r="D203" i="69"/>
  <c r="D203" i="75"/>
  <c r="D203" i="65"/>
  <c r="G204" i="75"/>
  <c r="G204" i="69"/>
  <c r="S208" i="65"/>
  <c r="S208" i="80"/>
  <c r="S208" i="69"/>
  <c r="S229" i="80"/>
  <c r="H65" i="102"/>
  <c r="S229" i="75"/>
  <c r="G194" i="104"/>
  <c r="E228" i="101"/>
  <c r="F222" i="80"/>
  <c r="F222" i="75"/>
  <c r="F222" i="65"/>
  <c r="C224" i="75"/>
  <c r="C224" i="80"/>
  <c r="C224" i="65"/>
  <c r="C227" i="65"/>
  <c r="C227" i="69"/>
  <c r="C227" i="80"/>
  <c r="C227" i="75"/>
  <c r="C230" i="69"/>
  <c r="C230" i="75"/>
  <c r="C206" i="69"/>
  <c r="Y8" i="103"/>
  <c r="X8" i="103"/>
  <c r="P220" i="104"/>
  <c r="P220" i="65"/>
  <c r="C227" i="59"/>
  <c r="U227" i="61"/>
  <c r="R214" i="80"/>
  <c r="R214" i="75"/>
  <c r="R214" i="69"/>
  <c r="S204" i="65"/>
  <c r="D188" i="69"/>
  <c r="D188" i="75"/>
  <c r="D188" i="80"/>
  <c r="B107" i="100"/>
  <c r="T49" i="49"/>
  <c r="R182" i="69"/>
  <c r="R182" i="80"/>
  <c r="G194" i="116"/>
  <c r="D216" i="65"/>
  <c r="D216" i="75"/>
  <c r="E227" i="75"/>
  <c r="E227" i="80"/>
  <c r="S228" i="69"/>
  <c r="S228" i="104"/>
  <c r="S222" i="65"/>
  <c r="E221" i="104"/>
  <c r="G190" i="75"/>
  <c r="C192" i="69"/>
  <c r="C192" i="80"/>
  <c r="S206" i="75"/>
  <c r="S206" i="65"/>
  <c r="H219" i="69"/>
  <c r="H219" i="116"/>
  <c r="C186" i="80"/>
  <c r="H205" i="80"/>
  <c r="I11" i="116"/>
  <c r="I188" i="116" s="1"/>
  <c r="K190" i="104"/>
  <c r="F52" i="101"/>
  <c r="F228" i="101"/>
  <c r="E187" i="51"/>
  <c r="P224" i="69"/>
  <c r="P230" i="69"/>
  <c r="K40" i="43"/>
  <c r="K42" i="43"/>
  <c r="K31" i="43"/>
  <c r="R224" i="65"/>
  <c r="P206" i="80"/>
  <c r="P206" i="69"/>
  <c r="H223" i="65"/>
  <c r="H223" i="75"/>
  <c r="Z15" i="103"/>
  <c r="S223" i="65"/>
  <c r="F56" i="62"/>
  <c r="F36" i="104"/>
  <c r="F213" i="104"/>
  <c r="N39" i="116"/>
  <c r="N216" i="116" s="1"/>
  <c r="G16" i="104"/>
  <c r="G193" i="104" s="1"/>
  <c r="H19" i="104"/>
  <c r="H196" i="104" s="1"/>
  <c r="I5" i="104"/>
  <c r="I182" i="104" s="1"/>
  <c r="I11" i="104"/>
  <c r="I188" i="104" s="1"/>
  <c r="K22" i="104"/>
  <c r="K199" i="104" s="1"/>
  <c r="B19" i="116"/>
  <c r="B196" i="116"/>
  <c r="K15" i="104"/>
  <c r="K192" i="104" s="1"/>
  <c r="N29" i="104"/>
  <c r="N206" i="104" s="1"/>
  <c r="K41" i="104"/>
  <c r="K218" i="104" s="1"/>
  <c r="D52" i="104"/>
  <c r="D229" i="104" s="1"/>
  <c r="M22" i="104"/>
  <c r="M199" i="104" s="1"/>
  <c r="M34" i="104"/>
  <c r="M211" i="104" s="1"/>
  <c r="C18" i="104"/>
  <c r="C195" i="104" s="1"/>
  <c r="O10" i="104"/>
  <c r="O187" i="104" s="1"/>
  <c r="N26" i="104"/>
  <c r="N203" i="104" s="1"/>
  <c r="N16" i="103"/>
  <c r="Z42" i="103"/>
  <c r="B19" i="101"/>
  <c r="F11" i="101"/>
  <c r="N41" i="103"/>
  <c r="Z40" i="103"/>
  <c r="B8" i="101"/>
  <c r="S30" i="117"/>
  <c r="S30" i="116" s="1"/>
  <c r="S207" i="116" s="1"/>
  <c r="G54" i="100"/>
  <c r="E49" i="101"/>
  <c r="U66" i="49"/>
  <c r="U5" i="128" s="1"/>
  <c r="Z62" i="103"/>
  <c r="U42" i="104"/>
  <c r="C24" i="101"/>
  <c r="Z36" i="103"/>
  <c r="Z55" i="103"/>
  <c r="C38" i="103"/>
  <c r="D38" i="103"/>
  <c r="U35" i="116"/>
  <c r="U32" i="104"/>
  <c r="U209" i="104"/>
  <c r="N47" i="103"/>
  <c r="Z59" i="103"/>
  <c r="F42" i="43"/>
  <c r="N12" i="103"/>
  <c r="D30" i="103"/>
  <c r="U47" i="116"/>
  <c r="G13" i="101"/>
  <c r="V48" i="116"/>
  <c r="V225" i="116" s="1"/>
  <c r="V56" i="61"/>
  <c r="V102" i="49"/>
  <c r="V43" i="49" s="1"/>
  <c r="D105" i="114"/>
  <c r="D46" i="114" s="1"/>
  <c r="D100" i="114"/>
  <c r="D41" i="114" s="1"/>
  <c r="V104" i="49"/>
  <c r="V43" i="128" s="1"/>
  <c r="D160" i="72"/>
  <c r="D42" i="72" s="1"/>
  <c r="D219" i="72" s="1"/>
  <c r="V83" i="49"/>
  <c r="V22" i="128" s="1"/>
  <c r="D25" i="84"/>
  <c r="D202" i="84"/>
  <c r="D142" i="72"/>
  <c r="V30" i="51"/>
  <c r="V207" i="51" s="1"/>
  <c r="V77" i="49"/>
  <c r="V16" i="128" s="1"/>
  <c r="V18" i="49"/>
  <c r="V195" i="56" s="1"/>
  <c r="Z44" i="103"/>
  <c r="Z63" i="103"/>
  <c r="D9" i="84"/>
  <c r="D42" i="84"/>
  <c r="D219" i="84"/>
  <c r="D89" i="114"/>
  <c r="D30" i="114" s="1"/>
  <c r="D207" i="114" s="1"/>
  <c r="D56" i="87"/>
  <c r="G53" i="102"/>
  <c r="AC223" i="116"/>
  <c r="AC233" i="116"/>
  <c r="AC185" i="116"/>
  <c r="AC192" i="116"/>
  <c r="AC203" i="116"/>
  <c r="AC227" i="116"/>
  <c r="AC202" i="116"/>
  <c r="AC219" i="116"/>
  <c r="AC231" i="116"/>
  <c r="AC214" i="116"/>
  <c r="AC194" i="116"/>
  <c r="AC191" i="116"/>
  <c r="AC188" i="116"/>
  <c r="AE233" i="116"/>
  <c r="AC212" i="116"/>
  <c r="K112" i="100"/>
  <c r="K162" i="100"/>
  <c r="K126" i="100"/>
  <c r="T54" i="83"/>
  <c r="K132" i="100"/>
  <c r="K129" i="100"/>
  <c r="N48" i="103"/>
  <c r="B52" i="102"/>
  <c r="L52" i="102" s="1"/>
  <c r="D44" i="103"/>
  <c r="D46" i="103"/>
  <c r="F25" i="101"/>
  <c r="I53" i="102"/>
  <c r="B64" i="102"/>
  <c r="L64" i="102" s="1"/>
  <c r="J114" i="100"/>
  <c r="J55" i="100" s="1"/>
  <c r="I54" i="126"/>
  <c r="I59" i="126"/>
  <c r="I60" i="126"/>
  <c r="I64" i="126"/>
  <c r="I71" i="126"/>
  <c r="I73" i="126"/>
  <c r="I74" i="126"/>
  <c r="I75" i="126"/>
  <c r="I76" i="126"/>
  <c r="I79" i="126"/>
  <c r="I66" i="126"/>
  <c r="I67" i="126"/>
  <c r="I68" i="126"/>
  <c r="I69" i="126"/>
  <c r="I84" i="126"/>
  <c r="I85" i="126"/>
  <c r="I86" i="126"/>
  <c r="I87" i="126"/>
  <c r="I90" i="126"/>
  <c r="I93" i="126"/>
  <c r="G94" i="126" a="1"/>
  <c r="G94" i="126" s="1"/>
  <c r="I94" i="126" s="1"/>
  <c r="B49" i="102"/>
  <c r="L49" i="102" s="1"/>
  <c r="F50" i="102"/>
  <c r="D41" i="102"/>
  <c r="I49" i="102"/>
  <c r="L59" i="102"/>
  <c r="D197" i="108"/>
  <c r="D197" i="90"/>
  <c r="D197" i="59"/>
  <c r="D197" i="110"/>
  <c r="D197" i="106"/>
  <c r="V197" i="75"/>
  <c r="D197" i="85"/>
  <c r="V197" i="104"/>
  <c r="K197" i="79"/>
  <c r="J75" i="48"/>
  <c r="D24" i="100"/>
  <c r="V182" i="65"/>
  <c r="B53" i="102"/>
  <c r="L53" i="102" s="1"/>
  <c r="B215" i="87"/>
  <c r="T215" i="65"/>
  <c r="V81" i="120"/>
  <c r="V22" i="120" s="1"/>
  <c r="K77" i="100"/>
  <c r="I102" i="101"/>
  <c r="I43" i="101" s="1"/>
  <c r="V232" i="65"/>
  <c r="B208" i="78"/>
  <c r="H51" i="102"/>
  <c r="C228" i="101"/>
  <c r="V197" i="116"/>
  <c r="D197" i="111"/>
  <c r="D197" i="53"/>
  <c r="V197" i="65"/>
  <c r="D197" i="107"/>
  <c r="C226" i="107"/>
  <c r="C190" i="59"/>
  <c r="U190" i="62"/>
  <c r="C190" i="90"/>
  <c r="C190" i="92"/>
  <c r="U202" i="116"/>
  <c r="B229" i="73"/>
  <c r="C226" i="92"/>
  <c r="U202" i="112"/>
  <c r="C214" i="101"/>
  <c r="C220" i="53"/>
  <c r="B215" i="70"/>
  <c r="T112" i="120"/>
  <c r="T53" i="120" s="1"/>
  <c r="B229" i="107"/>
  <c r="B229" i="59"/>
  <c r="V197" i="63"/>
  <c r="D197" i="109"/>
  <c r="D197" i="78"/>
  <c r="D197" i="87"/>
  <c r="U226" i="61"/>
  <c r="C190" i="84"/>
  <c r="C190" i="54"/>
  <c r="C190" i="85"/>
  <c r="C190" i="66"/>
  <c r="C190" i="106"/>
  <c r="C190" i="73"/>
  <c r="U226" i="65"/>
  <c r="C202" i="68"/>
  <c r="D65" i="102"/>
  <c r="B51" i="102"/>
  <c r="L51" i="102" s="1"/>
  <c r="G49" i="102"/>
  <c r="F53" i="102"/>
  <c r="H49" i="102"/>
  <c r="E50" i="102"/>
  <c r="I65" i="102"/>
  <c r="I60" i="102"/>
  <c r="I54" i="102"/>
  <c r="F62" i="102"/>
  <c r="G52" i="102"/>
  <c r="F52" i="102"/>
  <c r="E65" i="102"/>
  <c r="I26" i="102"/>
  <c r="H58" i="102"/>
  <c r="H48" i="102"/>
  <c r="T215" i="61"/>
  <c r="B215" i="90"/>
  <c r="B215" i="68"/>
  <c r="T215" i="80"/>
  <c r="H224" i="101"/>
  <c r="B225" i="78"/>
  <c r="E54" i="102"/>
  <c r="H62" i="102"/>
  <c r="B50" i="102"/>
  <c r="L50" i="102" s="1"/>
  <c r="F65" i="102"/>
  <c r="I32" i="102"/>
  <c r="H52" i="102"/>
  <c r="I55" i="102"/>
  <c r="I58" i="102"/>
  <c r="B215" i="106"/>
  <c r="B215" i="66"/>
  <c r="B215" i="107"/>
  <c r="T215" i="51"/>
  <c r="B215" i="108"/>
  <c r="B215" i="82"/>
  <c r="U211" i="112"/>
  <c r="V80" i="120"/>
  <c r="V21" i="120" s="1"/>
  <c r="V198" i="120" s="1"/>
  <c r="B215" i="81"/>
  <c r="B215" i="109"/>
  <c r="T215" i="112"/>
  <c r="B215" i="54"/>
  <c r="T215" i="62"/>
  <c r="C203" i="109"/>
  <c r="D189" i="87"/>
  <c r="C211" i="71"/>
  <c r="B225" i="53"/>
  <c r="T225" i="112"/>
  <c r="V192" i="51"/>
  <c r="T225" i="104"/>
  <c r="E64" i="102"/>
  <c r="H64" i="102"/>
  <c r="G64" i="102"/>
  <c r="G54" i="102"/>
  <c r="E51" i="102"/>
  <c r="I37" i="102"/>
  <c r="F64" i="102"/>
  <c r="I62" i="102"/>
  <c r="F51" i="102"/>
  <c r="F49" i="102"/>
  <c r="H54" i="102"/>
  <c r="H50" i="102"/>
  <c r="G62" i="102"/>
  <c r="G65" i="102"/>
  <c r="T215" i="116"/>
  <c r="E62" i="102"/>
  <c r="B65" i="102"/>
  <c r="I28" i="102"/>
  <c r="B62" i="102"/>
  <c r="L62" i="102" s="1"/>
  <c r="I51" i="102"/>
  <c r="F54" i="102"/>
  <c r="D42" i="102"/>
  <c r="I35" i="102"/>
  <c r="I39" i="102"/>
  <c r="B209" i="84"/>
  <c r="T97" i="120"/>
  <c r="T39" i="83"/>
  <c r="H216" i="83" s="1"/>
  <c r="T10" i="49"/>
  <c r="T187" i="56" s="1"/>
  <c r="T187" i="69"/>
  <c r="U50" i="83"/>
  <c r="I227" i="83" s="1"/>
  <c r="T16" i="49"/>
  <c r="T193" i="56" s="1"/>
  <c r="B74" i="100"/>
  <c r="B15" i="100"/>
  <c r="B209" i="108"/>
  <c r="B209" i="109"/>
  <c r="B209" i="71"/>
  <c r="T209" i="61"/>
  <c r="B209" i="90"/>
  <c r="B209" i="106"/>
  <c r="T209" i="80"/>
  <c r="B209" i="54"/>
  <c r="B209" i="110"/>
  <c r="T209" i="62"/>
  <c r="B209" i="107"/>
  <c r="B209" i="70"/>
  <c r="B209" i="87"/>
  <c r="B208" i="101"/>
  <c r="B209" i="68"/>
  <c r="T209" i="112"/>
  <c r="B209" i="73"/>
  <c r="B209" i="53"/>
  <c r="E208" i="101"/>
  <c r="T209" i="63"/>
  <c r="B193" i="84"/>
  <c r="T56" i="49"/>
  <c r="T233" i="56" s="1"/>
  <c r="B114" i="100"/>
  <c r="V189" i="116"/>
  <c r="H214" i="101"/>
  <c r="T41" i="49"/>
  <c r="T218" i="56" s="1"/>
  <c r="B183" i="54"/>
  <c r="B183" i="92"/>
  <c r="D218" i="100"/>
  <c r="I208" i="79"/>
  <c r="B225" i="66"/>
  <c r="D222" i="101"/>
  <c r="B223" i="84"/>
  <c r="B223" i="66"/>
  <c r="T208" i="61"/>
  <c r="B208" i="66"/>
  <c r="T208" i="51"/>
  <c r="B208" i="110"/>
  <c r="E224" i="101"/>
  <c r="T183" i="51"/>
  <c r="B183" i="53"/>
  <c r="B183" i="91"/>
  <c r="T223" i="104"/>
  <c r="V198" i="104"/>
  <c r="D198" i="54"/>
  <c r="B225" i="87"/>
  <c r="T225" i="75"/>
  <c r="T225" i="62"/>
  <c r="B225" i="71"/>
  <c r="B225" i="82"/>
  <c r="B225" i="68"/>
  <c r="T25" i="49"/>
  <c r="T202" i="56" s="1"/>
  <c r="B223" i="67"/>
  <c r="T115" i="120"/>
  <c r="T56" i="120" s="1"/>
  <c r="T233" i="120" s="1"/>
  <c r="B215" i="110"/>
  <c r="B215" i="85"/>
  <c r="B215" i="73"/>
  <c r="B215" i="92"/>
  <c r="B215" i="111"/>
  <c r="T215" i="75"/>
  <c r="B215" i="91"/>
  <c r="C203" i="81"/>
  <c r="U203" i="63"/>
  <c r="B208" i="54"/>
  <c r="T208" i="63"/>
  <c r="B208" i="109"/>
  <c r="B208" i="68"/>
  <c r="B208" i="111"/>
  <c r="T208" i="80"/>
  <c r="T208" i="62"/>
  <c r="B208" i="73"/>
  <c r="B208" i="90"/>
  <c r="H86" i="48"/>
  <c r="B208" i="108"/>
  <c r="T112" i="115"/>
  <c r="T53" i="115" s="1"/>
  <c r="B224" i="101"/>
  <c r="T225" i="63"/>
  <c r="B25" i="114"/>
  <c r="B202" i="114" s="1"/>
  <c r="T208" i="69"/>
  <c r="F190" i="101"/>
  <c r="B183" i="111"/>
  <c r="B183" i="106"/>
  <c r="T183" i="61"/>
  <c r="B183" i="110"/>
  <c r="T183" i="80"/>
  <c r="B183" i="68"/>
  <c r="B183" i="82"/>
  <c r="T183" i="62"/>
  <c r="T183" i="65"/>
  <c r="I183" i="79"/>
  <c r="H61" i="48"/>
  <c r="B183" i="67"/>
  <c r="B208" i="82"/>
  <c r="T79" i="120"/>
  <c r="T20" i="120"/>
  <c r="J183" i="83"/>
  <c r="I36" i="102"/>
  <c r="D192" i="54"/>
  <c r="F218" i="100"/>
  <c r="B191" i="81"/>
  <c r="H206" i="100"/>
  <c r="C202" i="54"/>
  <c r="C226" i="87"/>
  <c r="B191" i="71"/>
  <c r="B225" i="70"/>
  <c r="H103" i="48"/>
  <c r="B225" i="91"/>
  <c r="B225" i="111"/>
  <c r="T225" i="80"/>
  <c r="G206" i="100"/>
  <c r="F207" i="101"/>
  <c r="B208" i="70"/>
  <c r="E207" i="101"/>
  <c r="U226" i="51"/>
  <c r="U226" i="116"/>
  <c r="U226" i="75"/>
  <c r="H222" i="101"/>
  <c r="U226" i="62"/>
  <c r="C202" i="110"/>
  <c r="T208" i="65"/>
  <c r="C207" i="101"/>
  <c r="D198" i="84"/>
  <c r="J92" i="100"/>
  <c r="K110" i="100"/>
  <c r="T183" i="116"/>
  <c r="T183" i="75"/>
  <c r="B183" i="81"/>
  <c r="D182" i="67"/>
  <c r="T231" i="62"/>
  <c r="U203" i="51"/>
  <c r="C203" i="85"/>
  <c r="B208" i="67"/>
  <c r="B207" i="101"/>
  <c r="B208" i="107"/>
  <c r="B208" i="87"/>
  <c r="B208" i="85"/>
  <c r="B208" i="84"/>
  <c r="T208" i="75"/>
  <c r="B208" i="71"/>
  <c r="G224" i="101"/>
  <c r="V198" i="69"/>
  <c r="V192" i="63"/>
  <c r="V182" i="51"/>
  <c r="T225" i="69"/>
  <c r="B225" i="90"/>
  <c r="B225" i="106"/>
  <c r="B223" i="114"/>
  <c r="B225" i="85"/>
  <c r="G218" i="100"/>
  <c r="H109" i="48"/>
  <c r="B183" i="108"/>
  <c r="B183" i="87"/>
  <c r="B183" i="90"/>
  <c r="B183" i="107"/>
  <c r="T183" i="112"/>
  <c r="B183" i="109"/>
  <c r="B183" i="71"/>
  <c r="B183" i="70"/>
  <c r="G207" i="101"/>
  <c r="C189" i="86"/>
  <c r="D192" i="85"/>
  <c r="U82" i="115"/>
  <c r="U23" i="115" s="1"/>
  <c r="D198" i="85"/>
  <c r="G222" i="101"/>
  <c r="D198" i="109"/>
  <c r="B225" i="114"/>
  <c r="T223" i="69"/>
  <c r="D198" i="67"/>
  <c r="C222" i="101"/>
  <c r="B223" i="71"/>
  <c r="B225" i="67"/>
  <c r="B225" i="59"/>
  <c r="B225" i="107"/>
  <c r="I225" i="79"/>
  <c r="B225" i="54"/>
  <c r="I31" i="102"/>
  <c r="T208" i="116"/>
  <c r="U226" i="69"/>
  <c r="C226" i="70"/>
  <c r="U202" i="51"/>
  <c r="C226" i="110"/>
  <c r="C202" i="90"/>
  <c r="U202" i="80"/>
  <c r="B215" i="84"/>
  <c r="U186" i="75"/>
  <c r="U186" i="104"/>
  <c r="C186" i="70"/>
  <c r="C186" i="54"/>
  <c r="C186" i="73"/>
  <c r="U186" i="112"/>
  <c r="U186" i="61"/>
  <c r="C186" i="84"/>
  <c r="C186" i="110"/>
  <c r="C186" i="53"/>
  <c r="C186" i="106"/>
  <c r="C190" i="68"/>
  <c r="U190" i="61"/>
  <c r="C190" i="70"/>
  <c r="U190" i="112"/>
  <c r="C190" i="81"/>
  <c r="C226" i="67"/>
  <c r="C226" i="71"/>
  <c r="C226" i="53"/>
  <c r="C226" i="78"/>
  <c r="J226" i="79"/>
  <c r="C226" i="91"/>
  <c r="C226" i="66"/>
  <c r="C226" i="108"/>
  <c r="C226" i="111"/>
  <c r="C226" i="59"/>
  <c r="C226" i="109"/>
  <c r="C226" i="68"/>
  <c r="C226" i="81"/>
  <c r="C226" i="82"/>
  <c r="U226" i="112"/>
  <c r="U226" i="80"/>
  <c r="C226" i="73"/>
  <c r="C226" i="90"/>
  <c r="I104" i="48"/>
  <c r="U202" i="61"/>
  <c r="C202" i="81"/>
  <c r="C202" i="108"/>
  <c r="C202" i="82"/>
  <c r="U202" i="75"/>
  <c r="C202" i="67"/>
  <c r="C202" i="73"/>
  <c r="U202" i="65"/>
  <c r="C202" i="71"/>
  <c r="U202" i="63"/>
  <c r="C202" i="70"/>
  <c r="C202" i="66"/>
  <c r="U202" i="69"/>
  <c r="C202" i="107"/>
  <c r="C202" i="111"/>
  <c r="C202" i="59"/>
  <c r="C202" i="78"/>
  <c r="C202" i="109"/>
  <c r="C202" i="106"/>
  <c r="C202" i="92"/>
  <c r="U202" i="62"/>
  <c r="C202" i="53"/>
  <c r="U202" i="104"/>
  <c r="I80" i="48"/>
  <c r="B220" i="70"/>
  <c r="B220" i="71"/>
  <c r="B220" i="90"/>
  <c r="B220" i="91"/>
  <c r="E219" i="101"/>
  <c r="B220" i="81"/>
  <c r="T220" i="51"/>
  <c r="B220" i="106"/>
  <c r="T220" i="62"/>
  <c r="T220" i="112"/>
  <c r="B220" i="66"/>
  <c r="B220" i="54"/>
  <c r="T220" i="75"/>
  <c r="T220" i="65"/>
  <c r="F219" i="101"/>
  <c r="I203" i="83"/>
  <c r="C219" i="101"/>
  <c r="D182" i="73"/>
  <c r="V182" i="104"/>
  <c r="D182" i="106"/>
  <c r="D182" i="109"/>
  <c r="V182" i="116"/>
  <c r="B231" i="85"/>
  <c r="B231" i="107"/>
  <c r="B114" i="72"/>
  <c r="V232" i="69"/>
  <c r="D232" i="114"/>
  <c r="D182" i="54"/>
  <c r="B231" i="84"/>
  <c r="T231" i="63"/>
  <c r="D182" i="85"/>
  <c r="B231" i="66"/>
  <c r="B231" i="91"/>
  <c r="V108" i="115"/>
  <c r="V49" i="115" s="1"/>
  <c r="V182" i="69"/>
  <c r="V56" i="104"/>
  <c r="D182" i="66"/>
  <c r="D230" i="101"/>
  <c r="I114" i="101"/>
  <c r="I55" i="101" s="1"/>
  <c r="B107" i="72"/>
  <c r="U74" i="120"/>
  <c r="U15" i="120" s="1"/>
  <c r="D182" i="91"/>
  <c r="B223" i="82"/>
  <c r="H101" i="48"/>
  <c r="B231" i="90"/>
  <c r="V22" i="83"/>
  <c r="J199" i="83"/>
  <c r="B231" i="67"/>
  <c r="C102" i="72"/>
  <c r="D182" i="82"/>
  <c r="V182" i="112"/>
  <c r="V182" i="62"/>
  <c r="B230" i="101"/>
  <c r="U220" i="112"/>
  <c r="B231" i="108"/>
  <c r="B231" i="87"/>
  <c r="B231" i="70"/>
  <c r="U102" i="120"/>
  <c r="U43" i="120" s="1"/>
  <c r="U220" i="120" s="1"/>
  <c r="H232" i="83"/>
  <c r="V108" i="120"/>
  <c r="V49" i="120" s="1"/>
  <c r="T215" i="69"/>
  <c r="T231" i="112"/>
  <c r="K90" i="100"/>
  <c r="T56" i="83"/>
  <c r="B39" i="72"/>
  <c r="C220" i="85"/>
  <c r="D227" i="100"/>
  <c r="T223" i="51"/>
  <c r="V210" i="51"/>
  <c r="Z22" i="103"/>
  <c r="D210" i="111"/>
  <c r="J88" i="48"/>
  <c r="D210" i="92"/>
  <c r="D210" i="90"/>
  <c r="V210" i="62"/>
  <c r="D210" i="84"/>
  <c r="K210" i="79"/>
  <c r="D210" i="110"/>
  <c r="V210" i="75"/>
  <c r="V210" i="61"/>
  <c r="D210" i="82"/>
  <c r="D210" i="54"/>
  <c r="D210" i="53"/>
  <c r="D210" i="108"/>
  <c r="D210" i="70"/>
  <c r="D210" i="91"/>
  <c r="V210" i="65"/>
  <c r="D210" i="73"/>
  <c r="D210" i="78"/>
  <c r="V210" i="80"/>
  <c r="D210" i="81"/>
  <c r="V210" i="112"/>
  <c r="V210" i="63"/>
  <c r="D210" i="106"/>
  <c r="D210" i="71"/>
  <c r="D210" i="85"/>
  <c r="B229" i="111"/>
  <c r="B229" i="71"/>
  <c r="B223" i="92"/>
  <c r="B223" i="108"/>
  <c r="B223" i="106"/>
  <c r="B223" i="54"/>
  <c r="T223" i="112"/>
  <c r="T223" i="80"/>
  <c r="B223" i="85"/>
  <c r="B223" i="111"/>
  <c r="T223" i="62"/>
  <c r="B222" i="101"/>
  <c r="B223" i="53"/>
  <c r="T223" i="75"/>
  <c r="B223" i="91"/>
  <c r="I223" i="79"/>
  <c r="B223" i="107"/>
  <c r="B223" i="90"/>
  <c r="B223" i="87"/>
  <c r="T223" i="65"/>
  <c r="T223" i="61"/>
  <c r="T223" i="63"/>
  <c r="B223" i="68"/>
  <c r="B223" i="70"/>
  <c r="B223" i="110"/>
  <c r="B223" i="78"/>
  <c r="B223" i="73"/>
  <c r="B223" i="81"/>
  <c r="V210" i="104"/>
  <c r="U187" i="69"/>
  <c r="B182" i="101"/>
  <c r="C190" i="101"/>
  <c r="B191" i="108"/>
  <c r="B191" i="87"/>
  <c r="B191" i="68"/>
  <c r="B191" i="90"/>
  <c r="B191" i="73"/>
  <c r="T191" i="75"/>
  <c r="B191" i="110"/>
  <c r="B191" i="109"/>
  <c r="B191" i="82"/>
  <c r="B191" i="111"/>
  <c r="B191" i="107"/>
  <c r="T191" i="61"/>
  <c r="T191" i="80"/>
  <c r="B191" i="53"/>
  <c r="H190" i="101"/>
  <c r="B191" i="54"/>
  <c r="T191" i="62"/>
  <c r="B191" i="70"/>
  <c r="T191" i="63"/>
  <c r="T191" i="65"/>
  <c r="B191" i="84"/>
  <c r="B191" i="66"/>
  <c r="B191" i="92"/>
  <c r="B191" i="67"/>
  <c r="I191" i="79"/>
  <c r="T191" i="51"/>
  <c r="B191" i="91"/>
  <c r="B183" i="73"/>
  <c r="D182" i="101"/>
  <c r="B99" i="72"/>
  <c r="B40" i="72" s="1"/>
  <c r="C94" i="72"/>
  <c r="C35" i="72" s="1"/>
  <c r="V110" i="120"/>
  <c r="V51" i="120" s="1"/>
  <c r="V228" i="120" s="1"/>
  <c r="C78" i="72"/>
  <c r="C19" i="72" s="1"/>
  <c r="C187" i="114"/>
  <c r="D67" i="103"/>
  <c r="B115" i="72"/>
  <c r="B56" i="72" s="1"/>
  <c r="B233" i="72" s="1"/>
  <c r="T99" i="120"/>
  <c r="T40" i="120" s="1"/>
  <c r="U94" i="115"/>
  <c r="U35" i="115" s="1"/>
  <c r="V92" i="120"/>
  <c r="V33" i="120" s="1"/>
  <c r="V210" i="120" s="1"/>
  <c r="D55" i="103"/>
  <c r="I27" i="102"/>
  <c r="D190" i="104"/>
  <c r="J190" i="104"/>
  <c r="I56" i="102"/>
  <c r="I33" i="102"/>
  <c r="T99" i="115"/>
  <c r="T40" i="115" s="1"/>
  <c r="C210" i="101"/>
  <c r="F210" i="101"/>
  <c r="V228" i="69"/>
  <c r="B88" i="100"/>
  <c r="B29" i="100"/>
  <c r="F205" i="100" s="1"/>
  <c r="V34" i="83"/>
  <c r="J211" i="83" s="1"/>
  <c r="I29" i="102"/>
  <c r="F190" i="104"/>
  <c r="I52" i="102"/>
  <c r="B14" i="100"/>
  <c r="H190" i="100"/>
  <c r="K73" i="100"/>
  <c r="C211" i="87"/>
  <c r="V74" i="120"/>
  <c r="V15" i="120" s="1"/>
  <c r="V192" i="120" s="1"/>
  <c r="V74" i="115"/>
  <c r="V15" i="115" s="1"/>
  <c r="D74" i="72"/>
  <c r="D15" i="72" s="1"/>
  <c r="D192" i="72" s="1"/>
  <c r="D219" i="101"/>
  <c r="D189" i="106"/>
  <c r="V189" i="112"/>
  <c r="D189" i="81"/>
  <c r="J67" i="48"/>
  <c r="D189" i="70"/>
  <c r="V189" i="80"/>
  <c r="D189" i="73"/>
  <c r="D189" i="67"/>
  <c r="D64" i="103"/>
  <c r="C211" i="86"/>
  <c r="U211" i="116"/>
  <c r="U211" i="62"/>
  <c r="C211" i="108"/>
  <c r="U211" i="61"/>
  <c r="U211" i="63"/>
  <c r="C211" i="109"/>
  <c r="C211" i="85"/>
  <c r="U211" i="65"/>
  <c r="C211" i="73"/>
  <c r="C211" i="59"/>
  <c r="I89" i="48"/>
  <c r="C211" i="66"/>
  <c r="C211" i="67"/>
  <c r="C211" i="54"/>
  <c r="C211" i="90"/>
  <c r="C211" i="81"/>
  <c r="C211" i="82"/>
  <c r="D87" i="72"/>
  <c r="V29" i="83"/>
  <c r="J206" i="83"/>
  <c r="V87" i="120"/>
  <c r="V28" i="120" s="1"/>
  <c r="V205" i="120" s="1"/>
  <c r="J211" i="79"/>
  <c r="U211" i="104"/>
  <c r="C211" i="92"/>
  <c r="T45" i="83"/>
  <c r="H222" i="83" s="1"/>
  <c r="T103" i="115"/>
  <c r="T44" i="115" s="1"/>
  <c r="T103" i="120"/>
  <c r="T44" i="120" s="1"/>
  <c r="T221" i="120" s="1"/>
  <c r="I103" i="101"/>
  <c r="I44" i="101" s="1"/>
  <c r="I220" i="101" s="1"/>
  <c r="B51" i="72"/>
  <c r="B228" i="72" s="1"/>
  <c r="F213" i="100"/>
  <c r="D228" i="85"/>
  <c r="V228" i="51"/>
  <c r="D228" i="70"/>
  <c r="D228" i="90"/>
  <c r="D228" i="67"/>
  <c r="H50" i="100"/>
  <c r="K168" i="100"/>
  <c r="T15" i="49"/>
  <c r="T192" i="56" s="1"/>
  <c r="T192" i="116"/>
  <c r="D228" i="114"/>
  <c r="U211" i="51"/>
  <c r="B212" i="84"/>
  <c r="B212" i="66"/>
  <c r="B212" i="54"/>
  <c r="T17" i="49"/>
  <c r="T194" i="56" s="1"/>
  <c r="B75" i="100"/>
  <c r="B16" i="100"/>
  <c r="I192" i="100"/>
  <c r="T41" i="83"/>
  <c r="U36" i="83"/>
  <c r="B112" i="72"/>
  <c r="T18" i="49"/>
  <c r="T195" i="56" s="1"/>
  <c r="I231" i="79"/>
  <c r="U24" i="83"/>
  <c r="V232" i="51"/>
  <c r="T45" i="49"/>
  <c r="T222" i="56" s="1"/>
  <c r="T222" i="69"/>
  <c r="B103" i="100"/>
  <c r="K103" i="100" s="1"/>
  <c r="I212" i="83"/>
  <c r="D213" i="100"/>
  <c r="K170" i="100"/>
  <c r="T231" i="104"/>
  <c r="F230" i="101"/>
  <c r="B231" i="111"/>
  <c r="U82" i="120"/>
  <c r="U23" i="120"/>
  <c r="D59" i="103"/>
  <c r="D66" i="103"/>
  <c r="V198" i="80"/>
  <c r="D198" i="53"/>
  <c r="D198" i="92"/>
  <c r="D198" i="106"/>
  <c r="V198" i="75"/>
  <c r="D198" i="108"/>
  <c r="D198" i="90"/>
  <c r="D198" i="81"/>
  <c r="V198" i="63"/>
  <c r="D198" i="70"/>
  <c r="D198" i="68"/>
  <c r="V198" i="62"/>
  <c r="D198" i="91"/>
  <c r="V198" i="61"/>
  <c r="D198" i="73"/>
  <c r="D198" i="66"/>
  <c r="D198" i="71"/>
  <c r="D198" i="78"/>
  <c r="D198" i="107"/>
  <c r="V198" i="65"/>
  <c r="J76" i="48"/>
  <c r="V198" i="112"/>
  <c r="D198" i="111"/>
  <c r="D198" i="82"/>
  <c r="D198" i="110"/>
  <c r="K198" i="79"/>
  <c r="C193" i="100"/>
  <c r="I193" i="100"/>
  <c r="C108" i="72"/>
  <c r="T102" i="115"/>
  <c r="T43" i="115" s="1"/>
  <c r="T57" i="83"/>
  <c r="G230" i="101"/>
  <c r="C220" i="111"/>
  <c r="B231" i="68"/>
  <c r="B231" i="106"/>
  <c r="B231" i="73"/>
  <c r="B231" i="114"/>
  <c r="T231" i="65"/>
  <c r="B231" i="82"/>
  <c r="U203" i="61"/>
  <c r="C203" i="70"/>
  <c r="J203" i="79"/>
  <c r="U71" i="115"/>
  <c r="U12" i="115" s="1"/>
  <c r="U71" i="120"/>
  <c r="U12" i="120" s="1"/>
  <c r="U189" i="120" s="1"/>
  <c r="D108" i="72"/>
  <c r="D80" i="72"/>
  <c r="V228" i="116"/>
  <c r="K101" i="100"/>
  <c r="H230" i="101"/>
  <c r="B231" i="78"/>
  <c r="V228" i="80"/>
  <c r="D228" i="73"/>
  <c r="D228" i="111"/>
  <c r="U16" i="83"/>
  <c r="U108" i="115"/>
  <c r="U49" i="115" s="1"/>
  <c r="D92" i="72"/>
  <c r="D33" i="72" s="1"/>
  <c r="D210" i="72" s="1"/>
  <c r="C189" i="84"/>
  <c r="R190" i="104"/>
  <c r="I64" i="102"/>
  <c r="I41" i="102"/>
  <c r="T231" i="69"/>
  <c r="U220" i="69"/>
  <c r="T115" i="115"/>
  <c r="T56" i="115"/>
  <c r="B231" i="81"/>
  <c r="B231" i="110"/>
  <c r="T231" i="80"/>
  <c r="C230" i="101"/>
  <c r="T231" i="61"/>
  <c r="B231" i="53"/>
  <c r="U102" i="115"/>
  <c r="U43" i="115"/>
  <c r="C203" i="82"/>
  <c r="C203" i="107"/>
  <c r="C203" i="106"/>
  <c r="T231" i="75"/>
  <c r="B231" i="92"/>
  <c r="B231" i="109"/>
  <c r="D228" i="87"/>
  <c r="D228" i="71"/>
  <c r="U74" i="115"/>
  <c r="U15" i="115"/>
  <c r="T69" i="115"/>
  <c r="T10" i="115" s="1"/>
  <c r="D232" i="54"/>
  <c r="D232" i="108"/>
  <c r="V232" i="80"/>
  <c r="D232" i="67"/>
  <c r="D232" i="78"/>
  <c r="D232" i="70"/>
  <c r="D232" i="87"/>
  <c r="D232" i="106"/>
  <c r="V232" i="116"/>
  <c r="D232" i="73"/>
  <c r="V232" i="112"/>
  <c r="K232" i="79"/>
  <c r="V232" i="75"/>
  <c r="D232" i="92"/>
  <c r="V232" i="62"/>
  <c r="D232" i="59"/>
  <c r="D232" i="81"/>
  <c r="V232" i="61"/>
  <c r="D232" i="91"/>
  <c r="D232" i="109"/>
  <c r="D232" i="85"/>
  <c r="V232" i="104"/>
  <c r="D232" i="111"/>
  <c r="D232" i="90"/>
  <c r="D232" i="68"/>
  <c r="V232" i="63"/>
  <c r="D232" i="110"/>
  <c r="D232" i="53"/>
  <c r="D232" i="66"/>
  <c r="D232" i="71"/>
  <c r="J110" i="48"/>
  <c r="D232" i="107"/>
  <c r="B225" i="109"/>
  <c r="B225" i="73"/>
  <c r="B225" i="108"/>
  <c r="T225" i="51"/>
  <c r="T225" i="116"/>
  <c r="B225" i="110"/>
  <c r="T225" i="61"/>
  <c r="B225" i="92"/>
  <c r="C224" i="101"/>
  <c r="C189" i="85"/>
  <c r="C189" i="109"/>
  <c r="B69" i="72"/>
  <c r="V228" i="104"/>
  <c r="T211" i="69"/>
  <c r="D182" i="59"/>
  <c r="D182" i="108"/>
  <c r="V182" i="80"/>
  <c r="D182" i="71"/>
  <c r="D182" i="70"/>
  <c r="D182" i="53"/>
  <c r="K182" i="79"/>
  <c r="D182" i="90"/>
  <c r="D182" i="78"/>
  <c r="J60" i="48"/>
  <c r="V182" i="63"/>
  <c r="V182" i="75"/>
  <c r="D182" i="84"/>
  <c r="D182" i="110"/>
  <c r="D182" i="107"/>
  <c r="D182" i="111"/>
  <c r="D182" i="81"/>
  <c r="V182" i="61"/>
  <c r="D182" i="92"/>
  <c r="V192" i="116"/>
  <c r="Z8" i="103"/>
  <c r="D228" i="108"/>
  <c r="D228" i="110"/>
  <c r="D228" i="109"/>
  <c r="D228" i="82"/>
  <c r="V228" i="62"/>
  <c r="V200" i="104"/>
  <c r="C220" i="114"/>
  <c r="D192" i="87"/>
  <c r="D192" i="91"/>
  <c r="V192" i="112"/>
  <c r="D192" i="107"/>
  <c r="V192" i="61"/>
  <c r="J70" i="48"/>
  <c r="D192" i="67"/>
  <c r="D192" i="68"/>
  <c r="D192" i="73"/>
  <c r="D192" i="106"/>
  <c r="D192" i="111"/>
  <c r="D192" i="108"/>
  <c r="K192" i="79"/>
  <c r="D192" i="53"/>
  <c r="D192" i="92"/>
  <c r="V192" i="80"/>
  <c r="D192" i="84"/>
  <c r="V192" i="75"/>
  <c r="D192" i="59"/>
  <c r="V192" i="62"/>
  <c r="V192" i="69"/>
  <c r="D192" i="90"/>
  <c r="D192" i="71"/>
  <c r="D192" i="110"/>
  <c r="V192" i="104"/>
  <c r="V192" i="65"/>
  <c r="D192" i="109"/>
  <c r="D192" i="70"/>
  <c r="D192" i="78"/>
  <c r="D192" i="66"/>
  <c r="V116" i="83"/>
  <c r="D115" i="72" s="1"/>
  <c r="D56" i="86"/>
  <c r="D233" i="86" s="1"/>
  <c r="F193" i="100"/>
  <c r="D228" i="66"/>
  <c r="V200" i="51"/>
  <c r="F229" i="100"/>
  <c r="H210" i="101"/>
  <c r="K76" i="100"/>
  <c r="K17" i="100" s="1"/>
  <c r="K193" i="100" s="1"/>
  <c r="D210" i="101"/>
  <c r="D228" i="91"/>
  <c r="D228" i="78"/>
  <c r="D228" i="84"/>
  <c r="D228" i="54"/>
  <c r="D228" i="92"/>
  <c r="D182" i="87"/>
  <c r="B44" i="114"/>
  <c r="J102" i="100"/>
  <c r="J43" i="100" s="1"/>
  <c r="T207" i="116"/>
  <c r="T207" i="51"/>
  <c r="D206" i="101"/>
  <c r="I206" i="101"/>
  <c r="T207" i="69"/>
  <c r="T207" i="80"/>
  <c r="T207" i="104"/>
  <c r="H206" i="101"/>
  <c r="B206" i="101"/>
  <c r="F206" i="101"/>
  <c r="B207" i="109"/>
  <c r="D195" i="85"/>
  <c r="J204" i="83"/>
  <c r="B66" i="100"/>
  <c r="B7" i="100"/>
  <c r="C211" i="107"/>
  <c r="C211" i="70"/>
  <c r="U211" i="80"/>
  <c r="C211" i="68"/>
  <c r="U211" i="75"/>
  <c r="C211" i="91"/>
  <c r="C211" i="110"/>
  <c r="C211" i="53"/>
  <c r="C211" i="111"/>
  <c r="C211" i="84"/>
  <c r="C211" i="106"/>
  <c r="T26" i="49"/>
  <c r="B84" i="100"/>
  <c r="B25" i="100"/>
  <c r="G214" i="101"/>
  <c r="T215" i="63"/>
  <c r="B215" i="71"/>
  <c r="F214" i="101"/>
  <c r="B215" i="78"/>
  <c r="B214" i="101"/>
  <c r="T215" i="104"/>
  <c r="B215" i="67"/>
  <c r="C187" i="106"/>
  <c r="C187" i="78"/>
  <c r="C187" i="71"/>
  <c r="U187" i="112"/>
  <c r="C187" i="67"/>
  <c r="U187" i="63"/>
  <c r="C187" i="84"/>
  <c r="C187" i="54"/>
  <c r="C187" i="90"/>
  <c r="C187" i="87"/>
  <c r="C187" i="53"/>
  <c r="C187" i="66"/>
  <c r="U187" i="62"/>
  <c r="C187" i="111"/>
  <c r="C187" i="109"/>
  <c r="C187" i="70"/>
  <c r="C187" i="85"/>
  <c r="C187" i="92"/>
  <c r="U187" i="75"/>
  <c r="U187" i="80"/>
  <c r="C187" i="110"/>
  <c r="I65" i="48"/>
  <c r="C187" i="68"/>
  <c r="J187" i="79"/>
  <c r="U187" i="61"/>
  <c r="C187" i="91"/>
  <c r="C187" i="81"/>
  <c r="C187" i="108"/>
  <c r="C187" i="107"/>
  <c r="C187" i="59"/>
  <c r="C187" i="73"/>
  <c r="C187" i="82"/>
  <c r="C220" i="71"/>
  <c r="C220" i="54"/>
  <c r="U220" i="62"/>
  <c r="C220" i="81"/>
  <c r="U220" i="75"/>
  <c r="C220" i="67"/>
  <c r="C220" i="66"/>
  <c r="U220" i="80"/>
  <c r="C220" i="68"/>
  <c r="U220" i="65"/>
  <c r="C220" i="70"/>
  <c r="J220" i="79"/>
  <c r="C220" i="107"/>
  <c r="C220" i="92"/>
  <c r="C220" i="73"/>
  <c r="C220" i="59"/>
  <c r="C220" i="108"/>
  <c r="C220" i="87"/>
  <c r="U220" i="61"/>
  <c r="C220" i="90"/>
  <c r="C220" i="91"/>
  <c r="U220" i="63"/>
  <c r="C220" i="106"/>
  <c r="C220" i="84"/>
  <c r="C220" i="78"/>
  <c r="U220" i="116"/>
  <c r="C220" i="82"/>
  <c r="C220" i="109"/>
  <c r="C220" i="110"/>
  <c r="U220" i="104"/>
  <c r="U189" i="51"/>
  <c r="D229" i="100"/>
  <c r="G229" i="100"/>
  <c r="U183" i="62"/>
  <c r="C183" i="59"/>
  <c r="C183" i="109"/>
  <c r="C183" i="108"/>
  <c r="U183" i="61"/>
  <c r="C183" i="90"/>
  <c r="C183" i="54"/>
  <c r="C183" i="111"/>
  <c r="U183" i="80"/>
  <c r="U183" i="104"/>
  <c r="C183" i="67"/>
  <c r="C183" i="81"/>
  <c r="U183" i="75"/>
  <c r="C183" i="92"/>
  <c r="C183" i="68"/>
  <c r="C183" i="70"/>
  <c r="I61" i="48"/>
  <c r="C183" i="106"/>
  <c r="C183" i="107"/>
  <c r="C183" i="87"/>
  <c r="C183" i="73"/>
  <c r="U183" i="65"/>
  <c r="C183" i="71"/>
  <c r="C183" i="91"/>
  <c r="U183" i="112"/>
  <c r="C183" i="84"/>
  <c r="C183" i="110"/>
  <c r="J183" i="79"/>
  <c r="U183" i="63"/>
  <c r="C183" i="53"/>
  <c r="U183" i="116"/>
  <c r="C183" i="78"/>
  <c r="C183" i="82"/>
  <c r="C183" i="66"/>
  <c r="G205" i="100"/>
  <c r="H229" i="100"/>
  <c r="D200" i="110"/>
  <c r="D200" i="85"/>
  <c r="D200" i="109"/>
  <c r="D200" i="91"/>
  <c r="D200" i="78"/>
  <c r="D200" i="68"/>
  <c r="D200" i="90"/>
  <c r="D200" i="92"/>
  <c r="J78" i="48"/>
  <c r="D200" i="108"/>
  <c r="V200" i="61"/>
  <c r="D200" i="66"/>
  <c r="D200" i="71"/>
  <c r="D200" i="59"/>
  <c r="D200" i="81"/>
  <c r="D200" i="87"/>
  <c r="D200" i="84"/>
  <c r="K200" i="79"/>
  <c r="D200" i="54"/>
  <c r="V200" i="62"/>
  <c r="V200" i="63"/>
  <c r="D200" i="106"/>
  <c r="D200" i="73"/>
  <c r="V200" i="116"/>
  <c r="D200" i="67"/>
  <c r="D200" i="53"/>
  <c r="D200" i="111"/>
  <c r="V200" i="112"/>
  <c r="D200" i="107"/>
  <c r="V200" i="80"/>
  <c r="D200" i="70"/>
  <c r="V200" i="65"/>
  <c r="V200" i="75"/>
  <c r="B70" i="100"/>
  <c r="T12" i="49"/>
  <c r="T189" i="56" s="1"/>
  <c r="H213" i="100"/>
  <c r="I213" i="100"/>
  <c r="E213" i="100"/>
  <c r="D228" i="106"/>
  <c r="D228" i="59"/>
  <c r="D228" i="68"/>
  <c r="J106" i="48"/>
  <c r="V228" i="112"/>
  <c r="D228" i="53"/>
  <c r="K228" i="79"/>
  <c r="V228" i="63"/>
  <c r="V228" i="61"/>
  <c r="D228" i="81"/>
  <c r="V228" i="75"/>
  <c r="U187" i="51"/>
  <c r="C44" i="43"/>
  <c r="U220" i="51"/>
  <c r="C189" i="70"/>
  <c r="C189" i="66"/>
  <c r="C189" i="67"/>
  <c r="C189" i="78"/>
  <c r="C189" i="106"/>
  <c r="C189" i="54"/>
  <c r="U189" i="63"/>
  <c r="U189" i="65"/>
  <c r="C189" i="107"/>
  <c r="C189" i="111"/>
  <c r="C189" i="91"/>
  <c r="C189" i="90"/>
  <c r="C189" i="59"/>
  <c r="J189" i="79"/>
  <c r="U189" i="75"/>
  <c r="I67" i="48"/>
  <c r="U189" i="61"/>
  <c r="U189" i="116"/>
  <c r="C189" i="53"/>
  <c r="C189" i="81"/>
  <c r="C189" i="68"/>
  <c r="C189" i="92"/>
  <c r="U189" i="112"/>
  <c r="C189" i="110"/>
  <c r="C189" i="87"/>
  <c r="U189" i="62"/>
  <c r="U189" i="80"/>
  <c r="C189" i="108"/>
  <c r="C189" i="82"/>
  <c r="C189" i="73"/>
  <c r="C189" i="71"/>
  <c r="U187" i="104"/>
  <c r="U183" i="120"/>
  <c r="D194" i="82"/>
  <c r="V194" i="75"/>
  <c r="D194" i="110"/>
  <c r="D194" i="54"/>
  <c r="D194" i="73"/>
  <c r="D194" i="70"/>
  <c r="D194" i="92"/>
  <c r="V194" i="61"/>
  <c r="D194" i="85"/>
  <c r="D194" i="81"/>
  <c r="D194" i="59"/>
  <c r="D194" i="66"/>
  <c r="D194" i="68"/>
  <c r="D194" i="78"/>
  <c r="V194" i="62"/>
  <c r="D194" i="67"/>
  <c r="D194" i="111"/>
  <c r="D194" i="91"/>
  <c r="V194" i="63"/>
  <c r="K194" i="79"/>
  <c r="D194" i="71"/>
  <c r="D194" i="106"/>
  <c r="V194" i="116"/>
  <c r="D194" i="84"/>
  <c r="V194" i="80"/>
  <c r="V194" i="104"/>
  <c r="D194" i="107"/>
  <c r="J72" i="48"/>
  <c r="D194" i="53"/>
  <c r="V194" i="112"/>
  <c r="D194" i="90"/>
  <c r="D194" i="87"/>
  <c r="V194" i="65"/>
  <c r="D194" i="108"/>
  <c r="V194" i="69"/>
  <c r="D230" i="85"/>
  <c r="D189" i="114"/>
  <c r="U183" i="69"/>
  <c r="B80" i="100"/>
  <c r="B21" i="100" s="1"/>
  <c r="T22" i="49"/>
  <c r="T199" i="56" s="1"/>
  <c r="H200" i="83"/>
  <c r="V194" i="51"/>
  <c r="B231" i="71"/>
  <c r="T231" i="51"/>
  <c r="U183" i="51"/>
  <c r="T51" i="49"/>
  <c r="T228" i="56" s="1"/>
  <c r="B109" i="100"/>
  <c r="T33" i="49"/>
  <c r="T210" i="56" s="1"/>
  <c r="T210" i="51"/>
  <c r="B91" i="100"/>
  <c r="I184" i="83"/>
  <c r="F224" i="101"/>
  <c r="T211" i="104"/>
  <c r="B20" i="72"/>
  <c r="I111" i="101"/>
  <c r="I52" i="101"/>
  <c r="I228" i="101" s="1"/>
  <c r="D98" i="72"/>
  <c r="D39" i="72" s="1"/>
  <c r="D216" i="72" s="1"/>
  <c r="V98" i="115"/>
  <c r="V39" i="115" s="1"/>
  <c r="V98" i="120"/>
  <c r="V39" i="120" s="1"/>
  <c r="V216" i="120" s="1"/>
  <c r="V40" i="83"/>
  <c r="J217" i="83" s="1"/>
  <c r="T88" i="115"/>
  <c r="T29" i="115"/>
  <c r="T30" i="83"/>
  <c r="B88" i="72"/>
  <c r="B29" i="72" s="1"/>
  <c r="T88" i="120"/>
  <c r="T29" i="120" s="1"/>
  <c r="I88" i="101"/>
  <c r="I29" i="101" s="1"/>
  <c r="T18" i="83"/>
  <c r="I76" i="101"/>
  <c r="I17" i="101" s="1"/>
  <c r="J17" i="101" s="1"/>
  <c r="J193" i="101" s="1"/>
  <c r="T76" i="115"/>
  <c r="T17" i="115" s="1"/>
  <c r="T76" i="120"/>
  <c r="T17" i="120"/>
  <c r="T194" i="120" s="1"/>
  <c r="B76" i="72"/>
  <c r="T92" i="120"/>
  <c r="T33" i="120" s="1"/>
  <c r="T210" i="120" s="1"/>
  <c r="T34" i="83"/>
  <c r="H211" i="83"/>
  <c r="I92" i="101"/>
  <c r="I33" i="101" s="1"/>
  <c r="I209" i="101" s="1"/>
  <c r="T92" i="115"/>
  <c r="T33" i="115" s="1"/>
  <c r="B92" i="72"/>
  <c r="U90" i="115"/>
  <c r="U31" i="115" s="1"/>
  <c r="C90" i="72"/>
  <c r="C31" i="72" s="1"/>
  <c r="U90" i="120"/>
  <c r="U31" i="120" s="1"/>
  <c r="U32" i="83"/>
  <c r="U78" i="115"/>
  <c r="U19" i="115" s="1"/>
  <c r="U20" i="83"/>
  <c r="T42" i="83"/>
  <c r="H219" i="83" s="1"/>
  <c r="U109" i="120"/>
  <c r="C109" i="72"/>
  <c r="U51" i="83"/>
  <c r="I228" i="83" s="1"/>
  <c r="U109" i="115"/>
  <c r="U50" i="115" s="1"/>
  <c r="V48" i="83"/>
  <c r="V110" i="115"/>
  <c r="V51" i="115" s="1"/>
  <c r="V52" i="83"/>
  <c r="J229" i="83" s="1"/>
  <c r="C95" i="72"/>
  <c r="C36" i="72" s="1"/>
  <c r="C213" i="72" s="1"/>
  <c r="U37" i="83"/>
  <c r="I214" i="83"/>
  <c r="U95" i="115"/>
  <c r="U36" i="115" s="1"/>
  <c r="U95" i="120"/>
  <c r="U36" i="120" s="1"/>
  <c r="U213" i="120" s="1"/>
  <c r="B78" i="72"/>
  <c r="B19" i="72" s="1"/>
  <c r="T20" i="83"/>
  <c r="V90" i="115"/>
  <c r="V31" i="115" s="1"/>
  <c r="V32" i="83"/>
  <c r="D90" i="72"/>
  <c r="D31" i="72" s="1"/>
  <c r="V90" i="120"/>
  <c r="V31" i="120" s="1"/>
  <c r="V77" i="115"/>
  <c r="V18" i="115" s="1"/>
  <c r="V68" i="120"/>
  <c r="V9" i="120" s="1"/>
  <c r="V68" i="115"/>
  <c r="V9" i="115" s="1"/>
  <c r="D68" i="72"/>
  <c r="D9" i="72" s="1"/>
  <c r="V10" i="83"/>
  <c r="U6" i="83"/>
  <c r="D102" i="72"/>
  <c r="D43" i="72" s="1"/>
  <c r="V102" i="120"/>
  <c r="V43" i="120"/>
  <c r="V220" i="120" s="1"/>
  <c r="V102" i="115"/>
  <c r="V43" i="115" s="1"/>
  <c r="V44" i="83"/>
  <c r="J221" i="83"/>
  <c r="V96" i="120"/>
  <c r="V37" i="120" s="1"/>
  <c r="D96" i="72"/>
  <c r="D37" i="72" s="1"/>
  <c r="V38" i="83"/>
  <c r="D112" i="72"/>
  <c r="D53" i="72" s="1"/>
  <c r="D230" i="72" s="1"/>
  <c r="B93" i="72"/>
  <c r="B34" i="72" s="1"/>
  <c r="B211" i="72" s="1"/>
  <c r="I93" i="101"/>
  <c r="I34" i="101" s="1"/>
  <c r="I210" i="101" s="1"/>
  <c r="T35" i="83"/>
  <c r="H212" i="83"/>
  <c r="T93" i="120"/>
  <c r="T34" i="120"/>
  <c r="T211" i="120" s="1"/>
  <c r="T93" i="115"/>
  <c r="T34" i="115"/>
  <c r="V21" i="83"/>
  <c r="J198" i="83" s="1"/>
  <c r="D79" i="72"/>
  <c r="D20" i="72" s="1"/>
  <c r="D197" i="72" s="1"/>
  <c r="V79" i="115"/>
  <c r="V20" i="115" s="1"/>
  <c r="V79" i="120"/>
  <c r="V20" i="120" s="1"/>
  <c r="V197" i="120" s="1"/>
  <c r="V78" i="120"/>
  <c r="V19" i="120" s="1"/>
  <c r="V196" i="120" s="1"/>
  <c r="V72" i="120"/>
  <c r="V13" i="120" s="1"/>
  <c r="D72" i="72"/>
  <c r="D13" i="72" s="1"/>
  <c r="V72" i="115"/>
  <c r="V13" i="115" s="1"/>
  <c r="V14" i="83"/>
  <c r="U113" i="115"/>
  <c r="U54" i="115" s="1"/>
  <c r="I101" i="101"/>
  <c r="I42" i="101" s="1"/>
  <c r="T101" i="115"/>
  <c r="T42" i="115" s="1"/>
  <c r="T101" i="120"/>
  <c r="T42" i="120" s="1"/>
  <c r="B101" i="72"/>
  <c r="B42" i="72" s="1"/>
  <c r="T43" i="83"/>
  <c r="C67" i="72"/>
  <c r="C8" i="72" s="1"/>
  <c r="U67" i="120"/>
  <c r="U8" i="120" s="1"/>
  <c r="U67" i="115"/>
  <c r="U8" i="115" s="1"/>
  <c r="U25" i="83"/>
  <c r="U83" i="115"/>
  <c r="U24" i="115" s="1"/>
  <c r="U83" i="120"/>
  <c r="U24" i="120" s="1"/>
  <c r="C83" i="72"/>
  <c r="B87" i="72"/>
  <c r="B28" i="72" s="1"/>
  <c r="T87" i="115"/>
  <c r="T28" i="115" s="1"/>
  <c r="C203" i="59"/>
  <c r="C203" i="92"/>
  <c r="C203" i="108"/>
  <c r="C203" i="87"/>
  <c r="U203" i="116"/>
  <c r="C203" i="78"/>
  <c r="U203" i="112"/>
  <c r="C203" i="67"/>
  <c r="C203" i="66"/>
  <c r="C203" i="84"/>
  <c r="C203" i="71"/>
  <c r="C203" i="110"/>
  <c r="C203" i="54"/>
  <c r="U203" i="75"/>
  <c r="C203" i="53"/>
  <c r="U203" i="80"/>
  <c r="C203" i="73"/>
  <c r="U203" i="62"/>
  <c r="T47" i="49"/>
  <c r="T224" i="51" s="1"/>
  <c r="D193" i="100"/>
  <c r="D189" i="85"/>
  <c r="B71" i="100"/>
  <c r="T13" i="49"/>
  <c r="T190" i="56" s="1"/>
  <c r="V189" i="104"/>
  <c r="V189" i="75"/>
  <c r="D189" i="82"/>
  <c r="V189" i="65"/>
  <c r="V189" i="61"/>
  <c r="D189" i="91"/>
  <c r="D189" i="84"/>
  <c r="D189" i="68"/>
  <c r="D189" i="53"/>
  <c r="K189" i="79"/>
  <c r="D189" i="59"/>
  <c r="V189" i="62"/>
  <c r="D189" i="111"/>
  <c r="D189" i="92"/>
  <c r="D189" i="90"/>
  <c r="D189" i="54"/>
  <c r="D189" i="109"/>
  <c r="D189" i="110"/>
  <c r="D189" i="71"/>
  <c r="V189" i="51"/>
  <c r="D189" i="107"/>
  <c r="D189" i="78"/>
  <c r="D189" i="108"/>
  <c r="V189" i="63"/>
  <c r="T28" i="49"/>
  <c r="B205" i="81" s="1"/>
  <c r="B86" i="100"/>
  <c r="T44" i="49"/>
  <c r="T221" i="56" s="1"/>
  <c r="B102" i="100"/>
  <c r="E193" i="100"/>
  <c r="D208" i="84"/>
  <c r="B79" i="100"/>
  <c r="K79" i="100" s="1"/>
  <c r="T21" i="49"/>
  <c r="T198" i="56" s="1"/>
  <c r="T50" i="49"/>
  <c r="T227" i="56" s="1"/>
  <c r="B108" i="100"/>
  <c r="B192" i="106"/>
  <c r="B192" i="84"/>
  <c r="B192" i="87"/>
  <c r="B207" i="107"/>
  <c r="T207" i="62"/>
  <c r="B207" i="54"/>
  <c r="B207" i="67"/>
  <c r="B207" i="81"/>
  <c r="B207" i="111"/>
  <c r="T207" i="112"/>
  <c r="B207" i="70"/>
  <c r="T207" i="65"/>
  <c r="B207" i="108"/>
  <c r="T207" i="75"/>
  <c r="B207" i="53"/>
  <c r="B207" i="87"/>
  <c r="B207" i="66"/>
  <c r="B207" i="68"/>
  <c r="H85" i="48"/>
  <c r="B207" i="73"/>
  <c r="B207" i="59"/>
  <c r="B207" i="90"/>
  <c r="B207" i="82"/>
  <c r="T207" i="61"/>
  <c r="B207" i="92"/>
  <c r="B207" i="71"/>
  <c r="T207" i="63"/>
  <c r="G206" i="101"/>
  <c r="B207" i="84"/>
  <c r="B207" i="110"/>
  <c r="B207" i="85"/>
  <c r="B207" i="91"/>
  <c r="B207" i="106"/>
  <c r="I207" i="79"/>
  <c r="C206" i="101"/>
  <c r="B207" i="78"/>
  <c r="D208" i="68"/>
  <c r="J86" i="48"/>
  <c r="D208" i="67"/>
  <c r="D208" i="111"/>
  <c r="D208" i="54"/>
  <c r="V208" i="62"/>
  <c r="K208" i="79"/>
  <c r="V208" i="116"/>
  <c r="D208" i="85"/>
  <c r="V208" i="75"/>
  <c r="D208" i="107"/>
  <c r="D208" i="73"/>
  <c r="V208" i="80"/>
  <c r="T197" i="63"/>
  <c r="T197" i="104"/>
  <c r="C196" i="101"/>
  <c r="B195" i="108"/>
  <c r="B195" i="107"/>
  <c r="B195" i="71"/>
  <c r="T195" i="65"/>
  <c r="B195" i="91"/>
  <c r="T195" i="80"/>
  <c r="B195" i="111"/>
  <c r="B195" i="109"/>
  <c r="H73" i="48"/>
  <c r="V189" i="69"/>
  <c r="B211" i="87"/>
  <c r="B211" i="110"/>
  <c r="B211" i="111"/>
  <c r="B211" i="107"/>
  <c r="B211" i="90"/>
  <c r="B211" i="82"/>
  <c r="B211" i="81"/>
  <c r="B211" i="54"/>
  <c r="B211" i="108"/>
  <c r="T211" i="116"/>
  <c r="B211" i="84"/>
  <c r="B211" i="73"/>
  <c r="B211" i="66"/>
  <c r="B211" i="91"/>
  <c r="T211" i="75"/>
  <c r="B211" i="85"/>
  <c r="T211" i="61"/>
  <c r="B211" i="70"/>
  <c r="B211" i="59"/>
  <c r="B211" i="67"/>
  <c r="B211" i="68"/>
  <c r="B211" i="106"/>
  <c r="T211" i="112"/>
  <c r="B211" i="71"/>
  <c r="B211" i="53"/>
  <c r="T211" i="63"/>
  <c r="B211" i="109"/>
  <c r="I211" i="79"/>
  <c r="G210" i="101"/>
  <c r="T211" i="65"/>
  <c r="B211" i="78"/>
  <c r="B210" i="101"/>
  <c r="B211" i="92"/>
  <c r="T211" i="62"/>
  <c r="T211" i="80"/>
  <c r="B211" i="86"/>
  <c r="H89" i="48"/>
  <c r="H208" i="83"/>
  <c r="U203" i="104"/>
  <c r="H6" i="100"/>
  <c r="H26" i="100"/>
  <c r="H202" i="100"/>
  <c r="K144" i="100"/>
  <c r="K127" i="100"/>
  <c r="H9" i="100"/>
  <c r="J9" i="100"/>
  <c r="J54" i="100"/>
  <c r="D230" i="84"/>
  <c r="V56" i="51"/>
  <c r="V115" i="49"/>
  <c r="F222" i="101"/>
  <c r="D223" i="67"/>
  <c r="D223" i="53"/>
  <c r="J101" i="48"/>
  <c r="D223" i="111"/>
  <c r="D223" i="90"/>
  <c r="D223" i="54"/>
  <c r="D223" i="108"/>
  <c r="D223" i="87"/>
  <c r="D223" i="78"/>
  <c r="V223" i="63"/>
  <c r="D223" i="85"/>
  <c r="D223" i="107"/>
  <c r="V223" i="80"/>
  <c r="V203" i="116"/>
  <c r="V230" i="112"/>
  <c r="V230" i="75"/>
  <c r="D230" i="86"/>
  <c r="D230" i="82"/>
  <c r="K230" i="79"/>
  <c r="D230" i="54"/>
  <c r="D230" i="108"/>
  <c r="D230" i="90"/>
  <c r="D230" i="53"/>
  <c r="D230" i="68"/>
  <c r="D230" i="67"/>
  <c r="D230" i="92"/>
  <c r="D230" i="107"/>
  <c r="D230" i="91"/>
  <c r="V230" i="61"/>
  <c r="V230" i="80"/>
  <c r="D230" i="109"/>
  <c r="V230" i="63"/>
  <c r="V230" i="62"/>
  <c r="D230" i="70"/>
  <c r="D230" i="81"/>
  <c r="D230" i="78"/>
  <c r="D230" i="59"/>
  <c r="D230" i="87"/>
  <c r="D230" i="66"/>
  <c r="D230" i="73"/>
  <c r="D230" i="110"/>
  <c r="V230" i="51"/>
  <c r="J108" i="48"/>
  <c r="D230" i="106"/>
  <c r="D230" i="71"/>
  <c r="D230" i="111"/>
  <c r="V230" i="65"/>
  <c r="V230" i="104"/>
  <c r="D203" i="107"/>
  <c r="V203" i="75"/>
  <c r="D203" i="59"/>
  <c r="D203" i="87"/>
  <c r="V203" i="61"/>
  <c r="V203" i="80"/>
  <c r="D203" i="78"/>
  <c r="D203" i="53"/>
  <c r="D203" i="67"/>
  <c r="V203" i="63"/>
  <c r="V203" i="65"/>
  <c r="D203" i="85"/>
  <c r="D203" i="90"/>
  <c r="D203" i="81"/>
  <c r="D203" i="91"/>
  <c r="D203" i="70"/>
  <c r="D203" i="73"/>
  <c r="V203" i="69"/>
  <c r="D203" i="111"/>
  <c r="D203" i="82"/>
  <c r="D203" i="54"/>
  <c r="D203" i="66"/>
  <c r="D203" i="109"/>
  <c r="V203" i="62"/>
  <c r="J81" i="48"/>
  <c r="D203" i="110"/>
  <c r="D203" i="68"/>
  <c r="D203" i="92"/>
  <c r="V203" i="51"/>
  <c r="V203" i="112"/>
  <c r="D203" i="84"/>
  <c r="D203" i="106"/>
  <c r="K203" i="79"/>
  <c r="D203" i="108"/>
  <c r="D203" i="71"/>
  <c r="V203" i="120"/>
  <c r="V203" i="104"/>
  <c r="V230" i="69"/>
  <c r="B194" i="100"/>
  <c r="B202" i="110"/>
  <c r="B202" i="66"/>
  <c r="B202" i="53"/>
  <c r="B202" i="107"/>
  <c r="B202" i="85"/>
  <c r="B202" i="59"/>
  <c r="B202" i="106"/>
  <c r="H80" i="48"/>
  <c r="B202" i="90"/>
  <c r="T202" i="112"/>
  <c r="B202" i="81"/>
  <c r="B202" i="70"/>
  <c r="G201" i="101"/>
  <c r="T202" i="80"/>
  <c r="B202" i="68"/>
  <c r="B202" i="108"/>
  <c r="B202" i="87"/>
  <c r="B202" i="92"/>
  <c r="C201" i="101"/>
  <c r="T202" i="61"/>
  <c r="B202" i="67"/>
  <c r="T202" i="63"/>
  <c r="B202" i="78"/>
  <c r="T202" i="69"/>
  <c r="B202" i="71"/>
  <c r="T202" i="51"/>
  <c r="B202" i="109"/>
  <c r="T202" i="104"/>
  <c r="T202" i="62"/>
  <c r="B202" i="54"/>
  <c r="B201" i="101"/>
  <c r="B202" i="111"/>
  <c r="B202" i="91"/>
  <c r="I202" i="79"/>
  <c r="T202" i="75"/>
  <c r="B202" i="82"/>
  <c r="F201" i="101"/>
  <c r="T202" i="65"/>
  <c r="H201" i="101"/>
  <c r="B202" i="73"/>
  <c r="B202" i="84"/>
  <c r="T202" i="116"/>
  <c r="D195" i="107"/>
  <c r="D195" i="111"/>
  <c r="V195" i="61"/>
  <c r="D195" i="87"/>
  <c r="D195" i="59"/>
  <c r="D195" i="90"/>
  <c r="K195" i="79"/>
  <c r="D195" i="108"/>
  <c r="D195" i="73"/>
  <c r="D195" i="66"/>
  <c r="V195" i="62"/>
  <c r="D195" i="53"/>
  <c r="V195" i="51"/>
  <c r="D195" i="84"/>
  <c r="D195" i="106"/>
  <c r="D195" i="68"/>
  <c r="D195" i="92"/>
  <c r="D195" i="86"/>
  <c r="D195" i="70"/>
  <c r="D195" i="82"/>
  <c r="V195" i="63"/>
  <c r="D195" i="109"/>
  <c r="J73" i="48"/>
  <c r="V195" i="116"/>
  <c r="V195" i="104"/>
  <c r="D195" i="54"/>
  <c r="D195" i="110"/>
  <c r="D195" i="71"/>
  <c r="V195" i="80"/>
  <c r="D195" i="67"/>
  <c r="V195" i="112"/>
  <c r="V195" i="69"/>
  <c r="V195" i="75"/>
  <c r="D195" i="81"/>
  <c r="D195" i="91"/>
  <c r="D195" i="78"/>
  <c r="V195" i="65"/>
  <c r="G225" i="101"/>
  <c r="B226" i="87"/>
  <c r="B226" i="54"/>
  <c r="H104" i="48"/>
  <c r="B226" i="66"/>
  <c r="T226" i="61"/>
  <c r="B226" i="106"/>
  <c r="T226" i="69"/>
  <c r="B226" i="73"/>
  <c r="T226" i="104"/>
  <c r="B226" i="84"/>
  <c r="T226" i="80"/>
  <c r="C225" i="101"/>
  <c r="B226" i="86"/>
  <c r="B226" i="109"/>
  <c r="F225" i="101"/>
  <c r="T218" i="116"/>
  <c r="T218" i="104"/>
  <c r="T218" i="65"/>
  <c r="T218" i="62"/>
  <c r="B218" i="92"/>
  <c r="T218" i="51"/>
  <c r="B218" i="71"/>
  <c r="B218" i="67"/>
  <c r="I218" i="79"/>
  <c r="B218" i="59"/>
  <c r="B218" i="73"/>
  <c r="T218" i="112"/>
  <c r="B218" i="81"/>
  <c r="B218" i="111"/>
  <c r="B218" i="110"/>
  <c r="G217" i="101"/>
  <c r="H96" i="48"/>
  <c r="B218" i="106"/>
  <c r="B218" i="87"/>
  <c r="C217" i="101"/>
  <c r="B218" i="108"/>
  <c r="D217" i="101"/>
  <c r="B218" i="109"/>
  <c r="B218" i="91"/>
  <c r="T218" i="63"/>
  <c r="B218" i="70"/>
  <c r="T218" i="75"/>
  <c r="H217" i="101"/>
  <c r="B218" i="53"/>
  <c r="B217" i="101"/>
  <c r="B218" i="90"/>
  <c r="B218" i="66"/>
  <c r="B218" i="68"/>
  <c r="T218" i="80"/>
  <c r="T218" i="61"/>
  <c r="E217" i="101"/>
  <c r="B218" i="78"/>
  <c r="B218" i="84"/>
  <c r="B218" i="82"/>
  <c r="B218" i="107"/>
  <c r="B218" i="85"/>
  <c r="B218" i="54"/>
  <c r="B218" i="114"/>
  <c r="D220" i="108"/>
  <c r="D220" i="111"/>
  <c r="D220" i="90"/>
  <c r="D220" i="54"/>
  <c r="D220" i="53"/>
  <c r="D220" i="59"/>
  <c r="V220" i="61"/>
  <c r="V220" i="51"/>
  <c r="K220" i="79"/>
  <c r="D220" i="81"/>
  <c r="D220" i="67"/>
  <c r="D220" i="82"/>
  <c r="T233" i="69"/>
  <c r="G44" i="126" a="1"/>
  <c r="G44" i="126" s="1"/>
  <c r="I3" i="126"/>
  <c r="G11" i="126" a="1"/>
  <c r="G11" i="126" s="1"/>
  <c r="G13" i="126" a="1"/>
  <c r="G13" i="126" s="1"/>
  <c r="I35" i="126"/>
  <c r="G12" i="126" a="1"/>
  <c r="G12" i="126" s="1"/>
  <c r="V56" i="49"/>
  <c r="C45" i="43"/>
  <c r="F45" i="43" s="1"/>
  <c r="L65" i="102"/>
  <c r="E17" i="126"/>
  <c r="T193" i="104"/>
  <c r="H191" i="101"/>
  <c r="B192" i="53"/>
  <c r="D192" i="101"/>
  <c r="B192" i="78"/>
  <c r="T192" i="80"/>
  <c r="H234" i="83"/>
  <c r="F192" i="101"/>
  <c r="C192" i="101"/>
  <c r="G232" i="101"/>
  <c r="B192" i="71"/>
  <c r="B192" i="107"/>
  <c r="T192" i="75"/>
  <c r="F191" i="101"/>
  <c r="D191" i="100"/>
  <c r="H191" i="100"/>
  <c r="T187" i="63"/>
  <c r="H186" i="101"/>
  <c r="B187" i="92"/>
  <c r="C186" i="101"/>
  <c r="T187" i="112"/>
  <c r="B187" i="91"/>
  <c r="B187" i="54"/>
  <c r="B187" i="70"/>
  <c r="B187" i="110"/>
  <c r="T187" i="62"/>
  <c r="B187" i="68"/>
  <c r="B187" i="111"/>
  <c r="B187" i="106"/>
  <c r="B187" i="53"/>
  <c r="B187" i="59"/>
  <c r="H65" i="48"/>
  <c r="B187" i="66"/>
  <c r="B187" i="81"/>
  <c r="B187" i="78"/>
  <c r="T187" i="51"/>
  <c r="T187" i="61"/>
  <c r="B187" i="73"/>
  <c r="B187" i="67"/>
  <c r="G186" i="101"/>
  <c r="B187" i="82"/>
  <c r="B187" i="71"/>
  <c r="B187" i="85"/>
  <c r="T187" i="65"/>
  <c r="I187" i="79"/>
  <c r="B187" i="90"/>
  <c r="B187" i="108"/>
  <c r="B187" i="107"/>
  <c r="B187" i="87"/>
  <c r="T187" i="80"/>
  <c r="B186" i="101"/>
  <c r="B187" i="84"/>
  <c r="B187" i="109"/>
  <c r="T187" i="104"/>
  <c r="B187" i="114"/>
  <c r="F186" i="101"/>
  <c r="I191" i="100"/>
  <c r="B55" i="100"/>
  <c r="K114" i="100"/>
  <c r="F232" i="101"/>
  <c r="F191" i="100"/>
  <c r="B233" i="86"/>
  <c r="T233" i="62"/>
  <c r="B233" i="107"/>
  <c r="B233" i="54"/>
  <c r="T233" i="75"/>
  <c r="T233" i="51"/>
  <c r="B233" i="82"/>
  <c r="B233" i="53"/>
  <c r="B233" i="73"/>
  <c r="B233" i="85"/>
  <c r="B233" i="68"/>
  <c r="I233" i="79"/>
  <c r="H232" i="101"/>
  <c r="B233" i="78"/>
  <c r="T233" i="112"/>
  <c r="B233" i="111"/>
  <c r="B233" i="71"/>
  <c r="B233" i="70"/>
  <c r="B233" i="91"/>
  <c r="T233" i="80"/>
  <c r="T233" i="116"/>
  <c r="B233" i="90"/>
  <c r="B233" i="59"/>
  <c r="B233" i="81"/>
  <c r="B233" i="108"/>
  <c r="B232" i="101"/>
  <c r="B233" i="106"/>
  <c r="T233" i="63"/>
  <c r="C232" i="101"/>
  <c r="B233" i="92"/>
  <c r="B233" i="84"/>
  <c r="B233" i="66"/>
  <c r="B233" i="110"/>
  <c r="H111" i="48"/>
  <c r="T233" i="61"/>
  <c r="E232" i="101"/>
  <c r="B233" i="109"/>
  <c r="B233" i="87"/>
  <c r="B233" i="93"/>
  <c r="B233" i="67"/>
  <c r="T233" i="104"/>
  <c r="T193" i="62"/>
  <c r="B193" i="73"/>
  <c r="B193" i="109"/>
  <c r="T193" i="112"/>
  <c r="B193" i="107"/>
  <c r="B193" i="59"/>
  <c r="B193" i="106"/>
  <c r="B193" i="54"/>
  <c r="T193" i="63"/>
  <c r="B193" i="85"/>
  <c r="B193" i="90"/>
  <c r="T193" i="80"/>
  <c r="T193" i="116"/>
  <c r="B193" i="92"/>
  <c r="H192" i="101"/>
  <c r="B193" i="82"/>
  <c r="T193" i="61"/>
  <c r="B193" i="68"/>
  <c r="B193" i="70"/>
  <c r="B193" i="108"/>
  <c r="B193" i="111"/>
  <c r="B193" i="66"/>
  <c r="B193" i="67"/>
  <c r="B192" i="101"/>
  <c r="B193" i="53"/>
  <c r="T193" i="51"/>
  <c r="I193" i="79"/>
  <c r="B193" i="87"/>
  <c r="H71" i="48"/>
  <c r="G192" i="101"/>
  <c r="B193" i="110"/>
  <c r="B193" i="78"/>
  <c r="B193" i="81"/>
  <c r="T193" i="69"/>
  <c r="B193" i="71"/>
  <c r="T193" i="75"/>
  <c r="B193" i="91"/>
  <c r="B194" i="101"/>
  <c r="B195" i="73"/>
  <c r="T195" i="63"/>
  <c r="T195" i="112"/>
  <c r="B195" i="70"/>
  <c r="B195" i="82"/>
  <c r="B195" i="110"/>
  <c r="B195" i="68"/>
  <c r="B195" i="106"/>
  <c r="B192" i="82"/>
  <c r="B192" i="92"/>
  <c r="B192" i="110"/>
  <c r="I192" i="79"/>
  <c r="H70" i="48"/>
  <c r="T192" i="112"/>
  <c r="B192" i="70"/>
  <c r="B192" i="81"/>
  <c r="B192" i="85"/>
  <c r="C194" i="101"/>
  <c r="I195" i="79"/>
  <c r="B195" i="53"/>
  <c r="B195" i="67"/>
  <c r="G194" i="101"/>
  <c r="H194" i="101"/>
  <c r="B195" i="78"/>
  <c r="B195" i="59"/>
  <c r="B195" i="87"/>
  <c r="T195" i="51"/>
  <c r="C191" i="101"/>
  <c r="T192" i="65"/>
  <c r="B192" i="91"/>
  <c r="B192" i="111"/>
  <c r="T192" i="63"/>
  <c r="B192" i="66"/>
  <c r="B192" i="54"/>
  <c r="B191" i="101"/>
  <c r="B192" i="73"/>
  <c r="T192" i="61"/>
  <c r="G189" i="101"/>
  <c r="D191" i="101"/>
  <c r="B195" i="66"/>
  <c r="B195" i="92"/>
  <c r="T195" i="62"/>
  <c r="T195" i="61"/>
  <c r="B195" i="90"/>
  <c r="B195" i="81"/>
  <c r="B195" i="54"/>
  <c r="B195" i="86"/>
  <c r="B195" i="85"/>
  <c r="B195" i="84"/>
  <c r="B192" i="90"/>
  <c r="T192" i="51"/>
  <c r="T192" i="62"/>
  <c r="B192" i="59"/>
  <c r="B192" i="109"/>
  <c r="B192" i="108"/>
  <c r="B192" i="67"/>
  <c r="B192" i="68"/>
  <c r="T195" i="69"/>
  <c r="T192" i="104"/>
  <c r="D205" i="100"/>
  <c r="H205" i="100"/>
  <c r="K84" i="100"/>
  <c r="B193" i="100"/>
  <c r="B222" i="109"/>
  <c r="I222" i="79"/>
  <c r="B222" i="92"/>
  <c r="B221" i="101"/>
  <c r="T222" i="63"/>
  <c r="B222" i="71"/>
  <c r="B222" i="106"/>
  <c r="T222" i="65"/>
  <c r="T222" i="75"/>
  <c r="B222" i="91"/>
  <c r="H221" i="101"/>
  <c r="T222" i="61"/>
  <c r="C221" i="101"/>
  <c r="B222" i="108"/>
  <c r="B222" i="78"/>
  <c r="B222" i="86"/>
  <c r="B222" i="67"/>
  <c r="B222" i="59"/>
  <c r="T222" i="51"/>
  <c r="T222" i="80"/>
  <c r="B222" i="87"/>
  <c r="B222" i="54"/>
  <c r="T222" i="62"/>
  <c r="B222" i="70"/>
  <c r="T222" i="104"/>
  <c r="B222" i="84"/>
  <c r="B222" i="66"/>
  <c r="B222" i="110"/>
  <c r="B222" i="90"/>
  <c r="H100" i="48"/>
  <c r="B222" i="81"/>
  <c r="B222" i="111"/>
  <c r="B222" i="53"/>
  <c r="D221" i="101"/>
  <c r="B222" i="85"/>
  <c r="B222" i="82"/>
  <c r="B222" i="73"/>
  <c r="B222" i="107"/>
  <c r="G221" i="101"/>
  <c r="T222" i="112"/>
  <c r="B222" i="68"/>
  <c r="F221" i="101"/>
  <c r="H192" i="100"/>
  <c r="F192" i="100"/>
  <c r="E192" i="100"/>
  <c r="G192" i="100"/>
  <c r="G191" i="101"/>
  <c r="B194" i="107"/>
  <c r="B194" i="82"/>
  <c r="B194" i="108"/>
  <c r="I194" i="79"/>
  <c r="B194" i="59"/>
  <c r="B194" i="78"/>
  <c r="B194" i="73"/>
  <c r="B194" i="54"/>
  <c r="B194" i="68"/>
  <c r="B193" i="101"/>
  <c r="G193" i="101"/>
  <c r="B194" i="85"/>
  <c r="D192" i="100"/>
  <c r="I190" i="100"/>
  <c r="F190" i="100"/>
  <c r="D190" i="100"/>
  <c r="T227" i="51"/>
  <c r="T190" i="51"/>
  <c r="T210" i="69"/>
  <c r="V115" i="120"/>
  <c r="V56" i="120" s="1"/>
  <c r="V233" i="120" s="1"/>
  <c r="T189" i="75"/>
  <c r="B189" i="78"/>
  <c r="I189" i="79"/>
  <c r="B189" i="111"/>
  <c r="B189" i="68"/>
  <c r="B189" i="67"/>
  <c r="B189" i="54"/>
  <c r="T189" i="112"/>
  <c r="T189" i="63"/>
  <c r="B189" i="59"/>
  <c r="B189" i="108"/>
  <c r="B189" i="114"/>
  <c r="B189" i="73"/>
  <c r="B189" i="90"/>
  <c r="B189" i="66"/>
  <c r="T189" i="116"/>
  <c r="H67" i="48"/>
  <c r="G188" i="101"/>
  <c r="B189" i="81"/>
  <c r="T189" i="62"/>
  <c r="T189" i="65"/>
  <c r="B189" i="109"/>
  <c r="B189" i="106"/>
  <c r="B189" i="107"/>
  <c r="B189" i="110"/>
  <c r="B189" i="70"/>
  <c r="B189" i="53"/>
  <c r="B189" i="71"/>
  <c r="T189" i="69"/>
  <c r="B189" i="87"/>
  <c r="T189" i="80"/>
  <c r="H188" i="101"/>
  <c r="T189" i="104"/>
  <c r="T189" i="61"/>
  <c r="B189" i="92"/>
  <c r="D188" i="101"/>
  <c r="B189" i="85"/>
  <c r="B188" i="101"/>
  <c r="B189" i="91"/>
  <c r="F188" i="101"/>
  <c r="I188" i="101"/>
  <c r="H190" i="83"/>
  <c r="D233" i="93"/>
  <c r="J12" i="101"/>
  <c r="J188" i="101" s="1"/>
  <c r="T221" i="51"/>
  <c r="B210" i="106"/>
  <c r="B210" i="109"/>
  <c r="B210" i="87"/>
  <c r="B210" i="67"/>
  <c r="T210" i="80"/>
  <c r="B210" i="66"/>
  <c r="T210" i="75"/>
  <c r="T210" i="63"/>
  <c r="B210" i="107"/>
  <c r="B210" i="71"/>
  <c r="B210" i="59"/>
  <c r="B210" i="68"/>
  <c r="I210" i="79"/>
  <c r="T210" i="65"/>
  <c r="B210" i="78"/>
  <c r="B210" i="53"/>
  <c r="H88" i="48"/>
  <c r="B210" i="91"/>
  <c r="B210" i="54"/>
  <c r="B210" i="108"/>
  <c r="D209" i="101"/>
  <c r="B210" i="70"/>
  <c r="B210" i="111"/>
  <c r="B210" i="92"/>
  <c r="H209" i="101"/>
  <c r="T210" i="61"/>
  <c r="B210" i="90"/>
  <c r="B210" i="82"/>
  <c r="T210" i="112"/>
  <c r="T210" i="62"/>
  <c r="B210" i="84"/>
  <c r="T210" i="104"/>
  <c r="B210" i="110"/>
  <c r="G209" i="101"/>
  <c r="B210" i="73"/>
  <c r="B210" i="81"/>
  <c r="B209" i="101"/>
  <c r="C209" i="101"/>
  <c r="B228" i="78"/>
  <c r="B228" i="81"/>
  <c r="B228" i="71"/>
  <c r="B228" i="91"/>
  <c r="B228" i="90"/>
  <c r="H106" i="48"/>
  <c r="B228" i="73"/>
  <c r="C227" i="101"/>
  <c r="B228" i="107"/>
  <c r="T228" i="61"/>
  <c r="H227" i="101"/>
  <c r="G227" i="101"/>
  <c r="B228" i="85"/>
  <c r="B228" i="110"/>
  <c r="I228" i="79"/>
  <c r="B228" i="87"/>
  <c r="B228" i="68"/>
  <c r="T228" i="112"/>
  <c r="B228" i="54"/>
  <c r="E227" i="101"/>
  <c r="B228" i="67"/>
  <c r="T228" i="75"/>
  <c r="B228" i="70"/>
  <c r="B228" i="108"/>
  <c r="T228" i="104"/>
  <c r="T228" i="80"/>
  <c r="B228" i="66"/>
  <c r="B228" i="53"/>
  <c r="T228" i="62"/>
  <c r="B228" i="92"/>
  <c r="B227" i="101"/>
  <c r="B228" i="84"/>
  <c r="B228" i="106"/>
  <c r="D227" i="101"/>
  <c r="T228" i="63"/>
  <c r="B228" i="59"/>
  <c r="T228" i="69"/>
  <c r="B228" i="111"/>
  <c r="F227" i="101"/>
  <c r="T228" i="120"/>
  <c r="B228" i="109"/>
  <c r="T228" i="65"/>
  <c r="H229" i="83"/>
  <c r="T189" i="51"/>
  <c r="T199" i="112"/>
  <c r="T199" i="61"/>
  <c r="H77" i="48"/>
  <c r="B199" i="87"/>
  <c r="I199" i="79"/>
  <c r="B199" i="85"/>
  <c r="B199" i="82"/>
  <c r="B199" i="107"/>
  <c r="T199" i="75"/>
  <c r="F198" i="101"/>
  <c r="B199" i="111"/>
  <c r="B199" i="114"/>
  <c r="B198" i="101"/>
  <c r="T199" i="80"/>
  <c r="B199" i="70"/>
  <c r="B199" i="54"/>
  <c r="B199" i="106"/>
  <c r="G198" i="101"/>
  <c r="B199" i="78"/>
  <c r="T199" i="104"/>
  <c r="B199" i="67"/>
  <c r="C198" i="101"/>
  <c r="T199" i="63"/>
  <c r="B199" i="84"/>
  <c r="B199" i="71"/>
  <c r="B199" i="90"/>
  <c r="B199" i="59"/>
  <c r="B199" i="73"/>
  <c r="B199" i="66"/>
  <c r="B199" i="91"/>
  <c r="B199" i="68"/>
  <c r="B199" i="108"/>
  <c r="B199" i="92"/>
  <c r="T199" i="62"/>
  <c r="B199" i="110"/>
  <c r="B199" i="53"/>
  <c r="H198" i="101"/>
  <c r="T199" i="65"/>
  <c r="B199" i="81"/>
  <c r="I198" i="101"/>
  <c r="B199" i="109"/>
  <c r="T199" i="69"/>
  <c r="T228" i="51"/>
  <c r="T199" i="51"/>
  <c r="B11" i="100"/>
  <c r="D187" i="100" s="1"/>
  <c r="K70" i="100"/>
  <c r="K11" i="100" s="1"/>
  <c r="E209" i="101"/>
  <c r="B50" i="100"/>
  <c r="K109" i="100"/>
  <c r="B189" i="84"/>
  <c r="C188" i="101"/>
  <c r="T221" i="69"/>
  <c r="K80" i="100"/>
  <c r="K21" i="100" s="1"/>
  <c r="B32" i="100"/>
  <c r="G202" i="101"/>
  <c r="T203" i="63"/>
  <c r="H81" i="48"/>
  <c r="B203" i="68"/>
  <c r="B203" i="53"/>
  <c r="T203" i="61"/>
  <c r="B202" i="101"/>
  <c r="B203" i="67"/>
  <c r="E202" i="101"/>
  <c r="C202" i="101"/>
  <c r="B203" i="78"/>
  <c r="B203" i="73"/>
  <c r="T203" i="80"/>
  <c r="B203" i="106"/>
  <c r="B203" i="54"/>
  <c r="H202" i="101"/>
  <c r="B203" i="84"/>
  <c r="B203" i="70"/>
  <c r="B203" i="81"/>
  <c r="I203" i="79"/>
  <c r="T203" i="62"/>
  <c r="B203" i="92"/>
  <c r="B203" i="85"/>
  <c r="B203" i="91"/>
  <c r="T203" i="65"/>
  <c r="B203" i="108"/>
  <c r="B203" i="109"/>
  <c r="B203" i="90"/>
  <c r="T203" i="69"/>
  <c r="T203" i="51"/>
  <c r="B203" i="59"/>
  <c r="T203" i="116"/>
  <c r="B203" i="110"/>
  <c r="T203" i="112"/>
  <c r="B203" i="71"/>
  <c r="B203" i="66"/>
  <c r="T203" i="104"/>
  <c r="B203" i="87"/>
  <c r="B203" i="107"/>
  <c r="B203" i="82"/>
  <c r="B203" i="111"/>
  <c r="D233" i="87"/>
  <c r="B210" i="85"/>
  <c r="E201" i="100"/>
  <c r="H201" i="100"/>
  <c r="F201" i="100"/>
  <c r="D201" i="100"/>
  <c r="B49" i="100"/>
  <c r="F225" i="100" s="1"/>
  <c r="B27" i="100"/>
  <c r="B190" i="73"/>
  <c r="B190" i="87"/>
  <c r="B190" i="53"/>
  <c r="B190" i="90"/>
  <c r="B190" i="70"/>
  <c r="D189" i="101"/>
  <c r="B190" i="106"/>
  <c r="B190" i="68"/>
  <c r="B190" i="82"/>
  <c r="I190" i="79"/>
  <c r="B190" i="86"/>
  <c r="B190" i="91"/>
  <c r="H68" i="48"/>
  <c r="T190" i="62"/>
  <c r="T190" i="65"/>
  <c r="B190" i="67"/>
  <c r="B190" i="85"/>
  <c r="B190" i="59"/>
  <c r="T190" i="63"/>
  <c r="B190" i="81"/>
  <c r="B190" i="78"/>
  <c r="B190" i="107"/>
  <c r="B190" i="92"/>
  <c r="B190" i="71"/>
  <c r="T190" i="61"/>
  <c r="T190" i="75"/>
  <c r="B190" i="111"/>
  <c r="B190" i="66"/>
  <c r="B190" i="108"/>
  <c r="B190" i="110"/>
  <c r="T190" i="104"/>
  <c r="T190" i="112"/>
  <c r="B190" i="109"/>
  <c r="B190" i="54"/>
  <c r="H191" i="83"/>
  <c r="T190" i="80"/>
  <c r="B189" i="101"/>
  <c r="B190" i="84"/>
  <c r="F189" i="101"/>
  <c r="T190" i="69"/>
  <c r="H189" i="101"/>
  <c r="C189" i="101"/>
  <c r="B227" i="71"/>
  <c r="B227" i="78"/>
  <c r="B227" i="67"/>
  <c r="E226" i="101"/>
  <c r="B227" i="59"/>
  <c r="B227" i="108"/>
  <c r="B227" i="110"/>
  <c r="C226" i="101"/>
  <c r="B227" i="91"/>
  <c r="H226" i="101"/>
  <c r="B227" i="70"/>
  <c r="B227" i="85"/>
  <c r="B227" i="92"/>
  <c r="B227" i="107"/>
  <c r="B227" i="106"/>
  <c r="T227" i="63"/>
  <c r="H105" i="48"/>
  <c r="B227" i="54"/>
  <c r="T227" i="62"/>
  <c r="B227" i="109"/>
  <c r="B227" i="90"/>
  <c r="B227" i="84"/>
  <c r="I227" i="79"/>
  <c r="T227" i="112"/>
  <c r="B227" i="111"/>
  <c r="T227" i="80"/>
  <c r="T227" i="65"/>
  <c r="B227" i="66"/>
  <c r="B227" i="81"/>
  <c r="T227" i="104"/>
  <c r="G226" i="101"/>
  <c r="B227" i="53"/>
  <c r="B227" i="68"/>
  <c r="B227" i="73"/>
  <c r="B227" i="87"/>
  <c r="T227" i="61"/>
  <c r="T227" i="116"/>
  <c r="B227" i="82"/>
  <c r="T227" i="69"/>
  <c r="D226" i="101"/>
  <c r="B43" i="100"/>
  <c r="E219" i="100" s="1"/>
  <c r="B205" i="111"/>
  <c r="B205" i="78"/>
  <c r="T205" i="69"/>
  <c r="B205" i="70"/>
  <c r="T205" i="116"/>
  <c r="B190" i="114"/>
  <c r="B12" i="100"/>
  <c r="B198" i="85"/>
  <c r="B198" i="73"/>
  <c r="T198" i="104"/>
  <c r="B198" i="107"/>
  <c r="T198" i="62"/>
  <c r="T198" i="69"/>
  <c r="B198" i="108"/>
  <c r="B198" i="81"/>
  <c r="F197" i="101"/>
  <c r="T198" i="61"/>
  <c r="B198" i="66"/>
  <c r="B198" i="71"/>
  <c r="T198" i="65"/>
  <c r="B197" i="101"/>
  <c r="B198" i="106"/>
  <c r="B198" i="87"/>
  <c r="G197" i="101"/>
  <c r="E220" i="101"/>
  <c r="B221" i="111"/>
  <c r="B221" i="109"/>
  <c r="B221" i="73"/>
  <c r="D220" i="101"/>
  <c r="B221" i="107"/>
  <c r="B221" i="66"/>
  <c r="B220" i="101"/>
  <c r="T221" i="65"/>
  <c r="T221" i="63"/>
  <c r="B221" i="67"/>
  <c r="T221" i="80"/>
  <c r="B221" i="68"/>
  <c r="B221" i="85"/>
  <c r="B221" i="86"/>
  <c r="T221" i="62"/>
  <c r="B221" i="90"/>
  <c r="B221" i="70"/>
  <c r="B221" i="54"/>
  <c r="B221" i="114"/>
  <c r="B221" i="53"/>
  <c r="B221" i="59"/>
  <c r="B221" i="84"/>
  <c r="T221" i="104"/>
  <c r="B221" i="106"/>
  <c r="B221" i="78"/>
  <c r="T221" i="75"/>
  <c r="B221" i="81"/>
  <c r="T221" i="61"/>
  <c r="I221" i="79"/>
  <c r="B221" i="108"/>
  <c r="T221" i="112"/>
  <c r="B221" i="71"/>
  <c r="B221" i="87"/>
  <c r="B221" i="92"/>
  <c r="B221" i="110"/>
  <c r="H99" i="48"/>
  <c r="C220" i="101"/>
  <c r="H220" i="101"/>
  <c r="B221" i="91"/>
  <c r="T221" i="116"/>
  <c r="B224" i="111"/>
  <c r="B224" i="67"/>
  <c r="B224" i="110"/>
  <c r="B224" i="84"/>
  <c r="B224" i="92"/>
  <c r="B224" i="59"/>
  <c r="B20" i="100"/>
  <c r="D196" i="100" s="1"/>
  <c r="D233" i="70"/>
  <c r="D233" i="108"/>
  <c r="D233" i="111"/>
  <c r="V233" i="69"/>
  <c r="D233" i="53"/>
  <c r="D233" i="71"/>
  <c r="V233" i="62"/>
  <c r="D233" i="91"/>
  <c r="D233" i="106"/>
  <c r="D233" i="81"/>
  <c r="D233" i="110"/>
  <c r="V233" i="75"/>
  <c r="D233" i="59"/>
  <c r="D233" i="90"/>
  <c r="D233" i="68"/>
  <c r="D233" i="54"/>
  <c r="D233" i="78"/>
  <c r="D233" i="92"/>
  <c r="D233" i="67"/>
  <c r="D233" i="73"/>
  <c r="D233" i="85"/>
  <c r="D233" i="107"/>
  <c r="K233" i="79"/>
  <c r="V233" i="63"/>
  <c r="D233" i="109"/>
  <c r="J111" i="48"/>
  <c r="V233" i="112"/>
  <c r="V233" i="80"/>
  <c r="D233" i="66"/>
  <c r="D233" i="84"/>
  <c r="V233" i="61"/>
  <c r="V233" i="51"/>
  <c r="V233" i="104"/>
  <c r="F183" i="100"/>
  <c r="D183" i="100"/>
  <c r="G183" i="100"/>
  <c r="H183" i="100"/>
  <c r="E231" i="100"/>
  <c r="I231" i="100"/>
  <c r="D231" i="100"/>
  <c r="H231" i="100"/>
  <c r="F231" i="100"/>
  <c r="I208" i="100"/>
  <c r="G208" i="100"/>
  <c r="D208" i="100"/>
  <c r="H208" i="100"/>
  <c r="F208" i="100"/>
  <c r="H187" i="100"/>
  <c r="F187" i="100"/>
  <c r="D226" i="100"/>
  <c r="I226" i="100"/>
  <c r="F226" i="100"/>
  <c r="D203" i="100"/>
  <c r="F203" i="100"/>
  <c r="D225" i="100"/>
  <c r="E196" i="100"/>
  <c r="F188" i="100"/>
  <c r="AC195" i="116" l="1"/>
  <c r="E200" i="112"/>
  <c r="F213" i="63"/>
  <c r="H210" i="63"/>
  <c r="D210" i="63"/>
  <c r="D194" i="63"/>
  <c r="F191" i="63"/>
  <c r="H188" i="63"/>
  <c r="D188" i="63"/>
  <c r="H186" i="63"/>
  <c r="D186" i="63"/>
  <c r="F183" i="63"/>
  <c r="E201" i="63"/>
  <c r="H186" i="80"/>
  <c r="F182" i="80"/>
  <c r="E201" i="112"/>
  <c r="D186" i="75"/>
  <c r="F214" i="63"/>
  <c r="H211" i="63"/>
  <c r="D189" i="63"/>
  <c r="H187" i="63"/>
  <c r="D187" i="63"/>
  <c r="H185" i="63"/>
  <c r="F214" i="112"/>
  <c r="H211" i="112"/>
  <c r="D189" i="112"/>
  <c r="H187" i="112"/>
  <c r="D187" i="112"/>
  <c r="H185" i="112"/>
  <c r="F182" i="63"/>
  <c r="E200" i="63"/>
  <c r="F182" i="112"/>
  <c r="E233" i="63"/>
  <c r="G183" i="65"/>
  <c r="D184" i="65"/>
  <c r="E188" i="65"/>
  <c r="E192" i="65"/>
  <c r="H196" i="65"/>
  <c r="D201" i="65"/>
  <c r="C204" i="65"/>
  <c r="G205" i="65"/>
  <c r="D206" i="65"/>
  <c r="G211" i="65"/>
  <c r="F214" i="65"/>
  <c r="G217" i="65"/>
  <c r="E221" i="65"/>
  <c r="H222" i="65"/>
  <c r="D226" i="65"/>
  <c r="C232" i="65"/>
  <c r="G206" i="75"/>
  <c r="E221" i="75"/>
  <c r="G210" i="80"/>
  <c r="E215" i="80"/>
  <c r="C233" i="63"/>
  <c r="G182" i="65"/>
  <c r="C188" i="65"/>
  <c r="D197" i="65"/>
  <c r="G207" i="65"/>
  <c r="E211" i="65"/>
  <c r="G213" i="65"/>
  <c r="C223" i="65"/>
  <c r="G227" i="65"/>
  <c r="F198" i="69"/>
  <c r="G215" i="75"/>
  <c r="G223" i="75"/>
  <c r="F231" i="75"/>
  <c r="D188" i="65"/>
  <c r="E190" i="65"/>
  <c r="H193" i="65"/>
  <c r="G196" i="65"/>
  <c r="C201" i="65"/>
  <c r="D208" i="65"/>
  <c r="C209" i="65"/>
  <c r="F211" i="65"/>
  <c r="F217" i="65"/>
  <c r="D223" i="65"/>
  <c r="H227" i="65"/>
  <c r="G198" i="65"/>
  <c r="H225" i="75"/>
  <c r="C184" i="104"/>
  <c r="F233" i="63"/>
  <c r="H183" i="65"/>
  <c r="E184" i="65"/>
  <c r="G187" i="65"/>
  <c r="F190" i="65"/>
  <c r="F192" i="65"/>
  <c r="E195" i="65"/>
  <c r="H200" i="65"/>
  <c r="H203" i="65"/>
  <c r="D204" i="65"/>
  <c r="E215" i="65"/>
  <c r="F221" i="65"/>
  <c r="E226" i="65"/>
  <c r="G231" i="65"/>
  <c r="E184" i="69"/>
  <c r="C186" i="69"/>
  <c r="E191" i="69"/>
  <c r="C193" i="69"/>
  <c r="H203" i="69"/>
  <c r="F205" i="69"/>
  <c r="F178" i="69" s="1"/>
  <c r="F185" i="75"/>
  <c r="F196" i="75"/>
  <c r="F213" i="75"/>
  <c r="H216" i="75"/>
  <c r="G213" i="80"/>
  <c r="G18" i="126"/>
  <c r="B18" i="126"/>
  <c r="B169" i="126"/>
  <c r="D169" i="126" s="1"/>
  <c r="C186" i="65"/>
  <c r="H187" i="65"/>
  <c r="G190" i="65"/>
  <c r="F195" i="65"/>
  <c r="F198" i="65"/>
  <c r="F209" i="65"/>
  <c r="F212" i="65"/>
  <c r="F215" i="65"/>
  <c r="E219" i="65"/>
  <c r="H231" i="65"/>
  <c r="F229" i="69"/>
  <c r="AC229" i="116" s="1"/>
  <c r="H224" i="75"/>
  <c r="G232" i="75"/>
  <c r="D183" i="104"/>
  <c r="F187" i="80"/>
  <c r="E189" i="80"/>
  <c r="H185" i="116"/>
  <c r="G184" i="65"/>
  <c r="D186" i="65"/>
  <c r="G209" i="65"/>
  <c r="F219" i="65"/>
  <c r="F224" i="65"/>
  <c r="G186" i="75"/>
  <c r="E195" i="75"/>
  <c r="H198" i="75"/>
  <c r="E230" i="75"/>
  <c r="F195" i="80"/>
  <c r="H207" i="80"/>
  <c r="F218" i="80"/>
  <c r="S29" i="112"/>
  <c r="S206" i="112" s="1"/>
  <c r="H233" i="63"/>
  <c r="F185" i="65"/>
  <c r="E186" i="65"/>
  <c r="G189" i="65"/>
  <c r="H195" i="65"/>
  <c r="C200" i="65"/>
  <c r="E207" i="65"/>
  <c r="E213" i="65"/>
  <c r="G219" i="65"/>
  <c r="G224" i="65"/>
  <c r="G229" i="65"/>
  <c r="D230" i="65"/>
  <c r="F205" i="75"/>
  <c r="F214" i="75"/>
  <c r="C185" i="104"/>
  <c r="H199" i="80"/>
  <c r="H216" i="80"/>
  <c r="H230" i="80"/>
  <c r="F232" i="80"/>
  <c r="G185" i="65"/>
  <c r="H189" i="65"/>
  <c r="C194" i="65"/>
  <c r="E196" i="65"/>
  <c r="F199" i="65"/>
  <c r="F207" i="65"/>
  <c r="H229" i="65"/>
  <c r="C231" i="65"/>
  <c r="E184" i="75"/>
  <c r="G197" i="75"/>
  <c r="H207" i="75"/>
  <c r="E212" i="75"/>
  <c r="G232" i="80"/>
  <c r="F41" i="43"/>
  <c r="H41" i="43" s="1"/>
  <c r="D48" i="126"/>
  <c r="G14" i="126"/>
  <c r="G10" i="126"/>
  <c r="I61" i="126"/>
  <c r="E128" i="126"/>
  <c r="I65" i="126"/>
  <c r="I70" i="126"/>
  <c r="D41" i="126"/>
  <c r="I115" i="126"/>
  <c r="I120" i="126"/>
  <c r="I57" i="126"/>
  <c r="F30" i="43"/>
  <c r="H30" i="43" s="1"/>
  <c r="Q34" i="43"/>
  <c r="P44" i="43"/>
  <c r="F39" i="43"/>
  <c r="H39" i="43" s="1"/>
  <c r="Q41" i="43"/>
  <c r="P34" i="43"/>
  <c r="R30" i="43"/>
  <c r="H35" i="43"/>
  <c r="F43" i="43"/>
  <c r="H43" i="43" s="1"/>
  <c r="I91" i="126"/>
  <c r="Q30" i="43"/>
  <c r="P26" i="43"/>
  <c r="R28" i="43"/>
  <c r="P41" i="43"/>
  <c r="H40" i="43"/>
  <c r="P25" i="43"/>
  <c r="H46" i="43"/>
  <c r="H45" i="43"/>
  <c r="R35" i="43"/>
  <c r="I41" i="126"/>
  <c r="I5" i="126"/>
  <c r="E130" i="126"/>
  <c r="E79" i="126"/>
  <c r="E123" i="126"/>
  <c r="E132" i="126"/>
  <c r="E41" i="126"/>
  <c r="I92" i="126"/>
  <c r="I95" i="126"/>
  <c r="E13" i="126"/>
  <c r="E62" i="126"/>
  <c r="I77" i="126"/>
  <c r="D162" i="126"/>
  <c r="D175" i="126"/>
  <c r="I56" i="126"/>
  <c r="I62" i="126"/>
  <c r="I80" i="126"/>
  <c r="I55" i="126"/>
  <c r="I72" i="126"/>
  <c r="D186" i="126"/>
  <c r="C131" i="126"/>
  <c r="C148" i="126" s="1"/>
  <c r="Q26" i="43"/>
  <c r="Q44" i="43"/>
  <c r="Q29" i="43"/>
  <c r="R46" i="43"/>
  <c r="Q46" i="43"/>
  <c r="H42" i="43"/>
  <c r="R38" i="43"/>
  <c r="Q37" i="43"/>
  <c r="H37" i="43"/>
  <c r="F26" i="43"/>
  <c r="H26" i="43" s="1"/>
  <c r="Q33" i="43"/>
  <c r="Q36" i="43"/>
  <c r="P33" i="43"/>
  <c r="R29" i="43"/>
  <c r="Q25" i="43"/>
  <c r="R36" i="43"/>
  <c r="Q32" i="43"/>
  <c r="Q28" i="43"/>
  <c r="H31" i="43"/>
  <c r="Q43" i="43"/>
  <c r="Q39" i="43"/>
  <c r="P45" i="43"/>
  <c r="Q42" i="43"/>
  <c r="R42" i="43"/>
  <c r="P37" i="43"/>
  <c r="Q40" i="43"/>
  <c r="F29" i="43"/>
  <c r="H29" i="43" s="1"/>
  <c r="F28" i="43"/>
  <c r="H28" i="43" s="1"/>
  <c r="F38" i="43"/>
  <c r="H38" i="43" s="1"/>
  <c r="P40" i="43"/>
  <c r="F44" i="43"/>
  <c r="H44" i="43" s="1"/>
  <c r="F34" i="43"/>
  <c r="H34" i="43" s="1"/>
  <c r="P43" i="43"/>
  <c r="P39" i="43"/>
  <c r="Q31" i="43"/>
  <c r="Q27" i="43"/>
  <c r="Q45" i="43"/>
  <c r="Q38" i="43"/>
  <c r="R31" i="43"/>
  <c r="P27" i="43"/>
  <c r="P30" i="43"/>
  <c r="P42" i="43"/>
  <c r="P38" i="43"/>
  <c r="B25" i="102"/>
  <c r="B26" i="102"/>
  <c r="J206" i="54"/>
  <c r="J194" i="54"/>
  <c r="J214" i="54"/>
  <c r="J219" i="54"/>
  <c r="J200" i="54"/>
  <c r="J224" i="54"/>
  <c r="J208" i="54"/>
  <c r="J192" i="54"/>
  <c r="J218" i="54"/>
  <c r="J197" i="54"/>
  <c r="C43" i="100"/>
  <c r="C219" i="100" s="1"/>
  <c r="B38" i="102"/>
  <c r="C198" i="100"/>
  <c r="B198" i="100" s="1"/>
  <c r="J223" i="54"/>
  <c r="J207" i="54"/>
  <c r="J191" i="54"/>
  <c r="J222" i="54"/>
  <c r="J198" i="54"/>
  <c r="J221" i="54"/>
  <c r="J227" i="54"/>
  <c r="J232" i="54"/>
  <c r="J189" i="54"/>
  <c r="J220" i="54"/>
  <c r="J204" i="54"/>
  <c r="J188" i="54"/>
  <c r="J182" i="54"/>
  <c r="J225" i="54"/>
  <c r="J229" i="54"/>
  <c r="K88" i="100"/>
  <c r="J217" i="54"/>
  <c r="J201" i="54"/>
  <c r="J184" i="54"/>
  <c r="J183" i="54"/>
  <c r="J205" i="54"/>
  <c r="J226" i="54"/>
  <c r="J216" i="54"/>
  <c r="J209" i="54"/>
  <c r="K71" i="100"/>
  <c r="K12" i="100" s="1"/>
  <c r="K188" i="100" s="1"/>
  <c r="J231" i="54"/>
  <c r="J215" i="54"/>
  <c r="J199" i="54"/>
  <c r="J186" i="54"/>
  <c r="J190" i="54"/>
  <c r="J210" i="54"/>
  <c r="J230" i="54"/>
  <c r="C188" i="100"/>
  <c r="K81" i="100"/>
  <c r="B207" i="100"/>
  <c r="J228" i="54"/>
  <c r="J212" i="54"/>
  <c r="J196" i="54"/>
  <c r="J202" i="54"/>
  <c r="J193" i="54"/>
  <c r="J213" i="54"/>
  <c r="J185" i="54"/>
  <c r="P46" i="43"/>
  <c r="T14" i="116"/>
  <c r="T191" i="116" s="1"/>
  <c r="T22" i="116"/>
  <c r="T199" i="116" s="1"/>
  <c r="T37" i="116"/>
  <c r="U7" i="116"/>
  <c r="W52" i="116"/>
  <c r="W44" i="116"/>
  <c r="W36" i="116"/>
  <c r="W28" i="116"/>
  <c r="W20" i="116"/>
  <c r="W12" i="116"/>
  <c r="K40" i="102"/>
  <c r="E129" i="126"/>
  <c r="E12" i="126"/>
  <c r="E63" i="126"/>
  <c r="D193" i="126"/>
  <c r="I82" i="126"/>
  <c r="E104" i="126"/>
  <c r="I58" i="126"/>
  <c r="I83" i="126"/>
  <c r="I78" i="126"/>
  <c r="I88" i="126"/>
  <c r="E66" i="126"/>
  <c r="C152" i="126"/>
  <c r="D116" i="126"/>
  <c r="D12" i="126"/>
  <c r="H102" i="126"/>
  <c r="D68" i="126"/>
  <c r="D91" i="126"/>
  <c r="U106" i="115"/>
  <c r="U47" i="115" s="1"/>
  <c r="U48" i="83"/>
  <c r="U106" i="120"/>
  <c r="U47" i="120" s="1"/>
  <c r="C106" i="72"/>
  <c r="C47" i="72" s="1"/>
  <c r="D12" i="86"/>
  <c r="D189" i="86" s="1"/>
  <c r="V72" i="83"/>
  <c r="E41" i="86"/>
  <c r="E218" i="86" s="1"/>
  <c r="W101" i="83"/>
  <c r="W100" i="120" s="1"/>
  <c r="W41" i="120" s="1"/>
  <c r="W218" i="120" s="1"/>
  <c r="E34" i="86"/>
  <c r="W94" i="83"/>
  <c r="W78" i="83"/>
  <c r="E18" i="86"/>
  <c r="E195" i="86" s="1"/>
  <c r="L110" i="86"/>
  <c r="X111" i="83"/>
  <c r="F51" i="86"/>
  <c r="L102" i="86"/>
  <c r="X103" i="83"/>
  <c r="X102" i="120" s="1"/>
  <c r="X43" i="120" s="1"/>
  <c r="L94" i="86"/>
  <c r="X95" i="83"/>
  <c r="X94" i="115" s="1"/>
  <c r="X35" i="115" s="1"/>
  <c r="L86" i="86"/>
  <c r="F27" i="86"/>
  <c r="X87" i="83"/>
  <c r="F86" i="72" s="1"/>
  <c r="L78" i="86"/>
  <c r="F19" i="86"/>
  <c r="L70" i="86"/>
  <c r="F11" i="86"/>
  <c r="I90" i="101"/>
  <c r="I31" i="101" s="1"/>
  <c r="I207" i="101" s="1"/>
  <c r="T32" i="83"/>
  <c r="H209" i="83" s="1"/>
  <c r="T90" i="115"/>
  <c r="T31" i="115" s="1"/>
  <c r="T90" i="120"/>
  <c r="T31" i="120" s="1"/>
  <c r="T208" i="120" s="1"/>
  <c r="B90" i="72"/>
  <c r="V12" i="83"/>
  <c r="V70" i="115"/>
  <c r="V11" i="115" s="1"/>
  <c r="V70" i="120"/>
  <c r="V11" i="120" s="1"/>
  <c r="D70" i="72"/>
  <c r="D11" i="72" s="1"/>
  <c r="U72" i="115"/>
  <c r="U13" i="115" s="1"/>
  <c r="C72" i="72"/>
  <c r="U14" i="83"/>
  <c r="I191" i="83" s="1"/>
  <c r="C45" i="86"/>
  <c r="U105" i="83"/>
  <c r="D10" i="86"/>
  <c r="D187" i="86" s="1"/>
  <c r="V70" i="83"/>
  <c r="E5" i="86"/>
  <c r="W65" i="83"/>
  <c r="E48" i="86"/>
  <c r="W108" i="83"/>
  <c r="E92" i="72"/>
  <c r="E33" i="72" s="1"/>
  <c r="E210" i="72" s="1"/>
  <c r="W34" i="83"/>
  <c r="K211" i="83" s="1"/>
  <c r="W92" i="120"/>
  <c r="W33" i="120" s="1"/>
  <c r="W210" i="120" s="1"/>
  <c r="W92" i="115"/>
  <c r="W33" i="115" s="1"/>
  <c r="W84" i="115"/>
  <c r="W25" i="115" s="1"/>
  <c r="E84" i="72"/>
  <c r="E25" i="72" s="1"/>
  <c r="W26" i="83"/>
  <c r="X112" i="120"/>
  <c r="X53" i="120" s="1"/>
  <c r="X54" i="83"/>
  <c r="X112" i="115"/>
  <c r="X53" i="115" s="1"/>
  <c r="I104" i="101"/>
  <c r="I45" i="101" s="1"/>
  <c r="I221" i="101" s="1"/>
  <c r="B104" i="72"/>
  <c r="B45" i="72" s="1"/>
  <c r="T104" i="120"/>
  <c r="T45" i="120" s="1"/>
  <c r="T222" i="120" s="1"/>
  <c r="T46" i="83"/>
  <c r="H223" i="83" s="1"/>
  <c r="V66" i="115"/>
  <c r="V7" i="115" s="1"/>
  <c r="V8" i="83"/>
  <c r="V66" i="120"/>
  <c r="V7" i="120" s="1"/>
  <c r="D66" i="72"/>
  <c r="D7" i="72" s="1"/>
  <c r="U112" i="83"/>
  <c r="I100" i="101"/>
  <c r="I41" i="101" s="1"/>
  <c r="I217" i="101" s="1"/>
  <c r="T100" i="115"/>
  <c r="T41" i="115" s="1"/>
  <c r="B100" i="72"/>
  <c r="B41" i="72" s="1"/>
  <c r="B218" i="72" s="1"/>
  <c r="T100" i="120"/>
  <c r="T41" i="120" s="1"/>
  <c r="T218" i="120" s="1"/>
  <c r="B14" i="86"/>
  <c r="B191" i="86" s="1"/>
  <c r="T74" i="83"/>
  <c r="T68" i="115"/>
  <c r="T9" i="115" s="1"/>
  <c r="B68" i="72"/>
  <c r="B9" i="72" s="1"/>
  <c r="T68" i="120"/>
  <c r="T9" i="120" s="1"/>
  <c r="U112" i="120"/>
  <c r="U53" i="120" s="1"/>
  <c r="U54" i="83"/>
  <c r="W74" i="115"/>
  <c r="W15" i="115" s="1"/>
  <c r="W74" i="120"/>
  <c r="W15" i="120" s="1"/>
  <c r="W192" i="120" s="1"/>
  <c r="E74" i="72"/>
  <c r="E15" i="72" s="1"/>
  <c r="E192" i="72" s="1"/>
  <c r="W16" i="83"/>
  <c r="K193" i="83" s="1"/>
  <c r="W115" i="83"/>
  <c r="E55" i="86"/>
  <c r="E232" i="86" s="1"/>
  <c r="W107" i="83"/>
  <c r="E47" i="86"/>
  <c r="E224" i="86" s="1"/>
  <c r="D106" i="72"/>
  <c r="D47" i="72" s="1"/>
  <c r="V106" i="120"/>
  <c r="V47" i="120" s="1"/>
  <c r="V106" i="115"/>
  <c r="V47" i="115" s="1"/>
  <c r="V97" i="115"/>
  <c r="V38" i="115" s="1"/>
  <c r="V97" i="120"/>
  <c r="V38" i="120" s="1"/>
  <c r="V39" i="83"/>
  <c r="D97" i="72"/>
  <c r="D38" i="72" s="1"/>
  <c r="U77" i="83"/>
  <c r="V83" i="115"/>
  <c r="V24" i="115" s="1"/>
  <c r="V83" i="120"/>
  <c r="V24" i="120" s="1"/>
  <c r="D83" i="72"/>
  <c r="U114" i="120"/>
  <c r="U55" i="120" s="1"/>
  <c r="U232" i="120" s="1"/>
  <c r="U114" i="115"/>
  <c r="U55" i="115" s="1"/>
  <c r="U56" i="83"/>
  <c r="I233" i="83" s="1"/>
  <c r="C89" i="72"/>
  <c r="C30" i="72" s="1"/>
  <c r="U31" i="83"/>
  <c r="U89" i="115"/>
  <c r="U30" i="115" s="1"/>
  <c r="U69" i="120"/>
  <c r="U69" i="115"/>
  <c r="U10" i="115" s="1"/>
  <c r="B46" i="86"/>
  <c r="B223" i="86" s="1"/>
  <c r="C98" i="72"/>
  <c r="U98" i="115"/>
  <c r="U39" i="115" s="1"/>
  <c r="U98" i="120"/>
  <c r="U39" i="120" s="1"/>
  <c r="W29" i="83"/>
  <c r="K206" i="83" s="1"/>
  <c r="E87" i="72"/>
  <c r="E28" i="72" s="1"/>
  <c r="E205" i="72" s="1"/>
  <c r="F35" i="86"/>
  <c r="V78" i="115"/>
  <c r="V19" i="115" s="1"/>
  <c r="D78" i="72"/>
  <c r="V20" i="83"/>
  <c r="J197" i="83" s="1"/>
  <c r="U55" i="83"/>
  <c r="C113" i="72"/>
  <c r="C54" i="72" s="1"/>
  <c r="U113" i="120"/>
  <c r="U54" i="120" s="1"/>
  <c r="T11" i="83"/>
  <c r="H188" i="83" s="1"/>
  <c r="I69" i="101"/>
  <c r="T69" i="120"/>
  <c r="T107" i="115"/>
  <c r="T48" i="115" s="1"/>
  <c r="I107" i="101"/>
  <c r="I48" i="101" s="1"/>
  <c r="I224" i="101" s="1"/>
  <c r="T107" i="120"/>
  <c r="T48" i="120" s="1"/>
  <c r="T225" i="120" s="1"/>
  <c r="T49" i="83"/>
  <c r="H226" i="83" s="1"/>
  <c r="V86" i="120"/>
  <c r="V27" i="120" s="1"/>
  <c r="V28" i="83"/>
  <c r="V86" i="115"/>
  <c r="V27" i="115" s="1"/>
  <c r="D86" i="72"/>
  <c r="D27" i="72" s="1"/>
  <c r="U105" i="115"/>
  <c r="U46" i="115" s="1"/>
  <c r="U105" i="120"/>
  <c r="U46" i="120" s="1"/>
  <c r="U47" i="83"/>
  <c r="U69" i="83"/>
  <c r="V65" i="115"/>
  <c r="V6" i="115" s="1"/>
  <c r="D65" i="72"/>
  <c r="D6" i="72" s="1"/>
  <c r="V7" i="83"/>
  <c r="U21" i="83"/>
  <c r="U79" i="120"/>
  <c r="U20" i="120" s="1"/>
  <c r="U79" i="115"/>
  <c r="U20" i="115" s="1"/>
  <c r="C79" i="72"/>
  <c r="B52" i="86"/>
  <c r="B229" i="86" s="1"/>
  <c r="T105" i="120"/>
  <c r="T47" i="83"/>
  <c r="H224" i="83" s="1"/>
  <c r="T105" i="115"/>
  <c r="T46" i="115" s="1"/>
  <c r="I105" i="101"/>
  <c r="I46" i="101" s="1"/>
  <c r="I222" i="101" s="1"/>
  <c r="B105" i="72"/>
  <c r="B46" i="72" s="1"/>
  <c r="B223" i="72" s="1"/>
  <c r="C27" i="86"/>
  <c r="U87" i="83"/>
  <c r="D50" i="86"/>
  <c r="V110" i="83"/>
  <c r="W105" i="115"/>
  <c r="W46" i="115" s="1"/>
  <c r="W47" i="83"/>
  <c r="W105" i="120"/>
  <c r="W46" i="120" s="1"/>
  <c r="E105" i="72"/>
  <c r="E46" i="72" s="1"/>
  <c r="X71" i="83"/>
  <c r="X70" i="115" s="1"/>
  <c r="X11" i="115" s="1"/>
  <c r="F43" i="86"/>
  <c r="T85" i="115"/>
  <c r="T26" i="115" s="1"/>
  <c r="T85" i="120"/>
  <c r="T26" i="120" s="1"/>
  <c r="T203" i="120" s="1"/>
  <c r="I85" i="101"/>
  <c r="I26" i="101" s="1"/>
  <c r="I202" i="101" s="1"/>
  <c r="B85" i="72"/>
  <c r="B26" i="72" s="1"/>
  <c r="T27" i="83"/>
  <c r="H204" i="83" s="1"/>
  <c r="T94" i="115"/>
  <c r="T35" i="115" s="1"/>
  <c r="T94" i="120"/>
  <c r="T35" i="120" s="1"/>
  <c r="T212" i="120" s="1"/>
  <c r="I94" i="101"/>
  <c r="B94" i="72"/>
  <c r="B35" i="72" s="1"/>
  <c r="B212" i="72" s="1"/>
  <c r="T111" i="115"/>
  <c r="T52" i="115" s="1"/>
  <c r="T53" i="83"/>
  <c r="H230" i="83" s="1"/>
  <c r="B111" i="72"/>
  <c r="T111" i="120"/>
  <c r="T52" i="120" s="1"/>
  <c r="T229" i="120" s="1"/>
  <c r="C28" i="86"/>
  <c r="U88" i="83"/>
  <c r="D16" i="86"/>
  <c r="V76" i="83"/>
  <c r="D23" i="86"/>
  <c r="D200" i="86" s="1"/>
  <c r="V83" i="83"/>
  <c r="D46" i="86"/>
  <c r="V106" i="83"/>
  <c r="D48" i="86"/>
  <c r="D225" i="86" s="1"/>
  <c r="V108" i="83"/>
  <c r="W84" i="120"/>
  <c r="W25" i="120" s="1"/>
  <c r="W112" i="120"/>
  <c r="W53" i="120" s="1"/>
  <c r="W230" i="120" s="1"/>
  <c r="W112" i="115"/>
  <c r="W53" i="115" s="1"/>
  <c r="W54" i="83"/>
  <c r="K231" i="83" s="1"/>
  <c r="X79" i="83"/>
  <c r="X65" i="115"/>
  <c r="X6" i="115" s="1"/>
  <c r="F65" i="72"/>
  <c r="U99" i="115"/>
  <c r="U40" i="115" s="1"/>
  <c r="U99" i="120"/>
  <c r="U40" i="120" s="1"/>
  <c r="U217" i="120" s="1"/>
  <c r="T50" i="83"/>
  <c r="H227" i="83" s="1"/>
  <c r="B108" i="72"/>
  <c r="B49" i="72" s="1"/>
  <c r="B226" i="72" s="1"/>
  <c r="I108" i="101"/>
  <c r="I49" i="101" s="1"/>
  <c r="T108" i="115"/>
  <c r="T49" i="115" s="1"/>
  <c r="T108" i="120"/>
  <c r="T49" i="120" s="1"/>
  <c r="U72" i="120"/>
  <c r="U13" i="120" s="1"/>
  <c r="U190" i="120" s="1"/>
  <c r="T51" i="83"/>
  <c r="H228" i="83" s="1"/>
  <c r="T109" i="120"/>
  <c r="T50" i="120" s="1"/>
  <c r="T227" i="120" s="1"/>
  <c r="I109" i="101"/>
  <c r="I50" i="101" s="1"/>
  <c r="I226" i="101" s="1"/>
  <c r="V42" i="83"/>
  <c r="V100" i="120"/>
  <c r="V41" i="120" s="1"/>
  <c r="V100" i="115"/>
  <c r="V41" i="115" s="1"/>
  <c r="D100" i="72"/>
  <c r="D41" i="72" s="1"/>
  <c r="V99" i="115"/>
  <c r="V40" i="115" s="1"/>
  <c r="D99" i="72"/>
  <c r="B106" i="72"/>
  <c r="T106" i="115"/>
  <c r="T47" i="115" s="1"/>
  <c r="T64" i="115"/>
  <c r="T5" i="115" s="1"/>
  <c r="I64" i="101"/>
  <c r="I5" i="101" s="1"/>
  <c r="T64" i="120"/>
  <c r="T5" i="120" s="1"/>
  <c r="B64" i="72"/>
  <c r="B24" i="86"/>
  <c r="T84" i="83"/>
  <c r="T77" i="120"/>
  <c r="T18" i="120" s="1"/>
  <c r="T195" i="120" s="1"/>
  <c r="T77" i="115"/>
  <c r="T18" i="115" s="1"/>
  <c r="I77" i="101"/>
  <c r="I18" i="101" s="1"/>
  <c r="I194" i="101" s="1"/>
  <c r="T19" i="83"/>
  <c r="H196" i="83" s="1"/>
  <c r="B77" i="72"/>
  <c r="B18" i="72" s="1"/>
  <c r="B195" i="72" s="1"/>
  <c r="C21" i="86"/>
  <c r="U81" i="83"/>
  <c r="D25" i="86"/>
  <c r="D202" i="86" s="1"/>
  <c r="V85" i="83"/>
  <c r="D34" i="86"/>
  <c r="V94" i="83"/>
  <c r="D44" i="86"/>
  <c r="D221" i="86" s="1"/>
  <c r="V104" i="83"/>
  <c r="W81" i="120"/>
  <c r="W22" i="120" s="1"/>
  <c r="W199" i="120" s="1"/>
  <c r="W23" i="83"/>
  <c r="K200" i="83" s="1"/>
  <c r="E81" i="72"/>
  <c r="E22" i="72" s="1"/>
  <c r="E199" i="72" s="1"/>
  <c r="W81" i="115"/>
  <c r="W22" i="115" s="1"/>
  <c r="E12" i="86"/>
  <c r="E189" i="86" s="1"/>
  <c r="W72" i="83"/>
  <c r="T26" i="83"/>
  <c r="H203" i="83" s="1"/>
  <c r="B84" i="72"/>
  <c r="B25" i="72" s="1"/>
  <c r="B202" i="72" s="1"/>
  <c r="T84" i="115"/>
  <c r="T25" i="115" s="1"/>
  <c r="D113" i="72"/>
  <c r="V113" i="120"/>
  <c r="V54" i="120" s="1"/>
  <c r="V113" i="115"/>
  <c r="V54" i="115" s="1"/>
  <c r="V95" i="115"/>
  <c r="V36" i="115" s="1"/>
  <c r="V37" i="83"/>
  <c r="D95" i="72"/>
  <c r="D36" i="72" s="1"/>
  <c r="U30" i="83"/>
  <c r="U88" i="115"/>
  <c r="U29" i="115" s="1"/>
  <c r="C88" i="72"/>
  <c r="C29" i="72" s="1"/>
  <c r="B37" i="86"/>
  <c r="T97" i="83"/>
  <c r="C16" i="86"/>
  <c r="U76" i="83"/>
  <c r="C22" i="86"/>
  <c r="U82" i="83"/>
  <c r="D14" i="86"/>
  <c r="V74" i="83"/>
  <c r="W80" i="115"/>
  <c r="W21" i="115" s="1"/>
  <c r="E80" i="72"/>
  <c r="E21" i="72" s="1"/>
  <c r="E198" i="72" s="1"/>
  <c r="W22" i="83"/>
  <c r="K199" i="83" s="1"/>
  <c r="W80" i="120"/>
  <c r="W21" i="120" s="1"/>
  <c r="W198" i="120" s="1"/>
  <c r="E25" i="86"/>
  <c r="W86" i="83"/>
  <c r="E19" i="86"/>
  <c r="E196" i="86" s="1"/>
  <c r="W79" i="83"/>
  <c r="W70" i="115"/>
  <c r="W11" i="115" s="1"/>
  <c r="E70" i="72"/>
  <c r="E11" i="72" s="1"/>
  <c r="E188" i="72" s="1"/>
  <c r="W12" i="83"/>
  <c r="K189" i="83" s="1"/>
  <c r="F108" i="72"/>
  <c r="X108" i="120"/>
  <c r="X49" i="120" s="1"/>
  <c r="X104" i="120"/>
  <c r="X45" i="120" s="1"/>
  <c r="X46" i="83"/>
  <c r="X104" i="115"/>
  <c r="X45" i="115" s="1"/>
  <c r="E53" i="72"/>
  <c r="E230" i="72" s="1"/>
  <c r="W88" i="115"/>
  <c r="W29" i="115" s="1"/>
  <c r="E88" i="72"/>
  <c r="E29" i="72" s="1"/>
  <c r="W30" i="83"/>
  <c r="W88" i="120"/>
  <c r="W29" i="120" s="1"/>
  <c r="I199" i="101"/>
  <c r="J23" i="101"/>
  <c r="J199" i="101" s="1"/>
  <c r="W44" i="83"/>
  <c r="K221" i="83" s="1"/>
  <c r="W102" i="115"/>
  <c r="W43" i="115" s="1"/>
  <c r="E102" i="72"/>
  <c r="E43" i="72" s="1"/>
  <c r="E220" i="72" s="1"/>
  <c r="W102" i="120"/>
  <c r="W43" i="120" s="1"/>
  <c r="W220" i="120" s="1"/>
  <c r="W37" i="83"/>
  <c r="W95" i="120"/>
  <c r="W36" i="120" s="1"/>
  <c r="W213" i="120" s="1"/>
  <c r="E95" i="72"/>
  <c r="E36" i="72" s="1"/>
  <c r="E213" i="72" s="1"/>
  <c r="W95" i="115"/>
  <c r="W36" i="115" s="1"/>
  <c r="U110" i="115"/>
  <c r="U51" i="115" s="1"/>
  <c r="U52" i="83"/>
  <c r="I51" i="101"/>
  <c r="I11" i="101"/>
  <c r="Z68" i="103"/>
  <c r="Z64" i="103"/>
  <c r="Z60" i="103"/>
  <c r="Z56" i="103"/>
  <c r="T38" i="120"/>
  <c r="T215" i="120" s="1"/>
  <c r="U50" i="120"/>
  <c r="U227" i="120" s="1"/>
  <c r="W20" i="83"/>
  <c r="K197" i="83" s="1"/>
  <c r="E110" i="72"/>
  <c r="E51" i="72" s="1"/>
  <c r="E228" i="72" s="1"/>
  <c r="W116" i="83"/>
  <c r="W100" i="115"/>
  <c r="W41" i="115" s="1"/>
  <c r="W89" i="115"/>
  <c r="W30" i="115" s="1"/>
  <c r="W110" i="83"/>
  <c r="X90" i="115"/>
  <c r="X31" i="115" s="1"/>
  <c r="X98" i="120"/>
  <c r="X39" i="120" s="1"/>
  <c r="F102" i="72"/>
  <c r="X110" i="120"/>
  <c r="X51" i="120" s="1"/>
  <c r="F114" i="72"/>
  <c r="F55" i="72" s="1"/>
  <c r="F232" i="72" s="1"/>
  <c r="T197" i="120"/>
  <c r="W78" i="120"/>
  <c r="W19" i="120" s="1"/>
  <c r="W196" i="120" s="1"/>
  <c r="W110" i="120"/>
  <c r="W51" i="120" s="1"/>
  <c r="W228" i="120" s="1"/>
  <c r="W42" i="120"/>
  <c r="X8" i="83"/>
  <c r="F74" i="72"/>
  <c r="F15" i="72" s="1"/>
  <c r="F192" i="72" s="1"/>
  <c r="X86" i="115"/>
  <c r="X27" i="115" s="1"/>
  <c r="X94" i="120"/>
  <c r="X35" i="120" s="1"/>
  <c r="W83" i="83"/>
  <c r="X82" i="115"/>
  <c r="X23" i="115" s="1"/>
  <c r="X28" i="83"/>
  <c r="X90" i="120"/>
  <c r="X31" i="120" s="1"/>
  <c r="F94" i="72"/>
  <c r="F35" i="72" s="1"/>
  <c r="X110" i="83"/>
  <c r="X102" i="83"/>
  <c r="X94" i="83"/>
  <c r="X86" i="83"/>
  <c r="X78" i="83"/>
  <c r="X70" i="83"/>
  <c r="W72" i="120"/>
  <c r="W13" i="120" s="1"/>
  <c r="W190" i="120" s="1"/>
  <c r="E100" i="72"/>
  <c r="E41" i="72" s="1"/>
  <c r="E218" i="72" s="1"/>
  <c r="E36" i="86"/>
  <c r="E29" i="86"/>
  <c r="X66" i="120"/>
  <c r="X7" i="120" s="1"/>
  <c r="X24" i="83"/>
  <c r="X102" i="115"/>
  <c r="X43" i="115" s="1"/>
  <c r="W14" i="83"/>
  <c r="K191" i="83" s="1"/>
  <c r="W42" i="83"/>
  <c r="K219" i="83" s="1"/>
  <c r="W31" i="83"/>
  <c r="K208" i="83" s="1"/>
  <c r="X115" i="115"/>
  <c r="X56" i="115" s="1"/>
  <c r="X78" i="115"/>
  <c r="X19" i="115" s="1"/>
  <c r="X86" i="120"/>
  <c r="X27" i="120" s="1"/>
  <c r="X98" i="115"/>
  <c r="X39" i="115" s="1"/>
  <c r="X44" i="83"/>
  <c r="X114" i="115"/>
  <c r="X55" i="115" s="1"/>
  <c r="F50" i="86"/>
  <c r="F42" i="86"/>
  <c r="F34" i="86"/>
  <c r="F26" i="86"/>
  <c r="F18" i="86"/>
  <c r="F10" i="86"/>
  <c r="D232" i="86"/>
  <c r="E72" i="72"/>
  <c r="X57" i="83"/>
  <c r="X74" i="115"/>
  <c r="X15" i="115" s="1"/>
  <c r="X82" i="120"/>
  <c r="X23" i="120" s="1"/>
  <c r="X110" i="115"/>
  <c r="X51" i="115" s="1"/>
  <c r="X56" i="83"/>
  <c r="W52" i="83"/>
  <c r="E43" i="86"/>
  <c r="E220" i="86" s="1"/>
  <c r="X54" i="120"/>
  <c r="X46" i="120"/>
  <c r="X38" i="120"/>
  <c r="X30" i="120"/>
  <c r="X22" i="120"/>
  <c r="X14" i="120"/>
  <c r="X6" i="120"/>
  <c r="J51" i="101"/>
  <c r="J227" i="101" s="1"/>
  <c r="I227" i="101"/>
  <c r="I219" i="101"/>
  <c r="J43" i="101"/>
  <c r="J219" i="101" s="1"/>
  <c r="T75" i="115"/>
  <c r="T16" i="115" s="1"/>
  <c r="I75" i="101"/>
  <c r="I16" i="101" s="1"/>
  <c r="I192" i="101" s="1"/>
  <c r="T17" i="83"/>
  <c r="H194" i="83" s="1"/>
  <c r="B75" i="72"/>
  <c r="B16" i="72" s="1"/>
  <c r="V18" i="83"/>
  <c r="J195" i="83" s="1"/>
  <c r="V76" i="115"/>
  <c r="V17" i="115" s="1"/>
  <c r="D76" i="72"/>
  <c r="D17" i="72" s="1"/>
  <c r="D194" i="72" s="1"/>
  <c r="E108" i="72"/>
  <c r="W108" i="115"/>
  <c r="W49" i="115" s="1"/>
  <c r="W50" i="83"/>
  <c r="K227" i="83" s="1"/>
  <c r="E114" i="72"/>
  <c r="E55" i="72" s="1"/>
  <c r="E232" i="72" s="1"/>
  <c r="W56" i="83"/>
  <c r="K233" i="83" s="1"/>
  <c r="W114" i="120"/>
  <c r="W55" i="120" s="1"/>
  <c r="W232" i="120" s="1"/>
  <c r="F111" i="72"/>
  <c r="X111" i="120"/>
  <c r="X52" i="120" s="1"/>
  <c r="X53" i="83"/>
  <c r="X111" i="115"/>
  <c r="X52" i="115" s="1"/>
  <c r="F107" i="72"/>
  <c r="F48" i="72" s="1"/>
  <c r="F225" i="72" s="1"/>
  <c r="X107" i="120"/>
  <c r="X48" i="120" s="1"/>
  <c r="X49" i="83"/>
  <c r="X107" i="115"/>
  <c r="X48" i="115" s="1"/>
  <c r="X103" i="115"/>
  <c r="X44" i="115" s="1"/>
  <c r="F103" i="72"/>
  <c r="X103" i="120"/>
  <c r="X44" i="120" s="1"/>
  <c r="X99" i="115"/>
  <c r="X40" i="115" s="1"/>
  <c r="F99" i="72"/>
  <c r="X99" i="120"/>
  <c r="X40" i="120" s="1"/>
  <c r="X95" i="115"/>
  <c r="X36" i="115" s="1"/>
  <c r="F95" i="72"/>
  <c r="X95" i="120"/>
  <c r="X36" i="120" s="1"/>
  <c r="X91" i="115"/>
  <c r="X32" i="115" s="1"/>
  <c r="F91" i="72"/>
  <c r="X91" i="120"/>
  <c r="X32" i="120" s="1"/>
  <c r="X87" i="115"/>
  <c r="X28" i="115" s="1"/>
  <c r="F87" i="72"/>
  <c r="F28" i="72" s="1"/>
  <c r="F205" i="72" s="1"/>
  <c r="X87" i="120"/>
  <c r="X28" i="120" s="1"/>
  <c r="X83" i="115"/>
  <c r="X24" i="115" s="1"/>
  <c r="F83" i="72"/>
  <c r="X83" i="120"/>
  <c r="X24" i="120" s="1"/>
  <c r="X79" i="115"/>
  <c r="X20" i="115" s="1"/>
  <c r="F79" i="72"/>
  <c r="F20" i="72" s="1"/>
  <c r="F197" i="72" s="1"/>
  <c r="X79" i="120"/>
  <c r="X20" i="120" s="1"/>
  <c r="X75" i="115"/>
  <c r="X16" i="115" s="1"/>
  <c r="F75" i="72"/>
  <c r="F16" i="72" s="1"/>
  <c r="X75" i="120"/>
  <c r="X16" i="120" s="1"/>
  <c r="X71" i="115"/>
  <c r="X12" i="115" s="1"/>
  <c r="F71" i="72"/>
  <c r="X71" i="120"/>
  <c r="X12" i="120" s="1"/>
  <c r="X67" i="115"/>
  <c r="X8" i="115" s="1"/>
  <c r="F67" i="72"/>
  <c r="F8" i="72" s="1"/>
  <c r="X67" i="120"/>
  <c r="X8" i="120" s="1"/>
  <c r="V112" i="115"/>
  <c r="V53" i="115" s="1"/>
  <c r="D77" i="72"/>
  <c r="D18" i="72" s="1"/>
  <c r="D195" i="72" s="1"/>
  <c r="U85" i="115"/>
  <c r="U26" i="115" s="1"/>
  <c r="V114" i="120"/>
  <c r="V55" i="120" s="1"/>
  <c r="V232" i="120" s="1"/>
  <c r="U75" i="120"/>
  <c r="U16" i="120" s="1"/>
  <c r="U75" i="115"/>
  <c r="U16" i="115" s="1"/>
  <c r="X41" i="83"/>
  <c r="X45" i="83"/>
  <c r="V115" i="115"/>
  <c r="V56" i="115" s="1"/>
  <c r="T87" i="120"/>
  <c r="T28" i="120" s="1"/>
  <c r="T205" i="120" s="1"/>
  <c r="U41" i="83"/>
  <c r="I218" i="83" s="1"/>
  <c r="U64" i="115"/>
  <c r="U5" i="115" s="1"/>
  <c r="T78" i="115"/>
  <c r="T19" i="115" s="1"/>
  <c r="D67" i="72"/>
  <c r="D8" i="72" s="1"/>
  <c r="U110" i="120"/>
  <c r="U51" i="120" s="1"/>
  <c r="U77" i="115"/>
  <c r="U18" i="115" s="1"/>
  <c r="U10" i="120"/>
  <c r="U187" i="120" s="1"/>
  <c r="W96" i="120"/>
  <c r="W37" i="120" s="1"/>
  <c r="W214" i="120" s="1"/>
  <c r="E96" i="72"/>
  <c r="W38" i="83"/>
  <c r="K215" i="83" s="1"/>
  <c r="W96" i="115"/>
  <c r="W37" i="115" s="1"/>
  <c r="X33" i="83"/>
  <c r="X37" i="83"/>
  <c r="F106" i="72"/>
  <c r="F47" i="72" s="1"/>
  <c r="X106" i="120"/>
  <c r="X47" i="120" s="1"/>
  <c r="X48" i="83"/>
  <c r="T29" i="83"/>
  <c r="H206" i="83" s="1"/>
  <c r="C99" i="72"/>
  <c r="C40" i="72" s="1"/>
  <c r="C217" i="72" s="1"/>
  <c r="I84" i="101"/>
  <c r="I25" i="101" s="1"/>
  <c r="I201" i="101" s="1"/>
  <c r="C64" i="72"/>
  <c r="C5" i="72" s="1"/>
  <c r="T30" i="120"/>
  <c r="T207" i="120" s="1"/>
  <c r="C25" i="72"/>
  <c r="C202" i="72" s="1"/>
  <c r="U81" i="115"/>
  <c r="U22" i="115" s="1"/>
  <c r="U42" i="120"/>
  <c r="U34" i="83"/>
  <c r="U92" i="120"/>
  <c r="U33" i="120" s="1"/>
  <c r="C92" i="72"/>
  <c r="C33" i="72" s="1"/>
  <c r="X25" i="83"/>
  <c r="X29" i="83"/>
  <c r="V57" i="83"/>
  <c r="V112" i="120"/>
  <c r="V53" i="120" s="1"/>
  <c r="V230" i="120" s="1"/>
  <c r="V77" i="120"/>
  <c r="V18" i="120" s="1"/>
  <c r="V195" i="120" s="1"/>
  <c r="T78" i="120"/>
  <c r="T19" i="120" s="1"/>
  <c r="V67" i="115"/>
  <c r="V8" i="115" s="1"/>
  <c r="U19" i="83"/>
  <c r="I196" i="83" s="1"/>
  <c r="V56" i="83"/>
  <c r="J233" i="83" s="1"/>
  <c r="T75" i="120"/>
  <c r="T16" i="120" s="1"/>
  <c r="T193" i="120" s="1"/>
  <c r="B67" i="72"/>
  <c r="B8" i="72" s="1"/>
  <c r="T67" i="120"/>
  <c r="T8" i="120" s="1"/>
  <c r="I67" i="101"/>
  <c r="I8" i="101" s="1"/>
  <c r="T9" i="83"/>
  <c r="W98" i="120"/>
  <c r="W39" i="120" s="1"/>
  <c r="W216" i="120" s="1"/>
  <c r="E98" i="72"/>
  <c r="E39" i="72" s="1"/>
  <c r="E216" i="72" s="1"/>
  <c r="W98" i="115"/>
  <c r="W39" i="115" s="1"/>
  <c r="W40" i="83"/>
  <c r="K217" i="83" s="1"/>
  <c r="X17" i="83"/>
  <c r="X21" i="83"/>
  <c r="T84" i="120"/>
  <c r="T25" i="120" s="1"/>
  <c r="T202" i="120" s="1"/>
  <c r="U27" i="83"/>
  <c r="I204" i="83" s="1"/>
  <c r="C85" i="72"/>
  <c r="C26" i="72" s="1"/>
  <c r="C203" i="72" s="1"/>
  <c r="C110" i="72"/>
  <c r="C51" i="72" s="1"/>
  <c r="D26" i="72"/>
  <c r="D203" i="72" s="1"/>
  <c r="I35" i="101"/>
  <c r="T46" i="120"/>
  <c r="T223" i="120" s="1"/>
  <c r="W108" i="120"/>
  <c r="W49" i="120" s="1"/>
  <c r="W226" i="120" s="1"/>
  <c r="E65" i="72"/>
  <c r="E6" i="72" s="1"/>
  <c r="E183" i="72" s="1"/>
  <c r="W7" i="83"/>
  <c r="W65" i="120"/>
  <c r="W6" i="120" s="1"/>
  <c r="W65" i="115"/>
  <c r="W6" i="115" s="1"/>
  <c r="X9" i="83"/>
  <c r="X13" i="83"/>
  <c r="V67" i="120"/>
  <c r="V8" i="120" s="1"/>
  <c r="I113" i="101"/>
  <c r="I54" i="101" s="1"/>
  <c r="I230" i="101" s="1"/>
  <c r="T113" i="115"/>
  <c r="T54" i="115" s="1"/>
  <c r="C66" i="72"/>
  <c r="C7" i="72" s="1"/>
  <c r="C184" i="72" s="1"/>
  <c r="U66" i="115"/>
  <c r="U7" i="115" s="1"/>
  <c r="U8" i="83"/>
  <c r="U66" i="120"/>
  <c r="U7" i="120" s="1"/>
  <c r="T86" i="115"/>
  <c r="T27" i="115" s="1"/>
  <c r="T86" i="120"/>
  <c r="T27" i="120" s="1"/>
  <c r="T204" i="120" s="1"/>
  <c r="T28" i="83"/>
  <c r="H205" i="83" s="1"/>
  <c r="B86" i="72"/>
  <c r="B27" i="72" s="1"/>
  <c r="B204" i="72" s="1"/>
  <c r="I86" i="101"/>
  <c r="I27" i="101" s="1"/>
  <c r="I203" i="101" s="1"/>
  <c r="W10" i="120"/>
  <c r="W187" i="120" s="1"/>
  <c r="V76" i="120"/>
  <c r="V17" i="120" s="1"/>
  <c r="V194" i="120" s="1"/>
  <c r="B38" i="72"/>
  <c r="B215" i="72" s="1"/>
  <c r="B102" i="72"/>
  <c r="T102" i="120"/>
  <c r="T43" i="120" s="1"/>
  <c r="T220" i="120" s="1"/>
  <c r="D32" i="72"/>
  <c r="D114" i="72"/>
  <c r="D55" i="72" s="1"/>
  <c r="V33" i="83"/>
  <c r="V91" i="120"/>
  <c r="V32" i="120" s="1"/>
  <c r="V91" i="115"/>
  <c r="V32" i="115" s="1"/>
  <c r="C107" i="72"/>
  <c r="C48" i="72" s="1"/>
  <c r="C225" i="72" s="1"/>
  <c r="U107" i="115"/>
  <c r="U48" i="115" s="1"/>
  <c r="U107" i="120"/>
  <c r="U48" i="120" s="1"/>
  <c r="U225" i="120" s="1"/>
  <c r="W114" i="115"/>
  <c r="W55" i="115" s="1"/>
  <c r="B12" i="72"/>
  <c r="B189" i="72" s="1"/>
  <c r="D35" i="72"/>
  <c r="E49" i="72"/>
  <c r="E226" i="72" s="1"/>
  <c r="B6" i="72"/>
  <c r="B183" i="72" s="1"/>
  <c r="F202" i="101"/>
  <c r="J26" i="101"/>
  <c r="J202" i="101" s="1"/>
  <c r="F209" i="101"/>
  <c r="J33" i="101"/>
  <c r="J209" i="101" s="1"/>
  <c r="F217" i="101"/>
  <c r="J41" i="101"/>
  <c r="J217" i="101" s="1"/>
  <c r="F220" i="101"/>
  <c r="J44" i="101"/>
  <c r="J220" i="101" s="1"/>
  <c r="I34" i="102"/>
  <c r="T18" i="104"/>
  <c r="T195" i="104" s="1"/>
  <c r="F7" i="72"/>
  <c r="F23" i="72"/>
  <c r="F31" i="72"/>
  <c r="F39" i="72"/>
  <c r="F49" i="72"/>
  <c r="F53" i="72"/>
  <c r="J35" i="101"/>
  <c r="J211" i="101" s="1"/>
  <c r="F136" i="101"/>
  <c r="F18" i="101" s="1"/>
  <c r="T8" i="104"/>
  <c r="F6" i="72"/>
  <c r="F14" i="72"/>
  <c r="F22" i="72"/>
  <c r="F30" i="72"/>
  <c r="F38" i="72"/>
  <c r="F46" i="72"/>
  <c r="F5" i="72"/>
  <c r="F9" i="72"/>
  <c r="F13" i="72"/>
  <c r="F17" i="72"/>
  <c r="F21" i="72"/>
  <c r="F25" i="72"/>
  <c r="F29" i="72"/>
  <c r="F33" i="72"/>
  <c r="F37" i="72"/>
  <c r="F41" i="72"/>
  <c r="F45" i="72"/>
  <c r="B54" i="72"/>
  <c r="B231" i="72" s="1"/>
  <c r="F146" i="101"/>
  <c r="F28" i="101" s="1"/>
  <c r="F24" i="72"/>
  <c r="F32" i="72"/>
  <c r="F40" i="72"/>
  <c r="F54" i="72"/>
  <c r="X115" i="104"/>
  <c r="C39" i="72"/>
  <c r="E192" i="101"/>
  <c r="E230" i="101"/>
  <c r="J46" i="101"/>
  <c r="J222" i="101" s="1"/>
  <c r="E222" i="101"/>
  <c r="E182" i="101"/>
  <c r="J6" i="101"/>
  <c r="J182" i="101" s="1"/>
  <c r="E191" i="101"/>
  <c r="J15" i="101"/>
  <c r="J191" i="101" s="1"/>
  <c r="J13" i="101"/>
  <c r="J189" i="101" s="1"/>
  <c r="E189" i="101"/>
  <c r="E206" i="101"/>
  <c r="J30" i="101"/>
  <c r="J206" i="101" s="1"/>
  <c r="D28" i="72"/>
  <c r="D205" i="72" s="1"/>
  <c r="B21" i="72"/>
  <c r="B198" i="72" s="1"/>
  <c r="J34" i="101"/>
  <c r="J210" i="101" s="1"/>
  <c r="D19" i="72"/>
  <c r="D196" i="72" s="1"/>
  <c r="B52" i="72"/>
  <c r="B229" i="72" s="1"/>
  <c r="D49" i="72"/>
  <c r="C43" i="72"/>
  <c r="C220" i="72" s="1"/>
  <c r="B47" i="72"/>
  <c r="F12" i="72"/>
  <c r="F36" i="72"/>
  <c r="F44" i="72"/>
  <c r="B33" i="72"/>
  <c r="B210" i="72" s="1"/>
  <c r="D54" i="72"/>
  <c r="C24" i="72"/>
  <c r="B17" i="72"/>
  <c r="B194" i="72" s="1"/>
  <c r="B36" i="72"/>
  <c r="C20" i="72"/>
  <c r="C197" i="72" s="1"/>
  <c r="E17" i="72"/>
  <c r="F27" i="72"/>
  <c r="F43" i="72"/>
  <c r="B32" i="72"/>
  <c r="B209" i="72" s="1"/>
  <c r="J45" i="101"/>
  <c r="J221" i="101" s="1"/>
  <c r="B53" i="72"/>
  <c r="C38" i="72"/>
  <c r="C215" i="72" s="1"/>
  <c r="B30" i="72"/>
  <c r="B207" i="72" s="1"/>
  <c r="E115" i="72"/>
  <c r="E56" i="72" s="1"/>
  <c r="E9" i="72"/>
  <c r="E13" i="72"/>
  <c r="E190" i="72" s="1"/>
  <c r="E37" i="72"/>
  <c r="E214" i="72" s="1"/>
  <c r="F52" i="72"/>
  <c r="B31" i="72"/>
  <c r="B208" i="72" s="1"/>
  <c r="C50" i="72"/>
  <c r="C227" i="72" s="1"/>
  <c r="B55" i="72"/>
  <c r="D5" i="72"/>
  <c r="D182" i="72" s="1"/>
  <c r="J22" i="101"/>
  <c r="J198" i="101" s="1"/>
  <c r="D194" i="101"/>
  <c r="D207" i="101"/>
  <c r="J31" i="101"/>
  <c r="J207" i="101" s="1"/>
  <c r="D190" i="101"/>
  <c r="J52" i="101"/>
  <c r="J228" i="101" s="1"/>
  <c r="D228" i="101"/>
  <c r="D208" i="101"/>
  <c r="J32" i="101"/>
  <c r="J208" i="101" s="1"/>
  <c r="D201" i="101"/>
  <c r="J56" i="101"/>
  <c r="J232" i="101" s="1"/>
  <c r="D232" i="101"/>
  <c r="J48" i="101"/>
  <c r="J224" i="101" s="1"/>
  <c r="D224" i="101"/>
  <c r="D198" i="101"/>
  <c r="J38" i="101"/>
  <c r="J214" i="101" s="1"/>
  <c r="D56" i="72"/>
  <c r="D233" i="72" s="1"/>
  <c r="D21" i="72"/>
  <c r="D198" i="72" s="1"/>
  <c r="C49" i="72"/>
  <c r="C226" i="72" s="1"/>
  <c r="G37" i="102"/>
  <c r="B48" i="72"/>
  <c r="B225" i="72" s="1"/>
  <c r="D233" i="75"/>
  <c r="G50" i="102" s="1"/>
  <c r="B43" i="72"/>
  <c r="B220" i="72" s="1"/>
  <c r="J50" i="101"/>
  <c r="J226" i="101" s="1"/>
  <c r="G33" i="102"/>
  <c r="C46" i="72"/>
  <c r="B7" i="72"/>
  <c r="B184" i="72" s="1"/>
  <c r="D73" i="126"/>
  <c r="E22" i="126"/>
  <c r="H195" i="100"/>
  <c r="D195" i="100"/>
  <c r="F195" i="100"/>
  <c r="F197" i="100"/>
  <c r="H197" i="100"/>
  <c r="D197" i="100"/>
  <c r="G197" i="100"/>
  <c r="D209" i="100"/>
  <c r="F209" i="100"/>
  <c r="H209" i="100"/>
  <c r="I209" i="100"/>
  <c r="E209" i="100"/>
  <c r="T35" i="128"/>
  <c r="T37" i="49"/>
  <c r="T27" i="128"/>
  <c r="B87" i="100"/>
  <c r="B28" i="100" s="1"/>
  <c r="T29" i="49"/>
  <c r="U27" i="128"/>
  <c r="U29" i="49"/>
  <c r="V201" i="51"/>
  <c r="V5" i="128"/>
  <c r="V7" i="49"/>
  <c r="F219" i="100"/>
  <c r="I196" i="100"/>
  <c r="C187" i="100"/>
  <c r="B187" i="100" s="1"/>
  <c r="T224" i="116"/>
  <c r="T224" i="65"/>
  <c r="B224" i="106"/>
  <c r="H102" i="48"/>
  <c r="C223" i="101"/>
  <c r="B224" i="91"/>
  <c r="B198" i="54"/>
  <c r="B198" i="70"/>
  <c r="B198" i="78"/>
  <c r="B198" i="90"/>
  <c r="B198" i="110"/>
  <c r="H197" i="101"/>
  <c r="B205" i="59"/>
  <c r="B205" i="67"/>
  <c r="T205" i="112"/>
  <c r="B205" i="106"/>
  <c r="H83" i="48"/>
  <c r="D204" i="101"/>
  <c r="K187" i="100"/>
  <c r="F193" i="101"/>
  <c r="B194" i="86"/>
  <c r="B194" i="87"/>
  <c r="T194" i="62"/>
  <c r="B194" i="109"/>
  <c r="B194" i="66"/>
  <c r="I196" i="101"/>
  <c r="H196" i="101"/>
  <c r="B197" i="92"/>
  <c r="H199" i="83"/>
  <c r="I193" i="101"/>
  <c r="J209" i="83"/>
  <c r="D208" i="109"/>
  <c r="D208" i="108"/>
  <c r="V208" i="51"/>
  <c r="V208" i="65"/>
  <c r="D208" i="66"/>
  <c r="D208" i="92"/>
  <c r="D208" i="71"/>
  <c r="D208" i="53"/>
  <c r="D208" i="110"/>
  <c r="D208" i="78"/>
  <c r="V208" i="63"/>
  <c r="D208" i="59"/>
  <c r="D208" i="91"/>
  <c r="D208" i="82"/>
  <c r="D208" i="114"/>
  <c r="D208" i="86"/>
  <c r="V208" i="112"/>
  <c r="V208" i="104"/>
  <c r="D208" i="106"/>
  <c r="V208" i="61"/>
  <c r="V208" i="120"/>
  <c r="D208" i="87"/>
  <c r="D208" i="81"/>
  <c r="D208" i="90"/>
  <c r="D208" i="70"/>
  <c r="V208" i="69"/>
  <c r="T214" i="51"/>
  <c r="U45" i="49"/>
  <c r="B5" i="72"/>
  <c r="T184" i="69"/>
  <c r="H188" i="100"/>
  <c r="F227" i="100"/>
  <c r="E227" i="100"/>
  <c r="H227" i="100"/>
  <c r="C227" i="100"/>
  <c r="B227" i="100" s="1"/>
  <c r="V219" i="56"/>
  <c r="D219" i="92"/>
  <c r="V219" i="65"/>
  <c r="D219" i="67"/>
  <c r="D219" i="66"/>
  <c r="D219" i="82"/>
  <c r="D219" i="54"/>
  <c r="D219" i="107"/>
  <c r="D219" i="71"/>
  <c r="D219" i="78"/>
  <c r="D219" i="111"/>
  <c r="D219" i="73"/>
  <c r="V219" i="120"/>
  <c r="K219" i="79"/>
  <c r="D219" i="87"/>
  <c r="V219" i="80"/>
  <c r="J220" i="83"/>
  <c r="D219" i="53"/>
  <c r="D219" i="108"/>
  <c r="D219" i="91"/>
  <c r="V219" i="75"/>
  <c r="V219" i="51"/>
  <c r="V219" i="61"/>
  <c r="D219" i="90"/>
  <c r="D219" i="70"/>
  <c r="J97" i="48"/>
  <c r="D219" i="106"/>
  <c r="E188" i="100"/>
  <c r="J47" i="101"/>
  <c r="J223" i="101" s="1"/>
  <c r="T224" i="112"/>
  <c r="B224" i="85"/>
  <c r="B223" i="101"/>
  <c r="I223" i="101"/>
  <c r="T224" i="104"/>
  <c r="B205" i="107"/>
  <c r="B205" i="92"/>
  <c r="T205" i="62"/>
  <c r="B205" i="86"/>
  <c r="B226" i="101"/>
  <c r="T194" i="61"/>
  <c r="T194" i="112"/>
  <c r="T194" i="80"/>
  <c r="H72" i="48"/>
  <c r="B194" i="106"/>
  <c r="B194" i="67"/>
  <c r="F196" i="101"/>
  <c r="B197" i="73"/>
  <c r="T197" i="62"/>
  <c r="V45" i="49"/>
  <c r="V29" i="49"/>
  <c r="T51" i="128"/>
  <c r="B111" i="100"/>
  <c r="T38" i="128"/>
  <c r="B98" i="100"/>
  <c r="T40" i="49"/>
  <c r="D184" i="72"/>
  <c r="V48" i="128"/>
  <c r="V50" i="49"/>
  <c r="D227" i="93" s="1"/>
  <c r="T184" i="56"/>
  <c r="B184" i="110"/>
  <c r="B184" i="78"/>
  <c r="B184" i="68"/>
  <c r="D183" i="101"/>
  <c r="B184" i="84"/>
  <c r="T184" i="80"/>
  <c r="B184" i="67"/>
  <c r="B184" i="54"/>
  <c r="T184" i="112"/>
  <c r="T184" i="63"/>
  <c r="B184" i="66"/>
  <c r="B184" i="87"/>
  <c r="B184" i="59"/>
  <c r="T184" i="75"/>
  <c r="B184" i="81"/>
  <c r="B184" i="108"/>
  <c r="B184" i="85"/>
  <c r="B184" i="90"/>
  <c r="B184" i="106"/>
  <c r="B184" i="91"/>
  <c r="G183" i="101"/>
  <c r="T184" i="61"/>
  <c r="I184" i="79"/>
  <c r="B184" i="53"/>
  <c r="F183" i="101"/>
  <c r="T184" i="62"/>
  <c r="H62" i="48"/>
  <c r="B184" i="109"/>
  <c r="J7" i="101"/>
  <c r="J183" i="101" s="1"/>
  <c r="B184" i="92"/>
  <c r="B184" i="70"/>
  <c r="T184" i="51"/>
  <c r="I183" i="101"/>
  <c r="T184" i="104"/>
  <c r="T184" i="120"/>
  <c r="H185" i="83"/>
  <c r="B184" i="86"/>
  <c r="C183" i="101"/>
  <c r="E183" i="101"/>
  <c r="T205" i="56"/>
  <c r="T205" i="51"/>
  <c r="B224" i="86"/>
  <c r="B205" i="110"/>
  <c r="D188" i="100"/>
  <c r="B188" i="100" s="1"/>
  <c r="I224" i="79"/>
  <c r="B224" i="108"/>
  <c r="B224" i="81"/>
  <c r="B224" i="66"/>
  <c r="B224" i="72"/>
  <c r="T224" i="75"/>
  <c r="T198" i="116"/>
  <c r="B198" i="111"/>
  <c r="H76" i="48"/>
  <c r="B198" i="92"/>
  <c r="B198" i="59"/>
  <c r="B205" i="91"/>
  <c r="B205" i="87"/>
  <c r="G204" i="101"/>
  <c r="B205" i="66"/>
  <c r="B205" i="53"/>
  <c r="B194" i="92"/>
  <c r="E193" i="101"/>
  <c r="T194" i="69"/>
  <c r="C193" i="101"/>
  <c r="B194" i="91"/>
  <c r="T194" i="51"/>
  <c r="H195" i="83"/>
  <c r="B197" i="91"/>
  <c r="T197" i="75"/>
  <c r="B95" i="100"/>
  <c r="B184" i="71"/>
  <c r="V220" i="116"/>
  <c r="V223" i="56"/>
  <c r="D223" i="106"/>
  <c r="D223" i="84"/>
  <c r="D223" i="68"/>
  <c r="D223" i="92"/>
  <c r="K223" i="79"/>
  <c r="D223" i="73"/>
  <c r="V223" i="112"/>
  <c r="D223" i="110"/>
  <c r="D223" i="59"/>
  <c r="V223" i="62"/>
  <c r="V223" i="51"/>
  <c r="V223" i="65"/>
  <c r="V223" i="104"/>
  <c r="V223" i="75"/>
  <c r="V223" i="116"/>
  <c r="D223" i="66"/>
  <c r="D223" i="70"/>
  <c r="D223" i="81"/>
  <c r="D223" i="86"/>
  <c r="V223" i="61"/>
  <c r="D223" i="91"/>
  <c r="D223" i="109"/>
  <c r="V223" i="69"/>
  <c r="U51" i="128"/>
  <c r="U53" i="49"/>
  <c r="U17" i="128"/>
  <c r="U19" i="49"/>
  <c r="V13" i="49"/>
  <c r="H183" i="101"/>
  <c r="B224" i="68"/>
  <c r="C204" i="101"/>
  <c r="B205" i="84"/>
  <c r="H219" i="100"/>
  <c r="G223" i="101"/>
  <c r="B224" i="78"/>
  <c r="H225" i="83"/>
  <c r="B224" i="82"/>
  <c r="B224" i="90"/>
  <c r="F223" i="101"/>
  <c r="T198" i="63"/>
  <c r="B198" i="109"/>
  <c r="E197" i="101"/>
  <c r="B198" i="82"/>
  <c r="B198" i="68"/>
  <c r="B205" i="73"/>
  <c r="H204" i="101"/>
  <c r="B205" i="90"/>
  <c r="E204" i="101"/>
  <c r="B205" i="109"/>
  <c r="B205" i="54"/>
  <c r="B194" i="70"/>
  <c r="B194" i="111"/>
  <c r="T194" i="104"/>
  <c r="D193" i="101"/>
  <c r="B197" i="71"/>
  <c r="B197" i="109"/>
  <c r="T203" i="56"/>
  <c r="D202" i="101"/>
  <c r="B184" i="107"/>
  <c r="D24" i="72"/>
  <c r="T184" i="116"/>
  <c r="U214" i="51"/>
  <c r="U186" i="56"/>
  <c r="C186" i="108"/>
  <c r="C186" i="68"/>
  <c r="C186" i="85"/>
  <c r="C186" i="71"/>
  <c r="C186" i="109"/>
  <c r="C186" i="86"/>
  <c r="C186" i="90"/>
  <c r="C186" i="111"/>
  <c r="J186" i="79"/>
  <c r="I64" i="48"/>
  <c r="C186" i="78"/>
  <c r="C186" i="67"/>
  <c r="C186" i="66"/>
  <c r="U186" i="80"/>
  <c r="U186" i="65"/>
  <c r="U186" i="62"/>
  <c r="C186" i="87"/>
  <c r="C186" i="81"/>
  <c r="C186" i="91"/>
  <c r="U186" i="63"/>
  <c r="U186" i="51"/>
  <c r="C186" i="92"/>
  <c r="C186" i="59"/>
  <c r="C186" i="82"/>
  <c r="C186" i="107"/>
  <c r="T8" i="128"/>
  <c r="B68" i="100"/>
  <c r="B9" i="100" s="1"/>
  <c r="B224" i="107"/>
  <c r="T224" i="80"/>
  <c r="B205" i="68"/>
  <c r="J219" i="100"/>
  <c r="T197" i="65"/>
  <c r="B197" i="81"/>
  <c r="B197" i="84"/>
  <c r="T197" i="51"/>
  <c r="B197" i="85"/>
  <c r="J20" i="101"/>
  <c r="J196" i="101" s="1"/>
  <c r="B197" i="68"/>
  <c r="B197" i="82"/>
  <c r="B197" i="108"/>
  <c r="T197" i="116"/>
  <c r="I197" i="79"/>
  <c r="B197" i="114"/>
  <c r="E196" i="101"/>
  <c r="B197" i="70"/>
  <c r="D196" i="101"/>
  <c r="T197" i="61"/>
  <c r="B197" i="86"/>
  <c r="T197" i="80"/>
  <c r="B197" i="110"/>
  <c r="B197" i="106"/>
  <c r="B197" i="78"/>
  <c r="B197" i="107"/>
  <c r="B197" i="59"/>
  <c r="T197" i="112"/>
  <c r="H198" i="83"/>
  <c r="T197" i="69"/>
  <c r="B197" i="67"/>
  <c r="B197" i="54"/>
  <c r="B197" i="90"/>
  <c r="H75" i="48"/>
  <c r="G196" i="101"/>
  <c r="B197" i="53"/>
  <c r="T3" i="128"/>
  <c r="B63" i="100"/>
  <c r="B4" i="100" s="1"/>
  <c r="T5" i="49"/>
  <c r="T7" i="128"/>
  <c r="T9" i="49"/>
  <c r="B67" i="100"/>
  <c r="B8" i="100" s="1"/>
  <c r="B6" i="100"/>
  <c r="K65" i="100"/>
  <c r="D219" i="100"/>
  <c r="B219" i="100" s="1"/>
  <c r="F196" i="100"/>
  <c r="T198" i="120"/>
  <c r="T224" i="61"/>
  <c r="B224" i="87"/>
  <c r="B224" i="54"/>
  <c r="B224" i="71"/>
  <c r="B224" i="109"/>
  <c r="B198" i="53"/>
  <c r="B198" i="91"/>
  <c r="J21" i="101"/>
  <c r="J197" i="101" s="1"/>
  <c r="T198" i="75"/>
  <c r="T198" i="80"/>
  <c r="B198" i="67"/>
  <c r="T205" i="80"/>
  <c r="F204" i="101"/>
  <c r="B205" i="114"/>
  <c r="T205" i="75"/>
  <c r="I204" i="101"/>
  <c r="B205" i="71"/>
  <c r="B44" i="100"/>
  <c r="B194" i="110"/>
  <c r="B194" i="90"/>
  <c r="T194" i="65"/>
  <c r="B194" i="84"/>
  <c r="T194" i="75"/>
  <c r="B197" i="87"/>
  <c r="T53" i="49"/>
  <c r="B184" i="82"/>
  <c r="D220" i="84"/>
  <c r="D220" i="68"/>
  <c r="V220" i="80"/>
  <c r="V220" i="104"/>
  <c r="V220" i="112"/>
  <c r="V220" i="63"/>
  <c r="D220" i="110"/>
  <c r="D220" i="107"/>
  <c r="D220" i="71"/>
  <c r="D220" i="86"/>
  <c r="D220" i="85"/>
  <c r="D220" i="78"/>
  <c r="V220" i="62"/>
  <c r="D220" i="92"/>
  <c r="D220" i="106"/>
  <c r="D220" i="91"/>
  <c r="D220" i="66"/>
  <c r="J98" i="48"/>
  <c r="D220" i="109"/>
  <c r="V220" i="69"/>
  <c r="D220" i="87"/>
  <c r="D220" i="73"/>
  <c r="D220" i="70"/>
  <c r="V220" i="75"/>
  <c r="T226" i="56"/>
  <c r="E225" i="101"/>
  <c r="B226" i="70"/>
  <c r="B226" i="90"/>
  <c r="B226" i="59"/>
  <c r="T226" i="116"/>
  <c r="B226" i="71"/>
  <c r="B226" i="53"/>
  <c r="T226" i="120"/>
  <c r="B226" i="67"/>
  <c r="B226" i="107"/>
  <c r="I226" i="79"/>
  <c r="T226" i="75"/>
  <c r="B226" i="91"/>
  <c r="B226" i="68"/>
  <c r="I225" i="101"/>
  <c r="H225" i="101"/>
  <c r="T226" i="51"/>
  <c r="T226" i="112"/>
  <c r="T226" i="65"/>
  <c r="T226" i="63"/>
  <c r="B225" i="101"/>
  <c r="J49" i="101"/>
  <c r="J225" i="101" s="1"/>
  <c r="B226" i="114"/>
  <c r="B226" i="108"/>
  <c r="B226" i="78"/>
  <c r="B226" i="110"/>
  <c r="B226" i="111"/>
  <c r="T226" i="62"/>
  <c r="B226" i="92"/>
  <c r="B226" i="85"/>
  <c r="B226" i="82"/>
  <c r="B226" i="81"/>
  <c r="D225" i="101"/>
  <c r="D215" i="93"/>
  <c r="U18" i="128"/>
  <c r="U20" i="49"/>
  <c r="U47" i="49"/>
  <c r="G204" i="100"/>
  <c r="V183" i="51"/>
  <c r="B206" i="93"/>
  <c r="K197" i="100"/>
  <c r="H223" i="101"/>
  <c r="B224" i="70"/>
  <c r="B205" i="82"/>
  <c r="T205" i="65"/>
  <c r="D190" i="72"/>
  <c r="T45" i="128"/>
  <c r="B105" i="100"/>
  <c r="T224" i="69"/>
  <c r="T224" i="62"/>
  <c r="B224" i="53"/>
  <c r="T224" i="120"/>
  <c r="T224" i="63"/>
  <c r="B224" i="73"/>
  <c r="D223" i="101"/>
  <c r="B198" i="84"/>
  <c r="I198" i="79"/>
  <c r="C197" i="101"/>
  <c r="T198" i="112"/>
  <c r="B198" i="86"/>
  <c r="D197" i="101"/>
  <c r="T205" i="63"/>
  <c r="T205" i="104"/>
  <c r="B205" i="108"/>
  <c r="I205" i="79"/>
  <c r="B205" i="85"/>
  <c r="J28" i="101"/>
  <c r="J204" i="101" s="1"/>
  <c r="T205" i="61"/>
  <c r="B194" i="81"/>
  <c r="B194" i="53"/>
  <c r="H193" i="101"/>
  <c r="B194" i="71"/>
  <c r="T194" i="63"/>
  <c r="B197" i="66"/>
  <c r="B197" i="111"/>
  <c r="B48" i="100"/>
  <c r="C224" i="100" s="1"/>
  <c r="K107" i="100"/>
  <c r="V214" i="69"/>
  <c r="B184" i="114"/>
  <c r="V16" i="49"/>
  <c r="U20" i="128"/>
  <c r="U22" i="49"/>
  <c r="T212" i="56"/>
  <c r="I211" i="101"/>
  <c r="T212" i="62"/>
  <c r="B212" i="90"/>
  <c r="B212" i="59"/>
  <c r="B212" i="82"/>
  <c r="B212" i="85"/>
  <c r="T212" i="63"/>
  <c r="B212" i="67"/>
  <c r="B211" i="101"/>
  <c r="B212" i="71"/>
  <c r="B212" i="107"/>
  <c r="F211" i="101"/>
  <c r="B212" i="81"/>
  <c r="T212" i="65"/>
  <c r="B212" i="86"/>
  <c r="E211" i="101"/>
  <c r="B212" i="109"/>
  <c r="C211" i="101"/>
  <c r="B212" i="78"/>
  <c r="T212" i="61"/>
  <c r="I212" i="79"/>
  <c r="B212" i="108"/>
  <c r="B212" i="53"/>
  <c r="T212" i="112"/>
  <c r="T212" i="116"/>
  <c r="B212" i="68"/>
  <c r="B212" i="106"/>
  <c r="G211" i="101"/>
  <c r="T40" i="128"/>
  <c r="B100" i="100"/>
  <c r="T42" i="49"/>
  <c r="B206" i="72"/>
  <c r="B213" i="100"/>
  <c r="B190" i="72"/>
  <c r="B227" i="72"/>
  <c r="C203" i="68"/>
  <c r="D188" i="114"/>
  <c r="J185" i="100"/>
  <c r="G220" i="101"/>
  <c r="C196" i="72"/>
  <c r="D223" i="114"/>
  <c r="E223" i="100"/>
  <c r="D230" i="114"/>
  <c r="D222" i="72"/>
  <c r="U187" i="116"/>
  <c r="D199" i="93"/>
  <c r="V198" i="51"/>
  <c r="E180" i="100"/>
  <c r="G219" i="100"/>
  <c r="B205" i="72"/>
  <c r="B219" i="72"/>
  <c r="B196" i="72"/>
  <c r="H226" i="100"/>
  <c r="B203" i="72"/>
  <c r="V24" i="49"/>
  <c r="V226" i="69"/>
  <c r="D222" i="114"/>
  <c r="V54" i="49"/>
  <c r="D231" i="72" s="1"/>
  <c r="B198" i="114"/>
  <c r="D189" i="66"/>
  <c r="B195" i="93"/>
  <c r="D201" i="93"/>
  <c r="D220" i="93"/>
  <c r="C183" i="100"/>
  <c r="B183" i="100" s="1"/>
  <c r="C13" i="72"/>
  <c r="C190" i="72" s="1"/>
  <c r="T34" i="128"/>
  <c r="B94" i="100"/>
  <c r="T36" i="49"/>
  <c r="B213" i="114" s="1"/>
  <c r="U227" i="56"/>
  <c r="C227" i="68"/>
  <c r="J227" i="79"/>
  <c r="C227" i="86"/>
  <c r="C227" i="110"/>
  <c r="C227" i="53"/>
  <c r="U227" i="75"/>
  <c r="C227" i="108"/>
  <c r="C227" i="109"/>
  <c r="C227" i="73"/>
  <c r="I105" i="48"/>
  <c r="C227" i="54"/>
  <c r="C227" i="78"/>
  <c r="C227" i="82"/>
  <c r="U227" i="104"/>
  <c r="C227" i="111"/>
  <c r="C227" i="70"/>
  <c r="C227" i="81"/>
  <c r="U227" i="112"/>
  <c r="C227" i="106"/>
  <c r="C227" i="107"/>
  <c r="C227" i="90"/>
  <c r="U19" i="128"/>
  <c r="U21" i="49"/>
  <c r="T33" i="128"/>
  <c r="B93" i="100"/>
  <c r="D220" i="72"/>
  <c r="D208" i="72"/>
  <c r="B197" i="72"/>
  <c r="C224" i="72"/>
  <c r="B230" i="72"/>
  <c r="V41" i="128"/>
  <c r="U7" i="49"/>
  <c r="D206" i="72"/>
  <c r="D184" i="114"/>
  <c r="T211" i="51"/>
  <c r="B222" i="72"/>
  <c r="D40" i="72"/>
  <c r="B193" i="72"/>
  <c r="B210" i="93"/>
  <c r="B227" i="93"/>
  <c r="D203" i="93"/>
  <c r="B218" i="100"/>
  <c r="U190" i="56"/>
  <c r="C190" i="109"/>
  <c r="U190" i="80"/>
  <c r="U190" i="51"/>
  <c r="C190" i="108"/>
  <c r="U190" i="75"/>
  <c r="J190" i="79"/>
  <c r="C190" i="110"/>
  <c r="C190" i="67"/>
  <c r="C190" i="91"/>
  <c r="C190" i="82"/>
  <c r="C190" i="53"/>
  <c r="U190" i="116"/>
  <c r="U190" i="104"/>
  <c r="C188" i="93"/>
  <c r="V35" i="49"/>
  <c r="D212" i="93" s="1"/>
  <c r="U14" i="49"/>
  <c r="N233" i="80"/>
  <c r="H60" i="102" s="1"/>
  <c r="H37" i="102"/>
  <c r="K37" i="102" s="1"/>
  <c r="K87" i="100"/>
  <c r="U31" i="128"/>
  <c r="U33" i="49"/>
  <c r="V45" i="128"/>
  <c r="V47" i="49"/>
  <c r="V35" i="128"/>
  <c r="V37" i="49"/>
  <c r="D214" i="72" s="1"/>
  <c r="C185" i="72"/>
  <c r="J231" i="100"/>
  <c r="D219" i="114"/>
  <c r="D193" i="114"/>
  <c r="D227" i="114"/>
  <c r="V219" i="69"/>
  <c r="T230" i="69"/>
  <c r="T192" i="69"/>
  <c r="C206" i="72"/>
  <c r="D213" i="72"/>
  <c r="D191" i="114"/>
  <c r="H196" i="100"/>
  <c r="B203" i="93"/>
  <c r="B226" i="93"/>
  <c r="B194" i="93"/>
  <c r="V182" i="56"/>
  <c r="D182" i="68"/>
  <c r="B5" i="100"/>
  <c r="K64" i="100"/>
  <c r="B224" i="114"/>
  <c r="C214" i="93"/>
  <c r="T53" i="128"/>
  <c r="T55" i="49"/>
  <c r="B113" i="100"/>
  <c r="U37" i="49"/>
  <c r="C214" i="72" s="1"/>
  <c r="D228" i="107"/>
  <c r="U189" i="104"/>
  <c r="V36" i="49"/>
  <c r="T232" i="69"/>
  <c r="B215" i="93"/>
  <c r="B222" i="93"/>
  <c r="B197" i="93"/>
  <c r="B214" i="93"/>
  <c r="V190" i="116"/>
  <c r="B225" i="81"/>
  <c r="T208" i="104"/>
  <c r="J227" i="100"/>
  <c r="V38" i="49"/>
  <c r="C220" i="93"/>
  <c r="C186" i="93"/>
  <c r="U14" i="128"/>
  <c r="U16" i="49"/>
  <c r="T204" i="56"/>
  <c r="B204" i="67"/>
  <c r="B204" i="85"/>
  <c r="B204" i="53"/>
  <c r="B204" i="73"/>
  <c r="T204" i="75"/>
  <c r="C194" i="93"/>
  <c r="J233" i="80"/>
  <c r="H56" i="102" s="1"/>
  <c r="H33" i="102"/>
  <c r="U41" i="128"/>
  <c r="B192" i="114"/>
  <c r="B199" i="93"/>
  <c r="B230" i="93"/>
  <c r="D199" i="114"/>
  <c r="D226" i="114"/>
  <c r="D189" i="93"/>
  <c r="B99" i="100"/>
  <c r="B40" i="100" s="1"/>
  <c r="C187" i="72"/>
  <c r="T209" i="56"/>
  <c r="T209" i="104"/>
  <c r="H208" i="101"/>
  <c r="B193" i="93"/>
  <c r="U40" i="128"/>
  <c r="U42" i="49"/>
  <c r="C219" i="72" s="1"/>
  <c r="V210" i="116"/>
  <c r="C193" i="114"/>
  <c r="B221" i="93"/>
  <c r="V12" i="128"/>
  <c r="V14" i="49"/>
  <c r="D191" i="93" s="1"/>
  <c r="D194" i="109"/>
  <c r="T8" i="49"/>
  <c r="B185" i="72" s="1"/>
  <c r="C183" i="85"/>
  <c r="U51" i="49"/>
  <c r="C228" i="114" s="1"/>
  <c r="B210" i="114"/>
  <c r="T218" i="69"/>
  <c r="B211" i="93"/>
  <c r="B190" i="93"/>
  <c r="B205" i="93"/>
  <c r="B227" i="114"/>
  <c r="B83" i="100"/>
  <c r="C220" i="100"/>
  <c r="C202" i="84"/>
  <c r="U221" i="56"/>
  <c r="C221" i="108"/>
  <c r="C221" i="82"/>
  <c r="C221" i="78"/>
  <c r="C221" i="84"/>
  <c r="C221" i="107"/>
  <c r="T37" i="128"/>
  <c r="B97" i="100"/>
  <c r="B38" i="100" s="1"/>
  <c r="T39" i="49"/>
  <c r="U9" i="128"/>
  <c r="U11" i="49"/>
  <c r="U22" i="128"/>
  <c r="U24" i="49"/>
  <c r="V4" i="128"/>
  <c r="V6" i="49"/>
  <c r="D183" i="72" s="1"/>
  <c r="C197" i="114"/>
  <c r="E204" i="100"/>
  <c r="B217" i="93"/>
  <c r="V230" i="116"/>
  <c r="C192" i="72"/>
  <c r="V40" i="49"/>
  <c r="D217" i="93" s="1"/>
  <c r="D193" i="93"/>
  <c r="C183" i="114"/>
  <c r="G225" i="100"/>
  <c r="C223" i="100"/>
  <c r="B182" i="93"/>
  <c r="B209" i="93"/>
  <c r="V20" i="128"/>
  <c r="V22" i="49"/>
  <c r="D199" i="72" s="1"/>
  <c r="V9" i="128"/>
  <c r="V11" i="49"/>
  <c r="B233" i="114"/>
  <c r="C185" i="114"/>
  <c r="B222" i="114"/>
  <c r="G190" i="100"/>
  <c r="G184" i="100"/>
  <c r="C201" i="100"/>
  <c r="B201" i="100" s="1"/>
  <c r="B218" i="93"/>
  <c r="D192" i="114"/>
  <c r="C186" i="114"/>
  <c r="D198" i="114"/>
  <c r="C230" i="114"/>
  <c r="C198" i="93"/>
  <c r="U215" i="56"/>
  <c r="C215" i="86"/>
  <c r="V6" i="128"/>
  <c r="V8" i="49"/>
  <c r="V32" i="128"/>
  <c r="V34" i="49"/>
  <c r="D211" i="93" s="1"/>
  <c r="E185" i="100"/>
  <c r="E206" i="100"/>
  <c r="J209" i="100"/>
  <c r="C227" i="114"/>
  <c r="C185" i="93"/>
  <c r="C191" i="93"/>
  <c r="C229" i="93"/>
  <c r="C193" i="93"/>
  <c r="C209" i="93"/>
  <c r="C225" i="93"/>
  <c r="B106" i="100"/>
  <c r="B47" i="100" s="1"/>
  <c r="J201" i="100"/>
  <c r="D212" i="72"/>
  <c r="C214" i="114"/>
  <c r="D185" i="114"/>
  <c r="D223" i="93"/>
  <c r="C219" i="93"/>
  <c r="C219" i="114"/>
  <c r="C184" i="114"/>
  <c r="C226" i="114"/>
  <c r="T11" i="49"/>
  <c r="B189" i="93"/>
  <c r="B231" i="59"/>
  <c r="B223" i="59"/>
  <c r="B215" i="59"/>
  <c r="B191" i="59"/>
  <c r="B183" i="59"/>
  <c r="K86" i="100"/>
  <c r="K67" i="100"/>
  <c r="E194" i="100"/>
  <c r="B194" i="114"/>
  <c r="I229" i="100"/>
  <c r="I214" i="100"/>
  <c r="I205" i="100"/>
  <c r="I197" i="100"/>
  <c r="U5" i="49"/>
  <c r="U30" i="49"/>
  <c r="U41" i="49"/>
  <c r="U218" i="69"/>
  <c r="C216" i="59"/>
  <c r="V185" i="116"/>
  <c r="D212" i="59"/>
  <c r="D204" i="59"/>
  <c r="D196" i="59"/>
  <c r="W227" i="51"/>
  <c r="W40" i="128"/>
  <c r="W42" i="49"/>
  <c r="B191" i="114"/>
  <c r="B225" i="93"/>
  <c r="J196" i="100"/>
  <c r="V32" i="49"/>
  <c r="V49" i="49"/>
  <c r="D216" i="81"/>
  <c r="J65" i="48"/>
  <c r="C232" i="93"/>
  <c r="V41" i="49"/>
  <c r="V218" i="69" s="1"/>
  <c r="U39" i="49"/>
  <c r="C216" i="93" s="1"/>
  <c r="C211" i="93"/>
  <c r="U8" i="49"/>
  <c r="C218" i="114"/>
  <c r="C211" i="114"/>
  <c r="C196" i="114"/>
  <c r="U28" i="49"/>
  <c r="C206" i="93"/>
  <c r="U27" i="49"/>
  <c r="U204" i="51" s="1"/>
  <c r="H78" i="48"/>
  <c r="T233" i="65"/>
  <c r="T225" i="65"/>
  <c r="T217" i="65"/>
  <c r="T209" i="65"/>
  <c r="T193" i="65"/>
  <c r="T185" i="65"/>
  <c r="H193" i="100"/>
  <c r="K74" i="100"/>
  <c r="K66" i="100"/>
  <c r="K96" i="100"/>
  <c r="J226" i="100"/>
  <c r="J216" i="100"/>
  <c r="J194" i="100"/>
  <c r="J188" i="100"/>
  <c r="E205" i="100"/>
  <c r="E183" i="100"/>
  <c r="E214" i="100"/>
  <c r="E182" i="100"/>
  <c r="G188" i="100"/>
  <c r="C201" i="93"/>
  <c r="C224" i="93"/>
  <c r="U186" i="69"/>
  <c r="U193" i="69"/>
  <c r="U211" i="69"/>
  <c r="U219" i="69"/>
  <c r="W213" i="75"/>
  <c r="E213" i="108"/>
  <c r="E213" i="85"/>
  <c r="E213" i="73"/>
  <c r="W213" i="80"/>
  <c r="K214" i="83"/>
  <c r="L213" i="79"/>
  <c r="E213" i="67"/>
  <c r="E213" i="90"/>
  <c r="E213" i="109"/>
  <c r="E213" i="71"/>
  <c r="W213" i="104"/>
  <c r="E213" i="111"/>
  <c r="K91" i="48"/>
  <c r="E213" i="86"/>
  <c r="E213" i="92"/>
  <c r="E213" i="70"/>
  <c r="E213" i="107"/>
  <c r="W213" i="62"/>
  <c r="E213" i="68"/>
  <c r="E213" i="53"/>
  <c r="E213" i="54"/>
  <c r="W213" i="63"/>
  <c r="W213" i="51"/>
  <c r="E213" i="81"/>
  <c r="E213" i="66"/>
  <c r="W213" i="112"/>
  <c r="E213" i="84"/>
  <c r="E213" i="91"/>
  <c r="E213" i="78"/>
  <c r="E213" i="110"/>
  <c r="W115" i="49"/>
  <c r="W56" i="49" s="1"/>
  <c r="W56" i="51"/>
  <c r="E223" i="108"/>
  <c r="W223" i="75"/>
  <c r="W223" i="112"/>
  <c r="E223" i="91"/>
  <c r="E223" i="59"/>
  <c r="W223" i="51"/>
  <c r="E223" i="107"/>
  <c r="E223" i="86"/>
  <c r="W223" i="120"/>
  <c r="E223" i="53"/>
  <c r="E223" i="67"/>
  <c r="E223" i="109"/>
  <c r="E223" i="87"/>
  <c r="W223" i="80"/>
  <c r="E223" i="78"/>
  <c r="E223" i="81"/>
  <c r="E223" i="73"/>
  <c r="E223" i="111"/>
  <c r="W223" i="62"/>
  <c r="E223" i="90"/>
  <c r="E223" i="54"/>
  <c r="E223" i="85"/>
  <c r="E223" i="84"/>
  <c r="E223" i="92"/>
  <c r="K224" i="83"/>
  <c r="E223" i="82"/>
  <c r="E223" i="66"/>
  <c r="L223" i="79"/>
  <c r="W223" i="116"/>
  <c r="W223" i="61"/>
  <c r="E223" i="70"/>
  <c r="E223" i="110"/>
  <c r="K101" i="48"/>
  <c r="E223" i="106"/>
  <c r="E223" i="71"/>
  <c r="W227" i="65"/>
  <c r="W228" i="80"/>
  <c r="E208" i="59"/>
  <c r="W48" i="128"/>
  <c r="W50" i="49"/>
  <c r="H225" i="100"/>
  <c r="J193" i="100"/>
  <c r="J229" i="100"/>
  <c r="G213" i="100"/>
  <c r="D231" i="114"/>
  <c r="D202" i="93"/>
  <c r="D209" i="114"/>
  <c r="D212" i="114"/>
  <c r="C203" i="93"/>
  <c r="C216" i="72"/>
  <c r="C203" i="114"/>
  <c r="C202" i="93"/>
  <c r="T19" i="49"/>
  <c r="B195" i="101" s="1"/>
  <c r="B187" i="93"/>
  <c r="T232" i="65"/>
  <c r="T216" i="65"/>
  <c r="T200" i="65"/>
  <c r="T184" i="65"/>
  <c r="B182" i="114"/>
  <c r="E218" i="100"/>
  <c r="G195" i="100"/>
  <c r="I207" i="100"/>
  <c r="I201" i="100"/>
  <c r="I183" i="100"/>
  <c r="I227" i="100"/>
  <c r="I219" i="100"/>
  <c r="I203" i="100"/>
  <c r="I195" i="100"/>
  <c r="I187" i="100"/>
  <c r="C224" i="114"/>
  <c r="C217" i="93"/>
  <c r="W34" i="49"/>
  <c r="B186" i="93"/>
  <c r="B104" i="100"/>
  <c r="G196" i="100"/>
  <c r="V9" i="49"/>
  <c r="D203" i="114"/>
  <c r="D225" i="107"/>
  <c r="D201" i="114"/>
  <c r="D214" i="114"/>
  <c r="C190" i="114"/>
  <c r="C212" i="93"/>
  <c r="V27" i="49"/>
  <c r="C195" i="93"/>
  <c r="C195" i="82"/>
  <c r="U15" i="49"/>
  <c r="U192" i="51" s="1"/>
  <c r="C230" i="93"/>
  <c r="C222" i="93"/>
  <c r="C207" i="114"/>
  <c r="C215" i="93"/>
  <c r="T231" i="116"/>
  <c r="T229" i="116"/>
  <c r="C190" i="93"/>
  <c r="T83" i="49"/>
  <c r="U46" i="49"/>
  <c r="C223" i="72" s="1"/>
  <c r="B191" i="93"/>
  <c r="T41" i="128"/>
  <c r="B220" i="114"/>
  <c r="T209" i="116"/>
  <c r="J183" i="100"/>
  <c r="E225" i="100"/>
  <c r="E203" i="100"/>
  <c r="B183" i="93"/>
  <c r="I188" i="100"/>
  <c r="J210" i="79"/>
  <c r="U17" i="49"/>
  <c r="C194" i="114" s="1"/>
  <c r="U23" i="49"/>
  <c r="C200" i="93" s="1"/>
  <c r="U31" i="49"/>
  <c r="C208" i="59" s="1"/>
  <c r="U35" i="49"/>
  <c r="C212" i="72" s="1"/>
  <c r="U54" i="49"/>
  <c r="C191" i="114"/>
  <c r="C215" i="114"/>
  <c r="D195" i="114"/>
  <c r="W183" i="56"/>
  <c r="E183" i="108"/>
  <c r="W183" i="75"/>
  <c r="E183" i="92"/>
  <c r="E183" i="110"/>
  <c r="W183" i="112"/>
  <c r="E183" i="73"/>
  <c r="E183" i="68"/>
  <c r="E183" i="81"/>
  <c r="E183" i="107"/>
  <c r="E183" i="71"/>
  <c r="E183" i="85"/>
  <c r="E183" i="66"/>
  <c r="E183" i="78"/>
  <c r="E183" i="54"/>
  <c r="E183" i="82"/>
  <c r="E183" i="109"/>
  <c r="E183" i="67"/>
  <c r="W183" i="116"/>
  <c r="K61" i="48"/>
  <c r="W183" i="51"/>
  <c r="E183" i="111"/>
  <c r="E183" i="90"/>
  <c r="K184" i="83"/>
  <c r="E183" i="53"/>
  <c r="E183" i="86"/>
  <c r="W183" i="61"/>
  <c r="E183" i="91"/>
  <c r="L183" i="79"/>
  <c r="W183" i="63"/>
  <c r="E183" i="70"/>
  <c r="W183" i="120"/>
  <c r="W183" i="104"/>
  <c r="E183" i="84"/>
  <c r="E183" i="87"/>
  <c r="W64" i="49"/>
  <c r="W5" i="51"/>
  <c r="W107" i="49"/>
  <c r="W48" i="51"/>
  <c r="W99" i="49"/>
  <c r="W40" i="51"/>
  <c r="W91" i="49"/>
  <c r="W32" i="51"/>
  <c r="W24" i="51"/>
  <c r="W83" i="49"/>
  <c r="W16" i="51"/>
  <c r="W75" i="49"/>
  <c r="W8" i="51"/>
  <c r="W67" i="49"/>
  <c r="J220" i="100"/>
  <c r="U189" i="69"/>
  <c r="C196" i="93"/>
  <c r="D184" i="93"/>
  <c r="D224" i="114"/>
  <c r="C208" i="93"/>
  <c r="C222" i="114"/>
  <c r="C32" i="72"/>
  <c r="C209" i="72" s="1"/>
  <c r="C188" i="114"/>
  <c r="C226" i="93"/>
  <c r="C207" i="93"/>
  <c r="C183" i="93"/>
  <c r="C199" i="114"/>
  <c r="C187" i="93"/>
  <c r="T200" i="69"/>
  <c r="J187" i="100"/>
  <c r="E197" i="100"/>
  <c r="E187" i="100"/>
  <c r="H220" i="100"/>
  <c r="B214" i="114"/>
  <c r="B206" i="114"/>
  <c r="G209" i="100"/>
  <c r="G185" i="100"/>
  <c r="I218" i="100"/>
  <c r="T190" i="116"/>
  <c r="C55" i="72"/>
  <c r="C232" i="72" s="1"/>
  <c r="C225" i="114"/>
  <c r="C189" i="93"/>
  <c r="C204" i="93"/>
  <c r="V188" i="65"/>
  <c r="V204" i="65"/>
  <c r="V212" i="65"/>
  <c r="V220" i="65"/>
  <c r="V228" i="65"/>
  <c r="V233" i="65"/>
  <c r="W228" i="56"/>
  <c r="E228" i="108"/>
  <c r="W228" i="75"/>
  <c r="E228" i="53"/>
  <c r="K229" i="83"/>
  <c r="W228" i="51"/>
  <c r="E228" i="78"/>
  <c r="E228" i="85"/>
  <c r="W228" i="63"/>
  <c r="E228" i="86"/>
  <c r="E228" i="66"/>
  <c r="E228" i="68"/>
  <c r="E228" i="110"/>
  <c r="E228" i="111"/>
  <c r="L228" i="79"/>
  <c r="W228" i="61"/>
  <c r="E228" i="106"/>
  <c r="E228" i="67"/>
  <c r="E228" i="87"/>
  <c r="E228" i="70"/>
  <c r="E228" i="109"/>
  <c r="E228" i="59"/>
  <c r="E228" i="84"/>
  <c r="E228" i="107"/>
  <c r="W228" i="104"/>
  <c r="E228" i="82"/>
  <c r="W228" i="62"/>
  <c r="E228" i="71"/>
  <c r="E228" i="54"/>
  <c r="E228" i="91"/>
  <c r="W228" i="112"/>
  <c r="W228" i="116"/>
  <c r="K106" i="48"/>
  <c r="W7" i="128"/>
  <c r="W9" i="49"/>
  <c r="J184" i="100"/>
  <c r="B198" i="93"/>
  <c r="C231" i="100"/>
  <c r="B231" i="100" s="1"/>
  <c r="D196" i="93"/>
  <c r="D190" i="114"/>
  <c r="D220" i="114"/>
  <c r="D188" i="93"/>
  <c r="D232" i="72"/>
  <c r="C218" i="93"/>
  <c r="C210" i="114"/>
  <c r="C206" i="114"/>
  <c r="C182" i="114"/>
  <c r="C223" i="114"/>
  <c r="C223" i="93"/>
  <c r="B232" i="114"/>
  <c r="B204" i="114"/>
  <c r="T39" i="51"/>
  <c r="T216" i="51" s="1"/>
  <c r="C210" i="93"/>
  <c r="G226" i="100"/>
  <c r="E229" i="100"/>
  <c r="E224" i="100"/>
  <c r="E208" i="100"/>
  <c r="E191" i="100"/>
  <c r="E226" i="100"/>
  <c r="E198" i="100"/>
  <c r="G180" i="100"/>
  <c r="G224" i="100"/>
  <c r="G216" i="100"/>
  <c r="I180" i="100"/>
  <c r="I225" i="100"/>
  <c r="I198" i="100"/>
  <c r="T194" i="116"/>
  <c r="T222" i="116"/>
  <c r="T228" i="116"/>
  <c r="C198" i="114"/>
  <c r="C232" i="114"/>
  <c r="C197" i="93"/>
  <c r="C213" i="93"/>
  <c r="C228" i="93"/>
  <c r="U187" i="65"/>
  <c r="U195" i="65"/>
  <c r="U203" i="65"/>
  <c r="U219" i="65"/>
  <c r="U227" i="65"/>
  <c r="C209" i="114"/>
  <c r="C233" i="114"/>
  <c r="V229" i="65"/>
  <c r="D200" i="114"/>
  <c r="W208" i="56"/>
  <c r="E208" i="108"/>
  <c r="W208" i="75"/>
  <c r="E208" i="106"/>
  <c r="E208" i="71"/>
  <c r="W208" i="51"/>
  <c r="E208" i="68"/>
  <c r="E208" i="109"/>
  <c r="E208" i="81"/>
  <c r="E208" i="87"/>
  <c r="E208" i="84"/>
  <c r="E208" i="85"/>
  <c r="W208" i="116"/>
  <c r="K86" i="48"/>
  <c r="E208" i="92"/>
  <c r="E208" i="82"/>
  <c r="E208" i="73"/>
  <c r="E208" i="86"/>
  <c r="E208" i="110"/>
  <c r="W208" i="61"/>
  <c r="E208" i="91"/>
  <c r="W208" i="112"/>
  <c r="W208" i="62"/>
  <c r="E208" i="66"/>
  <c r="W208" i="63"/>
  <c r="E208" i="111"/>
  <c r="E208" i="54"/>
  <c r="E208" i="90"/>
  <c r="E208" i="107"/>
  <c r="E208" i="70"/>
  <c r="E208" i="67"/>
  <c r="W208" i="80"/>
  <c r="W15" i="128"/>
  <c r="W17" i="49"/>
  <c r="T204" i="65"/>
  <c r="T188" i="65"/>
  <c r="J208" i="100"/>
  <c r="B69" i="100"/>
  <c r="B10" i="100" s="1"/>
  <c r="I186" i="100" s="1"/>
  <c r="E195" i="100"/>
  <c r="E202" i="100"/>
  <c r="G231" i="100"/>
  <c r="G191" i="100"/>
  <c r="I224" i="100"/>
  <c r="I216" i="100"/>
  <c r="I204" i="100"/>
  <c r="T187" i="116"/>
  <c r="T210" i="116"/>
  <c r="C184" i="93"/>
  <c r="C221" i="93"/>
  <c r="U188" i="65"/>
  <c r="U204" i="65"/>
  <c r="U212" i="65"/>
  <c r="U231" i="69"/>
  <c r="D230" i="93"/>
  <c r="D226" i="93"/>
  <c r="D222" i="93"/>
  <c r="D218" i="93"/>
  <c r="D214" i="93"/>
  <c r="D210" i="93"/>
  <c r="D206" i="93"/>
  <c r="D198" i="93"/>
  <c r="D194" i="93"/>
  <c r="D190" i="93"/>
  <c r="D182" i="93"/>
  <c r="W211" i="51"/>
  <c r="W23" i="128"/>
  <c r="W25" i="49"/>
  <c r="E202" i="114" s="1"/>
  <c r="W27" i="128"/>
  <c r="W29" i="49"/>
  <c r="E183" i="114"/>
  <c r="E211" i="93"/>
  <c r="W210" i="56"/>
  <c r="E210" i="108"/>
  <c r="W210" i="75"/>
  <c r="W230" i="56"/>
  <c r="E230" i="108"/>
  <c r="W230" i="75"/>
  <c r="W196" i="56"/>
  <c r="E196" i="108"/>
  <c r="W196" i="75"/>
  <c r="E218" i="93"/>
  <c r="E213" i="114"/>
  <c r="E231" i="108"/>
  <c r="W231" i="75"/>
  <c r="E190" i="93"/>
  <c r="W232" i="65"/>
  <c r="W226" i="65"/>
  <c r="W220" i="65"/>
  <c r="W214" i="65"/>
  <c r="W196" i="65"/>
  <c r="W190" i="65"/>
  <c r="W183" i="65"/>
  <c r="W226" i="116"/>
  <c r="W218" i="116"/>
  <c r="W210" i="116"/>
  <c r="W202" i="116"/>
  <c r="W194" i="116"/>
  <c r="W186" i="116"/>
  <c r="W229" i="116"/>
  <c r="W221" i="116"/>
  <c r="W213" i="116"/>
  <c r="W205" i="116"/>
  <c r="W197" i="116"/>
  <c r="W189" i="116"/>
  <c r="F193" i="54"/>
  <c r="E208" i="93"/>
  <c r="W204" i="56"/>
  <c r="E204" i="108"/>
  <c r="W204" i="75"/>
  <c r="W221" i="75"/>
  <c r="E221" i="108"/>
  <c r="E212" i="114"/>
  <c r="E230" i="93"/>
  <c r="E197" i="114"/>
  <c r="W216" i="56"/>
  <c r="E216" i="108"/>
  <c r="W216" i="75"/>
  <c r="E202" i="93"/>
  <c r="E191" i="108"/>
  <c r="W191" i="75"/>
  <c r="E214" i="114"/>
  <c r="W231" i="65"/>
  <c r="W208" i="65"/>
  <c r="W189" i="65"/>
  <c r="F197" i="54"/>
  <c r="E223" i="72"/>
  <c r="E227" i="93"/>
  <c r="W190" i="56"/>
  <c r="E190" i="108"/>
  <c r="W190" i="75"/>
  <c r="W214" i="56"/>
  <c r="E214" i="108"/>
  <c r="W214" i="75"/>
  <c r="W187" i="56"/>
  <c r="E187" i="108"/>
  <c r="W187" i="75"/>
  <c r="W189" i="56"/>
  <c r="W189" i="75"/>
  <c r="E189" i="108"/>
  <c r="E221" i="114"/>
  <c r="W184" i="56"/>
  <c r="E184" i="108"/>
  <c r="W184" i="75"/>
  <c r="E214" i="93"/>
  <c r="W232" i="69"/>
  <c r="W218" i="65"/>
  <c r="W207" i="65"/>
  <c r="W188" i="65"/>
  <c r="E229" i="59"/>
  <c r="E213" i="59"/>
  <c r="E197" i="59"/>
  <c r="W231" i="69"/>
  <c r="W223" i="69"/>
  <c r="W215" i="69"/>
  <c r="W207" i="69"/>
  <c r="W191" i="69"/>
  <c r="W183" i="69"/>
  <c r="F223" i="54"/>
  <c r="C47" i="43"/>
  <c r="F47" i="43" s="1"/>
  <c r="H47" i="43" s="1"/>
  <c r="X44" i="49"/>
  <c r="F221" i="72" s="1"/>
  <c r="X42" i="128"/>
  <c r="X213" i="51"/>
  <c r="X28" i="49"/>
  <c r="F205" i="54" s="1"/>
  <c r="X26" i="128"/>
  <c r="X20" i="49"/>
  <c r="X18" i="128"/>
  <c r="W228" i="69"/>
  <c r="W218" i="56"/>
  <c r="E218" i="108"/>
  <c r="W218" i="75"/>
  <c r="W212" i="56"/>
  <c r="E212" i="108"/>
  <c r="W212" i="75"/>
  <c r="W197" i="56"/>
  <c r="W197" i="75"/>
  <c r="E197" i="108"/>
  <c r="W208" i="69"/>
  <c r="W192" i="56"/>
  <c r="E192" i="108"/>
  <c r="W192" i="75"/>
  <c r="W224" i="56"/>
  <c r="E224" i="108"/>
  <c r="W224" i="75"/>
  <c r="E226" i="93"/>
  <c r="E199" i="108"/>
  <c r="W199" i="75"/>
  <c r="W220" i="69"/>
  <c r="W210" i="69"/>
  <c r="W197" i="69"/>
  <c r="W229" i="69"/>
  <c r="W230" i="65"/>
  <c r="W224" i="65"/>
  <c r="W206" i="65"/>
  <c r="W194" i="65"/>
  <c r="W187" i="65"/>
  <c r="W230" i="69"/>
  <c r="W214" i="69"/>
  <c r="W198" i="69"/>
  <c r="F214" i="54"/>
  <c r="E208" i="114"/>
  <c r="E213" i="93"/>
  <c r="W222" i="56"/>
  <c r="E222" i="108"/>
  <c r="W222" i="75"/>
  <c r="W195" i="56"/>
  <c r="E195" i="108"/>
  <c r="W195" i="75"/>
  <c r="W223" i="65"/>
  <c r="W205" i="65"/>
  <c r="W186" i="65"/>
  <c r="E194" i="114"/>
  <c r="W198" i="56"/>
  <c r="E198" i="108"/>
  <c r="W198" i="75"/>
  <c r="W220" i="56"/>
  <c r="E220" i="108"/>
  <c r="W220" i="75"/>
  <c r="W205" i="75"/>
  <c r="E205" i="108"/>
  <c r="E186" i="93"/>
  <c r="E198" i="93"/>
  <c r="W200" i="56"/>
  <c r="E200" i="108"/>
  <c r="W200" i="75"/>
  <c r="W232" i="56"/>
  <c r="E232" i="108"/>
  <c r="W232" i="75"/>
  <c r="E207" i="108"/>
  <c r="W207" i="75"/>
  <c r="W222" i="65"/>
  <c r="W216" i="65"/>
  <c r="W211" i="65"/>
  <c r="W204" i="65"/>
  <c r="E231" i="93"/>
  <c r="E223" i="93"/>
  <c r="E215" i="93"/>
  <c r="E207" i="93"/>
  <c r="E199" i="93"/>
  <c r="E191" i="93"/>
  <c r="E183" i="93"/>
  <c r="E233" i="59"/>
  <c r="E226" i="59"/>
  <c r="E218" i="59"/>
  <c r="E210" i="59"/>
  <c r="E202" i="59"/>
  <c r="E186" i="59"/>
  <c r="E227" i="114"/>
  <c r="E223" i="114"/>
  <c r="E228" i="93"/>
  <c r="W226" i="56"/>
  <c r="E226" i="108"/>
  <c r="W226" i="75"/>
  <c r="W203" i="56"/>
  <c r="E203" i="108"/>
  <c r="W203" i="75"/>
  <c r="W188" i="56"/>
  <c r="E188" i="108"/>
  <c r="W188" i="75"/>
  <c r="E189" i="71"/>
  <c r="W229" i="75"/>
  <c r="E229" i="108"/>
  <c r="E194" i="93"/>
  <c r="E229" i="114"/>
  <c r="E210" i="93"/>
  <c r="E215" i="108"/>
  <c r="W215" i="75"/>
  <c r="W228" i="65"/>
  <c r="W221" i="65"/>
  <c r="W203" i="65"/>
  <c r="W198" i="65"/>
  <c r="W191" i="65"/>
  <c r="W41" i="128"/>
  <c r="F213" i="72"/>
  <c r="X213" i="62"/>
  <c r="X216" i="62"/>
  <c r="F232" i="93"/>
  <c r="F230" i="66"/>
  <c r="F225" i="67"/>
  <c r="F217" i="67"/>
  <c r="F193" i="67"/>
  <c r="X46" i="128"/>
  <c r="X48" i="49"/>
  <c r="X38" i="128"/>
  <c r="X40" i="49"/>
  <c r="F217" i="72" s="1"/>
  <c r="X22" i="128"/>
  <c r="X24" i="49"/>
  <c r="F232" i="66"/>
  <c r="X225" i="51"/>
  <c r="X205" i="51"/>
  <c r="X36" i="49"/>
  <c r="X34" i="128"/>
  <c r="X14" i="128"/>
  <c r="X16" i="49"/>
  <c r="F193" i="86" s="1"/>
  <c r="X55" i="49"/>
  <c r="F232" i="54" s="1"/>
  <c r="F225" i="93"/>
  <c r="F217" i="93"/>
  <c r="F201" i="93"/>
  <c r="F207" i="66"/>
  <c r="F191" i="66"/>
  <c r="X222" i="80"/>
  <c r="F225" i="86"/>
  <c r="F217" i="86"/>
  <c r="X115" i="51"/>
  <c r="X24" i="51"/>
  <c r="M232" i="79"/>
  <c r="M224" i="79"/>
  <c r="M184" i="79"/>
  <c r="X93" i="49"/>
  <c r="X71" i="49"/>
  <c r="X31" i="49"/>
  <c r="X221" i="80"/>
  <c r="X205" i="80"/>
  <c r="X44" i="51"/>
  <c r="X221" i="51" s="1"/>
  <c r="X111" i="49"/>
  <c r="X91" i="49"/>
  <c r="X69" i="49"/>
  <c r="X7" i="49"/>
  <c r="F184" i="66" s="1"/>
  <c r="F221" i="66"/>
  <c r="F213" i="66"/>
  <c r="F232" i="67"/>
  <c r="F224" i="67"/>
  <c r="F192" i="67"/>
  <c r="X54" i="49"/>
  <c r="X52" i="128"/>
  <c r="X46" i="49"/>
  <c r="X223" i="62" s="1"/>
  <c r="X44" i="128"/>
  <c r="X36" i="128"/>
  <c r="X38" i="49"/>
  <c r="X215" i="62" s="1"/>
  <c r="X28" i="128"/>
  <c r="X30" i="49"/>
  <c r="X22" i="49"/>
  <c r="X20" i="128"/>
  <c r="X14" i="49"/>
  <c r="F191" i="72" s="1"/>
  <c r="X12" i="128"/>
  <c r="X4" i="128"/>
  <c r="X6" i="49"/>
  <c r="X183" i="51" s="1"/>
  <c r="X40" i="51"/>
  <c r="X217" i="51" s="1"/>
  <c r="X20" i="51"/>
  <c r="X197" i="51" s="1"/>
  <c r="X109" i="49"/>
  <c r="X67" i="49"/>
  <c r="X47" i="49"/>
  <c r="F224" i="54" s="1"/>
  <c r="X192" i="62"/>
  <c r="X224" i="62"/>
  <c r="F222" i="93"/>
  <c r="F223" i="67"/>
  <c r="F215" i="67"/>
  <c r="F207" i="67"/>
  <c r="F199" i="67"/>
  <c r="F191" i="67"/>
  <c r="X51" i="128"/>
  <c r="X53" i="49"/>
  <c r="F230" i="54" s="1"/>
  <c r="X43" i="128"/>
  <c r="X45" i="49"/>
  <c r="F222" i="54" s="1"/>
  <c r="X35" i="128"/>
  <c r="X37" i="49"/>
  <c r="X27" i="128"/>
  <c r="X29" i="49"/>
  <c r="X19" i="128"/>
  <c r="X21" i="49"/>
  <c r="X198" i="80" s="1"/>
  <c r="X11" i="128"/>
  <c r="X13" i="49"/>
  <c r="F190" i="54" s="1"/>
  <c r="X3" i="128"/>
  <c r="X5" i="49"/>
  <c r="X85" i="49"/>
  <c r="X23" i="49"/>
  <c r="X200" i="80" s="1"/>
  <c r="F221" i="93"/>
  <c r="F213" i="93"/>
  <c r="F205" i="93"/>
  <c r="F197" i="93"/>
  <c r="F230" i="67"/>
  <c r="F190" i="67"/>
  <c r="F221" i="86"/>
  <c r="F213" i="86"/>
  <c r="F205" i="86"/>
  <c r="F197" i="86"/>
  <c r="X232" i="62"/>
  <c r="F221" i="67"/>
  <c r="F213" i="67"/>
  <c r="X225" i="80"/>
  <c r="X217" i="80"/>
  <c r="X101" i="49"/>
  <c r="X39" i="49"/>
  <c r="F216" i="67" s="1"/>
  <c r="F225" i="66"/>
  <c r="F217" i="66"/>
  <c r="F193" i="66"/>
  <c r="X232" i="80"/>
  <c r="X224" i="80"/>
  <c r="X216" i="80"/>
  <c r="X192" i="80"/>
  <c r="X184" i="80"/>
  <c r="X77" i="49"/>
  <c r="X15" i="49"/>
  <c r="F192" i="54" s="1"/>
  <c r="G183" i="107"/>
  <c r="G183" i="84"/>
  <c r="G183" i="67"/>
  <c r="G183" i="106"/>
  <c r="G183" i="82"/>
  <c r="N183" i="79"/>
  <c r="G183" i="86"/>
  <c r="Y183" i="104"/>
  <c r="G183" i="111"/>
  <c r="Y183" i="69"/>
  <c r="G183" i="81"/>
  <c r="Y183" i="112"/>
  <c r="G183" i="66"/>
  <c r="Y183" i="61"/>
  <c r="G183" i="91"/>
  <c r="G183" i="53"/>
  <c r="M61" i="48"/>
  <c r="G183" i="70"/>
  <c r="Y183" i="65"/>
  <c r="G183" i="93"/>
  <c r="G183" i="73"/>
  <c r="G183" i="54"/>
  <c r="G183" i="87"/>
  <c r="Y183" i="80"/>
  <c r="G183" i="90"/>
  <c r="G183" i="68"/>
  <c r="Y183" i="56"/>
  <c r="G183" i="71"/>
  <c r="Y183" i="62"/>
  <c r="Y183" i="116"/>
  <c r="G183" i="78"/>
  <c r="Y183" i="75"/>
  <c r="Y183" i="63"/>
  <c r="G183" i="59"/>
  <c r="X55" i="51"/>
  <c r="X232" i="51" s="1"/>
  <c r="X47" i="51"/>
  <c r="X224" i="51" s="1"/>
  <c r="X39" i="51"/>
  <c r="X216" i="51" s="1"/>
  <c r="X31" i="51"/>
  <c r="X23" i="51"/>
  <c r="X200" i="51" s="1"/>
  <c r="X15" i="51"/>
  <c r="X192" i="51" s="1"/>
  <c r="X7" i="51"/>
  <c r="X184" i="51" s="1"/>
  <c r="X110" i="49"/>
  <c r="X102" i="49"/>
  <c r="X94" i="49"/>
  <c r="X86" i="49"/>
  <c r="X78" i="49"/>
  <c r="X70" i="49"/>
  <c r="G225" i="107"/>
  <c r="G225" i="84"/>
  <c r="G225" i="106"/>
  <c r="G225" i="67"/>
  <c r="G225" i="111"/>
  <c r="N225" i="79"/>
  <c r="G225" i="82"/>
  <c r="G225" i="86"/>
  <c r="Y225" i="104"/>
  <c r="G225" i="81"/>
  <c r="G225" i="91"/>
  <c r="Y225" i="112"/>
  <c r="G225" i="66"/>
  <c r="Y225" i="61"/>
  <c r="M103" i="48"/>
  <c r="G225" i="53"/>
  <c r="Y225" i="69"/>
  <c r="G225" i="78"/>
  <c r="Y225" i="116"/>
  <c r="G225" i="54"/>
  <c r="G225" i="68"/>
  <c r="Y225" i="63"/>
  <c r="Y225" i="65"/>
  <c r="Y225" i="56"/>
  <c r="G225" i="93"/>
  <c r="Y225" i="62"/>
  <c r="G225" i="73"/>
  <c r="G225" i="87"/>
  <c r="Y225" i="75"/>
  <c r="G225" i="90"/>
  <c r="G225" i="59"/>
  <c r="G225" i="70"/>
  <c r="G225" i="71"/>
  <c r="G196" i="84"/>
  <c r="G196" i="106"/>
  <c r="G196" i="67"/>
  <c r="G196" i="107"/>
  <c r="G196" i="111"/>
  <c r="N196" i="79"/>
  <c r="G196" i="86"/>
  <c r="Y196" i="104"/>
  <c r="G196" i="82"/>
  <c r="Y196" i="69"/>
  <c r="G196" i="91"/>
  <c r="G196" i="81"/>
  <c r="Y196" i="112"/>
  <c r="Y196" i="61"/>
  <c r="G196" i="66"/>
  <c r="G196" i="53"/>
  <c r="Y196" i="80"/>
  <c r="M74" i="48"/>
  <c r="G196" i="87"/>
  <c r="G196" i="70"/>
  <c r="G196" i="59"/>
  <c r="Y196" i="116"/>
  <c r="G196" i="71"/>
  <c r="G196" i="54"/>
  <c r="G196" i="73"/>
  <c r="Y196" i="65"/>
  <c r="Y196" i="56"/>
  <c r="G196" i="90"/>
  <c r="G196" i="92"/>
  <c r="Y196" i="62"/>
  <c r="Y196" i="75"/>
  <c r="Y196" i="63"/>
  <c r="G196" i="93"/>
  <c r="G196" i="78"/>
  <c r="G196" i="68"/>
  <c r="X53" i="51"/>
  <c r="X230" i="51" s="1"/>
  <c r="X45" i="51"/>
  <c r="X222" i="51" s="1"/>
  <c r="X37" i="51"/>
  <c r="X214" i="51" s="1"/>
  <c r="X29" i="51"/>
  <c r="X21" i="51"/>
  <c r="X198" i="51" s="1"/>
  <c r="X13" i="51"/>
  <c r="X190" i="51" s="1"/>
  <c r="X5" i="51"/>
  <c r="X182" i="51" s="1"/>
  <c r="M225" i="79"/>
  <c r="M217" i="79"/>
  <c r="M193" i="79"/>
  <c r="X108" i="49"/>
  <c r="X100" i="49"/>
  <c r="X92" i="49"/>
  <c r="X84" i="49"/>
  <c r="X76" i="49"/>
  <c r="X68" i="49"/>
  <c r="W213" i="56"/>
  <c r="F232" i="86"/>
  <c r="F224" i="86"/>
  <c r="F216" i="86"/>
  <c r="F200" i="86"/>
  <c r="F192" i="86"/>
  <c r="F184" i="86"/>
  <c r="M223" i="79"/>
  <c r="M215" i="79"/>
  <c r="M207" i="79"/>
  <c r="M191" i="79"/>
  <c r="M183" i="79"/>
  <c r="F223" i="86"/>
  <c r="F215" i="86"/>
  <c r="F207" i="86"/>
  <c r="F191" i="86"/>
  <c r="F183" i="86"/>
  <c r="M230" i="79"/>
  <c r="M222" i="79"/>
  <c r="M214" i="79"/>
  <c r="M190" i="79"/>
  <c r="M182" i="79"/>
  <c r="V212" i="56"/>
  <c r="V229" i="56"/>
  <c r="X193" i="80"/>
  <c r="F230" i="86"/>
  <c r="F222" i="86"/>
  <c r="F214" i="86"/>
  <c r="F198" i="86"/>
  <c r="F190" i="86"/>
  <c r="F182" i="86"/>
  <c r="M221" i="79"/>
  <c r="M213" i="79"/>
  <c r="Y225" i="80"/>
  <c r="V190" i="56"/>
  <c r="W191" i="56"/>
  <c r="V192" i="56"/>
  <c r="X215" i="56"/>
  <c r="X217" i="56"/>
  <c r="G231" i="107"/>
  <c r="G231" i="67"/>
  <c r="G231" i="84"/>
  <c r="G231" i="106"/>
  <c r="G231" i="82"/>
  <c r="N231" i="79"/>
  <c r="G231" i="86"/>
  <c r="G231" i="111"/>
  <c r="Y231" i="104"/>
  <c r="G231" i="81"/>
  <c r="Y231" i="112"/>
  <c r="G231" i="91"/>
  <c r="Y231" i="69"/>
  <c r="G231" i="66"/>
  <c r="Y231" i="61"/>
  <c r="G231" i="53"/>
  <c r="M109" i="48"/>
  <c r="G231" i="87"/>
  <c r="G231" i="90"/>
  <c r="G231" i="68"/>
  <c r="Y231" i="63"/>
  <c r="G231" i="92"/>
  <c r="Y231" i="80"/>
  <c r="Y231" i="56"/>
  <c r="G231" i="71"/>
  <c r="G231" i="59"/>
  <c r="G231" i="70"/>
  <c r="G194" i="107"/>
  <c r="G194" i="84"/>
  <c r="G194" i="106"/>
  <c r="G194" i="67"/>
  <c r="G194" i="111"/>
  <c r="N194" i="79"/>
  <c r="Y194" i="104"/>
  <c r="G194" i="86"/>
  <c r="G194" i="82"/>
  <c r="Y194" i="80"/>
  <c r="G194" i="91"/>
  <c r="G194" i="81"/>
  <c r="G194" i="66"/>
  <c r="Y194" i="61"/>
  <c r="M72" i="48"/>
  <c r="Y194" i="112"/>
  <c r="G194" i="53"/>
  <c r="G194" i="54"/>
  <c r="G194" i="71"/>
  <c r="Y194" i="62"/>
  <c r="Y194" i="56"/>
  <c r="G194" i="78"/>
  <c r="G194" i="59"/>
  <c r="G194" i="73"/>
  <c r="G194" i="93"/>
  <c r="Y194" i="69"/>
  <c r="Y194" i="116"/>
  <c r="G194" i="68"/>
  <c r="G194" i="70"/>
  <c r="G194" i="92"/>
  <c r="G194" i="90"/>
  <c r="Y194" i="63"/>
  <c r="Y194" i="65"/>
  <c r="G194" i="87"/>
  <c r="T220" i="56"/>
  <c r="U229" i="56"/>
  <c r="X191" i="56"/>
  <c r="Y231" i="62"/>
  <c r="G231" i="93"/>
  <c r="V188" i="56"/>
  <c r="V205" i="56"/>
  <c r="G231" i="73"/>
  <c r="G231" i="54"/>
  <c r="T197" i="56"/>
  <c r="X197" i="56"/>
  <c r="W205" i="56"/>
  <c r="G183" i="114"/>
  <c r="V204" i="56"/>
  <c r="V213" i="56"/>
  <c r="X223" i="56"/>
  <c r="V198" i="56"/>
  <c r="V200" i="56"/>
  <c r="T224" i="56"/>
  <c r="V196" i="56"/>
  <c r="W199" i="56"/>
  <c r="V220" i="56"/>
  <c r="V222" i="56"/>
  <c r="W223" i="56"/>
  <c r="W229" i="56"/>
  <c r="W231" i="56"/>
  <c r="G225" i="114"/>
  <c r="G220" i="92"/>
  <c r="G207" i="68"/>
  <c r="G191" i="71"/>
  <c r="G189" i="68"/>
  <c r="G223" i="73"/>
  <c r="G207" i="90"/>
  <c r="G224" i="92"/>
  <c r="G184" i="59"/>
  <c r="Y197" i="63"/>
  <c r="G228" i="73"/>
  <c r="G224" i="93"/>
  <c r="Y192" i="62"/>
  <c r="Y229" i="75"/>
  <c r="G211" i="73"/>
  <c r="Y207" i="80"/>
  <c r="Y192" i="65"/>
  <c r="G223" i="93"/>
  <c r="Y223" i="65"/>
  <c r="G232" i="93"/>
  <c r="G221" i="92"/>
  <c r="G227" i="71"/>
  <c r="G220" i="93"/>
  <c r="G220" i="90"/>
  <c r="Y189" i="65"/>
  <c r="G207" i="87"/>
  <c r="G197" i="59"/>
  <c r="G187" i="84"/>
  <c r="G187" i="106"/>
  <c r="G187" i="107"/>
  <c r="G187" i="67"/>
  <c r="G187" i="111"/>
  <c r="N187" i="79"/>
  <c r="G187" i="86"/>
  <c r="G187" i="82"/>
  <c r="Y187" i="80"/>
  <c r="Y187" i="104"/>
  <c r="G187" i="91"/>
  <c r="G187" i="81"/>
  <c r="G187" i="66"/>
  <c r="Y187" i="61"/>
  <c r="Y187" i="69"/>
  <c r="Y187" i="112"/>
  <c r="G187" i="53"/>
  <c r="M65" i="48"/>
  <c r="G186" i="107"/>
  <c r="G186" i="84"/>
  <c r="G186" i="106"/>
  <c r="G186" i="67"/>
  <c r="G186" i="82"/>
  <c r="G186" i="111"/>
  <c r="N186" i="79"/>
  <c r="Y186" i="104"/>
  <c r="G186" i="86"/>
  <c r="Y186" i="80"/>
  <c r="G186" i="91"/>
  <c r="G186" i="81"/>
  <c r="G186" i="66"/>
  <c r="Y186" i="61"/>
  <c r="M64" i="48"/>
  <c r="Y186" i="112"/>
  <c r="G186" i="53"/>
  <c r="Y220" i="56"/>
  <c r="G205" i="106"/>
  <c r="G205" i="67"/>
  <c r="G205" i="107"/>
  <c r="G205" i="84"/>
  <c r="G205" i="86"/>
  <c r="G205" i="111"/>
  <c r="N205" i="79"/>
  <c r="Y205" i="104"/>
  <c r="G205" i="82"/>
  <c r="G205" i="81"/>
  <c r="G205" i="91"/>
  <c r="Y205" i="69"/>
  <c r="Y205" i="80"/>
  <c r="Y205" i="112"/>
  <c r="G205" i="66"/>
  <c r="G205" i="53"/>
  <c r="M83" i="48"/>
  <c r="Y205" i="61"/>
  <c r="Y191" i="56"/>
  <c r="G192" i="68"/>
  <c r="G232" i="54"/>
  <c r="G208" i="107"/>
  <c r="G208" i="84"/>
  <c r="G208" i="106"/>
  <c r="G208" i="67"/>
  <c r="G208" i="82"/>
  <c r="G208" i="111"/>
  <c r="N208" i="79"/>
  <c r="G208" i="86"/>
  <c r="Y208" i="104"/>
  <c r="Y208" i="112"/>
  <c r="G208" i="81"/>
  <c r="Y208" i="69"/>
  <c r="G208" i="66"/>
  <c r="Y208" i="61"/>
  <c r="G208" i="91"/>
  <c r="M86" i="48"/>
  <c r="G208" i="53"/>
  <c r="G223" i="54"/>
  <c r="G219" i="84"/>
  <c r="G219" i="106"/>
  <c r="G219" i="67"/>
  <c r="G219" i="107"/>
  <c r="G219" i="111"/>
  <c r="N219" i="79"/>
  <c r="G219" i="86"/>
  <c r="G219" i="82"/>
  <c r="G219" i="81"/>
  <c r="Y219" i="80"/>
  <c r="Y219" i="104"/>
  <c r="G219" i="91"/>
  <c r="G219" i="66"/>
  <c r="Y219" i="61"/>
  <c r="Y219" i="69"/>
  <c r="Y219" i="112"/>
  <c r="G219" i="53"/>
  <c r="M97" i="48"/>
  <c r="Y211" i="116"/>
  <c r="G226" i="107"/>
  <c r="G226" i="84"/>
  <c r="G226" i="106"/>
  <c r="G226" i="67"/>
  <c r="Y226" i="104"/>
  <c r="G226" i="111"/>
  <c r="N226" i="79"/>
  <c r="G226" i="86"/>
  <c r="G226" i="82"/>
  <c r="Y226" i="80"/>
  <c r="G226" i="81"/>
  <c r="G226" i="91"/>
  <c r="G226" i="66"/>
  <c r="Y226" i="61"/>
  <c r="M104" i="48"/>
  <c r="G226" i="53"/>
  <c r="Y226" i="112"/>
  <c r="Y220" i="65"/>
  <c r="G201" i="78"/>
  <c r="Y184" i="56"/>
  <c r="G216" i="107"/>
  <c r="G216" i="84"/>
  <c r="G216" i="106"/>
  <c r="G216" i="67"/>
  <c r="G216" i="82"/>
  <c r="G216" i="86"/>
  <c r="N216" i="79"/>
  <c r="G216" i="111"/>
  <c r="G216" i="81"/>
  <c r="Y216" i="69"/>
  <c r="Y216" i="104"/>
  <c r="G216" i="91"/>
  <c r="Y216" i="112"/>
  <c r="G216" i="66"/>
  <c r="Y216" i="61"/>
  <c r="G216" i="53"/>
  <c r="M94" i="48"/>
  <c r="G190" i="107"/>
  <c r="G190" i="67"/>
  <c r="G190" i="106"/>
  <c r="G190" i="84"/>
  <c r="G190" i="82"/>
  <c r="N190" i="79"/>
  <c r="G190" i="111"/>
  <c r="G190" i="86"/>
  <c r="Y190" i="104"/>
  <c r="G190" i="81"/>
  <c r="Y190" i="69"/>
  <c r="Y190" i="80"/>
  <c r="Y190" i="112"/>
  <c r="G190" i="91"/>
  <c r="G190" i="66"/>
  <c r="G190" i="53"/>
  <c r="Y190" i="61"/>
  <c r="M68" i="48"/>
  <c r="G224" i="71"/>
  <c r="G229" i="73"/>
  <c r="G224" i="78"/>
  <c r="Y224" i="116"/>
  <c r="G220" i="73"/>
  <c r="Y229" i="116"/>
  <c r="G197" i="90"/>
  <c r="G211" i="90"/>
  <c r="G207" i="107"/>
  <c r="G207" i="67"/>
  <c r="G207" i="84"/>
  <c r="G207" i="106"/>
  <c r="G207" i="82"/>
  <c r="G207" i="111"/>
  <c r="N207" i="79"/>
  <c r="G207" i="86"/>
  <c r="G207" i="81"/>
  <c r="Y207" i="104"/>
  <c r="Y207" i="112"/>
  <c r="Y207" i="69"/>
  <c r="G207" i="66"/>
  <c r="Y207" i="61"/>
  <c r="G207" i="91"/>
  <c r="G207" i="53"/>
  <c r="M85" i="48"/>
  <c r="G188" i="84"/>
  <c r="G188" i="106"/>
  <c r="G188" i="107"/>
  <c r="G188" i="67"/>
  <c r="G188" i="111"/>
  <c r="N188" i="79"/>
  <c r="G188" i="86"/>
  <c r="G188" i="82"/>
  <c r="Y188" i="104"/>
  <c r="G188" i="91"/>
  <c r="G188" i="81"/>
  <c r="Y188" i="69"/>
  <c r="Y188" i="80"/>
  <c r="Y188" i="112"/>
  <c r="G188" i="53"/>
  <c r="G188" i="66"/>
  <c r="Y188" i="61"/>
  <c r="M66" i="48"/>
  <c r="G207" i="54"/>
  <c r="G210" i="107"/>
  <c r="G210" i="84"/>
  <c r="G210" i="106"/>
  <c r="G210" i="67"/>
  <c r="Y210" i="104"/>
  <c r="G210" i="111"/>
  <c r="N210" i="79"/>
  <c r="G210" i="86"/>
  <c r="G210" i="82"/>
  <c r="G210" i="81"/>
  <c r="Y210" i="80"/>
  <c r="G210" i="91"/>
  <c r="G210" i="66"/>
  <c r="Y210" i="61"/>
  <c r="M88" i="48"/>
  <c r="Y210" i="112"/>
  <c r="G210" i="53"/>
  <c r="Y228" i="62"/>
  <c r="Y213" i="62"/>
  <c r="G217" i="107"/>
  <c r="G217" i="84"/>
  <c r="G217" i="106"/>
  <c r="G217" i="67"/>
  <c r="G217" i="82"/>
  <c r="G217" i="111"/>
  <c r="N217" i="79"/>
  <c r="Y217" i="104"/>
  <c r="G217" i="86"/>
  <c r="G217" i="81"/>
  <c r="G217" i="91"/>
  <c r="Y217" i="112"/>
  <c r="G217" i="66"/>
  <c r="Y217" i="61"/>
  <c r="M95" i="48"/>
  <c r="G217" i="53"/>
  <c r="Y188" i="62"/>
  <c r="G230" i="107"/>
  <c r="G230" i="67"/>
  <c r="G230" i="84"/>
  <c r="G230" i="106"/>
  <c r="N230" i="79"/>
  <c r="G230" i="82"/>
  <c r="G230" i="111"/>
  <c r="G230" i="86"/>
  <c r="Y230" i="104"/>
  <c r="G230" i="81"/>
  <c r="Y230" i="80"/>
  <c r="Y230" i="112"/>
  <c r="G230" i="91"/>
  <c r="Y230" i="69"/>
  <c r="G230" i="66"/>
  <c r="G230" i="53"/>
  <c r="Y230" i="61"/>
  <c r="M108" i="48"/>
  <c r="G229" i="107"/>
  <c r="G229" i="84"/>
  <c r="G229" i="67"/>
  <c r="G229" i="106"/>
  <c r="G229" i="86"/>
  <c r="G229" i="82"/>
  <c r="Y229" i="104"/>
  <c r="G229" i="111"/>
  <c r="N229" i="79"/>
  <c r="G229" i="91"/>
  <c r="G229" i="81"/>
  <c r="Y229" i="112"/>
  <c r="Y229" i="80"/>
  <c r="Y229" i="69"/>
  <c r="G229" i="66"/>
  <c r="M107" i="48"/>
  <c r="G229" i="53"/>
  <c r="Y229" i="61"/>
  <c r="G197" i="67"/>
  <c r="G197" i="107"/>
  <c r="G197" i="84"/>
  <c r="G197" i="106"/>
  <c r="G197" i="86"/>
  <c r="Y197" i="104"/>
  <c r="G197" i="82"/>
  <c r="G197" i="111"/>
  <c r="N197" i="79"/>
  <c r="G197" i="91"/>
  <c r="G197" i="81"/>
  <c r="Y197" i="112"/>
  <c r="Y197" i="80"/>
  <c r="G197" i="66"/>
  <c r="Y197" i="61"/>
  <c r="G197" i="53"/>
  <c r="M75" i="48"/>
  <c r="Y197" i="69"/>
  <c r="G224" i="107"/>
  <c r="G224" i="84"/>
  <c r="G224" i="106"/>
  <c r="G224" i="67"/>
  <c r="G224" i="82"/>
  <c r="N224" i="79"/>
  <c r="G224" i="86"/>
  <c r="G224" i="111"/>
  <c r="G224" i="81"/>
  <c r="Y224" i="69"/>
  <c r="Y224" i="104"/>
  <c r="Y224" i="112"/>
  <c r="G224" i="66"/>
  <c r="Y224" i="61"/>
  <c r="G224" i="91"/>
  <c r="G224" i="53"/>
  <c r="M102" i="48"/>
  <c r="G220" i="84"/>
  <c r="G220" i="106"/>
  <c r="G220" i="107"/>
  <c r="G220" i="67"/>
  <c r="G220" i="111"/>
  <c r="N220" i="79"/>
  <c r="G220" i="86"/>
  <c r="Y220" i="104"/>
  <c r="G220" i="82"/>
  <c r="G220" i="91"/>
  <c r="G220" i="81"/>
  <c r="Y220" i="69"/>
  <c r="Y220" i="80"/>
  <c r="Y220" i="112"/>
  <c r="G220" i="66"/>
  <c r="Y220" i="61"/>
  <c r="G220" i="53"/>
  <c r="M98" i="48"/>
  <c r="G211" i="84"/>
  <c r="G211" i="106"/>
  <c r="G211" i="107"/>
  <c r="G211" i="67"/>
  <c r="Y211" i="104"/>
  <c r="G211" i="111"/>
  <c r="N211" i="79"/>
  <c r="G211" i="86"/>
  <c r="G211" i="82"/>
  <c r="Y211" i="80"/>
  <c r="G211" i="91"/>
  <c r="G211" i="81"/>
  <c r="G211" i="66"/>
  <c r="Y211" i="61"/>
  <c r="Y211" i="69"/>
  <c r="Y211" i="112"/>
  <c r="M89" i="48"/>
  <c r="G211" i="53"/>
  <c r="G222" i="107"/>
  <c r="G222" i="106"/>
  <c r="G222" i="67"/>
  <c r="G222" i="84"/>
  <c r="Y222" i="104"/>
  <c r="G222" i="82"/>
  <c r="G222" i="111"/>
  <c r="N222" i="79"/>
  <c r="G222" i="86"/>
  <c r="G222" i="81"/>
  <c r="Y222" i="69"/>
  <c r="Y222" i="80"/>
  <c r="G222" i="91"/>
  <c r="Y222" i="112"/>
  <c r="G222" i="66"/>
  <c r="G222" i="53"/>
  <c r="M100" i="48"/>
  <c r="Y222" i="61"/>
  <c r="U220" i="56"/>
  <c r="V221" i="56"/>
  <c r="G220" i="59"/>
  <c r="G197" i="70"/>
  <c r="G220" i="70"/>
  <c r="G220" i="87"/>
  <c r="G229" i="68"/>
  <c r="G197" i="71"/>
  <c r="G224" i="59"/>
  <c r="Y223" i="75"/>
  <c r="G213" i="73"/>
  <c r="G184" i="93"/>
  <c r="G223" i="78"/>
  <c r="G204" i="93"/>
  <c r="Y188" i="63"/>
  <c r="Y223" i="116"/>
  <c r="G191" i="93"/>
  <c r="Y223" i="62"/>
  <c r="Y213" i="116"/>
  <c r="G188" i="78"/>
  <c r="G200" i="93"/>
  <c r="G197" i="92"/>
  <c r="G215" i="59"/>
  <c r="J8" i="59" s="1"/>
  <c r="G192" i="70"/>
  <c r="G211" i="78"/>
  <c r="G188" i="93"/>
  <c r="G184" i="87"/>
  <c r="G207" i="70"/>
  <c r="Y229" i="65"/>
  <c r="G210" i="78"/>
  <c r="G195" i="90"/>
  <c r="G217" i="71"/>
  <c r="G199" i="107"/>
  <c r="G199" i="106"/>
  <c r="G199" i="84"/>
  <c r="G199" i="67"/>
  <c r="G199" i="82"/>
  <c r="N199" i="79"/>
  <c r="G199" i="86"/>
  <c r="G199" i="111"/>
  <c r="G199" i="91"/>
  <c r="Y199" i="104"/>
  <c r="Y199" i="112"/>
  <c r="G199" i="66"/>
  <c r="Y199" i="61"/>
  <c r="G199" i="81"/>
  <c r="Y199" i="69"/>
  <c r="G199" i="53"/>
  <c r="M77" i="48"/>
  <c r="G218" i="107"/>
  <c r="G218" i="84"/>
  <c r="G218" i="106"/>
  <c r="G218" i="67"/>
  <c r="G218" i="111"/>
  <c r="N218" i="79"/>
  <c r="Y218" i="104"/>
  <c r="G218" i="82"/>
  <c r="G218" i="86"/>
  <c r="G218" i="81"/>
  <c r="Y218" i="80"/>
  <c r="G218" i="91"/>
  <c r="G218" i="66"/>
  <c r="Y218" i="61"/>
  <c r="Y218" i="112"/>
  <c r="M96" i="48"/>
  <c r="G218" i="53"/>
  <c r="G212" i="84"/>
  <c r="G212" i="106"/>
  <c r="G212" i="67"/>
  <c r="G212" i="107"/>
  <c r="G212" i="111"/>
  <c r="N212" i="79"/>
  <c r="Y212" i="104"/>
  <c r="G212" i="86"/>
  <c r="G212" i="82"/>
  <c r="G212" i="91"/>
  <c r="G212" i="81"/>
  <c r="Y212" i="69"/>
  <c r="Y212" i="80"/>
  <c r="Y212" i="112"/>
  <c r="G212" i="66"/>
  <c r="Y212" i="61"/>
  <c r="G212" i="53"/>
  <c r="M90" i="48"/>
  <c r="Y210" i="56"/>
  <c r="G191" i="54"/>
  <c r="Y187" i="116"/>
  <c r="Y235" i="116" s="1"/>
  <c r="Y199" i="56"/>
  <c r="Y208" i="63"/>
  <c r="Y197" i="62"/>
  <c r="Y224" i="56"/>
  <c r="G209" i="107"/>
  <c r="G209" i="84"/>
  <c r="G209" i="106"/>
  <c r="G209" i="67"/>
  <c r="Y209" i="104"/>
  <c r="G209" i="111"/>
  <c r="N209" i="79"/>
  <c r="G209" i="86"/>
  <c r="G209" i="82"/>
  <c r="G209" i="81"/>
  <c r="G209" i="91"/>
  <c r="Y209" i="112"/>
  <c r="G209" i="66"/>
  <c r="Y209" i="61"/>
  <c r="M87" i="48"/>
  <c r="G209" i="53"/>
  <c r="G193" i="107"/>
  <c r="G193" i="84"/>
  <c r="G193" i="106"/>
  <c r="G193" i="67"/>
  <c r="G193" i="111"/>
  <c r="N193" i="79"/>
  <c r="Y193" i="104"/>
  <c r="G193" i="86"/>
  <c r="G193" i="82"/>
  <c r="G193" i="91"/>
  <c r="Y193" i="112"/>
  <c r="G193" i="66"/>
  <c r="Y193" i="61"/>
  <c r="G193" i="81"/>
  <c r="M71" i="48"/>
  <c r="G193" i="53"/>
  <c r="G214" i="107"/>
  <c r="G214" i="67"/>
  <c r="G214" i="106"/>
  <c r="G214" i="84"/>
  <c r="G214" i="86"/>
  <c r="G214" i="82"/>
  <c r="G214" i="111"/>
  <c r="N214" i="79"/>
  <c r="Y214" i="104"/>
  <c r="Y214" i="69"/>
  <c r="G214" i="81"/>
  <c r="Y214" i="80"/>
  <c r="G214" i="91"/>
  <c r="Y214" i="112"/>
  <c r="G214" i="66"/>
  <c r="Y214" i="61"/>
  <c r="G214" i="53"/>
  <c r="M92" i="48"/>
  <c r="G198" i="107"/>
  <c r="G198" i="67"/>
  <c r="G198" i="106"/>
  <c r="G198" i="84"/>
  <c r="G198" i="111"/>
  <c r="G198" i="82"/>
  <c r="N198" i="79"/>
  <c r="G198" i="86"/>
  <c r="Y198" i="104"/>
  <c r="G198" i="81"/>
  <c r="Y198" i="80"/>
  <c r="G198" i="91"/>
  <c r="Y198" i="112"/>
  <c r="G198" i="66"/>
  <c r="Y198" i="69"/>
  <c r="G198" i="53"/>
  <c r="Y198" i="61"/>
  <c r="M76" i="48"/>
  <c r="V206" i="56"/>
  <c r="W207" i="56"/>
  <c r="W221" i="56"/>
  <c r="V232" i="56"/>
  <c r="G229" i="114"/>
  <c r="G197" i="114"/>
  <c r="G211" i="92"/>
  <c r="G224" i="90"/>
  <c r="G220" i="68"/>
  <c r="Y211" i="65"/>
  <c r="Y229" i="63"/>
  <c r="Y224" i="62"/>
  <c r="Y197" i="75"/>
  <c r="Y224" i="65"/>
  <c r="G207" i="59"/>
  <c r="G188" i="90"/>
  <c r="G229" i="59"/>
  <c r="G228" i="93"/>
  <c r="Y207" i="63"/>
  <c r="G232" i="107"/>
  <c r="G232" i="84"/>
  <c r="G232" i="106"/>
  <c r="G232" i="67"/>
  <c r="G232" i="82"/>
  <c r="N232" i="79"/>
  <c r="G232" i="111"/>
  <c r="G232" i="86"/>
  <c r="G232" i="81"/>
  <c r="Y232" i="104"/>
  <c r="Y232" i="69"/>
  <c r="Y232" i="112"/>
  <c r="G232" i="91"/>
  <c r="G232" i="66"/>
  <c r="Y232" i="61"/>
  <c r="M110" i="48"/>
  <c r="G232" i="53"/>
  <c r="Y188" i="56"/>
  <c r="G221" i="67"/>
  <c r="G221" i="106"/>
  <c r="G221" i="107"/>
  <c r="G221" i="84"/>
  <c r="G221" i="86"/>
  <c r="G221" i="82"/>
  <c r="N221" i="79"/>
  <c r="G221" i="111"/>
  <c r="G221" i="91"/>
  <c r="G221" i="81"/>
  <c r="Y221" i="104"/>
  <c r="Y221" i="80"/>
  <c r="Y221" i="112"/>
  <c r="G221" i="66"/>
  <c r="Y221" i="61"/>
  <c r="G221" i="53"/>
  <c r="Y221" i="69"/>
  <c r="M99" i="48"/>
  <c r="G224" i="68"/>
  <c r="Y211" i="56"/>
  <c r="G200" i="54"/>
  <c r="G202" i="107"/>
  <c r="G202" i="84"/>
  <c r="G202" i="106"/>
  <c r="G202" i="67"/>
  <c r="G202" i="111"/>
  <c r="N202" i="79"/>
  <c r="G202" i="86"/>
  <c r="Y202" i="104"/>
  <c r="G202" i="82"/>
  <c r="Y202" i="80"/>
  <c r="G202" i="91"/>
  <c r="G202" i="81"/>
  <c r="G202" i="66"/>
  <c r="Y202" i="61"/>
  <c r="M80" i="48"/>
  <c r="Y202" i="112"/>
  <c r="G202" i="53"/>
  <c r="Y202" i="56"/>
  <c r="G203" i="84"/>
  <c r="G203" i="106"/>
  <c r="G203" i="107"/>
  <c r="G203" i="67"/>
  <c r="G203" i="111"/>
  <c r="N203" i="79"/>
  <c r="G203" i="86"/>
  <c r="G203" i="82"/>
  <c r="G203" i="81"/>
  <c r="Y203" i="80"/>
  <c r="Y203" i="104"/>
  <c r="G203" i="91"/>
  <c r="Y203" i="69"/>
  <c r="G203" i="66"/>
  <c r="Y203" i="61"/>
  <c r="Y203" i="112"/>
  <c r="M81" i="48"/>
  <c r="G203" i="53"/>
  <c r="Y188" i="65"/>
  <c r="G197" i="54"/>
  <c r="X207" i="56"/>
  <c r="X221" i="56"/>
  <c r="Y233" i="56"/>
  <c r="AB7" i="56" s="1"/>
  <c r="G220" i="114"/>
  <c r="G196" i="114"/>
  <c r="Y220" i="75"/>
  <c r="G224" i="73"/>
  <c r="G197" i="73"/>
  <c r="Y207" i="62"/>
  <c r="Y197" i="116"/>
  <c r="G229" i="90"/>
  <c r="Y224" i="63"/>
  <c r="G211" i="54"/>
  <c r="G223" i="107"/>
  <c r="G223" i="106"/>
  <c r="G223" i="84"/>
  <c r="G223" i="67"/>
  <c r="G223" i="82"/>
  <c r="N223" i="79"/>
  <c r="G223" i="86"/>
  <c r="G223" i="111"/>
  <c r="Y223" i="104"/>
  <c r="G223" i="81"/>
  <c r="Y223" i="69"/>
  <c r="Y223" i="112"/>
  <c r="G223" i="66"/>
  <c r="Y223" i="61"/>
  <c r="G223" i="53"/>
  <c r="M101" i="48"/>
  <c r="G223" i="91"/>
  <c r="G191" i="107"/>
  <c r="G191" i="67"/>
  <c r="G191" i="106"/>
  <c r="G191" i="84"/>
  <c r="G191" i="82"/>
  <c r="N191" i="79"/>
  <c r="G191" i="86"/>
  <c r="G191" i="111"/>
  <c r="Y191" i="69"/>
  <c r="Y191" i="104"/>
  <c r="Y191" i="112"/>
  <c r="G191" i="91"/>
  <c r="G191" i="81"/>
  <c r="G191" i="66"/>
  <c r="Y191" i="61"/>
  <c r="G191" i="53"/>
  <c r="M69" i="48"/>
  <c r="Y191" i="63"/>
  <c r="Y229" i="56"/>
  <c r="G189" i="67"/>
  <c r="G189" i="106"/>
  <c r="G189" i="84"/>
  <c r="G189" i="107"/>
  <c r="G189" i="86"/>
  <c r="G189" i="82"/>
  <c r="N189" i="79"/>
  <c r="G189" i="111"/>
  <c r="G189" i="91"/>
  <c r="Y189" i="104"/>
  <c r="G189" i="81"/>
  <c r="Y189" i="69"/>
  <c r="Y189" i="80"/>
  <c r="Y189" i="112"/>
  <c r="G189" i="66"/>
  <c r="M67" i="48"/>
  <c r="G189" i="53"/>
  <c r="Y189" i="61"/>
  <c r="G204" i="84"/>
  <c r="G204" i="106"/>
  <c r="G204" i="107"/>
  <c r="G204" i="67"/>
  <c r="G204" i="111"/>
  <c r="N204" i="79"/>
  <c r="G204" i="86"/>
  <c r="G204" i="82"/>
  <c r="Y204" i="104"/>
  <c r="G204" i="91"/>
  <c r="Y204" i="69"/>
  <c r="Y204" i="80"/>
  <c r="Y204" i="112"/>
  <c r="G204" i="81"/>
  <c r="G204" i="66"/>
  <c r="G204" i="53"/>
  <c r="Y204" i="61"/>
  <c r="M82" i="48"/>
  <c r="G200" i="107"/>
  <c r="G200" i="84"/>
  <c r="G200" i="106"/>
  <c r="G200" i="67"/>
  <c r="G200" i="82"/>
  <c r="G200" i="86"/>
  <c r="N200" i="79"/>
  <c r="G200" i="111"/>
  <c r="Y200" i="104"/>
  <c r="Y200" i="69"/>
  <c r="Y200" i="112"/>
  <c r="G200" i="81"/>
  <c r="G200" i="66"/>
  <c r="Y200" i="61"/>
  <c r="M78" i="48"/>
  <c r="G200" i="91"/>
  <c r="G200" i="53"/>
  <c r="G189" i="54"/>
  <c r="G185" i="107"/>
  <c r="G185" i="84"/>
  <c r="G185" i="106"/>
  <c r="G185" i="67"/>
  <c r="G185" i="111"/>
  <c r="N185" i="79"/>
  <c r="G185" i="82"/>
  <c r="G185" i="86"/>
  <c r="Y185" i="104"/>
  <c r="G185" i="91"/>
  <c r="G185" i="81"/>
  <c r="Y185" i="112"/>
  <c r="G185" i="66"/>
  <c r="Y185" i="61"/>
  <c r="M63" i="48"/>
  <c r="G185" i="53"/>
  <c r="Y56" i="49"/>
  <c r="G233" i="68" s="1"/>
  <c r="G182" i="107"/>
  <c r="G182" i="106"/>
  <c r="G182" i="84"/>
  <c r="G182" i="67"/>
  <c r="Y182" i="104"/>
  <c r="G182" i="82"/>
  <c r="G182" i="111"/>
  <c r="N182" i="79"/>
  <c r="G182" i="86"/>
  <c r="Y182" i="69"/>
  <c r="G182" i="81"/>
  <c r="Y182" i="80"/>
  <c r="Y182" i="112"/>
  <c r="G182" i="66"/>
  <c r="G182" i="91"/>
  <c r="G182" i="53"/>
  <c r="M60" i="48"/>
  <c r="Y182" i="61"/>
  <c r="V208" i="56"/>
  <c r="W215" i="56"/>
  <c r="G233" i="78"/>
  <c r="G211" i="114"/>
  <c r="G229" i="87"/>
  <c r="G211" i="87"/>
  <c r="G197" i="78"/>
  <c r="G197" i="93"/>
  <c r="G224" i="87"/>
  <c r="G223" i="87"/>
  <c r="G207" i="93"/>
  <c r="G215" i="107"/>
  <c r="G215" i="67"/>
  <c r="G215" i="106"/>
  <c r="G215" i="84"/>
  <c r="G215" i="86"/>
  <c r="G215" i="82"/>
  <c r="Y215" i="104"/>
  <c r="N215" i="79"/>
  <c r="G215" i="111"/>
  <c r="G215" i="81"/>
  <c r="Y215" i="69"/>
  <c r="G215" i="91"/>
  <c r="Y215" i="112"/>
  <c r="G215" i="66"/>
  <c r="Y215" i="61"/>
  <c r="G215" i="53"/>
  <c r="M93" i="48"/>
  <c r="G184" i="107"/>
  <c r="G184" i="84"/>
  <c r="G184" i="106"/>
  <c r="G184" i="67"/>
  <c r="G184" i="82"/>
  <c r="N184" i="79"/>
  <c r="G184" i="111"/>
  <c r="G184" i="86"/>
  <c r="Y184" i="69"/>
  <c r="G184" i="81"/>
  <c r="Y184" i="112"/>
  <c r="G184" i="66"/>
  <c r="Y184" i="61"/>
  <c r="Y184" i="104"/>
  <c r="G184" i="91"/>
  <c r="G184" i="53"/>
  <c r="M62" i="48"/>
  <c r="G213" i="67"/>
  <c r="G213" i="84"/>
  <c r="G213" i="106"/>
  <c r="G213" i="107"/>
  <c r="G213" i="86"/>
  <c r="Y213" i="104"/>
  <c r="G213" i="82"/>
  <c r="G213" i="111"/>
  <c r="N213" i="79"/>
  <c r="G213" i="91"/>
  <c r="Y213" i="69"/>
  <c r="G213" i="81"/>
  <c r="Y213" i="80"/>
  <c r="Y213" i="112"/>
  <c r="G213" i="66"/>
  <c r="Y213" i="61"/>
  <c r="G213" i="53"/>
  <c r="M91" i="48"/>
  <c r="G184" i="54"/>
  <c r="G228" i="84"/>
  <c r="G228" i="106"/>
  <c r="G228" i="107"/>
  <c r="G228" i="67"/>
  <c r="G228" i="111"/>
  <c r="N228" i="79"/>
  <c r="G228" i="86"/>
  <c r="G228" i="82"/>
  <c r="Y228" i="104"/>
  <c r="Y228" i="69"/>
  <c r="G228" i="91"/>
  <c r="Y228" i="112"/>
  <c r="G228" i="81"/>
  <c r="G228" i="53"/>
  <c r="Y228" i="80"/>
  <c r="Y228" i="61"/>
  <c r="M106" i="48"/>
  <c r="G228" i="66"/>
  <c r="G220" i="54"/>
  <c r="G227" i="84"/>
  <c r="G227" i="106"/>
  <c r="G227" i="107"/>
  <c r="G227" i="67"/>
  <c r="G227" i="111"/>
  <c r="N227" i="79"/>
  <c r="G227" i="86"/>
  <c r="G227" i="82"/>
  <c r="Y227" i="80"/>
  <c r="Y227" i="69"/>
  <c r="G227" i="91"/>
  <c r="G227" i="81"/>
  <c r="Y227" i="104"/>
  <c r="G227" i="66"/>
  <c r="Y227" i="61"/>
  <c r="Y227" i="112"/>
  <c r="M105" i="48"/>
  <c r="G227" i="53"/>
  <c r="G195" i="84"/>
  <c r="G195" i="106"/>
  <c r="G195" i="67"/>
  <c r="G195" i="107"/>
  <c r="G195" i="111"/>
  <c r="N195" i="79"/>
  <c r="G195" i="86"/>
  <c r="G195" i="82"/>
  <c r="Y195" i="80"/>
  <c r="Y195" i="69"/>
  <c r="G195" i="91"/>
  <c r="Y195" i="104"/>
  <c r="G195" i="66"/>
  <c r="Y195" i="61"/>
  <c r="G195" i="81"/>
  <c r="Y195" i="112"/>
  <c r="M73" i="48"/>
  <c r="G195" i="53"/>
  <c r="Y227" i="116"/>
  <c r="G192" i="107"/>
  <c r="G192" i="84"/>
  <c r="G192" i="106"/>
  <c r="G192" i="67"/>
  <c r="G192" i="82"/>
  <c r="N192" i="79"/>
  <c r="G192" i="111"/>
  <c r="G192" i="86"/>
  <c r="Y192" i="69"/>
  <c r="G192" i="81"/>
  <c r="Y192" i="112"/>
  <c r="G192" i="91"/>
  <c r="G192" i="66"/>
  <c r="Y192" i="61"/>
  <c r="Y192" i="104"/>
  <c r="G192" i="53"/>
  <c r="M70" i="48"/>
  <c r="Y184" i="63"/>
  <c r="Y200" i="56"/>
  <c r="AB3" i="56" s="1"/>
  <c r="G201" i="107"/>
  <c r="G201" i="84"/>
  <c r="G201" i="106"/>
  <c r="G201" i="67"/>
  <c r="I42" i="126"/>
  <c r="I33" i="126"/>
  <c r="I25" i="126"/>
  <c r="I15" i="126"/>
  <c r="I32" i="126"/>
  <c r="I13" i="126"/>
  <c r="I40" i="126"/>
  <c r="I31" i="126"/>
  <c r="I23" i="126"/>
  <c r="I12" i="126"/>
  <c r="I36" i="126"/>
  <c r="I39" i="126"/>
  <c r="I29" i="126"/>
  <c r="I22" i="126"/>
  <c r="G201" i="111"/>
  <c r="N201" i="79"/>
  <c r="I17" i="126"/>
  <c r="I26" i="126"/>
  <c r="Y201" i="104"/>
  <c r="G201" i="82"/>
  <c r="I38" i="126"/>
  <c r="I28" i="126"/>
  <c r="I20" i="126"/>
  <c r="I9" i="126"/>
  <c r="G201" i="86"/>
  <c r="I44" i="126"/>
  <c r="I4" i="126"/>
  <c r="I27" i="126"/>
  <c r="I18" i="126"/>
  <c r="I8" i="126"/>
  <c r="I7" i="126"/>
  <c r="I34" i="126"/>
  <c r="G201" i="91"/>
  <c r="Y201" i="112"/>
  <c r="G201" i="66"/>
  <c r="Y201" i="61"/>
  <c r="G201" i="81"/>
  <c r="M79" i="48"/>
  <c r="G201" i="53"/>
  <c r="Y199" i="63"/>
  <c r="G204" i="54"/>
  <c r="G206" i="107"/>
  <c r="G206" i="84"/>
  <c r="G206" i="67"/>
  <c r="G206" i="106"/>
  <c r="G206" i="82"/>
  <c r="Y206" i="104"/>
  <c r="G206" i="86"/>
  <c r="G206" i="111"/>
  <c r="N206" i="79"/>
  <c r="G206" i="81"/>
  <c r="Y206" i="69"/>
  <c r="Y206" i="80"/>
  <c r="Y206" i="112"/>
  <c r="G206" i="66"/>
  <c r="G206" i="91"/>
  <c r="G206" i="53"/>
  <c r="Y206" i="61"/>
  <c r="M84" i="48"/>
  <c r="D58" i="114"/>
  <c r="D182" i="114"/>
  <c r="J19" i="100"/>
  <c r="J195" i="100" s="1"/>
  <c r="F225" i="114"/>
  <c r="F201" i="114"/>
  <c r="F193" i="114"/>
  <c r="F184" i="114"/>
  <c r="F205" i="114"/>
  <c r="F221" i="114"/>
  <c r="F197" i="114"/>
  <c r="J22" i="100"/>
  <c r="J198" i="100" s="1"/>
  <c r="J30" i="100"/>
  <c r="J206" i="100" s="1"/>
  <c r="J37" i="100"/>
  <c r="J213" i="100" s="1"/>
  <c r="J4" i="100"/>
  <c r="J180" i="100" s="1"/>
  <c r="J29" i="100"/>
  <c r="J205" i="100" s="1"/>
  <c r="B38" i="114"/>
  <c r="B215" i="114" s="1"/>
  <c r="B19" i="114"/>
  <c r="B196" i="114" s="1"/>
  <c r="B18" i="114"/>
  <c r="B195" i="114" s="1"/>
  <c r="J72" i="100"/>
  <c r="J13" i="100" s="1"/>
  <c r="J189" i="100" s="1"/>
  <c r="B23" i="114"/>
  <c r="B200" i="114" s="1"/>
  <c r="J154" i="100"/>
  <c r="J146" i="100"/>
  <c r="J28" i="100" s="1"/>
  <c r="J204" i="100" s="1"/>
  <c r="J134" i="100"/>
  <c r="F216" i="114"/>
  <c r="F199" i="114"/>
  <c r="B35" i="114"/>
  <c r="B212" i="114" s="1"/>
  <c r="J21" i="100"/>
  <c r="J197" i="100" s="1"/>
  <c r="J36" i="100"/>
  <c r="K18" i="100"/>
  <c r="K194" i="100" s="1"/>
  <c r="B16" i="114"/>
  <c r="B193" i="114" s="1"/>
  <c r="B32" i="114"/>
  <c r="B209" i="114" s="1"/>
  <c r="B11" i="114"/>
  <c r="B188" i="114" s="1"/>
  <c r="B26" i="114"/>
  <c r="B203" i="114" s="1"/>
  <c r="J6" i="100"/>
  <c r="J182" i="100" s="1"/>
  <c r="G201" i="114"/>
  <c r="I30" i="126"/>
  <c r="K50" i="100"/>
  <c r="K226" i="100" s="1"/>
  <c r="J108" i="100"/>
  <c r="J49" i="100" s="1"/>
  <c r="J225" i="100" s="1"/>
  <c r="J48" i="100"/>
  <c r="J224" i="100" s="1"/>
  <c r="B30" i="114"/>
  <c r="B207" i="114" s="1"/>
  <c r="B24" i="114"/>
  <c r="J16" i="100"/>
  <c r="J192" i="100" s="1"/>
  <c r="J27" i="100"/>
  <c r="J203" i="100" s="1"/>
  <c r="F222" i="114"/>
  <c r="F192" i="114"/>
  <c r="J85" i="100"/>
  <c r="J26" i="100" s="1"/>
  <c r="J202" i="100" s="1"/>
  <c r="B51" i="114"/>
  <c r="B228" i="114" s="1"/>
  <c r="F230" i="114"/>
  <c r="F217" i="114"/>
  <c r="F213" i="114"/>
  <c r="F200" i="114"/>
  <c r="F56" i="59"/>
  <c r="E24" i="126"/>
  <c r="X33" i="69"/>
  <c r="X201" i="69"/>
  <c r="V209" i="69"/>
  <c r="X41" i="69"/>
  <c r="X182" i="69"/>
  <c r="AC218" i="116"/>
  <c r="X225" i="69"/>
  <c r="X9" i="69"/>
  <c r="X217" i="69"/>
  <c r="H27" i="100"/>
  <c r="H203" i="100" s="1"/>
  <c r="H31" i="100"/>
  <c r="H207" i="100" s="1"/>
  <c r="F36" i="102"/>
  <c r="K32" i="102"/>
  <c r="AD233" i="116"/>
  <c r="W45" i="69"/>
  <c r="W222" i="69" s="1"/>
  <c r="W13" i="69"/>
  <c r="W190" i="69" s="1"/>
  <c r="X17" i="69"/>
  <c r="AC186" i="116"/>
  <c r="X25" i="69"/>
  <c r="X193" i="69"/>
  <c r="AJ233" i="116"/>
  <c r="AF233" i="116"/>
  <c r="AN233" i="116"/>
  <c r="BJ233" i="116" s="1"/>
  <c r="X232" i="69"/>
  <c r="X224" i="69"/>
  <c r="X216" i="69"/>
  <c r="X208" i="69"/>
  <c r="X200" i="69"/>
  <c r="X192" i="69"/>
  <c r="X184" i="69"/>
  <c r="AK233" i="116"/>
  <c r="X231" i="69"/>
  <c r="X223" i="69"/>
  <c r="X215" i="69"/>
  <c r="X207" i="69"/>
  <c r="X199" i="69"/>
  <c r="X191" i="69"/>
  <c r="X183" i="69"/>
  <c r="D38" i="126"/>
  <c r="G25" i="100"/>
  <c r="G201" i="100" s="1"/>
  <c r="G17" i="100"/>
  <c r="G193" i="100" s="1"/>
  <c r="N17" i="103"/>
  <c r="X183" i="65"/>
  <c r="X192" i="65"/>
  <c r="X184" i="65"/>
  <c r="K48" i="100"/>
  <c r="K224" i="100" s="1"/>
  <c r="N19" i="103"/>
  <c r="X182" i="65"/>
  <c r="G41" i="100"/>
  <c r="N21" i="103"/>
  <c r="G35" i="100"/>
  <c r="G27" i="100"/>
  <c r="G203" i="100" s="1"/>
  <c r="G11" i="100"/>
  <c r="G187" i="100" s="1"/>
  <c r="X230" i="65"/>
  <c r="X222" i="65"/>
  <c r="X214" i="65"/>
  <c r="X206" i="65"/>
  <c r="X198" i="65"/>
  <c r="X190" i="65"/>
  <c r="K29" i="100"/>
  <c r="K205" i="100" s="1"/>
  <c r="AA181" i="65"/>
  <c r="AA182" i="65" s="1"/>
  <c r="AA184" i="65"/>
  <c r="AB181" i="65"/>
  <c r="AB182" i="65" s="1"/>
  <c r="AB184" i="65"/>
  <c r="G233" i="65"/>
  <c r="E53" i="102" s="1"/>
  <c r="X56" i="65"/>
  <c r="K15" i="100"/>
  <c r="K191" i="100" s="1"/>
  <c r="K7" i="100"/>
  <c r="K183" i="100" s="1"/>
  <c r="X225" i="65"/>
  <c r="X221" i="65"/>
  <c r="X217" i="65"/>
  <c r="X213" i="65"/>
  <c r="X205" i="65"/>
  <c r="X201" i="65"/>
  <c r="X197" i="65"/>
  <c r="X193" i="65"/>
  <c r="W174" i="65"/>
  <c r="W56" i="65" s="1"/>
  <c r="W233" i="65" s="1"/>
  <c r="Y233" i="65"/>
  <c r="X232" i="65"/>
  <c r="X224" i="65"/>
  <c r="X216" i="65"/>
  <c r="X208" i="65"/>
  <c r="X200" i="65"/>
  <c r="X231" i="65"/>
  <c r="X223" i="65"/>
  <c r="X215" i="65"/>
  <c r="X207" i="65"/>
  <c r="X199" i="65"/>
  <c r="X191" i="65"/>
  <c r="X174" i="65"/>
  <c r="E14" i="100"/>
  <c r="E190" i="100" s="1"/>
  <c r="B15" i="93"/>
  <c r="B192" i="93" s="1"/>
  <c r="B54" i="93"/>
  <c r="B231" i="93" s="1"/>
  <c r="B8" i="93"/>
  <c r="B185" i="93" s="1"/>
  <c r="B43" i="93"/>
  <c r="B220" i="93" s="1"/>
  <c r="B23" i="93"/>
  <c r="B200" i="93" s="1"/>
  <c r="B55" i="93"/>
  <c r="B232" i="93" s="1"/>
  <c r="B42" i="93"/>
  <c r="B219" i="93" s="1"/>
  <c r="B46" i="93"/>
  <c r="B223" i="93" s="1"/>
  <c r="B47" i="93"/>
  <c r="B224" i="93" s="1"/>
  <c r="F54" i="93"/>
  <c r="F231" i="93" s="1"/>
  <c r="F46" i="93"/>
  <c r="F223" i="93" s="1"/>
  <c r="F38" i="93"/>
  <c r="F215" i="93" s="1"/>
  <c r="F30" i="93"/>
  <c r="F207" i="93" s="1"/>
  <c r="F22" i="93"/>
  <c r="F199" i="93" s="1"/>
  <c r="F14" i="93"/>
  <c r="F191" i="93" s="1"/>
  <c r="F6" i="93"/>
  <c r="F183" i="93" s="1"/>
  <c r="I183" i="93" s="1"/>
  <c r="B27" i="93"/>
  <c r="B204" i="93" s="1"/>
  <c r="B11" i="93"/>
  <c r="B188" i="93" s="1"/>
  <c r="B7" i="93"/>
  <c r="B184" i="93" s="1"/>
  <c r="B25" i="93"/>
  <c r="B202" i="93" s="1"/>
  <c r="B35" i="93"/>
  <c r="B212" i="93" s="1"/>
  <c r="B19" i="93"/>
  <c r="B196" i="93" s="1"/>
  <c r="B51" i="93"/>
  <c r="B228" i="93" s="1"/>
  <c r="B30" i="93"/>
  <c r="B207" i="93" s="1"/>
  <c r="B31" i="93"/>
  <c r="B208" i="93" s="1"/>
  <c r="D166" i="126"/>
  <c r="D15" i="126"/>
  <c r="U186" i="116"/>
  <c r="P193" i="116"/>
  <c r="P192" i="116"/>
  <c r="P198" i="116"/>
  <c r="P231" i="116"/>
  <c r="U230" i="116"/>
  <c r="F189" i="116"/>
  <c r="AC189" i="116" s="1"/>
  <c r="P206" i="116"/>
  <c r="P222" i="116"/>
  <c r="F232" i="116"/>
  <c r="AC232" i="116" s="1"/>
  <c r="P226" i="116"/>
  <c r="P219" i="116"/>
  <c r="K206" i="116"/>
  <c r="F228" i="116"/>
  <c r="AC228" i="116" s="1"/>
  <c r="P189" i="116"/>
  <c r="K182" i="116"/>
  <c r="K210" i="116"/>
  <c r="K226" i="116"/>
  <c r="T53" i="116"/>
  <c r="T230" i="116" s="1"/>
  <c r="U214" i="116"/>
  <c r="P207" i="116"/>
  <c r="K220" i="116"/>
  <c r="F226" i="116"/>
  <c r="AC226" i="116" s="1"/>
  <c r="AO233" i="116"/>
  <c r="BK233" i="116" s="1"/>
  <c r="F207" i="116"/>
  <c r="AC207" i="116" s="1"/>
  <c r="P182" i="116"/>
  <c r="F204" i="116"/>
  <c r="AC204" i="116" s="1"/>
  <c r="K219" i="116"/>
  <c r="P217" i="116"/>
  <c r="P196" i="116"/>
  <c r="K229" i="116"/>
  <c r="P218" i="116"/>
  <c r="K183" i="116"/>
  <c r="U217" i="116"/>
  <c r="U209" i="116"/>
  <c r="P209" i="116"/>
  <c r="U224" i="116"/>
  <c r="F193" i="116"/>
  <c r="AC193" i="116" s="1"/>
  <c r="F190" i="116"/>
  <c r="AC190" i="116" s="1"/>
  <c r="P194" i="116"/>
  <c r="P195" i="116"/>
  <c r="T29" i="116"/>
  <c r="T206" i="116" s="1"/>
  <c r="U225" i="116"/>
  <c r="P225" i="116"/>
  <c r="P233" i="116"/>
  <c r="F208" i="116"/>
  <c r="AC208" i="116" s="1"/>
  <c r="F224" i="116"/>
  <c r="AC224" i="116" s="1"/>
  <c r="U227" i="116"/>
  <c r="U192" i="116"/>
  <c r="U231" i="116"/>
  <c r="P190" i="116"/>
  <c r="P187" i="116"/>
  <c r="P184" i="116"/>
  <c r="P212" i="116"/>
  <c r="F211" i="116"/>
  <c r="AC211" i="116" s="1"/>
  <c r="K232" i="116"/>
  <c r="K188" i="116"/>
  <c r="U39" i="116"/>
  <c r="F187" i="116"/>
  <c r="AC187" i="116" s="1"/>
  <c r="F182" i="116"/>
  <c r="F213" i="116"/>
  <c r="AC213" i="116" s="1"/>
  <c r="K228" i="116"/>
  <c r="K215" i="116"/>
  <c r="F200" i="116"/>
  <c r="AC200" i="116" s="1"/>
  <c r="K225" i="116"/>
  <c r="F225" i="116"/>
  <c r="AC225" i="116" s="1"/>
  <c r="F197" i="116"/>
  <c r="AC197" i="116" s="1"/>
  <c r="K195" i="116"/>
  <c r="F210" i="116"/>
  <c r="AC210" i="116" s="1"/>
  <c r="F215" i="116"/>
  <c r="AC215" i="116" s="1"/>
  <c r="F206" i="116"/>
  <c r="AC206" i="116" s="1"/>
  <c r="V115" i="116"/>
  <c r="V56" i="116" s="1"/>
  <c r="V233" i="116" s="1"/>
  <c r="X56" i="116"/>
  <c r="X231" i="116"/>
  <c r="X224" i="116"/>
  <c r="X217" i="116"/>
  <c r="X201" i="116"/>
  <c r="X184" i="116"/>
  <c r="K233" i="116"/>
  <c r="F205" i="116"/>
  <c r="F216" i="116"/>
  <c r="AC216" i="116" s="1"/>
  <c r="K194" i="116"/>
  <c r="F184" i="116"/>
  <c r="K187" i="116"/>
  <c r="K190" i="116"/>
  <c r="F198" i="116"/>
  <c r="AC198" i="116" s="1"/>
  <c r="K197" i="116"/>
  <c r="K223" i="116"/>
  <c r="K193" i="116"/>
  <c r="F199" i="116"/>
  <c r="AC199" i="116" s="1"/>
  <c r="U115" i="116"/>
  <c r="U56" i="116" s="1"/>
  <c r="W115" i="116"/>
  <c r="W56" i="116" s="1"/>
  <c r="W233" i="116" s="1"/>
  <c r="X223" i="116"/>
  <c r="X216" i="116"/>
  <c r="X200" i="116"/>
  <c r="X198" i="116"/>
  <c r="X214" i="116"/>
  <c r="X230" i="116"/>
  <c r="X213" i="116"/>
  <c r="K218" i="116"/>
  <c r="F201" i="116"/>
  <c r="AC201" i="116" s="1"/>
  <c r="F217" i="116"/>
  <c r="AC217" i="116" s="1"/>
  <c r="F220" i="116"/>
  <c r="AC220" i="116" s="1"/>
  <c r="K227" i="116"/>
  <c r="K205" i="116"/>
  <c r="F183" i="116"/>
  <c r="AC183" i="116" s="1"/>
  <c r="K196" i="116"/>
  <c r="F221" i="116"/>
  <c r="AC221" i="116" s="1"/>
  <c r="X205" i="116"/>
  <c r="X193" i="116"/>
  <c r="J233" i="54"/>
  <c r="J211" i="54"/>
  <c r="F182" i="54"/>
  <c r="J203" i="54"/>
  <c r="J195" i="54"/>
  <c r="J187" i="54"/>
  <c r="G233" i="54"/>
  <c r="E103" i="127"/>
  <c r="D4" i="126"/>
  <c r="K25" i="100"/>
  <c r="K201" i="100" s="1"/>
  <c r="B39" i="102"/>
  <c r="D25" i="103"/>
  <c r="D21" i="103"/>
  <c r="D17" i="103"/>
  <c r="D13" i="103"/>
  <c r="C14" i="100"/>
  <c r="C190" i="100" s="1"/>
  <c r="B190" i="100" s="1"/>
  <c r="C26" i="100"/>
  <c r="C202" i="100" s="1"/>
  <c r="B202" i="100" s="1"/>
  <c r="C20" i="100"/>
  <c r="C196" i="100" s="1"/>
  <c r="B196" i="100" s="1"/>
  <c r="C5" i="100"/>
  <c r="C181" i="100" s="1"/>
  <c r="D2" i="125"/>
  <c r="K233" i="54"/>
  <c r="E95" i="126"/>
  <c r="D44" i="126"/>
  <c r="B120" i="126"/>
  <c r="E73" i="126"/>
  <c r="E43" i="126"/>
  <c r="E38" i="126"/>
  <c r="D95" i="126"/>
  <c r="E4" i="126"/>
  <c r="E91" i="126"/>
  <c r="E116" i="126"/>
  <c r="E15" i="126"/>
  <c r="B152" i="126"/>
  <c r="C87" i="127"/>
  <c r="E74" i="126"/>
  <c r="E28" i="126"/>
  <c r="E64" i="126"/>
  <c r="E59" i="126"/>
  <c r="E134" i="126"/>
  <c r="D24" i="126"/>
  <c r="E56" i="126"/>
  <c r="E77" i="126"/>
  <c r="D82" i="126"/>
  <c r="D86" i="126"/>
  <c r="D125" i="126"/>
  <c r="D139" i="126"/>
  <c r="D160" i="126"/>
  <c r="D174" i="126"/>
  <c r="D63" i="126"/>
  <c r="E105" i="126"/>
  <c r="C57" i="126"/>
  <c r="P29" i="43"/>
  <c r="R33" i="43"/>
  <c r="R25" i="43"/>
  <c r="P31" i="43"/>
  <c r="P35" i="43"/>
  <c r="R43" i="43"/>
  <c r="R39" i="43"/>
  <c r="L31" i="43"/>
  <c r="L34" i="43"/>
  <c r="R41" i="43"/>
  <c r="R37" i="43"/>
  <c r="L26" i="43"/>
  <c r="L45" i="43"/>
  <c r="R26" i="43"/>
  <c r="R45" i="43"/>
  <c r="R44" i="43"/>
  <c r="L44" i="43"/>
  <c r="L43" i="43"/>
  <c r="R27" i="43"/>
  <c r="L42" i="43"/>
  <c r="L37" i="43"/>
  <c r="L41" i="43"/>
  <c r="L39" i="43"/>
  <c r="L29" i="43"/>
  <c r="L35" i="43"/>
  <c r="L38" i="43"/>
  <c r="L46" i="43"/>
  <c r="L25" i="43"/>
  <c r="L28" i="43"/>
  <c r="L32" i="43"/>
  <c r="L33" i="43"/>
  <c r="L36" i="43"/>
  <c r="L40" i="43"/>
  <c r="L30" i="43"/>
  <c r="V56" i="47"/>
  <c r="E9" i="126"/>
  <c r="E60" i="126"/>
  <c r="C30" i="126"/>
  <c r="C49" i="126" s="1"/>
  <c r="E86" i="126"/>
  <c r="D121" i="126"/>
  <c r="D129" i="126"/>
  <c r="D155" i="126"/>
  <c r="E72" i="126"/>
  <c r="E119" i="126"/>
  <c r="D159" i="126"/>
  <c r="I232" i="93"/>
  <c r="I231" i="93"/>
  <c r="I223" i="93"/>
  <c r="I222" i="93"/>
  <c r="I221" i="93"/>
  <c r="I215" i="93"/>
  <c r="I213" i="93"/>
  <c r="I207" i="93"/>
  <c r="I205" i="93"/>
  <c r="I199" i="93"/>
  <c r="I197" i="93"/>
  <c r="I191" i="93"/>
  <c r="K22" i="100"/>
  <c r="K198" i="100" s="1"/>
  <c r="K8" i="100"/>
  <c r="K184" i="100" s="1"/>
  <c r="G233" i="93"/>
  <c r="D145" i="126"/>
  <c r="B71" i="127"/>
  <c r="J31" i="100"/>
  <c r="J207" i="100" s="1"/>
  <c r="J15" i="100"/>
  <c r="J191" i="100" s="1"/>
  <c r="J23" i="100"/>
  <c r="K55" i="100"/>
  <c r="K231" i="100" s="1"/>
  <c r="K42" i="100"/>
  <c r="K218" i="100" s="1"/>
  <c r="K43" i="100"/>
  <c r="K219" i="100" s="1"/>
  <c r="K53" i="100"/>
  <c r="K229" i="100" s="1"/>
  <c r="D35" i="126"/>
  <c r="D135" i="126"/>
  <c r="E140" i="126"/>
  <c r="D62" i="126"/>
  <c r="E90" i="126"/>
  <c r="D195" i="126"/>
  <c r="B10" i="126"/>
  <c r="D23" i="126"/>
  <c r="D34" i="126"/>
  <c r="B65" i="126"/>
  <c r="D134" i="126"/>
  <c r="E44" i="126"/>
  <c r="E25" i="126"/>
  <c r="D83" i="126"/>
  <c r="E26" i="126"/>
  <c r="E69" i="126"/>
  <c r="D84" i="126"/>
  <c r="D88" i="126"/>
  <c r="D118" i="126"/>
  <c r="D127" i="126"/>
  <c r="E137" i="126"/>
  <c r="D141" i="126"/>
  <c r="D158" i="126"/>
  <c r="D178" i="126"/>
  <c r="E121" i="126"/>
  <c r="D105" i="126"/>
  <c r="D77" i="126"/>
  <c r="D8" i="126"/>
  <c r="E42" i="126"/>
  <c r="D72" i="126"/>
  <c r="D90" i="126"/>
  <c r="E94" i="126"/>
  <c r="D173" i="126"/>
  <c r="D182" i="126"/>
  <c r="D180" i="126"/>
  <c r="D28" i="126"/>
  <c r="E82" i="126"/>
  <c r="D29" i="126"/>
  <c r="E139" i="126"/>
  <c r="E35" i="126"/>
  <c r="E7" i="126"/>
  <c r="E67" i="126"/>
  <c r="C70" i="126"/>
  <c r="E76" i="126"/>
  <c r="D67" i="126"/>
  <c r="B70" i="126"/>
  <c r="E135" i="126"/>
  <c r="D56" i="126"/>
  <c r="E5" i="126"/>
  <c r="C120" i="126"/>
  <c r="E8" i="126"/>
  <c r="E3" i="126"/>
  <c r="D94" i="126"/>
  <c r="E125" i="126"/>
  <c r="D183" i="126"/>
  <c r="C61" i="126"/>
  <c r="C199" i="126"/>
  <c r="D55" i="126"/>
  <c r="D80" i="126"/>
  <c r="D85" i="126"/>
  <c r="D106" i="126"/>
  <c r="D119" i="126"/>
  <c r="E124" i="126"/>
  <c r="D128" i="126"/>
  <c r="E138" i="126"/>
  <c r="E145" i="126"/>
  <c r="E97" i="126"/>
  <c r="E46" i="126"/>
  <c r="D5" i="126"/>
  <c r="E11" i="126"/>
  <c r="C161" i="126"/>
  <c r="D192" i="126"/>
  <c r="E34" i="126"/>
  <c r="D25" i="126"/>
  <c r="D89" i="126"/>
  <c r="E118" i="126"/>
  <c r="D32" i="126"/>
  <c r="E29" i="126"/>
  <c r="E141" i="126"/>
  <c r="E127" i="126"/>
  <c r="B157" i="126"/>
  <c r="E88" i="126"/>
  <c r="G6" i="126"/>
  <c r="D140" i="126"/>
  <c r="E32" i="126"/>
  <c r="D11" i="126"/>
  <c r="C99" i="126"/>
  <c r="E45" i="126"/>
  <c r="B57" i="126"/>
  <c r="D74" i="126"/>
  <c r="E92" i="126"/>
  <c r="D164" i="126"/>
  <c r="D177" i="126"/>
  <c r="D189" i="126"/>
  <c r="D69" i="126"/>
  <c r="E83" i="126"/>
  <c r="D123" i="126"/>
  <c r="D132" i="126"/>
  <c r="E133" i="126"/>
  <c r="E106" i="126"/>
  <c r="D79" i="126"/>
  <c r="D137" i="126"/>
  <c r="D9" i="126"/>
  <c r="D59" i="126"/>
  <c r="D13" i="126"/>
  <c r="E23" i="126"/>
  <c r="C50" i="126"/>
  <c r="D27" i="126"/>
  <c r="D40" i="126"/>
  <c r="D66" i="126"/>
  <c r="C65" i="126"/>
  <c r="D71" i="126"/>
  <c r="D75" i="126"/>
  <c r="E78" i="126"/>
  <c r="D87" i="126"/>
  <c r="D93" i="126"/>
  <c r="C115" i="126"/>
  <c r="D122" i="126"/>
  <c r="E126" i="126"/>
  <c r="D130" i="126"/>
  <c r="D156" i="126"/>
  <c r="H6" i="126"/>
  <c r="D168" i="126"/>
  <c r="D179" i="126"/>
  <c r="D194" i="126"/>
  <c r="D31" i="126"/>
  <c r="D163" i="126"/>
  <c r="D176" i="126"/>
  <c r="D191" i="126"/>
  <c r="B58" i="127"/>
  <c r="B62" i="127"/>
  <c r="E87" i="126"/>
  <c r="E71" i="126"/>
  <c r="D42" i="126"/>
  <c r="E80" i="126"/>
  <c r="B61" i="126"/>
  <c r="D124" i="126"/>
  <c r="E96" i="126"/>
  <c r="B87" i="127"/>
  <c r="B161" i="126"/>
  <c r="E27" i="126"/>
  <c r="E58" i="126"/>
  <c r="E68" i="126"/>
  <c r="E40" i="126"/>
  <c r="D60" i="126"/>
  <c r="C157" i="126"/>
  <c r="E55" i="126"/>
  <c r="D78" i="126"/>
  <c r="D58" i="126"/>
  <c r="D64" i="126"/>
  <c r="E85" i="126"/>
  <c r="D22" i="126"/>
  <c r="D26" i="126"/>
  <c r="D126" i="126"/>
  <c r="D7" i="126"/>
  <c r="D138" i="126"/>
  <c r="D92" i="126"/>
  <c r="B6" i="126"/>
  <c r="E54" i="126"/>
  <c r="C6" i="126"/>
  <c r="Y234" i="116"/>
  <c r="Y233" i="116"/>
  <c r="E93" i="127"/>
  <c r="E96" i="127" s="1"/>
  <c r="D93" i="127"/>
  <c r="C93" i="127"/>
  <c r="C96" i="127" s="1"/>
  <c r="D96" i="127"/>
  <c r="G233" i="114"/>
  <c r="G182" i="114"/>
  <c r="K25" i="102"/>
  <c r="K36" i="102"/>
  <c r="AA183" i="69"/>
  <c r="AA184" i="69" s="1"/>
  <c r="AA186" i="69"/>
  <c r="AB183" i="69"/>
  <c r="AB184" i="69" s="1"/>
  <c r="AB186" i="69"/>
  <c r="X174" i="69"/>
  <c r="X56" i="69" s="1"/>
  <c r="D104" i="126"/>
  <c r="F4" i="127"/>
  <c r="I104" i="126"/>
  <c r="D154" i="126"/>
  <c r="C62" i="127"/>
  <c r="E58" i="127"/>
  <c r="D58" i="127"/>
  <c r="C58" i="127"/>
  <c r="B190" i="126"/>
  <c r="B39" i="126"/>
  <c r="F174" i="72"/>
  <c r="X174" i="120"/>
  <c r="X56" i="120" s="1"/>
  <c r="X56" i="79"/>
  <c r="M205" i="79"/>
  <c r="C190" i="126"/>
  <c r="C39" i="126"/>
  <c r="M198" i="79"/>
  <c r="M197" i="79"/>
  <c r="D50" i="127"/>
  <c r="B98" i="127"/>
  <c r="E71" i="127"/>
  <c r="B184" i="126"/>
  <c r="B181" i="126" s="1"/>
  <c r="B198" i="126" s="1"/>
  <c r="B33" i="126"/>
  <c r="D33" i="126" s="1"/>
  <c r="F56" i="92"/>
  <c r="F182" i="114"/>
  <c r="I115" i="114"/>
  <c r="B172" i="126"/>
  <c r="B21" i="126"/>
  <c r="I56" i="59"/>
  <c r="F232" i="59"/>
  <c r="F231" i="59"/>
  <c r="F230" i="59"/>
  <c r="F225" i="59"/>
  <c r="F224" i="59"/>
  <c r="F223" i="59"/>
  <c r="F222" i="59"/>
  <c r="F221" i="59"/>
  <c r="F217" i="59"/>
  <c r="F216" i="59"/>
  <c r="F215" i="59"/>
  <c r="F214" i="59"/>
  <c r="F213" i="59"/>
  <c r="C22" i="127" a="1"/>
  <c r="C22" i="127" s="1"/>
  <c r="C20" i="127" s="1"/>
  <c r="F208" i="59"/>
  <c r="F207" i="59"/>
  <c r="F206" i="59"/>
  <c r="E22" i="127" a="1"/>
  <c r="E22" i="127" s="1"/>
  <c r="E20" i="127" s="1"/>
  <c r="F205" i="59"/>
  <c r="F22" i="127" a="1"/>
  <c r="F22" i="127" s="1"/>
  <c r="F20" i="127" s="1"/>
  <c r="C172" i="126"/>
  <c r="C21" i="126"/>
  <c r="I21" i="126"/>
  <c r="F201" i="59"/>
  <c r="F200" i="59"/>
  <c r="F199" i="59"/>
  <c r="D22" i="127" a="1"/>
  <c r="D22" i="127" s="1"/>
  <c r="D20" i="127" s="1"/>
  <c r="F198" i="59"/>
  <c r="B22" i="127" a="1"/>
  <c r="B22" i="127" s="1"/>
  <c r="B20" i="127" s="1"/>
  <c r="F197" i="59"/>
  <c r="F193" i="59"/>
  <c r="F192" i="59"/>
  <c r="F191" i="59"/>
  <c r="F190" i="59"/>
  <c r="F184" i="59"/>
  <c r="F183" i="59"/>
  <c r="F182" i="59"/>
  <c r="C71" i="127"/>
  <c r="E119" i="127"/>
  <c r="D119" i="127"/>
  <c r="E135" i="127"/>
  <c r="B188" i="126"/>
  <c r="B37" i="126"/>
  <c r="C38" i="127" a="1"/>
  <c r="C38" i="127" s="1"/>
  <c r="E38" i="127" a="1"/>
  <c r="E38" i="127" s="1"/>
  <c r="F205" i="67"/>
  <c r="F38" i="127" a="1"/>
  <c r="F38" i="127" s="1"/>
  <c r="C188" i="126"/>
  <c r="C37" i="126"/>
  <c r="I37" i="126"/>
  <c r="D38" i="127" a="1"/>
  <c r="D38" i="127" s="1"/>
  <c r="F198" i="67"/>
  <c r="B38" i="127" a="1"/>
  <c r="B38" i="127" s="1"/>
  <c r="F197" i="67"/>
  <c r="F182" i="67"/>
  <c r="F56" i="67"/>
  <c r="E87" i="127"/>
  <c r="D87" i="127"/>
  <c r="D135" i="127"/>
  <c r="C135" i="127"/>
  <c r="B187" i="126"/>
  <c r="B36" i="126"/>
  <c r="C37" i="127" a="1"/>
  <c r="C37" i="127" s="1"/>
  <c r="E37" i="127" a="1"/>
  <c r="E37" i="127" s="1"/>
  <c r="F205" i="66"/>
  <c r="F37" i="127" a="1"/>
  <c r="F37" i="127" s="1"/>
  <c r="C187" i="126"/>
  <c r="C36" i="126"/>
  <c r="D37" i="127" a="1"/>
  <c r="D37" i="127" s="1"/>
  <c r="F198" i="66"/>
  <c r="B37" i="127" a="1"/>
  <c r="B37" i="127" s="1"/>
  <c r="F197" i="66"/>
  <c r="F182" i="66"/>
  <c r="F56" i="66"/>
  <c r="C136" i="126"/>
  <c r="F56" i="93"/>
  <c r="B16" i="126"/>
  <c r="E15" i="127"/>
  <c r="X205" i="62"/>
  <c r="F15" i="127"/>
  <c r="C167" i="126"/>
  <c r="C16" i="126"/>
  <c r="I16" i="126"/>
  <c r="X198" i="62"/>
  <c r="X197" i="62"/>
  <c r="X56" i="62"/>
  <c r="X182" i="62"/>
  <c r="E66" i="127"/>
  <c r="D66" i="127"/>
  <c r="C66" i="127"/>
  <c r="E114" i="127"/>
  <c r="D114" i="127"/>
  <c r="AM233" i="116"/>
  <c r="BI233" i="116" s="1"/>
  <c r="AH233" i="116"/>
  <c r="AA231" i="116"/>
  <c r="AA224" i="116"/>
  <c r="AA223" i="116"/>
  <c r="AA216" i="116"/>
  <c r="AA184" i="116"/>
  <c r="AA198" i="116"/>
  <c r="AA214" i="116"/>
  <c r="AA230" i="116"/>
  <c r="AA205" i="116"/>
  <c r="AA213" i="116"/>
  <c r="AQ233" i="116"/>
  <c r="BM233" i="116" s="1"/>
  <c r="AB217" i="116"/>
  <c r="AB223" i="116"/>
  <c r="B171" i="126"/>
  <c r="B20" i="126"/>
  <c r="V56" i="56"/>
  <c r="V233" i="56" s="1"/>
  <c r="W56" i="56"/>
  <c r="W233" i="56" s="1"/>
  <c r="C171" i="126"/>
  <c r="C20" i="126"/>
  <c r="X56" i="58"/>
  <c r="K14" i="100"/>
  <c r="K190" i="100" s="1"/>
  <c r="K51" i="100"/>
  <c r="K227" i="100" s="1"/>
  <c r="K20" i="100"/>
  <c r="K196" i="100" s="1"/>
  <c r="K31" i="100"/>
  <c r="K207" i="100" s="1"/>
  <c r="K28" i="102"/>
  <c r="K34" i="102"/>
  <c r="K35" i="102"/>
  <c r="K33" i="102"/>
  <c r="K38" i="102"/>
  <c r="K31" i="102"/>
  <c r="K26" i="102"/>
  <c r="K27" i="102"/>
  <c r="K29" i="102"/>
  <c r="K30" i="102"/>
  <c r="K39" i="102"/>
  <c r="K42" i="102"/>
  <c r="K37" i="100"/>
  <c r="K213" i="100" s="1"/>
  <c r="K32" i="100"/>
  <c r="K208" i="100" s="1"/>
  <c r="K41" i="102"/>
  <c r="D3" i="126"/>
  <c r="F93" i="127"/>
  <c r="F87" i="127"/>
  <c r="F71" i="127"/>
  <c r="F98" i="127"/>
  <c r="F66" i="127"/>
  <c r="F58" i="127"/>
  <c r="F135" i="127"/>
  <c r="F119" i="127"/>
  <c r="F114" i="127"/>
  <c r="D45" i="126"/>
  <c r="C81" i="126"/>
  <c r="D97" i="126"/>
  <c r="F55" i="127"/>
  <c r="D103" i="127"/>
  <c r="D54" i="126"/>
  <c r="C8" i="100"/>
  <c r="C184" i="100" s="1"/>
  <c r="K108" i="100"/>
  <c r="K49" i="100" s="1"/>
  <c r="K225" i="100" s="1"/>
  <c r="C49" i="100"/>
  <c r="C225" i="100" s="1"/>
  <c r="B225" i="100" s="1"/>
  <c r="C30" i="100"/>
  <c r="C206" i="100" s="1"/>
  <c r="B206" i="100" s="1"/>
  <c r="K89" i="100"/>
  <c r="K30" i="100" s="1"/>
  <c r="K206" i="100" s="1"/>
  <c r="K78" i="100"/>
  <c r="K19" i="100" s="1"/>
  <c r="K195" i="100" s="1"/>
  <c r="C19" i="100"/>
  <c r="C195" i="100" s="1"/>
  <c r="B195" i="100" s="1"/>
  <c r="C10" i="100"/>
  <c r="C186" i="100" s="1"/>
  <c r="K69" i="100"/>
  <c r="K10" i="100" s="1"/>
  <c r="K186" i="100" s="1"/>
  <c r="C54" i="100"/>
  <c r="K172" i="100"/>
  <c r="C21" i="100"/>
  <c r="C197" i="100" s="1"/>
  <c r="B197" i="100" s="1"/>
  <c r="K99" i="100"/>
  <c r="K40" i="100" s="1"/>
  <c r="K216" i="100" s="1"/>
  <c r="C40" i="100"/>
  <c r="C216" i="100" s="1"/>
  <c r="K28" i="100"/>
  <c r="K204" i="100" s="1"/>
  <c r="K68" i="100"/>
  <c r="K9" i="100" s="1"/>
  <c r="K185" i="100" s="1"/>
  <c r="C9" i="100"/>
  <c r="C185" i="100" s="1"/>
  <c r="C53" i="100"/>
  <c r="C229" i="100" s="1"/>
  <c r="B229" i="100" s="1"/>
  <c r="C33" i="100"/>
  <c r="C209" i="100" s="1"/>
  <c r="B209" i="100" s="1"/>
  <c r="K92" i="100"/>
  <c r="K33" i="100" s="1"/>
  <c r="K209" i="100" s="1"/>
  <c r="K124" i="100"/>
  <c r="K6" i="100" s="1"/>
  <c r="K182" i="100" s="1"/>
  <c r="C6" i="100"/>
  <c r="C182" i="100" s="1"/>
  <c r="K27" i="100"/>
  <c r="K203" i="100" s="1"/>
  <c r="C16" i="100"/>
  <c r="C192" i="100" s="1"/>
  <c r="B192" i="100" s="1"/>
  <c r="K75" i="100"/>
  <c r="K16" i="100" s="1"/>
  <c r="K192" i="100" s="1"/>
  <c r="C13" i="100"/>
  <c r="C189" i="100" s="1"/>
  <c r="B189" i="100" s="1"/>
  <c r="K131" i="100"/>
  <c r="K13" i="100" s="1"/>
  <c r="K189" i="100" s="1"/>
  <c r="D24" i="103"/>
  <c r="D16" i="103"/>
  <c r="D12" i="103"/>
  <c r="K26" i="100"/>
  <c r="K202" i="100" s="1"/>
  <c r="K5" i="100"/>
  <c r="K181" i="100" s="1"/>
  <c r="K44" i="100"/>
  <c r="K220" i="100" s="1"/>
  <c r="C27" i="100"/>
  <c r="C203" i="100" s="1"/>
  <c r="B203" i="100" s="1"/>
  <c r="K97" i="100"/>
  <c r="K38" i="100" s="1"/>
  <c r="K214" i="100" s="1"/>
  <c r="C15" i="100"/>
  <c r="C191" i="100" s="1"/>
  <c r="B191" i="100" s="1"/>
  <c r="C32" i="100"/>
  <c r="C208" i="100" s="1"/>
  <c r="B208" i="100" s="1"/>
  <c r="C55" i="127"/>
  <c r="K63" i="100"/>
  <c r="K4" i="100" s="1"/>
  <c r="K180" i="100" s="1"/>
  <c r="F103" i="127"/>
  <c r="E55" i="127"/>
  <c r="B34" i="127" a="1"/>
  <c r="B34" i="127" s="1"/>
  <c r="B31" i="127" s="1"/>
  <c r="F34" i="127" a="1"/>
  <c r="F34" i="127" s="1"/>
  <c r="F31" i="127" s="1"/>
  <c r="E34" i="127" a="1"/>
  <c r="E34" i="127" s="1"/>
  <c r="E31" i="127" s="1"/>
  <c r="F198" i="92"/>
  <c r="E84" i="126"/>
  <c r="C184" i="126"/>
  <c r="C82" i="127"/>
  <c r="C97" i="127" s="1"/>
  <c r="F130" i="127"/>
  <c r="F141" i="127" s="1"/>
  <c r="F184" i="92"/>
  <c r="B130" i="127"/>
  <c r="B141" i="127" s="1"/>
  <c r="D130" i="127"/>
  <c r="D141" i="127" s="1"/>
  <c r="B82" i="127"/>
  <c r="B97" i="127" s="1"/>
  <c r="F82" i="127"/>
  <c r="F97" i="127" s="1"/>
  <c r="E82" i="127"/>
  <c r="E97" i="127" s="1"/>
  <c r="C10" i="126"/>
  <c r="B98" i="126"/>
  <c r="C98" i="126"/>
  <c r="C149" i="126"/>
  <c r="B81" i="126"/>
  <c r="G102" i="126"/>
  <c r="B131" i="126"/>
  <c r="B148" i="126" s="1"/>
  <c r="B149" i="126"/>
  <c r="B50" i="126"/>
  <c r="D18" i="126"/>
  <c r="E18" i="126"/>
  <c r="B99" i="126"/>
  <c r="D46" i="126"/>
  <c r="D96" i="126"/>
  <c r="B115" i="126"/>
  <c r="E117" i="126"/>
  <c r="D117" i="126"/>
  <c r="I43" i="126"/>
  <c r="I63" i="126"/>
  <c r="I24" i="126"/>
  <c r="I89" i="126"/>
  <c r="I136" i="126"/>
  <c r="D133" i="126"/>
  <c r="I81" i="126"/>
  <c r="I127" i="126"/>
  <c r="I119" i="126"/>
  <c r="F7" i="127"/>
  <c r="F50" i="127"/>
  <c r="F42" i="127"/>
  <c r="F96" i="127"/>
  <c r="F45" i="127"/>
  <c r="F152" i="127" s="1"/>
  <c r="F62" i="127"/>
  <c r="E42" i="127"/>
  <c r="E142" i="127"/>
  <c r="E7" i="127"/>
  <c r="E62" i="127"/>
  <c r="E4" i="127"/>
  <c r="E50" i="127"/>
  <c r="D31" i="127"/>
  <c r="D82" i="127"/>
  <c r="D97" i="127" s="1"/>
  <c r="D55" i="127"/>
  <c r="D142" i="127"/>
  <c r="D42" i="127"/>
  <c r="D45" i="127" s="1"/>
  <c r="D159" i="127" s="1"/>
  <c r="D71" i="127"/>
  <c r="D15" i="127"/>
  <c r="D62" i="127"/>
  <c r="D4" i="127"/>
  <c r="D7" i="127"/>
  <c r="C4" i="127"/>
  <c r="C31" i="127"/>
  <c r="C42" i="127"/>
  <c r="C45" i="127" s="1"/>
  <c r="C155" i="127" s="1"/>
  <c r="C114" i="127"/>
  <c r="C7" i="127"/>
  <c r="C50" i="127"/>
  <c r="C15" i="127"/>
  <c r="C119" i="127"/>
  <c r="C130" i="127"/>
  <c r="C141" i="127" s="1"/>
  <c r="C103" i="127"/>
  <c r="B119" i="127"/>
  <c r="B11" i="127"/>
  <c r="B45" i="127"/>
  <c r="B164" i="127" s="1"/>
  <c r="B103" i="127"/>
  <c r="B15" i="127"/>
  <c r="B50" i="127"/>
  <c r="B93" i="127"/>
  <c r="B96" i="127" s="1"/>
  <c r="B55" i="127"/>
  <c r="B66" i="127"/>
  <c r="E48" i="126" l="1"/>
  <c r="B199" i="126"/>
  <c r="AC205" i="116"/>
  <c r="B36" i="127"/>
  <c r="D170" i="127"/>
  <c r="F36" i="127"/>
  <c r="D158" i="127"/>
  <c r="C162" i="127"/>
  <c r="F148" i="127"/>
  <c r="X36" i="83"/>
  <c r="D105" i="72"/>
  <c r="D46" i="72" s="1"/>
  <c r="D223" i="72" s="1"/>
  <c r="V105" i="120"/>
  <c r="V46" i="120" s="1"/>
  <c r="V223" i="120" s="1"/>
  <c r="V47" i="83"/>
  <c r="J224" i="83" s="1"/>
  <c r="V105" i="115"/>
  <c r="V46" i="115" s="1"/>
  <c r="U104" i="120"/>
  <c r="U45" i="120" s="1"/>
  <c r="C104" i="72"/>
  <c r="C45" i="72" s="1"/>
  <c r="C222" i="72" s="1"/>
  <c r="U46" i="83"/>
  <c r="U104" i="115"/>
  <c r="U45" i="115" s="1"/>
  <c r="W85" i="120"/>
  <c r="W26" i="120" s="1"/>
  <c r="W203" i="120" s="1"/>
  <c r="W85" i="115"/>
  <c r="W26" i="115" s="1"/>
  <c r="E85" i="72"/>
  <c r="E26" i="72" s="1"/>
  <c r="E203" i="72" s="1"/>
  <c r="W27" i="83"/>
  <c r="K204" i="83" s="1"/>
  <c r="C81" i="72"/>
  <c r="C22" i="72" s="1"/>
  <c r="U81" i="120"/>
  <c r="U22" i="120" s="1"/>
  <c r="U199" i="120" s="1"/>
  <c r="V45" i="83"/>
  <c r="J222" i="83" s="1"/>
  <c r="V103" i="115"/>
  <c r="V44" i="115" s="1"/>
  <c r="D103" i="72"/>
  <c r="D44" i="72" s="1"/>
  <c r="D221" i="72" s="1"/>
  <c r="V103" i="120"/>
  <c r="V44" i="120" s="1"/>
  <c r="V221" i="120" s="1"/>
  <c r="X20" i="83"/>
  <c r="F78" i="72"/>
  <c r="F19" i="72" s="1"/>
  <c r="T73" i="115"/>
  <c r="T14" i="115" s="1"/>
  <c r="T15" i="83"/>
  <c r="H192" i="83" s="1"/>
  <c r="I73" i="101"/>
  <c r="I14" i="101" s="1"/>
  <c r="B73" i="72"/>
  <c r="B14" i="72" s="1"/>
  <c r="B191" i="72" s="1"/>
  <c r="T73" i="120"/>
  <c r="T14" i="120" s="1"/>
  <c r="T191" i="120" s="1"/>
  <c r="B214" i="72"/>
  <c r="U23" i="83"/>
  <c r="X70" i="120"/>
  <c r="X11" i="120" s="1"/>
  <c r="X78" i="120"/>
  <c r="X19" i="120" s="1"/>
  <c r="D82" i="72"/>
  <c r="D23" i="72" s="1"/>
  <c r="D200" i="72" s="1"/>
  <c r="V24" i="83"/>
  <c r="J201" i="83" s="1"/>
  <c r="V82" i="120"/>
  <c r="V23" i="120" s="1"/>
  <c r="V200" i="120" s="1"/>
  <c r="V82" i="115"/>
  <c r="V23" i="115" s="1"/>
  <c r="W107" i="120"/>
  <c r="W48" i="120" s="1"/>
  <c r="W49" i="83"/>
  <c r="E107" i="72"/>
  <c r="E48" i="72" s="1"/>
  <c r="W107" i="115"/>
  <c r="W48" i="115" s="1"/>
  <c r="X52" i="83"/>
  <c r="F110" i="72"/>
  <c r="F51" i="72" s="1"/>
  <c r="V71" i="120"/>
  <c r="V12" i="120" s="1"/>
  <c r="V189" i="120" s="1"/>
  <c r="V13" i="83"/>
  <c r="J190" i="83" s="1"/>
  <c r="D71" i="72"/>
  <c r="D12" i="72" s="1"/>
  <c r="D189" i="72" s="1"/>
  <c r="V71" i="115"/>
  <c r="V12" i="115" s="1"/>
  <c r="J25" i="101"/>
  <c r="J201" i="101" s="1"/>
  <c r="C75" i="72"/>
  <c r="C16" i="72" s="1"/>
  <c r="C193" i="72" s="1"/>
  <c r="U17" i="83"/>
  <c r="W71" i="120"/>
  <c r="W12" i="120" s="1"/>
  <c r="W189" i="120" s="1"/>
  <c r="E71" i="72"/>
  <c r="E12" i="72" s="1"/>
  <c r="E189" i="72" s="1"/>
  <c r="W71" i="115"/>
  <c r="W12" i="115" s="1"/>
  <c r="W13" i="83"/>
  <c r="K190" i="83" s="1"/>
  <c r="V93" i="115"/>
  <c r="V34" i="115" s="1"/>
  <c r="D93" i="72"/>
  <c r="D34" i="72" s="1"/>
  <c r="V35" i="83"/>
  <c r="V93" i="120"/>
  <c r="V34" i="120" s="1"/>
  <c r="V109" i="115"/>
  <c r="V50" i="115" s="1"/>
  <c r="V109" i="120"/>
  <c r="V50" i="120" s="1"/>
  <c r="D109" i="72"/>
  <c r="D50" i="72" s="1"/>
  <c r="V51" i="83"/>
  <c r="V17" i="83"/>
  <c r="V75" i="120"/>
  <c r="V16" i="120" s="1"/>
  <c r="D75" i="72"/>
  <c r="D16" i="72" s="1"/>
  <c r="D193" i="72" s="1"/>
  <c r="V75" i="115"/>
  <c r="V16" i="115" s="1"/>
  <c r="U68" i="120"/>
  <c r="U9" i="120" s="1"/>
  <c r="U186" i="120" s="1"/>
  <c r="C68" i="72"/>
  <c r="C9" i="72" s="1"/>
  <c r="C186" i="72" s="1"/>
  <c r="U10" i="83"/>
  <c r="I187" i="83" s="1"/>
  <c r="U68" i="115"/>
  <c r="U9" i="115" s="1"/>
  <c r="U18" i="83"/>
  <c r="U76" i="120"/>
  <c r="U17" i="120" s="1"/>
  <c r="C76" i="72"/>
  <c r="C17" i="72" s="1"/>
  <c r="U76" i="115"/>
  <c r="U17" i="115" s="1"/>
  <c r="W6" i="83"/>
  <c r="W64" i="115"/>
  <c r="W5" i="115" s="1"/>
  <c r="W64" i="120"/>
  <c r="W5" i="120" s="1"/>
  <c r="E64" i="72"/>
  <c r="E5" i="72" s="1"/>
  <c r="B96" i="72"/>
  <c r="B37" i="72" s="1"/>
  <c r="T96" i="120"/>
  <c r="T37" i="120" s="1"/>
  <c r="T38" i="83"/>
  <c r="I96" i="101"/>
  <c r="I37" i="101" s="1"/>
  <c r="T96" i="115"/>
  <c r="T37" i="115" s="1"/>
  <c r="V26" i="83"/>
  <c r="J203" i="83" s="1"/>
  <c r="V84" i="120"/>
  <c r="V25" i="120" s="1"/>
  <c r="V202" i="120" s="1"/>
  <c r="D84" i="72"/>
  <c r="D25" i="72" s="1"/>
  <c r="D202" i="72" s="1"/>
  <c r="V84" i="115"/>
  <c r="V25" i="115" s="1"/>
  <c r="U86" i="115"/>
  <c r="U27" i="115" s="1"/>
  <c r="U86" i="120"/>
  <c r="U27" i="120" s="1"/>
  <c r="C86" i="72"/>
  <c r="C27" i="72" s="1"/>
  <c r="U28" i="83"/>
  <c r="W48" i="83"/>
  <c r="K225" i="83" s="1"/>
  <c r="W106" i="115"/>
  <c r="W47" i="115" s="1"/>
  <c r="E106" i="72"/>
  <c r="E47" i="72" s="1"/>
  <c r="E224" i="72" s="1"/>
  <c r="W106" i="120"/>
  <c r="W47" i="120" s="1"/>
  <c r="W224" i="120" s="1"/>
  <c r="W77" i="120"/>
  <c r="W18" i="120" s="1"/>
  <c r="W195" i="120" s="1"/>
  <c r="W77" i="115"/>
  <c r="W18" i="115" s="1"/>
  <c r="E77" i="72"/>
  <c r="E18" i="72" s="1"/>
  <c r="E195" i="72" s="1"/>
  <c r="W19" i="83"/>
  <c r="K196" i="83" s="1"/>
  <c r="B83" i="72"/>
  <c r="B24" i="72" s="1"/>
  <c r="T83" i="115"/>
  <c r="T24" i="115" s="1"/>
  <c r="T25" i="83"/>
  <c r="T83" i="120"/>
  <c r="T24" i="120" s="1"/>
  <c r="I83" i="101"/>
  <c r="I24" i="101" s="1"/>
  <c r="V107" i="120"/>
  <c r="V48" i="120" s="1"/>
  <c r="V225" i="120" s="1"/>
  <c r="V49" i="83"/>
  <c r="J226" i="83" s="1"/>
  <c r="D107" i="72"/>
  <c r="D48" i="72" s="1"/>
  <c r="D225" i="72" s="1"/>
  <c r="V107" i="115"/>
  <c r="V48" i="115" s="1"/>
  <c r="U87" i="115"/>
  <c r="U28" i="115" s="1"/>
  <c r="C87" i="72"/>
  <c r="C28" i="72" s="1"/>
  <c r="U87" i="120"/>
  <c r="U28" i="120" s="1"/>
  <c r="U29" i="83"/>
  <c r="F70" i="72"/>
  <c r="F11" i="72" s="1"/>
  <c r="X12" i="83"/>
  <c r="V69" i="115"/>
  <c r="V10" i="115" s="1"/>
  <c r="V11" i="83"/>
  <c r="J188" i="83" s="1"/>
  <c r="V69" i="120"/>
  <c r="V10" i="120" s="1"/>
  <c r="V187" i="120" s="1"/>
  <c r="D69" i="72"/>
  <c r="D10" i="72" s="1"/>
  <c r="D187" i="72" s="1"/>
  <c r="W93" i="120"/>
  <c r="W34" i="120" s="1"/>
  <c r="E93" i="72"/>
  <c r="E34" i="72" s="1"/>
  <c r="E211" i="72" s="1"/>
  <c r="W35" i="83"/>
  <c r="W93" i="115"/>
  <c r="W34" i="115" s="1"/>
  <c r="J16" i="101"/>
  <c r="J192" i="101" s="1"/>
  <c r="W78" i="115"/>
  <c r="W19" i="115" s="1"/>
  <c r="E78" i="72"/>
  <c r="E19" i="72" s="1"/>
  <c r="E196" i="72" s="1"/>
  <c r="V73" i="115"/>
  <c r="V14" i="115" s="1"/>
  <c r="D73" i="72"/>
  <c r="D14" i="72" s="1"/>
  <c r="V15" i="83"/>
  <c r="V73" i="120"/>
  <c r="V14" i="120" s="1"/>
  <c r="U80" i="120"/>
  <c r="U21" i="120" s="1"/>
  <c r="U80" i="115"/>
  <c r="U21" i="115" s="1"/>
  <c r="U22" i="83"/>
  <c r="I199" i="83" s="1"/>
  <c r="C80" i="72"/>
  <c r="C21" i="72" s="1"/>
  <c r="U111" i="115"/>
  <c r="U52" i="115" s="1"/>
  <c r="U111" i="120"/>
  <c r="U52" i="120" s="1"/>
  <c r="U229" i="120" s="1"/>
  <c r="U53" i="83"/>
  <c r="I230" i="83" s="1"/>
  <c r="C111" i="72"/>
  <c r="C52" i="72" s="1"/>
  <c r="C229" i="72" s="1"/>
  <c r="F109" i="72"/>
  <c r="F50" i="72" s="1"/>
  <c r="X109" i="120"/>
  <c r="X50" i="120" s="1"/>
  <c r="X51" i="83"/>
  <c r="X109" i="115"/>
  <c r="X50" i="115" s="1"/>
  <c r="W109" i="120"/>
  <c r="W50" i="120" s="1"/>
  <c r="E109" i="72"/>
  <c r="E50" i="72" s="1"/>
  <c r="E227" i="72" s="1"/>
  <c r="W109" i="115"/>
  <c r="W50" i="115" s="1"/>
  <c r="W51" i="83"/>
  <c r="J27" i="101"/>
  <c r="J203" i="101" s="1"/>
  <c r="D185" i="72"/>
  <c r="F69" i="72"/>
  <c r="F10" i="72" s="1"/>
  <c r="X69" i="120"/>
  <c r="X10" i="120" s="1"/>
  <c r="X11" i="83"/>
  <c r="X69" i="115"/>
  <c r="X10" i="115" s="1"/>
  <c r="W115" i="115"/>
  <c r="W56" i="115" s="1"/>
  <c r="W115" i="120"/>
  <c r="W56" i="120" s="1"/>
  <c r="W57" i="83"/>
  <c r="X77" i="115"/>
  <c r="X18" i="115" s="1"/>
  <c r="F77" i="72"/>
  <c r="F18" i="72" s="1"/>
  <c r="X77" i="120"/>
  <c r="X18" i="120" s="1"/>
  <c r="X19" i="83"/>
  <c r="C201" i="72"/>
  <c r="C210" i="72"/>
  <c r="X85" i="120"/>
  <c r="X26" i="120" s="1"/>
  <c r="X27" i="83"/>
  <c r="X85" i="115"/>
  <c r="X26" i="115" s="1"/>
  <c r="F85" i="72"/>
  <c r="F26" i="72" s="1"/>
  <c r="F93" i="72"/>
  <c r="F34" i="72" s="1"/>
  <c r="X93" i="120"/>
  <c r="X34" i="120" s="1"/>
  <c r="X35" i="83"/>
  <c r="X93" i="115"/>
  <c r="X34" i="115" s="1"/>
  <c r="W82" i="115"/>
  <c r="W23" i="115" s="1"/>
  <c r="W82" i="120"/>
  <c r="W23" i="120" s="1"/>
  <c r="W200" i="120" s="1"/>
  <c r="E82" i="72"/>
  <c r="E23" i="72" s="1"/>
  <c r="E200" i="72" s="1"/>
  <c r="W24" i="83"/>
  <c r="K201" i="83" s="1"/>
  <c r="J54" i="101"/>
  <c r="J230" i="101" s="1"/>
  <c r="X43" i="83"/>
  <c r="X101" i="115"/>
  <c r="X42" i="115" s="1"/>
  <c r="F101" i="72"/>
  <c r="F42" i="72" s="1"/>
  <c r="X101" i="120"/>
  <c r="X42" i="120" s="1"/>
  <c r="I10" i="126"/>
  <c r="T129" i="83"/>
  <c r="J234" i="83"/>
  <c r="F194" i="101"/>
  <c r="J18" i="101"/>
  <c r="J194" i="101" s="1"/>
  <c r="F115" i="72"/>
  <c r="F56" i="72" s="1"/>
  <c r="X56" i="104"/>
  <c r="X39" i="128"/>
  <c r="X41" i="49"/>
  <c r="X24" i="128"/>
  <c r="X26" i="49"/>
  <c r="F206" i="68"/>
  <c r="F206" i="71"/>
  <c r="F206" i="106"/>
  <c r="F206" i="53"/>
  <c r="X206" i="112"/>
  <c r="F206" i="70"/>
  <c r="F206" i="84"/>
  <c r="F206" i="107"/>
  <c r="X206" i="56"/>
  <c r="X206" i="63"/>
  <c r="F206" i="114"/>
  <c r="X206" i="61"/>
  <c r="F206" i="81"/>
  <c r="F206" i="110"/>
  <c r="X206" i="75"/>
  <c r="F206" i="73"/>
  <c r="X206" i="104"/>
  <c r="F206" i="87"/>
  <c r="F206" i="90"/>
  <c r="F206" i="109"/>
  <c r="L84" i="48"/>
  <c r="F206" i="82"/>
  <c r="F206" i="78"/>
  <c r="F206" i="111"/>
  <c r="F206" i="92"/>
  <c r="X206" i="69"/>
  <c r="F206" i="91"/>
  <c r="F206" i="85"/>
  <c r="X206" i="120"/>
  <c r="L207" i="83"/>
  <c r="X206" i="116"/>
  <c r="X48" i="128"/>
  <c r="X50" i="49"/>
  <c r="F199" i="87"/>
  <c r="F199" i="90"/>
  <c r="F199" i="78"/>
  <c r="F199" i="53"/>
  <c r="X199" i="112"/>
  <c r="F199" i="70"/>
  <c r="F199" i="84"/>
  <c r="F199" i="107"/>
  <c r="X199" i="63"/>
  <c r="F199" i="68"/>
  <c r="F199" i="106"/>
  <c r="F199" i="81"/>
  <c r="F199" i="110"/>
  <c r="X199" i="75"/>
  <c r="F199" i="109"/>
  <c r="F199" i="111"/>
  <c r="F199" i="91"/>
  <c r="F199" i="82"/>
  <c r="F199" i="71"/>
  <c r="F199" i="73"/>
  <c r="L77" i="48"/>
  <c r="X199" i="61"/>
  <c r="X199" i="104"/>
  <c r="F199" i="92"/>
  <c r="F199" i="85"/>
  <c r="X199" i="120"/>
  <c r="X199" i="116"/>
  <c r="L200" i="83"/>
  <c r="F231" i="87"/>
  <c r="F231" i="90"/>
  <c r="F231" i="78"/>
  <c r="F231" i="114"/>
  <c r="F231" i="53"/>
  <c r="X231" i="112"/>
  <c r="F231" i="70"/>
  <c r="F231" i="84"/>
  <c r="F231" i="107"/>
  <c r="X231" i="63"/>
  <c r="F231" i="68"/>
  <c r="F231" i="81"/>
  <c r="F231" i="110"/>
  <c r="X231" i="75"/>
  <c r="F231" i="109"/>
  <c r="F231" i="106"/>
  <c r="F231" i="111"/>
  <c r="F231" i="92"/>
  <c r="X231" i="61"/>
  <c r="L109" i="48"/>
  <c r="F231" i="82"/>
  <c r="F231" i="73"/>
  <c r="F231" i="71"/>
  <c r="X231" i="104"/>
  <c r="F231" i="91"/>
  <c r="L232" i="83"/>
  <c r="F231" i="85"/>
  <c r="X231" i="120"/>
  <c r="X30" i="128"/>
  <c r="X32" i="49"/>
  <c r="X208" i="61"/>
  <c r="F208" i="68"/>
  <c r="F208" i="71"/>
  <c r="F208" i="78"/>
  <c r="F208" i="53"/>
  <c r="X208" i="112"/>
  <c r="X208" i="56"/>
  <c r="F208" i="70"/>
  <c r="F208" i="84"/>
  <c r="F208" i="82"/>
  <c r="F208" i="81"/>
  <c r="F208" i="92"/>
  <c r="F208" i="107"/>
  <c r="F208" i="73"/>
  <c r="X208" i="104"/>
  <c r="F208" i="87"/>
  <c r="F208" i="90"/>
  <c r="F208" i="106"/>
  <c r="X208" i="63"/>
  <c r="F208" i="109"/>
  <c r="L86" i="48"/>
  <c r="F208" i="110"/>
  <c r="F208" i="91"/>
  <c r="F208" i="114"/>
  <c r="F208" i="111"/>
  <c r="X208" i="75"/>
  <c r="F208" i="85"/>
  <c r="X208" i="116"/>
  <c r="X208" i="120"/>
  <c r="L209" i="83"/>
  <c r="F208" i="66"/>
  <c r="X201" i="63"/>
  <c r="F201" i="68"/>
  <c r="F201" i="71"/>
  <c r="F201" i="106"/>
  <c r="F201" i="78"/>
  <c r="X201" i="56"/>
  <c r="AB201" i="116" s="1"/>
  <c r="F201" i="53"/>
  <c r="X201" i="112"/>
  <c r="F201" i="111"/>
  <c r="F201" i="107"/>
  <c r="F201" i="82"/>
  <c r="X201" i="61"/>
  <c r="F201" i="110"/>
  <c r="X201" i="75"/>
  <c r="F201" i="73"/>
  <c r="X201" i="104"/>
  <c r="F201" i="70"/>
  <c r="F201" i="84"/>
  <c r="F201" i="92"/>
  <c r="F201" i="87"/>
  <c r="F201" i="90"/>
  <c r="F201" i="91"/>
  <c r="F201" i="109"/>
  <c r="L79" i="48"/>
  <c r="F201" i="81"/>
  <c r="X201" i="120"/>
  <c r="L202" i="83"/>
  <c r="F201" i="85"/>
  <c r="W201" i="51"/>
  <c r="W3" i="128"/>
  <c r="W5" i="49"/>
  <c r="V186" i="56"/>
  <c r="V186" i="63"/>
  <c r="V186" i="69"/>
  <c r="D186" i="68"/>
  <c r="V186" i="61"/>
  <c r="D186" i="73"/>
  <c r="D186" i="92"/>
  <c r="D186" i="85"/>
  <c r="D186" i="110"/>
  <c r="D186" i="54"/>
  <c r="D186" i="81"/>
  <c r="V186" i="104"/>
  <c r="D186" i="91"/>
  <c r="V186" i="62"/>
  <c r="D186" i="86"/>
  <c r="D186" i="87"/>
  <c r="V186" i="116"/>
  <c r="D186" i="111"/>
  <c r="D186" i="53"/>
  <c r="D186" i="66"/>
  <c r="D186" i="109"/>
  <c r="D186" i="82"/>
  <c r="V186" i="80"/>
  <c r="V186" i="75"/>
  <c r="J187" i="83"/>
  <c r="D186" i="70"/>
  <c r="D186" i="107"/>
  <c r="V186" i="120"/>
  <c r="D186" i="114"/>
  <c r="J64" i="48"/>
  <c r="D186" i="78"/>
  <c r="D186" i="108"/>
  <c r="K186" i="79"/>
  <c r="D186" i="71"/>
  <c r="D186" i="84"/>
  <c r="D186" i="90"/>
  <c r="V186" i="51"/>
  <c r="D186" i="106"/>
  <c r="D186" i="59"/>
  <c r="D186" i="67"/>
  <c r="V186" i="65"/>
  <c r="V186" i="112"/>
  <c r="U205" i="56"/>
  <c r="C205" i="108"/>
  <c r="U205" i="51"/>
  <c r="C205" i="82"/>
  <c r="C205" i="78"/>
  <c r="U205" i="62"/>
  <c r="C205" i="68"/>
  <c r="C205" i="85"/>
  <c r="C205" i="109"/>
  <c r="C205" i="54"/>
  <c r="U205" i="116"/>
  <c r="C205" i="86"/>
  <c r="U205" i="80"/>
  <c r="C205" i="53"/>
  <c r="I83" i="48"/>
  <c r="C205" i="67"/>
  <c r="C205" i="106"/>
  <c r="J205" i="79"/>
  <c r="C205" i="81"/>
  <c r="C205" i="71"/>
  <c r="C205" i="59"/>
  <c r="C205" i="90"/>
  <c r="U205" i="69"/>
  <c r="U205" i="61"/>
  <c r="C205" i="70"/>
  <c r="C205" i="107"/>
  <c r="C205" i="110"/>
  <c r="U205" i="120"/>
  <c r="C205" i="91"/>
  <c r="U205" i="104"/>
  <c r="C205" i="92"/>
  <c r="C205" i="87"/>
  <c r="C205" i="66"/>
  <c r="C205" i="73"/>
  <c r="C205" i="111"/>
  <c r="U205" i="75"/>
  <c r="U205" i="63"/>
  <c r="U205" i="112"/>
  <c r="I206" i="83"/>
  <c r="C205" i="84"/>
  <c r="U205" i="65"/>
  <c r="W219" i="56"/>
  <c r="E219" i="108"/>
  <c r="W219" i="75"/>
  <c r="K220" i="83"/>
  <c r="E219" i="67"/>
  <c r="W219" i="80"/>
  <c r="E219" i="85"/>
  <c r="E219" i="86"/>
  <c r="E219" i="54"/>
  <c r="E219" i="92"/>
  <c r="E219" i="107"/>
  <c r="W219" i="62"/>
  <c r="E219" i="82"/>
  <c r="W219" i="112"/>
  <c r="E219" i="110"/>
  <c r="E219" i="68"/>
  <c r="W219" i="120"/>
  <c r="E219" i="70"/>
  <c r="E219" i="78"/>
  <c r="E219" i="109"/>
  <c r="E219" i="106"/>
  <c r="L219" i="79"/>
  <c r="E219" i="84"/>
  <c r="E219" i="111"/>
  <c r="E219" i="91"/>
  <c r="W219" i="63"/>
  <c r="E219" i="87"/>
  <c r="W219" i="116"/>
  <c r="E219" i="53"/>
  <c r="W219" i="61"/>
  <c r="E219" i="90"/>
  <c r="K97" i="48"/>
  <c r="W219" i="69"/>
  <c r="E219" i="66"/>
  <c r="E219" i="81"/>
  <c r="E219" i="59"/>
  <c r="E219" i="73"/>
  <c r="W219" i="104"/>
  <c r="E219" i="71"/>
  <c r="F224" i="72"/>
  <c r="B54" i="100"/>
  <c r="K113" i="100"/>
  <c r="D181" i="100"/>
  <c r="F181" i="100"/>
  <c r="H181" i="100"/>
  <c r="E181" i="100"/>
  <c r="U199" i="56"/>
  <c r="C199" i="110"/>
  <c r="C199" i="70"/>
  <c r="C199" i="78"/>
  <c r="U199" i="61"/>
  <c r="C199" i="81"/>
  <c r="U199" i="63"/>
  <c r="C199" i="54"/>
  <c r="C199" i="91"/>
  <c r="C199" i="66"/>
  <c r="C199" i="71"/>
  <c r="C199" i="107"/>
  <c r="C199" i="84"/>
  <c r="U199" i="80"/>
  <c r="C199" i="109"/>
  <c r="C199" i="85"/>
  <c r="C199" i="67"/>
  <c r="C199" i="73"/>
  <c r="U199" i="62"/>
  <c r="U199" i="69"/>
  <c r="C199" i="111"/>
  <c r="C199" i="106"/>
  <c r="I77" i="48"/>
  <c r="U199" i="75"/>
  <c r="C199" i="86"/>
  <c r="C199" i="87"/>
  <c r="C199" i="90"/>
  <c r="I200" i="83"/>
  <c r="U199" i="112"/>
  <c r="U199" i="116"/>
  <c r="C199" i="68"/>
  <c r="C199" i="82"/>
  <c r="C199" i="108"/>
  <c r="J199" i="79"/>
  <c r="U199" i="65"/>
  <c r="U199" i="104"/>
  <c r="U199" i="51"/>
  <c r="C199" i="59"/>
  <c r="C199" i="92"/>
  <c r="C199" i="53"/>
  <c r="T182" i="56"/>
  <c r="D181" i="101"/>
  <c r="B182" i="91"/>
  <c r="B182" i="86"/>
  <c r="B182" i="87"/>
  <c r="B182" i="54"/>
  <c r="H181" i="101"/>
  <c r="T182" i="65"/>
  <c r="T182" i="75"/>
  <c r="B182" i="81"/>
  <c r="B182" i="78"/>
  <c r="B182" i="110"/>
  <c r="G181" i="101"/>
  <c r="B182" i="71"/>
  <c r="F181" i="101"/>
  <c r="H60" i="48"/>
  <c r="H183" i="83"/>
  <c r="B182" i="53"/>
  <c r="T182" i="69"/>
  <c r="B182" i="111"/>
  <c r="B182" i="68"/>
  <c r="B182" i="107"/>
  <c r="B182" i="84"/>
  <c r="B182" i="73"/>
  <c r="E181" i="101"/>
  <c r="T182" i="116"/>
  <c r="T182" i="112"/>
  <c r="T182" i="51"/>
  <c r="B182" i="66"/>
  <c r="B182" i="82"/>
  <c r="B182" i="109"/>
  <c r="T182" i="80"/>
  <c r="T182" i="62"/>
  <c r="B181" i="101"/>
  <c r="T182" i="63"/>
  <c r="T182" i="120"/>
  <c r="B182" i="67"/>
  <c r="J5" i="101"/>
  <c r="J181" i="101" s="1"/>
  <c r="B182" i="85"/>
  <c r="B182" i="90"/>
  <c r="C181" i="101"/>
  <c r="B182" i="108"/>
  <c r="B182" i="59"/>
  <c r="T182" i="104"/>
  <c r="B182" i="70"/>
  <c r="B182" i="92"/>
  <c r="B182" i="106"/>
  <c r="I182" i="79"/>
  <c r="I181" i="101"/>
  <c r="T182" i="61"/>
  <c r="C192" i="93"/>
  <c r="U208" i="51"/>
  <c r="F184" i="127"/>
  <c r="B182" i="100"/>
  <c r="C163" i="127"/>
  <c r="AB5" i="56"/>
  <c r="Y233" i="62"/>
  <c r="M206" i="79"/>
  <c r="X47" i="128"/>
  <c r="X49" i="49"/>
  <c r="X208" i="51"/>
  <c r="X192" i="56"/>
  <c r="X192" i="61"/>
  <c r="F192" i="68"/>
  <c r="F192" i="71"/>
  <c r="F192" i="78"/>
  <c r="F192" i="53"/>
  <c r="X192" i="112"/>
  <c r="F192" i="70"/>
  <c r="F192" i="84"/>
  <c r="F192" i="82"/>
  <c r="X192" i="63"/>
  <c r="F192" i="81"/>
  <c r="F192" i="92"/>
  <c r="F192" i="107"/>
  <c r="F192" i="73"/>
  <c r="X192" i="104"/>
  <c r="F192" i="109"/>
  <c r="L70" i="48"/>
  <c r="F192" i="87"/>
  <c r="F192" i="90"/>
  <c r="X192" i="75"/>
  <c r="F192" i="91"/>
  <c r="F192" i="110"/>
  <c r="F192" i="106"/>
  <c r="F192" i="111"/>
  <c r="F192" i="85"/>
  <c r="X192" i="120"/>
  <c r="X192" i="116"/>
  <c r="L193" i="83"/>
  <c r="X215" i="51"/>
  <c r="F230" i="93"/>
  <c r="I230" i="93" s="1"/>
  <c r="F207" i="87"/>
  <c r="F207" i="90"/>
  <c r="F207" i="78"/>
  <c r="F207" i="53"/>
  <c r="X207" i="112"/>
  <c r="F207" i="70"/>
  <c r="F207" i="84"/>
  <c r="F207" i="107"/>
  <c r="X207" i="63"/>
  <c r="F207" i="114"/>
  <c r="F207" i="81"/>
  <c r="F207" i="110"/>
  <c r="X207" i="75"/>
  <c r="F207" i="106"/>
  <c r="X207" i="61"/>
  <c r="F207" i="71"/>
  <c r="F207" i="109"/>
  <c r="F207" i="111"/>
  <c r="L85" i="48"/>
  <c r="F207" i="91"/>
  <c r="X207" i="104"/>
  <c r="X207" i="80"/>
  <c r="F207" i="82"/>
  <c r="F207" i="92"/>
  <c r="F207" i="68"/>
  <c r="F207" i="73"/>
  <c r="X207" i="116"/>
  <c r="X207" i="120"/>
  <c r="L208" i="83"/>
  <c r="F207" i="85"/>
  <c r="F200" i="67"/>
  <c r="X52" i="49"/>
  <c r="X50" i="128"/>
  <c r="X12" i="49"/>
  <c r="X10" i="128"/>
  <c r="X230" i="80"/>
  <c r="F199" i="66"/>
  <c r="F213" i="78"/>
  <c r="X213" i="56"/>
  <c r="X213" i="112"/>
  <c r="F213" i="70"/>
  <c r="F213" i="84"/>
  <c r="F213" i="107"/>
  <c r="X213" i="63"/>
  <c r="X213" i="61"/>
  <c r="F213" i="87"/>
  <c r="F213" i="90"/>
  <c r="F213" i="110"/>
  <c r="X213" i="75"/>
  <c r="F213" i="73"/>
  <c r="X213" i="104"/>
  <c r="F213" i="53"/>
  <c r="F213" i="68"/>
  <c r="F213" i="111"/>
  <c r="F213" i="85"/>
  <c r="F213" i="82"/>
  <c r="F213" i="71"/>
  <c r="F213" i="106"/>
  <c r="F213" i="92"/>
  <c r="X213" i="69"/>
  <c r="F213" i="81"/>
  <c r="L91" i="48"/>
  <c r="X213" i="80"/>
  <c r="F213" i="91"/>
  <c r="F213" i="109"/>
  <c r="X213" i="120"/>
  <c r="L214" i="83"/>
  <c r="F216" i="66"/>
  <c r="F201" i="67"/>
  <c r="F184" i="93"/>
  <c r="I184" i="93" s="1"/>
  <c r="X184" i="62"/>
  <c r="F208" i="54"/>
  <c r="F208" i="72"/>
  <c r="F201" i="72"/>
  <c r="X223" i="51"/>
  <c r="X206" i="62"/>
  <c r="F201" i="54"/>
  <c r="E219" i="93"/>
  <c r="F183" i="72"/>
  <c r="D186" i="93"/>
  <c r="F216" i="72"/>
  <c r="D204" i="68"/>
  <c r="D204" i="67"/>
  <c r="D204" i="108"/>
  <c r="D204" i="71"/>
  <c r="D204" i="91"/>
  <c r="K204" i="79"/>
  <c r="D204" i="109"/>
  <c r="V204" i="61"/>
  <c r="V204" i="75"/>
  <c r="V204" i="62"/>
  <c r="V204" i="80"/>
  <c r="D204" i="82"/>
  <c r="D204" i="73"/>
  <c r="D204" i="78"/>
  <c r="D204" i="107"/>
  <c r="V204" i="112"/>
  <c r="D204" i="81"/>
  <c r="J82" i="48"/>
  <c r="D204" i="66"/>
  <c r="V204" i="104"/>
  <c r="V204" i="63"/>
  <c r="D204" i="54"/>
  <c r="V204" i="51"/>
  <c r="D204" i="85"/>
  <c r="D204" i="110"/>
  <c r="D204" i="106"/>
  <c r="D204" i="86"/>
  <c r="D204" i="92"/>
  <c r="D204" i="53"/>
  <c r="V204" i="120"/>
  <c r="D204" i="87"/>
  <c r="J205" i="83"/>
  <c r="V204" i="69"/>
  <c r="D204" i="84"/>
  <c r="D204" i="70"/>
  <c r="D204" i="90"/>
  <c r="D204" i="111"/>
  <c r="W227" i="56"/>
  <c r="E227" i="108"/>
  <c r="W227" i="75"/>
  <c r="E227" i="86"/>
  <c r="K105" i="48"/>
  <c r="E227" i="68"/>
  <c r="W227" i="116"/>
  <c r="W227" i="62"/>
  <c r="E227" i="53"/>
  <c r="E227" i="81"/>
  <c r="E227" i="90"/>
  <c r="L227" i="79"/>
  <c r="E227" i="73"/>
  <c r="E227" i="85"/>
  <c r="E227" i="66"/>
  <c r="E227" i="67"/>
  <c r="E227" i="84"/>
  <c r="E227" i="111"/>
  <c r="E227" i="87"/>
  <c r="E227" i="110"/>
  <c r="E227" i="82"/>
  <c r="E227" i="107"/>
  <c r="K228" i="83"/>
  <c r="E227" i="70"/>
  <c r="W227" i="61"/>
  <c r="W227" i="120"/>
  <c r="E227" i="71"/>
  <c r="W227" i="63"/>
  <c r="E227" i="106"/>
  <c r="E227" i="59"/>
  <c r="E227" i="91"/>
  <c r="W227" i="80"/>
  <c r="E227" i="78"/>
  <c r="E227" i="109"/>
  <c r="W227" i="104"/>
  <c r="W227" i="69"/>
  <c r="E227" i="92"/>
  <c r="W227" i="112"/>
  <c r="E227" i="54"/>
  <c r="W233" i="51"/>
  <c r="U218" i="56"/>
  <c r="U218" i="62"/>
  <c r="C218" i="110"/>
  <c r="C218" i="59"/>
  <c r="U218" i="61"/>
  <c r="C218" i="71"/>
  <c r="U218" i="80"/>
  <c r="C218" i="106"/>
  <c r="C218" i="70"/>
  <c r="C218" i="78"/>
  <c r="C218" i="107"/>
  <c r="C218" i="108"/>
  <c r="U218" i="65"/>
  <c r="C218" i="68"/>
  <c r="U218" i="104"/>
  <c r="C218" i="87"/>
  <c r="C218" i="85"/>
  <c r="C218" i="81"/>
  <c r="C218" i="82"/>
  <c r="I219" i="83"/>
  <c r="C218" i="66"/>
  <c r="C218" i="109"/>
  <c r="C218" i="67"/>
  <c r="C218" i="73"/>
  <c r="C218" i="54"/>
  <c r="J218" i="79"/>
  <c r="C218" i="92"/>
  <c r="U218" i="75"/>
  <c r="C218" i="90"/>
  <c r="U218" i="63"/>
  <c r="C218" i="84"/>
  <c r="C218" i="53"/>
  <c r="U218" i="112"/>
  <c r="U218" i="116"/>
  <c r="U218" i="51"/>
  <c r="C218" i="91"/>
  <c r="C218" i="86"/>
  <c r="U218" i="120"/>
  <c r="C218" i="111"/>
  <c r="I96" i="48"/>
  <c r="V199" i="116"/>
  <c r="F206" i="54"/>
  <c r="W219" i="51"/>
  <c r="U188" i="56"/>
  <c r="C188" i="68"/>
  <c r="C188" i="66"/>
  <c r="C188" i="106"/>
  <c r="C188" i="84"/>
  <c r="C188" i="85"/>
  <c r="C188" i="108"/>
  <c r="C188" i="53"/>
  <c r="C188" i="86"/>
  <c r="U188" i="62"/>
  <c r="C188" i="107"/>
  <c r="C188" i="82"/>
  <c r="C188" i="92"/>
  <c r="C188" i="54"/>
  <c r="C188" i="78"/>
  <c r="C188" i="91"/>
  <c r="U188" i="61"/>
  <c r="U188" i="63"/>
  <c r="I66" i="48"/>
  <c r="C188" i="70"/>
  <c r="U188" i="75"/>
  <c r="U188" i="112"/>
  <c r="C188" i="81"/>
  <c r="U188" i="104"/>
  <c r="C188" i="111"/>
  <c r="C188" i="87"/>
  <c r="J188" i="79"/>
  <c r="I189" i="83"/>
  <c r="U188" i="51"/>
  <c r="U188" i="116"/>
  <c r="C188" i="109"/>
  <c r="U188" i="120"/>
  <c r="C188" i="110"/>
  <c r="C188" i="73"/>
  <c r="C188" i="90"/>
  <c r="C188" i="59"/>
  <c r="C188" i="71"/>
  <c r="U188" i="69"/>
  <c r="C188" i="67"/>
  <c r="U188" i="80"/>
  <c r="B24" i="100"/>
  <c r="K83" i="100"/>
  <c r="K24" i="100" s="1"/>
  <c r="T232" i="56"/>
  <c r="B232" i="110"/>
  <c r="B231" i="101"/>
  <c r="T232" i="116"/>
  <c r="H231" i="101"/>
  <c r="B232" i="82"/>
  <c r="B232" i="84"/>
  <c r="T232" i="112"/>
  <c r="B232" i="54"/>
  <c r="B232" i="109"/>
  <c r="H110" i="48"/>
  <c r="T232" i="120"/>
  <c r="B232" i="78"/>
  <c r="B232" i="67"/>
  <c r="B232" i="111"/>
  <c r="B232" i="70"/>
  <c r="B232" i="107"/>
  <c r="B232" i="87"/>
  <c r="F231" i="101"/>
  <c r="J55" i="101"/>
  <c r="J231" i="101" s="1"/>
  <c r="B232" i="106"/>
  <c r="T232" i="80"/>
  <c r="T232" i="61"/>
  <c r="B232" i="53"/>
  <c r="B232" i="92"/>
  <c r="B232" i="59"/>
  <c r="B232" i="68"/>
  <c r="B232" i="108"/>
  <c r="D231" i="101"/>
  <c r="B232" i="73"/>
  <c r="T232" i="63"/>
  <c r="G231" i="101"/>
  <c r="B232" i="86"/>
  <c r="T232" i="62"/>
  <c r="T232" i="51"/>
  <c r="B232" i="66"/>
  <c r="T232" i="104"/>
  <c r="C231" i="101"/>
  <c r="E231" i="101"/>
  <c r="I232" i="79"/>
  <c r="T232" i="75"/>
  <c r="B232" i="81"/>
  <c r="B232" i="90"/>
  <c r="B232" i="71"/>
  <c r="I231" i="101"/>
  <c r="B232" i="85"/>
  <c r="B232" i="91"/>
  <c r="H233" i="83"/>
  <c r="V204" i="116"/>
  <c r="D185" i="93"/>
  <c r="U198" i="56"/>
  <c r="U198" i="104"/>
  <c r="C198" i="86"/>
  <c r="U198" i="116"/>
  <c r="U198" i="51"/>
  <c r="C198" i="90"/>
  <c r="C198" i="67"/>
  <c r="C198" i="85"/>
  <c r="C198" i="68"/>
  <c r="C198" i="110"/>
  <c r="U198" i="120"/>
  <c r="U198" i="80"/>
  <c r="C198" i="78"/>
  <c r="U198" i="75"/>
  <c r="C198" i="71"/>
  <c r="C198" i="111"/>
  <c r="C198" i="91"/>
  <c r="U198" i="61"/>
  <c r="U198" i="62"/>
  <c r="J198" i="79"/>
  <c r="U198" i="112"/>
  <c r="C198" i="70"/>
  <c r="C198" i="87"/>
  <c r="U198" i="63"/>
  <c r="C198" i="92"/>
  <c r="I76" i="48"/>
  <c r="U198" i="69"/>
  <c r="C198" i="66"/>
  <c r="C198" i="106"/>
  <c r="U198" i="65"/>
  <c r="C198" i="107"/>
  <c r="C198" i="59"/>
  <c r="C198" i="53"/>
  <c r="C198" i="84"/>
  <c r="C198" i="81"/>
  <c r="C198" i="72"/>
  <c r="C198" i="82"/>
  <c r="C198" i="109"/>
  <c r="C198" i="54"/>
  <c r="C198" i="73"/>
  <c r="C198" i="108"/>
  <c r="V201" i="56"/>
  <c r="D201" i="110"/>
  <c r="D201" i="73"/>
  <c r="K201" i="79"/>
  <c r="V201" i="104"/>
  <c r="D201" i="108"/>
  <c r="D201" i="85"/>
  <c r="D201" i="68"/>
  <c r="D201" i="107"/>
  <c r="V201" i="75"/>
  <c r="D201" i="78"/>
  <c r="V201" i="69"/>
  <c r="J202" i="83"/>
  <c r="D201" i="82"/>
  <c r="D201" i="66"/>
  <c r="D201" i="71"/>
  <c r="D201" i="111"/>
  <c r="D201" i="84"/>
  <c r="V201" i="112"/>
  <c r="D201" i="86"/>
  <c r="V201" i="120"/>
  <c r="D201" i="91"/>
  <c r="D201" i="70"/>
  <c r="J79" i="48"/>
  <c r="D201" i="54"/>
  <c r="D201" i="81"/>
  <c r="D201" i="109"/>
  <c r="D201" i="92"/>
  <c r="V201" i="116"/>
  <c r="V201" i="65"/>
  <c r="V201" i="63"/>
  <c r="V201" i="61"/>
  <c r="D201" i="59"/>
  <c r="D201" i="90"/>
  <c r="V201" i="80"/>
  <c r="D201" i="67"/>
  <c r="D201" i="53"/>
  <c r="D201" i="106"/>
  <c r="V201" i="62"/>
  <c r="D201" i="87"/>
  <c r="D186" i="72"/>
  <c r="F180" i="100"/>
  <c r="H180" i="100"/>
  <c r="D180" i="100"/>
  <c r="C180" i="100"/>
  <c r="B180" i="100" s="1"/>
  <c r="D183" i="114"/>
  <c r="U230" i="56"/>
  <c r="U230" i="120"/>
  <c r="U230" i="69"/>
  <c r="U230" i="61"/>
  <c r="J230" i="79"/>
  <c r="C230" i="107"/>
  <c r="C230" i="82"/>
  <c r="C230" i="67"/>
  <c r="C230" i="108"/>
  <c r="U230" i="63"/>
  <c r="C230" i="66"/>
  <c r="C230" i="86"/>
  <c r="C230" i="109"/>
  <c r="C230" i="78"/>
  <c r="U230" i="65"/>
  <c r="C230" i="110"/>
  <c r="C230" i="85"/>
  <c r="U230" i="104"/>
  <c r="C230" i="87"/>
  <c r="C230" i="53"/>
  <c r="C230" i="59"/>
  <c r="C230" i="71"/>
  <c r="C230" i="92"/>
  <c r="I108" i="48"/>
  <c r="C230" i="91"/>
  <c r="U230" i="62"/>
  <c r="U230" i="112"/>
  <c r="C230" i="73"/>
  <c r="I231" i="83"/>
  <c r="C230" i="81"/>
  <c r="U230" i="80"/>
  <c r="C230" i="90"/>
  <c r="C230" i="111"/>
  <c r="C230" i="106"/>
  <c r="C230" i="70"/>
  <c r="C230" i="68"/>
  <c r="C230" i="84"/>
  <c r="U230" i="75"/>
  <c r="U230" i="51"/>
  <c r="C230" i="54"/>
  <c r="K95" i="100"/>
  <c r="K36" i="100" s="1"/>
  <c r="B36" i="100"/>
  <c r="V206" i="104"/>
  <c r="D206" i="59"/>
  <c r="V206" i="65"/>
  <c r="D206" i="111"/>
  <c r="J207" i="83"/>
  <c r="V206" i="80"/>
  <c r="D206" i="106"/>
  <c r="D206" i="114"/>
  <c r="D206" i="71"/>
  <c r="V206" i="51"/>
  <c r="D206" i="110"/>
  <c r="D206" i="66"/>
  <c r="D206" i="82"/>
  <c r="D206" i="81"/>
  <c r="V206" i="120"/>
  <c r="D206" i="85"/>
  <c r="D206" i="86"/>
  <c r="D206" i="87"/>
  <c r="V206" i="61"/>
  <c r="D206" i="84"/>
  <c r="D206" i="70"/>
  <c r="V206" i="63"/>
  <c r="D206" i="68"/>
  <c r="V206" i="62"/>
  <c r="D206" i="90"/>
  <c r="V206" i="69"/>
  <c r="J84" i="48"/>
  <c r="V206" i="112"/>
  <c r="D206" i="53"/>
  <c r="D206" i="108"/>
  <c r="D206" i="67"/>
  <c r="V206" i="75"/>
  <c r="D206" i="78"/>
  <c r="D206" i="109"/>
  <c r="D206" i="54"/>
  <c r="V206" i="116"/>
  <c r="D206" i="73"/>
  <c r="K206" i="79"/>
  <c r="D206" i="92"/>
  <c r="D206" i="91"/>
  <c r="D206" i="107"/>
  <c r="U206" i="56"/>
  <c r="U206" i="69"/>
  <c r="C206" i="86"/>
  <c r="C206" i="110"/>
  <c r="C206" i="66"/>
  <c r="U206" i="112"/>
  <c r="C206" i="82"/>
  <c r="U206" i="63"/>
  <c r="C206" i="92"/>
  <c r="C206" i="81"/>
  <c r="U206" i="80"/>
  <c r="C206" i="78"/>
  <c r="C206" i="90"/>
  <c r="C206" i="71"/>
  <c r="C206" i="70"/>
  <c r="C206" i="68"/>
  <c r="C206" i="109"/>
  <c r="J206" i="79"/>
  <c r="I207" i="83"/>
  <c r="U206" i="75"/>
  <c r="U206" i="61"/>
  <c r="U206" i="62"/>
  <c r="U206" i="51"/>
  <c r="C206" i="107"/>
  <c r="C206" i="59"/>
  <c r="U206" i="65"/>
  <c r="C206" i="53"/>
  <c r="C206" i="111"/>
  <c r="C206" i="67"/>
  <c r="U206" i="116"/>
  <c r="C206" i="87"/>
  <c r="C206" i="73"/>
  <c r="C206" i="108"/>
  <c r="C206" i="85"/>
  <c r="I84" i="48"/>
  <c r="C206" i="54"/>
  <c r="U206" i="120"/>
  <c r="C206" i="84"/>
  <c r="C206" i="91"/>
  <c r="C206" i="106"/>
  <c r="U206" i="104"/>
  <c r="AT233" i="116"/>
  <c r="BP233" i="116" s="1"/>
  <c r="AB4" i="56"/>
  <c r="M231" i="79"/>
  <c r="X206" i="51"/>
  <c r="X9" i="128"/>
  <c r="X11" i="49"/>
  <c r="X16" i="128"/>
  <c r="X18" i="49"/>
  <c r="X200" i="62"/>
  <c r="F182" i="68"/>
  <c r="F182" i="71"/>
  <c r="F182" i="106"/>
  <c r="F182" i="53"/>
  <c r="X182" i="112"/>
  <c r="F182" i="92"/>
  <c r="F182" i="70"/>
  <c r="F182" i="84"/>
  <c r="F182" i="107"/>
  <c r="X182" i="56"/>
  <c r="X182" i="63"/>
  <c r="X182" i="61"/>
  <c r="F182" i="81"/>
  <c r="F182" i="110"/>
  <c r="X182" i="75"/>
  <c r="X182" i="104"/>
  <c r="F182" i="109"/>
  <c r="L60" i="48"/>
  <c r="F182" i="78"/>
  <c r="F182" i="82"/>
  <c r="F182" i="90"/>
  <c r="F182" i="73"/>
  <c r="F182" i="111"/>
  <c r="F182" i="87"/>
  <c r="L183" i="83"/>
  <c r="F182" i="91"/>
  <c r="X182" i="116"/>
  <c r="F182" i="85"/>
  <c r="X182" i="120"/>
  <c r="X214" i="56"/>
  <c r="F214" i="68"/>
  <c r="F214" i="71"/>
  <c r="F214" i="106"/>
  <c r="F214" i="53"/>
  <c r="X214" i="112"/>
  <c r="F214" i="70"/>
  <c r="F214" i="84"/>
  <c r="F214" i="107"/>
  <c r="X214" i="63"/>
  <c r="X214" i="61"/>
  <c r="F214" i="114"/>
  <c r="F214" i="81"/>
  <c r="F214" i="110"/>
  <c r="X214" i="75"/>
  <c r="F214" i="73"/>
  <c r="X214" i="104"/>
  <c r="F214" i="109"/>
  <c r="L92" i="48"/>
  <c r="F214" i="78"/>
  <c r="F214" i="82"/>
  <c r="F214" i="87"/>
  <c r="F214" i="92"/>
  <c r="F214" i="90"/>
  <c r="X214" i="69"/>
  <c r="F214" i="111"/>
  <c r="F214" i="91"/>
  <c r="X214" i="120"/>
  <c r="L215" i="83"/>
  <c r="F214" i="85"/>
  <c r="F208" i="67"/>
  <c r="X199" i="51"/>
  <c r="X32" i="128"/>
  <c r="X34" i="49"/>
  <c r="X201" i="51"/>
  <c r="F224" i="66"/>
  <c r="X208" i="62"/>
  <c r="F192" i="93"/>
  <c r="I192" i="93" s="1"/>
  <c r="X191" i="62"/>
  <c r="X193" i="62"/>
  <c r="F200" i="72"/>
  <c r="F198" i="72"/>
  <c r="X217" i="62"/>
  <c r="F221" i="78"/>
  <c r="X221" i="112"/>
  <c r="F221" i="70"/>
  <c r="F221" i="84"/>
  <c r="F221" i="107"/>
  <c r="X221" i="63"/>
  <c r="X221" i="61"/>
  <c r="F221" i="87"/>
  <c r="F221" i="90"/>
  <c r="F221" i="71"/>
  <c r="F221" i="110"/>
  <c r="X221" i="75"/>
  <c r="F221" i="106"/>
  <c r="F221" i="73"/>
  <c r="X221" i="104"/>
  <c r="F221" i="53"/>
  <c r="F221" i="111"/>
  <c r="F221" i="85"/>
  <c r="F221" i="82"/>
  <c r="F221" i="68"/>
  <c r="X221" i="69"/>
  <c r="F221" i="109"/>
  <c r="F221" i="81"/>
  <c r="L99" i="48"/>
  <c r="F221" i="91"/>
  <c r="F221" i="92"/>
  <c r="X221" i="120"/>
  <c r="X221" i="116"/>
  <c r="L222" i="83"/>
  <c r="X191" i="51"/>
  <c r="F216" i="54"/>
  <c r="W219" i="65"/>
  <c r="W206" i="56"/>
  <c r="E206" i="108"/>
  <c r="W206" i="75"/>
  <c r="E206" i="111"/>
  <c r="E206" i="86"/>
  <c r="W206" i="112"/>
  <c r="E206" i="66"/>
  <c r="E206" i="110"/>
  <c r="E206" i="53"/>
  <c r="E206" i="87"/>
  <c r="E206" i="109"/>
  <c r="K84" i="48"/>
  <c r="W206" i="116"/>
  <c r="E206" i="84"/>
  <c r="L206" i="79"/>
  <c r="E206" i="67"/>
  <c r="E206" i="68"/>
  <c r="W206" i="63"/>
  <c r="E206" i="85"/>
  <c r="E206" i="92"/>
  <c r="E206" i="71"/>
  <c r="W206" i="51"/>
  <c r="E206" i="70"/>
  <c r="W206" i="80"/>
  <c r="W206" i="62"/>
  <c r="E206" i="78"/>
  <c r="E206" i="59"/>
  <c r="W206" i="61"/>
  <c r="E206" i="114"/>
  <c r="E206" i="73"/>
  <c r="E206" i="82"/>
  <c r="E206" i="54"/>
  <c r="E206" i="91"/>
  <c r="K207" i="83"/>
  <c r="E206" i="107"/>
  <c r="W206" i="104"/>
  <c r="E206" i="90"/>
  <c r="W206" i="120"/>
  <c r="W206" i="69"/>
  <c r="E206" i="81"/>
  <c r="E206" i="106"/>
  <c r="W194" i="56"/>
  <c r="E194" i="108"/>
  <c r="W194" i="75"/>
  <c r="K72" i="48"/>
  <c r="E194" i="86"/>
  <c r="W194" i="80"/>
  <c r="E194" i="71"/>
  <c r="E194" i="82"/>
  <c r="W194" i="63"/>
  <c r="E194" i="54"/>
  <c r="E194" i="110"/>
  <c r="W194" i="112"/>
  <c r="E194" i="84"/>
  <c r="E194" i="53"/>
  <c r="E194" i="107"/>
  <c r="E194" i="67"/>
  <c r="E194" i="91"/>
  <c r="E194" i="73"/>
  <c r="E194" i="59"/>
  <c r="W194" i="104"/>
  <c r="E194" i="92"/>
  <c r="E194" i="68"/>
  <c r="E194" i="90"/>
  <c r="E194" i="109"/>
  <c r="W194" i="51"/>
  <c r="E194" i="85"/>
  <c r="E194" i="66"/>
  <c r="E194" i="106"/>
  <c r="W194" i="69"/>
  <c r="E194" i="81"/>
  <c r="E194" i="78"/>
  <c r="L194" i="79"/>
  <c r="W194" i="61"/>
  <c r="W194" i="62"/>
  <c r="W194" i="120"/>
  <c r="E194" i="111"/>
  <c r="E194" i="87"/>
  <c r="E194" i="70"/>
  <c r="K195" i="83"/>
  <c r="F230" i="72"/>
  <c r="W30" i="128"/>
  <c r="W32" i="49"/>
  <c r="B45" i="100"/>
  <c r="K104" i="100"/>
  <c r="K45" i="100" s="1"/>
  <c r="W233" i="75"/>
  <c r="E233" i="108"/>
  <c r="W233" i="120"/>
  <c r="E233" i="71"/>
  <c r="E233" i="53"/>
  <c r="W233" i="61"/>
  <c r="E233" i="93"/>
  <c r="W233" i="104"/>
  <c r="E233" i="85"/>
  <c r="E233" i="109"/>
  <c r="E233" i="68"/>
  <c r="E233" i="106"/>
  <c r="E233" i="66"/>
  <c r="W233" i="80"/>
  <c r="W233" i="62"/>
  <c r="W233" i="69"/>
  <c r="E233" i="114"/>
  <c r="E233" i="90"/>
  <c r="E233" i="73"/>
  <c r="E233" i="87"/>
  <c r="E233" i="70"/>
  <c r="E233" i="110"/>
  <c r="K234" i="83"/>
  <c r="E233" i="82"/>
  <c r="E233" i="78"/>
  <c r="K111" i="48"/>
  <c r="E233" i="81"/>
  <c r="L233" i="79"/>
  <c r="E233" i="91"/>
  <c r="E233" i="107"/>
  <c r="E233" i="92"/>
  <c r="E233" i="84"/>
  <c r="E233" i="54"/>
  <c r="E233" i="67"/>
  <c r="W233" i="112"/>
  <c r="E233" i="111"/>
  <c r="W233" i="63"/>
  <c r="E233" i="86"/>
  <c r="U207" i="56"/>
  <c r="C207" i="92"/>
  <c r="C207" i="67"/>
  <c r="J207" i="79"/>
  <c r="U207" i="69"/>
  <c r="C207" i="91"/>
  <c r="C207" i="107"/>
  <c r="C207" i="59"/>
  <c r="C207" i="111"/>
  <c r="C207" i="90"/>
  <c r="C207" i="73"/>
  <c r="U207" i="61"/>
  <c r="C207" i="53"/>
  <c r="C207" i="82"/>
  <c r="C207" i="106"/>
  <c r="U207" i="75"/>
  <c r="U207" i="65"/>
  <c r="U207" i="63"/>
  <c r="C207" i="110"/>
  <c r="C207" i="84"/>
  <c r="C207" i="81"/>
  <c r="U207" i="104"/>
  <c r="C207" i="87"/>
  <c r="C207" i="70"/>
  <c r="U207" i="116"/>
  <c r="C207" i="108"/>
  <c r="C207" i="54"/>
  <c r="C207" i="109"/>
  <c r="I85" i="48"/>
  <c r="U207" i="112"/>
  <c r="C207" i="66"/>
  <c r="U207" i="62"/>
  <c r="U207" i="120"/>
  <c r="C207" i="85"/>
  <c r="U207" i="80"/>
  <c r="C207" i="86"/>
  <c r="C207" i="68"/>
  <c r="I208" i="83"/>
  <c r="C207" i="71"/>
  <c r="C207" i="78"/>
  <c r="G181" i="100"/>
  <c r="D223" i="100"/>
  <c r="B223" i="100" s="1"/>
  <c r="F223" i="100"/>
  <c r="E206" i="72"/>
  <c r="V188" i="62"/>
  <c r="D188" i="53"/>
  <c r="D188" i="87"/>
  <c r="D188" i="82"/>
  <c r="V188" i="63"/>
  <c r="D188" i="108"/>
  <c r="V188" i="75"/>
  <c r="K188" i="79"/>
  <c r="D188" i="70"/>
  <c r="J66" i="48"/>
  <c r="D188" i="54"/>
  <c r="D188" i="71"/>
  <c r="D188" i="73"/>
  <c r="D188" i="92"/>
  <c r="V188" i="104"/>
  <c r="D188" i="67"/>
  <c r="D188" i="107"/>
  <c r="D188" i="86"/>
  <c r="D188" i="85"/>
  <c r="D188" i="78"/>
  <c r="D188" i="111"/>
  <c r="D188" i="110"/>
  <c r="D188" i="66"/>
  <c r="V188" i="112"/>
  <c r="V188" i="80"/>
  <c r="D188" i="81"/>
  <c r="V188" i="51"/>
  <c r="D188" i="109"/>
  <c r="D188" i="91"/>
  <c r="D188" i="68"/>
  <c r="D188" i="106"/>
  <c r="V188" i="61"/>
  <c r="D188" i="90"/>
  <c r="D188" i="84"/>
  <c r="V188" i="116"/>
  <c r="V188" i="120"/>
  <c r="J189" i="83"/>
  <c r="C204" i="72"/>
  <c r="J223" i="100"/>
  <c r="V214" i="56"/>
  <c r="D214" i="111"/>
  <c r="D214" i="92"/>
  <c r="D214" i="78"/>
  <c r="D214" i="68"/>
  <c r="D214" i="110"/>
  <c r="D214" i="87"/>
  <c r="D214" i="59"/>
  <c r="D214" i="107"/>
  <c r="D214" i="84"/>
  <c r="D214" i="71"/>
  <c r="D214" i="81"/>
  <c r="V214" i="104"/>
  <c r="V214" i="61"/>
  <c r="D214" i="73"/>
  <c r="V214" i="62"/>
  <c r="D214" i="108"/>
  <c r="D214" i="106"/>
  <c r="V214" i="120"/>
  <c r="V214" i="63"/>
  <c r="D214" i="54"/>
  <c r="V214" i="65"/>
  <c r="D214" i="90"/>
  <c r="D214" i="109"/>
  <c r="V214" i="80"/>
  <c r="K214" i="79"/>
  <c r="D214" i="66"/>
  <c r="D214" i="91"/>
  <c r="V214" i="112"/>
  <c r="D214" i="53"/>
  <c r="J92" i="48"/>
  <c r="D214" i="67"/>
  <c r="J215" i="83"/>
  <c r="V214" i="116"/>
  <c r="V214" i="51"/>
  <c r="V214" i="75"/>
  <c r="D214" i="82"/>
  <c r="D214" i="86"/>
  <c r="D214" i="70"/>
  <c r="D214" i="85"/>
  <c r="T213" i="56"/>
  <c r="B213" i="81"/>
  <c r="B213" i="66"/>
  <c r="B213" i="85"/>
  <c r="B213" i="92"/>
  <c r="T213" i="116"/>
  <c r="B213" i="67"/>
  <c r="E212" i="101"/>
  <c r="J36" i="101"/>
  <c r="J212" i="101" s="1"/>
  <c r="B213" i="86"/>
  <c r="B213" i="107"/>
  <c r="B213" i="106"/>
  <c r="B213" i="82"/>
  <c r="G212" i="101"/>
  <c r="H214" i="83"/>
  <c r="T213" i="75"/>
  <c r="B213" i="111"/>
  <c r="B213" i="53"/>
  <c r="I212" i="101"/>
  <c r="F212" i="101"/>
  <c r="T213" i="112"/>
  <c r="T213" i="61"/>
  <c r="B213" i="108"/>
  <c r="B213" i="71"/>
  <c r="I213" i="79"/>
  <c r="T213" i="69"/>
  <c r="T213" i="120"/>
  <c r="C212" i="101"/>
  <c r="B213" i="90"/>
  <c r="T213" i="62"/>
  <c r="B213" i="91"/>
  <c r="B213" i="59"/>
  <c r="B213" i="70"/>
  <c r="T213" i="104"/>
  <c r="B213" i="68"/>
  <c r="B213" i="110"/>
  <c r="B213" i="73"/>
  <c r="B213" i="87"/>
  <c r="H91" i="48"/>
  <c r="T213" i="80"/>
  <c r="B212" i="101"/>
  <c r="B213" i="84"/>
  <c r="T213" i="51"/>
  <c r="H212" i="101"/>
  <c r="B213" i="109"/>
  <c r="B213" i="78"/>
  <c r="D212" i="101"/>
  <c r="T213" i="63"/>
  <c r="T213" i="65"/>
  <c r="B213" i="54"/>
  <c r="D183" i="93"/>
  <c r="H223" i="100"/>
  <c r="B213" i="72"/>
  <c r="C199" i="72"/>
  <c r="D218" i="114"/>
  <c r="D218" i="72"/>
  <c r="F224" i="100"/>
  <c r="D224" i="100"/>
  <c r="B224" i="100" s="1"/>
  <c r="U224" i="56"/>
  <c r="I225" i="83"/>
  <c r="U224" i="80"/>
  <c r="U224" i="112"/>
  <c r="C224" i="78"/>
  <c r="C224" i="87"/>
  <c r="C224" i="86"/>
  <c r="U224" i="51"/>
  <c r="C224" i="111"/>
  <c r="U224" i="104"/>
  <c r="U224" i="61"/>
  <c r="C224" i="85"/>
  <c r="C224" i="84"/>
  <c r="C224" i="68"/>
  <c r="C224" i="110"/>
  <c r="C224" i="81"/>
  <c r="C224" i="107"/>
  <c r="U224" i="120"/>
  <c r="I102" i="48"/>
  <c r="U224" i="69"/>
  <c r="C224" i="67"/>
  <c r="C224" i="53"/>
  <c r="C224" i="90"/>
  <c r="C224" i="66"/>
  <c r="J224" i="79"/>
  <c r="U224" i="63"/>
  <c r="U224" i="75"/>
  <c r="C224" i="70"/>
  <c r="C224" i="108"/>
  <c r="U224" i="62"/>
  <c r="C224" i="71"/>
  <c r="C224" i="106"/>
  <c r="C224" i="54"/>
  <c r="C224" i="109"/>
  <c r="C224" i="73"/>
  <c r="C224" i="59"/>
  <c r="U224" i="65"/>
  <c r="C224" i="91"/>
  <c r="C224" i="82"/>
  <c r="C224" i="92"/>
  <c r="T230" i="56"/>
  <c r="B230" i="106"/>
  <c r="B230" i="71"/>
  <c r="B230" i="53"/>
  <c r="B230" i="110"/>
  <c r="B230" i="68"/>
  <c r="T230" i="112"/>
  <c r="F229" i="101"/>
  <c r="B230" i="90"/>
  <c r="E229" i="101"/>
  <c r="C229" i="101"/>
  <c r="B230" i="78"/>
  <c r="B230" i="59"/>
  <c r="B230" i="109"/>
  <c r="B230" i="66"/>
  <c r="B230" i="107"/>
  <c r="B230" i="114"/>
  <c r="T230" i="61"/>
  <c r="T230" i="51"/>
  <c r="T230" i="75"/>
  <c r="T230" i="62"/>
  <c r="B230" i="73"/>
  <c r="H229" i="101"/>
  <c r="H108" i="48"/>
  <c r="T230" i="63"/>
  <c r="I230" i="79"/>
  <c r="T230" i="65"/>
  <c r="B230" i="82"/>
  <c r="B229" i="101"/>
  <c r="T230" i="80"/>
  <c r="I229" i="101"/>
  <c r="H231" i="83"/>
  <c r="D229" i="101"/>
  <c r="T230" i="120"/>
  <c r="B230" i="85"/>
  <c r="B230" i="92"/>
  <c r="B230" i="70"/>
  <c r="B230" i="108"/>
  <c r="B230" i="54"/>
  <c r="B230" i="84"/>
  <c r="T230" i="104"/>
  <c r="J53" i="101"/>
  <c r="J229" i="101" s="1"/>
  <c r="B230" i="87"/>
  <c r="B230" i="91"/>
  <c r="B230" i="67"/>
  <c r="B230" i="81"/>
  <c r="B230" i="111"/>
  <c r="G229" i="101"/>
  <c r="B230" i="86"/>
  <c r="D185" i="100"/>
  <c r="F185" i="100"/>
  <c r="H185" i="100"/>
  <c r="I185" i="100"/>
  <c r="J223" i="83"/>
  <c r="V222" i="75"/>
  <c r="D222" i="54"/>
  <c r="V222" i="104"/>
  <c r="D222" i="73"/>
  <c r="D222" i="82"/>
  <c r="D222" i="85"/>
  <c r="V222" i="65"/>
  <c r="D222" i="66"/>
  <c r="D222" i="71"/>
  <c r="J100" i="48"/>
  <c r="D222" i="84"/>
  <c r="D222" i="90"/>
  <c r="V222" i="116"/>
  <c r="V222" i="112"/>
  <c r="V222" i="61"/>
  <c r="D222" i="87"/>
  <c r="D222" i="86"/>
  <c r="D222" i="92"/>
  <c r="K222" i="79"/>
  <c r="V222" i="80"/>
  <c r="D222" i="81"/>
  <c r="V222" i="62"/>
  <c r="D222" i="108"/>
  <c r="D222" i="78"/>
  <c r="D222" i="107"/>
  <c r="D222" i="70"/>
  <c r="V222" i="63"/>
  <c r="D222" i="68"/>
  <c r="D222" i="53"/>
  <c r="D222" i="59"/>
  <c r="V222" i="120"/>
  <c r="D222" i="67"/>
  <c r="D222" i="110"/>
  <c r="D222" i="109"/>
  <c r="V222" i="51"/>
  <c r="D222" i="111"/>
  <c r="V222" i="69"/>
  <c r="D222" i="91"/>
  <c r="D222" i="106"/>
  <c r="F231" i="86"/>
  <c r="X199" i="56"/>
  <c r="X17" i="128"/>
  <c r="X19" i="49"/>
  <c r="F201" i="66"/>
  <c r="F182" i="93"/>
  <c r="F183" i="87"/>
  <c r="F183" i="90"/>
  <c r="F183" i="78"/>
  <c r="F183" i="53"/>
  <c r="X183" i="112"/>
  <c r="F183" i="70"/>
  <c r="F183" i="84"/>
  <c r="F183" i="107"/>
  <c r="X183" i="63"/>
  <c r="F183" i="114"/>
  <c r="F183" i="81"/>
  <c r="X183" i="56"/>
  <c r="F183" i="110"/>
  <c r="X183" i="75"/>
  <c r="F183" i="73"/>
  <c r="F183" i="68"/>
  <c r="F183" i="109"/>
  <c r="F183" i="111"/>
  <c r="F183" i="106"/>
  <c r="F183" i="92"/>
  <c r="F183" i="71"/>
  <c r="X183" i="104"/>
  <c r="X183" i="61"/>
  <c r="F183" i="82"/>
  <c r="L61" i="48"/>
  <c r="F183" i="91"/>
  <c r="L184" i="83"/>
  <c r="X183" i="116"/>
  <c r="F183" i="85"/>
  <c r="X183" i="120"/>
  <c r="F215" i="87"/>
  <c r="F215" i="90"/>
  <c r="F215" i="78"/>
  <c r="F215" i="53"/>
  <c r="X215" i="112"/>
  <c r="F215" i="70"/>
  <c r="F215" i="84"/>
  <c r="F215" i="107"/>
  <c r="X215" i="63"/>
  <c r="F215" i="81"/>
  <c r="F215" i="114"/>
  <c r="F215" i="110"/>
  <c r="X215" i="75"/>
  <c r="F215" i="68"/>
  <c r="F215" i="109"/>
  <c r="F215" i="111"/>
  <c r="X215" i="61"/>
  <c r="F215" i="91"/>
  <c r="F215" i="73"/>
  <c r="X215" i="104"/>
  <c r="L93" i="48"/>
  <c r="F215" i="92"/>
  <c r="F215" i="71"/>
  <c r="F215" i="106"/>
  <c r="F215" i="82"/>
  <c r="X215" i="120"/>
  <c r="F215" i="85"/>
  <c r="L216" i="83"/>
  <c r="X215" i="116"/>
  <c r="AA215" i="116" s="1"/>
  <c r="X56" i="51"/>
  <c r="X115" i="49"/>
  <c r="X182" i="80"/>
  <c r="F215" i="66"/>
  <c r="X183" i="80"/>
  <c r="X183" i="62"/>
  <c r="X217" i="63"/>
  <c r="F217" i="68"/>
  <c r="F217" i="71"/>
  <c r="F217" i="106"/>
  <c r="F217" i="78"/>
  <c r="F217" i="53"/>
  <c r="X217" i="112"/>
  <c r="X217" i="61"/>
  <c r="F217" i="111"/>
  <c r="F217" i="87"/>
  <c r="F217" i="90"/>
  <c r="F217" i="107"/>
  <c r="F217" i="82"/>
  <c r="F217" i="70"/>
  <c r="F217" i="84"/>
  <c r="F217" i="110"/>
  <c r="X217" i="75"/>
  <c r="F217" i="73"/>
  <c r="X217" i="104"/>
  <c r="F217" i="109"/>
  <c r="F217" i="91"/>
  <c r="F217" i="81"/>
  <c r="L95" i="48"/>
  <c r="F217" i="92"/>
  <c r="X217" i="120"/>
  <c r="F217" i="85"/>
  <c r="L218" i="83"/>
  <c r="F200" i="93"/>
  <c r="I200" i="93" s="1"/>
  <c r="F214" i="72"/>
  <c r="F231" i="72"/>
  <c r="F184" i="72"/>
  <c r="F200" i="54"/>
  <c r="F182" i="72"/>
  <c r="F231" i="54"/>
  <c r="F186" i="100"/>
  <c r="H186" i="100"/>
  <c r="D186" i="100"/>
  <c r="B186" i="100" s="1"/>
  <c r="W186" i="56"/>
  <c r="E186" i="108"/>
  <c r="W186" i="75"/>
  <c r="W186" i="61"/>
  <c r="E186" i="70"/>
  <c r="E186" i="109"/>
  <c r="E186" i="68"/>
  <c r="W186" i="51"/>
  <c r="E186" i="110"/>
  <c r="E186" i="53"/>
  <c r="E186" i="81"/>
  <c r="E186" i="85"/>
  <c r="E186" i="82"/>
  <c r="E186" i="67"/>
  <c r="E186" i="87"/>
  <c r="E186" i="54"/>
  <c r="E186" i="106"/>
  <c r="E186" i="107"/>
  <c r="E186" i="92"/>
  <c r="W186" i="63"/>
  <c r="W186" i="62"/>
  <c r="E186" i="66"/>
  <c r="E186" i="71"/>
  <c r="W186" i="69"/>
  <c r="W186" i="80"/>
  <c r="E186" i="84"/>
  <c r="E186" i="73"/>
  <c r="E186" i="86"/>
  <c r="E186" i="111"/>
  <c r="K64" i="48"/>
  <c r="E186" i="90"/>
  <c r="E186" i="91"/>
  <c r="W186" i="120"/>
  <c r="L186" i="79"/>
  <c r="W186" i="104"/>
  <c r="E186" i="78"/>
  <c r="K187" i="83"/>
  <c r="W186" i="112"/>
  <c r="W6" i="128"/>
  <c r="W8" i="49"/>
  <c r="U231" i="56"/>
  <c r="C231" i="53"/>
  <c r="C231" i="54"/>
  <c r="C231" i="82"/>
  <c r="C231" i="110"/>
  <c r="U231" i="63"/>
  <c r="J231" i="79"/>
  <c r="C231" i="106"/>
  <c r="C231" i="85"/>
  <c r="U231" i="65"/>
  <c r="C231" i="59"/>
  <c r="U231" i="80"/>
  <c r="C231" i="87"/>
  <c r="I109" i="48"/>
  <c r="C231" i="81"/>
  <c r="U231" i="75"/>
  <c r="C231" i="71"/>
  <c r="C231" i="68"/>
  <c r="U231" i="51"/>
  <c r="C231" i="92"/>
  <c r="U231" i="61"/>
  <c r="C231" i="109"/>
  <c r="C231" i="70"/>
  <c r="C231" i="78"/>
  <c r="C231" i="91"/>
  <c r="C231" i="108"/>
  <c r="C231" i="111"/>
  <c r="C231" i="66"/>
  <c r="C231" i="67"/>
  <c r="C231" i="90"/>
  <c r="C231" i="86"/>
  <c r="C231" i="107"/>
  <c r="U231" i="120"/>
  <c r="C231" i="84"/>
  <c r="U231" i="112"/>
  <c r="C231" i="73"/>
  <c r="U231" i="62"/>
  <c r="I232" i="83"/>
  <c r="U231" i="104"/>
  <c r="C205" i="93"/>
  <c r="E206" i="93"/>
  <c r="V226" i="56"/>
  <c r="D226" i="53"/>
  <c r="D226" i="90"/>
  <c r="D226" i="68"/>
  <c r="V226" i="61"/>
  <c r="D226" i="92"/>
  <c r="D226" i="108"/>
  <c r="D226" i="81"/>
  <c r="D226" i="109"/>
  <c r="J227" i="83"/>
  <c r="D226" i="107"/>
  <c r="D226" i="71"/>
  <c r="D226" i="110"/>
  <c r="D226" i="59"/>
  <c r="D226" i="66"/>
  <c r="D226" i="84"/>
  <c r="V226" i="63"/>
  <c r="D226" i="106"/>
  <c r="V226" i="51"/>
  <c r="J104" i="48"/>
  <c r="V226" i="75"/>
  <c r="D226" i="87"/>
  <c r="D226" i="67"/>
  <c r="D226" i="78"/>
  <c r="D226" i="73"/>
  <c r="V226" i="120"/>
  <c r="D226" i="86"/>
  <c r="V226" i="104"/>
  <c r="V226" i="62"/>
  <c r="D226" i="111"/>
  <c r="D226" i="70"/>
  <c r="V226" i="65"/>
  <c r="D226" i="82"/>
  <c r="D226" i="91"/>
  <c r="V226" i="116"/>
  <c r="D226" i="54"/>
  <c r="V226" i="112"/>
  <c r="V226" i="80"/>
  <c r="D226" i="85"/>
  <c r="K226" i="79"/>
  <c r="U182" i="56"/>
  <c r="U182" i="104"/>
  <c r="C182" i="108"/>
  <c r="C182" i="81"/>
  <c r="U182" i="51"/>
  <c r="C182" i="53"/>
  <c r="U182" i="65"/>
  <c r="C182" i="84"/>
  <c r="U182" i="80"/>
  <c r="C182" i="90"/>
  <c r="U182" i="63"/>
  <c r="C182" i="54"/>
  <c r="C182" i="106"/>
  <c r="C182" i="78"/>
  <c r="C182" i="109"/>
  <c r="U182" i="61"/>
  <c r="C182" i="110"/>
  <c r="U182" i="62"/>
  <c r="I60" i="48"/>
  <c r="C182" i="92"/>
  <c r="J182" i="79"/>
  <c r="C182" i="68"/>
  <c r="C182" i="107"/>
  <c r="C182" i="111"/>
  <c r="C182" i="71"/>
  <c r="C182" i="87"/>
  <c r="C182" i="66"/>
  <c r="U182" i="69"/>
  <c r="C182" i="67"/>
  <c r="C182" i="91"/>
  <c r="I183" i="83"/>
  <c r="C182" i="85"/>
  <c r="U182" i="116"/>
  <c r="C182" i="82"/>
  <c r="C182" i="73"/>
  <c r="U182" i="120"/>
  <c r="U182" i="75"/>
  <c r="C182" i="86"/>
  <c r="U182" i="112"/>
  <c r="C182" i="59"/>
  <c r="C182" i="70"/>
  <c r="T188" i="56"/>
  <c r="B188" i="70"/>
  <c r="T188" i="61"/>
  <c r="B188" i="71"/>
  <c r="B188" i="66"/>
  <c r="T188" i="112"/>
  <c r="B188" i="106"/>
  <c r="T188" i="116"/>
  <c r="B188" i="53"/>
  <c r="B188" i="108"/>
  <c r="D187" i="101"/>
  <c r="B188" i="87"/>
  <c r="T188" i="120"/>
  <c r="C187" i="101"/>
  <c r="B188" i="67"/>
  <c r="H189" i="83"/>
  <c r="G187" i="101"/>
  <c r="T188" i="75"/>
  <c r="B188" i="85"/>
  <c r="B188" i="109"/>
  <c r="B188" i="111"/>
  <c r="B188" i="107"/>
  <c r="H187" i="101"/>
  <c r="B188" i="86"/>
  <c r="B188" i="91"/>
  <c r="T188" i="62"/>
  <c r="B188" i="82"/>
  <c r="T188" i="104"/>
  <c r="I187" i="101"/>
  <c r="B188" i="73"/>
  <c r="B188" i="78"/>
  <c r="T188" i="63"/>
  <c r="B188" i="90"/>
  <c r="B188" i="54"/>
  <c r="T188" i="80"/>
  <c r="B188" i="84"/>
  <c r="B188" i="68"/>
  <c r="E187" i="101"/>
  <c r="B188" i="92"/>
  <c r="H66" i="48"/>
  <c r="B188" i="110"/>
  <c r="B188" i="81"/>
  <c r="T188" i="51"/>
  <c r="F187" i="101"/>
  <c r="I188" i="79"/>
  <c r="J11" i="101"/>
  <c r="J187" i="101" s="1"/>
  <c r="B188" i="59"/>
  <c r="F223" i="72"/>
  <c r="C212" i="114"/>
  <c r="V211" i="56"/>
  <c r="D211" i="87"/>
  <c r="D211" i="90"/>
  <c r="D211" i="111"/>
  <c r="J89" i="48"/>
  <c r="D211" i="68"/>
  <c r="D211" i="82"/>
  <c r="D211" i="70"/>
  <c r="D211" i="92"/>
  <c r="V211" i="61"/>
  <c r="D211" i="86"/>
  <c r="V211" i="80"/>
  <c r="V211" i="75"/>
  <c r="D211" i="107"/>
  <c r="D211" i="84"/>
  <c r="D211" i="71"/>
  <c r="D211" i="78"/>
  <c r="D211" i="81"/>
  <c r="D211" i="109"/>
  <c r="D211" i="59"/>
  <c r="D211" i="108"/>
  <c r="D211" i="54"/>
  <c r="V211" i="65"/>
  <c r="D211" i="91"/>
  <c r="D211" i="85"/>
  <c r="D211" i="53"/>
  <c r="V211" i="116"/>
  <c r="K211" i="79"/>
  <c r="D211" i="106"/>
  <c r="V211" i="112"/>
  <c r="V211" i="62"/>
  <c r="V211" i="51"/>
  <c r="V211" i="63"/>
  <c r="D211" i="73"/>
  <c r="D211" i="67"/>
  <c r="V211" i="120"/>
  <c r="D211" i="66"/>
  <c r="V211" i="104"/>
  <c r="D211" i="110"/>
  <c r="J212" i="83"/>
  <c r="C205" i="72"/>
  <c r="T216" i="56"/>
  <c r="B216" i="111"/>
  <c r="B216" i="82"/>
  <c r="T216" i="112"/>
  <c r="B216" i="70"/>
  <c r="B216" i="110"/>
  <c r="B216" i="85"/>
  <c r="B216" i="67"/>
  <c r="D215" i="101"/>
  <c r="H217" i="83"/>
  <c r="C215" i="101"/>
  <c r="B216" i="92"/>
  <c r="B216" i="86"/>
  <c r="B216" i="71"/>
  <c r="B216" i="81"/>
  <c r="T216" i="61"/>
  <c r="B216" i="91"/>
  <c r="B216" i="53"/>
  <c r="B216" i="54"/>
  <c r="T216" i="120"/>
  <c r="T216" i="104"/>
  <c r="G215" i="101"/>
  <c r="B216" i="84"/>
  <c r="B216" i="66"/>
  <c r="T216" i="75"/>
  <c r="B216" i="109"/>
  <c r="E215" i="101"/>
  <c r="B216" i="90"/>
  <c r="T216" i="62"/>
  <c r="T216" i="63"/>
  <c r="B216" i="87"/>
  <c r="B216" i="78"/>
  <c r="B216" i="73"/>
  <c r="I215" i="101"/>
  <c r="B216" i="108"/>
  <c r="I216" i="79"/>
  <c r="T216" i="80"/>
  <c r="B216" i="68"/>
  <c r="H94" i="48"/>
  <c r="B216" i="59"/>
  <c r="H215" i="101"/>
  <c r="B216" i="106"/>
  <c r="B216" i="107"/>
  <c r="F215" i="101"/>
  <c r="J39" i="101"/>
  <c r="J215" i="101" s="1"/>
  <c r="B215" i="101"/>
  <c r="T216" i="69"/>
  <c r="U228" i="56"/>
  <c r="C228" i="86"/>
  <c r="C228" i="85"/>
  <c r="C228" i="92"/>
  <c r="U228" i="104"/>
  <c r="C228" i="70"/>
  <c r="U228" i="62"/>
  <c r="U228" i="120"/>
  <c r="U228" i="112"/>
  <c r="C228" i="111"/>
  <c r="I106" i="48"/>
  <c r="U228" i="75"/>
  <c r="U228" i="69"/>
  <c r="U228" i="51"/>
  <c r="C228" i="109"/>
  <c r="C228" i="78"/>
  <c r="C228" i="110"/>
  <c r="C228" i="59"/>
  <c r="C228" i="73"/>
  <c r="C228" i="71"/>
  <c r="C228" i="67"/>
  <c r="C228" i="106"/>
  <c r="C228" i="91"/>
  <c r="C228" i="107"/>
  <c r="C228" i="82"/>
  <c r="U228" i="63"/>
  <c r="U228" i="65"/>
  <c r="U228" i="80"/>
  <c r="C228" i="90"/>
  <c r="C228" i="84"/>
  <c r="C228" i="87"/>
  <c r="C228" i="81"/>
  <c r="C228" i="53"/>
  <c r="J228" i="79"/>
  <c r="I229" i="83"/>
  <c r="U228" i="116"/>
  <c r="C228" i="68"/>
  <c r="C228" i="66"/>
  <c r="C228" i="54"/>
  <c r="U228" i="61"/>
  <c r="C228" i="108"/>
  <c r="C201" i="114"/>
  <c r="U212" i="51"/>
  <c r="B35" i="100"/>
  <c r="K94" i="100"/>
  <c r="K35" i="100" s="1"/>
  <c r="K211" i="100" s="1"/>
  <c r="C205" i="114"/>
  <c r="H224" i="100"/>
  <c r="D191" i="72"/>
  <c r="B216" i="72"/>
  <c r="B46" i="100"/>
  <c r="K105" i="100"/>
  <c r="K46" i="100" s="1"/>
  <c r="H182" i="100"/>
  <c r="D182" i="100"/>
  <c r="I182" i="100"/>
  <c r="G182" i="100"/>
  <c r="F182" i="100"/>
  <c r="D188" i="72"/>
  <c r="D204" i="93"/>
  <c r="D211" i="72"/>
  <c r="C218" i="72"/>
  <c r="T217" i="56"/>
  <c r="J40" i="101"/>
  <c r="J216" i="101" s="1"/>
  <c r="B217" i="109"/>
  <c r="B217" i="106"/>
  <c r="T217" i="62"/>
  <c r="T217" i="69"/>
  <c r="T217" i="63"/>
  <c r="B217" i="82"/>
  <c r="B217" i="92"/>
  <c r="B217" i="53"/>
  <c r="B217" i="110"/>
  <c r="T217" i="61"/>
  <c r="B217" i="71"/>
  <c r="B217" i="87"/>
  <c r="H216" i="101"/>
  <c r="T217" i="75"/>
  <c r="B217" i="86"/>
  <c r="I216" i="101"/>
  <c r="H218" i="83"/>
  <c r="B217" i="111"/>
  <c r="D216" i="101"/>
  <c r="B217" i="84"/>
  <c r="B217" i="91"/>
  <c r="B217" i="81"/>
  <c r="B217" i="107"/>
  <c r="T217" i="104"/>
  <c r="B217" i="59"/>
  <c r="B217" i="72"/>
  <c r="B217" i="70"/>
  <c r="B217" i="78"/>
  <c r="E216" i="101"/>
  <c r="H95" i="48"/>
  <c r="B217" i="85"/>
  <c r="B217" i="67"/>
  <c r="T217" i="116"/>
  <c r="F216" i="101"/>
  <c r="T217" i="120"/>
  <c r="B217" i="114"/>
  <c r="I217" i="79"/>
  <c r="B217" i="66"/>
  <c r="T217" i="80"/>
  <c r="T217" i="112"/>
  <c r="B217" i="108"/>
  <c r="G216" i="101"/>
  <c r="T217" i="51"/>
  <c r="B217" i="90"/>
  <c r="B217" i="73"/>
  <c r="B216" i="101"/>
  <c r="B217" i="68"/>
  <c r="C216" i="101"/>
  <c r="B217" i="54"/>
  <c r="D226" i="72"/>
  <c r="T206" i="56"/>
  <c r="B206" i="70"/>
  <c r="H205" i="101"/>
  <c r="B206" i="53"/>
  <c r="T206" i="69"/>
  <c r="T206" i="104"/>
  <c r="B206" i="108"/>
  <c r="B206" i="82"/>
  <c r="B206" i="67"/>
  <c r="B206" i="86"/>
  <c r="E205" i="101"/>
  <c r="B206" i="85"/>
  <c r="B206" i="54"/>
  <c r="B206" i="106"/>
  <c r="B206" i="92"/>
  <c r="H84" i="48"/>
  <c r="B206" i="84"/>
  <c r="B206" i="66"/>
  <c r="B206" i="110"/>
  <c r="T206" i="63"/>
  <c r="I206" i="79"/>
  <c r="T206" i="61"/>
  <c r="B206" i="109"/>
  <c r="T206" i="65"/>
  <c r="B206" i="91"/>
  <c r="H207" i="83"/>
  <c r="B206" i="90"/>
  <c r="B206" i="59"/>
  <c r="T206" i="80"/>
  <c r="D205" i="101"/>
  <c r="B206" i="71"/>
  <c r="T206" i="75"/>
  <c r="B206" i="78"/>
  <c r="T206" i="120"/>
  <c r="I205" i="101"/>
  <c r="T206" i="112"/>
  <c r="B206" i="68"/>
  <c r="J29" i="101"/>
  <c r="J205" i="101" s="1"/>
  <c r="B206" i="81"/>
  <c r="B206" i="111"/>
  <c r="B206" i="107"/>
  <c r="T206" i="62"/>
  <c r="B206" i="87"/>
  <c r="B206" i="73"/>
  <c r="T206" i="51"/>
  <c r="F205" i="101"/>
  <c r="G205" i="101"/>
  <c r="B205" i="101"/>
  <c r="C205" i="101"/>
  <c r="C208" i="72"/>
  <c r="C182" i="72"/>
  <c r="K54" i="100"/>
  <c r="K230" i="100" s="1"/>
  <c r="G233" i="90"/>
  <c r="X7" i="128"/>
  <c r="X9" i="49"/>
  <c r="M201" i="79"/>
  <c r="X25" i="128"/>
  <c r="X27" i="49"/>
  <c r="F206" i="67"/>
  <c r="F190" i="68"/>
  <c r="F190" i="71"/>
  <c r="F190" i="106"/>
  <c r="F190" i="53"/>
  <c r="X190" i="112"/>
  <c r="F190" i="70"/>
  <c r="F190" i="84"/>
  <c r="F190" i="107"/>
  <c r="X190" i="63"/>
  <c r="F190" i="114"/>
  <c r="X190" i="61"/>
  <c r="F190" i="81"/>
  <c r="F190" i="110"/>
  <c r="X190" i="75"/>
  <c r="F190" i="73"/>
  <c r="X190" i="104"/>
  <c r="F190" i="109"/>
  <c r="L68" i="48"/>
  <c r="X190" i="56"/>
  <c r="F190" i="87"/>
  <c r="F190" i="90"/>
  <c r="F190" i="82"/>
  <c r="F190" i="92"/>
  <c r="F190" i="111"/>
  <c r="F190" i="78"/>
  <c r="F190" i="91"/>
  <c r="X190" i="69"/>
  <c r="L191" i="83"/>
  <c r="X190" i="116"/>
  <c r="F190" i="85"/>
  <c r="X190" i="120"/>
  <c r="F222" i="68"/>
  <c r="F222" i="71"/>
  <c r="F222" i="106"/>
  <c r="F222" i="53"/>
  <c r="X222" i="112"/>
  <c r="F222" i="70"/>
  <c r="F222" i="84"/>
  <c r="F222" i="107"/>
  <c r="X222" i="63"/>
  <c r="X222" i="56"/>
  <c r="X222" i="61"/>
  <c r="F222" i="81"/>
  <c r="F222" i="110"/>
  <c r="X222" i="75"/>
  <c r="F222" i="87"/>
  <c r="F222" i="90"/>
  <c r="F222" i="73"/>
  <c r="X222" i="104"/>
  <c r="F222" i="109"/>
  <c r="L100" i="48"/>
  <c r="F222" i="82"/>
  <c r="F222" i="92"/>
  <c r="F222" i="78"/>
  <c r="F222" i="111"/>
  <c r="X222" i="69"/>
  <c r="F222" i="91"/>
  <c r="X222" i="116"/>
  <c r="X222" i="120"/>
  <c r="L223" i="83"/>
  <c r="F222" i="85"/>
  <c r="F231" i="67"/>
  <c r="F190" i="93"/>
  <c r="I190" i="93" s="1"/>
  <c r="X190" i="62"/>
  <c r="M192" i="79"/>
  <c r="X190" i="80"/>
  <c r="F223" i="66"/>
  <c r="X199" i="80"/>
  <c r="F190" i="66"/>
  <c r="F208" i="93"/>
  <c r="I208" i="93" s="1"/>
  <c r="X214" i="62"/>
  <c r="F206" i="72"/>
  <c r="F191" i="54"/>
  <c r="F215" i="54"/>
  <c r="X230" i="62"/>
  <c r="X221" i="62"/>
  <c r="W202" i="56"/>
  <c r="E202" i="108"/>
  <c r="W202" i="75"/>
  <c r="L202" i="79"/>
  <c r="E202" i="67"/>
  <c r="E202" i="92"/>
  <c r="W202" i="112"/>
  <c r="W202" i="61"/>
  <c r="W202" i="69"/>
  <c r="E202" i="107"/>
  <c r="E202" i="73"/>
  <c r="E202" i="109"/>
  <c r="E202" i="110"/>
  <c r="E202" i="53"/>
  <c r="E202" i="81"/>
  <c r="K80" i="48"/>
  <c r="W202" i="62"/>
  <c r="E202" i="85"/>
  <c r="E202" i="70"/>
  <c r="E202" i="82"/>
  <c r="E202" i="111"/>
  <c r="E202" i="54"/>
  <c r="E202" i="71"/>
  <c r="E202" i="84"/>
  <c r="W202" i="63"/>
  <c r="E202" i="106"/>
  <c r="E202" i="66"/>
  <c r="W202" i="80"/>
  <c r="E202" i="68"/>
  <c r="E202" i="78"/>
  <c r="E202" i="87"/>
  <c r="W202" i="120"/>
  <c r="E202" i="90"/>
  <c r="E202" i="86"/>
  <c r="K203" i="83"/>
  <c r="W202" i="104"/>
  <c r="W202" i="51"/>
  <c r="E202" i="91"/>
  <c r="J186" i="100"/>
  <c r="W185" i="51"/>
  <c r="W38" i="128"/>
  <c r="W40" i="49"/>
  <c r="U212" i="56"/>
  <c r="C212" i="87"/>
  <c r="C212" i="78"/>
  <c r="C212" i="70"/>
  <c r="C212" i="106"/>
  <c r="C212" i="66"/>
  <c r="C212" i="108"/>
  <c r="C212" i="92"/>
  <c r="U212" i="80"/>
  <c r="U212" i="112"/>
  <c r="U212" i="62"/>
  <c r="C212" i="73"/>
  <c r="C212" i="110"/>
  <c r="C212" i="54"/>
  <c r="C212" i="71"/>
  <c r="C212" i="90"/>
  <c r="C212" i="81"/>
  <c r="C212" i="109"/>
  <c r="C212" i="68"/>
  <c r="C212" i="111"/>
  <c r="U212" i="63"/>
  <c r="C212" i="84"/>
  <c r="C212" i="107"/>
  <c r="U212" i="120"/>
  <c r="I90" i="48"/>
  <c r="C212" i="53"/>
  <c r="C212" i="85"/>
  <c r="C212" i="86"/>
  <c r="C212" i="67"/>
  <c r="U212" i="104"/>
  <c r="C212" i="82"/>
  <c r="C212" i="91"/>
  <c r="I213" i="83"/>
  <c r="J212" i="79"/>
  <c r="U212" i="61"/>
  <c r="C212" i="59"/>
  <c r="U212" i="75"/>
  <c r="U212" i="116"/>
  <c r="W211" i="56"/>
  <c r="E211" i="108"/>
  <c r="W211" i="75"/>
  <c r="W211" i="112"/>
  <c r="E211" i="91"/>
  <c r="K212" i="83"/>
  <c r="W211" i="69"/>
  <c r="E211" i="106"/>
  <c r="E211" i="66"/>
  <c r="E211" i="82"/>
  <c r="E211" i="59"/>
  <c r="E211" i="81"/>
  <c r="W211" i="80"/>
  <c r="E211" i="90"/>
  <c r="E211" i="67"/>
  <c r="K89" i="48"/>
  <c r="E211" i="53"/>
  <c r="E211" i="111"/>
  <c r="E211" i="73"/>
  <c r="E211" i="78"/>
  <c r="W211" i="63"/>
  <c r="E211" i="85"/>
  <c r="E211" i="107"/>
  <c r="E211" i="87"/>
  <c r="E211" i="86"/>
  <c r="E211" i="114"/>
  <c r="E211" i="54"/>
  <c r="E211" i="70"/>
  <c r="W211" i="61"/>
  <c r="E211" i="71"/>
  <c r="E211" i="68"/>
  <c r="E211" i="84"/>
  <c r="W211" i="116"/>
  <c r="W211" i="120"/>
  <c r="E211" i="92"/>
  <c r="E211" i="110"/>
  <c r="L211" i="79"/>
  <c r="W211" i="104"/>
  <c r="E211" i="109"/>
  <c r="W211" i="62"/>
  <c r="E194" i="72"/>
  <c r="U185" i="56"/>
  <c r="I63" i="48"/>
  <c r="U185" i="116"/>
  <c r="C185" i="87"/>
  <c r="C185" i="106"/>
  <c r="C185" i="66"/>
  <c r="C185" i="91"/>
  <c r="C185" i="71"/>
  <c r="U185" i="75"/>
  <c r="C185" i="84"/>
  <c r="U185" i="62"/>
  <c r="C185" i="67"/>
  <c r="J185" i="79"/>
  <c r="U185" i="112"/>
  <c r="C185" i="73"/>
  <c r="C185" i="109"/>
  <c r="C185" i="82"/>
  <c r="C185" i="68"/>
  <c r="U185" i="104"/>
  <c r="C185" i="54"/>
  <c r="C185" i="111"/>
  <c r="C185" i="70"/>
  <c r="C185" i="78"/>
  <c r="U185" i="63"/>
  <c r="C185" i="59"/>
  <c r="C185" i="90"/>
  <c r="C185" i="110"/>
  <c r="U185" i="65"/>
  <c r="C185" i="53"/>
  <c r="C185" i="108"/>
  <c r="C185" i="85"/>
  <c r="U185" i="120"/>
  <c r="C185" i="86"/>
  <c r="U185" i="61"/>
  <c r="U185" i="80"/>
  <c r="I186" i="83"/>
  <c r="C185" i="107"/>
  <c r="C185" i="92"/>
  <c r="C185" i="81"/>
  <c r="U185" i="69"/>
  <c r="V209" i="56"/>
  <c r="J210" i="83"/>
  <c r="D209" i="87"/>
  <c r="D209" i="84"/>
  <c r="D209" i="86"/>
  <c r="D209" i="54"/>
  <c r="V209" i="62"/>
  <c r="D209" i="92"/>
  <c r="V209" i="104"/>
  <c r="V209" i="80"/>
  <c r="V209" i="63"/>
  <c r="D209" i="108"/>
  <c r="D209" i="106"/>
  <c r="D209" i="82"/>
  <c r="D209" i="111"/>
  <c r="K209" i="79"/>
  <c r="D209" i="66"/>
  <c r="D209" i="110"/>
  <c r="D209" i="53"/>
  <c r="D209" i="107"/>
  <c r="D209" i="78"/>
  <c r="V209" i="75"/>
  <c r="D209" i="67"/>
  <c r="V209" i="65"/>
  <c r="D209" i="81"/>
  <c r="V209" i="61"/>
  <c r="D209" i="68"/>
  <c r="V209" i="51"/>
  <c r="V209" i="112"/>
  <c r="V209" i="120"/>
  <c r="D209" i="91"/>
  <c r="D209" i="109"/>
  <c r="D209" i="70"/>
  <c r="D209" i="71"/>
  <c r="D209" i="73"/>
  <c r="D209" i="59"/>
  <c r="D209" i="90"/>
  <c r="J87" i="48"/>
  <c r="D209" i="85"/>
  <c r="K106" i="100"/>
  <c r="K47" i="100" s="1"/>
  <c r="K223" i="100" s="1"/>
  <c r="X222" i="62"/>
  <c r="T216" i="116"/>
  <c r="D209" i="93"/>
  <c r="V199" i="56"/>
  <c r="V199" i="104"/>
  <c r="J200" i="83"/>
  <c r="V199" i="69"/>
  <c r="D199" i="78"/>
  <c r="V199" i="61"/>
  <c r="D199" i="68"/>
  <c r="V199" i="51"/>
  <c r="D199" i="82"/>
  <c r="D199" i="91"/>
  <c r="D199" i="73"/>
  <c r="D199" i="106"/>
  <c r="D199" i="110"/>
  <c r="D199" i="92"/>
  <c r="D199" i="109"/>
  <c r="D199" i="71"/>
  <c r="D199" i="67"/>
  <c r="D199" i="84"/>
  <c r="V199" i="80"/>
  <c r="D199" i="59"/>
  <c r="D199" i="85"/>
  <c r="V199" i="75"/>
  <c r="D199" i="70"/>
  <c r="D199" i="66"/>
  <c r="D199" i="90"/>
  <c r="D199" i="81"/>
  <c r="J77" i="48"/>
  <c r="D199" i="54"/>
  <c r="D199" i="53"/>
  <c r="V199" i="62"/>
  <c r="V199" i="112"/>
  <c r="D199" i="86"/>
  <c r="V199" i="63"/>
  <c r="K199" i="79"/>
  <c r="D199" i="87"/>
  <c r="D199" i="107"/>
  <c r="D199" i="111"/>
  <c r="D199" i="108"/>
  <c r="V199" i="65"/>
  <c r="V199" i="120"/>
  <c r="G186" i="100"/>
  <c r="F214" i="100"/>
  <c r="H214" i="100"/>
  <c r="C214" i="100"/>
  <c r="G214" i="100"/>
  <c r="D214" i="100"/>
  <c r="C200" i="72"/>
  <c r="V215" i="56"/>
  <c r="V215" i="69"/>
  <c r="D215" i="114"/>
  <c r="D215" i="92"/>
  <c r="D215" i="107"/>
  <c r="D215" i="91"/>
  <c r="D215" i="71"/>
  <c r="D215" i="84"/>
  <c r="D215" i="111"/>
  <c r="V215" i="112"/>
  <c r="D215" i="54"/>
  <c r="D215" i="110"/>
  <c r="V215" i="75"/>
  <c r="V215" i="120"/>
  <c r="V215" i="51"/>
  <c r="D215" i="106"/>
  <c r="D215" i="73"/>
  <c r="V215" i="61"/>
  <c r="D215" i="81"/>
  <c r="V215" i="116"/>
  <c r="D215" i="70"/>
  <c r="D215" i="87"/>
  <c r="D215" i="109"/>
  <c r="V215" i="63"/>
  <c r="V215" i="65"/>
  <c r="J93" i="48"/>
  <c r="V215" i="80"/>
  <c r="V215" i="104"/>
  <c r="K215" i="79"/>
  <c r="D215" i="82"/>
  <c r="D215" i="68"/>
  <c r="J216" i="83"/>
  <c r="D215" i="66"/>
  <c r="D215" i="85"/>
  <c r="D215" i="67"/>
  <c r="V215" i="62"/>
  <c r="D215" i="53"/>
  <c r="D215" i="86"/>
  <c r="D215" i="59"/>
  <c r="D215" i="108"/>
  <c r="D215" i="90"/>
  <c r="D215" i="78"/>
  <c r="G223" i="100"/>
  <c r="K213" i="79"/>
  <c r="D213" i="71"/>
  <c r="D213" i="53"/>
  <c r="J91" i="48"/>
  <c r="D213" i="66"/>
  <c r="D213" i="68"/>
  <c r="V213" i="63"/>
  <c r="V213" i="80"/>
  <c r="D213" i="107"/>
  <c r="V213" i="51"/>
  <c r="V213" i="104"/>
  <c r="D213" i="87"/>
  <c r="D213" i="92"/>
  <c r="D213" i="78"/>
  <c r="D213" i="67"/>
  <c r="D213" i="110"/>
  <c r="V213" i="112"/>
  <c r="V213" i="75"/>
  <c r="D213" i="109"/>
  <c r="V213" i="116"/>
  <c r="D213" i="91"/>
  <c r="D213" i="70"/>
  <c r="V213" i="65"/>
  <c r="D213" i="85"/>
  <c r="D213" i="90"/>
  <c r="D213" i="81"/>
  <c r="D213" i="106"/>
  <c r="D213" i="82"/>
  <c r="D213" i="59"/>
  <c r="D213" i="73"/>
  <c r="V213" i="69"/>
  <c r="J214" i="83"/>
  <c r="V213" i="61"/>
  <c r="D213" i="54"/>
  <c r="D213" i="86"/>
  <c r="D213" i="111"/>
  <c r="D213" i="84"/>
  <c r="V213" i="62"/>
  <c r="D213" i="108"/>
  <c r="V213" i="120"/>
  <c r="V224" i="56"/>
  <c r="V240" i="56" s="1"/>
  <c r="V224" i="62"/>
  <c r="V224" i="63"/>
  <c r="D224" i="53"/>
  <c r="J102" i="48"/>
  <c r="D224" i="109"/>
  <c r="D224" i="67"/>
  <c r="D224" i="78"/>
  <c r="D224" i="84"/>
  <c r="V224" i="51"/>
  <c r="D224" i="107"/>
  <c r="D224" i="106"/>
  <c r="V224" i="104"/>
  <c r="D224" i="85"/>
  <c r="V224" i="116"/>
  <c r="D224" i="86"/>
  <c r="D224" i="54"/>
  <c r="D224" i="91"/>
  <c r="J225" i="83"/>
  <c r="D224" i="87"/>
  <c r="D224" i="90"/>
  <c r="D224" i="92"/>
  <c r="V224" i="75"/>
  <c r="D224" i="59"/>
  <c r="D224" i="70"/>
  <c r="V224" i="61"/>
  <c r="V224" i="65"/>
  <c r="D224" i="71"/>
  <c r="D224" i="110"/>
  <c r="D224" i="66"/>
  <c r="V224" i="120"/>
  <c r="K224" i="79"/>
  <c r="D224" i="82"/>
  <c r="D224" i="81"/>
  <c r="V224" i="112"/>
  <c r="D224" i="68"/>
  <c r="D224" i="108"/>
  <c r="D224" i="73"/>
  <c r="D224" i="111"/>
  <c r="V224" i="80"/>
  <c r="U191" i="56"/>
  <c r="C191" i="82"/>
  <c r="C191" i="70"/>
  <c r="U191" i="63"/>
  <c r="C191" i="84"/>
  <c r="C191" i="81"/>
  <c r="C191" i="68"/>
  <c r="C191" i="106"/>
  <c r="U191" i="65"/>
  <c r="U191" i="51"/>
  <c r="C191" i="67"/>
  <c r="U191" i="75"/>
  <c r="C191" i="92"/>
  <c r="U191" i="69"/>
  <c r="C191" i="108"/>
  <c r="U191" i="112"/>
  <c r="C191" i="59"/>
  <c r="U191" i="120"/>
  <c r="C191" i="110"/>
  <c r="C191" i="53"/>
  <c r="C191" i="91"/>
  <c r="U191" i="116"/>
  <c r="C191" i="87"/>
  <c r="C191" i="78"/>
  <c r="U191" i="104"/>
  <c r="U191" i="61"/>
  <c r="U191" i="80"/>
  <c r="I192" i="83"/>
  <c r="C191" i="73"/>
  <c r="I69" i="48"/>
  <c r="C191" i="71"/>
  <c r="C191" i="107"/>
  <c r="C191" i="111"/>
  <c r="C191" i="54"/>
  <c r="C191" i="85"/>
  <c r="J191" i="79"/>
  <c r="U191" i="62"/>
  <c r="C191" i="109"/>
  <c r="C191" i="90"/>
  <c r="C191" i="86"/>
  <c r="C191" i="66"/>
  <c r="T188" i="69"/>
  <c r="V193" i="56"/>
  <c r="V193" i="75"/>
  <c r="K193" i="79"/>
  <c r="D193" i="111"/>
  <c r="D193" i="91"/>
  <c r="V193" i="120"/>
  <c r="D193" i="71"/>
  <c r="D193" i="109"/>
  <c r="D193" i="82"/>
  <c r="D193" i="70"/>
  <c r="D193" i="66"/>
  <c r="V193" i="112"/>
  <c r="D193" i="90"/>
  <c r="D193" i="87"/>
  <c r="V193" i="80"/>
  <c r="V193" i="51"/>
  <c r="D193" i="92"/>
  <c r="D193" i="85"/>
  <c r="V193" i="63"/>
  <c r="D193" i="107"/>
  <c r="D193" i="108"/>
  <c r="D193" i="59"/>
  <c r="V193" i="65"/>
  <c r="D193" i="67"/>
  <c r="D193" i="73"/>
  <c r="V193" i="104"/>
  <c r="D193" i="84"/>
  <c r="D193" i="68"/>
  <c r="D193" i="106"/>
  <c r="V193" i="61"/>
  <c r="D193" i="54"/>
  <c r="D193" i="78"/>
  <c r="D193" i="81"/>
  <c r="D193" i="86"/>
  <c r="D193" i="53"/>
  <c r="D193" i="110"/>
  <c r="V193" i="116"/>
  <c r="V193" i="62"/>
  <c r="J194" i="83"/>
  <c r="V193" i="69"/>
  <c r="J71" i="48"/>
  <c r="D209" i="72"/>
  <c r="F220" i="100"/>
  <c r="G220" i="100"/>
  <c r="I220" i="100"/>
  <c r="E220" i="100"/>
  <c r="D220" i="100"/>
  <c r="D213" i="93"/>
  <c r="C231" i="72"/>
  <c r="B39" i="100"/>
  <c r="K98" i="100"/>
  <c r="K39" i="100" s="1"/>
  <c r="K215" i="100" s="1"/>
  <c r="D204" i="72"/>
  <c r="D211" i="114"/>
  <c r="D204" i="100"/>
  <c r="H204" i="100"/>
  <c r="F204" i="100"/>
  <c r="C204" i="100"/>
  <c r="C159" i="127"/>
  <c r="C230" i="100"/>
  <c r="G211" i="100"/>
  <c r="J212" i="100"/>
  <c r="AC5" i="69"/>
  <c r="X15" i="128"/>
  <c r="X17" i="49"/>
  <c r="X33" i="128"/>
  <c r="X35" i="49"/>
  <c r="X216" i="61"/>
  <c r="F216" i="68"/>
  <c r="F216" i="71"/>
  <c r="F216" i="78"/>
  <c r="F216" i="53"/>
  <c r="X216" i="112"/>
  <c r="F216" i="70"/>
  <c r="F216" i="84"/>
  <c r="X216" i="63"/>
  <c r="F216" i="87"/>
  <c r="F216" i="90"/>
  <c r="F216" i="106"/>
  <c r="F216" i="107"/>
  <c r="F216" i="82"/>
  <c r="X216" i="56"/>
  <c r="AB216" i="116" s="1"/>
  <c r="F216" i="81"/>
  <c r="F216" i="92"/>
  <c r="F216" i="73"/>
  <c r="X216" i="104"/>
  <c r="F216" i="109"/>
  <c r="L94" i="48"/>
  <c r="F216" i="91"/>
  <c r="X216" i="75"/>
  <c r="F216" i="110"/>
  <c r="F216" i="111"/>
  <c r="X216" i="120"/>
  <c r="L217" i="83"/>
  <c r="F216" i="85"/>
  <c r="F214" i="67"/>
  <c r="F198" i="93"/>
  <c r="I198" i="93" s="1"/>
  <c r="X199" i="62"/>
  <c r="X201" i="62"/>
  <c r="M200" i="79"/>
  <c r="F231" i="66"/>
  <c r="X232" i="56"/>
  <c r="X232" i="61"/>
  <c r="F232" i="68"/>
  <c r="F232" i="71"/>
  <c r="F232" i="78"/>
  <c r="F232" i="53"/>
  <c r="F232" i="114"/>
  <c r="X232" i="112"/>
  <c r="F232" i="70"/>
  <c r="F232" i="84"/>
  <c r="F232" i="107"/>
  <c r="F232" i="82"/>
  <c r="F232" i="81"/>
  <c r="X232" i="63"/>
  <c r="F232" i="73"/>
  <c r="X232" i="104"/>
  <c r="F232" i="87"/>
  <c r="F232" i="90"/>
  <c r="F232" i="109"/>
  <c r="L110" i="48"/>
  <c r="X232" i="75"/>
  <c r="F232" i="91"/>
  <c r="F232" i="110"/>
  <c r="F232" i="92"/>
  <c r="F232" i="111"/>
  <c r="F232" i="106"/>
  <c r="L233" i="83"/>
  <c r="X232" i="116"/>
  <c r="AA232" i="116" s="1"/>
  <c r="F232" i="85"/>
  <c r="X232" i="120"/>
  <c r="X215" i="80"/>
  <c r="X207" i="51"/>
  <c r="X225" i="56"/>
  <c r="X225" i="63"/>
  <c r="F225" i="68"/>
  <c r="F225" i="71"/>
  <c r="F225" i="106"/>
  <c r="F225" i="78"/>
  <c r="F225" i="53"/>
  <c r="X225" i="112"/>
  <c r="F225" i="111"/>
  <c r="F225" i="82"/>
  <c r="X225" i="61"/>
  <c r="F225" i="70"/>
  <c r="F225" i="87"/>
  <c r="F225" i="90"/>
  <c r="F225" i="110"/>
  <c r="X225" i="75"/>
  <c r="F225" i="107"/>
  <c r="F225" i="73"/>
  <c r="X225" i="104"/>
  <c r="F225" i="84"/>
  <c r="F225" i="91"/>
  <c r="F225" i="109"/>
  <c r="F225" i="92"/>
  <c r="F225" i="81"/>
  <c r="L103" i="48"/>
  <c r="F225" i="85"/>
  <c r="L226" i="83"/>
  <c r="X225" i="116"/>
  <c r="X225" i="120"/>
  <c r="F206" i="66"/>
  <c r="F216" i="93"/>
  <c r="I216" i="93" s="1"/>
  <c r="X225" i="62"/>
  <c r="F190" i="72"/>
  <c r="F197" i="78"/>
  <c r="X197" i="112"/>
  <c r="F197" i="70"/>
  <c r="F197" i="84"/>
  <c r="F197" i="107"/>
  <c r="X197" i="63"/>
  <c r="X197" i="61"/>
  <c r="F197" i="87"/>
  <c r="F197" i="90"/>
  <c r="F197" i="68"/>
  <c r="F197" i="106"/>
  <c r="F197" i="110"/>
  <c r="X197" i="75"/>
  <c r="F197" i="73"/>
  <c r="X197" i="104"/>
  <c r="F197" i="71"/>
  <c r="F197" i="111"/>
  <c r="F197" i="85"/>
  <c r="F197" i="82"/>
  <c r="F197" i="53"/>
  <c r="X197" i="80"/>
  <c r="F197" i="109"/>
  <c r="X197" i="69"/>
  <c r="L75" i="48"/>
  <c r="F197" i="92"/>
  <c r="F197" i="81"/>
  <c r="F197" i="91"/>
  <c r="X197" i="116"/>
  <c r="X197" i="120"/>
  <c r="L198" i="83"/>
  <c r="X207" i="62"/>
  <c r="X231" i="62"/>
  <c r="E219" i="114"/>
  <c r="W14" i="128"/>
  <c r="W16" i="49"/>
  <c r="E202" i="72"/>
  <c r="U208" i="56"/>
  <c r="C208" i="111"/>
  <c r="U208" i="62"/>
  <c r="C208" i="54"/>
  <c r="C208" i="108"/>
  <c r="U208" i="61"/>
  <c r="C208" i="106"/>
  <c r="C208" i="81"/>
  <c r="U208" i="112"/>
  <c r="C208" i="68"/>
  <c r="C208" i="66"/>
  <c r="C208" i="73"/>
  <c r="C208" i="110"/>
  <c r="C208" i="78"/>
  <c r="J208" i="79"/>
  <c r="C208" i="107"/>
  <c r="C208" i="84"/>
  <c r="C208" i="70"/>
  <c r="C208" i="82"/>
  <c r="C208" i="90"/>
  <c r="C208" i="91"/>
  <c r="U208" i="75"/>
  <c r="U208" i="63"/>
  <c r="C208" i="86"/>
  <c r="U208" i="80"/>
  <c r="C208" i="109"/>
  <c r="C208" i="71"/>
  <c r="U208" i="69"/>
  <c r="U208" i="65"/>
  <c r="C208" i="53"/>
  <c r="U208" i="104"/>
  <c r="U208" i="116"/>
  <c r="C208" i="87"/>
  <c r="I86" i="48"/>
  <c r="U208" i="120"/>
  <c r="C208" i="67"/>
  <c r="C208" i="92"/>
  <c r="I209" i="83"/>
  <c r="C208" i="85"/>
  <c r="C208" i="114"/>
  <c r="U223" i="56"/>
  <c r="C223" i="59"/>
  <c r="C223" i="53"/>
  <c r="U223" i="104"/>
  <c r="C223" i="73"/>
  <c r="U223" i="75"/>
  <c r="C223" i="110"/>
  <c r="C223" i="111"/>
  <c r="C223" i="78"/>
  <c r="C223" i="92"/>
  <c r="C223" i="54"/>
  <c r="C223" i="87"/>
  <c r="U223" i="62"/>
  <c r="C223" i="106"/>
  <c r="C223" i="70"/>
  <c r="C223" i="108"/>
  <c r="I101" i="48"/>
  <c r="J223" i="79"/>
  <c r="U223" i="65"/>
  <c r="C223" i="71"/>
  <c r="C223" i="67"/>
  <c r="C223" i="109"/>
  <c r="U223" i="116"/>
  <c r="U223" i="80"/>
  <c r="U223" i="63"/>
  <c r="C223" i="85"/>
  <c r="C223" i="82"/>
  <c r="C223" i="81"/>
  <c r="C223" i="66"/>
  <c r="C223" i="84"/>
  <c r="I224" i="83"/>
  <c r="U223" i="112"/>
  <c r="U223" i="120"/>
  <c r="C223" i="68"/>
  <c r="C223" i="90"/>
  <c r="C223" i="91"/>
  <c r="C223" i="107"/>
  <c r="U223" i="51"/>
  <c r="U223" i="69"/>
  <c r="C223" i="86"/>
  <c r="U223" i="61"/>
  <c r="E186" i="114"/>
  <c r="C231" i="114"/>
  <c r="D188" i="59"/>
  <c r="C200" i="59"/>
  <c r="F207" i="54"/>
  <c r="F215" i="72"/>
  <c r="V185" i="56"/>
  <c r="D185" i="85"/>
  <c r="K185" i="79"/>
  <c r="D185" i="68"/>
  <c r="D185" i="109"/>
  <c r="V185" i="61"/>
  <c r="V185" i="104"/>
  <c r="D185" i="54"/>
  <c r="D185" i="70"/>
  <c r="D185" i="111"/>
  <c r="D185" i="90"/>
  <c r="D185" i="67"/>
  <c r="J63" i="48"/>
  <c r="D185" i="110"/>
  <c r="V185" i="63"/>
  <c r="D185" i="87"/>
  <c r="D185" i="108"/>
  <c r="V185" i="62"/>
  <c r="D185" i="53"/>
  <c r="D185" i="86"/>
  <c r="D185" i="73"/>
  <c r="V185" i="80"/>
  <c r="D185" i="91"/>
  <c r="D185" i="71"/>
  <c r="D185" i="107"/>
  <c r="D185" i="92"/>
  <c r="V185" i="112"/>
  <c r="D185" i="82"/>
  <c r="D185" i="66"/>
  <c r="V185" i="69"/>
  <c r="D185" i="84"/>
  <c r="D185" i="59"/>
  <c r="V185" i="65"/>
  <c r="D185" i="106"/>
  <c r="J186" i="83"/>
  <c r="V185" i="120"/>
  <c r="V185" i="75"/>
  <c r="D185" i="78"/>
  <c r="D185" i="81"/>
  <c r="V183" i="56"/>
  <c r="V239" i="56" s="1"/>
  <c r="D183" i="109"/>
  <c r="D183" i="82"/>
  <c r="D183" i="70"/>
  <c r="V183" i="112"/>
  <c r="D183" i="87"/>
  <c r="V183" i="116"/>
  <c r="D183" i="106"/>
  <c r="D183" i="91"/>
  <c r="D183" i="107"/>
  <c r="D183" i="92"/>
  <c r="D183" i="66"/>
  <c r="V183" i="80"/>
  <c r="D183" i="86"/>
  <c r="D183" i="78"/>
  <c r="D183" i="59"/>
  <c r="V183" i="61"/>
  <c r="V183" i="69"/>
  <c r="V183" i="104"/>
  <c r="K183" i="79"/>
  <c r="D183" i="68"/>
  <c r="V183" i="63"/>
  <c r="J184" i="83"/>
  <c r="D183" i="111"/>
  <c r="D183" i="71"/>
  <c r="D183" i="53"/>
  <c r="D183" i="90"/>
  <c r="V183" i="62"/>
  <c r="V183" i="120"/>
  <c r="D183" i="84"/>
  <c r="D183" i="81"/>
  <c r="D183" i="85"/>
  <c r="V183" i="65"/>
  <c r="D183" i="67"/>
  <c r="D183" i="54"/>
  <c r="D183" i="108"/>
  <c r="D183" i="73"/>
  <c r="J61" i="48"/>
  <c r="V183" i="75"/>
  <c r="D183" i="110"/>
  <c r="U207" i="51"/>
  <c r="J214" i="100"/>
  <c r="T185" i="56"/>
  <c r="H186" i="83"/>
  <c r="B185" i="111"/>
  <c r="C184" i="101"/>
  <c r="B185" i="92"/>
  <c r="T185" i="63"/>
  <c r="B185" i="82"/>
  <c r="B185" i="108"/>
  <c r="B185" i="53"/>
  <c r="B185" i="110"/>
  <c r="B185" i="59"/>
  <c r="F184" i="101"/>
  <c r="B185" i="70"/>
  <c r="B185" i="91"/>
  <c r="T185" i="104"/>
  <c r="D184" i="101"/>
  <c r="B185" i="78"/>
  <c r="T185" i="61"/>
  <c r="T185" i="80"/>
  <c r="B185" i="66"/>
  <c r="G184" i="101"/>
  <c r="B185" i="90"/>
  <c r="I185" i="79"/>
  <c r="B185" i="73"/>
  <c r="I184" i="101"/>
  <c r="B185" i="114"/>
  <c r="B184" i="101"/>
  <c r="E184" i="101"/>
  <c r="B185" i="86"/>
  <c r="B185" i="109"/>
  <c r="J8" i="101"/>
  <c r="J184" i="101" s="1"/>
  <c r="T185" i="75"/>
  <c r="T185" i="69"/>
  <c r="T185" i="51"/>
  <c r="H63" i="48"/>
  <c r="B185" i="81"/>
  <c r="B185" i="87"/>
  <c r="B185" i="84"/>
  <c r="T185" i="116"/>
  <c r="B185" i="106"/>
  <c r="B185" i="85"/>
  <c r="B185" i="68"/>
  <c r="B185" i="54"/>
  <c r="B185" i="67"/>
  <c r="T185" i="62"/>
  <c r="B185" i="107"/>
  <c r="T185" i="112"/>
  <c r="B185" i="71"/>
  <c r="T185" i="120"/>
  <c r="H184" i="101"/>
  <c r="B187" i="101"/>
  <c r="J181" i="100"/>
  <c r="D213" i="114"/>
  <c r="U185" i="51"/>
  <c r="V188" i="69"/>
  <c r="C231" i="93"/>
  <c r="V231" i="56"/>
  <c r="D231" i="59"/>
  <c r="D231" i="78"/>
  <c r="D231" i="54"/>
  <c r="D231" i="107"/>
  <c r="V231" i="63"/>
  <c r="D231" i="110"/>
  <c r="V231" i="116"/>
  <c r="D231" i="73"/>
  <c r="D231" i="108"/>
  <c r="D231" i="68"/>
  <c r="K231" i="79"/>
  <c r="D231" i="111"/>
  <c r="D231" i="81"/>
  <c r="V231" i="80"/>
  <c r="D231" i="90"/>
  <c r="D231" i="109"/>
  <c r="J109" i="48"/>
  <c r="D231" i="85"/>
  <c r="D231" i="87"/>
  <c r="D231" i="82"/>
  <c r="D231" i="86"/>
  <c r="D231" i="106"/>
  <c r="D231" i="70"/>
  <c r="D231" i="92"/>
  <c r="V231" i="120"/>
  <c r="D231" i="84"/>
  <c r="D231" i="53"/>
  <c r="V231" i="61"/>
  <c r="V231" i="69"/>
  <c r="V231" i="104"/>
  <c r="J232" i="83"/>
  <c r="V231" i="75"/>
  <c r="D231" i="67"/>
  <c r="V231" i="51"/>
  <c r="D231" i="66"/>
  <c r="V231" i="62"/>
  <c r="D231" i="91"/>
  <c r="V231" i="112"/>
  <c r="V231" i="65"/>
  <c r="D231" i="71"/>
  <c r="D215" i="72"/>
  <c r="V211" i="69"/>
  <c r="C191" i="72"/>
  <c r="C192" i="114"/>
  <c r="I223" i="100"/>
  <c r="D231" i="93"/>
  <c r="C188" i="72"/>
  <c r="E184" i="100"/>
  <c r="I184" i="100"/>
  <c r="F184" i="100"/>
  <c r="D184" i="100"/>
  <c r="B184" i="100" s="1"/>
  <c r="H184" i="100"/>
  <c r="D201" i="72"/>
  <c r="B182" i="72"/>
  <c r="B185" i="100"/>
  <c r="B181" i="100"/>
  <c r="M199" i="79"/>
  <c r="F208" i="86"/>
  <c r="X23" i="128"/>
  <c r="X25" i="49"/>
  <c r="X41" i="128"/>
  <c r="X43" i="49"/>
  <c r="X40" i="128"/>
  <c r="X42" i="49"/>
  <c r="X201" i="80"/>
  <c r="F222" i="67"/>
  <c r="F198" i="68"/>
  <c r="F198" i="71"/>
  <c r="F198" i="106"/>
  <c r="X198" i="56"/>
  <c r="AB198" i="116" s="1"/>
  <c r="F198" i="53"/>
  <c r="X198" i="112"/>
  <c r="F198" i="70"/>
  <c r="F198" i="84"/>
  <c r="F198" i="107"/>
  <c r="X198" i="63"/>
  <c r="F198" i="114"/>
  <c r="X198" i="61"/>
  <c r="F198" i="81"/>
  <c r="F198" i="78"/>
  <c r="F198" i="87"/>
  <c r="F198" i="90"/>
  <c r="F198" i="110"/>
  <c r="X198" i="75"/>
  <c r="F198" i="73"/>
  <c r="X198" i="104"/>
  <c r="F198" i="109"/>
  <c r="L76" i="48"/>
  <c r="F198" i="82"/>
  <c r="F198" i="111"/>
  <c r="X198" i="69"/>
  <c r="F198" i="91"/>
  <c r="F198" i="85"/>
  <c r="X198" i="120"/>
  <c r="L199" i="83"/>
  <c r="X230" i="56"/>
  <c r="F230" i="68"/>
  <c r="F230" i="71"/>
  <c r="F230" i="106"/>
  <c r="F230" i="53"/>
  <c r="X230" i="112"/>
  <c r="F230" i="70"/>
  <c r="F230" i="84"/>
  <c r="F230" i="107"/>
  <c r="X230" i="63"/>
  <c r="X230" i="61"/>
  <c r="F230" i="81"/>
  <c r="F230" i="78"/>
  <c r="F230" i="110"/>
  <c r="X230" i="75"/>
  <c r="F230" i="73"/>
  <c r="X230" i="104"/>
  <c r="F230" i="109"/>
  <c r="L108" i="48"/>
  <c r="F230" i="87"/>
  <c r="F230" i="90"/>
  <c r="F230" i="82"/>
  <c r="X230" i="69"/>
  <c r="F230" i="111"/>
  <c r="F230" i="91"/>
  <c r="F230" i="92"/>
  <c r="L231" i="83"/>
  <c r="F230" i="85"/>
  <c r="X230" i="120"/>
  <c r="F183" i="67"/>
  <c r="F206" i="93"/>
  <c r="I206" i="93" s="1"/>
  <c r="X224" i="61"/>
  <c r="F224" i="68"/>
  <c r="F224" i="71"/>
  <c r="F224" i="78"/>
  <c r="F224" i="53"/>
  <c r="F224" i="114"/>
  <c r="X224" i="56"/>
  <c r="AB224" i="116" s="1"/>
  <c r="X224" i="112"/>
  <c r="F224" i="70"/>
  <c r="F224" i="84"/>
  <c r="F224" i="82"/>
  <c r="X224" i="63"/>
  <c r="F224" i="81"/>
  <c r="F224" i="92"/>
  <c r="F224" i="107"/>
  <c r="F224" i="73"/>
  <c r="X224" i="104"/>
  <c r="F224" i="109"/>
  <c r="L102" i="48"/>
  <c r="F224" i="111"/>
  <c r="F224" i="87"/>
  <c r="F224" i="90"/>
  <c r="X224" i="75"/>
  <c r="F224" i="106"/>
  <c r="F224" i="110"/>
  <c r="F224" i="91"/>
  <c r="F224" i="85"/>
  <c r="X224" i="120"/>
  <c r="L225" i="83"/>
  <c r="F191" i="87"/>
  <c r="F191" i="90"/>
  <c r="F191" i="78"/>
  <c r="F191" i="53"/>
  <c r="X191" i="112"/>
  <c r="F191" i="70"/>
  <c r="F191" i="84"/>
  <c r="F191" i="107"/>
  <c r="X191" i="63"/>
  <c r="X191" i="61"/>
  <c r="F191" i="71"/>
  <c r="F191" i="81"/>
  <c r="F191" i="110"/>
  <c r="X191" i="75"/>
  <c r="F191" i="114"/>
  <c r="F191" i="109"/>
  <c r="F191" i="106"/>
  <c r="F191" i="111"/>
  <c r="F191" i="82"/>
  <c r="F191" i="91"/>
  <c r="X191" i="80"/>
  <c r="F191" i="92"/>
  <c r="L69" i="48"/>
  <c r="F191" i="73"/>
  <c r="F191" i="68"/>
  <c r="X191" i="104"/>
  <c r="L192" i="83"/>
  <c r="F191" i="85"/>
  <c r="X191" i="116"/>
  <c r="X191" i="120"/>
  <c r="F223" i="87"/>
  <c r="F223" i="90"/>
  <c r="F223" i="78"/>
  <c r="F223" i="114"/>
  <c r="F223" i="53"/>
  <c r="X223" i="112"/>
  <c r="F223" i="70"/>
  <c r="F223" i="84"/>
  <c r="F223" i="107"/>
  <c r="X223" i="63"/>
  <c r="X223" i="61"/>
  <c r="F223" i="71"/>
  <c r="F223" i="81"/>
  <c r="F223" i="106"/>
  <c r="F223" i="110"/>
  <c r="X223" i="75"/>
  <c r="F223" i="109"/>
  <c r="F223" i="111"/>
  <c r="F223" i="82"/>
  <c r="F223" i="91"/>
  <c r="F223" i="92"/>
  <c r="F223" i="73"/>
  <c r="X223" i="104"/>
  <c r="L101" i="48"/>
  <c r="F223" i="68"/>
  <c r="X223" i="80"/>
  <c r="X223" i="120"/>
  <c r="F223" i="85"/>
  <c r="L224" i="83"/>
  <c r="X184" i="61"/>
  <c r="F184" i="73"/>
  <c r="X184" i="56"/>
  <c r="AB184" i="116" s="1"/>
  <c r="F184" i="68"/>
  <c r="F184" i="71"/>
  <c r="F184" i="78"/>
  <c r="F184" i="53"/>
  <c r="X184" i="112"/>
  <c r="F184" i="70"/>
  <c r="F184" i="84"/>
  <c r="X184" i="63"/>
  <c r="F184" i="107"/>
  <c r="F184" i="82"/>
  <c r="F184" i="81"/>
  <c r="F184" i="87"/>
  <c r="F184" i="90"/>
  <c r="F184" i="106"/>
  <c r="X184" i="104"/>
  <c r="F184" i="109"/>
  <c r="L62" i="48"/>
  <c r="F184" i="110"/>
  <c r="F184" i="111"/>
  <c r="X184" i="75"/>
  <c r="L185" i="83"/>
  <c r="X184" i="120"/>
  <c r="F184" i="91"/>
  <c r="F184" i="85"/>
  <c r="M208" i="79"/>
  <c r="F201" i="86"/>
  <c r="X206" i="80"/>
  <c r="X193" i="63"/>
  <c r="X193" i="56"/>
  <c r="AB193" i="116" s="1"/>
  <c r="F193" i="68"/>
  <c r="F193" i="71"/>
  <c r="F193" i="106"/>
  <c r="F193" i="78"/>
  <c r="F193" i="53"/>
  <c r="X193" i="112"/>
  <c r="F193" i="87"/>
  <c r="F193" i="90"/>
  <c r="F193" i="111"/>
  <c r="F193" i="82"/>
  <c r="X193" i="61"/>
  <c r="F193" i="70"/>
  <c r="F193" i="110"/>
  <c r="X193" i="75"/>
  <c r="F193" i="107"/>
  <c r="F193" i="73"/>
  <c r="X193" i="104"/>
  <c r="F193" i="109"/>
  <c r="F193" i="92"/>
  <c r="F193" i="91"/>
  <c r="L71" i="48"/>
  <c r="F193" i="81"/>
  <c r="F193" i="84"/>
  <c r="F193" i="85"/>
  <c r="X193" i="120"/>
  <c r="L194" i="83"/>
  <c r="X231" i="80"/>
  <c r="F192" i="66"/>
  <c r="F214" i="66"/>
  <c r="F224" i="93"/>
  <c r="I224" i="93" s="1"/>
  <c r="F217" i="54"/>
  <c r="F183" i="54"/>
  <c r="F184" i="54"/>
  <c r="E219" i="72"/>
  <c r="W193" i="51"/>
  <c r="W46" i="128"/>
  <c r="W48" i="49"/>
  <c r="W225" i="51" s="1"/>
  <c r="E186" i="72"/>
  <c r="U200" i="56"/>
  <c r="C200" i="109"/>
  <c r="C200" i="108"/>
  <c r="C200" i="86"/>
  <c r="J200" i="79"/>
  <c r="U200" i="62"/>
  <c r="C200" i="111"/>
  <c r="C200" i="54"/>
  <c r="C200" i="78"/>
  <c r="C200" i="71"/>
  <c r="C200" i="70"/>
  <c r="U200" i="112"/>
  <c r="C200" i="110"/>
  <c r="I78" i="48"/>
  <c r="C200" i="107"/>
  <c r="C200" i="67"/>
  <c r="C200" i="91"/>
  <c r="U200" i="116"/>
  <c r="C200" i="90"/>
  <c r="U200" i="80"/>
  <c r="C200" i="73"/>
  <c r="C200" i="82"/>
  <c r="U200" i="104"/>
  <c r="C200" i="66"/>
  <c r="U200" i="75"/>
  <c r="C200" i="87"/>
  <c r="C200" i="106"/>
  <c r="C200" i="53"/>
  <c r="U200" i="61"/>
  <c r="U200" i="51"/>
  <c r="C200" i="81"/>
  <c r="C200" i="85"/>
  <c r="U200" i="65"/>
  <c r="U200" i="120"/>
  <c r="C200" i="84"/>
  <c r="C200" i="92"/>
  <c r="C200" i="68"/>
  <c r="U200" i="69"/>
  <c r="U200" i="63"/>
  <c r="I201" i="83"/>
  <c r="T22" i="128"/>
  <c r="T24" i="49"/>
  <c r="B201" i="114" s="1"/>
  <c r="B82" i="100"/>
  <c r="U192" i="56"/>
  <c r="C192" i="81"/>
  <c r="U192" i="65"/>
  <c r="C192" i="87"/>
  <c r="C192" i="71"/>
  <c r="C192" i="53"/>
  <c r="C192" i="66"/>
  <c r="U192" i="63"/>
  <c r="U192" i="75"/>
  <c r="C192" i="90"/>
  <c r="C192" i="54"/>
  <c r="C192" i="78"/>
  <c r="U192" i="104"/>
  <c r="C192" i="68"/>
  <c r="I70" i="48"/>
  <c r="C192" i="84"/>
  <c r="C192" i="108"/>
  <c r="U192" i="61"/>
  <c r="C192" i="91"/>
  <c r="C192" i="82"/>
  <c r="J192" i="79"/>
  <c r="C192" i="92"/>
  <c r="U192" i="62"/>
  <c r="C192" i="110"/>
  <c r="C192" i="67"/>
  <c r="C192" i="109"/>
  <c r="U192" i="120"/>
  <c r="C192" i="73"/>
  <c r="C192" i="111"/>
  <c r="U192" i="80"/>
  <c r="C192" i="85"/>
  <c r="U192" i="69"/>
  <c r="C192" i="86"/>
  <c r="C192" i="70"/>
  <c r="U192" i="112"/>
  <c r="C192" i="106"/>
  <c r="I193" i="83"/>
  <c r="C192" i="107"/>
  <c r="T196" i="56"/>
  <c r="B196" i="109"/>
  <c r="B196" i="110"/>
  <c r="B196" i="66"/>
  <c r="T196" i="112"/>
  <c r="B196" i="85"/>
  <c r="B196" i="82"/>
  <c r="B196" i="106"/>
  <c r="T196" i="75"/>
  <c r="T196" i="61"/>
  <c r="I196" i="79"/>
  <c r="B196" i="92"/>
  <c r="T196" i="80"/>
  <c r="T196" i="104"/>
  <c r="B196" i="70"/>
  <c r="T196" i="65"/>
  <c r="T196" i="62"/>
  <c r="B196" i="67"/>
  <c r="B196" i="90"/>
  <c r="B196" i="111"/>
  <c r="T196" i="51"/>
  <c r="B196" i="91"/>
  <c r="B196" i="87"/>
  <c r="B196" i="108"/>
  <c r="G195" i="101"/>
  <c r="H195" i="101"/>
  <c r="T196" i="120"/>
  <c r="E195" i="101"/>
  <c r="B196" i="84"/>
  <c r="B196" i="59"/>
  <c r="B196" i="107"/>
  <c r="H74" i="48"/>
  <c r="T196" i="63"/>
  <c r="C195" i="101"/>
  <c r="B196" i="71"/>
  <c r="B196" i="53"/>
  <c r="H197" i="83"/>
  <c r="J19" i="101"/>
  <c r="J195" i="101" s="1"/>
  <c r="B196" i="81"/>
  <c r="B196" i="73"/>
  <c r="D195" i="101"/>
  <c r="I195" i="101"/>
  <c r="B196" i="78"/>
  <c r="B196" i="86"/>
  <c r="T196" i="116"/>
  <c r="B196" i="68"/>
  <c r="T196" i="69"/>
  <c r="B196" i="54"/>
  <c r="F195" i="101"/>
  <c r="U204" i="56"/>
  <c r="C204" i="92"/>
  <c r="U204" i="80"/>
  <c r="C204" i="109"/>
  <c r="C204" i="70"/>
  <c r="C204" i="85"/>
  <c r="U204" i="62"/>
  <c r="C204" i="107"/>
  <c r="C204" i="53"/>
  <c r="U204" i="116"/>
  <c r="C204" i="87"/>
  <c r="C204" i="86"/>
  <c r="C204" i="82"/>
  <c r="U204" i="112"/>
  <c r="C204" i="67"/>
  <c r="I82" i="48"/>
  <c r="C204" i="66"/>
  <c r="C204" i="59"/>
  <c r="C204" i="90"/>
  <c r="C204" i="78"/>
  <c r="I205" i="83"/>
  <c r="C204" i="91"/>
  <c r="C204" i="111"/>
  <c r="C204" i="54"/>
  <c r="C204" i="106"/>
  <c r="U204" i="69"/>
  <c r="U204" i="104"/>
  <c r="C204" i="71"/>
  <c r="C204" i="81"/>
  <c r="C204" i="84"/>
  <c r="U204" i="61"/>
  <c r="U204" i="63"/>
  <c r="C204" i="68"/>
  <c r="C204" i="73"/>
  <c r="U204" i="120"/>
  <c r="C204" i="114"/>
  <c r="J204" i="79"/>
  <c r="C204" i="108"/>
  <c r="U204" i="75"/>
  <c r="C204" i="110"/>
  <c r="U216" i="56"/>
  <c r="C216" i="108"/>
  <c r="U216" i="69"/>
  <c r="C216" i="71"/>
  <c r="C216" i="82"/>
  <c r="I94" i="48"/>
  <c r="C216" i="91"/>
  <c r="C216" i="81"/>
  <c r="C216" i="70"/>
  <c r="C216" i="68"/>
  <c r="C216" i="86"/>
  <c r="U216" i="65"/>
  <c r="C216" i="84"/>
  <c r="C216" i="90"/>
  <c r="C216" i="67"/>
  <c r="C216" i="110"/>
  <c r="U216" i="75"/>
  <c r="C216" i="106"/>
  <c r="C216" i="54"/>
  <c r="U216" i="62"/>
  <c r="U216" i="61"/>
  <c r="C216" i="85"/>
  <c r="J216" i="79"/>
  <c r="C216" i="78"/>
  <c r="U216" i="80"/>
  <c r="U216" i="112"/>
  <c r="C216" i="107"/>
  <c r="U216" i="120"/>
  <c r="C216" i="73"/>
  <c r="C216" i="66"/>
  <c r="C216" i="92"/>
  <c r="C216" i="111"/>
  <c r="U216" i="104"/>
  <c r="C216" i="53"/>
  <c r="U216" i="63"/>
  <c r="C216" i="114"/>
  <c r="C216" i="109"/>
  <c r="C216" i="87"/>
  <c r="I217" i="83"/>
  <c r="U216" i="51"/>
  <c r="C192" i="59"/>
  <c r="D204" i="114"/>
  <c r="F221" i="54"/>
  <c r="F207" i="72"/>
  <c r="B216" i="114"/>
  <c r="U219" i="56"/>
  <c r="C219" i="82"/>
  <c r="C219" i="78"/>
  <c r="U219" i="112"/>
  <c r="C219" i="66"/>
  <c r="I97" i="48"/>
  <c r="C219" i="90"/>
  <c r="C219" i="81"/>
  <c r="C219" i="110"/>
  <c r="C219" i="107"/>
  <c r="U219" i="120"/>
  <c r="U219" i="63"/>
  <c r="U219" i="61"/>
  <c r="C219" i="92"/>
  <c r="C219" i="106"/>
  <c r="C219" i="68"/>
  <c r="J219" i="79"/>
  <c r="U219" i="75"/>
  <c r="U219" i="116"/>
  <c r="C219" i="73"/>
  <c r="C219" i="91"/>
  <c r="C219" i="84"/>
  <c r="C219" i="59"/>
  <c r="C219" i="86"/>
  <c r="C219" i="109"/>
  <c r="I220" i="83"/>
  <c r="C219" i="111"/>
  <c r="C219" i="54"/>
  <c r="C219" i="87"/>
  <c r="U219" i="62"/>
  <c r="C219" i="70"/>
  <c r="C219" i="85"/>
  <c r="C219" i="108"/>
  <c r="C219" i="53"/>
  <c r="C219" i="71"/>
  <c r="U219" i="80"/>
  <c r="U219" i="51"/>
  <c r="C219" i="67"/>
  <c r="U219" i="104"/>
  <c r="F216" i="100"/>
  <c r="D216" i="100"/>
  <c r="B216" i="100" s="1"/>
  <c r="H216" i="100"/>
  <c r="C199" i="93"/>
  <c r="I181" i="100"/>
  <c r="U210" i="56"/>
  <c r="C210" i="67"/>
  <c r="U210" i="65"/>
  <c r="C210" i="53"/>
  <c r="C210" i="73"/>
  <c r="C210" i="68"/>
  <c r="C210" i="85"/>
  <c r="C210" i="82"/>
  <c r="C210" i="111"/>
  <c r="C210" i="106"/>
  <c r="U210" i="75"/>
  <c r="U210" i="61"/>
  <c r="C210" i="87"/>
  <c r="C210" i="91"/>
  <c r="C210" i="109"/>
  <c r="C210" i="108"/>
  <c r="C210" i="78"/>
  <c r="C210" i="110"/>
  <c r="C210" i="66"/>
  <c r="U210" i="120"/>
  <c r="C210" i="70"/>
  <c r="C210" i="92"/>
  <c r="C210" i="81"/>
  <c r="C210" i="59"/>
  <c r="C210" i="107"/>
  <c r="U210" i="69"/>
  <c r="U210" i="63"/>
  <c r="U210" i="112"/>
  <c r="C210" i="71"/>
  <c r="C210" i="54"/>
  <c r="C210" i="84"/>
  <c r="U210" i="62"/>
  <c r="C210" i="90"/>
  <c r="U210" i="51"/>
  <c r="U210" i="80"/>
  <c r="C210" i="86"/>
  <c r="I211" i="83"/>
  <c r="U210" i="116"/>
  <c r="I88" i="48"/>
  <c r="U210" i="104"/>
  <c r="J90" i="48"/>
  <c r="D212" i="53"/>
  <c r="D212" i="107"/>
  <c r="D212" i="78"/>
  <c r="D212" i="82"/>
  <c r="V212" i="62"/>
  <c r="D212" i="54"/>
  <c r="D212" i="87"/>
  <c r="K212" i="79"/>
  <c r="V212" i="69"/>
  <c r="D212" i="91"/>
  <c r="D212" i="85"/>
  <c r="D212" i="67"/>
  <c r="D212" i="81"/>
  <c r="D212" i="70"/>
  <c r="D212" i="110"/>
  <c r="D212" i="73"/>
  <c r="V212" i="104"/>
  <c r="D212" i="106"/>
  <c r="V212" i="61"/>
  <c r="D212" i="71"/>
  <c r="V212" i="75"/>
  <c r="D212" i="92"/>
  <c r="V212" i="63"/>
  <c r="D212" i="68"/>
  <c r="D212" i="109"/>
  <c r="D212" i="90"/>
  <c r="V212" i="116"/>
  <c r="D212" i="66"/>
  <c r="V212" i="51"/>
  <c r="V212" i="80"/>
  <c r="D212" i="111"/>
  <c r="D212" i="84"/>
  <c r="V212" i="112"/>
  <c r="D212" i="108"/>
  <c r="J213" i="83"/>
  <c r="V212" i="120"/>
  <c r="D212" i="86"/>
  <c r="D217" i="72"/>
  <c r="U184" i="56"/>
  <c r="U184" i="62"/>
  <c r="U184" i="80"/>
  <c r="C184" i="110"/>
  <c r="I185" i="83"/>
  <c r="C184" i="84"/>
  <c r="U184" i="61"/>
  <c r="C184" i="106"/>
  <c r="C184" i="54"/>
  <c r="C184" i="86"/>
  <c r="U184" i="116"/>
  <c r="C184" i="68"/>
  <c r="U184" i="69"/>
  <c r="C184" i="53"/>
  <c r="C184" i="90"/>
  <c r="C184" i="91"/>
  <c r="C184" i="67"/>
  <c r="C184" i="66"/>
  <c r="C184" i="107"/>
  <c r="C184" i="108"/>
  <c r="U184" i="112"/>
  <c r="U184" i="120"/>
  <c r="U184" i="75"/>
  <c r="C184" i="70"/>
  <c r="C184" i="85"/>
  <c r="J184" i="79"/>
  <c r="C184" i="87"/>
  <c r="C184" i="73"/>
  <c r="C184" i="81"/>
  <c r="C184" i="78"/>
  <c r="C184" i="109"/>
  <c r="U184" i="63"/>
  <c r="I62" i="48"/>
  <c r="C184" i="59"/>
  <c r="U184" i="104"/>
  <c r="C184" i="111"/>
  <c r="C184" i="82"/>
  <c r="U184" i="65"/>
  <c r="C184" i="71"/>
  <c r="U184" i="51"/>
  <c r="C184" i="92"/>
  <c r="C228" i="72"/>
  <c r="C200" i="114"/>
  <c r="T219" i="56"/>
  <c r="B219" i="86"/>
  <c r="H220" i="83"/>
  <c r="I219" i="79"/>
  <c r="T219" i="65"/>
  <c r="H97" i="48"/>
  <c r="B219" i="107"/>
  <c r="B219" i="71"/>
  <c r="T219" i="116"/>
  <c r="B219" i="106"/>
  <c r="B219" i="110"/>
  <c r="T219" i="120"/>
  <c r="C218" i="101"/>
  <c r="G218" i="101"/>
  <c r="B219" i="67"/>
  <c r="B219" i="66"/>
  <c r="T219" i="104"/>
  <c r="B219" i="59"/>
  <c r="T219" i="80"/>
  <c r="F218" i="101"/>
  <c r="T219" i="112"/>
  <c r="T219" i="69"/>
  <c r="B219" i="90"/>
  <c r="B219" i="92"/>
  <c r="B219" i="70"/>
  <c r="B219" i="109"/>
  <c r="B219" i="78"/>
  <c r="E218" i="101"/>
  <c r="B219" i="114"/>
  <c r="B219" i="54"/>
  <c r="B219" i="108"/>
  <c r="T219" i="62"/>
  <c r="B219" i="53"/>
  <c r="H218" i="101"/>
  <c r="B219" i="84"/>
  <c r="T219" i="75"/>
  <c r="B219" i="91"/>
  <c r="B219" i="68"/>
  <c r="B219" i="73"/>
  <c r="B219" i="82"/>
  <c r="B219" i="85"/>
  <c r="B219" i="87"/>
  <c r="T219" i="61"/>
  <c r="T219" i="63"/>
  <c r="B219" i="111"/>
  <c r="B218" i="101"/>
  <c r="D218" i="101"/>
  <c r="T219" i="51"/>
  <c r="I218" i="101"/>
  <c r="B219" i="81"/>
  <c r="J42" i="101"/>
  <c r="J218" i="101" s="1"/>
  <c r="D224" i="93"/>
  <c r="C182" i="93"/>
  <c r="U197" i="56"/>
  <c r="C197" i="84"/>
  <c r="U197" i="65"/>
  <c r="U197" i="75"/>
  <c r="C197" i="110"/>
  <c r="C197" i="54"/>
  <c r="C197" i="107"/>
  <c r="C197" i="91"/>
  <c r="U197" i="62"/>
  <c r="C197" i="71"/>
  <c r="C197" i="108"/>
  <c r="U197" i="120"/>
  <c r="C197" i="67"/>
  <c r="C197" i="66"/>
  <c r="U197" i="63"/>
  <c r="C197" i="106"/>
  <c r="C197" i="82"/>
  <c r="C197" i="109"/>
  <c r="J197" i="79"/>
  <c r="C197" i="85"/>
  <c r="U197" i="61"/>
  <c r="U197" i="104"/>
  <c r="C197" i="111"/>
  <c r="C197" i="87"/>
  <c r="C197" i="68"/>
  <c r="U197" i="69"/>
  <c r="C197" i="90"/>
  <c r="C197" i="78"/>
  <c r="C197" i="53"/>
  <c r="I198" i="83"/>
  <c r="C197" i="59"/>
  <c r="U197" i="51"/>
  <c r="C197" i="73"/>
  <c r="U197" i="116"/>
  <c r="C197" i="81"/>
  <c r="U197" i="112"/>
  <c r="I75" i="48"/>
  <c r="C197" i="86"/>
  <c r="C197" i="92"/>
  <c r="U197" i="80"/>
  <c r="C197" i="70"/>
  <c r="B232" i="72"/>
  <c r="T186" i="56"/>
  <c r="F185" i="101"/>
  <c r="B186" i="68"/>
  <c r="T186" i="62"/>
  <c r="B186" i="114"/>
  <c r="B186" i="87"/>
  <c r="E185" i="101"/>
  <c r="H185" i="101"/>
  <c r="T186" i="65"/>
  <c r="H64" i="48"/>
  <c r="T186" i="112"/>
  <c r="B186" i="108"/>
  <c r="T186" i="69"/>
  <c r="B186" i="110"/>
  <c r="B186" i="92"/>
  <c r="T186" i="80"/>
  <c r="B186" i="78"/>
  <c r="B186" i="91"/>
  <c r="T186" i="51"/>
  <c r="B186" i="107"/>
  <c r="B186" i="53"/>
  <c r="B186" i="59"/>
  <c r="B186" i="82"/>
  <c r="B186" i="111"/>
  <c r="C185" i="101"/>
  <c r="B186" i="106"/>
  <c r="T186" i="61"/>
  <c r="T186" i="120"/>
  <c r="G185" i="101"/>
  <c r="B186" i="73"/>
  <c r="B186" i="70"/>
  <c r="T186" i="116"/>
  <c r="I186" i="79"/>
  <c r="H187" i="83"/>
  <c r="B186" i="85"/>
  <c r="T186" i="104"/>
  <c r="B186" i="109"/>
  <c r="B186" i="54"/>
  <c r="B186" i="71"/>
  <c r="T186" i="63"/>
  <c r="B186" i="90"/>
  <c r="J9" i="101"/>
  <c r="J185" i="101" s="1"/>
  <c r="D185" i="101"/>
  <c r="B186" i="84"/>
  <c r="B185" i="101"/>
  <c r="B186" i="86"/>
  <c r="B186" i="81"/>
  <c r="I185" i="101"/>
  <c r="B186" i="67"/>
  <c r="B186" i="66"/>
  <c r="T186" i="75"/>
  <c r="B186" i="72"/>
  <c r="V190" i="112"/>
  <c r="D190" i="66"/>
  <c r="D190" i="73"/>
  <c r="D190" i="86"/>
  <c r="D190" i="70"/>
  <c r="V190" i="69"/>
  <c r="V246" i="69" s="1"/>
  <c r="D190" i="90"/>
  <c r="D190" i="107"/>
  <c r="D190" i="106"/>
  <c r="D190" i="84"/>
  <c r="D190" i="53"/>
  <c r="V190" i="75"/>
  <c r="D190" i="78"/>
  <c r="D190" i="111"/>
  <c r="V190" i="62"/>
  <c r="J191" i="83"/>
  <c r="D190" i="109"/>
  <c r="V190" i="51"/>
  <c r="V190" i="61"/>
  <c r="V190" i="80"/>
  <c r="D190" i="71"/>
  <c r="D190" i="68"/>
  <c r="V190" i="104"/>
  <c r="D190" i="91"/>
  <c r="D190" i="87"/>
  <c r="D190" i="85"/>
  <c r="D190" i="110"/>
  <c r="J68" i="48"/>
  <c r="D190" i="81"/>
  <c r="D190" i="92"/>
  <c r="V190" i="120"/>
  <c r="D190" i="108"/>
  <c r="D190" i="59"/>
  <c r="D190" i="54"/>
  <c r="D190" i="67"/>
  <c r="V190" i="65"/>
  <c r="D190" i="82"/>
  <c r="K190" i="79"/>
  <c r="V190" i="63"/>
  <c r="B52" i="100"/>
  <c r="K111" i="100"/>
  <c r="K52" i="100" s="1"/>
  <c r="U222" i="56"/>
  <c r="C222" i="84"/>
  <c r="U222" i="116"/>
  <c r="C222" i="71"/>
  <c r="U222" i="104"/>
  <c r="J222" i="79"/>
  <c r="C222" i="67"/>
  <c r="C222" i="70"/>
  <c r="U222" i="69"/>
  <c r="U222" i="75"/>
  <c r="C222" i="78"/>
  <c r="I100" i="48"/>
  <c r="C222" i="66"/>
  <c r="C222" i="59"/>
  <c r="C222" i="85"/>
  <c r="U222" i="51"/>
  <c r="C222" i="111"/>
  <c r="U222" i="80"/>
  <c r="C222" i="86"/>
  <c r="U222" i="112"/>
  <c r="U222" i="120"/>
  <c r="C222" i="73"/>
  <c r="C222" i="68"/>
  <c r="C222" i="110"/>
  <c r="U222" i="63"/>
  <c r="U222" i="61"/>
  <c r="C222" i="92"/>
  <c r="C222" i="108"/>
  <c r="I223" i="83"/>
  <c r="C222" i="109"/>
  <c r="C222" i="91"/>
  <c r="C222" i="87"/>
  <c r="C222" i="81"/>
  <c r="C222" i="107"/>
  <c r="U222" i="65"/>
  <c r="C222" i="106"/>
  <c r="C222" i="53"/>
  <c r="C222" i="54"/>
  <c r="C222" i="82"/>
  <c r="U222" i="62"/>
  <c r="C222" i="90"/>
  <c r="V184" i="56"/>
  <c r="V184" i="112"/>
  <c r="D184" i="107"/>
  <c r="D184" i="81"/>
  <c r="D184" i="90"/>
  <c r="D184" i="85"/>
  <c r="D184" i="70"/>
  <c r="D184" i="67"/>
  <c r="D184" i="106"/>
  <c r="D184" i="86"/>
  <c r="V184" i="69"/>
  <c r="J185" i="83"/>
  <c r="K184" i="79"/>
  <c r="D184" i="109"/>
  <c r="V184" i="62"/>
  <c r="V184" i="104"/>
  <c r="D184" i="84"/>
  <c r="D184" i="66"/>
  <c r="V184" i="65"/>
  <c r="D184" i="71"/>
  <c r="V184" i="51"/>
  <c r="V184" i="75"/>
  <c r="D184" i="92"/>
  <c r="D184" i="73"/>
  <c r="V184" i="61"/>
  <c r="D184" i="108"/>
  <c r="D184" i="59"/>
  <c r="D184" i="54"/>
  <c r="D184" i="110"/>
  <c r="V184" i="120"/>
  <c r="D184" i="53"/>
  <c r="D184" i="68"/>
  <c r="D184" i="87"/>
  <c r="V184" i="80"/>
  <c r="D184" i="82"/>
  <c r="D184" i="91"/>
  <c r="V184" i="116"/>
  <c r="D184" i="111"/>
  <c r="J62" i="48"/>
  <c r="V184" i="63"/>
  <c r="D184" i="78"/>
  <c r="V185" i="51"/>
  <c r="C230" i="72"/>
  <c r="G233" i="107"/>
  <c r="G233" i="84"/>
  <c r="G233" i="106"/>
  <c r="G233" i="67"/>
  <c r="G233" i="111"/>
  <c r="G233" i="86"/>
  <c r="G233" i="82"/>
  <c r="Y233" i="120"/>
  <c r="G233" i="81"/>
  <c r="Y233" i="104"/>
  <c r="AB5" i="104" s="1"/>
  <c r="Y233" i="112"/>
  <c r="Y233" i="61"/>
  <c r="M234" i="83"/>
  <c r="G233" i="53"/>
  <c r="G233" i="92"/>
  <c r="G233" i="91"/>
  <c r="G233" i="87"/>
  <c r="N233" i="79"/>
  <c r="G233" i="59"/>
  <c r="Y233" i="80"/>
  <c r="G233" i="73"/>
  <c r="G233" i="66"/>
  <c r="Y233" i="69"/>
  <c r="M111" i="48"/>
  <c r="G233" i="72"/>
  <c r="Y233" i="75"/>
  <c r="G233" i="70"/>
  <c r="Y233" i="63"/>
  <c r="G233" i="71"/>
  <c r="F206" i="86"/>
  <c r="F199" i="86"/>
  <c r="X31" i="128"/>
  <c r="X33" i="49"/>
  <c r="X49" i="128"/>
  <c r="X51" i="49"/>
  <c r="X231" i="56"/>
  <c r="AB231" i="116" s="1"/>
  <c r="X208" i="80"/>
  <c r="X231" i="51"/>
  <c r="X200" i="61"/>
  <c r="F200" i="68"/>
  <c r="F200" i="71"/>
  <c r="F200" i="78"/>
  <c r="F200" i="53"/>
  <c r="X200" i="112"/>
  <c r="X200" i="56"/>
  <c r="F200" i="70"/>
  <c r="F200" i="84"/>
  <c r="F200" i="107"/>
  <c r="F200" i="82"/>
  <c r="F200" i="87"/>
  <c r="F200" i="90"/>
  <c r="F200" i="106"/>
  <c r="F200" i="81"/>
  <c r="F200" i="92"/>
  <c r="X200" i="63"/>
  <c r="F200" i="73"/>
  <c r="X200" i="104"/>
  <c r="F200" i="109"/>
  <c r="L78" i="48"/>
  <c r="F200" i="111"/>
  <c r="F200" i="91"/>
  <c r="X200" i="75"/>
  <c r="F200" i="110"/>
  <c r="F200" i="85"/>
  <c r="X200" i="120"/>
  <c r="L201" i="83"/>
  <c r="F214" i="93"/>
  <c r="I214" i="93" s="1"/>
  <c r="X6" i="128"/>
  <c r="X8" i="49"/>
  <c r="F184" i="67"/>
  <c r="X8" i="128"/>
  <c r="X10" i="49"/>
  <c r="M216" i="79"/>
  <c r="X214" i="80"/>
  <c r="F183" i="66"/>
  <c r="F193" i="93"/>
  <c r="F200" i="66"/>
  <c r="X193" i="51"/>
  <c r="F222" i="66"/>
  <c r="F213" i="54"/>
  <c r="F198" i="54"/>
  <c r="F193" i="72"/>
  <c r="F199" i="54"/>
  <c r="X205" i="56"/>
  <c r="F205" i="78"/>
  <c r="X205" i="112"/>
  <c r="F205" i="70"/>
  <c r="F205" i="84"/>
  <c r="F205" i="107"/>
  <c r="X205" i="63"/>
  <c r="X205" i="61"/>
  <c r="F205" i="87"/>
  <c r="F205" i="90"/>
  <c r="F205" i="53"/>
  <c r="F205" i="110"/>
  <c r="X205" i="75"/>
  <c r="F205" i="73"/>
  <c r="X205" i="104"/>
  <c r="F205" i="68"/>
  <c r="F205" i="71"/>
  <c r="F205" i="111"/>
  <c r="F205" i="85"/>
  <c r="F205" i="82"/>
  <c r="F205" i="81"/>
  <c r="X205" i="69"/>
  <c r="F205" i="92"/>
  <c r="F205" i="106"/>
  <c r="F205" i="109"/>
  <c r="F205" i="91"/>
  <c r="L83" i="48"/>
  <c r="X205" i="120"/>
  <c r="L206" i="83"/>
  <c r="F225" i="54"/>
  <c r="E186" i="100"/>
  <c r="W22" i="128"/>
  <c r="W24" i="49"/>
  <c r="W182" i="51"/>
  <c r="U194" i="56"/>
  <c r="C194" i="70"/>
  <c r="C194" i="66"/>
  <c r="U194" i="62"/>
  <c r="C194" i="108"/>
  <c r="C194" i="68"/>
  <c r="U194" i="75"/>
  <c r="C194" i="90"/>
  <c r="C194" i="106"/>
  <c r="U194" i="112"/>
  <c r="U194" i="61"/>
  <c r="C194" i="107"/>
  <c r="C194" i="59"/>
  <c r="U194" i="51"/>
  <c r="C194" i="78"/>
  <c r="U194" i="69"/>
  <c r="C194" i="82"/>
  <c r="U194" i="65"/>
  <c r="C194" i="111"/>
  <c r="C194" i="92"/>
  <c r="U194" i="63"/>
  <c r="C194" i="86"/>
  <c r="C194" i="81"/>
  <c r="U194" i="116"/>
  <c r="C194" i="67"/>
  <c r="C194" i="73"/>
  <c r="C194" i="85"/>
  <c r="C194" i="87"/>
  <c r="C194" i="53"/>
  <c r="I195" i="83"/>
  <c r="C194" i="54"/>
  <c r="C194" i="91"/>
  <c r="U194" i="120"/>
  <c r="C194" i="84"/>
  <c r="I72" i="48"/>
  <c r="U194" i="104"/>
  <c r="J194" i="79"/>
  <c r="C194" i="109"/>
  <c r="C194" i="110"/>
  <c r="C194" i="71"/>
  <c r="U194" i="80"/>
  <c r="F222" i="72"/>
  <c r="W202" i="65"/>
  <c r="V218" i="56"/>
  <c r="V218" i="61"/>
  <c r="D218" i="73"/>
  <c r="D218" i="106"/>
  <c r="D218" i="66"/>
  <c r="D218" i="68"/>
  <c r="J219" i="83"/>
  <c r="V218" i="104"/>
  <c r="D218" i="91"/>
  <c r="D218" i="59"/>
  <c r="D218" i="70"/>
  <c r="D218" i="111"/>
  <c r="V218" i="112"/>
  <c r="D218" i="87"/>
  <c r="D218" i="108"/>
  <c r="D218" i="90"/>
  <c r="V218" i="120"/>
  <c r="D218" i="86"/>
  <c r="D218" i="71"/>
  <c r="D218" i="67"/>
  <c r="V218" i="65"/>
  <c r="D218" i="54"/>
  <c r="V218" i="62"/>
  <c r="D218" i="85"/>
  <c r="V218" i="51"/>
  <c r="V218" i="63"/>
  <c r="D218" i="84"/>
  <c r="D218" i="107"/>
  <c r="V218" i="75"/>
  <c r="J96" i="48"/>
  <c r="D218" i="53"/>
  <c r="V218" i="116"/>
  <c r="D218" i="109"/>
  <c r="V218" i="80"/>
  <c r="D218" i="110"/>
  <c r="D218" i="82"/>
  <c r="D218" i="92"/>
  <c r="D218" i="78"/>
  <c r="K218" i="79"/>
  <c r="D218" i="81"/>
  <c r="U212" i="69"/>
  <c r="F199" i="72"/>
  <c r="B188" i="72"/>
  <c r="V217" i="56"/>
  <c r="J218" i="83"/>
  <c r="D217" i="54"/>
  <c r="D217" i="59"/>
  <c r="V217" i="104"/>
  <c r="V217" i="112"/>
  <c r="D217" i="90"/>
  <c r="D217" i="86"/>
  <c r="D217" i="108"/>
  <c r="V217" i="116"/>
  <c r="V217" i="80"/>
  <c r="V217" i="51"/>
  <c r="J95" i="48"/>
  <c r="V217" i="61"/>
  <c r="V217" i="69"/>
  <c r="D217" i="110"/>
  <c r="D217" i="78"/>
  <c r="D217" i="71"/>
  <c r="D217" i="106"/>
  <c r="D217" i="87"/>
  <c r="V217" i="65"/>
  <c r="D217" i="67"/>
  <c r="D217" i="111"/>
  <c r="K217" i="79"/>
  <c r="D217" i="73"/>
  <c r="D217" i="68"/>
  <c r="V217" i="63"/>
  <c r="D217" i="107"/>
  <c r="V217" i="62"/>
  <c r="D217" i="70"/>
  <c r="D217" i="81"/>
  <c r="D217" i="53"/>
  <c r="D217" i="91"/>
  <c r="D217" i="66"/>
  <c r="D217" i="109"/>
  <c r="D217" i="85"/>
  <c r="D217" i="92"/>
  <c r="V217" i="120"/>
  <c r="D217" i="82"/>
  <c r="D217" i="84"/>
  <c r="V217" i="75"/>
  <c r="U201" i="56"/>
  <c r="C201" i="84"/>
  <c r="U201" i="61"/>
  <c r="U201" i="51"/>
  <c r="C201" i="73"/>
  <c r="C201" i="78"/>
  <c r="U201" i="65"/>
  <c r="C201" i="67"/>
  <c r="I79" i="48"/>
  <c r="C201" i="92"/>
  <c r="C201" i="87"/>
  <c r="C201" i="91"/>
  <c r="U201" i="80"/>
  <c r="U201" i="104"/>
  <c r="C201" i="70"/>
  <c r="U201" i="63"/>
  <c r="U201" i="75"/>
  <c r="C201" i="108"/>
  <c r="C201" i="81"/>
  <c r="C201" i="111"/>
  <c r="U201" i="62"/>
  <c r="C201" i="82"/>
  <c r="C201" i="106"/>
  <c r="C201" i="66"/>
  <c r="C201" i="110"/>
  <c r="J201" i="79"/>
  <c r="C201" i="90"/>
  <c r="C201" i="86"/>
  <c r="U201" i="116"/>
  <c r="C201" i="59"/>
  <c r="C201" i="85"/>
  <c r="C201" i="71"/>
  <c r="U201" i="120"/>
  <c r="U201" i="69"/>
  <c r="C201" i="109"/>
  <c r="I202" i="83"/>
  <c r="C201" i="53"/>
  <c r="C201" i="107"/>
  <c r="U201" i="112"/>
  <c r="C201" i="68"/>
  <c r="C201" i="54"/>
  <c r="B220" i="100"/>
  <c r="V191" i="56"/>
  <c r="D191" i="66"/>
  <c r="J69" i="48"/>
  <c r="D191" i="68"/>
  <c r="D191" i="84"/>
  <c r="V191" i="120"/>
  <c r="D191" i="91"/>
  <c r="D191" i="87"/>
  <c r="D191" i="53"/>
  <c r="D191" i="70"/>
  <c r="V191" i="112"/>
  <c r="V191" i="63"/>
  <c r="V191" i="62"/>
  <c r="D191" i="111"/>
  <c r="D191" i="85"/>
  <c r="K191" i="79"/>
  <c r="V191" i="65"/>
  <c r="D191" i="73"/>
  <c r="D191" i="108"/>
  <c r="D191" i="106"/>
  <c r="V191" i="75"/>
  <c r="D191" i="67"/>
  <c r="D191" i="78"/>
  <c r="V191" i="51"/>
  <c r="D191" i="92"/>
  <c r="D191" i="90"/>
  <c r="D191" i="71"/>
  <c r="V191" i="104"/>
  <c r="D191" i="86"/>
  <c r="V191" i="69"/>
  <c r="V191" i="116"/>
  <c r="D191" i="59"/>
  <c r="D191" i="82"/>
  <c r="V191" i="80"/>
  <c r="D191" i="81"/>
  <c r="D191" i="54"/>
  <c r="D191" i="110"/>
  <c r="D191" i="109"/>
  <c r="D191" i="107"/>
  <c r="V191" i="61"/>
  <c r="J192" i="83"/>
  <c r="B216" i="93"/>
  <c r="U193" i="56"/>
  <c r="C193" i="66"/>
  <c r="U193" i="112"/>
  <c r="C193" i="110"/>
  <c r="C193" i="86"/>
  <c r="C193" i="111"/>
  <c r="C193" i="82"/>
  <c r="C193" i="107"/>
  <c r="U193" i="116"/>
  <c r="C193" i="68"/>
  <c r="C193" i="91"/>
  <c r="U193" i="62"/>
  <c r="C193" i="92"/>
  <c r="J193" i="79"/>
  <c r="C193" i="81"/>
  <c r="U193" i="63"/>
  <c r="C193" i="90"/>
  <c r="I194" i="83"/>
  <c r="I71" i="48"/>
  <c r="U193" i="120"/>
  <c r="U193" i="104"/>
  <c r="U193" i="61"/>
  <c r="C193" i="67"/>
  <c r="C193" i="71"/>
  <c r="C193" i="59"/>
  <c r="C193" i="84"/>
  <c r="U193" i="51"/>
  <c r="U193" i="65"/>
  <c r="C193" i="108"/>
  <c r="C193" i="78"/>
  <c r="C193" i="54"/>
  <c r="C193" i="70"/>
  <c r="U193" i="75"/>
  <c r="C193" i="85"/>
  <c r="C193" i="53"/>
  <c r="C193" i="106"/>
  <c r="U193" i="80"/>
  <c r="C193" i="87"/>
  <c r="C193" i="73"/>
  <c r="C193" i="109"/>
  <c r="E233" i="72"/>
  <c r="U214" i="56"/>
  <c r="C214" i="85"/>
  <c r="U214" i="63"/>
  <c r="C214" i="87"/>
  <c r="U214" i="65"/>
  <c r="C214" i="53"/>
  <c r="U214" i="61"/>
  <c r="C214" i="110"/>
  <c r="I215" i="83"/>
  <c r="C214" i="91"/>
  <c r="C214" i="109"/>
  <c r="C214" i="111"/>
  <c r="C214" i="106"/>
  <c r="U214" i="69"/>
  <c r="C214" i="90"/>
  <c r="C214" i="66"/>
  <c r="C214" i="59"/>
  <c r="C214" i="92"/>
  <c r="C214" i="67"/>
  <c r="C214" i="54"/>
  <c r="C214" i="78"/>
  <c r="C214" i="86"/>
  <c r="C214" i="71"/>
  <c r="U214" i="62"/>
  <c r="U214" i="80"/>
  <c r="C214" i="70"/>
  <c r="C214" i="107"/>
  <c r="C214" i="84"/>
  <c r="C214" i="81"/>
  <c r="C214" i="73"/>
  <c r="U214" i="112"/>
  <c r="I92" i="48"/>
  <c r="C214" i="108"/>
  <c r="U214" i="104"/>
  <c r="J214" i="79"/>
  <c r="C214" i="68"/>
  <c r="U214" i="75"/>
  <c r="C214" i="82"/>
  <c r="U214" i="120"/>
  <c r="B34" i="100"/>
  <c r="K93" i="100"/>
  <c r="K34" i="100" s="1"/>
  <c r="B213" i="93"/>
  <c r="C207" i="72"/>
  <c r="V209" i="116"/>
  <c r="D224" i="72"/>
  <c r="K100" i="100"/>
  <c r="K41" i="100" s="1"/>
  <c r="B41" i="100"/>
  <c r="G217" i="100" s="1"/>
  <c r="V224" i="69"/>
  <c r="D217" i="114"/>
  <c r="I11" i="126"/>
  <c r="E216" i="100"/>
  <c r="C194" i="72"/>
  <c r="U196" i="56"/>
  <c r="U196" i="69"/>
  <c r="C196" i="84"/>
  <c r="U196" i="62"/>
  <c r="C196" i="81"/>
  <c r="C196" i="91"/>
  <c r="U196" i="120"/>
  <c r="C196" i="82"/>
  <c r="C196" i="106"/>
  <c r="C196" i="109"/>
  <c r="C196" i="68"/>
  <c r="U196" i="116"/>
  <c r="U196" i="51"/>
  <c r="U196" i="75"/>
  <c r="C196" i="111"/>
  <c r="C196" i="73"/>
  <c r="U196" i="63"/>
  <c r="U196" i="104"/>
  <c r="C196" i="87"/>
  <c r="C196" i="108"/>
  <c r="C196" i="59"/>
  <c r="J196" i="79"/>
  <c r="U196" i="61"/>
  <c r="C196" i="71"/>
  <c r="C196" i="86"/>
  <c r="C196" i="110"/>
  <c r="C196" i="85"/>
  <c r="C196" i="107"/>
  <c r="C196" i="92"/>
  <c r="C196" i="78"/>
  <c r="I74" i="48"/>
  <c r="I197" i="83"/>
  <c r="C196" i="90"/>
  <c r="U196" i="80"/>
  <c r="C196" i="67"/>
  <c r="C196" i="54"/>
  <c r="C196" i="66"/>
  <c r="U196" i="65"/>
  <c r="C196" i="70"/>
  <c r="U196" i="112"/>
  <c r="C196" i="53"/>
  <c r="V227" i="56"/>
  <c r="D227" i="73"/>
  <c r="V227" i="112"/>
  <c r="D227" i="87"/>
  <c r="D227" i="109"/>
  <c r="D227" i="110"/>
  <c r="V227" i="63"/>
  <c r="K227" i="79"/>
  <c r="V227" i="75"/>
  <c r="D227" i="91"/>
  <c r="D227" i="67"/>
  <c r="D227" i="53"/>
  <c r="D227" i="86"/>
  <c r="D227" i="59"/>
  <c r="V227" i="62"/>
  <c r="V227" i="80"/>
  <c r="D227" i="92"/>
  <c r="V227" i="65"/>
  <c r="V227" i="104"/>
  <c r="D227" i="54"/>
  <c r="D227" i="66"/>
  <c r="D227" i="71"/>
  <c r="D227" i="78"/>
  <c r="D227" i="81"/>
  <c r="V227" i="51"/>
  <c r="V227" i="116"/>
  <c r="D227" i="111"/>
  <c r="D227" i="68"/>
  <c r="D227" i="106"/>
  <c r="D227" i="85"/>
  <c r="J105" i="48"/>
  <c r="V227" i="69"/>
  <c r="D227" i="107"/>
  <c r="J228" i="83"/>
  <c r="D227" i="72"/>
  <c r="D227" i="108"/>
  <c r="D227" i="90"/>
  <c r="D227" i="70"/>
  <c r="D227" i="84"/>
  <c r="V227" i="61"/>
  <c r="D227" i="82"/>
  <c r="V227" i="120"/>
  <c r="T214" i="56"/>
  <c r="B214" i="68"/>
  <c r="B214" i="87"/>
  <c r="B214" i="59"/>
  <c r="T214" i="112"/>
  <c r="F213" i="101"/>
  <c r="B214" i="66"/>
  <c r="T214" i="62"/>
  <c r="B214" i="110"/>
  <c r="I213" i="101"/>
  <c r="B214" i="53"/>
  <c r="B214" i="71"/>
  <c r="H213" i="101"/>
  <c r="T214" i="63"/>
  <c r="T214" i="75"/>
  <c r="H215" i="83"/>
  <c r="E213" i="101"/>
  <c r="D213" i="101"/>
  <c r="B213" i="101"/>
  <c r="H92" i="48"/>
  <c r="B214" i="73"/>
  <c r="B214" i="90"/>
  <c r="T214" i="65"/>
  <c r="B214" i="86"/>
  <c r="B214" i="82"/>
  <c r="J37" i="101"/>
  <c r="J213" i="101" s="1"/>
  <c r="B214" i="92"/>
  <c r="B214" i="106"/>
  <c r="T214" i="104"/>
  <c r="B214" i="70"/>
  <c r="B214" i="78"/>
  <c r="B214" i="108"/>
  <c r="I214" i="79"/>
  <c r="T214" i="80"/>
  <c r="T214" i="61"/>
  <c r="B214" i="109"/>
  <c r="B214" i="111"/>
  <c r="B214" i="67"/>
  <c r="B214" i="84"/>
  <c r="B214" i="91"/>
  <c r="B214" i="107"/>
  <c r="T214" i="69"/>
  <c r="T214" i="116"/>
  <c r="G213" i="101"/>
  <c r="C213" i="101"/>
  <c r="B214" i="54"/>
  <c r="B214" i="81"/>
  <c r="T214" i="120"/>
  <c r="B214" i="85"/>
  <c r="AA185" i="69"/>
  <c r="X202" i="69"/>
  <c r="X218" i="69"/>
  <c r="X210" i="69"/>
  <c r="AB185" i="69"/>
  <c r="X194" i="69"/>
  <c r="X186" i="69"/>
  <c r="E36" i="127"/>
  <c r="D36" i="127"/>
  <c r="D179" i="127" s="1"/>
  <c r="C36" i="127"/>
  <c r="C179" i="127" s="1"/>
  <c r="AB183" i="65"/>
  <c r="AA183" i="65"/>
  <c r="F234" i="116"/>
  <c r="AC182" i="116"/>
  <c r="AA200" i="116"/>
  <c r="AB200" i="116"/>
  <c r="U233" i="116"/>
  <c r="AR233" i="116" s="1"/>
  <c r="BN233" i="116" s="1"/>
  <c r="F235" i="116"/>
  <c r="AC184" i="116"/>
  <c r="U216" i="116"/>
  <c r="D120" i="126"/>
  <c r="E10" i="126"/>
  <c r="C150" i="127"/>
  <c r="C158" i="127"/>
  <c r="D161" i="126"/>
  <c r="D57" i="126"/>
  <c r="E115" i="126"/>
  <c r="D6" i="126"/>
  <c r="D10" i="126"/>
  <c r="E39" i="126"/>
  <c r="E70" i="126"/>
  <c r="E120" i="126"/>
  <c r="D65" i="126"/>
  <c r="E65" i="126"/>
  <c r="D70" i="126"/>
  <c r="E149" i="126"/>
  <c r="E99" i="126"/>
  <c r="I6" i="126"/>
  <c r="E57" i="126"/>
  <c r="D37" i="126"/>
  <c r="D157" i="126"/>
  <c r="D98" i="126"/>
  <c r="E50" i="126"/>
  <c r="D184" i="126"/>
  <c r="E6" i="126"/>
  <c r="D190" i="126"/>
  <c r="D36" i="126"/>
  <c r="B30" i="126"/>
  <c r="E33" i="126"/>
  <c r="D16" i="126"/>
  <c r="D187" i="126"/>
  <c r="D81" i="126"/>
  <c r="C14" i="126"/>
  <c r="D172" i="126"/>
  <c r="D39" i="126"/>
  <c r="D188" i="126"/>
  <c r="D149" i="126"/>
  <c r="D61" i="126"/>
  <c r="E61" i="126"/>
  <c r="D21" i="126"/>
  <c r="C188" i="127"/>
  <c r="C176" i="127"/>
  <c r="D165" i="127"/>
  <c r="D181" i="127"/>
  <c r="D149" i="127"/>
  <c r="D151" i="127"/>
  <c r="D152" i="127"/>
  <c r="Y6" i="83"/>
  <c r="M183" i="83" s="1"/>
  <c r="Y64" i="120"/>
  <c r="Y5" i="120" s="1"/>
  <c r="Y182" i="120" s="1"/>
  <c r="Y7" i="83"/>
  <c r="M184" i="83" s="1"/>
  <c r="Y65" i="120"/>
  <c r="Y6" i="120" s="1"/>
  <c r="Y183" i="120" s="1"/>
  <c r="Y8" i="83"/>
  <c r="M185" i="83" s="1"/>
  <c r="Y66" i="120"/>
  <c r="Y7" i="120" s="1"/>
  <c r="Y184" i="120" s="1"/>
  <c r="Y9" i="83"/>
  <c r="M186" i="83" s="1"/>
  <c r="Y67" i="120"/>
  <c r="Y8" i="120" s="1"/>
  <c r="Y185" i="120" s="1"/>
  <c r="Y10" i="83"/>
  <c r="M187" i="83" s="1"/>
  <c r="Y68" i="120"/>
  <c r="Y9" i="120" s="1"/>
  <c r="Y186" i="120" s="1"/>
  <c r="Y11" i="83"/>
  <c r="M188" i="83" s="1"/>
  <c r="Y69" i="120"/>
  <c r="Y10" i="120" s="1"/>
  <c r="Y187" i="120" s="1"/>
  <c r="Y12" i="83"/>
  <c r="M189" i="83" s="1"/>
  <c r="Y70" i="120"/>
  <c r="Y11" i="120" s="1"/>
  <c r="Y188" i="120" s="1"/>
  <c r="Y13" i="83"/>
  <c r="M190" i="83" s="1"/>
  <c r="Y71" i="120"/>
  <c r="Y12" i="120" s="1"/>
  <c r="Y189" i="120" s="1"/>
  <c r="Y14" i="83"/>
  <c r="M191" i="83" s="1"/>
  <c r="Y72" i="120"/>
  <c r="Y13" i="120" s="1"/>
  <c r="Y190" i="120" s="1"/>
  <c r="Y15" i="83"/>
  <c r="M192" i="83" s="1"/>
  <c r="Y73" i="120"/>
  <c r="Y14" i="120" s="1"/>
  <c r="Y191" i="120" s="1"/>
  <c r="Y16" i="83"/>
  <c r="M193" i="83" s="1"/>
  <c r="Y74" i="120"/>
  <c r="Y15" i="120" s="1"/>
  <c r="Y192" i="120" s="1"/>
  <c r="Y17" i="83"/>
  <c r="M194" i="83" s="1"/>
  <c r="Y75" i="120"/>
  <c r="Y16" i="120" s="1"/>
  <c r="Y193" i="120" s="1"/>
  <c r="Y18" i="83"/>
  <c r="M195" i="83" s="1"/>
  <c r="Y76" i="120"/>
  <c r="Y17" i="120" s="1"/>
  <c r="Y194" i="120" s="1"/>
  <c r="Y19" i="83"/>
  <c r="M196" i="83" s="1"/>
  <c r="Y77" i="120"/>
  <c r="Y18" i="120" s="1"/>
  <c r="Y195" i="120" s="1"/>
  <c r="Y20" i="83"/>
  <c r="M197" i="83" s="1"/>
  <c r="Y78" i="120"/>
  <c r="Y19" i="120" s="1"/>
  <c r="Y196" i="120" s="1"/>
  <c r="Y21" i="83"/>
  <c r="M198" i="83" s="1"/>
  <c r="Y79" i="120"/>
  <c r="Y20" i="120" s="1"/>
  <c r="Y197" i="120" s="1"/>
  <c r="Y22" i="83"/>
  <c r="M199" i="83" s="1"/>
  <c r="Y80" i="120"/>
  <c r="Y21" i="120" s="1"/>
  <c r="Y198" i="120" s="1"/>
  <c r="Y23" i="83"/>
  <c r="M200" i="83" s="1"/>
  <c r="Y81" i="120"/>
  <c r="Y22" i="120" s="1"/>
  <c r="Y199" i="120" s="1"/>
  <c r="Y24" i="83"/>
  <c r="M201" i="83" s="1"/>
  <c r="Y82" i="120"/>
  <c r="Y23" i="120" s="1"/>
  <c r="Y200" i="120" s="1"/>
  <c r="Y25" i="83"/>
  <c r="M202" i="83" s="1"/>
  <c r="Y83" i="120"/>
  <c r="Y24" i="120" s="1"/>
  <c r="Y201" i="120" s="1"/>
  <c r="Y26" i="83"/>
  <c r="M203" i="83" s="1"/>
  <c r="Y84" i="120"/>
  <c r="Y25" i="120" s="1"/>
  <c r="Y202" i="120" s="1"/>
  <c r="Y27" i="83"/>
  <c r="M204" i="83" s="1"/>
  <c r="Y85" i="120"/>
  <c r="Y26" i="120" s="1"/>
  <c r="Y203" i="120" s="1"/>
  <c r="Y28" i="83"/>
  <c r="M205" i="83" s="1"/>
  <c r="Y86" i="120"/>
  <c r="Y27" i="120" s="1"/>
  <c r="Y204" i="120" s="1"/>
  <c r="Y29" i="83"/>
  <c r="M206" i="83" s="1"/>
  <c r="Y87" i="120"/>
  <c r="Y28" i="120" s="1"/>
  <c r="Y205" i="120" s="1"/>
  <c r="Y30" i="83"/>
  <c r="M207" i="83" s="1"/>
  <c r="Y88" i="120"/>
  <c r="Y29" i="120" s="1"/>
  <c r="Y206" i="120" s="1"/>
  <c r="Y31" i="83"/>
  <c r="M208" i="83" s="1"/>
  <c r="Y89" i="120"/>
  <c r="Y30" i="120" s="1"/>
  <c r="Y207" i="120" s="1"/>
  <c r="Y32" i="83"/>
  <c r="M209" i="83" s="1"/>
  <c r="Y90" i="120"/>
  <c r="Y31" i="120" s="1"/>
  <c r="Y208" i="120" s="1"/>
  <c r="Y33" i="83"/>
  <c r="M210" i="83" s="1"/>
  <c r="Y91" i="120"/>
  <c r="Y32" i="120" s="1"/>
  <c r="Y209" i="120" s="1"/>
  <c r="Y34" i="83"/>
  <c r="M211" i="83" s="1"/>
  <c r="Y92" i="120"/>
  <c r="Y33" i="120" s="1"/>
  <c r="Y210" i="120" s="1"/>
  <c r="Y35" i="83"/>
  <c r="M212" i="83" s="1"/>
  <c r="Y93" i="120"/>
  <c r="Y34" i="120" s="1"/>
  <c r="Y211" i="120" s="1"/>
  <c r="Y36" i="83"/>
  <c r="M213" i="83" s="1"/>
  <c r="Y94" i="120"/>
  <c r="Y35" i="120" s="1"/>
  <c r="Y212" i="120" s="1"/>
  <c r="Y37" i="83"/>
  <c r="M214" i="83" s="1"/>
  <c r="Y95" i="120"/>
  <c r="Y36" i="120" s="1"/>
  <c r="Y213" i="120" s="1"/>
  <c r="Y38" i="83"/>
  <c r="M215" i="83" s="1"/>
  <c r="Y96" i="120"/>
  <c r="Y37" i="120" s="1"/>
  <c r="Y214" i="120" s="1"/>
  <c r="Y39" i="83"/>
  <c r="M216" i="83" s="1"/>
  <c r="Y97" i="120"/>
  <c r="Y38" i="120" s="1"/>
  <c r="Y215" i="120" s="1"/>
  <c r="Y40" i="83"/>
  <c r="M217" i="83" s="1"/>
  <c r="Y98" i="120"/>
  <c r="Y39" i="120" s="1"/>
  <c r="Y216" i="120" s="1"/>
  <c r="Y41" i="83"/>
  <c r="M218" i="83" s="1"/>
  <c r="Y99" i="120"/>
  <c r="Y40" i="120" s="1"/>
  <c r="Y217" i="120" s="1"/>
  <c r="Y42" i="83"/>
  <c r="M219" i="83" s="1"/>
  <c r="Y100" i="120"/>
  <c r="Y41" i="120" s="1"/>
  <c r="Y218" i="120" s="1"/>
  <c r="Y43" i="83"/>
  <c r="M220" i="83" s="1"/>
  <c r="Y101" i="120"/>
  <c r="Y42" i="120" s="1"/>
  <c r="Y219" i="120" s="1"/>
  <c r="Y44" i="83"/>
  <c r="M221" i="83" s="1"/>
  <c r="Y102" i="120"/>
  <c r="Y43" i="120" s="1"/>
  <c r="Y220" i="120" s="1"/>
  <c r="Y45" i="83"/>
  <c r="M222" i="83" s="1"/>
  <c r="Y103" i="120"/>
  <c r="Y44" i="120" s="1"/>
  <c r="Y221" i="120" s="1"/>
  <c r="Y46" i="83"/>
  <c r="M223" i="83" s="1"/>
  <c r="Y104" i="120"/>
  <c r="Y45" i="120" s="1"/>
  <c r="Y222" i="120" s="1"/>
  <c r="Y47" i="83"/>
  <c r="M224" i="83" s="1"/>
  <c r="Y105" i="120"/>
  <c r="Y46" i="120" s="1"/>
  <c r="Y223" i="120" s="1"/>
  <c r="Y48" i="83"/>
  <c r="M225" i="83" s="1"/>
  <c r="Y106" i="120"/>
  <c r="Y47" i="120" s="1"/>
  <c r="Y224" i="120" s="1"/>
  <c r="Y49" i="83"/>
  <c r="M226" i="83" s="1"/>
  <c r="Y107" i="120"/>
  <c r="Y48" i="120" s="1"/>
  <c r="Y225" i="120" s="1"/>
  <c r="Y50" i="83"/>
  <c r="M227" i="83" s="1"/>
  <c r="Y108" i="120"/>
  <c r="Y49" i="120" s="1"/>
  <c r="Y226" i="120" s="1"/>
  <c r="Y51" i="83"/>
  <c r="M228" i="83" s="1"/>
  <c r="Y109" i="120"/>
  <c r="Y50" i="120" s="1"/>
  <c r="Y227" i="120" s="1"/>
  <c r="Y52" i="83"/>
  <c r="M229" i="83" s="1"/>
  <c r="Y110" i="120"/>
  <c r="Y51" i="120" s="1"/>
  <c r="Y228" i="120" s="1"/>
  <c r="Y53" i="83"/>
  <c r="M230" i="83" s="1"/>
  <c r="Y111" i="120"/>
  <c r="Y52" i="120" s="1"/>
  <c r="Y229" i="120" s="1"/>
  <c r="Y54" i="83"/>
  <c r="M231" i="83" s="1"/>
  <c r="Y112" i="120"/>
  <c r="Y53" i="120" s="1"/>
  <c r="Y230" i="120" s="1"/>
  <c r="Y55" i="83"/>
  <c r="M232" i="83" s="1"/>
  <c r="Y113" i="120"/>
  <c r="Y54" i="120" s="1"/>
  <c r="Y231" i="120" s="1"/>
  <c r="Y56" i="83"/>
  <c r="M233" i="83" s="1"/>
  <c r="Y114" i="120"/>
  <c r="Y55" i="120" s="1"/>
  <c r="Y232" i="120" s="1"/>
  <c r="E21" i="126"/>
  <c r="E37" i="126"/>
  <c r="E136" i="126"/>
  <c r="D136" i="126"/>
  <c r="E36" i="126"/>
  <c r="H14" i="126"/>
  <c r="D167" i="126"/>
  <c r="C165" i="126"/>
  <c r="B14" i="126"/>
  <c r="E16" i="126"/>
  <c r="B165" i="126"/>
  <c r="C19" i="126"/>
  <c r="D20" i="126"/>
  <c r="H19" i="126"/>
  <c r="C170" i="126"/>
  <c r="D171" i="126"/>
  <c r="AS233" i="116"/>
  <c r="BO233" i="116" s="1"/>
  <c r="B19" i="126"/>
  <c r="E20" i="126"/>
  <c r="G19" i="126"/>
  <c r="B170" i="126"/>
  <c r="F167" i="127"/>
  <c r="F147" i="127"/>
  <c r="F149" i="127"/>
  <c r="F162" i="127"/>
  <c r="F181" i="127"/>
  <c r="F153" i="127"/>
  <c r="F160" i="127"/>
  <c r="E81" i="126"/>
  <c r="C181" i="126"/>
  <c r="E98" i="126"/>
  <c r="D131" i="126"/>
  <c r="D50" i="126"/>
  <c r="D148" i="126"/>
  <c r="E131" i="126"/>
  <c r="D99" i="126"/>
  <c r="D115" i="126"/>
  <c r="E148" i="126"/>
  <c r="F174" i="127"/>
  <c r="F49" i="127"/>
  <c r="F188" i="127"/>
  <c r="F170" i="127"/>
  <c r="F159" i="127"/>
  <c r="F180" i="127"/>
  <c r="F158" i="127"/>
  <c r="F178" i="127"/>
  <c r="F168" i="127"/>
  <c r="F177" i="127"/>
  <c r="F175" i="127"/>
  <c r="F173" i="127"/>
  <c r="F182" i="127"/>
  <c r="F161" i="127"/>
  <c r="F166" i="127"/>
  <c r="F157" i="127"/>
  <c r="F155" i="127"/>
  <c r="F154" i="127"/>
  <c r="F183" i="127"/>
  <c r="F165" i="127"/>
  <c r="F163" i="127"/>
  <c r="F185" i="127"/>
  <c r="F187" i="127"/>
  <c r="F169" i="127"/>
  <c r="F151" i="127"/>
  <c r="F171" i="127"/>
  <c r="F176" i="127"/>
  <c r="F172" i="127"/>
  <c r="F164" i="127"/>
  <c r="F186" i="127"/>
  <c r="F179" i="127"/>
  <c r="F156" i="127"/>
  <c r="F150" i="127"/>
  <c r="E49" i="127"/>
  <c r="E45" i="127"/>
  <c r="D163" i="127"/>
  <c r="D182" i="127"/>
  <c r="D167" i="127"/>
  <c r="D171" i="127"/>
  <c r="D184" i="127"/>
  <c r="D166" i="127"/>
  <c r="D164" i="127"/>
  <c r="D188" i="127"/>
  <c r="D162" i="127"/>
  <c r="D190" i="127" s="1"/>
  <c r="D156" i="127"/>
  <c r="D187" i="127"/>
  <c r="D183" i="127"/>
  <c r="D177" i="127"/>
  <c r="D155" i="127"/>
  <c r="D148" i="127"/>
  <c r="D180" i="127"/>
  <c r="D157" i="127"/>
  <c r="D178" i="127"/>
  <c r="D150" i="127"/>
  <c r="D186" i="127"/>
  <c r="D169" i="127"/>
  <c r="D168" i="127"/>
  <c r="D154" i="127"/>
  <c r="D176" i="127"/>
  <c r="D160" i="127"/>
  <c r="D175" i="127"/>
  <c r="D172" i="127"/>
  <c r="D147" i="127"/>
  <c r="D185" i="127"/>
  <c r="D161" i="127"/>
  <c r="D173" i="127"/>
  <c r="D153" i="127"/>
  <c r="D49" i="127"/>
  <c r="D174" i="127"/>
  <c r="C151" i="127"/>
  <c r="C171" i="127"/>
  <c r="C49" i="127"/>
  <c r="C174" i="127"/>
  <c r="C184" i="127"/>
  <c r="C167" i="127"/>
  <c r="C175" i="127"/>
  <c r="C165" i="127"/>
  <c r="C173" i="127"/>
  <c r="C172" i="127"/>
  <c r="C178" i="127"/>
  <c r="C177" i="127"/>
  <c r="C168" i="127"/>
  <c r="C182" i="127"/>
  <c r="C152" i="127"/>
  <c r="C180" i="127"/>
  <c r="C186" i="127"/>
  <c r="C166" i="127"/>
  <c r="C161" i="127"/>
  <c r="C156" i="127"/>
  <c r="C170" i="127"/>
  <c r="C190" i="127" s="1"/>
  <c r="C169" i="127"/>
  <c r="C148" i="127"/>
  <c r="C157" i="127"/>
  <c r="C153" i="127"/>
  <c r="C183" i="127"/>
  <c r="C185" i="127"/>
  <c r="C181" i="127"/>
  <c r="C187" i="127"/>
  <c r="C164" i="127"/>
  <c r="C160" i="127"/>
  <c r="C154" i="127"/>
  <c r="C149" i="127"/>
  <c r="C147" i="127"/>
  <c r="B160" i="127"/>
  <c r="B185" i="127"/>
  <c r="B165" i="127"/>
  <c r="B152" i="127"/>
  <c r="B168" i="127"/>
  <c r="B159" i="127"/>
  <c r="B167" i="127"/>
  <c r="B156" i="127"/>
  <c r="B176" i="127"/>
  <c r="B183" i="127"/>
  <c r="B178" i="127"/>
  <c r="B179" i="127"/>
  <c r="B148" i="127"/>
  <c r="B151" i="127"/>
  <c r="B177" i="127"/>
  <c r="B186" i="127"/>
  <c r="B188" i="127"/>
  <c r="B180" i="127"/>
  <c r="B149" i="127"/>
  <c r="B181" i="127"/>
  <c r="B182" i="127"/>
  <c r="B184" i="127"/>
  <c r="B187" i="127"/>
  <c r="B170" i="127"/>
  <c r="B175" i="127"/>
  <c r="B49" i="127"/>
  <c r="B174" i="127"/>
  <c r="B157" i="127"/>
  <c r="B147" i="127"/>
  <c r="B163" i="127"/>
  <c r="B155" i="127"/>
  <c r="B154" i="127"/>
  <c r="B158" i="127"/>
  <c r="B161" i="127"/>
  <c r="B150" i="127"/>
  <c r="B166" i="127"/>
  <c r="B172" i="127"/>
  <c r="B171" i="127"/>
  <c r="B162" i="127"/>
  <c r="B169" i="127"/>
  <c r="B173" i="127"/>
  <c r="B153" i="127"/>
  <c r="B49" i="126" l="1"/>
  <c r="D49" i="126" s="1"/>
  <c r="I190" i="101"/>
  <c r="J14" i="101"/>
  <c r="J190" i="101" s="1"/>
  <c r="T128" i="120"/>
  <c r="T10" i="120" s="1"/>
  <c r="T187" i="120" s="1"/>
  <c r="I128" i="101"/>
  <c r="I10" i="101" s="1"/>
  <c r="B128" i="72"/>
  <c r="B10" i="72" s="1"/>
  <c r="B187" i="72" s="1"/>
  <c r="D239" i="72"/>
  <c r="X186" i="56"/>
  <c r="F186" i="70"/>
  <c r="F186" i="84"/>
  <c r="F186" i="107"/>
  <c r="X186" i="61"/>
  <c r="F186" i="87"/>
  <c r="F186" i="90"/>
  <c r="F186" i="68"/>
  <c r="F186" i="71"/>
  <c r="F186" i="106"/>
  <c r="F186" i="78"/>
  <c r="F186" i="53"/>
  <c r="F186" i="109"/>
  <c r="L64" i="48"/>
  <c r="X186" i="63"/>
  <c r="F186" i="111"/>
  <c r="F186" i="82"/>
  <c r="F186" i="81"/>
  <c r="F186" i="110"/>
  <c r="F186" i="73"/>
  <c r="X186" i="104"/>
  <c r="F186" i="85"/>
  <c r="X186" i="80"/>
  <c r="X186" i="112"/>
  <c r="F186" i="92"/>
  <c r="X186" i="75"/>
  <c r="L187" i="83"/>
  <c r="F186" i="91"/>
  <c r="X186" i="120"/>
  <c r="F186" i="114"/>
  <c r="F186" i="66"/>
  <c r="F186" i="86"/>
  <c r="X186" i="116"/>
  <c r="AA186" i="116" s="1"/>
  <c r="X186" i="51"/>
  <c r="F186" i="93"/>
  <c r="I186" i="93" s="1"/>
  <c r="X186" i="65"/>
  <c r="X186" i="62"/>
  <c r="M186" i="79"/>
  <c r="F186" i="59"/>
  <c r="F186" i="54"/>
  <c r="F186" i="67"/>
  <c r="F186" i="72"/>
  <c r="H222" i="100"/>
  <c r="D222" i="100"/>
  <c r="F222" i="100"/>
  <c r="G222" i="100"/>
  <c r="C222" i="100"/>
  <c r="E222" i="100"/>
  <c r="J222" i="100"/>
  <c r="I222" i="100"/>
  <c r="F190" i="127"/>
  <c r="K217" i="100"/>
  <c r="B214" i="100"/>
  <c r="V237" i="56"/>
  <c r="AB221" i="116"/>
  <c r="AA221" i="116"/>
  <c r="F188" i="53"/>
  <c r="F188" i="70"/>
  <c r="X188" i="63"/>
  <c r="F188" i="114"/>
  <c r="X188" i="61"/>
  <c r="F188" i="87"/>
  <c r="F188" i="90"/>
  <c r="F188" i="68"/>
  <c r="F188" i="71"/>
  <c r="F188" i="106"/>
  <c r="X188" i="112"/>
  <c r="F188" i="73"/>
  <c r="X188" i="104"/>
  <c r="F188" i="84"/>
  <c r="F188" i="109"/>
  <c r="L66" i="48"/>
  <c r="F188" i="85"/>
  <c r="F188" i="82"/>
  <c r="F188" i="78"/>
  <c r="F188" i="81"/>
  <c r="F188" i="92"/>
  <c r="F188" i="107"/>
  <c r="X188" i="75"/>
  <c r="F188" i="110"/>
  <c r="X188" i="65"/>
  <c r="F188" i="111"/>
  <c r="F188" i="91"/>
  <c r="L189" i="83"/>
  <c r="X188" i="120"/>
  <c r="F188" i="72"/>
  <c r="F188" i="59"/>
  <c r="X188" i="56"/>
  <c r="F188" i="66"/>
  <c r="F188" i="86"/>
  <c r="X188" i="69"/>
  <c r="M188" i="79"/>
  <c r="X188" i="62"/>
  <c r="F188" i="93"/>
  <c r="I188" i="93" s="1"/>
  <c r="F188" i="67"/>
  <c r="X188" i="80"/>
  <c r="F188" i="54"/>
  <c r="X188" i="51"/>
  <c r="X188" i="116"/>
  <c r="AA207" i="116"/>
  <c r="AB207" i="116"/>
  <c r="X218" i="56"/>
  <c r="F218" i="70"/>
  <c r="F218" i="84"/>
  <c r="F218" i="107"/>
  <c r="X218" i="61"/>
  <c r="F218" i="87"/>
  <c r="F218" i="90"/>
  <c r="F218" i="68"/>
  <c r="F218" i="71"/>
  <c r="F218" i="106"/>
  <c r="F218" i="78"/>
  <c r="F218" i="114"/>
  <c r="F218" i="53"/>
  <c r="F218" i="109"/>
  <c r="L96" i="48"/>
  <c r="X218" i="63"/>
  <c r="F218" i="111"/>
  <c r="F218" i="82"/>
  <c r="F218" i="81"/>
  <c r="F218" i="73"/>
  <c r="X218" i="104"/>
  <c r="F218" i="85"/>
  <c r="X218" i="75"/>
  <c r="F218" i="91"/>
  <c r="X218" i="112"/>
  <c r="F218" i="110"/>
  <c r="F218" i="92"/>
  <c r="X218" i="80"/>
  <c r="X218" i="120"/>
  <c r="L219" i="83"/>
  <c r="X218" i="65"/>
  <c r="X218" i="62"/>
  <c r="M218" i="79"/>
  <c r="F218" i="67"/>
  <c r="F218" i="54"/>
  <c r="F218" i="59"/>
  <c r="F218" i="86"/>
  <c r="X218" i="116"/>
  <c r="AA218" i="116" s="1"/>
  <c r="X218" i="51"/>
  <c r="F218" i="66"/>
  <c r="F218" i="72"/>
  <c r="F218" i="93"/>
  <c r="I218" i="93" s="1"/>
  <c r="W209" i="75"/>
  <c r="E209" i="108"/>
  <c r="E209" i="84"/>
  <c r="E209" i="81"/>
  <c r="E209" i="67"/>
  <c r="L209" i="79"/>
  <c r="K87" i="48"/>
  <c r="E209" i="85"/>
  <c r="E209" i="111"/>
  <c r="W209" i="62"/>
  <c r="E209" i="107"/>
  <c r="E209" i="73"/>
  <c r="E209" i="92"/>
  <c r="E209" i="106"/>
  <c r="E209" i="54"/>
  <c r="E209" i="70"/>
  <c r="E209" i="66"/>
  <c r="E209" i="91"/>
  <c r="W209" i="69"/>
  <c r="E209" i="90"/>
  <c r="E209" i="87"/>
  <c r="E209" i="59"/>
  <c r="W209" i="80"/>
  <c r="W209" i="116"/>
  <c r="E209" i="78"/>
  <c r="W209" i="63"/>
  <c r="E209" i="82"/>
  <c r="E209" i="86"/>
  <c r="W209" i="112"/>
  <c r="W209" i="61"/>
  <c r="E209" i="53"/>
  <c r="E209" i="68"/>
  <c r="K210" i="83"/>
  <c r="E209" i="110"/>
  <c r="W209" i="104"/>
  <c r="W209" i="120"/>
  <c r="E209" i="109"/>
  <c r="E209" i="71"/>
  <c r="E209" i="114"/>
  <c r="W209" i="56"/>
  <c r="E209" i="72"/>
  <c r="W209" i="65"/>
  <c r="E209" i="93"/>
  <c r="AB202" i="116"/>
  <c r="X212" i="56"/>
  <c r="F212" i="53"/>
  <c r="F212" i="70"/>
  <c r="X212" i="63"/>
  <c r="X212" i="61"/>
  <c r="F212" i="87"/>
  <c r="F212" i="90"/>
  <c r="F212" i="68"/>
  <c r="F212" i="71"/>
  <c r="F212" i="106"/>
  <c r="F212" i="73"/>
  <c r="X212" i="104"/>
  <c r="F212" i="109"/>
  <c r="L90" i="48"/>
  <c r="F212" i="85"/>
  <c r="F212" i="78"/>
  <c r="F212" i="82"/>
  <c r="X212" i="112"/>
  <c r="F212" i="81"/>
  <c r="F212" i="92"/>
  <c r="F212" i="84"/>
  <c r="X212" i="75"/>
  <c r="F212" i="110"/>
  <c r="F212" i="107"/>
  <c r="F212" i="111"/>
  <c r="F212" i="91"/>
  <c r="X212" i="120"/>
  <c r="L213" i="83"/>
  <c r="M212" i="79"/>
  <c r="X212" i="65"/>
  <c r="F212" i="59"/>
  <c r="F212" i="93"/>
  <c r="I212" i="93" s="1"/>
  <c r="F212" i="67"/>
  <c r="F212" i="72"/>
  <c r="X212" i="62"/>
  <c r="X212" i="80"/>
  <c r="X212" i="51"/>
  <c r="X212" i="116"/>
  <c r="X212" i="69"/>
  <c r="F212" i="114"/>
  <c r="F212" i="54"/>
  <c r="F212" i="66"/>
  <c r="F212" i="86"/>
  <c r="F215" i="100"/>
  <c r="D215" i="100"/>
  <c r="I215" i="100"/>
  <c r="J215" i="100"/>
  <c r="E215" i="100"/>
  <c r="C215" i="100"/>
  <c r="G215" i="100"/>
  <c r="H215" i="100"/>
  <c r="AB222" i="116"/>
  <c r="AA222" i="116"/>
  <c r="AA183" i="116"/>
  <c r="AB183" i="116"/>
  <c r="AB182" i="116"/>
  <c r="W209" i="51"/>
  <c r="F189" i="78"/>
  <c r="X189" i="112"/>
  <c r="F189" i="70"/>
  <c r="F189" i="84"/>
  <c r="F189" i="107"/>
  <c r="X189" i="63"/>
  <c r="X189" i="61"/>
  <c r="F189" i="87"/>
  <c r="F189" i="90"/>
  <c r="F189" i="71"/>
  <c r="F189" i="110"/>
  <c r="X189" i="75"/>
  <c r="F189" i="73"/>
  <c r="X189" i="104"/>
  <c r="F189" i="53"/>
  <c r="F189" i="111"/>
  <c r="F189" i="85"/>
  <c r="F189" i="106"/>
  <c r="F189" i="82"/>
  <c r="F189" i="68"/>
  <c r="F189" i="109"/>
  <c r="L67" i="48"/>
  <c r="F189" i="81"/>
  <c r="F189" i="91"/>
  <c r="F189" i="92"/>
  <c r="L190" i="83"/>
  <c r="X189" i="120"/>
  <c r="F189" i="54"/>
  <c r="X189" i="69"/>
  <c r="AB189" i="116" s="1"/>
  <c r="X189" i="65"/>
  <c r="F189" i="72"/>
  <c r="F189" i="66"/>
  <c r="F189" i="93"/>
  <c r="F189" i="114"/>
  <c r="X189" i="80"/>
  <c r="X189" i="62"/>
  <c r="X189" i="51"/>
  <c r="F189" i="86"/>
  <c r="F189" i="67"/>
  <c r="X189" i="56"/>
  <c r="X189" i="116"/>
  <c r="AA189" i="116" s="1"/>
  <c r="F189" i="59"/>
  <c r="M189" i="79"/>
  <c r="AB215" i="116"/>
  <c r="X187" i="112"/>
  <c r="X187" i="63"/>
  <c r="X187" i="61"/>
  <c r="F187" i="87"/>
  <c r="F187" i="90"/>
  <c r="X187" i="56"/>
  <c r="F187" i="68"/>
  <c r="F187" i="71"/>
  <c r="F187" i="106"/>
  <c r="F187" i="78"/>
  <c r="F187" i="85"/>
  <c r="F187" i="84"/>
  <c r="F187" i="109"/>
  <c r="L65" i="48"/>
  <c r="F187" i="107"/>
  <c r="F187" i="111"/>
  <c r="F187" i="81"/>
  <c r="F187" i="110"/>
  <c r="X187" i="75"/>
  <c r="F187" i="70"/>
  <c r="F187" i="73"/>
  <c r="F187" i="53"/>
  <c r="X187" i="104"/>
  <c r="F187" i="91"/>
  <c r="F187" i="92"/>
  <c r="F187" i="82"/>
  <c r="L188" i="83"/>
  <c r="X187" i="120"/>
  <c r="F187" i="67"/>
  <c r="X187" i="65"/>
  <c r="X187" i="62"/>
  <c r="F187" i="93"/>
  <c r="I187" i="93" s="1"/>
  <c r="F187" i="86"/>
  <c r="X187" i="116"/>
  <c r="X187" i="69"/>
  <c r="F187" i="59"/>
  <c r="F187" i="54"/>
  <c r="F187" i="114"/>
  <c r="F187" i="72"/>
  <c r="X187" i="80"/>
  <c r="F187" i="66"/>
  <c r="X187" i="51"/>
  <c r="M187" i="79"/>
  <c r="F220" i="53"/>
  <c r="F220" i="70"/>
  <c r="X220" i="63"/>
  <c r="X220" i="61"/>
  <c r="F220" i="87"/>
  <c r="F220" i="90"/>
  <c r="F220" i="68"/>
  <c r="F220" i="71"/>
  <c r="F220" i="106"/>
  <c r="X220" i="112"/>
  <c r="F220" i="73"/>
  <c r="X220" i="104"/>
  <c r="F220" i="109"/>
  <c r="L98" i="48"/>
  <c r="F220" i="85"/>
  <c r="F220" i="82"/>
  <c r="X220" i="56"/>
  <c r="F220" i="78"/>
  <c r="F220" i="84"/>
  <c r="F220" i="81"/>
  <c r="F220" i="92"/>
  <c r="F220" i="111"/>
  <c r="F220" i="114"/>
  <c r="F220" i="107"/>
  <c r="X220" i="75"/>
  <c r="F220" i="110"/>
  <c r="F220" i="91"/>
  <c r="X220" i="120"/>
  <c r="L221" i="83"/>
  <c r="F220" i="93"/>
  <c r="I220" i="93" s="1"/>
  <c r="F220" i="67"/>
  <c r="F220" i="59"/>
  <c r="X220" i="80"/>
  <c r="X220" i="51"/>
  <c r="X220" i="69"/>
  <c r="AB220" i="116" s="1"/>
  <c r="X220" i="116"/>
  <c r="AA220" i="116" s="1"/>
  <c r="F220" i="54"/>
  <c r="X220" i="62"/>
  <c r="F220" i="66"/>
  <c r="F220" i="86"/>
  <c r="X220" i="65"/>
  <c r="F220" i="72"/>
  <c r="M220" i="79"/>
  <c r="V238" i="56"/>
  <c r="W201" i="75"/>
  <c r="E201" i="108"/>
  <c r="E201" i="106"/>
  <c r="K79" i="48"/>
  <c r="E201" i="87"/>
  <c r="W201" i="116"/>
  <c r="AA201" i="116" s="1"/>
  <c r="E201" i="68"/>
  <c r="E201" i="54"/>
  <c r="E201" i="82"/>
  <c r="E201" i="114"/>
  <c r="W201" i="61"/>
  <c r="E201" i="90"/>
  <c r="E201" i="67"/>
  <c r="E201" i="84"/>
  <c r="E201" i="111"/>
  <c r="W201" i="63"/>
  <c r="E201" i="85"/>
  <c r="W201" i="69"/>
  <c r="E201" i="109"/>
  <c r="E201" i="91"/>
  <c r="E201" i="92"/>
  <c r="E201" i="66"/>
  <c r="E201" i="78"/>
  <c r="E201" i="110"/>
  <c r="W201" i="112"/>
  <c r="E201" i="107"/>
  <c r="L201" i="79"/>
  <c r="E201" i="71"/>
  <c r="E201" i="86"/>
  <c r="E201" i="59"/>
  <c r="E201" i="53"/>
  <c r="E201" i="70"/>
  <c r="W201" i="104"/>
  <c r="W201" i="120"/>
  <c r="K202" i="83"/>
  <c r="E201" i="81"/>
  <c r="E201" i="73"/>
  <c r="W201" i="80"/>
  <c r="W201" i="62"/>
  <c r="E201" i="72"/>
  <c r="E201" i="93"/>
  <c r="I201" i="93" s="1"/>
  <c r="W201" i="65"/>
  <c r="W201" i="56"/>
  <c r="X185" i="63"/>
  <c r="F185" i="68"/>
  <c r="F185" i="71"/>
  <c r="F185" i="106"/>
  <c r="F185" i="78"/>
  <c r="F185" i="53"/>
  <c r="X185" i="112"/>
  <c r="X185" i="61"/>
  <c r="F185" i="84"/>
  <c r="F185" i="111"/>
  <c r="F185" i="107"/>
  <c r="F185" i="82"/>
  <c r="F185" i="70"/>
  <c r="F185" i="110"/>
  <c r="X185" i="75"/>
  <c r="X185" i="56"/>
  <c r="F185" i="87"/>
  <c r="F185" i="90"/>
  <c r="F185" i="73"/>
  <c r="X185" i="104"/>
  <c r="F185" i="109"/>
  <c r="L63" i="48"/>
  <c r="F185" i="81"/>
  <c r="F185" i="92"/>
  <c r="L186" i="83"/>
  <c r="F185" i="85"/>
  <c r="F185" i="91"/>
  <c r="X185" i="120"/>
  <c r="X185" i="62"/>
  <c r="F185" i="54"/>
  <c r="F185" i="67"/>
  <c r="X185" i="51"/>
  <c r="F185" i="93"/>
  <c r="F185" i="86"/>
  <c r="X185" i="80"/>
  <c r="F185" i="72"/>
  <c r="M185" i="79"/>
  <c r="F185" i="66"/>
  <c r="X185" i="69"/>
  <c r="X185" i="65"/>
  <c r="F185" i="59"/>
  <c r="F185" i="114"/>
  <c r="X185" i="116"/>
  <c r="W225" i="75"/>
  <c r="E225" i="108"/>
  <c r="W225" i="80"/>
  <c r="E225" i="71"/>
  <c r="E225" i="82"/>
  <c r="W225" i="63"/>
  <c r="E225" i="107"/>
  <c r="W225" i="112"/>
  <c r="E225" i="68"/>
  <c r="E225" i="54"/>
  <c r="E225" i="66"/>
  <c r="K226" i="83"/>
  <c r="E225" i="111"/>
  <c r="E225" i="73"/>
  <c r="W225" i="61"/>
  <c r="E225" i="106"/>
  <c r="E225" i="78"/>
  <c r="E225" i="109"/>
  <c r="E225" i="92"/>
  <c r="E225" i="110"/>
  <c r="E225" i="87"/>
  <c r="E225" i="81"/>
  <c r="L225" i="79"/>
  <c r="E225" i="85"/>
  <c r="W225" i="120"/>
  <c r="E225" i="86"/>
  <c r="W225" i="116"/>
  <c r="AA225" i="116" s="1"/>
  <c r="W225" i="62"/>
  <c r="E225" i="91"/>
  <c r="E225" i="90"/>
  <c r="E225" i="67"/>
  <c r="K103" i="48"/>
  <c r="E225" i="59"/>
  <c r="E225" i="84"/>
  <c r="W225" i="104"/>
  <c r="E225" i="70"/>
  <c r="W225" i="65"/>
  <c r="E225" i="53"/>
  <c r="E225" i="72"/>
  <c r="E225" i="93"/>
  <c r="I225" i="93" s="1"/>
  <c r="W225" i="56"/>
  <c r="W225" i="69"/>
  <c r="E225" i="114"/>
  <c r="F202" i="70"/>
  <c r="F202" i="84"/>
  <c r="F202" i="107"/>
  <c r="X202" i="56"/>
  <c r="X202" i="61"/>
  <c r="F202" i="87"/>
  <c r="F202" i="90"/>
  <c r="F202" i="68"/>
  <c r="F202" i="71"/>
  <c r="F202" i="106"/>
  <c r="F202" i="78"/>
  <c r="F202" i="53"/>
  <c r="F202" i="109"/>
  <c r="L80" i="48"/>
  <c r="F202" i="111"/>
  <c r="F202" i="82"/>
  <c r="F202" i="81"/>
  <c r="X202" i="63"/>
  <c r="F202" i="114"/>
  <c r="F202" i="73"/>
  <c r="X202" i="104"/>
  <c r="F202" i="85"/>
  <c r="F202" i="92"/>
  <c r="X202" i="112"/>
  <c r="X202" i="80"/>
  <c r="F202" i="91"/>
  <c r="X202" i="75"/>
  <c r="F202" i="110"/>
  <c r="X202" i="120"/>
  <c r="L203" i="83"/>
  <c r="X202" i="51"/>
  <c r="X202" i="65"/>
  <c r="F202" i="66"/>
  <c r="X202" i="62"/>
  <c r="F202" i="93"/>
  <c r="I202" i="93" s="1"/>
  <c r="F202" i="59"/>
  <c r="F202" i="67"/>
  <c r="X202" i="116"/>
  <c r="AA202" i="116" s="1"/>
  <c r="F202" i="54"/>
  <c r="M202" i="79"/>
  <c r="F202" i="72"/>
  <c r="F202" i="86"/>
  <c r="W193" i="75"/>
  <c r="W193" i="56"/>
  <c r="E193" i="108"/>
  <c r="W193" i="112"/>
  <c r="E193" i="59"/>
  <c r="E193" i="68"/>
  <c r="E193" i="67"/>
  <c r="E193" i="78"/>
  <c r="E193" i="81"/>
  <c r="E193" i="82"/>
  <c r="E193" i="87"/>
  <c r="E193" i="106"/>
  <c r="E193" i="90"/>
  <c r="W193" i="80"/>
  <c r="E193" i="109"/>
  <c r="E193" i="111"/>
  <c r="W193" i="116"/>
  <c r="AA193" i="116" s="1"/>
  <c r="K71" i="48"/>
  <c r="E193" i="107"/>
  <c r="E193" i="54"/>
  <c r="E193" i="73"/>
  <c r="W193" i="61"/>
  <c r="L193" i="79"/>
  <c r="E193" i="66"/>
  <c r="E193" i="91"/>
  <c r="E193" i="92"/>
  <c r="E193" i="84"/>
  <c r="E193" i="86"/>
  <c r="W193" i="63"/>
  <c r="E193" i="110"/>
  <c r="W193" i="62"/>
  <c r="E193" i="85"/>
  <c r="E193" i="53"/>
  <c r="E193" i="70"/>
  <c r="E193" i="71"/>
  <c r="W193" i="120"/>
  <c r="W193" i="104"/>
  <c r="K194" i="83"/>
  <c r="W193" i="69"/>
  <c r="E193" i="72"/>
  <c r="E193" i="93"/>
  <c r="I193" i="93" s="1"/>
  <c r="E193" i="114"/>
  <c r="W193" i="65"/>
  <c r="AA197" i="116"/>
  <c r="AB197" i="116"/>
  <c r="B204" i="100"/>
  <c r="AA199" i="116"/>
  <c r="AB199" i="116"/>
  <c r="AB218" i="116"/>
  <c r="AA208" i="116"/>
  <c r="AB208" i="116"/>
  <c r="AB205" i="116"/>
  <c r="K228" i="100"/>
  <c r="AB225" i="116"/>
  <c r="F194" i="70"/>
  <c r="F194" i="84"/>
  <c r="F194" i="107"/>
  <c r="X194" i="61"/>
  <c r="F194" i="114"/>
  <c r="F194" i="87"/>
  <c r="F194" i="90"/>
  <c r="F194" i="68"/>
  <c r="F194" i="71"/>
  <c r="F194" i="106"/>
  <c r="X194" i="56"/>
  <c r="F194" i="78"/>
  <c r="F194" i="53"/>
  <c r="F194" i="109"/>
  <c r="L72" i="48"/>
  <c r="X194" i="112"/>
  <c r="F194" i="111"/>
  <c r="F194" i="82"/>
  <c r="F194" i="81"/>
  <c r="F194" i="73"/>
  <c r="X194" i="104"/>
  <c r="F194" i="85"/>
  <c r="X194" i="75"/>
  <c r="F194" i="110"/>
  <c r="F194" i="92"/>
  <c r="F194" i="91"/>
  <c r="X194" i="63"/>
  <c r="X194" i="120"/>
  <c r="L195" i="83"/>
  <c r="F194" i="66"/>
  <c r="F194" i="86"/>
  <c r="F194" i="72"/>
  <c r="X194" i="51"/>
  <c r="F194" i="93"/>
  <c r="I194" i="93" s="1"/>
  <c r="X194" i="62"/>
  <c r="M194" i="79"/>
  <c r="F194" i="67"/>
  <c r="X194" i="116"/>
  <c r="AA194" i="116" s="1"/>
  <c r="F194" i="59"/>
  <c r="X194" i="65"/>
  <c r="F194" i="54"/>
  <c r="X194" i="80"/>
  <c r="AB232" i="116"/>
  <c r="K200" i="100"/>
  <c r="F229" i="78"/>
  <c r="X229" i="112"/>
  <c r="F229" i="70"/>
  <c r="F229" i="84"/>
  <c r="F229" i="107"/>
  <c r="X229" i="56"/>
  <c r="X229" i="63"/>
  <c r="X229" i="61"/>
  <c r="F229" i="87"/>
  <c r="F229" i="90"/>
  <c r="F229" i="68"/>
  <c r="F229" i="110"/>
  <c r="X229" i="75"/>
  <c r="F229" i="73"/>
  <c r="X229" i="104"/>
  <c r="F229" i="71"/>
  <c r="F229" i="111"/>
  <c r="F229" i="85"/>
  <c r="F229" i="106"/>
  <c r="F229" i="82"/>
  <c r="F229" i="53"/>
  <c r="L107" i="48"/>
  <c r="F229" i="109"/>
  <c r="F229" i="91"/>
  <c r="F229" i="81"/>
  <c r="F229" i="92"/>
  <c r="X229" i="69"/>
  <c r="L230" i="83"/>
  <c r="X229" i="120"/>
  <c r="X229" i="62"/>
  <c r="F229" i="86"/>
  <c r="F229" i="54"/>
  <c r="F229" i="72"/>
  <c r="F229" i="67"/>
  <c r="X229" i="51"/>
  <c r="F229" i="93"/>
  <c r="I229" i="93" s="1"/>
  <c r="M229" i="79"/>
  <c r="F229" i="114"/>
  <c r="F229" i="66"/>
  <c r="X229" i="65"/>
  <c r="F229" i="59"/>
  <c r="X229" i="80"/>
  <c r="X229" i="116"/>
  <c r="X226" i="56"/>
  <c r="F226" i="70"/>
  <c r="F226" i="84"/>
  <c r="F226" i="107"/>
  <c r="X226" i="61"/>
  <c r="F226" i="87"/>
  <c r="F226" i="90"/>
  <c r="F226" i="68"/>
  <c r="F226" i="71"/>
  <c r="F226" i="106"/>
  <c r="F226" i="78"/>
  <c r="F226" i="53"/>
  <c r="F226" i="109"/>
  <c r="L104" i="48"/>
  <c r="X226" i="112"/>
  <c r="F226" i="111"/>
  <c r="F226" i="82"/>
  <c r="F226" i="81"/>
  <c r="F226" i="73"/>
  <c r="X226" i="104"/>
  <c r="F226" i="85"/>
  <c r="F226" i="91"/>
  <c r="F226" i="92"/>
  <c r="X226" i="75"/>
  <c r="X226" i="63"/>
  <c r="F226" i="110"/>
  <c r="L227" i="83"/>
  <c r="X226" i="120"/>
  <c r="M226" i="79"/>
  <c r="F226" i="67"/>
  <c r="F226" i="114"/>
  <c r="X226" i="62"/>
  <c r="F226" i="86"/>
  <c r="F226" i="59"/>
  <c r="X226" i="51"/>
  <c r="X226" i="80"/>
  <c r="F226" i="66"/>
  <c r="F226" i="72"/>
  <c r="F226" i="54"/>
  <c r="F226" i="93"/>
  <c r="I226" i="93" s="1"/>
  <c r="X226" i="69"/>
  <c r="X226" i="65"/>
  <c r="X226" i="116"/>
  <c r="X209" i="63"/>
  <c r="F209" i="68"/>
  <c r="F209" i="71"/>
  <c r="F209" i="106"/>
  <c r="F209" i="78"/>
  <c r="F209" i="53"/>
  <c r="X209" i="112"/>
  <c r="F209" i="70"/>
  <c r="F209" i="111"/>
  <c r="X209" i="56"/>
  <c r="F209" i="84"/>
  <c r="F209" i="82"/>
  <c r="F209" i="110"/>
  <c r="X209" i="75"/>
  <c r="F209" i="107"/>
  <c r="F209" i="73"/>
  <c r="X209" i="104"/>
  <c r="X209" i="61"/>
  <c r="F209" i="87"/>
  <c r="F209" i="90"/>
  <c r="F209" i="81"/>
  <c r="L87" i="48"/>
  <c r="F209" i="91"/>
  <c r="F209" i="109"/>
  <c r="X209" i="120"/>
  <c r="F209" i="85"/>
  <c r="L210" i="83"/>
  <c r="X209" i="116"/>
  <c r="F209" i="86"/>
  <c r="X209" i="80"/>
  <c r="X209" i="69"/>
  <c r="AB209" i="116" s="1"/>
  <c r="F209" i="114"/>
  <c r="M209" i="79"/>
  <c r="F209" i="66"/>
  <c r="F209" i="54"/>
  <c r="X209" i="62"/>
  <c r="X209" i="65"/>
  <c r="F209" i="67"/>
  <c r="F209" i="92"/>
  <c r="X209" i="51"/>
  <c r="F209" i="93"/>
  <c r="F209" i="72"/>
  <c r="F209" i="59"/>
  <c r="X196" i="56"/>
  <c r="F196" i="53"/>
  <c r="F196" i="70"/>
  <c r="X196" i="63"/>
  <c r="X196" i="61"/>
  <c r="F196" i="87"/>
  <c r="F196" i="90"/>
  <c r="F196" i="68"/>
  <c r="F196" i="71"/>
  <c r="F196" i="106"/>
  <c r="F196" i="78"/>
  <c r="F196" i="73"/>
  <c r="X196" i="104"/>
  <c r="X196" i="112"/>
  <c r="F196" i="109"/>
  <c r="L74" i="48"/>
  <c r="F196" i="85"/>
  <c r="F196" i="82"/>
  <c r="F196" i="84"/>
  <c r="F196" i="81"/>
  <c r="F196" i="92"/>
  <c r="F196" i="107"/>
  <c r="X196" i="75"/>
  <c r="F196" i="110"/>
  <c r="F196" i="91"/>
  <c r="F196" i="111"/>
  <c r="X196" i="120"/>
  <c r="L197" i="83"/>
  <c r="F196" i="59"/>
  <c r="F196" i="66"/>
  <c r="F196" i="86"/>
  <c r="X196" i="62"/>
  <c r="M196" i="79"/>
  <c r="F196" i="72"/>
  <c r="F196" i="93"/>
  <c r="I196" i="93" s="1"/>
  <c r="F196" i="67"/>
  <c r="F196" i="114"/>
  <c r="X196" i="69"/>
  <c r="X196" i="65"/>
  <c r="X196" i="80"/>
  <c r="F196" i="54"/>
  <c r="X196" i="51"/>
  <c r="X196" i="116"/>
  <c r="AB206" i="116"/>
  <c r="AA206" i="116"/>
  <c r="F228" i="53"/>
  <c r="F228" i="70"/>
  <c r="X228" i="63"/>
  <c r="X228" i="61"/>
  <c r="F228" i="87"/>
  <c r="F228" i="90"/>
  <c r="F228" i="68"/>
  <c r="F228" i="71"/>
  <c r="F228" i="78"/>
  <c r="F228" i="73"/>
  <c r="X228" i="104"/>
  <c r="X228" i="56"/>
  <c r="F228" i="84"/>
  <c r="X228" i="112"/>
  <c r="F228" i="109"/>
  <c r="L106" i="48"/>
  <c r="F228" i="85"/>
  <c r="F228" i="106"/>
  <c r="F228" i="82"/>
  <c r="F228" i="114"/>
  <c r="F228" i="81"/>
  <c r="F228" i="110"/>
  <c r="F228" i="111"/>
  <c r="F228" i="91"/>
  <c r="F228" i="107"/>
  <c r="F228" i="92"/>
  <c r="X228" i="75"/>
  <c r="L229" i="83"/>
  <c r="X228" i="120"/>
  <c r="F228" i="72"/>
  <c r="F228" i="59"/>
  <c r="X228" i="80"/>
  <c r="X228" i="69"/>
  <c r="X228" i="51"/>
  <c r="X228" i="116"/>
  <c r="X228" i="62"/>
  <c r="X228" i="65"/>
  <c r="F228" i="66"/>
  <c r="F228" i="86"/>
  <c r="F228" i="54"/>
  <c r="M228" i="79"/>
  <c r="F228" i="93"/>
  <c r="I228" i="93" s="1"/>
  <c r="F228" i="67"/>
  <c r="I228" i="100"/>
  <c r="G228" i="100"/>
  <c r="H228" i="100"/>
  <c r="C228" i="100"/>
  <c r="D228" i="100"/>
  <c r="F228" i="100"/>
  <c r="J228" i="100"/>
  <c r="E228" i="100"/>
  <c r="W217" i="75"/>
  <c r="E217" i="108"/>
  <c r="E217" i="78"/>
  <c r="E217" i="111"/>
  <c r="E217" i="54"/>
  <c r="E217" i="85"/>
  <c r="E217" i="53"/>
  <c r="E217" i="92"/>
  <c r="E217" i="66"/>
  <c r="W217" i="62"/>
  <c r="E217" i="110"/>
  <c r="E217" i="81"/>
  <c r="E217" i="86"/>
  <c r="W217" i="80"/>
  <c r="E217" i="82"/>
  <c r="E217" i="70"/>
  <c r="L217" i="79"/>
  <c r="E217" i="91"/>
  <c r="E217" i="71"/>
  <c r="W217" i="65"/>
  <c r="E217" i="107"/>
  <c r="W217" i="61"/>
  <c r="E217" i="73"/>
  <c r="K95" i="48"/>
  <c r="E217" i="68"/>
  <c r="E217" i="90"/>
  <c r="E217" i="106"/>
  <c r="E217" i="109"/>
  <c r="W217" i="112"/>
  <c r="E217" i="84"/>
  <c r="K218" i="83"/>
  <c r="W217" i="104"/>
  <c r="E217" i="59"/>
  <c r="W217" i="63"/>
  <c r="E217" i="67"/>
  <c r="E217" i="87"/>
  <c r="W217" i="120"/>
  <c r="E217" i="72"/>
  <c r="E217" i="93"/>
  <c r="I217" i="93" s="1"/>
  <c r="E217" i="114"/>
  <c r="W217" i="116"/>
  <c r="AA217" i="116" s="1"/>
  <c r="W217" i="56"/>
  <c r="W217" i="69"/>
  <c r="F204" i="53"/>
  <c r="F204" i="70"/>
  <c r="X204" i="63"/>
  <c r="F204" i="114"/>
  <c r="X204" i="56"/>
  <c r="X204" i="61"/>
  <c r="F204" i="87"/>
  <c r="F204" i="90"/>
  <c r="F204" i="68"/>
  <c r="F204" i="71"/>
  <c r="F204" i="106"/>
  <c r="F204" i="84"/>
  <c r="F204" i="73"/>
  <c r="X204" i="104"/>
  <c r="F204" i="78"/>
  <c r="F204" i="109"/>
  <c r="L82" i="48"/>
  <c r="F204" i="85"/>
  <c r="X204" i="112"/>
  <c r="F204" i="82"/>
  <c r="F204" i="81"/>
  <c r="F204" i="92"/>
  <c r="F204" i="107"/>
  <c r="F204" i="111"/>
  <c r="F204" i="91"/>
  <c r="X204" i="75"/>
  <c r="F204" i="110"/>
  <c r="X204" i="120"/>
  <c r="L205" i="83"/>
  <c r="F204" i="66"/>
  <c r="F204" i="86"/>
  <c r="F204" i="72"/>
  <c r="M204" i="79"/>
  <c r="F204" i="93"/>
  <c r="I204" i="93" s="1"/>
  <c r="F204" i="67"/>
  <c r="X204" i="69"/>
  <c r="X204" i="65"/>
  <c r="F204" i="59"/>
  <c r="X204" i="62"/>
  <c r="X204" i="80"/>
  <c r="F204" i="54"/>
  <c r="X204" i="51"/>
  <c r="X204" i="116"/>
  <c r="D235" i="93"/>
  <c r="D237" i="93"/>
  <c r="D236" i="93"/>
  <c r="X56" i="49"/>
  <c r="X233" i="51" s="1"/>
  <c r="H212" i="100"/>
  <c r="G212" i="100"/>
  <c r="I212" i="100"/>
  <c r="F212" i="100"/>
  <c r="D212" i="100"/>
  <c r="C212" i="100"/>
  <c r="B212" i="100" s="1"/>
  <c r="E212" i="100"/>
  <c r="D200" i="100"/>
  <c r="F200" i="100"/>
  <c r="H200" i="100"/>
  <c r="C200" i="100"/>
  <c r="G200" i="100"/>
  <c r="E200" i="100"/>
  <c r="J200" i="100"/>
  <c r="I200" i="100"/>
  <c r="AB213" i="116"/>
  <c r="D238" i="72"/>
  <c r="K210" i="100"/>
  <c r="B23" i="100"/>
  <c r="K82" i="100"/>
  <c r="K23" i="100" s="1"/>
  <c r="AB191" i="116"/>
  <c r="AA191" i="116"/>
  <c r="AB230" i="116"/>
  <c r="X219" i="112"/>
  <c r="X219" i="56"/>
  <c r="X219" i="63"/>
  <c r="X219" i="61"/>
  <c r="F219" i="87"/>
  <c r="F219" i="90"/>
  <c r="F219" i="68"/>
  <c r="F219" i="71"/>
  <c r="F219" i="106"/>
  <c r="F219" i="78"/>
  <c r="F219" i="85"/>
  <c r="F219" i="109"/>
  <c r="L97" i="48"/>
  <c r="F219" i="107"/>
  <c r="F219" i="111"/>
  <c r="F219" i="84"/>
  <c r="F219" i="81"/>
  <c r="F219" i="110"/>
  <c r="X219" i="75"/>
  <c r="F219" i="70"/>
  <c r="F219" i="73"/>
  <c r="X219" i="104"/>
  <c r="F219" i="91"/>
  <c r="F219" i="53"/>
  <c r="F219" i="92"/>
  <c r="F219" i="82"/>
  <c r="X219" i="116"/>
  <c r="X219" i="120"/>
  <c r="L220" i="83"/>
  <c r="X219" i="65"/>
  <c r="F219" i="59"/>
  <c r="F219" i="72"/>
  <c r="X219" i="80"/>
  <c r="F219" i="66"/>
  <c r="X219" i="51"/>
  <c r="M219" i="79"/>
  <c r="X219" i="69"/>
  <c r="X219" i="62"/>
  <c r="F219" i="67"/>
  <c r="F219" i="93"/>
  <c r="I219" i="93" s="1"/>
  <c r="F219" i="86"/>
  <c r="F219" i="114"/>
  <c r="F219" i="54"/>
  <c r="C211" i="100"/>
  <c r="B211" i="100" s="1"/>
  <c r="H211" i="100"/>
  <c r="D211" i="100"/>
  <c r="F211" i="100"/>
  <c r="E211" i="100"/>
  <c r="I211" i="100"/>
  <c r="J211" i="100"/>
  <c r="W217" i="51"/>
  <c r="K221" i="100"/>
  <c r="X211" i="112"/>
  <c r="X211" i="63"/>
  <c r="X211" i="61"/>
  <c r="F211" i="87"/>
  <c r="F211" i="90"/>
  <c r="X211" i="56"/>
  <c r="F211" i="68"/>
  <c r="F211" i="71"/>
  <c r="F211" i="106"/>
  <c r="F211" i="78"/>
  <c r="F211" i="85"/>
  <c r="F211" i="53"/>
  <c r="F211" i="70"/>
  <c r="F211" i="109"/>
  <c r="L89" i="48"/>
  <c r="F211" i="84"/>
  <c r="F211" i="111"/>
  <c r="F211" i="81"/>
  <c r="F211" i="107"/>
  <c r="F211" i="110"/>
  <c r="X211" i="75"/>
  <c r="F211" i="73"/>
  <c r="F211" i="92"/>
  <c r="X211" i="104"/>
  <c r="F211" i="91"/>
  <c r="F211" i="82"/>
  <c r="X211" i="120"/>
  <c r="X211" i="116"/>
  <c r="L212" i="83"/>
  <c r="F211" i="54"/>
  <c r="F211" i="72"/>
  <c r="X211" i="65"/>
  <c r="F211" i="59"/>
  <c r="X211" i="62"/>
  <c r="X211" i="80"/>
  <c r="F211" i="66"/>
  <c r="X211" i="51"/>
  <c r="M211" i="79"/>
  <c r="F211" i="67"/>
  <c r="X211" i="69"/>
  <c r="F211" i="93"/>
  <c r="I211" i="93" s="1"/>
  <c r="F211" i="86"/>
  <c r="F211" i="114"/>
  <c r="K212" i="100"/>
  <c r="D230" i="100"/>
  <c r="B230" i="100" s="1"/>
  <c r="F230" i="100"/>
  <c r="J230" i="100"/>
  <c r="E230" i="100"/>
  <c r="I230" i="100"/>
  <c r="G230" i="100"/>
  <c r="H230" i="100"/>
  <c r="W182" i="56"/>
  <c r="E182" i="108"/>
  <c r="W182" i="75"/>
  <c r="E182" i="67"/>
  <c r="E182" i="86"/>
  <c r="E182" i="111"/>
  <c r="E182" i="92"/>
  <c r="E182" i="70"/>
  <c r="W182" i="69"/>
  <c r="E182" i="81"/>
  <c r="E182" i="68"/>
  <c r="E182" i="66"/>
  <c r="E182" i="90"/>
  <c r="W182" i="116"/>
  <c r="AA182" i="116" s="1"/>
  <c r="L182" i="79"/>
  <c r="E182" i="71"/>
  <c r="E182" i="53"/>
  <c r="W182" i="80"/>
  <c r="E182" i="82"/>
  <c r="E182" i="114"/>
  <c r="E182" i="73"/>
  <c r="E182" i="54"/>
  <c r="W182" i="62"/>
  <c r="W182" i="112"/>
  <c r="E182" i="59"/>
  <c r="E182" i="110"/>
  <c r="W182" i="63"/>
  <c r="W182" i="120"/>
  <c r="E182" i="85"/>
  <c r="E182" i="87"/>
  <c r="E182" i="109"/>
  <c r="K183" i="83"/>
  <c r="E182" i="107"/>
  <c r="E182" i="78"/>
  <c r="E182" i="91"/>
  <c r="E182" i="84"/>
  <c r="K60" i="48"/>
  <c r="W182" i="104"/>
  <c r="W182" i="61"/>
  <c r="E182" i="106"/>
  <c r="E182" i="72"/>
  <c r="W182" i="65"/>
  <c r="E182" i="93"/>
  <c r="I182" i="93" s="1"/>
  <c r="X227" i="56"/>
  <c r="X227" i="112"/>
  <c r="X227" i="63"/>
  <c r="X227" i="61"/>
  <c r="F227" i="87"/>
  <c r="F227" i="90"/>
  <c r="F227" i="68"/>
  <c r="F227" i="71"/>
  <c r="F227" i="106"/>
  <c r="F227" i="78"/>
  <c r="F227" i="84"/>
  <c r="F227" i="85"/>
  <c r="F227" i="109"/>
  <c r="L105" i="48"/>
  <c r="F227" i="111"/>
  <c r="F227" i="53"/>
  <c r="F227" i="70"/>
  <c r="F227" i="81"/>
  <c r="F227" i="107"/>
  <c r="F227" i="110"/>
  <c r="X227" i="75"/>
  <c r="F227" i="82"/>
  <c r="F227" i="91"/>
  <c r="F227" i="73"/>
  <c r="F227" i="92"/>
  <c r="X227" i="104"/>
  <c r="L228" i="83"/>
  <c r="X227" i="116"/>
  <c r="X227" i="120"/>
  <c r="X227" i="80"/>
  <c r="F227" i="66"/>
  <c r="X227" i="51"/>
  <c r="M227" i="79"/>
  <c r="F227" i="59"/>
  <c r="F227" i="67"/>
  <c r="F227" i="114"/>
  <c r="X227" i="62"/>
  <c r="F227" i="93"/>
  <c r="I227" i="93" s="1"/>
  <c r="F227" i="86"/>
  <c r="X227" i="69"/>
  <c r="X227" i="65"/>
  <c r="F227" i="54"/>
  <c r="F227" i="72"/>
  <c r="I217" i="100"/>
  <c r="D217" i="100"/>
  <c r="H217" i="100"/>
  <c r="F217" i="100"/>
  <c r="C217" i="100"/>
  <c r="E217" i="100"/>
  <c r="J217" i="100"/>
  <c r="I210" i="100"/>
  <c r="D210" i="100"/>
  <c r="H210" i="100"/>
  <c r="F210" i="100"/>
  <c r="J210" i="100"/>
  <c r="E210" i="100"/>
  <c r="G210" i="100"/>
  <c r="C210" i="100"/>
  <c r="B210" i="100" s="1"/>
  <c r="F210" i="70"/>
  <c r="F210" i="84"/>
  <c r="F210" i="107"/>
  <c r="X210" i="61"/>
  <c r="F210" i="114"/>
  <c r="F210" i="87"/>
  <c r="F210" i="90"/>
  <c r="F210" i="68"/>
  <c r="F210" i="71"/>
  <c r="F210" i="106"/>
  <c r="F210" i="78"/>
  <c r="F210" i="53"/>
  <c r="F210" i="109"/>
  <c r="L88" i="48"/>
  <c r="F210" i="111"/>
  <c r="F210" i="82"/>
  <c r="F210" i="81"/>
  <c r="X210" i="112"/>
  <c r="F210" i="73"/>
  <c r="X210" i="104"/>
  <c r="F210" i="85"/>
  <c r="X210" i="75"/>
  <c r="F210" i="110"/>
  <c r="F210" i="91"/>
  <c r="X210" i="63"/>
  <c r="F210" i="92"/>
  <c r="X210" i="120"/>
  <c r="L211" i="83"/>
  <c r="F210" i="72"/>
  <c r="F210" i="93"/>
  <c r="I210" i="93" s="1"/>
  <c r="M210" i="79"/>
  <c r="F210" i="67"/>
  <c r="X210" i="65"/>
  <c r="X210" i="62"/>
  <c r="F210" i="59"/>
  <c r="F210" i="54"/>
  <c r="X210" i="56"/>
  <c r="AB210" i="116" s="1"/>
  <c r="X210" i="116"/>
  <c r="AA210" i="116" s="1"/>
  <c r="X210" i="80"/>
  <c r="F210" i="86"/>
  <c r="X210" i="51"/>
  <c r="F210" i="66"/>
  <c r="T201" i="56"/>
  <c r="B201" i="82"/>
  <c r="B201" i="73"/>
  <c r="B201" i="53"/>
  <c r="B201" i="106"/>
  <c r="D200" i="101"/>
  <c r="T201" i="112"/>
  <c r="T201" i="61"/>
  <c r="G200" i="101"/>
  <c r="T201" i="80"/>
  <c r="T201" i="116"/>
  <c r="B201" i="68"/>
  <c r="H200" i="101"/>
  <c r="T201" i="63"/>
  <c r="T201" i="62"/>
  <c r="B201" i="71"/>
  <c r="B201" i="70"/>
  <c r="B200" i="101"/>
  <c r="B201" i="86"/>
  <c r="B201" i="84"/>
  <c r="B201" i="78"/>
  <c r="B201" i="90"/>
  <c r="B201" i="107"/>
  <c r="B201" i="108"/>
  <c r="B201" i="111"/>
  <c r="B201" i="54"/>
  <c r="I201" i="79"/>
  <c r="B201" i="59"/>
  <c r="B201" i="110"/>
  <c r="B201" i="81"/>
  <c r="H79" i="48"/>
  <c r="T201" i="120"/>
  <c r="T201" i="104"/>
  <c r="T201" i="51"/>
  <c r="B201" i="67"/>
  <c r="T201" i="69"/>
  <c r="F200" i="101"/>
  <c r="B201" i="92"/>
  <c r="E200" i="101"/>
  <c r="I200" i="101"/>
  <c r="T201" i="75"/>
  <c r="B201" i="91"/>
  <c r="B201" i="109"/>
  <c r="B201" i="87"/>
  <c r="B201" i="85"/>
  <c r="J24" i="101"/>
  <c r="J200" i="101" s="1"/>
  <c r="B201" i="66"/>
  <c r="H202" i="83"/>
  <c r="C200" i="101"/>
  <c r="T201" i="65"/>
  <c r="B201" i="72"/>
  <c r="B201" i="93"/>
  <c r="D236" i="59"/>
  <c r="D237" i="59"/>
  <c r="D238" i="59"/>
  <c r="AB190" i="116"/>
  <c r="AA190" i="116"/>
  <c r="K222" i="100"/>
  <c r="W185" i="75"/>
  <c r="E185" i="108"/>
  <c r="E185" i="78"/>
  <c r="E185" i="107"/>
  <c r="E185" i="53"/>
  <c r="E185" i="66"/>
  <c r="E185" i="90"/>
  <c r="E185" i="82"/>
  <c r="E185" i="54"/>
  <c r="E185" i="86"/>
  <c r="E185" i="111"/>
  <c r="W185" i="80"/>
  <c r="E185" i="109"/>
  <c r="W185" i="63"/>
  <c r="E185" i="110"/>
  <c r="E185" i="73"/>
  <c r="L185" i="79"/>
  <c r="E185" i="71"/>
  <c r="E185" i="106"/>
  <c r="K63" i="48"/>
  <c r="E185" i="67"/>
  <c r="W185" i="104"/>
  <c r="E185" i="91"/>
  <c r="E185" i="85"/>
  <c r="W185" i="61"/>
  <c r="E185" i="84"/>
  <c r="E185" i="59"/>
  <c r="W185" i="112"/>
  <c r="E185" i="81"/>
  <c r="E185" i="70"/>
  <c r="E185" i="92"/>
  <c r="E185" i="87"/>
  <c r="E185" i="114"/>
  <c r="W185" i="120"/>
  <c r="W185" i="62"/>
  <c r="E185" i="68"/>
  <c r="K186" i="83"/>
  <c r="E185" i="72"/>
  <c r="W185" i="116"/>
  <c r="W185" i="56"/>
  <c r="E185" i="93"/>
  <c r="W185" i="69"/>
  <c r="W185" i="65"/>
  <c r="F221" i="100"/>
  <c r="D221" i="100"/>
  <c r="I221" i="100"/>
  <c r="H221" i="100"/>
  <c r="E221" i="100"/>
  <c r="J221" i="100"/>
  <c r="G221" i="100"/>
  <c r="C221" i="100"/>
  <c r="AB214" i="116"/>
  <c r="X195" i="112"/>
  <c r="X195" i="63"/>
  <c r="X195" i="56"/>
  <c r="AC3" i="56" s="1"/>
  <c r="X195" i="61"/>
  <c r="F195" i="87"/>
  <c r="F195" i="90"/>
  <c r="F195" i="68"/>
  <c r="F195" i="71"/>
  <c r="F195" i="106"/>
  <c r="F195" i="78"/>
  <c r="F195" i="85"/>
  <c r="F195" i="109"/>
  <c r="L73" i="48"/>
  <c r="F195" i="111"/>
  <c r="F195" i="84"/>
  <c r="F195" i="53"/>
  <c r="F195" i="70"/>
  <c r="F195" i="81"/>
  <c r="F195" i="107"/>
  <c r="F195" i="110"/>
  <c r="X195" i="75"/>
  <c r="F195" i="82"/>
  <c r="F195" i="73"/>
  <c r="F195" i="92"/>
  <c r="F195" i="91"/>
  <c r="X195" i="104"/>
  <c r="X195" i="116"/>
  <c r="AA195" i="116" s="1"/>
  <c r="X195" i="120"/>
  <c r="L196" i="83"/>
  <c r="F195" i="93"/>
  <c r="I195" i="93" s="1"/>
  <c r="F195" i="86"/>
  <c r="F195" i="54"/>
  <c r="F195" i="72"/>
  <c r="F195" i="59"/>
  <c r="F195" i="114"/>
  <c r="X195" i="69"/>
  <c r="X195" i="80"/>
  <c r="F195" i="66"/>
  <c r="X195" i="51"/>
  <c r="M195" i="79"/>
  <c r="X195" i="65"/>
  <c r="X195" i="62"/>
  <c r="F195" i="67"/>
  <c r="AB192" i="116"/>
  <c r="AA192" i="116"/>
  <c r="X203" i="112"/>
  <c r="X203" i="63"/>
  <c r="X203" i="56"/>
  <c r="X203" i="61"/>
  <c r="F203" i="87"/>
  <c r="F203" i="90"/>
  <c r="F203" i="68"/>
  <c r="F203" i="71"/>
  <c r="F203" i="106"/>
  <c r="F203" i="78"/>
  <c r="F203" i="85"/>
  <c r="F203" i="109"/>
  <c r="L81" i="48"/>
  <c r="F203" i="107"/>
  <c r="F203" i="111"/>
  <c r="F203" i="81"/>
  <c r="F203" i="110"/>
  <c r="X203" i="75"/>
  <c r="X203" i="104"/>
  <c r="F203" i="70"/>
  <c r="F203" i="92"/>
  <c r="F203" i="82"/>
  <c r="F203" i="53"/>
  <c r="F203" i="91"/>
  <c r="F203" i="73"/>
  <c r="F203" i="84"/>
  <c r="X203" i="120"/>
  <c r="L204" i="83"/>
  <c r="F203" i="72"/>
  <c r="F203" i="114"/>
  <c r="F203" i="54"/>
  <c r="X203" i="62"/>
  <c r="X203" i="65"/>
  <c r="F203" i="59"/>
  <c r="X203" i="80"/>
  <c r="F203" i="66"/>
  <c r="X203" i="51"/>
  <c r="M203" i="79"/>
  <c r="F203" i="67"/>
  <c r="X203" i="116"/>
  <c r="F203" i="93"/>
  <c r="I203" i="93" s="1"/>
  <c r="F203" i="86"/>
  <c r="X203" i="69"/>
  <c r="C189" i="127"/>
  <c r="AB186" i="116"/>
  <c r="AC234" i="116"/>
  <c r="AC235" i="116"/>
  <c r="AC236" i="116"/>
  <c r="E49" i="126"/>
  <c r="E30" i="126"/>
  <c r="D30" i="126"/>
  <c r="I14" i="126"/>
  <c r="E19" i="126"/>
  <c r="G232" i="72"/>
  <c r="G231" i="72"/>
  <c r="G230" i="72"/>
  <c r="G229" i="72"/>
  <c r="G228" i="72"/>
  <c r="G227" i="72"/>
  <c r="G226" i="72"/>
  <c r="G225" i="72"/>
  <c r="G224" i="72"/>
  <c r="G223" i="72"/>
  <c r="G222" i="72"/>
  <c r="G221" i="72"/>
  <c r="G220" i="72"/>
  <c r="G219" i="72"/>
  <c r="G218" i="72"/>
  <c r="G217" i="72"/>
  <c r="G216" i="72"/>
  <c r="G215" i="72"/>
  <c r="G214" i="72"/>
  <c r="G213" i="72"/>
  <c r="G212" i="72"/>
  <c r="G211" i="72"/>
  <c r="G210" i="72"/>
  <c r="G209" i="72"/>
  <c r="G208" i="72"/>
  <c r="G207" i="72"/>
  <c r="G206" i="72"/>
  <c r="G205" i="72"/>
  <c r="G204" i="72"/>
  <c r="G203" i="72"/>
  <c r="G202" i="72"/>
  <c r="G201" i="72"/>
  <c r="G200" i="72"/>
  <c r="G199" i="72"/>
  <c r="G198" i="72"/>
  <c r="G197" i="72"/>
  <c r="G196" i="72"/>
  <c r="G195" i="72"/>
  <c r="G194" i="72"/>
  <c r="G193" i="72"/>
  <c r="G192" i="72"/>
  <c r="G191" i="72"/>
  <c r="G190" i="72"/>
  <c r="G189" i="72"/>
  <c r="G188" i="72"/>
  <c r="G187" i="72"/>
  <c r="G186" i="72"/>
  <c r="G185" i="72"/>
  <c r="G184" i="72"/>
  <c r="G183" i="72"/>
  <c r="G182" i="72"/>
  <c r="B190" i="127"/>
  <c r="E179" i="127"/>
  <c r="E185" i="127"/>
  <c r="E163" i="127"/>
  <c r="E147" i="127"/>
  <c r="E174" i="127"/>
  <c r="D14" i="126"/>
  <c r="E14" i="126"/>
  <c r="D165" i="126"/>
  <c r="D170" i="126"/>
  <c r="I19" i="126"/>
  <c r="D19" i="126"/>
  <c r="C198" i="126"/>
  <c r="D181" i="126"/>
  <c r="F189" i="127"/>
  <c r="E154" i="127"/>
  <c r="E188" i="127"/>
  <c r="E177" i="127"/>
  <c r="E168" i="127"/>
  <c r="E160" i="127"/>
  <c r="E181" i="127"/>
  <c r="E159" i="127"/>
  <c r="E178" i="127"/>
  <c r="E187" i="127"/>
  <c r="E171" i="127"/>
  <c r="E157" i="127"/>
  <c r="E156" i="127"/>
  <c r="E153" i="127"/>
  <c r="E151" i="127"/>
  <c r="E158" i="127"/>
  <c r="E166" i="127"/>
  <c r="E170" i="127"/>
  <c r="E186" i="127"/>
  <c r="E162" i="127"/>
  <c r="E152" i="127"/>
  <c r="E155" i="127"/>
  <c r="E175" i="127"/>
  <c r="E183" i="127"/>
  <c r="E165" i="127"/>
  <c r="E161" i="127"/>
  <c r="E173" i="127"/>
  <c r="E176" i="127"/>
  <c r="E184" i="127"/>
  <c r="E149" i="127"/>
  <c r="E164" i="127"/>
  <c r="E167" i="127"/>
  <c r="E172" i="127"/>
  <c r="E169" i="127"/>
  <c r="E180" i="127"/>
  <c r="E182" i="127"/>
  <c r="E148" i="127"/>
  <c r="E150" i="127"/>
  <c r="D189" i="127"/>
  <c r="B189" i="127"/>
  <c r="AA209" i="116" l="1"/>
  <c r="J10" i="101"/>
  <c r="J186" i="101" s="1"/>
  <c r="I186" i="101"/>
  <c r="AB229" i="116"/>
  <c r="AA229" i="116"/>
  <c r="AB194" i="116"/>
  <c r="B222" i="100"/>
  <c r="AB196" i="116"/>
  <c r="AA196" i="116"/>
  <c r="B217" i="100"/>
  <c r="K199" i="100"/>
  <c r="AA204" i="116"/>
  <c r="AB204" i="116"/>
  <c r="AB228" i="116"/>
  <c r="AA185" i="116"/>
  <c r="X235" i="116"/>
  <c r="X234" i="116"/>
  <c r="AA212" i="116"/>
  <c r="AB212" i="116"/>
  <c r="F199" i="100"/>
  <c r="H199" i="100"/>
  <c r="C199" i="100"/>
  <c r="I199" i="100"/>
  <c r="D199" i="100"/>
  <c r="G199" i="100"/>
  <c r="E199" i="100"/>
  <c r="J199" i="100"/>
  <c r="I185" i="114"/>
  <c r="I182" i="114"/>
  <c r="I183" i="114" s="1"/>
  <c r="I184" i="114" s="1"/>
  <c r="B200" i="100"/>
  <c r="B221" i="100"/>
  <c r="AB219" i="116"/>
  <c r="AA219" i="116"/>
  <c r="I182" i="59"/>
  <c r="I183" i="59" s="1"/>
  <c r="I184" i="59" s="1"/>
  <c r="I185" i="59"/>
  <c r="F236" i="59"/>
  <c r="I185" i="93"/>
  <c r="AA188" i="116"/>
  <c r="AB188" i="116"/>
  <c r="AA203" i="116"/>
  <c r="AB203" i="116"/>
  <c r="E236" i="59"/>
  <c r="AC181" i="65"/>
  <c r="AC182" i="65"/>
  <c r="AC183" i="65" s="1"/>
  <c r="AC184" i="65"/>
  <c r="AC186" i="69"/>
  <c r="AA227" i="116"/>
  <c r="AB227" i="116"/>
  <c r="AA211" i="116"/>
  <c r="AB211" i="116"/>
  <c r="X233" i="63"/>
  <c r="X233" i="56"/>
  <c r="F233" i="68"/>
  <c r="F233" i="71"/>
  <c r="F233" i="106"/>
  <c r="F233" i="78"/>
  <c r="F233" i="53"/>
  <c r="X233" i="112"/>
  <c r="F233" i="87"/>
  <c r="F233" i="111"/>
  <c r="F233" i="107"/>
  <c r="F233" i="82"/>
  <c r="F233" i="84"/>
  <c r="X233" i="61"/>
  <c r="F233" i="110"/>
  <c r="X233" i="75"/>
  <c r="F233" i="85"/>
  <c r="F233" i="73"/>
  <c r="F233" i="70"/>
  <c r="L111" i="48"/>
  <c r="F233" i="109"/>
  <c r="F233" i="90"/>
  <c r="F233" i="81"/>
  <c r="X233" i="104"/>
  <c r="L234" i="83"/>
  <c r="F233" i="91"/>
  <c r="F233" i="114"/>
  <c r="X233" i="80"/>
  <c r="F233" i="86"/>
  <c r="F233" i="59"/>
  <c r="F233" i="54"/>
  <c r="X233" i="62"/>
  <c r="F233" i="66"/>
  <c r="X233" i="120"/>
  <c r="F233" i="92"/>
  <c r="X233" i="116"/>
  <c r="M233" i="79"/>
  <c r="F233" i="93"/>
  <c r="I233" i="93" s="1"/>
  <c r="X233" i="69"/>
  <c r="F233" i="72"/>
  <c r="F233" i="67"/>
  <c r="X233" i="65"/>
  <c r="B228" i="100"/>
  <c r="AA226" i="116"/>
  <c r="AB226" i="116"/>
  <c r="AB185" i="116"/>
  <c r="AC183" i="69"/>
  <c r="AC184" i="69" s="1"/>
  <c r="X178" i="69"/>
  <c r="AB195" i="116"/>
  <c r="AA187" i="116"/>
  <c r="AB187" i="116"/>
  <c r="B215" i="100"/>
  <c r="E189" i="127"/>
  <c r="E190" i="127"/>
  <c r="AB235" i="116" l="1"/>
  <c r="AC185" i="69"/>
  <c r="AA233" i="116"/>
  <c r="AB233" i="116"/>
  <c r="AB236" i="116" s="1"/>
  <c r="AU233" i="116"/>
  <c r="B199" i="100"/>
  <c r="AB234" i="116"/>
  <c r="N27" i="118"/>
  <c r="C34" i="118" s="1"/>
  <c r="B2" i="125" l="1"/>
  <c r="E2" i="125" s="1"/>
  <c r="F2" i="125" s="1"/>
  <c r="B3" i="125"/>
  <c r="B4" i="125"/>
  <c r="N3" i="118"/>
  <c r="M27" i="118"/>
  <c r="M4" i="118"/>
  <c r="M3" i="118"/>
  <c r="O4" i="118" l="1"/>
  <c r="O26" i="118"/>
  <c r="M26" i="118"/>
  <c r="N26" i="118" l="1"/>
  <c r="P25" i="118" l="1"/>
  <c r="P4" i="118"/>
  <c r="S4" i="118" s="1"/>
  <c r="P3" i="118"/>
  <c r="S3" i="118" s="1"/>
  <c r="M25" i="118"/>
  <c r="O25" i="118"/>
  <c r="N25" i="118" l="1"/>
  <c r="Q3" i="118"/>
  <c r="Q4" i="118"/>
  <c r="Q24" i="118"/>
  <c r="M24" i="118"/>
  <c r="O24" i="118"/>
  <c r="C36" i="118"/>
  <c r="S25" i="118"/>
  <c r="P24" i="118"/>
  <c r="S24" i="118" s="1"/>
  <c r="N24" i="118" l="1"/>
  <c r="M23" i="118" l="1"/>
  <c r="O23" i="118"/>
  <c r="P23" i="118"/>
  <c r="S23" i="118" s="1"/>
  <c r="Q23" i="118"/>
  <c r="N23" i="118" l="1"/>
  <c r="M22" i="118" l="1"/>
  <c r="O22" i="118"/>
  <c r="P22" i="118"/>
  <c r="S22" i="118" s="1"/>
  <c r="Q22" i="118"/>
  <c r="N22" i="118" l="1"/>
  <c r="M21" i="118" l="1"/>
  <c r="O21" i="118"/>
  <c r="P21" i="118"/>
  <c r="S21" i="118" s="1"/>
  <c r="Q21" i="118"/>
  <c r="N21" i="118" l="1"/>
  <c r="M20" i="118" l="1"/>
  <c r="O20" i="118"/>
  <c r="P20" i="118"/>
  <c r="S20" i="118" s="1"/>
  <c r="Q20" i="118"/>
  <c r="N20" i="118" l="1"/>
  <c r="M19" i="118" l="1"/>
  <c r="O19" i="118"/>
  <c r="P19" i="118"/>
  <c r="S19" i="118" s="1"/>
  <c r="Q19" i="118"/>
  <c r="N19" i="118" l="1"/>
  <c r="M18" i="118"/>
  <c r="O18" i="118"/>
  <c r="P18" i="118"/>
  <c r="S18" i="118" s="1"/>
  <c r="Q18" i="118"/>
  <c r="N18" i="118" l="1"/>
  <c r="M17" i="118" l="1"/>
  <c r="O17" i="118"/>
  <c r="P17" i="118"/>
  <c r="S17" i="118" s="1"/>
  <c r="Q17" i="118"/>
  <c r="N17" i="118" l="1"/>
  <c r="M16" i="118" l="1"/>
  <c r="O16" i="118"/>
  <c r="P16" i="118"/>
  <c r="S16" i="118" s="1"/>
  <c r="Q16" i="118"/>
  <c r="N16" i="118" l="1"/>
  <c r="M15" i="118" l="1"/>
  <c r="O15" i="118"/>
  <c r="P15" i="118"/>
  <c r="S15" i="118" s="1"/>
  <c r="Q15" i="118"/>
  <c r="N15" i="118" l="1"/>
  <c r="M14" i="118"/>
  <c r="O14" i="118"/>
  <c r="P14" i="118"/>
  <c r="S14" i="118" s="1"/>
  <c r="Q14" i="118"/>
  <c r="N14" i="118" l="1"/>
  <c r="M13" i="118" l="1"/>
  <c r="O13" i="118"/>
  <c r="P13" i="118"/>
  <c r="S13" i="118" s="1"/>
  <c r="Q13" i="118"/>
  <c r="N13" i="118" l="1"/>
  <c r="M12" i="118" l="1"/>
  <c r="O12" i="118"/>
  <c r="P12" i="118"/>
  <c r="S12" i="118" s="1"/>
  <c r="Q12" i="118"/>
  <c r="N12" i="118" l="1"/>
  <c r="M11" i="118" l="1"/>
  <c r="O11" i="118"/>
  <c r="P11" i="118"/>
  <c r="S11" i="118" s="1"/>
  <c r="Q11" i="118"/>
  <c r="N11" i="118" l="1"/>
  <c r="M10" i="118" l="1"/>
  <c r="O10" i="118"/>
  <c r="P10" i="118"/>
  <c r="S10" i="118" s="1"/>
  <c r="Q10" i="118"/>
  <c r="N10" i="118" l="1"/>
  <c r="M9" i="118"/>
  <c r="O9" i="118"/>
  <c r="P9" i="118"/>
  <c r="S9" i="118" s="1"/>
  <c r="Q9" i="118"/>
  <c r="N9" i="118" l="1"/>
  <c r="M8" i="118" l="1"/>
  <c r="O8" i="118"/>
  <c r="P8" i="118"/>
  <c r="S8" i="118" s="1"/>
  <c r="Q8" i="118"/>
  <c r="N8" i="118" l="1"/>
  <c r="M7" i="118"/>
  <c r="O7" i="118"/>
  <c r="P7" i="118"/>
  <c r="S7" i="118" s="1"/>
  <c r="Q7" i="118"/>
  <c r="C2" i="125" l="1"/>
  <c r="N7" i="118"/>
  <c r="C4" i="125"/>
  <c r="E4" i="125" s="1"/>
  <c r="F4" i="125" s="1"/>
  <c r="C3" i="125"/>
  <c r="E3" i="125" s="1"/>
  <c r="F3" i="125" s="1"/>
  <c r="M6" i="118" l="1"/>
  <c r="O6" i="118"/>
  <c r="P6" i="118"/>
  <c r="S6" i="118" s="1"/>
  <c r="Q6" i="118"/>
  <c r="N6" i="118" l="1"/>
  <c r="M5" i="118" l="1"/>
  <c r="O5" i="118"/>
  <c r="P5" i="118"/>
  <c r="S5" i="118" s="1"/>
  <c r="Q5" i="118"/>
  <c r="N5" i="118" l="1"/>
  <c r="C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tc={83EEBFF5-AC20-8F44-9109-79DB11CB9A2E}</author>
    <author>tc={5BE9C7E3-9E6B-764C-A88B-6C321B05C71E}</author>
    <author>tc={82321EDE-E31B-C341-AFD6-04F66EABC791}</author>
    <author>tc={B9666545-A1F6-3148-95DC-C02F32BBA42C}</author>
  </authors>
  <commentList>
    <comment ref="A49" authorId="0" shapeId="0" xr:uid="{83EEBFF5-AC20-8F44-9109-79DB11CB9A2E}">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 ref="A97" authorId="1" shapeId="0" xr:uid="{5BE9C7E3-9E6B-764C-A88B-6C321B05C71E}">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 ref="A141" authorId="2" shapeId="0" xr:uid="{82321EDE-E31B-C341-AFD6-04F66EABC791}">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 ref="A189" authorId="3" shapeId="0" xr:uid="{B9666545-A1F6-3148-95DC-C02F32BBA42C}">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tc={D5DAE385-723B-4820-8D08-E817D0774374}</author>
    <author>tc={9651DE54-137A-4FF7-AAE3-E8A1EABDB4E7}</author>
    <author>tc={1A446485-C0D8-499A-B33A-AF2A3CEB942C}</author>
  </authors>
  <commentList>
    <comment ref="Z3" authorId="0" shapeId="0" xr:uid="{D5DAE385-723B-4820-8D08-E817D0774374}">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9651DE54-137A-4FF7-AAE3-E8A1EABDB4E7}">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121" authorId="2" shapeId="0" xr:uid="{1A446485-C0D8-499A-B33A-AF2A3CEB942C}">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tc={7564B5C7-A2BE-4822-B72B-9145BFB9C393}</author>
    <author>tc={55575B11-82FB-45B1-9CAC-0BC294D85AF1}</author>
    <author>tc={E64B7AD9-49D2-48CC-AA01-E1CE288A1C7D}</author>
  </authors>
  <commentList>
    <comment ref="Z3" authorId="0" shapeId="0" xr:uid="{7564B5C7-A2BE-4822-B72B-9145BFB9C393}">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55575B11-82FB-45B1-9CAC-0BC294D85AF1}">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121" authorId="2" shapeId="0" xr:uid="{E64B7AD9-49D2-48CC-AA01-E1CE288A1C7D}">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tc={F45AC197-B0B8-488C-84A2-56301EC74D0C}</author>
    <author>tc={5A36D200-B9E3-44C6-BFBA-E520DE5ABC8C}</author>
    <author>tc={D717D7D5-B14E-42DC-BD86-7AEF63E84F2B}</author>
  </authors>
  <commentList>
    <comment ref="Z3" authorId="0" shapeId="0" xr:uid="{F45AC197-B0B8-488C-84A2-56301EC74D0C}">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5A36D200-B9E3-44C6-BFBA-E520DE5ABC8C}">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121" authorId="2" shapeId="0" xr:uid="{D717D7D5-B14E-42DC-BD86-7AEF63E84F2B}">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tc={AC0B8258-DCBB-4A3E-9B1F-7E7903428A14}</author>
    <author>tc={2240122A-2DB1-4404-AC35-339343667B2B}</author>
    <author>tc={0FAB6E94-FF7C-4879-AF30-6523622C4111}</author>
  </authors>
  <commentList>
    <comment ref="Z3" authorId="0" shapeId="0" xr:uid="{AC0B8258-DCBB-4A3E-9B1F-7E7903428A14}">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2240122A-2DB1-4404-AC35-339343667B2B}">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121" authorId="2" shapeId="0" xr:uid="{0FAB6E94-FF7C-4879-AF30-6523622C4111}">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tc={A0C0DFEA-42AD-4F6B-A38B-00B04A3A45E2}</author>
    <author>tc={030A8B48-2D9A-4837-A936-664A4C10AFEF}</author>
    <author>tc={E4933041-5F52-4A90-8619-751F4B0CCD75}</author>
  </authors>
  <commentList>
    <comment ref="Z3" authorId="0" shapeId="0" xr:uid="{A0C0DFEA-42AD-4F6B-A38B-00B04A3A45E2}">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Z62" authorId="1" shapeId="0" xr:uid="{030A8B48-2D9A-4837-A936-664A4C10AFEF}">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Z121" authorId="2" shapeId="0" xr:uid="{E4933041-5F52-4A90-8619-751F4B0CCD75}">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tc={382998D3-6E20-4920-A31B-CB6FDB853A15}</author>
  </authors>
  <commentList>
    <comment ref="J181" authorId="0" shapeId="0" xr:uid="{382998D3-6E20-4920-A31B-CB6FDB853A15}">
      <text>
        <t xml:space="preserve">[Threaded comment]
Your version of Excel allows you to read this threaded comment; however, any edits to it will get removed if the file is opened in a newer version of Excel. Learn more: https://go.microsoft.com/fwlink/?linkid=870924
Comment:
    For 2020 data, this formula wasn't copied down the row, so Alaska onwards referenced 2019 data. If this data was cited anywhere in the prior spending paper, then it was erroneous. </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tc={FB3F4036-D38E-4C76-B6B2-6CE5F8CAF50D}</author>
    <author>tc={3264FBCF-76A8-4B45-8179-E38D68F525D0}</author>
    <author>tc={7C0FE216-0AE8-49FE-B442-6629333613B3}</author>
  </authors>
  <commentList>
    <comment ref="Z3" authorId="0" shapeId="0" xr:uid="{FB3F4036-D38E-4C76-B6B2-6CE5F8CAF50D}">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3264FBCF-76A8-4B45-8179-E38D68F525D0}">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121" authorId="2" shapeId="0" xr:uid="{7C0FE216-0AE8-49FE-B442-6629333613B3}">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tc={D79D62D4-6C51-431A-A43E-2CABF58EA248}</author>
    <author>tc={D577158F-8100-4853-8A89-6BBC5148454D}</author>
    <author>tc={573C6B86-3960-4778-9FD2-25C90EECE69C}</author>
  </authors>
  <commentList>
    <comment ref="H3" authorId="0" shapeId="0" xr:uid="{D79D62D4-6C51-431A-A43E-2CABF58EA248}">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H62" authorId="1" shapeId="0" xr:uid="{D577158F-8100-4853-8A89-6BBC5148454D}">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573C6B86-3960-4778-9FD2-25C90EECE69C}">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tc={B53B0D22-985D-45EB-86B7-89DE3308228F}</author>
    <author>tc={FBF603AF-909D-46F9-BB86-F34FDB0486D9}</author>
    <author>tc={96E68E24-234E-4B42-8949-C9BC9342E671}</author>
    <author>tc={C617E079-C518-41F8-A001-D5FAB3B61A33}</author>
  </authors>
  <commentList>
    <comment ref="Z3" authorId="0" shapeId="0" xr:uid="{B53B0D22-985D-45EB-86B7-89DE3308228F}">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FBF603AF-909D-46F9-BB86-F34FDB0486D9}">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121" authorId="2" shapeId="0" xr:uid="{96E68E24-234E-4B42-8949-C9BC9342E671}">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AA181" authorId="3" shapeId="0" xr:uid="{C617E079-C518-41F8-A001-D5FAB3B61A33}">
      <text>
        <t>[Threaded comment]
Your version of Excel allows you to read this threaded comment; however, any edits to it will get removed if the file is opened in a newer version of Excel. Learn more: https://go.microsoft.com/fwlink/?linkid=870924
Comment:
    This data (AA181:AC183) looks like it hasn't been updated in a few years so I'm not updating it for the 2021 year</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tc={3FEDB1B0-32CA-431B-BF54-93EC214778EC}</author>
    <author>tc={9059860B-7F42-4EFB-BCFE-A602C2353412}</author>
    <author>tc={AACD0B09-7095-47E6-9119-34013A47CBC4}</author>
  </authors>
  <commentList>
    <comment ref="H3" authorId="0" shapeId="0" xr:uid="{3FEDB1B0-32CA-431B-BF54-93EC214778EC}">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62" authorId="1" shapeId="0" xr:uid="{9059860B-7F42-4EFB-BCFE-A602C2353412}">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AACD0B09-7095-47E6-9119-34013A47CBC4}">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tc={DDA5542B-1723-4C77-9F45-68ECF3AE1FFC}</author>
    <author>tc={FF92957B-7507-D04E-BCA2-8DCBF282908B}</author>
    <author>tc={2BF094A7-BF41-AD4B-B4DB-131CED1DC980}</author>
    <author>tc={4F9F658B-CE90-664E-BF36-9AED3587544B}</author>
    <author>tc={6C02662C-8AE7-5C4A-839D-250EBD23EECC}</author>
  </authors>
  <commentList>
    <comment ref="G1" authorId="0" shapeId="0" xr:uid="{DDA5542B-1723-4C77-9F45-68ECF3AE1FFC}">
      <text>
        <t xml:space="preserve">[Threaded comment]
Your version of Excel allows you to read this threaded comment; however, any edits to it will get removed if the file is opened in a newer version of Excel. Learn more: https://go.microsoft.com/fwlink/?linkid=870924
Comment:
    As we get future years of data, we will need to change two things in these cells: 
1) Expand search range for totals in this sheet in the HLOOKUP formula (in two spots): e.g., expand AC:AJ to AC:AK, AM, etc.
2) Expand search range for the assistance type in the VLOOKUP formula (in two spots): e.g., expand 'Basic Assistance'!$A$5:$X$56 to Y56, Z56, etc.
This will allow us to expand the search to more recent years. (If we try to search for a year but haven't yet expanded the formulas, we'll hit an error message)
</t>
      </text>
    </comment>
    <comment ref="A49" authorId="1" shapeId="0" xr:uid="{FF92957B-7507-D04E-BCA2-8DCBF282908B}">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 ref="A98" authorId="2" shapeId="0" xr:uid="{2BF094A7-BF41-AD4B-B4DB-131CED1DC980}">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 ref="A148" authorId="3" shapeId="0" xr:uid="{4F9F658B-CE90-664E-BF36-9AED3587544B}">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 ref="A198" authorId="4" shapeId="0" xr:uid="{6C02662C-8AE7-5C4A-839D-250EBD23EECC}">
      <text>
        <t>[Threaded comment]
Your version of Excel allows you to read this threaded comment; however, any edits to it will get removed if the file is opened in a newer version of Excel. Learn more: https://go.microsoft.com/fwlink/?linkid=870924
Comment:
    Includes Child Welfare Services and Child Welfare/Foster Care Assistance and Non-Assistance AUPL. DOES NOT include Relative Foster Care Payments.</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tc={362B7EEA-0B6B-4B2B-B829-D31E45A00BE0}</author>
    <author>tc={ACAD42BA-4A6C-44B2-AF12-0ED7B0F6E602}</author>
    <author>tc={520E9A55-F74F-4563-9FC0-47C4E9E62D67}</author>
  </authors>
  <commentList>
    <comment ref="H3" authorId="0" shapeId="0" xr:uid="{362B7EEA-0B6B-4B2B-B829-D31E45A00BE0}">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62" authorId="1" shapeId="0" xr:uid="{ACAD42BA-4A6C-44B2-AF12-0ED7B0F6E602}">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H121" authorId="2" shapeId="0" xr:uid="{520E9A55-F74F-4563-9FC0-47C4E9E62D67}">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tc={5B6F529E-F5C4-490F-9B79-A8DE60ED6883}</author>
    <author>tc={8C65212E-8CD2-4BBC-A718-0CC6C9469043}</author>
    <author>tc={0B9F482E-D33F-41D6-BC0C-191334CD7535}</author>
  </authors>
  <commentList>
    <comment ref="H3" authorId="0" shapeId="0" xr:uid="{5B6F529E-F5C4-490F-9B79-A8DE60ED6883}">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62" authorId="1" shapeId="0" xr:uid="{8C65212E-8CD2-4BBC-A718-0CC6C9469043}">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0B9F482E-D33F-41D6-BC0C-191334CD7535}">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tc={CA208327-B336-4B95-8D6B-2A8E7DE3DA80}</author>
    <author>tc={76556FD8-1A93-4D14-A8E1-ECF9B023C401}</author>
    <author>tc={79FB8448-CA8B-4C45-A96F-43F9E371B9DF}</author>
    <author>tc={CDA2BAC5-4B40-46E5-984D-8305758EC646}</author>
  </authors>
  <commentList>
    <comment ref="Z3" authorId="0" shapeId="0" xr:uid="{CA208327-B336-4B95-8D6B-2A8E7DE3DA80}">
      <text>
        <t>[Threaded comment]
Your version of Excel allows you to read this threaded comment; however, any edits to it will get removed if the file is opened in a newer version of Excel. Learn more: https://go.microsoft.com/fwlink/?linkid=870924
Comment:
    Reviewed - no mistakes.</t>
      </text>
    </comment>
    <comment ref="Z62" authorId="1" shapeId="0" xr:uid="{76556FD8-1A93-4D14-A8E1-ECF9B023C401}">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Z121" authorId="2" shapeId="0" xr:uid="{79FB8448-CA8B-4C45-A96F-43F9E371B9DF}">
      <text>
        <t>[Threaded comment]
Your version of Excel allows you to read this threaded comment; however, any edits to it will get removed if the file is opened in a newer version of Excel. Learn more: https://go.microsoft.com/fwlink/?linkid=870924
Comment:
    Reviewed - no mistakes.</t>
      </text>
    </comment>
    <comment ref="AA183" authorId="3" shapeId="0" xr:uid="{CDA2BAC5-4B40-46E5-984D-8305758EC646}">
      <text>
        <t xml:space="preserve">[Threaded comment]
Your version of Excel allows you to read this threaded comment; however, any edits to it will get removed if the file is opened in a newer version of Excel. Learn more: https://go.microsoft.com/fwlink/?linkid=870924
Comment:
    This data set (AA183:AC186) looks like it hasn't been updated for 2020 so I'm also not updating it for 2021
</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tc={E8A30D2F-AC55-4294-A949-4326BED44C1A}</author>
    <author>tc={0C618EB2-45E0-40C7-BA66-99B544FAAA3B}</author>
    <author>tc={9D6D67AF-B3E8-4F15-B3BB-FC3F78AA934F}</author>
  </authors>
  <commentList>
    <comment ref="H3" authorId="0" shapeId="0" xr:uid="{E8A30D2F-AC55-4294-A949-4326BED44C1A}">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H62" authorId="1" shapeId="0" xr:uid="{0C618EB2-45E0-40C7-BA66-99B544FAAA3B}">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9D6D67AF-B3E8-4F15-B3BB-FC3F78AA934F}">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tc={9E2B75D1-E95D-4DF2-A93D-94AE8A57EE7B}</author>
    <author>tc={5D05C048-646A-4876-AC1F-6A27AED14C9F}</author>
    <author>tc={6451192B-741E-46E2-AD29-FE5213DA7F07}</author>
  </authors>
  <commentList>
    <comment ref="H3" authorId="0" shapeId="0" xr:uid="{9E2B75D1-E95D-4DF2-A93D-94AE8A57EE7B}">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H62" authorId="1" shapeId="0" xr:uid="{5D05C048-646A-4876-AC1F-6A27AED14C9F}">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6451192B-741E-46E2-AD29-FE5213DA7F07}">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tc={494FBA4B-E8BD-4521-802B-1A662CBC0F0C}</author>
    <author>tc={F31C8386-68CA-4732-B851-C8A56E8B1522}</author>
    <author>tc={BE96E147-390B-4923-8598-B945597B52DD}</author>
    <author>tc={BDB203A1-7AB6-4CF9-A985-1ECB19D44B24}</author>
    <author>tc={1073761F-F308-428C-A5AD-6FBEEAA9C568}</author>
  </authors>
  <commentList>
    <comment ref="H3" authorId="0" shapeId="0" xr:uid="{494FBA4B-E8BD-4521-802B-1A662CBC0F0C}">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I56" authorId="1" shapeId="0" xr:uid="{F31C8386-68CA-4732-B851-C8A56E8B1522}">
      <text>
        <t>[Threaded comment]
Your version of Excel allows you to read this threaded comment; however, any edits to it will get removed if the file is opened in a newer version of Excel. Learn more: https://go.microsoft.com/fwlink/?linkid=870924
Comment:
    This wasn't updated for FY 2020 data so I'm not doing it for FY 2021 either</t>
      </text>
    </comment>
    <comment ref="H62" authorId="2" shapeId="0" xr:uid="{BE96E147-390B-4923-8598-B945597B52DD}">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3" shapeId="0" xr:uid="{BDB203A1-7AB6-4CF9-A985-1ECB19D44B24}">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I182" authorId="4" shapeId="0" xr:uid="{1073761F-F308-428C-A5AD-6FBEEAA9C568}">
      <text>
        <t>[Threaded comment]
Your version of Excel allows you to read this threaded comment; however, any edits to it will get removed if the file is opened in a newer version of Excel. Learn more: https://go.microsoft.com/fwlink/?linkid=870924
Comment:
    This set of cells wasn't updated for FY 2020 data so I'm not doing it for 2021 either</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tc={6D63B336-E2B6-462D-8A38-A64D0B2F2112}</author>
    <author>tc={ACC19D13-A47E-42A6-A013-580FDE3D083B}</author>
  </authors>
  <commentList>
    <comment ref="I115" authorId="0" shapeId="0" xr:uid="{6D63B336-E2B6-462D-8A38-A64D0B2F2112}">
      <text>
        <t>[Threaded comment]
Your version of Excel allows you to read this threaded comment; however, any edits to it will get removed if the file is opened in a newer version of Excel. Learn more: https://go.microsoft.com/fwlink/?linkid=870924
Comment:
    This wasn't updated for FY 2020 data so I'm not doing it for FY 2021 either</t>
      </text>
    </comment>
    <comment ref="I182" authorId="1" shapeId="0" xr:uid="{ACC19D13-A47E-42A6-A013-580FDE3D083B}">
      <text>
        <t>[Threaded comment]
Your version of Excel allows you to read this threaded comment; however, any edits to it will get removed if the file is opened in a newer version of Excel. Learn more: https://go.microsoft.com/fwlink/?linkid=870924
Comment:
    These (I182:185) weren't updated for FY 2020 data so I'm not doing it for FY 2021 data</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tc={5338F66E-6FD3-4816-9DDB-9AB96DA41C67}</author>
    <author>tc={195C2C5E-D4BA-41BE-A343-2B4DADF3512C}</author>
    <author>tc={956943E5-2E5A-4D25-88C4-81344D86BF8E}</author>
  </authors>
  <commentList>
    <comment ref="H3" authorId="0" shapeId="0" xr:uid="{5338F66E-6FD3-4816-9DDB-9AB96DA41C67}">
      <text>
        <t xml:space="preserve">[Threaded comment]
Your version of Excel allows you to read this threaded comment; however, any edits to it will get removed if the file is opened in a newer version of Excel. Learn more: https://go.microsoft.com/fwlink/?linkid=870924
Comment:
    Reviewed - no mistakes. </t>
      </text>
    </comment>
    <comment ref="H62" authorId="1" shapeId="0" xr:uid="{195C2C5E-D4BA-41BE-A343-2B4DADF3512C}">
      <text>
        <t>[Threaded comment]
Your version of Excel allows you to read this threaded comment; however, any edits to it will get removed if the file is opened in a newer version of Excel. Learn more: https://go.microsoft.com/fwlink/?linkid=870924
Comment:
    Reviewed - no mistakes.</t>
      </text>
    </comment>
    <comment ref="H121" authorId="2" shapeId="0" xr:uid="{956943E5-2E5A-4D25-88C4-81344D86BF8E}">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tc={08DBDFA4-55A8-4787-8213-EFD953DF0A0E}</author>
    <author>tc={2C0D02BD-BD1C-4D03-ADAB-37A9D96C2441}</author>
    <author>tc={80356A03-DEBB-45FA-BF90-1F33763DD047}</author>
  </authors>
  <commentList>
    <comment ref="H3" authorId="0" shapeId="0" xr:uid="{08DBDFA4-55A8-4787-8213-EFD953DF0A0E}">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62" authorId="1" shapeId="0" xr:uid="{2C0D02BD-BD1C-4D03-ADAB-37A9D96C2441}">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80356A03-DEBB-45FA-BF90-1F33763DD047}">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tc={158AF22D-C46F-428B-A82C-BF48E4DAEA8B}</author>
    <author>tc={1A87A3AD-028B-470E-9F11-1BA306AA08A6}</author>
  </authors>
  <commentList>
    <comment ref="Z3" authorId="0" shapeId="0" xr:uid="{158AF22D-C46F-428B-A82C-BF48E4DAEA8B}">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1A87A3AD-028B-470E-9F11-1BA306AA08A6}">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rejeski</author>
  </authors>
  <commentList>
    <comment ref="AD3" authorId="0" shapeId="0" xr:uid="{00000000-0006-0000-0600-000001000000}">
      <text>
        <r>
          <rPr>
            <b/>
            <sz val="8"/>
            <color rgb="FF000000"/>
            <rFont val="Tahoma"/>
            <family val="2"/>
          </rPr>
          <t>rejeski:</t>
        </r>
        <r>
          <rPr>
            <sz val="8"/>
            <color rgb="FF000000"/>
            <rFont val="Tahoma"/>
            <family val="2"/>
          </rPr>
          <t xml:space="preserve">
</t>
        </r>
        <r>
          <rPr>
            <sz val="8"/>
            <color rgb="FF000000"/>
            <rFont val="Tahoma"/>
            <family val="2"/>
          </rPr>
          <t xml:space="preserve">The amount reported in this column is the amount of federal funds remaining from the original award.
</t>
        </r>
      </text>
    </comment>
    <comment ref="AG3" authorId="0" shapeId="0" xr:uid="{00000000-0006-0000-0600-000002000000}">
      <text>
        <r>
          <rPr>
            <b/>
            <sz val="8"/>
            <color rgb="FF000000"/>
            <rFont val="Tahoma"/>
            <family val="2"/>
          </rPr>
          <t>rejeski:</t>
        </r>
        <r>
          <rPr>
            <sz val="8"/>
            <color rgb="FF000000"/>
            <rFont val="Tahoma"/>
            <family val="2"/>
          </rPr>
          <t xml:space="preserve">
</t>
        </r>
        <r>
          <rPr>
            <sz val="8"/>
            <color rgb="FF000000"/>
            <rFont val="Tahoma"/>
            <family val="2"/>
          </rPr>
          <t>ignore for now</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tc={99BCB784-8934-49EA-A0AC-FA98D2599AF7}</author>
    <author>tc={854DC654-7A16-44EE-AC7A-9270C93CC919}</author>
    <author>tc={08E9FD9A-ABDC-41CC-A028-AF8598D1216E}</author>
  </authors>
  <commentList>
    <comment ref="H3" authorId="0" shapeId="0" xr:uid="{99BCB784-8934-49EA-A0AC-FA98D2599AF7}">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62" authorId="1" shapeId="0" xr:uid="{854DC654-7A16-44EE-AC7A-9270C93CC919}">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08E9FD9A-ABDC-41CC-A028-AF8598D1216E}">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tc={B174B186-087D-4038-8656-8EFF8C72B962}</author>
    <author>tc={DCE166BB-DEAA-4A53-BB95-14907EBBFE6A}</author>
    <author>tc={D3F159AD-333D-4807-B7FA-DCC939FD0B5A}</author>
  </authors>
  <commentList>
    <comment ref="Z3" authorId="0" shapeId="0" xr:uid="{B174B186-087D-4038-8656-8EFF8C72B962}">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DCE166BB-DEAA-4A53-BB95-14907EBBFE6A}">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Z121" authorId="2" shapeId="0" xr:uid="{D3F159AD-333D-4807-B7FA-DCC939FD0B5A}">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tc={DC0B57B6-27AD-4DCF-AC1F-09345577590F}</author>
    <author>tc={CE433786-519C-4CAB-8F4F-B3CC566C98A7}</author>
    <author>tc={B00D6AC9-A32D-4EC7-987C-D7F84777FDCB}</author>
  </authors>
  <commentList>
    <comment ref="H3" authorId="0" shapeId="0" xr:uid="{DC0B57B6-27AD-4DCF-AC1F-09345577590F}">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62" authorId="1" shapeId="0" xr:uid="{CE433786-519C-4CAB-8F4F-B3CC566C98A7}">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121" authorId="2" shapeId="0" xr:uid="{B00D6AC9-A32D-4EC7-987C-D7F84777FDCB}">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tc={FBCFCD90-716C-4BD2-9456-9A2C3811251F}</author>
    <author>tc={207EF41E-9DD1-4784-8975-C67C061DD26A}</author>
    <author>tc={FDA212D2-D99E-4038-B07C-756B9D690472}</author>
  </authors>
  <commentList>
    <comment ref="H3" authorId="0" shapeId="0" xr:uid="{FBCFCD90-716C-4BD2-9456-9A2C3811251F}">
      <text>
        <t xml:space="preserve">[Threaded comment]
Your version of Excel allows you to read this threaded comment; however, any edits to it will get removed if the file is opened in a newer version of Excel. Learn more: https://go.microsoft.com/fwlink/?linkid=870924
Comment:
    Reviewed - no mistake. </t>
      </text>
    </comment>
    <comment ref="H62" authorId="1" shapeId="0" xr:uid="{207EF41E-9DD1-4784-8975-C67C061DD26A}">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H121" authorId="2" shapeId="0" xr:uid="{FDA212D2-D99E-4038-B07C-756B9D690472}">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tc={655B229A-1DE6-4E91-A3E7-DBEEB28E829B}</author>
    <author>tc={DBCF6BCA-12A1-461A-8BE7-3CF9B45EA739}</author>
    <author>tc={48134A26-F9DF-41D2-92D8-F2F1798B22DD}</author>
  </authors>
  <commentList>
    <comment ref="Z3" authorId="0" shapeId="0" xr:uid="{655B229A-1DE6-4E91-A3E7-DBEEB28E829B}">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2" authorId="1" shapeId="0" xr:uid="{DBCF6BCA-12A1-461A-8BE7-3CF9B45EA739}">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121" authorId="2" shapeId="0" xr:uid="{48134A26-F9DF-41D2-92D8-F2F1798B22DD}">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tc={DC8C994B-AB1B-49B0-8B77-E038F305FEDF}</author>
    <author>tc={64E9CF0D-2476-44FC-B230-AF6C10B678CF}</author>
  </authors>
  <commentList>
    <comment ref="Z4" authorId="0" shapeId="0" xr:uid="{DC8C994B-AB1B-49B0-8B77-E038F305FEDF}">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Z63" authorId="1" shapeId="0" xr:uid="{64E9CF0D-2476-44FC-B230-AF6C10B678CF}">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Misha Hill</author>
    <author>tc={F65128F3-52AB-4441-BBED-51CDD3173E40}</author>
    <author>Urvi Patel</author>
    <author>tc={4FFCEE2F-6C1C-46B2-96BD-2D3D1F9A8856}</author>
    <author>tc={C57B1A4E-6C98-2443-B624-AC108C1AC250}</author>
    <author>tc={A4A47D3A-9B92-924D-9C81-A76C267C4EA1}</author>
  </authors>
  <commentList>
    <comment ref="K4" authorId="0" shapeId="0" xr:uid="{00000000-0006-0000-0700-000001000000}">
      <text>
        <r>
          <rPr>
            <b/>
            <sz val="9"/>
            <color rgb="FF000000"/>
            <rFont val="Tahoma"/>
            <family val="2"/>
          </rPr>
          <t>Misha Hill:</t>
        </r>
        <r>
          <rPr>
            <sz val="9"/>
            <color rgb="FF000000"/>
            <rFont val="Tahoma"/>
            <family val="2"/>
          </rPr>
          <t xml:space="preserve">
</t>
        </r>
        <r>
          <rPr>
            <sz val="9"/>
            <color rgb="FF000000"/>
            <rFont val="Tahoma"/>
            <family val="2"/>
          </rPr>
          <t>Need to confirm</t>
        </r>
      </text>
    </comment>
    <comment ref="W4" authorId="1" shapeId="0" xr:uid="{F65128F3-52AB-4441-BBED-51CDD3173E40}">
      <text>
        <t>[Threaded comment]
Your version of Excel allows you to read this threaded comment; however, any edits to it will get removed if the file is opened in a newer version of Excel. Learn more: https://go.microsoft.com/fwlink/?linkid=870924
Comment:
    For Amira to review
Reply:
    Reviewed this column. No mistakes identified.</t>
      </text>
    </comment>
    <comment ref="AB4" authorId="2" shapeId="0" xr:uid="{FFEDE6EE-792E-4C64-95A1-1172C9361F3B}">
      <text>
        <r>
          <rPr>
            <sz val="11"/>
            <color theme="1"/>
            <rFont val="Calibri"/>
            <family val="2"/>
            <scheme val="minor"/>
          </rPr>
          <t xml:space="preserve">Urvi Patel:
Confirm whether a new tribal TANF organization was established in 2021. </t>
        </r>
      </text>
    </comment>
    <comment ref="AB5" authorId="3" shapeId="0" xr:uid="{4FFCEE2F-6C1C-46B2-96BD-2D3D1F9A8856}">
      <text>
        <t>[Threaded comment]
Your version of Excel allows you to read this threaded comment; however, any edits to it will get removed if the file is opened in a newer version of Excel. Learn more: https://go.microsoft.com/fwlink/?linkid=870924
Comment:
    @Aditi Shrivastava Confirm whether a new tribal TANF organization was established in 2021.</t>
      </text>
    </comment>
    <comment ref="T24" authorId="4" shapeId="0" xr:uid="{C57B1A4E-6C98-2443-B624-AC108C1AC250}">
      <text>
        <t>[Threaded comment]
Your version of Excel allows you to read this threaded comment; however, any edits to it will get removed if the file is opened in a newer version of Excel. Learn more: https://go.microsoft.com/fwlink/?linkid=870924
Comment:
    Maine’s block grant was reduced in FY 2019 due to WPR penalty from 2007</t>
      </text>
    </comment>
    <comment ref="T44" authorId="5" shapeId="0" xr:uid="{A4A47D3A-9B92-924D-9C81-A76C267C4EA1}">
      <text>
        <t>[Threaded comment]
Your version of Excel allows you to read this threaded comment; however, any edits to it will get removed if the file is opened in a newer version of Excel. Learn more: https://go.microsoft.com/fwlink/?linkid=870924
Comment:
    Rhode Island’s block grant was reduced in FY 2019 due to WPR penalty from 2009 and 2010</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tc={F443EB40-038B-4F02-8449-C58B067AA7F0}</author>
  </authors>
  <commentList>
    <comment ref="Y1" authorId="0" shapeId="0" xr:uid="{F443EB40-038B-4F02-8449-C58B067AA7F0}">
      <text>
        <t>[Threaded comment]
Your version of Excel allows you to read this threaded comment; however, any edits to it will get removed if the file is opened in a newer version of Excel. Learn more: https://go.microsoft.com/fwlink/?linkid=870924
Comment:
    This column wasn't correctly updated for 2020. I'm leaving it as is and am correcting the formula for 2021</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tc={3690C2F9-DCB3-4911-A201-29328F86555D}</author>
  </authors>
  <commentList>
    <comment ref="Y121" authorId="0" shapeId="0" xr:uid="{3690C2F9-DCB3-4911-A201-29328F86555D}">
      <text>
        <t>[Threaded comment]
Your version of Excel allows you to read this threaded comment; however, any edits to it will get removed if the file is opened in a newer version of Excel. Learn more: https://go.microsoft.com/fwlink/?linkid=870924
Comment:
    Reviewed. No mistakes founds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tc={E0719F94-BAEE-417F-A68E-139C5F638117}</author>
    <author>tc={EC8A93F4-5490-4915-A5A6-D607A2F049C6}</author>
    <author>tc={1C80C280-0A08-4E41-99E9-47762DFFEF1C}</author>
    <author>tc={AE5E187A-4405-4C20-B90B-CA767BA2248A}</author>
  </authors>
  <commentList>
    <comment ref="G62" authorId="0" shapeId="0" xr:uid="{E0719F94-BAEE-417F-A68E-139C5F638117}">
      <text>
        <t>[Threaded comment]
Your version of Excel allows you to read this threaded comment; however, any edits to it will get removed if the file is opened in a newer version of Excel. Learn more: https://go.microsoft.com/fwlink/?linkid=870924
Comment:
    reviewed no mistake</t>
      </text>
    </comment>
    <comment ref="H62" authorId="1" shapeId="0" xr:uid="{EC8A93F4-5490-4915-A5A6-D607A2F049C6}">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G121" authorId="2" shapeId="0" xr:uid="{1C80C280-0A08-4E41-99E9-47762DFFEF1C}">
      <text>
        <t>[Threaded comment]
Your version of Excel allows you to read this threaded comment; however, any edits to it will get removed if the file is opened in a newer version of Excel. Learn more: https://go.microsoft.com/fwlink/?linkid=870924
Comment:
    reviewed no mistake</t>
      </text>
    </comment>
    <comment ref="H121" authorId="3" shapeId="0" xr:uid="{AE5E187A-4405-4C20-B90B-CA767BA2248A}">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tc={D57C49CD-2DE3-4E1C-8268-FBE6F7EE3B49}</author>
    <author>tc={2FCEED48-C812-447F-8000-3487EAADA480}</author>
    <author>tc={ABB22FCB-A743-4FB5-BECB-0CDB3CA7E6DA}</author>
  </authors>
  <commentList>
    <comment ref="G62" authorId="0" shapeId="0" xr:uid="{D57C49CD-2DE3-4E1C-8268-FBE6F7EE3B49}">
      <text>
        <t>[Threaded comment]
Your version of Excel allows you to read this threaded comment; however, any edits to it will get removed if the file is opened in a newer version of Excel. Learn more: https://go.microsoft.com/fwlink/?linkid=870924
Comment:
    reviewed no mistake</t>
      </text>
    </comment>
    <comment ref="H62" authorId="1" shapeId="0" xr:uid="{2FCEED48-C812-447F-8000-3487EAADA480}">
      <text>
        <t>[Threaded comment]
Your version of Excel allows you to read this threaded comment; however, any edits to it will get removed if the file is opened in a newer version of Excel. Learn more: https://go.microsoft.com/fwlink/?linkid=870924
Comment:
    Reviewed - no mistake.</t>
      </text>
    </comment>
    <comment ref="H121" authorId="2" shapeId="0" xr:uid="{ABB22FCB-A743-4FB5-BECB-0CDB3CA7E6DA}">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tc={43F20C04-FF58-4251-8BD1-25645E606032}</author>
  </authors>
  <commentList>
    <comment ref="Z62" authorId="0" shapeId="0" xr:uid="{43F20C04-FF58-4251-8BD1-25645E606032}">
      <text>
        <t>[Threaded comment]
Your version of Excel allows you to read this threaded comment; however, any edits to it will get removed if the file is opened in a newer version of Excel. Learn more: https://go.microsoft.com/fwlink/?linkid=870924
Comment:
    Reviewed - no mistake.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<sst xmlns="http://schemas.openxmlformats.org/spreadsheetml/2006/main" count="13926" uniqueCount="390">
  <si>
    <t>Spending Categories and sources</t>
  </si>
  <si>
    <t>Troubleshooting</t>
  </si>
  <si>
    <t>Combined Totals</t>
  </si>
  <si>
    <t>Sub-groups</t>
  </si>
  <si>
    <t>Add'l groups</t>
  </si>
  <si>
    <t>ACF-196R Line #</t>
  </si>
  <si>
    <t xml:space="preserve">1).If a formula is spitting out an error or the wrong value, it is more likely than not an issue with the formulas reference frame (if it is a lookup formula). When you add a new column of data, you might be moving outside the reference frame e.g. if you put new data in Column X but your lookup formula's reference frame only goes up to W you'll get an error. </t>
  </si>
  <si>
    <t>Basic Assistance</t>
  </si>
  <si>
    <t>Basic Assistance (excluding Relative Foster Care Maintenance Payments and Adoption  and Guardianship Subsidies</t>
  </si>
  <si>
    <t>6a</t>
  </si>
  <si>
    <t>2). Another possible source of error could be that the years in the data sheet you are looking at are saved as text, instead of as a number. I think I've mostly fixed this issue but if not, the column with the year will have a green earmark. Click on it and it will tell you the error and let you convert it to a number. You can highlight multiple cells and convert them all to numbers, instead of going one-by-one.</t>
  </si>
  <si>
    <t>Relative Foster Care  Maintenance Payments and Adoption and Guardianship Subsidies</t>
  </si>
  <si>
    <t>6b</t>
  </si>
  <si>
    <t>Child Care (Spent or Transferred)</t>
  </si>
  <si>
    <t xml:space="preserve">Transferred to Child Care and Development Fund </t>
  </si>
  <si>
    <t>Child Care Assistance &amp; Non-Assistance (Spent Only)</t>
  </si>
  <si>
    <t>11a</t>
  </si>
  <si>
    <t>Work-related Activities</t>
  </si>
  <si>
    <t>Subsidized Employment</t>
  </si>
  <si>
    <t>9a</t>
  </si>
  <si>
    <t>Education and Training</t>
  </si>
  <si>
    <t>9b</t>
  </si>
  <si>
    <t>Additional Work Activities</t>
  </si>
  <si>
    <t>9c</t>
  </si>
  <si>
    <t>Work Supports and Supportive Services</t>
  </si>
  <si>
    <t>Work Supports</t>
  </si>
  <si>
    <t>Supportive Services</t>
  </si>
  <si>
    <t>Program Management</t>
  </si>
  <si>
    <t>Administrative Costs</t>
  </si>
  <si>
    <t>22a</t>
  </si>
  <si>
    <t>Assessment/Service Provision</t>
  </si>
  <si>
    <t>22b</t>
  </si>
  <si>
    <t>Systems</t>
  </si>
  <si>
    <t>22c</t>
  </si>
  <si>
    <t>Refundable Tax Credits</t>
  </si>
  <si>
    <t>Refundable Earned Income Tax Credit</t>
  </si>
  <si>
    <t>Non EITC Refundable Tax Credits</t>
  </si>
  <si>
    <t>Pre-K/Head Start</t>
  </si>
  <si>
    <t>11b</t>
  </si>
  <si>
    <t>Child Welfare</t>
  </si>
  <si>
    <t>Child Welfare Services (not including AUPL)</t>
  </si>
  <si>
    <t>Family Support/Preservation/Reunification</t>
  </si>
  <si>
    <t>20a</t>
  </si>
  <si>
    <t>Adoption Services</t>
  </si>
  <si>
    <t>20b</t>
  </si>
  <si>
    <t>Additional Child Welfare Services</t>
  </si>
  <si>
    <t>20c</t>
  </si>
  <si>
    <t>Foster Care AUPL</t>
  </si>
  <si>
    <t>Foster Care Assistance</t>
  </si>
  <si>
    <t>7a</t>
  </si>
  <si>
    <t>Foster Care Non-Assistance</t>
  </si>
  <si>
    <t>8a</t>
  </si>
  <si>
    <t>Other Areas</t>
  </si>
  <si>
    <t>Transferred to Social Services Block Grant</t>
  </si>
  <si>
    <t>Financial Education and Asset Development</t>
  </si>
  <si>
    <t>Nonrecurrent Short-Term Benefits</t>
  </si>
  <si>
    <t xml:space="preserve">Services for Children and Youth </t>
  </si>
  <si>
    <t>Pregnancy &amp; Family</t>
  </si>
  <si>
    <t>Pregnancy Prevention</t>
  </si>
  <si>
    <t>Fatherhood &amp; Two-Parent Family Formation and Maintenance</t>
  </si>
  <si>
    <t>Home Visiting</t>
  </si>
  <si>
    <t>Other</t>
  </si>
  <si>
    <t>Authorized Under Prior Law (Assistance &amp; Nonassistance)</t>
  </si>
  <si>
    <t>Juvenile Justice Payements &amp; Services</t>
  </si>
  <si>
    <t>7b 8b</t>
  </si>
  <si>
    <t>Other Emergency Assistance or Services AUPL</t>
  </si>
  <si>
    <t>7c 8c</t>
  </si>
  <si>
    <t>Juvenile Justice Payments &amp; Services</t>
  </si>
  <si>
    <t>7a 8a</t>
  </si>
  <si>
    <t>Unspent Federal TANF Funds</t>
  </si>
  <si>
    <t>Unliquidated Obligations</t>
  </si>
  <si>
    <t>Unobligated Balance</t>
  </si>
  <si>
    <t>Notes from Donna (8/18/2020):  The Total Fund Use Tab has a column with the SFAG amount which never changes.  This is not accurate.  There have been small changes (e.g., due to the research/TA adjustment in 2017). States can also have their SFAGs reduced because of penalties. This happened to Maine and Rhode Island in FY 2019 (see note on cells in Adjusted SFAG sheet).</t>
  </si>
  <si>
    <t>All dollar amounts in this spreadsheet are nominal, ie, not adjusted for inflation</t>
  </si>
  <si>
    <t>California</t>
  </si>
  <si>
    <t>North Carolina</t>
  </si>
  <si>
    <t>Kansas</t>
  </si>
  <si>
    <t>Minnesota</t>
  </si>
  <si>
    <t>Maryland</t>
  </si>
  <si>
    <t>Total Spending (Federal &amp; MOE)</t>
  </si>
  <si>
    <t>(Blank)</t>
  </si>
  <si>
    <t>Basic Assistance (excluding Relative Foster Care Maintenance Payments and Adoption and Guardianship Subsidies)</t>
  </si>
  <si>
    <t>Alabama</t>
  </si>
  <si>
    <t>Relative Foster Care Maintenance Payments and Adoption and Guardianship Subsidies</t>
  </si>
  <si>
    <t>Alaska</t>
  </si>
  <si>
    <t>Assistance Authorized Solely Under Prior Law</t>
  </si>
  <si>
    <t>Arizona</t>
  </si>
  <si>
    <t>Foster Care Payments</t>
  </si>
  <si>
    <t>Arkansas</t>
  </si>
  <si>
    <t>Juvenile Justice Payments</t>
  </si>
  <si>
    <t>Emergency Assistance Authorized Solely Under Prior Law</t>
  </si>
  <si>
    <t>Colorado</t>
  </si>
  <si>
    <t>Non-Assistance Authorized Solely Under Prior Law</t>
  </si>
  <si>
    <t>Connecticut</t>
  </si>
  <si>
    <t>Child Welfare or Foster Care Services</t>
  </si>
  <si>
    <t>Delaware</t>
  </si>
  <si>
    <t>Juvenile Justice Services</t>
  </si>
  <si>
    <t>Dist. of Col.</t>
  </si>
  <si>
    <t>Emergency Services Authorized Solely Under Prior Law</t>
  </si>
  <si>
    <t>Florida</t>
  </si>
  <si>
    <t>Work, Education, and Training Activities</t>
  </si>
  <si>
    <t>Georgia</t>
  </si>
  <si>
    <t>Hawaii</t>
  </si>
  <si>
    <t>Idaho</t>
  </si>
  <si>
    <t>Illinois</t>
  </si>
  <si>
    <t>Indiana</t>
  </si>
  <si>
    <t>Early Care and Education</t>
  </si>
  <si>
    <t>Iowa</t>
  </si>
  <si>
    <t>Child Care (Assistance and Non-Assistance)</t>
  </si>
  <si>
    <t>Pre-Kindergarten/Head Start</t>
  </si>
  <si>
    <t>Kentucky</t>
  </si>
  <si>
    <t>Louisiana</t>
  </si>
  <si>
    <t>Refundable Earned Income Tax Credits</t>
  </si>
  <si>
    <t>Maine</t>
  </si>
  <si>
    <t>Non-EITC Refundable State Tax Credits</t>
  </si>
  <si>
    <t>Non-Recurrent Short Term Benefits</t>
  </si>
  <si>
    <t>Massachusetts</t>
  </si>
  <si>
    <t>Michigan</t>
  </si>
  <si>
    <t>Services for Children and Youth</t>
  </si>
  <si>
    <t>Prevention of Out-of-Wedlock Pregnancies</t>
  </si>
  <si>
    <t>Mississippi</t>
  </si>
  <si>
    <t>Fatherhood and Two-Parent Family Programs</t>
  </si>
  <si>
    <t>Missouri</t>
  </si>
  <si>
    <t>Child Welfare Services</t>
  </si>
  <si>
    <t>Montana</t>
  </si>
  <si>
    <t>Family Support/Family Preservation /Reunification Services</t>
  </si>
  <si>
    <t>Nebraska</t>
  </si>
  <si>
    <t>Nevada</t>
  </si>
  <si>
    <t>New Hampshire</t>
  </si>
  <si>
    <t>Home Visiting Programs</t>
  </si>
  <si>
    <t>New Jersey</t>
  </si>
  <si>
    <t>New Mexico</t>
  </si>
  <si>
    <t>New York</t>
  </si>
  <si>
    <t>North Dakota</t>
  </si>
  <si>
    <t>Ohio</t>
  </si>
  <si>
    <t>Total Expenditures</t>
  </si>
  <si>
    <t>Oklahoma</t>
  </si>
  <si>
    <t>Transfers</t>
  </si>
  <si>
    <t>Pennsylvania</t>
  </si>
  <si>
    <t>CCDF</t>
  </si>
  <si>
    <t>Rhode Island</t>
  </si>
  <si>
    <t>SSBG</t>
  </si>
  <si>
    <t>South Carolina</t>
  </si>
  <si>
    <t xml:space="preserve">Total Funds Used (Spent &amp; Transferred) </t>
  </si>
  <si>
    <t>South Dakota</t>
  </si>
  <si>
    <t>Oregon</t>
  </si>
  <si>
    <t>Tennessee</t>
  </si>
  <si>
    <t>Block Grant Spent</t>
  </si>
  <si>
    <t>Texas</t>
  </si>
  <si>
    <t>Total Child Welfare</t>
  </si>
  <si>
    <t>Utah</t>
  </si>
  <si>
    <t>Work Supports &amp; Supportive Services</t>
  </si>
  <si>
    <t>Vermont</t>
  </si>
  <si>
    <t>Virginia</t>
  </si>
  <si>
    <t>Washington</t>
  </si>
  <si>
    <t>West Virginia</t>
  </si>
  <si>
    <t>Federal Spending</t>
  </si>
  <si>
    <t>Wisconsin</t>
  </si>
  <si>
    <t>Wyoming</t>
  </si>
  <si>
    <t>US Total</t>
  </si>
  <si>
    <t>MOE Spending</t>
  </si>
  <si>
    <t xml:space="preserve">Percentage of Total Spending				</t>
  </si>
  <si>
    <t>Change</t>
  </si>
  <si>
    <t>% Change</t>
  </si>
  <si>
    <t>&lt;--- Selections can only be made in this row</t>
  </si>
  <si>
    <t xml:space="preserve">This is the column counter to make VLOOKUP formulas easier for more recent year comparison: </t>
  </si>
  <si>
    <t>Total</t>
  </si>
  <si>
    <t>Federal</t>
  </si>
  <si>
    <t>MOE</t>
  </si>
  <si>
    <t xml:space="preserve"> </t>
  </si>
  <si>
    <t>-</t>
  </si>
  <si>
    <t>Percent Federal Block Grant Spent</t>
  </si>
  <si>
    <t>Percent MOE spending (75 pct MOE)</t>
  </si>
  <si>
    <t>Moe Spending</t>
  </si>
  <si>
    <t>Total Funds Spent</t>
  </si>
  <si>
    <t>Percentage of Total Spending</t>
  </si>
  <si>
    <t>State:</t>
  </si>
  <si>
    <t>&lt;--- select state here</t>
  </si>
  <si>
    <t>Vlookup Index Numbers</t>
  </si>
  <si>
    <t>Federal TANF Spending</t>
  </si>
  <si>
    <t>TANF Funds Transferred to SSBG&amp;CCDBG</t>
  </si>
  <si>
    <t>TANF Funds Transferred to SSBG</t>
  </si>
  <si>
    <t>TANF Funds Transferred to CCDBG</t>
  </si>
  <si>
    <t>Total TANF Funds Used</t>
  </si>
  <si>
    <t>Total Spending</t>
  </si>
  <si>
    <t>SFAG (without MOE Spending)</t>
  </si>
  <si>
    <t>SFAG and 75% MOE Spending</t>
  </si>
  <si>
    <t>SFAG and 80% MOE Spending</t>
  </si>
  <si>
    <t>75% MOE Spending Requirement</t>
  </si>
  <si>
    <t>80% MOE Spending Requirement</t>
  </si>
  <si>
    <t>Excess MOE Spending (Assuming a 75% Requirement)</t>
  </si>
  <si>
    <t>Excess MOE Spending (Assuming a 80% Requirement)</t>
  </si>
  <si>
    <t>Current Year MOE Spending as a Percent of Historical MOE Spending</t>
  </si>
  <si>
    <t>Block Grant Spending</t>
  </si>
  <si>
    <t>SFAG w/o MOE</t>
  </si>
  <si>
    <t>SFAG+75%MOE</t>
  </si>
  <si>
    <t>SFAG+80%MOE</t>
  </si>
  <si>
    <t>Block Grant+100%MOE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</si>
  <si>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</si>
  <si>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</si>
  <si>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</si>
  <si>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</si>
  <si>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</si>
  <si>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</si>
  <si>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</si>
  <si>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</si>
  <si>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</si>
  <si>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</si>
  <si>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</si>
  <si>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</si>
  <si>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</si>
  <si>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</si>
  <si>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</si>
  <si>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</si>
  <si>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</si>
  <si>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</si>
  <si>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</si>
  <si>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</si>
  <si>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</si>
  <si>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</si>
  <si>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</si>
  <si>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 this is un-adjusted MOE</t>
  </si>
  <si>
    <t>2020</t>
  </si>
  <si>
    <t>TANF Breakdown</t>
  </si>
  <si>
    <t>Total TANF Spending</t>
  </si>
  <si>
    <t>Total Funds Spent &amp; Transferred</t>
  </si>
  <si>
    <t>Work Activities</t>
  </si>
  <si>
    <t>Child Care</t>
  </si>
  <si>
    <t>Admin</t>
  </si>
  <si>
    <t>Tax Credit</t>
  </si>
  <si>
    <t>Pre-K</t>
  </si>
  <si>
    <t>US Total HHS</t>
  </si>
  <si>
    <t>Percentage of Total Funds Used</t>
  </si>
  <si>
    <t>Core</t>
  </si>
  <si>
    <t>Transferred to SSBG</t>
  </si>
  <si>
    <t>Financial Edu &amp; Asset Dvlpmt</t>
  </si>
  <si>
    <t>Short-Term Benefits</t>
  </si>
  <si>
    <t>Service for Children &amp; Youth</t>
  </si>
  <si>
    <t>Pregnancy + Family</t>
  </si>
  <si>
    <t>AUPL</t>
  </si>
  <si>
    <t>All other areas</t>
  </si>
  <si>
    <t>All other Areas</t>
  </si>
  <si>
    <t>1. Basic Assistance Spending</t>
  </si>
  <si>
    <t>2. Work-related Activities and Supports</t>
  </si>
  <si>
    <t>3. Child Care</t>
  </si>
  <si>
    <t>4. Administration and Systems</t>
  </si>
  <si>
    <t>5. Refundable Tax Credits</t>
  </si>
  <si>
    <t>6. Non-recurrent short term Benefits</t>
  </si>
  <si>
    <t>7. Transferred to SSBG</t>
  </si>
  <si>
    <t>8. Pregancy Prevention&amp; Two Parent Family Formation+Maintenance</t>
  </si>
  <si>
    <t>9. AUPL+Other Nonassistance</t>
  </si>
  <si>
    <t>Basic Assistance Spending</t>
  </si>
  <si>
    <t>2014 National Ranking</t>
  </si>
  <si>
    <t>Total SFAG</t>
  </si>
  <si>
    <t>FY 1994 State Expenditures*</t>
  </si>
  <si>
    <t>MOE at 75% of historic state spending</t>
  </si>
  <si>
    <t>MOE at 80% of historic state spending</t>
  </si>
  <si>
    <t>Total SFAG + MOE 75%</t>
  </si>
  <si>
    <t>Total SFAG + MOE 80%</t>
  </si>
  <si>
    <t>*Data found here: http://www.acf.hhs.gov/programs/ofa/policy/pi-ofa/1997/pi9709.htm</t>
  </si>
  <si>
    <t>State</t>
  </si>
  <si>
    <t>2011 adjusted SFAG allocation</t>
  </si>
  <si>
    <t>2011 Tribal TANF</t>
  </si>
  <si>
    <t>2012 adjusted SFAG allocation</t>
  </si>
  <si>
    <t>2012 Tribal TANF</t>
  </si>
  <si>
    <t>2013 adjusted SFAG allocation</t>
  </si>
  <si>
    <t>2013 Tribal TANF</t>
  </si>
  <si>
    <t>2014 Tribal TANF</t>
  </si>
  <si>
    <t>2015 adjusted SFAG allocation</t>
  </si>
  <si>
    <t>2015 Tribal TANF</t>
  </si>
  <si>
    <t>2016 Tribal TANF</t>
  </si>
  <si>
    <t>2017 Research Adjustment of 0.33%</t>
  </si>
  <si>
    <t>2017 Tribal TANF</t>
  </si>
  <si>
    <t>2018 Research Adjustment of 0.33%</t>
  </si>
  <si>
    <t>2018 Tribal TANF</t>
  </si>
  <si>
    <t>2019 Research Adjustment of 0.33%</t>
  </si>
  <si>
    <t>2019 Tribal TANF</t>
  </si>
  <si>
    <t>2020 Research Adjustment of 0.33%</t>
  </si>
  <si>
    <t>2020 Tribal TANF</t>
  </si>
  <si>
    <t>2021 Research Adjustment of 0.33%</t>
  </si>
  <si>
    <t>2021 Tribal TANF</t>
  </si>
  <si>
    <t>MOE General</t>
  </si>
  <si>
    <t>75% MOE</t>
  </si>
  <si>
    <t>Don't move this row of years - enables MOE VLOOKUP to work</t>
  </si>
  <si>
    <t>80% MOE</t>
  </si>
  <si>
    <t>100% MOE</t>
  </si>
  <si>
    <t>Contingency Fund Spending</t>
  </si>
  <si>
    <t>1997 (2020 dollars)</t>
  </si>
  <si>
    <t>2000 (2020 dollars)</t>
  </si>
  <si>
    <t>change</t>
  </si>
  <si>
    <t>% change</t>
  </si>
  <si>
    <t>Child care spent only</t>
  </si>
  <si>
    <t>Graph 1</t>
  </si>
  <si>
    <t>Graph 3</t>
  </si>
  <si>
    <t>Value decline since 1997</t>
  </si>
  <si>
    <t>CPI-U FY</t>
  </si>
  <si>
    <t>Inlation factor for 2023$</t>
  </si>
  <si>
    <t>Inlation factor for 2022$</t>
  </si>
  <si>
    <t>Inflation factor for 2021$</t>
  </si>
  <si>
    <t>Inflation factor for 2020$</t>
  </si>
  <si>
    <t>Inflation factor for 2019$</t>
  </si>
  <si>
    <t>block grant (does not include research adjustment)</t>
  </si>
  <si>
    <t>block grant in 2022 dollars</t>
  </si>
  <si>
    <t>block grant in 2021dollars</t>
  </si>
  <si>
    <t>block grant in 2019 dollars</t>
  </si>
  <si>
    <t>block grant in 2018 dollars</t>
  </si>
  <si>
    <t>block grant in 2017 dollars</t>
  </si>
  <si>
    <t>block grant</t>
  </si>
  <si>
    <t>block grant in 1997 dollars</t>
  </si>
  <si>
    <t>Difference</t>
  </si>
  <si>
    <t>Graph 4</t>
  </si>
  <si>
    <t>Graph 2</t>
  </si>
  <si>
    <t>1996 to 2023</t>
  </si>
  <si>
    <t>MOE/historic state spending inflation-adjusted change</t>
  </si>
  <si>
    <t>1997 to 2023</t>
  </si>
  <si>
    <t>1997 to 2020</t>
  </si>
  <si>
    <t>2015 80% of historic</t>
  </si>
  <si>
    <t>1996 to 2018</t>
  </si>
  <si>
    <t>1998 to 2020</t>
  </si>
  <si>
    <t>Overall change in state spending (inflation-adjusted+80%)</t>
  </si>
  <si>
    <t>NOT APPLICABLE</t>
  </si>
  <si>
    <t>Quick Check for Paper</t>
  </si>
  <si>
    <t>Less than 90%</t>
  </si>
  <si>
    <t>Less than 50%</t>
  </si>
  <si>
    <t>Median</t>
  </si>
  <si>
    <t>Range:</t>
  </si>
  <si>
    <t xml:space="preserve"> 10% or less</t>
  </si>
  <si>
    <t>More than 30%</t>
  </si>
  <si>
    <t>US Total Spending</t>
  </si>
  <si>
    <t>% Spending</t>
  </si>
  <si>
    <t>- ACF Spreadsheet: C.1 Column H &amp; C.2 Column H</t>
  </si>
  <si>
    <r>
      <t xml:space="preserve">- </t>
    </r>
    <r>
      <rPr>
        <b/>
        <sz val="11"/>
        <color rgb="FF000000"/>
        <rFont val="Calibri"/>
        <family val="2"/>
        <scheme val="minor"/>
      </rPr>
      <t>ACF Spreadsheet: C.1 Column I &amp; C.2 Column I</t>
    </r>
  </si>
  <si>
    <t>Number w/</t>
  </si>
  <si>
    <t>Range (% under basic assistance)</t>
  </si>
  <si>
    <t>Less than 10% under basic assistance</t>
  </si>
  <si>
    <t>More than 50% under basic assistance</t>
  </si>
  <si>
    <t>Percentage of Basic Assistance Funds Used</t>
  </si>
  <si>
    <t>Less than 5%</t>
  </si>
  <si>
    <t>- ACF Spreadsheet: C.1 Column X &amp; C.2 Column X</t>
  </si>
  <si>
    <t>Less than 2%</t>
  </si>
  <si>
    <t>More than 15%</t>
  </si>
  <si>
    <t>percent change (18 to 19)</t>
  </si>
  <si>
    <t>ACF Spreadsheet - Tab C.1 &amp; C.2, Column S</t>
  </si>
  <si>
    <t>ACF Spreadsheet - Tab C.1 &amp; C.2, Column T</t>
  </si>
  <si>
    <t>ACF Spreadsheet - Tab C.1 &amp; C.2, Column U</t>
  </si>
  <si>
    <t>Less than 1%</t>
  </si>
  <si>
    <t>Less than 5% on Work and Work Supports</t>
  </si>
  <si>
    <t>+ Work Related Activities</t>
  </si>
  <si>
    <t>ACF Spreadsheet - Tabs B, C.1 &amp; C.2, Column V</t>
  </si>
  <si>
    <t>- ACF Spreadsheet: B. Column AD, C.1 Column AD, &amp; C.2 Column AD</t>
  </si>
  <si>
    <t>- ACF Spreadsheet: B. Column AM, C.1 Column AM, &amp; C.2 Column AM</t>
  </si>
  <si>
    <t>Percentage of Total Funds</t>
  </si>
  <si>
    <t>- ACF Spreadsheet: B Column AN, C.1 Column AN, &amp; C.2 Column AN</t>
  </si>
  <si>
    <t>- ACF Spreadsheet: B, Column AO, C.1 Column AO, &amp; C.2 Column AO</t>
  </si>
  <si>
    <t>- ACF Spreadsheet: C.1 Column AP &amp; C.2 Column AP</t>
  </si>
  <si>
    <t>2021 State Total Spending</t>
  </si>
  <si>
    <t>Total Spending in states that spend on tax credits</t>
  </si>
  <si>
    <t xml:space="preserve">Range </t>
  </si>
  <si>
    <t>More than 20%</t>
  </si>
  <si>
    <t>Spending in those states</t>
  </si>
  <si>
    <t>Number</t>
  </si>
  <si>
    <t>% Spending (national)</t>
  </si>
  <si>
    <t>% spending in states</t>
  </si>
  <si>
    <t>more than 30%</t>
  </si>
  <si>
    <t>% Spending in states</t>
  </si>
  <si>
    <t>more than 50%</t>
  </si>
  <si>
    <t>more than 10%</t>
  </si>
  <si>
    <t>- ACF Spreadsheet: C.1 Column K &amp; C.2 Column K</t>
  </si>
  <si>
    <t>2021</t>
  </si>
  <si>
    <t>- ACF Spreadsheet: C.1 Column O &amp; C.2 Column O</t>
  </si>
  <si>
    <t>- ACF Spreadsheet: C.1 Column AE &amp; C.2 Column AE</t>
  </si>
  <si>
    <t>- ACF Spreadsheet: C.1 Column AL &amp; C.2 Column AL</t>
  </si>
  <si>
    <t>- ACF Spreadsheet: C.1 Column AQ &amp; C.2 Column AQ</t>
  </si>
  <si>
    <t>Assistance and non-assistance</t>
  </si>
  <si>
    <t>- ACF Spreadsheet: C.1 Column L</t>
  </si>
  <si>
    <t>- ACF Spreadsheet: C.1 Column P</t>
  </si>
  <si>
    <t>- ACF Spreadsheet: C.1 Column M</t>
  </si>
  <si>
    <t>- ACF Spreadsheet: C.1 Column Q</t>
  </si>
  <si>
    <t>Rank 2014</t>
  </si>
  <si>
    <t>n/a</t>
  </si>
  <si>
    <t>Unspent Federal Funds</t>
  </si>
  <si>
    <t>Unliquidated Federal Obligations</t>
  </si>
  <si>
    <t>Unobligated Federal Funds</t>
  </si>
  <si>
    <t>Administration and Systems</t>
  </si>
  <si>
    <t>TANF Spending</t>
  </si>
  <si>
    <t>w</t>
  </si>
  <si>
    <t>Non-recurrent Short Term Benefits</t>
  </si>
  <si>
    <t>Pregnancy Prevention+Family Formation</t>
  </si>
  <si>
    <t>AUPL and Other Non-Assistance</t>
  </si>
  <si>
    <t>Percentage of 1997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</si>
</sst>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_(* #,##0_);_(* \(#,##0\);_(* &quot;-&quot;??_);_(@_)"/>
    <numFmt numFmtId="166" formatCode="0.0%"/>
    <numFmt numFmtId="167" formatCode="&quot;$&quot;#,##0.00"/>
    <numFmt numFmtId="168" formatCode="0.0"/>
    <numFmt numFmtId="169" formatCode="_(&quot;$&quot;* #,##0_);_(&quot;$&quot;* \(#,##0\);_(&quot;$&quot;* &quot;-&quot;??_);_(@_)"/>
    <numFmt numFmtId="170" formatCode="#,##0.000_);[Red]\(#,##0.000\)"/>
    <numFmt numFmtId="171" formatCode="0.00%;[Red]\-0.00%."/>
    <numFmt numFmtId="172" formatCode="0.0000000000000%"/>
    <numFmt numFmtId="173" formatCode="#,##0.0_);[Red]\(#,##0.0\)"/>
    <numFmt numFmtId="174" formatCode="0_);[Red]\(0\)"/>
    <numFmt numFmtId="175" formatCode="_(&quot;$&quot;* #,##0.0_);_(&quot;$&quot;* \(#,##0.0\);_(&quot;$&quot;* &quot;-&quot;??_);_(@_)"/>
    <numFmt numFmtId="176" formatCode="0.0000000"/>
  </numFmts>
  <fonts count="59">
    <font>
      <sz val="11"/>
      <color theme="1"/>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sz val="11"/>
      <name val="Calibri"/>
      <family val="2"/>
      <scheme val="minor"/>
    </font>
    <font>
      <sz val="11"/>
      <color theme="1"/>
      <name val="Calibri"/>
      <family val="2"/>
      <scheme val="minor"/>
    </font>
    <font>
      <b/>
      <sz val="11"/>
      <name val="Calibri"/>
      <family val="2"/>
      <scheme val="minor"/>
    </font>
    <font>
      <sz val="10"/>
      <name val="Calibri"/>
      <family val="2"/>
      <scheme val="minor"/>
    </font>
    <font>
      <i/>
      <sz val="10"/>
      <name val="Calibri"/>
      <family val="2"/>
      <scheme val="minor"/>
    </font>
    <font>
      <sz val="10"/>
      <color theme="1"/>
      <name val="Calibri"/>
      <family val="2"/>
      <scheme val="minor"/>
    </font>
    <font>
      <sz val="10"/>
      <name val="Arial"/>
      <family val="2"/>
    </font>
    <font>
      <b/>
      <i/>
      <sz val="10"/>
      <name val="Calibri"/>
      <family val="2"/>
      <scheme val="minor"/>
    </font>
    <font>
      <vertAlign val="superscript"/>
      <sz val="10"/>
      <color rgb="FFFF0000"/>
      <name val="Calibri"/>
      <family val="2"/>
      <scheme val="minor"/>
    </font>
    <font>
      <sz val="10"/>
      <color rgb="FF000000"/>
      <name val="Calibri"/>
      <family val="2"/>
      <scheme val="minor"/>
    </font>
    <font>
      <b/>
      <sz val="10"/>
      <color theme="1"/>
      <name val="Calibri"/>
      <family val="2"/>
      <scheme val="minor"/>
    </font>
    <font>
      <sz val="10"/>
      <color indexed="8"/>
      <name val="Calibri"/>
      <family val="2"/>
      <scheme val="minor"/>
    </font>
    <font>
      <b/>
      <i/>
      <sz val="10"/>
      <color theme="1"/>
      <name val="Calibri"/>
      <family val="2"/>
      <scheme val="minor"/>
    </font>
    <font>
      <sz val="11"/>
      <color indexed="8"/>
      <name val="Calibri"/>
      <family val="2"/>
    </font>
    <font>
      <sz val="11"/>
      <color indexed="8"/>
      <name val="Calibri"/>
      <family val="2"/>
      <scheme val="minor"/>
    </font>
    <font>
      <sz val="10"/>
      <color rgb="FFB45318"/>
      <name val="Calibri"/>
      <family val="2"/>
      <scheme val="minor"/>
    </font>
    <font>
      <sz val="10"/>
      <color rgb="FF92D050"/>
      <name val="Calibri"/>
      <family val="2"/>
      <scheme val="minor"/>
    </font>
    <font>
      <sz val="10"/>
      <color rgb="FFFF0000"/>
      <name val="Calibri"/>
      <family val="2"/>
      <scheme val="minor"/>
    </font>
    <font>
      <sz val="10"/>
      <color rgb="FF00B0F0"/>
      <name val="Calibri"/>
      <family val="2"/>
      <scheme val="minor"/>
    </font>
    <font>
      <sz val="10"/>
      <color rgb="FF7030A0"/>
      <name val="Calibri"/>
      <family val="2"/>
      <scheme val="minor"/>
    </font>
    <font>
      <b/>
      <sz val="10"/>
      <name val="Calibri"/>
      <family val="2"/>
      <scheme val="minor"/>
    </font>
    <font>
      <sz val="10"/>
      <color indexed="10"/>
      <name val="Calibri"/>
      <family val="2"/>
      <scheme val="minor"/>
    </font>
    <font>
      <sz val="10"/>
      <color theme="9" tint="-0.499984740745262"/>
      <name val="Calibri"/>
      <family val="2"/>
      <scheme val="minor"/>
    </font>
    <font>
      <sz val="9"/>
      <name val="Arial"/>
      <family val="2"/>
    </font>
    <font>
      <b/>
      <sz val="14"/>
      <color theme="0"/>
      <name val="Calibri"/>
      <family val="2"/>
      <scheme val="minor"/>
    </font>
    <font>
      <sz val="10"/>
      <color indexed="8"/>
      <name val="Arial"/>
      <family val="2"/>
    </font>
    <font>
      <u/>
      <sz val="10"/>
      <color indexed="12"/>
      <name val="Arial"/>
      <family val="2"/>
    </font>
    <font>
      <sz val="10"/>
      <color indexed="8"/>
      <name val="MS Shell Dlg 2"/>
      <charset val="1"/>
    </font>
    <font>
      <sz val="12"/>
      <name val="Arial"/>
      <family val="2"/>
    </font>
    <font>
      <sz val="10"/>
      <color theme="1"/>
      <name val="Tahoma"/>
      <family val="2"/>
    </font>
    <font>
      <sz val="11"/>
      <color theme="0"/>
      <name val="Calibri"/>
      <family val="2"/>
      <scheme val="minor"/>
    </font>
    <font>
      <b/>
      <sz val="11"/>
      <color rgb="FFE1382B"/>
      <name val="Calibri"/>
      <family val="2"/>
      <scheme val="minor"/>
    </font>
    <font>
      <b/>
      <sz val="11"/>
      <color rgb="FF00B050"/>
      <name val="Calibri"/>
      <family val="2"/>
      <scheme val="minor"/>
    </font>
    <font>
      <sz val="11"/>
      <color theme="1"/>
      <name val="Calibri"/>
      <family val="2"/>
    </font>
    <font>
      <sz val="11"/>
      <color theme="0" tint="-0.499984740745262"/>
      <name val="Calibri"/>
      <family val="2"/>
      <scheme val="minor"/>
    </font>
    <font>
      <sz val="8"/>
      <name val="Calibri"/>
      <family val="2"/>
      <scheme val="minor"/>
    </font>
    <font>
      <i/>
      <sz val="11"/>
      <color theme="1"/>
      <name val="Calibri"/>
      <family val="2"/>
      <scheme val="minor"/>
    </font>
    <font>
      <b/>
      <sz val="12"/>
      <color theme="0"/>
      <name val="Calibri"/>
      <family val="2"/>
      <scheme val="minor"/>
    </font>
    <font>
      <sz val="12"/>
      <color theme="1"/>
      <name val="Calibri"/>
      <family val="2"/>
      <scheme val="minor"/>
    </font>
    <font>
      <b/>
      <i/>
      <sz val="12"/>
      <color theme="0"/>
      <name val="Calibri"/>
      <family val="2"/>
      <scheme val="minor"/>
    </font>
    <font>
      <b/>
      <sz val="8"/>
      <color rgb="FF000000"/>
      <name val="Tahoma"/>
      <family val="2"/>
    </font>
    <font>
      <sz val="8"/>
      <color rgb="FF000000"/>
      <name val="Tahoma"/>
      <family val="2"/>
    </font>
    <font>
      <b/>
      <sz val="9"/>
      <color rgb="FF000000"/>
      <name val="Tahoma"/>
      <family val="2"/>
    </font>
    <font>
      <sz val="9"/>
      <color rgb="FF000000"/>
      <name val="Tahoma"/>
      <family val="2"/>
    </font>
    <font>
      <sz val="10"/>
      <color theme="5"/>
      <name val="Calibri"/>
      <family val="2"/>
      <scheme val="minor"/>
    </font>
    <font>
      <sz val="11"/>
      <color rgb="FF000000"/>
      <name val="Arial"/>
      <family val="2"/>
    </font>
    <font>
      <sz val="11"/>
      <color rgb="FF000000"/>
      <name val="Calibri"/>
      <family val="2"/>
    </font>
    <font>
      <sz val="11"/>
      <color rgb="FF000000"/>
      <name val="Calibri"/>
      <family val="2"/>
      <scheme val="minor"/>
    </font>
    <font>
      <b/>
      <sz val="11"/>
      <color rgb="FF000000"/>
      <name val="Calibri"/>
      <family val="2"/>
      <scheme val="minor"/>
    </font>
    <font>
      <b/>
      <sz val="10"/>
      <color rgb="FF000000"/>
      <name val="Calibri"/>
      <family val="2"/>
      <scheme val="minor"/>
    </font>
    <font>
      <sz val="11"/>
      <color theme="2" tint="-0.499984740745262"/>
      <name val="Calibri"/>
      <family val="2"/>
      <scheme val="minor"/>
    </font>
    <font>
      <sz val="10"/>
      <name val="Verdana"/>
      <family val="2"/>
    </font>
    <font>
      <sz val="10"/>
      <name val="Calibri (Body)"/>
    </font>
    <font>
      <sz val="10"/>
      <color rgb="FF7030A0"/>
      <name val="Verdana"/>
      <family val="2"/>
    </font>
    <font>
      <sz val="9"/>
      <color theme="1"/>
      <name val="Segoe UI"/>
      <family val="2"/>
    </font>
  </fonts>
  <fills count="39">
    <fill>
      <patternFill patternType="none"/>
    </fill>
    <fill>
      <patternFill patternType="gray125"/>
    </fill>
    <fill>
      <patternFill patternType="solid">
        <fgColor theme="0" tint="-0.14999847407452621"/>
        <bgColor indexed="64"/>
      </patternFill>
    </fill>
    <fill>
      <patternFill patternType="solid">
        <fgColor theme="9" tint="0.39994506668294322"/>
        <bgColor indexed="64"/>
      </patternFill>
    </fill>
    <fill>
      <patternFill patternType="solid">
        <fgColor rgb="FFB9292F"/>
        <bgColor indexed="64"/>
      </patternFill>
    </fill>
    <fill>
      <patternFill patternType="solid">
        <fgColor rgb="FFE7EFF6"/>
        <bgColor indexed="64"/>
      </patternFill>
    </fill>
    <fill>
      <patternFill patternType="solid">
        <fgColor rgb="FFFDC642"/>
        <bgColor indexed="64"/>
      </patternFill>
    </fill>
    <fill>
      <patternFill patternType="solid">
        <fgColor rgb="FF6CA0C8"/>
        <bgColor indexed="64"/>
      </patternFill>
    </fill>
    <fill>
      <patternFill patternType="solid">
        <fgColor rgb="FFB6D0E4"/>
        <bgColor indexed="64"/>
      </patternFill>
    </fill>
    <fill>
      <patternFill patternType="solid">
        <fgColor rgb="FFFCEEDE"/>
        <bgColor indexed="64"/>
      </patternFill>
    </fill>
    <fill>
      <patternFill patternType="solid">
        <fgColor rgb="FFFFE6B6"/>
        <bgColor indexed="64"/>
      </patternFill>
    </fill>
    <fill>
      <patternFill patternType="solid">
        <fgColor rgb="FFFECD5A"/>
        <bgColor indexed="64"/>
      </patternFill>
    </fill>
    <fill>
      <patternFill patternType="solid">
        <fgColor rgb="FF002060"/>
        <bgColor indexed="64"/>
      </patternFill>
    </fill>
    <fill>
      <patternFill patternType="solid">
        <fgColor rgb="FFC00000"/>
        <bgColor indexed="64"/>
      </patternFill>
    </fill>
    <fill>
      <patternFill patternType="solid">
        <fgColor theme="5" tint="0.59999389629810485"/>
        <bgColor indexed="64"/>
      </patternFill>
    </fill>
    <fill>
      <patternFill patternType="solid">
        <fgColor rgb="FFEA9127"/>
        <bgColor indexed="64"/>
      </patternFill>
    </fill>
    <fill>
      <patternFill patternType="solid">
        <fgColor rgb="FFFFE2A7"/>
        <bgColor indexed="64"/>
      </patternFill>
    </fill>
    <fill>
      <patternFill patternType="solid">
        <fgColor rgb="FFFD9567"/>
        <bgColor indexed="64"/>
      </patternFill>
    </fill>
    <fill>
      <patternFill patternType="solid">
        <fgColor rgb="FFFEC5AC"/>
        <bgColor indexed="64"/>
      </patternFill>
    </fill>
    <fill>
      <patternFill patternType="solid">
        <fgColor rgb="FFFC6028"/>
        <bgColor indexed="64"/>
      </patternFill>
    </fill>
    <fill>
      <patternFill patternType="solid">
        <fgColor rgb="FF0C61A4"/>
        <bgColor indexed="64"/>
      </patternFill>
    </fill>
    <fill>
      <patternFill patternType="solid">
        <fgColor rgb="FFAAC8DF"/>
        <bgColor indexed="64"/>
      </patternFill>
    </fill>
    <fill>
      <patternFill patternType="solid">
        <fgColor rgb="FFEB9123"/>
        <bgColor indexed="64"/>
      </patternFill>
    </fill>
    <fill>
      <patternFill patternType="solid">
        <fgColor rgb="FFF1B265"/>
        <bgColor indexed="64"/>
      </patternFill>
    </fill>
    <fill>
      <patternFill patternType="solid">
        <fgColor rgb="FFF7D3A7"/>
        <bgColor indexed="64"/>
      </patternFill>
    </fill>
    <fill>
      <patternFill patternType="solid">
        <fgColor rgb="FFFBE5CD"/>
        <bgColor indexed="64"/>
      </patternFill>
    </fill>
    <fill>
      <patternFill patternType="solid">
        <fgColor rgb="FFFDB813"/>
        <bgColor indexed="64"/>
      </patternFill>
    </fill>
    <fill>
      <patternFill patternType="solid">
        <fgColor rgb="FFD74D54"/>
        <bgColor indexed="64"/>
      </patternFill>
    </fill>
    <fill>
      <patternFill patternType="solid">
        <fgColor theme="2" tint="-0.249977111117893"/>
        <bgColor indexed="64"/>
      </patternFill>
    </fill>
    <fill>
      <patternFill patternType="solid">
        <fgColor rgb="FF025C94"/>
        <bgColor indexed="64"/>
      </patternFill>
    </fill>
    <fill>
      <patternFill patternType="solid">
        <fgColor rgb="FFFBF6D5"/>
        <bgColor indexed="64"/>
      </patternFill>
    </fill>
    <fill>
      <patternFill patternType="solid">
        <fgColor theme="2" tint="-0.749992370372631"/>
        <bgColor indexed="64"/>
      </patternFill>
    </fill>
    <fill>
      <patternFill patternType="solid">
        <fgColor rgb="FF6BA250"/>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FF00"/>
        <bgColor rgb="FF000000"/>
      </patternFill>
    </fill>
    <fill>
      <patternFill patternType="solid">
        <fgColor theme="2" tint="-0.499984740745262"/>
        <bgColor indexed="64"/>
      </patternFill>
    </fill>
    <fill>
      <patternFill patternType="solid">
        <fgColor theme="4" tint="0.79998168889431442"/>
        <bgColor indexed="64"/>
      </patternFill>
    </fill>
  </fills>
  <borders count="2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s>
  <cellStyleXfs count="18">
    <xf numFmtId="0" fontId="0" fillId="0" borderId="0"/>
    <xf numFmtId="0" fontId="2"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0" fillId="0" borderId="0"/>
    <xf numFmtId="9" fontId="17" fillId="0" borderId="0" applyFont="0" applyFill="0" applyBorder="0" applyAlignment="0" applyProtection="0"/>
    <xf numFmtId="43"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NumberFormat="0"/>
    <xf numFmtId="0" fontId="29" fillId="0" borderId="0"/>
    <xf numFmtId="9" fontId="10" fillId="0" borderId="0" applyFont="0" applyFill="0" applyBorder="0" applyAlignment="0" applyProtection="0"/>
    <xf numFmtId="44" fontId="29" fillId="0" borderId="0"/>
    <xf numFmtId="0" fontId="31" fillId="0" borderId="0"/>
    <xf numFmtId="0" fontId="29" fillId="0" borderId="0"/>
    <xf numFmtId="43" fontId="32" fillId="0" borderId="0" applyFont="0" applyFill="0" applyBorder="0" applyAlignment="0" applyProtection="0"/>
    <xf numFmtId="0" fontId="32" fillId="0" borderId="0"/>
    <xf numFmtId="0" fontId="33" fillId="0" borderId="0"/>
  </cellStyleXfs>
  <cellXfs count="430">
    <xf numFmtId="0" fontId="0" fillId="0" borderId="0" xfId="0"/>
    <xf numFmtId="0" fontId="1" fillId="0" borderId="0" xfId="0" applyFont="1"/>
    <xf numFmtId="0" fontId="1" fillId="0" borderId="0" xfId="0" applyFont="1" applyAlignment="1">
      <alignment horizontal="center" vertical="center"/>
    </xf>
    <xf numFmtId="0" fontId="1" fillId="3" borderId="2" xfId="0" applyFont="1" applyFill="1" applyBorder="1" applyAlignment="1">
      <alignment horizontal="center"/>
    </xf>
    <xf numFmtId="9" fontId="0" fillId="0" borderId="0" xfId="0" applyNumberFormat="1"/>
    <xf numFmtId="0" fontId="0" fillId="4" borderId="0" xfId="0" applyFill="1"/>
    <xf numFmtId="0" fontId="0" fillId="5" borderId="0" xfId="0" applyFill="1"/>
    <xf numFmtId="0" fontId="0" fillId="6" borderId="0" xfId="0" applyFill="1"/>
    <xf numFmtId="0" fontId="3" fillId="7" borderId="0" xfId="0" applyFont="1" applyFill="1" applyAlignment="1">
      <alignment horizontal="center" vertical="center" wrapText="1"/>
    </xf>
    <xf numFmtId="0" fontId="1" fillId="8" borderId="0" xfId="0" applyFont="1" applyFill="1" applyAlignment="1">
      <alignment horizontal="center" vertical="center" wrapText="1"/>
    </xf>
    <xf numFmtId="0" fontId="0" fillId="8" borderId="0" xfId="0" applyFill="1" applyAlignment="1">
      <alignment horizontal="center" vertical="center" wrapText="1"/>
    </xf>
    <xf numFmtId="0" fontId="6" fillId="5" borderId="0" xfId="0" applyFont="1" applyFill="1" applyAlignment="1">
      <alignment horizontal="center" vertical="center" wrapText="1"/>
    </xf>
    <xf numFmtId="0" fontId="6" fillId="6" borderId="0" xfId="0" applyFont="1" applyFill="1" applyAlignment="1">
      <alignment horizontal="center" vertical="center" wrapText="1"/>
    </xf>
    <xf numFmtId="0" fontId="3" fillId="4" borderId="0" xfId="0" applyFont="1" applyFill="1" applyAlignment="1">
      <alignment horizontal="center" vertical="center" wrapText="1"/>
    </xf>
    <xf numFmtId="0" fontId="6" fillId="9" borderId="0" xfId="0" applyFont="1" applyFill="1" applyAlignment="1">
      <alignment horizontal="center" vertical="center" wrapText="1"/>
    </xf>
    <xf numFmtId="0" fontId="1" fillId="9" borderId="0" xfId="0" applyFont="1" applyFill="1" applyAlignment="1">
      <alignment horizontal="center" vertical="center" wrapText="1"/>
    </xf>
    <xf numFmtId="0" fontId="1" fillId="10" borderId="0" xfId="0" applyFont="1" applyFill="1" applyAlignment="1">
      <alignment horizontal="center" vertical="center" wrapText="1"/>
    </xf>
    <xf numFmtId="0" fontId="6" fillId="10" borderId="0" xfId="0" applyFont="1" applyFill="1" applyAlignment="1">
      <alignment horizontal="center" vertical="center" wrapText="1"/>
    </xf>
    <xf numFmtId="0" fontId="1" fillId="11" borderId="0" xfId="0" applyFont="1" applyFill="1" applyAlignment="1">
      <alignment horizontal="center" vertical="center" wrapText="1"/>
    </xf>
    <xf numFmtId="0" fontId="0" fillId="0" borderId="0" xfId="0" applyAlignment="1">
      <alignment wrapText="1"/>
    </xf>
    <xf numFmtId="0" fontId="0" fillId="0" borderId="2" xfId="0" applyBorder="1"/>
    <xf numFmtId="3" fontId="0" fillId="0" borderId="2" xfId="0" applyNumberFormat="1" applyBorder="1"/>
    <xf numFmtId="3" fontId="0" fillId="9" borderId="0" xfId="0" applyNumberFormat="1" applyFill="1"/>
    <xf numFmtId="3" fontId="0" fillId="10" borderId="0" xfId="0" applyNumberFormat="1" applyFill="1"/>
    <xf numFmtId="9" fontId="0" fillId="11" borderId="0" xfId="0" applyNumberFormat="1" applyFill="1"/>
    <xf numFmtId="0" fontId="0" fillId="0" borderId="2" xfId="0" applyBorder="1" applyAlignment="1">
      <alignment horizontal="left"/>
    </xf>
    <xf numFmtId="38" fontId="7" fillId="0" borderId="0" xfId="0" applyNumberFormat="1" applyFont="1"/>
    <xf numFmtId="38" fontId="7" fillId="2" borderId="0" xfId="0" applyNumberFormat="1" applyFont="1" applyFill="1" applyAlignment="1">
      <alignment vertical="center" wrapText="1"/>
    </xf>
    <xf numFmtId="38" fontId="7" fillId="2" borderId="0" xfId="0" applyNumberFormat="1" applyFont="1" applyFill="1" applyAlignment="1">
      <alignment horizontal="center" vertical="center" wrapText="1"/>
    </xf>
    <xf numFmtId="0" fontId="7" fillId="2" borderId="0" xfId="0" applyFont="1" applyFill="1" applyAlignment="1">
      <alignment horizontal="center" vertical="center" wrapText="1"/>
    </xf>
    <xf numFmtId="38" fontId="8" fillId="0" borderId="0" xfId="0" applyNumberFormat="1" applyFont="1" applyAlignment="1">
      <alignment horizontal="left" wrapText="1"/>
    </xf>
    <xf numFmtId="0" fontId="9" fillId="0" borderId="0" xfId="0" applyFont="1" applyAlignment="1">
      <alignment horizontal="center" vertical="center" wrapText="1"/>
    </xf>
    <xf numFmtId="38" fontId="7" fillId="0" borderId="0" xfId="0" applyNumberFormat="1" applyFont="1" applyAlignment="1">
      <alignment wrapText="1"/>
    </xf>
    <xf numFmtId="38" fontId="7" fillId="0" borderId="0" xfId="0" applyNumberFormat="1" applyFont="1" applyAlignment="1">
      <alignment horizontal="center" wrapText="1"/>
    </xf>
    <xf numFmtId="38" fontId="7" fillId="2" borderId="0" xfId="0" applyNumberFormat="1" applyFont="1" applyFill="1" applyAlignment="1">
      <alignment horizontal="left" vertical="center"/>
    </xf>
    <xf numFmtId="38" fontId="7" fillId="0" borderId="0" xfId="5" applyNumberFormat="1" applyFont="1"/>
    <xf numFmtId="6" fontId="7" fillId="0" borderId="0" xfId="5" applyNumberFormat="1" applyFont="1"/>
    <xf numFmtId="6" fontId="7" fillId="0" borderId="0" xfId="0" applyNumberFormat="1" applyFont="1"/>
    <xf numFmtId="0" fontId="9" fillId="0" borderId="0" xfId="0" applyFont="1" applyAlignment="1">
      <alignment horizontal="left" vertical="center"/>
    </xf>
    <xf numFmtId="6" fontId="9" fillId="0" borderId="0" xfId="0" applyNumberFormat="1" applyFont="1" applyAlignment="1">
      <alignment horizontal="right" wrapText="1"/>
    </xf>
    <xf numFmtId="38" fontId="7" fillId="0" borderId="0" xfId="0" applyNumberFormat="1" applyFont="1" applyAlignment="1">
      <alignment horizontal="right" vertical="top" wrapText="1"/>
    </xf>
    <xf numFmtId="3" fontId="7" fillId="0" borderId="0" xfId="5" applyNumberFormat="1" applyFont="1"/>
    <xf numFmtId="3" fontId="9" fillId="0" borderId="0" xfId="0" applyNumberFormat="1" applyFont="1" applyAlignment="1">
      <alignment horizontal="right" wrapText="1"/>
    </xf>
    <xf numFmtId="38" fontId="11" fillId="2" borderId="0" xfId="0" applyNumberFormat="1" applyFont="1" applyFill="1"/>
    <xf numFmtId="6" fontId="7" fillId="0" borderId="0" xfId="5" applyNumberFormat="1" applyFont="1" applyAlignment="1">
      <alignment vertical="center" wrapText="1"/>
    </xf>
    <xf numFmtId="6" fontId="9" fillId="0" borderId="0" xfId="0" applyNumberFormat="1" applyFont="1" applyAlignment="1">
      <alignment horizontal="right" vertical="center" wrapText="1"/>
    </xf>
    <xf numFmtId="0" fontId="12" fillId="0" borderId="0" xfId="0" applyFont="1" applyAlignment="1">
      <alignment horizontal="left" indent="2"/>
    </xf>
    <xf numFmtId="0" fontId="9" fillId="0" borderId="0" xfId="0" applyFont="1"/>
    <xf numFmtId="0" fontId="13" fillId="0" borderId="0" xfId="0" applyFont="1" applyAlignment="1">
      <alignment horizontal="left" indent="2"/>
    </xf>
    <xf numFmtId="38" fontId="9" fillId="0" borderId="0" xfId="0" applyNumberFormat="1" applyFont="1"/>
    <xf numFmtId="38" fontId="9" fillId="0" borderId="0" xfId="0" applyNumberFormat="1" applyFont="1" applyAlignment="1">
      <alignment wrapText="1"/>
    </xf>
    <xf numFmtId="38" fontId="9" fillId="2" borderId="0" xfId="0" applyNumberFormat="1" applyFont="1" applyFill="1" applyAlignment="1">
      <alignment horizontal="left" vertical="center"/>
    </xf>
    <xf numFmtId="38" fontId="15" fillId="0" borderId="0" xfId="0" applyNumberFormat="1" applyFont="1" applyAlignment="1">
      <alignment horizontal="right" vertical="top" wrapText="1"/>
    </xf>
    <xf numFmtId="38" fontId="7" fillId="0" borderId="0" xfId="0" applyNumberFormat="1" applyFont="1" applyAlignment="1">
      <alignment vertical="top" wrapText="1"/>
    </xf>
    <xf numFmtId="38" fontId="15" fillId="0" borderId="0" xfId="0" applyNumberFormat="1" applyFont="1" applyAlignment="1">
      <alignment horizontal="right" vertical="center"/>
    </xf>
    <xf numFmtId="38" fontId="7" fillId="0" borderId="0" xfId="0" applyNumberFormat="1" applyFont="1" applyAlignment="1">
      <alignment horizontal="right" indent="1"/>
    </xf>
    <xf numFmtId="3" fontId="7" fillId="0" borderId="0" xfId="3" applyNumberFormat="1" applyFont="1"/>
    <xf numFmtId="3" fontId="9" fillId="0" borderId="0" xfId="3" applyNumberFormat="1" applyFont="1"/>
    <xf numFmtId="164" fontId="7" fillId="0" borderId="0" xfId="0" applyNumberFormat="1" applyFont="1"/>
    <xf numFmtId="38" fontId="16" fillId="2" borderId="0" xfId="0" applyNumberFormat="1" applyFont="1" applyFill="1"/>
    <xf numFmtId="38" fontId="15" fillId="0" borderId="0" xfId="0" applyNumberFormat="1" applyFont="1" applyAlignment="1">
      <alignment vertical="top" wrapText="1"/>
    </xf>
    <xf numFmtId="3" fontId="9" fillId="0" borderId="0" xfId="0" applyNumberFormat="1" applyFont="1"/>
    <xf numFmtId="38" fontId="16" fillId="0" borderId="0" xfId="0" applyNumberFormat="1" applyFont="1"/>
    <xf numFmtId="38" fontId="9" fillId="0" borderId="0" xfId="6" applyNumberFormat="1" applyFont="1"/>
    <xf numFmtId="164" fontId="9" fillId="0" borderId="0" xfId="0" applyNumberFormat="1" applyFont="1"/>
    <xf numFmtId="0" fontId="9" fillId="2" borderId="0" xfId="0" applyFont="1" applyFill="1" applyAlignment="1">
      <alignment horizontal="left" vertical="center"/>
    </xf>
    <xf numFmtId="38" fontId="9" fillId="0" borderId="2" xfId="0" applyNumberFormat="1" applyFont="1" applyBorder="1"/>
    <xf numFmtId="165" fontId="9" fillId="0" borderId="2" xfId="2" applyNumberFormat="1" applyFont="1" applyBorder="1" applyAlignment="1">
      <alignment horizontal="right"/>
    </xf>
    <xf numFmtId="165" fontId="9" fillId="0" borderId="2" xfId="2" applyNumberFormat="1" applyFont="1" applyBorder="1"/>
    <xf numFmtId="0" fontId="9" fillId="0" borderId="2" xfId="0" applyFont="1" applyBorder="1"/>
    <xf numFmtId="0" fontId="16" fillId="2" borderId="0" xfId="0" applyFont="1" applyFill="1"/>
    <xf numFmtId="164" fontId="9" fillId="0" borderId="2" xfId="0" applyNumberFormat="1" applyFont="1" applyBorder="1"/>
    <xf numFmtId="0" fontId="9" fillId="2" borderId="0" xfId="0" applyFont="1" applyFill="1" applyAlignment="1">
      <alignment horizontal="center" vertical="top" wrapText="1"/>
    </xf>
    <xf numFmtId="0" fontId="9" fillId="2" borderId="0" xfId="0" applyFont="1" applyFill="1" applyAlignment="1">
      <alignment vertical="center"/>
    </xf>
    <xf numFmtId="0" fontId="0" fillId="0" borderId="0" xfId="0" applyAlignment="1">
      <alignment vertical="center"/>
    </xf>
    <xf numFmtId="0" fontId="1" fillId="2" borderId="0" xfId="0" applyFont="1" applyFill="1" applyAlignment="1">
      <alignment vertical="center" wrapText="1"/>
    </xf>
    <xf numFmtId="0" fontId="0" fillId="2" borderId="0" xfId="0" applyFill="1" applyAlignment="1">
      <alignment vertical="center"/>
    </xf>
    <xf numFmtId="38" fontId="0" fillId="0" borderId="0" xfId="0" applyNumberFormat="1" applyAlignment="1">
      <alignment vertical="center"/>
    </xf>
    <xf numFmtId="38" fontId="0" fillId="0" borderId="0" xfId="2" applyNumberFormat="1" applyFont="1" applyAlignment="1">
      <alignment vertical="center"/>
    </xf>
    <xf numFmtId="38" fontId="18" fillId="0" borderId="0" xfId="2" applyNumberFormat="1" applyFont="1" applyAlignment="1">
      <alignment vertical="center"/>
    </xf>
    <xf numFmtId="166" fontId="0" fillId="0" borderId="0" xfId="4" applyNumberFormat="1" applyFont="1" applyAlignment="1">
      <alignment vertical="center"/>
    </xf>
    <xf numFmtId="166" fontId="0" fillId="0" borderId="0" xfId="0" applyNumberFormat="1" applyAlignment="1">
      <alignment vertical="center"/>
    </xf>
    <xf numFmtId="38" fontId="19" fillId="0" borderId="0" xfId="0" applyNumberFormat="1" applyFont="1"/>
    <xf numFmtId="38" fontId="20" fillId="0" borderId="0" xfId="0" applyNumberFormat="1" applyFont="1"/>
    <xf numFmtId="38" fontId="21" fillId="0" borderId="0" xfId="0" applyNumberFormat="1" applyFont="1"/>
    <xf numFmtId="38" fontId="22" fillId="0" borderId="0" xfId="0" applyNumberFormat="1" applyFont="1"/>
    <xf numFmtId="38" fontId="23" fillId="0" borderId="0" xfId="0" applyNumberFormat="1" applyFont="1"/>
    <xf numFmtId="38" fontId="9" fillId="0" borderId="0" xfId="2" applyNumberFormat="1" applyFont="1"/>
    <xf numFmtId="38" fontId="24" fillId="0" borderId="0" xfId="0" applyNumberFormat="1" applyFont="1"/>
    <xf numFmtId="10" fontId="9" fillId="0" borderId="0" xfId="4" applyNumberFormat="1" applyFont="1"/>
    <xf numFmtId="38" fontId="14" fillId="0" borderId="0" xfId="0" applyNumberFormat="1" applyFont="1" applyAlignment="1">
      <alignment wrapText="1"/>
    </xf>
    <xf numFmtId="166" fontId="9" fillId="0" borderId="0" xfId="4" applyNumberFormat="1" applyFont="1"/>
    <xf numFmtId="38" fontId="7" fillId="0" borderId="0" xfId="0" applyNumberFormat="1" applyFont="1" applyAlignment="1">
      <alignment horizontal="right"/>
    </xf>
    <xf numFmtId="38" fontId="15" fillId="0" borderId="0" xfId="0" applyNumberFormat="1" applyFont="1"/>
    <xf numFmtId="38" fontId="25" fillId="0" borderId="0" xfId="0" applyNumberFormat="1" applyFont="1" applyAlignment="1">
      <alignment horizontal="right" vertical="top" wrapText="1"/>
    </xf>
    <xf numFmtId="38" fontId="21" fillId="0" borderId="0" xfId="0" applyNumberFormat="1" applyFont="1" applyAlignment="1">
      <alignment horizontal="right" indent="1"/>
    </xf>
    <xf numFmtId="38" fontId="9" fillId="0" borderId="0" xfId="4" applyNumberFormat="1" applyFont="1"/>
    <xf numFmtId="49" fontId="9" fillId="0" borderId="0" xfId="0" applyNumberFormat="1" applyFont="1" applyAlignment="1">
      <alignment wrapText="1"/>
    </xf>
    <xf numFmtId="167" fontId="9" fillId="0" borderId="0" xfId="0" applyNumberFormat="1" applyFont="1"/>
    <xf numFmtId="0" fontId="16" fillId="0" borderId="0" xfId="0" applyFont="1"/>
    <xf numFmtId="166" fontId="9" fillId="0" borderId="0" xfId="6" applyNumberFormat="1" applyFont="1"/>
    <xf numFmtId="38" fontId="15" fillId="0" borderId="0" xfId="0" applyNumberFormat="1" applyFont="1" applyAlignment="1">
      <alignment vertical="center" wrapText="1"/>
    </xf>
    <xf numFmtId="38" fontId="25" fillId="0" borderId="0" xfId="0" applyNumberFormat="1" applyFont="1" applyAlignment="1">
      <alignment vertical="center" wrapText="1"/>
    </xf>
    <xf numFmtId="38" fontId="7" fillId="0" borderId="0" xfId="0" applyNumberFormat="1" applyFont="1" applyAlignment="1">
      <alignment horizontal="right" vertical="center" wrapText="1"/>
    </xf>
    <xf numFmtId="38" fontId="9" fillId="2" borderId="0" xfId="0" applyNumberFormat="1" applyFont="1" applyFill="1" applyAlignment="1">
      <alignment horizontal="left" vertical="center" wrapText="1"/>
    </xf>
    <xf numFmtId="38" fontId="7" fillId="0" borderId="0" xfId="0" applyNumberFormat="1" applyFont="1" applyAlignment="1">
      <alignment horizontal="right" wrapText="1"/>
    </xf>
    <xf numFmtId="38" fontId="16" fillId="2" borderId="0" xfId="0" applyNumberFormat="1" applyFont="1" applyFill="1" applyAlignment="1">
      <alignment wrapText="1"/>
    </xf>
    <xf numFmtId="38" fontId="16" fillId="0" borderId="0" xfId="0" applyNumberFormat="1" applyFont="1" applyAlignment="1">
      <alignment wrapText="1"/>
    </xf>
    <xf numFmtId="38" fontId="9" fillId="0" borderId="0" xfId="6" applyNumberFormat="1" applyFont="1" applyAlignment="1">
      <alignment wrapText="1"/>
    </xf>
    <xf numFmtId="38" fontId="7" fillId="0" borderId="0" xfId="0" applyNumberFormat="1" applyFont="1" applyAlignment="1">
      <alignment vertical="center" wrapText="1"/>
    </xf>
    <xf numFmtId="38" fontId="7" fillId="0" borderId="0" xfId="0" applyNumberFormat="1" applyFont="1" applyAlignment="1">
      <alignment horizontal="center" vertical="center" wrapText="1"/>
    </xf>
    <xf numFmtId="38" fontId="26" fillId="0" borderId="0" xfId="0" applyNumberFormat="1" applyFont="1"/>
    <xf numFmtId="38" fontId="27" fillId="0" borderId="0" xfId="0" applyNumberFormat="1" applyFont="1"/>
    <xf numFmtId="3" fontId="0" fillId="0" borderId="0" xfId="0" applyNumberFormat="1"/>
    <xf numFmtId="38" fontId="0" fillId="0" borderId="0" xfId="0" applyNumberFormat="1"/>
    <xf numFmtId="38" fontId="10" fillId="0" borderId="0" xfId="0" applyNumberFormat="1" applyFont="1"/>
    <xf numFmtId="38" fontId="9" fillId="0" borderId="0" xfId="0" applyNumberFormat="1" applyFont="1" applyAlignment="1">
      <alignment horizontal="center" wrapText="1"/>
    </xf>
    <xf numFmtId="38" fontId="9" fillId="0" borderId="0" xfId="0" applyNumberFormat="1" applyFont="1" applyAlignment="1">
      <alignment horizontal="center" vertical="center" wrapText="1"/>
    </xf>
    <xf numFmtId="38" fontId="9" fillId="2" borderId="0" xfId="0" applyNumberFormat="1" applyFont="1" applyFill="1" applyAlignment="1">
      <alignment vertical="center"/>
    </xf>
    <xf numFmtId="38" fontId="9" fillId="0" borderId="0" xfId="0" applyNumberFormat="1" applyFont="1" applyAlignment="1">
      <alignment horizontal="center"/>
    </xf>
    <xf numFmtId="38" fontId="9" fillId="0" borderId="0" xfId="6" applyNumberFormat="1" applyFont="1" applyAlignment="1">
      <alignment horizontal="center"/>
    </xf>
    <xf numFmtId="38" fontId="25" fillId="0" borderId="0" xfId="0" applyNumberFormat="1" applyFont="1" applyAlignment="1">
      <alignment vertical="top" wrapText="1"/>
    </xf>
    <xf numFmtId="38" fontId="15" fillId="0" borderId="0" xfId="2" applyNumberFormat="1" applyFont="1"/>
    <xf numFmtId="38" fontId="9" fillId="0" borderId="0" xfId="0" applyNumberFormat="1" applyFont="1" applyAlignment="1">
      <alignment vertical="center"/>
    </xf>
    <xf numFmtId="165" fontId="9" fillId="0" borderId="0" xfId="2" applyNumberFormat="1" applyFont="1"/>
    <xf numFmtId="165" fontId="15" fillId="0" borderId="0" xfId="2" applyNumberFormat="1" applyFont="1" applyAlignment="1">
      <alignment horizontal="right" vertical="top" wrapText="1"/>
    </xf>
    <xf numFmtId="165" fontId="7" fillId="0" borderId="0" xfId="2" applyNumberFormat="1" applyFont="1" applyAlignment="1">
      <alignment horizontal="right" indent="1"/>
    </xf>
    <xf numFmtId="0" fontId="21" fillId="0" borderId="0" xfId="0" applyFont="1"/>
    <xf numFmtId="0" fontId="19" fillId="0" borderId="0" xfId="0" applyFont="1"/>
    <xf numFmtId="3" fontId="19" fillId="0" borderId="0" xfId="0" applyNumberFormat="1" applyFont="1"/>
    <xf numFmtId="0" fontId="20" fillId="0" borderId="0" xfId="0" applyFont="1"/>
    <xf numFmtId="3" fontId="21" fillId="0" borderId="0" xfId="0" applyNumberFormat="1" applyFont="1"/>
    <xf numFmtId="0" fontId="22" fillId="0" borderId="0" xfId="0" applyFont="1"/>
    <xf numFmtId="0" fontId="23" fillId="0" borderId="0" xfId="0" applyFont="1"/>
    <xf numFmtId="3" fontId="23" fillId="0" borderId="0" xfId="0" applyNumberFormat="1" applyFont="1"/>
    <xf numFmtId="165" fontId="7" fillId="0" borderId="0" xfId="2" applyNumberFormat="1" applyFont="1" applyAlignment="1">
      <alignment horizontal="right" vertical="top" wrapText="1"/>
    </xf>
    <xf numFmtId="165" fontId="15" fillId="0" borderId="0" xfId="2" applyNumberFormat="1" applyFont="1" applyAlignment="1">
      <alignment vertical="center" wrapText="1"/>
    </xf>
    <xf numFmtId="165" fontId="25" fillId="0" borderId="0" xfId="2" applyNumberFormat="1" applyFont="1" applyAlignment="1">
      <alignment horizontal="right" vertical="top" wrapText="1"/>
    </xf>
    <xf numFmtId="6" fontId="9" fillId="0" borderId="0" xfId="0" applyNumberFormat="1" applyFont="1"/>
    <xf numFmtId="0" fontId="9" fillId="0" borderId="0" xfId="0" applyFont="1" applyAlignment="1">
      <alignment wrapText="1"/>
    </xf>
    <xf numFmtId="10" fontId="9" fillId="0" borderId="0" xfId="0" applyNumberFormat="1" applyFont="1"/>
    <xf numFmtId="0" fontId="3" fillId="12" borderId="7" xfId="0" applyFont="1" applyFill="1" applyBorder="1" applyAlignment="1">
      <alignment horizontal="center" vertical="center"/>
    </xf>
    <xf numFmtId="0" fontId="3" fillId="13" borderId="7" xfId="0" applyFont="1" applyFill="1" applyBorder="1" applyAlignment="1">
      <alignment horizontal="center" vertical="center" wrapText="1"/>
    </xf>
    <xf numFmtId="0" fontId="6" fillId="14" borderId="7" xfId="0" applyFont="1" applyFill="1" applyBorder="1" applyAlignment="1">
      <alignment horizontal="center" vertical="center" wrapText="1"/>
    </xf>
    <xf numFmtId="0" fontId="0" fillId="0" borderId="7" xfId="0" applyBorder="1" applyAlignment="1">
      <alignment wrapText="1"/>
    </xf>
    <xf numFmtId="0" fontId="0" fillId="0" borderId="8" xfId="0" applyBorder="1"/>
    <xf numFmtId="0" fontId="0" fillId="0" borderId="7" xfId="0" applyBorder="1"/>
    <xf numFmtId="0" fontId="0" fillId="0" borderId="8" xfId="0" applyBorder="1" applyAlignment="1">
      <alignment horizontal="left"/>
    </xf>
    <xf numFmtId="0" fontId="0" fillId="0" borderId="7" xfId="0" applyBorder="1" applyAlignment="1">
      <alignment horizontal="left"/>
    </xf>
    <xf numFmtId="0" fontId="0" fillId="0" borderId="1" xfId="0" applyBorder="1" applyAlignment="1">
      <alignment horizontal="left"/>
    </xf>
    <xf numFmtId="0" fontId="0" fillId="0" borderId="0" xfId="0" applyAlignment="1">
      <alignment horizontal="left"/>
    </xf>
    <xf numFmtId="0" fontId="0" fillId="0" borderId="8" xfId="0" applyBorder="1" applyAlignment="1">
      <alignment wrapText="1"/>
    </xf>
    <xf numFmtId="0" fontId="2" fillId="0" borderId="7" xfId="1" applyBorder="1" applyAlignment="1">
      <alignment wrapText="1"/>
    </xf>
    <xf numFmtId="0" fontId="2" fillId="0" borderId="2" xfId="1" applyBorder="1"/>
    <xf numFmtId="0" fontId="2" fillId="0" borderId="7" xfId="1" applyBorder="1"/>
    <xf numFmtId="0" fontId="2" fillId="0" borderId="8" xfId="1" applyBorder="1"/>
    <xf numFmtId="0" fontId="2" fillId="0" borderId="1" xfId="1" applyBorder="1"/>
    <xf numFmtId="0" fontId="0" fillId="0" borderId="1" xfId="0" applyBorder="1"/>
    <xf numFmtId="0" fontId="2" fillId="0" borderId="2" xfId="1" applyBorder="1" applyAlignment="1">
      <alignment wrapText="1"/>
    </xf>
    <xf numFmtId="38" fontId="9" fillId="0" borderId="0" xfId="0" applyNumberFormat="1" applyFont="1" applyAlignment="1">
      <alignment vertical="center" wrapText="1"/>
    </xf>
    <xf numFmtId="38" fontId="0" fillId="0" borderId="0" xfId="0" applyNumberFormat="1" applyAlignment="1">
      <alignment wrapText="1"/>
    </xf>
    <xf numFmtId="166" fontId="0" fillId="0" borderId="0" xfId="4" applyNumberFormat="1" applyFont="1"/>
    <xf numFmtId="164" fontId="7" fillId="0" borderId="0" xfId="5" applyNumberFormat="1" applyFont="1"/>
    <xf numFmtId="164" fontId="7" fillId="0" borderId="0" xfId="5" applyNumberFormat="1" applyFont="1" applyAlignment="1">
      <alignment vertical="center" wrapText="1"/>
    </xf>
    <xf numFmtId="3" fontId="9" fillId="0" borderId="0" xfId="2" applyNumberFormat="1" applyFont="1"/>
    <xf numFmtId="3" fontId="0" fillId="0" borderId="0" xfId="0" applyNumberFormat="1" applyAlignment="1">
      <alignment vertical="center"/>
    </xf>
    <xf numFmtId="6" fontId="0" fillId="0" borderId="0" xfId="0" applyNumberFormat="1" applyAlignment="1">
      <alignment vertical="center"/>
    </xf>
    <xf numFmtId="3" fontId="9" fillId="0" borderId="0" xfId="4" applyNumberFormat="1" applyFont="1"/>
    <xf numFmtId="9" fontId="9" fillId="0" borderId="0" xfId="4" applyFont="1"/>
    <xf numFmtId="0" fontId="6" fillId="7" borderId="0" xfId="0" applyFont="1" applyFill="1" applyAlignment="1">
      <alignment horizontal="center" vertical="center" wrapText="1"/>
    </xf>
    <xf numFmtId="0" fontId="6" fillId="8" borderId="0" xfId="0" applyFont="1" applyFill="1" applyAlignment="1">
      <alignment horizontal="center" vertical="center" wrapText="1"/>
    </xf>
    <xf numFmtId="0" fontId="6" fillId="15" borderId="0" xfId="0" applyFont="1" applyFill="1" applyAlignment="1">
      <alignment horizontal="center" vertical="center" wrapText="1"/>
    </xf>
    <xf numFmtId="0" fontId="6" fillId="16" borderId="0" xfId="0" applyFont="1" applyFill="1" applyAlignment="1">
      <alignment horizontal="center" vertical="center" wrapText="1"/>
    </xf>
    <xf numFmtId="0" fontId="6" fillId="17" borderId="0" xfId="0" applyFont="1" applyFill="1" applyAlignment="1">
      <alignment horizontal="center" vertical="center" wrapText="1"/>
    </xf>
    <xf numFmtId="0" fontId="6" fillId="18" borderId="0" xfId="0" applyFont="1" applyFill="1" applyAlignment="1">
      <alignment horizontal="center" vertical="center" wrapText="1"/>
    </xf>
    <xf numFmtId="49" fontId="6" fillId="19" borderId="0" xfId="0" applyNumberFormat="1" applyFont="1" applyFill="1" applyAlignment="1">
      <alignment horizontal="center" vertical="center" wrapText="1"/>
    </xf>
    <xf numFmtId="6" fontId="0" fillId="0" borderId="2" xfId="0" applyNumberFormat="1" applyBorder="1"/>
    <xf numFmtId="0" fontId="0" fillId="0" borderId="14" xfId="0" quotePrefix="1" applyBorder="1"/>
    <xf numFmtId="0" fontId="0" fillId="0" borderId="0" xfId="0" quotePrefix="1"/>
    <xf numFmtId="9" fontId="0" fillId="0" borderId="0" xfId="4" applyFont="1"/>
    <xf numFmtId="6" fontId="0" fillId="0" borderId="0" xfId="0" quotePrefix="1" applyNumberFormat="1"/>
    <xf numFmtId="0" fontId="0" fillId="0" borderId="14" xfId="0" quotePrefix="1" applyBorder="1" applyAlignment="1">
      <alignment horizontal="left"/>
    </xf>
    <xf numFmtId="0" fontId="0" fillId="0" borderId="0" xfId="0" quotePrefix="1" applyAlignment="1">
      <alignment horizontal="left"/>
    </xf>
    <xf numFmtId="6" fontId="0" fillId="0" borderId="0" xfId="0" applyNumberFormat="1"/>
    <xf numFmtId="0" fontId="35" fillId="0" borderId="0" xfId="0" applyFont="1" applyAlignment="1">
      <alignment wrapText="1"/>
    </xf>
    <xf numFmtId="3" fontId="35" fillId="0" borderId="0" xfId="0" applyNumberFormat="1" applyFont="1"/>
    <xf numFmtId="0" fontId="36" fillId="0" borderId="0" xfId="0" applyFont="1" applyAlignment="1">
      <alignment wrapText="1"/>
    </xf>
    <xf numFmtId="0" fontId="36" fillId="0" borderId="0" xfId="0" applyFont="1"/>
    <xf numFmtId="10" fontId="0" fillId="0" borderId="0" xfId="0" applyNumberFormat="1"/>
    <xf numFmtId="10" fontId="0" fillId="0" borderId="2" xfId="0" applyNumberFormat="1" applyBorder="1"/>
    <xf numFmtId="0" fontId="6" fillId="0" borderId="0" xfId="0" applyFont="1" applyAlignment="1">
      <alignment horizontal="center" vertical="center" wrapText="1"/>
    </xf>
    <xf numFmtId="0" fontId="1" fillId="0" borderId="0" xfId="0" applyFont="1" applyAlignment="1">
      <alignment vertical="center"/>
    </xf>
    <xf numFmtId="0" fontId="1" fillId="3" borderId="2" xfId="0" applyFont="1" applyFill="1" applyBorder="1" applyAlignment="1">
      <alignment horizontal="center" vertical="center"/>
    </xf>
    <xf numFmtId="0" fontId="0" fillId="0" borderId="1" xfId="0" applyBorder="1" applyAlignment="1">
      <alignment vertical="center"/>
    </xf>
    <xf numFmtId="0" fontId="0" fillId="0" borderId="2" xfId="0" applyBorder="1" applyAlignment="1">
      <alignment vertical="center" wrapText="1"/>
    </xf>
    <xf numFmtId="0" fontId="0" fillId="0" borderId="2" xfId="0" applyBorder="1" applyAlignment="1">
      <alignment vertical="center"/>
    </xf>
    <xf numFmtId="6" fontId="0" fillId="0" borderId="2" xfId="0" applyNumberFormat="1" applyBorder="1" applyAlignment="1">
      <alignment vertical="center"/>
    </xf>
    <xf numFmtId="0" fontId="0" fillId="0" borderId="2" xfId="0" applyBorder="1" applyAlignment="1">
      <alignment horizontal="left" vertical="center"/>
    </xf>
    <xf numFmtId="0" fontId="0" fillId="0" borderId="0" xfId="0" applyAlignment="1">
      <alignment horizontal="left" vertical="center"/>
    </xf>
    <xf numFmtId="0" fontId="34" fillId="0" borderId="0" xfId="0" applyFont="1" applyAlignment="1">
      <alignment vertical="center"/>
    </xf>
    <xf numFmtId="168" fontId="0" fillId="0" borderId="0" xfId="0" applyNumberFormat="1" applyAlignment="1">
      <alignment horizontal="right" vertical="center"/>
    </xf>
    <xf numFmtId="168" fontId="0" fillId="0" borderId="0" xfId="0" applyNumberFormat="1" applyAlignment="1">
      <alignment vertical="center"/>
    </xf>
    <xf numFmtId="10" fontId="0" fillId="0" borderId="0" xfId="0" applyNumberFormat="1" applyAlignment="1">
      <alignment vertical="center"/>
    </xf>
    <xf numFmtId="0" fontId="0" fillId="0" borderId="6" xfId="0" applyBorder="1" applyAlignment="1">
      <alignment horizontal="left" vertical="center"/>
    </xf>
    <xf numFmtId="0" fontId="0" fillId="0" borderId="15" xfId="0" applyBorder="1"/>
    <xf numFmtId="0" fontId="2" fillId="0" borderId="0" xfId="1"/>
    <xf numFmtId="0" fontId="2" fillId="0" borderId="13" xfId="1" applyBorder="1"/>
    <xf numFmtId="0" fontId="0" fillId="0" borderId="13" xfId="0" applyBorder="1" applyAlignment="1">
      <alignment horizontal="left"/>
    </xf>
    <xf numFmtId="0" fontId="2" fillId="0" borderId="17" xfId="1" applyBorder="1" applyAlignment="1">
      <alignment horizontal="center"/>
    </xf>
    <xf numFmtId="0" fontId="0" fillId="0" borderId="18" xfId="0" applyBorder="1"/>
    <xf numFmtId="0" fontId="0" fillId="0" borderId="17" xfId="0" applyBorder="1"/>
    <xf numFmtId="38" fontId="9" fillId="0" borderId="0" xfId="0" quotePrefix="1" applyNumberFormat="1" applyFont="1"/>
    <xf numFmtId="0" fontId="2" fillId="0" borderId="8" xfId="1" applyBorder="1" applyAlignment="1">
      <alignment horizontal="left" vertical="center"/>
    </xf>
    <xf numFmtId="0" fontId="0" fillId="28" borderId="2" xfId="0" applyFill="1" applyBorder="1"/>
    <xf numFmtId="0" fontId="0" fillId="28" borderId="1" xfId="0" applyFill="1" applyBorder="1"/>
    <xf numFmtId="0" fontId="4" fillId="28" borderId="2" xfId="0" applyFont="1" applyFill="1" applyBorder="1"/>
    <xf numFmtId="0" fontId="4" fillId="28" borderId="1" xfId="1" applyFont="1" applyFill="1" applyBorder="1"/>
    <xf numFmtId="0" fontId="4" fillId="28" borderId="2" xfId="1" applyFont="1" applyFill="1" applyBorder="1" applyAlignment="1">
      <alignment vertical="center" wrapText="1"/>
    </xf>
    <xf numFmtId="168" fontId="9" fillId="0" borderId="0" xfId="0" applyNumberFormat="1" applyFont="1" applyAlignment="1">
      <alignment vertical="center"/>
    </xf>
    <xf numFmtId="164" fontId="0" fillId="0" borderId="0" xfId="0" applyNumberFormat="1" applyAlignment="1">
      <alignment vertical="center"/>
    </xf>
    <xf numFmtId="168" fontId="9" fillId="0" borderId="0" xfId="0" applyNumberFormat="1" applyFont="1" applyAlignment="1">
      <alignment horizontal="right" vertical="center"/>
    </xf>
    <xf numFmtId="169" fontId="0" fillId="0" borderId="0" xfId="0" applyNumberFormat="1" applyAlignment="1">
      <alignment vertical="center"/>
    </xf>
    <xf numFmtId="166" fontId="9" fillId="0" borderId="0" xfId="4" applyNumberFormat="1" applyFont="1" applyAlignment="1">
      <alignment wrapText="1"/>
    </xf>
    <xf numFmtId="0" fontId="37" fillId="0" borderId="0" xfId="0" applyFont="1" applyAlignment="1">
      <alignment wrapText="1"/>
    </xf>
    <xf numFmtId="38" fontId="9" fillId="0" borderId="0" xfId="3" applyNumberFormat="1" applyFont="1"/>
    <xf numFmtId="40" fontId="9" fillId="0" borderId="0" xfId="0" applyNumberFormat="1" applyFont="1"/>
    <xf numFmtId="3" fontId="15" fillId="0" borderId="0" xfId="10" applyNumberFormat="1" applyFont="1"/>
    <xf numFmtId="3" fontId="7" fillId="0" borderId="0" xfId="0" applyNumberFormat="1" applyFont="1" applyAlignment="1">
      <alignment horizontal="right" vertical="top"/>
    </xf>
    <xf numFmtId="9" fontId="0" fillId="0" borderId="0" xfId="4" applyFont="1" applyAlignment="1">
      <alignment vertical="center"/>
    </xf>
    <xf numFmtId="0" fontId="38" fillId="0" borderId="0" xfId="0" applyFont="1" applyAlignment="1">
      <alignment vertical="center" wrapText="1"/>
    </xf>
    <xf numFmtId="167" fontId="38" fillId="0" borderId="0" xfId="0" applyNumberFormat="1" applyFont="1" applyAlignment="1">
      <alignment vertical="center"/>
    </xf>
    <xf numFmtId="164" fontId="38" fillId="0" borderId="0" xfId="0" applyNumberFormat="1" applyFont="1" applyAlignment="1">
      <alignment vertical="center"/>
    </xf>
    <xf numFmtId="3" fontId="7" fillId="0" borderId="2" xfId="10" applyNumberFormat="1" applyFont="1" applyBorder="1"/>
    <xf numFmtId="1" fontId="9" fillId="0" borderId="0" xfId="0" applyNumberFormat="1" applyFont="1"/>
    <xf numFmtId="6" fontId="9" fillId="0" borderId="2" xfId="0" applyNumberFormat="1" applyFont="1" applyBorder="1"/>
    <xf numFmtId="3" fontId="7" fillId="0" borderId="0" xfId="0" applyNumberFormat="1" applyFont="1" applyAlignment="1">
      <alignment horizontal="right" indent="1"/>
    </xf>
    <xf numFmtId="3" fontId="15" fillId="0" borderId="2" xfId="10" applyNumberFormat="1" applyFont="1" applyBorder="1"/>
    <xf numFmtId="165" fontId="9" fillId="0" borderId="2" xfId="0" applyNumberFormat="1" applyFont="1" applyBorder="1"/>
    <xf numFmtId="167" fontId="0" fillId="0" borderId="0" xfId="0" applyNumberFormat="1" applyAlignment="1">
      <alignment vertical="center"/>
    </xf>
    <xf numFmtId="1" fontId="15" fillId="0" borderId="0" xfId="10" applyNumberFormat="1" applyFont="1"/>
    <xf numFmtId="0" fontId="7" fillId="0" borderId="0" xfId="0" applyFont="1"/>
    <xf numFmtId="0" fontId="7" fillId="2" borderId="0" xfId="0" applyFont="1" applyFill="1" applyAlignment="1">
      <alignment vertical="center"/>
    </xf>
    <xf numFmtId="3" fontId="13" fillId="0" borderId="0" xfId="0" applyNumberFormat="1" applyFont="1" applyAlignment="1">
      <alignment horizontal="right" vertical="top" wrapText="1"/>
    </xf>
    <xf numFmtId="170" fontId="9" fillId="0" borderId="0" xfId="0" applyNumberFormat="1" applyFont="1"/>
    <xf numFmtId="3" fontId="9" fillId="0" borderId="2" xfId="0" applyNumberFormat="1" applyFont="1" applyBorder="1"/>
    <xf numFmtId="165" fontId="9" fillId="0" borderId="2" xfId="0" applyNumberFormat="1" applyFont="1" applyBorder="1" applyAlignment="1">
      <alignment horizontal="right"/>
    </xf>
    <xf numFmtId="171" fontId="0" fillId="0" borderId="2" xfId="4" applyNumberFormat="1" applyFont="1" applyBorder="1" applyAlignment="1">
      <alignment horizontal="center" vertical="center" wrapText="1"/>
    </xf>
    <xf numFmtId="0" fontId="0" fillId="0" borderId="0" xfId="0" applyAlignment="1">
      <alignment horizontal="center" vertical="center" wrapText="1"/>
    </xf>
    <xf numFmtId="38" fontId="0" fillId="0" borderId="2" xfId="4" applyNumberFormat="1" applyFont="1" applyBorder="1" applyAlignment="1">
      <alignment horizontal="center" vertical="center" wrapText="1"/>
    </xf>
    <xf numFmtId="0" fontId="41" fillId="13" borderId="4" xfId="0" applyFont="1" applyFill="1" applyBorder="1" applyAlignment="1">
      <alignment vertical="center" wrapText="1"/>
    </xf>
    <xf numFmtId="0" fontId="43" fillId="31" borderId="4" xfId="0" applyFont="1" applyFill="1" applyBorder="1" applyAlignment="1">
      <alignment vertical="center" wrapText="1"/>
    </xf>
    <xf numFmtId="0" fontId="41" fillId="32" borderId="4" xfId="0" applyFont="1" applyFill="1" applyBorder="1" applyAlignment="1">
      <alignment vertical="center" wrapText="1"/>
    </xf>
    <xf numFmtId="171" fontId="0" fillId="0" borderId="2" xfId="4" quotePrefix="1" applyNumberFormat="1" applyFont="1" applyBorder="1" applyAlignment="1">
      <alignment horizontal="center" vertical="center" wrapText="1"/>
    </xf>
    <xf numFmtId="38" fontId="0" fillId="33" borderId="2" xfId="4" applyNumberFormat="1" applyFont="1" applyFill="1" applyBorder="1" applyAlignment="1">
      <alignment horizontal="center" vertical="center" wrapText="1"/>
    </xf>
    <xf numFmtId="171" fontId="0" fillId="33" borderId="2" xfId="4" applyNumberFormat="1" applyFont="1" applyFill="1" applyBorder="1" applyAlignment="1">
      <alignment horizontal="center" vertical="center" wrapText="1"/>
    </xf>
    <xf numFmtId="0" fontId="41" fillId="29" borderId="4" xfId="0" applyFont="1" applyFill="1" applyBorder="1" applyAlignment="1">
      <alignment vertical="center" wrapText="1"/>
    </xf>
    <xf numFmtId="0" fontId="41" fillId="29" borderId="2" xfId="0" applyFont="1" applyFill="1" applyBorder="1" applyAlignment="1">
      <alignment vertical="center" wrapText="1"/>
    </xf>
    <xf numFmtId="0" fontId="40" fillId="30" borderId="4" xfId="0" applyFont="1" applyFill="1" applyBorder="1" applyAlignment="1">
      <alignment horizontal="left" vertical="center" wrapText="1"/>
    </xf>
    <xf numFmtId="0" fontId="40" fillId="30" borderId="4" xfId="0" applyFont="1" applyFill="1" applyBorder="1" applyAlignment="1">
      <alignment vertical="center" wrapText="1"/>
    </xf>
    <xf numFmtId="0" fontId="42" fillId="30" borderId="4" xfId="0" applyFont="1" applyFill="1" applyBorder="1" applyAlignment="1">
      <alignment vertical="center" wrapText="1"/>
    </xf>
    <xf numFmtId="0" fontId="0" fillId="2" borderId="2" xfId="0" applyFill="1" applyBorder="1" applyAlignment="1">
      <alignment horizontal="center" vertical="center" wrapText="1"/>
    </xf>
    <xf numFmtId="0" fontId="41" fillId="29" borderId="19" xfId="0" applyFont="1" applyFill="1" applyBorder="1" applyAlignment="1">
      <alignment vertical="center" wrapText="1"/>
    </xf>
    <xf numFmtId="168" fontId="0" fillId="0" borderId="0" xfId="0" applyNumberFormat="1"/>
    <xf numFmtId="168" fontId="4" fillId="0" borderId="0" xfId="0" applyNumberFormat="1" applyFont="1"/>
    <xf numFmtId="0" fontId="9" fillId="0" borderId="0" xfId="4" applyNumberFormat="1" applyFont="1"/>
    <xf numFmtId="0" fontId="0" fillId="0" borderId="0" xfId="0" applyAlignment="1">
      <alignment horizontal="center"/>
    </xf>
    <xf numFmtId="38" fontId="0" fillId="0" borderId="0" xfId="2" applyNumberFormat="1" applyFont="1" applyAlignment="1">
      <alignment horizontal="center" vertical="center"/>
    </xf>
    <xf numFmtId="38" fontId="0" fillId="0" borderId="0" xfId="0" applyNumberFormat="1" applyAlignment="1">
      <alignment horizontal="center"/>
    </xf>
    <xf numFmtId="38" fontId="0" fillId="0" borderId="0" xfId="4" applyNumberFormat="1" applyFont="1" applyBorder="1" applyAlignment="1">
      <alignment horizontal="center" vertical="center" wrapText="1"/>
    </xf>
    <xf numFmtId="171" fontId="0" fillId="0" borderId="0" xfId="4" applyNumberFormat="1" applyFont="1" applyBorder="1" applyAlignment="1">
      <alignment horizontal="center" vertical="center" wrapText="1"/>
    </xf>
    <xf numFmtId="0" fontId="0" fillId="2" borderId="9" xfId="0" applyFill="1" applyBorder="1" applyAlignment="1">
      <alignment horizontal="center"/>
    </xf>
    <xf numFmtId="0" fontId="0" fillId="2" borderId="20" xfId="0" applyFill="1" applyBorder="1" applyAlignment="1">
      <alignment horizontal="center"/>
    </xf>
    <xf numFmtId="0" fontId="0" fillId="2" borderId="10" xfId="0" applyFill="1" applyBorder="1" applyAlignment="1">
      <alignment horizontal="center"/>
    </xf>
    <xf numFmtId="0" fontId="0" fillId="2" borderId="6" xfId="0" applyFill="1" applyBorder="1" applyAlignment="1">
      <alignment horizontal="center" vertical="center" wrapText="1"/>
    </xf>
    <xf numFmtId="172" fontId="0" fillId="0" borderId="0" xfId="0" applyNumberFormat="1" applyAlignment="1">
      <alignment horizontal="center" vertical="center" wrapText="1"/>
    </xf>
    <xf numFmtId="0" fontId="1" fillId="0" borderId="0" xfId="0" applyFont="1" applyAlignment="1">
      <alignment vertical="center" wrapText="1"/>
    </xf>
    <xf numFmtId="0" fontId="0" fillId="2" borderId="21"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17" xfId="0" applyFill="1" applyBorder="1" applyAlignment="1">
      <alignment horizontal="center" vertical="center" wrapText="1"/>
    </xf>
    <xf numFmtId="0" fontId="0" fillId="0" borderId="0" xfId="0" applyAlignment="1">
      <alignment horizontal="center" vertical="center"/>
    </xf>
    <xf numFmtId="0" fontId="0" fillId="34" borderId="0" xfId="0" applyFill="1"/>
    <xf numFmtId="0" fontId="0" fillId="34" borderId="0" xfId="0" applyFill="1" applyAlignment="1">
      <alignment horizontal="center"/>
    </xf>
    <xf numFmtId="0" fontId="48" fillId="2" borderId="0" xfId="0" applyFont="1" applyFill="1" applyAlignment="1">
      <alignment horizontal="left" vertical="center"/>
    </xf>
    <xf numFmtId="171" fontId="0" fillId="0" borderId="0" xfId="0" applyNumberFormat="1" applyAlignment="1">
      <alignment horizontal="center" vertical="center" wrapText="1"/>
    </xf>
    <xf numFmtId="9" fontId="16" fillId="0" borderId="0" xfId="4" applyFont="1"/>
    <xf numFmtId="9" fontId="0" fillId="0" borderId="0" xfId="4" applyFont="1" applyAlignment="1">
      <alignment horizontal="center" vertical="center" wrapText="1"/>
    </xf>
    <xf numFmtId="9" fontId="40" fillId="0" borderId="0" xfId="4" applyFont="1" applyBorder="1" applyAlignment="1">
      <alignment horizontal="center" vertical="center" wrapText="1"/>
    </xf>
    <xf numFmtId="9" fontId="1" fillId="0" borderId="0" xfId="4" applyFont="1" applyAlignment="1">
      <alignment vertical="center" wrapText="1"/>
    </xf>
    <xf numFmtId="38" fontId="13" fillId="0" borderId="0" xfId="0" applyNumberFormat="1" applyFont="1"/>
    <xf numFmtId="9" fontId="21" fillId="0" borderId="0" xfId="0" applyNumberFormat="1" applyFont="1"/>
    <xf numFmtId="0" fontId="4" fillId="0" borderId="0" xfId="0" applyFont="1"/>
    <xf numFmtId="0" fontId="4" fillId="0" borderId="9" xfId="0" applyFont="1" applyBorder="1"/>
    <xf numFmtId="9" fontId="0" fillId="0" borderId="2" xfId="4" applyFont="1" applyBorder="1" applyAlignment="1">
      <alignment horizontal="center" vertical="center" wrapText="1"/>
    </xf>
    <xf numFmtId="2" fontId="0" fillId="0" borderId="0" xfId="4" applyNumberFormat="1" applyFont="1" applyAlignment="1">
      <alignment horizontal="center" vertical="center" wrapText="1"/>
    </xf>
    <xf numFmtId="0" fontId="41" fillId="35" borderId="9" xfId="0" applyFont="1" applyFill="1" applyBorder="1" applyAlignment="1">
      <alignment horizontal="left" vertical="center" wrapText="1"/>
    </xf>
    <xf numFmtId="0" fontId="41" fillId="35" borderId="5" xfId="0" applyFont="1" applyFill="1" applyBorder="1" applyAlignment="1">
      <alignment horizontal="left" vertical="center" wrapText="1"/>
    </xf>
    <xf numFmtId="38" fontId="0" fillId="0" borderId="6" xfId="0" applyNumberFormat="1" applyBorder="1" applyAlignment="1">
      <alignment horizontal="center" vertical="center" wrapText="1"/>
    </xf>
    <xf numFmtId="38" fontId="0" fillId="0" borderId="20" xfId="0" applyNumberFormat="1" applyBorder="1" applyAlignment="1">
      <alignment horizontal="center" vertical="center" wrapText="1"/>
    </xf>
    <xf numFmtId="9" fontId="13" fillId="0" borderId="0" xfId="0" applyNumberFormat="1" applyFont="1"/>
    <xf numFmtId="10" fontId="13" fillId="0" borderId="0" xfId="0" applyNumberFormat="1" applyFont="1"/>
    <xf numFmtId="6" fontId="49" fillId="0" borderId="2" xfId="0" applyNumberFormat="1" applyFont="1" applyBorder="1"/>
    <xf numFmtId="6" fontId="49" fillId="0" borderId="6" xfId="0" applyNumberFormat="1" applyFont="1" applyBorder="1"/>
    <xf numFmtId="6" fontId="49" fillId="0" borderId="1" xfId="0" applyNumberFormat="1" applyFont="1" applyBorder="1"/>
    <xf numFmtId="6" fontId="49" fillId="0" borderId="20" xfId="0" applyNumberFormat="1" applyFont="1" applyBorder="1"/>
    <xf numFmtId="0" fontId="50" fillId="0" borderId="0" xfId="0" applyFont="1"/>
    <xf numFmtId="167" fontId="0" fillId="0" borderId="0" xfId="4" applyNumberFormat="1" applyFont="1" applyAlignment="1">
      <alignment horizontal="center" vertical="center" wrapText="1"/>
    </xf>
    <xf numFmtId="38" fontId="21" fillId="2" borderId="0" xfId="0" applyNumberFormat="1" applyFont="1" applyFill="1" applyAlignment="1">
      <alignment horizontal="center" vertical="center"/>
    </xf>
    <xf numFmtId="166" fontId="0" fillId="0" borderId="6" xfId="4" applyNumberFormat="1" applyFont="1" applyBorder="1" applyAlignment="1">
      <alignment horizontal="center" vertical="center" wrapText="1"/>
    </xf>
    <xf numFmtId="166" fontId="0" fillId="0" borderId="20" xfId="4" applyNumberFormat="1" applyFont="1" applyBorder="1" applyAlignment="1">
      <alignment horizontal="center" vertical="center" wrapText="1"/>
    </xf>
    <xf numFmtId="10" fontId="0" fillId="0" borderId="0" xfId="4" applyNumberFormat="1" applyFont="1" applyBorder="1" applyAlignment="1">
      <alignment horizontal="center" vertical="center" wrapText="1"/>
    </xf>
    <xf numFmtId="165" fontId="0" fillId="0" borderId="0" xfId="2" applyNumberFormat="1" applyFont="1" applyAlignment="1">
      <alignment horizontal="center"/>
    </xf>
    <xf numFmtId="169" fontId="13" fillId="0" borderId="0" xfId="3" applyNumberFormat="1" applyFont="1"/>
    <xf numFmtId="0" fontId="2" fillId="0" borderId="8" xfId="1" applyBorder="1" applyAlignment="1">
      <alignment vertical="center" wrapText="1"/>
    </xf>
    <xf numFmtId="2" fontId="9" fillId="0" borderId="0" xfId="4" applyNumberFormat="1" applyFont="1"/>
    <xf numFmtId="3" fontId="7" fillId="0" borderId="0" xfId="0" applyNumberFormat="1" applyFont="1"/>
    <xf numFmtId="0" fontId="51" fillId="0" borderId="0" xfId="0" quotePrefix="1" applyFont="1"/>
    <xf numFmtId="0" fontId="52" fillId="0" borderId="0" xfId="0" quotePrefix="1" applyFont="1"/>
    <xf numFmtId="38" fontId="14" fillId="0" borderId="0" xfId="0" quotePrefix="1" applyNumberFormat="1" applyFont="1"/>
    <xf numFmtId="38" fontId="53" fillId="0" borderId="0" xfId="0" quotePrefix="1" applyNumberFormat="1" applyFont="1"/>
    <xf numFmtId="38" fontId="54" fillId="37" borderId="2" xfId="4" applyNumberFormat="1" applyFont="1" applyFill="1" applyBorder="1" applyAlignment="1">
      <alignment horizontal="center" vertical="center" wrapText="1"/>
    </xf>
    <xf numFmtId="40" fontId="4" fillId="0" borderId="0" xfId="0" applyNumberFormat="1" applyFont="1"/>
    <xf numFmtId="0" fontId="9" fillId="0" borderId="0" xfId="0" quotePrefix="1" applyFont="1"/>
    <xf numFmtId="166" fontId="0" fillId="0" borderId="0" xfId="4" quotePrefix="1" applyNumberFormat="1" applyFont="1"/>
    <xf numFmtId="10" fontId="7" fillId="0" borderId="0" xfId="4" applyNumberFormat="1" applyFont="1"/>
    <xf numFmtId="10" fontId="56" fillId="0" borderId="0" xfId="4" applyNumberFormat="1" applyFont="1"/>
    <xf numFmtId="9" fontId="14" fillId="0" borderId="0" xfId="4" applyFont="1"/>
    <xf numFmtId="0" fontId="21" fillId="0" borderId="0" xfId="4" applyNumberFormat="1" applyFont="1"/>
    <xf numFmtId="168" fontId="9" fillId="0" borderId="0" xfId="4" applyNumberFormat="1" applyFont="1"/>
    <xf numFmtId="173" fontId="9" fillId="0" borderId="0" xfId="0" applyNumberFormat="1" applyFont="1" applyAlignment="1">
      <alignment wrapText="1"/>
    </xf>
    <xf numFmtId="166" fontId="0" fillId="34" borderId="0" xfId="4" applyNumberFormat="1" applyFont="1" applyFill="1" applyAlignment="1">
      <alignment vertical="center"/>
    </xf>
    <xf numFmtId="0" fontId="0" fillId="0" borderId="0" xfId="0" applyAlignment="1">
      <alignment vertical="center" wrapText="1"/>
    </xf>
    <xf numFmtId="38" fontId="14" fillId="0" borderId="0" xfId="0" applyNumberFormat="1" applyFont="1" applyAlignment="1">
      <alignment vertical="center" wrapText="1"/>
    </xf>
    <xf numFmtId="38" fontId="9" fillId="2" borderId="0" xfId="0" applyNumberFormat="1" applyFont="1" applyFill="1" applyAlignment="1">
      <alignment horizontal="center" vertical="center" wrapText="1"/>
    </xf>
    <xf numFmtId="38" fontId="9" fillId="2" borderId="0" xfId="0" applyNumberFormat="1" applyFont="1" applyFill="1" applyAlignment="1">
      <alignment horizontal="center" vertical="center"/>
    </xf>
    <xf numFmtId="38" fontId="14" fillId="2" borderId="0" xfId="0" applyNumberFormat="1" applyFont="1" applyFill="1" applyAlignment="1">
      <alignment vertical="center" wrapText="1"/>
    </xf>
    <xf numFmtId="0" fontId="9" fillId="2" borderId="0" xfId="0" applyFont="1" applyFill="1" applyAlignment="1">
      <alignment horizontal="center" vertical="center" wrapText="1"/>
    </xf>
    <xf numFmtId="0" fontId="1" fillId="2" borderId="0" xfId="0" applyFont="1" applyFill="1" applyAlignment="1">
      <alignment horizontal="center" vertical="center"/>
    </xf>
    <xf numFmtId="38" fontId="14" fillId="2" borderId="0" xfId="0" applyNumberFormat="1" applyFont="1" applyFill="1" applyAlignment="1">
      <alignment horizontal="center" vertical="center" wrapText="1"/>
    </xf>
    <xf numFmtId="3" fontId="9" fillId="2" borderId="0" xfId="0" applyNumberFormat="1" applyFont="1" applyFill="1" applyAlignment="1">
      <alignment horizontal="center" vertical="center" wrapText="1"/>
    </xf>
    <xf numFmtId="0" fontId="9" fillId="0" borderId="0" xfId="0" quotePrefix="1" applyFont="1" applyAlignment="1">
      <alignment wrapText="1"/>
    </xf>
    <xf numFmtId="166" fontId="9" fillId="0" borderId="0" xfId="0" applyNumberFormat="1" applyFont="1"/>
    <xf numFmtId="49" fontId="9" fillId="2" borderId="0" xfId="0" applyNumberFormat="1" applyFont="1" applyFill="1" applyAlignment="1">
      <alignment horizontal="center" vertical="center" wrapText="1"/>
    </xf>
    <xf numFmtId="38" fontId="14" fillId="0" borderId="0" xfId="0" applyNumberFormat="1" applyFont="1"/>
    <xf numFmtId="175" fontId="8" fillId="0" borderId="0" xfId="3" applyNumberFormat="1" applyFont="1" applyAlignment="1">
      <alignment horizontal="left" wrapText="1"/>
    </xf>
    <xf numFmtId="169" fontId="7" fillId="0" borderId="0" xfId="3" applyNumberFormat="1" applyFont="1"/>
    <xf numFmtId="0" fontId="55" fillId="0" borderId="0" xfId="0" applyFont="1" applyAlignment="1">
      <alignment wrapText="1"/>
    </xf>
    <xf numFmtId="176" fontId="0" fillId="0" borderId="0" xfId="0" applyNumberFormat="1" applyAlignment="1">
      <alignment vertical="center"/>
    </xf>
    <xf numFmtId="0" fontId="57" fillId="0" borderId="0" xfId="0" applyFont="1" applyAlignment="1">
      <alignment wrapText="1"/>
    </xf>
    <xf numFmtId="38" fontId="0" fillId="0" borderId="2" xfId="4" applyNumberFormat="1" applyFont="1" applyFill="1" applyBorder="1" applyAlignment="1">
      <alignment horizontal="center" vertical="center" wrapText="1"/>
    </xf>
    <xf numFmtId="9" fontId="0" fillId="0" borderId="2" xfId="4" applyFont="1" applyFill="1" applyBorder="1" applyAlignment="1">
      <alignment horizontal="center" vertical="center" wrapText="1"/>
    </xf>
    <xf numFmtId="9" fontId="0" fillId="0" borderId="6" xfId="4" applyFont="1" applyFill="1" applyBorder="1" applyAlignment="1">
      <alignment horizontal="center" vertical="center" wrapText="1"/>
    </xf>
    <xf numFmtId="44" fontId="0" fillId="0" borderId="0" xfId="3" applyFont="1" applyAlignment="1">
      <alignment horizontal="center" vertical="center" wrapText="1"/>
    </xf>
    <xf numFmtId="38" fontId="0" fillId="0" borderId="2" xfId="4" quotePrefix="1" applyNumberFormat="1" applyFont="1" applyFill="1" applyBorder="1" applyAlignment="1">
      <alignment horizontal="center" vertical="center" wrapText="1"/>
    </xf>
    <xf numFmtId="44" fontId="0" fillId="0" borderId="0" xfId="3" applyFont="1" applyFill="1" applyAlignment="1">
      <alignment horizontal="center" vertical="center" wrapText="1"/>
    </xf>
    <xf numFmtId="171" fontId="0" fillId="0" borderId="2" xfId="4" quotePrefix="1" applyNumberFormat="1" applyFont="1" applyFill="1" applyBorder="1" applyAlignment="1">
      <alignment horizontal="center" vertical="center" wrapText="1"/>
    </xf>
    <xf numFmtId="9" fontId="0" fillId="0" borderId="0" xfId="4" applyFont="1" applyFill="1" applyAlignment="1">
      <alignment horizontal="center" vertical="center" wrapText="1"/>
    </xf>
    <xf numFmtId="0" fontId="1" fillId="2" borderId="17" xfId="0" applyFont="1" applyFill="1" applyBorder="1" applyAlignment="1">
      <alignment horizontal="center" vertical="center" wrapText="1"/>
    </xf>
    <xf numFmtId="171" fontId="0" fillId="0" borderId="2" xfId="4" applyNumberFormat="1" applyFont="1" applyFill="1" applyBorder="1" applyAlignment="1">
      <alignment horizontal="center" vertical="center" wrapText="1"/>
    </xf>
    <xf numFmtId="9" fontId="0" fillId="0" borderId="2" xfId="4" quotePrefix="1" applyFont="1" applyFill="1" applyBorder="1" applyAlignment="1">
      <alignment horizontal="center" vertical="center" wrapText="1"/>
    </xf>
    <xf numFmtId="0" fontId="58" fillId="0" borderId="0" xfId="0" applyFont="1" applyAlignment="1">
      <alignment vertical="center"/>
    </xf>
    <xf numFmtId="38" fontId="0" fillId="0" borderId="0" xfId="0" applyNumberFormat="1" applyAlignment="1">
      <alignment horizontal="center" vertical="center" wrapText="1"/>
    </xf>
    <xf numFmtId="8" fontId="0" fillId="0" borderId="0" xfId="0" applyNumberFormat="1" applyAlignment="1">
      <alignment horizontal="center" vertical="center" wrapText="1"/>
    </xf>
    <xf numFmtId="0" fontId="2" fillId="0" borderId="16" xfId="1" applyBorder="1" applyAlignment="1">
      <alignment horizontal="left" vertical="center" wrapText="1"/>
    </xf>
    <xf numFmtId="0" fontId="2" fillId="0" borderId="13" xfId="1" applyBorder="1" applyAlignment="1">
      <alignment horizontal="left" vertical="center" wrapText="1"/>
    </xf>
    <xf numFmtId="0" fontId="2" fillId="0" borderId="12" xfId="1" applyBorder="1" applyAlignment="1">
      <alignment horizontal="center" vertical="center"/>
    </xf>
    <xf numFmtId="0" fontId="2" fillId="0" borderId="15" xfId="1" applyBorder="1" applyAlignment="1">
      <alignment horizontal="center" vertical="center"/>
    </xf>
    <xf numFmtId="0" fontId="2" fillId="0" borderId="13" xfId="1" applyBorder="1" applyAlignment="1">
      <alignment horizontal="center" vertical="center"/>
    </xf>
    <xf numFmtId="0" fontId="0" fillId="0" borderId="0" xfId="0" applyAlignment="1">
      <alignment vertical="center" wrapText="1"/>
    </xf>
    <xf numFmtId="0" fontId="28" fillId="12" borderId="14" xfId="0" applyFont="1" applyFill="1" applyBorder="1" applyAlignment="1">
      <alignment horizontal="center"/>
    </xf>
    <xf numFmtId="0" fontId="28" fillId="12" borderId="0" xfId="0" applyFont="1" applyFill="1" applyAlignment="1">
      <alignment horizontal="center"/>
    </xf>
    <xf numFmtId="0" fontId="2" fillId="0" borderId="2" xfId="1" applyBorder="1" applyAlignment="1">
      <alignment horizontal="center" vertical="center"/>
    </xf>
    <xf numFmtId="0" fontId="2" fillId="28" borderId="1" xfId="1" applyFill="1" applyBorder="1" applyAlignment="1">
      <alignment horizontal="center" vertical="center"/>
    </xf>
    <xf numFmtId="0" fontId="2" fillId="28" borderId="2" xfId="1" applyFill="1" applyBorder="1" applyAlignment="1">
      <alignment horizontal="center" vertical="center"/>
    </xf>
    <xf numFmtId="0" fontId="28" fillId="12" borderId="4" xfId="0" applyFont="1" applyFill="1" applyBorder="1" applyAlignment="1">
      <alignment horizontal="center"/>
    </xf>
    <xf numFmtId="0" fontId="28" fillId="12" borderId="5" xfId="0" applyFont="1" applyFill="1" applyBorder="1" applyAlignment="1">
      <alignment horizontal="center"/>
    </xf>
    <xf numFmtId="0" fontId="28" fillId="12" borderId="6" xfId="0" applyFont="1" applyFill="1" applyBorder="1" applyAlignment="1">
      <alignment horizontal="center"/>
    </xf>
    <xf numFmtId="0" fontId="2" fillId="0" borderId="15" xfId="1" applyBorder="1" applyAlignment="1">
      <alignment horizontal="center" vertical="center" wrapText="1"/>
    </xf>
    <xf numFmtId="0" fontId="2" fillId="0" borderId="13" xfId="1" applyBorder="1" applyAlignment="1">
      <alignment horizontal="center" vertical="center" wrapText="1"/>
    </xf>
    <xf numFmtId="0" fontId="2" fillId="0" borderId="8" xfId="1" applyBorder="1" applyAlignment="1">
      <alignment horizontal="center" vertical="center"/>
    </xf>
    <xf numFmtId="0" fontId="2" fillId="0" borderId="7" xfId="1" applyBorder="1" applyAlignment="1">
      <alignment horizontal="center" vertical="center"/>
    </xf>
    <xf numFmtId="0" fontId="2" fillId="0" borderId="10" xfId="1" applyBorder="1" applyAlignment="1">
      <alignment horizontal="center" vertical="center"/>
    </xf>
    <xf numFmtId="0" fontId="2" fillId="0" borderId="11" xfId="1" applyBorder="1" applyAlignment="1">
      <alignment horizontal="center" vertical="center"/>
    </xf>
    <xf numFmtId="0" fontId="2" fillId="0" borderId="8" xfId="1" applyBorder="1" applyAlignment="1">
      <alignment horizontal="left" vertical="center" wrapText="1"/>
    </xf>
    <xf numFmtId="0" fontId="2" fillId="0" borderId="2" xfId="1" applyBorder="1" applyAlignment="1">
      <alignment horizontal="left" vertical="center" wrapText="1"/>
    </xf>
    <xf numFmtId="0" fontId="2" fillId="0" borderId="2" xfId="1" applyBorder="1" applyAlignment="1">
      <alignment horizontal="left" vertical="center"/>
    </xf>
    <xf numFmtId="0" fontId="2" fillId="0" borderId="7" xfId="1" applyBorder="1" applyAlignment="1">
      <alignment horizontal="left" vertical="center"/>
    </xf>
    <xf numFmtId="0" fontId="2" fillId="0" borderId="16" xfId="1" applyBorder="1" applyAlignment="1">
      <alignment horizontal="left" vertical="center"/>
    </xf>
    <xf numFmtId="0" fontId="2" fillId="0" borderId="1" xfId="1" applyBorder="1" applyAlignment="1">
      <alignment horizontal="left" vertical="center"/>
    </xf>
    <xf numFmtId="0" fontId="1" fillId="0" borderId="0" xfId="0" applyFont="1" applyAlignment="1">
      <alignment horizontal="center" vertical="center" wrapText="1"/>
    </xf>
    <xf numFmtId="0" fontId="0" fillId="2" borderId="0" xfId="0" applyFill="1" applyAlignment="1">
      <alignment horizontal="center" vertical="center" wrapText="1"/>
    </xf>
    <xf numFmtId="0" fontId="0" fillId="2" borderId="23" xfId="0" applyFill="1" applyBorder="1" applyAlignment="1">
      <alignment horizontal="center" vertical="center" wrapText="1"/>
    </xf>
    <xf numFmtId="0" fontId="1" fillId="38" borderId="0" xfId="0" applyFont="1" applyFill="1" applyAlignment="1">
      <alignment horizontal="center" vertical="center" wrapText="1"/>
    </xf>
    <xf numFmtId="0" fontId="1" fillId="0" borderId="9" xfId="0" applyFont="1" applyBorder="1" applyAlignment="1">
      <alignment horizontal="center" vertical="center" wrapText="1"/>
    </xf>
    <xf numFmtId="0" fontId="1" fillId="0" borderId="5" xfId="0" applyFont="1" applyBorder="1" applyAlignment="1">
      <alignment horizontal="center" vertical="center" wrapText="1"/>
    </xf>
    <xf numFmtId="38" fontId="14" fillId="0" borderId="0" xfId="0" applyNumberFormat="1" applyFont="1" applyAlignment="1">
      <alignment vertical="center" wrapText="1"/>
    </xf>
    <xf numFmtId="38" fontId="14" fillId="2" borderId="0" xfId="0" applyNumberFormat="1" applyFont="1" applyFill="1" applyAlignment="1">
      <alignment horizontal="center" vertical="center"/>
    </xf>
    <xf numFmtId="38" fontId="14" fillId="2" borderId="0" xfId="0" applyNumberFormat="1" applyFont="1" applyFill="1" applyAlignment="1">
      <alignment horizontal="center" vertical="center" wrapText="1"/>
    </xf>
    <xf numFmtId="38" fontId="9" fillId="2" borderId="0" xfId="0" applyNumberFormat="1" applyFont="1" applyFill="1" applyAlignment="1">
      <alignment horizontal="center" wrapText="1"/>
    </xf>
    <xf numFmtId="38" fontId="9" fillId="2" borderId="0" xfId="0" applyNumberFormat="1" applyFont="1" applyFill="1" applyAlignment="1">
      <alignment horizontal="center" vertical="center" wrapText="1"/>
    </xf>
    <xf numFmtId="38" fontId="9" fillId="2" borderId="0" xfId="0" applyNumberFormat="1" applyFont="1" applyFill="1" applyAlignment="1">
      <alignment horizontal="center" vertical="center"/>
    </xf>
    <xf numFmtId="38" fontId="14" fillId="2" borderId="0" xfId="0" applyNumberFormat="1" applyFont="1" applyFill="1" applyAlignment="1">
      <alignment vertical="center" wrapText="1"/>
    </xf>
    <xf numFmtId="38" fontId="9" fillId="2" borderId="0" xfId="0" applyNumberFormat="1" applyFont="1" applyFill="1" applyAlignment="1">
      <alignment horizontal="center" vertical="top" wrapText="1"/>
    </xf>
    <xf numFmtId="0" fontId="9" fillId="2" borderId="0" xfId="0" applyFont="1" applyFill="1" applyAlignment="1">
      <alignment horizontal="center" vertical="center" wrapText="1"/>
    </xf>
    <xf numFmtId="38" fontId="14" fillId="0" borderId="0" xfId="0" applyNumberFormat="1" applyFont="1" applyAlignment="1">
      <alignment horizontal="center" vertical="center" wrapText="1"/>
    </xf>
    <xf numFmtId="1" fontId="9" fillId="2" borderId="0" xfId="0" applyNumberFormat="1" applyFont="1" applyFill="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174" fontId="9" fillId="2" borderId="0" xfId="0" applyNumberFormat="1" applyFont="1" applyFill="1" applyAlignment="1">
      <alignment horizontal="center" vertical="center" wrapText="1"/>
    </xf>
    <xf numFmtId="38" fontId="9" fillId="34" borderId="0" xfId="0" applyNumberFormat="1" applyFont="1" applyFill="1" applyAlignment="1">
      <alignment horizontal="center"/>
    </xf>
    <xf numFmtId="3" fontId="9" fillId="2" borderId="0" xfId="0" applyNumberFormat="1" applyFont="1" applyFill="1" applyAlignment="1">
      <alignment horizontal="center" vertical="center" wrapText="1"/>
    </xf>
    <xf numFmtId="49" fontId="9" fillId="2" borderId="0" xfId="0" applyNumberFormat="1" applyFont="1" applyFill="1" applyAlignment="1">
      <alignment horizontal="center" vertical="center" wrapText="1"/>
    </xf>
    <xf numFmtId="0" fontId="14" fillId="0" borderId="0" xfId="0" applyFont="1" applyAlignment="1">
      <alignment vertical="center" wrapText="1"/>
    </xf>
    <xf numFmtId="0" fontId="14" fillId="2" borderId="0" xfId="0" applyFont="1" applyFill="1" applyAlignment="1">
      <alignment vertical="center" wrapText="1"/>
    </xf>
    <xf numFmtId="1" fontId="9" fillId="2" borderId="0" xfId="2" applyNumberFormat="1" applyFont="1" applyFill="1" applyAlignment="1">
      <alignment horizontal="center" vertical="center" wrapText="1"/>
    </xf>
    <xf numFmtId="0" fontId="14" fillId="2" borderId="0" xfId="0" applyFont="1" applyFill="1" applyAlignment="1">
      <alignment horizontal="center" vertical="center" wrapText="1"/>
    </xf>
    <xf numFmtId="0" fontId="14" fillId="2" borderId="0" xfId="0" applyFont="1" applyFill="1" applyAlignment="1">
      <alignment horizontal="center" vertical="center"/>
    </xf>
    <xf numFmtId="38" fontId="13" fillId="36" borderId="0" xfId="0" applyNumberFormat="1" applyFont="1" applyFill="1" applyAlignment="1">
      <alignment horizontal="center"/>
    </xf>
    <xf numFmtId="49" fontId="9" fillId="2" borderId="3" xfId="0" applyNumberFormat="1" applyFont="1" applyFill="1" applyBorder="1" applyAlignment="1">
      <alignment horizontal="center" vertical="center" wrapText="1"/>
    </xf>
    <xf numFmtId="38" fontId="9" fillId="2" borderId="3" xfId="0" applyNumberFormat="1" applyFont="1" applyFill="1" applyBorder="1" applyAlignment="1">
      <alignment horizontal="center" vertical="center" wrapText="1"/>
    </xf>
    <xf numFmtId="38" fontId="9" fillId="2" borderId="9" xfId="0" applyNumberFormat="1" applyFont="1" applyFill="1" applyBorder="1" applyAlignment="1">
      <alignment horizontal="center" vertical="center" wrapText="1"/>
    </xf>
    <xf numFmtId="38" fontId="9" fillId="0" borderId="0" xfId="0" applyNumberFormat="1" applyFont="1" applyAlignment="1">
      <alignment horizontal="center" vertical="center" wrapText="1"/>
    </xf>
    <xf numFmtId="0" fontId="0" fillId="26" borderId="0" xfId="0" applyFill="1" applyAlignment="1">
      <alignment horizontal="center" vertical="center"/>
    </xf>
    <xf numFmtId="0" fontId="0" fillId="27" borderId="0" xfId="0" applyFill="1" applyAlignment="1">
      <alignment horizontal="center" vertical="center"/>
    </xf>
    <xf numFmtId="0" fontId="34" fillId="4" borderId="0" xfId="0" applyFont="1" applyFill="1" applyAlignment="1">
      <alignment horizontal="center" vertical="center"/>
    </xf>
    <xf numFmtId="0" fontId="34" fillId="20" borderId="0" xfId="0" applyFont="1" applyFill="1" applyAlignment="1">
      <alignment horizontal="center" vertical="center"/>
    </xf>
    <xf numFmtId="0" fontId="4" fillId="21" borderId="0" xfId="0" applyFont="1" applyFill="1" applyAlignment="1">
      <alignment horizontal="center" vertical="center"/>
    </xf>
    <xf numFmtId="0" fontId="0" fillId="22" borderId="9" xfId="0" applyFill="1" applyBorder="1" applyAlignment="1">
      <alignment horizontal="center" vertical="center"/>
    </xf>
    <xf numFmtId="0" fontId="0" fillId="23" borderId="0" xfId="0" applyFill="1" applyAlignment="1">
      <alignment horizontal="center" vertical="center"/>
    </xf>
    <xf numFmtId="0" fontId="0" fillId="24" borderId="0" xfId="0" applyFill="1" applyAlignment="1">
      <alignment horizontal="center" vertical="center"/>
    </xf>
    <xf numFmtId="0" fontId="0" fillId="25" borderId="0" xfId="0" applyFill="1" applyAlignment="1">
      <alignment horizontal="center" vertical="center"/>
    </xf>
  </cellXfs>
  <cellStyles count="18">
    <cellStyle name="Comma" xfId="2" builtinId="3"/>
    <cellStyle name="Comma 2" xfId="7" xr:uid="{00000000-0005-0000-0000-000001000000}"/>
    <cellStyle name="Comma 3" xfId="15" xr:uid="{00000000-0005-0000-0000-000002000000}"/>
    <cellStyle name="Currency" xfId="3" builtinId="4"/>
    <cellStyle name="Currency 2" xfId="12" xr:uid="{00000000-0005-0000-0000-000004000000}"/>
    <cellStyle name="Hyperlink" xfId="1" builtinId="8"/>
    <cellStyle name="Hyperlink 2" xfId="8" xr:uid="{00000000-0005-0000-0000-000006000000}"/>
    <cellStyle name="Normal" xfId="0" builtinId="0"/>
    <cellStyle name="Normal 2" xfId="9" xr:uid="{00000000-0005-0000-0000-000008000000}"/>
    <cellStyle name="Normal 2 2" xfId="14" xr:uid="{00000000-0005-0000-0000-000009000000}"/>
    <cellStyle name="Normal 3" xfId="5" xr:uid="{00000000-0005-0000-0000-00000A000000}"/>
    <cellStyle name="Normal 3 2" xfId="10" xr:uid="{00000000-0005-0000-0000-00000B000000}"/>
    <cellStyle name="Normal 4" xfId="13" xr:uid="{00000000-0005-0000-0000-00000C000000}"/>
    <cellStyle name="Normal 5" xfId="16" xr:uid="{00000000-0005-0000-0000-00000D000000}"/>
    <cellStyle name="Normal 6" xfId="17" xr:uid="{00000000-0005-0000-0000-00000E000000}"/>
    <cellStyle name="Percent" xfId="4" builtinId="5"/>
    <cellStyle name="Percent 2" xfId="6" xr:uid="{00000000-0005-0000-0000-000010000000}"/>
    <cellStyle name="Percent 2 2" xfId="11" xr:uid="{00000000-0005-0000-0000-000011000000}"/>
  </cellStyles>
  <dxfs count="1">
    <dxf>
      <font>
        <u val="none"/>
        <color theme="2" tint="-0.499984740745262"/>
      </font>
      <fill>
        <patternFill>
          <bgColor theme="2" tint="-0.499984740745262"/>
        </patternFill>
      </fill>
    </dxf>
  </dxfs>
  <tableStyles count="0" defaultTableStyle="TableStyleMedium2" defaultPivotStyle="PivotStyleLight16"/>
  <colors>
    <mruColors>
      <color rgb="FFD99C9C"/>
      <color rgb="FFF0FE34"/>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sheetMetadata" Target="metadata.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atin typeface="+mn-lt"/>
              </a:rPr>
              <a:t>MOE and Block Grant Spending </a:t>
            </a:r>
          </a:p>
        </c:rich>
      </c:tx>
      <c:overlay val="0"/>
    </c:title>
    <c:autoTitleDeleted val="0"/>
    <c:plotArea>
      <c:layout/>
      <c:areaChart>
        <c:grouping val="stacked"/>
        <c:varyColors val="0"/>
        <c:ser>
          <c:idx val="0"/>
          <c:order val="0"/>
          <c:tx>
            <c:strRef>
              <c:f>'Total Fund Use'!$B$24</c:f>
              <c:strCache>
                <c:ptCount val="1"/>
                <c:pt idx="0">
                  <c:v>Federal TANF Spending</c:v>
                </c:pt>
              </c:strCache>
            </c:strRef>
          </c:tx>
          <c:spPr>
            <a:solidFill>
              <a:srgbClr val="6CA0C8"/>
            </a:solidFill>
            <a:ln w="25400">
              <a:noFill/>
            </a:ln>
          </c:spPr>
          <c:cat>
            <c:strRef>
              <c:f>'Total Fund Use'!$A$25:$A$46</c:f>
              <c:strCach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strCache>
            </c:strRef>
          </c:cat>
          <c:val>
            <c:numRef>
              <c:f>'Total Fund Use'!$B$25:$B$46</c:f>
              <c:numCache>
                <c:formatCode>#,##0</c:formatCode>
                <c:ptCount val="22"/>
                <c:pt idx="0">
                  <c:v>13895421</c:v>
                </c:pt>
                <c:pt idx="1">
                  <c:v>48660145</c:v>
                </c:pt>
                <c:pt idx="2">
                  <c:v>38532667</c:v>
                </c:pt>
                <c:pt idx="3">
                  <c:v>43179755</c:v>
                </c:pt>
                <c:pt idx="4">
                  <c:v>38199588</c:v>
                </c:pt>
                <c:pt idx="5">
                  <c:v>48499398</c:v>
                </c:pt>
                <c:pt idx="6">
                  <c:v>44282781</c:v>
                </c:pt>
                <c:pt idx="7">
                  <c:v>33897920</c:v>
                </c:pt>
                <c:pt idx="8">
                  <c:v>33466671</c:v>
                </c:pt>
                <c:pt idx="9">
                  <c:v>30788651</c:v>
                </c:pt>
                <c:pt idx="10">
                  <c:v>37176237</c:v>
                </c:pt>
                <c:pt idx="11">
                  <c:v>23379222</c:v>
                </c:pt>
                <c:pt idx="12">
                  <c:v>31928928</c:v>
                </c:pt>
                <c:pt idx="13">
                  <c:v>21344523</c:v>
                </c:pt>
                <c:pt idx="14">
                  <c:v>28483329</c:v>
                </c:pt>
                <c:pt idx="15">
                  <c:v>34318633</c:v>
                </c:pt>
                <c:pt idx="16">
                  <c:v>37128652</c:v>
                </c:pt>
                <c:pt idx="17">
                  <c:v>38861102</c:v>
                </c:pt>
                <c:pt idx="18">
                  <c:v>36245126</c:v>
                </c:pt>
                <c:pt idx="19">
                  <c:v>35098520</c:v>
                </c:pt>
                <c:pt idx="20">
                  <c:v>36479623</c:v>
                </c:pt>
                <c:pt idx="21">
                  <c:v>44045377</c:v>
                </c:pt>
              </c:numCache>
            </c:numRef>
          </c:val>
          <c:extLst>
            <c:ext xmlns:c16="http://schemas.microsoft.com/office/drawing/2014/chart" uri="{C3380CC4-5D6E-409C-BE32-E72D297353CC}">
              <c16:uniqueId val="{00000000-B994-499F-8174-ACD95747525F}"/>
            </c:ext>
          </c:extLst>
        </c:ser>
        <c:ser>
          <c:idx val="2"/>
          <c:order val="1"/>
          <c:tx>
            <c:strRef>
              <c:f>'Total Fund Use'!$C$24</c:f>
              <c:strCache>
                <c:ptCount val="1"/>
                <c:pt idx="0">
                  <c:v>TANF Funds Transferred to SSBG&amp;CCDBG</c:v>
                </c:pt>
              </c:strCache>
            </c:strRef>
          </c:tx>
          <c:spPr>
            <a:solidFill>
              <a:srgbClr val="B6D0E4"/>
            </a:solidFill>
            <a:ln w="25400">
              <a:noFill/>
            </a:ln>
          </c:spPr>
          <c:cat>
            <c:strRef>
              <c:f>'Total Fund Use'!$A$25:$A$46</c:f>
              <c:strCach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strCache>
            </c:strRef>
          </c:cat>
          <c:val>
            <c:numRef>
              <c:f>'Total Fund Use'!$C$25:$C$46</c:f>
              <c:numCache>
                <c:formatCode>#,##0</c:formatCode>
                <c:ptCount val="22"/>
                <c:pt idx="0">
                  <c:v>0</c:v>
                </c:pt>
                <c:pt idx="1">
                  <c:v>4816300</c:v>
                </c:pt>
                <c:pt idx="2">
                  <c:v>36012075</c:v>
                </c:pt>
                <c:pt idx="3">
                  <c:v>19658550</c:v>
                </c:pt>
                <c:pt idx="4">
                  <c:v>17928900</c:v>
                </c:pt>
                <c:pt idx="5">
                  <c:v>17889000</c:v>
                </c:pt>
                <c:pt idx="6">
                  <c:v>19837700</c:v>
                </c:pt>
                <c:pt idx="7">
                  <c:v>18880000</c:v>
                </c:pt>
                <c:pt idx="8">
                  <c:v>18270000</c:v>
                </c:pt>
                <c:pt idx="9">
                  <c:v>16451070</c:v>
                </c:pt>
                <c:pt idx="10">
                  <c:v>15100000</c:v>
                </c:pt>
                <c:pt idx="11">
                  <c:v>17072400</c:v>
                </c:pt>
                <c:pt idx="12">
                  <c:v>15657900</c:v>
                </c:pt>
                <c:pt idx="13">
                  <c:v>14265900</c:v>
                </c:pt>
                <c:pt idx="14">
                  <c:v>14945018</c:v>
                </c:pt>
                <c:pt idx="15">
                  <c:v>13578100</c:v>
                </c:pt>
                <c:pt idx="16">
                  <c:v>14945017</c:v>
                </c:pt>
                <c:pt idx="17">
                  <c:v>10500300</c:v>
                </c:pt>
                <c:pt idx="18">
                  <c:v>13382212</c:v>
                </c:pt>
                <c:pt idx="19">
                  <c:v>13382213</c:v>
                </c:pt>
                <c:pt idx="20">
                  <c:v>13319240</c:v>
                </c:pt>
                <c:pt idx="21">
                  <c:v>12181975</c:v>
                </c:pt>
              </c:numCache>
            </c:numRef>
          </c:val>
          <c:extLst>
            <c:ext xmlns:c16="http://schemas.microsoft.com/office/drawing/2014/chart" uri="{C3380CC4-5D6E-409C-BE32-E72D297353CC}">
              <c16:uniqueId val="{00000001-B994-499F-8174-ACD95747525F}"/>
            </c:ext>
          </c:extLst>
        </c:ser>
        <c:ser>
          <c:idx val="1"/>
          <c:order val="2"/>
          <c:tx>
            <c:strRef>
              <c:f>'Total Fund Use'!$G$24</c:f>
              <c:strCache>
                <c:ptCount val="1"/>
                <c:pt idx="0">
                  <c:v>MOE Spending</c:v>
                </c:pt>
              </c:strCache>
            </c:strRef>
          </c:tx>
          <c:spPr>
            <a:solidFill>
              <a:srgbClr val="FDC642"/>
            </a:solidFill>
            <a:ln w="25400">
              <a:noFill/>
            </a:ln>
          </c:spPr>
          <c:cat>
            <c:strRef>
              <c:f>'Total Fund Use'!$A$25:$A$46</c:f>
              <c:strCach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strCache>
            </c:strRef>
          </c:cat>
          <c:val>
            <c:numRef>
              <c:f>'Total Fund Use'!$G$25:$G$46</c:f>
              <c:numCache>
                <c:formatCode>#,##0</c:formatCode>
                <c:ptCount val="22"/>
                <c:pt idx="0">
                  <c:v>13260170</c:v>
                </c:pt>
                <c:pt idx="1">
                  <c:v>52224766</c:v>
                </c:pt>
                <c:pt idx="2">
                  <c:v>50200164</c:v>
                </c:pt>
                <c:pt idx="3">
                  <c:v>50247280</c:v>
                </c:pt>
                <c:pt idx="4">
                  <c:v>47366712</c:v>
                </c:pt>
                <c:pt idx="5">
                  <c:v>44320973</c:v>
                </c:pt>
                <c:pt idx="6">
                  <c:v>43857313</c:v>
                </c:pt>
                <c:pt idx="7">
                  <c:v>42338679</c:v>
                </c:pt>
                <c:pt idx="8">
                  <c:v>40786587</c:v>
                </c:pt>
                <c:pt idx="9">
                  <c:v>39057628</c:v>
                </c:pt>
                <c:pt idx="10">
                  <c:v>40432046</c:v>
                </c:pt>
                <c:pt idx="11">
                  <c:v>39239321</c:v>
                </c:pt>
                <c:pt idx="12">
                  <c:v>37950747</c:v>
                </c:pt>
                <c:pt idx="13">
                  <c:v>40333541</c:v>
                </c:pt>
                <c:pt idx="14">
                  <c:v>37814867</c:v>
                </c:pt>
                <c:pt idx="15">
                  <c:v>37603641</c:v>
                </c:pt>
                <c:pt idx="16">
                  <c:v>37146118</c:v>
                </c:pt>
                <c:pt idx="17">
                  <c:v>37088381</c:v>
                </c:pt>
                <c:pt idx="18">
                  <c:v>37749638</c:v>
                </c:pt>
                <c:pt idx="19">
                  <c:v>38109763</c:v>
                </c:pt>
                <c:pt idx="20">
                  <c:v>36599999</c:v>
                </c:pt>
                <c:pt idx="21">
                  <c:v>36558525</c:v>
                </c:pt>
              </c:numCache>
            </c:numRef>
          </c:val>
          <c:extLst>
            <c:ext xmlns:c16="http://schemas.microsoft.com/office/drawing/2014/chart" uri="{C3380CC4-5D6E-409C-BE32-E72D297353CC}">
              <c16:uniqueId val="{00000002-B994-499F-8174-ACD95747525F}"/>
            </c:ext>
          </c:extLst>
        </c:ser>
        <c:dLbls>
          <c:showLegendKey val="0"/>
          <c:showVal val="0"/>
          <c:showCatName val="0"/>
          <c:showSerName val="0"/>
          <c:showPercent val="0"/>
          <c:showBubbleSize val="0"/>
        </c:dLbls>
        <c:axId val="329455448"/>
        <c:axId val="329456232"/>
      </c:areaChart>
      <c:dateAx>
        <c:axId val="329455448"/>
        <c:scaling>
          <c:orientation val="minMax"/>
        </c:scaling>
        <c:delete val="0"/>
        <c:axPos val="b"/>
        <c:numFmt formatCode="[$-F400]h:mm:ss\ AM/PM" sourceLinked="0"/>
        <c:majorTickMark val="none"/>
        <c:minorTickMark val="none"/>
        <c:tickLblPos val="nextTo"/>
        <c:txPr>
          <a:bodyPr rot="-2700000"/>
          <a:lstStyle/>
          <a:p>
            <a:pPr>
              <a:defRPr/>
            </a:pPr>
            <a:endParaRPr lang="en-US"/>
          </a:p>
        </c:txPr>
        <c:crossAx val="329456232"/>
        <c:crosses val="autoZero"/>
        <c:auto val="0"/>
        <c:lblOffset val="100"/>
        <c:baseTimeUnit val="days"/>
      </c:dateAx>
      <c:valAx>
        <c:axId val="329456232"/>
        <c:scaling>
          <c:orientation val="minMax"/>
        </c:scaling>
        <c:delete val="0"/>
        <c:axPos val="l"/>
        <c:majorGridlines/>
        <c:title>
          <c:tx>
            <c:rich>
              <a:bodyPr/>
              <a:lstStyle/>
              <a:p>
                <a:pPr>
                  <a:defRPr/>
                </a:pPr>
                <a:r>
                  <a:rPr lang="en-US"/>
                  <a:t>In millions of</a:t>
                </a:r>
                <a:r>
                  <a:rPr lang="en-US" baseline="0"/>
                  <a:t> dollars</a:t>
                </a:r>
                <a:endParaRPr lang="en-US"/>
              </a:p>
            </c:rich>
          </c:tx>
          <c:layout>
            <c:manualLayout>
              <c:xMode val="edge"/>
              <c:yMode val="edge"/>
              <c:x val="7.026789635485288E-3"/>
              <c:y val="0.28188518381511035"/>
            </c:manualLayout>
          </c:layout>
          <c:overlay val="0"/>
        </c:title>
        <c:numFmt formatCode="#,##0" sourceLinked="1"/>
        <c:majorTickMark val="none"/>
        <c:minorTickMark val="none"/>
        <c:tickLblPos val="nextTo"/>
        <c:crossAx val="329455448"/>
        <c:crosses val="autoZero"/>
        <c:crossBetween val="between"/>
        <c:dispUnits>
          <c:builtInUnit val="millions"/>
        </c:dispUnits>
      </c:valAx>
    </c:plotArea>
    <c:legend>
      <c:legendPos val="r"/>
      <c:overlay val="0"/>
    </c:legend>
    <c:plotVisOnly val="1"/>
    <c:dispBlanksAs val="zero"/>
    <c:showDLblsOverMax val="0"/>
  </c:chart>
  <c:txPr>
    <a:bodyPr/>
    <a:lstStyle/>
    <a:p>
      <a:pPr>
        <a:defRPr>
          <a:latin typeface="Franklin Gothic Book" panose="020B0503020102020204"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multiLvlStrRef>
              <c:f>'Program Managment'!$B$180:$X$181</c:f>
              <c:multiLvlStrCache>
                <c:ptCount val="23"/>
                <c:lvl/>
                <c:lvl>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lvl>
              </c:multiLvlStrCache>
            </c:multiLvlStrRef>
          </c:cat>
          <c:val>
            <c:numRef>
              <c:f>'Program Managment'!$B$233:$X$233</c:f>
              <c:numCache>
                <c:formatCode>0.00%</c:formatCode>
                <c:ptCount val="23"/>
                <c:pt idx="0">
                  <c:v>9.1899511434848036E-2</c:v>
                </c:pt>
                <c:pt idx="1">
                  <c:v>9.4885162463657718E-2</c:v>
                </c:pt>
                <c:pt idx="2">
                  <c:v>9.0342334731070131E-2</c:v>
                </c:pt>
                <c:pt idx="3">
                  <c:v>9.197928342858884E-2</c:v>
                </c:pt>
                <c:pt idx="4">
                  <c:v>9.3089923407289429E-2</c:v>
                </c:pt>
                <c:pt idx="5">
                  <c:v>9.2234277283669355E-2</c:v>
                </c:pt>
                <c:pt idx="6">
                  <c:v>8.435570371225426E-2</c:v>
                </c:pt>
                <c:pt idx="7">
                  <c:v>8.0861266469456933E-2</c:v>
                </c:pt>
                <c:pt idx="8">
                  <c:v>8.3566575374807855E-2</c:v>
                </c:pt>
                <c:pt idx="9">
                  <c:v>8.4752141028295716E-2</c:v>
                </c:pt>
                <c:pt idx="10">
                  <c:v>8.3064023802867773E-2</c:v>
                </c:pt>
                <c:pt idx="11">
                  <c:v>8.3162207343883174E-2</c:v>
                </c:pt>
                <c:pt idx="12">
                  <c:v>7.4073907520649712E-2</c:v>
                </c:pt>
                <c:pt idx="13">
                  <c:v>6.9369978004504687E-2</c:v>
                </c:pt>
                <c:pt idx="14">
                  <c:v>6.9141208725120334E-2</c:v>
                </c:pt>
                <c:pt idx="15">
                  <c:v>7.1878793902379251E-2</c:v>
                </c:pt>
                <c:pt idx="16">
                  <c:v>7.2384907596415235E-2</c:v>
                </c:pt>
                <c:pt idx="17">
                  <c:v>7.1348388544033095E-2</c:v>
                </c:pt>
                <c:pt idx="18">
                  <c:v>0.1008549473827963</c:v>
                </c:pt>
                <c:pt idx="19">
                  <c:v>0.10199735144697418</c:v>
                </c:pt>
                <c:pt idx="20">
                  <c:v>0.10620504592622373</c:v>
                </c:pt>
                <c:pt idx="21">
                  <c:v>9.9466968338840583E-2</c:v>
                </c:pt>
                <c:pt idx="22">
                  <c:v>0.10234880305366101</c:v>
                </c:pt>
              </c:numCache>
            </c:numRef>
          </c:val>
          <c:smooth val="0"/>
          <c:extLst>
            <c:ext xmlns:c16="http://schemas.microsoft.com/office/drawing/2014/chart" uri="{C3380CC4-5D6E-409C-BE32-E72D297353CC}">
              <c16:uniqueId val="{00000000-7475-3644-AD2B-3D35714E5368}"/>
            </c:ext>
          </c:extLst>
        </c:ser>
        <c:dLbls>
          <c:showLegendKey val="0"/>
          <c:showVal val="0"/>
          <c:showCatName val="0"/>
          <c:showSerName val="0"/>
          <c:showPercent val="0"/>
          <c:showBubbleSize val="0"/>
        </c:dLbls>
        <c:smooth val="0"/>
        <c:axId val="1524025023"/>
        <c:axId val="1524409119"/>
      </c:lineChart>
      <c:catAx>
        <c:axId val="1524025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409119"/>
        <c:crosses val="autoZero"/>
        <c:auto val="1"/>
        <c:lblAlgn val="ctr"/>
        <c:lblOffset val="100"/>
        <c:noMultiLvlLbl val="0"/>
      </c:catAx>
      <c:valAx>
        <c:axId val="152440911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40250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Basic Assistance Spending</a:t>
            </a:r>
          </a:p>
        </c:rich>
      </c:tx>
      <c:overlay val="0"/>
    </c:title>
    <c:autoTitleDeleted val="0"/>
    <c:plotArea>
      <c:layout>
        <c:manualLayout>
          <c:layoutTarget val="inner"/>
          <c:xMode val="edge"/>
          <c:yMode val="edge"/>
          <c:x val="0.1596803920636681"/>
          <c:y val="0.19735225367174269"/>
          <c:w val="0.60878678897532179"/>
          <c:h val="0.61388906986114744"/>
        </c:manualLayout>
      </c:layout>
      <c:areaChart>
        <c:grouping val="stacked"/>
        <c:varyColors val="0"/>
        <c:ser>
          <c:idx val="0"/>
          <c:order val="0"/>
          <c:tx>
            <c:v>TANF Spending</c:v>
          </c:tx>
          <c:spPr>
            <a:solidFill>
              <a:srgbClr val="6CA0C8"/>
            </a:solidFill>
            <a:ln w="25400">
              <a:noFill/>
            </a:ln>
          </c:spPr>
          <c:cat>
            <c:strRef>
              <c:f>'TANF vs. MOE by Category'!$A$8:$A$26</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'TANF vs. MOE by Category'!$B$8:$B$26</c:f>
              <c:numCache>
                <c:formatCode>"$"#,##0_);[Red]\("$"#,##0\)</c:formatCode>
                <c:ptCount val="19"/>
                <c:pt idx="0">
                  <c:v>2074980903</c:v>
                </c:pt>
                <c:pt idx="1">
                  <c:v>2156116237</c:v>
                </c:pt>
                <c:pt idx="2">
                  <c:v>2164964061</c:v>
                </c:pt>
                <c:pt idx="3">
                  <c:v>1829955443</c:v>
                </c:pt>
                <c:pt idx="4">
                  <c:v>1270384643</c:v>
                </c:pt>
                <c:pt idx="5">
                  <c:v>918534100</c:v>
                </c:pt>
                <c:pt idx="6">
                  <c:v>1535349002</c:v>
                </c:pt>
                <c:pt idx="7">
                  <c:v>1185011695</c:v>
                </c:pt>
                <c:pt idx="8">
                  <c:v>1322971607</c:v>
                </c:pt>
                <c:pt idx="9">
                  <c:v>1564319217</c:v>
                </c:pt>
                <c:pt idx="10">
                  <c:v>1382060938</c:v>
                </c:pt>
                <c:pt idx="11">
                  <c:v>1846030970</c:v>
                </c:pt>
                <c:pt idx="12">
                  <c:v>1584246397</c:v>
                </c:pt>
                <c:pt idx="13">
                  <c:v>2135058174</c:v>
                </c:pt>
                <c:pt idx="14">
                  <c:v>1648397125</c:v>
                </c:pt>
                <c:pt idx="15">
                  <c:v>1482441239</c:v>
                </c:pt>
                <c:pt idx="16">
                  <c:v>1124706003</c:v>
                </c:pt>
                <c:pt idx="17">
                  <c:v>1053332545</c:v>
                </c:pt>
                <c:pt idx="18">
                  <c:v>1017637383</c:v>
                </c:pt>
              </c:numCache>
            </c:numRef>
          </c:val>
          <c:extLst>
            <c:ext xmlns:c16="http://schemas.microsoft.com/office/drawing/2014/chart" uri="{C3380CC4-5D6E-409C-BE32-E72D297353CC}">
              <c16:uniqueId val="{00000000-933C-4315-8739-83DFAAFE5F19}"/>
            </c:ext>
          </c:extLst>
        </c:ser>
        <c:ser>
          <c:idx val="1"/>
          <c:order val="1"/>
          <c:tx>
            <c:v>MOE Spending</c:v>
          </c:tx>
          <c:spPr>
            <a:solidFill>
              <a:srgbClr val="FDC642"/>
            </a:solidFill>
            <a:ln w="25400">
              <a:noFill/>
            </a:ln>
          </c:spPr>
          <c:cat>
            <c:strRef>
              <c:f>'TANF vs. MOE by Category'!$A$8:$A$26</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'TANF vs. MOE by Category'!$C$8:$C$26</c:f>
              <c:numCache>
                <c:formatCode>"$"#,##0_);[Red]\("$"#,##0\)</c:formatCode>
                <c:ptCount val="19"/>
                <c:pt idx="0">
                  <c:v>2027650655</c:v>
                </c:pt>
                <c:pt idx="1">
                  <c:v>1925099314</c:v>
                </c:pt>
                <c:pt idx="2">
                  <c:v>1962642222</c:v>
                </c:pt>
                <c:pt idx="3">
                  <c:v>1812666970</c:v>
                </c:pt>
                <c:pt idx="4">
                  <c:v>1867134199</c:v>
                </c:pt>
                <c:pt idx="5">
                  <c:v>1689681607</c:v>
                </c:pt>
                <c:pt idx="6">
                  <c:v>1583966875</c:v>
                </c:pt>
                <c:pt idx="7">
                  <c:v>2100646917</c:v>
                </c:pt>
                <c:pt idx="8">
                  <c:v>2180683688</c:v>
                </c:pt>
                <c:pt idx="9">
                  <c:v>1915398805</c:v>
                </c:pt>
                <c:pt idx="10">
                  <c:v>1907699482</c:v>
                </c:pt>
                <c:pt idx="11">
                  <c:v>1405976980</c:v>
                </c:pt>
                <c:pt idx="12">
                  <c:v>1925256749</c:v>
                </c:pt>
                <c:pt idx="13">
                  <c:v>1813334239</c:v>
                </c:pt>
                <c:pt idx="14">
                  <c:v>2071303266</c:v>
                </c:pt>
                <c:pt idx="15">
                  <c:v>1802716940</c:v>
                </c:pt>
                <c:pt idx="16">
                  <c:v>2100544914</c:v>
                </c:pt>
                <c:pt idx="17">
                  <c:v>2022682599</c:v>
                </c:pt>
                <c:pt idx="18">
                  <c:v>1821089120</c:v>
                </c:pt>
              </c:numCache>
            </c:numRef>
          </c:val>
          <c:extLst>
            <c:ext xmlns:c16="http://schemas.microsoft.com/office/drawing/2014/chart" uri="{C3380CC4-5D6E-409C-BE32-E72D297353CC}">
              <c16:uniqueId val="{00000001-933C-4315-8739-83DFAAFE5F19}"/>
            </c:ext>
          </c:extLst>
        </c:ser>
        <c:dLbls>
          <c:showLegendKey val="0"/>
          <c:showVal val="0"/>
          <c:showCatName val="0"/>
          <c:showSerName val="0"/>
          <c:showPercent val="0"/>
          <c:showBubbleSize val="0"/>
        </c:dLbls>
        <c:axId val="316530464"/>
        <c:axId val="329458192"/>
      </c:areaChart>
      <c:dateAx>
        <c:axId val="316530464"/>
        <c:scaling>
          <c:orientation val="minMax"/>
        </c:scaling>
        <c:delete val="0"/>
        <c:axPos val="b"/>
        <c:numFmt formatCode="[$-F400]h:mm:ss\ AM/PM" sourceLinked="0"/>
        <c:majorTickMark val="none"/>
        <c:minorTickMark val="none"/>
        <c:tickLblPos val="nextTo"/>
        <c:txPr>
          <a:bodyPr rot="-2700000"/>
          <a:lstStyle/>
          <a:p>
            <a:pPr>
              <a:defRPr/>
            </a:pPr>
            <a:endParaRPr lang="en-US"/>
          </a:p>
        </c:txPr>
        <c:crossAx val="329458192"/>
        <c:crosses val="autoZero"/>
        <c:auto val="0"/>
        <c:lblOffset val="100"/>
        <c:baseTimeUnit val="days"/>
        <c:majorUnit val="1"/>
      </c:dateAx>
      <c:valAx>
        <c:axId val="329458192"/>
        <c:scaling>
          <c:orientation val="minMax"/>
        </c:scaling>
        <c:delete val="0"/>
        <c:axPos val="l"/>
        <c:majorGridlines/>
        <c:title>
          <c:tx>
            <c:rich>
              <a:bodyPr/>
              <a:lstStyle/>
              <a:p>
                <a:pPr>
                  <a:defRPr/>
                </a:pPr>
                <a:r>
                  <a:rPr lang="en-US"/>
                  <a:t>In millions of dollars</a:t>
                </a:r>
              </a:p>
            </c:rich>
          </c:tx>
          <c:overlay val="0"/>
        </c:title>
        <c:numFmt formatCode="&quot;$&quot;#,##0_);[Red]\(&quot;$&quot;#,##0\)" sourceLinked="1"/>
        <c:majorTickMark val="none"/>
        <c:minorTickMark val="none"/>
        <c:tickLblPos val="nextTo"/>
        <c:crossAx val="316530464"/>
        <c:crosses val="autoZero"/>
        <c:crossBetween val="between"/>
        <c:dispUnits>
          <c:builtInUnit val="millions"/>
        </c:dispUnits>
      </c:valAx>
    </c:plotArea>
    <c:legend>
      <c:legendPos val="r"/>
      <c:layout>
        <c:manualLayout>
          <c:xMode val="edge"/>
          <c:yMode val="edge"/>
          <c:x val="0.76771304995326284"/>
          <c:y val="0.4141482590215132"/>
          <c:w val="0.21619037056987592"/>
          <c:h val="0.39486551501915285"/>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Child Care Spending (Transferred and Spent Directly)</a:t>
            </a:r>
          </a:p>
        </c:rich>
      </c:tx>
      <c:overlay val="0"/>
    </c:title>
    <c:autoTitleDeleted val="0"/>
    <c:plotArea>
      <c:layout>
        <c:manualLayout>
          <c:layoutTarget val="inner"/>
          <c:xMode val="edge"/>
          <c:yMode val="edge"/>
          <c:x val="0.16097593905736712"/>
          <c:y val="0.29222677165354333"/>
          <c:w val="0.61076837174120169"/>
          <c:h val="0.51674960629921263"/>
        </c:manualLayout>
      </c:layout>
      <c:areaChart>
        <c:grouping val="stacked"/>
        <c:varyColors val="0"/>
        <c:ser>
          <c:idx val="0"/>
          <c:order val="0"/>
          <c:tx>
            <c:v>TANF Spending</c:v>
          </c:tx>
          <c:spPr>
            <a:solidFill>
              <a:srgbClr val="6CA0C8"/>
            </a:solidFill>
            <a:ln w="25400">
              <a:noFill/>
            </a:ln>
          </c:spPr>
          <c:cat>
            <c:strRef>
              <c:f>'TANF vs. MOE by Category'!$A$30:$A$47</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Category'!$B$30:$B$47</c:f>
              <c:numCache>
                <c:formatCode>"$"#,##0_);[Red]\("$"#,##0\)</c:formatCode>
                <c:ptCount val="18"/>
                <c:pt idx="0">
                  <c:v>0</c:v>
                </c:pt>
                <c:pt idx="1">
                  <c:v>224934031</c:v>
                </c:pt>
                <c:pt idx="2">
                  <c:v>388222081</c:v>
                </c:pt>
                <c:pt idx="3">
                  <c:v>1118158029</c:v>
                </c:pt>
                <c:pt idx="4">
                  <c:v>772624322</c:v>
                </c:pt>
                <c:pt idx="5">
                  <c:v>842282096</c:v>
                </c:pt>
                <c:pt idx="6">
                  <c:v>1056108179</c:v>
                </c:pt>
                <c:pt idx="7">
                  <c:v>712332469</c:v>
                </c:pt>
                <c:pt idx="8">
                  <c:v>816031439</c:v>
                </c:pt>
                <c:pt idx="9">
                  <c:v>485915182</c:v>
                </c:pt>
                <c:pt idx="10">
                  <c:v>525718288</c:v>
                </c:pt>
                <c:pt idx="11">
                  <c:v>318233691</c:v>
                </c:pt>
                <c:pt idx="12">
                  <c:v>304461974</c:v>
                </c:pt>
                <c:pt idx="13">
                  <c:v>225883914</c:v>
                </c:pt>
                <c:pt idx="14">
                  <c:v>192130249</c:v>
                </c:pt>
                <c:pt idx="15">
                  <c:v>102699873</c:v>
                </c:pt>
                <c:pt idx="16">
                  <c:v>108383867</c:v>
                </c:pt>
                <c:pt idx="17">
                  <c:v>113871342</c:v>
                </c:pt>
              </c:numCache>
            </c:numRef>
          </c:val>
          <c:extLst>
            <c:ext xmlns:c16="http://schemas.microsoft.com/office/drawing/2014/chart" uri="{C3380CC4-5D6E-409C-BE32-E72D297353CC}">
              <c16:uniqueId val="{00000000-9D91-4939-8235-91116731E4AD}"/>
            </c:ext>
          </c:extLst>
        </c:ser>
        <c:ser>
          <c:idx val="1"/>
          <c:order val="1"/>
          <c:tx>
            <c:v>Maintenance of Effort (MOE) Spending</c:v>
          </c:tx>
          <c:spPr>
            <a:solidFill>
              <a:srgbClr val="FDC642"/>
            </a:solidFill>
            <a:ln w="25400">
              <a:noFill/>
            </a:ln>
          </c:spPr>
          <c:cat>
            <c:strRef>
              <c:f>'TANF vs. MOE by Category'!$A$30:$A$47</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Category'!$C$30:$C$47</c:f>
              <c:numCache>
                <c:formatCode>"$"#,##0_);[Red]\("$"#,##0\)</c:formatCode>
                <c:ptCount val="18"/>
                <c:pt idx="0">
                  <c:v>92946000</c:v>
                </c:pt>
                <c:pt idx="1">
                  <c:v>142838102</c:v>
                </c:pt>
                <c:pt idx="2">
                  <c:v>374285253</c:v>
                </c:pt>
                <c:pt idx="3">
                  <c:v>332578530</c:v>
                </c:pt>
                <c:pt idx="4">
                  <c:v>335873022</c:v>
                </c:pt>
                <c:pt idx="5">
                  <c:v>425614851</c:v>
                </c:pt>
                <c:pt idx="6">
                  <c:v>216691693</c:v>
                </c:pt>
                <c:pt idx="7">
                  <c:v>389558371</c:v>
                </c:pt>
                <c:pt idx="8">
                  <c:v>265987418</c:v>
                </c:pt>
                <c:pt idx="9">
                  <c:v>486001882</c:v>
                </c:pt>
                <c:pt idx="10">
                  <c:v>563404249</c:v>
                </c:pt>
                <c:pt idx="11">
                  <c:v>859413617</c:v>
                </c:pt>
                <c:pt idx="12">
                  <c:v>715763153</c:v>
                </c:pt>
                <c:pt idx="13">
                  <c:v>689218384</c:v>
                </c:pt>
                <c:pt idx="14">
                  <c:v>728610011</c:v>
                </c:pt>
                <c:pt idx="15">
                  <c:v>690298756</c:v>
                </c:pt>
                <c:pt idx="16">
                  <c:v>732005676</c:v>
                </c:pt>
                <c:pt idx="17">
                  <c:v>682043785</c:v>
                </c:pt>
              </c:numCache>
            </c:numRef>
          </c:val>
          <c:extLst>
            <c:ext xmlns:c16="http://schemas.microsoft.com/office/drawing/2014/chart" uri="{C3380CC4-5D6E-409C-BE32-E72D297353CC}">
              <c16:uniqueId val="{00000001-9D91-4939-8235-91116731E4AD}"/>
            </c:ext>
          </c:extLst>
        </c:ser>
        <c:dLbls>
          <c:showLegendKey val="0"/>
          <c:showVal val="0"/>
          <c:showCatName val="0"/>
          <c:showSerName val="0"/>
          <c:showPercent val="0"/>
          <c:showBubbleSize val="0"/>
        </c:dLbls>
        <c:axId val="329458976"/>
        <c:axId val="329459368"/>
      </c:areaChart>
      <c:dateAx>
        <c:axId val="329458976"/>
        <c:scaling>
          <c:orientation val="minMax"/>
        </c:scaling>
        <c:delete val="0"/>
        <c:axPos val="b"/>
        <c:numFmt formatCode="[$-F400]h:mm:ss\ AM/PM" sourceLinked="0"/>
        <c:majorTickMark val="none"/>
        <c:minorTickMark val="none"/>
        <c:tickLblPos val="nextTo"/>
        <c:txPr>
          <a:bodyPr rot="-2700000"/>
          <a:lstStyle/>
          <a:p>
            <a:pPr>
              <a:defRPr/>
            </a:pPr>
            <a:endParaRPr lang="en-US"/>
          </a:p>
        </c:txPr>
        <c:crossAx val="329459368"/>
        <c:crosses val="autoZero"/>
        <c:auto val="0"/>
        <c:lblOffset val="100"/>
        <c:baseTimeUnit val="days"/>
        <c:majorUnit val="1"/>
      </c:dateAx>
      <c:valAx>
        <c:axId val="329459368"/>
        <c:scaling>
          <c:orientation val="minMax"/>
        </c:scaling>
        <c:delete val="0"/>
        <c:axPos val="l"/>
        <c:majorGridlines/>
        <c:title>
          <c:tx>
            <c:rich>
              <a:bodyPr/>
              <a:lstStyle/>
              <a:p>
                <a:pPr>
                  <a:defRPr/>
                </a:pPr>
                <a:r>
                  <a:rPr lang="en-US"/>
                  <a:t>In millions of dollars</a:t>
                </a:r>
              </a:p>
            </c:rich>
          </c:tx>
          <c:overlay val="0"/>
        </c:title>
        <c:numFmt formatCode="&quot;$&quot;#,##0_);[Red]\(&quot;$&quot;#,##0\)" sourceLinked="1"/>
        <c:majorTickMark val="none"/>
        <c:minorTickMark val="none"/>
        <c:tickLblPos val="nextTo"/>
        <c:crossAx val="329458976"/>
        <c:crosses val="autoZero"/>
        <c:crossBetween val="between"/>
        <c:dispUnits>
          <c:builtInUnit val="millions"/>
        </c:dispUnits>
      </c:valAx>
    </c:plotArea>
    <c:legend>
      <c:legendPos val="r"/>
      <c:layout>
        <c:manualLayout>
          <c:xMode val="edge"/>
          <c:yMode val="edge"/>
          <c:x val="0.76582841868501939"/>
          <c:y val="0.45937133858267715"/>
          <c:w val="0.2179444042432577"/>
          <c:h val="0.39960356955380577"/>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AUPL and Other Non-Assistance</a:t>
            </a:r>
          </a:p>
        </c:rich>
      </c:tx>
      <c:overlay val="0"/>
    </c:title>
    <c:autoTitleDeleted val="0"/>
    <c:plotArea>
      <c:layout>
        <c:manualLayout>
          <c:layoutTarget val="inner"/>
          <c:xMode val="edge"/>
          <c:yMode val="edge"/>
          <c:x val="0.16329459259142448"/>
          <c:y val="0.20133096266192532"/>
          <c:w val="0.58550740103634602"/>
          <c:h val="0.6061049022098044"/>
        </c:manualLayout>
      </c:layout>
      <c:areaChart>
        <c:grouping val="stacked"/>
        <c:varyColors val="0"/>
        <c:ser>
          <c:idx val="0"/>
          <c:order val="0"/>
          <c:tx>
            <c:strRef>
              <c:f>'TANF vs. MOE by Category'!$X$51</c:f>
              <c:strCache>
                <c:ptCount val="1"/>
                <c:pt idx="0">
                  <c:v>TANF Spending</c:v>
                </c:pt>
              </c:strCache>
            </c:strRef>
          </c:tx>
          <c:spPr>
            <a:solidFill>
              <a:srgbClr val="6CA0C8"/>
            </a:solidFill>
            <a:ln w="25400">
              <a:noFill/>
            </a:ln>
          </c:spPr>
          <c:cat>
            <c:strRef>
              <c:f>'TANF vs. MOE by Category'!$W$52:$W$69</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Category'!$X$52:$X$69</c:f>
              <c:numCache>
                <c:formatCode>"$"#,##0_);[Red]\("$"#,##0\)</c:formatCode>
                <c:ptCount val="18"/>
                <c:pt idx="0">
                  <c:v>198023707</c:v>
                </c:pt>
                <c:pt idx="1">
                  <c:v>443149339</c:v>
                </c:pt>
                <c:pt idx="2">
                  <c:v>451618075</c:v>
                </c:pt>
                <c:pt idx="3">
                  <c:v>582801101</c:v>
                </c:pt>
                <c:pt idx="4">
                  <c:v>1042649184</c:v>
                </c:pt>
                <c:pt idx="5">
                  <c:v>553061930</c:v>
                </c:pt>
                <c:pt idx="6">
                  <c:v>645056651</c:v>
                </c:pt>
                <c:pt idx="7">
                  <c:v>776006113</c:v>
                </c:pt>
                <c:pt idx="8">
                  <c:v>413786110</c:v>
                </c:pt>
                <c:pt idx="9">
                  <c:v>490102919</c:v>
                </c:pt>
                <c:pt idx="10">
                  <c:v>430620584</c:v>
                </c:pt>
                <c:pt idx="11">
                  <c:v>459798126</c:v>
                </c:pt>
                <c:pt idx="12">
                  <c:v>435731656</c:v>
                </c:pt>
                <c:pt idx="13">
                  <c:v>465594145</c:v>
                </c:pt>
                <c:pt idx="14">
                  <c:v>474859549</c:v>
                </c:pt>
                <c:pt idx="15">
                  <c:v>430544605</c:v>
                </c:pt>
                <c:pt idx="16">
                  <c:v>466865454</c:v>
                </c:pt>
                <c:pt idx="17">
                  <c:v>488068257</c:v>
                </c:pt>
              </c:numCache>
            </c:numRef>
          </c:val>
          <c:extLst>
            <c:ext xmlns:c16="http://schemas.microsoft.com/office/drawing/2014/chart" uri="{C3380CC4-5D6E-409C-BE32-E72D297353CC}">
              <c16:uniqueId val="{00000000-758E-4B9F-B3B0-ECE7CFD21A54}"/>
            </c:ext>
          </c:extLst>
        </c:ser>
        <c:ser>
          <c:idx val="1"/>
          <c:order val="1"/>
          <c:tx>
            <c:v>Maintenance of Effort (MOE) Spending</c:v>
          </c:tx>
          <c:spPr>
            <a:solidFill>
              <a:srgbClr val="FDC642"/>
            </a:solidFill>
            <a:ln w="25400">
              <a:noFill/>
            </a:ln>
          </c:spPr>
          <c:cat>
            <c:strRef>
              <c:f>'TANF vs. MOE by Category'!$W$52:$W$69</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Category'!$Y$52:$Y$69</c:f>
              <c:numCache>
                <c:formatCode>"$"#,##0_);[Red]\("$"#,##0\)</c:formatCode>
                <c:ptCount val="18"/>
                <c:pt idx="0">
                  <c:v>239463150</c:v>
                </c:pt>
                <c:pt idx="1">
                  <c:v>55316521</c:v>
                </c:pt>
                <c:pt idx="2">
                  <c:v>366136711</c:v>
                </c:pt>
                <c:pt idx="3">
                  <c:v>49556813</c:v>
                </c:pt>
                <c:pt idx="4">
                  <c:v>131514442</c:v>
                </c:pt>
                <c:pt idx="5">
                  <c:v>119345966</c:v>
                </c:pt>
                <c:pt idx="6">
                  <c:v>129765868</c:v>
                </c:pt>
                <c:pt idx="7">
                  <c:v>127543127</c:v>
                </c:pt>
                <c:pt idx="8">
                  <c:v>126450851</c:v>
                </c:pt>
                <c:pt idx="9">
                  <c:v>130474947</c:v>
                </c:pt>
                <c:pt idx="10">
                  <c:v>116432984</c:v>
                </c:pt>
                <c:pt idx="11">
                  <c:v>133741641</c:v>
                </c:pt>
                <c:pt idx="12">
                  <c:v>124577008</c:v>
                </c:pt>
                <c:pt idx="13">
                  <c:v>127237710</c:v>
                </c:pt>
                <c:pt idx="14">
                  <c:v>138068645</c:v>
                </c:pt>
                <c:pt idx="15">
                  <c:v>124774198</c:v>
                </c:pt>
                <c:pt idx="16">
                  <c:v>124918106</c:v>
                </c:pt>
                <c:pt idx="17">
                  <c:v>122580401</c:v>
                </c:pt>
              </c:numCache>
            </c:numRef>
          </c:val>
          <c:extLst>
            <c:ext xmlns:c16="http://schemas.microsoft.com/office/drawing/2014/chart" uri="{C3380CC4-5D6E-409C-BE32-E72D297353CC}">
              <c16:uniqueId val="{00000001-758E-4B9F-B3B0-ECE7CFD21A54}"/>
            </c:ext>
          </c:extLst>
        </c:ser>
        <c:dLbls>
          <c:showLegendKey val="0"/>
          <c:showVal val="0"/>
          <c:showCatName val="0"/>
          <c:showSerName val="0"/>
          <c:showPercent val="0"/>
          <c:showBubbleSize val="0"/>
        </c:dLbls>
        <c:axId val="329460152"/>
        <c:axId val="329460544"/>
      </c:areaChart>
      <c:dateAx>
        <c:axId val="329460152"/>
        <c:scaling>
          <c:orientation val="minMax"/>
        </c:scaling>
        <c:delete val="0"/>
        <c:axPos val="b"/>
        <c:numFmt formatCode="[$-F400]h:mm:ss\ AM/PM" sourceLinked="0"/>
        <c:majorTickMark val="none"/>
        <c:minorTickMark val="none"/>
        <c:tickLblPos val="low"/>
        <c:txPr>
          <a:bodyPr rot="-2700000"/>
          <a:lstStyle/>
          <a:p>
            <a:pPr>
              <a:defRPr/>
            </a:pPr>
            <a:endParaRPr lang="en-US"/>
          </a:p>
        </c:txPr>
        <c:crossAx val="329460544"/>
        <c:crosses val="autoZero"/>
        <c:auto val="0"/>
        <c:lblOffset val="100"/>
        <c:baseTimeUnit val="days"/>
        <c:majorUnit val="1"/>
      </c:dateAx>
      <c:valAx>
        <c:axId val="329460544"/>
        <c:scaling>
          <c:orientation val="minMax"/>
        </c:scaling>
        <c:delete val="0"/>
        <c:axPos val="l"/>
        <c:majorGridlines/>
        <c:title>
          <c:tx>
            <c:rich>
              <a:bodyPr/>
              <a:lstStyle/>
              <a:p>
                <a:pPr>
                  <a:defRPr/>
                </a:pPr>
                <a:r>
                  <a:rPr lang="en-US"/>
                  <a:t>In millions of dollars</a:t>
                </a:r>
              </a:p>
            </c:rich>
          </c:tx>
          <c:overlay val="0"/>
        </c:title>
        <c:numFmt formatCode="&quot;$&quot;#,##0_);[Red]\(&quot;$&quot;#,##0\)" sourceLinked="1"/>
        <c:majorTickMark val="none"/>
        <c:minorTickMark val="none"/>
        <c:tickLblPos val="nextTo"/>
        <c:crossAx val="329460152"/>
        <c:crosses val="autoZero"/>
        <c:crossBetween val="between"/>
        <c:dispUnits>
          <c:builtInUnit val="millions"/>
        </c:dispUnits>
      </c:valAx>
    </c:plotArea>
    <c:legend>
      <c:legendPos val="r"/>
      <c:layout>
        <c:manualLayout>
          <c:xMode val="edge"/>
          <c:yMode val="edge"/>
          <c:x val="0.75422502062474117"/>
          <c:y val="0.41241766150198966"/>
          <c:w val="0.22931407046953986"/>
          <c:h val="0.40282617898569129"/>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Administration and Systems Spending</a:t>
            </a:r>
          </a:p>
        </c:rich>
      </c:tx>
      <c:overlay val="0"/>
    </c:title>
    <c:autoTitleDeleted val="0"/>
    <c:plotArea>
      <c:layout>
        <c:manualLayout>
          <c:layoutTarget val="inner"/>
          <c:xMode val="edge"/>
          <c:yMode val="edge"/>
          <c:x val="0.1463732960799255"/>
          <c:y val="0.19735225367174269"/>
          <c:w val="0.61887604775209548"/>
          <c:h val="0.61388906986114744"/>
        </c:manualLayout>
      </c:layout>
      <c:areaChart>
        <c:grouping val="stacked"/>
        <c:varyColors val="0"/>
        <c:ser>
          <c:idx val="0"/>
          <c:order val="0"/>
          <c:tx>
            <c:v>TANF Spending</c:v>
          </c:tx>
          <c:spPr>
            <a:solidFill>
              <a:srgbClr val="6CA0C8"/>
            </a:solidFill>
            <a:ln w="25400">
              <a:noFill/>
            </a:ln>
          </c:spPr>
          <c:cat>
            <c:strRef>
              <c:f>'TANF vs. MOE by Category'!$K$8:$K$25</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Category'!$L$8:$L$25</c:f>
              <c:numCache>
                <c:formatCode>"$"#,##0_);[Red]\("$"#,##0\)</c:formatCode>
                <c:ptCount val="18"/>
                <c:pt idx="0">
                  <c:v>111868002</c:v>
                </c:pt>
                <c:pt idx="1">
                  <c:v>196537215</c:v>
                </c:pt>
                <c:pt idx="2">
                  <c:v>336665831</c:v>
                </c:pt>
                <c:pt idx="3">
                  <c:v>320765035</c:v>
                </c:pt>
                <c:pt idx="4">
                  <c:v>314429689</c:v>
                </c:pt>
                <c:pt idx="5">
                  <c:v>363428979</c:v>
                </c:pt>
                <c:pt idx="6">
                  <c:v>428254793</c:v>
                </c:pt>
                <c:pt idx="7">
                  <c:v>418042660</c:v>
                </c:pt>
                <c:pt idx="8">
                  <c:v>345339260</c:v>
                </c:pt>
                <c:pt idx="9">
                  <c:v>365685292</c:v>
                </c:pt>
                <c:pt idx="10">
                  <c:v>370174124</c:v>
                </c:pt>
                <c:pt idx="11">
                  <c:v>392729267</c:v>
                </c:pt>
                <c:pt idx="12">
                  <c:v>352751299</c:v>
                </c:pt>
                <c:pt idx="13">
                  <c:v>401184923</c:v>
                </c:pt>
                <c:pt idx="14">
                  <c:v>349708703</c:v>
                </c:pt>
                <c:pt idx="15">
                  <c:v>313558314</c:v>
                </c:pt>
                <c:pt idx="16">
                  <c:v>306673308</c:v>
                </c:pt>
                <c:pt idx="17">
                  <c:v>328216914</c:v>
                </c:pt>
              </c:numCache>
            </c:numRef>
          </c:val>
          <c:extLst>
            <c:ext xmlns:c16="http://schemas.microsoft.com/office/drawing/2014/chart" uri="{C3380CC4-5D6E-409C-BE32-E72D297353CC}">
              <c16:uniqueId val="{00000000-AE02-4700-BA5E-784B920040F6}"/>
            </c:ext>
          </c:extLst>
        </c:ser>
        <c:ser>
          <c:idx val="1"/>
          <c:order val="1"/>
          <c:tx>
            <c:v>Maintenance of Effort (MOE) Spending</c:v>
          </c:tx>
          <c:spPr>
            <a:solidFill>
              <a:srgbClr val="FDC642"/>
            </a:solidFill>
            <a:ln w="25400">
              <a:noFill/>
            </a:ln>
          </c:spPr>
          <c:cat>
            <c:strRef>
              <c:f>'TANF vs. MOE by Category'!$K$8:$K$25</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Category'!$M$8:$M$25</c:f>
              <c:numCache>
                <c:formatCode>"$"#,##0_);[Red]\("$"#,##0\)</c:formatCode>
                <c:ptCount val="18"/>
                <c:pt idx="0">
                  <c:v>107340179</c:v>
                </c:pt>
                <c:pt idx="1">
                  <c:v>170092590</c:v>
                </c:pt>
                <c:pt idx="2">
                  <c:v>134897641</c:v>
                </c:pt>
                <c:pt idx="3">
                  <c:v>241509608</c:v>
                </c:pt>
                <c:pt idx="4">
                  <c:v>275349533</c:v>
                </c:pt>
                <c:pt idx="5">
                  <c:v>270056077</c:v>
                </c:pt>
                <c:pt idx="6">
                  <c:v>148030399</c:v>
                </c:pt>
                <c:pt idx="7">
                  <c:v>178073422</c:v>
                </c:pt>
                <c:pt idx="8">
                  <c:v>212009245</c:v>
                </c:pt>
                <c:pt idx="9">
                  <c:v>243151439</c:v>
                </c:pt>
                <c:pt idx="10">
                  <c:v>235522079</c:v>
                </c:pt>
                <c:pt idx="11">
                  <c:v>259278351</c:v>
                </c:pt>
                <c:pt idx="12">
                  <c:v>258838653</c:v>
                </c:pt>
                <c:pt idx="13">
                  <c:v>221946131</c:v>
                </c:pt>
                <c:pt idx="14">
                  <c:v>225231117</c:v>
                </c:pt>
                <c:pt idx="15">
                  <c:v>255475644</c:v>
                </c:pt>
                <c:pt idx="16">
                  <c:v>249898678</c:v>
                </c:pt>
                <c:pt idx="17">
                  <c:v>239218846</c:v>
                </c:pt>
              </c:numCache>
            </c:numRef>
          </c:val>
          <c:extLst>
            <c:ext xmlns:c16="http://schemas.microsoft.com/office/drawing/2014/chart" uri="{C3380CC4-5D6E-409C-BE32-E72D297353CC}">
              <c16:uniqueId val="{00000001-AE02-4700-BA5E-784B920040F6}"/>
            </c:ext>
          </c:extLst>
        </c:ser>
        <c:dLbls>
          <c:showLegendKey val="0"/>
          <c:showVal val="0"/>
          <c:showCatName val="0"/>
          <c:showSerName val="0"/>
          <c:showPercent val="0"/>
          <c:showBubbleSize val="0"/>
        </c:dLbls>
        <c:axId val="315911776"/>
        <c:axId val="330373856"/>
      </c:areaChart>
      <c:dateAx>
        <c:axId val="315911776"/>
        <c:scaling>
          <c:orientation val="minMax"/>
        </c:scaling>
        <c:delete val="0"/>
        <c:axPos val="b"/>
        <c:numFmt formatCode="[$-F400]h:mm:ss\ AM/PM" sourceLinked="0"/>
        <c:majorTickMark val="none"/>
        <c:minorTickMark val="none"/>
        <c:tickLblPos val="nextTo"/>
        <c:txPr>
          <a:bodyPr rot="-2700000"/>
          <a:lstStyle/>
          <a:p>
            <a:pPr>
              <a:defRPr/>
            </a:pPr>
            <a:endParaRPr lang="en-US"/>
          </a:p>
        </c:txPr>
        <c:crossAx val="330373856"/>
        <c:crosses val="autoZero"/>
        <c:auto val="0"/>
        <c:lblOffset val="100"/>
        <c:baseTimeUnit val="days"/>
        <c:majorUnit val="1"/>
      </c:dateAx>
      <c:valAx>
        <c:axId val="330373856"/>
        <c:scaling>
          <c:orientation val="minMax"/>
        </c:scaling>
        <c:delete val="0"/>
        <c:axPos val="l"/>
        <c:majorGridlines/>
        <c:title>
          <c:tx>
            <c:rich>
              <a:bodyPr/>
              <a:lstStyle/>
              <a:p>
                <a:pPr>
                  <a:defRPr/>
                </a:pPr>
                <a:r>
                  <a:rPr lang="en-US"/>
                  <a:t>In millions of dollars</a:t>
                </a:r>
              </a:p>
            </c:rich>
          </c:tx>
          <c:overlay val="0"/>
        </c:title>
        <c:numFmt formatCode="&quot;$&quot;#,##0_);[Red]\(&quot;$&quot;#,##0\)" sourceLinked="1"/>
        <c:majorTickMark val="none"/>
        <c:minorTickMark val="none"/>
        <c:tickLblPos val="nextTo"/>
        <c:crossAx val="315911776"/>
        <c:crosses val="autoZero"/>
        <c:crossBetween val="between"/>
        <c:dispUnits>
          <c:builtInUnit val="millions"/>
        </c:dispUnits>
      </c:valAx>
    </c:plotArea>
    <c:legend>
      <c:legendPos val="r"/>
      <c:layout>
        <c:manualLayout>
          <c:xMode val="edge"/>
          <c:yMode val="edge"/>
          <c:x val="0.75111569723139437"/>
          <c:y val="0.4141482590215132"/>
          <c:w val="0.23275527051054101"/>
          <c:h val="0.43702628782279851"/>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Work-related Spending (not incl. supportive services)</a:t>
            </a:r>
          </a:p>
        </c:rich>
      </c:tx>
      <c:overlay val="0"/>
    </c:title>
    <c:autoTitleDeleted val="0"/>
    <c:plotArea>
      <c:layout>
        <c:manualLayout>
          <c:layoutTarget val="inner"/>
          <c:xMode val="edge"/>
          <c:yMode val="edge"/>
          <c:x val="0.14726400579237939"/>
          <c:y val="0.19813531564192627"/>
          <c:w val="0.61636666613427871"/>
          <c:h val="0.61235704385162015"/>
        </c:manualLayout>
      </c:layout>
      <c:areaChart>
        <c:grouping val="stacked"/>
        <c:varyColors val="0"/>
        <c:ser>
          <c:idx val="0"/>
          <c:order val="0"/>
          <c:tx>
            <c:v>TANF Spending</c:v>
          </c:tx>
          <c:spPr>
            <a:solidFill>
              <a:srgbClr val="6CA0C8"/>
            </a:solidFill>
            <a:ln w="25400">
              <a:noFill/>
            </a:ln>
          </c:spPr>
          <c:cat>
            <c:strRef>
              <c:f>'TANF vs. MOE by Category'!$W$8:$W$25</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Category'!$X$8:$X$25</c:f>
              <c:numCache>
                <c:formatCode>"$"#,##0_);[Red]\("$"#,##0\)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71DA-4BDC-ACF2-DAF269DE30FA}"/>
            </c:ext>
          </c:extLst>
        </c:ser>
        <c:ser>
          <c:idx val="1"/>
          <c:order val="1"/>
          <c:tx>
            <c:v>Maintenance of Effort (MOE) Spending</c:v>
          </c:tx>
          <c:spPr>
            <a:solidFill>
              <a:srgbClr val="FDC642"/>
            </a:solidFill>
            <a:ln w="25400">
              <a:noFill/>
            </a:ln>
          </c:spPr>
          <c:cat>
            <c:strRef>
              <c:f>'TANF vs. MOE by Category'!$W$8:$W$25</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Category'!$Y$8:$Y$25</c:f>
              <c:numCache>
                <c:formatCode>"$"#,##0_);[Red]\("$"#,##0\)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71DA-4BDC-ACF2-DAF269DE30FA}"/>
            </c:ext>
          </c:extLst>
        </c:ser>
        <c:dLbls>
          <c:showLegendKey val="0"/>
          <c:showVal val="0"/>
          <c:showCatName val="0"/>
          <c:showSerName val="0"/>
          <c:showPercent val="0"/>
          <c:showBubbleSize val="0"/>
        </c:dLbls>
        <c:axId val="330374640"/>
        <c:axId val="330375032"/>
      </c:areaChart>
      <c:dateAx>
        <c:axId val="330374640"/>
        <c:scaling>
          <c:orientation val="minMax"/>
        </c:scaling>
        <c:delete val="0"/>
        <c:axPos val="b"/>
        <c:numFmt formatCode="[$-F400]h:mm:ss\ AM/PM" sourceLinked="0"/>
        <c:majorTickMark val="none"/>
        <c:minorTickMark val="none"/>
        <c:tickLblPos val="nextTo"/>
        <c:txPr>
          <a:bodyPr rot="-2700000"/>
          <a:lstStyle/>
          <a:p>
            <a:pPr>
              <a:defRPr/>
            </a:pPr>
            <a:endParaRPr lang="en-US"/>
          </a:p>
        </c:txPr>
        <c:crossAx val="330375032"/>
        <c:crosses val="autoZero"/>
        <c:auto val="0"/>
        <c:lblOffset val="100"/>
        <c:baseTimeUnit val="days"/>
        <c:majorUnit val="1"/>
      </c:dateAx>
      <c:valAx>
        <c:axId val="330375032"/>
        <c:scaling>
          <c:orientation val="minMax"/>
        </c:scaling>
        <c:delete val="0"/>
        <c:axPos val="l"/>
        <c:majorGridlines/>
        <c:title>
          <c:tx>
            <c:rich>
              <a:bodyPr/>
              <a:lstStyle/>
              <a:p>
                <a:pPr>
                  <a:defRPr/>
                </a:pPr>
                <a:r>
                  <a:rPr lang="en-US"/>
                  <a:t>In millions of dollars</a:t>
                </a:r>
              </a:p>
            </c:rich>
          </c:tx>
          <c:overlay val="0"/>
        </c:title>
        <c:numFmt formatCode="&quot;$&quot;#,##0_);[Red]\(&quot;$&quot;#,##0\)" sourceLinked="1"/>
        <c:majorTickMark val="none"/>
        <c:minorTickMark val="none"/>
        <c:tickLblPos val="nextTo"/>
        <c:crossAx val="330374640"/>
        <c:crosses val="autoZero"/>
        <c:crossBetween val="between"/>
        <c:dispUnits>
          <c:builtInUnit val="millions"/>
        </c:dispUnits>
      </c:valAx>
    </c:plotArea>
    <c:legend>
      <c:legendPos val="r"/>
      <c:layout>
        <c:manualLayout>
          <c:xMode val="edge"/>
          <c:yMode val="edge"/>
          <c:x val="0.75501024846539211"/>
          <c:y val="0.41380761313486364"/>
          <c:w val="0.22335351083143004"/>
          <c:h val="0.41759630779332074"/>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Refundable Tax Credit Spending</a:t>
            </a:r>
          </a:p>
        </c:rich>
      </c:tx>
      <c:overlay val="0"/>
    </c:title>
    <c:autoTitleDeleted val="0"/>
    <c:plotArea>
      <c:layout>
        <c:manualLayout>
          <c:layoutTarget val="inner"/>
          <c:xMode val="edge"/>
          <c:yMode val="edge"/>
          <c:x val="0.17961416698517599"/>
          <c:y val="0.1965751131502263"/>
          <c:w val="0.5469901554796287"/>
          <c:h val="0.61540951081902162"/>
        </c:manualLayout>
      </c:layout>
      <c:areaChart>
        <c:grouping val="stacked"/>
        <c:varyColors val="0"/>
        <c:ser>
          <c:idx val="0"/>
          <c:order val="0"/>
          <c:tx>
            <c:v>TANF Spending</c:v>
          </c:tx>
          <c:spPr>
            <a:solidFill>
              <a:schemeClr val="tx2">
                <a:lumMod val="40000"/>
                <a:lumOff val="60000"/>
              </a:schemeClr>
            </a:solidFill>
            <a:ln w="25400">
              <a:noFill/>
            </a:ln>
          </c:spPr>
          <c:cat>
            <c:strRef>
              <c:f>'TANF vs. MOE by Category'!$K$30:$K$47</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Category'!$L$30:$L$47</c:f>
              <c:numCache>
                <c:formatCode>"$"#,##0_);[Red]\("$"#,##0\)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2C9F-4427-81C1-8B7C6C5A073E}"/>
            </c:ext>
          </c:extLst>
        </c:ser>
        <c:ser>
          <c:idx val="1"/>
          <c:order val="1"/>
          <c:tx>
            <c:v>Maintenance of Effort (MOE) Spending</c:v>
          </c:tx>
          <c:spPr>
            <a:solidFill>
              <a:srgbClr val="FDC642"/>
            </a:solidFill>
            <a:ln w="25400">
              <a:noFill/>
            </a:ln>
          </c:spPr>
          <c:cat>
            <c:strRef>
              <c:f>'TANF vs. MOE by Category'!$K$30:$K$47</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'TANF vs. MOE by Category'!$M$30:$M$47</c:f>
              <c:numCache>
                <c:formatCode>"$"#,##0_);[Red]\("$"#,##0\)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2C9F-4427-81C1-8B7C6C5A073E}"/>
            </c:ext>
          </c:extLst>
        </c:ser>
        <c:dLbls>
          <c:showLegendKey val="0"/>
          <c:showVal val="0"/>
          <c:showCatName val="0"/>
          <c:showSerName val="0"/>
          <c:showPercent val="0"/>
          <c:showBubbleSize val="0"/>
        </c:dLbls>
        <c:axId val="330375816"/>
        <c:axId val="330376208"/>
      </c:areaChart>
      <c:dateAx>
        <c:axId val="330375816"/>
        <c:scaling>
          <c:orientation val="minMax"/>
        </c:scaling>
        <c:delete val="0"/>
        <c:axPos val="b"/>
        <c:numFmt formatCode="[$-F400]h:mm:ss\ AM/PM" sourceLinked="0"/>
        <c:majorTickMark val="none"/>
        <c:minorTickMark val="none"/>
        <c:tickLblPos val="nextTo"/>
        <c:txPr>
          <a:bodyPr rot="-2700000"/>
          <a:lstStyle/>
          <a:p>
            <a:pPr>
              <a:defRPr/>
            </a:pPr>
            <a:endParaRPr lang="en-US"/>
          </a:p>
        </c:txPr>
        <c:crossAx val="330376208"/>
        <c:crosses val="autoZero"/>
        <c:auto val="0"/>
        <c:lblOffset val="100"/>
        <c:baseTimeUnit val="days"/>
        <c:majorUnit val="1"/>
      </c:dateAx>
      <c:valAx>
        <c:axId val="330376208"/>
        <c:scaling>
          <c:orientation val="minMax"/>
        </c:scaling>
        <c:delete val="0"/>
        <c:axPos val="l"/>
        <c:majorGridlines/>
        <c:numFmt formatCode="&quot;$&quot;#,##0_);[Red]\(&quot;$&quot;#,##0\)" sourceLinked="1"/>
        <c:majorTickMark val="none"/>
        <c:minorTickMark val="none"/>
        <c:tickLblPos val="nextTo"/>
        <c:crossAx val="330375816"/>
        <c:crosses val="autoZero"/>
        <c:crossBetween val="between"/>
        <c:dispUnits>
          <c:builtInUnit val="millions"/>
        </c:dispUnits>
      </c:valAx>
    </c:plotArea>
    <c:legend>
      <c:legendPos val="r"/>
      <c:layout>
        <c:manualLayout>
          <c:xMode val="edge"/>
          <c:yMode val="edge"/>
          <c:x val="0.74343679317020461"/>
          <c:y val="0.41978630623927915"/>
          <c:w val="0.24049895318830108"/>
          <c:h val="0.42470580941161884"/>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Short Term Benefit Spending</a:t>
            </a:r>
          </a:p>
        </c:rich>
      </c:tx>
      <c:overlay val="0"/>
    </c:title>
    <c:autoTitleDeleted val="0"/>
    <c:plotArea>
      <c:layout>
        <c:manualLayout>
          <c:layoutTarget val="inner"/>
          <c:xMode val="edge"/>
          <c:yMode val="edge"/>
          <c:x val="0.15031295001168332"/>
          <c:y val="0.19735225367174269"/>
          <c:w val="0.59164995679887844"/>
          <c:h val="0.64778284546209397"/>
        </c:manualLayout>
      </c:layout>
      <c:areaChart>
        <c:grouping val="stacked"/>
        <c:varyColors val="0"/>
        <c:ser>
          <c:idx val="0"/>
          <c:order val="0"/>
          <c:tx>
            <c:v>TANF Spending</c:v>
          </c:tx>
          <c:spPr>
            <a:solidFill>
              <a:srgbClr val="6CA0C8"/>
            </a:solidFill>
            <a:ln w="25400">
              <a:noFill/>
            </a:ln>
          </c:spPr>
          <c:cat>
            <c:strRef>
              <c:f>'TANF vs. MOE by Category'!$W$30:$W$48</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'TANF vs. MOE by Category'!$X$30:$X$48</c:f>
              <c:numCache>
                <c:formatCode>"$"#,##0_);[Red]\("$"#,##0\)</c:formatCode>
                <c:ptCount val="19"/>
                <c:pt idx="0">
                  <c:v>0</c:v>
                </c:pt>
                <c:pt idx="1">
                  <c:v>0</c:v>
                </c:pt>
                <c:pt idx="2">
                  <c:v>0</c:v>
                </c:pt>
                <c:pt idx="3">
                  <c:v>688624</c:v>
                </c:pt>
                <c:pt idx="4">
                  <c:v>902465</c:v>
                </c:pt>
                <c:pt idx="5">
                  <c:v>1059671</c:v>
                </c:pt>
                <c:pt idx="6">
                  <c:v>1566934</c:v>
                </c:pt>
                <c:pt idx="7">
                  <c:v>1426793</c:v>
                </c:pt>
                <c:pt idx="8">
                  <c:v>1783041</c:v>
                </c:pt>
                <c:pt idx="9">
                  <c:v>2014934</c:v>
                </c:pt>
                <c:pt idx="10">
                  <c:v>1502278</c:v>
                </c:pt>
                <c:pt idx="11">
                  <c:v>1223632</c:v>
                </c:pt>
                <c:pt idx="12">
                  <c:v>383875</c:v>
                </c:pt>
                <c:pt idx="13">
                  <c:v>78094085</c:v>
                </c:pt>
                <c:pt idx="14">
                  <c:v>-1120105</c:v>
                </c:pt>
                <c:pt idx="15">
                  <c:v>292240</c:v>
                </c:pt>
                <c:pt idx="16">
                  <c:v>8584848</c:v>
                </c:pt>
                <c:pt idx="17">
                  <c:v>110192</c:v>
                </c:pt>
                <c:pt idx="18">
                  <c:v>165756</c:v>
                </c:pt>
              </c:numCache>
            </c:numRef>
          </c:val>
          <c:extLst>
            <c:ext xmlns:c16="http://schemas.microsoft.com/office/drawing/2014/chart" uri="{C3380CC4-5D6E-409C-BE32-E72D297353CC}">
              <c16:uniqueId val="{00000000-06F4-4C5F-AEFC-1F7B6FA3DAAC}"/>
            </c:ext>
          </c:extLst>
        </c:ser>
        <c:ser>
          <c:idx val="1"/>
          <c:order val="1"/>
          <c:tx>
            <c:strRef>
              <c:f>'TANF vs. MOE by Category'!$Y$29</c:f>
              <c:strCache>
                <c:ptCount val="1"/>
                <c:pt idx="0">
                  <c:v>MOE Spending</c:v>
                </c:pt>
              </c:strCache>
            </c:strRef>
          </c:tx>
          <c:spPr>
            <a:solidFill>
              <a:srgbClr val="FDC642"/>
            </a:solidFill>
            <a:ln w="25400">
              <a:noFill/>
            </a:ln>
          </c:spPr>
          <c:cat>
            <c:strRef>
              <c:f>'TANF vs. MOE by Category'!$W$30:$W$48</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'TANF vs. MOE by Category'!$Y$30:$Y$48</c:f>
              <c:numCache>
                <c:formatCode>"$"#,##0_);[Red]\("$"#,##0\)</c:formatCode>
                <c:ptCount val="19"/>
                <c:pt idx="0">
                  <c:v>0</c:v>
                </c:pt>
                <c:pt idx="1">
                  <c:v>0</c:v>
                </c:pt>
                <c:pt idx="2">
                  <c:v>0</c:v>
                </c:pt>
                <c:pt idx="3">
                  <c:v>43244</c:v>
                </c:pt>
                <c:pt idx="4">
                  <c:v>63715</c:v>
                </c:pt>
                <c:pt idx="5">
                  <c:v>94611</c:v>
                </c:pt>
                <c:pt idx="6">
                  <c:v>98230</c:v>
                </c:pt>
                <c:pt idx="7">
                  <c:v>75307</c:v>
                </c:pt>
                <c:pt idx="8">
                  <c:v>247399</c:v>
                </c:pt>
                <c:pt idx="9">
                  <c:v>217342</c:v>
                </c:pt>
                <c:pt idx="10">
                  <c:v>204339</c:v>
                </c:pt>
                <c:pt idx="11">
                  <c:v>275523</c:v>
                </c:pt>
                <c:pt idx="12">
                  <c:v>311713</c:v>
                </c:pt>
                <c:pt idx="13">
                  <c:v>12949807</c:v>
                </c:pt>
                <c:pt idx="14">
                  <c:v>449857</c:v>
                </c:pt>
                <c:pt idx="15">
                  <c:v>423162</c:v>
                </c:pt>
                <c:pt idx="16">
                  <c:v>369872</c:v>
                </c:pt>
                <c:pt idx="17">
                  <c:v>369817</c:v>
                </c:pt>
                <c:pt idx="18">
                  <c:v>335255</c:v>
                </c:pt>
              </c:numCache>
            </c:numRef>
          </c:val>
          <c:extLst>
            <c:ext xmlns:c16="http://schemas.microsoft.com/office/drawing/2014/chart" uri="{C3380CC4-5D6E-409C-BE32-E72D297353CC}">
              <c16:uniqueId val="{00000001-06F4-4C5F-AEFC-1F7B6FA3DAAC}"/>
            </c:ext>
          </c:extLst>
        </c:ser>
        <c:dLbls>
          <c:showLegendKey val="0"/>
          <c:showVal val="0"/>
          <c:showCatName val="0"/>
          <c:showSerName val="0"/>
          <c:showPercent val="0"/>
          <c:showBubbleSize val="0"/>
        </c:dLbls>
        <c:axId val="330376992"/>
        <c:axId val="330377384"/>
      </c:areaChart>
      <c:dateAx>
        <c:axId val="330376992"/>
        <c:scaling>
          <c:orientation val="minMax"/>
        </c:scaling>
        <c:delete val="0"/>
        <c:axPos val="b"/>
        <c:numFmt formatCode="[$-F400]h:mm:ss\ AM/PM" sourceLinked="0"/>
        <c:majorTickMark val="none"/>
        <c:minorTickMark val="none"/>
        <c:tickLblPos val="low"/>
        <c:txPr>
          <a:bodyPr rot="-2700000"/>
          <a:lstStyle/>
          <a:p>
            <a:pPr>
              <a:defRPr/>
            </a:pPr>
            <a:endParaRPr lang="en-US"/>
          </a:p>
        </c:txPr>
        <c:crossAx val="330377384"/>
        <c:crosses val="autoZero"/>
        <c:auto val="0"/>
        <c:lblOffset val="100"/>
        <c:baseTimeUnit val="days"/>
        <c:majorUnit val="1"/>
      </c:dateAx>
      <c:valAx>
        <c:axId val="330377384"/>
        <c:scaling>
          <c:orientation val="minMax"/>
        </c:scaling>
        <c:delete val="0"/>
        <c:axPos val="l"/>
        <c:majorGridlines/>
        <c:title>
          <c:tx>
            <c:rich>
              <a:bodyPr/>
              <a:lstStyle/>
              <a:p>
                <a:pPr>
                  <a:defRPr/>
                </a:pPr>
                <a:r>
                  <a:rPr lang="en-US"/>
                  <a:t>In millions of dollars</a:t>
                </a:r>
              </a:p>
            </c:rich>
          </c:tx>
          <c:overlay val="0"/>
        </c:title>
        <c:numFmt formatCode="&quot;$&quot;#,##0_);[Red]\(&quot;$&quot;#,##0\)" sourceLinked="1"/>
        <c:majorTickMark val="none"/>
        <c:minorTickMark val="none"/>
        <c:tickLblPos val="nextTo"/>
        <c:crossAx val="330376992"/>
        <c:crosses val="autoZero"/>
        <c:crossBetween val="between"/>
        <c:dispUnits>
          <c:builtInUnit val="millions"/>
        </c:dispUnits>
      </c:valAx>
    </c:plotArea>
    <c:legend>
      <c:legendPos val="r"/>
      <c:layout>
        <c:manualLayout>
          <c:xMode val="edge"/>
          <c:yMode val="edge"/>
          <c:x val="0.74717747238116961"/>
          <c:y val="0.4141482590215132"/>
          <c:w val="0.2362593806209006"/>
          <c:h val="0.38434455840621401"/>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aseline="0">
                <a:latin typeface="Myriad Pro" pitchFamily="34" charset="0"/>
              </a:rPr>
              <a:t>Pregnancy Prevention+Family Formation Spending</a:t>
            </a:r>
          </a:p>
        </c:rich>
      </c:tx>
      <c:overlay val="0"/>
    </c:title>
    <c:autoTitleDeleted val="0"/>
    <c:plotArea>
      <c:layout>
        <c:manualLayout>
          <c:layoutTarget val="inner"/>
          <c:xMode val="edge"/>
          <c:yMode val="edge"/>
          <c:x val="0.16464969887062872"/>
          <c:y val="0.29458343916687835"/>
          <c:w val="0.6039385325796931"/>
          <c:h val="0.51285242570485146"/>
        </c:manualLayout>
      </c:layout>
      <c:areaChart>
        <c:grouping val="stacked"/>
        <c:varyColors val="0"/>
        <c:ser>
          <c:idx val="0"/>
          <c:order val="0"/>
          <c:tx>
            <c:v>TANF Spending</c:v>
          </c:tx>
          <c:spPr>
            <a:solidFill>
              <a:srgbClr val="6CA0C8"/>
            </a:solidFill>
            <a:ln w="25400">
              <a:noFill/>
            </a:ln>
          </c:spPr>
          <c:cat>
            <c:strRef>
              <c:f>'TANF vs. MOE by Category'!$A$52:$A$70</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'TANF vs. MOE by Category'!$B$52:$B$70</c:f>
              <c:numCache>
                <c:formatCode>"$"#,##0_);[Red]\("$"#,##0\)</c:formatCode>
                <c:ptCount val="19"/>
                <c:pt idx="0">
                  <c:v>0</c:v>
                </c:pt>
                <c:pt idx="1">
                  <c:v>0</c:v>
                </c:pt>
                <c:pt idx="2">
                  <c:v>0</c:v>
                </c:pt>
                <c:pt idx="3">
                  <c:v>451534</c:v>
                </c:pt>
                <c:pt idx="4">
                  <c:v>13616277</c:v>
                </c:pt>
                <c:pt idx="5">
                  <c:v>15924781</c:v>
                </c:pt>
                <c:pt idx="6">
                  <c:v>8934181</c:v>
                </c:pt>
                <c:pt idx="7">
                  <c:v>22936910</c:v>
                </c:pt>
                <c:pt idx="8">
                  <c:v>20242332</c:v>
                </c:pt>
                <c:pt idx="9">
                  <c:v>11995066</c:v>
                </c:pt>
                <c:pt idx="10">
                  <c:v>25194198</c:v>
                </c:pt>
                <c:pt idx="11">
                  <c:v>23161869</c:v>
                </c:pt>
                <c:pt idx="12">
                  <c:v>21632583</c:v>
                </c:pt>
                <c:pt idx="13">
                  <c:v>26311687</c:v>
                </c:pt>
                <c:pt idx="14">
                  <c:v>24781171</c:v>
                </c:pt>
                <c:pt idx="15">
                  <c:v>212608659</c:v>
                </c:pt>
                <c:pt idx="16">
                  <c:v>744969777</c:v>
                </c:pt>
                <c:pt idx="17">
                  <c:v>510439711</c:v>
                </c:pt>
                <c:pt idx="18">
                  <c:v>8555788</c:v>
                </c:pt>
              </c:numCache>
            </c:numRef>
          </c:val>
          <c:extLst>
            <c:ext xmlns:c16="http://schemas.microsoft.com/office/drawing/2014/chart" uri="{C3380CC4-5D6E-409C-BE32-E72D297353CC}">
              <c16:uniqueId val="{00000000-0030-4A32-8022-737C1BB6F7B5}"/>
            </c:ext>
          </c:extLst>
        </c:ser>
        <c:ser>
          <c:idx val="1"/>
          <c:order val="1"/>
          <c:tx>
            <c:v>Maintenance of Effort (MOE) Spending</c:v>
          </c:tx>
          <c:spPr>
            <a:solidFill>
              <a:srgbClr val="FDC642"/>
            </a:solidFill>
            <a:ln w="25400">
              <a:noFill/>
            </a:ln>
          </c:spPr>
          <c:cat>
            <c:strRef>
              <c:f>'TANF vs. MOE by Category'!$A$52:$A$70</c:f>
              <c:strCach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strCache>
            </c:strRef>
          </c:cat>
          <c:val>
            <c:numRef>
              <c:f>'TANF vs. MOE by Category'!$C$52:$C$70</c:f>
              <c:numCache>
                <c:formatCode>"$"#,##0_);[Red]\("$"#,##0\)</c:formatCode>
                <c:ptCount val="19"/>
                <c:pt idx="0">
                  <c:v>0</c:v>
                </c:pt>
                <c:pt idx="1">
                  <c:v>0</c:v>
                </c:pt>
                <c:pt idx="2">
                  <c:v>0</c:v>
                </c:pt>
                <c:pt idx="3">
                  <c:v>982800</c:v>
                </c:pt>
                <c:pt idx="4">
                  <c:v>1100365</c:v>
                </c:pt>
                <c:pt idx="5">
                  <c:v>1914084</c:v>
                </c:pt>
                <c:pt idx="6">
                  <c:v>530851</c:v>
                </c:pt>
                <c:pt idx="7">
                  <c:v>592507</c:v>
                </c:pt>
                <c:pt idx="8">
                  <c:v>1818552</c:v>
                </c:pt>
                <c:pt idx="9">
                  <c:v>2496498</c:v>
                </c:pt>
                <c:pt idx="10">
                  <c:v>657268805</c:v>
                </c:pt>
                <c:pt idx="11">
                  <c:v>305959054</c:v>
                </c:pt>
                <c:pt idx="12">
                  <c:v>120853207</c:v>
                </c:pt>
                <c:pt idx="13">
                  <c:v>7667026</c:v>
                </c:pt>
                <c:pt idx="14">
                  <c:v>7882210</c:v>
                </c:pt>
                <c:pt idx="15">
                  <c:v>7295840</c:v>
                </c:pt>
                <c:pt idx="16">
                  <c:v>8588956</c:v>
                </c:pt>
                <c:pt idx="17">
                  <c:v>8553883</c:v>
                </c:pt>
                <c:pt idx="18">
                  <c:v>11123981</c:v>
                </c:pt>
              </c:numCache>
            </c:numRef>
          </c:val>
          <c:extLst>
            <c:ext xmlns:c16="http://schemas.microsoft.com/office/drawing/2014/chart" uri="{C3380CC4-5D6E-409C-BE32-E72D297353CC}">
              <c16:uniqueId val="{00000001-0030-4A32-8022-737C1BB6F7B5}"/>
            </c:ext>
          </c:extLst>
        </c:ser>
        <c:dLbls>
          <c:showLegendKey val="0"/>
          <c:showVal val="0"/>
          <c:showCatName val="0"/>
          <c:showSerName val="0"/>
          <c:showPercent val="0"/>
          <c:showBubbleSize val="0"/>
        </c:dLbls>
        <c:axId val="330378168"/>
        <c:axId val="330378560"/>
      </c:areaChart>
      <c:dateAx>
        <c:axId val="330378168"/>
        <c:scaling>
          <c:orientation val="minMax"/>
        </c:scaling>
        <c:delete val="0"/>
        <c:axPos val="b"/>
        <c:numFmt formatCode="[$-F400]h:mm:ss\ AM/PM" sourceLinked="0"/>
        <c:majorTickMark val="none"/>
        <c:minorTickMark val="none"/>
        <c:tickLblPos val="nextTo"/>
        <c:txPr>
          <a:bodyPr rot="-2700000"/>
          <a:lstStyle/>
          <a:p>
            <a:pPr>
              <a:defRPr/>
            </a:pPr>
            <a:endParaRPr lang="en-US"/>
          </a:p>
        </c:txPr>
        <c:crossAx val="330378560"/>
        <c:crosses val="autoZero"/>
        <c:auto val="0"/>
        <c:lblOffset val="100"/>
        <c:baseTimeUnit val="days"/>
        <c:majorUnit val="1"/>
      </c:dateAx>
      <c:valAx>
        <c:axId val="330378560"/>
        <c:scaling>
          <c:orientation val="minMax"/>
        </c:scaling>
        <c:delete val="0"/>
        <c:axPos val="l"/>
        <c:majorGridlines/>
        <c:title>
          <c:tx>
            <c:rich>
              <a:bodyPr/>
              <a:lstStyle/>
              <a:p>
                <a:pPr>
                  <a:defRPr/>
                </a:pPr>
                <a:r>
                  <a:rPr lang="en-US"/>
                  <a:t>In</a:t>
                </a:r>
                <a:r>
                  <a:rPr lang="en-US" baseline="0"/>
                  <a:t> m</a:t>
                </a:r>
                <a:r>
                  <a:rPr lang="en-US"/>
                  <a:t>illions of</a:t>
                </a:r>
                <a:r>
                  <a:rPr lang="en-US" baseline="0"/>
                  <a:t> dollars</a:t>
                </a:r>
                <a:endParaRPr lang="en-US"/>
              </a:p>
            </c:rich>
          </c:tx>
          <c:overlay val="0"/>
        </c:title>
        <c:numFmt formatCode="&quot;$&quot;#,##0_);[Red]\(&quot;$&quot;#,##0\)" sourceLinked="1"/>
        <c:majorTickMark val="none"/>
        <c:minorTickMark val="none"/>
        <c:tickLblPos val="nextTo"/>
        <c:crossAx val="330378168"/>
        <c:crosses val="autoZero"/>
        <c:crossBetween val="between"/>
        <c:dispUnits>
          <c:builtInUnit val="millions"/>
        </c:dispUnits>
      </c:valAx>
    </c:plotArea>
    <c:legend>
      <c:legendPos val="r"/>
      <c:layout>
        <c:manualLayout>
          <c:xMode val="edge"/>
          <c:yMode val="edge"/>
          <c:x val="0.76601670641792186"/>
          <c:y val="0.45969378827646545"/>
          <c:w val="0.21738578320863419"/>
          <c:h val="0.39779739226145117"/>
        </c:manualLayout>
      </c:layout>
      <c:overlay val="0"/>
      <c:txPr>
        <a:bodyPr/>
        <a:lstStyle/>
        <a:p>
          <a:pPr>
            <a:defRPr baseline="0">
              <a:latin typeface="Franklin Gothic Book" panose="020B0503020102020204" pitchFamily="34" charset="0"/>
            </a:defRPr>
          </a:pPr>
          <a:endParaRPr lang="en-US"/>
        </a:p>
      </c:txPr>
    </c:legend>
    <c:plotVisOnly val="1"/>
    <c:dispBlanksAs val="zero"/>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2015 Category Spending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70C0"/>
              </a:solidFill>
              <a:ln w="19050">
                <a:solidFill>
                  <a:schemeClr val="lt1"/>
                </a:solidFill>
              </a:ln>
              <a:effectLst/>
            </c:spPr>
            <c:extLst>
              <c:ext xmlns:c16="http://schemas.microsoft.com/office/drawing/2014/chart" uri="{C3380CC4-5D6E-409C-BE32-E72D297353CC}">
                <c16:uniqueId val="{00000001-D141-426A-BA55-DBE1DBA9BF1D}"/>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D141-426A-BA55-DBE1DBA9BF1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141-426A-BA55-DBE1DBA9BF1D}"/>
              </c:ext>
            </c:extLst>
          </c:dPt>
          <c:dPt>
            <c:idx val="3"/>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7-D141-426A-BA55-DBE1DBA9BF1D}"/>
              </c:ext>
            </c:extLst>
          </c:dPt>
          <c:dPt>
            <c:idx val="4"/>
            <c:bubble3D val="0"/>
            <c:spPr>
              <a:solidFill>
                <a:schemeClr val="accent4"/>
              </a:solidFill>
              <a:ln w="19050">
                <a:solidFill>
                  <a:schemeClr val="lt1"/>
                </a:solidFill>
              </a:ln>
              <a:effectLst/>
            </c:spPr>
            <c:extLst>
              <c:ext xmlns:c16="http://schemas.microsoft.com/office/drawing/2014/chart" uri="{C3380CC4-5D6E-409C-BE32-E72D297353CC}">
                <c16:uniqueId val="{00000009-D141-426A-BA55-DBE1DBA9BF1D}"/>
              </c:ext>
            </c:extLst>
          </c:dPt>
          <c:dPt>
            <c:idx val="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B-D141-426A-BA55-DBE1DBA9BF1D}"/>
              </c:ext>
            </c:extLst>
          </c:dPt>
          <c:dPt>
            <c:idx val="6"/>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D-D141-426A-BA55-DBE1DBA9BF1D}"/>
              </c:ext>
            </c:extLst>
          </c:dPt>
          <c:dPt>
            <c:idx val="7"/>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F-D141-426A-BA55-DBE1DBA9BF1D}"/>
              </c:ext>
            </c:extLst>
          </c:dPt>
          <c:dPt>
            <c:idx val="8"/>
            <c:bubble3D val="0"/>
            <c:spPr>
              <a:solidFill>
                <a:schemeClr val="bg2"/>
              </a:solidFill>
              <a:ln w="19050">
                <a:solidFill>
                  <a:schemeClr val="lt1"/>
                </a:solidFill>
              </a:ln>
              <a:effectLst/>
            </c:spPr>
            <c:extLst>
              <c:ext xmlns:c16="http://schemas.microsoft.com/office/drawing/2014/chart" uri="{C3380CC4-5D6E-409C-BE32-E72D297353CC}">
                <c16:uniqueId val="{00000011-D141-426A-BA55-DBE1DBA9BF1D}"/>
              </c:ext>
            </c:extLst>
          </c:dPt>
          <c:cat>
            <c:multiLvlStrRef>
              <c:f>'Pie Charts'!$C$178:$K$179</c:f>
              <c:multiLvlStrCache>
                <c:ptCount val="9"/>
                <c:lvl/>
                <c:lvl>
                  <c:pt idx="0">
                    <c:v>Basic Assistance</c:v>
                  </c:pt>
                  <c:pt idx="1">
                    <c:v>Work Activities</c:v>
                  </c:pt>
                  <c:pt idx="2">
                    <c:v>Work Supports and Supportive Services</c:v>
                  </c:pt>
                  <c:pt idx="3">
                    <c:v>Child Care</c:v>
                  </c:pt>
                  <c:pt idx="4">
                    <c:v>Admin</c:v>
                  </c:pt>
                  <c:pt idx="5">
                    <c:v>Tax Credit</c:v>
                  </c:pt>
                  <c:pt idx="6">
                    <c:v>Pre-K</c:v>
                  </c:pt>
                  <c:pt idx="7">
                    <c:v>Child Welfare</c:v>
                  </c:pt>
                  <c:pt idx="8">
                    <c:v>Other</c:v>
                  </c:pt>
                </c:lvl>
              </c:multiLvlStrCache>
            </c:multiLvlStrRef>
          </c:cat>
          <c:val>
            <c:numRef>
              <c:f>'Pie Charts'!$C$231:$K$231</c:f>
              <c:numCache>
                <c:formatCode>0.00%</c:formatCode>
                <c:ptCount val="9"/>
                <c:pt idx="0">
                  <c:v>0.25061607355802856</c:v>
                </c:pt>
                <c:pt idx="1">
                  <c:v>0</c:v>
                </c:pt>
                <c:pt idx="2">
                  <c:v>2.8213273208478232E-2</c:v>
                </c:pt>
                <c:pt idx="3">
                  <c:v>0.16883926398794838</c:v>
                </c:pt>
                <c:pt idx="4">
                  <c:v>0.1008549473827963</c:v>
                </c:pt>
                <c:pt idx="5">
                  <c:v>8.1222338694207696E-2</c:v>
                </c:pt>
                <c:pt idx="6">
                  <c:v>6.2797751584967962E-2</c:v>
                </c:pt>
                <c:pt idx="7">
                  <c:v>7.4046505300382204E-2</c:v>
                </c:pt>
                <c:pt idx="8">
                  <c:v>0</c:v>
                </c:pt>
              </c:numCache>
            </c:numRef>
          </c:val>
          <c:extLst>
            <c:ext xmlns:c16="http://schemas.microsoft.com/office/drawing/2014/chart" uri="{C3380CC4-5D6E-409C-BE32-E72D297353CC}">
              <c16:uniqueId val="{00000012-D141-426A-BA55-DBE1DBA9BF1D}"/>
            </c:ext>
          </c:extLst>
        </c:ser>
        <c:dLbls>
          <c:showLegendKey val="0"/>
          <c:showVal val="0"/>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Other Spending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37D-409E-B989-D2F254BD70DB}"/>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337D-409E-B989-D2F254BD70DB}"/>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337D-409E-B989-D2F254BD70DB}"/>
              </c:ext>
            </c:extLst>
          </c:dPt>
          <c:dPt>
            <c:idx val="3"/>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7-337D-409E-B989-D2F254BD70DB}"/>
              </c:ext>
            </c:extLst>
          </c:dPt>
          <c:dPt>
            <c:idx val="4"/>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9-337D-409E-B989-D2F254BD70D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37D-409E-B989-D2F254BD70DB}"/>
              </c:ext>
            </c:extLst>
          </c:dPt>
          <c:dPt>
            <c:idx val="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D-337D-409E-B989-D2F254BD70DB}"/>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337D-409E-B989-D2F254BD70DB}"/>
              </c:ext>
            </c:extLst>
          </c:dPt>
          <c:dPt>
            <c:idx val="8"/>
            <c:bubble3D val="0"/>
            <c:spPr>
              <a:solidFill>
                <a:schemeClr val="bg2"/>
              </a:solidFill>
              <a:ln w="19050">
                <a:solidFill>
                  <a:schemeClr val="lt1"/>
                </a:solidFill>
              </a:ln>
              <a:effectLst/>
            </c:spPr>
            <c:extLst>
              <c:ext xmlns:c16="http://schemas.microsoft.com/office/drawing/2014/chart" uri="{C3380CC4-5D6E-409C-BE32-E72D297353CC}">
                <c16:uniqueId val="{00000011-337D-409E-B989-D2F254BD70DB}"/>
              </c:ext>
            </c:extLst>
          </c:dPt>
          <c:cat>
            <c:multiLvlStrRef>
              <c:f>'Other Pie Charts'!$B$179:$J$180</c:f>
              <c:multiLvlStrCache>
                <c:ptCount val="9"/>
                <c:lvl/>
                <c:lvl>
                  <c:pt idx="0">
                    <c:v>Transferred to SSBG</c:v>
                  </c:pt>
                  <c:pt idx="1">
                    <c:v>Financial Edu &amp; Asset Dvlpmt</c:v>
                  </c:pt>
                  <c:pt idx="2">
                    <c:v>Short-Term Benefits</c:v>
                  </c:pt>
                  <c:pt idx="3">
                    <c:v>Service for Children &amp; Youth</c:v>
                  </c:pt>
                  <c:pt idx="4">
                    <c:v>Pregnancy + Family</c:v>
                  </c:pt>
                  <c:pt idx="5">
                    <c:v>Home Visiting</c:v>
                  </c:pt>
                  <c:pt idx="6">
                    <c:v>Other</c:v>
                  </c:pt>
                  <c:pt idx="7">
                    <c:v>AUPL</c:v>
                  </c:pt>
                  <c:pt idx="8">
                    <c:v>All other Areas</c:v>
                  </c:pt>
                </c:lvl>
              </c:multiLvlStrCache>
            </c:multiLvlStrRef>
          </c:cat>
          <c:val>
            <c:numRef>
              <c:f>'Other Pie Charts'!$B$232:$J$232</c:f>
              <c:numCache>
                <c:formatCode>0.00%</c:formatCode>
                <c:ptCount val="9"/>
                <c:pt idx="0">
                  <c:v>3.5526508028576972E-2</c:v>
                </c:pt>
                <c:pt idx="1">
                  <c:v>4.9499515686442701E-5</c:v>
                </c:pt>
                <c:pt idx="2">
                  <c:v>2.791506887532598E-2</c:v>
                </c:pt>
                <c:pt idx="3">
                  <c:v>1.8280627706433603E-2</c:v>
                </c:pt>
                <c:pt idx="4">
                  <c:v>1.8857534928410899E-2</c:v>
                </c:pt>
                <c:pt idx="5">
                  <c:v>9.2483369458484311E-4</c:v>
                </c:pt>
                <c:pt idx="6">
                  <c:v>2.933853800901234E-2</c:v>
                </c:pt>
                <c:pt idx="7">
                  <c:v>1.7699036639489373E-2</c:v>
                </c:pt>
                <c:pt idx="8">
                  <c:v>0.8514083526024796</c:v>
                </c:pt>
              </c:numCache>
            </c:numRef>
          </c:val>
          <c:extLst>
            <c:ext xmlns:c16="http://schemas.microsoft.com/office/drawing/2014/chart" uri="{C3380CC4-5D6E-409C-BE32-E72D297353CC}">
              <c16:uniqueId val="{00000012-337D-409E-B989-D2F254BD70DB}"/>
            </c:ext>
          </c:extLst>
        </c:ser>
        <c:dLbls>
          <c:showLegendKey val="0"/>
          <c:showVal val="0"/>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Category Spending</a:t>
            </a:r>
          </a:p>
        </c:rich>
      </c:tx>
      <c:overlay val="0"/>
    </c:title>
    <c:autoTitleDeleted val="0"/>
    <c:plotArea>
      <c:layout>
        <c:manualLayout>
          <c:layoutTarget val="inner"/>
          <c:xMode val="edge"/>
          <c:yMode val="edge"/>
          <c:x val="0.10812544991206782"/>
          <c:y val="0.16122589230986445"/>
          <c:w val="0.53697045973365642"/>
          <c:h val="0.68988408349526564"/>
        </c:manualLayout>
      </c:layout>
      <c:areaChart>
        <c:grouping val="stacked"/>
        <c:varyColors val="0"/>
        <c:ser>
          <c:idx val="0"/>
          <c:order val="0"/>
          <c:tx>
            <c:v>Basic Assistance</c:v>
          </c:tx>
          <c:spPr>
            <a:solidFill>
              <a:srgbClr val="6CA0C8"/>
            </a:solidFill>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Spending'!$B$25:$B$42</c:f>
              <c:numCache>
                <c:formatCode>"$"#,##0_);[Red]\("$"#,##0\)</c:formatCode>
                <c:ptCount val="18"/>
                <c:pt idx="0">
                  <c:v>13901705312</c:v>
                </c:pt>
                <c:pt idx="1">
                  <c:v>13927623731</c:v>
                </c:pt>
                <c:pt idx="2">
                  <c:v>13165747213</c:v>
                </c:pt>
                <c:pt idx="3">
                  <c:v>11180400974</c:v>
                </c:pt>
                <c:pt idx="4">
                  <c:v>10143465544</c:v>
                </c:pt>
                <c:pt idx="5">
                  <c:v>9408233518</c:v>
                </c:pt>
                <c:pt idx="6">
                  <c:v>10218545347</c:v>
                </c:pt>
                <c:pt idx="7">
                  <c:v>10389421895</c:v>
                </c:pt>
                <c:pt idx="8">
                  <c:v>10739000687</c:v>
                </c:pt>
                <c:pt idx="9">
                  <c:v>9906038682</c:v>
                </c:pt>
                <c:pt idx="10">
                  <c:v>9068930860</c:v>
                </c:pt>
                <c:pt idx="11">
                  <c:v>8648970019</c:v>
                </c:pt>
                <c:pt idx="12">
                  <c:v>9323502540</c:v>
                </c:pt>
                <c:pt idx="13">
                  <c:v>10699142042</c:v>
                </c:pt>
                <c:pt idx="14">
                  <c:v>9604170791</c:v>
                </c:pt>
                <c:pt idx="15">
                  <c:v>8982230616</c:v>
                </c:pt>
                <c:pt idx="16">
                  <c:v>8737929722</c:v>
                </c:pt>
                <c:pt idx="17">
                  <c:v>8443419131</c:v>
                </c:pt>
              </c:numCache>
            </c:numRef>
          </c:val>
          <c:extLst>
            <c:ext xmlns:c16="http://schemas.microsoft.com/office/drawing/2014/chart" uri="{C3380CC4-5D6E-409C-BE32-E72D297353CC}">
              <c16:uniqueId val="{00000000-654F-49CD-9028-63E4DEC2EAC2}"/>
            </c:ext>
          </c:extLst>
        </c:ser>
        <c:ser>
          <c:idx val="2"/>
          <c:order val="1"/>
          <c:tx>
            <c:v>Work-related Activities and Supports</c:v>
          </c:tx>
          <c:spPr>
            <a:solidFill>
              <a:srgbClr val="B6D0E4"/>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Spending'!$C$25:$C$42</c:f>
              <c:numCache>
                <c:formatCode>"$"#,##0_);[Red]\("$"#,##0\)</c:formatCode>
                <c:ptCount val="18"/>
                <c:pt idx="0">
                  <c:v>724560582</c:v>
                </c:pt>
                <c:pt idx="1">
                  <c:v>1581625208</c:v>
                </c:pt>
                <c:pt idx="2">
                  <c:v>1850654548</c:v>
                </c:pt>
                <c:pt idx="3">
                  <c:v>3150654389</c:v>
                </c:pt>
                <c:pt idx="4">
                  <c:v>3335359206</c:v>
                </c:pt>
                <c:pt idx="5">
                  <c:v>3318565232</c:v>
                </c:pt>
                <c:pt idx="6">
                  <c:v>3168970913</c:v>
                </c:pt>
                <c:pt idx="7">
                  <c:v>2688727805</c:v>
                </c:pt>
                <c:pt idx="8">
                  <c:v>2693144833</c:v>
                </c:pt>
                <c:pt idx="9">
                  <c:v>2838336690</c:v>
                </c:pt>
                <c:pt idx="10">
                  <c:v>2799282197</c:v>
                </c:pt>
                <c:pt idx="11">
                  <c:v>2782014301</c:v>
                </c:pt>
                <c:pt idx="12">
                  <c:v>2908718840</c:v>
                </c:pt>
                <c:pt idx="13">
                  <c:v>3857791353</c:v>
                </c:pt>
                <c:pt idx="14">
                  <c:v>3145190278</c:v>
                </c:pt>
                <c:pt idx="15">
                  <c:v>2613167470</c:v>
                </c:pt>
                <c:pt idx="16">
                  <c:v>2484685127</c:v>
                </c:pt>
                <c:pt idx="17">
                  <c:v>2618928950</c:v>
                </c:pt>
              </c:numCache>
            </c:numRef>
          </c:val>
          <c:extLst>
            <c:ext xmlns:c16="http://schemas.microsoft.com/office/drawing/2014/chart" uri="{C3380CC4-5D6E-409C-BE32-E72D297353CC}">
              <c16:uniqueId val="{00000001-654F-49CD-9028-63E4DEC2EAC2}"/>
            </c:ext>
          </c:extLst>
        </c:ser>
        <c:ser>
          <c:idx val="4"/>
          <c:order val="2"/>
          <c:tx>
            <c:v>Child Care</c:v>
          </c:tx>
          <c:spPr>
            <a:solidFill>
              <a:srgbClr val="E7EFF6"/>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Spending'!$D$25:$D$42</c:f>
              <c:numCache>
                <c:formatCode>"$"#,##0_);[Red]\("$"#,##0\)</c:formatCode>
                <c:ptCount val="18"/>
                <c:pt idx="0">
                  <c:v>1050302519</c:v>
                </c:pt>
                <c:pt idx="1">
                  <c:v>2217171466</c:v>
                </c:pt>
                <c:pt idx="2">
                  <c:v>4678913986</c:v>
                </c:pt>
                <c:pt idx="3">
                  <c:v>5931703019</c:v>
                </c:pt>
                <c:pt idx="4">
                  <c:v>5349984218</c:v>
                </c:pt>
                <c:pt idx="5">
                  <c:v>5430557655</c:v>
                </c:pt>
                <c:pt idx="6">
                  <c:v>5258507086</c:v>
                </c:pt>
                <c:pt idx="7">
                  <c:v>5207461482</c:v>
                </c:pt>
                <c:pt idx="8">
                  <c:v>5134446581</c:v>
                </c:pt>
                <c:pt idx="9">
                  <c:v>5419918793</c:v>
                </c:pt>
                <c:pt idx="10">
                  <c:v>5728929746</c:v>
                </c:pt>
                <c:pt idx="11">
                  <c:v>5915210145</c:v>
                </c:pt>
                <c:pt idx="12">
                  <c:v>5860592307</c:v>
                </c:pt>
                <c:pt idx="13">
                  <c:v>5442075573</c:v>
                </c:pt>
                <c:pt idx="14">
                  <c:v>5522643148</c:v>
                </c:pt>
                <c:pt idx="15">
                  <c:v>5022393244</c:v>
                </c:pt>
                <c:pt idx="16">
                  <c:v>5006477986</c:v>
                </c:pt>
                <c:pt idx="17">
                  <c:v>5126605070</c:v>
                </c:pt>
              </c:numCache>
            </c:numRef>
          </c:val>
          <c:extLst>
            <c:ext xmlns:c16="http://schemas.microsoft.com/office/drawing/2014/chart" uri="{C3380CC4-5D6E-409C-BE32-E72D297353CC}">
              <c16:uniqueId val="{00000002-654F-49CD-9028-63E4DEC2EAC2}"/>
            </c:ext>
          </c:extLst>
        </c:ser>
        <c:ser>
          <c:idx val="1"/>
          <c:order val="3"/>
          <c:tx>
            <c:v>Administration and Systems</c:v>
          </c:tx>
          <c:spPr>
            <a:solidFill>
              <a:srgbClr val="FDC642"/>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Spending'!$E$25:$E$42</c:f>
              <c:numCache>
                <c:formatCode>"$"#,##0_);[Red]\("$"#,##0\)</c:formatCode>
                <c:ptCount val="18"/>
                <c:pt idx="0">
                  <c:v>1790226285</c:v>
                </c:pt>
                <c:pt idx="1">
                  <c:v>2271741799</c:v>
                </c:pt>
                <c:pt idx="2">
                  <c:v>2439928818</c:v>
                </c:pt>
                <c:pt idx="3">
                  <c:v>2602094349</c:v>
                </c:pt>
                <c:pt idx="4">
                  <c:v>2653038994</c:v>
                </c:pt>
                <c:pt idx="5">
                  <c:v>2616876211</c:v>
                </c:pt>
                <c:pt idx="6">
                  <c:v>2451114399</c:v>
                </c:pt>
                <c:pt idx="7">
                  <c:v>2307928668</c:v>
                </c:pt>
                <c:pt idx="8">
                  <c:v>2376625106</c:v>
                </c:pt>
                <c:pt idx="9">
                  <c:v>2410837161</c:v>
                </c:pt>
                <c:pt idx="10">
                  <c:v>2492457029</c:v>
                </c:pt>
                <c:pt idx="11">
                  <c:v>2577185873</c:v>
                </c:pt>
                <c:pt idx="12">
                  <c:v>2482718351</c:v>
                </c:pt>
                <c:pt idx="13">
                  <c:v>2486782869</c:v>
                </c:pt>
                <c:pt idx="14">
                  <c:v>2304092171</c:v>
                </c:pt>
                <c:pt idx="15">
                  <c:v>2253982202</c:v>
                </c:pt>
                <c:pt idx="16">
                  <c:v>2290924531</c:v>
                </c:pt>
                <c:pt idx="17">
                  <c:v>2275246872</c:v>
                </c:pt>
              </c:numCache>
            </c:numRef>
          </c:val>
          <c:extLst>
            <c:ext xmlns:c16="http://schemas.microsoft.com/office/drawing/2014/chart" uri="{C3380CC4-5D6E-409C-BE32-E72D297353CC}">
              <c16:uniqueId val="{00000003-654F-49CD-9028-63E4DEC2EAC2}"/>
            </c:ext>
          </c:extLst>
        </c:ser>
        <c:ser>
          <c:idx val="7"/>
          <c:order val="4"/>
          <c:tx>
            <c:v>Refundable Tax Credits</c:v>
          </c:tx>
          <c:spPr>
            <a:solidFill>
              <a:srgbClr val="EA9127"/>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Spending'!$F$25:$F$42</c:f>
              <c:numCache>
                <c:formatCode>"$"#,##0_);[Red]\("$"#,##0\)</c:formatCode>
                <c:ptCount val="18"/>
                <c:pt idx="0">
                  <c:v>0</c:v>
                </c:pt>
                <c:pt idx="1">
                  <c:v>0</c:v>
                </c:pt>
                <c:pt idx="2">
                  <c:v>11300000</c:v>
                </c:pt>
                <c:pt idx="3">
                  <c:v>689047459</c:v>
                </c:pt>
                <c:pt idx="4">
                  <c:v>671822697</c:v>
                </c:pt>
                <c:pt idx="5">
                  <c:v>765501266</c:v>
                </c:pt>
                <c:pt idx="6">
                  <c:v>1006834265</c:v>
                </c:pt>
                <c:pt idx="7">
                  <c:v>1120120691</c:v>
                </c:pt>
                <c:pt idx="8">
                  <c:v>1126935976</c:v>
                </c:pt>
                <c:pt idx="9">
                  <c:v>1242259158</c:v>
                </c:pt>
                <c:pt idx="10">
                  <c:v>1400056273</c:v>
                </c:pt>
                <c:pt idx="11">
                  <c:v>1563966152</c:v>
                </c:pt>
                <c:pt idx="12">
                  <c:v>2093888325</c:v>
                </c:pt>
                <c:pt idx="13">
                  <c:v>2753662079</c:v>
                </c:pt>
                <c:pt idx="14">
                  <c:v>2533829020</c:v>
                </c:pt>
                <c:pt idx="15">
                  <c:v>2555932563</c:v>
                </c:pt>
                <c:pt idx="16">
                  <c:v>2394768616</c:v>
                </c:pt>
                <c:pt idx="17">
                  <c:v>2565574845</c:v>
                </c:pt>
              </c:numCache>
            </c:numRef>
          </c:val>
          <c:extLst>
            <c:ext xmlns:c16="http://schemas.microsoft.com/office/drawing/2014/chart" uri="{C3380CC4-5D6E-409C-BE32-E72D297353CC}">
              <c16:uniqueId val="{00000004-654F-49CD-9028-63E4DEC2EAC2}"/>
            </c:ext>
          </c:extLst>
        </c:ser>
        <c:ser>
          <c:idx val="8"/>
          <c:order val="5"/>
          <c:tx>
            <c:v>Non-recurrent Short Term Benefits</c:v>
          </c:tx>
          <c:spPr>
            <a:solidFill>
              <a:srgbClr val="FFE2A7"/>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Spending'!$G$25:$G$42</c:f>
              <c:numCache>
                <c:formatCode>"$"#,##0_);[Red]\("$"#,##0\)</c:formatCode>
                <c:ptCount val="18"/>
                <c:pt idx="0">
                  <c:v>0</c:v>
                </c:pt>
                <c:pt idx="1">
                  <c:v>0</c:v>
                </c:pt>
                <c:pt idx="2">
                  <c:v>0</c:v>
                </c:pt>
                <c:pt idx="3">
                  <c:v>147150891</c:v>
                </c:pt>
                <c:pt idx="4">
                  <c:v>235949577</c:v>
                </c:pt>
                <c:pt idx="5">
                  <c:v>237750089</c:v>
                </c:pt>
                <c:pt idx="6">
                  <c:v>260999868</c:v>
                </c:pt>
                <c:pt idx="7">
                  <c:v>271089447</c:v>
                </c:pt>
                <c:pt idx="8">
                  <c:v>267286107</c:v>
                </c:pt>
                <c:pt idx="9">
                  <c:v>289395948</c:v>
                </c:pt>
                <c:pt idx="10">
                  <c:v>383904623</c:v>
                </c:pt>
                <c:pt idx="11">
                  <c:v>479988894</c:v>
                </c:pt>
                <c:pt idx="12">
                  <c:v>856952686</c:v>
                </c:pt>
                <c:pt idx="13">
                  <c:v>1088393095</c:v>
                </c:pt>
                <c:pt idx="14">
                  <c:v>722177743</c:v>
                </c:pt>
                <c:pt idx="15">
                  <c:v>537535431</c:v>
                </c:pt>
                <c:pt idx="16">
                  <c:v>703713866</c:v>
                </c:pt>
                <c:pt idx="17">
                  <c:v>716173910</c:v>
                </c:pt>
              </c:numCache>
            </c:numRef>
          </c:val>
          <c:extLst>
            <c:ext xmlns:c16="http://schemas.microsoft.com/office/drawing/2014/chart" uri="{C3380CC4-5D6E-409C-BE32-E72D297353CC}">
              <c16:uniqueId val="{00000005-654F-49CD-9028-63E4DEC2EAC2}"/>
            </c:ext>
          </c:extLst>
        </c:ser>
        <c:ser>
          <c:idx val="10"/>
          <c:order val="6"/>
          <c:tx>
            <c:v>Transferred to SSBG</c:v>
          </c:tx>
          <c:spPr>
            <a:solidFill>
              <a:srgbClr val="FD9567"/>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Spending'!$H$25:$H$42</c:f>
              <c:numCache>
                <c:formatCode>"$"#,##0_);[Red]\("$"#,##0\)</c:formatCode>
                <c:ptCount val="18"/>
                <c:pt idx="0">
                  <c:v>357599725</c:v>
                </c:pt>
                <c:pt idx="1">
                  <c:v>1118203453</c:v>
                </c:pt>
                <c:pt idx="2">
                  <c:v>1317950149</c:v>
                </c:pt>
                <c:pt idx="3">
                  <c:v>1096283464</c:v>
                </c:pt>
                <c:pt idx="4">
                  <c:v>933654437</c:v>
                </c:pt>
                <c:pt idx="5">
                  <c:v>1031375598</c:v>
                </c:pt>
                <c:pt idx="6">
                  <c:v>926728189</c:v>
                </c:pt>
                <c:pt idx="7">
                  <c:v>775012452</c:v>
                </c:pt>
                <c:pt idx="8">
                  <c:v>922416116</c:v>
                </c:pt>
                <c:pt idx="9">
                  <c:v>974038036</c:v>
                </c:pt>
                <c:pt idx="10">
                  <c:v>1152683782</c:v>
                </c:pt>
                <c:pt idx="11">
                  <c:v>1181211959</c:v>
                </c:pt>
                <c:pt idx="12">
                  <c:v>1212271057</c:v>
                </c:pt>
                <c:pt idx="13">
                  <c:v>1219931917</c:v>
                </c:pt>
                <c:pt idx="14">
                  <c:v>1135445928</c:v>
                </c:pt>
                <c:pt idx="15">
                  <c:v>1132658499</c:v>
                </c:pt>
                <c:pt idx="16">
                  <c:v>1134838715</c:v>
                </c:pt>
                <c:pt idx="17">
                  <c:v>1155909378</c:v>
                </c:pt>
              </c:numCache>
            </c:numRef>
          </c:val>
          <c:extLst>
            <c:ext xmlns:c16="http://schemas.microsoft.com/office/drawing/2014/chart" uri="{C3380CC4-5D6E-409C-BE32-E72D297353CC}">
              <c16:uniqueId val="{00000006-654F-49CD-9028-63E4DEC2EAC2}"/>
            </c:ext>
          </c:extLst>
        </c:ser>
        <c:ser>
          <c:idx val="3"/>
          <c:order val="7"/>
          <c:tx>
            <c:v>Pregnancy Prevention &amp; 2-Parent Family Formation and Maintenance</c:v>
          </c:tx>
          <c:spPr>
            <a:solidFill>
              <a:srgbClr val="FEC5AC"/>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Spending'!$I$25:$I$42</c:f>
              <c:numCache>
                <c:formatCode>"$"#,##0_);[Red]\("$"#,##0\)</c:formatCode>
                <c:ptCount val="18"/>
                <c:pt idx="0">
                  <c:v>0</c:v>
                </c:pt>
                <c:pt idx="1">
                  <c:v>0</c:v>
                </c:pt>
                <c:pt idx="2">
                  <c:v>2174044</c:v>
                </c:pt>
                <c:pt idx="3">
                  <c:v>284242952</c:v>
                </c:pt>
                <c:pt idx="4">
                  <c:v>396523087</c:v>
                </c:pt>
                <c:pt idx="5">
                  <c:v>1009805493</c:v>
                </c:pt>
                <c:pt idx="6">
                  <c:v>1229924536</c:v>
                </c:pt>
                <c:pt idx="7">
                  <c:v>1126106441</c:v>
                </c:pt>
                <c:pt idx="8">
                  <c:v>840214706</c:v>
                </c:pt>
                <c:pt idx="9">
                  <c:v>940128439</c:v>
                </c:pt>
                <c:pt idx="10">
                  <c:v>2050859365</c:v>
                </c:pt>
                <c:pt idx="11">
                  <c:v>2462539312</c:v>
                </c:pt>
                <c:pt idx="12">
                  <c:v>2559813707</c:v>
                </c:pt>
                <c:pt idx="13">
                  <c:v>2236442223</c:v>
                </c:pt>
                <c:pt idx="14">
                  <c:v>2261955694</c:v>
                </c:pt>
                <c:pt idx="15">
                  <c:v>2296962691</c:v>
                </c:pt>
                <c:pt idx="16">
                  <c:v>2834391933</c:v>
                </c:pt>
                <c:pt idx="17">
                  <c:v>2837345034</c:v>
                </c:pt>
              </c:numCache>
            </c:numRef>
          </c:val>
          <c:extLst>
            <c:ext xmlns:c16="http://schemas.microsoft.com/office/drawing/2014/chart" uri="{C3380CC4-5D6E-409C-BE32-E72D297353CC}">
              <c16:uniqueId val="{00000007-654F-49CD-9028-63E4DEC2EAC2}"/>
            </c:ext>
          </c:extLst>
        </c:ser>
        <c:ser>
          <c:idx val="5"/>
          <c:order val="8"/>
          <c:tx>
            <c:v>AUPL and Other Nonassistance</c:v>
          </c:tx>
          <c:spPr>
            <a:solidFill>
              <a:srgbClr val="FC6028"/>
            </a:solidFill>
            <a:ln w="25400">
              <a:noFill/>
            </a:ln>
          </c:spPr>
          <c:cat>
            <c:strRef>
              <c:f>'Category Spending'!$A$25:$A$42</c:f>
              <c:strCach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strCache>
            </c:strRef>
          </c:cat>
          <c:val>
            <c:numRef>
              <c:f>'Category Spending'!$J$25:$J$42</c:f>
              <c:numCache>
                <c:formatCode>"$"#,##0_);[Red]\("$"#,##0\)</c:formatCode>
                <c:ptCount val="18"/>
                <c:pt idx="0">
                  <c:v>1778719845</c:v>
                </c:pt>
                <c:pt idx="1">
                  <c:v>1656064925</c:v>
                </c:pt>
                <c:pt idx="2">
                  <c:v>3488314504</c:v>
                </c:pt>
                <c:pt idx="3">
                  <c:v>3193597116</c:v>
                </c:pt>
                <c:pt idx="4">
                  <c:v>4779753417</c:v>
                </c:pt>
                <c:pt idx="5">
                  <c:v>4553392356</c:v>
                </c:pt>
                <c:pt idx="6">
                  <c:v>4535265342</c:v>
                </c:pt>
                <c:pt idx="7">
                  <c:v>4655962935</c:v>
                </c:pt>
                <c:pt idx="8">
                  <c:v>4339830594</c:v>
                </c:pt>
                <c:pt idx="9">
                  <c:v>4424783929</c:v>
                </c:pt>
                <c:pt idx="10">
                  <c:v>4929352770</c:v>
                </c:pt>
                <c:pt idx="11">
                  <c:v>5378781884</c:v>
                </c:pt>
                <c:pt idx="12">
                  <c:v>6236234488</c:v>
                </c:pt>
                <c:pt idx="13">
                  <c:v>6063892695</c:v>
                </c:pt>
                <c:pt idx="14">
                  <c:v>6094936808</c:v>
                </c:pt>
                <c:pt idx="15">
                  <c:v>5963234431</c:v>
                </c:pt>
                <c:pt idx="16">
                  <c:v>6061471072</c:v>
                </c:pt>
                <c:pt idx="17">
                  <c:v>6150050631</c:v>
                </c:pt>
              </c:numCache>
            </c:numRef>
          </c:val>
          <c:extLst>
            <c:ext xmlns:c16="http://schemas.microsoft.com/office/drawing/2014/chart" uri="{C3380CC4-5D6E-409C-BE32-E72D297353CC}">
              <c16:uniqueId val="{00000008-654F-49CD-9028-63E4DEC2EAC2}"/>
            </c:ext>
          </c:extLst>
        </c:ser>
        <c:dLbls>
          <c:showLegendKey val="0"/>
          <c:showVal val="0"/>
          <c:showCatName val="0"/>
          <c:showSerName val="0"/>
          <c:showPercent val="0"/>
          <c:showBubbleSize val="0"/>
        </c:dLbls>
        <c:axId val="329457016"/>
        <c:axId val="329457408"/>
      </c:areaChart>
      <c:catAx>
        <c:axId val="329457016"/>
        <c:scaling>
          <c:orientation val="minMax"/>
        </c:scaling>
        <c:delete val="0"/>
        <c:axPos val="b"/>
        <c:numFmt formatCode="General" sourceLinked="0"/>
        <c:majorTickMark val="none"/>
        <c:minorTickMark val="none"/>
        <c:tickLblPos val="nextTo"/>
        <c:txPr>
          <a:bodyPr rot="-2700000"/>
          <a:lstStyle/>
          <a:p>
            <a:pPr>
              <a:defRPr sz="1200">
                <a:latin typeface="Franklin Gothic Book" panose="020B0503020102020204" pitchFamily="34" charset="0"/>
              </a:defRPr>
            </a:pPr>
            <a:endParaRPr lang="en-US"/>
          </a:p>
        </c:txPr>
        <c:crossAx val="329457408"/>
        <c:crosses val="autoZero"/>
        <c:auto val="1"/>
        <c:lblAlgn val="ctr"/>
        <c:lblOffset val="100"/>
        <c:noMultiLvlLbl val="0"/>
      </c:catAx>
      <c:valAx>
        <c:axId val="329457408"/>
        <c:scaling>
          <c:orientation val="minMax"/>
        </c:scaling>
        <c:delete val="0"/>
        <c:axPos val="l"/>
        <c:majorGridlines/>
        <c:title>
          <c:tx>
            <c:rich>
              <a:bodyPr/>
              <a:lstStyle/>
              <a:p>
                <a:pPr>
                  <a:defRPr/>
                </a:pPr>
                <a:r>
                  <a:rPr lang="en-US">
                    <a:latin typeface="Franklin Gothic Book" panose="020B0503020102020204" pitchFamily="34" charset="0"/>
                  </a:rPr>
                  <a:t>In millions of dollars</a:t>
                </a:r>
              </a:p>
            </c:rich>
          </c:tx>
          <c:layout>
            <c:manualLayout>
              <c:xMode val="edge"/>
              <c:yMode val="edge"/>
              <c:x val="1.0765090349865437E-2"/>
              <c:y val="0.33558671019781067"/>
            </c:manualLayout>
          </c:layout>
          <c:overlay val="0"/>
        </c:title>
        <c:numFmt formatCode="&quot;$&quot;#,##0_);[Red]\(&quot;$&quot;#,##0\)" sourceLinked="1"/>
        <c:majorTickMark val="none"/>
        <c:minorTickMark val="none"/>
        <c:tickLblPos val="nextTo"/>
        <c:txPr>
          <a:bodyPr/>
          <a:lstStyle/>
          <a:p>
            <a:pPr>
              <a:defRPr sz="1200">
                <a:latin typeface="Franklin Gothic Book" panose="020B0503020102020204" pitchFamily="34" charset="0"/>
              </a:defRPr>
            </a:pPr>
            <a:endParaRPr lang="en-US"/>
          </a:p>
        </c:txPr>
        <c:crossAx val="329457016"/>
        <c:crosses val="autoZero"/>
        <c:crossBetween val="midCat"/>
        <c:dispUnits>
          <c:builtInUnit val="millions"/>
        </c:dispUnits>
      </c:valAx>
    </c:plotArea>
    <c:legend>
      <c:legendPos val="r"/>
      <c:layout>
        <c:manualLayout>
          <c:xMode val="edge"/>
          <c:yMode val="edge"/>
          <c:x val="0.67927138865427272"/>
          <c:y val="0.12205193862962252"/>
          <c:w val="0.29213924384019474"/>
          <c:h val="0.83368172474375657"/>
        </c:manualLayout>
      </c:layout>
      <c:overlay val="0"/>
      <c:txPr>
        <a:bodyPr/>
        <a:lstStyle/>
        <a:p>
          <a:pPr>
            <a:defRPr sz="1000" baseline="0">
              <a:latin typeface="Franklin Gothic Book" panose="020B0503020102020204" pitchFamily="34" charset="0"/>
            </a:defRPr>
          </a:pPr>
          <a:endParaRPr lang="en-US"/>
        </a:p>
      </c:txPr>
    </c:legend>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latin typeface="Proxima Nova" panose="020B0503030502060204" pitchFamily="34" charset="0"/>
              </a:rPr>
              <a:t>Decline of the Block Grant in 2018</a:t>
            </a:r>
            <a:r>
              <a:rPr lang="en-US" b="1" baseline="0">
                <a:solidFill>
                  <a:sysClr val="windowText" lastClr="000000"/>
                </a:solidFill>
                <a:latin typeface="Proxima Nova" panose="020B0503030502060204" pitchFamily="34" charset="0"/>
              </a:rPr>
              <a:t> dollars</a:t>
            </a:r>
            <a:endParaRPr lang="en-US" b="1">
              <a:solidFill>
                <a:sysClr val="windowText" lastClr="000000"/>
              </a:solidFill>
              <a:latin typeface="Proxima Nova" panose="020B050303050206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'Value Decline of SFAG'!$B$4:$B$25</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'Value Decline of SFAG'!$P$4:$P$25</c:f>
              <c:numCache>
                <c:formatCode>"$"#,##0.00</c:formatCode>
                <c:ptCount val="22"/>
                <c:pt idx="0">
                  <c:v>26247706651.574982</c:v>
                </c:pt>
                <c:pt idx="1">
                  <c:v>25864836000.389954</c:v>
                </c:pt>
                <c:pt idx="2">
                  <c:v>25417789452.235058</c:v>
                </c:pt>
                <c:pt idx="3">
                  <c:v>24627284038.6488</c:v>
                </c:pt>
                <c:pt idx="4">
                  <c:v>23862166074.085651</c:v>
                </c:pt>
                <c:pt idx="5">
                  <c:v>23510951322.035667</c:v>
                </c:pt>
                <c:pt idx="6">
                  <c:v>22968166731.551735</c:v>
                </c:pt>
                <c:pt idx="7">
                  <c:v>22444439948.73798</c:v>
                </c:pt>
                <c:pt idx="8">
                  <c:v>21727918047.231895</c:v>
                </c:pt>
                <c:pt idx="9">
                  <c:v>20959272132.657703</c:v>
                </c:pt>
                <c:pt idx="10">
                  <c:v>20478055490.610992</c:v>
                </c:pt>
                <c:pt idx="11">
                  <c:v>19608009006.009903</c:v>
                </c:pt>
                <c:pt idx="12">
                  <c:v>19666279463.680065</c:v>
                </c:pt>
                <c:pt idx="13">
                  <c:v>19337892413.566437</c:v>
                </c:pt>
                <c:pt idx="14">
                  <c:v>18843788687.035679</c:v>
                </c:pt>
                <c:pt idx="15">
                  <c:v>18391174919.410793</c:v>
                </c:pt>
                <c:pt idx="16">
                  <c:v>18087774615.691105</c:v>
                </c:pt>
                <c:pt idx="17">
                  <c:v>17789097334.145554</c:v>
                </c:pt>
                <c:pt idx="18">
                  <c:v>17724436005.145622</c:v>
                </c:pt>
                <c:pt idx="19">
                  <c:v>17555667837.399612</c:v>
                </c:pt>
                <c:pt idx="20">
                  <c:v>17199608763.074612</c:v>
                </c:pt>
                <c:pt idx="21">
                  <c:v>16795439393.319155</c:v>
                </c:pt>
              </c:numCache>
            </c:numRef>
          </c:val>
          <c:extLst>
            <c:ext xmlns:c16="http://schemas.microsoft.com/office/drawing/2014/chart" uri="{C3380CC4-5D6E-409C-BE32-E72D297353CC}">
              <c16:uniqueId val="{00000000-079E-4B0E-AE05-F12FB2801483}"/>
            </c:ext>
          </c:extLst>
        </c:ser>
        <c:dLbls>
          <c:showLegendKey val="0"/>
          <c:showVal val="0"/>
          <c:showCatName val="0"/>
          <c:showSerName val="0"/>
          <c:showPercent val="0"/>
          <c:showBubbleSize val="0"/>
        </c:dLbls>
        <c:gapWidth val="47"/>
        <c:overlap val="-27"/>
        <c:axId val="330380128"/>
        <c:axId val="330380520"/>
      </c:barChart>
      <c:catAx>
        <c:axId val="33038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Proxima Nova Cond Light" panose="020B0306030502060204" pitchFamily="34" charset="0"/>
                <a:ea typeface="+mn-ea"/>
                <a:cs typeface="+mn-cs"/>
              </a:defRPr>
            </a:pPr>
            <a:endParaRPr lang="en-US"/>
          </a:p>
        </c:txPr>
        <c:crossAx val="330380520"/>
        <c:crosses val="autoZero"/>
        <c:auto val="1"/>
        <c:lblAlgn val="ctr"/>
        <c:lblOffset val="100"/>
        <c:noMultiLvlLbl val="0"/>
      </c:catAx>
      <c:valAx>
        <c:axId val="330380520"/>
        <c:scaling>
          <c:orientation val="minMax"/>
          <c:max val="26000000000"/>
          <c:min val="0"/>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Proxima Nova Cond Light" panose="020B0306030502060204" pitchFamily="34" charset="0"/>
                <a:ea typeface="+mn-ea"/>
                <a:cs typeface="+mn-cs"/>
              </a:defRPr>
            </a:pPr>
            <a:endParaRPr lang="en-US"/>
          </a:p>
        </c:txPr>
        <c:crossAx val="330380128"/>
        <c:crosses val="autoZero"/>
        <c:crossBetween val="between"/>
        <c:majorUnit val="2000000000"/>
        <c:dispUnits>
          <c:builtInUnit val="billions"/>
          <c:dispUnitsLbl>
            <c:layout>
              <c:manualLayout>
                <c:xMode val="edge"/>
                <c:yMode val="edge"/>
                <c:x val="2.5000000000000001E-2"/>
                <c:y val="0.42634259259259261"/>
              </c:manualLayout>
            </c:layout>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Proxima Nova Cond Light" panose="020B0306030502060204" pitchFamily="34" charset="0"/>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0" i="0" baseline="0">
                <a:solidFill>
                  <a:sysClr val="windowText" lastClr="000000"/>
                </a:solidFill>
                <a:effectLst/>
              </a:rPr>
              <a:t>Decline of the Block Grant in 2018 dollars</a:t>
            </a:r>
            <a:endParaRPr lang="en-US" sz="1400">
              <a:solidFill>
                <a:sysClr val="windowText" lastClr="000000"/>
              </a:solidFill>
              <a:effectLst/>
            </a:endParaRPr>
          </a:p>
        </c:rich>
      </c:tx>
      <c:layout>
        <c:manualLayout>
          <c:xMode val="edge"/>
          <c:yMode val="edge"/>
          <c:x val="0.21155305105235017"/>
          <c:y val="2.20750551876379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v>In Nominal Dollars</c:v>
          </c:tx>
          <c:spPr>
            <a:solidFill>
              <a:schemeClr val="accent1"/>
            </a:solidFill>
            <a:ln>
              <a:noFill/>
            </a:ln>
            <a:effectLst/>
          </c:spPr>
          <c:invertIfNegative val="0"/>
          <c:cat>
            <c:numRef>
              <c:f>'Value Decline of SFAG'!$B$4:$B$25</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'Value Decline of SFAG'!$K$4:$K$25</c:f>
              <c:numCache>
                <c:formatCode>"$"#,##0</c:formatCode>
                <c:ptCount val="22"/>
                <c:pt idx="0">
                  <c:v>16488667235</c:v>
                </c:pt>
                <c:pt idx="1">
                  <c:v>16488667235</c:v>
                </c:pt>
                <c:pt idx="2">
                  <c:v>16488667235</c:v>
                </c:pt>
                <c:pt idx="3">
                  <c:v>16488667235</c:v>
                </c:pt>
                <c:pt idx="4">
                  <c:v>16488667235</c:v>
                </c:pt>
                <c:pt idx="5">
                  <c:v>16488667235</c:v>
                </c:pt>
                <c:pt idx="6">
                  <c:v>16488667235</c:v>
                </c:pt>
                <c:pt idx="7">
                  <c:v>16488667235</c:v>
                </c:pt>
                <c:pt idx="8">
                  <c:v>16488667235</c:v>
                </c:pt>
                <c:pt idx="9">
                  <c:v>16488667235</c:v>
                </c:pt>
                <c:pt idx="10">
                  <c:v>16488667235</c:v>
                </c:pt>
                <c:pt idx="11">
                  <c:v>16488667235</c:v>
                </c:pt>
                <c:pt idx="12">
                  <c:v>16488667235</c:v>
                </c:pt>
                <c:pt idx="13">
                  <c:v>16488667235</c:v>
                </c:pt>
                <c:pt idx="14">
                  <c:v>16488667235</c:v>
                </c:pt>
                <c:pt idx="15">
                  <c:v>16488667235</c:v>
                </c:pt>
                <c:pt idx="16">
                  <c:v>16488667235</c:v>
                </c:pt>
                <c:pt idx="17">
                  <c:v>16488667235</c:v>
                </c:pt>
                <c:pt idx="18">
                  <c:v>16488667235</c:v>
                </c:pt>
                <c:pt idx="19">
                  <c:v>16488667235</c:v>
                </c:pt>
                <c:pt idx="20">
                  <c:v>16488667235</c:v>
                </c:pt>
                <c:pt idx="21">
                  <c:v>16488667235</c:v>
                </c:pt>
              </c:numCache>
            </c:numRef>
          </c:val>
          <c:extLst>
            <c:ext xmlns:c16="http://schemas.microsoft.com/office/drawing/2014/chart" uri="{C3380CC4-5D6E-409C-BE32-E72D297353CC}">
              <c16:uniqueId val="{00000000-53ED-401D-8419-B38E18A1C16B}"/>
            </c:ext>
          </c:extLst>
        </c:ser>
        <c:ser>
          <c:idx val="1"/>
          <c:order val="1"/>
          <c:tx>
            <c:v>In 2018 Dollars</c:v>
          </c:tx>
          <c:spPr>
            <a:solidFill>
              <a:schemeClr val="accent1">
                <a:lumMod val="60000"/>
                <a:lumOff val="40000"/>
              </a:schemeClr>
            </a:solidFill>
            <a:ln>
              <a:noFill/>
            </a:ln>
            <a:effectLst/>
          </c:spPr>
          <c:invertIfNegative val="0"/>
          <c:cat>
            <c:numRef>
              <c:f>'Value Decline of SFAG'!$B$4:$B$25</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'Value Decline of SFAG'!$S$4:$S$25</c:f>
              <c:numCache>
                <c:formatCode>"$"#,##0</c:formatCode>
                <c:ptCount val="22"/>
                <c:pt idx="0">
                  <c:v>9759039416.5749817</c:v>
                </c:pt>
                <c:pt idx="1">
                  <c:v>9376168765.3899536</c:v>
                </c:pt>
                <c:pt idx="2">
                  <c:v>8929122217.2350578</c:v>
                </c:pt>
                <c:pt idx="3">
                  <c:v>8138616803.6487999</c:v>
                </c:pt>
                <c:pt idx="4">
                  <c:v>7373498839.0856514</c:v>
                </c:pt>
                <c:pt idx="5">
                  <c:v>7022284087.0356674</c:v>
                </c:pt>
                <c:pt idx="6">
                  <c:v>6479499496.5517349</c:v>
                </c:pt>
                <c:pt idx="7">
                  <c:v>5955772713.7379799</c:v>
                </c:pt>
                <c:pt idx="8">
                  <c:v>5239250812.2318954</c:v>
                </c:pt>
                <c:pt idx="9">
                  <c:v>4470604897.6577034</c:v>
                </c:pt>
                <c:pt idx="10">
                  <c:v>3989388255.6109924</c:v>
                </c:pt>
                <c:pt idx="11">
                  <c:v>3119341771.009903</c:v>
                </c:pt>
                <c:pt idx="12">
                  <c:v>3177612228.6800652</c:v>
                </c:pt>
                <c:pt idx="13">
                  <c:v>2849225178.5664368</c:v>
                </c:pt>
                <c:pt idx="14">
                  <c:v>2355121452.0356789</c:v>
                </c:pt>
                <c:pt idx="15">
                  <c:v>1902507684.4107933</c:v>
                </c:pt>
                <c:pt idx="16">
                  <c:v>1599107380.6911049</c:v>
                </c:pt>
                <c:pt idx="17">
                  <c:v>1300430099.1455536</c:v>
                </c:pt>
                <c:pt idx="18">
                  <c:v>1235768770.1456223</c:v>
                </c:pt>
                <c:pt idx="19">
                  <c:v>1067000602.3996124</c:v>
                </c:pt>
                <c:pt idx="20">
                  <c:v>710941528.07461166</c:v>
                </c:pt>
                <c:pt idx="21">
                  <c:v>306772158.31915474</c:v>
                </c:pt>
              </c:numCache>
            </c:numRef>
          </c:val>
          <c:extLst>
            <c:ext xmlns:c16="http://schemas.microsoft.com/office/drawing/2014/chart" uri="{C3380CC4-5D6E-409C-BE32-E72D297353CC}">
              <c16:uniqueId val="{00000001-53ED-401D-8419-B38E18A1C16B}"/>
            </c:ext>
          </c:extLst>
        </c:ser>
        <c:dLbls>
          <c:showLegendKey val="0"/>
          <c:showVal val="0"/>
          <c:showCatName val="0"/>
          <c:showSerName val="0"/>
          <c:showPercent val="0"/>
          <c:showBubbleSize val="0"/>
        </c:dLbls>
        <c:gapWidth val="150"/>
        <c:overlap val="100"/>
        <c:axId val="330380912"/>
        <c:axId val="330381696"/>
      </c:barChart>
      <c:catAx>
        <c:axId val="3303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30381696"/>
        <c:crosses val="autoZero"/>
        <c:auto val="1"/>
        <c:lblAlgn val="ctr"/>
        <c:lblOffset val="100"/>
        <c:noMultiLvlLbl val="0"/>
      </c:catAx>
      <c:valAx>
        <c:axId val="3303816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30380912"/>
        <c:crosses val="autoZero"/>
        <c:crossBetween val="between"/>
        <c:dispUnits>
          <c:builtInUnit val="billions"/>
          <c:dispUnitsLbl>
            <c:layout>
              <c:manualLayout>
                <c:xMode val="edge"/>
                <c:yMode val="edge"/>
                <c:x val="2.5399295655292465E-2"/>
                <c:y val="0.37078692977947292"/>
              </c:manualLayout>
            </c:layout>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Decline of the Block</a:t>
            </a:r>
            <a:r>
              <a:rPr lang="en-US" baseline="0"/>
              <a:t> Grant in 1997 Dollars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numRef>
              <c:f>'Value Decline of SFAG'!$AD$3:$AD$22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'Value Decline of SFAG'!$AH$3:$AH$22</c:f>
              <c:numCache>
                <c:formatCode>"$"#,##0</c:formatCode>
                <c:ptCount val="20"/>
                <c:pt idx="0">
                  <c:v>16488667235</c:v>
                </c:pt>
                <c:pt idx="1">
                  <c:v>16246457573.243713</c:v>
                </c:pt>
                <c:pt idx="2">
                  <c:v>15962409120.643295</c:v>
                </c:pt>
                <c:pt idx="3">
                  <c:v>15466135456.359694</c:v>
                </c:pt>
                <c:pt idx="4">
                  <c:v>14985307480.984968</c:v>
                </c:pt>
                <c:pt idx="5">
                  <c:v>14765759943.209389</c:v>
                </c:pt>
                <c:pt idx="6">
                  <c:v>14424519022.588751</c:v>
                </c:pt>
                <c:pt idx="7">
                  <c:v>14097413607.713369</c:v>
                </c:pt>
                <c:pt idx="8">
                  <c:v>13650244028.294832</c:v>
                </c:pt>
                <c:pt idx="9">
                  <c:v>13165478385.194244</c:v>
                </c:pt>
                <c:pt idx="10">
                  <c:v>12862526907.435493</c:v>
                </c:pt>
                <c:pt idx="11">
                  <c:v>12315474874.343124</c:v>
                </c:pt>
                <c:pt idx="12">
                  <c:v>12355015630.035952</c:v>
                </c:pt>
                <c:pt idx="13">
                  <c:v>12151242831.210754</c:v>
                </c:pt>
                <c:pt idx="14">
                  <c:v>11837082419.39101</c:v>
                </c:pt>
                <c:pt idx="15">
                  <c:v>11557947526.415257</c:v>
                </c:pt>
                <c:pt idx="16">
                  <c:v>11372480620.598513</c:v>
                </c:pt>
                <c:pt idx="17">
                  <c:v>11191526836.898569</c:v>
                </c:pt>
                <c:pt idx="18">
                  <c:v>11156399129.029253</c:v>
                </c:pt>
                <c:pt idx="19">
                  <c:v>11045366043.83539</c:v>
                </c:pt>
              </c:numCache>
            </c:numRef>
          </c:val>
          <c:extLst>
            <c:ext xmlns:c16="http://schemas.microsoft.com/office/drawing/2014/chart" uri="{C3380CC4-5D6E-409C-BE32-E72D297353CC}">
              <c16:uniqueId val="{00000000-A202-4BDA-8F66-7A1430341DF7}"/>
            </c:ext>
          </c:extLst>
        </c:ser>
        <c:dLbls>
          <c:showLegendKey val="0"/>
          <c:showVal val="0"/>
          <c:showCatName val="0"/>
          <c:showSerName val="0"/>
          <c:showPercent val="0"/>
          <c:showBubbleSize val="0"/>
        </c:dLbls>
        <c:gapWidth val="41"/>
        <c:overlap val="100"/>
        <c:axId val="330382480"/>
        <c:axId val="330383264"/>
      </c:barChart>
      <c:catAx>
        <c:axId val="33038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383264"/>
        <c:crosses val="autoZero"/>
        <c:auto val="1"/>
        <c:lblAlgn val="ctr"/>
        <c:lblOffset val="100"/>
        <c:noMultiLvlLbl val="0"/>
      </c:catAx>
      <c:valAx>
        <c:axId val="3303832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382480"/>
        <c:crosses val="autoZero"/>
        <c:crossBetween val="between"/>
        <c:dispUnits>
          <c:builtInUnit val="billions"/>
          <c:dispUnitsLbl>
            <c:layout>
              <c:manualLayout>
                <c:xMode val="edge"/>
                <c:yMode val="edge"/>
                <c:x val="3.0555555555555555E-2"/>
                <c:y val="0.43560185185185185"/>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Decline of the Block</a:t>
            </a:r>
            <a:r>
              <a:rPr lang="en-US" baseline="0"/>
              <a:t> Grant in 1997 Dollars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In Nominal Dollars</c:v>
          </c:tx>
          <c:spPr>
            <a:solidFill>
              <a:schemeClr val="accent1"/>
            </a:solidFill>
            <a:ln>
              <a:noFill/>
            </a:ln>
            <a:effectLst/>
          </c:spPr>
          <c:invertIfNegative val="0"/>
          <c:cat>
            <c:numRef>
              <c:f>'Value Decline of SFAG'!$AD$3:$AD$22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'Value Decline of SFAG'!$AH$3:$AH$22</c:f>
              <c:numCache>
                <c:formatCode>"$"#,##0</c:formatCode>
                <c:ptCount val="20"/>
                <c:pt idx="0">
                  <c:v>16488667235</c:v>
                </c:pt>
                <c:pt idx="1">
                  <c:v>16246457573.243713</c:v>
                </c:pt>
                <c:pt idx="2">
                  <c:v>15962409120.643295</c:v>
                </c:pt>
                <c:pt idx="3">
                  <c:v>15466135456.359694</c:v>
                </c:pt>
                <c:pt idx="4">
                  <c:v>14985307480.984968</c:v>
                </c:pt>
                <c:pt idx="5">
                  <c:v>14765759943.209389</c:v>
                </c:pt>
                <c:pt idx="6">
                  <c:v>14424519022.588751</c:v>
                </c:pt>
                <c:pt idx="7">
                  <c:v>14097413607.713369</c:v>
                </c:pt>
                <c:pt idx="8">
                  <c:v>13650244028.294832</c:v>
                </c:pt>
                <c:pt idx="9">
                  <c:v>13165478385.194244</c:v>
                </c:pt>
                <c:pt idx="10">
                  <c:v>12862526907.435493</c:v>
                </c:pt>
                <c:pt idx="11">
                  <c:v>12315474874.343124</c:v>
                </c:pt>
                <c:pt idx="12">
                  <c:v>12355015630.035952</c:v>
                </c:pt>
                <c:pt idx="13">
                  <c:v>12151242831.210754</c:v>
                </c:pt>
                <c:pt idx="14">
                  <c:v>11837082419.39101</c:v>
                </c:pt>
                <c:pt idx="15">
                  <c:v>11557947526.415257</c:v>
                </c:pt>
                <c:pt idx="16">
                  <c:v>11372480620.598513</c:v>
                </c:pt>
                <c:pt idx="17">
                  <c:v>11191526836.898569</c:v>
                </c:pt>
                <c:pt idx="18">
                  <c:v>11156399129.029253</c:v>
                </c:pt>
                <c:pt idx="19">
                  <c:v>11045366043.83539</c:v>
                </c:pt>
              </c:numCache>
            </c:numRef>
          </c:val>
          <c:extLst>
            <c:ext xmlns:c16="http://schemas.microsoft.com/office/drawing/2014/chart" uri="{C3380CC4-5D6E-409C-BE32-E72D297353CC}">
              <c16:uniqueId val="{00000000-86DA-4056-9B5F-582628B975CE}"/>
            </c:ext>
          </c:extLst>
        </c:ser>
        <c:ser>
          <c:idx val="1"/>
          <c:order val="1"/>
          <c:tx>
            <c:v>In 1997 Dollars</c:v>
          </c:tx>
          <c:spPr>
            <a:solidFill>
              <a:schemeClr val="tx2">
                <a:lumMod val="40000"/>
                <a:lumOff val="60000"/>
              </a:schemeClr>
            </a:solidFill>
            <a:ln>
              <a:noFill/>
            </a:ln>
            <a:effectLst/>
          </c:spPr>
          <c:invertIfNegative val="0"/>
          <c:cat>
            <c:numRef>
              <c:f>'Value Decline of SFAG'!$AD$3:$AD$22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'Value Decline of SFAG'!$AI$3:$AI$22</c:f>
              <c:numCache>
                <c:formatCode>"$"#,##0</c:formatCode>
                <c:ptCount val="20"/>
                <c:pt idx="0">
                  <c:v>0</c:v>
                </c:pt>
                <c:pt idx="1">
                  <c:v>242209661.75628662</c:v>
                </c:pt>
                <c:pt idx="2">
                  <c:v>526258114.35670471</c:v>
                </c:pt>
                <c:pt idx="3">
                  <c:v>1022531778.6403065</c:v>
                </c:pt>
                <c:pt idx="4">
                  <c:v>1503359754.0150318</c:v>
                </c:pt>
                <c:pt idx="5">
                  <c:v>1722907291.7906113</c:v>
                </c:pt>
                <c:pt idx="6">
                  <c:v>2064148212.4112492</c:v>
                </c:pt>
                <c:pt idx="7">
                  <c:v>2391253627.2866306</c:v>
                </c:pt>
                <c:pt idx="8">
                  <c:v>2838423206.7051678</c:v>
                </c:pt>
                <c:pt idx="9">
                  <c:v>3323188849.8057556</c:v>
                </c:pt>
                <c:pt idx="10">
                  <c:v>3626140327.5645065</c:v>
                </c:pt>
                <c:pt idx="11">
                  <c:v>4173192360.6568756</c:v>
                </c:pt>
                <c:pt idx="12">
                  <c:v>4133651604.9640484</c:v>
                </c:pt>
                <c:pt idx="13">
                  <c:v>4337424403.7892456</c:v>
                </c:pt>
                <c:pt idx="14">
                  <c:v>4651584815.6089897</c:v>
                </c:pt>
                <c:pt idx="15">
                  <c:v>4930719708.5847435</c:v>
                </c:pt>
                <c:pt idx="16">
                  <c:v>5116186614.4014874</c:v>
                </c:pt>
                <c:pt idx="17">
                  <c:v>5297140398.1014309</c:v>
                </c:pt>
                <c:pt idx="18">
                  <c:v>5332268105.970747</c:v>
                </c:pt>
                <c:pt idx="19">
                  <c:v>5443301191.1646099</c:v>
                </c:pt>
              </c:numCache>
            </c:numRef>
          </c:val>
          <c:extLst>
            <c:ext xmlns:c16="http://schemas.microsoft.com/office/drawing/2014/chart" uri="{C3380CC4-5D6E-409C-BE32-E72D297353CC}">
              <c16:uniqueId val="{00000001-86DA-4056-9B5F-582628B975CE}"/>
            </c:ext>
          </c:extLst>
        </c:ser>
        <c:dLbls>
          <c:showLegendKey val="0"/>
          <c:showVal val="0"/>
          <c:showCatName val="0"/>
          <c:showSerName val="0"/>
          <c:showPercent val="0"/>
          <c:showBubbleSize val="0"/>
        </c:dLbls>
        <c:gapWidth val="150"/>
        <c:overlap val="100"/>
        <c:axId val="330383656"/>
        <c:axId val="330384048"/>
      </c:barChart>
      <c:catAx>
        <c:axId val="3303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384048"/>
        <c:crosses val="autoZero"/>
        <c:auto val="1"/>
        <c:lblAlgn val="ctr"/>
        <c:lblOffset val="100"/>
        <c:noMultiLvlLbl val="0"/>
      </c:catAx>
      <c:valAx>
        <c:axId val="3303840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383656"/>
        <c:crosses val="autoZero"/>
        <c:crossBetween val="between"/>
        <c:dispUnits>
          <c:builtInUnit val="billions"/>
          <c:dispUnitsLbl>
            <c:layout>
              <c:manualLayout>
                <c:xMode val="edge"/>
                <c:yMode val="edge"/>
                <c:x val="3.0555555555555555E-2"/>
                <c:y val="0.43560185185185185"/>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'Basic Assistance'!$B$180:$X$180</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'Basic Assistance'!$B$233:$X$233</c:f>
              <c:numCache>
                <c:formatCode>0.00%</c:formatCode>
                <c:ptCount val="23"/>
                <c:pt idx="0">
                  <c:v>0.71363041476292022</c:v>
                </c:pt>
                <c:pt idx="1">
                  <c:v>0.58172316987359785</c:v>
                </c:pt>
                <c:pt idx="2">
                  <c:v>0.48748321382443693</c:v>
                </c:pt>
                <c:pt idx="3">
                  <c:v>0.3952067573675887</c:v>
                </c:pt>
                <c:pt idx="4">
                  <c:v>0.35591426764209838</c:v>
                </c:pt>
                <c:pt idx="5">
                  <c:v>0.33160208931591834</c:v>
                </c:pt>
                <c:pt idx="6">
                  <c:v>0.35167374644506194</c:v>
                </c:pt>
                <c:pt idx="7">
                  <c:v>0.36400683607055279</c:v>
                </c:pt>
                <c:pt idx="8">
                  <c:v>0.37760331155918486</c:v>
                </c:pt>
                <c:pt idx="9">
                  <c:v>0.34824334093986392</c:v>
                </c:pt>
                <c:pt idx="10">
                  <c:v>0.30223264836940228</c:v>
                </c:pt>
                <c:pt idx="11">
                  <c:v>0.27909024551412603</c:v>
                </c:pt>
                <c:pt idx="12">
                  <c:v>0.27817422972619044</c:v>
                </c:pt>
                <c:pt idx="13">
                  <c:v>0.29845760052990433</c:v>
                </c:pt>
                <c:pt idx="14">
                  <c:v>0.28820200235480731</c:v>
                </c:pt>
                <c:pt idx="15">
                  <c:v>0.28644055070986096</c:v>
                </c:pt>
                <c:pt idx="16">
                  <c:v>0.27608689284707832</c:v>
                </c:pt>
                <c:pt idx="17">
                  <c:v>0.26477317965463848</c:v>
                </c:pt>
                <c:pt idx="18">
                  <c:v>0.25061607355802856</c:v>
                </c:pt>
                <c:pt idx="19">
                  <c:v>0.23916756655792976</c:v>
                </c:pt>
                <c:pt idx="20">
                  <c:v>0.21067397220757336</c:v>
                </c:pt>
                <c:pt idx="21">
                  <c:v>0.21415799735056879</c:v>
                </c:pt>
                <c:pt idx="22">
                  <c:v>0.21067397220757336</c:v>
                </c:pt>
              </c:numCache>
            </c:numRef>
          </c:val>
          <c:smooth val="0"/>
          <c:extLst>
            <c:ext xmlns:c16="http://schemas.microsoft.com/office/drawing/2014/chart" uri="{C3380CC4-5D6E-409C-BE32-E72D297353CC}">
              <c16:uniqueId val="{00000000-5325-514E-83BD-8EAF6D909EE6}"/>
            </c:ext>
          </c:extLst>
        </c:ser>
        <c:dLbls>
          <c:showLegendKey val="0"/>
          <c:showVal val="0"/>
          <c:showCatName val="0"/>
          <c:showSerName val="0"/>
          <c:showPercent val="0"/>
          <c:showBubbleSize val="0"/>
        </c:dLbls>
        <c:smooth val="0"/>
        <c:axId val="25564079"/>
        <c:axId val="25749551"/>
      </c:lineChart>
      <c:catAx>
        <c:axId val="2556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49551"/>
        <c:crosses val="autoZero"/>
        <c:auto val="1"/>
        <c:lblAlgn val="ctr"/>
        <c:lblOffset val="100"/>
        <c:noMultiLvlLbl val="0"/>
      </c:catAx>
      <c:valAx>
        <c:axId val="2574955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5640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19049</xdr:colOff>
      <xdr:row>3</xdr:row>
      <xdr:rowOff>171451</xdr:rowOff>
    </xdr:from>
    <xdr:to>
      <xdr:col>8</xdr:col>
      <xdr:colOff>685799</xdr:colOff>
      <xdr:row>18</xdr:row>
      <xdr:rowOff>152401</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19</xdr:row>
      <xdr:rowOff>0</xdr:rowOff>
    </xdr:from>
    <xdr:to>
      <xdr:col>11</xdr:col>
      <xdr:colOff>1038225</xdr:colOff>
      <xdr:row>22</xdr:row>
      <xdr:rowOff>38100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7762875" y="3429000"/>
          <a:ext cx="31146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i="0"/>
            <a:t>State Family Assistance Grant (</a:t>
          </a:r>
          <a:r>
            <a:rPr lang="en-US" sz="1100"/>
            <a:t>SFAG) is the yearly block grant each state receives from the federal</a:t>
          </a:r>
          <a:r>
            <a:rPr lang="en-US" sz="1100" baseline="0"/>
            <a:t> government.</a:t>
          </a:r>
          <a:endParaRPr lang="en-US" sz="1100"/>
        </a:p>
      </xdr:txBody>
    </xdr:sp>
    <xdr:clientData/>
  </xdr:twoCellAnchor>
  <xdr:oneCellAnchor>
    <xdr:from>
      <xdr:col>0</xdr:col>
      <xdr:colOff>0</xdr:colOff>
      <xdr:row>0</xdr:row>
      <xdr:rowOff>9525</xdr:rowOff>
    </xdr:from>
    <xdr:ext cx="3981450" cy="304800"/>
    <xdr:sp macro="" textlink="">
      <xdr:nvSpPr>
        <xdr:cNvPr id="5" name="TextBox 3">
          <a:extLst>
            <a:ext uri="{FF2B5EF4-FFF2-40B4-BE49-F238E27FC236}">
              <a16:creationId xmlns:a16="http://schemas.microsoft.com/office/drawing/2014/main" id="{00000000-0008-0000-0100-000004000000}"/>
            </a:ext>
            <a:ext uri="{147F2762-F138-4A5C-976F-8EAC2B608ADB}">
              <a16:predDERef xmlns:a16="http://schemas.microsoft.com/office/drawing/2014/main" pred="{00000000-0008-0000-0100-000003000000}"/>
            </a:ext>
          </a:extLst>
        </xdr:cNvPr>
        <xdr:cNvSpPr txBox="1"/>
      </xdr:nvSpPr>
      <xdr:spPr>
        <a:xfrm>
          <a:off x="0" y="9525"/>
          <a:ext cx="3981450" cy="3048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This tab include</a:t>
          </a:r>
          <a:r>
            <a:rPr lang="en-US" sz="1100" baseline="0"/>
            <a:t> historical MOE and Federal Spending through 2019</a:t>
          </a:r>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19050</xdr:colOff>
      <xdr:row>0</xdr:row>
      <xdr:rowOff>0</xdr:rowOff>
    </xdr:from>
    <xdr:to>
      <xdr:col>14</xdr:col>
      <xdr:colOff>0</xdr:colOff>
      <xdr:row>2</xdr:row>
      <xdr:rowOff>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7896225" y="0"/>
          <a:ext cx="574357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Total federal</a:t>
          </a:r>
          <a:r>
            <a:rPr lang="en-US" sz="1100" i="0" baseline="0"/>
            <a:t> and state funds spent on TANF programs and transferred to the SSBG and the CCDBG by year</a:t>
          </a:r>
          <a:endParaRPr lang="en-US" sz="1100" i="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19</xdr:col>
      <xdr:colOff>114300</xdr:colOff>
      <xdr:row>0</xdr:row>
      <xdr:rowOff>0</xdr:rowOff>
    </xdr:from>
    <xdr:ext cx="4781549" cy="82550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9316700" y="0"/>
          <a:ext cx="4781549" cy="825500"/>
        </a:xfrm>
        <a:prstGeom prst="rect">
          <a:avLst/>
        </a:prstGeom>
        <a:solidFill>
          <a:sysClr val="window" lastClr="FFFFFF"/>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1"/>
            <a:t>What's in this tab</a:t>
          </a:r>
        </a:p>
        <a:p>
          <a:r>
            <a:rPr lang="en-US" sz="1100" i="0"/>
            <a:t>Total</a:t>
          </a:r>
          <a:r>
            <a:rPr lang="en-US" sz="1100" i="0" baseline="0"/>
            <a:t> federal  TANF and state MOE spending on TANF programs 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AR &amp; C.2 Column AR</a:t>
          </a:r>
          <a:endParaRPr lang="en-US" sz="1100" b="1" i="0"/>
        </a:p>
        <a:p>
          <a:endParaRPr lang="en-US" sz="1100" i="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15</xdr:col>
      <xdr:colOff>558165</xdr:colOff>
      <xdr:row>0</xdr:row>
      <xdr:rowOff>19050</xdr:rowOff>
    </xdr:from>
    <xdr:to>
      <xdr:col>23</xdr:col>
      <xdr:colOff>489585</xdr:colOff>
      <xdr:row>1</xdr:row>
      <xdr:rowOff>323850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16034385" y="19050"/>
          <a:ext cx="755142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a:t>Federal TANF funds transferred</a:t>
          </a:r>
          <a:r>
            <a:rPr lang="en-US" sz="1100" baseline="0"/>
            <a:t> to the Social Services Block Grant (SSBG) and the Child Care and Development Fund (CCDF).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906990</xdr:colOff>
      <xdr:row>0</xdr:row>
      <xdr:rowOff>0</xdr:rowOff>
    </xdr:from>
    <xdr:to>
      <xdr:col>23</xdr:col>
      <xdr:colOff>813857</xdr:colOff>
      <xdr:row>2</xdr:row>
      <xdr:rowOff>9525</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7306923" y="0"/>
          <a:ext cx="5842001" cy="10424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endParaRPr lang="en-US" sz="1100" i="0"/>
        </a:p>
        <a:p>
          <a:r>
            <a:rPr lang="en-US" sz="1100" i="0"/>
            <a:t>Federal TANF and state MOE spending on basic assistance</a:t>
          </a:r>
          <a:r>
            <a:rPr lang="en-US" sz="1100" i="0" baseline="0"/>
            <a:t> (typically cash assistance) by year</a:t>
          </a:r>
        </a:p>
        <a:p>
          <a:endParaRPr lang="en-US" sz="110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Tab C.1 Column G &amp; Tab C.2 Column G</a:t>
          </a:r>
          <a:endParaRPr lang="en-US" sz="1100" b="1" i="0"/>
        </a:p>
        <a:p>
          <a:endParaRPr lang="en-US" sz="1100" i="1"/>
        </a:p>
      </xdr:txBody>
    </xdr:sp>
    <xdr:clientData/>
  </xdr:twoCellAnchor>
  <xdr:twoCellAnchor>
    <xdr:from>
      <xdr:col>27</xdr:col>
      <xdr:colOff>311150</xdr:colOff>
      <xdr:row>205</xdr:row>
      <xdr:rowOff>158750</xdr:rowOff>
    </xdr:from>
    <xdr:to>
      <xdr:col>35</xdr:col>
      <xdr:colOff>317500</xdr:colOff>
      <xdr:row>225</xdr:row>
      <xdr:rowOff>165100</xdr:rowOff>
    </xdr:to>
    <xdr:graphicFrame macro="">
      <xdr:nvGraphicFramePr>
        <xdr:cNvPr id="4" name="Chart 3">
          <a:extLst>
            <a:ext uri="{FF2B5EF4-FFF2-40B4-BE49-F238E27FC236}">
              <a16:creationId xmlns:a16="http://schemas.microsoft.com/office/drawing/2014/main" id="{0D0AE921-B4F2-CA4C-A205-F27074666E05}"/>
            </a:ext>
            <a:ext uri="{147F2762-F138-4A5C-976F-8EAC2B608ADB}">
              <a16:predDERef xmlns:a16="http://schemas.microsoft.com/office/drawing/2014/main" pre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391583</xdr:colOff>
      <xdr:row>0</xdr:row>
      <xdr:rowOff>0</xdr:rowOff>
    </xdr:from>
    <xdr:to>
      <xdr:col>24</xdr:col>
      <xdr:colOff>33867</xdr:colOff>
      <xdr:row>2</xdr:row>
      <xdr:rowOff>9525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7418050" y="0"/>
          <a:ext cx="5552017" cy="9577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Total federal  TANF funds spent on child care or transferred to the Child Care Development Block Grant and state MOE funds spent on child care by year</a:t>
          </a:r>
          <a:endParaRPr lang="en-US" sz="1100" i="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933450</xdr:colOff>
      <xdr:row>0</xdr:row>
      <xdr:rowOff>9525</xdr:rowOff>
    </xdr:from>
    <xdr:to>
      <xdr:col>23</xdr:col>
      <xdr:colOff>838200</xdr:colOff>
      <xdr:row>0</xdr:row>
      <xdr:rowOff>1123950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17154525" y="9525"/>
          <a:ext cx="50196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endParaRPr lang="en-US" sz="1100" i="0" baseline="0"/>
        </a:p>
        <a:p>
          <a:r>
            <a:rPr lang="en-US" sz="1100" i="0" baseline="0"/>
            <a:t>Federal  TANF funds transferred to the Child Care Development Block Grant (CCDBG), which </a:t>
          </a:r>
          <a:r>
            <a:rPr lang="en-US"/>
            <a:t>helps low-income families access</a:t>
          </a:r>
          <a:r>
            <a:rPr lang="en-US" baseline="0"/>
            <a:t> child care</a:t>
          </a:r>
        </a:p>
        <a:p>
          <a:endParaRPr lang="en-US" sz="1100" i="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C</a:t>
          </a:r>
          <a:endParaRPr lang="en-US" sz="1100" b="1" i="0"/>
        </a:p>
        <a:p>
          <a:endParaRPr lang="en-US" sz="1100" i="1"/>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18</xdr:col>
      <xdr:colOff>561976</xdr:colOff>
      <xdr:row>0</xdr:row>
      <xdr:rowOff>0</xdr:rowOff>
    </xdr:from>
    <xdr:ext cx="3629024" cy="892175"/>
    <xdr:sp macro="" textlink="">
      <xdr:nvSpPr>
        <xdr:cNvPr id="3" name="TextBox 1">
          <a:extLst>
            <a:ext uri="{FF2B5EF4-FFF2-40B4-BE49-F238E27FC236}">
              <a16:creationId xmlns:a16="http://schemas.microsoft.com/office/drawing/2014/main" id="{00000000-0008-0000-1400-000002000000}"/>
            </a:ext>
          </a:extLst>
        </xdr:cNvPr>
        <xdr:cNvSpPr txBox="1"/>
      </xdr:nvSpPr>
      <xdr:spPr>
        <a:xfrm>
          <a:off x="16694605" y="0"/>
          <a:ext cx="3629024" cy="892175"/>
        </a:xfrm>
        <a:prstGeom prst="rect">
          <a:avLst/>
        </a:prstGeom>
        <a:solidFill>
          <a:sysClr val="window" lastClr="FFFFFF"/>
        </a:solidFill>
        <a:ln>
          <a:solidFill>
            <a:schemeClr val="bg1">
              <a:lumMod val="6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1"/>
            <a:t>What's</a:t>
          </a:r>
          <a:r>
            <a:rPr lang="en-US" sz="1100" i="1" baseline="0"/>
            <a:t> in this tab</a:t>
          </a:r>
        </a:p>
        <a:p>
          <a:r>
            <a:rPr lang="en-US" sz="1100" i="0" baseline="0"/>
            <a:t>Federal  TANF and state MOE spending on child care by year</a:t>
          </a:r>
        </a:p>
        <a:p>
          <a:endParaRPr lang="en-US" sz="110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X &amp; C.2 Column X</a:t>
          </a:r>
          <a:endParaRPr lang="en-US" sz="1100" b="1" i="0"/>
        </a:p>
        <a:p>
          <a:endParaRPr lang="en-US" sz="1100" i="0"/>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16</xdr:col>
      <xdr:colOff>151794</xdr:colOff>
      <xdr:row>0</xdr:row>
      <xdr:rowOff>0</xdr:rowOff>
    </xdr:from>
    <xdr:to>
      <xdr:col>23</xdr:col>
      <xdr:colOff>684439</xdr:colOff>
      <xdr:row>1</xdr:row>
      <xdr:rowOff>469477</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5326480" y="0"/>
          <a:ext cx="7390645" cy="7960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 in this tab</a:t>
          </a:r>
          <a:endParaRPr lang="en-US" sz="1100" i="0"/>
        </a:p>
        <a:p>
          <a:r>
            <a:rPr lang="en-US" sz="1100" i="0"/>
            <a:t>Federal</a:t>
          </a:r>
          <a:r>
            <a:rPr lang="en-US" sz="1100" i="0" baseline="0"/>
            <a:t> TANF and state MOE spending on work activities and supports, and transportation by year</a:t>
          </a:r>
        </a:p>
        <a:p>
          <a:r>
            <a:rPr lang="en-US" sz="1100" i="0" baseline="0"/>
            <a:t>This tab </a:t>
          </a:r>
          <a:r>
            <a:rPr lang="en-US" sz="1100" b="0" i="0" baseline="0"/>
            <a:t>does not </a:t>
          </a:r>
          <a:r>
            <a:rPr lang="en-US" sz="1100" i="0" baseline="0"/>
            <a:t>include historic spending on Work Supports (transportation) or IDA.</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276225</xdr:colOff>
      <xdr:row>0</xdr:row>
      <xdr:rowOff>0</xdr:rowOff>
    </xdr:from>
    <xdr:to>
      <xdr:col>24</xdr:col>
      <xdr:colOff>161924</xdr:colOff>
      <xdr:row>1</xdr:row>
      <xdr:rowOff>558800</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5973425" y="0"/>
          <a:ext cx="5057774" cy="76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a:t>
          </a:r>
          <a:r>
            <a:rPr lang="en-US" sz="1100" i="0" baseline="0"/>
            <a:t>  TANF and State MOE spending on </a:t>
          </a:r>
          <a:r>
            <a:rPr lang="en-US" sz="1100" b="0" i="0" baseline="0"/>
            <a:t>work subsidies/subsidized employment</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S &amp; C.2 Column S</a:t>
          </a:r>
          <a:endParaRPr lang="en-US" sz="1100" b="1" i="0"/>
        </a:p>
        <a:p>
          <a:endParaRPr lang="en-US" sz="1100" b="0" i="0" baseline="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152400</xdr:colOff>
      <xdr:row>0</xdr:row>
      <xdr:rowOff>0</xdr:rowOff>
    </xdr:from>
    <xdr:to>
      <xdr:col>24</xdr:col>
      <xdr:colOff>390524</xdr:colOff>
      <xdr:row>1</xdr:row>
      <xdr:rowOff>431800</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16811625" y="0"/>
          <a:ext cx="4562474"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a:t>
          </a:r>
          <a:r>
            <a:rPr lang="en-US" sz="1100" i="0" baseline="0"/>
            <a:t> TANF and state MOE spending on </a:t>
          </a:r>
          <a:r>
            <a:rPr lang="en-US" sz="1100" b="0" i="0" baseline="0"/>
            <a:t>education and training </a:t>
          </a:r>
          <a:r>
            <a:rPr lang="en-US" sz="1100" i="0" baseline="0"/>
            <a:t>programs</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T &amp; C.2 Column T</a:t>
          </a:r>
          <a:endParaRPr lang="en-US" sz="1100" b="1" i="0"/>
        </a:p>
        <a:p>
          <a:endParaRPr lang="en-US" sz="1100" i="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9523</xdr:colOff>
      <xdr:row>0</xdr:row>
      <xdr:rowOff>28575</xdr:rowOff>
    </xdr:from>
    <xdr:to>
      <xdr:col>11</xdr:col>
      <xdr:colOff>352425</xdr:colOff>
      <xdr:row>2</xdr:row>
      <xdr:rowOff>38100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142998" y="28575"/>
          <a:ext cx="9201152"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endParaRPr lang="en-US" sz="1100" i="0"/>
        </a:p>
        <a:p>
          <a:r>
            <a:rPr lang="en-US" sz="1100" i="0"/>
            <a:t>Category</a:t>
          </a:r>
          <a:r>
            <a:rPr lang="en-US" sz="1100" i="0" baseline="0"/>
            <a:t> spending as a portion of total spending. Core spending is basic assistance, work activities, work supports and supportive services, and child care.</a:t>
          </a:r>
          <a:endParaRPr lang="en-US" sz="1100" i="1"/>
        </a:p>
      </xdr:txBody>
    </xdr:sp>
    <xdr:clientData/>
  </xdr:twoCellAnchor>
  <xdr:twoCellAnchor>
    <xdr:from>
      <xdr:col>11</xdr:col>
      <xdr:colOff>500062</xdr:colOff>
      <xdr:row>3</xdr:row>
      <xdr:rowOff>0</xdr:rowOff>
    </xdr:from>
    <xdr:to>
      <xdr:col>19</xdr:col>
      <xdr:colOff>571500</xdr:colOff>
      <xdr:row>25</xdr:row>
      <xdr:rowOff>133349</xdr:rowOff>
    </xdr:to>
    <xdr:graphicFrame macro="">
      <xdr:nvGraphicFramePr>
        <xdr:cNvPr id="3" name="Chart 2">
          <a:extLst>
            <a:ext uri="{FF2B5EF4-FFF2-40B4-BE49-F238E27FC236}">
              <a16:creationId xmlns:a16="http://schemas.microsoft.com/office/drawing/2014/main" id="{00000000-0008-0000-0400-000003000000}"/>
            </a:ext>
            <a:ext uri="{147F2762-F138-4A5C-976F-8EAC2B608ADB}">
              <a16:predDERef xmlns:a16="http://schemas.microsoft.com/office/drawing/2014/main" pre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971550</xdr:colOff>
      <xdr:row>0</xdr:row>
      <xdr:rowOff>0</xdr:rowOff>
    </xdr:from>
    <xdr:to>
      <xdr:col>24</xdr:col>
      <xdr:colOff>476250</xdr:colOff>
      <xdr:row>2</xdr:row>
      <xdr:rowOff>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9707225" y="0"/>
          <a:ext cx="490537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 TANF</a:t>
          </a:r>
          <a:r>
            <a:rPr lang="en-US" sz="1100" i="0" baseline="0"/>
            <a:t> and state MOE spending on </a:t>
          </a:r>
          <a:r>
            <a:rPr lang="en-US" sz="1100" b="0" i="0" baseline="0"/>
            <a:t>other work-related activities </a:t>
          </a:r>
          <a:r>
            <a:rPr lang="en-US" sz="1100" i="0" baseline="0"/>
            <a:t>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U &amp; C.2 Column U</a:t>
          </a:r>
          <a:endParaRPr lang="en-US" sz="1100" b="1" i="0"/>
        </a:p>
        <a:p>
          <a:endParaRPr lang="en-US" sz="1100" i="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0</xdr:row>
      <xdr:rowOff>0</xdr:rowOff>
    </xdr:from>
    <xdr:to>
      <xdr:col>10</xdr:col>
      <xdr:colOff>142875</xdr:colOff>
      <xdr:row>2</xdr:row>
      <xdr:rowOff>28575</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402080" y="0"/>
          <a:ext cx="9149715" cy="462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 in this tab</a:t>
          </a:r>
          <a:endParaRPr lang="en-US" sz="1100" i="0"/>
        </a:p>
        <a:p>
          <a:r>
            <a:rPr lang="en-US" sz="1100" i="0"/>
            <a:t>Federal</a:t>
          </a:r>
          <a:r>
            <a:rPr lang="en-US" sz="1100" i="0" baseline="0"/>
            <a:t> TANF and state MOE spending on </a:t>
          </a:r>
          <a:r>
            <a:rPr lang="en-US" sz="1100" b="0" i="0" baseline="0"/>
            <a:t>work supports and supportive services </a:t>
          </a:r>
          <a:r>
            <a:rPr lang="en-US" sz="1100" i="0" baseline="0"/>
            <a:t>by year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600075</xdr:colOff>
      <xdr:row>0</xdr:row>
      <xdr:rowOff>0</xdr:rowOff>
    </xdr:from>
    <xdr:to>
      <xdr:col>23</xdr:col>
      <xdr:colOff>619125</xdr:colOff>
      <xdr:row>2</xdr:row>
      <xdr:rowOff>0</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15401925" y="0"/>
          <a:ext cx="5353050"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a:t>
          </a:r>
          <a:r>
            <a:rPr lang="en-US" sz="1100" i="1" baseline="0"/>
            <a:t> tab</a:t>
          </a:r>
          <a:endParaRPr lang="en-US" sz="1100" i="0" baseline="0"/>
        </a:p>
        <a:p>
          <a:r>
            <a:rPr lang="en-US" sz="1100" i="0" baseline="0"/>
            <a:t>Federal TANF and state MOE spending on transportation assistance and non-assistance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V &amp; C.2 Column V</a:t>
          </a:r>
          <a:endParaRPr lang="en-US" sz="1100" b="1" i="0"/>
        </a:p>
        <a:p>
          <a:endParaRPr lang="en-US" sz="1100" i="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171449</xdr:colOff>
      <xdr:row>0</xdr:row>
      <xdr:rowOff>0</xdr:rowOff>
    </xdr:from>
    <xdr:to>
      <xdr:col>26</xdr:col>
      <xdr:colOff>171450</xdr:colOff>
      <xdr:row>2</xdr:row>
      <xdr:rowOff>0</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16706849" y="0"/>
          <a:ext cx="7162801"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 TANF and state</a:t>
          </a:r>
          <a:r>
            <a:rPr lang="en-US" sz="1100" i="0" baseline="0"/>
            <a:t> MOE spending </a:t>
          </a:r>
          <a:r>
            <a:rPr lang="en-US" sz="1100" b="0" i="0" baseline="0"/>
            <a:t>on Administrative costs, Assessment service provisions, and Systems </a:t>
          </a:r>
          <a:r>
            <a:rPr lang="en-US" sz="1100" i="0"/>
            <a:t>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C.1 Column AM &amp; C.2 Column AM</a:t>
          </a:r>
          <a:endParaRPr lang="en-US" sz="1100" b="1" i="0"/>
        </a:p>
        <a:p>
          <a:endParaRPr lang="en-US" sz="1100" i="0"/>
        </a:p>
      </xdr:txBody>
    </xdr:sp>
    <xdr:clientData/>
  </xdr:twoCellAnchor>
  <xdr:twoCellAnchor>
    <xdr:from>
      <xdr:col>27</xdr:col>
      <xdr:colOff>0</xdr:colOff>
      <xdr:row>193</xdr:row>
      <xdr:rowOff>0</xdr:rowOff>
    </xdr:from>
    <xdr:to>
      <xdr:col>32</xdr:col>
      <xdr:colOff>330200</xdr:colOff>
      <xdr:row>208</xdr:row>
      <xdr:rowOff>76200</xdr:rowOff>
    </xdr:to>
    <xdr:graphicFrame macro="">
      <xdr:nvGraphicFramePr>
        <xdr:cNvPr id="4" name="Chart 3">
          <a:extLst>
            <a:ext uri="{FF2B5EF4-FFF2-40B4-BE49-F238E27FC236}">
              <a16:creationId xmlns:a16="http://schemas.microsoft.com/office/drawing/2014/main" id="{55A2D798-FD88-D041-9F72-56988111139F}"/>
            </a:ext>
            <a:ext uri="{147F2762-F138-4A5C-976F-8EAC2B608ADB}">
              <a16:predDERef xmlns:a16="http://schemas.microsoft.com/office/drawing/2014/main" pre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19</xdr:col>
      <xdr:colOff>762000</xdr:colOff>
      <xdr:row>0</xdr:row>
      <xdr:rowOff>0</xdr:rowOff>
    </xdr:from>
    <xdr:to>
      <xdr:col>24</xdr:col>
      <xdr:colOff>180975</xdr:colOff>
      <xdr:row>2</xdr:row>
      <xdr:rowOff>0</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17583150" y="0"/>
          <a:ext cx="4371975"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Federal TANF and state MOE spending on refundable tax credits for low-income working families by year</a:t>
          </a:r>
        </a:p>
        <a:p>
          <a:endParaRPr lang="en-US" sz="1100" i="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809625</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1133475" y="0"/>
          <a:ext cx="428625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Federal TANF and state MOE spending on refundable Earned Income Tax Credits for low-income working families by year</a:t>
          </a:r>
        </a:p>
        <a:p>
          <a:r>
            <a:rPr lang="en-US" sz="1100" b="1" i="0"/>
            <a:t>- ACF Spreadsheet: C.1 Column AA &amp; C.2 Column AA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47625</xdr:colOff>
      <xdr:row>2</xdr:row>
      <xdr:rowOff>0</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1133475" y="0"/>
          <a:ext cx="428625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Federal TANF and state MOE spending on non-EITC refundable tax credits for low-income working families 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AB &amp; C.2 Column AB</a:t>
          </a:r>
        </a:p>
        <a:p>
          <a:endParaRPr lang="en-US" sz="1100" i="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838200</xdr:colOff>
      <xdr:row>2</xdr:row>
      <xdr:rowOff>0</xdr:rowOff>
    </xdr:to>
    <xdr:sp macro="" textlink="">
      <xdr:nvSpPr>
        <xdr:cNvPr id="2" name="TextBox 1">
          <a:extLst>
            <a:ext uri="{FF2B5EF4-FFF2-40B4-BE49-F238E27FC236}">
              <a16:creationId xmlns:a16="http://schemas.microsoft.com/office/drawing/2014/main" id="{00000000-0008-0000-2400-000002000000}"/>
            </a:ext>
          </a:extLst>
        </xdr:cNvPr>
        <xdr:cNvSpPr txBox="1"/>
      </xdr:nvSpPr>
      <xdr:spPr>
        <a:xfrm>
          <a:off x="1133475" y="0"/>
          <a:ext cx="428625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Federal TANF and state MOE spending on Pre-Kindergarten and/or Head Start 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Y &amp; C.2 Column Y</a:t>
          </a:r>
        </a:p>
        <a:p>
          <a:endParaRPr lang="en-US" sz="1100" i="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xdr:colOff>
      <xdr:row>0</xdr:row>
      <xdr:rowOff>0</xdr:rowOff>
    </xdr:from>
    <xdr:to>
      <xdr:col>8</xdr:col>
      <xdr:colOff>609600</xdr:colOff>
      <xdr:row>2</xdr:row>
      <xdr:rowOff>19050</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1133476" y="0"/>
          <a:ext cx="5829299"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pPr eaLnBrk="1" fontAlgn="auto" latinLnBrk="0" hangingPunct="1"/>
          <a:r>
            <a:rPr lang="en-US" sz="1100">
              <a:solidFill>
                <a:schemeClr val="dk1"/>
              </a:solidFill>
              <a:effectLst/>
              <a:latin typeface="+mn-lt"/>
              <a:ea typeface="+mn-ea"/>
              <a:cs typeface="+mn-cs"/>
            </a:rPr>
            <a:t>Federal and state MOE spending on child welfare services as well as federal TANF spending on foster care that was part of AFDC plan (that is, authorized under prior law) by year</a:t>
          </a:r>
          <a:endParaRPr lang="en-US">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152400</xdr:colOff>
      <xdr:row>2</xdr:row>
      <xdr:rowOff>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1133475" y="0"/>
          <a:ext cx="57150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Federal and state MOE spending on child welfare services not authorized under prior law 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AH</a:t>
          </a:r>
          <a:r>
            <a:rPr lang="en-US" sz="1100" b="1" i="0" baseline="0"/>
            <a:t> </a:t>
          </a:r>
          <a:r>
            <a:rPr lang="en-US" sz="1100" b="1" i="0"/>
            <a:t>&amp; C.2 Column AH</a:t>
          </a:r>
        </a:p>
        <a:p>
          <a:endParaRPr lang="en-US" sz="1100" i="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19050</xdr:rowOff>
    </xdr:from>
    <xdr:to>
      <xdr:col>7</xdr:col>
      <xdr:colOff>428624</xdr:colOff>
      <xdr:row>2</xdr:row>
      <xdr:rowOff>28575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33475" y="19050"/>
          <a:ext cx="5600699"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endParaRPr lang="en-US" sz="1100" i="0"/>
        </a:p>
        <a:p>
          <a:r>
            <a:rPr lang="en-US" sz="1100" i="0"/>
            <a:t>Break out of spending</a:t>
          </a:r>
          <a:r>
            <a:rPr lang="en-US" sz="1100" i="0" baseline="0"/>
            <a:t> in "Other areas".</a:t>
          </a:r>
          <a:endParaRPr lang="en-US" sz="1100" i="1"/>
        </a:p>
      </xdr:txBody>
    </xdr:sp>
    <xdr:clientData/>
  </xdr:twoCellAnchor>
  <xdr:twoCellAnchor>
    <xdr:from>
      <xdr:col>10</xdr:col>
      <xdr:colOff>195262</xdr:colOff>
      <xdr:row>175</xdr:row>
      <xdr:rowOff>114300</xdr:rowOff>
    </xdr:from>
    <xdr:to>
      <xdr:col>17</xdr:col>
      <xdr:colOff>385762</xdr:colOff>
      <xdr:row>191</xdr:row>
      <xdr:rowOff>123825</xdr:rowOff>
    </xdr:to>
    <xdr:graphicFrame macro="">
      <xdr:nvGraphicFramePr>
        <xdr:cNvPr id="3" name="Chart 2">
          <a:extLst>
            <a:ext uri="{FF2B5EF4-FFF2-40B4-BE49-F238E27FC236}">
              <a16:creationId xmlns:a16="http://schemas.microsoft.com/office/drawing/2014/main" id="{00000000-0008-0000-0500-000003000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257175</xdr:colOff>
      <xdr:row>2</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1133475" y="0"/>
          <a:ext cx="57150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Federal TANF spending and state MOE spending on </a:t>
          </a:r>
          <a:r>
            <a:rPr lang="en-US" sz="1100" b="0" i="0" baseline="0"/>
            <a:t>Family support/family preservation/reunification services </a:t>
          </a:r>
          <a:r>
            <a:rPr lang="en-US" sz="1100" i="0" baseline="0"/>
            <a:t>by year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AI &amp; C.2 Column AI</a:t>
          </a:r>
        </a:p>
        <a:p>
          <a:endParaRPr lang="en-US" sz="1100" i="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390525</xdr:colOff>
      <xdr:row>2</xdr:row>
      <xdr:rowOff>0</xdr:rowOff>
    </xdr:to>
    <xdr:sp macro="" textlink="">
      <xdr:nvSpPr>
        <xdr:cNvPr id="2" name="TextBox 1">
          <a:extLst>
            <a:ext uri="{FF2B5EF4-FFF2-40B4-BE49-F238E27FC236}">
              <a16:creationId xmlns:a16="http://schemas.microsoft.com/office/drawing/2014/main" id="{00000000-0008-0000-2800-000002000000}"/>
            </a:ext>
          </a:extLst>
        </xdr:cNvPr>
        <xdr:cNvSpPr txBox="1"/>
      </xdr:nvSpPr>
      <xdr:spPr>
        <a:xfrm>
          <a:off x="1133475" y="0"/>
          <a:ext cx="57150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 ral TANF spending and state MOE spending on </a:t>
          </a:r>
          <a:r>
            <a:rPr lang="en-US" sz="1100" b="0" i="0" baseline="0"/>
            <a:t>Adoption services </a:t>
          </a:r>
          <a:r>
            <a:rPr lang="en-US" sz="1100" i="0" baseline="0"/>
            <a:t>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AJ &amp; C.2 Column AJ</a:t>
          </a:r>
        </a:p>
        <a:p>
          <a:endParaRPr lang="en-US" sz="1100" i="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257175</xdr:colOff>
      <xdr:row>2</xdr:row>
      <xdr:rowOff>0</xdr:rowOff>
    </xdr:to>
    <xdr:sp macro="" textlink="">
      <xdr:nvSpPr>
        <xdr:cNvPr id="2" name="TextBox 1">
          <a:extLst>
            <a:ext uri="{FF2B5EF4-FFF2-40B4-BE49-F238E27FC236}">
              <a16:creationId xmlns:a16="http://schemas.microsoft.com/office/drawing/2014/main" id="{00000000-0008-0000-2900-000002000000}"/>
            </a:ext>
          </a:extLst>
        </xdr:cNvPr>
        <xdr:cNvSpPr txBox="1"/>
      </xdr:nvSpPr>
      <xdr:spPr>
        <a:xfrm>
          <a:off x="1133475" y="0"/>
          <a:ext cx="57150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Federal TANF spending and state MOE spending on </a:t>
          </a:r>
          <a:r>
            <a:rPr lang="en-US" sz="1100" b="0" i="0" baseline="0"/>
            <a:t>additonal child welfare services not authorized under prior law</a:t>
          </a:r>
          <a:r>
            <a:rPr lang="en-US" sz="1100" b="1" i="0" baseline="0"/>
            <a:t> </a:t>
          </a:r>
          <a:r>
            <a:rPr lang="en-US" sz="1100" i="0" baseline="0"/>
            <a:t>by year </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AK &amp; C.2 Column AK</a:t>
          </a:r>
        </a:p>
        <a:p>
          <a:endParaRPr lang="en-US" sz="1100" i="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1133474</xdr:colOff>
      <xdr:row>0</xdr:row>
      <xdr:rowOff>0</xdr:rowOff>
    </xdr:from>
    <xdr:to>
      <xdr:col>7</xdr:col>
      <xdr:colOff>342900</xdr:colOff>
      <xdr:row>2</xdr:row>
      <xdr:rowOff>0</xdr:rowOff>
    </xdr:to>
    <xdr:sp macro="" textlink="">
      <xdr:nvSpPr>
        <xdr:cNvPr id="2" name="TextBox 1">
          <a:extLst>
            <a:ext uri="{FF2B5EF4-FFF2-40B4-BE49-F238E27FC236}">
              <a16:creationId xmlns:a16="http://schemas.microsoft.com/office/drawing/2014/main" id="{00000000-0008-0000-2D00-000002000000}"/>
            </a:ext>
          </a:extLst>
        </xdr:cNvPr>
        <xdr:cNvSpPr txBox="1"/>
      </xdr:nvSpPr>
      <xdr:spPr>
        <a:xfrm>
          <a:off x="1133474" y="0"/>
          <a:ext cx="6349366" cy="1470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a:solidFill>
                <a:schemeClr val="dk1"/>
              </a:solidFill>
              <a:effectLst/>
              <a:latin typeface="+mn-lt"/>
              <a:ea typeface="+mn-ea"/>
              <a:cs typeface="+mn-cs"/>
            </a:rPr>
            <a:t>Federal TANF funds transferred to the Social Services Block Grant and federal TANF and state MOE spending on Short-Term Benefits, Financial Education &amp; Asset Development, Services for Children &amp; Youth, Pregnancy Prevention, Two-Parent Family Maintenance, Home Visiting, Other Non-assistance, and services Authorized Under Prior Law (except for foster care which is included under child welfare) by year. </a:t>
          </a:r>
          <a:endParaRPr lang="en-US">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666750</xdr:colOff>
      <xdr:row>0</xdr:row>
      <xdr:rowOff>0</xdr:rowOff>
    </xdr:from>
    <xdr:to>
      <xdr:col>23</xdr:col>
      <xdr:colOff>704850</xdr:colOff>
      <xdr:row>2</xdr:row>
      <xdr:rowOff>0</xdr:rowOff>
    </xdr:to>
    <xdr:sp macro="" textlink="">
      <xdr:nvSpPr>
        <xdr:cNvPr id="2" name="TextBox 1">
          <a:extLst>
            <a:ext uri="{FF2B5EF4-FFF2-40B4-BE49-F238E27FC236}">
              <a16:creationId xmlns:a16="http://schemas.microsoft.com/office/drawing/2014/main" id="{00000000-0008-0000-2E00-000002000000}"/>
            </a:ext>
          </a:extLst>
        </xdr:cNvPr>
        <xdr:cNvSpPr txBox="1"/>
      </xdr:nvSpPr>
      <xdr:spPr>
        <a:xfrm>
          <a:off x="16335375" y="0"/>
          <a:ext cx="551497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a:t>
          </a:r>
          <a:r>
            <a:rPr lang="en-US" sz="1100" i="0" baseline="0"/>
            <a:t>  TANF funds transferred to the Social Services Block Grant (SSBG), </a:t>
          </a:r>
          <a:r>
            <a:rPr lang="en-US"/>
            <a:t>a uniquely flexible funding source that helps states meet the specialized needs of their most vulnerable populations</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D</a:t>
          </a:r>
        </a:p>
        <a:p>
          <a:endParaRPr lang="en-US" sz="1100" i="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495300</xdr:colOff>
      <xdr:row>2</xdr:row>
      <xdr:rowOff>28575</xdr:rowOff>
    </xdr:to>
    <xdr:sp macro="" textlink="">
      <xdr:nvSpPr>
        <xdr:cNvPr id="2" name="TextBox 1">
          <a:extLst>
            <a:ext uri="{FF2B5EF4-FFF2-40B4-BE49-F238E27FC236}">
              <a16:creationId xmlns:a16="http://schemas.microsoft.com/office/drawing/2014/main" id="{00000000-0008-0000-2F00-000002000000}"/>
            </a:ext>
          </a:extLst>
        </xdr:cNvPr>
        <xdr:cNvSpPr txBox="1"/>
      </xdr:nvSpPr>
      <xdr:spPr>
        <a:xfrm>
          <a:off x="1133475" y="0"/>
          <a:ext cx="445770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a:t>
          </a:r>
          <a:r>
            <a:rPr lang="en-US" sz="1100" i="0" baseline="0"/>
            <a:t> TANF and state MOE spending on Financial Education &amp; Asset Development</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Z</a:t>
          </a:r>
          <a:r>
            <a:rPr lang="en-US" sz="1100" b="1" i="0" baseline="0"/>
            <a:t> </a:t>
          </a:r>
          <a:r>
            <a:rPr lang="en-US" sz="1100" b="1" i="0"/>
            <a:t>&amp; C.2 Column</a:t>
          </a:r>
          <a:r>
            <a:rPr lang="en-US" sz="1100" b="1" i="0" baseline="0"/>
            <a:t> Z</a:t>
          </a:r>
          <a:endParaRPr lang="en-US" sz="1100" b="1" i="0"/>
        </a:p>
        <a:p>
          <a:endParaRPr lang="en-US" sz="1100" i="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528689</xdr:colOff>
      <xdr:row>0</xdr:row>
      <xdr:rowOff>0</xdr:rowOff>
    </xdr:from>
    <xdr:to>
      <xdr:col>24</xdr:col>
      <xdr:colOff>93366</xdr:colOff>
      <xdr:row>2</xdr:row>
      <xdr:rowOff>9525</xdr:rowOff>
    </xdr:to>
    <xdr:sp macro="" textlink="">
      <xdr:nvSpPr>
        <xdr:cNvPr id="2" name="TextBox 1">
          <a:extLst>
            <a:ext uri="{FF2B5EF4-FFF2-40B4-BE49-F238E27FC236}">
              <a16:creationId xmlns:a16="http://schemas.microsoft.com/office/drawing/2014/main" id="{00000000-0008-0000-3000-000002000000}"/>
            </a:ext>
          </a:extLst>
        </xdr:cNvPr>
        <xdr:cNvSpPr txBox="1"/>
      </xdr:nvSpPr>
      <xdr:spPr>
        <a:xfrm>
          <a:off x="17493656" y="0"/>
          <a:ext cx="5091270" cy="1047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a:t>
          </a:r>
          <a:r>
            <a:rPr lang="en-US" sz="1100" i="1" baseline="0"/>
            <a:t> tab</a:t>
          </a:r>
        </a:p>
        <a:p>
          <a:r>
            <a:rPr lang="en-US" sz="1100" i="0" baseline="0"/>
            <a:t>Federal TANF and state MOE spending on short-term, non-recurring benefits by year. These benefits include </a:t>
          </a:r>
          <a:r>
            <a:rPr lang="en-US"/>
            <a:t>cash</a:t>
          </a:r>
          <a:r>
            <a:rPr lang="en-US" baseline="0"/>
            <a:t> or</a:t>
          </a:r>
          <a:r>
            <a:rPr lang="en-US"/>
            <a:t> in-kind payments to</a:t>
          </a:r>
          <a:r>
            <a:rPr lang="en-US" baseline="0"/>
            <a:t> low-income families in </a:t>
          </a:r>
          <a:r>
            <a:rPr lang="en-US"/>
            <a:t>a specific crisis situation.</a:t>
          </a:r>
          <a:r>
            <a:rPr lang="en-US" baseline="0"/>
            <a:t> They are not intended to meet ongoing needs.</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AC &amp; C.2 Column AC</a:t>
          </a:r>
        </a:p>
        <a:p>
          <a:endParaRPr lang="en-US" sz="1100" i="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666751</xdr:colOff>
      <xdr:row>0</xdr:row>
      <xdr:rowOff>0</xdr:rowOff>
    </xdr:from>
    <xdr:to>
      <xdr:col>24</xdr:col>
      <xdr:colOff>28576</xdr:colOff>
      <xdr:row>1</xdr:row>
      <xdr:rowOff>200025</xdr:rowOff>
    </xdr:to>
    <xdr:sp macro="" textlink="">
      <xdr:nvSpPr>
        <xdr:cNvPr id="2" name="TextBox 1">
          <a:extLst>
            <a:ext uri="{FF2B5EF4-FFF2-40B4-BE49-F238E27FC236}">
              <a16:creationId xmlns:a16="http://schemas.microsoft.com/office/drawing/2014/main" id="{00000000-0008-0000-3200-000002000000}"/>
            </a:ext>
          </a:extLst>
        </xdr:cNvPr>
        <xdr:cNvSpPr txBox="1"/>
      </xdr:nvSpPr>
      <xdr:spPr>
        <a:xfrm>
          <a:off x="16240126" y="0"/>
          <a:ext cx="468630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 TANF and state</a:t>
          </a:r>
          <a:r>
            <a:rPr lang="en-US" sz="1100" i="0" baseline="0"/>
            <a:t> MOE spending on Pregnancy Prevention and </a:t>
          </a:r>
          <a:r>
            <a:rPr lang="en-US" sz="1100" i="0"/>
            <a:t>Two-Parent Family Formation and Maintenance programs by year</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390525</xdr:colOff>
      <xdr:row>0</xdr:row>
      <xdr:rowOff>0</xdr:rowOff>
    </xdr:from>
    <xdr:to>
      <xdr:col>24</xdr:col>
      <xdr:colOff>19050</xdr:colOff>
      <xdr:row>2</xdr:row>
      <xdr:rowOff>30480</xdr:rowOff>
    </xdr:to>
    <xdr:sp macro="" textlink="">
      <xdr:nvSpPr>
        <xdr:cNvPr id="2" name="TextBox 1">
          <a:extLst>
            <a:ext uri="{FF2B5EF4-FFF2-40B4-BE49-F238E27FC236}">
              <a16:creationId xmlns:a16="http://schemas.microsoft.com/office/drawing/2014/main" id="{00000000-0008-0000-3300-000002000000}"/>
            </a:ext>
          </a:extLst>
        </xdr:cNvPr>
        <xdr:cNvSpPr txBox="1"/>
      </xdr:nvSpPr>
      <xdr:spPr>
        <a:xfrm>
          <a:off x="15468600" y="0"/>
          <a:ext cx="506730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 TANF and state</a:t>
          </a:r>
          <a:r>
            <a:rPr lang="en-US" sz="1100" i="0" baseline="0"/>
            <a:t> MOE spending on Pregnancy Prevention </a:t>
          </a:r>
          <a:r>
            <a:rPr lang="en-US" sz="1100" i="0"/>
            <a:t>programs 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AF &amp; C.2 Column AF</a:t>
          </a:r>
        </a:p>
        <a:p>
          <a:endParaRPr lang="en-US" sz="1100" i="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676275</xdr:colOff>
      <xdr:row>0</xdr:row>
      <xdr:rowOff>0</xdr:rowOff>
    </xdr:from>
    <xdr:to>
      <xdr:col>23</xdr:col>
      <xdr:colOff>685800</xdr:colOff>
      <xdr:row>2</xdr:row>
      <xdr:rowOff>9525</xdr:rowOff>
    </xdr:to>
    <xdr:sp macro="" textlink="">
      <xdr:nvSpPr>
        <xdr:cNvPr id="2" name="TextBox 1">
          <a:extLst>
            <a:ext uri="{FF2B5EF4-FFF2-40B4-BE49-F238E27FC236}">
              <a16:creationId xmlns:a16="http://schemas.microsoft.com/office/drawing/2014/main" id="{00000000-0008-0000-3400-000002000000}"/>
            </a:ext>
          </a:extLst>
        </xdr:cNvPr>
        <xdr:cNvSpPr txBox="1"/>
      </xdr:nvSpPr>
      <xdr:spPr>
        <a:xfrm>
          <a:off x="15468600" y="0"/>
          <a:ext cx="44958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 TANF and state</a:t>
          </a:r>
          <a:r>
            <a:rPr lang="en-US" sz="1100" i="0" baseline="0"/>
            <a:t> MOE spending on </a:t>
          </a:r>
          <a:r>
            <a:rPr lang="en-US" sz="1100" i="0"/>
            <a:t>Two-Parent Family Formation and Maintenance programs by year</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t>- ACF Spreadsheet: C.1 Column AG</a:t>
          </a:r>
          <a:r>
            <a:rPr lang="en-US" sz="1100" b="1" i="0" baseline="0"/>
            <a:t> </a:t>
          </a:r>
          <a:r>
            <a:rPr lang="en-US" sz="1100" b="1" i="0"/>
            <a:t>&amp; C.2 Column AG</a:t>
          </a:r>
        </a:p>
        <a:p>
          <a:endParaRPr lang="en-US" sz="1100" i="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116378</xdr:colOff>
      <xdr:row>4</xdr:row>
      <xdr:rowOff>91439</xdr:rowOff>
    </xdr:from>
    <xdr:to>
      <xdr:col>8</xdr:col>
      <xdr:colOff>447676</xdr:colOff>
      <xdr:row>22</xdr:row>
      <xdr:rowOff>161923</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19049</xdr:rowOff>
    </xdr:from>
    <xdr:ext cx="3865032" cy="352425"/>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19049"/>
          <a:ext cx="3865032" cy="352425"/>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This tab includes historical</a:t>
          </a:r>
          <a:r>
            <a:rPr lang="en-US" sz="1100" baseline="0"/>
            <a:t> category spending through </a:t>
          </a:r>
          <a:r>
            <a:rPr lang="en-US" sz="1100" b="1" baseline="0"/>
            <a:t>2014 only</a:t>
          </a:r>
          <a:endParaRPr lang="en-US" sz="1100" b="1"/>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523875</xdr:colOff>
      <xdr:row>2</xdr:row>
      <xdr:rowOff>19050</xdr:rowOff>
    </xdr:to>
    <xdr:sp macro="" textlink="">
      <xdr:nvSpPr>
        <xdr:cNvPr id="2" name="TextBox 1">
          <a:extLst>
            <a:ext uri="{FF2B5EF4-FFF2-40B4-BE49-F238E27FC236}">
              <a16:creationId xmlns:a16="http://schemas.microsoft.com/office/drawing/2014/main" id="{BCFC38B5-43B7-4B2A-BE1A-B6C1AEACE7A7}"/>
            </a:ext>
          </a:extLst>
        </xdr:cNvPr>
        <xdr:cNvSpPr txBox="1"/>
      </xdr:nvSpPr>
      <xdr:spPr>
        <a:xfrm>
          <a:off x="1120140" y="0"/>
          <a:ext cx="5012055" cy="651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 TANF and state</a:t>
          </a:r>
          <a:r>
            <a:rPr lang="en-US" sz="1100" i="0" baseline="0"/>
            <a:t> MOE spending on Other programs including </a:t>
          </a:r>
          <a:r>
            <a:rPr lang="en-US" sz="1100" i="0" baseline="0">
              <a:solidFill>
                <a:schemeClr val="dk1"/>
              </a:solidFill>
              <a:latin typeface="+mn-lt"/>
              <a:ea typeface="+mn-ea"/>
              <a:cs typeface="+mn-cs"/>
            </a:rPr>
            <a:t>Prior law Assistance, Prior Law Non-Assistance, and </a:t>
          </a:r>
          <a:r>
            <a:rPr lang="en-US" sz="1100" i="0" baseline="0"/>
            <a:t>Other Non-assistance programs by year</a:t>
          </a:r>
          <a:endParaRPr lang="en-US" sz="1100" i="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209549</xdr:colOff>
      <xdr:row>0</xdr:row>
      <xdr:rowOff>0</xdr:rowOff>
    </xdr:from>
    <xdr:to>
      <xdr:col>24</xdr:col>
      <xdr:colOff>295275</xdr:colOff>
      <xdr:row>1</xdr:row>
      <xdr:rowOff>647699</xdr:rowOff>
    </xdr:to>
    <xdr:sp macro="" textlink="">
      <xdr:nvSpPr>
        <xdr:cNvPr id="2" name="TextBox 1">
          <a:extLst>
            <a:ext uri="{FF2B5EF4-FFF2-40B4-BE49-F238E27FC236}">
              <a16:creationId xmlns:a16="http://schemas.microsoft.com/office/drawing/2014/main" id="{00000000-0008-0000-3600-000002000000}"/>
            </a:ext>
          </a:extLst>
        </xdr:cNvPr>
        <xdr:cNvSpPr txBox="1"/>
      </xdr:nvSpPr>
      <xdr:spPr>
        <a:xfrm>
          <a:off x="15163799" y="0"/>
          <a:ext cx="6038851" cy="1104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 Federal and state</a:t>
          </a:r>
          <a:r>
            <a:rPr lang="en-US" sz="1100" i="0" baseline="0"/>
            <a:t> spending on Other Non-assistance programs</a:t>
          </a:r>
        </a:p>
        <a:p>
          <a:r>
            <a:rPr lang="en-US" sz="1100" i="0" baseline="0"/>
            <a:t>- Other Nonassistance is a catch-all category for expenditures that meet one of the purposes of TANF, do not fall within the definition of "assistance," and which do not fit in any other reporting category .</a:t>
          </a:r>
        </a:p>
        <a:p>
          <a:r>
            <a:rPr lang="en-US" sz="1100" b="1" i="0" u="none" strike="noStrike">
              <a:solidFill>
                <a:schemeClr val="dk1"/>
              </a:solidFill>
              <a:effectLst/>
              <a:latin typeface="+mn-lt"/>
              <a:ea typeface="+mn-ea"/>
              <a:cs typeface="+mn-cs"/>
            </a:rPr>
            <a:t>- ACF Spreadsheet: C.1 Column AQ</a:t>
          </a:r>
          <a:endParaRPr lang="en-US" sz="1100" b="1" i="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1133474</xdr:colOff>
      <xdr:row>0</xdr:row>
      <xdr:rowOff>0</xdr:rowOff>
    </xdr:from>
    <xdr:to>
      <xdr:col>10</xdr:col>
      <xdr:colOff>0</xdr:colOff>
      <xdr:row>2</xdr:row>
      <xdr:rowOff>409574</xdr:rowOff>
    </xdr:to>
    <xdr:sp macro="" textlink="">
      <xdr:nvSpPr>
        <xdr:cNvPr id="2" name="TextBox 1">
          <a:extLst>
            <a:ext uri="{FF2B5EF4-FFF2-40B4-BE49-F238E27FC236}">
              <a16:creationId xmlns:a16="http://schemas.microsoft.com/office/drawing/2014/main" id="{00000000-0008-0000-3700-000002000000}"/>
            </a:ext>
          </a:extLst>
        </xdr:cNvPr>
        <xdr:cNvSpPr txBox="1"/>
      </xdr:nvSpPr>
      <xdr:spPr>
        <a:xfrm>
          <a:off x="1133474" y="0"/>
          <a:ext cx="7448551" cy="1333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 Federal TANF </a:t>
          </a:r>
          <a:r>
            <a:rPr lang="en-US" sz="1100" i="0" baseline="0"/>
            <a:t>spending on Authorized Under Prior Law (AUPL) expenditures including </a:t>
          </a:r>
          <a:r>
            <a:rPr lang="en-US" sz="1100" i="0" baseline="0">
              <a:solidFill>
                <a:schemeClr val="dk1"/>
              </a:solidFill>
              <a:latin typeface="+mn-lt"/>
              <a:ea typeface="+mn-ea"/>
              <a:cs typeface="+mn-cs"/>
            </a:rPr>
            <a:t>Prior Law </a:t>
          </a:r>
          <a:br>
            <a:rPr lang="en-US" sz="1100" i="0" baseline="0">
              <a:solidFill>
                <a:schemeClr val="dk1"/>
              </a:solidFill>
              <a:latin typeface="+mn-lt"/>
              <a:ea typeface="+mn-ea"/>
              <a:cs typeface="+mn-cs"/>
            </a:rPr>
          </a:br>
          <a:r>
            <a:rPr lang="en-US" sz="1100" i="0" baseline="0">
              <a:solidFill>
                <a:schemeClr val="dk1"/>
              </a:solidFill>
              <a:latin typeface="+mn-lt"/>
              <a:ea typeface="+mn-ea"/>
              <a:cs typeface="+mn-cs"/>
            </a:rPr>
            <a:t>  Assistance and</a:t>
          </a:r>
          <a:r>
            <a:rPr lang="en-US" sz="1100" i="0" baseline="0"/>
            <a:t> </a:t>
          </a:r>
          <a:r>
            <a:rPr lang="en-US" sz="1100" i="0" baseline="0">
              <a:solidFill>
                <a:schemeClr val="dk1"/>
              </a:solidFill>
              <a:latin typeface="+mn-lt"/>
              <a:ea typeface="+mn-ea"/>
              <a:cs typeface="+mn-cs"/>
            </a:rPr>
            <a:t>Prior Law Non-Assistance </a:t>
          </a:r>
          <a:r>
            <a:rPr lang="en-US" sz="1100" i="0" baseline="0"/>
            <a:t>programs.  </a:t>
          </a:r>
        </a:p>
        <a:p>
          <a:r>
            <a:rPr lang="en-US" sz="1100" i="0" baseline="0"/>
            <a:t>- Expenditures not otherwise consistent with the purposes of TANF and are reported as </a:t>
          </a:r>
          <a:br>
            <a:rPr lang="en-US" sz="1100" i="0" baseline="0"/>
          </a:br>
          <a:r>
            <a:rPr lang="en-US" sz="1100" i="0" baseline="0"/>
            <a:t>  Authorized Under Prior Law.  </a:t>
          </a:r>
          <a:r>
            <a:rPr lang="en-US" sz="1100" i="0" baseline="0">
              <a:solidFill>
                <a:schemeClr val="dk1"/>
              </a:solidFill>
              <a:latin typeface="+mn-lt"/>
              <a:ea typeface="+mn-ea"/>
              <a:cs typeface="+mn-cs"/>
            </a:rPr>
            <a:t>State MOE funds cannot be spent on AUPL expenditures.</a:t>
          </a:r>
        </a:p>
        <a:p>
          <a:r>
            <a:rPr lang="en-US" sz="1100" i="0" baseline="0">
              <a:solidFill>
                <a:schemeClr val="dk1"/>
              </a:solidFill>
              <a:latin typeface="+mn-lt"/>
              <a:ea typeface="+mn-ea"/>
              <a:cs typeface="+mn-cs"/>
            </a:rPr>
            <a:t>-Does not include Foster Care assistance or non-assistance AUPL</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18</xdr:col>
      <xdr:colOff>666749</xdr:colOff>
      <xdr:row>0</xdr:row>
      <xdr:rowOff>0</xdr:rowOff>
    </xdr:from>
    <xdr:to>
      <xdr:col>23</xdr:col>
      <xdr:colOff>1419224</xdr:colOff>
      <xdr:row>2</xdr:row>
      <xdr:rowOff>28574</xdr:rowOff>
    </xdr:to>
    <xdr:sp macro="" textlink="">
      <xdr:nvSpPr>
        <xdr:cNvPr id="2" name="TextBox 1">
          <a:extLst>
            <a:ext uri="{FF2B5EF4-FFF2-40B4-BE49-F238E27FC236}">
              <a16:creationId xmlns:a16="http://schemas.microsoft.com/office/drawing/2014/main" id="{00000000-0008-0000-3E00-000002000000}"/>
            </a:ext>
          </a:extLst>
        </xdr:cNvPr>
        <xdr:cNvSpPr txBox="1"/>
      </xdr:nvSpPr>
      <xdr:spPr>
        <a:xfrm>
          <a:off x="17249774" y="0"/>
          <a:ext cx="5772150"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 Federal TANF </a:t>
          </a:r>
          <a:r>
            <a:rPr lang="en-US" sz="1100" i="0" baseline="0"/>
            <a:t>spending on Authorized Under Prior Law (AUPL) expenditures including </a:t>
          </a:r>
          <a:r>
            <a:rPr lang="en-US" sz="1100" i="0" baseline="0">
              <a:solidFill>
                <a:schemeClr val="dk1"/>
              </a:solidFill>
              <a:latin typeface="+mn-lt"/>
              <a:ea typeface="+mn-ea"/>
              <a:cs typeface="+mn-cs"/>
            </a:rPr>
            <a:t>Prior Law </a:t>
          </a:r>
          <a:br>
            <a:rPr lang="en-US" sz="1100" i="0" baseline="0">
              <a:solidFill>
                <a:schemeClr val="dk1"/>
              </a:solidFill>
              <a:latin typeface="+mn-lt"/>
              <a:ea typeface="+mn-ea"/>
              <a:cs typeface="+mn-cs"/>
            </a:rPr>
          </a:br>
          <a:r>
            <a:rPr lang="en-US" sz="1100" i="0" baseline="0">
              <a:solidFill>
                <a:schemeClr val="dk1"/>
              </a:solidFill>
              <a:latin typeface="+mn-lt"/>
              <a:ea typeface="+mn-ea"/>
              <a:cs typeface="+mn-cs"/>
            </a:rPr>
            <a:t>  Assistance and</a:t>
          </a:r>
          <a:r>
            <a:rPr lang="en-US" sz="1100" i="0" baseline="0"/>
            <a:t> </a:t>
          </a:r>
          <a:r>
            <a:rPr lang="en-US" sz="1100" i="0" baseline="0">
              <a:solidFill>
                <a:schemeClr val="dk1"/>
              </a:solidFill>
              <a:latin typeface="+mn-lt"/>
              <a:ea typeface="+mn-ea"/>
              <a:cs typeface="+mn-cs"/>
            </a:rPr>
            <a:t>Prior Law Non-Assistance </a:t>
          </a:r>
          <a:r>
            <a:rPr lang="en-US" sz="1100" i="0" baseline="0"/>
            <a:t>programs.  </a:t>
          </a:r>
        </a:p>
        <a:p>
          <a:r>
            <a:rPr lang="en-US" sz="1100" i="0" baseline="0"/>
            <a:t>- Expenditures not otherwise consistent with the purposes of TANF and are reported as </a:t>
          </a:r>
          <a:br>
            <a:rPr lang="en-US" sz="1100" i="0" baseline="0"/>
          </a:br>
          <a:r>
            <a:rPr lang="en-US" sz="1100" i="0" baseline="0"/>
            <a:t>  Authorized Under Prior Law.  </a:t>
          </a:r>
          <a:r>
            <a:rPr lang="en-US" sz="1100" i="0" baseline="0">
              <a:solidFill>
                <a:schemeClr val="dk1"/>
              </a:solidFill>
              <a:latin typeface="+mn-lt"/>
              <a:ea typeface="+mn-ea"/>
              <a:cs typeface="+mn-cs"/>
            </a:rPr>
            <a:t>State MOE funds cannot be spent on AUPL expenditures.   </a:t>
          </a:r>
          <a:endParaRPr lang="en-US" sz="1100" i="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21166</xdr:colOff>
      <xdr:row>0</xdr:row>
      <xdr:rowOff>10583</xdr:rowOff>
    </xdr:from>
    <xdr:to>
      <xdr:col>7</xdr:col>
      <xdr:colOff>10583</xdr:colOff>
      <xdr:row>2</xdr:row>
      <xdr:rowOff>10583</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1154641" y="10583"/>
          <a:ext cx="5532967"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 in this tab</a:t>
          </a:r>
          <a:endParaRPr lang="en-US" sz="1100" i="0"/>
        </a:p>
        <a:p>
          <a:r>
            <a:rPr lang="en-US" sz="1100" i="0"/>
            <a:t>Federal</a:t>
          </a:r>
          <a:r>
            <a:rPr lang="en-US" sz="1100" i="0" baseline="0"/>
            <a:t> TANF and state MOE spending on work activities and supports, transportation, and individual development accounts (IDAs) by year</a:t>
          </a:r>
          <a:endParaRPr lang="en-US" sz="1100" i="1"/>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9525</xdr:rowOff>
    </xdr:from>
    <xdr:to>
      <xdr:col>7</xdr:col>
      <xdr:colOff>400050</xdr:colOff>
      <xdr:row>2</xdr:row>
      <xdr:rowOff>9525</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1362075" y="9525"/>
          <a:ext cx="52768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a:t>
          </a:r>
          <a:r>
            <a:rPr lang="en-US" sz="1100" i="1" baseline="0"/>
            <a:t> tab</a:t>
          </a:r>
          <a:endParaRPr lang="en-US" sz="1100" i="0" baseline="0"/>
        </a:p>
        <a:p>
          <a:r>
            <a:rPr lang="en-US" sz="1100" i="0" baseline="0"/>
            <a:t>Federal TANF and state MOE spending on transportation assistance and non-assistance</a:t>
          </a:r>
          <a:endParaRPr lang="en-US" sz="1100" i="1"/>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19050</xdr:colOff>
      <xdr:row>2</xdr:row>
      <xdr:rowOff>19050</xdr:rowOff>
    </xdr:to>
    <xdr:sp macro="" textlink="">
      <xdr:nvSpPr>
        <xdr:cNvPr id="2" name="TextBox 1">
          <a:extLst>
            <a:ext uri="{FF2B5EF4-FFF2-40B4-BE49-F238E27FC236}">
              <a16:creationId xmlns:a16="http://schemas.microsoft.com/office/drawing/2014/main" id="{00000000-0008-0000-4100-000002000000}"/>
            </a:ext>
          </a:extLst>
        </xdr:cNvPr>
        <xdr:cNvSpPr txBox="1"/>
      </xdr:nvSpPr>
      <xdr:spPr>
        <a:xfrm>
          <a:off x="1133475" y="0"/>
          <a:ext cx="445770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 this tab</a:t>
          </a:r>
        </a:p>
        <a:p>
          <a:r>
            <a:rPr lang="en-US" sz="1100" i="0"/>
            <a:t>Federal</a:t>
          </a:r>
          <a:r>
            <a:rPr lang="en-US" sz="1100" i="0" baseline="0"/>
            <a:t> TANF and state MOE spending on Individual Development Accounts (IDAs)</a:t>
          </a:r>
          <a:endParaRPr lang="en-US" sz="1100" i="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19050</xdr:rowOff>
    </xdr:from>
    <xdr:to>
      <xdr:col>7</xdr:col>
      <xdr:colOff>295276</xdr:colOff>
      <xdr:row>1</xdr:row>
      <xdr:rowOff>266699</xdr:rowOff>
    </xdr:to>
    <xdr:sp macro="" textlink="">
      <xdr:nvSpPr>
        <xdr:cNvPr id="2" name="TextBox 1">
          <a:extLst>
            <a:ext uri="{FF2B5EF4-FFF2-40B4-BE49-F238E27FC236}">
              <a16:creationId xmlns:a16="http://schemas.microsoft.com/office/drawing/2014/main" id="{EFAB3BBA-DE07-4575-AAEC-E873EF185938}"/>
            </a:ext>
          </a:extLst>
        </xdr:cNvPr>
        <xdr:cNvSpPr txBox="1"/>
      </xdr:nvSpPr>
      <xdr:spPr>
        <a:xfrm>
          <a:off x="1076325" y="19050"/>
          <a:ext cx="5838826" cy="438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i="1"/>
            <a:t>What's in this tab</a:t>
          </a:r>
        </a:p>
        <a:p>
          <a:r>
            <a:rPr lang="en-US" sz="1100" i="0"/>
            <a:t>- Total Unspent</a:t>
          </a:r>
          <a:r>
            <a:rPr lang="en-US" sz="1100" i="0" baseline="0"/>
            <a:t> Funds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19050</xdr:colOff>
      <xdr:row>2</xdr:row>
      <xdr:rowOff>0</xdr:rowOff>
    </xdr:to>
    <xdr:sp macro="" textlink="">
      <xdr:nvSpPr>
        <xdr:cNvPr id="2" name="TextBox 1">
          <a:extLst>
            <a:ext uri="{FF2B5EF4-FFF2-40B4-BE49-F238E27FC236}">
              <a16:creationId xmlns:a16="http://schemas.microsoft.com/office/drawing/2014/main" id="{B2D729CD-CF6D-4047-A1AE-5C4C50721C8B}"/>
            </a:ext>
          </a:extLst>
        </xdr:cNvPr>
        <xdr:cNvSpPr txBox="1"/>
      </xdr:nvSpPr>
      <xdr:spPr>
        <a:xfrm>
          <a:off x="1285875" y="0"/>
          <a:ext cx="583882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i="1"/>
            <a:t>What's in this tab</a:t>
          </a:r>
        </a:p>
        <a:p>
          <a:r>
            <a:rPr lang="en-US" sz="1100" i="0"/>
            <a:t>- Unliquidated</a:t>
          </a:r>
          <a:r>
            <a:rPr lang="en-US" sz="1100" i="0" baseline="0"/>
            <a:t> Obligations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161925</xdr:colOff>
      <xdr:row>2</xdr:row>
      <xdr:rowOff>19050</xdr:rowOff>
    </xdr:to>
    <xdr:sp macro="" textlink="">
      <xdr:nvSpPr>
        <xdr:cNvPr id="2" name="TextBox 1">
          <a:extLst>
            <a:ext uri="{FF2B5EF4-FFF2-40B4-BE49-F238E27FC236}">
              <a16:creationId xmlns:a16="http://schemas.microsoft.com/office/drawing/2014/main" id="{F1F2176A-EA07-4A26-AEBB-E8505D822AF9}"/>
            </a:ext>
          </a:extLst>
        </xdr:cNvPr>
        <xdr:cNvSpPr txBox="1"/>
      </xdr:nvSpPr>
      <xdr:spPr>
        <a:xfrm>
          <a:off x="1400175" y="0"/>
          <a:ext cx="669607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i="1"/>
            <a:t>What's in this tab</a:t>
          </a:r>
        </a:p>
        <a:p>
          <a:r>
            <a:rPr lang="en-US" sz="1100" i="0"/>
            <a:t>- Unobligated</a:t>
          </a:r>
          <a:r>
            <a:rPr lang="en-US" sz="1100" i="0" baseline="0"/>
            <a:t> Balance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1028699</xdr:colOff>
      <xdr:row>2</xdr:row>
      <xdr:rowOff>15240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0" y="0"/>
          <a:ext cx="7574279"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a:t>- Below</a:t>
          </a:r>
          <a:r>
            <a:rPr lang="en-US" sz="1100" baseline="0"/>
            <a:t> in column B is t</a:t>
          </a:r>
          <a:r>
            <a:rPr lang="en-US" sz="1100"/>
            <a:t>he actual</a:t>
          </a:r>
          <a:r>
            <a:rPr lang="en-US" sz="1100" baseline="0"/>
            <a:t> </a:t>
          </a:r>
          <a:r>
            <a:rPr lang="en-US" sz="1100"/>
            <a:t>State Family Assistance Grant (SFAG) or the yearly TANF block</a:t>
          </a:r>
          <a:r>
            <a:rPr lang="en-US" sz="1100" baseline="0"/>
            <a:t> grant </a:t>
          </a:r>
          <a:r>
            <a:rPr lang="en-US" sz="1100"/>
            <a:t>for each state </a:t>
          </a:r>
          <a:r>
            <a:rPr lang="en-US" sz="1100" i="1" baseline="0"/>
            <a:t>before</a:t>
          </a:r>
          <a:r>
            <a:rPr lang="en-US" sz="1100" baseline="0"/>
            <a:t> funds </a:t>
          </a:r>
          <a:br>
            <a:rPr lang="en-US" sz="1100" baseline="0"/>
          </a:br>
          <a:r>
            <a:rPr lang="en-US" sz="1100" baseline="0"/>
            <a:t>  are adjusted for Tribal TANF programs and before the 0.33% research adjustment, which was added in 2017. </a:t>
          </a:r>
        </a:p>
        <a:p>
          <a:r>
            <a:rPr lang="en-US" sz="1100" baseline="0"/>
            <a:t>- In column C is the</a:t>
          </a:r>
          <a:r>
            <a:rPr lang="en-US" sz="1100">
              <a:solidFill>
                <a:schemeClr val="dk1"/>
              </a:solidFill>
              <a:latin typeface="+mn-lt"/>
              <a:ea typeface="+mn-ea"/>
              <a:cs typeface="+mn-cs"/>
            </a:rPr>
            <a:t> 1994 state contribution to AFDC-related programs</a:t>
          </a:r>
          <a:r>
            <a:rPr lang="en-US" sz="1100" baseline="0"/>
            <a:t> serves as the basis of  state Maintenance of Effort </a:t>
          </a:r>
          <a:br>
            <a:rPr lang="en-US" sz="1100" baseline="0"/>
          </a:br>
          <a:r>
            <a:rPr lang="en-US" sz="1100" baseline="0"/>
            <a:t>  (MOE)  requirements.</a:t>
          </a:r>
        </a:p>
        <a:p>
          <a:r>
            <a:rPr lang="en-US" sz="1100" baseline="0"/>
            <a:t>- In columns D and E are the actual 75 and 80 percent MOE requirements </a:t>
          </a:r>
          <a:r>
            <a:rPr lang="en-US" sz="1100" i="1" baseline="0"/>
            <a:t>before </a:t>
          </a:r>
          <a:r>
            <a:rPr lang="en-US" sz="1100" baseline="0"/>
            <a:t>funds are adjusted for Tribal TANF programs.</a:t>
          </a:r>
        </a:p>
        <a:p>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xdr:col>
      <xdr:colOff>57150</xdr:colOff>
      <xdr:row>5</xdr:row>
      <xdr:rowOff>9527</xdr:rowOff>
    </xdr:from>
    <xdr:to>
      <xdr:col>8</xdr:col>
      <xdr:colOff>933450</xdr:colOff>
      <xdr:row>17</xdr:row>
      <xdr:rowOff>133350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95249</xdr:colOff>
      <xdr:row>27</xdr:row>
      <xdr:rowOff>9525</xdr:rowOff>
    </xdr:from>
    <xdr:to>
      <xdr:col>8</xdr:col>
      <xdr:colOff>933450</xdr:colOff>
      <xdr:row>39</xdr:row>
      <xdr:rowOff>104775</xdr:rowOff>
    </xdr:to>
    <xdr:graphicFrame macro="">
      <xdr:nvGraphicFramePr>
        <xdr:cNvPr id="3" name="Chart 2">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38101</xdr:colOff>
      <xdr:row>49</xdr:row>
      <xdr:rowOff>0</xdr:rowOff>
    </xdr:from>
    <xdr:to>
      <xdr:col>33</xdr:col>
      <xdr:colOff>400050</xdr:colOff>
      <xdr:row>61</xdr:row>
      <xdr:rowOff>76200</xdr:rowOff>
    </xdr:to>
    <xdr:graphicFrame macro="">
      <xdr:nvGraphicFramePr>
        <xdr:cNvPr id="4" name="Chart 3">
          <a:extLst>
            <a:ext uri="{FF2B5EF4-FFF2-40B4-BE49-F238E27FC236}">
              <a16:creationId xmlns:a16="http://schemas.microsoft.com/office/drawing/2014/main" id="{00000000-0008-0000-0300-000004000000}"/>
            </a:ext>
            <a:ext uri="{147F2762-F138-4A5C-976F-8EAC2B608ADB}">
              <a16:predDERef xmlns:a16="http://schemas.microsoft.com/office/drawing/2014/main" pre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247650</xdr:colOff>
      <xdr:row>5</xdr:row>
      <xdr:rowOff>0</xdr:rowOff>
    </xdr:from>
    <xdr:to>
      <xdr:col>20</xdr:col>
      <xdr:colOff>600075</xdr:colOff>
      <xdr:row>17</xdr:row>
      <xdr:rowOff>123823</xdr:rowOff>
    </xdr:to>
    <xdr:graphicFrame macro="">
      <xdr:nvGraphicFramePr>
        <xdr:cNvPr id="5" name="Chart 4">
          <a:extLst>
            <a:ext uri="{FF2B5EF4-FFF2-40B4-BE49-F238E27FC236}">
              <a16:creationId xmlns:a16="http://schemas.microsoft.com/office/drawing/2014/main" id="{00000000-0008-0000-0300-000005000000}"/>
            </a:ext>
            <a:ext uri="{147F2762-F138-4A5C-976F-8EAC2B608ADB}">
              <a16:predDERef xmlns:a16="http://schemas.microsoft.com/office/drawing/2014/main" pre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123824</xdr:colOff>
      <xdr:row>5</xdr:row>
      <xdr:rowOff>9526</xdr:rowOff>
    </xdr:from>
    <xdr:to>
      <xdr:col>33</xdr:col>
      <xdr:colOff>552449</xdr:colOff>
      <xdr:row>17</xdr:row>
      <xdr:rowOff>123825</xdr:rowOff>
    </xdr:to>
    <xdr:graphicFrame macro="">
      <xdr:nvGraphicFramePr>
        <xdr:cNvPr id="6" name="Chart 5">
          <a:extLst>
            <a:ext uri="{FF2B5EF4-FFF2-40B4-BE49-F238E27FC236}">
              <a16:creationId xmlns:a16="http://schemas.microsoft.com/office/drawing/2014/main" id="{00000000-0008-0000-0300-000006000000}"/>
            </a:ext>
            <a:ext uri="{147F2762-F138-4A5C-976F-8EAC2B608ADB}">
              <a16:predDERef xmlns:a16="http://schemas.microsoft.com/office/drawing/2014/main" pre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238124</xdr:colOff>
      <xdr:row>27</xdr:row>
      <xdr:rowOff>19051</xdr:rowOff>
    </xdr:from>
    <xdr:to>
      <xdr:col>21</xdr:col>
      <xdr:colOff>0</xdr:colOff>
      <xdr:row>39</xdr:row>
      <xdr:rowOff>152401</xdr:rowOff>
    </xdr:to>
    <xdr:graphicFrame macro="">
      <xdr:nvGraphicFramePr>
        <xdr:cNvPr id="7" name="Chart 6">
          <a:extLst>
            <a:ext uri="{FF2B5EF4-FFF2-40B4-BE49-F238E27FC236}">
              <a16:creationId xmlns:a16="http://schemas.microsoft.com/office/drawing/2014/main" id="{00000000-0008-0000-0300-000007000000}"/>
            </a:ext>
            <a:ext uri="{147F2762-F138-4A5C-976F-8EAC2B608ADB}">
              <a16:predDERef xmlns:a16="http://schemas.microsoft.com/office/drawing/2014/main" pre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209549</xdr:colOff>
      <xdr:row>27</xdr:row>
      <xdr:rowOff>47625</xdr:rowOff>
    </xdr:from>
    <xdr:to>
      <xdr:col>33</xdr:col>
      <xdr:colOff>542924</xdr:colOff>
      <xdr:row>40</xdr:row>
      <xdr:rowOff>152400</xdr:rowOff>
    </xdr:to>
    <xdr:graphicFrame macro="">
      <xdr:nvGraphicFramePr>
        <xdr:cNvPr id="8" name="Chart 7">
          <a:extLst>
            <a:ext uri="{FF2B5EF4-FFF2-40B4-BE49-F238E27FC236}">
              <a16:creationId xmlns:a16="http://schemas.microsoft.com/office/drawing/2014/main" id="{00000000-0008-0000-0300-000008000000}"/>
            </a:ext>
            <a:ext uri="{147F2762-F138-4A5C-976F-8EAC2B608ADB}">
              <a16:predDERef xmlns:a16="http://schemas.microsoft.com/office/drawing/2014/main" pre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228600</xdr:colOff>
      <xdr:row>49</xdr:row>
      <xdr:rowOff>9525</xdr:rowOff>
    </xdr:from>
    <xdr:to>
      <xdr:col>9</xdr:col>
      <xdr:colOff>0</xdr:colOff>
      <xdr:row>61</xdr:row>
      <xdr:rowOff>85725</xdr:rowOff>
    </xdr:to>
    <xdr:graphicFrame macro="">
      <xdr:nvGraphicFramePr>
        <xdr:cNvPr id="9" name="Chart 8">
          <a:extLst>
            <a:ext uri="{FF2B5EF4-FFF2-40B4-BE49-F238E27FC236}">
              <a16:creationId xmlns:a16="http://schemas.microsoft.com/office/drawing/2014/main" id="{00000000-0008-0000-0300-000009000000}"/>
            </a:ext>
            <a:ext uri="{147F2762-F138-4A5C-976F-8EAC2B608ADB}">
              <a16:predDERef xmlns:a16="http://schemas.microsoft.com/office/drawing/2014/main" pre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55245</xdr:colOff>
      <xdr:row>61</xdr:row>
      <xdr:rowOff>135255</xdr:rowOff>
    </xdr:from>
    <xdr:to>
      <xdr:col>30</xdr:col>
      <xdr:colOff>295275</xdr:colOff>
      <xdr:row>64</xdr:row>
      <xdr:rowOff>171450</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2191345" y="11393805"/>
          <a:ext cx="2678430" cy="607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MOE</a:t>
          </a:r>
          <a:r>
            <a:rPr lang="en-US" sz="1100" baseline="0"/>
            <a:t> cannot be used for Authorized Under Prior Law, but can be used for Other Non-Assistance</a:t>
          </a:r>
        </a:p>
      </xdr:txBody>
    </xdr:sp>
    <xdr:clientData/>
  </xdr:twoCellAnchor>
  <xdr:twoCellAnchor>
    <xdr:from>
      <xdr:col>14</xdr:col>
      <xdr:colOff>485775</xdr:colOff>
      <xdr:row>51</xdr:row>
      <xdr:rowOff>9526</xdr:rowOff>
    </xdr:from>
    <xdr:to>
      <xdr:col>18</xdr:col>
      <xdr:colOff>11430</xdr:colOff>
      <xdr:row>53</xdr:row>
      <xdr:rowOff>85726</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3506450" y="9363076"/>
          <a:ext cx="267843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MOE</a:t>
          </a:r>
          <a:r>
            <a:rPr lang="en-US" sz="1100" baseline="0"/>
            <a:t> cannot be transferred to the Social Services Block Grant (SSBG).</a:t>
          </a:r>
        </a:p>
      </xdr:txBody>
    </xdr:sp>
    <xdr:clientData/>
  </xdr:twoCellAnchor>
  <xdr:oneCellAnchor>
    <xdr:from>
      <xdr:col>0</xdr:col>
      <xdr:colOff>0</xdr:colOff>
      <xdr:row>0</xdr:row>
      <xdr:rowOff>19050</xdr:rowOff>
    </xdr:from>
    <xdr:ext cx="6153150" cy="51435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0" y="19050"/>
          <a:ext cx="6153150" cy="51435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2015</a:t>
          </a:r>
          <a:r>
            <a:rPr lang="en-US" sz="1100" baseline="0"/>
            <a:t> Category spending included for all categories except AUPL and Other non-assistance.</a:t>
          </a:r>
        </a:p>
        <a:p>
          <a:r>
            <a:rPr lang="en-US" sz="1100" baseline="0"/>
            <a:t>Work-related Activities does not include Work Supports (incl Transportation) or Supportive Services</a:t>
          </a:r>
          <a:endParaRPr lang="en-US" sz="1100"/>
        </a:p>
      </xdr:txBody>
    </xdr:sp>
    <xdr:clientData/>
  </xdr:oneCellAnchor>
</xdr:wsDr>
</file>

<file path=xl/drawings/drawing51.xml><?xml version="1.0" encoding="utf-8"?>
<c:userShapes xmlns:c="http://schemas.openxmlformats.org/drawingml/2006/chart">
  <cdr:relSizeAnchor xmlns:cdr="http://schemas.openxmlformats.org/drawingml/2006/chartDrawing">
    <cdr:from>
      <cdr:x>0.00981</cdr:x>
      <cdr:y>0.16535</cdr:y>
    </cdr:from>
    <cdr:to>
      <cdr:x>0.06379</cdr:x>
      <cdr:y>0.72441</cdr:y>
    </cdr:to>
    <cdr:pic>
      <cdr:nvPicPr>
        <cdr:cNvPr id="2" name="chart">
          <a:extLst xmlns:a="http://schemas.openxmlformats.org/drawingml/2006/main">
            <a:ext uri="{FF2B5EF4-FFF2-40B4-BE49-F238E27FC236}">
              <a16:creationId xmlns:a16="http://schemas.microsoft.com/office/drawing/2014/main" id="{74B6A682-417E-408E-8549-042D3D3363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6200000">
          <a:off x="-501717" y="948297"/>
          <a:ext cx="1352550" cy="256054"/>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21</xdr:col>
      <xdr:colOff>959598</xdr:colOff>
      <xdr:row>0</xdr:row>
      <xdr:rowOff>16808</xdr:rowOff>
    </xdr:from>
    <xdr:to>
      <xdr:col>28</xdr:col>
      <xdr:colOff>47626</xdr:colOff>
      <xdr:row>3</xdr:row>
      <xdr:rowOff>21477</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4305373" y="16808"/>
          <a:ext cx="6479428" cy="1947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a:t>
          </a:r>
          <a:r>
            <a:rPr lang="en-US" sz="1100" i="1" baseline="0"/>
            <a:t> in this tab</a:t>
          </a:r>
        </a:p>
        <a:p>
          <a:r>
            <a:rPr lang="en-US" sz="1100" i="0" baseline="0"/>
            <a:t>- In columns B, D, F, H, J, L, N, Q, T, and are the State Family Assistance Grant (SFAG) after funds are adjusted for Tribal TANF programs.</a:t>
          </a:r>
        </a:p>
        <a:p>
          <a:r>
            <a:rPr lang="en-US" sz="1100" i="0" baseline="0"/>
            <a:t>- In column O, R, U, and X is the 0.33% Research Adjustment from the SFAG, which was added in 2017. (Unadjusted block grant * 0.0033)</a:t>
          </a:r>
        </a:p>
        <a:p>
          <a:r>
            <a:rPr lang="en-US" sz="1100" i="0" baseline="0"/>
            <a:t>- In columns C, E, G, I, K, M, P, S, V, and Y are the federal Tribal TANF grant designated to tribes from their state's SFAG. (Unadjusted SFAG-(Adjusted SFAG + Research Adjustment). </a:t>
          </a:r>
          <a:r>
            <a:rPr lang="en-US" sz="1100" b="1" i="0" baseline="0"/>
            <a:t>States in orange have TTANF programs. Other states with non-zero values in the column likely have a penalty. Check with Peter Germanis at ACF. Note the penalty elsewhere but remove the value from the column.</a:t>
          </a:r>
        </a:p>
        <a:p>
          <a:endParaRPr lang="en-US" sz="1100" i="0" baseline="0"/>
        </a:p>
        <a:p>
          <a:r>
            <a:rPr lang="en-US" sz="1100" i="0" baseline="0"/>
            <a:t>- </a:t>
          </a:r>
          <a:r>
            <a:rPr lang="en-US" sz="1100" b="1" i="0" baseline="0"/>
            <a:t>ACF Spreadsheet: E.2 Column B</a:t>
          </a:r>
          <a:endParaRPr lang="en-US" sz="1100" b="1" i="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952498</xdr:colOff>
      <xdr:row>0</xdr:row>
      <xdr:rowOff>0</xdr:rowOff>
    </xdr:from>
    <xdr:to>
      <xdr:col>25</xdr:col>
      <xdr:colOff>838199</xdr:colOff>
      <xdr:row>1</xdr:row>
      <xdr:rowOff>981075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8516598" y="0"/>
          <a:ext cx="6734176"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i="1"/>
            <a:t>What's in</a:t>
          </a:r>
          <a:r>
            <a:rPr lang="en-US" sz="1100" i="1" baseline="0"/>
            <a:t> this tab</a:t>
          </a:r>
        </a:p>
        <a:p>
          <a:r>
            <a:rPr lang="en-US" sz="1100" i="0"/>
            <a:t>-Maintenance</a:t>
          </a:r>
          <a:r>
            <a:rPr lang="en-US" sz="1100" i="0" baseline="0"/>
            <a:t> of Effort (MOE) is the state's required contribution to the state's TANF program.</a:t>
          </a:r>
          <a:r>
            <a:rPr lang="en-US" sz="1100" i="0"/>
            <a:t> </a:t>
          </a:r>
          <a:r>
            <a:rPr lang="en-US"/>
            <a:t>The amount </a:t>
          </a:r>
          <a:br>
            <a:rPr lang="en-US"/>
          </a:br>
          <a:r>
            <a:rPr lang="en-US"/>
            <a:t>  states must spend is set at 80 percent of their 1994 contribution to AFDC-related programs. </a:t>
          </a:r>
          <a:r>
            <a:rPr lang="en-US" sz="1100" i="0" baseline="0"/>
            <a:t>In special </a:t>
          </a:r>
          <a:br>
            <a:rPr lang="en-US" sz="1100" i="0" baseline="0"/>
          </a:br>
          <a:r>
            <a:rPr lang="en-US" sz="1100" i="0" baseline="0"/>
            <a:t>  circumstances the requirement can drop to 75 percent.  </a:t>
          </a:r>
        </a:p>
        <a:p>
          <a:r>
            <a:rPr lang="en-US" sz="1100" i="0"/>
            <a:t>-The</a:t>
          </a:r>
          <a:r>
            <a:rPr lang="en-US" sz="1100" i="0" baseline="0"/>
            <a:t> data below reflect the MOE requirements </a:t>
          </a:r>
          <a:r>
            <a:rPr lang="en-US" sz="1100" i="1" baseline="0"/>
            <a:t>after</a:t>
          </a:r>
          <a:r>
            <a:rPr lang="en-US" sz="1100" i="0" baseline="0"/>
            <a:t>  </a:t>
          </a:r>
          <a:r>
            <a:rPr lang="en-US" sz="1100" i="0"/>
            <a:t>adjustment for Tribal TANF</a:t>
          </a:r>
          <a:r>
            <a:rPr lang="en-US" sz="1100" i="0" baseline="0"/>
            <a:t>. Not every state has a Tribal </a:t>
          </a:r>
          <a:br>
            <a:rPr lang="en-US" sz="1100" i="0" baseline="0"/>
          </a:br>
          <a:r>
            <a:rPr lang="en-US" sz="1100" i="0" baseline="0"/>
            <a:t>  TANF program.</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C.3 Column B</a:t>
          </a:r>
          <a:endParaRPr lang="en-US" sz="1100" b="1" i="0"/>
        </a:p>
        <a:p>
          <a:endParaRPr lang="en-US" sz="1100" i="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120015</xdr:colOff>
      <xdr:row>0</xdr:row>
      <xdr:rowOff>1</xdr:rowOff>
    </xdr:from>
    <xdr:to>
      <xdr:col>6</xdr:col>
      <xdr:colOff>472440</xdr:colOff>
      <xdr:row>2</xdr:row>
      <xdr:rowOff>28223</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20682" y="1"/>
          <a:ext cx="5192536" cy="101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What's in this tab</a:t>
          </a:r>
        </a:p>
        <a:p>
          <a:r>
            <a:rPr lang="en-US" sz="1100" i="0" baseline="0"/>
            <a:t>State spending from federal Contingency Funds. (This spending is not broken out in subsequent tabs. It is combined with other federal TANF spending)</a:t>
          </a:r>
        </a:p>
        <a:p>
          <a:pPr marL="0" marR="0" lvl="0" indent="0" defTabSz="914400" eaLnBrk="1" fontAlgn="auto" latinLnBrk="0" hangingPunct="1">
            <a:lnSpc>
              <a:spcPct val="100000"/>
            </a:lnSpc>
            <a:spcBef>
              <a:spcPts val="0"/>
            </a:spcBef>
            <a:spcAft>
              <a:spcPts val="0"/>
            </a:spcAft>
            <a:buClrTx/>
            <a:buSzTx/>
            <a:buFontTx/>
            <a:buNone/>
            <a:tabLst/>
            <a:defRPr/>
          </a:pPr>
          <a:r>
            <a:rPr lang="en-US" sz="1100" i="0" baseline="0"/>
            <a:t>- </a:t>
          </a:r>
          <a:r>
            <a:rPr lang="en-US" sz="1100" b="1" i="0" baseline="0"/>
            <a:t>ACF Spreadsheet: Tab E.5 Column B</a:t>
          </a:r>
          <a:endParaRPr lang="en-US" sz="1100" b="1" i="0"/>
        </a:p>
        <a:p>
          <a:endParaRPr lang="en-US" sz="1100" i="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24764</xdr:colOff>
      <xdr:row>1</xdr:row>
      <xdr:rowOff>95249</xdr:rowOff>
    </xdr:from>
    <xdr:to>
      <xdr:col>32</xdr:col>
      <xdr:colOff>226695</xdr:colOff>
      <xdr:row>21</xdr:row>
      <xdr:rowOff>76200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617220</xdr:colOff>
      <xdr:row>24</xdr:row>
      <xdr:rowOff>26670</xdr:rowOff>
    </xdr:from>
    <xdr:to>
      <xdr:col>24</xdr:col>
      <xdr:colOff>196215</xdr:colOff>
      <xdr:row>48</xdr:row>
      <xdr:rowOff>30480</xdr:rowOff>
    </xdr:to>
    <xdr:graphicFrame macro="">
      <xdr:nvGraphicFramePr>
        <xdr:cNvPr id="3" name="Chart 2">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0</xdr:colOff>
      <xdr:row>1</xdr:row>
      <xdr:rowOff>9525</xdr:rowOff>
    </xdr:from>
    <xdr:to>
      <xdr:col>43</xdr:col>
      <xdr:colOff>304800</xdr:colOff>
      <xdr:row>14</xdr:row>
      <xdr:rowOff>85725</xdr:rowOff>
    </xdr:to>
    <xdr:graphicFrame macro="">
      <xdr:nvGraphicFramePr>
        <xdr:cNvPr id="4" name="Chart 3">
          <a:extLst>
            <a:ext uri="{FF2B5EF4-FFF2-40B4-BE49-F238E27FC236}">
              <a16:creationId xmlns:a16="http://schemas.microsoft.com/office/drawing/2014/main" id="{00000000-0008-0000-0900-000004000000}"/>
            </a:ext>
            <a:ext uri="{147F2762-F138-4A5C-976F-8EAC2B608ADB}">
              <a16:predDERef xmlns:a16="http://schemas.microsoft.com/office/drawing/2014/main" pre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9525</xdr:colOff>
      <xdr:row>17</xdr:row>
      <xdr:rowOff>28575</xdr:rowOff>
    </xdr:from>
    <xdr:to>
      <xdr:col>40</xdr:col>
      <xdr:colOff>314325</xdr:colOff>
      <xdr:row>35</xdr:row>
      <xdr:rowOff>104775</xdr:rowOff>
    </xdr:to>
    <xdr:graphicFrame macro="">
      <xdr:nvGraphicFramePr>
        <xdr:cNvPr id="5" name="Chart 4">
          <a:extLst>
            <a:ext uri="{FF2B5EF4-FFF2-40B4-BE49-F238E27FC236}">
              <a16:creationId xmlns:a16="http://schemas.microsoft.com/office/drawing/2014/main" id="{00000000-0008-0000-0900-000005000000}"/>
            </a:ext>
            <a:ext uri="{147F2762-F138-4A5C-976F-8EAC2B608ADB}">
              <a16:predDERef xmlns:a16="http://schemas.microsoft.com/office/drawing/2014/main" pre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365cbpp.sharepoint.com/sites/IncomeSecurity/Shared%20Documents/Annual%20Paper%20Timeline%20and%20Tasks/Spending%20Project/Spreadsheets/Supp.%20Unspent%20TANF%20Funds%202010%20to%20Present.xlsx" TargetMode="External"/><Relationship Id="rId1" Type="http://schemas.openxmlformats.org/officeDocument/2006/relationships/externalLinkPath" Target="Supp.%20Unspent%20TANF%20Funds%202010%20to%20Pres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research\TANF\Spending\Analysis%20of%20HHS%20Data\CBPP%20Longitudinal%20Analysis\Final%20Versions%20of%20Documents\Final%202014%20Spending%20Documents\TANF%20Spending%20with%202014%20data%20(cle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5QfOB9z0zkuNXOCdsyuQbrNgXiWtKW5BpdxaXbndvYwVtC8jbGITRawx8bnShNkS" itemId="01IWAE766BLOJTW5JTUVF3JYQRW37ZAYXR">
      <xxl21:absoluteUrl r:id="rId2"/>
    </xxl21:alternateUrls>
    <sheetNames>
      <sheetName val="Read Me"/>
      <sheetName val="State Overview"/>
      <sheetName val="Data Validation and Extras"/>
      <sheetName val="Total Unspent Funds Charts"/>
      <sheetName val="Unobligated Funds Charts"/>
      <sheetName val="Unliquidated Obligations Charts"/>
      <sheetName val="Total Unspent Funds"/>
      <sheetName val="Unobligated Funds"/>
      <sheetName val="Unliquidated Obligations"/>
      <sheetName val="Adjusted SFAG"/>
      <sheetName val="Sheet1"/>
    </sheetNames>
    <sheetDataSet>
      <sheetData sheetId="0"/>
      <sheetData sheetId="1"/>
      <sheetData sheetId="2"/>
      <sheetData sheetId="3"/>
      <sheetData sheetId="4"/>
      <sheetData sheetId="5"/>
      <sheetData sheetId="6"/>
      <sheetData sheetId="7">
        <row r="2">
          <cell r="A2" t="str">
            <v>Unobligated TANF Balance</v>
          </cell>
          <cell r="B2">
            <v>2010</v>
          </cell>
          <cell r="C2">
            <v>2011</v>
          </cell>
          <cell r="D2">
            <v>2012</v>
          </cell>
          <cell r="E2">
            <v>2013</v>
          </cell>
          <cell r="F2">
            <v>2014</v>
          </cell>
          <cell r="G2">
            <v>2015</v>
          </cell>
          <cell r="H2">
            <v>2016</v>
          </cell>
          <cell r="I2">
            <v>2017</v>
          </cell>
          <cell r="J2">
            <v>2018</v>
          </cell>
          <cell r="K2">
            <v>2019</v>
          </cell>
          <cell r="L2">
            <v>2020</v>
          </cell>
          <cell r="M2">
            <v>2021</v>
          </cell>
          <cell r="N2"/>
        </row>
        <row r="3">
          <cell r="A3"/>
          <cell r="B3"/>
          <cell r="C3"/>
          <cell r="D3"/>
          <cell r="E3"/>
          <cell r="F3"/>
          <cell r="G3"/>
          <cell r="H3"/>
          <cell r="I3"/>
          <cell r="J3"/>
          <cell r="K3"/>
          <cell r="L3"/>
          <cell r="M3"/>
        </row>
        <row r="4">
          <cell r="A4" t="str">
            <v>Alabama</v>
          </cell>
          <cell r="B4">
            <v>17160360</v>
          </cell>
          <cell r="C4">
            <v>0</v>
          </cell>
          <cell r="D4">
            <v>5689067</v>
          </cell>
          <cell r="E4">
            <v>10602425</v>
          </cell>
          <cell r="F4">
            <v>30694199</v>
          </cell>
          <cell r="G4">
            <v>41833693</v>
          </cell>
          <cell r="H4">
            <v>60686753</v>
          </cell>
          <cell r="I4">
            <v>55175838</v>
          </cell>
          <cell r="J4">
            <v>86403403</v>
          </cell>
          <cell r="K4">
            <v>59608737</v>
          </cell>
          <cell r="L4">
            <v>96384652</v>
          </cell>
          <cell r="M4">
            <v>103337619</v>
          </cell>
        </row>
        <row r="5">
          <cell r="A5" t="str">
            <v>Alaska</v>
          </cell>
          <cell r="B5">
            <v>77964351</v>
          </cell>
          <cell r="C5">
            <v>78107899</v>
          </cell>
          <cell r="D5">
            <v>75471500</v>
          </cell>
          <cell r="E5">
            <v>69730321</v>
          </cell>
          <cell r="F5">
            <v>63350083</v>
          </cell>
          <cell r="G5">
            <v>57417223</v>
          </cell>
          <cell r="H5">
            <v>53543866</v>
          </cell>
          <cell r="I5">
            <v>0</v>
          </cell>
          <cell r="J5">
            <v>36312583</v>
          </cell>
          <cell r="K5">
            <v>30457535</v>
          </cell>
          <cell r="L5">
            <v>17832963</v>
          </cell>
          <cell r="M5">
            <v>0.56000000238400005</v>
          </cell>
        </row>
        <row r="6">
          <cell r="A6" t="str">
            <v>Arizona</v>
          </cell>
          <cell r="B6">
            <v>55224052</v>
          </cell>
          <cell r="C6">
            <v>25184598</v>
          </cell>
          <cell r="D6">
            <v>24753746</v>
          </cell>
          <cell r="E6">
            <v>1</v>
          </cell>
          <cell r="F6">
            <v>0</v>
          </cell>
          <cell r="G6">
            <v>303281</v>
          </cell>
          <cell r="H6">
            <v>6740642</v>
          </cell>
          <cell r="I6">
            <v>30671671</v>
          </cell>
          <cell r="J6">
            <v>49421747</v>
          </cell>
          <cell r="K6">
            <v>41849734</v>
          </cell>
          <cell r="L6">
            <v>38785649</v>
          </cell>
          <cell r="M6">
            <v>52909932</v>
          </cell>
        </row>
        <row r="7">
          <cell r="A7" t="str">
            <v>Arkansas</v>
          </cell>
          <cell r="B7">
            <v>22423036</v>
          </cell>
          <cell r="C7">
            <v>59942487</v>
          </cell>
          <cell r="D7">
            <v>42106620</v>
          </cell>
          <cell r="E7">
            <v>16027323</v>
          </cell>
          <cell r="F7">
            <v>49540903</v>
          </cell>
          <cell r="G7">
            <v>10851193</v>
          </cell>
          <cell r="H7">
            <v>17521297</v>
          </cell>
          <cell r="I7">
            <v>31928617</v>
          </cell>
          <cell r="J7">
            <v>53371442</v>
          </cell>
          <cell r="K7">
            <v>49248398</v>
          </cell>
          <cell r="L7">
            <v>56405819</v>
          </cell>
          <cell r="M7">
            <v>81926947</v>
          </cell>
        </row>
        <row r="8">
          <cell r="A8" t="str">
            <v>California</v>
          </cell>
          <cell r="B8">
            <v>0</v>
          </cell>
          <cell r="C8">
            <v>0</v>
          </cell>
          <cell r="D8">
            <v>10417</v>
          </cell>
          <cell r="E8">
            <v>0</v>
          </cell>
          <cell r="F8">
            <v>0</v>
          </cell>
          <cell r="G8">
            <v>0</v>
          </cell>
          <cell r="H8">
            <v>0</v>
          </cell>
          <cell r="I8">
            <v>0</v>
          </cell>
          <cell r="J8">
            <v>0</v>
          </cell>
          <cell r="K8">
            <v>0</v>
          </cell>
          <cell r="L8">
            <v>0</v>
          </cell>
          <cell r="M8">
            <v>0</v>
          </cell>
        </row>
        <row r="9">
          <cell r="A9" t="str">
            <v>Colorado</v>
          </cell>
          <cell r="B9">
            <v>56703007</v>
          </cell>
          <cell r="C9">
            <v>5600022</v>
          </cell>
          <cell r="D9">
            <v>17584439</v>
          </cell>
          <cell r="E9">
            <v>19101477</v>
          </cell>
          <cell r="F9">
            <v>7686867</v>
          </cell>
          <cell r="G9">
            <v>38865557</v>
          </cell>
          <cell r="H9">
            <v>87789841</v>
          </cell>
          <cell r="I9">
            <v>96394637</v>
          </cell>
          <cell r="J9">
            <v>104516632</v>
          </cell>
          <cell r="K9">
            <v>103136387</v>
          </cell>
          <cell r="L9">
            <v>87485550</v>
          </cell>
          <cell r="M9">
            <v>100115820</v>
          </cell>
        </row>
        <row r="10">
          <cell r="A10" t="str">
            <v>Connecticut</v>
          </cell>
          <cell r="B10">
            <v>0</v>
          </cell>
          <cell r="C10">
            <v>6650000</v>
          </cell>
          <cell r="D10">
            <v>6261171</v>
          </cell>
          <cell r="E10">
            <v>0</v>
          </cell>
          <cell r="F10">
            <v>6261171</v>
          </cell>
          <cell r="G10">
            <v>2</v>
          </cell>
          <cell r="H10">
            <v>0</v>
          </cell>
          <cell r="I10">
            <v>769225</v>
          </cell>
          <cell r="J10">
            <v>0</v>
          </cell>
          <cell r="K10">
            <v>0</v>
          </cell>
          <cell r="L10">
            <v>0</v>
          </cell>
          <cell r="M10">
            <v>0</v>
          </cell>
        </row>
        <row r="11">
          <cell r="A11" t="str">
            <v>Delaware</v>
          </cell>
          <cell r="B11">
            <v>2728762</v>
          </cell>
          <cell r="C11">
            <v>10544602</v>
          </cell>
          <cell r="D11">
            <v>5678627</v>
          </cell>
          <cell r="E11">
            <v>10433026</v>
          </cell>
          <cell r="F11">
            <v>7733360</v>
          </cell>
          <cell r="G11">
            <v>9556622</v>
          </cell>
          <cell r="H11">
            <v>8389890</v>
          </cell>
          <cell r="I11">
            <v>7841854</v>
          </cell>
          <cell r="J11">
            <v>14070767</v>
          </cell>
          <cell r="K11">
            <v>29720547</v>
          </cell>
          <cell r="L11">
            <v>35456613</v>
          </cell>
          <cell r="M11">
            <v>41844427</v>
          </cell>
        </row>
        <row r="12">
          <cell r="A12" t="str">
            <v>Dist. of Col.</v>
          </cell>
          <cell r="B12">
            <v>57973026</v>
          </cell>
          <cell r="C12">
            <v>42642302</v>
          </cell>
          <cell r="D12">
            <v>59744502</v>
          </cell>
          <cell r="E12">
            <v>48914221</v>
          </cell>
          <cell r="F12">
            <v>80683536</v>
          </cell>
          <cell r="G12">
            <v>89998781</v>
          </cell>
          <cell r="H12">
            <v>67078887</v>
          </cell>
          <cell r="I12">
            <v>33210178</v>
          </cell>
          <cell r="J12">
            <v>48728015</v>
          </cell>
          <cell r="K12">
            <v>31098870</v>
          </cell>
          <cell r="L12">
            <v>15236345</v>
          </cell>
          <cell r="M12">
            <v>15150663.76</v>
          </cell>
        </row>
        <row r="13">
          <cell r="A13" t="str">
            <v>Florida</v>
          </cell>
          <cell r="B13">
            <v>0</v>
          </cell>
          <cell r="C13">
            <v>109470548</v>
          </cell>
          <cell r="D13">
            <v>87466822</v>
          </cell>
          <cell r="E13">
            <v>0</v>
          </cell>
          <cell r="F13">
            <v>0</v>
          </cell>
          <cell r="G13">
            <v>0</v>
          </cell>
          <cell r="H13">
            <v>55170948</v>
          </cell>
          <cell r="I13">
            <v>0</v>
          </cell>
          <cell r="J13">
            <v>0</v>
          </cell>
          <cell r="K13">
            <v>0</v>
          </cell>
          <cell r="L13">
            <v>0</v>
          </cell>
          <cell r="M13">
            <v>100688517</v>
          </cell>
        </row>
        <row r="14">
          <cell r="A14" t="str">
            <v>Georgia</v>
          </cell>
          <cell r="B14">
            <v>48451537</v>
          </cell>
          <cell r="C14">
            <v>38332058</v>
          </cell>
          <cell r="D14">
            <v>54056338</v>
          </cell>
          <cell r="E14">
            <v>60904505</v>
          </cell>
          <cell r="F14">
            <v>42498544</v>
          </cell>
          <cell r="G14">
            <v>10022789</v>
          </cell>
          <cell r="H14">
            <v>12760273</v>
          </cell>
          <cell r="I14">
            <v>40890044</v>
          </cell>
          <cell r="J14">
            <v>66827810</v>
          </cell>
          <cell r="K14">
            <v>48144270</v>
          </cell>
          <cell r="L14">
            <v>79824101</v>
          </cell>
          <cell r="M14">
            <v>119452047</v>
          </cell>
        </row>
        <row r="15">
          <cell r="A15" t="str">
            <v>Hawaii</v>
          </cell>
          <cell r="B15">
            <v>0</v>
          </cell>
          <cell r="C15">
            <v>7483021</v>
          </cell>
          <cell r="D15">
            <v>28803570</v>
          </cell>
          <cell r="E15">
            <v>59492492</v>
          </cell>
          <cell r="F15">
            <v>86717625</v>
          </cell>
          <cell r="G15">
            <v>110948091</v>
          </cell>
          <cell r="H15">
            <v>178613419</v>
          </cell>
          <cell r="I15">
            <v>227923069</v>
          </cell>
          <cell r="J15">
            <v>280585356</v>
          </cell>
          <cell r="K15">
            <v>328141178</v>
          </cell>
          <cell r="L15">
            <v>364301363</v>
          </cell>
          <cell r="M15">
            <v>378497946</v>
          </cell>
        </row>
        <row r="16">
          <cell r="A16" t="str">
            <v>Idaho</v>
          </cell>
          <cell r="B16">
            <v>0</v>
          </cell>
          <cell r="C16">
            <v>0</v>
          </cell>
          <cell r="D16">
            <v>0</v>
          </cell>
          <cell r="E16">
            <v>0</v>
          </cell>
          <cell r="F16">
            <v>0</v>
          </cell>
          <cell r="G16">
            <v>30380219</v>
          </cell>
          <cell r="H16">
            <v>25896278</v>
          </cell>
          <cell r="I16">
            <v>19999580</v>
          </cell>
          <cell r="J16">
            <v>13785444</v>
          </cell>
          <cell r="K16">
            <v>8667742</v>
          </cell>
          <cell r="L16">
            <v>8268887</v>
          </cell>
          <cell r="M16">
            <v>10763051</v>
          </cell>
        </row>
        <row r="17">
          <cell r="A17" t="str">
            <v>Illinois</v>
          </cell>
          <cell r="B17">
            <v>85583981</v>
          </cell>
          <cell r="C17">
            <v>57877644</v>
          </cell>
          <cell r="D17">
            <v>57328745</v>
          </cell>
          <cell r="E17">
            <v>0</v>
          </cell>
          <cell r="F17">
            <v>14356736</v>
          </cell>
          <cell r="G17">
            <v>0</v>
          </cell>
          <cell r="H17">
            <v>47403096</v>
          </cell>
          <cell r="I17">
            <v>0</v>
          </cell>
          <cell r="J17">
            <v>0</v>
          </cell>
          <cell r="K17">
            <v>0</v>
          </cell>
          <cell r="L17">
            <v>0</v>
          </cell>
          <cell r="M17">
            <v>0</v>
          </cell>
        </row>
        <row r="18">
          <cell r="A18" t="str">
            <v>Indiana</v>
          </cell>
          <cell r="B18">
            <v>26762467</v>
          </cell>
          <cell r="C18">
            <v>21665185</v>
          </cell>
          <cell r="D18">
            <v>21665187</v>
          </cell>
          <cell r="E18">
            <v>21665187</v>
          </cell>
          <cell r="F18">
            <v>2625000</v>
          </cell>
          <cell r="G18">
            <v>5250000</v>
          </cell>
          <cell r="H18">
            <v>252021116</v>
          </cell>
          <cell r="I18">
            <v>109511748</v>
          </cell>
          <cell r="J18">
            <v>50841067</v>
          </cell>
          <cell r="K18">
            <v>32449455</v>
          </cell>
          <cell r="L18">
            <v>18647276</v>
          </cell>
          <cell r="M18">
            <v>54337942</v>
          </cell>
        </row>
        <row r="19">
          <cell r="A19" t="str">
            <v>Iowa</v>
          </cell>
          <cell r="B19">
            <v>25951300</v>
          </cell>
          <cell r="C19">
            <v>5394857</v>
          </cell>
          <cell r="D19">
            <v>8688461</v>
          </cell>
          <cell r="E19">
            <v>2994688</v>
          </cell>
          <cell r="F19">
            <v>11562297</v>
          </cell>
          <cell r="G19">
            <v>1800018</v>
          </cell>
          <cell r="H19">
            <v>6834249</v>
          </cell>
          <cell r="I19">
            <v>525243</v>
          </cell>
          <cell r="J19">
            <v>0</v>
          </cell>
          <cell r="K19">
            <v>866064</v>
          </cell>
          <cell r="L19">
            <v>0</v>
          </cell>
          <cell r="M19">
            <v>27199174</v>
          </cell>
        </row>
        <row r="20">
          <cell r="A20" t="str">
            <v>Kansas</v>
          </cell>
          <cell r="B20">
            <v>22326723</v>
          </cell>
          <cell r="C20">
            <v>10350491</v>
          </cell>
          <cell r="D20">
            <v>39034208</v>
          </cell>
          <cell r="E20">
            <v>32263528</v>
          </cell>
          <cell r="F20">
            <v>42094328</v>
          </cell>
          <cell r="G20">
            <v>58803707</v>
          </cell>
          <cell r="H20">
            <v>292594</v>
          </cell>
          <cell r="I20">
            <v>67869030</v>
          </cell>
          <cell r="J20">
            <v>73754611</v>
          </cell>
          <cell r="K20">
            <v>69435166</v>
          </cell>
          <cell r="L20">
            <v>57065477</v>
          </cell>
          <cell r="M20">
            <v>58383680</v>
          </cell>
        </row>
        <row r="21">
          <cell r="A21" t="str">
            <v>Kentucky</v>
          </cell>
          <cell r="B21">
            <v>9637468</v>
          </cell>
          <cell r="C21">
            <v>7720152</v>
          </cell>
          <cell r="D21">
            <v>7720153</v>
          </cell>
          <cell r="E21">
            <v>874466</v>
          </cell>
          <cell r="F21">
            <v>4392885</v>
          </cell>
          <cell r="G21">
            <v>30228102</v>
          </cell>
          <cell r="H21">
            <v>65958190</v>
          </cell>
          <cell r="I21">
            <v>66497758</v>
          </cell>
          <cell r="J21">
            <v>63783395</v>
          </cell>
          <cell r="K21">
            <v>48664217</v>
          </cell>
          <cell r="L21">
            <v>38809971</v>
          </cell>
          <cell r="M21">
            <v>71791417</v>
          </cell>
        </row>
        <row r="22">
          <cell r="A22" t="str">
            <v>Louisiana</v>
          </cell>
          <cell r="B22">
            <v>0</v>
          </cell>
          <cell r="C22">
            <v>1488436</v>
          </cell>
          <cell r="D22">
            <v>0</v>
          </cell>
          <cell r="E22">
            <v>0</v>
          </cell>
          <cell r="F22">
            <v>0</v>
          </cell>
          <cell r="G22">
            <v>0</v>
          </cell>
          <cell r="H22">
            <v>0</v>
          </cell>
          <cell r="I22">
            <v>0</v>
          </cell>
          <cell r="J22">
            <v>0</v>
          </cell>
          <cell r="K22">
            <v>3994156</v>
          </cell>
          <cell r="L22">
            <v>65374564</v>
          </cell>
          <cell r="M22">
            <v>71545801</v>
          </cell>
        </row>
        <row r="23">
          <cell r="A23" t="str">
            <v>Maine</v>
          </cell>
          <cell r="B23">
            <v>4604265</v>
          </cell>
          <cell r="C23">
            <v>1328460</v>
          </cell>
          <cell r="D23">
            <v>3418016</v>
          </cell>
          <cell r="E23">
            <v>25899065</v>
          </cell>
          <cell r="F23">
            <v>58817282</v>
          </cell>
          <cell r="G23">
            <v>92013296</v>
          </cell>
          <cell r="H23">
            <v>110799282</v>
          </cell>
          <cell r="I23">
            <v>141061695</v>
          </cell>
          <cell r="J23">
            <v>130826189</v>
          </cell>
          <cell r="K23">
            <v>102854399</v>
          </cell>
          <cell r="L23">
            <v>93074641</v>
          </cell>
          <cell r="M23">
            <v>56364540</v>
          </cell>
        </row>
        <row r="24">
          <cell r="A24" t="str">
            <v>Maryland</v>
          </cell>
          <cell r="B24">
            <v>12804554</v>
          </cell>
          <cell r="C24">
            <v>0</v>
          </cell>
          <cell r="D24">
            <v>0</v>
          </cell>
          <cell r="E24">
            <v>0</v>
          </cell>
          <cell r="F24">
            <v>0</v>
          </cell>
          <cell r="G24">
            <v>0</v>
          </cell>
          <cell r="H24">
            <v>0</v>
          </cell>
          <cell r="I24">
            <v>0</v>
          </cell>
          <cell r="J24">
            <v>8569735</v>
          </cell>
          <cell r="K24">
            <v>29525081</v>
          </cell>
          <cell r="L24">
            <v>50758</v>
          </cell>
          <cell r="M24">
            <v>15826856</v>
          </cell>
        </row>
        <row r="25">
          <cell r="A25" t="str">
            <v>Massachusetts</v>
          </cell>
          <cell r="B25">
            <v>0</v>
          </cell>
          <cell r="C25">
            <v>0</v>
          </cell>
          <cell r="D25">
            <v>0</v>
          </cell>
          <cell r="E25">
            <v>0</v>
          </cell>
          <cell r="F25">
            <v>0</v>
          </cell>
          <cell r="G25">
            <v>0</v>
          </cell>
          <cell r="H25">
            <v>0</v>
          </cell>
          <cell r="I25">
            <v>0</v>
          </cell>
          <cell r="J25">
            <v>0</v>
          </cell>
          <cell r="K25">
            <v>0</v>
          </cell>
          <cell r="L25">
            <v>0</v>
          </cell>
          <cell r="M25">
            <v>0</v>
          </cell>
        </row>
        <row r="26">
          <cell r="A26" t="str">
            <v>Michigan</v>
          </cell>
          <cell r="B26">
            <v>88796310</v>
          </cell>
          <cell r="C26">
            <v>160261685</v>
          </cell>
          <cell r="D26">
            <v>118976723</v>
          </cell>
          <cell r="E26">
            <v>42420977</v>
          </cell>
          <cell r="F26">
            <v>38917102</v>
          </cell>
          <cell r="G26">
            <v>57432623</v>
          </cell>
          <cell r="H26">
            <v>92107042</v>
          </cell>
          <cell r="I26">
            <v>116824429</v>
          </cell>
          <cell r="J26">
            <v>56129398</v>
          </cell>
          <cell r="K26">
            <v>99213378</v>
          </cell>
          <cell r="L26">
            <v>94231079</v>
          </cell>
          <cell r="M26">
            <v>115980984</v>
          </cell>
        </row>
        <row r="27">
          <cell r="A27" t="str">
            <v>Minnesota</v>
          </cell>
          <cell r="B27">
            <v>69641233</v>
          </cell>
          <cell r="C27">
            <v>120695005</v>
          </cell>
          <cell r="D27">
            <v>79467025</v>
          </cell>
          <cell r="E27">
            <v>161406315</v>
          </cell>
          <cell r="F27">
            <v>69641234</v>
          </cell>
          <cell r="G27">
            <v>1</v>
          </cell>
          <cell r="H27">
            <v>76190660</v>
          </cell>
          <cell r="I27">
            <v>59253640</v>
          </cell>
          <cell r="J27">
            <v>58031309</v>
          </cell>
          <cell r="K27">
            <v>64432493</v>
          </cell>
          <cell r="L27">
            <v>103991022</v>
          </cell>
          <cell r="M27">
            <v>141294875</v>
          </cell>
        </row>
        <row r="28">
          <cell r="A28" t="str">
            <v>Mississippi</v>
          </cell>
          <cell r="B28">
            <v>30545051</v>
          </cell>
          <cell r="C28">
            <v>8889324</v>
          </cell>
          <cell r="D28">
            <v>12867051</v>
          </cell>
          <cell r="E28">
            <v>7865405</v>
          </cell>
          <cell r="F28">
            <v>21167665</v>
          </cell>
          <cell r="G28">
            <v>35780085</v>
          </cell>
          <cell r="H28">
            <v>46672622</v>
          </cell>
          <cell r="I28">
            <v>35006980</v>
          </cell>
          <cell r="J28">
            <v>8415640</v>
          </cell>
          <cell r="K28">
            <v>15675194</v>
          </cell>
          <cell r="L28">
            <v>47036905</v>
          </cell>
          <cell r="M28">
            <v>97906266</v>
          </cell>
        </row>
        <row r="29">
          <cell r="A29" t="str">
            <v>Missouri</v>
          </cell>
          <cell r="B29">
            <v>3719377</v>
          </cell>
          <cell r="C29">
            <v>3719379</v>
          </cell>
          <cell r="D29">
            <v>19351144</v>
          </cell>
          <cell r="E29">
            <v>0</v>
          </cell>
          <cell r="F29">
            <v>0</v>
          </cell>
          <cell r="G29">
            <v>0</v>
          </cell>
          <cell r="H29">
            <v>0</v>
          </cell>
          <cell r="I29">
            <v>283487</v>
          </cell>
          <cell r="J29">
            <v>5317646</v>
          </cell>
          <cell r="K29">
            <v>0</v>
          </cell>
          <cell r="L29">
            <v>0</v>
          </cell>
          <cell r="M29">
            <v>0</v>
          </cell>
        </row>
        <row r="30">
          <cell r="A30" t="str">
            <v>Montana</v>
          </cell>
          <cell r="B30">
            <v>47816373</v>
          </cell>
          <cell r="C30">
            <v>48241578</v>
          </cell>
          <cell r="D30">
            <v>44619007</v>
          </cell>
          <cell r="E30">
            <v>42722858</v>
          </cell>
          <cell r="F30">
            <v>0</v>
          </cell>
          <cell r="G30">
            <v>42398712</v>
          </cell>
          <cell r="H30">
            <v>37504136</v>
          </cell>
          <cell r="I30">
            <v>13137131</v>
          </cell>
          <cell r="J30">
            <v>15626610</v>
          </cell>
          <cell r="K30">
            <v>14427088</v>
          </cell>
          <cell r="L30">
            <v>19454797</v>
          </cell>
          <cell r="M30">
            <v>41650619</v>
          </cell>
        </row>
        <row r="31">
          <cell r="A31" t="str">
            <v>Nebraska</v>
          </cell>
          <cell r="B31">
            <v>65584117</v>
          </cell>
          <cell r="C31">
            <v>53241731</v>
          </cell>
          <cell r="D31">
            <v>55907898</v>
          </cell>
          <cell r="E31">
            <v>59254878</v>
          </cell>
          <cell r="F31">
            <v>56104988</v>
          </cell>
          <cell r="G31">
            <v>59981915</v>
          </cell>
          <cell r="H31">
            <v>62246202</v>
          </cell>
          <cell r="I31">
            <v>67496328</v>
          </cell>
          <cell r="J31">
            <v>70399341</v>
          </cell>
          <cell r="K31">
            <v>79386660</v>
          </cell>
          <cell r="L31">
            <v>52067761</v>
          </cell>
          <cell r="M31">
            <v>55540557</v>
          </cell>
        </row>
        <row r="32">
          <cell r="A32" t="str">
            <v>Nevada</v>
          </cell>
          <cell r="B32">
            <v>21554117</v>
          </cell>
          <cell r="C32">
            <v>11027585</v>
          </cell>
          <cell r="D32">
            <v>8970003</v>
          </cell>
          <cell r="E32">
            <v>12719596</v>
          </cell>
          <cell r="F32">
            <v>0</v>
          </cell>
          <cell r="G32">
            <v>0</v>
          </cell>
          <cell r="H32">
            <v>15184745</v>
          </cell>
          <cell r="I32">
            <v>0</v>
          </cell>
          <cell r="J32">
            <v>32769013</v>
          </cell>
          <cell r="K32">
            <v>28874072</v>
          </cell>
          <cell r="L32">
            <v>1768685</v>
          </cell>
          <cell r="M32">
            <v>38838637</v>
          </cell>
        </row>
        <row r="33">
          <cell r="A33" t="str">
            <v>New Hampshire</v>
          </cell>
          <cell r="B33">
            <v>11504412</v>
          </cell>
          <cell r="C33">
            <v>6795716</v>
          </cell>
          <cell r="D33">
            <v>4727864</v>
          </cell>
          <cell r="E33">
            <v>13228747</v>
          </cell>
          <cell r="F33">
            <v>29273892</v>
          </cell>
          <cell r="G33">
            <v>57979769</v>
          </cell>
          <cell r="H33">
            <v>69601223</v>
          </cell>
          <cell r="I33">
            <v>57492478</v>
          </cell>
          <cell r="J33">
            <v>55395629</v>
          </cell>
          <cell r="K33">
            <v>35919035</v>
          </cell>
          <cell r="L33">
            <v>44926138</v>
          </cell>
          <cell r="M33">
            <v>52563543.619999997</v>
          </cell>
        </row>
        <row r="34">
          <cell r="A34" t="str">
            <v>New Jersey</v>
          </cell>
          <cell r="B34">
            <v>23174698</v>
          </cell>
          <cell r="C34">
            <v>22868278</v>
          </cell>
          <cell r="D34">
            <v>23534971</v>
          </cell>
          <cell r="E34">
            <v>37480982</v>
          </cell>
          <cell r="F34">
            <v>13945502</v>
          </cell>
          <cell r="G34">
            <v>14596613</v>
          </cell>
          <cell r="H34">
            <v>45000000</v>
          </cell>
          <cell r="I34">
            <v>38000000</v>
          </cell>
          <cell r="J34">
            <v>11130332</v>
          </cell>
          <cell r="K34">
            <v>6345842</v>
          </cell>
          <cell r="L34">
            <v>25000000</v>
          </cell>
          <cell r="M34">
            <v>0</v>
          </cell>
        </row>
        <row r="35">
          <cell r="A35" t="str">
            <v>New Mexico</v>
          </cell>
          <cell r="B35">
            <v>12973709</v>
          </cell>
          <cell r="C35">
            <v>0</v>
          </cell>
          <cell r="D35">
            <v>0</v>
          </cell>
          <cell r="E35">
            <v>0</v>
          </cell>
          <cell r="F35">
            <v>0</v>
          </cell>
          <cell r="G35">
            <v>0</v>
          </cell>
          <cell r="H35">
            <v>48690</v>
          </cell>
          <cell r="I35">
            <v>38337654</v>
          </cell>
          <cell r="J35">
            <v>88702001</v>
          </cell>
          <cell r="K35">
            <v>94102725</v>
          </cell>
          <cell r="L35">
            <v>60053170</v>
          </cell>
          <cell r="M35">
            <v>7139146</v>
          </cell>
        </row>
        <row r="36">
          <cell r="A36" t="str">
            <v>New York</v>
          </cell>
          <cell r="B36">
            <v>547355700</v>
          </cell>
          <cell r="C36">
            <v>332388827</v>
          </cell>
          <cell r="D36">
            <v>300253621</v>
          </cell>
          <cell r="E36">
            <v>104006753</v>
          </cell>
          <cell r="F36">
            <v>20913720</v>
          </cell>
          <cell r="G36">
            <v>111562132</v>
          </cell>
          <cell r="H36">
            <v>145140714</v>
          </cell>
          <cell r="I36">
            <v>519547313</v>
          </cell>
          <cell r="J36">
            <v>513327438</v>
          </cell>
          <cell r="K36">
            <v>649113667</v>
          </cell>
          <cell r="L36">
            <v>586124815</v>
          </cell>
          <cell r="M36">
            <v>1216600088</v>
          </cell>
        </row>
        <row r="37">
          <cell r="A37" t="str">
            <v>North Carolina</v>
          </cell>
          <cell r="B37">
            <v>76775972</v>
          </cell>
          <cell r="C37">
            <v>3517651</v>
          </cell>
          <cell r="D37">
            <v>3517653</v>
          </cell>
          <cell r="E37">
            <v>3517652</v>
          </cell>
          <cell r="F37">
            <v>3517652</v>
          </cell>
          <cell r="G37">
            <v>0</v>
          </cell>
          <cell r="H37">
            <v>19903782</v>
          </cell>
          <cell r="I37">
            <v>0</v>
          </cell>
          <cell r="J37">
            <v>0</v>
          </cell>
          <cell r="K37">
            <v>0</v>
          </cell>
          <cell r="L37">
            <v>0</v>
          </cell>
          <cell r="M37">
            <v>46118</v>
          </cell>
        </row>
        <row r="38">
          <cell r="A38" t="str">
            <v>North Dakota</v>
          </cell>
          <cell r="B38">
            <v>20009310</v>
          </cell>
          <cell r="C38">
            <v>16140737</v>
          </cell>
          <cell r="D38">
            <v>18677984</v>
          </cell>
          <cell r="E38">
            <v>15818434</v>
          </cell>
          <cell r="F38">
            <v>14114799</v>
          </cell>
          <cell r="G38">
            <v>10973387</v>
          </cell>
          <cell r="H38">
            <v>6509979</v>
          </cell>
          <cell r="I38">
            <v>9667689</v>
          </cell>
          <cell r="J38">
            <v>0</v>
          </cell>
          <cell r="K38">
            <v>5302175</v>
          </cell>
          <cell r="L38">
            <v>1499759</v>
          </cell>
          <cell r="M38">
            <v>6182766</v>
          </cell>
        </row>
        <row r="39">
          <cell r="A39" t="str">
            <v>Ohio</v>
          </cell>
          <cell r="B39">
            <v>66928931</v>
          </cell>
          <cell r="C39">
            <v>1659280</v>
          </cell>
          <cell r="D39">
            <v>47123034</v>
          </cell>
          <cell r="E39">
            <v>31075313</v>
          </cell>
          <cell r="F39">
            <v>79618548</v>
          </cell>
          <cell r="G39">
            <v>124819934</v>
          </cell>
          <cell r="H39">
            <v>12203039</v>
          </cell>
          <cell r="I39">
            <v>29442901</v>
          </cell>
          <cell r="J39">
            <v>511596</v>
          </cell>
          <cell r="K39">
            <v>0</v>
          </cell>
          <cell r="L39">
            <v>582598635</v>
          </cell>
          <cell r="M39">
            <v>10393080</v>
          </cell>
        </row>
        <row r="40">
          <cell r="A40" t="str">
            <v>Oklahoma</v>
          </cell>
          <cell r="B40">
            <v>0</v>
          </cell>
          <cell r="C40">
            <v>6752604</v>
          </cell>
          <cell r="D40">
            <v>6748605</v>
          </cell>
          <cell r="E40">
            <v>0</v>
          </cell>
          <cell r="F40">
            <v>0</v>
          </cell>
          <cell r="G40">
            <v>0</v>
          </cell>
          <cell r="H40">
            <v>0</v>
          </cell>
          <cell r="I40">
            <v>0</v>
          </cell>
          <cell r="J40">
            <v>0</v>
          </cell>
          <cell r="K40">
            <v>212627395</v>
          </cell>
          <cell r="L40">
            <v>264061336</v>
          </cell>
          <cell r="M40">
            <v>333671323</v>
          </cell>
        </row>
        <row r="41">
          <cell r="A41" t="str">
            <v>Oregon</v>
          </cell>
          <cell r="B41">
            <v>0</v>
          </cell>
          <cell r="C41">
            <v>0</v>
          </cell>
          <cell r="D41">
            <v>160272</v>
          </cell>
          <cell r="E41">
            <v>17889079</v>
          </cell>
          <cell r="F41">
            <v>0</v>
          </cell>
          <cell r="G41">
            <v>22080165</v>
          </cell>
          <cell r="H41">
            <v>0</v>
          </cell>
          <cell r="I41">
            <v>50257767</v>
          </cell>
          <cell r="J41">
            <v>13842944</v>
          </cell>
          <cell r="K41">
            <v>33471886</v>
          </cell>
          <cell r="L41">
            <v>45202633</v>
          </cell>
          <cell r="M41">
            <v>135508031</v>
          </cell>
        </row>
        <row r="42">
          <cell r="A42" t="str">
            <v>Pennsylvania</v>
          </cell>
          <cell r="B42">
            <v>105129640</v>
          </cell>
          <cell r="C42">
            <v>188156475</v>
          </cell>
          <cell r="D42">
            <v>208097719</v>
          </cell>
          <cell r="E42">
            <v>300044845</v>
          </cell>
          <cell r="F42">
            <v>355384748</v>
          </cell>
          <cell r="G42">
            <v>469825190</v>
          </cell>
          <cell r="H42">
            <v>433305380</v>
          </cell>
          <cell r="I42">
            <v>427001596</v>
          </cell>
          <cell r="J42">
            <v>430726491</v>
          </cell>
          <cell r="K42">
            <v>403288401</v>
          </cell>
          <cell r="L42">
            <v>410984754</v>
          </cell>
          <cell r="M42">
            <v>669259710</v>
          </cell>
        </row>
        <row r="43">
          <cell r="A43" t="str">
            <v>Rhode Island</v>
          </cell>
          <cell r="B43">
            <v>0</v>
          </cell>
          <cell r="C43">
            <v>1921121</v>
          </cell>
          <cell r="D43">
            <v>0</v>
          </cell>
          <cell r="E43">
            <v>0</v>
          </cell>
          <cell r="F43">
            <v>0</v>
          </cell>
          <cell r="G43">
            <v>10273533</v>
          </cell>
          <cell r="H43">
            <v>7055364</v>
          </cell>
          <cell r="I43">
            <v>11144827</v>
          </cell>
          <cell r="J43">
            <v>16804062</v>
          </cell>
          <cell r="K43">
            <v>12639927</v>
          </cell>
          <cell r="L43">
            <v>25050983</v>
          </cell>
          <cell r="M43">
            <v>51700841</v>
          </cell>
        </row>
        <row r="44">
          <cell r="A44" t="str">
            <v>South Carolina</v>
          </cell>
          <cell r="B44">
            <v>19993565</v>
          </cell>
          <cell r="C44">
            <v>0</v>
          </cell>
          <cell r="D44">
            <v>13574310</v>
          </cell>
          <cell r="E44">
            <v>13801193</v>
          </cell>
          <cell r="F44">
            <v>35510826</v>
          </cell>
          <cell r="G44">
            <v>0</v>
          </cell>
          <cell r="H44">
            <v>0</v>
          </cell>
          <cell r="I44">
            <v>0</v>
          </cell>
          <cell r="J44">
            <v>0</v>
          </cell>
          <cell r="K44">
            <v>0</v>
          </cell>
          <cell r="L44">
            <v>0</v>
          </cell>
          <cell r="M44">
            <v>8378505</v>
          </cell>
        </row>
        <row r="45">
          <cell r="A45" t="str">
            <v>South Dakota</v>
          </cell>
          <cell r="B45">
            <v>19015902</v>
          </cell>
          <cell r="C45">
            <v>15623248</v>
          </cell>
          <cell r="D45">
            <v>15982979</v>
          </cell>
          <cell r="E45">
            <v>14927880</v>
          </cell>
          <cell r="F45">
            <v>19393849</v>
          </cell>
          <cell r="G45">
            <v>20461806</v>
          </cell>
          <cell r="H45">
            <v>22003613</v>
          </cell>
          <cell r="I45">
            <v>22497470</v>
          </cell>
          <cell r="J45">
            <v>19606056</v>
          </cell>
          <cell r="K45">
            <v>21984767</v>
          </cell>
          <cell r="L45">
            <v>22794891</v>
          </cell>
          <cell r="M45">
            <v>23311045</v>
          </cell>
        </row>
        <row r="46">
          <cell r="A46" t="str">
            <v>Tennessee</v>
          </cell>
          <cell r="B46">
            <v>122730743</v>
          </cell>
          <cell r="C46">
            <v>60686092</v>
          </cell>
          <cell r="D46">
            <v>20474496</v>
          </cell>
          <cell r="E46">
            <v>59303874</v>
          </cell>
          <cell r="F46">
            <v>153078285</v>
          </cell>
          <cell r="G46">
            <v>244261591</v>
          </cell>
          <cell r="H46">
            <v>386789603</v>
          </cell>
          <cell r="I46">
            <v>510792499</v>
          </cell>
          <cell r="J46">
            <v>570718889</v>
          </cell>
          <cell r="K46">
            <v>731897448</v>
          </cell>
          <cell r="L46">
            <v>789633873</v>
          </cell>
          <cell r="M46">
            <v>798337364.47000003</v>
          </cell>
        </row>
        <row r="47">
          <cell r="A47" t="str">
            <v>Texas</v>
          </cell>
          <cell r="B47">
            <v>0</v>
          </cell>
          <cell r="C47">
            <v>154400020</v>
          </cell>
          <cell r="D47">
            <v>0</v>
          </cell>
          <cell r="E47">
            <v>0</v>
          </cell>
          <cell r="F47">
            <v>0</v>
          </cell>
          <cell r="G47">
            <v>2</v>
          </cell>
          <cell r="H47">
            <v>0</v>
          </cell>
          <cell r="I47">
            <v>9506845</v>
          </cell>
          <cell r="J47">
            <v>123458777</v>
          </cell>
          <cell r="K47">
            <v>330345879</v>
          </cell>
          <cell r="L47">
            <v>281369460</v>
          </cell>
          <cell r="M47">
            <v>363598030.5</v>
          </cell>
        </row>
        <row r="48">
          <cell r="A48" t="str">
            <v>Utah</v>
          </cell>
          <cell r="B48">
            <v>16593732</v>
          </cell>
          <cell r="C48">
            <v>87645236</v>
          </cell>
          <cell r="D48">
            <v>86452547</v>
          </cell>
          <cell r="E48">
            <v>109397518</v>
          </cell>
          <cell r="F48">
            <v>116016951</v>
          </cell>
          <cell r="G48">
            <v>120855274</v>
          </cell>
          <cell r="H48">
            <v>108392969</v>
          </cell>
          <cell r="I48">
            <v>79193254</v>
          </cell>
          <cell r="J48">
            <v>60575439</v>
          </cell>
          <cell r="K48">
            <v>55870401</v>
          </cell>
          <cell r="L48">
            <v>59430354</v>
          </cell>
          <cell r="M48">
            <v>76593708</v>
          </cell>
        </row>
        <row r="49">
          <cell r="A49" t="str">
            <v>Vermont</v>
          </cell>
          <cell r="B49">
            <v>0</v>
          </cell>
          <cell r="C49">
            <v>13714</v>
          </cell>
          <cell r="D49">
            <v>0</v>
          </cell>
          <cell r="E49">
            <v>0</v>
          </cell>
          <cell r="F49">
            <v>13714</v>
          </cell>
          <cell r="G49">
            <v>174756</v>
          </cell>
          <cell r="H49">
            <v>0</v>
          </cell>
          <cell r="I49">
            <v>0</v>
          </cell>
          <cell r="J49">
            <v>0</v>
          </cell>
          <cell r="K49">
            <v>0</v>
          </cell>
          <cell r="L49">
            <v>0</v>
          </cell>
          <cell r="M49">
            <v>0</v>
          </cell>
        </row>
        <row r="50">
          <cell r="A50" t="str">
            <v>Virginia</v>
          </cell>
          <cell r="B50">
            <v>25347247</v>
          </cell>
          <cell r="C50">
            <v>18390473</v>
          </cell>
          <cell r="D50">
            <v>25112223</v>
          </cell>
          <cell r="E50">
            <v>34629751</v>
          </cell>
          <cell r="F50">
            <v>53624599</v>
          </cell>
          <cell r="G50">
            <v>78114271</v>
          </cell>
          <cell r="H50">
            <v>102857463</v>
          </cell>
          <cell r="I50">
            <v>121984621</v>
          </cell>
          <cell r="J50">
            <v>133929604</v>
          </cell>
          <cell r="K50">
            <v>133595458</v>
          </cell>
          <cell r="L50">
            <v>125803978</v>
          </cell>
          <cell r="M50">
            <v>104562667</v>
          </cell>
        </row>
        <row r="51">
          <cell r="A51" t="str">
            <v>Washington</v>
          </cell>
          <cell r="B51">
            <v>28868994</v>
          </cell>
          <cell r="C51">
            <v>2536380</v>
          </cell>
          <cell r="D51">
            <v>49648</v>
          </cell>
          <cell r="E51">
            <v>49648</v>
          </cell>
          <cell r="F51">
            <v>49648</v>
          </cell>
          <cell r="G51">
            <v>45853103</v>
          </cell>
          <cell r="H51">
            <v>51790876</v>
          </cell>
          <cell r="I51">
            <v>65087729</v>
          </cell>
          <cell r="J51">
            <v>48355130</v>
          </cell>
          <cell r="K51">
            <v>111917668</v>
          </cell>
          <cell r="L51">
            <v>105845478</v>
          </cell>
          <cell r="M51">
            <v>98033871.530000001</v>
          </cell>
        </row>
        <row r="52">
          <cell r="A52" t="str">
            <v>West Virginia</v>
          </cell>
          <cell r="B52">
            <v>47784078</v>
          </cell>
          <cell r="C52">
            <v>9443281</v>
          </cell>
          <cell r="D52">
            <v>0</v>
          </cell>
          <cell r="E52">
            <v>0</v>
          </cell>
          <cell r="F52">
            <v>3724171</v>
          </cell>
          <cell r="G52">
            <v>22354188</v>
          </cell>
          <cell r="H52">
            <v>52544998</v>
          </cell>
          <cell r="I52">
            <v>57375951</v>
          </cell>
          <cell r="J52">
            <v>74561406</v>
          </cell>
          <cell r="K52">
            <v>101779972</v>
          </cell>
          <cell r="L52">
            <v>101445157</v>
          </cell>
          <cell r="M52">
            <v>110193051</v>
          </cell>
        </row>
        <row r="53">
          <cell r="A53" t="str">
            <v>Wisconsin</v>
          </cell>
          <cell r="B53">
            <v>27042175</v>
          </cell>
          <cell r="C53">
            <v>0</v>
          </cell>
          <cell r="D53">
            <v>0</v>
          </cell>
          <cell r="E53">
            <v>7816244</v>
          </cell>
          <cell r="F53">
            <v>5042470</v>
          </cell>
          <cell r="G53">
            <v>88147594</v>
          </cell>
          <cell r="H53">
            <v>138297850</v>
          </cell>
          <cell r="I53">
            <v>33223140</v>
          </cell>
          <cell r="J53">
            <v>175646493</v>
          </cell>
          <cell r="K53">
            <v>186527124</v>
          </cell>
          <cell r="L53">
            <v>204996623</v>
          </cell>
          <cell r="M53">
            <v>213669499</v>
          </cell>
        </row>
        <row r="54">
          <cell r="A54" t="str">
            <v>Wyoming</v>
          </cell>
          <cell r="B54">
            <v>40492396</v>
          </cell>
          <cell r="C54">
            <v>30199057</v>
          </cell>
          <cell r="D54">
            <v>24083867</v>
          </cell>
          <cell r="E54">
            <v>21237376</v>
          </cell>
          <cell r="F54">
            <v>23883082</v>
          </cell>
          <cell r="G54">
            <v>24195852</v>
          </cell>
          <cell r="H54">
            <v>22959134</v>
          </cell>
          <cell r="I54">
            <v>22757559</v>
          </cell>
          <cell r="J54">
            <v>25358220</v>
          </cell>
          <cell r="K54">
            <v>28633026</v>
          </cell>
          <cell r="L54">
            <v>27230692</v>
          </cell>
          <cell r="M54">
            <v>25429612</v>
          </cell>
        </row>
        <row r="55">
          <cell r="A55" t="str">
            <v>US Total</v>
          </cell>
          <cell r="B55">
            <v>2065676671</v>
          </cell>
          <cell r="C55">
            <v>1854997239</v>
          </cell>
          <cell r="D55">
            <v>1684212233</v>
          </cell>
          <cell r="E55">
            <v>1489518043</v>
          </cell>
          <cell r="F55">
            <v>1621952261</v>
          </cell>
          <cell r="G55">
            <v>2250395070</v>
          </cell>
          <cell r="H55">
            <v>3011810705</v>
          </cell>
          <cell r="I55">
            <v>3325583475</v>
          </cell>
          <cell r="J55">
            <v>3691137660</v>
          </cell>
          <cell r="K55">
            <v>4475233617</v>
          </cell>
          <cell r="L55">
            <v>5155607607</v>
          </cell>
          <cell r="M55">
            <v>6156520318.4399996</v>
          </cell>
        </row>
      </sheetData>
      <sheetData sheetId="8">
        <row r="2">
          <cell r="A2" t="str">
            <v>Unliquidated TANF Obligations</v>
          </cell>
          <cell r="B2">
            <v>2010</v>
          </cell>
          <cell r="C2">
            <v>2011</v>
          </cell>
          <cell r="D2">
            <v>2012</v>
          </cell>
          <cell r="E2">
            <v>2013</v>
          </cell>
          <cell r="F2">
            <v>2014</v>
          </cell>
          <cell r="G2">
            <v>2015</v>
          </cell>
          <cell r="H2">
            <v>2016</v>
          </cell>
          <cell r="I2">
            <v>2017</v>
          </cell>
          <cell r="J2">
            <v>2018</v>
          </cell>
          <cell r="K2">
            <v>2019</v>
          </cell>
          <cell r="L2">
            <v>2020</v>
          </cell>
          <cell r="M2">
            <v>2021</v>
          </cell>
        </row>
        <row r="3">
          <cell r="A3"/>
          <cell r="B3"/>
          <cell r="C3"/>
          <cell r="D3"/>
          <cell r="E3"/>
          <cell r="F3"/>
          <cell r="G3"/>
          <cell r="H3"/>
          <cell r="I3"/>
          <cell r="J3"/>
          <cell r="K3"/>
          <cell r="L3"/>
          <cell r="M3"/>
        </row>
        <row r="4">
          <cell r="A4" t="str">
            <v>Alabama</v>
          </cell>
          <cell r="B4">
            <v>10387765</v>
          </cell>
          <cell r="C4">
            <v>6499213</v>
          </cell>
          <cell r="D4">
            <v>3467977</v>
          </cell>
          <cell r="E4">
            <v>3658471</v>
          </cell>
          <cell r="F4">
            <v>2944110</v>
          </cell>
          <cell r="G4">
            <v>11250000</v>
          </cell>
          <cell r="H4">
            <v>11250000</v>
          </cell>
          <cell r="I4">
            <v>19000469</v>
          </cell>
          <cell r="J4">
            <v>0</v>
          </cell>
          <cell r="K4">
            <v>50815320</v>
          </cell>
          <cell r="L4">
            <v>5000000</v>
          </cell>
          <cell r="M4">
            <v>10000000</v>
          </cell>
        </row>
        <row r="5">
          <cell r="A5" t="str">
            <v>Alaska</v>
          </cell>
          <cell r="B5">
            <v>0</v>
          </cell>
          <cell r="C5">
            <v>0</v>
          </cell>
          <cell r="D5">
            <v>0</v>
          </cell>
          <cell r="E5">
            <v>0</v>
          </cell>
          <cell r="F5">
            <v>0</v>
          </cell>
          <cell r="G5">
            <v>0</v>
          </cell>
          <cell r="H5">
            <v>0</v>
          </cell>
          <cell r="I5">
            <v>48142469</v>
          </cell>
          <cell r="J5">
            <v>0</v>
          </cell>
          <cell r="K5">
            <v>1902879</v>
          </cell>
          <cell r="L5">
            <v>3822950</v>
          </cell>
          <cell r="M5">
            <v>22434168</v>
          </cell>
        </row>
        <row r="6">
          <cell r="A6" t="str">
            <v>Arizona</v>
          </cell>
          <cell r="B6">
            <v>1550907</v>
          </cell>
          <cell r="C6">
            <v>0</v>
          </cell>
          <cell r="D6">
            <v>0</v>
          </cell>
          <cell r="E6">
            <v>2734551</v>
          </cell>
          <cell r="F6">
            <v>415514</v>
          </cell>
          <cell r="G6">
            <v>0</v>
          </cell>
          <cell r="H6">
            <v>0</v>
          </cell>
          <cell r="I6">
            <v>0</v>
          </cell>
          <cell r="J6">
            <v>0</v>
          </cell>
          <cell r="K6">
            <v>0</v>
          </cell>
          <cell r="L6">
            <v>0</v>
          </cell>
          <cell r="M6">
            <v>0</v>
          </cell>
        </row>
        <row r="7">
          <cell r="A7" t="str">
            <v>Arkansas</v>
          </cell>
          <cell r="B7">
            <v>933421</v>
          </cell>
          <cell r="C7">
            <v>0</v>
          </cell>
          <cell r="D7">
            <v>0</v>
          </cell>
          <cell r="E7">
            <v>18291503</v>
          </cell>
          <cell r="F7">
            <v>0</v>
          </cell>
          <cell r="G7">
            <v>33432731</v>
          </cell>
          <cell r="H7">
            <v>34607929</v>
          </cell>
          <cell r="I7">
            <v>32744435</v>
          </cell>
          <cell r="J7">
            <v>20420765</v>
          </cell>
          <cell r="K7">
            <v>40914768</v>
          </cell>
          <cell r="L7">
            <v>42772442</v>
          </cell>
          <cell r="M7">
            <v>30757234</v>
          </cell>
        </row>
        <row r="8">
          <cell r="A8" t="str">
            <v>California</v>
          </cell>
          <cell r="B8">
            <v>237716668</v>
          </cell>
          <cell r="C8">
            <v>99182558</v>
          </cell>
          <cell r="D8">
            <v>141146982</v>
          </cell>
          <cell r="E8">
            <v>5359739</v>
          </cell>
          <cell r="F8">
            <v>89395816</v>
          </cell>
          <cell r="G8">
            <v>175108742</v>
          </cell>
          <cell r="H8">
            <v>355494919</v>
          </cell>
          <cell r="I8">
            <v>307166829</v>
          </cell>
          <cell r="J8">
            <v>257776421</v>
          </cell>
          <cell r="K8">
            <v>259283431</v>
          </cell>
          <cell r="L8">
            <v>100860421</v>
          </cell>
          <cell r="M8">
            <v>544052693</v>
          </cell>
        </row>
        <row r="9">
          <cell r="A9" t="str">
            <v>Colorado</v>
          </cell>
          <cell r="B9">
            <v>0</v>
          </cell>
          <cell r="C9">
            <v>0</v>
          </cell>
          <cell r="D9">
            <v>0</v>
          </cell>
          <cell r="E9">
            <v>0</v>
          </cell>
          <cell r="F9">
            <v>13998536</v>
          </cell>
          <cell r="G9">
            <v>0</v>
          </cell>
          <cell r="H9">
            <v>0</v>
          </cell>
          <cell r="I9">
            <v>0</v>
          </cell>
          <cell r="J9">
            <v>0</v>
          </cell>
          <cell r="K9">
            <v>0</v>
          </cell>
          <cell r="L9">
            <v>0</v>
          </cell>
          <cell r="M9">
            <v>0</v>
          </cell>
        </row>
        <row r="10">
          <cell r="A10" t="str">
            <v>Connecticut</v>
          </cell>
          <cell r="B10">
            <v>12027758</v>
          </cell>
          <cell r="C10">
            <v>0</v>
          </cell>
          <cell r="D10">
            <v>0</v>
          </cell>
          <cell r="E10">
            <v>0</v>
          </cell>
          <cell r="F10">
            <v>166697</v>
          </cell>
          <cell r="G10">
            <v>0</v>
          </cell>
          <cell r="H10">
            <v>0</v>
          </cell>
          <cell r="I10">
            <v>0</v>
          </cell>
          <cell r="J10">
            <v>0</v>
          </cell>
          <cell r="K10">
            <v>0</v>
          </cell>
          <cell r="L10">
            <v>0</v>
          </cell>
          <cell r="M10">
            <v>0</v>
          </cell>
        </row>
        <row r="11">
          <cell r="A11" t="str">
            <v>Delaware</v>
          </cell>
          <cell r="B11">
            <v>0</v>
          </cell>
          <cell r="C11">
            <v>0</v>
          </cell>
          <cell r="D11">
            <v>3897366</v>
          </cell>
          <cell r="E11">
            <v>9575228</v>
          </cell>
          <cell r="F11">
            <v>804952</v>
          </cell>
          <cell r="G11">
            <v>375566</v>
          </cell>
          <cell r="H11">
            <v>267249</v>
          </cell>
          <cell r="I11">
            <v>573052</v>
          </cell>
          <cell r="J11">
            <v>610337</v>
          </cell>
          <cell r="K11">
            <v>3060333</v>
          </cell>
          <cell r="L11">
            <v>5356281</v>
          </cell>
          <cell r="M11">
            <v>3038179</v>
          </cell>
        </row>
        <row r="12">
          <cell r="A12" t="str">
            <v>Dist. of Col.</v>
          </cell>
          <cell r="B12">
            <v>2115651</v>
          </cell>
          <cell r="C12">
            <v>3245341</v>
          </cell>
          <cell r="D12">
            <v>9469802</v>
          </cell>
          <cell r="E12">
            <v>6458557</v>
          </cell>
          <cell r="F12">
            <v>1978657</v>
          </cell>
          <cell r="G12">
            <v>0</v>
          </cell>
          <cell r="H12">
            <v>0</v>
          </cell>
          <cell r="I12">
            <v>166006</v>
          </cell>
          <cell r="J12">
            <v>0</v>
          </cell>
          <cell r="K12">
            <v>0</v>
          </cell>
          <cell r="L12">
            <v>0</v>
          </cell>
          <cell r="M12">
            <v>0</v>
          </cell>
        </row>
        <row r="13">
          <cell r="A13" t="str">
            <v>Florida</v>
          </cell>
          <cell r="B13">
            <v>138801577</v>
          </cell>
          <cell r="C13">
            <v>25040217</v>
          </cell>
          <cell r="D13">
            <v>49111149</v>
          </cell>
          <cell r="E13">
            <v>29581095</v>
          </cell>
          <cell r="F13">
            <v>34303577</v>
          </cell>
          <cell r="G13">
            <v>43843760</v>
          </cell>
          <cell r="H13">
            <v>0</v>
          </cell>
          <cell r="I13">
            <v>17120287</v>
          </cell>
          <cell r="J13">
            <v>15912863</v>
          </cell>
          <cell r="K13">
            <v>64469094</v>
          </cell>
          <cell r="L13">
            <v>50818553</v>
          </cell>
          <cell r="M13">
            <v>0</v>
          </cell>
        </row>
        <row r="14">
          <cell r="A14" t="str">
            <v>Georgia</v>
          </cell>
          <cell r="B14">
            <v>91887533</v>
          </cell>
          <cell r="C14">
            <v>69277985</v>
          </cell>
          <cell r="D14">
            <v>34984544</v>
          </cell>
          <cell r="E14">
            <v>21230385</v>
          </cell>
          <cell r="F14">
            <v>34859093</v>
          </cell>
          <cell r="G14">
            <v>32078204</v>
          </cell>
          <cell r="H14">
            <v>37937517</v>
          </cell>
          <cell r="I14">
            <v>23802516</v>
          </cell>
          <cell r="J14">
            <v>10737389</v>
          </cell>
          <cell r="K14">
            <v>39708599</v>
          </cell>
          <cell r="L14">
            <v>26758016</v>
          </cell>
          <cell r="M14">
            <v>39196436</v>
          </cell>
        </row>
        <row r="15">
          <cell r="A15" t="str">
            <v>Hawaii</v>
          </cell>
          <cell r="B15">
            <v>21862404</v>
          </cell>
          <cell r="C15">
            <v>11108683</v>
          </cell>
          <cell r="D15">
            <v>13224444</v>
          </cell>
          <cell r="E15">
            <v>5755975</v>
          </cell>
          <cell r="F15">
            <v>3767472</v>
          </cell>
          <cell r="G15">
            <v>8555471</v>
          </cell>
          <cell r="H15">
            <v>7595696</v>
          </cell>
          <cell r="I15">
            <v>15605458</v>
          </cell>
          <cell r="J15">
            <v>20685336</v>
          </cell>
          <cell r="K15">
            <v>23678554</v>
          </cell>
          <cell r="L15">
            <v>15302487</v>
          </cell>
          <cell r="M15">
            <v>26939299</v>
          </cell>
        </row>
        <row r="16">
          <cell r="A16" t="str">
            <v>Idaho</v>
          </cell>
          <cell r="B16">
            <v>24265385</v>
          </cell>
          <cell r="C16">
            <v>30813259</v>
          </cell>
          <cell r="D16">
            <v>31398712</v>
          </cell>
          <cell r="E16">
            <v>29885137</v>
          </cell>
          <cell r="F16">
            <v>30258491</v>
          </cell>
          <cell r="G16">
            <v>0</v>
          </cell>
          <cell r="H16">
            <v>0</v>
          </cell>
          <cell r="I16">
            <v>0</v>
          </cell>
          <cell r="J16">
            <v>0</v>
          </cell>
          <cell r="K16">
            <v>0</v>
          </cell>
          <cell r="L16">
            <v>0</v>
          </cell>
          <cell r="M16">
            <v>0</v>
          </cell>
        </row>
        <row r="17">
          <cell r="A17" t="str">
            <v>Illinois</v>
          </cell>
          <cell r="B17">
            <v>0</v>
          </cell>
          <cell r="C17">
            <v>0</v>
          </cell>
          <cell r="D17">
            <v>0</v>
          </cell>
          <cell r="E17">
            <v>0</v>
          </cell>
          <cell r="F17">
            <v>0</v>
          </cell>
          <cell r="G17">
            <v>0</v>
          </cell>
          <cell r="H17">
            <v>0</v>
          </cell>
          <cell r="I17">
            <v>0</v>
          </cell>
          <cell r="J17">
            <v>0</v>
          </cell>
          <cell r="K17">
            <v>0</v>
          </cell>
          <cell r="L17">
            <v>0</v>
          </cell>
          <cell r="M17">
            <v>0</v>
          </cell>
        </row>
        <row r="18">
          <cell r="A18" t="str">
            <v>Indiana</v>
          </cell>
          <cell r="B18">
            <v>59911960</v>
          </cell>
          <cell r="C18">
            <v>108773782</v>
          </cell>
          <cell r="D18">
            <v>189018668</v>
          </cell>
          <cell r="E18">
            <v>238051238</v>
          </cell>
          <cell r="F18">
            <v>301123945</v>
          </cell>
          <cell r="G18">
            <v>323911218</v>
          </cell>
          <cell r="H18">
            <v>95362650</v>
          </cell>
          <cell r="I18">
            <v>46270489</v>
          </cell>
          <cell r="J18">
            <v>13692163</v>
          </cell>
          <cell r="K18">
            <v>5006385</v>
          </cell>
          <cell r="L18">
            <v>13405811</v>
          </cell>
          <cell r="M18">
            <v>10799173</v>
          </cell>
        </row>
        <row r="19">
          <cell r="A19" t="str">
            <v>Iowa</v>
          </cell>
          <cell r="B19">
            <v>3363519</v>
          </cell>
          <cell r="C19">
            <v>3378938</v>
          </cell>
          <cell r="D19">
            <v>3851464</v>
          </cell>
          <cell r="E19">
            <v>14074858</v>
          </cell>
          <cell r="F19">
            <v>16160171</v>
          </cell>
          <cell r="G19">
            <v>20353541</v>
          </cell>
          <cell r="H19">
            <v>17146215</v>
          </cell>
          <cell r="I19">
            <v>3758899</v>
          </cell>
          <cell r="J19">
            <v>653990</v>
          </cell>
          <cell r="K19">
            <v>0</v>
          </cell>
          <cell r="L19">
            <v>11008335</v>
          </cell>
          <cell r="M19">
            <v>0</v>
          </cell>
        </row>
        <row r="20">
          <cell r="A20" t="str">
            <v>Kansas</v>
          </cell>
          <cell r="B20">
            <v>0</v>
          </cell>
          <cell r="C20">
            <v>0</v>
          </cell>
          <cell r="D20">
            <v>0</v>
          </cell>
          <cell r="E20">
            <v>11618935</v>
          </cell>
          <cell r="F20">
            <v>10694622</v>
          </cell>
          <cell r="G20">
            <v>980785</v>
          </cell>
          <cell r="H20">
            <v>73387976</v>
          </cell>
          <cell r="I20">
            <v>380252</v>
          </cell>
          <cell r="J20">
            <v>2044789</v>
          </cell>
          <cell r="K20">
            <v>3251063</v>
          </cell>
          <cell r="L20">
            <v>3567439</v>
          </cell>
          <cell r="M20">
            <v>3870472</v>
          </cell>
        </row>
        <row r="21">
          <cell r="A21" t="str">
            <v>Kentucky</v>
          </cell>
          <cell r="B21">
            <v>20356695</v>
          </cell>
          <cell r="C21">
            <v>34964183</v>
          </cell>
          <cell r="D21">
            <v>1915200</v>
          </cell>
          <cell r="E21">
            <v>0</v>
          </cell>
          <cell r="F21">
            <v>0</v>
          </cell>
          <cell r="G21">
            <v>0</v>
          </cell>
          <cell r="H21">
            <v>0</v>
          </cell>
          <cell r="I21">
            <v>0</v>
          </cell>
          <cell r="J21">
            <v>0</v>
          </cell>
          <cell r="K21">
            <v>0</v>
          </cell>
          <cell r="L21">
            <v>0</v>
          </cell>
          <cell r="M21">
            <v>0</v>
          </cell>
        </row>
        <row r="22">
          <cell r="A22" t="str">
            <v>Louisiana</v>
          </cell>
          <cell r="B22">
            <v>82744859</v>
          </cell>
          <cell r="C22">
            <v>39602871</v>
          </cell>
          <cell r="D22">
            <v>171426</v>
          </cell>
          <cell r="E22">
            <v>34605</v>
          </cell>
          <cell r="F22">
            <v>0</v>
          </cell>
          <cell r="G22">
            <v>12949954</v>
          </cell>
          <cell r="H22">
            <v>0</v>
          </cell>
          <cell r="I22">
            <v>7949913</v>
          </cell>
          <cell r="J22">
            <v>9501343</v>
          </cell>
          <cell r="K22">
            <v>45543095</v>
          </cell>
          <cell r="L22">
            <v>0</v>
          </cell>
          <cell r="M22">
            <v>0</v>
          </cell>
        </row>
        <row r="23">
          <cell r="A23" t="str">
            <v>Maine</v>
          </cell>
          <cell r="B23">
            <v>0</v>
          </cell>
          <cell r="C23">
            <v>0</v>
          </cell>
          <cell r="D23">
            <v>0</v>
          </cell>
          <cell r="E23">
            <v>0</v>
          </cell>
          <cell r="F23">
            <v>0</v>
          </cell>
          <cell r="G23">
            <v>0</v>
          </cell>
          <cell r="H23">
            <v>8403300</v>
          </cell>
          <cell r="I23">
            <v>5647321</v>
          </cell>
          <cell r="J23">
            <v>14231823</v>
          </cell>
          <cell r="K23">
            <v>25498570</v>
          </cell>
          <cell r="L23">
            <v>22300389</v>
          </cell>
          <cell r="M23">
            <v>35680926</v>
          </cell>
        </row>
        <row r="24">
          <cell r="A24" t="str">
            <v>Maryland</v>
          </cell>
          <cell r="B24">
            <v>0</v>
          </cell>
          <cell r="C24">
            <v>0</v>
          </cell>
          <cell r="D24">
            <v>0</v>
          </cell>
          <cell r="E24">
            <v>4937313</v>
          </cell>
          <cell r="F24">
            <v>0</v>
          </cell>
          <cell r="G24">
            <v>0</v>
          </cell>
          <cell r="H24">
            <v>0</v>
          </cell>
          <cell r="I24">
            <v>0</v>
          </cell>
          <cell r="J24">
            <v>0</v>
          </cell>
          <cell r="K24">
            <v>0</v>
          </cell>
          <cell r="L24">
            <v>0</v>
          </cell>
          <cell r="M24">
            <v>0</v>
          </cell>
        </row>
        <row r="25">
          <cell r="A25" t="str">
            <v>Massachusetts</v>
          </cell>
          <cell r="B25">
            <v>0</v>
          </cell>
          <cell r="C25">
            <v>0</v>
          </cell>
          <cell r="D25">
            <v>0</v>
          </cell>
          <cell r="E25">
            <v>0</v>
          </cell>
          <cell r="F25">
            <v>0</v>
          </cell>
          <cell r="G25">
            <v>0</v>
          </cell>
          <cell r="H25">
            <v>0</v>
          </cell>
          <cell r="I25">
            <v>0</v>
          </cell>
          <cell r="J25">
            <v>0</v>
          </cell>
          <cell r="K25">
            <v>0</v>
          </cell>
          <cell r="L25">
            <v>0</v>
          </cell>
          <cell r="M25">
            <v>0</v>
          </cell>
        </row>
        <row r="26">
          <cell r="A26" t="str">
            <v>Michigan</v>
          </cell>
          <cell r="B26">
            <v>0</v>
          </cell>
          <cell r="C26">
            <v>0</v>
          </cell>
          <cell r="D26">
            <v>0</v>
          </cell>
          <cell r="E26">
            <v>0</v>
          </cell>
          <cell r="F26">
            <v>0</v>
          </cell>
          <cell r="G26">
            <v>0</v>
          </cell>
          <cell r="H26">
            <v>0</v>
          </cell>
          <cell r="I26">
            <v>0</v>
          </cell>
          <cell r="J26">
            <v>0</v>
          </cell>
          <cell r="K26">
            <v>0</v>
          </cell>
          <cell r="L26">
            <v>0</v>
          </cell>
          <cell r="M26">
            <v>0</v>
          </cell>
        </row>
        <row r="27">
          <cell r="A27" t="str">
            <v>Minnesota</v>
          </cell>
          <cell r="B27">
            <v>52487728</v>
          </cell>
          <cell r="C27">
            <v>15250396</v>
          </cell>
          <cell r="D27">
            <v>54302020</v>
          </cell>
          <cell r="E27">
            <v>0</v>
          </cell>
          <cell r="F27">
            <v>60526936</v>
          </cell>
          <cell r="G27">
            <v>83100593</v>
          </cell>
          <cell r="H27">
            <v>0</v>
          </cell>
          <cell r="I27">
            <v>0</v>
          </cell>
          <cell r="J27">
            <v>0</v>
          </cell>
          <cell r="K27">
            <v>0</v>
          </cell>
          <cell r="L27">
            <v>0</v>
          </cell>
          <cell r="M27">
            <v>0</v>
          </cell>
        </row>
        <row r="28">
          <cell r="A28" t="str">
            <v>Mississippi</v>
          </cell>
          <cell r="B28">
            <v>8964807</v>
          </cell>
          <cell r="C28">
            <v>7424666</v>
          </cell>
          <cell r="D28">
            <v>5617940</v>
          </cell>
          <cell r="E28">
            <v>4027624</v>
          </cell>
          <cell r="F28">
            <v>0</v>
          </cell>
          <cell r="G28">
            <v>0</v>
          </cell>
          <cell r="H28">
            <v>0</v>
          </cell>
          <cell r="I28">
            <v>0</v>
          </cell>
          <cell r="J28">
            <v>0</v>
          </cell>
          <cell r="K28">
            <v>0</v>
          </cell>
          <cell r="L28">
            <v>0</v>
          </cell>
          <cell r="M28">
            <v>0</v>
          </cell>
        </row>
        <row r="29">
          <cell r="A29" t="str">
            <v>Missouri</v>
          </cell>
          <cell r="B29">
            <v>22785388</v>
          </cell>
          <cell r="C29">
            <v>4750121</v>
          </cell>
          <cell r="D29">
            <v>3</v>
          </cell>
          <cell r="E29">
            <v>22253154</v>
          </cell>
          <cell r="F29">
            <v>9657076</v>
          </cell>
          <cell r="G29">
            <v>16132797</v>
          </cell>
          <cell r="H29">
            <v>283487</v>
          </cell>
          <cell r="I29">
            <v>0</v>
          </cell>
          <cell r="J29">
            <v>0</v>
          </cell>
          <cell r="K29">
            <v>0</v>
          </cell>
          <cell r="L29">
            <v>0</v>
          </cell>
          <cell r="M29">
            <v>0</v>
          </cell>
        </row>
        <row r="30">
          <cell r="A30" t="str">
            <v>Montana</v>
          </cell>
          <cell r="B30">
            <v>2847133</v>
          </cell>
          <cell r="C30">
            <v>450000</v>
          </cell>
          <cell r="D30">
            <v>841400</v>
          </cell>
          <cell r="E30">
            <v>400000</v>
          </cell>
          <cell r="F30">
            <v>41757118</v>
          </cell>
          <cell r="G30">
            <v>0</v>
          </cell>
          <cell r="H30">
            <v>0</v>
          </cell>
          <cell r="I30">
            <v>10322305</v>
          </cell>
          <cell r="J30">
            <v>0</v>
          </cell>
          <cell r="K30">
            <v>0</v>
          </cell>
          <cell r="L30">
            <v>0</v>
          </cell>
          <cell r="M30">
            <v>0</v>
          </cell>
        </row>
        <row r="31">
          <cell r="A31" t="str">
            <v>Nebraska</v>
          </cell>
          <cell r="B31">
            <v>236054</v>
          </cell>
          <cell r="C31">
            <v>233112</v>
          </cell>
          <cell r="D31">
            <v>148736</v>
          </cell>
          <cell r="E31">
            <v>0</v>
          </cell>
          <cell r="F31">
            <v>160189</v>
          </cell>
          <cell r="G31">
            <v>0</v>
          </cell>
          <cell r="H31">
            <v>0</v>
          </cell>
          <cell r="I31">
            <v>0</v>
          </cell>
          <cell r="J31">
            <v>0</v>
          </cell>
          <cell r="K31">
            <v>0</v>
          </cell>
          <cell r="L31">
            <v>39052942</v>
          </cell>
          <cell r="M31">
            <v>65682492.93</v>
          </cell>
        </row>
        <row r="32">
          <cell r="A32" t="str">
            <v>Nevada</v>
          </cell>
          <cell r="B32">
            <v>0</v>
          </cell>
          <cell r="C32">
            <v>0</v>
          </cell>
          <cell r="D32">
            <v>0</v>
          </cell>
          <cell r="E32">
            <v>0</v>
          </cell>
          <cell r="F32">
            <v>6530118</v>
          </cell>
          <cell r="G32">
            <v>6361481</v>
          </cell>
          <cell r="H32">
            <v>0</v>
          </cell>
          <cell r="I32">
            <v>23703331</v>
          </cell>
          <cell r="J32">
            <v>0</v>
          </cell>
          <cell r="K32">
            <v>0</v>
          </cell>
          <cell r="L32">
            <v>33445305</v>
          </cell>
          <cell r="M32">
            <v>646003</v>
          </cell>
        </row>
        <row r="33">
          <cell r="A33" t="str">
            <v>New Hampshire</v>
          </cell>
          <cell r="B33">
            <v>0</v>
          </cell>
          <cell r="C33">
            <v>0</v>
          </cell>
          <cell r="D33">
            <v>0</v>
          </cell>
          <cell r="E33">
            <v>0</v>
          </cell>
          <cell r="F33">
            <v>0</v>
          </cell>
          <cell r="G33">
            <v>0</v>
          </cell>
          <cell r="H33">
            <v>0</v>
          </cell>
          <cell r="I33">
            <v>0</v>
          </cell>
          <cell r="J33">
            <v>0</v>
          </cell>
          <cell r="K33">
            <v>0</v>
          </cell>
          <cell r="L33">
            <v>0</v>
          </cell>
          <cell r="M33">
            <v>0</v>
          </cell>
        </row>
        <row r="34">
          <cell r="A34" t="str">
            <v>New Jersey</v>
          </cell>
          <cell r="B34">
            <v>28876683</v>
          </cell>
          <cell r="C34">
            <v>60070558</v>
          </cell>
          <cell r="D34">
            <v>148179088</v>
          </cell>
          <cell r="E34">
            <v>32413932</v>
          </cell>
          <cell r="F34">
            <v>29508709</v>
          </cell>
          <cell r="G34">
            <v>0</v>
          </cell>
          <cell r="H34">
            <v>14676848</v>
          </cell>
          <cell r="I34">
            <v>20979713</v>
          </cell>
          <cell r="J34">
            <v>10895000</v>
          </cell>
          <cell r="K34">
            <v>54828433</v>
          </cell>
          <cell r="L34">
            <v>27786228</v>
          </cell>
          <cell r="M34">
            <v>141401841.38</v>
          </cell>
        </row>
        <row r="35">
          <cell r="A35" t="str">
            <v>New Mexico</v>
          </cell>
          <cell r="B35">
            <v>6653280</v>
          </cell>
          <cell r="C35">
            <v>13534389</v>
          </cell>
          <cell r="D35">
            <v>27952272</v>
          </cell>
          <cell r="E35">
            <v>50169422</v>
          </cell>
          <cell r="F35">
            <v>75223052</v>
          </cell>
          <cell r="G35">
            <v>93502413</v>
          </cell>
          <cell r="H35">
            <v>91878264</v>
          </cell>
          <cell r="I35">
            <v>52895424</v>
          </cell>
          <cell r="J35">
            <v>0</v>
          </cell>
          <cell r="K35">
            <v>0</v>
          </cell>
          <cell r="L35">
            <v>1194569</v>
          </cell>
          <cell r="M35">
            <v>48103441.5</v>
          </cell>
        </row>
        <row r="36">
          <cell r="A36" t="str">
            <v>New York</v>
          </cell>
          <cell r="B36">
            <v>310544624</v>
          </cell>
          <cell r="C36">
            <v>186460564</v>
          </cell>
          <cell r="D36">
            <v>221379448</v>
          </cell>
          <cell r="E36">
            <v>273410052</v>
          </cell>
          <cell r="F36">
            <v>171606622</v>
          </cell>
          <cell r="G36">
            <v>70427896</v>
          </cell>
          <cell r="H36">
            <v>163648838</v>
          </cell>
          <cell r="I36">
            <v>121363910</v>
          </cell>
          <cell r="J36">
            <v>34090510</v>
          </cell>
          <cell r="K36">
            <v>17412942</v>
          </cell>
          <cell r="L36">
            <v>311016560</v>
          </cell>
          <cell r="M36">
            <v>39745042</v>
          </cell>
        </row>
        <row r="37">
          <cell r="A37" t="str">
            <v>North Carolina</v>
          </cell>
          <cell r="B37">
            <v>210065105</v>
          </cell>
          <cell r="C37">
            <v>214350233</v>
          </cell>
          <cell r="D37">
            <v>187361741</v>
          </cell>
          <cell r="E37">
            <v>192571136</v>
          </cell>
          <cell r="F37">
            <v>201082010</v>
          </cell>
          <cell r="G37">
            <v>15981983</v>
          </cell>
          <cell r="H37">
            <v>33762450</v>
          </cell>
          <cell r="I37">
            <v>41691070</v>
          </cell>
          <cell r="J37">
            <v>51128408</v>
          </cell>
          <cell r="K37">
            <v>64550604</v>
          </cell>
          <cell r="L37">
            <v>55334820</v>
          </cell>
          <cell r="M37">
            <v>44145919</v>
          </cell>
        </row>
        <row r="38">
          <cell r="A38" t="str">
            <v>North Dakota</v>
          </cell>
          <cell r="B38">
            <v>0</v>
          </cell>
          <cell r="C38">
            <v>4406929</v>
          </cell>
          <cell r="D38">
            <v>0</v>
          </cell>
          <cell r="E38">
            <v>0</v>
          </cell>
          <cell r="F38">
            <v>0</v>
          </cell>
          <cell r="G38">
            <v>0</v>
          </cell>
          <cell r="H38">
            <v>0</v>
          </cell>
          <cell r="I38">
            <v>0</v>
          </cell>
          <cell r="J38">
            <v>1922443</v>
          </cell>
          <cell r="K38">
            <v>0</v>
          </cell>
          <cell r="L38">
            <v>0</v>
          </cell>
          <cell r="M38">
            <v>0</v>
          </cell>
        </row>
        <row r="39">
          <cell r="A39" t="str">
            <v>Ohio</v>
          </cell>
          <cell r="B39">
            <v>0</v>
          </cell>
          <cell r="C39">
            <v>31915625</v>
          </cell>
          <cell r="D39">
            <v>42062103</v>
          </cell>
          <cell r="E39">
            <v>201340938</v>
          </cell>
          <cell r="F39">
            <v>197559756</v>
          </cell>
          <cell r="G39">
            <v>227461862</v>
          </cell>
          <cell r="H39">
            <v>398390195</v>
          </cell>
          <cell r="I39">
            <v>463182107</v>
          </cell>
          <cell r="J39">
            <v>542349898</v>
          </cell>
          <cell r="K39">
            <v>582362092</v>
          </cell>
          <cell r="L39">
            <v>0</v>
          </cell>
          <cell r="M39">
            <v>608572168</v>
          </cell>
        </row>
        <row r="40">
          <cell r="A40" t="str">
            <v>Oklahoma</v>
          </cell>
          <cell r="B40">
            <v>51227524</v>
          </cell>
          <cell r="C40">
            <v>33658530</v>
          </cell>
          <cell r="D40">
            <v>46915906</v>
          </cell>
          <cell r="E40">
            <v>53309883</v>
          </cell>
          <cell r="F40">
            <v>61807859</v>
          </cell>
          <cell r="G40">
            <v>52448280</v>
          </cell>
          <cell r="H40">
            <v>45587882</v>
          </cell>
          <cell r="I40">
            <v>76283582</v>
          </cell>
          <cell r="J40">
            <v>134494654</v>
          </cell>
          <cell r="K40">
            <v>809003</v>
          </cell>
          <cell r="L40">
            <v>0</v>
          </cell>
          <cell r="M40">
            <v>0</v>
          </cell>
        </row>
        <row r="41">
          <cell r="A41" t="str">
            <v>Oregon</v>
          </cell>
          <cell r="B41">
            <v>0</v>
          </cell>
          <cell r="C41">
            <v>0</v>
          </cell>
          <cell r="D41">
            <v>0</v>
          </cell>
          <cell r="E41">
            <v>0</v>
          </cell>
          <cell r="F41">
            <v>0</v>
          </cell>
          <cell r="G41">
            <v>0</v>
          </cell>
          <cell r="H41">
            <v>51402618</v>
          </cell>
          <cell r="I41">
            <v>0</v>
          </cell>
          <cell r="J41">
            <v>0</v>
          </cell>
          <cell r="K41">
            <v>0</v>
          </cell>
          <cell r="L41">
            <v>0</v>
          </cell>
          <cell r="M41">
            <v>0</v>
          </cell>
        </row>
        <row r="42">
          <cell r="A42" t="str">
            <v>Pennsylvania</v>
          </cell>
          <cell r="B42">
            <v>127594400</v>
          </cell>
          <cell r="C42">
            <v>49595662</v>
          </cell>
          <cell r="D42">
            <v>70448552</v>
          </cell>
          <cell r="E42">
            <v>52146101</v>
          </cell>
          <cell r="F42">
            <v>65576655</v>
          </cell>
          <cell r="G42">
            <v>55938593</v>
          </cell>
          <cell r="H42">
            <v>64035093</v>
          </cell>
          <cell r="I42">
            <v>63347389</v>
          </cell>
          <cell r="J42">
            <v>77422816</v>
          </cell>
          <cell r="K42">
            <v>93186325</v>
          </cell>
          <cell r="L42">
            <v>88074551</v>
          </cell>
          <cell r="M42">
            <v>128096113</v>
          </cell>
        </row>
        <row r="43">
          <cell r="A43" t="str">
            <v>Rhode Island</v>
          </cell>
          <cell r="B43">
            <v>14393671</v>
          </cell>
          <cell r="C43">
            <v>12812175</v>
          </cell>
          <cell r="D43">
            <v>13864627</v>
          </cell>
          <cell r="E43">
            <v>0</v>
          </cell>
          <cell r="F43">
            <v>12050219</v>
          </cell>
          <cell r="G43">
            <v>0</v>
          </cell>
          <cell r="H43">
            <v>0</v>
          </cell>
          <cell r="I43">
            <v>0</v>
          </cell>
          <cell r="J43">
            <v>0</v>
          </cell>
          <cell r="K43">
            <v>0</v>
          </cell>
          <cell r="L43">
            <v>0</v>
          </cell>
          <cell r="M43">
            <v>0</v>
          </cell>
        </row>
        <row r="44">
          <cell r="A44" t="str">
            <v>South Carolina</v>
          </cell>
          <cell r="B44">
            <v>0</v>
          </cell>
          <cell r="C44">
            <v>0</v>
          </cell>
          <cell r="D44">
            <v>0</v>
          </cell>
          <cell r="E44">
            <v>0</v>
          </cell>
          <cell r="F44">
            <v>0</v>
          </cell>
          <cell r="G44">
            <v>24466338</v>
          </cell>
          <cell r="H44">
            <v>0</v>
          </cell>
          <cell r="I44">
            <v>0</v>
          </cell>
          <cell r="J44">
            <v>0</v>
          </cell>
          <cell r="K44">
            <v>0</v>
          </cell>
          <cell r="L44">
            <v>0</v>
          </cell>
          <cell r="M44">
            <v>0</v>
          </cell>
        </row>
        <row r="45">
          <cell r="A45" t="str">
            <v>South Dakota</v>
          </cell>
          <cell r="B45">
            <v>0</v>
          </cell>
          <cell r="C45">
            <v>0</v>
          </cell>
          <cell r="D45">
            <v>0</v>
          </cell>
          <cell r="E45">
            <v>0</v>
          </cell>
          <cell r="F45">
            <v>0</v>
          </cell>
          <cell r="G45">
            <v>0</v>
          </cell>
          <cell r="H45">
            <v>0</v>
          </cell>
          <cell r="I45">
            <v>0</v>
          </cell>
          <cell r="J45">
            <v>0</v>
          </cell>
          <cell r="K45">
            <v>0</v>
          </cell>
          <cell r="L45">
            <v>0</v>
          </cell>
          <cell r="M45">
            <v>0</v>
          </cell>
        </row>
        <row r="46">
          <cell r="A46" t="str">
            <v>Tennessee</v>
          </cell>
          <cell r="B46">
            <v>0</v>
          </cell>
          <cell r="C46">
            <v>0</v>
          </cell>
          <cell r="D46">
            <v>0</v>
          </cell>
          <cell r="E46">
            <v>0</v>
          </cell>
          <cell r="F46">
            <v>0</v>
          </cell>
          <cell r="G46">
            <v>0</v>
          </cell>
          <cell r="H46">
            <v>0</v>
          </cell>
          <cell r="I46">
            <v>0</v>
          </cell>
          <cell r="J46">
            <v>0</v>
          </cell>
          <cell r="K46">
            <v>0</v>
          </cell>
          <cell r="L46">
            <v>0</v>
          </cell>
          <cell r="M46">
            <v>0</v>
          </cell>
        </row>
        <row r="47">
          <cell r="A47" t="str">
            <v>Texas</v>
          </cell>
          <cell r="B47">
            <v>226697664</v>
          </cell>
          <cell r="C47">
            <v>1251066</v>
          </cell>
          <cell r="D47">
            <v>92383432</v>
          </cell>
          <cell r="E47">
            <v>117944535</v>
          </cell>
          <cell r="F47">
            <v>188722367</v>
          </cell>
          <cell r="G47">
            <v>124788262</v>
          </cell>
          <cell r="H47">
            <v>154949361</v>
          </cell>
          <cell r="I47">
            <v>215549203</v>
          </cell>
          <cell r="J47">
            <v>204924154</v>
          </cell>
          <cell r="K47">
            <v>0</v>
          </cell>
          <cell r="L47">
            <v>0</v>
          </cell>
          <cell r="M47">
            <v>0</v>
          </cell>
        </row>
        <row r="48">
          <cell r="A48" t="str">
            <v>Utah</v>
          </cell>
          <cell r="B48">
            <v>73213330</v>
          </cell>
          <cell r="C48">
            <v>3762191</v>
          </cell>
          <cell r="D48">
            <v>0</v>
          </cell>
          <cell r="E48">
            <v>0</v>
          </cell>
          <cell r="F48">
            <v>0</v>
          </cell>
          <cell r="G48">
            <v>0</v>
          </cell>
          <cell r="H48">
            <v>0</v>
          </cell>
          <cell r="I48">
            <v>0</v>
          </cell>
          <cell r="J48">
            <v>0</v>
          </cell>
          <cell r="K48">
            <v>0</v>
          </cell>
          <cell r="L48">
            <v>0</v>
          </cell>
          <cell r="M48">
            <v>0</v>
          </cell>
        </row>
        <row r="49">
          <cell r="A49" t="str">
            <v>Vermont</v>
          </cell>
          <cell r="B49">
            <v>0</v>
          </cell>
          <cell r="C49">
            <v>0</v>
          </cell>
          <cell r="D49">
            <v>0</v>
          </cell>
          <cell r="E49">
            <v>0</v>
          </cell>
          <cell r="F49">
            <v>0</v>
          </cell>
          <cell r="G49">
            <v>0</v>
          </cell>
          <cell r="H49">
            <v>0</v>
          </cell>
          <cell r="I49">
            <v>0</v>
          </cell>
          <cell r="J49">
            <v>0</v>
          </cell>
          <cell r="K49">
            <v>0</v>
          </cell>
          <cell r="L49">
            <v>0</v>
          </cell>
          <cell r="M49">
            <v>0</v>
          </cell>
        </row>
        <row r="50">
          <cell r="A50" t="str">
            <v>Virginia</v>
          </cell>
          <cell r="B50">
            <v>8814178</v>
          </cell>
          <cell r="C50">
            <v>941911</v>
          </cell>
          <cell r="D50">
            <v>1568657</v>
          </cell>
          <cell r="E50">
            <v>5143266</v>
          </cell>
          <cell r="F50">
            <v>653913</v>
          </cell>
          <cell r="G50">
            <v>79669</v>
          </cell>
          <cell r="H50">
            <v>444161</v>
          </cell>
          <cell r="I50">
            <v>7993633</v>
          </cell>
          <cell r="J50">
            <v>6944985</v>
          </cell>
          <cell r="K50">
            <v>6672677</v>
          </cell>
          <cell r="L50">
            <v>7366207</v>
          </cell>
          <cell r="M50">
            <v>7808387</v>
          </cell>
        </row>
        <row r="51">
          <cell r="A51" t="str">
            <v>Washington</v>
          </cell>
          <cell r="B51">
            <v>0</v>
          </cell>
          <cell r="C51">
            <v>0</v>
          </cell>
          <cell r="D51">
            <v>0</v>
          </cell>
          <cell r="E51">
            <v>69538531</v>
          </cell>
          <cell r="F51">
            <v>64957981</v>
          </cell>
          <cell r="G51">
            <v>0</v>
          </cell>
          <cell r="H51">
            <v>0</v>
          </cell>
          <cell r="I51">
            <v>0</v>
          </cell>
          <cell r="J51">
            <v>0</v>
          </cell>
          <cell r="K51">
            <v>0</v>
          </cell>
          <cell r="L51">
            <v>25809451</v>
          </cell>
          <cell r="M51">
            <v>43647788</v>
          </cell>
        </row>
        <row r="52">
          <cell r="A52" t="str">
            <v>West Virginia</v>
          </cell>
          <cell r="B52">
            <v>9488</v>
          </cell>
          <cell r="C52">
            <v>0</v>
          </cell>
          <cell r="D52">
            <v>9454424</v>
          </cell>
          <cell r="E52">
            <v>0</v>
          </cell>
          <cell r="F52">
            <v>0</v>
          </cell>
          <cell r="G52">
            <v>0</v>
          </cell>
          <cell r="H52">
            <v>0</v>
          </cell>
          <cell r="I52">
            <v>0</v>
          </cell>
          <cell r="J52">
            <v>0</v>
          </cell>
          <cell r="K52">
            <v>0</v>
          </cell>
          <cell r="L52">
            <v>0</v>
          </cell>
          <cell r="M52">
            <v>0</v>
          </cell>
        </row>
        <row r="53">
          <cell r="A53" t="str">
            <v>Wisconsin</v>
          </cell>
          <cell r="B53">
            <v>17892174</v>
          </cell>
          <cell r="C53">
            <v>0</v>
          </cell>
          <cell r="D53">
            <v>0</v>
          </cell>
          <cell r="E53">
            <v>0</v>
          </cell>
          <cell r="F53">
            <v>0</v>
          </cell>
          <cell r="G53">
            <v>0</v>
          </cell>
          <cell r="H53">
            <v>0</v>
          </cell>
          <cell r="I53">
            <v>167110741</v>
          </cell>
          <cell r="J53">
            <v>0</v>
          </cell>
          <cell r="K53">
            <v>0</v>
          </cell>
          <cell r="L53">
            <v>0</v>
          </cell>
          <cell r="M53">
            <v>0</v>
          </cell>
        </row>
        <row r="54">
          <cell r="A54" t="str">
            <v>Wyoming</v>
          </cell>
          <cell r="B54">
            <v>2178479</v>
          </cell>
          <cell r="C54">
            <v>1829298</v>
          </cell>
          <cell r="D54">
            <v>4983035</v>
          </cell>
          <cell r="E54">
            <v>3234833</v>
          </cell>
          <cell r="F54">
            <v>1862339</v>
          </cell>
          <cell r="G54">
            <v>4552862</v>
          </cell>
          <cell r="H54">
            <v>992988</v>
          </cell>
          <cell r="I54">
            <v>2600661</v>
          </cell>
          <cell r="J54">
            <v>4463202</v>
          </cell>
          <cell r="K54">
            <v>0</v>
          </cell>
          <cell r="L54">
            <v>0</v>
          </cell>
          <cell r="M54">
            <v>0</v>
          </cell>
        </row>
        <row r="55">
          <cell r="A55" t="str">
            <v>US Total</v>
          </cell>
          <cell r="B55">
            <v>1873407812</v>
          </cell>
          <cell r="C55">
            <v>1074584456</v>
          </cell>
          <cell r="D55">
            <v>1409121118</v>
          </cell>
          <cell r="E55">
            <v>1479150997</v>
          </cell>
          <cell r="F55">
            <v>1730114572</v>
          </cell>
          <cell r="G55">
            <v>1438083001</v>
          </cell>
          <cell r="H55">
            <v>1661505636</v>
          </cell>
          <cell r="I55">
            <v>1795351464</v>
          </cell>
          <cell r="J55">
            <v>1434903289</v>
          </cell>
          <cell r="K55">
            <v>1382954167</v>
          </cell>
          <cell r="L55">
            <v>890053757</v>
          </cell>
          <cell r="M55">
            <v>1854617775.8099999</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Total Fund Use"/>
      <sheetName val="Category Spending"/>
      <sheetName val="TANF vs. MOE by Category"/>
      <sheetName val="Unadjusted SFAG &amp; MOE"/>
      <sheetName val="Adjusted MOE"/>
      <sheetName val="Adjusted SFAG"/>
      <sheetName val="Contigency Fund Spending"/>
      <sheetName val="Total Funds Spent &amp; Transferred"/>
      <sheetName val="Total Funds Spent"/>
      <sheetName val="Transferred out of TANF"/>
      <sheetName val="Basic Assistance"/>
      <sheetName val="Child Care (Spent or Transfer)"/>
      <sheetName val="Transferred to CCDBG"/>
      <sheetName val="Child Care (Spent only)"/>
      <sheetName val="Work+Transport+IDA"/>
      <sheetName val="Transportation"/>
      <sheetName val="Transportation &amp; Support Servic"/>
      <sheetName val="Transportation Non-Assistance"/>
      <sheetName val="Work-related Activities"/>
      <sheetName val="Work Subsidies"/>
      <sheetName val="Education and Training"/>
      <sheetName val="Other Work-Related Activities"/>
      <sheetName val="Individual Development Accounts"/>
      <sheetName val="Administration and Systems"/>
      <sheetName val="Refundable Tax Credit"/>
      <sheetName val="Other Areas"/>
      <sheetName val="Short-Term Benefits"/>
      <sheetName val="Pregnancy+Family"/>
      <sheetName val="Pregnancy Prevention"/>
      <sheetName val="2-Parent Family"/>
      <sheetName val="Transferred to Social Services"/>
      <sheetName val="Other (nonassist.+AUPL)"/>
      <sheetName val="Authorized Under Prior Law"/>
      <sheetName val="Prior Law Assistance"/>
      <sheetName val="Prior Law Non-Assistance"/>
      <sheetName val="Other Nonassistance"/>
    </sheetNames>
    <sheetDataSet>
      <sheetData sheetId="0" refreshError="1"/>
      <sheetData sheetId="1" refreshError="1"/>
      <sheetData sheetId="2" refreshError="1"/>
      <sheetData sheetId="3" refreshError="1"/>
      <sheetData sheetId="4" refreshError="1">
        <row r="31">
          <cell r="B31">
            <v>58028579</v>
          </cell>
        </row>
      </sheetData>
      <sheetData sheetId="5" refreshError="1"/>
      <sheetData sheetId="6" refreshError="1"/>
      <sheetData sheetId="7" refreshError="1"/>
      <sheetData sheetId="8" refreshError="1">
        <row r="5">
          <cell r="B5">
            <v>96393656</v>
          </cell>
          <cell r="C5">
            <v>119414161</v>
          </cell>
          <cell r="D5">
            <v>159229439</v>
          </cell>
          <cell r="E5">
            <v>128662036</v>
          </cell>
          <cell r="F5">
            <v>145168351</v>
          </cell>
          <cell r="G5">
            <v>171838778</v>
          </cell>
          <cell r="H5">
            <v>201718633</v>
          </cell>
          <cell r="I5">
            <v>144752676</v>
          </cell>
          <cell r="J5">
            <v>137891803</v>
          </cell>
          <cell r="K5">
            <v>126413146</v>
          </cell>
          <cell r="L5">
            <v>182406583</v>
          </cell>
          <cell r="M5">
            <v>172311130</v>
          </cell>
          <cell r="N5">
            <v>159699354</v>
          </cell>
          <cell r="O5">
            <v>201528125</v>
          </cell>
          <cell r="P5">
            <v>196727650</v>
          </cell>
          <cell r="Q5">
            <v>170893567</v>
          </cell>
          <cell r="R5">
            <v>170886604</v>
          </cell>
          <cell r="S5">
            <v>188855976</v>
          </cell>
        </row>
        <row r="6">
          <cell r="B6">
            <v>27155591</v>
          </cell>
          <cell r="C6">
            <v>105701211</v>
          </cell>
          <cell r="D6">
            <v>124744906</v>
          </cell>
          <cell r="E6">
            <v>113085585</v>
          </cell>
          <cell r="F6">
            <v>103495200</v>
          </cell>
          <cell r="G6">
            <v>110709371</v>
          </cell>
          <cell r="H6">
            <v>107977794</v>
          </cell>
          <cell r="I6">
            <v>95116599</v>
          </cell>
          <cell r="J6">
            <v>92523258</v>
          </cell>
          <cell r="K6">
            <v>86297349</v>
          </cell>
          <cell r="L6">
            <v>92708283</v>
          </cell>
          <cell r="M6">
            <v>79690943</v>
          </cell>
          <cell r="N6">
            <v>85537575</v>
          </cell>
          <cell r="O6">
            <v>75943964</v>
          </cell>
          <cell r="P6">
            <v>81243214</v>
          </cell>
          <cell r="Q6">
            <v>85500374</v>
          </cell>
          <cell r="R6">
            <v>89219787</v>
          </cell>
          <cell r="S6">
            <v>86449783</v>
          </cell>
        </row>
        <row r="7">
          <cell r="B7">
            <v>291362569</v>
          </cell>
          <cell r="C7">
            <v>262779080</v>
          </cell>
          <cell r="D7">
            <v>322145194</v>
          </cell>
          <cell r="E7">
            <v>338335315</v>
          </cell>
          <cell r="F7">
            <v>297857921</v>
          </cell>
          <cell r="G7">
            <v>332688278</v>
          </cell>
          <cell r="H7">
            <v>364419429</v>
          </cell>
          <cell r="I7">
            <v>327668058</v>
          </cell>
          <cell r="J7">
            <v>321627246</v>
          </cell>
          <cell r="K7">
            <v>331873568</v>
          </cell>
          <cell r="L7">
            <v>347720262</v>
          </cell>
          <cell r="M7">
            <v>371179209</v>
          </cell>
          <cell r="N7">
            <v>409488890</v>
          </cell>
          <cell r="O7">
            <v>372465309</v>
          </cell>
          <cell r="P7">
            <v>380153719</v>
          </cell>
          <cell r="Q7">
            <v>345907993</v>
          </cell>
          <cell r="R7">
            <v>379443872</v>
          </cell>
          <cell r="S7">
            <v>355898530</v>
          </cell>
        </row>
        <row r="8">
          <cell r="B8">
            <v>21025958</v>
          </cell>
          <cell r="C8">
            <v>63936542</v>
          </cell>
          <cell r="D8">
            <v>29786795</v>
          </cell>
          <cell r="E8">
            <v>149740713</v>
          </cell>
          <cell r="F8">
            <v>105017357</v>
          </cell>
          <cell r="G8">
            <v>63753845</v>
          </cell>
          <cell r="H8">
            <v>60234711</v>
          </cell>
          <cell r="I8">
            <v>60397456</v>
          </cell>
          <cell r="J8">
            <v>76557075</v>
          </cell>
          <cell r="K8">
            <v>80166776</v>
          </cell>
          <cell r="L8">
            <v>114823437</v>
          </cell>
          <cell r="M8">
            <v>158929058</v>
          </cell>
          <cell r="N8">
            <v>140918483</v>
          </cell>
          <cell r="O8">
            <v>232779147</v>
          </cell>
          <cell r="P8">
            <v>186843246</v>
          </cell>
          <cell r="Q8">
            <v>174595479</v>
          </cell>
          <cell r="R8">
            <v>156639369</v>
          </cell>
          <cell r="S8">
            <v>140899391</v>
          </cell>
        </row>
        <row r="9">
          <cell r="B9">
            <v>4852272596</v>
          </cell>
          <cell r="C9">
            <v>6301305100</v>
          </cell>
          <cell r="D9">
            <v>6550501590</v>
          </cell>
          <cell r="E9">
            <v>6961405230</v>
          </cell>
          <cell r="F9">
            <v>6753227568</v>
          </cell>
          <cell r="G9">
            <v>5971334051</v>
          </cell>
          <cell r="H9">
            <v>6505509884</v>
          </cell>
          <cell r="I9">
            <v>6545424399</v>
          </cell>
          <cell r="J9">
            <v>6423232955</v>
          </cell>
          <cell r="K9">
            <v>6551550042</v>
          </cell>
          <cell r="L9">
            <v>7214288469</v>
          </cell>
          <cell r="M9">
            <v>7033544685</v>
          </cell>
          <cell r="N9">
            <v>6883510732</v>
          </cell>
          <cell r="O9">
            <v>7595153484</v>
          </cell>
          <cell r="P9">
            <v>7015137991</v>
          </cell>
          <cell r="Q9">
            <v>6482651114</v>
          </cell>
          <cell r="R9">
            <v>7031817808</v>
          </cell>
          <cell r="S9">
            <v>6705060080</v>
          </cell>
        </row>
        <row r="10">
          <cell r="B10">
            <v>75588807</v>
          </cell>
          <cell r="C10">
            <v>180316786</v>
          </cell>
          <cell r="D10">
            <v>231358503</v>
          </cell>
          <cell r="E10">
            <v>248456379</v>
          </cell>
          <cell r="F10">
            <v>230999144</v>
          </cell>
          <cell r="G10">
            <v>284069361</v>
          </cell>
          <cell r="H10">
            <v>273392839</v>
          </cell>
          <cell r="I10">
            <v>254884850</v>
          </cell>
          <cell r="J10">
            <v>231451216</v>
          </cell>
          <cell r="K10">
            <v>236199542</v>
          </cell>
          <cell r="L10">
            <v>212098270</v>
          </cell>
          <cell r="M10">
            <v>275410737</v>
          </cell>
          <cell r="N10">
            <v>373689412</v>
          </cell>
          <cell r="O10">
            <v>330699033</v>
          </cell>
          <cell r="P10">
            <v>344973534</v>
          </cell>
          <cell r="Q10">
            <v>265768311</v>
          </cell>
          <cell r="R10">
            <v>315652081</v>
          </cell>
          <cell r="S10">
            <v>316089998</v>
          </cell>
        </row>
        <row r="11">
          <cell r="B11">
            <v>433388011</v>
          </cell>
          <cell r="C11">
            <v>475425521</v>
          </cell>
          <cell r="D11">
            <v>450253564</v>
          </cell>
          <cell r="E11">
            <v>460296823</v>
          </cell>
          <cell r="F11">
            <v>439411243</v>
          </cell>
          <cell r="G11">
            <v>462429775</v>
          </cell>
          <cell r="H11">
            <v>476612663</v>
          </cell>
          <cell r="I11">
            <v>461555688</v>
          </cell>
          <cell r="J11">
            <v>485468425</v>
          </cell>
          <cell r="K11">
            <v>495566810</v>
          </cell>
          <cell r="L11">
            <v>511290899</v>
          </cell>
          <cell r="M11">
            <v>523112432</v>
          </cell>
          <cell r="N11">
            <v>504201707</v>
          </cell>
          <cell r="O11">
            <v>526903331</v>
          </cell>
          <cell r="P11">
            <v>509248966</v>
          </cell>
          <cell r="Q11">
            <v>493666658</v>
          </cell>
          <cell r="R11">
            <v>485220273</v>
          </cell>
          <cell r="S11">
            <v>496975660</v>
          </cell>
        </row>
        <row r="12">
          <cell r="B12">
            <v>33392577</v>
          </cell>
          <cell r="C12">
            <v>59734780</v>
          </cell>
          <cell r="D12">
            <v>62231619</v>
          </cell>
          <cell r="E12">
            <v>60169644</v>
          </cell>
          <cell r="F12">
            <v>58535330</v>
          </cell>
          <cell r="G12">
            <v>57760541</v>
          </cell>
          <cell r="H12">
            <v>59055509</v>
          </cell>
          <cell r="I12">
            <v>60005267</v>
          </cell>
          <cell r="J12">
            <v>59416320</v>
          </cell>
          <cell r="K12">
            <v>79397169</v>
          </cell>
          <cell r="L12">
            <v>66750312</v>
          </cell>
          <cell r="M12">
            <v>77551418</v>
          </cell>
          <cell r="N12">
            <v>62481890</v>
          </cell>
          <cell r="O12">
            <v>79509909</v>
          </cell>
          <cell r="P12">
            <v>73801772</v>
          </cell>
          <cell r="Q12">
            <v>88066769</v>
          </cell>
          <cell r="R12">
            <v>83182988</v>
          </cell>
          <cell r="S12">
            <v>106170159</v>
          </cell>
        </row>
        <row r="13">
          <cell r="B13">
            <v>81791330</v>
          </cell>
          <cell r="C13">
            <v>155404509</v>
          </cell>
          <cell r="D13">
            <v>161777108</v>
          </cell>
          <cell r="E13">
            <v>184969757</v>
          </cell>
          <cell r="F13">
            <v>189848199</v>
          </cell>
          <cell r="G13">
            <v>231597140</v>
          </cell>
          <cell r="H13">
            <v>188805540</v>
          </cell>
          <cell r="I13">
            <v>191061848</v>
          </cell>
          <cell r="J13">
            <v>178366158</v>
          </cell>
          <cell r="K13">
            <v>215875107</v>
          </cell>
          <cell r="L13">
            <v>171838869</v>
          </cell>
          <cell r="M13">
            <v>164764727</v>
          </cell>
          <cell r="N13">
            <v>176246170</v>
          </cell>
          <cell r="O13">
            <v>255170070</v>
          </cell>
          <cell r="P13">
            <v>253808673</v>
          </cell>
          <cell r="Q13">
            <v>174343803</v>
          </cell>
          <cell r="R13">
            <v>253733790</v>
          </cell>
          <cell r="S13">
            <v>264463979</v>
          </cell>
        </row>
        <row r="14">
          <cell r="B14">
            <v>747436232</v>
          </cell>
          <cell r="C14">
            <v>780893860</v>
          </cell>
          <cell r="D14">
            <v>906689305</v>
          </cell>
          <cell r="E14">
            <v>958884744</v>
          </cell>
          <cell r="F14">
            <v>1111965085</v>
          </cell>
          <cell r="G14">
            <v>1177348659</v>
          </cell>
          <cell r="H14">
            <v>1026846722</v>
          </cell>
          <cell r="I14">
            <v>1061889475</v>
          </cell>
          <cell r="J14">
            <v>1053150353</v>
          </cell>
          <cell r="K14">
            <v>993241290</v>
          </cell>
          <cell r="L14">
            <v>1018930624</v>
          </cell>
          <cell r="M14">
            <v>1133151204</v>
          </cell>
          <cell r="N14">
            <v>1040739424</v>
          </cell>
          <cell r="O14">
            <v>1085709502</v>
          </cell>
          <cell r="P14">
            <v>1012828774</v>
          </cell>
          <cell r="Q14">
            <v>975762583</v>
          </cell>
          <cell r="R14">
            <v>997528193</v>
          </cell>
          <cell r="S14">
            <v>999261088</v>
          </cell>
        </row>
        <row r="15">
          <cell r="B15">
            <v>359233875</v>
          </cell>
          <cell r="C15">
            <v>500212485</v>
          </cell>
          <cell r="D15">
            <v>476770082</v>
          </cell>
          <cell r="E15">
            <v>473830783</v>
          </cell>
          <cell r="F15">
            <v>528452916</v>
          </cell>
          <cell r="G15">
            <v>570739397</v>
          </cell>
          <cell r="H15">
            <v>551615768</v>
          </cell>
          <cell r="I15">
            <v>548493594</v>
          </cell>
          <cell r="J15">
            <v>534166717</v>
          </cell>
          <cell r="K15">
            <v>572075896</v>
          </cell>
          <cell r="L15">
            <v>551488062</v>
          </cell>
          <cell r="M15">
            <v>621970867</v>
          </cell>
          <cell r="N15">
            <v>521487478</v>
          </cell>
          <cell r="O15">
            <v>577058466</v>
          </cell>
          <cell r="P15">
            <v>561502767</v>
          </cell>
          <cell r="Q15">
            <v>522679427</v>
          </cell>
          <cell r="R15">
            <v>493946644</v>
          </cell>
          <cell r="S15">
            <v>508895729</v>
          </cell>
        </row>
        <row r="16">
          <cell r="B16">
            <v>34867599</v>
          </cell>
          <cell r="C16">
            <v>179030781</v>
          </cell>
          <cell r="D16">
            <v>182009718</v>
          </cell>
          <cell r="E16">
            <v>164219486</v>
          </cell>
          <cell r="F16">
            <v>156998294</v>
          </cell>
          <cell r="G16">
            <v>148849298</v>
          </cell>
          <cell r="H16">
            <v>155010178</v>
          </cell>
          <cell r="I16">
            <v>145179669</v>
          </cell>
          <cell r="J16">
            <v>148667206</v>
          </cell>
          <cell r="K16">
            <v>171240356</v>
          </cell>
          <cell r="L16">
            <v>222063933</v>
          </cell>
          <cell r="M16">
            <v>258951028</v>
          </cell>
          <cell r="N16">
            <v>365218222</v>
          </cell>
          <cell r="O16">
            <v>402516230</v>
          </cell>
          <cell r="P16">
            <v>342227786</v>
          </cell>
          <cell r="Q16">
            <v>267010272</v>
          </cell>
          <cell r="R16">
            <v>244487311</v>
          </cell>
          <cell r="S16">
            <v>264111849</v>
          </cell>
        </row>
        <row r="17">
          <cell r="B17">
            <v>6052736</v>
          </cell>
          <cell r="C17">
            <v>24477800</v>
          </cell>
          <cell r="D17">
            <v>44167595</v>
          </cell>
          <cell r="E17">
            <v>53390320</v>
          </cell>
          <cell r="F17">
            <v>56266464</v>
          </cell>
          <cell r="G17">
            <v>49867311</v>
          </cell>
          <cell r="H17">
            <v>53314453</v>
          </cell>
          <cell r="I17">
            <v>51802551</v>
          </cell>
          <cell r="J17">
            <v>49957967</v>
          </cell>
          <cell r="K17">
            <v>49098910</v>
          </cell>
          <cell r="L17">
            <v>47508873</v>
          </cell>
          <cell r="M17">
            <v>44910166</v>
          </cell>
          <cell r="N17">
            <v>42625976</v>
          </cell>
          <cell r="O17">
            <v>36064037</v>
          </cell>
          <cell r="P17">
            <v>35706038</v>
          </cell>
          <cell r="Q17">
            <v>43017270</v>
          </cell>
          <cell r="R17">
            <v>46279355</v>
          </cell>
          <cell r="S17">
            <v>46325640</v>
          </cell>
        </row>
        <row r="18">
          <cell r="B18">
            <v>209437731</v>
          </cell>
          <cell r="C18">
            <v>1081127427</v>
          </cell>
          <cell r="D18">
            <v>1016365752</v>
          </cell>
          <cell r="E18">
            <v>1067208482</v>
          </cell>
          <cell r="F18">
            <v>1046360902</v>
          </cell>
          <cell r="G18">
            <v>1015145153</v>
          </cell>
          <cell r="H18">
            <v>1009914813</v>
          </cell>
          <cell r="I18">
            <v>1015145153</v>
          </cell>
          <cell r="J18">
            <v>1015897371</v>
          </cell>
          <cell r="K18">
            <v>1015145153</v>
          </cell>
          <cell r="L18">
            <v>1064325611</v>
          </cell>
          <cell r="M18">
            <v>1054872813</v>
          </cell>
          <cell r="N18">
            <v>1130444402</v>
          </cell>
          <cell r="O18">
            <v>1282633978</v>
          </cell>
          <cell r="P18">
            <v>1318966107</v>
          </cell>
          <cell r="Q18">
            <v>1185711907</v>
          </cell>
          <cell r="R18">
            <v>1160922958</v>
          </cell>
          <cell r="S18">
            <v>1219740212</v>
          </cell>
        </row>
        <row r="19">
          <cell r="B19">
            <v>193242534</v>
          </cell>
          <cell r="C19">
            <v>260490866</v>
          </cell>
          <cell r="D19">
            <v>435076242</v>
          </cell>
          <cell r="E19">
            <v>404192429</v>
          </cell>
          <cell r="F19">
            <v>413910035</v>
          </cell>
          <cell r="G19">
            <v>357658212</v>
          </cell>
          <cell r="H19">
            <v>333686775</v>
          </cell>
          <cell r="I19">
            <v>320039932</v>
          </cell>
          <cell r="J19">
            <v>313732008</v>
          </cell>
          <cell r="K19">
            <v>328966663</v>
          </cell>
          <cell r="L19">
            <v>318693113</v>
          </cell>
          <cell r="M19">
            <v>347072874</v>
          </cell>
          <cell r="N19">
            <v>353054042</v>
          </cell>
          <cell r="O19">
            <v>365730546</v>
          </cell>
          <cell r="P19">
            <v>319388834</v>
          </cell>
          <cell r="Q19">
            <v>247648115</v>
          </cell>
          <cell r="R19">
            <v>279314038</v>
          </cell>
          <cell r="S19">
            <v>267445296</v>
          </cell>
        </row>
        <row r="20">
          <cell r="B20">
            <v>120247132</v>
          </cell>
          <cell r="C20">
            <v>180615959</v>
          </cell>
          <cell r="D20">
            <v>202452083</v>
          </cell>
          <cell r="E20">
            <v>202201833</v>
          </cell>
          <cell r="F20">
            <v>197970322</v>
          </cell>
          <cell r="G20">
            <v>189322851</v>
          </cell>
          <cell r="H20">
            <v>195556172</v>
          </cell>
          <cell r="I20">
            <v>202679788</v>
          </cell>
          <cell r="J20">
            <v>199676752</v>
          </cell>
          <cell r="K20">
            <v>200464304</v>
          </cell>
          <cell r="L20">
            <v>203395413</v>
          </cell>
          <cell r="M20">
            <v>211737764</v>
          </cell>
          <cell r="N20">
            <v>218828061</v>
          </cell>
          <cell r="O20">
            <v>232459771</v>
          </cell>
          <cell r="P20">
            <v>231394692</v>
          </cell>
          <cell r="Q20">
            <v>226519046</v>
          </cell>
          <cell r="R20">
            <v>210734207</v>
          </cell>
          <cell r="S20">
            <v>220587102</v>
          </cell>
        </row>
        <row r="21">
          <cell r="B21">
            <v>173812589</v>
          </cell>
          <cell r="C21">
            <v>166101153</v>
          </cell>
          <cell r="D21">
            <v>170276291</v>
          </cell>
          <cell r="E21">
            <v>176713967</v>
          </cell>
          <cell r="F21">
            <v>170982010</v>
          </cell>
          <cell r="G21">
            <v>162397203</v>
          </cell>
          <cell r="H21">
            <v>167134597</v>
          </cell>
          <cell r="I21">
            <v>181855401</v>
          </cell>
          <cell r="J21">
            <v>180051203</v>
          </cell>
          <cell r="K21">
            <v>180882329</v>
          </cell>
          <cell r="L21">
            <v>198025854</v>
          </cell>
          <cell r="M21">
            <v>205543960</v>
          </cell>
          <cell r="N21">
            <v>197951960</v>
          </cell>
          <cell r="O21">
            <v>228780624</v>
          </cell>
          <cell r="P21">
            <v>241881109</v>
          </cell>
          <cell r="Q21">
            <v>183005925</v>
          </cell>
          <cell r="R21">
            <v>173575476</v>
          </cell>
          <cell r="S21">
            <v>158969773</v>
          </cell>
        </row>
        <row r="22">
          <cell r="B22">
            <v>219818407</v>
          </cell>
          <cell r="C22">
            <v>221876048</v>
          </cell>
          <cell r="D22">
            <v>298531760</v>
          </cell>
          <cell r="E22">
            <v>257767698</v>
          </cell>
          <cell r="F22">
            <v>254563979</v>
          </cell>
          <cell r="G22">
            <v>241884157</v>
          </cell>
          <cell r="H22">
            <v>238189893</v>
          </cell>
          <cell r="I22">
            <v>242753836</v>
          </cell>
          <cell r="J22">
            <v>270663767</v>
          </cell>
          <cell r="K22">
            <v>244396676</v>
          </cell>
          <cell r="L22">
            <v>253681160</v>
          </cell>
          <cell r="M22">
            <v>247536241</v>
          </cell>
          <cell r="N22">
            <v>275463400</v>
          </cell>
          <cell r="O22">
            <v>335205792</v>
          </cell>
          <cell r="P22">
            <v>260536424</v>
          </cell>
          <cell r="Q22">
            <v>307421988</v>
          </cell>
          <cell r="R22">
            <v>277709673</v>
          </cell>
          <cell r="S22">
            <v>258520710</v>
          </cell>
        </row>
        <row r="23">
          <cell r="B23">
            <v>116459871</v>
          </cell>
          <cell r="C23">
            <v>164935909</v>
          </cell>
          <cell r="D23">
            <v>242172924</v>
          </cell>
          <cell r="E23">
            <v>172196136</v>
          </cell>
          <cell r="F23">
            <v>182191030</v>
          </cell>
          <cell r="G23">
            <v>296942962</v>
          </cell>
          <cell r="H23">
            <v>322696728</v>
          </cell>
          <cell r="I23">
            <v>290486358</v>
          </cell>
          <cell r="J23">
            <v>222417725</v>
          </cell>
          <cell r="K23">
            <v>237703063</v>
          </cell>
          <cell r="L23">
            <v>255047677</v>
          </cell>
          <cell r="M23">
            <v>226702535</v>
          </cell>
          <cell r="N23">
            <v>251719543</v>
          </cell>
          <cell r="O23">
            <v>294377827</v>
          </cell>
          <cell r="P23">
            <v>297416571</v>
          </cell>
          <cell r="Q23">
            <v>261049469</v>
          </cell>
          <cell r="R23">
            <v>221684582</v>
          </cell>
          <cell r="S23">
            <v>218983337</v>
          </cell>
        </row>
        <row r="24">
          <cell r="B24">
            <v>112454822</v>
          </cell>
          <cell r="C24">
            <v>118867317</v>
          </cell>
          <cell r="D24">
            <v>120135083</v>
          </cell>
          <cell r="E24">
            <v>118123174</v>
          </cell>
          <cell r="F24">
            <v>106927313</v>
          </cell>
          <cell r="G24">
            <v>112762397</v>
          </cell>
          <cell r="H24">
            <v>118179675</v>
          </cell>
          <cell r="I24">
            <v>136068400</v>
          </cell>
          <cell r="J24">
            <v>140719595</v>
          </cell>
          <cell r="K24">
            <v>126462563</v>
          </cell>
          <cell r="L24">
            <v>123566740</v>
          </cell>
          <cell r="M24">
            <v>129801619</v>
          </cell>
          <cell r="N24">
            <v>134571226</v>
          </cell>
          <cell r="O24">
            <v>143381794</v>
          </cell>
          <cell r="P24">
            <v>129562449</v>
          </cell>
          <cell r="Q24">
            <v>114998911</v>
          </cell>
          <cell r="R24">
            <v>95935878</v>
          </cell>
          <cell r="S24">
            <v>85498710</v>
          </cell>
        </row>
        <row r="25">
          <cell r="B25">
            <v>248720078</v>
          </cell>
          <cell r="C25">
            <v>336965593</v>
          </cell>
          <cell r="D25">
            <v>458175002</v>
          </cell>
          <cell r="E25">
            <v>404561626</v>
          </cell>
          <cell r="F25">
            <v>418359793</v>
          </cell>
          <cell r="G25">
            <v>427576836</v>
          </cell>
          <cell r="H25">
            <v>437716868</v>
          </cell>
          <cell r="I25">
            <v>391762105</v>
          </cell>
          <cell r="J25">
            <v>371849018</v>
          </cell>
          <cell r="K25">
            <v>390111334</v>
          </cell>
          <cell r="L25">
            <v>417686296</v>
          </cell>
          <cell r="M25">
            <v>438343143</v>
          </cell>
          <cell r="N25">
            <v>544926646</v>
          </cell>
          <cell r="O25">
            <v>594213482</v>
          </cell>
          <cell r="P25">
            <v>487760227</v>
          </cell>
          <cell r="Q25">
            <v>569637886</v>
          </cell>
          <cell r="R25">
            <v>584208293</v>
          </cell>
          <cell r="S25">
            <v>596366231</v>
          </cell>
        </row>
        <row r="26">
          <cell r="B26">
            <v>818318639</v>
          </cell>
          <cell r="C26">
            <v>818318639</v>
          </cell>
          <cell r="D26">
            <v>838318639</v>
          </cell>
          <cell r="E26">
            <v>829229132</v>
          </cell>
          <cell r="F26">
            <v>818318639</v>
          </cell>
          <cell r="G26">
            <v>808182578</v>
          </cell>
          <cell r="H26">
            <v>830647417</v>
          </cell>
          <cell r="I26">
            <v>819025332</v>
          </cell>
          <cell r="J26">
            <v>826331607</v>
          </cell>
          <cell r="K26">
            <v>931962537</v>
          </cell>
          <cell r="L26">
            <v>1006393810</v>
          </cell>
          <cell r="M26">
            <v>1052840007</v>
          </cell>
          <cell r="N26">
            <v>1193976375</v>
          </cell>
          <cell r="O26">
            <v>1159489246</v>
          </cell>
          <cell r="P26">
            <v>1159866897</v>
          </cell>
          <cell r="Q26">
            <v>1167289555</v>
          </cell>
          <cell r="R26">
            <v>1138371627</v>
          </cell>
          <cell r="S26">
            <v>1099926000</v>
          </cell>
        </row>
        <row r="27">
          <cell r="B27">
            <v>1185385332</v>
          </cell>
          <cell r="C27">
            <v>1188290705</v>
          </cell>
          <cell r="D27">
            <v>1209836298</v>
          </cell>
          <cell r="E27">
            <v>1353270150</v>
          </cell>
          <cell r="F27">
            <v>1282555774</v>
          </cell>
          <cell r="G27">
            <v>1294055715</v>
          </cell>
          <cell r="H27">
            <v>1224872767</v>
          </cell>
          <cell r="I27">
            <v>1308006810</v>
          </cell>
          <cell r="J27">
            <v>1350137824</v>
          </cell>
          <cell r="K27">
            <v>1388896217</v>
          </cell>
          <cell r="L27">
            <v>1315995570</v>
          </cell>
          <cell r="M27">
            <v>1400418972</v>
          </cell>
          <cell r="N27">
            <v>1601598614</v>
          </cell>
          <cell r="O27">
            <v>1780541773</v>
          </cell>
          <cell r="P27">
            <v>1454165016</v>
          </cell>
          <cell r="Q27">
            <v>1583953121</v>
          </cell>
          <cell r="R27">
            <v>1429550000</v>
          </cell>
          <cell r="S27">
            <v>1395663640</v>
          </cell>
        </row>
        <row r="28">
          <cell r="B28">
            <v>96305989</v>
          </cell>
          <cell r="C28">
            <v>378347890</v>
          </cell>
          <cell r="D28">
            <v>478175763</v>
          </cell>
          <cell r="E28">
            <v>414472340</v>
          </cell>
          <cell r="F28">
            <v>477023695</v>
          </cell>
          <cell r="G28">
            <v>505071051</v>
          </cell>
          <cell r="H28">
            <v>527545540</v>
          </cell>
          <cell r="I28">
            <v>431587903</v>
          </cell>
          <cell r="J28">
            <v>414972727</v>
          </cell>
          <cell r="K28">
            <v>481764933</v>
          </cell>
          <cell r="L28">
            <v>440608166</v>
          </cell>
          <cell r="M28">
            <v>475082789</v>
          </cell>
          <cell r="N28">
            <v>528511409</v>
          </cell>
          <cell r="O28">
            <v>527613866</v>
          </cell>
          <cell r="P28">
            <v>483077017</v>
          </cell>
          <cell r="Q28">
            <v>505242696</v>
          </cell>
          <cell r="R28">
            <v>436974048</v>
          </cell>
          <cell r="S28">
            <v>551382013</v>
          </cell>
        </row>
        <row r="29">
          <cell r="B29">
            <v>94086427</v>
          </cell>
          <cell r="C29">
            <v>64551151</v>
          </cell>
          <cell r="D29">
            <v>83309549</v>
          </cell>
          <cell r="E29">
            <v>89782670</v>
          </cell>
          <cell r="F29">
            <v>160201931</v>
          </cell>
          <cell r="G29">
            <v>172509864</v>
          </cell>
          <cell r="H29">
            <v>139335300</v>
          </cell>
          <cell r="I29">
            <v>115399285</v>
          </cell>
          <cell r="J29">
            <v>108156698</v>
          </cell>
          <cell r="K29">
            <v>102166972</v>
          </cell>
          <cell r="L29">
            <v>110815563</v>
          </cell>
          <cell r="M29">
            <v>119586553</v>
          </cell>
          <cell r="N29">
            <v>129071489</v>
          </cell>
          <cell r="O29">
            <v>134406949</v>
          </cell>
          <cell r="P29">
            <v>137665003</v>
          </cell>
          <cell r="Q29">
            <v>106564941</v>
          </cell>
          <cell r="R29">
            <v>106378179</v>
          </cell>
          <cell r="S29">
            <v>99217251</v>
          </cell>
        </row>
        <row r="30">
          <cell r="B30">
            <v>272647814</v>
          </cell>
          <cell r="C30">
            <v>334996209</v>
          </cell>
          <cell r="D30">
            <v>381643286</v>
          </cell>
          <cell r="E30">
            <v>362933969</v>
          </cell>
          <cell r="F30">
            <v>371837580</v>
          </cell>
          <cell r="G30">
            <v>360918063</v>
          </cell>
          <cell r="H30">
            <v>345180567</v>
          </cell>
          <cell r="I30">
            <v>347055127</v>
          </cell>
          <cell r="J30">
            <v>347997738</v>
          </cell>
          <cell r="K30">
            <v>368177803</v>
          </cell>
          <cell r="L30">
            <v>386137044</v>
          </cell>
          <cell r="M30">
            <v>377182290</v>
          </cell>
          <cell r="N30">
            <v>359184405</v>
          </cell>
          <cell r="O30">
            <v>432029041</v>
          </cell>
          <cell r="P30">
            <v>368016246</v>
          </cell>
          <cell r="Q30">
            <v>413041817</v>
          </cell>
          <cell r="R30">
            <v>403147296</v>
          </cell>
          <cell r="S30">
            <v>395189599</v>
          </cell>
        </row>
        <row r="31">
          <cell r="B31">
            <v>33885161</v>
          </cell>
          <cell r="C31">
            <v>44652448</v>
          </cell>
          <cell r="D31">
            <v>65168842</v>
          </cell>
          <cell r="E31">
            <v>56132428</v>
          </cell>
          <cell r="F31">
            <v>62811379</v>
          </cell>
          <cell r="G31">
            <v>74288952</v>
          </cell>
          <cell r="H31">
            <v>68188157</v>
          </cell>
          <cell r="I31">
            <v>47886492</v>
          </cell>
          <cell r="J31">
            <v>47554116</v>
          </cell>
          <cell r="K31">
            <v>49828751</v>
          </cell>
          <cell r="L31">
            <v>50498265</v>
          </cell>
          <cell r="M31">
            <v>48814692</v>
          </cell>
          <cell r="N31">
            <v>51654797</v>
          </cell>
          <cell r="O31">
            <v>56965538</v>
          </cell>
          <cell r="P31">
            <v>55176265</v>
          </cell>
          <cell r="Q31">
            <v>56521813</v>
          </cell>
          <cell r="R31">
            <v>53642947</v>
          </cell>
          <cell r="S31">
            <v>52666066</v>
          </cell>
        </row>
        <row r="32">
          <cell r="B32">
            <v>55115791</v>
          </cell>
          <cell r="C32">
            <v>61500423</v>
          </cell>
          <cell r="D32">
            <v>132577056</v>
          </cell>
          <cell r="E32">
            <v>88341297</v>
          </cell>
          <cell r="F32">
            <v>71742220</v>
          </cell>
          <cell r="G32">
            <v>90156593</v>
          </cell>
          <cell r="H32">
            <v>87906035</v>
          </cell>
          <cell r="I32">
            <v>97944672</v>
          </cell>
          <cell r="J32">
            <v>87064244</v>
          </cell>
          <cell r="K32">
            <v>101389231</v>
          </cell>
          <cell r="L32">
            <v>125416661</v>
          </cell>
          <cell r="M32">
            <v>109112951</v>
          </cell>
          <cell r="N32">
            <v>105716034</v>
          </cell>
          <cell r="O32">
            <v>115456047</v>
          </cell>
          <cell r="P32">
            <v>128646298</v>
          </cell>
          <cell r="Q32">
            <v>110396650</v>
          </cell>
          <cell r="R32">
            <v>108913706</v>
          </cell>
          <cell r="S32">
            <v>116332753</v>
          </cell>
        </row>
        <row r="33">
          <cell r="B33">
            <v>51578052</v>
          </cell>
          <cell r="C33">
            <v>63360453</v>
          </cell>
          <cell r="D33">
            <v>69634599</v>
          </cell>
          <cell r="E33">
            <v>70637748</v>
          </cell>
          <cell r="F33">
            <v>62521407</v>
          </cell>
          <cell r="G33">
            <v>90594844</v>
          </cell>
          <cell r="H33">
            <v>85768264</v>
          </cell>
          <cell r="I33">
            <v>69101107</v>
          </cell>
          <cell r="J33">
            <v>71199788</v>
          </cell>
          <cell r="K33">
            <v>67783330</v>
          </cell>
          <cell r="L33">
            <v>69576253</v>
          </cell>
          <cell r="M33">
            <v>87310104</v>
          </cell>
          <cell r="N33">
            <v>129458161</v>
          </cell>
          <cell r="O33">
            <v>109007920</v>
          </cell>
          <cell r="P33">
            <v>119631654</v>
          </cell>
          <cell r="Q33">
            <v>99046278</v>
          </cell>
          <cell r="R33">
            <v>90138060</v>
          </cell>
          <cell r="S33">
            <v>98292072</v>
          </cell>
        </row>
        <row r="34">
          <cell r="B34">
            <v>68869318</v>
          </cell>
          <cell r="C34">
            <v>66590716</v>
          </cell>
          <cell r="D34">
            <v>66013790</v>
          </cell>
          <cell r="E34">
            <v>73219394</v>
          </cell>
          <cell r="F34">
            <v>63599258</v>
          </cell>
          <cell r="G34">
            <v>72197488</v>
          </cell>
          <cell r="H34">
            <v>76603093</v>
          </cell>
          <cell r="I34">
            <v>60200822</v>
          </cell>
          <cell r="J34">
            <v>72122879</v>
          </cell>
          <cell r="K34">
            <v>75652934</v>
          </cell>
          <cell r="L34">
            <v>97584312</v>
          </cell>
          <cell r="M34">
            <v>92539471</v>
          </cell>
          <cell r="N34">
            <v>88105075</v>
          </cell>
          <cell r="O34">
            <v>91159564</v>
          </cell>
          <cell r="P34">
            <v>81095365</v>
          </cell>
          <cell r="Q34">
            <v>76734762</v>
          </cell>
          <cell r="R34">
            <v>72978430</v>
          </cell>
          <cell r="S34">
            <v>61578250</v>
          </cell>
        </row>
        <row r="35">
          <cell r="B35">
            <v>514491363</v>
          </cell>
          <cell r="C35">
            <v>704194830</v>
          </cell>
          <cell r="D35">
            <v>586814507</v>
          </cell>
          <cell r="E35">
            <v>440917974</v>
          </cell>
          <cell r="F35">
            <v>595403137</v>
          </cell>
          <cell r="G35">
            <v>992610694</v>
          </cell>
          <cell r="H35">
            <v>882690121</v>
          </cell>
          <cell r="I35">
            <v>941074851</v>
          </cell>
          <cell r="J35">
            <v>1009195923</v>
          </cell>
          <cell r="K35">
            <v>656060366</v>
          </cell>
          <cell r="L35">
            <v>915808496</v>
          </cell>
          <cell r="M35">
            <v>1047227640</v>
          </cell>
          <cell r="N35">
            <v>1207885873</v>
          </cell>
          <cell r="O35">
            <v>1538489100</v>
          </cell>
          <cell r="P35">
            <v>1273701090</v>
          </cell>
          <cell r="Q35">
            <v>1107210882</v>
          </cell>
          <cell r="R35">
            <v>1295013974</v>
          </cell>
          <cell r="S35">
            <v>1293371479</v>
          </cell>
        </row>
        <row r="36">
          <cell r="B36">
            <v>103194074</v>
          </cell>
          <cell r="C36">
            <v>110356058</v>
          </cell>
          <cell r="D36">
            <v>187603721</v>
          </cell>
          <cell r="E36">
            <v>168618212</v>
          </cell>
          <cell r="F36">
            <v>184203782</v>
          </cell>
          <cell r="G36">
            <v>154477318</v>
          </cell>
          <cell r="H36">
            <v>154826311</v>
          </cell>
          <cell r="I36">
            <v>167638466</v>
          </cell>
          <cell r="J36">
            <v>158980451</v>
          </cell>
          <cell r="K36">
            <v>142442814</v>
          </cell>
          <cell r="L36">
            <v>127892635</v>
          </cell>
          <cell r="M36">
            <v>160971215</v>
          </cell>
          <cell r="N36">
            <v>200802735</v>
          </cell>
          <cell r="O36">
            <v>267787672</v>
          </cell>
          <cell r="P36">
            <v>216830557</v>
          </cell>
          <cell r="Q36">
            <v>206007430</v>
          </cell>
          <cell r="R36">
            <v>213477587</v>
          </cell>
          <cell r="S36">
            <v>214793641</v>
          </cell>
        </row>
        <row r="37">
          <cell r="B37">
            <v>3335816464</v>
          </cell>
          <cell r="C37">
            <v>3556234287</v>
          </cell>
          <cell r="D37">
            <v>4191045284</v>
          </cell>
          <cell r="E37">
            <v>4193475596</v>
          </cell>
          <cell r="F37">
            <v>4423797504</v>
          </cell>
          <cell r="G37">
            <v>4489859628</v>
          </cell>
          <cell r="H37">
            <v>4747187210</v>
          </cell>
          <cell r="I37">
            <v>4725899100</v>
          </cell>
          <cell r="J37">
            <v>4471498322</v>
          </cell>
          <cell r="K37">
            <v>4913042609</v>
          </cell>
          <cell r="L37">
            <v>4885902221</v>
          </cell>
          <cell r="M37">
            <v>4919764527</v>
          </cell>
          <cell r="N37">
            <v>5706925317</v>
          </cell>
          <cell r="O37">
            <v>5837363810</v>
          </cell>
          <cell r="P37">
            <v>5613047215</v>
          </cell>
          <cell r="Q37">
            <v>5399289137</v>
          </cell>
          <cell r="R37">
            <v>5610667964</v>
          </cell>
          <cell r="S37">
            <v>5729432373</v>
          </cell>
        </row>
        <row r="38">
          <cell r="B38">
            <v>298742126</v>
          </cell>
          <cell r="C38">
            <v>387762226</v>
          </cell>
          <cell r="D38">
            <v>532057350</v>
          </cell>
          <cell r="E38">
            <v>529225303</v>
          </cell>
          <cell r="F38">
            <v>554182468</v>
          </cell>
          <cell r="G38">
            <v>553360199</v>
          </cell>
          <cell r="H38">
            <v>535841382</v>
          </cell>
          <cell r="I38">
            <v>528022699</v>
          </cell>
          <cell r="J38">
            <v>539516927</v>
          </cell>
          <cell r="K38">
            <v>327043436</v>
          </cell>
          <cell r="L38">
            <v>535430730</v>
          </cell>
          <cell r="M38">
            <v>538723469</v>
          </cell>
          <cell r="N38">
            <v>735890436</v>
          </cell>
          <cell r="O38">
            <v>657285038</v>
          </cell>
          <cell r="P38">
            <v>724766545</v>
          </cell>
          <cell r="Q38">
            <v>622978430</v>
          </cell>
          <cell r="R38">
            <v>622965400</v>
          </cell>
          <cell r="S38">
            <v>612436069</v>
          </cell>
        </row>
        <row r="39">
          <cell r="B39">
            <v>129256493</v>
          </cell>
          <cell r="C39">
            <v>35092315</v>
          </cell>
          <cell r="D39">
            <v>32907680</v>
          </cell>
          <cell r="E39">
            <v>33120546</v>
          </cell>
          <cell r="F39">
            <v>37001564</v>
          </cell>
          <cell r="G39">
            <v>32901997</v>
          </cell>
          <cell r="H39">
            <v>41915124</v>
          </cell>
          <cell r="I39">
            <v>34473275</v>
          </cell>
          <cell r="J39">
            <v>33632042</v>
          </cell>
          <cell r="K39">
            <v>31748346</v>
          </cell>
          <cell r="L39">
            <v>35732914</v>
          </cell>
          <cell r="M39">
            <v>37315593</v>
          </cell>
          <cell r="N39">
            <v>36320200</v>
          </cell>
          <cell r="O39">
            <v>37547569</v>
          </cell>
          <cell r="P39">
            <v>34930739</v>
          </cell>
          <cell r="Q39">
            <v>37338692</v>
          </cell>
          <cell r="R39">
            <v>33921801</v>
          </cell>
          <cell r="S39">
            <v>37172730</v>
          </cell>
        </row>
        <row r="40">
          <cell r="B40">
            <v>895746768</v>
          </cell>
          <cell r="C40">
            <v>846382302</v>
          </cell>
          <cell r="D40">
            <v>954949033</v>
          </cell>
          <cell r="E40">
            <v>1145622074</v>
          </cell>
          <cell r="F40">
            <v>1367762633</v>
          </cell>
          <cell r="G40">
            <v>1119502438</v>
          </cell>
          <cell r="H40">
            <v>1081617824</v>
          </cell>
          <cell r="I40">
            <v>909563534</v>
          </cell>
          <cell r="J40">
            <v>1064336140</v>
          </cell>
          <cell r="K40">
            <v>1192851346</v>
          </cell>
          <cell r="L40">
            <v>1399824712</v>
          </cell>
          <cell r="M40">
            <v>1558330468</v>
          </cell>
          <cell r="N40">
            <v>1371978382</v>
          </cell>
          <cell r="O40">
            <v>1422343836</v>
          </cell>
          <cell r="P40">
            <v>1230748428</v>
          </cell>
          <cell r="Q40">
            <v>1096379909</v>
          </cell>
          <cell r="R40">
            <v>1002321692</v>
          </cell>
          <cell r="S40">
            <v>1125286195</v>
          </cell>
        </row>
        <row r="41">
          <cell r="B41">
            <v>152715599</v>
          </cell>
          <cell r="C41">
            <v>159485450</v>
          </cell>
          <cell r="D41">
            <v>261801063</v>
          </cell>
          <cell r="E41">
            <v>174814989</v>
          </cell>
          <cell r="F41">
            <v>169972366</v>
          </cell>
          <cell r="G41">
            <v>191879493</v>
          </cell>
          <cell r="H41">
            <v>249405396</v>
          </cell>
          <cell r="I41">
            <v>238875407</v>
          </cell>
          <cell r="J41">
            <v>220519745</v>
          </cell>
          <cell r="K41">
            <v>195250891</v>
          </cell>
          <cell r="L41">
            <v>197350063</v>
          </cell>
          <cell r="M41">
            <v>219675967</v>
          </cell>
          <cell r="N41">
            <v>261968986</v>
          </cell>
          <cell r="O41">
            <v>222583182</v>
          </cell>
          <cell r="P41">
            <v>216217546</v>
          </cell>
          <cell r="Q41">
            <v>192143780</v>
          </cell>
          <cell r="R41">
            <v>199007177</v>
          </cell>
          <cell r="S41">
            <v>196903180</v>
          </cell>
        </row>
        <row r="42">
          <cell r="B42">
            <v>365197939</v>
          </cell>
          <cell r="C42">
            <v>224498326</v>
          </cell>
          <cell r="D42">
            <v>401449707</v>
          </cell>
          <cell r="E42">
            <v>169341400</v>
          </cell>
          <cell r="F42">
            <v>290627592</v>
          </cell>
          <cell r="G42">
            <v>258234954</v>
          </cell>
          <cell r="H42">
            <v>225507141</v>
          </cell>
          <cell r="I42">
            <v>242993015</v>
          </cell>
          <cell r="J42">
            <v>268822864</v>
          </cell>
          <cell r="K42">
            <v>251418793</v>
          </cell>
          <cell r="L42">
            <v>257448535</v>
          </cell>
          <cell r="M42">
            <v>309176612</v>
          </cell>
          <cell r="N42">
            <v>313055655</v>
          </cell>
          <cell r="O42">
            <v>391635166</v>
          </cell>
          <cell r="P42">
            <v>342589061</v>
          </cell>
          <cell r="Q42">
            <v>344749684</v>
          </cell>
          <cell r="R42">
            <v>323960838</v>
          </cell>
          <cell r="S42">
            <v>341235427</v>
          </cell>
        </row>
        <row r="43">
          <cell r="B43">
            <v>545794644</v>
          </cell>
          <cell r="C43">
            <v>995622894</v>
          </cell>
          <cell r="D43">
            <v>702544200</v>
          </cell>
          <cell r="E43">
            <v>1449367924</v>
          </cell>
          <cell r="F43">
            <v>1027401201</v>
          </cell>
          <cell r="G43">
            <v>1125191879</v>
          </cell>
          <cell r="H43">
            <v>1263568867</v>
          </cell>
          <cell r="I43">
            <v>1357854175</v>
          </cell>
          <cell r="J43">
            <v>1336491534</v>
          </cell>
          <cell r="K43">
            <v>1101557890</v>
          </cell>
          <cell r="L43">
            <v>1101968804</v>
          </cell>
          <cell r="M43">
            <v>1135220622</v>
          </cell>
          <cell r="N43">
            <v>1137867408</v>
          </cell>
          <cell r="O43">
            <v>1166548484</v>
          </cell>
          <cell r="P43">
            <v>1132417587</v>
          </cell>
          <cell r="Q43">
            <v>1086775277</v>
          </cell>
          <cell r="R43">
            <v>1042794046</v>
          </cell>
          <cell r="S43">
            <v>1058774737</v>
          </cell>
        </row>
        <row r="44">
          <cell r="B44">
            <v>64997964</v>
          </cell>
          <cell r="C44">
            <v>163641992</v>
          </cell>
          <cell r="D44">
            <v>181377569</v>
          </cell>
          <cell r="E44">
            <v>179574952</v>
          </cell>
          <cell r="F44">
            <v>162503577</v>
          </cell>
          <cell r="G44">
            <v>174308452</v>
          </cell>
          <cell r="H44">
            <v>171402209</v>
          </cell>
          <cell r="I44">
            <v>168684072</v>
          </cell>
          <cell r="J44">
            <v>177885424</v>
          </cell>
          <cell r="K44">
            <v>168279749</v>
          </cell>
          <cell r="L44">
            <v>170422167</v>
          </cell>
          <cell r="M44">
            <v>127834153</v>
          </cell>
          <cell r="N44">
            <v>125720136</v>
          </cell>
          <cell r="O44">
            <v>163311384</v>
          </cell>
          <cell r="P44">
            <v>159246113</v>
          </cell>
          <cell r="Q44">
            <v>162307580</v>
          </cell>
          <cell r="R44">
            <v>186354690</v>
          </cell>
          <cell r="S44">
            <v>176079791</v>
          </cell>
        </row>
        <row r="45">
          <cell r="B45">
            <v>129686199</v>
          </cell>
          <cell r="C45">
            <v>81739198</v>
          </cell>
          <cell r="D45">
            <v>112082400</v>
          </cell>
          <cell r="E45">
            <v>265793557</v>
          </cell>
          <cell r="F45">
            <v>139148092</v>
          </cell>
          <cell r="G45">
            <v>145474273</v>
          </cell>
          <cell r="H45">
            <v>155004530</v>
          </cell>
          <cell r="I45">
            <v>138142533</v>
          </cell>
          <cell r="J45">
            <v>251033458</v>
          </cell>
          <cell r="K45">
            <v>155271806</v>
          </cell>
          <cell r="L45">
            <v>154834386</v>
          </cell>
          <cell r="M45">
            <v>175362249</v>
          </cell>
          <cell r="N45">
            <v>189743398</v>
          </cell>
          <cell r="O45">
            <v>179918565</v>
          </cell>
          <cell r="P45">
            <v>237488686</v>
          </cell>
          <cell r="Q45">
            <v>148538270</v>
          </cell>
          <cell r="R45">
            <v>230226507</v>
          </cell>
          <cell r="S45">
            <v>271161678</v>
          </cell>
        </row>
        <row r="46">
          <cell r="B46">
            <v>21544546</v>
          </cell>
          <cell r="C46">
            <v>26124681</v>
          </cell>
          <cell r="D46">
            <v>26731993</v>
          </cell>
          <cell r="E46">
            <v>28035165</v>
          </cell>
          <cell r="F46">
            <v>27337987</v>
          </cell>
          <cell r="G46">
            <v>27335868</v>
          </cell>
          <cell r="H46">
            <v>30478987</v>
          </cell>
          <cell r="I46">
            <v>31183844</v>
          </cell>
          <cell r="J46">
            <v>32570595</v>
          </cell>
          <cell r="K46">
            <v>31030399</v>
          </cell>
          <cell r="L46">
            <v>30723108</v>
          </cell>
          <cell r="M46">
            <v>30673242</v>
          </cell>
          <cell r="N46">
            <v>27881662</v>
          </cell>
          <cell r="O46">
            <v>37236823</v>
          </cell>
          <cell r="P46">
            <v>33212305</v>
          </cell>
          <cell r="Q46">
            <v>29459919</v>
          </cell>
          <cell r="R46">
            <v>27595145</v>
          </cell>
          <cell r="S46">
            <v>25364672</v>
          </cell>
        </row>
        <row r="47">
          <cell r="B47">
            <v>249599769</v>
          </cell>
          <cell r="C47">
            <v>126605117</v>
          </cell>
          <cell r="D47">
            <v>418239104</v>
          </cell>
          <cell r="E47">
            <v>359486747</v>
          </cell>
          <cell r="F47">
            <v>356637600</v>
          </cell>
          <cell r="G47">
            <v>364338382</v>
          </cell>
          <cell r="H47">
            <v>331623052</v>
          </cell>
          <cell r="I47">
            <v>290295689</v>
          </cell>
          <cell r="J47">
            <v>300021251</v>
          </cell>
          <cell r="K47">
            <v>330335916</v>
          </cell>
          <cell r="L47">
            <v>334652414</v>
          </cell>
          <cell r="M47">
            <v>349694480</v>
          </cell>
          <cell r="N47">
            <v>405898719</v>
          </cell>
          <cell r="O47">
            <v>402258906</v>
          </cell>
          <cell r="P47">
            <v>422712175</v>
          </cell>
          <cell r="Q47">
            <v>372566566</v>
          </cell>
          <cell r="R47">
            <v>318100823</v>
          </cell>
          <cell r="S47">
            <v>266699443</v>
          </cell>
        </row>
        <row r="48">
          <cell r="B48">
            <v>600264321</v>
          </cell>
          <cell r="C48">
            <v>597679752</v>
          </cell>
          <cell r="D48">
            <v>820937533</v>
          </cell>
          <cell r="E48">
            <v>770096817</v>
          </cell>
          <cell r="F48">
            <v>767773273</v>
          </cell>
          <cell r="G48">
            <v>774140293</v>
          </cell>
          <cell r="H48">
            <v>935409657</v>
          </cell>
          <cell r="I48">
            <v>767925783</v>
          </cell>
          <cell r="J48">
            <v>911650116</v>
          </cell>
          <cell r="K48">
            <v>762269747</v>
          </cell>
          <cell r="L48">
            <v>820915129</v>
          </cell>
          <cell r="M48">
            <v>852610785</v>
          </cell>
          <cell r="N48">
            <v>831120615</v>
          </cell>
          <cell r="O48">
            <v>933778120</v>
          </cell>
          <cell r="P48">
            <v>842902294</v>
          </cell>
          <cell r="Q48">
            <v>914477220</v>
          </cell>
          <cell r="R48">
            <v>854867384</v>
          </cell>
          <cell r="S48">
            <v>888102389</v>
          </cell>
        </row>
        <row r="49">
          <cell r="B49">
            <v>99206731</v>
          </cell>
          <cell r="C49">
            <v>93565324</v>
          </cell>
          <cell r="D49">
            <v>102074056</v>
          </cell>
          <cell r="E49">
            <v>104972771</v>
          </cell>
          <cell r="F49">
            <v>84298630</v>
          </cell>
          <cell r="G49">
            <v>115284887</v>
          </cell>
          <cell r="H49">
            <v>143302521</v>
          </cell>
          <cell r="I49">
            <v>115227837</v>
          </cell>
          <cell r="J49">
            <v>110841633</v>
          </cell>
          <cell r="K49">
            <v>101103684</v>
          </cell>
          <cell r="L49">
            <v>93416795</v>
          </cell>
          <cell r="M49">
            <v>93115335</v>
          </cell>
          <cell r="N49">
            <v>135547164</v>
          </cell>
          <cell r="O49">
            <v>139157837</v>
          </cell>
          <cell r="P49">
            <v>118804467</v>
          </cell>
          <cell r="Q49">
            <v>104045785</v>
          </cell>
          <cell r="R49">
            <v>77553539</v>
          </cell>
          <cell r="S49">
            <v>93879077</v>
          </cell>
        </row>
        <row r="50">
          <cell r="B50">
            <v>97082678</v>
          </cell>
          <cell r="C50">
            <v>46779377</v>
          </cell>
          <cell r="D50">
            <v>77321937</v>
          </cell>
          <cell r="E50">
            <v>74466681</v>
          </cell>
          <cell r="F50">
            <v>72219040</v>
          </cell>
          <cell r="G50">
            <v>81088603</v>
          </cell>
          <cell r="H50">
            <v>80569398</v>
          </cell>
          <cell r="I50">
            <v>82483186</v>
          </cell>
          <cell r="J50">
            <v>81460426</v>
          </cell>
          <cell r="K50">
            <v>78043481</v>
          </cell>
          <cell r="L50">
            <v>84051229</v>
          </cell>
          <cell r="M50">
            <v>86102960</v>
          </cell>
          <cell r="N50">
            <v>86535986</v>
          </cell>
          <cell r="O50">
            <v>92039299</v>
          </cell>
          <cell r="P50">
            <v>86987506</v>
          </cell>
          <cell r="Q50">
            <v>82029295</v>
          </cell>
          <cell r="R50">
            <v>92481944</v>
          </cell>
          <cell r="S50">
            <v>92515187</v>
          </cell>
        </row>
        <row r="51">
          <cell r="B51">
            <v>169692904</v>
          </cell>
          <cell r="C51">
            <v>175509496</v>
          </cell>
          <cell r="D51">
            <v>278889547</v>
          </cell>
          <cell r="E51">
            <v>461762963</v>
          </cell>
          <cell r="F51">
            <v>298673035</v>
          </cell>
          <cell r="G51">
            <v>309484652</v>
          </cell>
          <cell r="H51">
            <v>281005630</v>
          </cell>
          <cell r="I51">
            <v>311177014</v>
          </cell>
          <cell r="J51">
            <v>308031328</v>
          </cell>
          <cell r="K51">
            <v>308514112</v>
          </cell>
          <cell r="L51">
            <v>274464901</v>
          </cell>
          <cell r="M51">
            <v>304205157</v>
          </cell>
          <cell r="N51">
            <v>281827004</v>
          </cell>
          <cell r="O51">
            <v>318559212</v>
          </cell>
          <cell r="P51">
            <v>314579799</v>
          </cell>
          <cell r="Q51">
            <v>306676551</v>
          </cell>
          <cell r="R51">
            <v>281033391</v>
          </cell>
          <cell r="S51">
            <v>289069297</v>
          </cell>
        </row>
        <row r="52">
          <cell r="B52">
            <v>436992766</v>
          </cell>
          <cell r="C52">
            <v>651075493</v>
          </cell>
          <cell r="D52">
            <v>636696471</v>
          </cell>
          <cell r="E52">
            <v>658775967</v>
          </cell>
          <cell r="F52">
            <v>777008967</v>
          </cell>
          <cell r="G52">
            <v>748498145</v>
          </cell>
          <cell r="H52">
            <v>689340493</v>
          </cell>
          <cell r="I52">
            <v>694778008</v>
          </cell>
          <cell r="J52">
            <v>635870024</v>
          </cell>
          <cell r="K52">
            <v>748151728</v>
          </cell>
          <cell r="L52">
            <v>726883948</v>
          </cell>
          <cell r="M52">
            <v>819378482</v>
          </cell>
          <cell r="N52">
            <v>1564929829</v>
          </cell>
          <cell r="O52">
            <v>1608465896</v>
          </cell>
          <cell r="P52">
            <v>1179965410</v>
          </cell>
          <cell r="Q52">
            <v>1061124474</v>
          </cell>
          <cell r="R52">
            <v>863317367</v>
          </cell>
          <cell r="S52">
            <v>973693458</v>
          </cell>
        </row>
        <row r="53">
          <cell r="B53">
            <v>84910293</v>
          </cell>
          <cell r="C53">
            <v>72985080</v>
          </cell>
          <cell r="D53">
            <v>114204028</v>
          </cell>
          <cell r="E53">
            <v>135837983</v>
          </cell>
          <cell r="F53">
            <v>208280914</v>
          </cell>
          <cell r="G53">
            <v>215500750</v>
          </cell>
          <cell r="H53">
            <v>163808803</v>
          </cell>
          <cell r="I53">
            <v>157270102</v>
          </cell>
          <cell r="J53">
            <v>135008476</v>
          </cell>
          <cell r="K53">
            <v>125968146</v>
          </cell>
          <cell r="L53">
            <v>117568376</v>
          </cell>
          <cell r="M53">
            <v>126199468</v>
          </cell>
          <cell r="N53">
            <v>158387124</v>
          </cell>
          <cell r="O53">
            <v>209879769</v>
          </cell>
          <cell r="P53">
            <v>182973041</v>
          </cell>
          <cell r="Q53">
            <v>144611613</v>
          </cell>
          <cell r="R53">
            <v>144622756</v>
          </cell>
          <cell r="S53">
            <v>140963861</v>
          </cell>
        </row>
        <row r="54">
          <cell r="B54">
            <v>344184881</v>
          </cell>
          <cell r="C54">
            <v>378394321</v>
          </cell>
          <cell r="D54">
            <v>405714797</v>
          </cell>
          <cell r="E54">
            <v>477025476</v>
          </cell>
          <cell r="F54">
            <v>590904511</v>
          </cell>
          <cell r="G54">
            <v>566197921</v>
          </cell>
          <cell r="H54">
            <v>567873780</v>
          </cell>
          <cell r="I54">
            <v>571353691</v>
          </cell>
          <cell r="J54">
            <v>523545438</v>
          </cell>
          <cell r="K54">
            <v>517875438</v>
          </cell>
          <cell r="L54">
            <v>522085001</v>
          </cell>
          <cell r="M54">
            <v>529205268</v>
          </cell>
          <cell r="N54">
            <v>644947865</v>
          </cell>
          <cell r="O54">
            <v>536972063</v>
          </cell>
          <cell r="P54">
            <v>653045861</v>
          </cell>
          <cell r="Q54">
            <v>603364922</v>
          </cell>
          <cell r="R54">
            <v>603914292</v>
          </cell>
          <cell r="S54">
            <v>657271207</v>
          </cell>
        </row>
        <row r="55">
          <cell r="B55">
            <v>10225919</v>
          </cell>
          <cell r="C55">
            <v>11816994</v>
          </cell>
          <cell r="D55">
            <v>12620550</v>
          </cell>
          <cell r="E55">
            <v>33240190</v>
          </cell>
          <cell r="F55">
            <v>25485873</v>
          </cell>
          <cell r="G55">
            <v>27735868</v>
          </cell>
          <cell r="H55">
            <v>90874725</v>
          </cell>
          <cell r="I55">
            <v>41684882</v>
          </cell>
          <cell r="J55">
            <v>35966830</v>
          </cell>
          <cell r="K55">
            <v>26726105</v>
          </cell>
          <cell r="L55">
            <v>27715697</v>
          </cell>
          <cell r="M55">
            <v>29104465</v>
          </cell>
          <cell r="N55">
            <v>31457654</v>
          </cell>
          <cell r="O55">
            <v>29997750</v>
          </cell>
          <cell r="P55">
            <v>38824852</v>
          </cell>
          <cell r="Q55">
            <v>31373231</v>
          </cell>
          <cell r="R55">
            <v>32785778</v>
          </cell>
          <cell r="S55">
            <v>29231053</v>
          </cell>
        </row>
        <row r="56">
          <cell r="B56">
            <v>19480259003</v>
          </cell>
          <cell r="C56">
            <v>23942013061</v>
          </cell>
          <cell r="D56">
            <v>27007590907</v>
          </cell>
          <cell r="E56">
            <v>28290004575</v>
          </cell>
          <cell r="F56">
            <v>28499744085</v>
          </cell>
          <cell r="G56">
            <v>28372057418</v>
          </cell>
          <cell r="H56">
            <v>29056889945</v>
          </cell>
          <cell r="I56">
            <v>28541831816</v>
          </cell>
          <cell r="J56">
            <v>28439900706</v>
          </cell>
          <cell r="K56">
            <v>28445737556</v>
          </cell>
          <cell r="L56">
            <v>30006456645</v>
          </cell>
          <cell r="M56">
            <v>30989868539</v>
          </cell>
          <cell r="N56">
            <v>33516773100</v>
          </cell>
          <cell r="O56">
            <v>35848113846</v>
          </cell>
          <cell r="P56">
            <v>33324441581</v>
          </cell>
          <cell r="Q56">
            <v>31358097147</v>
          </cell>
          <cell r="R56">
            <v>31649201568</v>
          </cell>
          <cell r="S56">
            <v>31889253821</v>
          </cell>
        </row>
      </sheetData>
      <sheetData sheetId="9" refreshError="1"/>
      <sheetData sheetId="10" refreshError="1"/>
      <sheetData sheetId="11" refreshError="1">
        <row r="182">
          <cell r="A182" t="str">
            <v>Alabama</v>
          </cell>
          <cell r="B182">
            <v>0.54650796728780571</v>
          </cell>
          <cell r="C182">
            <v>0.37339098333572013</v>
          </cell>
          <cell r="D182">
            <v>0.24150899005553866</v>
          </cell>
          <cell r="E182">
            <v>0.28249228855666486</v>
          </cell>
          <cell r="F182">
            <v>0.21947730879714961</v>
          </cell>
          <cell r="G182">
            <v>0.19136929034725794</v>
          </cell>
          <cell r="H182">
            <v>0.22875354306014953</v>
          </cell>
          <cell r="I182">
            <v>0.30987310383125488</v>
          </cell>
          <cell r="J182">
            <v>0.34367765138294698</v>
          </cell>
          <cell r="K182">
            <v>0.27353819673153296</v>
          </cell>
          <cell r="L182">
            <v>0.25146445509589971</v>
          </cell>
          <cell r="M182">
            <v>0.23627710525721698</v>
          </cell>
          <cell r="N182">
            <v>0.26474637461589229</v>
          </cell>
          <cell r="O182">
            <v>0.24360757090356494</v>
          </cell>
          <cell r="P182">
            <v>0.27436261755782676</v>
          </cell>
          <cell r="Q182">
            <v>0.29043251230164796</v>
          </cell>
          <cell r="R182">
            <v>0.26853988508075216</v>
          </cell>
          <cell r="S182">
            <v>0.21039360173595989</v>
          </cell>
          <cell r="U182">
            <v>25</v>
          </cell>
        </row>
        <row r="183">
          <cell r="A183" t="str">
            <v>Alaska</v>
          </cell>
          <cell r="B183">
            <v>0.81194134202418944</v>
          </cell>
          <cell r="C183">
            <v>0.72055875499855915</v>
          </cell>
          <cell r="D183">
            <v>0.51534275074927705</v>
          </cell>
          <cell r="E183">
            <v>0.48958812036034477</v>
          </cell>
          <cell r="F183">
            <v>0.49487897023243588</v>
          </cell>
          <cell r="G183">
            <v>0.49706971959943663</v>
          </cell>
          <cell r="H183">
            <v>0.46475410490419911</v>
          </cell>
          <cell r="I183">
            <v>0.45575502547142166</v>
          </cell>
          <cell r="J183">
            <v>0.44440371954908897</v>
          </cell>
          <cell r="K183">
            <v>0.4218151359435155</v>
          </cell>
          <cell r="L183">
            <v>0.4022798912153297</v>
          </cell>
          <cell r="M183">
            <v>0.42047293881313463</v>
          </cell>
          <cell r="N183">
            <v>0.37316401593101045</v>
          </cell>
          <cell r="O183">
            <v>0.52224016117989314</v>
          </cell>
          <cell r="P183">
            <v>0.50247038478807593</v>
          </cell>
          <cell r="Q183">
            <v>0.48361958042429148</v>
          </cell>
          <cell r="R183">
            <v>0.43332617460743322</v>
          </cell>
          <cell r="S183">
            <v>0.46024360755191251</v>
          </cell>
          <cell r="U183">
            <v>5</v>
          </cell>
        </row>
        <row r="184">
          <cell r="A184" t="str">
            <v>Arizona</v>
          </cell>
          <cell r="B184">
            <v>0.6702375794881188</v>
          </cell>
          <cell r="C184">
            <v>0.51966279050828557</v>
          </cell>
          <cell r="D184">
            <v>0.35641992535825323</v>
          </cell>
          <cell r="E184">
            <v>0.31739094690721242</v>
          </cell>
          <cell r="F184">
            <v>0.30644459174882915</v>
          </cell>
          <cell r="G184">
            <v>0.3900495556383865</v>
          </cell>
          <cell r="H184">
            <v>0.48121029244025298</v>
          </cell>
          <cell r="I184">
            <v>0.55700202550716738</v>
          </cell>
          <cell r="J184">
            <v>0.49768002241949366</v>
          </cell>
          <cell r="K184">
            <v>0.41315191753987468</v>
          </cell>
          <cell r="L184">
            <v>0.37823601432809228</v>
          </cell>
          <cell r="M184">
            <v>0.32805463788786726</v>
          </cell>
          <cell r="N184">
            <v>0.33694348581716099</v>
          </cell>
          <cell r="O184">
            <v>0.28162317795883646</v>
          </cell>
          <cell r="P184">
            <v>0.23001050267247286</v>
          </cell>
          <cell r="Q184">
            <v>0.142499387113035</v>
          </cell>
          <cell r="R184">
            <v>-5.7506515746286714E-2</v>
          </cell>
          <cell r="S184">
            <v>9.0054870414890451E-2</v>
          </cell>
          <cell r="U184">
            <v>44</v>
          </cell>
        </row>
        <row r="185">
          <cell r="A185" t="str">
            <v>Arkansas</v>
          </cell>
          <cell r="B185">
            <v>0.59333905261296538</v>
          </cell>
          <cell r="C185">
            <v>0.43005894813641937</v>
          </cell>
          <cell r="D185">
            <v>0.52616177739162606</v>
          </cell>
          <cell r="E185">
            <v>0.22693627083236875</v>
          </cell>
          <cell r="F185">
            <v>0.23427502560362473</v>
          </cell>
          <cell r="G185">
            <v>0.41101905304691821</v>
          </cell>
          <cell r="H185">
            <v>0.36570415354030666</v>
          </cell>
          <cell r="I185">
            <v>0.27886979213164209</v>
          </cell>
          <cell r="J185">
            <v>0.24163696170471508</v>
          </cell>
          <cell r="K185">
            <v>0.19087611805668722</v>
          </cell>
          <cell r="L185">
            <v>0.14186835393195904</v>
          </cell>
          <cell r="M185">
            <v>8.5040817394135687E-2</v>
          </cell>
          <cell r="N185">
            <v>0.11734916277802962</v>
          </cell>
          <cell r="O185">
            <v>6.9434810670562341E-2</v>
          </cell>
          <cell r="P185">
            <v>8.4060988749895732E-2</v>
          </cell>
          <cell r="Q185">
            <v>8.3489515785228327E-2</v>
          </cell>
          <cell r="R185">
            <v>8.4185419567158748E-2</v>
          </cell>
          <cell r="S185">
            <v>7.8810567747592319E-2</v>
          </cell>
          <cell r="U185">
            <v>49</v>
          </cell>
        </row>
        <row r="186">
          <cell r="A186" t="str">
            <v>California</v>
          </cell>
          <cell r="B186">
            <v>0.84550722920679044</v>
          </cell>
          <cell r="C186">
            <v>0.64767782010745678</v>
          </cell>
          <cell r="D186">
            <v>0.63012064439480575</v>
          </cell>
          <cell r="E186">
            <v>0.52325964265120073</v>
          </cell>
          <cell r="F186">
            <v>0.46459545608488817</v>
          </cell>
          <cell r="G186">
            <v>0.43678944850911672</v>
          </cell>
          <cell r="H186">
            <v>0.47948830032090378</v>
          </cell>
          <cell r="I186">
            <v>0.50197793324172801</v>
          </cell>
          <cell r="J186">
            <v>0.54546601680897622</v>
          </cell>
          <cell r="K186">
            <v>0.5311289694335819</v>
          </cell>
          <cell r="L186">
            <v>0.45600622072934743</v>
          </cell>
          <cell r="M186">
            <v>0.46235690475321123</v>
          </cell>
          <cell r="N186">
            <v>0.5098420388429199</v>
          </cell>
          <cell r="O186">
            <v>0.51985682992683546</v>
          </cell>
          <cell r="P186">
            <v>0.53023909091626586</v>
          </cell>
          <cell r="Q186">
            <v>0.50676152722538759</v>
          </cell>
          <cell r="R186">
            <v>0.45866531316136738</v>
          </cell>
          <cell r="S186">
            <v>0.45876026572456902</v>
          </cell>
          <cell r="U186">
            <v>6</v>
          </cell>
        </row>
        <row r="187">
          <cell r="A187" t="str">
            <v>Colorado</v>
          </cell>
          <cell r="B187">
            <v>0.32236714623634688</v>
          </cell>
          <cell r="C187">
            <v>0.41656947013241463</v>
          </cell>
          <cell r="D187">
            <v>0.26907486084485949</v>
          </cell>
          <cell r="E187">
            <v>0.19242083536925408</v>
          </cell>
          <cell r="F187">
            <v>0.23884798031978854</v>
          </cell>
          <cell r="G187">
            <v>0.1856795249382773</v>
          </cell>
          <cell r="H187">
            <v>0.18553101531675451</v>
          </cell>
          <cell r="I187">
            <v>0.25649857180605279</v>
          </cell>
          <cell r="J187">
            <v>0.32461118285937196</v>
          </cell>
          <cell r="K187">
            <v>0.26662659235808339</v>
          </cell>
          <cell r="L187">
            <v>0.22716209330703169</v>
          </cell>
          <cell r="M187">
            <v>0.15482290728556455</v>
          </cell>
          <cell r="N187">
            <v>0.1385419557993792</v>
          </cell>
          <cell r="O187">
            <v>0.21528287928196027</v>
          </cell>
          <cell r="P187">
            <v>0.22674136213591389</v>
          </cell>
          <cell r="Q187">
            <v>0.2660926945500286</v>
          </cell>
          <cell r="R187">
            <v>0.22387111396867362</v>
          </cell>
          <cell r="S187">
            <v>0.25086330317860928</v>
          </cell>
          <cell r="U187">
            <v>16</v>
          </cell>
        </row>
        <row r="188">
          <cell r="A188" t="str">
            <v>Connecticut</v>
          </cell>
          <cell r="B188">
            <v>0.74050778252839122</v>
          </cell>
          <cell r="C188">
            <v>0.5881146292102396</v>
          </cell>
          <cell r="D188">
            <v>0.44938417633491512</v>
          </cell>
          <cell r="E188">
            <v>0.36087559744030645</v>
          </cell>
          <cell r="F188">
            <v>0.34382716511420713</v>
          </cell>
          <cell r="G188">
            <v>0.27636832208739154</v>
          </cell>
          <cell r="H188">
            <v>0.27996219437417674</v>
          </cell>
          <cell r="I188">
            <v>0.27341013507345185</v>
          </cell>
          <cell r="J188">
            <v>0.25900572421368084</v>
          </cell>
          <cell r="K188">
            <v>0.25051784238738667</v>
          </cell>
          <cell r="L188">
            <v>0.20896923885985305</v>
          </cell>
          <cell r="M188">
            <v>0.19208661246269138</v>
          </cell>
          <cell r="N188">
            <v>0.17708649486980019</v>
          </cell>
          <cell r="O188">
            <v>0.176257073235318</v>
          </cell>
          <cell r="P188">
            <v>0.176512001008167</v>
          </cell>
          <cell r="Q188">
            <v>0.16431335129787111</v>
          </cell>
          <cell r="R188">
            <v>0.16759163317151837</v>
          </cell>
          <cell r="S188">
            <v>0.1678461234902329</v>
          </cell>
          <cell r="U188">
            <v>32</v>
          </cell>
        </row>
        <row r="189">
          <cell r="A189" t="str">
            <v>Delaware</v>
          </cell>
          <cell r="B189">
            <v>0.44803412447023783</v>
          </cell>
          <cell r="C189">
            <v>0.40790403848478224</v>
          </cell>
          <cell r="D189">
            <v>0.40095678693495024</v>
          </cell>
          <cell r="E189">
            <v>0.3283988351335434</v>
          </cell>
          <cell r="F189">
            <v>0.3515605874264312</v>
          </cell>
          <cell r="G189">
            <v>0.33348683489650832</v>
          </cell>
          <cell r="H189">
            <v>0.33976152842912588</v>
          </cell>
          <cell r="I189">
            <v>0.34034105706087436</v>
          </cell>
          <cell r="J189">
            <v>0.32506365254529396</v>
          </cell>
          <cell r="K189">
            <v>0.23093081568185383</v>
          </cell>
          <cell r="L189">
            <v>0.21085775599071357</v>
          </cell>
          <cell r="M189">
            <v>0.17376709991298933</v>
          </cell>
          <cell r="N189">
            <v>0.29067909117345841</v>
          </cell>
          <cell r="O189">
            <v>0.13556929111816743</v>
          </cell>
          <cell r="P189">
            <v>0.34860985451677229</v>
          </cell>
          <cell r="Q189">
            <v>0.2172745317816758</v>
          </cell>
          <cell r="R189">
            <v>0.15528223150627865</v>
          </cell>
          <cell r="S189">
            <v>0.20078091811089782</v>
          </cell>
          <cell r="U189">
            <v>27</v>
          </cell>
        </row>
        <row r="190">
          <cell r="A190" t="str">
            <v>Dist. of Col.</v>
          </cell>
          <cell r="B190">
            <v>0.72982997097614133</v>
          </cell>
          <cell r="C190">
            <v>0.61166307600508552</v>
          </cell>
          <cell r="D190">
            <v>0.49674490410596289</v>
          </cell>
          <cell r="E190">
            <v>0.39008373677000613</v>
          </cell>
          <cell r="F190">
            <v>0.35498470543826438</v>
          </cell>
          <cell r="G190">
            <v>0.28873985231423843</v>
          </cell>
          <cell r="H190">
            <v>0.35785624722664389</v>
          </cell>
          <cell r="I190">
            <v>0.36460646502278155</v>
          </cell>
          <cell r="J190">
            <v>0.37151987093874611</v>
          </cell>
          <cell r="K190">
            <v>0.28783873631154705</v>
          </cell>
          <cell r="L190">
            <v>0.1086915556922107</v>
          </cell>
          <cell r="M190">
            <v>0.12997297048900522</v>
          </cell>
          <cell r="N190">
            <v>0.12881033386427632</v>
          </cell>
          <cell r="O190">
            <v>0.20829485213528373</v>
          </cell>
          <cell r="P190">
            <v>0.26481505618210299</v>
          </cell>
          <cell r="Q190">
            <v>0.20518343861066288</v>
          </cell>
          <cell r="R190">
            <v>0.23264398092189456</v>
          </cell>
          <cell r="S190">
            <v>0.22813613872156102</v>
          </cell>
          <cell r="U190">
            <v>19</v>
          </cell>
        </row>
        <row r="191">
          <cell r="A191" t="str">
            <v>Florida</v>
          </cell>
          <cell r="B191">
            <v>0.70994031233958166</v>
          </cell>
          <cell r="C191">
            <v>0.46670565190511293</v>
          </cell>
          <cell r="D191">
            <v>0.31176554023652014</v>
          </cell>
          <cell r="E191">
            <v>0.2443540962207654</v>
          </cell>
          <cell r="F191">
            <v>0.22611600525208936</v>
          </cell>
          <cell r="G191">
            <v>0.21732340971732486</v>
          </cell>
          <cell r="H191">
            <v>0.24401560489180779</v>
          </cell>
          <cell r="I191">
            <v>0.22549968677295723</v>
          </cell>
          <cell r="J191">
            <v>0.174898123971858</v>
          </cell>
          <cell r="K191">
            <v>0.17067933512913061</v>
          </cell>
          <cell r="L191">
            <v>0.15016797846287913</v>
          </cell>
          <cell r="M191">
            <v>0.14024053669010619</v>
          </cell>
          <cell r="N191">
            <v>0.17291152026157894</v>
          </cell>
          <cell r="O191">
            <v>0.17256624415174365</v>
          </cell>
          <cell r="P191">
            <v>0.16950065539903392</v>
          </cell>
          <cell r="Q191">
            <v>0.17366817292685632</v>
          </cell>
          <cell r="R191">
            <v>0.17367565369653667</v>
          </cell>
          <cell r="S191">
            <v>0.16566636386425568</v>
          </cell>
          <cell r="U191">
            <v>33</v>
          </cell>
        </row>
        <row r="192">
          <cell r="A192" t="str">
            <v>Georgia</v>
          </cell>
          <cell r="B192">
            <v>0.64923927065619857</v>
          </cell>
          <cell r="C192">
            <v>0.60251975717879169</v>
          </cell>
          <cell r="D192">
            <v>0.29192141716644043</v>
          </cell>
          <cell r="E192">
            <v>0.37996871131945853</v>
          </cell>
          <cell r="F192">
            <v>0.32630121393823475</v>
          </cell>
          <cell r="G192">
            <v>0.19132111533558635</v>
          </cell>
          <cell r="H192">
            <v>0.30551147515420551</v>
          </cell>
          <cell r="I192">
            <v>0.2961238303906244</v>
          </cell>
          <cell r="J192">
            <v>0.21964064264228578</v>
          </cell>
          <cell r="K192">
            <v>0.16731489942026853</v>
          </cell>
          <cell r="L192">
            <v>9.2958202602035647E-2</v>
          </cell>
          <cell r="M192">
            <v>0.11909516012749195</v>
          </cell>
          <cell r="N192">
            <v>0.10548599788238827</v>
          </cell>
          <cell r="O192">
            <v>8.3727415585650555E-2</v>
          </cell>
          <cell r="P192">
            <v>9.1110471767274478E-2</v>
          </cell>
          <cell r="Q192">
            <v>8.3967335871438453E-2</v>
          </cell>
          <cell r="R192">
            <v>9.6208271839174603E-2</v>
          </cell>
          <cell r="S192">
            <v>8.3679248170699425E-2</v>
          </cell>
          <cell r="U192">
            <v>47</v>
          </cell>
        </row>
        <row r="193">
          <cell r="A193" t="str">
            <v>Hawaii</v>
          </cell>
          <cell r="B193">
            <v>1.1270110970359617</v>
          </cell>
          <cell r="C193">
            <v>0.85596624861956006</v>
          </cell>
          <cell r="D193">
            <v>0.8265909680712763</v>
          </cell>
          <cell r="E193">
            <v>0.85843024743117269</v>
          </cell>
          <cell r="F193">
            <v>0.80065712051622673</v>
          </cell>
          <cell r="G193">
            <v>0.57093854752341522</v>
          </cell>
          <cell r="H193">
            <v>0.58800097629718229</v>
          </cell>
          <cell r="I193">
            <v>0.60111783282823161</v>
          </cell>
          <cell r="J193">
            <v>0.54975687106139604</v>
          </cell>
          <cell r="K193">
            <v>0.4943750058543443</v>
          </cell>
          <cell r="L193">
            <v>0.51786602824872063</v>
          </cell>
          <cell r="M193">
            <v>0.18799877094907691</v>
          </cell>
          <cell r="N193">
            <v>0.19207338455308509</v>
          </cell>
          <cell r="O193">
            <v>0.17425647408056066</v>
          </cell>
          <cell r="P193">
            <v>0.2101440968326283</v>
          </cell>
          <cell r="Q193">
            <v>0.25930922987112648</v>
          </cell>
          <cell r="R193">
            <v>0.2620181380292575</v>
          </cell>
          <cell r="S193">
            <v>0.22206939303204076</v>
          </cell>
          <cell r="U193">
            <v>21</v>
          </cell>
        </row>
        <row r="194">
          <cell r="A194" t="str">
            <v>Idaho</v>
          </cell>
          <cell r="B194">
            <v>0.34089674487702754</v>
          </cell>
          <cell r="C194">
            <v>0.24541045355383245</v>
          </cell>
          <cell r="D194">
            <v>0.11642114541215115</v>
          </cell>
          <cell r="E194">
            <v>6.1616600162726125E-2</v>
          </cell>
          <cell r="F194">
            <v>8.1230322204004141E-2</v>
          </cell>
          <cell r="G194">
            <v>9.9091306527436376E-2</v>
          </cell>
          <cell r="H194">
            <v>0.11902256598224875</v>
          </cell>
          <cell r="I194">
            <v>0.13958806777681662</v>
          </cell>
          <cell r="J194">
            <v>0.14600714236429999</v>
          </cell>
          <cell r="K194">
            <v>0.14741056369683156</v>
          </cell>
          <cell r="L194">
            <v>0.12531939033788489</v>
          </cell>
          <cell r="M194">
            <v>0.1225954943030048</v>
          </cell>
          <cell r="N194">
            <v>0.13845590303902952</v>
          </cell>
          <cell r="O194">
            <v>0.17179069553416884</v>
          </cell>
          <cell r="P194">
            <v>0.12931255492418398</v>
          </cell>
          <cell r="Q194">
            <v>0.16787401896959059</v>
          </cell>
          <cell r="R194">
            <v>0.1415088434140882</v>
          </cell>
          <cell r="S194">
            <v>0.14386303135801254</v>
          </cell>
          <cell r="U194">
            <v>36</v>
          </cell>
        </row>
        <row r="195">
          <cell r="A195" t="str">
            <v>Illinois</v>
          </cell>
          <cell r="B195">
            <v>0.90320072747541369</v>
          </cell>
          <cell r="C195">
            <v>0.70474379335119763</v>
          </cell>
          <cell r="D195">
            <v>0.56601998529364062</v>
          </cell>
          <cell r="E195">
            <v>0.25242603534704666</v>
          </cell>
          <cell r="F195">
            <v>0.1821460937958479</v>
          </cell>
          <cell r="G195">
            <v>0.14420600597597494</v>
          </cell>
          <cell r="H195">
            <v>0.11343139790147826</v>
          </cell>
          <cell r="I195">
            <v>0.10879090509729301</v>
          </cell>
          <cell r="J195">
            <v>0.12026790844013317</v>
          </cell>
          <cell r="K195">
            <v>0.12165987655560426</v>
          </cell>
          <cell r="L195">
            <v>8.9866253345283822E-2</v>
          </cell>
          <cell r="M195">
            <v>5.7340109873511361E-2</v>
          </cell>
          <cell r="N195">
            <v>5.4042047438968163E-2</v>
          </cell>
          <cell r="O195">
            <v>5.6344940364584664E-2</v>
          </cell>
          <cell r="P195">
            <v>8.0703720463379577E-2</v>
          </cell>
          <cell r="Q195">
            <v>0.10747057126415448</v>
          </cell>
          <cell r="R195">
            <v>6.9778968915868406E-2</v>
          </cell>
          <cell r="S195">
            <v>6.3470574502958177E-2</v>
          </cell>
          <cell r="U195">
            <v>51</v>
          </cell>
        </row>
        <row r="196">
          <cell r="A196" t="str">
            <v>Indiana</v>
          </cell>
          <cell r="B196">
            <v>0.65084563111762961</v>
          </cell>
          <cell r="C196">
            <v>0.40071274130586981</v>
          </cell>
          <cell r="D196">
            <v>0.18440520822555051</v>
          </cell>
          <cell r="E196">
            <v>0.21415916971567026</v>
          </cell>
          <cell r="F196">
            <v>0.28902960518944654</v>
          </cell>
          <cell r="G196">
            <v>0.40792880214924299</v>
          </cell>
          <cell r="H196">
            <v>0.41671714139704819</v>
          </cell>
          <cell r="I196">
            <v>0.38095461787562185</v>
          </cell>
          <cell r="J196">
            <v>0.36088746163254087</v>
          </cell>
          <cell r="K196">
            <v>0.3302831600295012</v>
          </cell>
          <cell r="L196">
            <v>0.32092119605985964</v>
          </cell>
          <cell r="M196">
            <v>0.21902629878242805</v>
          </cell>
          <cell r="N196">
            <v>0.30762670039053114</v>
          </cell>
          <cell r="O196">
            <v>0.25137977673869222</v>
          </cell>
          <cell r="P196">
            <v>0.22394055892386019</v>
          </cell>
          <cell r="Q196">
            <v>0.16432164242396918</v>
          </cell>
          <cell r="R196">
            <v>0.10352965861314854</v>
          </cell>
          <cell r="S196">
            <v>8.7650848044827825E-2</v>
          </cell>
          <cell r="U196">
            <v>46</v>
          </cell>
        </row>
        <row r="197">
          <cell r="A197" t="str">
            <v>Iowa</v>
          </cell>
          <cell r="B197">
            <v>0.72626597031852702</v>
          </cell>
          <cell r="C197">
            <v>0.55976955502586567</v>
          </cell>
          <cell r="D197">
            <v>0.45375122171501686</v>
          </cell>
          <cell r="E197">
            <v>0.38976657545928378</v>
          </cell>
          <cell r="F197">
            <v>0.39282512254538837</v>
          </cell>
          <cell r="G197">
            <v>0.40301238649739118</v>
          </cell>
          <cell r="H197">
            <v>0.41368679481003545</v>
          </cell>
          <cell r="I197">
            <v>0.39390781778398148</v>
          </cell>
          <cell r="J197">
            <v>0.3791145050276058</v>
          </cell>
          <cell r="K197">
            <v>0.36869151527346233</v>
          </cell>
          <cell r="L197">
            <v>0.3191076978712396</v>
          </cell>
          <cell r="M197">
            <v>0.28387202577618603</v>
          </cell>
          <cell r="N197">
            <v>0.28294744612300887</v>
          </cell>
          <cell r="O197">
            <v>0.303091312087716</v>
          </cell>
          <cell r="P197">
            <v>0.29670476624416259</v>
          </cell>
          <cell r="Q197">
            <v>0.29308571695114766</v>
          </cell>
          <cell r="R197">
            <v>0.25677507116820386</v>
          </cell>
          <cell r="S197">
            <v>0.22796465679122074</v>
          </cell>
          <cell r="U197">
            <v>20</v>
          </cell>
        </row>
        <row r="198">
          <cell r="A198" t="str">
            <v>Kansas</v>
          </cell>
          <cell r="B198">
            <v>0.52306004141046425</v>
          </cell>
          <cell r="C198">
            <v>0.24648023364413371</v>
          </cell>
          <cell r="D198">
            <v>0.26825080421795189</v>
          </cell>
          <cell r="E198">
            <v>0.24069122957326852</v>
          </cell>
          <cell r="F198">
            <v>0.32960036555892636</v>
          </cell>
          <cell r="G198">
            <v>0.30869598166663004</v>
          </cell>
          <cell r="H198">
            <v>0.33026571990956488</v>
          </cell>
          <cell r="I198">
            <v>0.33528680294735924</v>
          </cell>
          <cell r="J198">
            <v>0.36298551695875092</v>
          </cell>
          <cell r="K198">
            <v>0.34697485015244356</v>
          </cell>
          <cell r="L198">
            <v>0.27476997018783211</v>
          </cell>
          <cell r="M198">
            <v>0.22444011490291421</v>
          </cell>
          <cell r="N198">
            <v>0.2348715870254581</v>
          </cell>
          <cell r="O198">
            <v>0.22010311065503518</v>
          </cell>
          <cell r="P198">
            <v>0.23220898991330488</v>
          </cell>
          <cell r="Q198">
            <v>0.18067019961238959</v>
          </cell>
          <cell r="R198">
            <v>0.15817981106962367</v>
          </cell>
          <cell r="S198">
            <v>0.14334243277808542</v>
          </cell>
          <cell r="U198">
            <v>37</v>
          </cell>
        </row>
        <row r="199">
          <cell r="A199" t="str">
            <v>Kentucky</v>
          </cell>
          <cell r="B199">
            <v>0.75335737466244124</v>
          </cell>
          <cell r="C199">
            <v>0.66097404979919239</v>
          </cell>
          <cell r="D199">
            <v>0.40244758547633258</v>
          </cell>
          <cell r="E199">
            <v>0.40446964770581922</v>
          </cell>
          <cell r="F199">
            <v>0.44392496709049317</v>
          </cell>
          <cell r="G199">
            <v>0.41703842554682075</v>
          </cell>
          <cell r="H199">
            <v>0.42956161452240965</v>
          </cell>
          <cell r="I199">
            <v>0.43688396751019826</v>
          </cell>
          <cell r="J199">
            <v>0.38743305453219379</v>
          </cell>
          <cell r="K199">
            <v>0.41149187724631736</v>
          </cell>
          <cell r="L199">
            <v>0.48030890823741107</v>
          </cell>
          <cell r="M199">
            <v>0.42883180083517547</v>
          </cell>
          <cell r="N199">
            <v>0.42614887495035636</v>
          </cell>
          <cell r="O199">
            <v>0.36645910342742527</v>
          </cell>
          <cell r="P199">
            <v>0.40393912445808344</v>
          </cell>
          <cell r="Q199">
            <v>0.3650554006566375</v>
          </cell>
          <cell r="R199">
            <v>0.36755344492447695</v>
          </cell>
          <cell r="S199">
            <v>0.51086738466717041</v>
          </cell>
          <cell r="U199">
            <v>3</v>
          </cell>
        </row>
        <row r="200">
          <cell r="A200" t="str">
            <v>Louisiana</v>
          </cell>
          <cell r="B200">
            <v>0.64499288342849015</v>
          </cell>
          <cell r="C200">
            <v>0.55967661353841391</v>
          </cell>
          <cell r="D200">
            <v>0.30776812605194459</v>
          </cell>
          <cell r="E200">
            <v>0.33681830119579453</v>
          </cell>
          <cell r="F200">
            <v>0.3615584367682646</v>
          </cell>
          <cell r="G200">
            <v>0.22404665041362387</v>
          </cell>
          <cell r="H200">
            <v>0.20756041567300923</v>
          </cell>
          <cell r="I200">
            <v>0.22279993954139493</v>
          </cell>
          <cell r="J200">
            <v>0.2307532684276849</v>
          </cell>
          <cell r="K200">
            <v>0.18842690302228038</v>
          </cell>
          <cell r="L200">
            <v>0.16246547503351697</v>
          </cell>
          <cell r="M200">
            <v>0.16700434778993539</v>
          </cell>
          <cell r="N200">
            <v>0.16985552448742527</v>
          </cell>
          <cell r="O200">
            <v>0.13873788463014913</v>
          </cell>
          <cell r="P200">
            <v>0.27854408287156268</v>
          </cell>
          <cell r="Q200">
            <v>6.8545345326866E-2</v>
          </cell>
          <cell r="R200">
            <v>0.11593804029185936</v>
          </cell>
          <cell r="S200">
            <v>9.2923782598125268E-2</v>
          </cell>
          <cell r="U200">
            <v>42</v>
          </cell>
        </row>
        <row r="201">
          <cell r="A201" t="str">
            <v>Maine</v>
          </cell>
          <cell r="B201">
            <v>0.89497272068955835</v>
          </cell>
          <cell r="C201">
            <v>0.6719186990651097</v>
          </cell>
          <cell r="D201">
            <v>0.61867596162563099</v>
          </cell>
          <cell r="E201">
            <v>0.61635565261732639</v>
          </cell>
          <cell r="F201">
            <v>0.63425173697201198</v>
          </cell>
          <cell r="G201">
            <v>0.58658662603633727</v>
          </cell>
          <cell r="H201">
            <v>0.56019036268292322</v>
          </cell>
          <cell r="I201">
            <v>0.56314582224822218</v>
          </cell>
          <cell r="J201">
            <v>0.63969138768484946</v>
          </cell>
          <cell r="K201">
            <v>0.51586108530791042</v>
          </cell>
          <cell r="L201">
            <v>0.4995938712957872</v>
          </cell>
          <cell r="M201">
            <v>0.54082558862382135</v>
          </cell>
          <cell r="N201">
            <v>0.55453857572791976</v>
          </cell>
          <cell r="O201">
            <v>0.54377989579346453</v>
          </cell>
          <cell r="P201">
            <v>0.62314782271520663</v>
          </cell>
          <cell r="Q201">
            <v>0.60550951652055207</v>
          </cell>
          <cell r="R201">
            <v>0.51933405977688551</v>
          </cell>
          <cell r="S201">
            <v>0.52927962304928344</v>
          </cell>
          <cell r="U201">
            <v>2</v>
          </cell>
        </row>
        <row r="202">
          <cell r="A202" t="str">
            <v>Maryland</v>
          </cell>
          <cell r="B202">
            <v>0.70214700157821597</v>
          </cell>
          <cell r="C202">
            <v>0.54991046815868827</v>
          </cell>
          <cell r="D202">
            <v>0.44683822798346384</v>
          </cell>
          <cell r="E202">
            <v>0.4843191158224186</v>
          </cell>
          <cell r="F202">
            <v>0.53589775057566302</v>
          </cell>
          <cell r="G202">
            <v>0.5307226091172067</v>
          </cell>
          <cell r="H202">
            <v>7.3308714710076009E-2</v>
          </cell>
          <cell r="I202">
            <v>0.28032081867642611</v>
          </cell>
          <cell r="J202">
            <v>0.33425210766591296</v>
          </cell>
          <cell r="K202">
            <v>0.27253696248671411</v>
          </cell>
          <cell r="L202">
            <v>0.22496020554143342</v>
          </cell>
          <cell r="M202">
            <v>0.25786047484721347</v>
          </cell>
          <cell r="N202">
            <v>0.19662671257958636</v>
          </cell>
          <cell r="O202">
            <v>0.20937811370627904</v>
          </cell>
          <cell r="P202">
            <v>0.1813777161457652</v>
          </cell>
          <cell r="Q202">
            <v>0.24871328519746666</v>
          </cell>
          <cell r="R202">
            <v>0.23825761405273307</v>
          </cell>
          <cell r="S202">
            <v>0.19576656747353624</v>
          </cell>
          <cell r="U202">
            <v>29</v>
          </cell>
        </row>
        <row r="203">
          <cell r="A203" t="str">
            <v>Massachusetts</v>
          </cell>
          <cell r="B203">
            <v>0.57693366556691617</v>
          </cell>
          <cell r="C203">
            <v>0.50828390088765896</v>
          </cell>
          <cell r="D203">
            <v>0.45856621589443153</v>
          </cell>
          <cell r="E203">
            <v>0.40472568443241813</v>
          </cell>
          <cell r="F203">
            <v>0.34926274727074863</v>
          </cell>
          <cell r="G203">
            <v>0.34523158577664859</v>
          </cell>
          <cell r="H203">
            <v>0.40781749881731105</v>
          </cell>
          <cell r="I203">
            <v>0.41603547861935974</v>
          </cell>
          <cell r="J203">
            <v>0.40127375643274893</v>
          </cell>
          <cell r="K203">
            <v>0.34376737613434777</v>
          </cell>
          <cell r="L203">
            <v>0.29342053882465752</v>
          </cell>
          <cell r="M203">
            <v>0.27862839372516363</v>
          </cell>
          <cell r="N203">
            <v>0.27193387222590565</v>
          </cell>
          <cell r="O203">
            <v>0.29023661250929789</v>
          </cell>
          <cell r="P203">
            <v>0.29061584382815608</v>
          </cell>
          <cell r="Q203">
            <v>0.30841829300871282</v>
          </cell>
          <cell r="R203">
            <v>0.29754167441139151</v>
          </cell>
          <cell r="S203">
            <v>0.26610905460912826</v>
          </cell>
          <cell r="U203">
            <v>13</v>
          </cell>
        </row>
        <row r="204">
          <cell r="A204" t="str">
            <v>Michigan</v>
          </cell>
          <cell r="B204">
            <v>0.62193401428051409</v>
          </cell>
          <cell r="C204">
            <v>0.45456004724029209</v>
          </cell>
          <cell r="D204">
            <v>0.33592615188670755</v>
          </cell>
          <cell r="E204">
            <v>0.28556196262808281</v>
          </cell>
          <cell r="F204">
            <v>0.25614256834650528</v>
          </cell>
          <cell r="G204">
            <v>0.25193796930142226</v>
          </cell>
          <cell r="H204">
            <v>0.31807782856845895</v>
          </cell>
          <cell r="I204">
            <v>0.30640902473588805</v>
          </cell>
          <cell r="J204">
            <v>0.30512899400113391</v>
          </cell>
          <cell r="K204">
            <v>0.30407872584766354</v>
          </cell>
          <cell r="L204">
            <v>0.28946600177385096</v>
          </cell>
          <cell r="M204">
            <v>0.24132041036073595</v>
          </cell>
          <cell r="N204">
            <v>0.21005816067720448</v>
          </cell>
          <cell r="O204">
            <v>0.30679927271776508</v>
          </cell>
          <cell r="P204">
            <v>0.12757824246818492</v>
          </cell>
          <cell r="Q204">
            <v>0.15977647800600533</v>
          </cell>
          <cell r="R204">
            <v>0.14450730929313421</v>
          </cell>
          <cell r="S204">
            <v>0.11982545163962285</v>
          </cell>
          <cell r="U204">
            <v>40</v>
          </cell>
        </row>
        <row r="205">
          <cell r="A205" t="str">
            <v>Minnesota</v>
          </cell>
          <cell r="B205">
            <v>0.8029353709248549</v>
          </cell>
          <cell r="C205">
            <v>0.69934045357038999</v>
          </cell>
          <cell r="D205">
            <v>0.47901284992564541</v>
          </cell>
          <cell r="E205">
            <v>0.46543579964829501</v>
          </cell>
          <cell r="F205">
            <v>0.38504001148202921</v>
          </cell>
          <cell r="G205">
            <v>0.36436504455290986</v>
          </cell>
          <cell r="H205">
            <v>0.3653770648880853</v>
          </cell>
          <cell r="I205">
            <v>0.38803156167238545</v>
          </cell>
          <cell r="J205">
            <v>0.33097794641333139</v>
          </cell>
          <cell r="K205">
            <v>0.268019737750402</v>
          </cell>
          <cell r="L205">
            <v>0.24118891614006083</v>
          </cell>
          <cell r="M205">
            <v>0.14920158263194838</v>
          </cell>
          <cell r="N205">
            <v>0.17033832849576194</v>
          </cell>
          <cell r="O205">
            <v>0.18163030612997574</v>
          </cell>
          <cell r="P205">
            <v>0.1964690011323805</v>
          </cell>
          <cell r="Q205">
            <v>0.17110050810116015</v>
          </cell>
          <cell r="R205">
            <v>0.21533975399838848</v>
          </cell>
          <cell r="S205">
            <v>0.15603942633507706</v>
          </cell>
          <cell r="U205">
            <v>34</v>
          </cell>
        </row>
        <row r="206">
          <cell r="A206" t="str">
            <v>Mississippi</v>
          </cell>
          <cell r="B206">
            <v>0.6406734629214903</v>
          </cell>
          <cell r="C206">
            <v>0.50977382262324034</v>
          </cell>
          <cell r="D206">
            <v>0.34686275879371281</v>
          </cell>
          <cell r="E206">
            <v>0.20080146870214485</v>
          </cell>
          <cell r="F206">
            <v>0.1933882994206855</v>
          </cell>
          <cell r="G206">
            <v>0.21719859451051449</v>
          </cell>
          <cell r="H206">
            <v>0.26148095995774223</v>
          </cell>
          <cell r="I206">
            <v>0.27817854330726571</v>
          </cell>
          <cell r="J206">
            <v>0.2483620847966346</v>
          </cell>
          <cell r="K206">
            <v>0.21852122621388839</v>
          </cell>
          <cell r="L206">
            <v>0.18445986688710864</v>
          </cell>
          <cell r="M206">
            <v>0.15454664037352092</v>
          </cell>
          <cell r="N206">
            <v>0.14619941356684898</v>
          </cell>
          <cell r="O206">
            <v>0.14775648244199041</v>
          </cell>
          <cell r="P206">
            <v>0.14442516664892674</v>
          </cell>
          <cell r="Q206">
            <v>0.17871749208775894</v>
          </cell>
          <cell r="R206">
            <v>0.15724235136606352</v>
          </cell>
          <cell r="S206">
            <v>0.14503746934089112</v>
          </cell>
          <cell r="U206">
            <v>35</v>
          </cell>
        </row>
        <row r="207">
          <cell r="A207" t="str">
            <v>Missouri</v>
          </cell>
          <cell r="B207">
            <v>0.66053392967970026</v>
          </cell>
          <cell r="C207">
            <v>0.53679369846242053</v>
          </cell>
          <cell r="D207">
            <v>0.433535400908376</v>
          </cell>
          <cell r="E207">
            <v>0.382869537902086</v>
          </cell>
          <cell r="F207">
            <v>0.39926973760963053</v>
          </cell>
          <cell r="G207">
            <v>0.40952787392079071</v>
          </cell>
          <cell r="H207">
            <v>0.37722295936781403</v>
          </cell>
          <cell r="I207">
            <v>0.39716152644533614</v>
          </cell>
          <cell r="J207">
            <v>0.35905123900546732</v>
          </cell>
          <cell r="K207">
            <v>0.33197714800856692</v>
          </cell>
          <cell r="L207">
            <v>0.29902521344209598</v>
          </cell>
          <cell r="M207">
            <v>0.30165469327841454</v>
          </cell>
          <cell r="N207">
            <v>0.29088933858361699</v>
          </cell>
          <cell r="O207">
            <v>0.24470723022529403</v>
          </cell>
          <cell r="P207">
            <v>0.24813133385421252</v>
          </cell>
          <cell r="Q207">
            <v>0.22252828458770799</v>
          </cell>
          <cell r="R207">
            <v>0.25133268908245388</v>
          </cell>
          <cell r="S207">
            <v>0.21202241458789001</v>
          </cell>
          <cell r="U207">
            <v>24</v>
          </cell>
        </row>
        <row r="208">
          <cell r="A208" t="str">
            <v>Montana</v>
          </cell>
          <cell r="B208">
            <v>0.6763611068573645</v>
          </cell>
          <cell r="C208">
            <v>0.67568530621210288</v>
          </cell>
          <cell r="D208">
            <v>0.40169889776467105</v>
          </cell>
          <cell r="E208">
            <v>0.38217352721674536</v>
          </cell>
          <cell r="F208">
            <v>0.40719636166561474</v>
          </cell>
          <cell r="G208">
            <v>0.42354404191891143</v>
          </cell>
          <cell r="H208">
            <v>0.44789238107725948</v>
          </cell>
          <cell r="I208">
            <v>0.43763704804269227</v>
          </cell>
          <cell r="J208">
            <v>0.41616136866049619</v>
          </cell>
          <cell r="K208">
            <v>0.3313523150520068</v>
          </cell>
          <cell r="L208">
            <v>0.28773655886989385</v>
          </cell>
          <cell r="M208">
            <v>0.29144586224163821</v>
          </cell>
          <cell r="N208">
            <v>0.31821968054583583</v>
          </cell>
          <cell r="O208">
            <v>0.32323734044256724</v>
          </cell>
          <cell r="P208">
            <v>0.30283891089764775</v>
          </cell>
          <cell r="Q208">
            <v>0.27631452657047645</v>
          </cell>
          <cell r="R208">
            <v>0.28598605889419165</v>
          </cell>
          <cell r="S208">
            <v>0.29935700912234453</v>
          </cell>
          <cell r="U208">
            <v>12</v>
          </cell>
        </row>
        <row r="209">
          <cell r="A209" t="str">
            <v>Nebraska</v>
          </cell>
          <cell r="B209">
            <v>0.6621744211200743</v>
          </cell>
          <cell r="C209">
            <v>0.60649077161631881</v>
          </cell>
          <cell r="D209">
            <v>0.60931854603861468</v>
          </cell>
          <cell r="E209">
            <v>0.46666243761397347</v>
          </cell>
          <cell r="F209">
            <v>0.54848974564768138</v>
          </cell>
          <cell r="G209">
            <v>0.57980682566387576</v>
          </cell>
          <cell r="H209">
            <v>0.66690495140635109</v>
          </cell>
          <cell r="I209">
            <v>0.65738595765576713</v>
          </cell>
          <cell r="J209">
            <v>0.61980282054708935</v>
          </cell>
          <cell r="K209">
            <v>0.62400267144742427</v>
          </cell>
          <cell r="L209">
            <v>0.34646642362771879</v>
          </cell>
          <cell r="M209">
            <v>0.21232453881666163</v>
          </cell>
          <cell r="N209">
            <v>0.24960056674089759</v>
          </cell>
          <cell r="O209">
            <v>0.27125182971143991</v>
          </cell>
          <cell r="P209">
            <v>0.22152813134195279</v>
          </cell>
          <cell r="Q209">
            <v>0.23045831553765445</v>
          </cell>
          <cell r="R209">
            <v>0.22258114144054561</v>
          </cell>
          <cell r="S209">
            <v>0.20125645096699465</v>
          </cell>
          <cell r="U209">
            <v>26</v>
          </cell>
        </row>
        <row r="210">
          <cell r="A210" t="str">
            <v>Nevada</v>
          </cell>
          <cell r="B210">
            <v>0.605100576501028</v>
          </cell>
          <cell r="C210">
            <v>0.49019599023384508</v>
          </cell>
          <cell r="D210">
            <v>0.41449310277495816</v>
          </cell>
          <cell r="E210">
            <v>0.40023075197697411</v>
          </cell>
          <cell r="F210">
            <v>0.4039637335736862</v>
          </cell>
          <cell r="G210">
            <v>0.53110502624189071</v>
          </cell>
          <cell r="H210">
            <v>0.55767253258151528</v>
          </cell>
          <cell r="I210">
            <v>0.46854806537325083</v>
          </cell>
          <cell r="J210">
            <v>0.46553432153477758</v>
          </cell>
          <cell r="K210">
            <v>0.48726176480264394</v>
          </cell>
          <cell r="L210">
            <v>0.48596773384735165</v>
          </cell>
          <cell r="M210">
            <v>0.27823054706245681</v>
          </cell>
          <cell r="N210">
            <v>0.361108296602483</v>
          </cell>
          <cell r="O210">
            <v>0.38158923681875589</v>
          </cell>
          <cell r="P210">
            <v>0.37931299520442974</v>
          </cell>
          <cell r="Q210">
            <v>0.44164486423205118</v>
          </cell>
          <cell r="R210">
            <v>0.48246259127387475</v>
          </cell>
          <cell r="S210">
            <v>0.50886134539925054</v>
          </cell>
          <cell r="U210">
            <v>4</v>
          </cell>
        </row>
        <row r="211">
          <cell r="A211" t="str">
            <v>New Hampshire</v>
          </cell>
          <cell r="B211">
            <v>0.63400545072916215</v>
          </cell>
          <cell r="C211">
            <v>0.58585674315320468</v>
          </cell>
          <cell r="D211">
            <v>0.61262692234455862</v>
          </cell>
          <cell r="E211">
            <v>0.43778896886253932</v>
          </cell>
          <cell r="F211">
            <v>0.4230874989139024</v>
          </cell>
          <cell r="G211">
            <v>0.40365734054348262</v>
          </cell>
          <cell r="H211">
            <v>0.50876691101754856</v>
          </cell>
          <cell r="I211">
            <v>0.57125834594085778</v>
          </cell>
          <cell r="J211">
            <v>0.48912137852955095</v>
          </cell>
          <cell r="K211">
            <v>0.46196971025604905</v>
          </cell>
          <cell r="L211">
            <v>0.2954491803969474</v>
          </cell>
          <cell r="M211">
            <v>0.25744900789415576</v>
          </cell>
          <cell r="N211">
            <v>0.38503535693034707</v>
          </cell>
          <cell r="O211">
            <v>0.41487802640214472</v>
          </cell>
          <cell r="P211">
            <v>0.45061336119518053</v>
          </cell>
          <cell r="Q211">
            <v>0.38699749925594346</v>
          </cell>
          <cell r="R211">
            <v>0.3271613132811983</v>
          </cell>
          <cell r="S211">
            <v>0.35062847677548487</v>
          </cell>
          <cell r="U211">
            <v>8</v>
          </cell>
        </row>
        <row r="212">
          <cell r="A212" t="str">
            <v>New Jersey</v>
          </cell>
          <cell r="B212">
            <v>0.56882131760878563</v>
          </cell>
          <cell r="C212">
            <v>0.50666556299483201</v>
          </cell>
          <cell r="D212">
            <v>0.48184393300965206</v>
          </cell>
          <cell r="E212">
            <v>0.5025785635130402</v>
          </cell>
          <cell r="F212">
            <v>0.33388513705462725</v>
          </cell>
          <cell r="G212">
            <v>0.19521425990197924</v>
          </cell>
          <cell r="H212">
            <v>0.25135953685381734</v>
          </cell>
          <cell r="I212">
            <v>0.28416701574357556</v>
          </cell>
          <cell r="J212">
            <v>0.43691947911287787</v>
          </cell>
          <cell r="K212">
            <v>0.24177692971625114</v>
          </cell>
          <cell r="L212">
            <v>0.24748757080759817</v>
          </cell>
          <cell r="M212">
            <v>0.19104316230614388</v>
          </cell>
          <cell r="N212">
            <v>0.15049098930888813</v>
          </cell>
          <cell r="O212">
            <v>0.17290741676362867</v>
          </cell>
          <cell r="P212">
            <v>0.18436980296530955</v>
          </cell>
          <cell r="Q212">
            <v>0.18955596662930918</v>
          </cell>
          <cell r="R212">
            <v>0.23478158236460853</v>
          </cell>
          <cell r="S212">
            <v>0.16896408537550564</v>
          </cell>
          <cell r="U212">
            <v>31</v>
          </cell>
        </row>
        <row r="213">
          <cell r="A213" t="str">
            <v>New Mexico</v>
          </cell>
          <cell r="B213">
            <v>0.78018503271806094</v>
          </cell>
          <cell r="C213">
            <v>0.81264924305288255</v>
          </cell>
          <cell r="D213">
            <v>0.76925050969538067</v>
          </cell>
          <cell r="E213">
            <v>0.66892015792457815</v>
          </cell>
          <cell r="F213">
            <v>0.57487657880987486</v>
          </cell>
          <cell r="G213">
            <v>0.53183878425439779</v>
          </cell>
          <cell r="H213">
            <v>0.50309654410095705</v>
          </cell>
          <cell r="I213">
            <v>0.43724892471874566</v>
          </cell>
          <cell r="J213">
            <v>0.47025859802096043</v>
          </cell>
          <cell r="K213">
            <v>0.51666220943936136</v>
          </cell>
          <cell r="L213">
            <v>0.46038264048590444</v>
          </cell>
          <cell r="M213">
            <v>0.3417187041795019</v>
          </cell>
          <cell r="N213">
            <v>0.29911840593207062</v>
          </cell>
          <cell r="O213">
            <v>0.35714210174693928</v>
          </cell>
          <cell r="P213">
            <v>0.37317400333016715</v>
          </cell>
          <cell r="Q213">
            <v>0.31004828320997935</v>
          </cell>
          <cell r="R213">
            <v>0.2485545473211668</v>
          </cell>
          <cell r="S213">
            <v>0.2195828041296623</v>
          </cell>
          <cell r="U213">
            <v>22</v>
          </cell>
        </row>
        <row r="214">
          <cell r="A214" t="str">
            <v>New York</v>
          </cell>
          <cell r="B214">
            <v>0.65823319828785398</v>
          </cell>
          <cell r="C214">
            <v>0.61976541057965451</v>
          </cell>
          <cell r="D214">
            <v>0.54518364898679061</v>
          </cell>
          <cell r="E214">
            <v>0.3706767621308461</v>
          </cell>
          <cell r="F214">
            <v>0.36611457724625546</v>
          </cell>
          <cell r="G214">
            <v>0.32626491168333693</v>
          </cell>
          <cell r="H214">
            <v>0.33806121772897174</v>
          </cell>
          <cell r="I214">
            <v>0.33556949110487783</v>
          </cell>
          <cell r="J214">
            <v>0.39401704621728806</v>
          </cell>
          <cell r="K214">
            <v>0.33049826395267073</v>
          </cell>
          <cell r="L214">
            <v>0.30170058984485765</v>
          </cell>
          <cell r="M214">
            <v>0.2903070594459774</v>
          </cell>
          <cell r="N214">
            <v>0.25547384011789059</v>
          </cell>
          <cell r="O214">
            <v>0.28571049317551445</v>
          </cell>
          <cell r="P214">
            <v>0.25717822275613977</v>
          </cell>
          <cell r="Q214">
            <v>0.27243013509317088</v>
          </cell>
          <cell r="R214">
            <v>0.28624548704447272</v>
          </cell>
          <cell r="S214">
            <v>0.30500429278738256</v>
          </cell>
          <cell r="U214">
            <v>10</v>
          </cell>
        </row>
        <row r="215">
          <cell r="A215" t="str">
            <v>North Carolina</v>
          </cell>
          <cell r="B215">
            <v>0.67171094243334128</v>
          </cell>
          <cell r="C215">
            <v>0.45870355871126034</v>
          </cell>
          <cell r="D215">
            <v>0.37583051338356666</v>
          </cell>
          <cell r="E215">
            <v>0.26478216216355022</v>
          </cell>
          <cell r="F215">
            <v>0.24367077595821743</v>
          </cell>
          <cell r="G215">
            <v>0.25058026806152711</v>
          </cell>
          <cell r="H215">
            <v>0.24889010531851757</v>
          </cell>
          <cell r="I215">
            <v>0.22551541671506814</v>
          </cell>
          <cell r="J215">
            <v>0.20090556491474085</v>
          </cell>
          <cell r="K215">
            <v>0.28874917703592129</v>
          </cell>
          <cell r="L215">
            <v>0.15639062965250425</v>
          </cell>
          <cell r="M215">
            <v>0.14829811878865815</v>
          </cell>
          <cell r="N215">
            <v>0.12129790337430069</v>
          </cell>
          <cell r="O215">
            <v>0.11402920904461543</v>
          </cell>
          <cell r="P215">
            <v>8.0528418982142719E-2</v>
          </cell>
          <cell r="Q215">
            <v>0.10304228189730422</v>
          </cell>
          <cell r="R215">
            <v>9.4834380850044003E-2</v>
          </cell>
          <cell r="S215">
            <v>8.8732608594938908E-2</v>
          </cell>
          <cell r="U215">
            <v>45</v>
          </cell>
        </row>
        <row r="216">
          <cell r="A216" t="str">
            <v>North Dakota</v>
          </cell>
          <cell r="B216">
            <v>4.0741829503296211E-2</v>
          </cell>
          <cell r="C216">
            <v>0.62039315445561227</v>
          </cell>
          <cell r="D216">
            <v>0.66698205403723387</v>
          </cell>
          <cell r="E216">
            <v>0.35670749509986943</v>
          </cell>
          <cell r="F216">
            <v>0.35060861211163941</v>
          </cell>
          <cell r="G216">
            <v>0.30408354848491415</v>
          </cell>
          <cell r="H216">
            <v>0.42666212797080116</v>
          </cell>
          <cell r="I216">
            <v>0.36101574335481618</v>
          </cell>
          <cell r="J216">
            <v>0.33231874532031092</v>
          </cell>
          <cell r="K216">
            <v>0.33071647259986392</v>
          </cell>
          <cell r="L216">
            <v>0.22956230213970236</v>
          </cell>
          <cell r="M216">
            <v>0.20447980017361642</v>
          </cell>
          <cell r="N216">
            <v>0.23516214117763667</v>
          </cell>
          <cell r="O216">
            <v>0.20296525721811709</v>
          </cell>
          <cell r="P216">
            <v>0.19599144466997964</v>
          </cell>
          <cell r="Q216">
            <v>0.15733681833311139</v>
          </cell>
          <cell r="R216">
            <v>0.15011231272773518</v>
          </cell>
          <cell r="S216">
            <v>0.12462235084697841</v>
          </cell>
          <cell r="U216">
            <v>39</v>
          </cell>
        </row>
        <row r="217">
          <cell r="A217" t="str">
            <v>Ohio</v>
          </cell>
          <cell r="B217">
            <v>0.7781976066253582</v>
          </cell>
          <cell r="C217">
            <v>0.61662214671402715</v>
          </cell>
          <cell r="D217">
            <v>0.43455395069236119</v>
          </cell>
          <cell r="E217">
            <v>0.32140878947484386</v>
          </cell>
          <cell r="F217">
            <v>0.24574888938349876</v>
          </cell>
          <cell r="G217">
            <v>0.30011656571309764</v>
          </cell>
          <cell r="H217">
            <v>0.28106503448301162</v>
          </cell>
          <cell r="I217">
            <v>0.35231658044901348</v>
          </cell>
          <cell r="J217">
            <v>0.2972389587372275</v>
          </cell>
          <cell r="K217">
            <v>0.27713164687999609</v>
          </cell>
          <cell r="L217">
            <v>0.22424366515969893</v>
          </cell>
          <cell r="M217">
            <v>0.19713657937669227</v>
          </cell>
          <cell r="N217">
            <v>0.31489529038366437</v>
          </cell>
          <cell r="O217">
            <v>0.3560312430671651</v>
          </cell>
          <cell r="P217">
            <v>0.3576023239088793</v>
          </cell>
          <cell r="Q217">
            <v>0.33386407758407766</v>
          </cell>
          <cell r="R217">
            <v>0.30117818302190352</v>
          </cell>
          <cell r="S217">
            <v>0.25113517721596151</v>
          </cell>
          <cell r="U217">
            <v>15</v>
          </cell>
        </row>
        <row r="218">
          <cell r="A218" t="str">
            <v>Oklahoma</v>
          </cell>
          <cell r="B218">
            <v>0.62301844489376623</v>
          </cell>
          <cell r="C218">
            <v>0.44999785246867346</v>
          </cell>
          <cell r="D218">
            <v>0.2189310896724663</v>
          </cell>
          <cell r="E218">
            <v>0.44801447775167608</v>
          </cell>
          <cell r="F218">
            <v>0.31034864808553647</v>
          </cell>
          <cell r="G218">
            <v>0.2334914706075443</v>
          </cell>
          <cell r="H218">
            <v>0.23435585571693085</v>
          </cell>
          <cell r="I218">
            <v>0.17798248272581699</v>
          </cell>
          <cell r="J218">
            <v>0.15055634133805115</v>
          </cell>
          <cell r="K218">
            <v>0.14164964809302713</v>
          </cell>
          <cell r="L218">
            <v>0.13316198941370491</v>
          </cell>
          <cell r="M218">
            <v>9.4262132006456584E-2</v>
          </cell>
          <cell r="N218">
            <v>8.3997599624254751E-2</v>
          </cell>
          <cell r="O218">
            <v>0.10983296572694337</v>
          </cell>
          <cell r="P218">
            <v>0.10013931524317643</v>
          </cell>
          <cell r="Q218">
            <v>0.11324850068006365</v>
          </cell>
          <cell r="R218">
            <v>9.9726609357410262E-2</v>
          </cell>
          <cell r="S218">
            <v>9.2842792076796327E-2</v>
          </cell>
          <cell r="U218">
            <v>43</v>
          </cell>
        </row>
        <row r="219">
          <cell r="A219" t="str">
            <v>Oregon</v>
          </cell>
          <cell r="B219">
            <v>0.53721581106732363</v>
          </cell>
          <cell r="C219">
            <v>0.47951280937391044</v>
          </cell>
          <cell r="D219">
            <v>0.60097507058337452</v>
          </cell>
          <cell r="E219">
            <v>0.20023133149956243</v>
          </cell>
          <cell r="F219">
            <v>0.24996171388984981</v>
          </cell>
          <cell r="G219">
            <v>0.26613831681361</v>
          </cell>
          <cell r="H219">
            <v>0.36446860900072342</v>
          </cell>
          <cell r="I219">
            <v>0.34956852566317598</v>
          </cell>
          <cell r="J219">
            <v>0.39111504667251817</v>
          </cell>
          <cell r="K219">
            <v>0.35250687883144838</v>
          </cell>
          <cell r="L219">
            <v>0.32570802548944394</v>
          </cell>
          <cell r="M219">
            <v>0.29667381502970863</v>
          </cell>
          <cell r="N219">
            <v>0.36745716029311148</v>
          </cell>
          <cell r="O219">
            <v>0.51072545155457261</v>
          </cell>
          <cell r="P219">
            <v>0.47451273991495019</v>
          </cell>
          <cell r="Q219">
            <v>0.44130049441901736</v>
          </cell>
          <cell r="R219">
            <v>0.43758288154570091</v>
          </cell>
          <cell r="S219">
            <v>0.41085759246210973</v>
          </cell>
          <cell r="U219">
            <v>7</v>
          </cell>
        </row>
        <row r="220">
          <cell r="A220" t="str">
            <v>Pennsylvania</v>
          </cell>
          <cell r="B220">
            <v>0.71705160045506056</v>
          </cell>
          <cell r="C220">
            <v>0.5001436527834604</v>
          </cell>
          <cell r="D220">
            <v>0.35438887261470525</v>
          </cell>
          <cell r="E220">
            <v>0.3956205063635726</v>
          </cell>
          <cell r="F220">
            <v>0.29698424500868381</v>
          </cell>
          <cell r="G220">
            <v>0.29999218737695849</v>
          </cell>
          <cell r="H220">
            <v>0.25611523000590042</v>
          </cell>
          <cell r="I220">
            <v>0.28357176130492806</v>
          </cell>
          <cell r="J220">
            <v>0.30463067415135603</v>
          </cell>
          <cell r="K220">
            <v>0.35663791577944215</v>
          </cell>
          <cell r="L220">
            <v>0.22441177744991772</v>
          </cell>
          <cell r="M220">
            <v>0.1925007551527724</v>
          </cell>
          <cell r="N220">
            <v>0.1737866113483057</v>
          </cell>
          <cell r="O220">
            <v>0.17330002033588859</v>
          </cell>
          <cell r="P220">
            <v>0.16660862756452405</v>
          </cell>
          <cell r="Q220">
            <v>0.27021566851488105</v>
          </cell>
          <cell r="R220">
            <v>0.26036257211234592</v>
          </cell>
          <cell r="S220">
            <v>0.24196974204910596</v>
          </cell>
          <cell r="U220">
            <v>17</v>
          </cell>
        </row>
        <row r="221">
          <cell r="A221" t="str">
            <v>Rhode Island</v>
          </cell>
          <cell r="B221">
            <v>0.77821072980070571</v>
          </cell>
          <cell r="C221">
            <v>0.71789715197307058</v>
          </cell>
          <cell r="D221">
            <v>0.64053676890994171</v>
          </cell>
          <cell r="E221">
            <v>0.58477732462375931</v>
          </cell>
          <cell r="F221">
            <v>0.54199624171965155</v>
          </cell>
          <cell r="G221">
            <v>0.50914695174964897</v>
          </cell>
          <cell r="H221">
            <v>0.48272494551105816</v>
          </cell>
          <cell r="I221">
            <v>0.46602250626247627</v>
          </cell>
          <cell r="J221">
            <v>0.40520529101923497</v>
          </cell>
          <cell r="K221">
            <v>0.38612269382455522</v>
          </cell>
          <cell r="L221">
            <v>0.33681377845641408</v>
          </cell>
          <cell r="M221">
            <v>0.31862097134558398</v>
          </cell>
          <cell r="N221">
            <v>0.35991177260578211</v>
          </cell>
          <cell r="O221">
            <v>0.2452888648595373</v>
          </cell>
          <cell r="P221">
            <v>0.22403199254226067</v>
          </cell>
          <cell r="Q221">
            <v>0.22731698667431305</v>
          </cell>
          <cell r="R221">
            <v>0.22730321946820872</v>
          </cell>
          <cell r="S221">
            <v>0.13229423358413686</v>
          </cell>
          <cell r="U221">
            <v>38</v>
          </cell>
        </row>
        <row r="222">
          <cell r="A222" t="str">
            <v>South Carolina</v>
          </cell>
          <cell r="B222">
            <v>0.49492122133982813</v>
          </cell>
          <cell r="C222">
            <v>0.45616608570101214</v>
          </cell>
          <cell r="D222">
            <v>0.30658716265890096</v>
          </cell>
          <cell r="E222">
            <v>0.34244484338647835</v>
          </cell>
          <cell r="F222">
            <v>0.235131675395161</v>
          </cell>
          <cell r="G222">
            <v>0.24314531546069318</v>
          </cell>
          <cell r="H222">
            <v>0.31416029583135407</v>
          </cell>
          <cell r="I222">
            <v>0.28164460398304697</v>
          </cell>
          <cell r="J222">
            <v>0.29231370027177811</v>
          </cell>
          <cell r="K222">
            <v>0.24815422704621598</v>
          </cell>
          <cell r="L222">
            <v>0.20431843221182147</v>
          </cell>
          <cell r="M222">
            <v>0.19746904021514916</v>
          </cell>
          <cell r="N222">
            <v>0.21323615169999222</v>
          </cell>
          <cell r="O222">
            <v>0.25424728126305363</v>
          </cell>
          <cell r="P222">
            <v>0.15740106878186189</v>
          </cell>
          <cell r="Q222">
            <v>0.21164936147431904</v>
          </cell>
          <cell r="R222">
            <v>0.15118518477110024</v>
          </cell>
          <cell r="S222">
            <v>8.0510333027220757E-2</v>
          </cell>
          <cell r="U222">
            <v>48</v>
          </cell>
        </row>
        <row r="223">
          <cell r="A223" t="str">
            <v>South Dakota</v>
          </cell>
          <cell r="B223">
            <v>0.60955872544262479</v>
          </cell>
          <cell r="C223">
            <v>0.53340831223929586</v>
          </cell>
          <cell r="D223">
            <v>0.4135949758777806</v>
          </cell>
          <cell r="E223">
            <v>0.36468014366956641</v>
          </cell>
          <cell r="F223">
            <v>0.35553184658402243</v>
          </cell>
          <cell r="G223">
            <v>0.4064659662535684</v>
          </cell>
          <cell r="H223">
            <v>0.36502361446592696</v>
          </cell>
          <cell r="I223">
            <v>0.36083636770373789</v>
          </cell>
          <cell r="J223">
            <v>0.35757618182903933</v>
          </cell>
          <cell r="K223">
            <v>0.39176512039049194</v>
          </cell>
          <cell r="L223">
            <v>0.40813933928819962</v>
          </cell>
          <cell r="M223">
            <v>0.41679373181354618</v>
          </cell>
          <cell r="N223">
            <v>0.48944449581233718</v>
          </cell>
          <cell r="O223">
            <v>0.42063027235164502</v>
          </cell>
          <cell r="P223">
            <v>0.45282533085252591</v>
          </cell>
          <cell r="Q223">
            <v>0.48053122617207467</v>
          </cell>
          <cell r="R223">
            <v>0.45695396780846775</v>
          </cell>
          <cell r="S223">
            <v>0.61222944258849477</v>
          </cell>
          <cell r="U223">
            <v>1</v>
          </cell>
        </row>
        <row r="224">
          <cell r="A224" t="str">
            <v>Tennessee</v>
          </cell>
          <cell r="B224">
            <v>0.52157555081711637</v>
          </cell>
          <cell r="C224">
            <v>0.64061001578632881</v>
          </cell>
          <cell r="D224">
            <v>0.50388293917156057</v>
          </cell>
          <cell r="E224">
            <v>0.40569307830421908</v>
          </cell>
          <cell r="F224">
            <v>0.34607446326466978</v>
          </cell>
          <cell r="G224">
            <v>0.36160521237644405</v>
          </cell>
          <cell r="H224">
            <v>0.4174148605326749</v>
          </cell>
          <cell r="I224">
            <v>0.41224641816847651</v>
          </cell>
          <cell r="J224">
            <v>0.40277212229876341</v>
          </cell>
          <cell r="K224">
            <v>0.31393856064988102</v>
          </cell>
          <cell r="L224">
            <v>0.27276701491237415</v>
          </cell>
          <cell r="M224">
            <v>0.26801205726781846</v>
          </cell>
          <cell r="N224">
            <v>0.31492148660858427</v>
          </cell>
          <cell r="O224">
            <v>0.33297940456289116</v>
          </cell>
          <cell r="P224">
            <v>0.3107502948075721</v>
          </cell>
          <cell r="Q224">
            <v>0.31800993919567117</v>
          </cell>
          <cell r="R224">
            <v>0.3401385981324544</v>
          </cell>
          <cell r="S224">
            <v>0.3047845735470846</v>
          </cell>
          <cell r="U224">
            <v>11</v>
          </cell>
        </row>
        <row r="225">
          <cell r="A225" t="str">
            <v>Texas</v>
          </cell>
          <cell r="B225">
            <v>0.59051177222975415</v>
          </cell>
          <cell r="C225">
            <v>0.48906927668515027</v>
          </cell>
          <cell r="D225">
            <v>0.27704056503407548</v>
          </cell>
          <cell r="E225">
            <v>0.3219194217238272</v>
          </cell>
          <cell r="F225">
            <v>0.31488112767374232</v>
          </cell>
          <cell r="G225">
            <v>0.26181130711407113</v>
          </cell>
          <cell r="H225">
            <v>0.34534682807962502</v>
          </cell>
          <cell r="I225">
            <v>0.27744074585916073</v>
          </cell>
          <cell r="J225">
            <v>0.19868417369893693</v>
          </cell>
          <cell r="K225">
            <v>0.18226121205358553</v>
          </cell>
          <cell r="L225">
            <v>0.13365785831436419</v>
          </cell>
          <cell r="M225">
            <v>0.1150912218404556</v>
          </cell>
          <cell r="N225">
            <v>0.10136828335078657</v>
          </cell>
          <cell r="O225">
            <v>0.11469637883569171</v>
          </cell>
          <cell r="P225">
            <v>0.12392861396103877</v>
          </cell>
          <cell r="Q225">
            <v>0.10123526423107621</v>
          </cell>
          <cell r="R225">
            <v>8.8221645148178915E-2</v>
          </cell>
          <cell r="S225">
            <v>7.2477326710580436E-2</v>
          </cell>
          <cell r="U225">
            <v>50</v>
          </cell>
        </row>
        <row r="226">
          <cell r="A226" t="str">
            <v>Utah</v>
          </cell>
          <cell r="B226">
            <v>0.58807185169724019</v>
          </cell>
          <cell r="C226">
            <v>0.5384857642346218</v>
          </cell>
          <cell r="D226">
            <v>0.46495236752422181</v>
          </cell>
          <cell r="E226">
            <v>0.3764942148664438</v>
          </cell>
          <cell r="F226">
            <v>0.46365182921715337</v>
          </cell>
          <cell r="G226">
            <v>0.35342863284412984</v>
          </cell>
          <cell r="H226">
            <v>0.30377612826504286</v>
          </cell>
          <cell r="I226">
            <v>0.39450004602620459</v>
          </cell>
          <cell r="J226">
            <v>0.40759136054951484</v>
          </cell>
          <cell r="K226">
            <v>0.36522813550493372</v>
          </cell>
          <cell r="L226">
            <v>0.27025089011028475</v>
          </cell>
          <cell r="M226">
            <v>0.26731897597747994</v>
          </cell>
          <cell r="N226">
            <v>0.24183594870343433</v>
          </cell>
          <cell r="O226">
            <v>0.26624722544372403</v>
          </cell>
          <cell r="P226">
            <v>0.26437130516312995</v>
          </cell>
          <cell r="Q226">
            <v>0.25559624544136988</v>
          </cell>
          <cell r="R226">
            <v>0.29907327633365643</v>
          </cell>
          <cell r="S226">
            <v>0.2616505699134643</v>
          </cell>
          <cell r="U226">
            <v>14</v>
          </cell>
        </row>
        <row r="227">
          <cell r="A227" t="str">
            <v>Vermont</v>
          </cell>
          <cell r="B227">
            <v>0.54877833098093975</v>
          </cell>
          <cell r="C227">
            <v>1.0577890338300144</v>
          </cell>
          <cell r="D227">
            <v>0.67685433177909138</v>
          </cell>
          <cell r="E227">
            <v>0.52327957251109392</v>
          </cell>
          <cell r="F227">
            <v>0.48406529635398088</v>
          </cell>
          <cell r="G227">
            <v>0.46865711818959316</v>
          </cell>
          <cell r="H227">
            <v>0.42744312176690213</v>
          </cell>
          <cell r="I227">
            <v>0.42845766166209925</v>
          </cell>
          <cell r="J227">
            <v>0.44292321771064641</v>
          </cell>
          <cell r="K227">
            <v>0.44311373040882174</v>
          </cell>
          <cell r="L227">
            <v>0.36797726062994274</v>
          </cell>
          <cell r="M227">
            <v>0.3026429869542232</v>
          </cell>
          <cell r="N227">
            <v>0.19537832503578337</v>
          </cell>
          <cell r="O227">
            <v>0.18191202216783506</v>
          </cell>
          <cell r="P227">
            <v>0.18634932469497401</v>
          </cell>
          <cell r="Q227">
            <v>0.22305623862791946</v>
          </cell>
          <cell r="R227">
            <v>0.21668003648366216</v>
          </cell>
          <cell r="S227">
            <v>0.1999473124342277</v>
          </cell>
          <cell r="U227">
            <v>28</v>
          </cell>
        </row>
        <row r="228">
          <cell r="A228" t="str">
            <v>Virginia</v>
          </cell>
          <cell r="B228">
            <v>0.58688531843382208</v>
          </cell>
          <cell r="C228">
            <v>0.38855630352901249</v>
          </cell>
          <cell r="D228">
            <v>0.45905681434521461</v>
          </cell>
          <cell r="E228">
            <v>0.40382096863840505</v>
          </cell>
          <cell r="F228">
            <v>0.34419291985967199</v>
          </cell>
          <cell r="G228">
            <v>0.32692648357890136</v>
          </cell>
          <cell r="H228">
            <v>0.4590250878603393</v>
          </cell>
          <cell r="I228">
            <v>0.35940805704884099</v>
          </cell>
          <cell r="J228">
            <v>0.46462480920122512</v>
          </cell>
          <cell r="K228">
            <v>0.43996168642036054</v>
          </cell>
          <cell r="L228">
            <v>0.31156518989653981</v>
          </cell>
          <cell r="M228">
            <v>0.30569822982981187</v>
          </cell>
          <cell r="N228">
            <v>0.26200093302627592</v>
          </cell>
          <cell r="O228">
            <v>0.38459993742073922</v>
          </cell>
          <cell r="P228">
            <v>0.38037651934541417</v>
          </cell>
          <cell r="Q228">
            <v>0.33928907071868042</v>
          </cell>
          <cell r="R228">
            <v>0.35775728870595308</v>
          </cell>
          <cell r="S228">
            <v>0.34373536045234165</v>
          </cell>
          <cell r="U228">
            <v>9</v>
          </cell>
        </row>
        <row r="229">
          <cell r="A229" t="str">
            <v>Washington</v>
          </cell>
          <cell r="B229">
            <v>0.83753739301029984</v>
          </cell>
          <cell r="C229">
            <v>0.67992224674320523</v>
          </cell>
          <cell r="D229">
            <v>0.51905392923090354</v>
          </cell>
          <cell r="E229">
            <v>0.47426805720130344</v>
          </cell>
          <cell r="F229">
            <v>0.37106178338351148</v>
          </cell>
          <cell r="G229">
            <v>0.39367942321353383</v>
          </cell>
          <cell r="H229">
            <v>0.39061785682739519</v>
          </cell>
          <cell r="I229">
            <v>0.4627526062972333</v>
          </cell>
          <cell r="J229">
            <v>0.41189239642471337</v>
          </cell>
          <cell r="K229">
            <v>0.38018415296636193</v>
          </cell>
          <cell r="L229">
            <v>0.36579200535599116</v>
          </cell>
          <cell r="M229">
            <v>0.32691121488347796</v>
          </cell>
          <cell r="N229">
            <v>0.2034935586878637</v>
          </cell>
          <cell r="O229">
            <v>0.22916235831710791</v>
          </cell>
          <cell r="P229">
            <v>0.25911000984342414</v>
          </cell>
          <cell r="Q229">
            <v>0.22808812719929783</v>
          </cell>
          <cell r="R229">
            <v>0.23363595093761158</v>
          </cell>
          <cell r="S229">
            <v>0.18582978607215825</v>
          </cell>
          <cell r="U229">
            <v>30</v>
          </cell>
        </row>
        <row r="230">
          <cell r="A230" t="str">
            <v>West Virginia</v>
          </cell>
          <cell r="B230">
            <v>0.73950357231719832</v>
          </cell>
          <cell r="C230">
            <v>0.43906705315661776</v>
          </cell>
          <cell r="D230">
            <v>0.46075631412930551</v>
          </cell>
          <cell r="E230">
            <v>0.36237055286664555</v>
          </cell>
          <cell r="F230">
            <v>0.30942674372938461</v>
          </cell>
          <cell r="G230">
            <v>0.32944764229358831</v>
          </cell>
          <cell r="H230">
            <v>0.41776035687166335</v>
          </cell>
          <cell r="I230">
            <v>0.4388156307039211</v>
          </cell>
          <cell r="J230">
            <v>0.31851926096847433</v>
          </cell>
          <cell r="K230">
            <v>0.29572858840043575</v>
          </cell>
          <cell r="L230">
            <v>0.28226426296813012</v>
          </cell>
          <cell r="M230">
            <v>0.24681922589404259</v>
          </cell>
          <cell r="N230">
            <v>0.20067318729772504</v>
          </cell>
          <cell r="O230">
            <v>0.20619195554765452</v>
          </cell>
          <cell r="P230">
            <v>0.18718545536989792</v>
          </cell>
          <cell r="Q230">
            <v>0.2279987914940137</v>
          </cell>
          <cell r="R230">
            <v>0.21405206107398478</v>
          </cell>
          <cell r="S230">
            <v>0.21721707807081136</v>
          </cell>
          <cell r="U230">
            <v>23</v>
          </cell>
        </row>
        <row r="231">
          <cell r="A231" t="str">
            <v>Wisconsin</v>
          </cell>
          <cell r="B231">
            <v>0.59915869459704707</v>
          </cell>
          <cell r="C231">
            <v>0.38427405468381753</v>
          </cell>
          <cell r="D231">
            <v>0.23206234698903525</v>
          </cell>
          <cell r="E231">
            <v>1.4641842734621578E-2</v>
          </cell>
          <cell r="F231">
            <v>0.13655729732616645</v>
          </cell>
          <cell r="G231">
            <v>0.22277331357421215</v>
          </cell>
          <cell r="H231">
            <v>0.19110939406288488</v>
          </cell>
          <cell r="I231">
            <v>0.23753514878404802</v>
          </cell>
          <cell r="J231">
            <v>0.22055284148994914</v>
          </cell>
          <cell r="K231">
            <v>0.21409535549357334</v>
          </cell>
          <cell r="L231">
            <v>0.17082458953843802</v>
          </cell>
          <cell r="M231">
            <v>0.16909543311651237</v>
          </cell>
          <cell r="N231">
            <v>0.17584143022165055</v>
          </cell>
          <cell r="O231">
            <v>0.24211498317743954</v>
          </cell>
          <cell r="P231">
            <v>0.19564445719685833</v>
          </cell>
          <cell r="Q231">
            <v>0.22733344282815302</v>
          </cell>
          <cell r="R231">
            <v>0.22222270407867745</v>
          </cell>
          <cell r="S231">
            <v>0.22932567621207237</v>
          </cell>
          <cell r="U231">
            <v>18</v>
          </cell>
        </row>
        <row r="232">
          <cell r="A232" t="str">
            <v>Wyoming</v>
          </cell>
          <cell r="B232">
            <v>0.73576565587894838</v>
          </cell>
          <cell r="C232">
            <v>0.55624831492679105</v>
          </cell>
          <cell r="D232">
            <v>-7.75779977893198E-2</v>
          </cell>
          <cell r="E232">
            <v>0.26493958067026691</v>
          </cell>
          <cell r="F232">
            <v>0.15233250985751989</v>
          </cell>
          <cell r="G232">
            <v>7.2934512090986295E-2</v>
          </cell>
          <cell r="H232">
            <v>0.16276838251780129</v>
          </cell>
          <cell r="I232">
            <v>0.12667319053464035</v>
          </cell>
          <cell r="J232">
            <v>0.18474238624866302</v>
          </cell>
          <cell r="K232">
            <v>0.39135508148306686</v>
          </cell>
          <cell r="L232">
            <v>0.16361039016987378</v>
          </cell>
          <cell r="M232">
            <v>0.37404985798570767</v>
          </cell>
          <cell r="N232">
            <v>0.35938140841653354</v>
          </cell>
          <cell r="O232">
            <v>0.35816412897633987</v>
          </cell>
          <cell r="P232">
            <v>0.35372899811697928</v>
          </cell>
          <cell r="Q232">
            <v>0.27611899456578126</v>
          </cell>
          <cell r="R232">
            <v>7.5007858590392454E-2</v>
          </cell>
          <cell r="S232">
            <v>0.10813206079165194</v>
          </cell>
          <cell r="U232">
            <v>41</v>
          </cell>
        </row>
        <row r="233">
          <cell r="A233" t="str">
            <v>US Total</v>
          </cell>
          <cell r="B233">
            <v>0.71363041476292022</v>
          </cell>
          <cell r="C233">
            <v>0.58172316987359785</v>
          </cell>
          <cell r="D233">
            <v>0.48748321382443693</v>
          </cell>
          <cell r="E233">
            <v>0.3952067573675887</v>
          </cell>
          <cell r="F233">
            <v>0.35591426764209838</v>
          </cell>
          <cell r="G233">
            <v>0.33160208931591834</v>
          </cell>
          <cell r="H233">
            <v>0.35167374644506194</v>
          </cell>
          <cell r="I233">
            <v>0.36400683607055279</v>
          </cell>
          <cell r="J233">
            <v>0.37760331155918486</v>
          </cell>
          <cell r="K233">
            <v>0.34824334093986392</v>
          </cell>
          <cell r="L233">
            <v>0.30223264836940228</v>
          </cell>
          <cell r="M233">
            <v>0.27909024551412603</v>
          </cell>
          <cell r="N233">
            <v>0.27817422972619044</v>
          </cell>
          <cell r="O233">
            <v>0.29845760052990433</v>
          </cell>
          <cell r="P233">
            <v>0.28820200235480731</v>
          </cell>
          <cell r="Q233">
            <v>0.28644055070986096</v>
          </cell>
          <cell r="R233">
            <v>0.27608689284707832</v>
          </cell>
          <cell r="S233">
            <v>0.26477317965463848</v>
          </cell>
          <cell r="U233" t="str">
            <v>n/a</v>
          </cell>
        </row>
      </sheetData>
      <sheetData sheetId="12" refreshError="1">
        <row r="182">
          <cell r="A182" t="str">
            <v>Alabama</v>
          </cell>
          <cell r="B182">
            <v>6.7491505872544141E-2</v>
          </cell>
          <cell r="C182">
            <v>0.20246241984650379</v>
          </cell>
          <cell r="D182">
            <v>0.35928052224061408</v>
          </cell>
          <cell r="E182">
            <v>0.22415295060308232</v>
          </cell>
          <cell r="F182">
            <v>0.22529184753224896</v>
          </cell>
          <cell r="G182">
            <v>0.30023483989161048</v>
          </cell>
          <cell r="H182">
            <v>0.30651167460568701</v>
          </cell>
          <cell r="I182">
            <v>0.10758547911058998</v>
          </cell>
          <cell r="J182">
            <v>7.5171429878250262E-2</v>
          </cell>
          <cell r="K182">
            <v>0.1174813337846999</v>
          </cell>
          <cell r="L182">
            <v>0.12274052082868084</v>
          </cell>
          <cell r="M182">
            <v>0.14325231922047055</v>
          </cell>
          <cell r="N182">
            <v>4.7070528538268229E-2</v>
          </cell>
          <cell r="O182">
            <v>2.6608678069128068E-2</v>
          </cell>
          <cell r="P182">
            <v>4.3988463238390743E-2</v>
          </cell>
          <cell r="Q182">
            <v>3.2284035595090597E-2</v>
          </cell>
          <cell r="R182">
            <v>3.2285351050688561E-2</v>
          </cell>
          <cell r="S182">
            <v>2.9213446759026571E-2</v>
          </cell>
          <cell r="U182">
            <v>43</v>
          </cell>
        </row>
        <row r="183">
          <cell r="A183" t="str">
            <v>Alaska</v>
          </cell>
          <cell r="B183">
            <v>0</v>
          </cell>
          <cell r="C183">
            <v>5.2078769466510653E-2</v>
          </cell>
          <cell r="D183">
            <v>0.28509701229804124</v>
          </cell>
          <cell r="E183">
            <v>0.20981052536448391</v>
          </cell>
          <cell r="F183">
            <v>0.21708118830631759</v>
          </cell>
          <cell r="G183">
            <v>0.20203117223021708</v>
          </cell>
          <cell r="H183">
            <v>0.23285348837558212</v>
          </cell>
          <cell r="I183">
            <v>0.30260266139246633</v>
          </cell>
          <cell r="J183">
            <v>0.30257692611732284</v>
          </cell>
          <cell r="K183">
            <v>0.29229226960378585</v>
          </cell>
          <cell r="L183">
            <v>0.28377764260826621</v>
          </cell>
          <cell r="M183">
            <v>0.31893540273453658</v>
          </cell>
          <cell r="N183">
            <v>0.35912667620048849</v>
          </cell>
          <cell r="O183">
            <v>0.20424522480812299</v>
          </cell>
          <cell r="P183">
            <v>0.18791245752537561</v>
          </cell>
          <cell r="Q183">
            <v>0.25532157321323529</v>
          </cell>
          <cell r="R183">
            <v>0.30729282059370977</v>
          </cell>
          <cell r="S183">
            <v>0.28705430064526594</v>
          </cell>
          <cell r="U183">
            <v>11</v>
          </cell>
        </row>
        <row r="184">
          <cell r="A184" t="str">
            <v>Arizona</v>
          </cell>
          <cell r="B184">
            <v>3.4545700343546877E-2</v>
          </cell>
          <cell r="C184">
            <v>3.8180116925593928E-2</v>
          </cell>
          <cell r="D184">
            <v>0.19497071249183373</v>
          </cell>
          <cell r="E184">
            <v>0.26320657363243327</v>
          </cell>
          <cell r="F184">
            <v>0.15919104263136249</v>
          </cell>
          <cell r="G184">
            <v>0.16532311066276884</v>
          </cell>
          <cell r="H184">
            <v>0.11622368246452633</v>
          </cell>
          <cell r="I184">
            <v>3.209520959775701E-2</v>
          </cell>
          <cell r="J184">
            <v>3.0855028992164427E-2</v>
          </cell>
          <cell r="K184">
            <v>9.9959412856886518E-2</v>
          </cell>
          <cell r="L184">
            <v>0.18416004472008593</v>
          </cell>
          <cell r="M184">
            <v>0.11936359291072254</v>
          </cell>
          <cell r="N184">
            <v>0.1397000734256795</v>
          </cell>
          <cell r="O184">
            <v>3.6121777451225669E-2</v>
          </cell>
          <cell r="P184">
            <v>6.9583838531381045E-2</v>
          </cell>
          <cell r="Q184">
            <v>-3.2357853031745351E-3</v>
          </cell>
          <cell r="R184">
            <v>2.6677305253726698E-2</v>
          </cell>
          <cell r="S184">
            <v>3.6381718126231088E-2</v>
          </cell>
          <cell r="U184">
            <v>40</v>
          </cell>
        </row>
        <row r="185">
          <cell r="A185" t="str">
            <v>Arkansas</v>
          </cell>
          <cell r="B185">
            <v>5.0480791410312913E-2</v>
          </cell>
          <cell r="C185">
            <v>7.1871747458597313E-2</v>
          </cell>
          <cell r="D185">
            <v>0</v>
          </cell>
          <cell r="E185">
            <v>0.13940538669666946</v>
          </cell>
          <cell r="F185">
            <v>0.17924883598051319</v>
          </cell>
          <cell r="G185">
            <v>-3.6955590678491627E-2</v>
          </cell>
          <cell r="H185">
            <v>0.13060532489315008</v>
          </cell>
          <cell r="I185">
            <v>0.28704882867914172</v>
          </cell>
          <cell r="J185">
            <v>0.29185374441225714</v>
          </cell>
          <cell r="K185">
            <v>0.34869592360805429</v>
          </cell>
          <cell r="L185">
            <v>0.42971251592129228</v>
          </cell>
          <cell r="M185">
            <v>9.6727962736682174E-2</v>
          </cell>
          <cell r="N185">
            <v>0.10997107455379009</v>
          </cell>
          <cell r="O185">
            <v>0.10833452792057872</v>
          </cell>
          <cell r="P185">
            <v>4.8106047140713875E-3</v>
          </cell>
          <cell r="Q185">
            <v>6.1262565681898327E-2</v>
          </cell>
          <cell r="R185">
            <v>5.4996378337045015E-2</v>
          </cell>
          <cell r="S185">
            <v>2.5650075378963137E-3</v>
          </cell>
          <cell r="U185">
            <v>49</v>
          </cell>
        </row>
        <row r="186">
          <cell r="A186" t="str">
            <v>California</v>
          </cell>
          <cell r="B186">
            <v>1.9155148059204381E-2</v>
          </cell>
          <cell r="C186">
            <v>5.8364438344685132E-2</v>
          </cell>
          <cell r="D186">
            <v>0.1164044193446261</v>
          </cell>
          <cell r="E186">
            <v>0.20839708522470254</v>
          </cell>
          <cell r="F186">
            <v>0.1641433422520199</v>
          </cell>
          <cell r="G186">
            <v>0.21233060086257766</v>
          </cell>
          <cell r="H186">
            <v>0.1956495178234057</v>
          </cell>
          <cell r="I186">
            <v>0.16834520923782195</v>
          </cell>
          <cell r="J186">
            <v>0.16845393349119159</v>
          </cell>
          <cell r="K186">
            <v>0.14834917809821105</v>
          </cell>
          <cell r="L186">
            <v>0.15096742273059777</v>
          </cell>
          <cell r="M186">
            <v>0.16743297451589303</v>
          </cell>
          <cell r="N186">
            <v>0.1482129056990043</v>
          </cell>
          <cell r="O186">
            <v>0.12048503034570143</v>
          </cell>
          <cell r="P186">
            <v>0.13125048447817483</v>
          </cell>
          <cell r="Q186">
            <v>0.1223262851964117</v>
          </cell>
          <cell r="R186">
            <v>0.1195124171226252</v>
          </cell>
          <cell r="S186">
            <v>0.11870365328628048</v>
          </cell>
          <cell r="U186">
            <v>29</v>
          </cell>
        </row>
        <row r="187">
          <cell r="A187" t="str">
            <v>Colorado</v>
          </cell>
          <cell r="B187">
            <v>0.12426212785710455</v>
          </cell>
          <cell r="C187">
            <v>5.7599695682242248E-2</v>
          </cell>
          <cell r="D187">
            <v>0.17591440760662252</v>
          </cell>
          <cell r="E187">
            <v>0.15204966421892513</v>
          </cell>
          <cell r="F187">
            <v>0.14904485966406872</v>
          </cell>
          <cell r="G187">
            <v>0.14523754640332365</v>
          </cell>
          <cell r="H187">
            <v>8.6153920805511666E-2</v>
          </cell>
          <cell r="I187">
            <v>0.11467170371248037</v>
          </cell>
          <cell r="J187">
            <v>1.9882207056540157E-2</v>
          </cell>
          <cell r="K187">
            <v>5.5036901807370989E-2</v>
          </cell>
          <cell r="L187">
            <v>-5.5737229728465018E-3</v>
          </cell>
          <cell r="M187">
            <v>0.10894795288972339</v>
          </cell>
          <cell r="N187">
            <v>8.1995194447735648E-2</v>
          </cell>
          <cell r="O187">
            <v>1.7792900531402523E-2</v>
          </cell>
          <cell r="P187">
            <v>3.1156737954280284E-2</v>
          </cell>
          <cell r="Q187">
            <v>-0.11591976817732796</v>
          </cell>
          <cell r="R187">
            <v>3.7971173711349618E-3</v>
          </cell>
          <cell r="S187">
            <v>2.8403334673057258E-3</v>
          </cell>
          <cell r="U187">
            <v>48</v>
          </cell>
        </row>
        <row r="188">
          <cell r="A188" t="str">
            <v>Connecticut</v>
          </cell>
          <cell r="B188">
            <v>0.14319924276816232</v>
          </cell>
          <cell r="C188">
            <v>0.22261632017015762</v>
          </cell>
          <cell r="D188">
            <v>0.25423786762074357</v>
          </cell>
          <cell r="E188">
            <v>0.25858153707048287</v>
          </cell>
          <cell r="F188">
            <v>0.2181525883260115</v>
          </cell>
          <cell r="G188">
            <v>0.12257511748675785</v>
          </cell>
          <cell r="H188">
            <v>8.129821762624885E-2</v>
          </cell>
          <cell r="I188">
            <v>2.7990186960928538E-2</v>
          </cell>
          <cell r="J188">
            <v>2.5291125782279249E-2</v>
          </cell>
          <cell r="K188">
            <v>4.6459745760617017E-2</v>
          </cell>
          <cell r="L188">
            <v>7.2040656448297158E-2</v>
          </cell>
          <cell r="M188">
            <v>0.10212246112323325</v>
          </cell>
          <cell r="N188">
            <v>5.4072752276501115E-2</v>
          </cell>
          <cell r="O188">
            <v>6.4686021125191936E-2</v>
          </cell>
          <cell r="P188">
            <v>7.243874698412249E-2</v>
          </cell>
          <cell r="Q188">
            <v>7.251362112447951E-2</v>
          </cell>
          <cell r="R188">
            <v>7.3202147512084675E-2</v>
          </cell>
          <cell r="S188">
            <v>7.9374185045601633E-2</v>
          </cell>
          <cell r="U188">
            <v>33</v>
          </cell>
        </row>
        <row r="189">
          <cell r="A189" t="str">
            <v>Delaware</v>
          </cell>
          <cell r="B189">
            <v>0.22565131765661572</v>
          </cell>
          <cell r="C189">
            <v>0.23042880546308198</v>
          </cell>
          <cell r="D189">
            <v>0.20800027715814368</v>
          </cell>
          <cell r="E189">
            <v>0.36248755269351435</v>
          </cell>
          <cell r="F189">
            <v>0.25560518749958361</v>
          </cell>
          <cell r="G189">
            <v>0.3553572844824982</v>
          </cell>
          <cell r="H189">
            <v>0.36841694142370357</v>
          </cell>
          <cell r="I189">
            <v>0.40691371309121915</v>
          </cell>
          <cell r="J189">
            <v>0.32718588091621964</v>
          </cell>
          <cell r="K189">
            <v>0.43605384720959006</v>
          </cell>
          <cell r="L189">
            <v>0.49283893983896288</v>
          </cell>
          <cell r="M189">
            <v>0.34165126419738706</v>
          </cell>
          <cell r="N189">
            <v>0.49431425649896316</v>
          </cell>
          <cell r="O189">
            <v>0.39227573509108155</v>
          </cell>
          <cell r="P189">
            <v>0.38698097926429192</v>
          </cell>
          <cell r="Q189">
            <v>0.51236830319050308</v>
          </cell>
          <cell r="R189">
            <v>0.68721602066037835</v>
          </cell>
          <cell r="S189">
            <v>0.57725724984550508</v>
          </cell>
          <cell r="U189">
            <v>2</v>
          </cell>
        </row>
        <row r="190">
          <cell r="A190" t="str">
            <v>Dist. of Col.</v>
          </cell>
          <cell r="B190">
            <v>0.12226234736615726</v>
          </cell>
          <cell r="C190">
            <v>0.10850568048833126</v>
          </cell>
          <cell r="D190">
            <v>0.28123069797984024</v>
          </cell>
          <cell r="E190">
            <v>0.29131073573286903</v>
          </cell>
          <cell r="F190">
            <v>0.32918701535851808</v>
          </cell>
          <cell r="G190">
            <v>0.33935632365753737</v>
          </cell>
          <cell r="H190">
            <v>0.3229885309509456</v>
          </cell>
          <cell r="I190">
            <v>0.32195415067899896</v>
          </cell>
          <cell r="J190">
            <v>0.32452837269724677</v>
          </cell>
          <cell r="K190">
            <v>0.37628483491614434</v>
          </cell>
          <cell r="L190">
            <v>0.38009002491747079</v>
          </cell>
          <cell r="M190">
            <v>0.34901907129673454</v>
          </cell>
          <cell r="N190">
            <v>0.4606857158938546</v>
          </cell>
          <cell r="O190">
            <v>0.27312591950929044</v>
          </cell>
          <cell r="P190">
            <v>0.26591510527301798</v>
          </cell>
          <cell r="Q190">
            <v>0.32379107848186611</v>
          </cell>
          <cell r="R190">
            <v>0.30119303778972439</v>
          </cell>
          <cell r="S190">
            <v>0.21067617302997624</v>
          </cell>
          <cell r="U190">
            <v>15</v>
          </cell>
        </row>
        <row r="191">
          <cell r="A191" t="str">
            <v>Florida</v>
          </cell>
          <cell r="B191">
            <v>4.4707321600647262E-2</v>
          </cell>
          <cell r="C191">
            <v>0.1728054783271058</v>
          </cell>
          <cell r="D191">
            <v>0.26828101827008977</v>
          </cell>
          <cell r="E191">
            <v>0.29581033567888321</v>
          </cell>
          <cell r="F191">
            <v>0.34162773105416344</v>
          </cell>
          <cell r="G191">
            <v>0.33417589852624957</v>
          </cell>
          <cell r="H191">
            <v>0.34732999809878151</v>
          </cell>
          <cell r="I191">
            <v>0.32874408704352209</v>
          </cell>
          <cell r="J191">
            <v>0.3464439706644622</v>
          </cell>
          <cell r="K191">
            <v>0.37644778440493548</v>
          </cell>
          <cell r="L191">
            <v>0.36242671120266573</v>
          </cell>
          <cell r="M191">
            <v>0.33831106885537932</v>
          </cell>
          <cell r="N191">
            <v>0.36082040166857365</v>
          </cell>
          <cell r="O191">
            <v>0.33973343267285877</v>
          </cell>
          <cell r="P191">
            <v>0.35544978997604981</v>
          </cell>
          <cell r="Q191">
            <v>0.34154799108545036</v>
          </cell>
          <cell r="R191">
            <v>0.34353938706171483</v>
          </cell>
          <cell r="S191">
            <v>0.33809825285621448</v>
          </cell>
          <cell r="U191">
            <v>5</v>
          </cell>
        </row>
        <row r="192">
          <cell r="A192" t="str">
            <v>Georgia</v>
          </cell>
          <cell r="B192">
            <v>0.14975990223639127</v>
          </cell>
          <cell r="C192">
            <v>0.11421628150684804</v>
          </cell>
          <cell r="D192">
            <v>7.1368276417982116E-2</v>
          </cell>
          <cell r="E192">
            <v>0.19586101057516139</v>
          </cell>
          <cell r="F192">
            <v>0.13035652546195808</v>
          </cell>
          <cell r="G192">
            <v>8.7401804154760315E-2</v>
          </cell>
          <cell r="H192">
            <v>9.9043827550629404E-2</v>
          </cell>
          <cell r="I192">
            <v>6.4492368528920319E-2</v>
          </cell>
          <cell r="J192">
            <v>4.152757986229981E-2</v>
          </cell>
          <cell r="K192">
            <v>-1.3140474983410243E-2</v>
          </cell>
          <cell r="L192">
            <v>9.5201712634715205E-2</v>
          </cell>
          <cell r="M192">
            <v>3.7137818225174202E-2</v>
          </cell>
          <cell r="N192">
            <v>4.2537264912044542E-2</v>
          </cell>
          <cell r="O192">
            <v>3.8440907303143181E-2</v>
          </cell>
          <cell r="P192">
            <v>3.9505862310381099E-2</v>
          </cell>
          <cell r="Q192">
            <v>4.4596320030786292E-2</v>
          </cell>
          <cell r="R192">
            <v>4.490900235775263E-2</v>
          </cell>
          <cell r="S192">
            <v>4.3589776325279397E-2</v>
          </cell>
          <cell r="U192">
            <v>38</v>
          </cell>
        </row>
        <row r="193">
          <cell r="A193" t="str">
            <v>Hawaii</v>
          </cell>
          <cell r="B193">
            <v>0</v>
          </cell>
          <cell r="C193">
            <v>4.133367434731796E-2</v>
          </cell>
          <cell r="D193">
            <v>6.5372915967047432E-2</v>
          </cell>
          <cell r="E193">
            <v>5.5718113744431036E-3</v>
          </cell>
          <cell r="F193">
            <v>4.3365866128456144E-2</v>
          </cell>
          <cell r="G193">
            <v>0.26364436733856816</v>
          </cell>
          <cell r="H193">
            <v>0.16678259668858647</v>
          </cell>
          <cell r="I193">
            <v>0.14240852140253882</v>
          </cell>
          <cell r="J193">
            <v>0.1402890628078394</v>
          </cell>
          <cell r="K193">
            <v>0.11526652046904177</v>
          </cell>
          <cell r="L193">
            <v>0.13018012699973211</v>
          </cell>
          <cell r="M193">
            <v>0.1190728850862102</v>
          </cell>
          <cell r="N193">
            <v>9.157636170738491E-2</v>
          </cell>
          <cell r="O193">
            <v>0.10854784166094371</v>
          </cell>
          <cell r="P193">
            <v>9.3990538804467505E-2</v>
          </cell>
          <cell r="Q193">
            <v>9.4732377936381409E-2</v>
          </cell>
          <cell r="R193">
            <v>5.3056454942154441E-2</v>
          </cell>
          <cell r="S193">
            <v>7.5618076491524619E-2</v>
          </cell>
          <cell r="U193">
            <v>35</v>
          </cell>
        </row>
        <row r="194">
          <cell r="A194" t="str">
            <v>Idaho</v>
          </cell>
          <cell r="B194">
            <v>4.856564039799522E-2</v>
          </cell>
          <cell r="C194">
            <v>4.8036138868689182E-2</v>
          </cell>
          <cell r="D194">
            <v>0.17628109477095141</v>
          </cell>
          <cell r="E194">
            <v>0.19597455119205129</v>
          </cell>
          <cell r="F194">
            <v>0.19590354922605407</v>
          </cell>
          <cell r="G194">
            <v>0.22761636375380256</v>
          </cell>
          <cell r="H194">
            <v>0.21326136460595405</v>
          </cell>
          <cell r="I194">
            <v>0.1536062963385722</v>
          </cell>
          <cell r="J194">
            <v>0.1906752330414086</v>
          </cell>
          <cell r="K194">
            <v>0.20179270782182335</v>
          </cell>
          <cell r="L194">
            <v>0.20854634880520109</v>
          </cell>
          <cell r="M194">
            <v>0.22061379154109562</v>
          </cell>
          <cell r="N194">
            <v>0.20482158578609438</v>
          </cell>
          <cell r="O194">
            <v>3.2603671075426194E-2</v>
          </cell>
          <cell r="P194">
            <v>0.21624174600385515</v>
          </cell>
          <cell r="Q194">
            <v>0.25587444298534051</v>
          </cell>
          <cell r="R194">
            <v>0.23282818008159362</v>
          </cell>
          <cell r="S194">
            <v>0.25557481774671653</v>
          </cell>
          <cell r="U194">
            <v>14</v>
          </cell>
        </row>
        <row r="195">
          <cell r="A195" t="str">
            <v>Illinois</v>
          </cell>
          <cell r="B195">
            <v>0.19052139177348135</v>
          </cell>
          <cell r="C195">
            <v>6.9039299286965547E-2</v>
          </cell>
          <cell r="D195">
            <v>0.23023084803825622</v>
          </cell>
          <cell r="E195">
            <v>0.36318954968725597</v>
          </cell>
          <cell r="F195">
            <v>0.32919532863050344</v>
          </cell>
          <cell r="G195">
            <v>0.35321019259203418</v>
          </cell>
          <cell r="H195">
            <v>0.37328660907561123</v>
          </cell>
          <cell r="I195">
            <v>0.36932456003166281</v>
          </cell>
          <cell r="J195">
            <v>0.40882418820631045</v>
          </cell>
          <cell r="K195">
            <v>0.40007064191735348</v>
          </cell>
          <cell r="L195">
            <v>0.37153101542719524</v>
          </cell>
          <cell r="M195">
            <v>0.41390869081010245</v>
          </cell>
          <cell r="N195">
            <v>0.43409532404407447</v>
          </cell>
          <cell r="O195">
            <v>0.37832378318610238</v>
          </cell>
          <cell r="P195">
            <v>0.46203795743175985</v>
          </cell>
          <cell r="Q195">
            <v>0.52671459256923869</v>
          </cell>
          <cell r="R195">
            <v>0.55603516456601942</v>
          </cell>
          <cell r="S195">
            <v>0.58217821222409616</v>
          </cell>
          <cell r="U195">
            <v>1</v>
          </cell>
        </row>
        <row r="196">
          <cell r="A196" t="str">
            <v>Indiana</v>
          </cell>
          <cell r="B196">
            <v>7.9470335449026971E-2</v>
          </cell>
          <cell r="C196">
            <v>0.22033766435403535</v>
          </cell>
          <cell r="D196">
            <v>0.32893798875830138</v>
          </cell>
          <cell r="E196">
            <v>0.41521016713551556</v>
          </cell>
          <cell r="F196">
            <v>0.28416074038891082</v>
          </cell>
          <cell r="G196">
            <v>0.10301664204483581</v>
          </cell>
          <cell r="H196">
            <v>0.10102881662001738</v>
          </cell>
          <cell r="I196">
            <v>6.0648222484936662E-2</v>
          </cell>
          <cell r="J196">
            <v>6.4545620094969711E-2</v>
          </cell>
          <cell r="K196">
            <v>7.9789899561950442E-2</v>
          </cell>
          <cell r="L196">
            <v>0.14883868858502758</v>
          </cell>
          <cell r="M196">
            <v>0.15130985431030833</v>
          </cell>
          <cell r="N196">
            <v>0.14874648000772642</v>
          </cell>
          <cell r="O196">
            <v>0.10257701034356589</v>
          </cell>
          <cell r="P196">
            <v>0.13311531736266022</v>
          </cell>
          <cell r="Q196">
            <v>0.15621255990581637</v>
          </cell>
          <cell r="R196">
            <v>0.27817792673922104</v>
          </cell>
          <cell r="S196">
            <v>0.29041438440554962</v>
          </cell>
          <cell r="U196">
            <v>10</v>
          </cell>
        </row>
        <row r="197">
          <cell r="A197" t="str">
            <v>Iowa</v>
          </cell>
          <cell r="B197">
            <v>6.8773124667954655E-2</v>
          </cell>
          <cell r="C197">
            <v>5.46763699878813E-2</v>
          </cell>
          <cell r="D197">
            <v>0.10198894323058162</v>
          </cell>
          <cell r="E197">
            <v>0.14736647318127921</v>
          </cell>
          <cell r="F197">
            <v>0.16518547158800903</v>
          </cell>
          <cell r="G197">
            <v>0.17178994943404904</v>
          </cell>
          <cell r="H197">
            <v>0.19631832944653876</v>
          </cell>
          <cell r="I197">
            <v>0.16954592926651374</v>
          </cell>
          <cell r="J197">
            <v>0.15231682053802639</v>
          </cell>
          <cell r="K197">
            <v>0.13731243643257304</v>
          </cell>
          <cell r="L197">
            <v>0.20602006889899724</v>
          </cell>
          <cell r="M197">
            <v>0.21938071472219758</v>
          </cell>
          <cell r="N197">
            <v>0.20749576993235799</v>
          </cell>
          <cell r="O197">
            <v>0.19965279067576816</v>
          </cell>
          <cell r="P197">
            <v>0.19885416386301549</v>
          </cell>
          <cell r="Q197">
            <v>0.19929689709182336</v>
          </cell>
          <cell r="R197">
            <v>0.20952884027983174</v>
          </cell>
          <cell r="S197">
            <v>0.20452837718499062</v>
          </cell>
          <cell r="U197">
            <v>16</v>
          </cell>
        </row>
        <row r="198">
          <cell r="A198" t="str">
            <v>Kansas</v>
          </cell>
          <cell r="B198">
            <v>0</v>
          </cell>
          <cell r="C198">
            <v>6.7328527213775566E-2</v>
          </cell>
          <cell r="D198">
            <v>7.4857667647928741E-2</v>
          </cell>
          <cell r="E198">
            <v>0.12528726153264388</v>
          </cell>
          <cell r="F198">
            <v>0.10329921843824388</v>
          </cell>
          <cell r="G198">
            <v>0.13394624167264751</v>
          </cell>
          <cell r="H198">
            <v>0.11125835305062542</v>
          </cell>
          <cell r="I198">
            <v>0.15469991457663662</v>
          </cell>
          <cell r="J198">
            <v>0.16277171999789417</v>
          </cell>
          <cell r="K198">
            <v>0.20993971721803736</v>
          </cell>
          <cell r="L198">
            <v>0.20050671262349409</v>
          </cell>
          <cell r="M198">
            <v>0.2206211216325695</v>
          </cell>
          <cell r="N198">
            <v>0.19302075109536679</v>
          </cell>
          <cell r="O198">
            <v>0.14744155519044305</v>
          </cell>
          <cell r="P198">
            <v>0.13969068994139597</v>
          </cell>
          <cell r="Q198">
            <v>0.1091993333002743</v>
          </cell>
          <cell r="R198">
            <v>0.12967198776398572</v>
          </cell>
          <cell r="S198">
            <v>0.12421402275009853</v>
          </cell>
          <cell r="U198">
            <v>27</v>
          </cell>
        </row>
        <row r="199">
          <cell r="A199" t="str">
            <v>Kentucky</v>
          </cell>
          <cell r="B199">
            <v>3.202658092231557E-2</v>
          </cell>
          <cell r="C199">
            <v>8.1126377372649078E-2</v>
          </cell>
          <cell r="D199">
            <v>0.24454114027934581</v>
          </cell>
          <cell r="E199">
            <v>0.15144458480596742</v>
          </cell>
          <cell r="F199">
            <v>0.20862356178051411</v>
          </cell>
          <cell r="G199">
            <v>0.22006428473940937</v>
          </cell>
          <cell r="H199">
            <v>0.28326575552893002</v>
          </cell>
          <cell r="I199">
            <v>0.28149277113791932</v>
          </cell>
          <cell r="J199">
            <v>0.27809609255900142</v>
          </cell>
          <cell r="K199">
            <v>0.30828945889591397</v>
          </cell>
          <cell r="L199">
            <v>0.28357287943653364</v>
          </cell>
          <cell r="M199">
            <v>0.29836457765390401</v>
          </cell>
          <cell r="N199">
            <v>0.30160158482034272</v>
          </cell>
          <cell r="O199">
            <v>0.24714766861785015</v>
          </cell>
          <cell r="P199">
            <v>0.23410210389622912</v>
          </cell>
          <cell r="Q199">
            <v>0.31999230321807692</v>
          </cell>
          <cell r="R199">
            <v>0.26795097627009917</v>
          </cell>
          <cell r="S199">
            <v>0.121423900622894</v>
          </cell>
          <cell r="U199">
            <v>28</v>
          </cell>
        </row>
        <row r="200">
          <cell r="A200" t="str">
            <v>Louisiana</v>
          </cell>
          <cell r="B200">
            <v>0</v>
          </cell>
          <cell r="C200">
            <v>5.6632622068975895E-2</v>
          </cell>
          <cell r="D200">
            <v>0.443170182807059</v>
          </cell>
          <cell r="E200">
            <v>0.34456560628050331</v>
          </cell>
          <cell r="F200">
            <v>0.36429494360946307</v>
          </cell>
          <cell r="G200">
            <v>0.16903296734811987</v>
          </cell>
          <cell r="H200">
            <v>0.1507309984252459</v>
          </cell>
          <cell r="I200">
            <v>0.10389239690216365</v>
          </cell>
          <cell r="J200">
            <v>0.11176108378952263</v>
          </cell>
          <cell r="K200">
            <v>0.15945349008817777</v>
          </cell>
          <cell r="L200">
            <v>0.16736408463739899</v>
          </cell>
          <cell r="M200">
            <v>0.22544494705363571</v>
          </cell>
          <cell r="N200">
            <v>0.15166655137300961</v>
          </cell>
          <cell r="O200">
            <v>6.6313170386980272E-2</v>
          </cell>
          <cell r="P200">
            <v>3.2365274630242441E-2</v>
          </cell>
          <cell r="Q200">
            <v>1.9994248676292077E-2</v>
          </cell>
          <cell r="R200">
            <v>2.3544659501850244E-2</v>
          </cell>
          <cell r="S200">
            <v>4.6482687401918625E-2</v>
          </cell>
          <cell r="U200">
            <v>37</v>
          </cell>
        </row>
        <row r="201">
          <cell r="A201" t="str">
            <v>Maine</v>
          </cell>
          <cell r="B201">
            <v>4.5859847610625358E-2</v>
          </cell>
          <cell r="C201">
            <v>8.2051368249524803E-2</v>
          </cell>
          <cell r="D201">
            <v>0.1373454663530719</v>
          </cell>
          <cell r="E201">
            <v>0.14603243729295659</v>
          </cell>
          <cell r="F201">
            <v>0.12355340865995576</v>
          </cell>
          <cell r="G201">
            <v>0.16447860717256657</v>
          </cell>
          <cell r="H201">
            <v>0.19258393628176756</v>
          </cell>
          <cell r="I201">
            <v>0.23213638875741907</v>
          </cell>
          <cell r="J201">
            <v>0.16084600016081627</v>
          </cell>
          <cell r="K201">
            <v>0.22924861960926729</v>
          </cell>
          <cell r="L201">
            <v>0.21566958066547681</v>
          </cell>
          <cell r="M201">
            <v>8.6674851104900322E-2</v>
          </cell>
          <cell r="N201">
            <v>0.13390146270942052</v>
          </cell>
          <cell r="O201">
            <v>0.11952583742954144</v>
          </cell>
          <cell r="P201">
            <v>9.6993149612354113E-2</v>
          </cell>
          <cell r="Q201">
            <v>9.3656930368671051E-2</v>
          </cell>
          <cell r="R201">
            <v>0.10309566354310115</v>
          </cell>
          <cell r="S201">
            <v>6.6276894704025355E-2</v>
          </cell>
          <cell r="U201">
            <v>36</v>
          </cell>
        </row>
        <row r="202">
          <cell r="A202" t="str">
            <v>Maryland</v>
          </cell>
          <cell r="B202">
            <v>8.6290235081061692E-2</v>
          </cell>
          <cell r="C202">
            <v>9.0027170815626861E-2</v>
          </cell>
          <cell r="D202">
            <v>0.25692717081059785</v>
          </cell>
          <cell r="E202">
            <v>0.24230792962059136</v>
          </cell>
          <cell r="F202">
            <v>-1.4500884409797956E-2</v>
          </cell>
          <cell r="G202">
            <v>-2.7132012361867051E-2</v>
          </cell>
          <cell r="H202">
            <v>0.1686872802900527</v>
          </cell>
          <cell r="I202">
            <v>0.1102954738309873</v>
          </cell>
          <cell r="J202">
            <v>8.0200168768497324E-2</v>
          </cell>
          <cell r="K202">
            <v>0.10772345568406377</v>
          </cell>
          <cell r="L202">
            <v>8.4623903964519825E-2</v>
          </cell>
          <cell r="M202">
            <v>8.1634720586926113E-2</v>
          </cell>
          <cell r="N202">
            <v>5.7824265396631019E-2</v>
          </cell>
          <cell r="O202">
            <v>5.23173420693272E-2</v>
          </cell>
          <cell r="P202">
            <v>7.0187571894827744E-2</v>
          </cell>
          <cell r="Q202">
            <v>4.1433464276285865E-2</v>
          </cell>
          <cell r="R202">
            <v>4.1348743743355246E-2</v>
          </cell>
          <cell r="S202">
            <v>3.0936488420988412E-2</v>
          </cell>
          <cell r="U202">
            <v>41</v>
          </cell>
        </row>
        <row r="203">
          <cell r="A203" t="str">
            <v>Massachusetts</v>
          </cell>
          <cell r="B203">
            <v>0.18713710735849437</v>
          </cell>
          <cell r="C203">
            <v>0.18165634865858163</v>
          </cell>
          <cell r="D203">
            <v>0.22847376771733688</v>
          </cell>
          <cell r="E203">
            <v>0.31888170807776206</v>
          </cell>
          <cell r="F203">
            <v>0.36529894438833627</v>
          </cell>
          <cell r="G203">
            <v>0.34152687339914423</v>
          </cell>
          <cell r="H203">
            <v>0.31630551377492577</v>
          </cell>
          <cell r="I203">
            <v>0.32803498805577846</v>
          </cell>
          <cell r="J203">
            <v>0.33340674211920834</v>
          </cell>
          <cell r="K203">
            <v>0.30658836987135246</v>
          </cell>
          <cell r="L203">
            <v>0.35796069532661373</v>
          </cell>
          <cell r="M203">
            <v>0.28605525340755789</v>
          </cell>
          <cell r="N203">
            <v>0.28143825793873017</v>
          </cell>
          <cell r="O203">
            <v>0.26770092872426693</v>
          </cell>
          <cell r="P203">
            <v>0.27038457499835</v>
          </cell>
          <cell r="Q203">
            <v>0.25867066462356891</v>
          </cell>
          <cell r="R203">
            <v>0.26022326889916414</v>
          </cell>
          <cell r="S203">
            <v>0.29420012619030733</v>
          </cell>
          <cell r="U203">
            <v>9</v>
          </cell>
        </row>
        <row r="204">
          <cell r="A204" t="str">
            <v>Michigan</v>
          </cell>
          <cell r="B204">
            <v>9.750004060283074E-2</v>
          </cell>
          <cell r="C204">
            <v>0.23749210341588931</v>
          </cell>
          <cell r="D204">
            <v>0.33438870008180233</v>
          </cell>
          <cell r="E204">
            <v>0.30488981523755621</v>
          </cell>
          <cell r="F204">
            <v>0.26725416933018309</v>
          </cell>
          <cell r="G204">
            <v>0.2757911601974572</v>
          </cell>
          <cell r="H204">
            <v>0.24975088208488189</v>
          </cell>
          <cell r="I204">
            <v>0.26079166590883424</v>
          </cell>
          <cell r="J204">
            <v>0.26504119330561027</v>
          </cell>
          <cell r="K204">
            <v>0.22770460177587193</v>
          </cell>
          <cell r="L204">
            <v>0.20627863435740898</v>
          </cell>
          <cell r="M204">
            <v>0.17634003247422445</v>
          </cell>
          <cell r="N204">
            <v>0.10904589419181403</v>
          </cell>
          <cell r="O204">
            <v>4.2216777578517391E-2</v>
          </cell>
          <cell r="P204">
            <v>2.2304026464077718E-2</v>
          </cell>
          <cell r="Q204">
            <v>1.416450884975402E-2</v>
          </cell>
          <cell r="R204">
            <v>1.3661005910950999E-2</v>
          </cell>
          <cell r="S204">
            <v>2.215956704295886E-2</v>
          </cell>
          <cell r="U204">
            <v>45</v>
          </cell>
        </row>
        <row r="205">
          <cell r="A205" t="str">
            <v>Minnesota</v>
          </cell>
          <cell r="B205">
            <v>1.7104491808915434E-2</v>
          </cell>
          <cell r="C205">
            <v>7.8674238146273265E-2</v>
          </cell>
          <cell r="D205">
            <v>0.21462473412731292</v>
          </cell>
          <cell r="E205">
            <v>0.19070775145091709</v>
          </cell>
          <cell r="F205">
            <v>0.18029904992455353</v>
          </cell>
          <cell r="G205">
            <v>0.18460615752059803</v>
          </cell>
          <cell r="H205">
            <v>0.22850314496071752</v>
          </cell>
          <cell r="I205">
            <v>0.22086822716159402</v>
          </cell>
          <cell r="J205">
            <v>0.15085433795267225</v>
          </cell>
          <cell r="K205">
            <v>0.22423031773464508</v>
          </cell>
          <cell r="L205">
            <v>0.19650439025226782</v>
          </cell>
          <cell r="M205">
            <v>0.2039490826513608</v>
          </cell>
          <cell r="N205">
            <v>0.22632683602105549</v>
          </cell>
          <cell r="O205">
            <v>0.21257174276007371</v>
          </cell>
          <cell r="P205">
            <v>0.16291174539566225</v>
          </cell>
          <cell r="Q205">
            <v>0.24294952895271543</v>
          </cell>
          <cell r="R205">
            <v>0.12298249345919966</v>
          </cell>
          <cell r="S205">
            <v>0.26134512298644752</v>
          </cell>
          <cell r="U205">
            <v>13</v>
          </cell>
        </row>
        <row r="206">
          <cell r="A206" t="str">
            <v>Mississippi</v>
          </cell>
          <cell r="B206">
            <v>1.8301353924301961E-2</v>
          </cell>
          <cell r="C206">
            <v>2.6574754646900099E-2</v>
          </cell>
          <cell r="D206">
            <v>0.30756062549324326</v>
          </cell>
          <cell r="E206">
            <v>0.2956037507015552</v>
          </cell>
          <cell r="F206">
            <v>0.24893561988338331</v>
          </cell>
          <cell r="G206">
            <v>0.25491915639096441</v>
          </cell>
          <cell r="H206">
            <v>0.21243060444840611</v>
          </cell>
          <cell r="I206">
            <v>0.20042031456260756</v>
          </cell>
          <cell r="J206">
            <v>0.22607104739828504</v>
          </cell>
          <cell r="K206">
            <v>0.17385454078055676</v>
          </cell>
          <cell r="L206">
            <v>0.21039805573157627</v>
          </cell>
          <cell r="M206">
            <v>0.17451736400496468</v>
          </cell>
          <cell r="N206">
            <v>0.21047831097695013</v>
          </cell>
          <cell r="O206">
            <v>0.15528833259952951</v>
          </cell>
          <cell r="P206">
            <v>0.14723163882108803</v>
          </cell>
          <cell r="Q206">
            <v>0.17894202184187386</v>
          </cell>
          <cell r="R206">
            <v>0.17925617997277429</v>
          </cell>
          <cell r="S206">
            <v>0.19219385548184559</v>
          </cell>
          <cell r="U206">
            <v>19</v>
          </cell>
        </row>
        <row r="207">
          <cell r="A207" t="str">
            <v>Missouri</v>
          </cell>
          <cell r="B207">
            <v>4.1473481243462305E-2</v>
          </cell>
          <cell r="C207">
            <v>0.10545863520503303</v>
          </cell>
          <cell r="D207">
            <v>0.22676522861717524</v>
          </cell>
          <cell r="E207">
            <v>0.21798466045486087</v>
          </cell>
          <cell r="F207">
            <v>0.22544851706489699</v>
          </cell>
          <cell r="G207">
            <v>0.21658305863178701</v>
          </cell>
          <cell r="H207">
            <v>0.21435036926629766</v>
          </cell>
          <cell r="I207">
            <v>0.22703029827304641</v>
          </cell>
          <cell r="J207">
            <v>0.25466391968329405</v>
          </cell>
          <cell r="K207">
            <v>0.22395693419899082</v>
          </cell>
          <cell r="L207">
            <v>0.16388052890361898</v>
          </cell>
          <cell r="M207">
            <v>0.2106963664704406</v>
          </cell>
          <cell r="N207">
            <v>0.21615778669455318</v>
          </cell>
          <cell r="O207">
            <v>0.13136219470024008</v>
          </cell>
          <cell r="P207">
            <v>0.21245093891860414</v>
          </cell>
          <cell r="Q207">
            <v>0.16776275463653598</v>
          </cell>
          <cell r="R207">
            <v>0.10491630334536586</v>
          </cell>
          <cell r="S207">
            <v>0.10382226937101145</v>
          </cell>
          <cell r="U207">
            <v>30</v>
          </cell>
        </row>
        <row r="208">
          <cell r="A208" t="str">
            <v>Montana</v>
          </cell>
          <cell r="B208">
            <v>3.8657688538059475E-2</v>
          </cell>
          <cell r="C208">
            <v>4.0982321954666404E-2</v>
          </cell>
          <cell r="D208">
            <v>0.29087041319531198</v>
          </cell>
          <cell r="E208">
            <v>0.15902089608523615</v>
          </cell>
          <cell r="F208">
            <v>0.1421116546414305</v>
          </cell>
          <cell r="G208">
            <v>0.12771335097041078</v>
          </cell>
          <cell r="H208">
            <v>0.16992443423863179</v>
          </cell>
          <cell r="I208">
            <v>6.276467275990899E-2</v>
          </cell>
          <cell r="J208">
            <v>6.6840985962182534E-2</v>
          </cell>
          <cell r="K208">
            <v>0.13302336235560069</v>
          </cell>
          <cell r="L208">
            <v>0.18478389307038567</v>
          </cell>
          <cell r="M208">
            <v>0.1921238589398454</v>
          </cell>
          <cell r="N208">
            <v>0.18304884636367849</v>
          </cell>
          <cell r="O208">
            <v>0.15875140159301226</v>
          </cell>
          <cell r="P208">
            <v>0.1962376213757854</v>
          </cell>
          <cell r="Q208">
            <v>0.21613117753317643</v>
          </cell>
          <cell r="R208">
            <v>0.1863675759648328</v>
          </cell>
          <cell r="S208">
            <v>0.19949978796593618</v>
          </cell>
          <cell r="U208">
            <v>18</v>
          </cell>
        </row>
        <row r="209">
          <cell r="A209" t="str">
            <v>Nebraska</v>
          </cell>
          <cell r="B209">
            <v>1.2866911408383851E-2</v>
          </cell>
          <cell r="C209">
            <v>0</v>
          </cell>
          <cell r="D209">
            <v>9.2691951162348935E-2</v>
          </cell>
          <cell r="E209">
            <v>0.19808287397003013</v>
          </cell>
          <cell r="F209">
            <v>0.21603733477999426</v>
          </cell>
          <cell r="G209">
            <v>0.17191086624136295</v>
          </cell>
          <cell r="H209">
            <v>0.17631437932560604</v>
          </cell>
          <cell r="I209">
            <v>0.15824237994283138</v>
          </cell>
          <cell r="J209">
            <v>0.17801794729877859</v>
          </cell>
          <cell r="K209">
            <v>0.15286632364338576</v>
          </cell>
          <cell r="L209">
            <v>0.18736741843254781</v>
          </cell>
          <cell r="M209">
            <v>0.19703433738127016</v>
          </cell>
          <cell r="N209">
            <v>0.21282483979677103</v>
          </cell>
          <cell r="O209">
            <v>0.20353199863147922</v>
          </cell>
          <cell r="P209">
            <v>0.18266363171989605</v>
          </cell>
          <cell r="Q209">
            <v>0.21285970181160388</v>
          </cell>
          <cell r="R209">
            <v>0.2157579506109176</v>
          </cell>
          <cell r="S209">
            <v>0.20199812515397103</v>
          </cell>
          <cell r="U209">
            <v>17</v>
          </cell>
        </row>
        <row r="210">
          <cell r="A210" t="str">
            <v>Nevada</v>
          </cell>
          <cell r="B210">
            <v>1.254572390597458E-2</v>
          </cell>
          <cell r="C210">
            <v>1.5718763879418601E-2</v>
          </cell>
          <cell r="D210">
            <v>3.183385891257879E-2</v>
          </cell>
          <cell r="E210">
            <v>4.0641669380513092E-2</v>
          </cell>
          <cell r="F210">
            <v>2.563515565156747E-2</v>
          </cell>
          <cell r="G210">
            <v>3.7128448501992012E-2</v>
          </cell>
          <cell r="H210">
            <v>5.3052606964272941E-2</v>
          </cell>
          <cell r="I210">
            <v>3.7342701326043878E-2</v>
          </cell>
          <cell r="J210">
            <v>5.6277204083809915E-2</v>
          </cell>
          <cell r="K210">
            <v>4.1771332272993962E-2</v>
          </cell>
          <cell r="L210">
            <v>4.2959988086739884E-2</v>
          </cell>
          <cell r="M210">
            <v>2.9554666433566499E-2</v>
          </cell>
          <cell r="N210">
            <v>0</v>
          </cell>
          <cell r="O210">
            <v>2.3671867145066156E-2</v>
          </cell>
          <cell r="P210">
            <v>0</v>
          </cell>
          <cell r="Q210">
            <v>8.5818469624875764E-3</v>
          </cell>
          <cell r="R210">
            <v>0</v>
          </cell>
          <cell r="S210">
            <v>0</v>
          </cell>
          <cell r="U210">
            <v>50</v>
          </cell>
        </row>
        <row r="211">
          <cell r="A211" t="str">
            <v>New Hampshire</v>
          </cell>
          <cell r="B211">
            <v>6.5756510032522753E-2</v>
          </cell>
          <cell r="C211">
            <v>6.96187138159019E-2</v>
          </cell>
          <cell r="D211">
            <v>6.9407770709725952E-2</v>
          </cell>
          <cell r="E211">
            <v>6.2577272901220685E-2</v>
          </cell>
          <cell r="F211">
            <v>7.2042821631661175E-2</v>
          </cell>
          <cell r="G211">
            <v>6.3463011344660633E-2</v>
          </cell>
          <cell r="H211">
            <v>7.5424891786027487E-2</v>
          </cell>
          <cell r="I211">
            <v>7.8546651738409815E-2</v>
          </cell>
          <cell r="J211">
            <v>0.13985779741266291</v>
          </cell>
          <cell r="K211">
            <v>0.11597704855703284</v>
          </cell>
          <cell r="L211">
            <v>0.11568713011984959</v>
          </cell>
          <cell r="M211">
            <v>9.9193002735016716E-2</v>
          </cell>
          <cell r="N211">
            <v>9.1065412520220879E-2</v>
          </cell>
          <cell r="O211">
            <v>9.9711742807370163E-2</v>
          </cell>
          <cell r="P211">
            <v>7.9473530947175589E-2</v>
          </cell>
          <cell r="Q211">
            <v>8.3989743787828516E-2</v>
          </cell>
          <cell r="R211">
            <v>0.12033514560398188</v>
          </cell>
          <cell r="S211">
            <v>0.13004304279514275</v>
          </cell>
          <cell r="U211">
            <v>26</v>
          </cell>
        </row>
        <row r="212">
          <cell r="A212" t="str">
            <v>New Jersey</v>
          </cell>
          <cell r="B212">
            <v>0.16150172767817678</v>
          </cell>
          <cell r="C212">
            <v>0.22579418681616847</v>
          </cell>
          <cell r="D212">
            <v>0.18365061993942833</v>
          </cell>
          <cell r="E212">
            <v>0.18097694742650705</v>
          </cell>
          <cell r="F212">
            <v>9.794302276240778E-2</v>
          </cell>
          <cell r="G212">
            <v>6.1722939688578452E-3</v>
          </cell>
          <cell r="H212">
            <v>6.959174407708138E-2</v>
          </cell>
          <cell r="I212">
            <v>7.8938632693309529E-2</v>
          </cell>
          <cell r="J212">
            <v>2.6133853099206388E-2</v>
          </cell>
          <cell r="K212">
            <v>0.1070512755224113</v>
          </cell>
          <cell r="L212">
            <v>0.10480331468774669</v>
          </cell>
          <cell r="M212">
            <v>9.870884328454127E-2</v>
          </cell>
          <cell r="N212">
            <v>8.8647002497064559E-2</v>
          </cell>
          <cell r="O212">
            <v>6.7850216813365782E-2</v>
          </cell>
          <cell r="P212">
            <v>9.5529545318988454E-2</v>
          </cell>
          <cell r="Q212">
            <v>7.1248557327672657E-2</v>
          </cell>
          <cell r="R212">
            <v>5.6557942594061925E-2</v>
          </cell>
          <cell r="S212">
            <v>8.81651906288866E-2</v>
          </cell>
          <cell r="U212">
            <v>31</v>
          </cell>
        </row>
        <row r="213">
          <cell r="A213" t="str">
            <v>New Mexico</v>
          </cell>
          <cell r="B213">
            <v>0</v>
          </cell>
          <cell r="C213">
            <v>0.12056202659939158</v>
          </cell>
          <cell r="D213">
            <v>8.839709527936282E-2</v>
          </cell>
          <cell r="E213">
            <v>0.13298377283232016</v>
          </cell>
          <cell r="F213">
            <v>0.18517722942300935</v>
          </cell>
          <cell r="G213">
            <v>0.20887263850606211</v>
          </cell>
          <cell r="H213">
            <v>0.21125909923669239</v>
          </cell>
          <cell r="I213">
            <v>0.21856990149265623</v>
          </cell>
          <cell r="J213">
            <v>0.2042851922718473</v>
          </cell>
          <cell r="K213">
            <v>0.25759388606293609</v>
          </cell>
          <cell r="L213">
            <v>0.29792650687039174</v>
          </cell>
          <cell r="M213">
            <v>0.21851135931352694</v>
          </cell>
          <cell r="N213">
            <v>0.19402635128450815</v>
          </cell>
          <cell r="O213">
            <v>0.19227730169744334</v>
          </cell>
          <cell r="P213">
            <v>0.14245384242590864</v>
          </cell>
          <cell r="Q213">
            <v>0.14821040677998848</v>
          </cell>
          <cell r="R213">
            <v>0.17003096442157181</v>
          </cell>
          <cell r="S213">
            <v>0.16865719967938902</v>
          </cell>
          <cell r="U213">
            <v>20</v>
          </cell>
        </row>
        <row r="214">
          <cell r="A214" t="str">
            <v>New York</v>
          </cell>
          <cell r="B214">
            <v>2.0742628902619385E-2</v>
          </cell>
          <cell r="C214">
            <v>3.1825067435440314E-2</v>
          </cell>
          <cell r="D214">
            <v>0.11345603895412359</v>
          </cell>
          <cell r="E214">
            <v>0.13481260378366108</v>
          </cell>
          <cell r="F214">
            <v>0.1078222946617043</v>
          </cell>
          <cell r="G214">
            <v>0.11054300203614294</v>
          </cell>
          <cell r="H214">
            <v>2.9888014043583506E-2</v>
          </cell>
          <cell r="I214">
            <v>0.10791258704613478</v>
          </cell>
          <cell r="J214">
            <v>0.10819084972475586</v>
          </cell>
          <cell r="K214">
            <v>0.13241621491502109</v>
          </cell>
          <cell r="L214">
            <v>9.4641315991247713E-2</v>
          </cell>
          <cell r="M214">
            <v>9.6194540084743374E-2</v>
          </cell>
          <cell r="N214">
            <v>9.0409498344588196E-2</v>
          </cell>
          <cell r="O214">
            <v>7.2883110741045282E-2</v>
          </cell>
          <cell r="P214">
            <v>0.10119795473696189</v>
          </cell>
          <cell r="Q214">
            <v>8.6834167629056172E-2</v>
          </cell>
          <cell r="R214">
            <v>9.569484711000803E-2</v>
          </cell>
          <cell r="S214">
            <v>7.6581925474452237E-2</v>
          </cell>
          <cell r="U214">
            <v>34</v>
          </cell>
        </row>
        <row r="215">
          <cell r="A215" t="str">
            <v>North Carolina</v>
          </cell>
          <cell r="B215">
            <v>0</v>
          </cell>
          <cell r="C215">
            <v>0.15557216498958307</v>
          </cell>
          <cell r="D215">
            <v>0.22717319288982663</v>
          </cell>
          <cell r="E215">
            <v>0.27863011304279983</v>
          </cell>
          <cell r="F215">
            <v>0.3295009108804936</v>
          </cell>
          <cell r="G215">
            <v>0.31234398193499274</v>
          </cell>
          <cell r="H215">
            <v>0.33618028590408494</v>
          </cell>
          <cell r="I215">
            <v>0.34923046935147006</v>
          </cell>
          <cell r="J215">
            <v>0.37707897717173944</v>
          </cell>
          <cell r="K215">
            <v>0.54230234726374393</v>
          </cell>
          <cell r="L215">
            <v>0.39027826437978264</v>
          </cell>
          <cell r="M215">
            <v>0.39532461319222756</v>
          </cell>
          <cell r="N215">
            <v>0.32236763843469762</v>
          </cell>
          <cell r="O215">
            <v>0.29058591624293145</v>
          </cell>
          <cell r="P215">
            <v>0.28046152019889387</v>
          </cell>
          <cell r="Q215">
            <v>0.28439442437838497</v>
          </cell>
          <cell r="R215">
            <v>0.27659449465411723</v>
          </cell>
          <cell r="S215">
            <v>0.28582787634606149</v>
          </cell>
          <cell r="U215">
            <v>12</v>
          </cell>
        </row>
        <row r="216">
          <cell r="A216" t="str">
            <v>North Dakota</v>
          </cell>
          <cell r="B216">
            <v>0</v>
          </cell>
          <cell r="C216">
            <v>2.7005086441290637E-2</v>
          </cell>
          <cell r="D216">
            <v>3.0905733859086997E-2</v>
          </cell>
          <cell r="E216">
            <v>7.5366631938978301E-2</v>
          </cell>
          <cell r="F216">
            <v>9.7690762476959084E-2</v>
          </cell>
          <cell r="G216">
            <v>0.1003571910847843</v>
          </cell>
          <cell r="H216">
            <v>8.9109339149277003E-2</v>
          </cell>
          <cell r="I216">
            <v>5.0649350837714144E-2</v>
          </cell>
          <cell r="J216">
            <v>7.2469640707513383E-2</v>
          </cell>
          <cell r="K216">
            <v>2.2162414382153956E-2</v>
          </cell>
          <cell r="L216">
            <v>5.3731721963677523E-2</v>
          </cell>
          <cell r="M216">
            <v>3.3690044802450275E-2</v>
          </cell>
          <cell r="N216">
            <v>2.8001938315317648E-2</v>
          </cell>
          <cell r="O216">
            <v>4.4723028540143303E-2</v>
          </cell>
          <cell r="P216">
            <v>2.9115788245991588E-2</v>
          </cell>
          <cell r="Q216">
            <v>2.7290806008951788E-2</v>
          </cell>
          <cell r="R216">
            <v>2.9923794435324939E-2</v>
          </cell>
          <cell r="S216">
            <v>2.7359733869425248E-2</v>
          </cell>
          <cell r="U216">
            <v>44</v>
          </cell>
        </row>
        <row r="217">
          <cell r="A217" t="str">
            <v>Ohio</v>
          </cell>
          <cell r="B217">
            <v>5.0938898838427067E-2</v>
          </cell>
          <cell r="C217">
            <v>6.1261454637552192E-2</v>
          </cell>
          <cell r="D217">
            <v>8.2571941826344572E-2</v>
          </cell>
          <cell r="E217">
            <v>0.17620592478213717</v>
          </cell>
          <cell r="F217">
            <v>0.19585232739722025</v>
          </cell>
          <cell r="G217">
            <v>0.2342618337379628</v>
          </cell>
          <cell r="H217">
            <v>0.25904702639219823</v>
          </cell>
          <cell r="I217">
            <v>0.18890082724006832</v>
          </cell>
          <cell r="J217">
            <v>0.20740281355098963</v>
          </cell>
          <cell r="K217">
            <v>0.25289458155165634</v>
          </cell>
          <cell r="L217">
            <v>0.25912192211677432</v>
          </cell>
          <cell r="M217">
            <v>0.24296670172016427</v>
          </cell>
          <cell r="N217">
            <v>0.23848925631249487</v>
          </cell>
          <cell r="O217">
            <v>0.30951445132849015</v>
          </cell>
          <cell r="P217">
            <v>0.32093924153279518</v>
          </cell>
          <cell r="Q217">
            <v>0.40492086762600465</v>
          </cell>
          <cell r="R217">
            <v>0.38109057007218794</v>
          </cell>
          <cell r="S217">
            <v>0.35497286892424729</v>
          </cell>
          <cell r="U217">
            <v>4</v>
          </cell>
        </row>
        <row r="218">
          <cell r="A218" t="str">
            <v>Oklahoma</v>
          </cell>
          <cell r="B218">
            <v>0.10365825825035725</v>
          </cell>
          <cell r="C218">
            <v>0.1245033449759837</v>
          </cell>
          <cell r="D218">
            <v>0.40720788440801708</v>
          </cell>
          <cell r="E218">
            <v>0.31867209624684989</v>
          </cell>
          <cell r="F218">
            <v>0.24098339020591147</v>
          </cell>
          <cell r="G218">
            <v>0.34271919303017961</v>
          </cell>
          <cell r="H218">
            <v>0.40938751381305316</v>
          </cell>
          <cell r="I218">
            <v>0.4180486315194431</v>
          </cell>
          <cell r="J218">
            <v>0.42115100396111921</v>
          </cell>
          <cell r="K218">
            <v>0.37028061500625881</v>
          </cell>
          <cell r="L218">
            <v>0.3584981525949652</v>
          </cell>
          <cell r="M218">
            <v>0.43155601085848411</v>
          </cell>
          <cell r="N218">
            <v>0.47366593616543601</v>
          </cell>
          <cell r="O218">
            <v>0.32655273568692178</v>
          </cell>
          <cell r="P218">
            <v>0.36161880220396175</v>
          </cell>
          <cell r="Q218">
            <v>0.30527879174647238</v>
          </cell>
          <cell r="R218">
            <v>0.35182927096141864</v>
          </cell>
          <cell r="S218">
            <v>0.32096484170545136</v>
          </cell>
          <cell r="U218">
            <v>7</v>
          </cell>
        </row>
        <row r="219">
          <cell r="A219" t="str">
            <v>Oregon</v>
          </cell>
          <cell r="B219">
            <v>3.2078469643280219E-2</v>
          </cell>
          <cell r="C219">
            <v>6.0637832996581008E-2</v>
          </cell>
          <cell r="D219">
            <v>9.2685754532136205E-2</v>
          </cell>
          <cell r="E219">
            <v>9.9408508492311976E-2</v>
          </cell>
          <cell r="F219">
            <v>8.4397275672297489E-2</v>
          </cell>
          <cell r="G219">
            <v>9.389322639877791E-2</v>
          </cell>
          <cell r="H219">
            <v>7.8591741802092205E-2</v>
          </cell>
          <cell r="I219">
            <v>9.8509457154560595E-2</v>
          </cell>
          <cell r="J219">
            <v>3.5410157671707569E-2</v>
          </cell>
          <cell r="K219">
            <v>4.5700183597651746E-2</v>
          </cell>
          <cell r="L219">
            <v>6.0783158078565103E-2</v>
          </cell>
          <cell r="M219">
            <v>7.7077486055122435E-2</v>
          </cell>
          <cell r="N219">
            <v>0.11809017792698873</v>
          </cell>
          <cell r="O219">
            <v>7.4484667191505469E-2</v>
          </cell>
          <cell r="P219">
            <v>6.6821307525636378E-2</v>
          </cell>
          <cell r="Q219">
            <v>2.7622966581167339E-2</v>
          </cell>
          <cell r="R219">
            <v>3.4412384746331591E-2</v>
          </cell>
          <cell r="S219">
            <v>4.0285427339289713E-2</v>
          </cell>
          <cell r="U219">
            <v>39</v>
          </cell>
        </row>
        <row r="220">
          <cell r="A220" t="str">
            <v>Pennsylvania</v>
          </cell>
          <cell r="B220">
            <v>4.962154777026357E-2</v>
          </cell>
          <cell r="C220">
            <v>4.6834048595109951E-2</v>
          </cell>
          <cell r="D220">
            <v>0.18072741900082587</v>
          </cell>
          <cell r="E220">
            <v>0.12026827633864484</v>
          </cell>
          <cell r="F220">
            <v>0.12393182222881205</v>
          </cell>
          <cell r="G220">
            <v>0.1211603065613665</v>
          </cell>
          <cell r="H220">
            <v>0.17915881034444639</v>
          </cell>
          <cell r="I220">
            <v>0.2004522643235972</v>
          </cell>
          <cell r="J220">
            <v>0.18449457907303138</v>
          </cell>
          <cell r="K220">
            <v>0.23782443698896297</v>
          </cell>
          <cell r="L220">
            <v>0.34785278912487255</v>
          </cell>
          <cell r="M220">
            <v>0.41201314170629999</v>
          </cell>
          <cell r="N220">
            <v>0.37646169842664129</v>
          </cell>
          <cell r="O220">
            <v>0.42473574463108216</v>
          </cell>
          <cell r="P220">
            <v>0.41440996182621104</v>
          </cell>
          <cell r="Q220">
            <v>0.39650685943971836</v>
          </cell>
          <cell r="R220">
            <v>0.37917540142917155</v>
          </cell>
          <cell r="S220">
            <v>0.38855280696029676</v>
          </cell>
          <cell r="U220">
            <v>3</v>
          </cell>
        </row>
        <row r="221">
          <cell r="A221" t="str">
            <v>Rhode Island</v>
          </cell>
          <cell r="B221">
            <v>5.1305083956168229E-2</v>
          </cell>
          <cell r="C221">
            <v>6.8516123905409315E-2</v>
          </cell>
          <cell r="D221">
            <v>0.15409111586449811</v>
          </cell>
          <cell r="E221">
            <v>0.1531305546443916</v>
          </cell>
          <cell r="F221">
            <v>0.18918779861688828</v>
          </cell>
          <cell r="G221">
            <v>0.17577994439420527</v>
          </cell>
          <cell r="H221">
            <v>0.23644337629277579</v>
          </cell>
          <cell r="I221">
            <v>0.26579389783760971</v>
          </cell>
          <cell r="J221">
            <v>0.33794275353330805</v>
          </cell>
          <cell r="K221">
            <v>0.3061155742513022</v>
          </cell>
          <cell r="L221">
            <v>0.24773551318591083</v>
          </cell>
          <cell r="M221">
            <v>0.21036965762975721</v>
          </cell>
          <cell r="N221">
            <v>0.15783017447578962</v>
          </cell>
          <cell r="O221">
            <v>0.10877956921851817</v>
          </cell>
          <cell r="P221">
            <v>0.15518596676830662</v>
          </cell>
          <cell r="Q221">
            <v>0.13970549619432437</v>
          </cell>
          <cell r="R221">
            <v>0.13072434613800168</v>
          </cell>
          <cell r="S221">
            <v>0.13634411912722</v>
          </cell>
          <cell r="U221">
            <v>24</v>
          </cell>
        </row>
        <row r="222">
          <cell r="A222" t="str">
            <v>South Carolina</v>
          </cell>
          <cell r="B222">
            <v>3.1517316657572791E-2</v>
          </cell>
          <cell r="C222">
            <v>6.8909117508101803E-2</v>
          </cell>
          <cell r="D222">
            <v>6.7621972762895874E-2</v>
          </cell>
          <cell r="E222">
            <v>3.4685791875684935E-2</v>
          </cell>
          <cell r="F222">
            <v>3.9094219128782595E-2</v>
          </cell>
          <cell r="G222">
            <v>3.8393517182244312E-2</v>
          </cell>
          <cell r="H222">
            <v>3.4742655585614172E-2</v>
          </cell>
          <cell r="I222">
            <v>3.8983446177289945E-2</v>
          </cell>
          <cell r="J222">
            <v>2.2249113900984465E-2</v>
          </cell>
          <cell r="K222">
            <v>2.6310455872458907E-2</v>
          </cell>
          <cell r="L222">
            <v>2.6384785095476142E-2</v>
          </cell>
          <cell r="M222">
            <v>2.3296188451597699E-2</v>
          </cell>
          <cell r="N222">
            <v>2.1530509325020097E-2</v>
          </cell>
          <cell r="O222">
            <v>2.2706228231644688E-2</v>
          </cell>
          <cell r="P222">
            <v>6.4362089232326627E-2</v>
          </cell>
          <cell r="Q222">
            <v>2.7503134377423407E-2</v>
          </cell>
          <cell r="R222">
            <v>1.7744559708756734E-2</v>
          </cell>
          <cell r="S222">
            <v>1.506580144411114E-2</v>
          </cell>
          <cell r="U222">
            <v>47</v>
          </cell>
        </row>
        <row r="223">
          <cell r="A223" t="str">
            <v>South Dakota</v>
          </cell>
          <cell r="B223">
            <v>2.5671787189203245E-2</v>
          </cell>
          <cell r="C223">
            <v>3.0733925516640757E-2</v>
          </cell>
          <cell r="D223">
            <v>8.9889070373465982E-2</v>
          </cell>
          <cell r="E223">
            <v>0.18427838751796183</v>
          </cell>
          <cell r="F223">
            <v>0.17979140161270835</v>
          </cell>
          <cell r="G223">
            <v>0.10253612579633468</v>
          </cell>
          <cell r="H223">
            <v>8.2119330278266789E-2</v>
          </cell>
          <cell r="I223">
            <v>2.5747755793031801E-2</v>
          </cell>
          <cell r="J223">
            <v>2.4651499304817734E-2</v>
          </cell>
          <cell r="K223">
            <v>2.587507817737052E-2</v>
          </cell>
          <cell r="L223">
            <v>2.6133879423917657E-2</v>
          </cell>
          <cell r="M223">
            <v>2.6176365706631205E-2</v>
          </cell>
          <cell r="N223">
            <v>2.8797207282693551E-2</v>
          </cell>
          <cell r="O223">
            <v>0.13585595097626885</v>
          </cell>
          <cell r="P223">
            <v>2.4175196512256525E-2</v>
          </cell>
          <cell r="Q223">
            <v>2.7254453754608082E-2</v>
          </cell>
          <cell r="R223">
            <v>2.9096205147680868E-2</v>
          </cell>
          <cell r="S223">
            <v>-0.1361348571745773</v>
          </cell>
          <cell r="U223">
            <v>51</v>
          </cell>
        </row>
        <row r="224">
          <cell r="A224" t="str">
            <v>Tennessee</v>
          </cell>
          <cell r="B224">
            <v>5.07770822496234E-2</v>
          </cell>
          <cell r="C224">
            <v>0.16695635611631715</v>
          </cell>
          <cell r="D224">
            <v>8.7472251279497773E-2</v>
          </cell>
          <cell r="E224">
            <v>0.41860268912778587</v>
          </cell>
          <cell r="F224">
            <v>0.31016916051476345</v>
          </cell>
          <cell r="G224">
            <v>0.26748660260559648</v>
          </cell>
          <cell r="H224">
            <v>0.26564539005569493</v>
          </cell>
          <cell r="I224">
            <v>0.25331250785470671</v>
          </cell>
          <cell r="J224">
            <v>0.29657282843607635</v>
          </cell>
          <cell r="K224">
            <v>0.27770982674496708</v>
          </cell>
          <cell r="L224">
            <v>0.25570087774714212</v>
          </cell>
          <cell r="M224">
            <v>0.26531749657586817</v>
          </cell>
          <cell r="N224">
            <v>0.23409985928041324</v>
          </cell>
          <cell r="O224">
            <v>0.19447522437203665</v>
          </cell>
          <cell r="P224">
            <v>0.21481453426317801</v>
          </cell>
          <cell r="Q224">
            <v>0.22114432833997241</v>
          </cell>
          <cell r="R224">
            <v>9.2751353868707212E-2</v>
          </cell>
          <cell r="S224">
            <v>0.16599304258764425</v>
          </cell>
          <cell r="U224">
            <v>21</v>
          </cell>
        </row>
        <row r="225">
          <cell r="A225" t="str">
            <v>Texas</v>
          </cell>
          <cell r="B225">
            <v>5.7776923909492198E-2</v>
          </cell>
          <cell r="C225">
            <v>7.8411652466352913E-2</v>
          </cell>
          <cell r="D225">
            <v>0.18620103461635734</v>
          </cell>
          <cell r="E225">
            <v>9.4759017813210875E-2</v>
          </cell>
          <cell r="F225">
            <v>3.6137153995460844E-2</v>
          </cell>
          <cell r="G225">
            <v>3.9057345643162385E-2</v>
          </cell>
          <cell r="H225">
            <v>3.7142907110269442E-2</v>
          </cell>
          <cell r="I225">
            <v>2.9810109917874708E-2</v>
          </cell>
          <cell r="J225">
            <v>2.4802209316013513E-2</v>
          </cell>
          <cell r="K225">
            <v>3.5219740919352004E-2</v>
          </cell>
          <cell r="L225">
            <v>3.2715763239393292E-2</v>
          </cell>
          <cell r="M225">
            <v>3.1440137131270279E-2</v>
          </cell>
          <cell r="N225">
            <v>3.2290788503663813E-2</v>
          </cell>
          <cell r="O225">
            <v>2.8921719647918072E-2</v>
          </cell>
          <cell r="P225">
            <v>3.2018663600884685E-2</v>
          </cell>
          <cell r="Q225">
            <v>2.937107389071977E-2</v>
          </cell>
          <cell r="R225">
            <v>3.1335498933949268E-2</v>
          </cell>
          <cell r="S225">
            <v>3.0045629119459558E-2</v>
          </cell>
          <cell r="U225">
            <v>42</v>
          </cell>
        </row>
        <row r="226">
          <cell r="A226" t="str">
            <v>Utah</v>
          </cell>
          <cell r="B226">
            <v>4.5106919206923571E-2</v>
          </cell>
          <cell r="C226">
            <v>9.5398130615141144E-2</v>
          </cell>
          <cell r="D226">
            <v>9.4913677183553868E-2</v>
          </cell>
          <cell r="E226">
            <v>0.14252395032993842</v>
          </cell>
          <cell r="F226">
            <v>-5.4602844672564668E-2</v>
          </cell>
          <cell r="G226">
            <v>7.9022430754518591E-2</v>
          </cell>
          <cell r="H226">
            <v>6.6707821560236191E-2</v>
          </cell>
          <cell r="I226">
            <v>8.2368750877446398E-2</v>
          </cell>
          <cell r="J226">
            <v>8.5485947324503958E-2</v>
          </cell>
          <cell r="K226">
            <v>6.8987832332598281E-2</v>
          </cell>
          <cell r="L226">
            <v>0.11329052768295038</v>
          </cell>
          <cell r="M226">
            <v>0.1176730664181147</v>
          </cell>
          <cell r="N226">
            <v>0.10313300247285144</v>
          </cell>
          <cell r="O226">
            <v>7.6217583060018385E-2</v>
          </cell>
          <cell r="P226">
            <v>8.8169445682543229E-2</v>
          </cell>
          <cell r="Q226">
            <v>7.1842641198776092E-2</v>
          </cell>
          <cell r="R226">
            <v>0.13506700190690202</v>
          </cell>
          <cell r="S226">
            <v>0.14353490075323175</v>
          </cell>
          <cell r="U226">
            <v>23</v>
          </cell>
        </row>
        <row r="227">
          <cell r="A227" t="str">
            <v>Vermont</v>
          </cell>
          <cell r="B227">
            <v>0.3622539028023104</v>
          </cell>
          <cell r="C227">
            <v>-0.37622422803963379</v>
          </cell>
          <cell r="D227">
            <v>0.15495139497087354</v>
          </cell>
          <cell r="E227">
            <v>0.19593579039731876</v>
          </cell>
          <cell r="F227">
            <v>0.1800169456697292</v>
          </cell>
          <cell r="G227">
            <v>0.18246162164120647</v>
          </cell>
          <cell r="H227">
            <v>0.20712841865840925</v>
          </cell>
          <cell r="I227">
            <v>0.19670157988320189</v>
          </cell>
          <cell r="J227">
            <v>0.21492970095687935</v>
          </cell>
          <cell r="K227">
            <v>0.20007891498330271</v>
          </cell>
          <cell r="L227">
            <v>0.31850132732740888</v>
          </cell>
          <cell r="M227">
            <v>0.28733346681693639</v>
          </cell>
          <cell r="N227">
            <v>0.27583627463376914</v>
          </cell>
          <cell r="O227">
            <v>0.25041800894202815</v>
          </cell>
          <cell r="P227">
            <v>0.30288092177283482</v>
          </cell>
          <cell r="Q227">
            <v>0.2926051723350786</v>
          </cell>
          <cell r="R227">
            <v>0.31209645636341726</v>
          </cell>
          <cell r="S227">
            <v>0.30013988946485076</v>
          </cell>
          <cell r="U227">
            <v>8</v>
          </cell>
        </row>
        <row r="228">
          <cell r="A228" t="str">
            <v>Virginia</v>
          </cell>
          <cell r="B228">
            <v>5.1343973699689884E-2</v>
          </cell>
          <cell r="C228">
            <v>0.21690222391157685</v>
          </cell>
          <cell r="D228">
            <v>0.21732017442733342</v>
          </cell>
          <cell r="E228">
            <v>0.22246252348307111</v>
          </cell>
          <cell r="F228">
            <v>0.16462455340168222</v>
          </cell>
          <cell r="G228">
            <v>0.16374776478414832</v>
          </cell>
          <cell r="H228">
            <v>4.6815976605166239E-2</v>
          </cell>
          <cell r="I228">
            <v>0.1248054170222226</v>
          </cell>
          <cell r="J228">
            <v>8.1293870862381892E-2</v>
          </cell>
          <cell r="K228">
            <v>0.13619896907665605</v>
          </cell>
          <cell r="L228">
            <v>0.12308115856314902</v>
          </cell>
          <cell r="M228">
            <v>0.14950209407528223</v>
          </cell>
          <cell r="N228">
            <v>0.14255534930925215</v>
          </cell>
          <cell r="O228">
            <v>0.10435153575153872</v>
          </cell>
          <cell r="P228">
            <v>0.12405523534586529</v>
          </cell>
          <cell r="Q228">
            <v>0.13889091246497029</v>
          </cell>
          <cell r="R228">
            <v>0.10958269368069505</v>
          </cell>
          <cell r="S228">
            <v>0.13539950941244375</v>
          </cell>
          <cell r="U228">
            <v>25</v>
          </cell>
        </row>
        <row r="229">
          <cell r="A229" t="str">
            <v>Washington</v>
          </cell>
          <cell r="B229">
            <v>0</v>
          </cell>
          <cell r="C229">
            <v>0.1077990843682393</v>
          </cell>
          <cell r="D229">
            <v>0.23985576637505818</v>
          </cell>
          <cell r="E229">
            <v>0.2007461468308239</v>
          </cell>
          <cell r="F229">
            <v>0.27525188522052152</v>
          </cell>
          <cell r="G229">
            <v>0.30598853521540792</v>
          </cell>
          <cell r="H229">
            <v>0.30389371889110828</v>
          </cell>
          <cell r="I229">
            <v>0.24147855583822683</v>
          </cell>
          <cell r="J229">
            <v>0.27064081102209653</v>
          </cell>
          <cell r="K229">
            <v>0.23933151164224806</v>
          </cell>
          <cell r="L229">
            <v>0.23529737377004231</v>
          </cell>
          <cell r="M229">
            <v>0.18280224254168295</v>
          </cell>
          <cell r="N229">
            <v>0.13832856143992639</v>
          </cell>
          <cell r="O229">
            <v>0.13226985448002312</v>
          </cell>
          <cell r="P229">
            <v>0.16712369899046448</v>
          </cell>
          <cell r="Q229">
            <v>0.11801937290912018</v>
          </cell>
          <cell r="R229">
            <v>0.15144543478180719</v>
          </cell>
          <cell r="S229">
            <v>0.16248234565010294</v>
          </cell>
          <cell r="U229">
            <v>22</v>
          </cell>
        </row>
        <row r="230">
          <cell r="A230" t="str">
            <v>West Virginia</v>
          </cell>
          <cell r="B230">
            <v>0</v>
          </cell>
          <cell r="C230">
            <v>0.17772663947206743</v>
          </cell>
          <cell r="D230">
            <v>0.1395991566952437</v>
          </cell>
          <cell r="E230">
            <v>3.7140929867900054E-2</v>
          </cell>
          <cell r="F230">
            <v>0.14521510117820974</v>
          </cell>
          <cell r="G230">
            <v>0.14592802577253211</v>
          </cell>
          <cell r="H230">
            <v>0.14470769315126489</v>
          </cell>
          <cell r="I230">
            <v>0.14282237828013872</v>
          </cell>
          <cell r="J230">
            <v>0.15188255291467775</v>
          </cell>
          <cell r="K230">
            <v>0.16610130151474961</v>
          </cell>
          <cell r="L230">
            <v>0.1647377692790449</v>
          </cell>
          <cell r="M230">
            <v>0.17335523950069268</v>
          </cell>
          <cell r="N230">
            <v>0.17821388056771584</v>
          </cell>
          <cell r="O230">
            <v>0.12306714993573296</v>
          </cell>
          <cell r="P230">
            <v>0.19454293269356548</v>
          </cell>
          <cell r="Q230">
            <v>0.19628792191122299</v>
          </cell>
          <cell r="R230">
            <v>7.2161154223889912E-2</v>
          </cell>
          <cell r="S230">
            <v>8.4338233329179307E-2</v>
          </cell>
          <cell r="U230">
            <v>32</v>
          </cell>
        </row>
        <row r="231">
          <cell r="A231" t="str">
            <v>Wisconsin</v>
          </cell>
          <cell r="B231">
            <v>5.1343062916235416E-2</v>
          </cell>
          <cell r="C231">
            <v>0.13941997824010682</v>
          </cell>
          <cell r="D231">
            <v>0.28802522083018828</v>
          </cell>
          <cell r="E231">
            <v>0.37299476223362127</v>
          </cell>
          <cell r="F231">
            <v>0.39041696535635351</v>
          </cell>
          <cell r="G231">
            <v>0.34104801843664839</v>
          </cell>
          <cell r="H231">
            <v>0.42352644279508733</v>
          </cell>
          <cell r="I231">
            <v>0.43855147511421255</v>
          </cell>
          <cell r="J231">
            <v>0.44480278328774209</v>
          </cell>
          <cell r="K231">
            <v>0.46963432160302609</v>
          </cell>
          <cell r="L231">
            <v>0.50878088719503356</v>
          </cell>
          <cell r="M231">
            <v>0.52052580852237473</v>
          </cell>
          <cell r="N231">
            <v>0.39525376830265185</v>
          </cell>
          <cell r="O231">
            <v>0.48726710573767784</v>
          </cell>
          <cell r="P231">
            <v>0.32250752294408924</v>
          </cell>
          <cell r="Q231">
            <v>0.29926050788878972</v>
          </cell>
          <cell r="R231">
            <v>0.33111304145125281</v>
          </cell>
          <cell r="S231">
            <v>0.33369048219999087</v>
          </cell>
          <cell r="U231">
            <v>6</v>
          </cell>
        </row>
        <row r="232">
          <cell r="A232" t="str">
            <v>Wyoming</v>
          </cell>
          <cell r="B232">
            <v>0.15194536549722329</v>
          </cell>
          <cell r="C232">
            <v>0.19159678002713718</v>
          </cell>
          <cell r="D232">
            <v>0.77142660185174183</v>
          </cell>
          <cell r="E232">
            <v>7.4355381241803978E-2</v>
          </cell>
          <cell r="F232">
            <v>-0.13837972118906816</v>
          </cell>
          <cell r="G232">
            <v>0.34164486937996674</v>
          </cell>
          <cell r="H232">
            <v>0.15098183790927566</v>
          </cell>
          <cell r="I232">
            <v>3.7031195146480206E-2</v>
          </cell>
          <cell r="J232">
            <v>0.18611073035905584</v>
          </cell>
          <cell r="K232">
            <v>0.26255097777996456</v>
          </cell>
          <cell r="L232">
            <v>0.13175068265467038</v>
          </cell>
          <cell r="M232">
            <v>5.3383802107339888E-2</v>
          </cell>
          <cell r="N232">
            <v>0.18290324510530886</v>
          </cell>
          <cell r="O232">
            <v>0.2259738480386029</v>
          </cell>
          <cell r="P232">
            <v>9.4107428922072897E-2</v>
          </cell>
          <cell r="Q232">
            <v>0.11645937901646151</v>
          </cell>
          <cell r="R232">
            <v>0.11144182700193968</v>
          </cell>
          <cell r="S232">
            <v>1.7715064866120286E-2</v>
          </cell>
          <cell r="U232">
            <v>46</v>
          </cell>
        </row>
        <row r="233">
          <cell r="A233" t="str">
            <v>US Total</v>
          </cell>
          <cell r="B233">
            <v>5.3916250232517504E-2</v>
          </cell>
          <cell r="C233">
            <v>9.2605891591113945E-2</v>
          </cell>
          <cell r="D233">
            <v>0.17324440384600498</v>
          </cell>
          <cell r="E233">
            <v>0.2096748695559375</v>
          </cell>
          <cell r="F233">
            <v>0.18772043012189032</v>
          </cell>
          <cell r="G233">
            <v>0.19140514115676036</v>
          </cell>
          <cell r="H233">
            <v>0.1809728121610229</v>
          </cell>
          <cell r="I233">
            <v>0.18245014950584909</v>
          </cell>
          <cell r="J233">
            <v>0.1805367266952792</v>
          </cell>
          <cell r="K233">
            <v>0.19053535814742084</v>
          </cell>
          <cell r="L233">
            <v>0.19092323408184272</v>
          </cell>
          <cell r="M233">
            <v>0.19087561270406331</v>
          </cell>
          <cell r="N233">
            <v>0.17485550561548541</v>
          </cell>
          <cell r="O233">
            <v>0.15180925826052177</v>
          </cell>
          <cell r="P233">
            <v>0.16572350160996385</v>
          </cell>
          <cell r="Q233">
            <v>0.16016256408850649</v>
          </cell>
          <cell r="R233">
            <v>0.15818654935870388</v>
          </cell>
          <cell r="S233">
            <v>0.1607627791724616</v>
          </cell>
          <cell r="U233" t="str">
            <v>n/a</v>
          </cell>
        </row>
      </sheetData>
      <sheetData sheetId="13" refreshError="1">
        <row r="5">
          <cell r="B5">
            <v>0</v>
          </cell>
          <cell r="C5">
            <v>10000000</v>
          </cell>
          <cell r="D5">
            <v>42942313</v>
          </cell>
          <cell r="E5">
            <v>20306319</v>
          </cell>
          <cell r="F5">
            <v>26638578</v>
          </cell>
          <cell r="G5">
            <v>24708542</v>
          </cell>
          <cell r="H5">
            <v>20545839</v>
          </cell>
          <cell r="I5">
            <v>19913961</v>
          </cell>
          <cell r="J5">
            <v>4117081</v>
          </cell>
          <cell r="K5">
            <v>8642319</v>
          </cell>
          <cell r="L5">
            <v>16177169</v>
          </cell>
          <cell r="M5">
            <v>19166834</v>
          </cell>
          <cell r="N5">
            <v>2000000</v>
          </cell>
          <cell r="O5">
            <v>0</v>
          </cell>
        </row>
        <row r="6">
          <cell r="B6">
            <v>0</v>
          </cell>
          <cell r="C6">
            <v>1600000</v>
          </cell>
          <cell r="D6">
            <v>30460875</v>
          </cell>
          <cell r="E6">
            <v>13134900</v>
          </cell>
          <cell r="F6">
            <v>13212400</v>
          </cell>
          <cell r="G6">
            <v>13389000</v>
          </cell>
          <cell r="H6">
            <v>15737700</v>
          </cell>
          <cell r="I6">
            <v>15380000</v>
          </cell>
          <cell r="J6">
            <v>15170000</v>
          </cell>
          <cell r="K6">
            <v>12351070</v>
          </cell>
          <cell r="L6">
            <v>10000000</v>
          </cell>
          <cell r="M6">
            <v>11972400</v>
          </cell>
          <cell r="N6">
            <v>10608900</v>
          </cell>
          <cell r="O6">
            <v>9096900</v>
          </cell>
        </row>
        <row r="7">
          <cell r="B7">
            <v>0</v>
          </cell>
          <cell r="C7">
            <v>0</v>
          </cell>
          <cell r="D7">
            <v>50480532</v>
          </cell>
          <cell r="E7">
            <v>51734178</v>
          </cell>
          <cell r="F7">
            <v>650000</v>
          </cell>
          <cell r="G7">
            <v>749798</v>
          </cell>
          <cell r="H7">
            <v>0</v>
          </cell>
          <cell r="I7">
            <v>0</v>
          </cell>
          <cell r="J7">
            <v>0</v>
          </cell>
          <cell r="K7">
            <v>0</v>
          </cell>
          <cell r="L7">
            <v>0</v>
          </cell>
          <cell r="M7">
            <v>0</v>
          </cell>
          <cell r="N7">
            <v>0</v>
          </cell>
          <cell r="O7">
            <v>0</v>
          </cell>
        </row>
        <row r="8">
          <cell r="B8">
            <v>0</v>
          </cell>
          <cell r="C8">
            <v>0</v>
          </cell>
          <cell r="D8">
            <v>0</v>
          </cell>
          <cell r="E8">
            <v>5000000</v>
          </cell>
          <cell r="F8">
            <v>12000000</v>
          </cell>
          <cell r="G8">
            <v>-6000000</v>
          </cell>
          <cell r="H8">
            <v>6000000</v>
          </cell>
          <cell r="I8">
            <v>16202199</v>
          </cell>
          <cell r="J8">
            <v>7500000</v>
          </cell>
          <cell r="K8">
            <v>7500000</v>
          </cell>
          <cell r="L8">
            <v>7500000</v>
          </cell>
          <cell r="M8">
            <v>12500000</v>
          </cell>
          <cell r="N8">
            <v>5000000</v>
          </cell>
          <cell r="O8">
            <v>0</v>
          </cell>
        </row>
        <row r="9">
          <cell r="B9">
            <v>0</v>
          </cell>
          <cell r="C9">
            <v>100000000</v>
          </cell>
          <cell r="D9">
            <v>307300000</v>
          </cell>
          <cell r="E9">
            <v>480315000</v>
          </cell>
          <cell r="F9">
            <v>266794000</v>
          </cell>
          <cell r="G9">
            <v>423361000</v>
          </cell>
          <cell r="H9">
            <v>572514000</v>
          </cell>
          <cell r="I9">
            <v>280496000</v>
          </cell>
          <cell r="J9">
            <v>412642000</v>
          </cell>
          <cell r="K9">
            <v>89780000</v>
          </cell>
          <cell r="L9">
            <v>269340000</v>
          </cell>
          <cell r="M9">
            <v>-19310395</v>
          </cell>
          <cell r="N9">
            <v>10000000</v>
          </cell>
          <cell r="O9">
            <v>-10000000</v>
          </cell>
        </row>
        <row r="10">
          <cell r="B10">
            <v>0</v>
          </cell>
          <cell r="C10">
            <v>0</v>
          </cell>
          <cell r="D10">
            <v>29938536</v>
          </cell>
          <cell r="E10">
            <v>35255614</v>
          </cell>
          <cell r="F10">
            <v>30138937</v>
          </cell>
          <cell r="G10">
            <v>33889736</v>
          </cell>
          <cell r="H10">
            <v>22241896</v>
          </cell>
          <cell r="I10">
            <v>28089730</v>
          </cell>
          <cell r="J10">
            <v>2748648</v>
          </cell>
          <cell r="K10">
            <v>12142775</v>
          </cell>
          <cell r="L10">
            <v>-864346</v>
          </cell>
          <cell r="M10">
            <v>29925276</v>
          </cell>
          <cell r="N10">
            <v>29925276</v>
          </cell>
          <cell r="O10">
            <v>3925823</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row>
        <row r="12">
          <cell r="B12">
            <v>0</v>
          </cell>
          <cell r="C12">
            <v>0</v>
          </cell>
          <cell r="D12">
            <v>1000000</v>
          </cell>
          <cell r="E12">
            <v>4849500</v>
          </cell>
          <cell r="F12">
            <v>-1617480</v>
          </cell>
          <cell r="G12">
            <v>1019154</v>
          </cell>
          <cell r="H12">
            <v>1265646</v>
          </cell>
          <cell r="I12">
            <v>3064166</v>
          </cell>
          <cell r="J12">
            <v>-4296090</v>
          </cell>
          <cell r="K12">
            <v>0</v>
          </cell>
          <cell r="L12">
            <v>0</v>
          </cell>
          <cell r="M12">
            <v>6458196</v>
          </cell>
          <cell r="N12">
            <v>6458196</v>
          </cell>
          <cell r="O12">
            <v>2000000</v>
          </cell>
        </row>
        <row r="13">
          <cell r="B13">
            <v>0</v>
          </cell>
          <cell r="C13">
            <v>0</v>
          </cell>
          <cell r="D13">
            <v>29521963</v>
          </cell>
          <cell r="E13">
            <v>18521963</v>
          </cell>
          <cell r="F13">
            <v>18521963</v>
          </cell>
          <cell r="G13">
            <v>18521963</v>
          </cell>
          <cell r="H13">
            <v>18521964</v>
          </cell>
          <cell r="I13">
            <v>18521964</v>
          </cell>
          <cell r="J13">
            <v>18521964</v>
          </cell>
          <cell r="K13">
            <v>18521964</v>
          </cell>
          <cell r="L13">
            <v>18521964</v>
          </cell>
          <cell r="M13">
            <v>0</v>
          </cell>
          <cell r="N13">
            <v>0</v>
          </cell>
          <cell r="O13">
            <v>0</v>
          </cell>
        </row>
        <row r="14">
          <cell r="B14">
            <v>0</v>
          </cell>
          <cell r="C14">
            <v>29403486</v>
          </cell>
          <cell r="D14">
            <v>117613943</v>
          </cell>
          <cell r="E14">
            <v>117613943</v>
          </cell>
          <cell r="F14">
            <v>150447769</v>
          </cell>
          <cell r="G14">
            <v>122549158</v>
          </cell>
          <cell r="H14">
            <v>122549160</v>
          </cell>
          <cell r="I14">
            <v>122549160</v>
          </cell>
          <cell r="J14">
            <v>122549157</v>
          </cell>
          <cell r="K14">
            <v>122549156</v>
          </cell>
          <cell r="L14">
            <v>122549158</v>
          </cell>
          <cell r="M14">
            <v>122549156</v>
          </cell>
          <cell r="N14">
            <v>122549157</v>
          </cell>
          <cell r="O14">
            <v>122549157</v>
          </cell>
        </row>
        <row r="15">
          <cell r="B15">
            <v>0</v>
          </cell>
          <cell r="C15">
            <v>28285000</v>
          </cell>
          <cell r="D15">
            <v>15765125</v>
          </cell>
          <cell r="E15">
            <v>51700000</v>
          </cell>
          <cell r="F15">
            <v>40000000</v>
          </cell>
          <cell r="G15">
            <v>23200000</v>
          </cell>
          <cell r="H15">
            <v>32200000</v>
          </cell>
          <cell r="I15">
            <v>13191000</v>
          </cell>
          <cell r="J15">
            <v>0</v>
          </cell>
          <cell r="K15">
            <v>-29700000</v>
          </cell>
          <cell r="L15">
            <v>29700000</v>
          </cell>
          <cell r="M15">
            <v>0</v>
          </cell>
          <cell r="N15">
            <v>0</v>
          </cell>
          <cell r="O15">
            <v>0</v>
          </cell>
        </row>
        <row r="16">
          <cell r="B16">
            <v>0</v>
          </cell>
          <cell r="C16">
            <v>7400000</v>
          </cell>
          <cell r="D16">
            <v>11898506</v>
          </cell>
          <cell r="E16">
            <v>915000</v>
          </cell>
          <cell r="F16">
            <v>4800000</v>
          </cell>
          <cell r="G16">
            <v>9000000</v>
          </cell>
          <cell r="H16">
            <v>11050000</v>
          </cell>
          <cell r="I16">
            <v>7780000</v>
          </cell>
          <cell r="J16">
            <v>10300000</v>
          </cell>
          <cell r="K16">
            <v>5000000</v>
          </cell>
          <cell r="L16">
            <v>10400000</v>
          </cell>
          <cell r="M16">
            <v>19900000</v>
          </cell>
          <cell r="N16">
            <v>18950000</v>
          </cell>
          <cell r="O16">
            <v>14850000</v>
          </cell>
        </row>
        <row r="17">
          <cell r="B17">
            <v>0</v>
          </cell>
          <cell r="C17">
            <v>0</v>
          </cell>
          <cell r="D17">
            <v>6610092</v>
          </cell>
          <cell r="E17">
            <v>6624947</v>
          </cell>
          <cell r="F17">
            <v>8511050</v>
          </cell>
          <cell r="G17">
            <v>9010270</v>
          </cell>
          <cell r="H17">
            <v>8731981</v>
          </cell>
          <cell r="I17">
            <v>6782122</v>
          </cell>
          <cell r="J17">
            <v>8731981</v>
          </cell>
          <cell r="K17">
            <v>8731982</v>
          </cell>
          <cell r="L17">
            <v>8731982</v>
          </cell>
          <cell r="M17">
            <v>8731982</v>
          </cell>
          <cell r="N17">
            <v>7554900</v>
          </cell>
          <cell r="O17">
            <v>0</v>
          </cell>
        </row>
        <row r="18">
          <cell r="B18">
            <v>0</v>
          </cell>
          <cell r="C18">
            <v>0</v>
          </cell>
          <cell r="D18">
            <v>117011392</v>
          </cell>
          <cell r="E18">
            <v>125325778</v>
          </cell>
          <cell r="F18">
            <v>30087522</v>
          </cell>
          <cell r="G18">
            <v>0</v>
          </cell>
          <cell r="H18">
            <v>0</v>
          </cell>
          <cell r="I18">
            <v>0</v>
          </cell>
          <cell r="J18">
            <v>0</v>
          </cell>
          <cell r="K18">
            <v>0</v>
          </cell>
          <cell r="L18">
            <v>0</v>
          </cell>
          <cell r="M18">
            <v>0</v>
          </cell>
          <cell r="N18">
            <v>0</v>
          </cell>
          <cell r="O18">
            <v>0</v>
          </cell>
        </row>
        <row r="19">
          <cell r="B19">
            <v>0</v>
          </cell>
          <cell r="C19">
            <v>42039000</v>
          </cell>
          <cell r="D19">
            <v>112078000</v>
          </cell>
          <cell r="E19">
            <v>41359822</v>
          </cell>
          <cell r="F19">
            <v>53250771</v>
          </cell>
          <cell r="G19">
            <v>21052906</v>
          </cell>
          <cell r="H19">
            <v>18352906</v>
          </cell>
          <cell r="I19">
            <v>4052906</v>
          </cell>
          <cell r="J19">
            <v>5000000</v>
          </cell>
          <cell r="K19">
            <v>11000000</v>
          </cell>
          <cell r="L19">
            <v>32158599</v>
          </cell>
          <cell r="M19">
            <v>37158599</v>
          </cell>
          <cell r="N19">
            <v>37158599</v>
          </cell>
          <cell r="O19">
            <v>22158599</v>
          </cell>
        </row>
        <row r="20">
          <cell r="B20">
            <v>0</v>
          </cell>
          <cell r="C20">
            <v>1214089</v>
          </cell>
          <cell r="D20">
            <v>14415393</v>
          </cell>
          <cell r="E20">
            <v>26404972</v>
          </cell>
          <cell r="F20">
            <v>27471328</v>
          </cell>
          <cell r="G20">
            <v>27440320</v>
          </cell>
          <cell r="H20">
            <v>28199491</v>
          </cell>
          <cell r="I20">
            <v>27552754</v>
          </cell>
          <cell r="J20">
            <v>25332746</v>
          </cell>
          <cell r="K20">
            <v>21806560</v>
          </cell>
          <cell r="L20">
            <v>24002560</v>
          </cell>
          <cell r="M20">
            <v>26236177</v>
          </cell>
          <cell r="N20">
            <v>26236177</v>
          </cell>
          <cell r="O20">
            <v>25836177</v>
          </cell>
        </row>
        <row r="21">
          <cell r="B21">
            <v>0</v>
          </cell>
          <cell r="C21">
            <v>7080193</v>
          </cell>
          <cell r="D21">
            <v>6073462</v>
          </cell>
          <cell r="E21">
            <v>15336680</v>
          </cell>
          <cell r="F21">
            <v>10989284</v>
          </cell>
          <cell r="G21">
            <v>15079471</v>
          </cell>
          <cell r="H21">
            <v>12741228</v>
          </cell>
          <cell r="I21">
            <v>21459991</v>
          </cell>
          <cell r="J21">
            <v>21417142</v>
          </cell>
          <cell r="K21">
            <v>21684317</v>
          </cell>
          <cell r="L21">
            <v>21899789</v>
          </cell>
          <cell r="M21">
            <v>22197104</v>
          </cell>
          <cell r="N21">
            <v>20792923</v>
          </cell>
          <cell r="O21">
            <v>14967811</v>
          </cell>
        </row>
        <row r="22">
          <cell r="B22">
            <v>7040032</v>
          </cell>
          <cell r="C22">
            <v>18000000</v>
          </cell>
          <cell r="D22">
            <v>54480000</v>
          </cell>
          <cell r="E22">
            <v>36240000</v>
          </cell>
          <cell r="F22">
            <v>36240000</v>
          </cell>
          <cell r="G22">
            <v>36240000</v>
          </cell>
          <cell r="H22">
            <v>47135000</v>
          </cell>
          <cell r="I22">
            <v>46324247</v>
          </cell>
          <cell r="J22">
            <v>54386300</v>
          </cell>
          <cell r="K22">
            <v>54386400</v>
          </cell>
          <cell r="L22">
            <v>54386300</v>
          </cell>
          <cell r="M22">
            <v>54380858</v>
          </cell>
          <cell r="N22">
            <v>54386300</v>
          </cell>
          <cell r="O22">
            <v>54386300</v>
          </cell>
        </row>
        <row r="23">
          <cell r="B23">
            <v>0</v>
          </cell>
          <cell r="C23">
            <v>0</v>
          </cell>
          <cell r="D23">
            <v>102104311</v>
          </cell>
          <cell r="E23">
            <v>54106043</v>
          </cell>
          <cell r="F23">
            <v>54299699</v>
          </cell>
          <cell r="G23">
            <v>40362082</v>
          </cell>
          <cell r="H23">
            <v>39030549</v>
          </cell>
          <cell r="I23">
            <v>22121018</v>
          </cell>
          <cell r="J23">
            <v>19638241</v>
          </cell>
          <cell r="K23">
            <v>37902500</v>
          </cell>
          <cell r="L23">
            <v>37466333</v>
          </cell>
          <cell r="M23">
            <v>37521379</v>
          </cell>
          <cell r="N23">
            <v>32526386</v>
          </cell>
          <cell r="O23">
            <v>14474607</v>
          </cell>
        </row>
        <row r="24">
          <cell r="B24">
            <v>3229010</v>
          </cell>
          <cell r="C24">
            <v>4984810</v>
          </cell>
          <cell r="D24">
            <v>7641014</v>
          </cell>
          <cell r="E24">
            <v>7336003</v>
          </cell>
          <cell r="F24">
            <v>3360368</v>
          </cell>
          <cell r="G24">
            <v>6340215</v>
          </cell>
          <cell r="H24">
            <v>10699122</v>
          </cell>
          <cell r="I24">
            <v>16974772</v>
          </cell>
          <cell r="J24">
            <v>8905654</v>
          </cell>
          <cell r="K24">
            <v>15105735</v>
          </cell>
          <cell r="L24">
            <v>10957923</v>
          </cell>
          <cell r="M24">
            <v>-984906</v>
          </cell>
          <cell r="N24">
            <v>0</v>
          </cell>
          <cell r="O24">
            <v>0</v>
          </cell>
        </row>
        <row r="25">
          <cell r="B25">
            <v>0</v>
          </cell>
          <cell r="C25">
            <v>0</v>
          </cell>
          <cell r="D25">
            <v>91639212</v>
          </cell>
          <cell r="E25">
            <v>45819606</v>
          </cell>
          <cell r="F25">
            <v>0</v>
          </cell>
          <cell r="G25">
            <v>-23099812</v>
          </cell>
          <cell r="H25">
            <v>48884560</v>
          </cell>
          <cell r="I25">
            <v>19283424</v>
          </cell>
          <cell r="J25">
            <v>0</v>
          </cell>
          <cell r="K25">
            <v>10285667</v>
          </cell>
          <cell r="L25">
            <v>10285667</v>
          </cell>
          <cell r="M25">
            <v>10285667</v>
          </cell>
          <cell r="N25">
            <v>5885667</v>
          </cell>
          <cell r="O25">
            <v>7431667</v>
          </cell>
        </row>
        <row r="26">
          <cell r="B26">
            <v>108164411</v>
          </cell>
          <cell r="C26">
            <v>91874223</v>
          </cell>
          <cell r="D26">
            <v>91874219</v>
          </cell>
          <cell r="E26">
            <v>91874224</v>
          </cell>
          <cell r="F26">
            <v>91874224</v>
          </cell>
          <cell r="G26">
            <v>91874224</v>
          </cell>
          <cell r="H26">
            <v>91874222</v>
          </cell>
          <cell r="I26">
            <v>91874224</v>
          </cell>
          <cell r="J26">
            <v>91874224</v>
          </cell>
          <cell r="K26">
            <v>91874225</v>
          </cell>
          <cell r="L26">
            <v>91874224</v>
          </cell>
          <cell r="M26">
            <v>91874224</v>
          </cell>
          <cell r="N26">
            <v>91874224</v>
          </cell>
          <cell r="O26">
            <v>91874225</v>
          </cell>
        </row>
        <row r="27">
          <cell r="B27">
            <v>26688930</v>
          </cell>
          <cell r="C27">
            <v>149464937</v>
          </cell>
          <cell r="D27">
            <v>96052255</v>
          </cell>
          <cell r="E27">
            <v>9592468</v>
          </cell>
          <cell r="F27">
            <v>14678240</v>
          </cell>
          <cell r="G27">
            <v>0</v>
          </cell>
          <cell r="H27">
            <v>0</v>
          </cell>
          <cell r="I27">
            <v>0</v>
          </cell>
          <cell r="J27">
            <v>130938064</v>
          </cell>
          <cell r="K27">
            <v>134344205</v>
          </cell>
          <cell r="L27">
            <v>115093873</v>
          </cell>
          <cell r="M27">
            <v>99664576</v>
          </cell>
          <cell r="N27">
            <v>103526180</v>
          </cell>
          <cell r="O27">
            <v>0</v>
          </cell>
        </row>
        <row r="28">
          <cell r="B28">
            <v>0</v>
          </cell>
          <cell r="C28">
            <v>10200000</v>
          </cell>
          <cell r="D28">
            <v>47291000</v>
          </cell>
          <cell r="E28">
            <v>17098100</v>
          </cell>
          <cell r="F28">
            <v>20184334</v>
          </cell>
          <cell r="G28">
            <v>17913795</v>
          </cell>
          <cell r="H28">
            <v>26603000</v>
          </cell>
          <cell r="I28">
            <v>25012000</v>
          </cell>
          <cell r="J28">
            <v>22619000</v>
          </cell>
          <cell r="K28">
            <v>74263700</v>
          </cell>
          <cell r="L28">
            <v>46448300</v>
          </cell>
          <cell r="M28">
            <v>31123000</v>
          </cell>
          <cell r="N28">
            <v>34061000</v>
          </cell>
          <cell r="O28">
            <v>47541000</v>
          </cell>
        </row>
        <row r="29">
          <cell r="B29">
            <v>0</v>
          </cell>
          <cell r="C29">
            <v>0</v>
          </cell>
          <cell r="D29">
            <v>23953516</v>
          </cell>
          <cell r="E29">
            <v>18691998</v>
          </cell>
          <cell r="F29">
            <v>19363230</v>
          </cell>
          <cell r="G29">
            <v>19160710</v>
          </cell>
          <cell r="H29">
            <v>19323838</v>
          </cell>
          <cell r="I29">
            <v>2828019</v>
          </cell>
          <cell r="J29">
            <v>19524027</v>
          </cell>
          <cell r="K29">
            <v>19160650</v>
          </cell>
          <cell r="L29">
            <v>18503409</v>
          </cell>
          <cell r="M29">
            <v>19160650</v>
          </cell>
          <cell r="N29">
            <v>19116519</v>
          </cell>
          <cell r="O29">
            <v>19160650</v>
          </cell>
        </row>
        <row r="30">
          <cell r="B30">
            <v>0</v>
          </cell>
          <cell r="C30">
            <v>0</v>
          </cell>
          <cell r="D30">
            <v>43410348</v>
          </cell>
          <cell r="E30">
            <v>20712684</v>
          </cell>
          <cell r="F30">
            <v>20712684</v>
          </cell>
          <cell r="G30">
            <v>12939632</v>
          </cell>
          <cell r="H30">
            <v>24882439</v>
          </cell>
          <cell r="I30">
            <v>25042439</v>
          </cell>
          <cell r="J30">
            <v>27354439</v>
          </cell>
          <cell r="K30">
            <v>23000000</v>
          </cell>
          <cell r="L30">
            <v>23000000</v>
          </cell>
          <cell r="M30">
            <v>23000000</v>
          </cell>
          <cell r="N30">
            <v>23000000</v>
          </cell>
          <cell r="O30">
            <v>5750000</v>
          </cell>
        </row>
        <row r="31">
          <cell r="B31">
            <v>0</v>
          </cell>
          <cell r="C31">
            <v>657669</v>
          </cell>
          <cell r="D31">
            <v>17500000</v>
          </cell>
          <cell r="E31">
            <v>7612239</v>
          </cell>
          <cell r="F31">
            <v>7612239</v>
          </cell>
          <cell r="G31">
            <v>9372239</v>
          </cell>
          <cell r="H31">
            <v>8612239</v>
          </cell>
          <cell r="I31">
            <v>1000000</v>
          </cell>
          <cell r="J31">
            <v>1864574</v>
          </cell>
          <cell r="K31">
            <v>5061288</v>
          </cell>
          <cell r="L31">
            <v>8012010</v>
          </cell>
          <cell r="M31">
            <v>7676010</v>
          </cell>
          <cell r="N31">
            <v>7676010</v>
          </cell>
          <cell r="O31">
            <v>7676010</v>
          </cell>
        </row>
        <row r="32">
          <cell r="B32">
            <v>0</v>
          </cell>
          <cell r="C32">
            <v>0</v>
          </cell>
          <cell r="D32">
            <v>0</v>
          </cell>
          <cell r="E32">
            <v>9000000</v>
          </cell>
          <cell r="F32">
            <v>9000000</v>
          </cell>
          <cell r="G32">
            <v>9000000</v>
          </cell>
          <cell r="H32">
            <v>9000000</v>
          </cell>
          <cell r="I32">
            <v>9000000</v>
          </cell>
          <cell r="J32">
            <v>9000000</v>
          </cell>
          <cell r="K32">
            <v>9000000</v>
          </cell>
          <cell r="L32">
            <v>17000000</v>
          </cell>
          <cell r="M32">
            <v>15000000</v>
          </cell>
          <cell r="N32">
            <v>16000000</v>
          </cell>
          <cell r="O32">
            <v>17000000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row>
        <row r="34">
          <cell r="B34">
            <v>0</v>
          </cell>
          <cell r="C34">
            <v>0</v>
          </cell>
          <cell r="D34">
            <v>0</v>
          </cell>
          <cell r="E34">
            <v>0</v>
          </cell>
          <cell r="F34">
            <v>0</v>
          </cell>
          <cell r="G34">
            <v>0</v>
          </cell>
          <cell r="H34">
            <v>1195910</v>
          </cell>
          <cell r="I34">
            <v>146703</v>
          </cell>
          <cell r="J34">
            <v>5505081</v>
          </cell>
          <cell r="K34">
            <v>4192138</v>
          </cell>
          <cell r="L34">
            <v>6707377</v>
          </cell>
          <cell r="M34">
            <v>4597398</v>
          </cell>
          <cell r="N34">
            <v>3441455</v>
          </cell>
          <cell r="O34">
            <v>4507809</v>
          </cell>
        </row>
        <row r="35">
          <cell r="B35">
            <v>60442764</v>
          </cell>
          <cell r="C35">
            <v>80806965</v>
          </cell>
          <cell r="D35">
            <v>80806965</v>
          </cell>
          <cell r="E35">
            <v>79795989</v>
          </cell>
          <cell r="F35">
            <v>10976</v>
          </cell>
          <cell r="G35">
            <v>0</v>
          </cell>
          <cell r="H35">
            <v>25665017</v>
          </cell>
          <cell r="I35">
            <v>37004272</v>
          </cell>
          <cell r="J35">
            <v>0</v>
          </cell>
          <cell r="K35">
            <v>54927000</v>
          </cell>
          <cell r="L35">
            <v>69605588</v>
          </cell>
          <cell r="M35">
            <v>76996451</v>
          </cell>
          <cell r="N35">
            <v>80701284</v>
          </cell>
          <cell r="O35">
            <v>75805959</v>
          </cell>
        </row>
        <row r="36">
          <cell r="B36">
            <v>0</v>
          </cell>
          <cell r="C36">
            <v>13304750</v>
          </cell>
          <cell r="D36">
            <v>13688365</v>
          </cell>
          <cell r="E36">
            <v>19528227</v>
          </cell>
          <cell r="F36">
            <v>31215087</v>
          </cell>
          <cell r="G36">
            <v>29370826</v>
          </cell>
          <cell r="H36">
            <v>29813209</v>
          </cell>
          <cell r="I36">
            <v>33071224</v>
          </cell>
          <cell r="J36">
            <v>29582094</v>
          </cell>
          <cell r="K36">
            <v>33797139</v>
          </cell>
          <cell r="L36">
            <v>32206938</v>
          </cell>
          <cell r="M36">
            <v>32278781</v>
          </cell>
          <cell r="N36">
            <v>32409714</v>
          </cell>
          <cell r="O36">
            <v>30700133</v>
          </cell>
        </row>
        <row r="37">
          <cell r="B37">
            <v>0</v>
          </cell>
          <cell r="C37">
            <v>55000000</v>
          </cell>
          <cell r="D37">
            <v>269600000</v>
          </cell>
          <cell r="E37">
            <v>437000000</v>
          </cell>
          <cell r="F37">
            <v>375000000</v>
          </cell>
          <cell r="G37">
            <v>394338564</v>
          </cell>
          <cell r="H37">
            <v>39900000</v>
          </cell>
          <cell r="I37">
            <v>408000000</v>
          </cell>
          <cell r="J37">
            <v>381791205</v>
          </cell>
          <cell r="K37">
            <v>548582508</v>
          </cell>
          <cell r="L37">
            <v>360424218</v>
          </cell>
          <cell r="M37">
            <v>371270488</v>
          </cell>
          <cell r="N37">
            <v>413976257</v>
          </cell>
          <cell r="O37">
            <v>323461235</v>
          </cell>
        </row>
        <row r="38">
          <cell r="B38">
            <v>0</v>
          </cell>
          <cell r="C38">
            <v>11699518</v>
          </cell>
          <cell r="D38">
            <v>80753854</v>
          </cell>
          <cell r="E38">
            <v>65880426</v>
          </cell>
          <cell r="F38">
            <v>72549902</v>
          </cell>
          <cell r="G38">
            <v>75470062</v>
          </cell>
          <cell r="H38">
            <v>74499688</v>
          </cell>
          <cell r="I38">
            <v>83763165</v>
          </cell>
          <cell r="J38">
            <v>86028417</v>
          </cell>
          <cell r="K38">
            <v>72231724</v>
          </cell>
          <cell r="L38">
            <v>87700029</v>
          </cell>
          <cell r="M38">
            <v>74885731</v>
          </cell>
          <cell r="N38">
            <v>84330900</v>
          </cell>
          <cell r="O38">
            <v>84041379</v>
          </cell>
        </row>
        <row r="39">
          <cell r="B39">
            <v>0</v>
          </cell>
          <cell r="C39">
            <v>0</v>
          </cell>
          <cell r="D39">
            <v>0</v>
          </cell>
          <cell r="E39">
            <v>500000</v>
          </cell>
          <cell r="F39">
            <v>0</v>
          </cell>
          <cell r="G39">
            <v>0</v>
          </cell>
          <cell r="H39">
            <v>0</v>
          </cell>
          <cell r="I39">
            <v>0</v>
          </cell>
          <cell r="J39">
            <v>0</v>
          </cell>
          <cell r="K39">
            <v>0</v>
          </cell>
          <cell r="L39">
            <v>0</v>
          </cell>
          <cell r="M39">
            <v>229249</v>
          </cell>
          <cell r="N39">
            <v>0</v>
          </cell>
          <cell r="O39">
            <v>662205</v>
          </cell>
        </row>
        <row r="40">
          <cell r="B40">
            <v>0</v>
          </cell>
          <cell r="C40">
            <v>0</v>
          </cell>
          <cell r="D40">
            <v>0</v>
          </cell>
          <cell r="E40">
            <v>77453492</v>
          </cell>
          <cell r="F40">
            <v>136654269</v>
          </cell>
          <cell r="G40">
            <v>145593652</v>
          </cell>
          <cell r="H40">
            <v>0</v>
          </cell>
          <cell r="I40">
            <v>0</v>
          </cell>
          <cell r="J40">
            <v>0</v>
          </cell>
          <cell r="K40">
            <v>0</v>
          </cell>
          <cell r="L40">
            <v>0</v>
          </cell>
          <cell r="M40">
            <v>0</v>
          </cell>
          <cell r="N40">
            <v>0</v>
          </cell>
          <cell r="O40">
            <v>0</v>
          </cell>
        </row>
        <row r="41">
          <cell r="B41">
            <v>5200000</v>
          </cell>
          <cell r="C41">
            <v>5606134</v>
          </cell>
          <cell r="D41">
            <v>77884201</v>
          </cell>
          <cell r="E41">
            <v>30199871</v>
          </cell>
          <cell r="F41">
            <v>30330284</v>
          </cell>
          <cell r="G41">
            <v>29518846</v>
          </cell>
          <cell r="H41">
            <v>30822071</v>
          </cell>
          <cell r="I41">
            <v>29518846</v>
          </cell>
          <cell r="J41">
            <v>30759395</v>
          </cell>
          <cell r="K41">
            <v>29518846</v>
          </cell>
          <cell r="L41">
            <v>29518846</v>
          </cell>
          <cell r="M41">
            <v>29171927</v>
          </cell>
          <cell r="N41">
            <v>29056288</v>
          </cell>
          <cell r="O41">
            <v>29056288</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row>
        <row r="43">
          <cell r="B43">
            <v>0</v>
          </cell>
          <cell r="C43">
            <v>0</v>
          </cell>
          <cell r="D43">
            <v>126969000</v>
          </cell>
          <cell r="E43">
            <v>67122000</v>
          </cell>
          <cell r="F43">
            <v>25558000</v>
          </cell>
          <cell r="G43">
            <v>31447000</v>
          </cell>
          <cell r="H43">
            <v>124484000</v>
          </cell>
          <cell r="I43">
            <v>165899000</v>
          </cell>
          <cell r="J43">
            <v>116754000</v>
          </cell>
          <cell r="K43">
            <v>92677000</v>
          </cell>
          <cell r="L43">
            <v>173189000</v>
          </cell>
          <cell r="M43">
            <v>137908000</v>
          </cell>
          <cell r="N43">
            <v>141305000</v>
          </cell>
          <cell r="O43">
            <v>163598000</v>
          </cell>
        </row>
        <row r="44">
          <cell r="B44">
            <v>0</v>
          </cell>
          <cell r="C44">
            <v>0</v>
          </cell>
          <cell r="D44">
            <v>13645204</v>
          </cell>
          <cell r="E44">
            <v>4085057</v>
          </cell>
          <cell r="F44">
            <v>520910</v>
          </cell>
          <cell r="G44">
            <v>0</v>
          </cell>
          <cell r="H44">
            <v>9091106</v>
          </cell>
          <cell r="I44">
            <v>13087316</v>
          </cell>
          <cell r="J44">
            <v>8772795</v>
          </cell>
          <cell r="K44">
            <v>20020859</v>
          </cell>
          <cell r="L44">
            <v>20647191</v>
          </cell>
          <cell r="M44">
            <v>11724622</v>
          </cell>
          <cell r="N44">
            <v>15875472</v>
          </cell>
          <cell r="O44">
            <v>8213379</v>
          </cell>
        </row>
        <row r="45">
          <cell r="B45">
            <v>0</v>
          </cell>
          <cell r="C45">
            <v>5634668</v>
          </cell>
          <cell r="D45">
            <v>3493964</v>
          </cell>
          <cell r="E45">
            <v>1046630</v>
          </cell>
          <cell r="F45">
            <v>1354617</v>
          </cell>
          <cell r="G45">
            <v>1500000</v>
          </cell>
          <cell r="H45">
            <v>1300000</v>
          </cell>
          <cell r="I45">
            <v>1300000</v>
          </cell>
          <cell r="J45">
            <v>1500000</v>
          </cell>
          <cell r="K45">
            <v>0</v>
          </cell>
          <cell r="L45">
            <v>0</v>
          </cell>
          <cell r="M45">
            <v>0</v>
          </cell>
          <cell r="N45">
            <v>0</v>
          </cell>
          <cell r="O45">
            <v>0</v>
          </cell>
        </row>
        <row r="46">
          <cell r="B46">
            <v>0</v>
          </cell>
          <cell r="C46">
            <v>0</v>
          </cell>
          <cell r="D46">
            <v>1600000</v>
          </cell>
          <cell r="E46">
            <v>4363361</v>
          </cell>
          <cell r="F46">
            <v>4255930</v>
          </cell>
          <cell r="G46">
            <v>2000000</v>
          </cell>
          <cell r="H46">
            <v>1700000</v>
          </cell>
          <cell r="I46">
            <v>0</v>
          </cell>
          <cell r="J46">
            <v>0</v>
          </cell>
          <cell r="K46">
            <v>0</v>
          </cell>
          <cell r="L46">
            <v>0</v>
          </cell>
          <cell r="M46">
            <v>0</v>
          </cell>
          <cell r="N46">
            <v>0</v>
          </cell>
          <cell r="O46">
            <v>4255930</v>
          </cell>
        </row>
        <row r="47">
          <cell r="B47">
            <v>12673948</v>
          </cell>
          <cell r="C47">
            <v>2161747</v>
          </cell>
          <cell r="D47">
            <v>52111237</v>
          </cell>
          <cell r="E47">
            <v>66497245</v>
          </cell>
          <cell r="F47">
            <v>73110782</v>
          </cell>
          <cell r="G47">
            <v>43782735</v>
          </cell>
          <cell r="H47">
            <v>52025586</v>
          </cell>
          <cell r="I47">
            <v>54064923</v>
          </cell>
          <cell r="J47">
            <v>57698996</v>
          </cell>
          <cell r="K47">
            <v>53626681</v>
          </cell>
          <cell r="L47">
            <v>50600000</v>
          </cell>
          <cell r="M47">
            <v>59500613</v>
          </cell>
          <cell r="N47">
            <v>50600000</v>
          </cell>
          <cell r="O47">
            <v>54926680</v>
          </cell>
        </row>
        <row r="48">
          <cell r="B48">
            <v>0</v>
          </cell>
          <cell r="C48">
            <v>12183631</v>
          </cell>
          <cell r="D48">
            <v>118177992</v>
          </cell>
          <cell r="E48">
            <v>38292192</v>
          </cell>
          <cell r="F48">
            <v>0</v>
          </cell>
          <cell r="G48">
            <v>2349075</v>
          </cell>
          <cell r="H48">
            <v>-2349075</v>
          </cell>
          <cell r="I48">
            <v>0</v>
          </cell>
          <cell r="J48">
            <v>0</v>
          </cell>
          <cell r="K48">
            <v>0</v>
          </cell>
          <cell r="L48">
            <v>0</v>
          </cell>
          <cell r="M48">
            <v>0</v>
          </cell>
          <cell r="N48">
            <v>0</v>
          </cell>
          <cell r="O48">
            <v>0</v>
          </cell>
        </row>
        <row r="49">
          <cell r="B49">
            <v>0</v>
          </cell>
          <cell r="C49">
            <v>0</v>
          </cell>
          <cell r="D49">
            <v>3740480</v>
          </cell>
          <cell r="E49">
            <v>0</v>
          </cell>
          <cell r="F49">
            <v>0</v>
          </cell>
          <cell r="G49">
            <v>0</v>
          </cell>
          <cell r="H49">
            <v>0</v>
          </cell>
          <cell r="I49">
            <v>0</v>
          </cell>
          <cell r="J49">
            <v>0</v>
          </cell>
          <cell r="K49">
            <v>0</v>
          </cell>
          <cell r="L49">
            <v>0</v>
          </cell>
          <cell r="M49">
            <v>0</v>
          </cell>
          <cell r="N49">
            <v>0</v>
          </cell>
          <cell r="O49">
            <v>0</v>
          </cell>
        </row>
        <row r="50">
          <cell r="B50">
            <v>3500000</v>
          </cell>
          <cell r="C50">
            <v>6950063</v>
          </cell>
          <cell r="D50">
            <v>7582615</v>
          </cell>
          <cell r="E50">
            <v>7729551</v>
          </cell>
          <cell r="F50">
            <v>6159809</v>
          </cell>
          <cell r="G50">
            <v>7630095</v>
          </cell>
          <cell r="H50">
            <v>9224074</v>
          </cell>
          <cell r="I50">
            <v>9224074</v>
          </cell>
          <cell r="J50">
            <v>9224074</v>
          </cell>
          <cell r="K50">
            <v>9224074</v>
          </cell>
          <cell r="L50">
            <v>9224074</v>
          </cell>
          <cell r="M50">
            <v>9224074</v>
          </cell>
          <cell r="N50">
            <v>9224074</v>
          </cell>
          <cell r="O50">
            <v>9224074</v>
          </cell>
        </row>
        <row r="51">
          <cell r="B51">
            <v>8385000</v>
          </cell>
          <cell r="C51">
            <v>15357776</v>
          </cell>
          <cell r="D51">
            <v>37542034</v>
          </cell>
          <cell r="E51">
            <v>27699905</v>
          </cell>
          <cell r="F51">
            <v>27699905</v>
          </cell>
          <cell r="G51">
            <v>29157034</v>
          </cell>
          <cell r="H51">
            <v>-8189221</v>
          </cell>
          <cell r="I51">
            <v>16816255</v>
          </cell>
          <cell r="J51">
            <v>3000000</v>
          </cell>
          <cell r="K51">
            <v>3000000</v>
          </cell>
          <cell r="L51">
            <v>5300000</v>
          </cell>
          <cell r="M51">
            <v>17300000</v>
          </cell>
          <cell r="N51">
            <v>13056465</v>
          </cell>
          <cell r="O51">
            <v>6983957</v>
          </cell>
        </row>
        <row r="52">
          <cell r="B52">
            <v>0</v>
          </cell>
          <cell r="C52">
            <v>28973849</v>
          </cell>
          <cell r="D52">
            <v>120994179</v>
          </cell>
          <cell r="E52">
            <v>97471407</v>
          </cell>
          <cell r="F52">
            <v>86738000</v>
          </cell>
          <cell r="G52">
            <v>109930000</v>
          </cell>
          <cell r="H52">
            <v>107300000</v>
          </cell>
          <cell r="I52">
            <v>95537933</v>
          </cell>
          <cell r="J52">
            <v>103035919</v>
          </cell>
          <cell r="K52">
            <v>105098000</v>
          </cell>
          <cell r="L52">
            <v>104625871</v>
          </cell>
          <cell r="M52">
            <v>104737497</v>
          </cell>
          <cell r="N52">
            <v>104574062</v>
          </cell>
          <cell r="O52">
            <v>105964938</v>
          </cell>
        </row>
        <row r="53">
          <cell r="B53">
            <v>0</v>
          </cell>
          <cell r="C53">
            <v>10000000</v>
          </cell>
          <cell r="D53">
            <v>10000000</v>
          </cell>
          <cell r="E53">
            <v>-4646345</v>
          </cell>
          <cell r="F53">
            <v>0</v>
          </cell>
          <cell r="G53">
            <v>0</v>
          </cell>
          <cell r="H53">
            <v>0</v>
          </cell>
          <cell r="I53">
            <v>0</v>
          </cell>
          <cell r="J53">
            <v>0</v>
          </cell>
          <cell r="K53">
            <v>0</v>
          </cell>
          <cell r="L53">
            <v>0</v>
          </cell>
          <cell r="M53">
            <v>0</v>
          </cell>
          <cell r="N53">
            <v>0</v>
          </cell>
          <cell r="O53">
            <v>0</v>
          </cell>
        </row>
        <row r="54">
          <cell r="B54">
            <v>0</v>
          </cell>
          <cell r="C54">
            <v>37507151</v>
          </cell>
          <cell r="D54">
            <v>75422369</v>
          </cell>
          <cell r="E54">
            <v>63409517</v>
          </cell>
          <cell r="F54">
            <v>63409517</v>
          </cell>
          <cell r="G54">
            <v>63335234</v>
          </cell>
          <cell r="H54">
            <v>65308581</v>
          </cell>
          <cell r="I54">
            <v>65198737</v>
          </cell>
          <cell r="J54">
            <v>64183023</v>
          </cell>
          <cell r="K54">
            <v>62899870</v>
          </cell>
          <cell r="L54">
            <v>62899870</v>
          </cell>
          <cell r="M54">
            <v>62899870</v>
          </cell>
          <cell r="N54">
            <v>62899870</v>
          </cell>
          <cell r="O54">
            <v>0</v>
          </cell>
        </row>
        <row r="55">
          <cell r="B55">
            <v>0</v>
          </cell>
          <cell r="C55">
            <v>0</v>
          </cell>
          <cell r="D55">
            <v>12000000</v>
          </cell>
          <cell r="E55">
            <v>-2900000</v>
          </cell>
          <cell r="F55">
            <v>-5080435</v>
          </cell>
          <cell r="G55">
            <v>3801751</v>
          </cell>
          <cell r="H55">
            <v>11679671</v>
          </cell>
          <cell r="I55">
            <v>-10066</v>
          </cell>
          <cell r="J55">
            <v>3700106</v>
          </cell>
          <cell r="K55">
            <v>3700106</v>
          </cell>
          <cell r="L55">
            <v>-2145</v>
          </cell>
          <cell r="M55">
            <v>0</v>
          </cell>
          <cell r="N55">
            <v>0</v>
          </cell>
          <cell r="O55">
            <v>625000</v>
          </cell>
        </row>
        <row r="56">
          <cell r="B56">
            <v>235324095</v>
          </cell>
          <cell r="C56">
            <v>787389659</v>
          </cell>
          <cell r="D56">
            <v>2575068466</v>
          </cell>
          <cell r="E56">
            <v>2413010506</v>
          </cell>
          <cell r="F56">
            <v>1898708693</v>
          </cell>
          <cell r="G56">
            <v>1926299277</v>
          </cell>
          <cell r="H56">
            <v>1790167397</v>
          </cell>
          <cell r="I56">
            <v>1857118478</v>
          </cell>
          <cell r="J56">
            <v>1937374257</v>
          </cell>
          <cell r="K56">
            <v>1877890458</v>
          </cell>
          <cell r="L56">
            <v>2015791771</v>
          </cell>
          <cell r="M56">
            <v>1678911488</v>
          </cell>
          <cell r="N56">
            <v>1726737255</v>
          </cell>
          <cell r="O56">
            <v>1372705892</v>
          </cell>
        </row>
        <row r="64">
          <cell r="P64">
            <v>3000000</v>
          </cell>
          <cell r="R64">
            <v>0</v>
          </cell>
          <cell r="S64">
            <v>0</v>
          </cell>
        </row>
        <row r="65">
          <cell r="P65">
            <v>9963345</v>
          </cell>
          <cell r="R65">
            <v>9963344</v>
          </cell>
          <cell r="S65">
            <v>7500000</v>
          </cell>
        </row>
        <row r="66">
          <cell r="P66">
            <v>0</v>
          </cell>
          <cell r="R66">
            <v>0</v>
          </cell>
          <cell r="S66">
            <v>0</v>
          </cell>
        </row>
        <row r="67">
          <cell r="P67">
            <v>250000</v>
          </cell>
          <cell r="R67">
            <v>0</v>
          </cell>
          <cell r="S67">
            <v>0</v>
          </cell>
        </row>
        <row r="68">
          <cell r="P68">
            <v>0</v>
          </cell>
          <cell r="R68">
            <v>0</v>
          </cell>
          <cell r="S68">
            <v>0</v>
          </cell>
        </row>
        <row r="69">
          <cell r="P69">
            <v>10649849</v>
          </cell>
          <cell r="R69">
            <v>1058223</v>
          </cell>
          <cell r="S69">
            <v>630144</v>
          </cell>
        </row>
        <row r="70">
          <cell r="P70">
            <v>0</v>
          </cell>
          <cell r="R70">
            <v>0</v>
          </cell>
          <cell r="S70">
            <v>0</v>
          </cell>
        </row>
        <row r="71">
          <cell r="P71">
            <v>-2293489</v>
          </cell>
          <cell r="R71">
            <v>0</v>
          </cell>
          <cell r="S71">
            <v>0</v>
          </cell>
        </row>
        <row r="72">
          <cell r="P72">
            <v>0</v>
          </cell>
          <cell r="R72">
            <v>0</v>
          </cell>
          <cell r="S72">
            <v>0</v>
          </cell>
        </row>
        <row r="73">
          <cell r="P73">
            <v>118525559</v>
          </cell>
          <cell r="R73">
            <v>115375443</v>
          </cell>
          <cell r="S73">
            <v>110662021</v>
          </cell>
        </row>
        <row r="74">
          <cell r="P74">
            <v>0</v>
          </cell>
          <cell r="R74">
            <v>0</v>
          </cell>
          <cell r="S74">
            <v>0</v>
          </cell>
        </row>
        <row r="75">
          <cell r="P75">
            <v>15000000</v>
          </cell>
          <cell r="R75">
            <v>8000000</v>
          </cell>
          <cell r="S75">
            <v>15000000</v>
          </cell>
        </row>
        <row r="76">
          <cell r="P76">
            <v>6545316</v>
          </cell>
          <cell r="R76">
            <v>7831200</v>
          </cell>
          <cell r="S76">
            <v>7831235</v>
          </cell>
        </row>
        <row r="77">
          <cell r="P77">
            <v>0</v>
          </cell>
          <cell r="R77">
            <v>0</v>
          </cell>
          <cell r="S77">
            <v>0</v>
          </cell>
        </row>
        <row r="78">
          <cell r="P78">
            <v>27158599</v>
          </cell>
          <cell r="R78">
            <v>62342053</v>
          </cell>
          <cell r="S78">
            <v>62039733</v>
          </cell>
        </row>
        <row r="79">
          <cell r="P79">
            <v>22732687</v>
          </cell>
          <cell r="R79">
            <v>22732687</v>
          </cell>
          <cell r="S79">
            <v>25732687</v>
          </cell>
        </row>
        <row r="80">
          <cell r="P80">
            <v>18371365</v>
          </cell>
          <cell r="R80">
            <v>16662987</v>
          </cell>
          <cell r="S80">
            <v>14165921</v>
          </cell>
        </row>
        <row r="81">
          <cell r="P81">
            <v>13596575</v>
          </cell>
          <cell r="R81">
            <v>24693150</v>
          </cell>
          <cell r="S81">
            <v>0</v>
          </cell>
        </row>
        <row r="82">
          <cell r="P82">
            <v>4406481</v>
          </cell>
          <cell r="R82">
            <v>0</v>
          </cell>
          <cell r="S82">
            <v>0</v>
          </cell>
        </row>
        <row r="83">
          <cell r="P83">
            <v>0</v>
          </cell>
          <cell r="R83">
            <v>2000000</v>
          </cell>
          <cell r="S83">
            <v>0</v>
          </cell>
        </row>
        <row r="84">
          <cell r="P84">
            <v>10285667</v>
          </cell>
          <cell r="R84">
            <v>0</v>
          </cell>
          <cell r="S84">
            <v>0</v>
          </cell>
        </row>
        <row r="85">
          <cell r="P85">
            <v>91874224</v>
          </cell>
          <cell r="R85">
            <v>91874225</v>
          </cell>
          <cell r="S85">
            <v>91874224</v>
          </cell>
        </row>
        <row r="86">
          <cell r="P86">
            <v>0</v>
          </cell>
          <cell r="R86">
            <v>0</v>
          </cell>
          <cell r="S86">
            <v>11256695</v>
          </cell>
        </row>
        <row r="87">
          <cell r="P87">
            <v>44083000</v>
          </cell>
          <cell r="R87">
            <v>0</v>
          </cell>
          <cell r="S87">
            <v>60451000</v>
          </cell>
        </row>
        <row r="88">
          <cell r="P88">
            <v>18548965</v>
          </cell>
          <cell r="R88">
            <v>17353516</v>
          </cell>
          <cell r="S88">
            <v>17353516</v>
          </cell>
        </row>
        <row r="89">
          <cell r="P89">
            <v>23000000</v>
          </cell>
          <cell r="R89">
            <v>7353328</v>
          </cell>
          <cell r="S89">
            <v>0</v>
          </cell>
        </row>
        <row r="90">
          <cell r="P90">
            <v>8840374</v>
          </cell>
          <cell r="R90">
            <v>7676010</v>
          </cell>
          <cell r="S90">
            <v>8700000</v>
          </cell>
        </row>
        <row r="91">
          <cell r="P91">
            <v>17000000</v>
          </cell>
          <cell r="R91">
            <v>17000000</v>
          </cell>
          <cell r="S91">
            <v>17000000</v>
          </cell>
        </row>
        <row r="92">
          <cell r="P92">
            <v>0</v>
          </cell>
          <cell r="R92">
            <v>0</v>
          </cell>
          <cell r="S92">
            <v>0</v>
          </cell>
        </row>
        <row r="93">
          <cell r="P93">
            <v>1863063</v>
          </cell>
          <cell r="R93">
            <v>4200000</v>
          </cell>
          <cell r="S93">
            <v>3425951</v>
          </cell>
        </row>
        <row r="94">
          <cell r="P94">
            <v>72508565</v>
          </cell>
          <cell r="R94">
            <v>62472945</v>
          </cell>
          <cell r="S94">
            <v>76000000</v>
          </cell>
        </row>
        <row r="95">
          <cell r="P95">
            <v>25094538</v>
          </cell>
          <cell r="R95">
            <v>24652500</v>
          </cell>
          <cell r="S95">
            <v>28090000</v>
          </cell>
        </row>
        <row r="96">
          <cell r="P96">
            <v>466044900</v>
          </cell>
          <cell r="R96">
            <v>434928015</v>
          </cell>
          <cell r="S96">
            <v>336786965</v>
          </cell>
        </row>
        <row r="97">
          <cell r="P97">
            <v>85797329</v>
          </cell>
          <cell r="R97">
            <v>73656137</v>
          </cell>
          <cell r="S97">
            <v>71773001</v>
          </cell>
        </row>
        <row r="98">
          <cell r="P98">
            <v>0</v>
          </cell>
          <cell r="R98">
            <v>0</v>
          </cell>
          <cell r="S98">
            <v>0</v>
          </cell>
        </row>
        <row r="99">
          <cell r="P99">
            <v>0</v>
          </cell>
          <cell r="R99">
            <v>0</v>
          </cell>
          <cell r="S99">
            <v>0</v>
          </cell>
        </row>
        <row r="100">
          <cell r="P100">
            <v>29056288</v>
          </cell>
          <cell r="R100">
            <v>29056288</v>
          </cell>
          <cell r="S100">
            <v>29056288</v>
          </cell>
        </row>
        <row r="101">
          <cell r="P101">
            <v>0</v>
          </cell>
          <cell r="R101">
            <v>0</v>
          </cell>
          <cell r="S101">
            <v>0</v>
          </cell>
        </row>
        <row r="102">
          <cell r="P102">
            <v>158286000</v>
          </cell>
          <cell r="R102">
            <v>141844250</v>
          </cell>
          <cell r="S102">
            <v>153106500</v>
          </cell>
        </row>
        <row r="103">
          <cell r="P103">
            <v>11792679</v>
          </cell>
          <cell r="R103">
            <v>11295315</v>
          </cell>
          <cell r="S103">
            <v>10142379</v>
          </cell>
        </row>
        <row r="104">
          <cell r="P104">
            <v>0</v>
          </cell>
          <cell r="R104">
            <v>0</v>
          </cell>
          <cell r="S104">
            <v>0</v>
          </cell>
        </row>
        <row r="105">
          <cell r="P105">
            <v>0</v>
          </cell>
          <cell r="R105">
            <v>0</v>
          </cell>
          <cell r="S105">
            <v>-4255930</v>
          </cell>
        </row>
        <row r="106">
          <cell r="P106">
            <v>61736847</v>
          </cell>
          <cell r="R106">
            <v>9631362</v>
          </cell>
          <cell r="S106">
            <v>25284733</v>
          </cell>
        </row>
        <row r="107">
          <cell r="P107">
            <v>0</v>
          </cell>
          <cell r="R107">
            <v>0</v>
          </cell>
          <cell r="S107">
            <v>0</v>
          </cell>
        </row>
        <row r="108">
          <cell r="P108">
            <v>0</v>
          </cell>
          <cell r="R108">
            <v>0</v>
          </cell>
          <cell r="S108">
            <v>9000000</v>
          </cell>
        </row>
        <row r="109">
          <cell r="P109">
            <v>9224074</v>
          </cell>
          <cell r="R109">
            <v>9224074</v>
          </cell>
          <cell r="S109">
            <v>9224074</v>
          </cell>
        </row>
        <row r="110">
          <cell r="P110">
            <v>14304666</v>
          </cell>
          <cell r="R110">
            <v>9467222</v>
          </cell>
          <cell r="S110">
            <v>17805152</v>
          </cell>
        </row>
        <row r="111">
          <cell r="P111">
            <v>105988000</v>
          </cell>
          <cell r="R111">
            <v>82152530</v>
          </cell>
          <cell r="S111">
            <v>104001858</v>
          </cell>
        </row>
        <row r="112">
          <cell r="P112">
            <v>0</v>
          </cell>
          <cell r="R112">
            <v>0</v>
          </cell>
          <cell r="S112">
            <v>0</v>
          </cell>
        </row>
        <row r="113">
          <cell r="P113">
            <v>61641873</v>
          </cell>
          <cell r="R113">
            <v>62779200</v>
          </cell>
          <cell r="S113">
            <v>62779200</v>
          </cell>
        </row>
        <row r="114">
          <cell r="P114">
            <v>0</v>
          </cell>
          <cell r="R114">
            <v>0</v>
          </cell>
          <cell r="S114">
            <v>0</v>
          </cell>
        </row>
        <row r="115">
          <cell r="P115">
            <v>1564877339</v>
          </cell>
          <cell r="R115">
            <v>1367276004</v>
          </cell>
          <cell r="S115">
            <v>1382417347</v>
          </cell>
        </row>
      </sheetData>
      <sheetData sheetId="14" refreshError="1">
        <row r="64">
          <cell r="P64">
            <v>0</v>
          </cell>
          <cell r="R64">
            <v>0</v>
          </cell>
          <cell r="S64">
            <v>0</v>
          </cell>
        </row>
        <row r="65">
          <cell r="P65">
            <v>1758456</v>
          </cell>
          <cell r="R65">
            <v>13936504</v>
          </cell>
          <cell r="S65">
            <v>13770971</v>
          </cell>
        </row>
        <row r="66">
          <cell r="P66">
            <v>16419619</v>
          </cell>
          <cell r="R66">
            <v>89604</v>
          </cell>
          <cell r="S66">
            <v>2915264</v>
          </cell>
        </row>
        <row r="67">
          <cell r="P67">
            <v>-156206</v>
          </cell>
          <cell r="R67">
            <v>8233801</v>
          </cell>
          <cell r="S67">
            <v>361408</v>
          </cell>
        </row>
        <row r="68">
          <cell r="P68">
            <v>192130249</v>
          </cell>
          <cell r="R68">
            <v>108383867</v>
          </cell>
          <cell r="S68">
            <v>113871342</v>
          </cell>
        </row>
        <row r="69">
          <cell r="P69">
            <v>98401</v>
          </cell>
          <cell r="R69">
            <v>127834</v>
          </cell>
          <cell r="S69">
            <v>172929</v>
          </cell>
        </row>
        <row r="70">
          <cell r="P70">
            <v>0</v>
          </cell>
          <cell r="R70">
            <v>0</v>
          </cell>
          <cell r="S70">
            <v>0</v>
          </cell>
        </row>
        <row r="71">
          <cell r="P71">
            <v>12656624</v>
          </cell>
          <cell r="R71">
            <v>23175536</v>
          </cell>
          <cell r="S71">
            <v>34268950</v>
          </cell>
        </row>
        <row r="72">
          <cell r="P72">
            <v>36947695</v>
          </cell>
          <cell r="R72">
            <v>39588286</v>
          </cell>
          <cell r="S72">
            <v>33131694</v>
          </cell>
        </row>
        <row r="73">
          <cell r="P73">
            <v>112559166</v>
          </cell>
          <cell r="R73">
            <v>98389731</v>
          </cell>
          <cell r="S73">
            <v>98261357</v>
          </cell>
        </row>
        <row r="74">
          <cell r="P74">
            <v>0</v>
          </cell>
          <cell r="R74">
            <v>0</v>
          </cell>
          <cell r="S74">
            <v>0</v>
          </cell>
        </row>
        <row r="75">
          <cell r="P75">
            <v>0</v>
          </cell>
          <cell r="R75">
            <v>0</v>
          </cell>
          <cell r="S75">
            <v>0</v>
          </cell>
        </row>
        <row r="76">
          <cell r="P76">
            <v>0</v>
          </cell>
          <cell r="R76">
            <v>1768118</v>
          </cell>
          <cell r="S76">
            <v>2832612</v>
          </cell>
        </row>
        <row r="77">
          <cell r="P77">
            <v>132805678</v>
          </cell>
          <cell r="R77">
            <v>134482223</v>
          </cell>
          <cell r="S77">
            <v>141001587</v>
          </cell>
        </row>
        <row r="78">
          <cell r="P78">
            <v>0</v>
          </cell>
          <cell r="R78">
            <v>0</v>
          </cell>
          <cell r="S78">
            <v>273281</v>
          </cell>
        </row>
        <row r="79">
          <cell r="P79">
            <v>0</v>
          </cell>
          <cell r="R79">
            <v>0</v>
          </cell>
          <cell r="S79">
            <v>1984711</v>
          </cell>
        </row>
        <row r="80">
          <cell r="P80">
            <v>5117448</v>
          </cell>
          <cell r="R80">
            <v>0</v>
          </cell>
          <cell r="S80">
            <v>0</v>
          </cell>
        </row>
        <row r="81">
          <cell r="P81">
            <v>15708820</v>
          </cell>
          <cell r="R81">
            <v>16074927</v>
          </cell>
          <cell r="S81">
            <v>24779199</v>
          </cell>
        </row>
        <row r="82">
          <cell r="P82">
            <v>0</v>
          </cell>
          <cell r="R82">
            <v>0</v>
          </cell>
          <cell r="S82">
            <v>0</v>
          </cell>
        </row>
        <row r="83">
          <cell r="P83">
            <v>9247047</v>
          </cell>
          <cell r="R83">
            <v>3324208</v>
          </cell>
          <cell r="S83">
            <v>643249</v>
          </cell>
        </row>
        <row r="84">
          <cell r="P84">
            <v>164566</v>
          </cell>
          <cell r="R84">
            <v>292141</v>
          </cell>
          <cell r="S84">
            <v>264916</v>
          </cell>
        </row>
        <row r="85">
          <cell r="P85">
            <v>176762526</v>
          </cell>
          <cell r="R85">
            <v>159143919</v>
          </cell>
          <cell r="S85">
            <v>186750776</v>
          </cell>
        </row>
        <row r="86">
          <cell r="P86">
            <v>14574453</v>
          </cell>
          <cell r="R86">
            <v>0</v>
          </cell>
          <cell r="S86">
            <v>0</v>
          </cell>
        </row>
        <row r="87">
          <cell r="P87">
            <v>0</v>
          </cell>
          <cell r="R87">
            <v>0</v>
          </cell>
          <cell r="S87">
            <v>0</v>
          </cell>
        </row>
        <row r="88">
          <cell r="P88">
            <v>4249</v>
          </cell>
          <cell r="R88">
            <v>0</v>
          </cell>
          <cell r="S88">
            <v>0</v>
          </cell>
        </row>
        <row r="89">
          <cell r="P89">
            <v>0</v>
          </cell>
          <cell r="R89">
            <v>18394640</v>
          </cell>
          <cell r="S89">
            <v>17852530</v>
          </cell>
        </row>
        <row r="90">
          <cell r="P90">
            <v>673295</v>
          </cell>
          <cell r="R90">
            <v>370306</v>
          </cell>
          <cell r="S90">
            <v>413600</v>
          </cell>
        </row>
        <row r="91">
          <cell r="P91">
            <v>0</v>
          </cell>
          <cell r="R91">
            <v>0</v>
          </cell>
          <cell r="S91">
            <v>0</v>
          </cell>
        </row>
        <row r="92">
          <cell r="P92">
            <v>0</v>
          </cell>
          <cell r="R92">
            <v>0</v>
          </cell>
          <cell r="S92">
            <v>0</v>
          </cell>
        </row>
        <row r="93">
          <cell r="P93">
            <v>0</v>
          </cell>
          <cell r="R93">
            <v>0</v>
          </cell>
          <cell r="S93">
            <v>0</v>
          </cell>
        </row>
        <row r="94">
          <cell r="P94">
            <v>22793343</v>
          </cell>
          <cell r="R94">
            <v>-15603797</v>
          </cell>
          <cell r="S94">
            <v>11656165</v>
          </cell>
        </row>
        <row r="95">
          <cell r="P95">
            <v>0</v>
          </cell>
          <cell r="R95">
            <v>0</v>
          </cell>
          <cell r="S95">
            <v>241194</v>
          </cell>
        </row>
        <row r="96">
          <cell r="P96">
            <v>0</v>
          </cell>
          <cell r="R96">
            <v>0</v>
          </cell>
          <cell r="S96">
            <v>0</v>
          </cell>
        </row>
        <row r="97">
          <cell r="P97">
            <v>85395280</v>
          </cell>
          <cell r="R97">
            <v>72604015</v>
          </cell>
          <cell r="S97">
            <v>77610791</v>
          </cell>
        </row>
        <row r="98">
          <cell r="P98">
            <v>0</v>
          </cell>
          <cell r="R98">
            <v>-1967</v>
          </cell>
          <cell r="S98">
            <v>0</v>
          </cell>
        </row>
        <row r="99">
          <cell r="P99">
            <v>182744823</v>
          </cell>
          <cell r="R99">
            <v>203582026</v>
          </cell>
          <cell r="S99">
            <v>244192372</v>
          </cell>
        </row>
        <row r="100">
          <cell r="P100">
            <v>38501809</v>
          </cell>
          <cell r="R100">
            <v>34749942</v>
          </cell>
          <cell r="S100">
            <v>27094945</v>
          </cell>
        </row>
        <row r="101">
          <cell r="P101">
            <v>9036362</v>
          </cell>
          <cell r="R101">
            <v>1666324</v>
          </cell>
          <cell r="S101">
            <v>2585116</v>
          </cell>
        </row>
        <row r="102">
          <cell r="P102">
            <v>29472059</v>
          </cell>
          <cell r="R102">
            <v>24561292</v>
          </cell>
          <cell r="S102">
            <v>20118954</v>
          </cell>
        </row>
        <row r="103">
          <cell r="P103">
            <v>6621784</v>
          </cell>
          <cell r="R103">
            <v>7744654</v>
          </cell>
          <cell r="S103">
            <v>8543939</v>
          </cell>
        </row>
        <row r="104">
          <cell r="P104">
            <v>11200000</v>
          </cell>
          <cell r="R104">
            <v>0</v>
          </cell>
          <cell r="S104">
            <v>0</v>
          </cell>
        </row>
        <row r="105">
          <cell r="P105">
            <v>0</v>
          </cell>
          <cell r="R105">
            <v>0</v>
          </cell>
          <cell r="S105">
            <v>0</v>
          </cell>
        </row>
        <row r="106">
          <cell r="P106">
            <v>10092090</v>
          </cell>
          <cell r="R106">
            <v>897138</v>
          </cell>
          <cell r="S106">
            <v>9737</v>
          </cell>
        </row>
        <row r="107">
          <cell r="P107">
            <v>0</v>
          </cell>
          <cell r="R107">
            <v>0</v>
          </cell>
          <cell r="S107">
            <v>0</v>
          </cell>
        </row>
        <row r="108">
          <cell r="P108">
            <v>6000000</v>
          </cell>
          <cell r="R108">
            <v>6000000</v>
          </cell>
          <cell r="S108">
            <v>0</v>
          </cell>
        </row>
        <row r="109">
          <cell r="P109">
            <v>1730830</v>
          </cell>
          <cell r="R109">
            <v>1473919</v>
          </cell>
          <cell r="S109">
            <v>1201008</v>
          </cell>
        </row>
        <row r="110">
          <cell r="P110">
            <v>1840874</v>
          </cell>
          <cell r="R110">
            <v>412</v>
          </cell>
          <cell r="S110">
            <v>5927</v>
          </cell>
        </row>
        <row r="111">
          <cell r="P111">
            <v>35533065</v>
          </cell>
          <cell r="R111">
            <v>5391</v>
          </cell>
          <cell r="S111">
            <v>0</v>
          </cell>
        </row>
        <row r="112">
          <cell r="P112">
            <v>32624719</v>
          </cell>
          <cell r="R112">
            <v>7464753</v>
          </cell>
          <cell r="S112">
            <v>8917251</v>
          </cell>
        </row>
        <row r="113">
          <cell r="P113">
            <v>148970330</v>
          </cell>
          <cell r="R113">
            <v>137184698</v>
          </cell>
          <cell r="S113">
            <v>156545946</v>
          </cell>
        </row>
        <row r="114">
          <cell r="P114">
            <v>2100000</v>
          </cell>
          <cell r="R114">
            <v>2100000</v>
          </cell>
          <cell r="S114">
            <v>0</v>
          </cell>
        </row>
        <row r="115">
          <cell r="P115">
            <v>1352129454</v>
          </cell>
          <cell r="R115">
            <v>1110204445</v>
          </cell>
          <cell r="S115">
            <v>1232273721</v>
          </cell>
        </row>
      </sheetData>
      <sheetData sheetId="15" refreshError="1">
        <row r="182">
          <cell r="A182" t="str">
            <v>Alabama</v>
          </cell>
          <cell r="B182">
            <v>6.6616821754327898E-2</v>
          </cell>
          <cell r="C182">
            <v>0.10881175977110454</v>
          </cell>
          <cell r="D182">
            <v>9.6529480330581327E-2</v>
          </cell>
          <cell r="E182">
            <v>0.14070797076458513</v>
          </cell>
          <cell r="F182">
            <v>0.14673670158311572</v>
          </cell>
          <cell r="G182">
            <v>0.12977346126146219</v>
          </cell>
          <cell r="H182">
            <v>0.12247002982614898</v>
          </cell>
          <cell r="I182">
            <v>0.14739095393303817</v>
          </cell>
          <cell r="J182">
            <v>0.14121585602880252</v>
          </cell>
          <cell r="K182">
            <v>0.15270531278447891</v>
          </cell>
          <cell r="L182">
            <v>0.14172551546563428</v>
          </cell>
          <cell r="M182">
            <v>0.15719448302613998</v>
          </cell>
          <cell r="N182">
            <v>0.1742273985654319</v>
          </cell>
          <cell r="O182">
            <v>0.15026850966831554</v>
          </cell>
          <cell r="P182">
            <v>0.16081090278870305</v>
          </cell>
          <cell r="Q182">
            <v>0.17358717780172497</v>
          </cell>
          <cell r="R182">
            <v>0.14486498309721224</v>
          </cell>
          <cell r="S182">
            <v>0.13610198916871977</v>
          </cell>
          <cell r="U182">
            <v>17</v>
          </cell>
        </row>
        <row r="183">
          <cell r="A183" t="str">
            <v>Alaska</v>
          </cell>
          <cell r="B183">
            <v>6.4858098650845047E-2</v>
          </cell>
          <cell r="C183">
            <v>0.10710340868280119</v>
          </cell>
          <cell r="D183">
            <v>4.3670897471356468E-2</v>
          </cell>
          <cell r="E183">
            <v>9.8361466671459494E-2</v>
          </cell>
          <cell r="F183">
            <v>0.1138620051944438</v>
          </cell>
          <cell r="G183">
            <v>0.13339144524631072</v>
          </cell>
          <cell r="H183">
            <v>0.12959076567168987</v>
          </cell>
          <cell r="I183">
            <v>0.13336549175817355</v>
          </cell>
          <cell r="J183">
            <v>0.13522027077775406</v>
          </cell>
          <cell r="K183">
            <v>0.13121418133018201</v>
          </cell>
          <cell r="L183">
            <v>0.13925907785391733</v>
          </cell>
          <cell r="M183">
            <v>0.1129387940609512</v>
          </cell>
          <cell r="N183">
            <v>0.12656236747417729</v>
          </cell>
          <cell r="O183">
            <v>0.14723958838914439</v>
          </cell>
          <cell r="P183">
            <v>0.16171903292747625</v>
          </cell>
          <cell r="Q183">
            <v>0.14232078095939088</v>
          </cell>
          <cell r="R183">
            <v>0.14726538183732718</v>
          </cell>
          <cell r="S183">
            <v>0.15892747816382605</v>
          </cell>
          <cell r="U183">
            <v>11</v>
          </cell>
        </row>
        <row r="184">
          <cell r="A184" t="str">
            <v>Arizona</v>
          </cell>
          <cell r="B184">
            <v>0</v>
          </cell>
          <cell r="C184">
            <v>3.4206729850793295E-2</v>
          </cell>
          <cell r="D184">
            <v>6.8197062719489152E-2</v>
          </cell>
          <cell r="E184">
            <v>0.11083521387650591</v>
          </cell>
          <cell r="F184">
            <v>0.15895493677336181</v>
          </cell>
          <cell r="G184">
            <v>8.6646028448288157E-2</v>
          </cell>
          <cell r="H184">
            <v>6.7229313396459989E-2</v>
          </cell>
          <cell r="I184">
            <v>5.149280678435858E-2</v>
          </cell>
          <cell r="J184">
            <v>6.8403029511996005E-2</v>
          </cell>
          <cell r="K184">
            <v>6.6368925168514781E-2</v>
          </cell>
          <cell r="L184">
            <v>3.5496154089519234E-2</v>
          </cell>
          <cell r="M184">
            <v>4.244770616987871E-2</v>
          </cell>
          <cell r="N184">
            <v>3.2664891103638981E-2</v>
          </cell>
          <cell r="O184">
            <v>2.7216067523754273E-2</v>
          </cell>
          <cell r="P184">
            <v>2.142761360174935E-2</v>
          </cell>
          <cell r="Q184">
            <v>3.3590816734899789E-2</v>
          </cell>
          <cell r="R184">
            <v>2.379757235873874E-2</v>
          </cell>
          <cell r="S184">
            <v>2.6488440399009234E-2</v>
          </cell>
          <cell r="U184">
            <v>48</v>
          </cell>
        </row>
        <row r="185">
          <cell r="A185" t="str">
            <v>Arkansas</v>
          </cell>
          <cell r="B185">
            <v>0.1622401699841691</v>
          </cell>
          <cell r="C185">
            <v>0.22291817095769739</v>
          </cell>
          <cell r="D185">
            <v>0.2917894993402278</v>
          </cell>
          <cell r="E185">
            <v>0.33032972134973071</v>
          </cell>
          <cell r="F185">
            <v>0.34148944540662929</v>
          </cell>
          <cell r="G185">
            <v>0.32520032321187842</v>
          </cell>
          <cell r="H185">
            <v>0.26130772006194236</v>
          </cell>
          <cell r="I185">
            <v>0.19150713897618468</v>
          </cell>
          <cell r="J185">
            <v>0.23222126759675707</v>
          </cell>
          <cell r="K185">
            <v>0.24593788079989645</v>
          </cell>
          <cell r="L185">
            <v>0.24174797171417189</v>
          </cell>
          <cell r="M185">
            <v>0.16679025430327538</v>
          </cell>
          <cell r="N185">
            <v>0.22039440347935055</v>
          </cell>
          <cell r="O185">
            <v>0.26357950783280426</v>
          </cell>
          <cell r="P185">
            <v>0.17332527502760256</v>
          </cell>
          <cell r="Q185">
            <v>0.21193789330593149</v>
          </cell>
          <cell r="R185">
            <v>0.1732264192152102</v>
          </cell>
          <cell r="S185">
            <v>0.14150545192917122</v>
          </cell>
          <cell r="U185">
            <v>14</v>
          </cell>
        </row>
        <row r="186">
          <cell r="A186" t="str">
            <v>California</v>
          </cell>
          <cell r="B186">
            <v>0</v>
          </cell>
          <cell r="C186">
            <v>4.5731769598015497E-2</v>
          </cell>
          <cell r="D186">
            <v>5.6647526895722805E-2</v>
          </cell>
          <cell r="E186">
            <v>9.4841268994765873E-2</v>
          </cell>
          <cell r="F186">
            <v>0.10477741270749963</v>
          </cell>
          <cell r="G186">
            <v>0.11717034954405701</v>
          </cell>
          <cell r="H186">
            <v>0.10293131821179784</v>
          </cell>
          <cell r="I186">
            <v>8.3446112231232272E-2</v>
          </cell>
          <cell r="J186">
            <v>9.1498901583898729E-2</v>
          </cell>
          <cell r="K186">
            <v>0.10262936155406993</v>
          </cell>
          <cell r="L186">
            <v>8.8666623014683338E-2</v>
          </cell>
          <cell r="M186">
            <v>9.4143706147507042E-2</v>
          </cell>
          <cell r="N186">
            <v>0.10039361350704436</v>
          </cell>
          <cell r="O186">
            <v>0.13487373022256624</v>
          </cell>
          <cell r="P186">
            <v>0.11608830846161469</v>
          </cell>
          <cell r="Q186">
            <v>0.10685748265921564</v>
          </cell>
          <cell r="R186">
            <v>9.824812116349417E-2</v>
          </cell>
          <cell r="S186">
            <v>0.1151320232465389</v>
          </cell>
          <cell r="U186">
            <v>22</v>
          </cell>
        </row>
        <row r="187">
          <cell r="A187" t="str">
            <v>Colorado</v>
          </cell>
          <cell r="B187">
            <v>4.7158833979215999E-3</v>
          </cell>
          <cell r="C187">
            <v>2.7803207406325442E-2</v>
          </cell>
          <cell r="D187">
            <v>4.3515011851541933E-2</v>
          </cell>
          <cell r="E187">
            <v>2.8585738183039364E-2</v>
          </cell>
          <cell r="F187">
            <v>3.3056529421598202E-2</v>
          </cell>
          <cell r="G187">
            <v>2.3421980380348022E-2</v>
          </cell>
          <cell r="H187">
            <v>2.4201361762807547E-2</v>
          </cell>
          <cell r="I187">
            <v>2.5756375869338644E-2</v>
          </cell>
          <cell r="J187">
            <v>1.9729168327203776E-2</v>
          </cell>
          <cell r="K187">
            <v>2.1876160115500986E-2</v>
          </cell>
          <cell r="L187">
            <v>1.8592353440695202E-2</v>
          </cell>
          <cell r="M187">
            <v>1.2168694062207167E-2</v>
          </cell>
          <cell r="N187">
            <v>1.8312383975171338E-2</v>
          </cell>
          <cell r="O187">
            <v>2.3777036566054913E-2</v>
          </cell>
          <cell r="P187">
            <v>3.1715688079422349E-2</v>
          </cell>
          <cell r="Q187">
            <v>3.4962832720865658E-2</v>
          </cell>
          <cell r="R187">
            <v>2.3696438104585157E-2</v>
          </cell>
          <cell r="S187">
            <v>2.0753320388201591E-2</v>
          </cell>
          <cell r="U187">
            <v>50</v>
          </cell>
        </row>
        <row r="188">
          <cell r="A188" t="str">
            <v>Connecticut</v>
          </cell>
          <cell r="B188">
            <v>1.1950169059937378E-3</v>
          </cell>
          <cell r="C188">
            <v>4.29307138520231E-2</v>
          </cell>
          <cell r="D188">
            <v>3.4557130124127124E-2</v>
          </cell>
          <cell r="E188">
            <v>5.6170946024539474E-2</v>
          </cell>
          <cell r="F188">
            <v>6.0599025227945746E-2</v>
          </cell>
          <cell r="G188">
            <v>8.1373821571069899E-2</v>
          </cell>
          <cell r="H188">
            <v>0.10832170231280658</v>
          </cell>
          <cell r="I188">
            <v>0.1102854137072188</v>
          </cell>
          <cell r="J188">
            <v>8.667927682423425E-2</v>
          </cell>
          <cell r="K188">
            <v>8.0574098576133457E-2</v>
          </cell>
          <cell r="L188">
            <v>5.3164228139331693E-2</v>
          </cell>
          <cell r="M188">
            <v>5.5028499112404962E-2</v>
          </cell>
          <cell r="N188">
            <v>4.8796720951997885E-2</v>
          </cell>
          <cell r="O188">
            <v>7.6978076648371002E-2</v>
          </cell>
          <cell r="P188">
            <v>4.3410984559564131E-2</v>
          </cell>
          <cell r="Q188">
            <v>4.4082932576742909E-2</v>
          </cell>
          <cell r="R188">
            <v>4.3283164716409118E-2</v>
          </cell>
          <cell r="S188">
            <v>4.5861022650485542E-2</v>
          </cell>
          <cell r="U188">
            <v>42</v>
          </cell>
        </row>
        <row r="189">
          <cell r="A189" t="str">
            <v>Delaware</v>
          </cell>
          <cell r="B189">
            <v>0.20411671132779</v>
          </cell>
          <cell r="C189">
            <v>0.18263284806606805</v>
          </cell>
          <cell r="D189">
            <v>0.16843029585973007</v>
          </cell>
          <cell r="E189">
            <v>0.16624063788710466</v>
          </cell>
          <cell r="F189">
            <v>0.20099702179862999</v>
          </cell>
          <cell r="G189">
            <v>0.20509409702377962</v>
          </cell>
          <cell r="H189">
            <v>0.19524581525493245</v>
          </cell>
          <cell r="I189">
            <v>0.13246543840893166</v>
          </cell>
          <cell r="J189">
            <v>0.21035595944009997</v>
          </cell>
          <cell r="K189">
            <v>0.1791574961570733</v>
          </cell>
          <cell r="L189">
            <v>0.15018220439179369</v>
          </cell>
          <cell r="M189">
            <v>0.19695392287991434</v>
          </cell>
          <cell r="N189">
            <v>1.3511307036326846E-2</v>
          </cell>
          <cell r="O189">
            <v>0.1171565798169886</v>
          </cell>
          <cell r="P189">
            <v>2.7995113721659692E-2</v>
          </cell>
          <cell r="Q189">
            <v>5.1553577490733193E-2</v>
          </cell>
          <cell r="R189">
            <v>1.6655376697937322E-2</v>
          </cell>
          <cell r="S189">
            <v>6.532892166055812E-2</v>
          </cell>
          <cell r="U189">
            <v>32</v>
          </cell>
        </row>
        <row r="190">
          <cell r="A190" t="str">
            <v>Dist. of Col.</v>
          </cell>
          <cell r="B190">
            <v>4.8184324671086777E-2</v>
          </cell>
          <cell r="C190">
            <v>0.10796175161172447</v>
          </cell>
          <cell r="D190">
            <v>7.6189654719257316E-2</v>
          </cell>
          <cell r="E190">
            <v>7.3042529866112108E-2</v>
          </cell>
          <cell r="F190">
            <v>0.12025580500766299</v>
          </cell>
          <cell r="G190">
            <v>0.16016642088067237</v>
          </cell>
          <cell r="H190">
            <v>0.13069526985278079</v>
          </cell>
          <cell r="I190">
            <v>0.11956826147729922</v>
          </cell>
          <cell r="J190">
            <v>0.11174959545857348</v>
          </cell>
          <cell r="K190">
            <v>9.6670321511409835E-2</v>
          </cell>
          <cell r="L190">
            <v>0.12111016047248309</v>
          </cell>
          <cell r="M190">
            <v>0.11407150876413008</v>
          </cell>
          <cell r="N190">
            <v>0.11643134145837042</v>
          </cell>
          <cell r="O190">
            <v>9.8576102596985613E-2</v>
          </cell>
          <cell r="P190">
            <v>9.5708738842033181E-2</v>
          </cell>
          <cell r="Q190">
            <v>7.0425066958072491E-2</v>
          </cell>
          <cell r="R190">
            <v>0.15169363528602162</v>
          </cell>
          <cell r="S190">
            <v>0.13479892095248253</v>
          </cell>
          <cell r="U190">
            <v>18</v>
          </cell>
        </row>
        <row r="191">
          <cell r="A191" t="str">
            <v>Florida</v>
          </cell>
          <cell r="B191">
            <v>4.4720503996118828E-2</v>
          </cell>
          <cell r="C191">
            <v>0.10570894871679488</v>
          </cell>
          <cell r="D191">
            <v>0.17835967415541534</v>
          </cell>
          <cell r="E191">
            <v>0.19296579402039168</v>
          </cell>
          <cell r="F191">
            <v>0.131461031440569</v>
          </cell>
          <cell r="G191">
            <v>0.12634479078299948</v>
          </cell>
          <cell r="H191">
            <v>9.4753081365925612E-2</v>
          </cell>
          <cell r="I191">
            <v>8.8872898000990172E-2</v>
          </cell>
          <cell r="J191">
            <v>8.4574765365909729E-2</v>
          </cell>
          <cell r="K191">
            <v>9.1767325742166839E-2</v>
          </cell>
          <cell r="L191">
            <v>7.6312240665366432E-2</v>
          </cell>
          <cell r="M191">
            <v>7.4751370073997639E-2</v>
          </cell>
          <cell r="N191">
            <v>6.8843683969062361E-2</v>
          </cell>
          <cell r="O191">
            <v>0.10318103304211479</v>
          </cell>
          <cell r="P191">
            <v>7.758412775899276E-2</v>
          </cell>
          <cell r="Q191">
            <v>6.4760698043696149E-2</v>
          </cell>
          <cell r="R191">
            <v>6.4043515209198709E-2</v>
          </cell>
          <cell r="S191">
            <v>5.1640174544653139E-2</v>
          </cell>
          <cell r="U191">
            <v>39</v>
          </cell>
        </row>
        <row r="192">
          <cell r="A192" t="str">
            <v>Georgia</v>
          </cell>
          <cell r="B192">
            <v>4.3140152080590952E-2</v>
          </cell>
          <cell r="C192">
            <v>3.7207617878630118E-2</v>
          </cell>
          <cell r="D192">
            <v>8.6456811272818082E-2</v>
          </cell>
          <cell r="E192">
            <v>0.49300652971717118</v>
          </cell>
          <cell r="F192">
            <v>0.22299000617114581</v>
          </cell>
          <cell r="G192">
            <v>0.18280635706667364</v>
          </cell>
          <cell r="H192">
            <v>0.2117580982565386</v>
          </cell>
          <cell r="I192">
            <v>0.21870923619210036</v>
          </cell>
          <cell r="J192">
            <v>0.18795341193075493</v>
          </cell>
          <cell r="K192">
            <v>0.15684558399922516</v>
          </cell>
          <cell r="L192">
            <v>0.12264479443981147</v>
          </cell>
          <cell r="M192">
            <v>9.1849187849500996E-2</v>
          </cell>
          <cell r="N192">
            <v>6.4492758539448566E-2</v>
          </cell>
          <cell r="O192">
            <v>0.13938556617588901</v>
          </cell>
          <cell r="P192">
            <v>6.5826943645319561E-2</v>
          </cell>
          <cell r="Q192">
            <v>6.0516435822908332E-2</v>
          </cell>
          <cell r="R192">
            <v>3.9249277701338126E-2</v>
          </cell>
          <cell r="S192">
            <v>4.2649210365056922E-2</v>
          </cell>
          <cell r="U192">
            <v>43</v>
          </cell>
        </row>
        <row r="193">
          <cell r="A193" t="str">
            <v>Hawaii</v>
          </cell>
          <cell r="B193">
            <v>5.6765480181184831E-2</v>
          </cell>
          <cell r="C193">
            <v>3.1194362046602479E-2</v>
          </cell>
          <cell r="D193">
            <v>2.5974179027078104E-2</v>
          </cell>
          <cell r="E193">
            <v>5.9752086911293828E-2</v>
          </cell>
          <cell r="F193">
            <v>4.2500882207038501E-2</v>
          </cell>
          <cell r="G193">
            <v>6.7643086902566374E-2</v>
          </cell>
          <cell r="H193">
            <v>8.1072444159118379E-2</v>
          </cell>
          <cell r="I193">
            <v>8.4473219180572726E-2</v>
          </cell>
          <cell r="J193">
            <v>0.14695269782631148</v>
          </cell>
          <cell r="K193">
            <v>0.22944942954918873</v>
          </cell>
          <cell r="L193">
            <v>0.23105331562329845</v>
          </cell>
          <cell r="M193">
            <v>0.28696000388150611</v>
          </cell>
          <cell r="N193">
            <v>0.39743718482918411</v>
          </cell>
          <cell r="O193">
            <v>0.40348587683035786</v>
          </cell>
          <cell r="P193">
            <v>0.39759247076448667</v>
          </cell>
          <cell r="Q193">
            <v>0.36362065126842763</v>
          </cell>
          <cell r="R193">
            <v>0.40339374095369718</v>
          </cell>
          <cell r="S193">
            <v>0.3813109119538215</v>
          </cell>
          <cell r="U193">
            <v>2</v>
          </cell>
        </row>
        <row r="194">
          <cell r="A194" t="str">
            <v>Idaho</v>
          </cell>
          <cell r="B194">
            <v>9.0671392243111219E-3</v>
          </cell>
          <cell r="C194">
            <v>2.7484496155700266E-2</v>
          </cell>
          <cell r="D194">
            <v>4.1182364581997276E-2</v>
          </cell>
          <cell r="E194">
            <v>0.1511943176216213</v>
          </cell>
          <cell r="F194">
            <v>0.14052308316371187</v>
          </cell>
          <cell r="G194">
            <v>0.15715647872009783</v>
          </cell>
          <cell r="H194">
            <v>0.14098435934436016</v>
          </cell>
          <cell r="I194">
            <v>0.15795245295931468</v>
          </cell>
          <cell r="J194">
            <v>0.15847848652448168</v>
          </cell>
          <cell r="K194">
            <v>0.16426576475933988</v>
          </cell>
          <cell r="L194">
            <v>0.11559407018558407</v>
          </cell>
          <cell r="M194">
            <v>0.14070907687137027</v>
          </cell>
          <cell r="N194">
            <v>0.15736589820254204</v>
          </cell>
          <cell r="O194">
            <v>0.18256577875627181</v>
          </cell>
          <cell r="P194">
            <v>0.26473178009836879</v>
          </cell>
          <cell r="Q194">
            <v>0.15968814385478206</v>
          </cell>
          <cell r="R194">
            <v>0.14786107109746885</v>
          </cell>
          <cell r="S194">
            <v>0.13331017121404043</v>
          </cell>
          <cell r="U194">
            <v>19</v>
          </cell>
        </row>
        <row r="195">
          <cell r="A195" t="str">
            <v>Illinois</v>
          </cell>
          <cell r="B195">
            <v>9.9509767893732576E-4</v>
          </cell>
          <cell r="C195">
            <v>3.5064371741260064E-2</v>
          </cell>
          <cell r="D195">
            <v>3.2758540844654516E-2</v>
          </cell>
          <cell r="E195">
            <v>6.3135727588791782E-2</v>
          </cell>
          <cell r="F195">
            <v>9.5153691054102485E-2</v>
          </cell>
          <cell r="G195">
            <v>0.11113598549585943</v>
          </cell>
          <cell r="H195">
            <v>0.11463104363833111</v>
          </cell>
          <cell r="I195">
            <v>0.10437082488833004</v>
          </cell>
          <cell r="J195">
            <v>8.9380628980877633E-2</v>
          </cell>
          <cell r="K195">
            <v>7.6254003450873992E-2</v>
          </cell>
          <cell r="L195">
            <v>8.5304244360610432E-2</v>
          </cell>
          <cell r="M195">
            <v>7.0671736991670855E-2</v>
          </cell>
          <cell r="N195">
            <v>6.3919973306214836E-2</v>
          </cell>
          <cell r="O195">
            <v>0.22896535569557475</v>
          </cell>
          <cell r="P195">
            <v>0.14012372571147502</v>
          </cell>
          <cell r="Q195">
            <v>3.3964869343257764E-2</v>
          </cell>
          <cell r="R195">
            <v>3.189937260246687E-2</v>
          </cell>
          <cell r="S195">
            <v>2.1792782379794165E-2</v>
          </cell>
          <cell r="U195">
            <v>49</v>
          </cell>
        </row>
        <row r="196">
          <cell r="A196" t="str">
            <v>Indiana</v>
          </cell>
          <cell r="B196">
            <v>9.785909762495662E-2</v>
          </cell>
          <cell r="C196">
            <v>1.97375788216697E-2</v>
          </cell>
          <cell r="D196">
            <v>3.0072708497836109E-2</v>
          </cell>
          <cell r="E196">
            <v>3.4009617730865513E-2</v>
          </cell>
          <cell r="F196">
            <v>4.5229492925920482E-2</v>
          </cell>
          <cell r="G196">
            <v>4.0819798092599086E-2</v>
          </cell>
          <cell r="H196">
            <v>6.9712145469355211E-2</v>
          </cell>
          <cell r="I196">
            <v>4.8665958346722805E-2</v>
          </cell>
          <cell r="J196">
            <v>3.5631362803122082E-2</v>
          </cell>
          <cell r="K196">
            <v>3.8365002960801531E-2</v>
          </cell>
          <cell r="L196">
            <v>3.1523960167912382E-2</v>
          </cell>
          <cell r="M196">
            <v>2.4761356025766509E-2</v>
          </cell>
          <cell r="N196">
            <v>5.8712753669592603E-2</v>
          </cell>
          <cell r="O196">
            <v>3.7329736740119052E-2</v>
          </cell>
          <cell r="P196">
            <v>5.2805747116381654E-2</v>
          </cell>
          <cell r="Q196">
            <v>8.3458967575828311E-2</v>
          </cell>
          <cell r="R196">
            <v>5.7141496053270333E-2</v>
          </cell>
          <cell r="S196">
            <v>5.6045674476921818E-2</v>
          </cell>
          <cell r="U196">
            <v>38</v>
          </cell>
        </row>
        <row r="197">
          <cell r="A197" t="str">
            <v>Iowa</v>
          </cell>
          <cell r="B197">
            <v>0.11294826557692869</v>
          </cell>
          <cell r="C197">
            <v>0.11404166671672684</v>
          </cell>
          <cell r="D197">
            <v>0.1201462273914959</v>
          </cell>
          <cell r="E197">
            <v>0.13043026667320073</v>
          </cell>
          <cell r="F197">
            <v>0.13126113418151636</v>
          </cell>
          <cell r="G197">
            <v>0.12407362806933432</v>
          </cell>
          <cell r="H197">
            <v>0.11496260010653103</v>
          </cell>
          <cell r="I197">
            <v>0.12040151235997938</v>
          </cell>
          <cell r="J197">
            <v>0.11509471067518165</v>
          </cell>
          <cell r="K197">
            <v>0.11788608010730928</v>
          </cell>
          <cell r="L197">
            <v>0.11525007203579365</v>
          </cell>
          <cell r="M197">
            <v>0.12019148365050271</v>
          </cell>
          <cell r="N197">
            <v>0.11359557310156854</v>
          </cell>
          <cell r="O197">
            <v>0.11803208306524572</v>
          </cell>
          <cell r="P197">
            <v>0.1074251997102855</v>
          </cell>
          <cell r="Q197">
            <v>9.9220199788409846E-2</v>
          </cell>
          <cell r="R197">
            <v>9.3245972164357732E-2</v>
          </cell>
          <cell r="S197">
            <v>9.5484027892075038E-2</v>
          </cell>
          <cell r="U197">
            <v>24</v>
          </cell>
        </row>
        <row r="198">
          <cell r="A198" t="str">
            <v>Kansas</v>
          </cell>
          <cell r="B198">
            <v>3.6841773296409502E-2</v>
          </cell>
          <cell r="C198">
            <v>1.5943290893350993E-2</v>
          </cell>
          <cell r="D198">
            <v>4.415656434517945E-2</v>
          </cell>
          <cell r="E198">
            <v>4.7074366227090582E-2</v>
          </cell>
          <cell r="F198">
            <v>4.9324551746701306E-2</v>
          </cell>
          <cell r="G198">
            <v>4.8318239815989934E-2</v>
          </cell>
          <cell r="H198">
            <v>9.4063576794934919E-2</v>
          </cell>
          <cell r="I198">
            <v>8.0634184738895928E-2</v>
          </cell>
          <cell r="J198">
            <v>5.7567890840473861E-2</v>
          </cell>
          <cell r="K198">
            <v>6.0524773539376533E-2</v>
          </cell>
          <cell r="L198">
            <v>4.9165873058171487E-2</v>
          </cell>
          <cell r="M198">
            <v>6.0987790640989886E-2</v>
          </cell>
          <cell r="N198">
            <v>5.8961280302554216E-2</v>
          </cell>
          <cell r="O198">
            <v>5.2294244988159488E-2</v>
          </cell>
          <cell r="P198">
            <v>5.3812383504492696E-2</v>
          </cell>
          <cell r="Q198">
            <v>4.3571337922529013E-2</v>
          </cell>
          <cell r="R198">
            <v>3.4437151709150432E-2</v>
          </cell>
          <cell r="S198">
            <v>3.5188085724950996E-2</v>
          </cell>
          <cell r="U198">
            <v>44</v>
          </cell>
        </row>
        <row r="199">
          <cell r="A199" t="str">
            <v>Kentucky</v>
          </cell>
          <cell r="B199">
            <v>1.9940782302184549E-2</v>
          </cell>
          <cell r="C199">
            <v>4.3592262829559685E-2</v>
          </cell>
          <cell r="D199">
            <v>6.0300746560432966E-2</v>
          </cell>
          <cell r="E199">
            <v>0.20335185287646088</v>
          </cell>
          <cell r="F199">
            <v>0.17022654253844768</v>
          </cell>
          <cell r="G199">
            <v>0.19003734502545366</v>
          </cell>
          <cell r="H199">
            <v>0.15023226027478839</v>
          </cell>
          <cell r="I199">
            <v>0.1378512922860671</v>
          </cell>
          <cell r="J199">
            <v>0.12351279733722172</v>
          </cell>
          <cell r="K199">
            <v>0.12769585704185274</v>
          </cell>
          <cell r="L199">
            <v>0.11444661873983862</v>
          </cell>
          <cell r="M199">
            <v>0.12393663600959344</v>
          </cell>
          <cell r="N199">
            <v>0.11723928115314049</v>
          </cell>
          <cell r="O199">
            <v>0.26882154530313129</v>
          </cell>
          <cell r="P199">
            <v>0.19968725754829583</v>
          </cell>
          <cell r="Q199">
            <v>0.184704371243608</v>
          </cell>
          <cell r="R199">
            <v>0.20113584232264031</v>
          </cell>
          <cell r="S199">
            <v>0.20644779290603063</v>
          </cell>
          <cell r="U199">
            <v>8</v>
          </cell>
        </row>
        <row r="200">
          <cell r="A200" t="str">
            <v>Louisiana</v>
          </cell>
          <cell r="B200">
            <v>0.11006416107055451</v>
          </cell>
          <cell r="C200">
            <v>0.11355254967552275</v>
          </cell>
          <cell r="D200">
            <v>7.6440733729589025E-2</v>
          </cell>
          <cell r="E200">
            <v>9.9455408221239064E-2</v>
          </cell>
          <cell r="F200">
            <v>7.8707799171012977E-2</v>
          </cell>
          <cell r="G200">
            <v>8.4343689546681352E-2</v>
          </cell>
          <cell r="H200">
            <v>0.15053389385466592</v>
          </cell>
          <cell r="I200">
            <v>0.10795246364030631</v>
          </cell>
          <cell r="J200">
            <v>9.2238885187770001E-2</v>
          </cell>
          <cell r="K200">
            <v>5.7801274525435965E-2</v>
          </cell>
          <cell r="L200">
            <v>5.7962798069319407E-2</v>
          </cell>
          <cell r="M200">
            <v>6.4266123005638207E-2</v>
          </cell>
          <cell r="N200">
            <v>6.2461709617834482E-2</v>
          </cell>
          <cell r="O200">
            <v>5.879138105058436E-2</v>
          </cell>
          <cell r="P200">
            <v>4.659024866506177E-2</v>
          </cell>
          <cell r="Q200">
            <v>4.3874764594905191E-2</v>
          </cell>
          <cell r="R200">
            <v>3.5342178194422202E-2</v>
          </cell>
          <cell r="S200">
            <v>2.8097681240468082E-2</v>
          </cell>
          <cell r="U200">
            <v>46</v>
          </cell>
        </row>
        <row r="201">
          <cell r="A201" t="str">
            <v>Maine</v>
          </cell>
          <cell r="B201">
            <v>4.3573035934377273E-2</v>
          </cell>
          <cell r="C201">
            <v>6.3706527505790339E-2</v>
          </cell>
          <cell r="D201">
            <v>8.1424382917353127E-2</v>
          </cell>
          <cell r="E201">
            <v>0.15637620777105091</v>
          </cell>
          <cell r="F201">
            <v>0.13746454098215299</v>
          </cell>
          <cell r="G201">
            <v>0.12050783205681589</v>
          </cell>
          <cell r="H201">
            <v>0.11413916986994591</v>
          </cell>
          <cell r="I201">
            <v>5.9897095872370069E-2</v>
          </cell>
          <cell r="J201">
            <v>0.10625777454802936</v>
          </cell>
          <cell r="K201">
            <v>0.14323446852804969</v>
          </cell>
          <cell r="L201">
            <v>0.18527505055162902</v>
          </cell>
          <cell r="M201">
            <v>0.31518180062145451</v>
          </cell>
          <cell r="N201">
            <v>0.25289560786196597</v>
          </cell>
          <cell r="O201">
            <v>0.17389592712168184</v>
          </cell>
          <cell r="P201">
            <v>0.19718313598718715</v>
          </cell>
          <cell r="Q201">
            <v>0.21309617444986065</v>
          </cell>
          <cell r="R201">
            <v>0.23840196678035303</v>
          </cell>
          <cell r="S201">
            <v>0.2497546805092147</v>
          </cell>
          <cell r="U201">
            <v>4</v>
          </cell>
        </row>
        <row r="202">
          <cell r="A202" t="str">
            <v>Maryland</v>
          </cell>
          <cell r="B202">
            <v>8.5799932886801364E-2</v>
          </cell>
          <cell r="C202">
            <v>0.13960614370500432</v>
          </cell>
          <cell r="D202">
            <v>0.11388439738578317</v>
          </cell>
          <cell r="E202">
            <v>8.9698391216175302E-2</v>
          </cell>
          <cell r="F202">
            <v>0.26382154510722783</v>
          </cell>
          <cell r="G202">
            <v>0.1833125076027271</v>
          </cell>
          <cell r="H202">
            <v>0.25293722288079606</v>
          </cell>
          <cell r="I202">
            <v>0.14649195842972101</v>
          </cell>
          <cell r="J202">
            <v>9.8742264259522664E-2</v>
          </cell>
          <cell r="K202">
            <v>8.742422490088432E-2</v>
          </cell>
          <cell r="L202">
            <v>0.10308812717188116</v>
          </cell>
          <cell r="M202">
            <v>0.10087072811813096</v>
          </cell>
          <cell r="N202">
            <v>7.681011253026522E-2</v>
          </cell>
          <cell r="O202">
            <v>9.121515186355196E-2</v>
          </cell>
          <cell r="P202">
            <v>9.2179278898031181E-2</v>
          </cell>
          <cell r="Q202">
            <v>9.6977117143504044E-2</v>
          </cell>
          <cell r="R202">
            <v>6.9230518437710706E-2</v>
          </cell>
          <cell r="S202">
            <v>8.4541411601154193E-2</v>
          </cell>
          <cell r="U202">
            <v>28</v>
          </cell>
        </row>
        <row r="203">
          <cell r="A203" t="str">
            <v>Massachusetts</v>
          </cell>
          <cell r="B203">
            <v>2.6382603268553927E-2</v>
          </cell>
          <cell r="C203">
            <v>3.1078607754894363E-2</v>
          </cell>
          <cell r="D203">
            <v>4.218132027003637E-2</v>
          </cell>
          <cell r="E203">
            <v>4.8398980994796982E-2</v>
          </cell>
          <cell r="F203">
            <v>4.68105297550237E-2</v>
          </cell>
          <cell r="G203">
            <v>4.2364888741761517E-2</v>
          </cell>
          <cell r="H203">
            <v>2.1974298151582645E-2</v>
          </cell>
          <cell r="I203">
            <v>1.35199859727904E-2</v>
          </cell>
          <cell r="J203">
            <v>2.4049674285301786E-2</v>
          </cell>
          <cell r="K203">
            <v>2.4717759658186775E-2</v>
          </cell>
          <cell r="L203">
            <v>2.7845560775060809E-2</v>
          </cell>
          <cell r="M203">
            <v>2.6224799415320851E-2</v>
          </cell>
          <cell r="N203">
            <v>1.9860377890642936E-2</v>
          </cell>
          <cell r="O203">
            <v>1.7747413415855E-2</v>
          </cell>
          <cell r="P203">
            <v>1.0872357020117629E-2</v>
          </cell>
          <cell r="Q203">
            <v>5.7042436227402035E-3</v>
          </cell>
          <cell r="R203">
            <v>5.7512975944893257E-3</v>
          </cell>
          <cell r="S203">
            <v>5.8140702192692965E-3</v>
          </cell>
          <cell r="U203">
            <v>51</v>
          </cell>
        </row>
        <row r="204">
          <cell r="A204" t="str">
            <v>Michigan</v>
          </cell>
          <cell r="B204">
            <v>7.1272794355785055E-2</v>
          </cell>
          <cell r="C204">
            <v>8.9422085482020158E-2</v>
          </cell>
          <cell r="D204">
            <v>0.11289049371867994</v>
          </cell>
          <cell r="E204">
            <v>0.12902816780522353</v>
          </cell>
          <cell r="F204">
            <v>0.11280260861388473</v>
          </cell>
          <cell r="G204">
            <v>5.8375590884044738E-2</v>
          </cell>
          <cell r="H204">
            <v>4.1135803127868874E-2</v>
          </cell>
          <cell r="I204">
            <v>3.8715751028849762E-2</v>
          </cell>
          <cell r="J204">
            <v>6.3805456353173029E-2</v>
          </cell>
          <cell r="K204">
            <v>7.1539209181962951E-2</v>
          </cell>
          <cell r="L204">
            <v>6.8871295668571281E-2</v>
          </cell>
          <cell r="M204">
            <v>6.534966594268618E-2</v>
          </cell>
          <cell r="N204">
            <v>7.2757845805678248E-2</v>
          </cell>
          <cell r="O204">
            <v>5.6549837542059174E-2</v>
          </cell>
          <cell r="P204">
            <v>5.8662572033709275E-2</v>
          </cell>
          <cell r="Q204">
            <v>5.3131259937079921E-2</v>
          </cell>
          <cell r="R204">
            <v>5.7517036130250776E-2</v>
          </cell>
          <cell r="S204">
            <v>5.0870236183841545E-2</v>
          </cell>
          <cell r="U204">
            <v>40</v>
          </cell>
        </row>
        <row r="205">
          <cell r="A205" t="str">
            <v>Minnesota</v>
          </cell>
          <cell r="B205">
            <v>3.1941128811833294E-2</v>
          </cell>
          <cell r="C205">
            <v>7.1213017733493908E-2</v>
          </cell>
          <cell r="D205">
            <v>7.5384533866472855E-2</v>
          </cell>
          <cell r="E205">
            <v>0.10851063788719893</v>
          </cell>
          <cell r="F205">
            <v>0.1234109240632166</v>
          </cell>
          <cell r="G205">
            <v>0.1561196881980868</v>
          </cell>
          <cell r="H205">
            <v>0.16262953336692032</v>
          </cell>
          <cell r="I205">
            <v>0.13926996698051566</v>
          </cell>
          <cell r="J205">
            <v>0.18118271179782858</v>
          </cell>
          <cell r="K205">
            <v>0.15667476777517969</v>
          </cell>
          <cell r="L205">
            <v>0.14865394482952002</v>
          </cell>
          <cell r="M205">
            <v>0.11957410648273348</v>
          </cell>
          <cell r="N205">
            <v>0.15477849977690833</v>
          </cell>
          <cell r="O205">
            <v>0.16073275830093517</v>
          </cell>
          <cell r="P205">
            <v>0.16473268278047681</v>
          </cell>
          <cell r="Q205">
            <v>0.13359089311802738</v>
          </cell>
          <cell r="R205">
            <v>0.13330371738689617</v>
          </cell>
          <cell r="S205">
            <v>0.1258208435609596</v>
          </cell>
          <cell r="U205">
            <v>21</v>
          </cell>
        </row>
        <row r="206">
          <cell r="A206" t="str">
            <v>Mississippi</v>
          </cell>
          <cell r="B206">
            <v>0.15531688752512623</v>
          </cell>
          <cell r="C206">
            <v>0.28053986210098719</v>
          </cell>
          <cell r="D206">
            <v>-1.3377818189845201E-3</v>
          </cell>
          <cell r="E206">
            <v>0.3060915207801238</v>
          </cell>
          <cell r="F206">
            <v>0.29665739172644556</v>
          </cell>
          <cell r="G206">
            <v>0.31354357800664662</v>
          </cell>
          <cell r="H206">
            <v>0.35385874218521796</v>
          </cell>
          <cell r="I206">
            <v>0.23683955234211373</v>
          </cell>
          <cell r="J206">
            <v>0.26212306333538399</v>
          </cell>
          <cell r="K206">
            <v>0.32777390133476797</v>
          </cell>
          <cell r="L206">
            <v>0.31441524147650635</v>
          </cell>
          <cell r="M206">
            <v>0.38278593078939233</v>
          </cell>
          <cell r="N206">
            <v>0.4158182059866064</v>
          </cell>
          <cell r="O206">
            <v>0.45961550693335057</v>
          </cell>
          <cell r="P206">
            <v>0.51694803653184096</v>
          </cell>
          <cell r="Q206">
            <v>0.43561834280938605</v>
          </cell>
          <cell r="R206">
            <v>0.46840299832543664</v>
          </cell>
          <cell r="S206">
            <v>0.45892721821127658</v>
          </cell>
          <cell r="U206">
            <v>1</v>
          </cell>
        </row>
        <row r="207">
          <cell r="A207" t="str">
            <v>Missouri</v>
          </cell>
          <cell r="B207">
            <v>8.0080913467364165E-2</v>
          </cell>
          <cell r="C207">
            <v>9.6830549506307997E-2</v>
          </cell>
          <cell r="D207">
            <v>0.10696135238705601</v>
          </cell>
          <cell r="E207">
            <v>0.12794304189255981</v>
          </cell>
          <cell r="F207">
            <v>0.1210267181708745</v>
          </cell>
          <cell r="G207">
            <v>8.7248365288938173E-2</v>
          </cell>
          <cell r="H207">
            <v>6.7250581925140648E-2</v>
          </cell>
          <cell r="I207">
            <v>7.5111087467092802E-2</v>
          </cell>
          <cell r="J207">
            <v>9.2679947247243308E-2</v>
          </cell>
          <cell r="K207">
            <v>7.6063852225224993E-2</v>
          </cell>
          <cell r="L207">
            <v>7.3652568283503E-2</v>
          </cell>
          <cell r="M207">
            <v>7.0617239213431784E-2</v>
          </cell>
          <cell r="N207">
            <v>6.5107990977503596E-2</v>
          </cell>
          <cell r="O207">
            <v>9.6778114506427357E-2</v>
          </cell>
          <cell r="P207">
            <v>2.1156995335472228E-2</v>
          </cell>
          <cell r="Q207">
            <v>4.313773392101846E-2</v>
          </cell>
          <cell r="R207">
            <v>4.3056439103587585E-2</v>
          </cell>
          <cell r="S207">
            <v>5.9717060013009096E-2</v>
          </cell>
          <cell r="U207">
            <v>37</v>
          </cell>
        </row>
        <row r="208">
          <cell r="A208" t="str">
            <v>Montana</v>
          </cell>
          <cell r="B208">
            <v>7.5641045353156203E-2</v>
          </cell>
          <cell r="C208">
            <v>7.6039056134167601E-2</v>
          </cell>
          <cell r="D208">
            <v>8.4864589123741063E-2</v>
          </cell>
          <cell r="E208">
            <v>0.12879592523594383</v>
          </cell>
          <cell r="F208">
            <v>0.19599541032206919</v>
          </cell>
          <cell r="G208">
            <v>0.18161385558380203</v>
          </cell>
          <cell r="H208">
            <v>0.15338587315096375</v>
          </cell>
          <cell r="I208">
            <v>0.21259579841430021</v>
          </cell>
          <cell r="J208">
            <v>0.23539302044853488</v>
          </cell>
          <cell r="K208">
            <v>0.22969122786160143</v>
          </cell>
          <cell r="L208">
            <v>0.23482327561154823</v>
          </cell>
          <cell r="M208">
            <v>0.23264342218936873</v>
          </cell>
          <cell r="N208">
            <v>0.22370048226111508</v>
          </cell>
          <cell r="O208">
            <v>0.27950837574815846</v>
          </cell>
          <cell r="P208">
            <v>0.2224411166649283</v>
          </cell>
          <cell r="Q208">
            <v>0.201622814186799</v>
          </cell>
          <cell r="R208">
            <v>0.22608558400044651</v>
          </cell>
          <cell r="S208">
            <v>0.20966635328334568</v>
          </cell>
          <cell r="U208">
            <v>6</v>
          </cell>
        </row>
        <row r="209">
          <cell r="A209" t="str">
            <v>Nebraska</v>
          </cell>
          <cell r="B209">
            <v>7.9038546321507031E-2</v>
          </cell>
          <cell r="C209">
            <v>9.9417560103610997E-2</v>
          </cell>
          <cell r="D209">
            <v>0.11767130354742528</v>
          </cell>
          <cell r="E209">
            <v>0.17920085551834269</v>
          </cell>
          <cell r="F209">
            <v>0.11280087234546129</v>
          </cell>
          <cell r="G209">
            <v>0.13559541896176133</v>
          </cell>
          <cell r="H209">
            <v>0.10349692145709904</v>
          </cell>
          <cell r="I209">
            <v>0.12929169848054625</v>
          </cell>
          <cell r="J209">
            <v>0.13610302525569509</v>
          </cell>
          <cell r="K209">
            <v>0.15667692557999577</v>
          </cell>
          <cell r="L209">
            <v>0.14002846081191717</v>
          </cell>
          <cell r="M209">
            <v>0.22948350100071988</v>
          </cell>
          <cell r="N209">
            <v>0.2030065278460976</v>
          </cell>
          <cell r="O209">
            <v>0.18019241556052928</v>
          </cell>
          <cell r="P209">
            <v>0.24953735551721823</v>
          </cell>
          <cell r="Q209">
            <v>0.17142493001372777</v>
          </cell>
          <cell r="R209">
            <v>0.17792714720404426</v>
          </cell>
          <cell r="S209">
            <v>0.15594270342764088</v>
          </cell>
          <cell r="U209">
            <v>12</v>
          </cell>
        </row>
        <row r="210">
          <cell r="A210" t="str">
            <v>Nevada</v>
          </cell>
          <cell r="B210">
            <v>2.3059537029432597E-2</v>
          </cell>
          <cell r="C210">
            <v>1.5245077240846117E-2</v>
          </cell>
          <cell r="D210">
            <v>9.6924087981033677E-3</v>
          </cell>
          <cell r="E210">
            <v>6.1436853847605673E-2</v>
          </cell>
          <cell r="F210">
            <v>7.470393300649808E-2</v>
          </cell>
          <cell r="G210">
            <v>5.502802124147374E-2</v>
          </cell>
          <cell r="H210">
            <v>3.8163148551077122E-2</v>
          </cell>
          <cell r="I210">
            <v>6.1943551787093654E-2</v>
          </cell>
          <cell r="J210">
            <v>9.7598815884114717E-2</v>
          </cell>
          <cell r="K210">
            <v>0.11070345762003726</v>
          </cell>
          <cell r="L210">
            <v>0.11221695137851129</v>
          </cell>
          <cell r="M210">
            <v>6.8182108682404041E-2</v>
          </cell>
          <cell r="N210">
            <v>7.6272456859633589E-2</v>
          </cell>
          <cell r="O210">
            <v>6.7707282186468654E-2</v>
          </cell>
          <cell r="P210">
            <v>4.1764222368772065E-2</v>
          </cell>
          <cell r="Q210">
            <v>2.9607533561230841E-2</v>
          </cell>
          <cell r="R210">
            <v>3.290551183373594E-2</v>
          </cell>
          <cell r="S210">
            <v>2.6798376984056252E-2</v>
          </cell>
          <cell r="U210">
            <v>47</v>
          </cell>
        </row>
        <row r="211">
          <cell r="A211" t="str">
            <v>New Hampshire</v>
          </cell>
          <cell r="B211">
            <v>3.1564520502439124E-2</v>
          </cell>
          <cell r="C211">
            <v>5.5078789061225895E-2</v>
          </cell>
          <cell r="D211">
            <v>5.3347717196664514E-2</v>
          </cell>
          <cell r="E211">
            <v>4.9844375931327706E-2</v>
          </cell>
          <cell r="F211">
            <v>0.1103154851272007</v>
          </cell>
          <cell r="G211">
            <v>0.12164162830706797</v>
          </cell>
          <cell r="H211">
            <v>0.10869694256340276</v>
          </cell>
          <cell r="I211">
            <v>0.10919405718413612</v>
          </cell>
          <cell r="J211">
            <v>0.136522461894512</v>
          </cell>
          <cell r="K211">
            <v>0.11599439091152763</v>
          </cell>
          <cell r="L211">
            <v>0.10168932686639222</v>
          </cell>
          <cell r="M211">
            <v>0.12679881215227609</v>
          </cell>
          <cell r="N211">
            <v>0.12743441850540391</v>
          </cell>
          <cell r="O211">
            <v>0.11245692223802212</v>
          </cell>
          <cell r="P211">
            <v>0.10688665129011997</v>
          </cell>
          <cell r="Q211">
            <v>0.11226119395535494</v>
          </cell>
          <cell r="R211">
            <v>0.11323629461472383</v>
          </cell>
          <cell r="S211">
            <v>0.12670621526269421</v>
          </cell>
          <cell r="U211">
            <v>20</v>
          </cell>
        </row>
        <row r="212">
          <cell r="A212" t="str">
            <v>New Jersey</v>
          </cell>
          <cell r="B212">
            <v>6.0337139226183667E-2</v>
          </cell>
          <cell r="C212">
            <v>6.373182972672492E-2</v>
          </cell>
          <cell r="D212">
            <v>0.12449021816701611</v>
          </cell>
          <cell r="E212">
            <v>0.12789963286912862</v>
          </cell>
          <cell r="F212">
            <v>7.2520917873497862E-2</v>
          </cell>
          <cell r="G212">
            <v>0.17906618684887954</v>
          </cell>
          <cell r="H212">
            <v>0.13279169236334978</v>
          </cell>
          <cell r="I212">
            <v>8.6420337249029297E-2</v>
          </cell>
          <cell r="J212">
            <v>7.8586840466258995E-2</v>
          </cell>
          <cell r="K212">
            <v>0.24491349626811629</v>
          </cell>
          <cell r="L212">
            <v>0.11325256912663539</v>
          </cell>
          <cell r="M212">
            <v>0.12259719959263107</v>
          </cell>
          <cell r="N212">
            <v>0.10180878570470706</v>
          </cell>
          <cell r="O212">
            <v>8.0305094784226941E-2</v>
          </cell>
          <cell r="P212">
            <v>7.9463998103354055E-2</v>
          </cell>
          <cell r="Q212">
            <v>8.0194301233394133E-2</v>
          </cell>
          <cell r="R212">
            <v>8.203666534335019E-2</v>
          </cell>
          <cell r="S212">
            <v>8.6672711452298851E-2</v>
          </cell>
          <cell r="U212">
            <v>27</v>
          </cell>
        </row>
        <row r="213">
          <cell r="A213" t="str">
            <v>New Mexico</v>
          </cell>
          <cell r="B213">
            <v>9.5416428660428706E-3</v>
          </cell>
          <cell r="C213">
            <v>-8.2385146450229309E-4</v>
          </cell>
          <cell r="D213">
            <v>4.4050298981010082E-5</v>
          </cell>
          <cell r="E213">
            <v>0.10128909444253863</v>
          </cell>
          <cell r="F213">
            <v>7.5062020170682489E-2</v>
          </cell>
          <cell r="G213">
            <v>5.642065846844907E-2</v>
          </cell>
          <cell r="H213">
            <v>0.10242539460880135</v>
          </cell>
          <cell r="I213">
            <v>8.1573276863557073E-2</v>
          </cell>
          <cell r="J213">
            <v>8.900076022554497E-2</v>
          </cell>
          <cell r="K213">
            <v>8.2261594466955704E-2</v>
          </cell>
          <cell r="L213">
            <v>5.4037763785225006E-2</v>
          </cell>
          <cell r="M213">
            <v>0.12579698177714568</v>
          </cell>
          <cell r="N213">
            <v>7.9789839515881089E-2</v>
          </cell>
          <cell r="O213">
            <v>6.2267836586592379E-2</v>
          </cell>
          <cell r="P213">
            <v>3.9095066291786537E-2</v>
          </cell>
          <cell r="Q213">
            <v>4.2681091648005126E-2</v>
          </cell>
          <cell r="R213">
            <v>4.1673292850176354E-2</v>
          </cell>
          <cell r="S213">
            <v>6.066914243518038E-2</v>
          </cell>
          <cell r="U213">
            <v>35</v>
          </cell>
        </row>
        <row r="214">
          <cell r="A214" t="str">
            <v>New York</v>
          </cell>
          <cell r="B214">
            <v>3.0957026297595492E-2</v>
          </cell>
          <cell r="C214">
            <v>5.162996956392598E-2</v>
          </cell>
          <cell r="D214">
            <v>4.9412643616761266E-2</v>
          </cell>
          <cell r="E214">
            <v>5.0861685997039482E-2</v>
          </cell>
          <cell r="F214">
            <v>7.1042522790844276E-2</v>
          </cell>
          <cell r="G214">
            <v>6.5964198112787864E-2</v>
          </cell>
          <cell r="H214">
            <v>6.0484583037962808E-2</v>
          </cell>
          <cell r="I214">
            <v>5.2811513051558803E-2</v>
          </cell>
          <cell r="J214">
            <v>4.8080187337259161E-2</v>
          </cell>
          <cell r="K214">
            <v>4.4573780125341467E-2</v>
          </cell>
          <cell r="L214">
            <v>4.2068849457640424E-2</v>
          </cell>
          <cell r="M214">
            <v>4.6009299582886319E-2</v>
          </cell>
          <cell r="N214">
            <v>3.4280176826081289E-2</v>
          </cell>
          <cell r="O214">
            <v>3.5176976402983527E-2</v>
          </cell>
          <cell r="P214">
            <v>3.2729385476940084E-2</v>
          </cell>
          <cell r="Q214">
            <v>2.9808895933553705E-2</v>
          </cell>
          <cell r="R214">
            <v>2.3264849183294141E-2</v>
          </cell>
          <cell r="S214">
            <v>3.0757841881590527E-2</v>
          </cell>
          <cell r="U214">
            <v>45</v>
          </cell>
        </row>
        <row r="215">
          <cell r="A215" t="str">
            <v>North Carolina</v>
          </cell>
          <cell r="B215">
            <v>0</v>
          </cell>
          <cell r="C215">
            <v>1.1305962020137568E-2</v>
          </cell>
          <cell r="D215">
            <v>4.4924816845402095E-2</v>
          </cell>
          <cell r="E215">
            <v>0.1443525707613417</v>
          </cell>
          <cell r="F215">
            <v>0.13165824473537838</v>
          </cell>
          <cell r="G215">
            <v>0.12789598732958385</v>
          </cell>
          <cell r="H215">
            <v>0.14020053979332264</v>
          </cell>
          <cell r="I215">
            <v>0.13210099704444714</v>
          </cell>
          <cell r="J215">
            <v>0.1275863843285866</v>
          </cell>
          <cell r="K215">
            <v>0.156559558651408</v>
          </cell>
          <cell r="L215">
            <v>0.12065377159058464</v>
          </cell>
          <cell r="M215">
            <v>0.11499602219854282</v>
          </cell>
          <cell r="N215">
            <v>8.9329012559690335E-2</v>
          </cell>
          <cell r="O215">
            <v>0.10087149587604032</v>
          </cell>
          <cell r="P215">
            <v>0.13703293934462718</v>
          </cell>
          <cell r="Q215">
            <v>8.1959848914833211E-2</v>
          </cell>
          <cell r="R215">
            <v>7.474051046815762E-2</v>
          </cell>
          <cell r="S215">
            <v>6.1344670736563037E-2</v>
          </cell>
          <cell r="U215">
            <v>34</v>
          </cell>
        </row>
        <row r="216">
          <cell r="A216" t="str">
            <v>North Dakota</v>
          </cell>
          <cell r="B216">
            <v>7.5245736397938634E-4</v>
          </cell>
          <cell r="C216">
            <v>3.952842666549642E-2</v>
          </cell>
          <cell r="D216">
            <v>4.867608412382763E-2</v>
          </cell>
          <cell r="E216">
            <v>7.8921796760234572E-2</v>
          </cell>
          <cell r="F216">
            <v>8.6031093172169698E-2</v>
          </cell>
          <cell r="G216">
            <v>0.13490360478727173</v>
          </cell>
          <cell r="H216">
            <v>9.9427428629341522E-2</v>
          </cell>
          <cell r="I216">
            <v>0.1278047705070087</v>
          </cell>
          <cell r="J216">
            <v>0.12221437520802335</v>
          </cell>
          <cell r="K216">
            <v>0.12559696810662199</v>
          </cell>
          <cell r="L216">
            <v>0.13151600230532556</v>
          </cell>
          <cell r="M216">
            <v>0.12483931315254725</v>
          </cell>
          <cell r="N216">
            <v>0.14105415168418675</v>
          </cell>
          <cell r="O216">
            <v>0.17687746975043844</v>
          </cell>
          <cell r="P216">
            <v>0.17069535803407995</v>
          </cell>
          <cell r="Q216">
            <v>0.15738012461711298</v>
          </cell>
          <cell r="R216">
            <v>0.15690702860971326</v>
          </cell>
          <cell r="S216">
            <v>0.14062725551768729</v>
          </cell>
          <cell r="U216">
            <v>15</v>
          </cell>
        </row>
        <row r="217">
          <cell r="A217" t="str">
            <v>Ohio</v>
          </cell>
          <cell r="B217">
            <v>1.2298274907088473E-2</v>
          </cell>
          <cell r="C217">
            <v>2.0289349103143228E-2</v>
          </cell>
          <cell r="D217">
            <v>5.4148272015685679E-3</v>
          </cell>
          <cell r="E217">
            <v>0.10019250554349915</v>
          </cell>
          <cell r="F217">
            <v>0.11572485911011139</v>
          </cell>
          <cell r="G217">
            <v>0.1043654699035144</v>
          </cell>
          <cell r="H217">
            <v>9.5955247497844481E-2</v>
          </cell>
          <cell r="I217">
            <v>8.8883127981689736E-2</v>
          </cell>
          <cell r="J217">
            <v>9.6762146026536322E-2</v>
          </cell>
          <cell r="K217">
            <v>6.8598043900769512E-2</v>
          </cell>
          <cell r="L217">
            <v>7.4494475705469618E-2</v>
          </cell>
          <cell r="M217">
            <v>5.357249679340801E-2</v>
          </cell>
          <cell r="N217">
            <v>5.0779239610497011E-2</v>
          </cell>
          <cell r="O217">
            <v>6.4973724117155032E-2</v>
          </cell>
          <cell r="P217">
            <v>4.4312636733264223E-2</v>
          </cell>
          <cell r="Q217">
            <v>5.3252468893973504E-2</v>
          </cell>
          <cell r="R217">
            <v>4.5878640926390324E-2</v>
          </cell>
          <cell r="S217">
            <v>7.5930211691613264E-2</v>
          </cell>
          <cell r="U217">
            <v>30</v>
          </cell>
        </row>
        <row r="218">
          <cell r="A218" t="str">
            <v>Oklahoma</v>
          </cell>
          <cell r="B218">
            <v>0.11165841676723541</v>
          </cell>
          <cell r="C218">
            <v>0.14566150078267329</v>
          </cell>
          <cell r="D218">
            <v>0.10219477221908758</v>
          </cell>
          <cell r="E218">
            <v>9.6960541524273983E-2</v>
          </cell>
          <cell r="F218">
            <v>0.13088112805348606</v>
          </cell>
          <cell r="G218">
            <v>0.13132475287497242</v>
          </cell>
          <cell r="H218">
            <v>0.10699572434270829</v>
          </cell>
          <cell r="I218">
            <v>0.11410546335563125</v>
          </cell>
          <cell r="J218">
            <v>0.11925877657803387</v>
          </cell>
          <cell r="K218">
            <v>0.10474058732976538</v>
          </cell>
          <cell r="L218">
            <v>0.13152788808585281</v>
          </cell>
          <cell r="M218">
            <v>8.6919253210798436E-2</v>
          </cell>
          <cell r="N218">
            <v>8.5793403803914411E-2</v>
          </cell>
          <cell r="O218">
            <v>0.13866463190377071</v>
          </cell>
          <cell r="P218">
            <v>0.12604887301791873</v>
          </cell>
          <cell r="Q218">
            <v>0.14020249315382471</v>
          </cell>
          <cell r="R218">
            <v>0.12922211845656201</v>
          </cell>
          <cell r="S218">
            <v>0.13654807403313649</v>
          </cell>
          <cell r="U218">
            <v>16</v>
          </cell>
        </row>
        <row r="219">
          <cell r="A219" t="str">
            <v>Oregon</v>
          </cell>
          <cell r="B219">
            <v>2.8114148256460997E-2</v>
          </cell>
          <cell r="C219">
            <v>0.30844423312091868</v>
          </cell>
          <cell r="D219">
            <v>0.18656746211051536</v>
          </cell>
          <cell r="E219">
            <v>0.21713696119200621</v>
          </cell>
          <cell r="F219">
            <v>0.20039675723563094</v>
          </cell>
          <cell r="G219">
            <v>0.22013772000826812</v>
          </cell>
          <cell r="H219">
            <v>9.7875543550968974E-2</v>
          </cell>
          <cell r="I219">
            <v>0.17111398037511491</v>
          </cell>
          <cell r="J219">
            <v>0.12739451730564108</v>
          </cell>
          <cell r="K219">
            <v>0.11164220727127586</v>
          </cell>
          <cell r="L219">
            <v>0.15214057442587506</v>
          </cell>
          <cell r="M219">
            <v>0.15097165564386222</v>
          </cell>
          <cell r="N219">
            <v>0.11072976784271793</v>
          </cell>
          <cell r="O219">
            <v>0.10049316408935555</v>
          </cell>
          <cell r="P219">
            <v>0.15053590984330933</v>
          </cell>
          <cell r="Q219">
            <v>4.2903711552060478E-2</v>
          </cell>
          <cell r="R219">
            <v>6.1277045468069814E-2</v>
          </cell>
          <cell r="S219">
            <v>6.0529005389584008E-2</v>
          </cell>
          <cell r="U219">
            <v>36</v>
          </cell>
        </row>
        <row r="220">
          <cell r="A220" t="str">
            <v>Pennsylvania</v>
          </cell>
          <cell r="B220">
            <v>2.2939800046846925E-3</v>
          </cell>
          <cell r="C220">
            <v>0.10398967583403119</v>
          </cell>
          <cell r="D220">
            <v>4.385825546634646E-2</v>
          </cell>
          <cell r="E220">
            <v>0.13215908868147408</v>
          </cell>
          <cell r="F220">
            <v>0.13165010111760614</v>
          </cell>
          <cell r="G220">
            <v>0.19044428421439041</v>
          </cell>
          <cell r="H220">
            <v>0.18376315693127948</v>
          </cell>
          <cell r="I220">
            <v>0.16307387794422035</v>
          </cell>
          <cell r="J220">
            <v>0.16888355089273616</v>
          </cell>
          <cell r="K220">
            <v>0.18140783776692843</v>
          </cell>
          <cell r="L220">
            <v>0.17314359018823913</v>
          </cell>
          <cell r="M220">
            <v>0.14851152871322665</v>
          </cell>
          <cell r="N220">
            <v>0.16907084045771351</v>
          </cell>
          <cell r="O220">
            <v>0.17956381571192373</v>
          </cell>
          <cell r="P220">
            <v>0.15275838346724652</v>
          </cell>
          <cell r="Q220">
            <v>0.10931069975011955</v>
          </cell>
          <cell r="R220">
            <v>8.4056320935303838E-2</v>
          </cell>
          <cell r="S220">
            <v>8.9682989857737788E-2</v>
          </cell>
          <cell r="U220">
            <v>26</v>
          </cell>
        </row>
        <row r="221">
          <cell r="A221" t="str">
            <v>Rhode Island</v>
          </cell>
          <cell r="B221">
            <v>2.3152709829495584E-2</v>
          </cell>
          <cell r="C221">
            <v>3.3225683295275456E-2</v>
          </cell>
          <cell r="D221">
            <v>4.1886579701594741E-2</v>
          </cell>
          <cell r="E221">
            <v>5.4175768344351276E-2</v>
          </cell>
          <cell r="F221">
            <v>5.4901166883237283E-2</v>
          </cell>
          <cell r="G221">
            <v>6.0976624357836649E-2</v>
          </cell>
          <cell r="H221">
            <v>5.5543292327113476E-2</v>
          </cell>
          <cell r="I221">
            <v>5.0368276620687699E-2</v>
          </cell>
          <cell r="J221">
            <v>4.1481212086269641E-2</v>
          </cell>
          <cell r="K221">
            <v>3.7014020029231209E-2</v>
          </cell>
          <cell r="L221">
            <v>4.5808107814988647E-2</v>
          </cell>
          <cell r="M221">
            <v>5.6755943773492204E-2</v>
          </cell>
          <cell r="N221">
            <v>9.6010475203431214E-2</v>
          </cell>
          <cell r="O221">
            <v>6.8755666169603949E-2</v>
          </cell>
          <cell r="P221">
            <v>8.4188101972699325E-2</v>
          </cell>
          <cell r="Q221">
            <v>7.4713066389135982E-2</v>
          </cell>
          <cell r="R221">
            <v>7.2631147624994036E-2</v>
          </cell>
          <cell r="S221">
            <v>7.8426257332393126E-2</v>
          </cell>
          <cell r="U221">
            <v>29</v>
          </cell>
        </row>
        <row r="222">
          <cell r="A222" t="str">
            <v>South Carolina</v>
          </cell>
          <cell r="B222">
            <v>0.10124878438298589</v>
          </cell>
          <cell r="C222">
            <v>8.5210831160834249E-2</v>
          </cell>
          <cell r="D222">
            <v>0.19442027472645126</v>
          </cell>
          <cell r="E222">
            <v>0.21182749362129949</v>
          </cell>
          <cell r="F222">
            <v>0.36450259052060879</v>
          </cell>
          <cell r="G222">
            <v>0.35222579871562582</v>
          </cell>
          <cell r="H222">
            <v>0.35550602940443093</v>
          </cell>
          <cell r="I222">
            <v>0.22222986891372551</v>
          </cell>
          <cell r="J222">
            <v>0.25025310769530967</v>
          </cell>
          <cell r="K222">
            <v>6.4364595591810139E-2</v>
          </cell>
          <cell r="L222">
            <v>8.1224974147538515E-2</v>
          </cell>
          <cell r="M222">
            <v>0.1413006570188319</v>
          </cell>
          <cell r="N222">
            <v>0.18997884184618641</v>
          </cell>
          <cell r="O222">
            <v>0.17078965697619922</v>
          </cell>
          <cell r="P222">
            <v>8.1111699780089738E-2</v>
          </cell>
          <cell r="Q222">
            <v>0.11051669714478296</v>
          </cell>
          <cell r="R222">
            <v>9.5491167748116862E-2</v>
          </cell>
          <cell r="S222">
            <v>6.3154868070996378E-2</v>
          </cell>
          <cell r="U222">
            <v>33</v>
          </cell>
        </row>
        <row r="223">
          <cell r="A223" t="str">
            <v>South Dakota</v>
          </cell>
          <cell r="B223">
            <v>6.0728316113043183E-2</v>
          </cell>
          <cell r="C223">
            <v>9.6904991873393589E-2</v>
          </cell>
          <cell r="D223">
            <v>0.1354702210194354</v>
          </cell>
          <cell r="E223">
            <v>0.12681715980626473</v>
          </cell>
          <cell r="F223">
            <v>0.12234441401994961</v>
          </cell>
          <cell r="G223">
            <v>0.12462497989820553</v>
          </cell>
          <cell r="H223">
            <v>0.10197215543941798</v>
          </cell>
          <cell r="I223">
            <v>0.10703330865816287</v>
          </cell>
          <cell r="J223">
            <v>0.10871867707666992</v>
          </cell>
          <cell r="K223">
            <v>0.1348484755223418</v>
          </cell>
          <cell r="L223">
            <v>0.1129628226415114</v>
          </cell>
          <cell r="M223">
            <v>0.13089278270617757</v>
          </cell>
          <cell r="N223">
            <v>0.13916329664996296</v>
          </cell>
          <cell r="O223">
            <v>0.12389520985718895</v>
          </cell>
          <cell r="P223">
            <v>0.12551110198464094</v>
          </cell>
          <cell r="Q223">
            <v>0.14379391199276551</v>
          </cell>
          <cell r="R223">
            <v>0.1568077645542359</v>
          </cell>
          <cell r="S223">
            <v>0.16570780020336948</v>
          </cell>
          <cell r="U223">
            <v>10</v>
          </cell>
        </row>
        <row r="224">
          <cell r="A224" t="str">
            <v>Tennessee</v>
          </cell>
          <cell r="B224">
            <v>0.15446799552126189</v>
          </cell>
          <cell r="C224">
            <v>0.16672602577350804</v>
          </cell>
          <cell r="D224">
            <v>9.3505338515644867E-2</v>
          </cell>
          <cell r="E224">
            <v>0.15062930261515314</v>
          </cell>
          <cell r="F224">
            <v>0.18812446584431927</v>
          </cell>
          <cell r="G224">
            <v>0.1582850582017461</v>
          </cell>
          <cell r="H224">
            <v>0.12639350837408009</v>
          </cell>
          <cell r="I224">
            <v>0.12866024338377274</v>
          </cell>
          <cell r="J224">
            <v>0.10445745058239224</v>
          </cell>
          <cell r="K224">
            <v>0.13958188548895178</v>
          </cell>
          <cell r="L224">
            <v>0.13810371019765003</v>
          </cell>
          <cell r="M224">
            <v>0.13409663200860361</v>
          </cell>
          <cell r="N224">
            <v>0.15785397194121226</v>
          </cell>
          <cell r="O224">
            <v>0.20561548735480328</v>
          </cell>
          <cell r="P224">
            <v>0.22027190723806334</v>
          </cell>
          <cell r="Q224">
            <v>0.18487855402462497</v>
          </cell>
          <cell r="R224">
            <v>0.22396165570436138</v>
          </cell>
          <cell r="S224">
            <v>0.14416270453178262</v>
          </cell>
          <cell r="U224">
            <v>13</v>
          </cell>
        </row>
        <row r="225">
          <cell r="A225" t="str">
            <v>Texas</v>
          </cell>
          <cell r="B225">
            <v>7.869033248771086E-2</v>
          </cell>
          <cell r="C225">
            <v>9.3382556148564319E-2</v>
          </cell>
          <cell r="D225">
            <v>6.4117304769399544E-2</v>
          </cell>
          <cell r="E225">
            <v>0.10384438714022109</v>
          </cell>
          <cell r="F225">
            <v>9.0645174099463599E-2</v>
          </cell>
          <cell r="G225">
            <v>0.10794297849575955</v>
          </cell>
          <cell r="H225">
            <v>0.11417819262475286</v>
          </cell>
          <cell r="I225">
            <v>0.10551444656989724</v>
          </cell>
          <cell r="J225">
            <v>9.8315108424776421E-2</v>
          </cell>
          <cell r="K225">
            <v>9.6438228447757096E-2</v>
          </cell>
          <cell r="L225">
            <v>0.10821061868869516</v>
          </cell>
          <cell r="M225">
            <v>9.4651614100799822E-2</v>
          </cell>
          <cell r="N225">
            <v>9.5779003147455313E-2</v>
          </cell>
          <cell r="O225">
            <v>0.15497625817148084</v>
          </cell>
          <cell r="P225">
            <v>0.11038874690736102</v>
          </cell>
          <cell r="Q225">
            <v>9.9092622558711735E-2</v>
          </cell>
          <cell r="R225">
            <v>0.10916960542268156</v>
          </cell>
          <cell r="S225">
            <v>0.1057550932902625</v>
          </cell>
          <cell r="U225">
            <v>23</v>
          </cell>
        </row>
        <row r="226">
          <cell r="A226" t="str">
            <v>Utah</v>
          </cell>
          <cell r="B226">
            <v>0.27957226007174857</v>
          </cell>
          <cell r="C226">
            <v>0.24907254101957688</v>
          </cell>
          <cell r="D226">
            <v>0.28905680009423745</v>
          </cell>
          <cell r="E226">
            <v>0.24016558541643146</v>
          </cell>
          <cell r="F226">
            <v>0.29382753907151277</v>
          </cell>
          <cell r="G226">
            <v>0.32786163896747367</v>
          </cell>
          <cell r="H226">
            <v>0.24985164775991625</v>
          </cell>
          <cell r="I226">
            <v>0.29757075106773029</v>
          </cell>
          <cell r="J226">
            <v>0.29024499305238494</v>
          </cell>
          <cell r="K226">
            <v>0.35916273832316536</v>
          </cell>
          <cell r="L226">
            <v>0.3841786158473966</v>
          </cell>
          <cell r="M226">
            <v>0.36255980822063305</v>
          </cell>
          <cell r="N226">
            <v>0.27123029294806933</v>
          </cell>
          <cell r="O226">
            <v>0.28053675482179274</v>
          </cell>
          <cell r="P226">
            <v>0.28550490445784332</v>
          </cell>
          <cell r="Q226">
            <v>0.2575387652656953</v>
          </cell>
          <cell r="R226">
            <v>0.23510496406875772</v>
          </cell>
          <cell r="S226">
            <v>0.29811034465113029</v>
          </cell>
          <cell r="U226">
            <v>3</v>
          </cell>
        </row>
        <row r="227">
          <cell r="A227" t="str">
            <v>Vermont</v>
          </cell>
          <cell r="B227">
            <v>2.0186917381904111E-3</v>
          </cell>
          <cell r="C227">
            <v>6.0476436015810984E-3</v>
          </cell>
          <cell r="D227">
            <v>3.3437858650643996E-3</v>
          </cell>
          <cell r="E227">
            <v>8.2947472843592968E-2</v>
          </cell>
          <cell r="F227">
            <v>0.10246544401587171</v>
          </cell>
          <cell r="G227">
            <v>0.11133257530654463</v>
          </cell>
          <cell r="H227">
            <v>9.8022626407113039E-2</v>
          </cell>
          <cell r="I227">
            <v>0.10336928546867721</v>
          </cell>
          <cell r="J227">
            <v>9.1924181687927833E-2</v>
          </cell>
          <cell r="K227">
            <v>9.3041544366787021E-2</v>
          </cell>
          <cell r="L227">
            <v>7.6956554674530692E-2</v>
          </cell>
          <cell r="M227">
            <v>7.1088671051494634E-2</v>
          </cell>
          <cell r="N227">
            <v>9.2559100210633766E-2</v>
          </cell>
          <cell r="O227">
            <v>4.7322839779559818E-2</v>
          </cell>
          <cell r="P227">
            <v>5.7097498576404754E-2</v>
          </cell>
          <cell r="Q227">
            <v>7.0253547833124735E-2</v>
          </cell>
          <cell r="R227">
            <v>5.9427805713080602E-2</v>
          </cell>
          <cell r="S227">
            <v>7.155102005036211E-2</v>
          </cell>
          <cell r="U227">
            <v>31</v>
          </cell>
        </row>
        <row r="228">
          <cell r="A228" t="str">
            <v>Virginia</v>
          </cell>
          <cell r="B228">
            <v>0.13868980048806284</v>
          </cell>
          <cell r="C228">
            <v>0.22608846760063625</v>
          </cell>
          <cell r="D228">
            <v>6.685523068385206E-2</v>
          </cell>
          <cell r="E228">
            <v>0.21226503824214243</v>
          </cell>
          <cell r="F228">
            <v>0.24849623937427093</v>
          </cell>
          <cell r="G228">
            <v>0.21121731425957757</v>
          </cell>
          <cell r="H228">
            <v>0.27554041888769276</v>
          </cell>
          <cell r="I228">
            <v>0.29572676598792735</v>
          </cell>
          <cell r="J228">
            <v>0.18972846489172684</v>
          </cell>
          <cell r="K228">
            <v>0.15404955932777559</v>
          </cell>
          <cell r="L228">
            <v>0.34801344963230835</v>
          </cell>
          <cell r="M228">
            <v>0.229140970808723</v>
          </cell>
          <cell r="N228">
            <v>0.22752900215339195</v>
          </cell>
          <cell r="O228">
            <v>0.18118020394902282</v>
          </cell>
          <cell r="P228">
            <v>0.19486867623054208</v>
          </cell>
          <cell r="Q228">
            <v>0.19483199744215202</v>
          </cell>
          <cell r="R228">
            <v>0.21848637196282486</v>
          </cell>
          <cell r="S228">
            <v>0.20817381376895244</v>
          </cell>
          <cell r="U228">
            <v>7</v>
          </cell>
        </row>
        <row r="229">
          <cell r="A229" t="str">
            <v>Washington</v>
          </cell>
          <cell r="B229">
            <v>9.6517227015149257E-3</v>
          </cell>
          <cell r="C229">
            <v>4.2196340202287415E-2</v>
          </cell>
          <cell r="D229">
            <v>6.0900463197321536E-2</v>
          </cell>
          <cell r="E229">
            <v>0.19995249765995182</v>
          </cell>
          <cell r="F229">
            <v>0.21238995431052729</v>
          </cell>
          <cell r="G229">
            <v>0.17415744296867963</v>
          </cell>
          <cell r="H229">
            <v>0.16919600137286581</v>
          </cell>
          <cell r="I229">
            <v>0.15327132375208974</v>
          </cell>
          <cell r="J229">
            <v>0.15377969444900269</v>
          </cell>
          <cell r="K229">
            <v>0.25401742973719366</v>
          </cell>
          <cell r="L229">
            <v>0.25346917827383358</v>
          </cell>
          <cell r="M229">
            <v>0.13462026331318766</v>
          </cell>
          <cell r="N229">
            <v>8.5757176783931063E-2</v>
          </cell>
          <cell r="O229">
            <v>8.2966163181864561E-2</v>
          </cell>
          <cell r="P229">
            <v>0.10017399662588414</v>
          </cell>
          <cell r="Q229">
            <v>0.16276207384884048</v>
          </cell>
          <cell r="R229">
            <v>0.18770542930592984</v>
          </cell>
          <cell r="S229">
            <v>0.17234718341919886</v>
          </cell>
          <cell r="U229">
            <v>9</v>
          </cell>
        </row>
        <row r="230">
          <cell r="A230" t="str">
            <v>West Virginia</v>
          </cell>
          <cell r="B230">
            <v>4.019351340596599E-2</v>
          </cell>
          <cell r="C230">
            <v>2.1489008438437006E-2</v>
          </cell>
          <cell r="D230">
            <v>2.8585121358416534E-2</v>
          </cell>
          <cell r="E230">
            <v>0.14645129116794969</v>
          </cell>
          <cell r="F230">
            <v>0.20235283776409776</v>
          </cell>
          <cell r="G230">
            <v>0.18159098750236369</v>
          </cell>
          <cell r="H230">
            <v>0.1369207795261162</v>
          </cell>
          <cell r="I230">
            <v>0.12340691430339379</v>
          </cell>
          <cell r="J230">
            <v>9.3645090845999923E-2</v>
          </cell>
          <cell r="K230">
            <v>0.14329051885863273</v>
          </cell>
          <cell r="L230">
            <v>0.13366008389875181</v>
          </cell>
          <cell r="M230">
            <v>0.13172508777929237</v>
          </cell>
          <cell r="N230">
            <v>0.11605675092629374</v>
          </cell>
          <cell r="O230">
            <v>0.22376547403194444</v>
          </cell>
          <cell r="P230">
            <v>0.11420488442338345</v>
          </cell>
          <cell r="Q230">
            <v>0.20308006660571581</v>
          </cell>
          <cell r="R230">
            <v>0.21856739474664694</v>
          </cell>
          <cell r="S230">
            <v>0.23358845853406357</v>
          </cell>
          <cell r="U230">
            <v>5</v>
          </cell>
        </row>
        <row r="231">
          <cell r="A231" t="str">
            <v>Wisconsin</v>
          </cell>
          <cell r="B231">
            <v>0.21738620180704568</v>
          </cell>
          <cell r="C231">
            <v>0.20992162300448478</v>
          </cell>
          <cell r="D231">
            <v>0.15416062086589363</v>
          </cell>
          <cell r="E231">
            <v>0.13058081199839314</v>
          </cell>
          <cell r="F231">
            <v>0.20784763648555055</v>
          </cell>
          <cell r="G231">
            <v>0.12870287808774911</v>
          </cell>
          <cell r="H231">
            <v>0.14275467868933833</v>
          </cell>
          <cell r="I231">
            <v>5.9391875005844669E-2</v>
          </cell>
          <cell r="J231">
            <v>6.8973214890280451E-2</v>
          </cell>
          <cell r="K231">
            <v>8.1393508761077787E-2</v>
          </cell>
          <cell r="L231">
            <v>6.5857270241709162E-2</v>
          </cell>
          <cell r="M231">
            <v>6.7665203211847089E-2</v>
          </cell>
          <cell r="N231">
            <v>5.4737208875015035E-2</v>
          </cell>
          <cell r="O231">
            <v>6.024415463863713E-2</v>
          </cell>
          <cell r="P231">
            <v>0.102657124106633</v>
          </cell>
          <cell r="Q231">
            <v>9.4049516189805948E-2</v>
          </cell>
          <cell r="R231">
            <v>6.3501671525270018E-2</v>
          </cell>
          <cell r="S231">
            <v>5.0459111317803396E-2</v>
          </cell>
          <cell r="U231">
            <v>41</v>
          </cell>
        </row>
        <row r="232">
          <cell r="A232" t="str">
            <v>Wyoming</v>
          </cell>
          <cell r="B232">
            <v>0.12911661044841055</v>
          </cell>
          <cell r="C232">
            <v>0.15104611206538651</v>
          </cell>
          <cell r="D232">
            <v>-0.12449362349501408</v>
          </cell>
          <cell r="E232">
            <v>0.10842293621065342</v>
          </cell>
          <cell r="F232">
            <v>0.18005645715961938</v>
          </cell>
          <cell r="G232">
            <v>2.0072023705910338E-2</v>
          </cell>
          <cell r="H232">
            <v>6.5129913735639922E-2</v>
          </cell>
          <cell r="I232">
            <v>0.28136262926209077</v>
          </cell>
          <cell r="J232">
            <v>7.7177666199662306E-2</v>
          </cell>
          <cell r="K232">
            <v>8.5272882075409048E-2</v>
          </cell>
          <cell r="L232">
            <v>5.1548983235023819E-2</v>
          </cell>
          <cell r="M232">
            <v>0.11971840059592231</v>
          </cell>
          <cell r="N232">
            <v>2.6871838567491396E-2</v>
          </cell>
          <cell r="O232">
            <v>1.0692701952646448E-2</v>
          </cell>
          <cell r="P232">
            <v>6.5373333554497514E-3</v>
          </cell>
          <cell r="Q232">
            <v>5.6003540088045124E-2</v>
          </cell>
          <cell r="R232">
            <v>5.4419144788938667E-2</v>
          </cell>
          <cell r="S232">
            <v>9.2181626163108113E-2</v>
          </cell>
          <cell r="U232">
            <v>25</v>
          </cell>
        </row>
        <row r="233">
          <cell r="A233" t="str">
            <v>US Total</v>
          </cell>
          <cell r="B233">
            <v>3.7194607211763264E-2</v>
          </cell>
          <cell r="C233">
            <v>6.6060660979939304E-2</v>
          </cell>
          <cell r="D233">
            <v>6.8523496019052013E-2</v>
          </cell>
          <cell r="E233">
            <v>0.11136987909094391</v>
          </cell>
          <cell r="F233">
            <v>0.11703119845751415</v>
          </cell>
          <cell r="G233">
            <v>0.11696597053601804</v>
          </cell>
          <cell r="H233">
            <v>0.10906091185251932</v>
          </cell>
          <cell r="I233">
            <v>9.4203056844191446E-2</v>
          </cell>
          <cell r="J233">
            <v>9.4695999850373039E-2</v>
          </cell>
          <cell r="K233">
            <v>9.9780738130353583E-2</v>
          </cell>
          <cell r="L233">
            <v>9.3289328697410412E-2</v>
          </cell>
          <cell r="M233">
            <v>8.977173612398201E-2</v>
          </cell>
          <cell r="N233">
            <v>8.6783976229501639E-2</v>
          </cell>
          <cell r="O233">
            <v>0.1076149046382941</v>
          </cell>
          <cell r="P233">
            <v>9.4380884683548216E-2</v>
          </cell>
          <cell r="Q233">
            <v>8.333310078574073E-2</v>
          </cell>
          <cell r="R233">
            <v>7.8507039795665035E-2</v>
          </cell>
          <cell r="S233">
            <v>8.2125751975901023E-2</v>
          </cell>
          <cell r="U233" t="str">
            <v>n/a</v>
          </cell>
        </row>
      </sheetData>
      <sheetData sheetId="16" refreshError="1"/>
      <sheetData sheetId="17" refreshError="1">
        <row r="5">
          <cell r="Q5">
            <v>6125894</v>
          </cell>
        </row>
        <row r="6">
          <cell r="Q6">
            <v>883801</v>
          </cell>
        </row>
        <row r="7">
          <cell r="Q7">
            <v>1835278</v>
          </cell>
        </row>
        <row r="8">
          <cell r="Q8">
            <v>0</v>
          </cell>
        </row>
        <row r="9">
          <cell r="Q9">
            <v>113098214</v>
          </cell>
        </row>
        <row r="10">
          <cell r="Q10">
            <v>4069477</v>
          </cell>
        </row>
        <row r="11">
          <cell r="Q11">
            <v>0</v>
          </cell>
        </row>
        <row r="12">
          <cell r="Q12">
            <v>-329794</v>
          </cell>
        </row>
        <row r="13">
          <cell r="Q13">
            <v>1600000</v>
          </cell>
        </row>
        <row r="14">
          <cell r="Q14">
            <v>508930</v>
          </cell>
        </row>
        <row r="15">
          <cell r="Q15">
            <v>9657087</v>
          </cell>
        </row>
        <row r="16">
          <cell r="Q16">
            <v>1327402</v>
          </cell>
        </row>
        <row r="17">
          <cell r="Q17">
            <v>120703</v>
          </cell>
        </row>
        <row r="18">
          <cell r="Q18">
            <v>5575562</v>
          </cell>
        </row>
        <row r="19">
          <cell r="Q19">
            <v>0</v>
          </cell>
        </row>
        <row r="20">
          <cell r="Q20">
            <v>3155295</v>
          </cell>
        </row>
        <row r="21">
          <cell r="Q21">
            <v>5244083</v>
          </cell>
        </row>
        <row r="22">
          <cell r="Q22">
            <v>14467076</v>
          </cell>
        </row>
        <row r="23">
          <cell r="Q23">
            <v>1299889</v>
          </cell>
        </row>
        <row r="24">
          <cell r="Q24">
            <v>10273842</v>
          </cell>
        </row>
        <row r="25">
          <cell r="Q25">
            <v>0</v>
          </cell>
        </row>
        <row r="26">
          <cell r="Q26">
            <v>0</v>
          </cell>
        </row>
        <row r="27">
          <cell r="Q27">
            <v>0</v>
          </cell>
        </row>
        <row r="28">
          <cell r="Q28">
            <v>0</v>
          </cell>
        </row>
        <row r="29">
          <cell r="Q29">
            <v>10955534</v>
          </cell>
        </row>
        <row r="30">
          <cell r="Q30">
            <v>0</v>
          </cell>
        </row>
        <row r="31">
          <cell r="Q31">
            <v>0</v>
          </cell>
        </row>
        <row r="32">
          <cell r="Q32">
            <v>0</v>
          </cell>
        </row>
        <row r="33">
          <cell r="Q33">
            <v>613920</v>
          </cell>
        </row>
        <row r="34">
          <cell r="Q34">
            <v>0</v>
          </cell>
        </row>
        <row r="35">
          <cell r="Q35">
            <v>13477167</v>
          </cell>
        </row>
        <row r="36">
          <cell r="Q36">
            <v>27695</v>
          </cell>
        </row>
        <row r="37">
          <cell r="Q37">
            <v>0</v>
          </cell>
        </row>
        <row r="38">
          <cell r="Q38">
            <v>0</v>
          </cell>
        </row>
        <row r="39">
          <cell r="Q39">
            <v>1379915</v>
          </cell>
        </row>
        <row r="40">
          <cell r="Q40">
            <v>4394831</v>
          </cell>
        </row>
        <row r="41">
          <cell r="Q41">
            <v>26939037</v>
          </cell>
        </row>
        <row r="42">
          <cell r="Q42">
            <v>1202794</v>
          </cell>
        </row>
        <row r="43">
          <cell r="Q43">
            <v>8984877</v>
          </cell>
        </row>
        <row r="44">
          <cell r="Q44">
            <v>161909</v>
          </cell>
        </row>
        <row r="45">
          <cell r="Q45">
            <v>2043272</v>
          </cell>
        </row>
        <row r="46">
          <cell r="Q46">
            <v>0</v>
          </cell>
        </row>
        <row r="47">
          <cell r="Q47">
            <v>0</v>
          </cell>
        </row>
        <row r="48">
          <cell r="Q48">
            <v>264982</v>
          </cell>
        </row>
        <row r="49">
          <cell r="Q49">
            <v>2005669</v>
          </cell>
        </row>
        <row r="50">
          <cell r="Q50">
            <v>5556695</v>
          </cell>
        </row>
        <row r="51">
          <cell r="Q51">
            <v>0</v>
          </cell>
        </row>
        <row r="52">
          <cell r="Q52">
            <v>0</v>
          </cell>
        </row>
        <row r="53">
          <cell r="Q53">
            <v>27474966</v>
          </cell>
        </row>
        <row r="54">
          <cell r="Q54">
            <v>0</v>
          </cell>
        </row>
        <row r="55">
          <cell r="Q55">
            <v>0</v>
          </cell>
        </row>
        <row r="56">
          <cell r="Q56">
            <v>284396002</v>
          </cell>
        </row>
        <row r="64">
          <cell r="R64">
            <v>985816</v>
          </cell>
          <cell r="S64">
            <v>1385099</v>
          </cell>
        </row>
        <row r="65">
          <cell r="R65">
            <v>448734</v>
          </cell>
          <cell r="S65">
            <v>1059874</v>
          </cell>
        </row>
        <row r="66">
          <cell r="R66">
            <v>55506</v>
          </cell>
          <cell r="S66">
            <v>1181852</v>
          </cell>
        </row>
        <row r="67">
          <cell r="R67">
            <v>0</v>
          </cell>
          <cell r="S67">
            <v>0</v>
          </cell>
        </row>
        <row r="68">
          <cell r="R68">
            <v>123824823</v>
          </cell>
          <cell r="S68">
            <v>129702839</v>
          </cell>
        </row>
        <row r="69">
          <cell r="R69">
            <v>3255348</v>
          </cell>
          <cell r="S69">
            <v>2522072</v>
          </cell>
        </row>
        <row r="70">
          <cell r="R70">
            <v>0</v>
          </cell>
          <cell r="S70">
            <v>0</v>
          </cell>
        </row>
        <row r="71">
          <cell r="R71">
            <v>0</v>
          </cell>
          <cell r="S71">
            <v>375561</v>
          </cell>
        </row>
        <row r="72">
          <cell r="R72">
            <v>0</v>
          </cell>
          <cell r="S72">
            <v>0</v>
          </cell>
        </row>
        <row r="73">
          <cell r="R73">
            <v>407007</v>
          </cell>
          <cell r="S73">
            <v>-7205</v>
          </cell>
        </row>
        <row r="74">
          <cell r="R74">
            <v>7864147</v>
          </cell>
          <cell r="S74">
            <v>6059115</v>
          </cell>
        </row>
        <row r="75">
          <cell r="R75">
            <v>852346</v>
          </cell>
          <cell r="S75">
            <v>747422</v>
          </cell>
        </row>
        <row r="76">
          <cell r="R76">
            <v>132313</v>
          </cell>
          <cell r="S76">
            <v>93596</v>
          </cell>
        </row>
        <row r="77">
          <cell r="R77">
            <v>5053059</v>
          </cell>
          <cell r="S77">
            <v>3972544</v>
          </cell>
        </row>
        <row r="78">
          <cell r="R78">
            <v>0</v>
          </cell>
          <cell r="S78">
            <v>0</v>
          </cell>
        </row>
        <row r="79">
          <cell r="R79">
            <v>0</v>
          </cell>
          <cell r="S79">
            <v>0</v>
          </cell>
        </row>
        <row r="80">
          <cell r="R80">
            <v>3913267</v>
          </cell>
          <cell r="S80">
            <v>3706845</v>
          </cell>
        </row>
        <row r="81">
          <cell r="R81">
            <v>3102309</v>
          </cell>
          <cell r="S81">
            <v>2231705</v>
          </cell>
        </row>
        <row r="82">
          <cell r="R82">
            <v>570402</v>
          </cell>
          <cell r="S82">
            <v>808105</v>
          </cell>
        </row>
        <row r="83">
          <cell r="R83">
            <v>6398008</v>
          </cell>
          <cell r="S83">
            <v>6820983</v>
          </cell>
        </row>
        <row r="84">
          <cell r="R84">
            <v>0</v>
          </cell>
          <cell r="S84">
            <v>0</v>
          </cell>
        </row>
        <row r="85">
          <cell r="R85">
            <v>0</v>
          </cell>
          <cell r="S85">
            <v>0</v>
          </cell>
        </row>
        <row r="86">
          <cell r="R86">
            <v>0</v>
          </cell>
          <cell r="S86">
            <v>0</v>
          </cell>
        </row>
        <row r="87">
          <cell r="R87">
            <v>0</v>
          </cell>
          <cell r="S87">
            <v>0</v>
          </cell>
        </row>
        <row r="88">
          <cell r="R88">
            <v>6581313</v>
          </cell>
          <cell r="S88">
            <v>4995742</v>
          </cell>
        </row>
        <row r="89">
          <cell r="R89">
            <v>0</v>
          </cell>
          <cell r="S89">
            <v>0</v>
          </cell>
        </row>
        <row r="90">
          <cell r="R90">
            <v>0</v>
          </cell>
          <cell r="S90">
            <v>0</v>
          </cell>
        </row>
        <row r="91">
          <cell r="R91">
            <v>0</v>
          </cell>
          <cell r="S91">
            <v>0</v>
          </cell>
        </row>
        <row r="92">
          <cell r="R92">
            <v>578789</v>
          </cell>
          <cell r="S92">
            <v>700526</v>
          </cell>
        </row>
        <row r="93">
          <cell r="R93">
            <v>0</v>
          </cell>
          <cell r="S93">
            <v>0</v>
          </cell>
        </row>
        <row r="94">
          <cell r="R94">
            <v>13334054</v>
          </cell>
          <cell r="S94">
            <v>11012467</v>
          </cell>
        </row>
        <row r="95">
          <cell r="R95">
            <v>202436</v>
          </cell>
          <cell r="S95">
            <v>0</v>
          </cell>
        </row>
        <row r="96">
          <cell r="R96">
            <v>0</v>
          </cell>
          <cell r="S96">
            <v>0</v>
          </cell>
        </row>
        <row r="97">
          <cell r="R97">
            <v>0</v>
          </cell>
          <cell r="S97">
            <v>0</v>
          </cell>
        </row>
        <row r="98">
          <cell r="R98">
            <v>-589495</v>
          </cell>
          <cell r="S98">
            <v>353269</v>
          </cell>
        </row>
        <row r="99">
          <cell r="R99">
            <v>3861061</v>
          </cell>
          <cell r="S99">
            <v>5775406</v>
          </cell>
        </row>
        <row r="100">
          <cell r="R100">
            <v>10657823</v>
          </cell>
          <cell r="S100">
            <v>13022526</v>
          </cell>
        </row>
        <row r="101">
          <cell r="R101">
            <v>1606598</v>
          </cell>
          <cell r="S101">
            <v>1159650</v>
          </cell>
        </row>
        <row r="102">
          <cell r="R102">
            <v>7431822</v>
          </cell>
          <cell r="S102">
            <v>6916690</v>
          </cell>
        </row>
        <row r="103">
          <cell r="R103">
            <v>196863</v>
          </cell>
          <cell r="S103">
            <v>208771</v>
          </cell>
        </row>
        <row r="104">
          <cell r="R104">
            <v>1875148</v>
          </cell>
          <cell r="S104">
            <v>2097494</v>
          </cell>
        </row>
        <row r="105">
          <cell r="R105">
            <v>0</v>
          </cell>
          <cell r="S105">
            <v>0</v>
          </cell>
        </row>
        <row r="106">
          <cell r="R106">
            <v>0</v>
          </cell>
          <cell r="S106">
            <v>0</v>
          </cell>
        </row>
        <row r="107">
          <cell r="R107">
            <v>517109</v>
          </cell>
          <cell r="S107">
            <v>507698</v>
          </cell>
        </row>
        <row r="108">
          <cell r="R108">
            <v>253024</v>
          </cell>
          <cell r="S108">
            <v>0</v>
          </cell>
        </row>
        <row r="109">
          <cell r="R109">
            <v>1827735</v>
          </cell>
          <cell r="S109">
            <v>1859101</v>
          </cell>
        </row>
        <row r="110">
          <cell r="R110">
            <v>0</v>
          </cell>
          <cell r="S110">
            <v>0</v>
          </cell>
        </row>
        <row r="111">
          <cell r="R111">
            <v>0</v>
          </cell>
          <cell r="S111">
            <v>0</v>
          </cell>
        </row>
        <row r="112">
          <cell r="R112">
            <v>25045088</v>
          </cell>
          <cell r="S112">
            <v>31369386</v>
          </cell>
        </row>
        <row r="113">
          <cell r="R113">
            <v>0</v>
          </cell>
          <cell r="S113">
            <v>0</v>
          </cell>
        </row>
        <row r="114">
          <cell r="R114">
            <v>0</v>
          </cell>
          <cell r="S114">
            <v>0</v>
          </cell>
        </row>
        <row r="115">
          <cell r="R115">
            <v>230242453</v>
          </cell>
          <cell r="S115">
            <v>240639133</v>
          </cell>
        </row>
        <row r="123">
          <cell r="R123">
            <v>2434650</v>
          </cell>
          <cell r="S123">
            <v>2272211</v>
          </cell>
        </row>
        <row r="124">
          <cell r="R124">
            <v>0</v>
          </cell>
          <cell r="S124">
            <v>0</v>
          </cell>
        </row>
        <row r="125">
          <cell r="R125">
            <v>0</v>
          </cell>
          <cell r="S125">
            <v>0</v>
          </cell>
        </row>
        <row r="126">
          <cell r="R126">
            <v>0</v>
          </cell>
          <cell r="S126">
            <v>0</v>
          </cell>
        </row>
        <row r="127">
          <cell r="R127">
            <v>5164146</v>
          </cell>
          <cell r="S127">
            <v>6029877</v>
          </cell>
        </row>
        <row r="128">
          <cell r="R128">
            <v>315931</v>
          </cell>
          <cell r="S128">
            <v>349584</v>
          </cell>
        </row>
        <row r="129">
          <cell r="R129">
            <v>0</v>
          </cell>
          <cell r="S129">
            <v>0</v>
          </cell>
        </row>
        <row r="130">
          <cell r="R130">
            <v>0</v>
          </cell>
          <cell r="S130">
            <v>0</v>
          </cell>
        </row>
        <row r="131">
          <cell r="R131">
            <v>1049978</v>
          </cell>
          <cell r="S131">
            <v>1006596</v>
          </cell>
        </row>
        <row r="132">
          <cell r="R132">
            <v>0</v>
          </cell>
          <cell r="S132">
            <v>0</v>
          </cell>
        </row>
        <row r="133">
          <cell r="R133">
            <v>0</v>
          </cell>
          <cell r="S133">
            <v>0</v>
          </cell>
        </row>
        <row r="134">
          <cell r="R134">
            <v>652561</v>
          </cell>
          <cell r="S134">
            <v>558563</v>
          </cell>
        </row>
        <row r="135">
          <cell r="R135">
            <v>0</v>
          </cell>
          <cell r="S135">
            <v>0</v>
          </cell>
        </row>
        <row r="136">
          <cell r="R136">
            <v>84356</v>
          </cell>
          <cell r="S136">
            <v>69284</v>
          </cell>
        </row>
        <row r="137">
          <cell r="R137">
            <v>0</v>
          </cell>
          <cell r="S137">
            <v>0</v>
          </cell>
        </row>
        <row r="138">
          <cell r="R138">
            <v>2939179</v>
          </cell>
          <cell r="S138">
            <v>2114022</v>
          </cell>
        </row>
        <row r="139">
          <cell r="R139">
            <v>0</v>
          </cell>
          <cell r="S139">
            <v>0</v>
          </cell>
        </row>
        <row r="140">
          <cell r="R140">
            <v>1470000</v>
          </cell>
          <cell r="S140">
            <v>116088</v>
          </cell>
        </row>
        <row r="141">
          <cell r="R141">
            <v>0</v>
          </cell>
          <cell r="S141">
            <v>0</v>
          </cell>
        </row>
        <row r="142">
          <cell r="R142">
            <v>2790162</v>
          </cell>
          <cell r="S142">
            <v>3072890</v>
          </cell>
        </row>
        <row r="143">
          <cell r="R143">
            <v>0</v>
          </cell>
          <cell r="S143">
            <v>0</v>
          </cell>
        </row>
        <row r="144">
          <cell r="R144">
            <v>0</v>
          </cell>
          <cell r="S144">
            <v>0</v>
          </cell>
        </row>
        <row r="145">
          <cell r="R145">
            <v>0</v>
          </cell>
          <cell r="S145">
            <v>0</v>
          </cell>
        </row>
        <row r="146">
          <cell r="R146">
            <v>0</v>
          </cell>
          <cell r="S146">
            <v>0</v>
          </cell>
        </row>
        <row r="147">
          <cell r="R147">
            <v>367578</v>
          </cell>
          <cell r="S147">
            <v>343959</v>
          </cell>
        </row>
        <row r="148">
          <cell r="R148">
            <v>0</v>
          </cell>
          <cell r="S148">
            <v>0</v>
          </cell>
        </row>
        <row r="149">
          <cell r="R149">
            <v>0</v>
          </cell>
          <cell r="S149">
            <v>0</v>
          </cell>
        </row>
        <row r="150">
          <cell r="R150">
            <v>0</v>
          </cell>
          <cell r="S150">
            <v>0</v>
          </cell>
        </row>
        <row r="151">
          <cell r="R151">
            <v>0</v>
          </cell>
          <cell r="S151">
            <v>0</v>
          </cell>
        </row>
        <row r="152">
          <cell r="R152">
            <v>0</v>
          </cell>
          <cell r="S152">
            <v>0</v>
          </cell>
        </row>
        <row r="153">
          <cell r="R153">
            <v>4036950</v>
          </cell>
          <cell r="S153">
            <v>3790226</v>
          </cell>
        </row>
        <row r="154">
          <cell r="R154">
            <v>0</v>
          </cell>
          <cell r="S154">
            <v>0</v>
          </cell>
        </row>
        <row r="155">
          <cell r="R155">
            <v>0</v>
          </cell>
          <cell r="S155">
            <v>0</v>
          </cell>
        </row>
        <row r="156">
          <cell r="R156">
            <v>0</v>
          </cell>
          <cell r="S156">
            <v>0</v>
          </cell>
        </row>
        <row r="157">
          <cell r="R157">
            <v>378743</v>
          </cell>
          <cell r="S157">
            <v>0</v>
          </cell>
        </row>
        <row r="158">
          <cell r="R158">
            <v>0</v>
          </cell>
          <cell r="S158">
            <v>0</v>
          </cell>
        </row>
        <row r="159">
          <cell r="R159">
            <v>15058308</v>
          </cell>
          <cell r="S159">
            <v>13864224</v>
          </cell>
        </row>
        <row r="160">
          <cell r="R160">
            <v>1071138</v>
          </cell>
          <cell r="S160">
            <v>796097</v>
          </cell>
        </row>
        <row r="161">
          <cell r="R161">
            <v>28939</v>
          </cell>
          <cell r="S161">
            <v>31203</v>
          </cell>
        </row>
        <row r="162">
          <cell r="R162">
            <v>0</v>
          </cell>
          <cell r="S162">
            <v>0</v>
          </cell>
        </row>
        <row r="163">
          <cell r="R163">
            <v>0</v>
          </cell>
          <cell r="S163">
            <v>0</v>
          </cell>
        </row>
        <row r="164">
          <cell r="R164">
            <v>0</v>
          </cell>
          <cell r="S164">
            <v>0</v>
          </cell>
        </row>
        <row r="165">
          <cell r="R165">
            <v>0</v>
          </cell>
          <cell r="S165">
            <v>0</v>
          </cell>
        </row>
        <row r="166">
          <cell r="R166">
            <v>48374</v>
          </cell>
          <cell r="S166">
            <v>47305</v>
          </cell>
        </row>
        <row r="167">
          <cell r="R167">
            <v>0</v>
          </cell>
          <cell r="S167">
            <v>2700</v>
          </cell>
        </row>
        <row r="168">
          <cell r="R168">
            <v>3575627</v>
          </cell>
          <cell r="S168">
            <v>4683858</v>
          </cell>
        </row>
        <row r="169">
          <cell r="R169">
            <v>0</v>
          </cell>
          <cell r="S169">
            <v>0</v>
          </cell>
        </row>
        <row r="170">
          <cell r="R170">
            <v>0</v>
          </cell>
          <cell r="S170">
            <v>0</v>
          </cell>
        </row>
        <row r="171">
          <cell r="R171">
            <v>4743278</v>
          </cell>
          <cell r="S171">
            <v>0</v>
          </cell>
        </row>
        <row r="172">
          <cell r="R172">
            <v>0</v>
          </cell>
          <cell r="S172">
            <v>0</v>
          </cell>
        </row>
        <row r="173">
          <cell r="R173">
            <v>0</v>
          </cell>
          <cell r="S173">
            <v>0</v>
          </cell>
        </row>
        <row r="174">
          <cell r="R174">
            <v>46209898</v>
          </cell>
          <cell r="S174">
            <v>39148687</v>
          </cell>
        </row>
      </sheetData>
      <sheetData sheetId="18" refreshError="1">
        <row r="5">
          <cell r="Q5">
            <v>672311</v>
          </cell>
        </row>
        <row r="6">
          <cell r="Q6">
            <v>144499</v>
          </cell>
        </row>
        <row r="7">
          <cell r="Q7">
            <v>145122</v>
          </cell>
        </row>
        <row r="8">
          <cell r="Q8">
            <v>3813414</v>
          </cell>
        </row>
        <row r="9">
          <cell r="Q9">
            <v>51581025</v>
          </cell>
        </row>
        <row r="10">
          <cell r="Q10">
            <v>1327198</v>
          </cell>
        </row>
        <row r="11">
          <cell r="Q11">
            <v>4975588</v>
          </cell>
        </row>
        <row r="12">
          <cell r="Q12">
            <v>-38000</v>
          </cell>
        </row>
        <row r="13">
          <cell r="Q13">
            <v>0</v>
          </cell>
        </row>
        <row r="14">
          <cell r="Q14">
            <v>3942702</v>
          </cell>
        </row>
        <row r="15">
          <cell r="Q15">
            <v>1256129</v>
          </cell>
        </row>
        <row r="16">
          <cell r="Q16">
            <v>2167870</v>
          </cell>
        </row>
        <row r="17">
          <cell r="Q17">
            <v>153813</v>
          </cell>
        </row>
        <row r="18">
          <cell r="Q18">
            <v>919479</v>
          </cell>
        </row>
        <row r="19">
          <cell r="Q19">
            <v>0</v>
          </cell>
        </row>
        <row r="20">
          <cell r="Q20">
            <v>1509459</v>
          </cell>
        </row>
        <row r="21">
          <cell r="Q21">
            <v>2006569</v>
          </cell>
        </row>
        <row r="22">
          <cell r="Q22">
            <v>5837800</v>
          </cell>
        </row>
        <row r="23">
          <cell r="Q23">
            <v>1513069</v>
          </cell>
        </row>
        <row r="24">
          <cell r="Q24">
            <v>2069452</v>
          </cell>
        </row>
        <row r="25">
          <cell r="Q25">
            <v>6623003</v>
          </cell>
        </row>
        <row r="26">
          <cell r="Q26">
            <v>0</v>
          </cell>
        </row>
        <row r="27">
          <cell r="Q27">
            <v>1892217</v>
          </cell>
        </row>
        <row r="28">
          <cell r="Q28">
            <v>3870603</v>
          </cell>
        </row>
        <row r="29">
          <cell r="Q29">
            <v>11709806</v>
          </cell>
        </row>
        <row r="30">
          <cell r="Q30">
            <v>0</v>
          </cell>
        </row>
        <row r="31">
          <cell r="Q31">
            <v>0</v>
          </cell>
        </row>
        <row r="32">
          <cell r="Q32">
            <v>0</v>
          </cell>
        </row>
        <row r="33">
          <cell r="Q33">
            <v>677850</v>
          </cell>
        </row>
        <row r="34">
          <cell r="Q34">
            <v>1383536</v>
          </cell>
        </row>
        <row r="35">
          <cell r="Q35">
            <v>409740</v>
          </cell>
        </row>
        <row r="36">
          <cell r="Q36">
            <v>0</v>
          </cell>
        </row>
        <row r="37">
          <cell r="Q37">
            <v>9733048</v>
          </cell>
        </row>
        <row r="38">
          <cell r="Q38">
            <v>4844554</v>
          </cell>
        </row>
        <row r="39">
          <cell r="Q39">
            <v>141109</v>
          </cell>
        </row>
        <row r="40">
          <cell r="Q40">
            <v>9245332</v>
          </cell>
        </row>
        <row r="41">
          <cell r="Q41">
            <v>0</v>
          </cell>
        </row>
        <row r="42">
          <cell r="Q42">
            <v>116238</v>
          </cell>
        </row>
        <row r="43">
          <cell r="Q43">
            <v>5406033</v>
          </cell>
        </row>
        <row r="44">
          <cell r="Q44">
            <v>3534310</v>
          </cell>
        </row>
        <row r="45">
          <cell r="Q45">
            <v>55065</v>
          </cell>
        </row>
        <row r="46">
          <cell r="Q46">
            <v>131650</v>
          </cell>
        </row>
        <row r="47">
          <cell r="Q47">
            <v>0</v>
          </cell>
        </row>
        <row r="48">
          <cell r="Q48">
            <v>6658905</v>
          </cell>
        </row>
        <row r="49">
          <cell r="Q49">
            <v>0</v>
          </cell>
        </row>
        <row r="50">
          <cell r="Q50">
            <v>0</v>
          </cell>
        </row>
        <row r="51">
          <cell r="Q51">
            <v>8398814</v>
          </cell>
        </row>
        <row r="52">
          <cell r="Q52">
            <v>1250129</v>
          </cell>
        </row>
        <row r="53">
          <cell r="Q53">
            <v>0</v>
          </cell>
        </row>
        <row r="54">
          <cell r="Q54">
            <v>4110321</v>
          </cell>
        </row>
        <row r="55">
          <cell r="Q55">
            <v>0</v>
          </cell>
        </row>
        <row r="56">
          <cell r="Q56">
            <v>164189762</v>
          </cell>
        </row>
        <row r="64">
          <cell r="R64">
            <v>359259</v>
          </cell>
          <cell r="S64">
            <v>531001</v>
          </cell>
        </row>
        <row r="65">
          <cell r="R65">
            <v>104500</v>
          </cell>
          <cell r="S65">
            <v>149164</v>
          </cell>
        </row>
        <row r="66">
          <cell r="R66">
            <v>146348</v>
          </cell>
          <cell r="S66">
            <v>125336</v>
          </cell>
        </row>
        <row r="67">
          <cell r="R67">
            <v>2575044</v>
          </cell>
          <cell r="S67">
            <v>1720116</v>
          </cell>
        </row>
        <row r="68">
          <cell r="R68">
            <v>45492875</v>
          </cell>
          <cell r="S68">
            <v>53251055</v>
          </cell>
        </row>
        <row r="69">
          <cell r="R69">
            <v>1680715</v>
          </cell>
          <cell r="S69">
            <v>1343190</v>
          </cell>
        </row>
        <row r="70">
          <cell r="R70">
            <v>2719310</v>
          </cell>
          <cell r="S70">
            <v>3057721</v>
          </cell>
        </row>
        <row r="71">
          <cell r="R71">
            <v>0</v>
          </cell>
          <cell r="S71">
            <v>0</v>
          </cell>
        </row>
        <row r="72">
          <cell r="R72">
            <v>0</v>
          </cell>
          <cell r="S72">
            <v>0</v>
          </cell>
        </row>
        <row r="73">
          <cell r="R73">
            <v>5127590</v>
          </cell>
          <cell r="S73">
            <v>925543</v>
          </cell>
        </row>
        <row r="74">
          <cell r="R74">
            <v>10090653</v>
          </cell>
          <cell r="S74">
            <v>4869017</v>
          </cell>
        </row>
        <row r="75">
          <cell r="R75">
            <v>1153387</v>
          </cell>
          <cell r="S75">
            <v>1096972</v>
          </cell>
        </row>
        <row r="76">
          <cell r="R76">
            <v>0</v>
          </cell>
          <cell r="S76">
            <v>0</v>
          </cell>
        </row>
        <row r="77">
          <cell r="R77">
            <v>756617</v>
          </cell>
          <cell r="S77">
            <v>542779</v>
          </cell>
        </row>
        <row r="78">
          <cell r="R78">
            <v>0</v>
          </cell>
          <cell r="S78">
            <v>0</v>
          </cell>
        </row>
        <row r="79">
          <cell r="R79">
            <v>348848</v>
          </cell>
          <cell r="S79">
            <v>304497</v>
          </cell>
        </row>
        <row r="80">
          <cell r="R80">
            <v>1640784</v>
          </cell>
          <cell r="S80">
            <v>1386274</v>
          </cell>
        </row>
        <row r="81">
          <cell r="R81">
            <v>16584310</v>
          </cell>
          <cell r="S81">
            <v>16548487</v>
          </cell>
        </row>
        <row r="82">
          <cell r="R82">
            <v>883831</v>
          </cell>
          <cell r="S82">
            <v>88318</v>
          </cell>
        </row>
        <row r="83">
          <cell r="R83">
            <v>998400</v>
          </cell>
          <cell r="S83">
            <v>400841</v>
          </cell>
        </row>
        <row r="84">
          <cell r="R84">
            <v>4191610</v>
          </cell>
          <cell r="S84">
            <v>7052443</v>
          </cell>
        </row>
        <row r="85">
          <cell r="R85">
            <v>0</v>
          </cell>
          <cell r="S85">
            <v>0</v>
          </cell>
        </row>
        <row r="86">
          <cell r="R86">
            <v>1202699</v>
          </cell>
          <cell r="S86">
            <v>7099729</v>
          </cell>
        </row>
        <row r="87">
          <cell r="R87">
            <v>3513228</v>
          </cell>
          <cell r="S87">
            <v>3188164</v>
          </cell>
        </row>
        <row r="88">
          <cell r="R88">
            <v>9202071</v>
          </cell>
          <cell r="S88">
            <v>6888218</v>
          </cell>
        </row>
        <row r="89">
          <cell r="R89">
            <v>0</v>
          </cell>
          <cell r="S89">
            <v>0</v>
          </cell>
        </row>
        <row r="90">
          <cell r="R90">
            <v>0</v>
          </cell>
          <cell r="S90">
            <v>0</v>
          </cell>
        </row>
        <row r="91">
          <cell r="R91">
            <v>0</v>
          </cell>
          <cell r="S91">
            <v>0</v>
          </cell>
        </row>
        <row r="92">
          <cell r="R92">
            <v>566343</v>
          </cell>
          <cell r="S92">
            <v>641138</v>
          </cell>
        </row>
        <row r="93">
          <cell r="R93">
            <v>1015037</v>
          </cell>
          <cell r="S93">
            <v>934746</v>
          </cell>
        </row>
        <row r="94">
          <cell r="R94">
            <v>1234692</v>
          </cell>
          <cell r="S94">
            <v>731708</v>
          </cell>
        </row>
        <row r="95">
          <cell r="R95">
            <v>0</v>
          </cell>
          <cell r="S95">
            <v>0</v>
          </cell>
        </row>
        <row r="96">
          <cell r="R96">
            <v>5956169</v>
          </cell>
          <cell r="S96">
            <v>7870480</v>
          </cell>
        </row>
        <row r="97">
          <cell r="R97">
            <v>501657</v>
          </cell>
          <cell r="S97">
            <v>469015</v>
          </cell>
        </row>
        <row r="98">
          <cell r="R98">
            <v>1468855</v>
          </cell>
          <cell r="S98">
            <v>971185</v>
          </cell>
        </row>
        <row r="99">
          <cell r="R99">
            <v>6031941</v>
          </cell>
          <cell r="S99">
            <v>5836497</v>
          </cell>
        </row>
        <row r="100">
          <cell r="R100">
            <v>0</v>
          </cell>
          <cell r="S100">
            <v>0</v>
          </cell>
        </row>
        <row r="101">
          <cell r="R101">
            <v>62639</v>
          </cell>
          <cell r="S101">
            <v>74004</v>
          </cell>
        </row>
        <row r="102">
          <cell r="R102">
            <v>1468086</v>
          </cell>
          <cell r="S102">
            <v>1632403</v>
          </cell>
        </row>
        <row r="103">
          <cell r="R103">
            <v>3899738</v>
          </cell>
          <cell r="S103">
            <v>3338948</v>
          </cell>
        </row>
        <row r="104">
          <cell r="R104">
            <v>19844</v>
          </cell>
          <cell r="S104">
            <v>12602</v>
          </cell>
        </row>
        <row r="105">
          <cell r="R105">
            <v>53305</v>
          </cell>
          <cell r="S105">
            <v>47589</v>
          </cell>
        </row>
        <row r="106">
          <cell r="R106">
            <v>0</v>
          </cell>
          <cell r="S106">
            <v>0</v>
          </cell>
        </row>
        <row r="107">
          <cell r="R107">
            <v>4598646</v>
          </cell>
          <cell r="S107">
            <v>3704902</v>
          </cell>
        </row>
        <row r="108">
          <cell r="R108">
            <v>5329</v>
          </cell>
          <cell r="S108">
            <v>-1</v>
          </cell>
        </row>
        <row r="109">
          <cell r="R109">
            <v>0</v>
          </cell>
          <cell r="S109">
            <v>0</v>
          </cell>
        </row>
        <row r="110">
          <cell r="R110">
            <v>4336607</v>
          </cell>
          <cell r="S110">
            <v>1354514</v>
          </cell>
        </row>
        <row r="111">
          <cell r="R111">
            <v>2515518</v>
          </cell>
          <cell r="S111">
            <v>3655591</v>
          </cell>
        </row>
        <row r="112">
          <cell r="R112">
            <v>0</v>
          </cell>
          <cell r="S112">
            <v>0</v>
          </cell>
        </row>
        <row r="113">
          <cell r="R113">
            <v>0</v>
          </cell>
          <cell r="S113">
            <v>0</v>
          </cell>
        </row>
        <row r="114">
          <cell r="R114">
            <v>0</v>
          </cell>
          <cell r="S114">
            <v>0</v>
          </cell>
        </row>
        <row r="115">
          <cell r="R115">
            <v>142506485</v>
          </cell>
          <cell r="S115">
            <v>141844186</v>
          </cell>
        </row>
        <row r="123">
          <cell r="R123">
            <v>0</v>
          </cell>
          <cell r="S123">
            <v>0</v>
          </cell>
        </row>
        <row r="124">
          <cell r="R124">
            <v>0</v>
          </cell>
          <cell r="S124">
            <v>0</v>
          </cell>
        </row>
        <row r="125">
          <cell r="R125">
            <v>0</v>
          </cell>
          <cell r="S125">
            <v>0</v>
          </cell>
        </row>
        <row r="126">
          <cell r="R126">
            <v>595200</v>
          </cell>
          <cell r="S126">
            <v>523200</v>
          </cell>
        </row>
        <row r="127">
          <cell r="R127">
            <v>9051131</v>
          </cell>
          <cell r="S127">
            <v>6556201</v>
          </cell>
        </row>
        <row r="128">
          <cell r="R128">
            <v>101611</v>
          </cell>
          <cell r="S128">
            <v>128517</v>
          </cell>
        </row>
        <row r="129">
          <cell r="R129">
            <v>2230558</v>
          </cell>
          <cell r="S129">
            <v>2043049</v>
          </cell>
        </row>
        <row r="130">
          <cell r="R130">
            <v>0</v>
          </cell>
          <cell r="S130">
            <v>0</v>
          </cell>
        </row>
        <row r="131">
          <cell r="R131">
            <v>0</v>
          </cell>
          <cell r="S131">
            <v>0</v>
          </cell>
        </row>
        <row r="132">
          <cell r="R132">
            <v>0</v>
          </cell>
          <cell r="S132">
            <v>0</v>
          </cell>
        </row>
        <row r="133">
          <cell r="R133">
            <v>2111022</v>
          </cell>
          <cell r="S133">
            <v>0</v>
          </cell>
        </row>
        <row r="134">
          <cell r="R134">
            <v>1307513</v>
          </cell>
          <cell r="S134">
            <v>1334797</v>
          </cell>
        </row>
        <row r="135">
          <cell r="R135">
            <v>168132</v>
          </cell>
          <cell r="S135">
            <v>135372</v>
          </cell>
        </row>
        <row r="136">
          <cell r="R136">
            <v>19234</v>
          </cell>
          <cell r="S136">
            <v>10801</v>
          </cell>
        </row>
        <row r="137">
          <cell r="R137">
            <v>0</v>
          </cell>
          <cell r="S137">
            <v>0</v>
          </cell>
        </row>
        <row r="138">
          <cell r="R138">
            <v>465066</v>
          </cell>
          <cell r="S138">
            <v>307145</v>
          </cell>
        </row>
        <row r="139">
          <cell r="R139">
            <v>0</v>
          </cell>
          <cell r="S139">
            <v>0</v>
          </cell>
        </row>
        <row r="140">
          <cell r="R140">
            <v>560000</v>
          </cell>
          <cell r="S140">
            <v>593479</v>
          </cell>
        </row>
        <row r="141">
          <cell r="R141">
            <v>0</v>
          </cell>
          <cell r="S141">
            <v>0</v>
          </cell>
        </row>
        <row r="142">
          <cell r="R142">
            <v>300734</v>
          </cell>
          <cell r="S142">
            <v>362986</v>
          </cell>
        </row>
        <row r="143">
          <cell r="R143">
            <v>0</v>
          </cell>
          <cell r="S143">
            <v>0</v>
          </cell>
        </row>
        <row r="144">
          <cell r="R144">
            <v>0</v>
          </cell>
          <cell r="S144">
            <v>0</v>
          </cell>
        </row>
        <row r="145">
          <cell r="R145">
            <v>17913</v>
          </cell>
          <cell r="S145">
            <v>1025276</v>
          </cell>
        </row>
        <row r="146">
          <cell r="R146">
            <v>0</v>
          </cell>
          <cell r="S146">
            <v>0</v>
          </cell>
        </row>
        <row r="147">
          <cell r="R147">
            <v>653052</v>
          </cell>
          <cell r="S147">
            <v>756150</v>
          </cell>
        </row>
        <row r="148">
          <cell r="R148">
            <v>0</v>
          </cell>
          <cell r="S148">
            <v>0</v>
          </cell>
        </row>
        <row r="149">
          <cell r="R149">
            <v>0</v>
          </cell>
          <cell r="S149">
            <v>0</v>
          </cell>
        </row>
        <row r="150">
          <cell r="R150">
            <v>0</v>
          </cell>
          <cell r="S150">
            <v>0</v>
          </cell>
        </row>
        <row r="151">
          <cell r="R151">
            <v>0</v>
          </cell>
          <cell r="S151">
            <v>0</v>
          </cell>
        </row>
        <row r="152">
          <cell r="R152">
            <v>321884</v>
          </cell>
          <cell r="S152">
            <v>288139</v>
          </cell>
        </row>
        <row r="153">
          <cell r="R153">
            <v>0</v>
          </cell>
          <cell r="S153">
            <v>0</v>
          </cell>
        </row>
        <row r="154">
          <cell r="R154">
            <v>0</v>
          </cell>
          <cell r="S154">
            <v>0</v>
          </cell>
        </row>
        <row r="155">
          <cell r="R155">
            <v>177239</v>
          </cell>
          <cell r="S155">
            <v>139450</v>
          </cell>
        </row>
        <row r="156">
          <cell r="R156">
            <v>3473468</v>
          </cell>
          <cell r="S156">
            <v>2781501</v>
          </cell>
        </row>
        <row r="157">
          <cell r="R157">
            <v>22857</v>
          </cell>
          <cell r="S157">
            <v>0</v>
          </cell>
        </row>
        <row r="158">
          <cell r="R158">
            <v>0</v>
          </cell>
          <cell r="S158">
            <v>0</v>
          </cell>
        </row>
        <row r="159">
          <cell r="R159">
            <v>0</v>
          </cell>
          <cell r="S159">
            <v>0</v>
          </cell>
        </row>
        <row r="160">
          <cell r="R160">
            <v>23920</v>
          </cell>
          <cell r="S160">
            <v>49334</v>
          </cell>
        </row>
        <row r="161">
          <cell r="R161">
            <v>613654</v>
          </cell>
          <cell r="S161">
            <v>600375</v>
          </cell>
        </row>
        <row r="162">
          <cell r="R162">
            <v>0</v>
          </cell>
          <cell r="S162">
            <v>0</v>
          </cell>
        </row>
        <row r="163">
          <cell r="R163">
            <v>0</v>
          </cell>
          <cell r="S163">
            <v>0</v>
          </cell>
        </row>
        <row r="164">
          <cell r="R164">
            <v>53305</v>
          </cell>
          <cell r="S164">
            <v>47589</v>
          </cell>
        </row>
        <row r="165">
          <cell r="R165">
            <v>0</v>
          </cell>
          <cell r="S165">
            <v>0</v>
          </cell>
        </row>
        <row r="166">
          <cell r="R166">
            <v>386463</v>
          </cell>
          <cell r="S166">
            <v>319917</v>
          </cell>
        </row>
        <row r="167">
          <cell r="R167">
            <v>0</v>
          </cell>
          <cell r="S167">
            <v>0</v>
          </cell>
        </row>
        <row r="168">
          <cell r="R168">
            <v>0</v>
          </cell>
          <cell r="S168">
            <v>0</v>
          </cell>
        </row>
        <row r="169">
          <cell r="R169">
            <v>4336609</v>
          </cell>
          <cell r="S169">
            <v>6761015</v>
          </cell>
        </row>
        <row r="170">
          <cell r="R170">
            <v>0</v>
          </cell>
          <cell r="S170">
            <v>9513</v>
          </cell>
        </row>
        <row r="171">
          <cell r="R171">
            <v>0</v>
          </cell>
          <cell r="S171">
            <v>0</v>
          </cell>
        </row>
        <row r="172">
          <cell r="R172">
            <v>4131591</v>
          </cell>
          <cell r="S172">
            <v>3419332</v>
          </cell>
        </row>
        <row r="173">
          <cell r="R173">
            <v>0</v>
          </cell>
          <cell r="S173">
            <v>0</v>
          </cell>
        </row>
        <row r="174">
          <cell r="R174">
            <v>31122156</v>
          </cell>
          <cell r="S174">
            <v>28193138</v>
          </cell>
        </row>
      </sheetData>
      <sheetData sheetId="19" refreshError="1"/>
      <sheetData sheetId="20" refreshError="1"/>
      <sheetData sheetId="21" refreshError="1"/>
      <sheetData sheetId="22" refreshError="1"/>
      <sheetData sheetId="23" refreshError="1"/>
      <sheetData sheetId="24" refreshError="1">
        <row r="182">
          <cell r="A182" t="str">
            <v>Alabama</v>
          </cell>
          <cell r="B182">
            <v>0.15325273065688058</v>
          </cell>
          <cell r="C182">
            <v>9.8907658028933435E-2</v>
          </cell>
          <cell r="D182">
            <v>7.3733099065933408E-2</v>
          </cell>
          <cell r="E182">
            <v>0.10601980525164392</v>
          </cell>
          <cell r="F182">
            <v>0.10190650991137869</v>
          </cell>
          <cell r="G182">
            <v>7.3921562687090339E-2</v>
          </cell>
          <cell r="H182">
            <v>7.1633932795886035E-2</v>
          </cell>
          <cell r="I182">
            <v>8.2200186751642507E-2</v>
          </cell>
          <cell r="J182">
            <v>8.9790543967287167E-2</v>
          </cell>
          <cell r="K182">
            <v>0.11251571889524845</v>
          </cell>
          <cell r="L182">
            <v>8.8807491119988799E-2</v>
          </cell>
          <cell r="M182">
            <v>9.162137698243869E-2</v>
          </cell>
          <cell r="N182">
            <v>0.10656378109081142</v>
          </cell>
          <cell r="O182">
            <v>8.1058442835212213E-2</v>
          </cell>
          <cell r="P182">
            <v>0.11713973099358428</v>
          </cell>
          <cell r="Q182">
            <v>0.1151818605319415</v>
          </cell>
          <cell r="R182">
            <v>0.14291556171366129</v>
          </cell>
          <cell r="S182">
            <v>4.3966858639411022E-2</v>
          </cell>
          <cell r="U182">
            <v>38</v>
          </cell>
        </row>
        <row r="183">
          <cell r="A183" t="str">
            <v>Alaska</v>
          </cell>
          <cell r="B183">
            <v>4.1397625999006982E-2</v>
          </cell>
          <cell r="C183">
            <v>8.498463655255567E-2</v>
          </cell>
          <cell r="D183">
            <v>6.8021294592983214E-2</v>
          </cell>
          <cell r="E183">
            <v>8.605012743224523E-2</v>
          </cell>
          <cell r="F183">
            <v>8.5724081889788126E-2</v>
          </cell>
          <cell r="G183">
            <v>6.8646004681934283E-2</v>
          </cell>
          <cell r="H183">
            <v>6.3834439884926708E-2</v>
          </cell>
          <cell r="I183">
            <v>5.920706857906053E-2</v>
          </cell>
          <cell r="J183">
            <v>6.2703574489346242E-2</v>
          </cell>
          <cell r="K183">
            <v>7.7818543417828512E-2</v>
          </cell>
          <cell r="L183">
            <v>9.8509223819839273E-2</v>
          </cell>
          <cell r="M183">
            <v>6.8495738593531266E-2</v>
          </cell>
          <cell r="N183">
            <v>7.0630199652024273E-2</v>
          </cell>
          <cell r="O183">
            <v>5.064679004640843E-2</v>
          </cell>
          <cell r="P183">
            <v>7.7142135218825778E-2</v>
          </cell>
          <cell r="Q183">
            <v>6.0930493707547995E-2</v>
          </cell>
          <cell r="R183">
            <v>5.2099014762274652E-2</v>
          </cell>
          <cell r="S183">
            <v>5.4740137404393485E-2</v>
          </cell>
          <cell r="U183">
            <v>36</v>
          </cell>
        </row>
        <row r="184">
          <cell r="A184" t="str">
            <v>Arizona</v>
          </cell>
          <cell r="B184">
            <v>9.0410968335469341E-2</v>
          </cell>
          <cell r="C184">
            <v>0.12097848504530878</v>
          </cell>
          <cell r="D184">
            <v>0.10896097366580611</v>
          </cell>
          <cell r="E184">
            <v>0.13071926588567911</v>
          </cell>
          <cell r="F184">
            <v>7.1438516486523121E-2</v>
          </cell>
          <cell r="G184">
            <v>0.10371405391085045</v>
          </cell>
          <cell r="H184">
            <v>9.5711436395450808E-2</v>
          </cell>
          <cell r="I184">
            <v>9.7462017490884026E-2</v>
          </cell>
          <cell r="J184">
            <v>0.11966310528306423</v>
          </cell>
          <cell r="K184">
            <v>0.10329906719175659</v>
          </cell>
          <cell r="L184">
            <v>9.6739740751719552E-2</v>
          </cell>
          <cell r="M184">
            <v>0.12273174222966783</v>
          </cell>
          <cell r="N184">
            <v>0.10653061185616049</v>
          </cell>
          <cell r="O184">
            <v>0.128385465289064</v>
          </cell>
          <cell r="P184">
            <v>0.11974008861399564</v>
          </cell>
          <cell r="Q184">
            <v>0.11320181606789294</v>
          </cell>
          <cell r="R184">
            <v>0.11711465721075079</v>
          </cell>
          <cell r="S184">
            <v>9.9442324192797318E-2</v>
          </cell>
          <cell r="U184">
            <v>14</v>
          </cell>
        </row>
        <row r="185">
          <cell r="A185" t="str">
            <v>Arkansas</v>
          </cell>
          <cell r="B185">
            <v>7.462166527679738E-2</v>
          </cell>
          <cell r="C185">
            <v>0.11815373124183037</v>
          </cell>
          <cell r="D185">
            <v>5.6531123942673255E-2</v>
          </cell>
          <cell r="E185">
            <v>0.13859443824072082</v>
          </cell>
          <cell r="F185">
            <v>0.13841651909026809</v>
          </cell>
          <cell r="G185">
            <v>0.1969116372510552</v>
          </cell>
          <cell r="H185">
            <v>0.1255026358472941</v>
          </cell>
          <cell r="I185">
            <v>9.9396405040636154E-2</v>
          </cell>
          <cell r="J185">
            <v>0.10117865657746197</v>
          </cell>
          <cell r="K185">
            <v>0.13262536589970889</v>
          </cell>
          <cell r="L185">
            <v>0.1198572988195781</v>
          </cell>
          <cell r="M185">
            <v>8.5862020273221526E-2</v>
          </cell>
          <cell r="N185">
            <v>9.6150417685095288E-2</v>
          </cell>
          <cell r="O185">
            <v>8.0706868472200391E-2</v>
          </cell>
          <cell r="P185">
            <v>7.2588264710408634E-2</v>
          </cell>
          <cell r="Q185">
            <v>5.1819835495282213E-2</v>
          </cell>
          <cell r="R185">
            <v>8.9102318842972358E-2</v>
          </cell>
          <cell r="S185">
            <v>9.4717790511954739E-2</v>
          </cell>
          <cell r="U185">
            <v>15</v>
          </cell>
        </row>
        <row r="186">
          <cell r="A186" t="str">
            <v>California</v>
          </cell>
          <cell r="B186">
            <v>4.5176394496200721E-2</v>
          </cell>
          <cell r="C186">
            <v>5.8183153994558999E-2</v>
          </cell>
          <cell r="D186">
            <v>7.1988910394264943E-2</v>
          </cell>
          <cell r="E186">
            <v>8.0770279048961502E-2</v>
          </cell>
          <cell r="F186">
            <v>8.7332940591940675E-2</v>
          </cell>
          <cell r="G186">
            <v>0.10608769340142883</v>
          </cell>
          <cell r="H186">
            <v>8.8584169769282295E-2</v>
          </cell>
          <cell r="I186">
            <v>9.1073709764499564E-2</v>
          </cell>
          <cell r="J186">
            <v>8.6770713269265193E-2</v>
          </cell>
          <cell r="K186">
            <v>9.2930180964341635E-2</v>
          </cell>
          <cell r="L186">
            <v>8.3957857466151184E-2</v>
          </cell>
          <cell r="M186">
            <v>9.2699719302344913E-2</v>
          </cell>
          <cell r="N186">
            <v>8.8848550661342965E-2</v>
          </cell>
          <cell r="O186">
            <v>8.2043247093385535E-2</v>
          </cell>
          <cell r="P186">
            <v>8.1957022190812662E-2</v>
          </cell>
          <cell r="Q186">
            <v>8.7777970461977883E-2</v>
          </cell>
          <cell r="R186">
            <v>7.915051288257155E-2</v>
          </cell>
          <cell r="S186">
            <v>8.4627990387820651E-2</v>
          </cell>
          <cell r="U186">
            <v>19</v>
          </cell>
        </row>
        <row r="187">
          <cell r="A187" t="str">
            <v>Colorado</v>
          </cell>
          <cell r="B187">
            <v>3.542368382662793E-2</v>
          </cell>
          <cell r="C187">
            <v>8.623305874584522E-2</v>
          </cell>
          <cell r="D187">
            <v>7.4428814055734094E-2</v>
          </cell>
          <cell r="E187">
            <v>7.202606377838261E-2</v>
          </cell>
          <cell r="F187">
            <v>0.10924087666749102</v>
          </cell>
          <cell r="G187">
            <v>7.0685384475518989E-2</v>
          </cell>
          <cell r="H187">
            <v>0.16203353812057966</v>
          </cell>
          <cell r="I187">
            <v>8.3684440248214045E-2</v>
          </cell>
          <cell r="J187">
            <v>9.0978005490366484E-2</v>
          </cell>
          <cell r="K187">
            <v>7.8229609776296685E-2</v>
          </cell>
          <cell r="L187">
            <v>7.0426722481046172E-2</v>
          </cell>
          <cell r="M187">
            <v>6.9374310559286584E-2</v>
          </cell>
          <cell r="N187">
            <v>3.7904351970239926E-2</v>
          </cell>
          <cell r="O187">
            <v>5.4936329372332941E-2</v>
          </cell>
          <cell r="P187">
            <v>6.347919431987499E-2</v>
          </cell>
          <cell r="Q187">
            <v>7.674717472242204E-2</v>
          </cell>
          <cell r="R187">
            <v>6.5506265425191348E-2</v>
          </cell>
          <cell r="S187">
            <v>6.4948793476217487E-2</v>
          </cell>
          <cell r="U187">
            <v>28</v>
          </cell>
        </row>
        <row r="188">
          <cell r="A188" t="str">
            <v>Connecticut</v>
          </cell>
          <cell r="B188">
            <v>0.11863635286394666</v>
          </cell>
          <cell r="C188">
            <v>6.3873293836070696E-2</v>
          </cell>
          <cell r="D188">
            <v>8.4329415768933255E-2</v>
          </cell>
          <cell r="E188">
            <v>8.4400699850148656E-2</v>
          </cell>
          <cell r="F188">
            <v>8.0650514898181605E-2</v>
          </cell>
          <cell r="G188">
            <v>5.7247245811539706E-2</v>
          </cell>
          <cell r="H188">
            <v>4.6807612830882757E-2</v>
          </cell>
          <cell r="I188">
            <v>6.1408823977053884E-2</v>
          </cell>
          <cell r="J188">
            <v>6.0275324806139556E-2</v>
          </cell>
          <cell r="K188">
            <v>7.0995404232176082E-2</v>
          </cell>
          <cell r="L188">
            <v>7.1577646055460104E-2</v>
          </cell>
          <cell r="M188">
            <v>6.6641830450705097E-2</v>
          </cell>
          <cell r="N188">
            <v>7.3234468442606837E-2</v>
          </cell>
          <cell r="O188">
            <v>5.7068212005666745E-2</v>
          </cell>
          <cell r="P188">
            <v>6.4009335661567149E-2</v>
          </cell>
          <cell r="Q188">
            <v>6.3648306991800116E-2</v>
          </cell>
          <cell r="R188">
            <v>6.0331224041828113E-2</v>
          </cell>
          <cell r="S188">
            <v>7.6720626519214241E-2</v>
          </cell>
          <cell r="U188">
            <v>22</v>
          </cell>
        </row>
        <row r="189">
          <cell r="A189" t="str">
            <v>Delaware</v>
          </cell>
          <cell r="B189">
            <v>0.12219784654535647</v>
          </cell>
          <cell r="C189">
            <v>0.12497705691725992</v>
          </cell>
          <cell r="D189">
            <v>0.22261264004717601</v>
          </cell>
          <cell r="E189">
            <v>0.14287297428583756</v>
          </cell>
          <cell r="F189">
            <v>0.11666198858023009</v>
          </cell>
          <cell r="G189">
            <v>8.4665706299392171E-2</v>
          </cell>
          <cell r="H189">
            <v>7.3947089339285857E-2</v>
          </cell>
          <cell r="I189">
            <v>6.3278128568280509E-2</v>
          </cell>
          <cell r="J189">
            <v>9.6964571350093717E-2</v>
          </cell>
          <cell r="K189">
            <v>7.7335074755625108E-2</v>
          </cell>
          <cell r="L189">
            <v>6.1049527378988132E-2</v>
          </cell>
          <cell r="M189">
            <v>5.1740498155688139E-2</v>
          </cell>
          <cell r="N189">
            <v>0.11745689831085455</v>
          </cell>
          <cell r="O189">
            <v>0.10601006976375738</v>
          </cell>
          <cell r="P189">
            <v>9.1098706952456365E-2</v>
          </cell>
          <cell r="Q189">
            <v>8.8542626106789493E-2</v>
          </cell>
          <cell r="R189">
            <v>-2.1480594084934772E-3</v>
          </cell>
          <cell r="S189">
            <v>5.8620313453613647E-2</v>
          </cell>
          <cell r="U189">
            <v>35</v>
          </cell>
        </row>
        <row r="190">
          <cell r="A190" t="str">
            <v>Dist. of Col.</v>
          </cell>
          <cell r="B190">
            <v>9.3610239618306737E-2</v>
          </cell>
          <cell r="C190">
            <v>9.3002481671879939E-2</v>
          </cell>
          <cell r="D190">
            <v>7.7239951650019609E-2</v>
          </cell>
          <cell r="E190">
            <v>0.1183135954490117</v>
          </cell>
          <cell r="F190">
            <v>9.1186611678101825E-2</v>
          </cell>
          <cell r="G190">
            <v>8.303127577482175E-2</v>
          </cell>
          <cell r="H190">
            <v>8.7121273030441801E-2</v>
          </cell>
          <cell r="I190">
            <v>9.0732331867741586E-2</v>
          </cell>
          <cell r="J190">
            <v>8.35446093983815E-2</v>
          </cell>
          <cell r="K190">
            <v>8.3862235213622849E-2</v>
          </cell>
          <cell r="L190">
            <v>0.11965110757333954</v>
          </cell>
          <cell r="M190">
            <v>0.11075799615775772</v>
          </cell>
          <cell r="N190">
            <v>6.9528569046351477E-2</v>
          </cell>
          <cell r="O190">
            <v>3.6005284632323845E-2</v>
          </cell>
          <cell r="P190">
            <v>3.0725660032902027E-2</v>
          </cell>
          <cell r="Q190">
            <v>4.3479079092934553E-2</v>
          </cell>
          <cell r="R190">
            <v>2.9195575409960178E-2</v>
          </cell>
          <cell r="S190">
            <v>3.244771568683083E-2</v>
          </cell>
          <cell r="U190">
            <v>48</v>
          </cell>
        </row>
        <row r="191">
          <cell r="A191" t="str">
            <v>Florida</v>
          </cell>
          <cell r="B191">
            <v>3.7893187120744236E-2</v>
          </cell>
          <cell r="C191">
            <v>7.3002693349388095E-2</v>
          </cell>
          <cell r="D191">
            <v>8.4337376186432458E-2</v>
          </cell>
          <cell r="E191">
            <v>0.10054292301891081</v>
          </cell>
          <cell r="F191">
            <v>6.7401648676765777E-2</v>
          </cell>
          <cell r="G191">
            <v>7.9788965046079866E-2</v>
          </cell>
          <cell r="H191">
            <v>5.2441572677095226E-2</v>
          </cell>
          <cell r="I191">
            <v>6.4190041058651615E-2</v>
          </cell>
          <cell r="J191">
            <v>8.8267179263814E-2</v>
          </cell>
          <cell r="K191">
            <v>6.9867752880068051E-2</v>
          </cell>
          <cell r="L191">
            <v>4.7274680793184211E-3</v>
          </cell>
          <cell r="M191">
            <v>4.1750319668724459E-2</v>
          </cell>
          <cell r="N191">
            <v>3.7143702937114831E-2</v>
          </cell>
          <cell r="O191">
            <v>3.5440984839055042E-2</v>
          </cell>
          <cell r="P191">
            <v>3.3304679789833855E-2</v>
          </cell>
          <cell r="Q191">
            <v>3.3055622916829966E-2</v>
          </cell>
          <cell r="R191">
            <v>3.0390043321813161E-2</v>
          </cell>
          <cell r="S191">
            <v>4.133850651852862E-2</v>
          </cell>
          <cell r="U191">
            <v>41</v>
          </cell>
        </row>
        <row r="192">
          <cell r="A192" t="str">
            <v>Georgia</v>
          </cell>
          <cell r="B192">
            <v>5.1000126310471135E-2</v>
          </cell>
          <cell r="C192">
            <v>4.8001558777566296E-2</v>
          </cell>
          <cell r="D192">
            <v>8.4656012455076826E-2</v>
          </cell>
          <cell r="E192">
            <v>-2.3946945633542766E-4</v>
          </cell>
          <cell r="F192">
            <v>7.8257675845618754E-2</v>
          </cell>
          <cell r="G192">
            <v>4.6986465523423469E-2</v>
          </cell>
          <cell r="H192">
            <v>3.4666980368117398E-2</v>
          </cell>
          <cell r="I192">
            <v>4.0602113212647659E-2</v>
          </cell>
          <cell r="J192">
            <v>3.5579886194968602E-2</v>
          </cell>
          <cell r="K192">
            <v>3.9004184857318304E-2</v>
          </cell>
          <cell r="L192">
            <v>4.4191783429756271E-2</v>
          </cell>
          <cell r="M192">
            <v>6.6424537212287152E-2</v>
          </cell>
          <cell r="N192">
            <v>4.2322076619450484E-2</v>
          </cell>
          <cell r="O192">
            <v>3.617447664306514E-2</v>
          </cell>
          <cell r="P192">
            <v>5.698481090476977E-2</v>
          </cell>
          <cell r="Q192">
            <v>4.577164656607003E-2</v>
          </cell>
          <cell r="R192">
            <v>3.182705903757492E-2</v>
          </cell>
          <cell r="S192">
            <v>3.4402585838954843E-2</v>
          </cell>
          <cell r="U192">
            <v>46</v>
          </cell>
        </row>
        <row r="193">
          <cell r="A193" t="str">
            <v>Hawaii</v>
          </cell>
          <cell r="B193">
            <v>0.10474896765905792</v>
          </cell>
          <cell r="C193">
            <v>6.5920083317963077E-2</v>
          </cell>
          <cell r="D193">
            <v>7.1073512679141665E-2</v>
          </cell>
          <cell r="E193">
            <v>7.0156442944901198E-2</v>
          </cell>
          <cell r="F193">
            <v>0.10073713922012427</v>
          </cell>
          <cell r="G193">
            <v>7.6275744343785881E-2</v>
          </cell>
          <cell r="H193">
            <v>0.10034172078687632</v>
          </cell>
          <cell r="I193">
            <v>0.10450906180258615</v>
          </cell>
          <cell r="J193">
            <v>9.5857407853619042E-2</v>
          </cell>
          <cell r="K193">
            <v>0.10348915649299398</v>
          </cell>
          <cell r="L193">
            <v>7.6363810056448919E-2</v>
          </cell>
          <cell r="M193">
            <v>5.8425831003072907E-2</v>
          </cell>
          <cell r="N193">
            <v>5.3003538251714069E-2</v>
          </cell>
          <cell r="O193">
            <v>3.9763912128462496E-2</v>
          </cell>
          <cell r="P193">
            <v>3.6457276441019315E-2</v>
          </cell>
          <cell r="Q193">
            <v>5.8880899533333309E-2</v>
          </cell>
          <cell r="R193">
            <v>6.1064874651102038E-2</v>
          </cell>
          <cell r="S193">
            <v>6.002422859869494E-2</v>
          </cell>
          <cell r="U193">
            <v>33</v>
          </cell>
        </row>
        <row r="194">
          <cell r="A194" t="str">
            <v>Idaho</v>
          </cell>
          <cell r="B194">
            <v>0.14107587048237358</v>
          </cell>
          <cell r="C194">
            <v>0.13543288204005263</v>
          </cell>
          <cell r="D194">
            <v>8.8513060310392716E-2</v>
          </cell>
          <cell r="E194">
            <v>5.6400448620648837E-2</v>
          </cell>
          <cell r="F194">
            <v>4.1052055448161803E-2</v>
          </cell>
          <cell r="G194">
            <v>5.4271123622446779E-2</v>
          </cell>
          <cell r="H194">
            <v>6.0461428723652101E-2</v>
          </cell>
          <cell r="I194">
            <v>5.1850824875400443E-2</v>
          </cell>
          <cell r="J194">
            <v>4.4257365396794472E-2</v>
          </cell>
          <cell r="K194">
            <v>4.9831228432566016E-2</v>
          </cell>
          <cell r="L194">
            <v>0.22227357403321271</v>
          </cell>
          <cell r="M194">
            <v>0.23382903995500706</v>
          </cell>
          <cell r="N194">
            <v>0.28156335939381189</v>
          </cell>
          <cell r="O194">
            <v>0.35547786843719131</v>
          </cell>
          <cell r="P194">
            <v>-0.17986252073108755</v>
          </cell>
          <cell r="Q194">
            <v>0.11090720075913697</v>
          </cell>
          <cell r="R194">
            <v>0.12066961607394917</v>
          </cell>
          <cell r="S194">
            <v>0.11017078231407057</v>
          </cell>
          <cell r="U194">
            <v>11</v>
          </cell>
        </row>
        <row r="195">
          <cell r="A195" t="str">
            <v>Illinois</v>
          </cell>
          <cell r="B195">
            <v>6.6800494510704952E-2</v>
          </cell>
          <cell r="C195">
            <v>0.13704235532265338</v>
          </cell>
          <cell r="D195">
            <v>0.11342700181814076</v>
          </cell>
          <cell r="E195">
            <v>9.853569173562847E-2</v>
          </cell>
          <cell r="F195">
            <v>3.2765651826696406E-2</v>
          </cell>
          <cell r="G195">
            <v>4.1174448675124591E-2</v>
          </cell>
          <cell r="H195">
            <v>2.5584480658568179E-2</v>
          </cell>
          <cell r="I195">
            <v>2.2541049358682206E-2</v>
          </cell>
          <cell r="J195">
            <v>2.3283235762995198E-2</v>
          </cell>
          <cell r="K195">
            <v>2.4752969489871563E-2</v>
          </cell>
          <cell r="L195">
            <v>2.9227530258125113E-2</v>
          </cell>
          <cell r="M195">
            <v>2.5954696777269203E-2</v>
          </cell>
          <cell r="N195">
            <v>2.495108025666529E-2</v>
          </cell>
          <cell r="O195">
            <v>2.6331170528214404E-2</v>
          </cell>
          <cell r="P195">
            <v>2.5450816227835033E-2</v>
          </cell>
          <cell r="Q195">
            <v>2.7886701486923671E-2</v>
          </cell>
          <cell r="R195">
            <v>2.3667754014732818E-2</v>
          </cell>
          <cell r="S195">
            <v>2.1279885458101139E-2</v>
          </cell>
          <cell r="U195">
            <v>50</v>
          </cell>
        </row>
        <row r="196">
          <cell r="A196" t="str">
            <v>Indiana</v>
          </cell>
          <cell r="B196">
            <v>0.14650611547041709</v>
          </cell>
          <cell r="C196">
            <v>0.19919012822507182</v>
          </cell>
          <cell r="D196">
            <v>0.11842504146664024</v>
          </cell>
          <cell r="E196">
            <v>9.7922705029192911E-2</v>
          </cell>
          <cell r="F196">
            <v>9.5731527746119996E-2</v>
          </cell>
          <cell r="G196">
            <v>0.10479246035038614</v>
          </cell>
          <cell r="H196">
            <v>0.10927511286595042</v>
          </cell>
          <cell r="I196">
            <v>0.10627405395149253</v>
          </cell>
          <cell r="J196">
            <v>0.12921935271583765</v>
          </cell>
          <cell r="K196">
            <v>0.10509136301145505</v>
          </cell>
          <cell r="L196">
            <v>9.4115952860267804E-2</v>
          </cell>
          <cell r="M196">
            <v>9.1662185043017791E-2</v>
          </cell>
          <cell r="N196">
            <v>8.7626701070313756E-2</v>
          </cell>
          <cell r="O196">
            <v>8.5776868634866499E-2</v>
          </cell>
          <cell r="P196">
            <v>7.7181189120719224E-2</v>
          </cell>
          <cell r="Q196">
            <v>9.3934686318932814E-2</v>
          </cell>
          <cell r="R196">
            <v>6.430969287694735E-2</v>
          </cell>
          <cell r="S196">
            <v>7.0231596071893526E-2</v>
          </cell>
          <cell r="U196">
            <v>24</v>
          </cell>
        </row>
        <row r="197">
          <cell r="A197" t="str">
            <v>Iowa</v>
          </cell>
          <cell r="B197">
            <v>0.12197967432603715</v>
          </cell>
          <cell r="C197">
            <v>0.10139119544801686</v>
          </cell>
          <cell r="D197">
            <v>0.14376138081029277</v>
          </cell>
          <cell r="E197">
            <v>0.11817137681437338</v>
          </cell>
          <cell r="F197">
            <v>0.10179851604221768</v>
          </cell>
          <cell r="G197">
            <v>7.9296487036316601E-2</v>
          </cell>
          <cell r="H197">
            <v>5.5026066883739164E-2</v>
          </cell>
          <cell r="I197">
            <v>6.5353916790163599E-2</v>
          </cell>
          <cell r="J197">
            <v>6.7116851940780764E-2</v>
          </cell>
          <cell r="K197">
            <v>6.1315335222973166E-2</v>
          </cell>
          <cell r="L197">
            <v>5.4873661285566949E-2</v>
          </cell>
          <cell r="M197">
            <v>5.6889710047188367E-2</v>
          </cell>
          <cell r="N197">
            <v>4.9185693785405334E-2</v>
          </cell>
          <cell r="O197">
            <v>3.890199995077858E-2</v>
          </cell>
          <cell r="P197">
            <v>4.4967211261699988E-2</v>
          </cell>
          <cell r="Q197">
            <v>6.7012316483091666E-2</v>
          </cell>
          <cell r="R197">
            <v>3.3757101427771524E-2</v>
          </cell>
          <cell r="S197">
            <v>3.7309461547756315E-2</v>
          </cell>
          <cell r="U197">
            <v>42</v>
          </cell>
        </row>
        <row r="198">
          <cell r="A198" t="str">
            <v>Kansas</v>
          </cell>
          <cell r="B198">
            <v>5.272757889821203E-2</v>
          </cell>
          <cell r="C198">
            <v>4.4836347403319952E-2</v>
          </cell>
          <cell r="D198">
            <v>5.5396173739772146E-2</v>
          </cell>
          <cell r="E198">
            <v>0.26921402313377979</v>
          </cell>
          <cell r="F198">
            <v>4.4176413647260319E-2</v>
          </cell>
          <cell r="G198">
            <v>5.6085479501762112E-2</v>
          </cell>
          <cell r="H198">
            <v>6.184350927653836E-2</v>
          </cell>
          <cell r="I198">
            <v>5.5782863441047867E-2</v>
          </cell>
          <cell r="J198">
            <v>4.6508964452739589E-2</v>
          </cell>
          <cell r="K198">
            <v>4.8005850256384083E-2</v>
          </cell>
          <cell r="L198">
            <v>4.987773465175916E-2</v>
          </cell>
          <cell r="M198">
            <v>5.8608586698436674E-2</v>
          </cell>
          <cell r="N198">
            <v>5.658610301206414E-2</v>
          </cell>
          <cell r="O198">
            <v>4.2918805047056779E-2</v>
          </cell>
          <cell r="P198">
            <v>6.0159902772729555E-2</v>
          </cell>
          <cell r="Q198">
            <v>6.6375413801493033E-2</v>
          </cell>
          <cell r="R198">
            <v>7.7798882141622352E-2</v>
          </cell>
          <cell r="S198">
            <v>6.4433224044422588E-2</v>
          </cell>
          <cell r="U198">
            <v>29</v>
          </cell>
        </row>
        <row r="199">
          <cell r="A199" t="str">
            <v>Kentucky</v>
          </cell>
          <cell r="B199">
            <v>0.13111319653954184</v>
          </cell>
          <cell r="C199">
            <v>0.11926545131180631</v>
          </cell>
          <cell r="D199">
            <v>7.4849841772279102E-2</v>
          </cell>
          <cell r="E199">
            <v>9.6041254168317089E-2</v>
          </cell>
          <cell r="F199">
            <v>8.863821617118893E-2</v>
          </cell>
          <cell r="G199">
            <v>8.9028410405564515E-2</v>
          </cell>
          <cell r="H199">
            <v>7.9825838789893577E-2</v>
          </cell>
          <cell r="I199">
            <v>6.1662584808752516E-2</v>
          </cell>
          <cell r="J199">
            <v>6.1250776872546812E-2</v>
          </cell>
          <cell r="K199">
            <v>7.0544539648321566E-2</v>
          </cell>
          <cell r="L199">
            <v>5.8946427081932297E-2</v>
          </cell>
          <cell r="M199">
            <v>5.5602730914864298E-2</v>
          </cell>
          <cell r="N199">
            <v>4.6427191416355131E-2</v>
          </cell>
          <cell r="O199">
            <v>3.9457331333940672E-2</v>
          </cell>
          <cell r="P199">
            <v>4.6497598355000065E-2</v>
          </cell>
          <cell r="Q199">
            <v>4.170345160867283E-2</v>
          </cell>
          <cell r="R199">
            <v>4.2688369014787612E-2</v>
          </cell>
          <cell r="S199">
            <v>4.388215164657408E-2</v>
          </cell>
          <cell r="U199">
            <v>39</v>
          </cell>
        </row>
        <row r="200">
          <cell r="A200" t="str">
            <v>Louisiana</v>
          </cell>
          <cell r="B200">
            <v>0.24494295550095535</v>
          </cell>
          <cell r="C200">
            <v>0.10666250973885863</v>
          </cell>
          <cell r="D200">
            <v>8.5732144027793958E-2</v>
          </cell>
          <cell r="E200">
            <v>0.1170873950388759</v>
          </cell>
          <cell r="F200">
            <v>0.1018977498508022</v>
          </cell>
          <cell r="G200">
            <v>5.9435936387002161E-2</v>
          </cell>
          <cell r="H200">
            <v>9.1276416660784981E-2</v>
          </cell>
          <cell r="I200">
            <v>0.10690159157147062</v>
          </cell>
          <cell r="J200">
            <v>0.11756527947581516</v>
          </cell>
          <cell r="K200">
            <v>0.10303733023415015</v>
          </cell>
          <cell r="L200">
            <v>0.11701639219399752</v>
          </cell>
          <cell r="M200">
            <v>9.3141988906299614E-2</v>
          </cell>
          <cell r="N200">
            <v>3.110200704599245E-2</v>
          </cell>
          <cell r="O200">
            <v>6.0412416863176319E-2</v>
          </cell>
          <cell r="P200">
            <v>6.3084517910066279E-2</v>
          </cell>
          <cell r="Q200">
            <v>7.6496853552305066E-2</v>
          </cell>
          <cell r="R200">
            <v>9.1873574680985254E-2</v>
          </cell>
          <cell r="S200">
            <v>8.9667740335877696E-2</v>
          </cell>
          <cell r="U200">
            <v>17</v>
          </cell>
        </row>
        <row r="201">
          <cell r="A201" t="str">
            <v>Maine</v>
          </cell>
          <cell r="B201">
            <v>7.982765736804065E-2</v>
          </cell>
          <cell r="C201">
            <v>0.10482434797447308</v>
          </cell>
          <cell r="D201">
            <v>0.10314231022756275</v>
          </cell>
          <cell r="E201">
            <v>4.7595012981957292E-2</v>
          </cell>
          <cell r="F201">
            <v>6.4315054844780395E-2</v>
          </cell>
          <cell r="G201">
            <v>7.9888085387188071E-2</v>
          </cell>
          <cell r="H201">
            <v>7.8217756141231568E-2</v>
          </cell>
          <cell r="I201">
            <v>1.2088964079830438E-2</v>
          </cell>
          <cell r="J201">
            <v>4.204599935069455E-2</v>
          </cell>
          <cell r="K201">
            <v>5.6779103868075172E-2</v>
          </cell>
          <cell r="L201">
            <v>6.6911023144253873E-2</v>
          </cell>
          <cell r="M201">
            <v>1.7622014406461294E-2</v>
          </cell>
          <cell r="N201">
            <v>2.9061034191662935E-2</v>
          </cell>
          <cell r="O201">
            <v>3.9303072187812073E-2</v>
          </cell>
          <cell r="P201">
            <v>2.952601644632389E-2</v>
          </cell>
          <cell r="Q201">
            <v>3.1985668107761475E-2</v>
          </cell>
          <cell r="R201">
            <v>2.8461041446871421E-2</v>
          </cell>
          <cell r="S201">
            <v>3.5524933651045726E-2</v>
          </cell>
          <cell r="U201">
            <v>44</v>
          </cell>
        </row>
        <row r="202">
          <cell r="A202" t="str">
            <v>Maryland</v>
          </cell>
          <cell r="B202">
            <v>0.11751940267564567</v>
          </cell>
          <cell r="C202">
            <v>0.14379030680441016</v>
          </cell>
          <cell r="D202">
            <v>0.1267298646729749</v>
          </cell>
          <cell r="E202">
            <v>6.8712488316922074E-2</v>
          </cell>
          <cell r="F202">
            <v>0.10394029428157786</v>
          </cell>
          <cell r="G202">
            <v>0.10528626251399643</v>
          </cell>
          <cell r="H202">
            <v>8.8831458969499885E-2</v>
          </cell>
          <cell r="I202">
            <v>9.7968868122147751E-2</v>
          </cell>
          <cell r="J202">
            <v>9.6693965183471314E-2</v>
          </cell>
          <cell r="K202">
            <v>0.10092645757377559</v>
          </cell>
          <cell r="L202">
            <v>0.10473678791702565</v>
          </cell>
          <cell r="M202">
            <v>0.10400933544430967</v>
          </cell>
          <cell r="N202">
            <v>0.1018416687959135</v>
          </cell>
          <cell r="O202">
            <v>0.11343981421141838</v>
          </cell>
          <cell r="P202">
            <v>0.14862103547446479</v>
          </cell>
          <cell r="Q202">
            <v>7.3868264443351997E-2</v>
          </cell>
          <cell r="R202">
            <v>0.1047413375215473</v>
          </cell>
          <cell r="S202">
            <v>9.3341348162283858E-2</v>
          </cell>
          <cell r="U202">
            <v>16</v>
          </cell>
        </row>
        <row r="203">
          <cell r="A203" t="str">
            <v>Massachusetts</v>
          </cell>
          <cell r="B203">
            <v>0.11562818258133309</v>
          </cell>
          <cell r="C203">
            <v>0.11727885865740374</v>
          </cell>
          <cell r="D203">
            <v>0.10373704574162522</v>
          </cell>
          <cell r="E203">
            <v>5.615787145307384E-2</v>
          </cell>
          <cell r="F203">
            <v>5.6216759349654748E-2</v>
          </cell>
          <cell r="G203">
            <v>5.1797007433139697E-2</v>
          </cell>
          <cell r="H203">
            <v>4.258161679204981E-2</v>
          </cell>
          <cell r="I203">
            <v>3.7541294266097251E-2</v>
          </cell>
          <cell r="J203">
            <v>3.4362542542802674E-2</v>
          </cell>
          <cell r="K203">
            <v>3.7664422770676241E-2</v>
          </cell>
          <cell r="L203">
            <v>3.7884272161809104E-2</v>
          </cell>
          <cell r="M203">
            <v>5.205227730294637E-2</v>
          </cell>
          <cell r="N203">
            <v>3.6911215265879947E-2</v>
          </cell>
          <cell r="O203">
            <v>2.920810444498077E-2</v>
          </cell>
          <cell r="P203">
            <v>3.0562852592559163E-2</v>
          </cell>
          <cell r="Q203">
            <v>3.2102279883760292E-2</v>
          </cell>
          <cell r="R203">
            <v>2.9209671263178805E-2</v>
          </cell>
          <cell r="S203">
            <v>3.1471258066451742E-2</v>
          </cell>
          <cell r="U203">
            <v>49</v>
          </cell>
        </row>
        <row r="204">
          <cell r="A204" t="str">
            <v>Michigan</v>
          </cell>
          <cell r="B204">
            <v>9.084356208315221E-2</v>
          </cell>
          <cell r="C204">
            <v>5.5118033595996194E-2</v>
          </cell>
          <cell r="D204">
            <v>4.9858984310288894E-2</v>
          </cell>
          <cell r="E204">
            <v>4.6693764729828703E-2</v>
          </cell>
          <cell r="F204">
            <v>0.13303479775219507</v>
          </cell>
          <cell r="G204">
            <v>9.5966486265237821E-2</v>
          </cell>
          <cell r="H204">
            <v>8.0932894967367663E-2</v>
          </cell>
          <cell r="I204">
            <v>6.7497328244032609E-2</v>
          </cell>
          <cell r="J204">
            <v>7.000945630866201E-2</v>
          </cell>
          <cell r="K204">
            <v>7.8818701973611904E-2</v>
          </cell>
          <cell r="L204">
            <v>7.7926380861601224E-2</v>
          </cell>
          <cell r="M204">
            <v>7.3697369189882692E-2</v>
          </cell>
          <cell r="N204">
            <v>8.501358568233626E-2</v>
          </cell>
          <cell r="O204">
            <v>6.9255440602347493E-2</v>
          </cell>
          <cell r="P204">
            <v>8.4998118260328159E-2</v>
          </cell>
          <cell r="Q204">
            <v>0.10422949569099021</v>
          </cell>
          <cell r="R204">
            <v>0.12626084851876465</v>
          </cell>
          <cell r="S204">
            <v>0.11454730740137359</v>
          </cell>
          <cell r="U204">
            <v>9</v>
          </cell>
        </row>
        <row r="205">
          <cell r="A205" t="str">
            <v>Minnesota</v>
          </cell>
          <cell r="B205">
            <v>0.14801900845439633</v>
          </cell>
          <cell r="C205">
            <v>0.15050798353864217</v>
          </cell>
          <cell r="D205">
            <v>9.5845543723218782E-2</v>
          </cell>
          <cell r="E205">
            <v>0.1007969144575486</v>
          </cell>
          <cell r="F205">
            <v>9.7147777952623512E-2</v>
          </cell>
          <cell r="G205">
            <v>0.11822907664529757</v>
          </cell>
          <cell r="H205">
            <v>0.11085317108358077</v>
          </cell>
          <cell r="I205">
            <v>0.10679107009169346</v>
          </cell>
          <cell r="J205">
            <v>0.108864484484543</v>
          </cell>
          <cell r="K205">
            <v>9.5436705435760716E-2</v>
          </cell>
          <cell r="L205">
            <v>0.1045492901736188</v>
          </cell>
          <cell r="M205">
            <v>7.1578928530707103E-2</v>
          </cell>
          <cell r="N205">
            <v>8.9878880930647984E-2</v>
          </cell>
          <cell r="O205">
            <v>8.7937288971855793E-2</v>
          </cell>
          <cell r="P205">
            <v>9.3607216672864396E-2</v>
          </cell>
          <cell r="Q205">
            <v>8.4078923527872232E-2</v>
          </cell>
          <cell r="R205">
            <v>0.10603407276031185</v>
          </cell>
          <cell r="S205">
            <v>8.4329484647153327E-2</v>
          </cell>
          <cell r="U205">
            <v>20</v>
          </cell>
        </row>
        <row r="206">
          <cell r="A206" t="str">
            <v>Mississippi</v>
          </cell>
          <cell r="B206">
            <v>0.18570829562908156</v>
          </cell>
          <cell r="C206">
            <v>4.3712326678729554E-2</v>
          </cell>
          <cell r="D206">
            <v>0.13231416004904792</v>
          </cell>
          <cell r="E206">
            <v>5.6259765943694924E-2</v>
          </cell>
          <cell r="F206">
            <v>5.5720888907387765E-2</v>
          </cell>
          <cell r="G206">
            <v>4.6477916184549307E-2</v>
          </cell>
          <cell r="H206">
            <v>5.2276307583218322E-2</v>
          </cell>
          <cell r="I206">
            <v>5.6201370745061374E-2</v>
          </cell>
          <cell r="J206">
            <v>4.9278399752921448E-2</v>
          </cell>
          <cell r="K206">
            <v>4.4974720401814397E-2</v>
          </cell>
          <cell r="L206">
            <v>6.0970434270139477E-2</v>
          </cell>
          <cell r="M206">
            <v>4.3779880502116321E-2</v>
          </cell>
          <cell r="N206">
            <v>3.7553893873495177E-2</v>
          </cell>
          <cell r="O206">
            <v>3.3941176657465828E-2</v>
          </cell>
          <cell r="P206">
            <v>3.9074665912003793E-2</v>
          </cell>
          <cell r="Q206">
            <v>3.6041731586000693E-2</v>
          </cell>
          <cell r="R206">
            <v>2.9656796437547591E-2</v>
          </cell>
          <cell r="S206">
            <v>3.6477950795068895E-2</v>
          </cell>
          <cell r="U206">
            <v>43</v>
          </cell>
        </row>
        <row r="207">
          <cell r="A207" t="str">
            <v>Missouri</v>
          </cell>
          <cell r="B207">
            <v>0.12223059305364539</v>
          </cell>
          <cell r="C207">
            <v>0.12166820072880287</v>
          </cell>
          <cell r="D207">
            <v>5.3880683230465631E-2</v>
          </cell>
          <cell r="E207">
            <v>6.2803291912309267E-2</v>
          </cell>
          <cell r="F207">
            <v>5.7209674718730688E-2</v>
          </cell>
          <cell r="G207">
            <v>6.1336472926820512E-2</v>
          </cell>
          <cell r="H207">
            <v>5.9687838684151652E-2</v>
          </cell>
          <cell r="I207">
            <v>5.6708961974216848E-2</v>
          </cell>
          <cell r="J207">
            <v>5.8361106358685584E-2</v>
          </cell>
          <cell r="K207">
            <v>3.8733511047649986E-2</v>
          </cell>
          <cell r="L207">
            <v>4.0853658681864254E-2</v>
          </cell>
          <cell r="M207">
            <v>3.9812033592563426E-2</v>
          </cell>
          <cell r="N207">
            <v>4.0656542424217998E-2</v>
          </cell>
          <cell r="O207">
            <v>2.9665510379428404E-2</v>
          </cell>
          <cell r="P207">
            <v>3.6542981855208642E-2</v>
          </cell>
          <cell r="Q207">
            <v>2.6875583883072061E-2</v>
          </cell>
          <cell r="R207">
            <v>2.3426077996068218E-2</v>
          </cell>
          <cell r="S207">
            <v>1.1960719644344689E-2</v>
          </cell>
          <cell r="U207">
            <v>51</v>
          </cell>
        </row>
        <row r="208">
          <cell r="A208" t="str">
            <v>Montana</v>
          </cell>
          <cell r="B208">
            <v>0.12518107852578891</v>
          </cell>
          <cell r="C208">
            <v>0.14645076122142284</v>
          </cell>
          <cell r="D208">
            <v>0.12894071372328511</v>
          </cell>
          <cell r="E208">
            <v>0.14883384342469561</v>
          </cell>
          <cell r="F208">
            <v>6.8353793028489318E-2</v>
          </cell>
          <cell r="G208">
            <v>0.10522726178719011</v>
          </cell>
          <cell r="H208">
            <v>9.1356172010925593E-2</v>
          </cell>
          <cell r="I208">
            <v>0.14053804567684766</v>
          </cell>
          <cell r="J208">
            <v>0.11209366188197042</v>
          </cell>
          <cell r="K208">
            <v>0.10942130578388369</v>
          </cell>
          <cell r="L208">
            <v>0.11288750217457966</v>
          </cell>
          <cell r="M208">
            <v>0.12640657447966691</v>
          </cell>
          <cell r="N208">
            <v>0.11401525786656368</v>
          </cell>
          <cell r="O208">
            <v>8.7558376083448908E-2</v>
          </cell>
          <cell r="P208">
            <v>0.13138694690552177</v>
          </cell>
          <cell r="Q208">
            <v>0.15940780243549513</v>
          </cell>
          <cell r="R208">
            <v>0.15657253133389559</v>
          </cell>
          <cell r="S208">
            <v>0.1176339998510616</v>
          </cell>
          <cell r="U208">
            <v>8</v>
          </cell>
        </row>
        <row r="209">
          <cell r="A209" t="str">
            <v>Nebraska</v>
          </cell>
          <cell r="B209">
            <v>0.24592012115003484</v>
          </cell>
          <cell r="C209">
            <v>0.29409166828007022</v>
          </cell>
          <cell r="D209">
            <v>0.18031819925161108</v>
          </cell>
          <cell r="E209">
            <v>0.15605383289765373</v>
          </cell>
          <cell r="F209">
            <v>0.12267204722686306</v>
          </cell>
          <cell r="G209">
            <v>6.3882915362606929E-2</v>
          </cell>
          <cell r="H209">
            <v>5.3283747810943811E-2</v>
          </cell>
          <cell r="I209">
            <v>9.298576241084355E-3</v>
          </cell>
          <cell r="J209">
            <v>6.6076206898436976E-2</v>
          </cell>
          <cell r="K209">
            <v>6.5046858872023591E-2</v>
          </cell>
          <cell r="L209">
            <v>3.894133332093732E-2</v>
          </cell>
          <cell r="M209">
            <v>4.0655962095645273E-2</v>
          </cell>
          <cell r="N209">
            <v>5.160006286274417E-2</v>
          </cell>
          <cell r="O209">
            <v>4.392442086640988E-2</v>
          </cell>
          <cell r="P209">
            <v>4.1319626624623122E-2</v>
          </cell>
          <cell r="Q209">
            <v>4.1941046218340862E-2</v>
          </cell>
          <cell r="R209">
            <v>3.2383426563411588E-2</v>
          </cell>
          <cell r="S209">
            <v>3.297963729956601E-2</v>
          </cell>
          <cell r="U209">
            <v>47</v>
          </cell>
        </row>
        <row r="210">
          <cell r="A210" t="str">
            <v>Nevada</v>
          </cell>
          <cell r="B210">
            <v>0.18903951626556195</v>
          </cell>
          <cell r="C210">
            <v>0.1867734278983138</v>
          </cell>
          <cell r="D210">
            <v>0.19178140165638061</v>
          </cell>
          <cell r="E210">
            <v>0.25109826547697983</v>
          </cell>
          <cell r="F210">
            <v>0.23865213078138181</v>
          </cell>
          <cell r="G210">
            <v>0.22149549702850638</v>
          </cell>
          <cell r="H210">
            <v>0.20824407731978811</v>
          </cell>
          <cell r="I210">
            <v>0.25637839636925064</v>
          </cell>
          <cell r="J210">
            <v>0.23331671998798648</v>
          </cell>
          <cell r="K210">
            <v>0.20553777750370186</v>
          </cell>
          <cell r="L210">
            <v>0.15559565991574739</v>
          </cell>
          <cell r="M210">
            <v>0.22492759829950495</v>
          </cell>
          <cell r="N210">
            <v>8.1613533811900826E-2</v>
          </cell>
          <cell r="O210">
            <v>7.4886677958812528E-2</v>
          </cell>
          <cell r="P210">
            <v>7.8346354719796812E-2</v>
          </cell>
          <cell r="Q210">
            <v>8.9137291963661672E-2</v>
          </cell>
          <cell r="R210">
            <v>9.032125830087756E-2</v>
          </cell>
          <cell r="S210">
            <v>0.11334300695177124</v>
          </cell>
          <cell r="U210">
            <v>10</v>
          </cell>
        </row>
        <row r="211">
          <cell r="A211" t="str">
            <v>New Hampshire</v>
          </cell>
          <cell r="B211">
            <v>0.18152643823189885</v>
          </cell>
          <cell r="C211">
            <v>0.17950493278973004</v>
          </cell>
          <cell r="D211">
            <v>0.15768587139141685</v>
          </cell>
          <cell r="E211">
            <v>0.20979564512648111</v>
          </cell>
          <cell r="F211">
            <v>0.21609649911324438</v>
          </cell>
          <cell r="G211">
            <v>0.16616809438023661</v>
          </cell>
          <cell r="H211">
            <v>0.1604493567903322</v>
          </cell>
          <cell r="I211">
            <v>0.14580815856633983</v>
          </cell>
          <cell r="J211">
            <v>9.8812514126065329E-2</v>
          </cell>
          <cell r="K211">
            <v>0.11260965767699109</v>
          </cell>
          <cell r="L211">
            <v>0.12085197669887758</v>
          </cell>
          <cell r="M211">
            <v>0.1323128592338722</v>
          </cell>
          <cell r="N211">
            <v>0.1323612629578943</v>
          </cell>
          <cell r="O211">
            <v>0.13726319489636873</v>
          </cell>
          <cell r="P211">
            <v>0.14249107825089632</v>
          </cell>
          <cell r="Q211">
            <v>0.17410153692794408</v>
          </cell>
          <cell r="R211">
            <v>0.16437750168097615</v>
          </cell>
          <cell r="S211">
            <v>0.18762067775553867</v>
          </cell>
          <cell r="U211">
            <v>3</v>
          </cell>
        </row>
        <row r="212">
          <cell r="A212" t="str">
            <v>New Jersey</v>
          </cell>
          <cell r="B212">
            <v>0.15059950578801068</v>
          </cell>
          <cell r="C212">
            <v>0.14643298929076204</v>
          </cell>
          <cell r="D212">
            <v>0.14116300809175461</v>
          </cell>
          <cell r="E212">
            <v>9.1128219690132212E-2</v>
          </cell>
          <cell r="F212">
            <v>0.1931849294237091</v>
          </cell>
          <cell r="G212">
            <v>9.0003444996130583E-2</v>
          </cell>
          <cell r="H212">
            <v>0.10189656127351175</v>
          </cell>
          <cell r="I212">
            <v>6.0079106289920393E-2</v>
          </cell>
          <cell r="J212">
            <v>8.2126387068252163E-2</v>
          </cell>
          <cell r="K212">
            <v>0.14179064430787455</v>
          </cell>
          <cell r="L212">
            <v>8.3755320391786361E-2</v>
          </cell>
          <cell r="M212">
            <v>6.4085331055624167E-2</v>
          </cell>
          <cell r="N212">
            <v>6.0704235092912624E-2</v>
          </cell>
          <cell r="O212">
            <v>4.8548236058351013E-2</v>
          </cell>
          <cell r="P212">
            <v>5.9819288527106468E-2</v>
          </cell>
          <cell r="Q212">
            <v>5.7168829379334082E-2</v>
          </cell>
          <cell r="R212">
            <v>6.2952759303584169E-2</v>
          </cell>
          <cell r="S212">
            <v>5.1947896710964968E-2</v>
          </cell>
          <cell r="U212">
            <v>37</v>
          </cell>
        </row>
        <row r="213">
          <cell r="A213" t="str">
            <v>New Mexico</v>
          </cell>
          <cell r="B213">
            <v>8.7460031861907109E-2</v>
          </cell>
          <cell r="C213">
            <v>6.2128551202870981E-2</v>
          </cell>
          <cell r="D213">
            <v>5.1220119455946185E-2</v>
          </cell>
          <cell r="E213">
            <v>5.5747465760104253E-2</v>
          </cell>
          <cell r="F213">
            <v>6.1085597037307302E-2</v>
          </cell>
          <cell r="G213">
            <v>4.0222099143383629E-2</v>
          </cell>
          <cell r="H213">
            <v>4.2229721536154147E-2</v>
          </cell>
          <cell r="I213">
            <v>3.5498821612934585E-2</v>
          </cell>
          <cell r="J213">
            <v>4.5308287620847168E-2</v>
          </cell>
          <cell r="K213">
            <v>2.9168933716796693E-2</v>
          </cell>
          <cell r="L213">
            <v>7.3062549692560486E-2</v>
          </cell>
          <cell r="M213">
            <v>6.1991052251174225E-2</v>
          </cell>
          <cell r="N213">
            <v>7.5937113107548068E-2</v>
          </cell>
          <cell r="O213">
            <v>3.5916996955707506E-2</v>
          </cell>
          <cell r="P213">
            <v>4.7271999582604952E-2</v>
          </cell>
          <cell r="Q213">
            <v>4.4946912837075831E-2</v>
          </cell>
          <cell r="R213">
            <v>4.993220670046266E-2</v>
          </cell>
          <cell r="S213">
            <v>3.5194151767276943E-2</v>
          </cell>
          <cell r="U213">
            <v>45</v>
          </cell>
        </row>
        <row r="214">
          <cell r="A214" t="str">
            <v>New York</v>
          </cell>
          <cell r="B214">
            <v>0.13175631025964024</v>
          </cell>
          <cell r="C214">
            <v>0.13019043787201415</v>
          </cell>
          <cell r="D214">
            <v>0.11105324530299206</v>
          </cell>
          <cell r="E214">
            <v>9.1118613725682446E-2</v>
          </cell>
          <cell r="F214">
            <v>9.7139903128802885E-2</v>
          </cell>
          <cell r="G214">
            <v>0.10229713355305815</v>
          </cell>
          <cell r="H214">
            <v>9.78017643841773E-2</v>
          </cell>
          <cell r="I214">
            <v>8.6687555601853622E-2</v>
          </cell>
          <cell r="J214">
            <v>8.5160502046141659E-2</v>
          </cell>
          <cell r="K214">
            <v>9.1899012064928745E-2</v>
          </cell>
          <cell r="L214">
            <v>0.10493175360661808</v>
          </cell>
          <cell r="M214">
            <v>9.6986868046499905E-2</v>
          </cell>
          <cell r="N214">
            <v>8.0010240652672621E-2</v>
          </cell>
          <cell r="O214">
            <v>7.5695208553396634E-2</v>
          </cell>
          <cell r="P214">
            <v>5.9438912451763512E-2</v>
          </cell>
          <cell r="Q214">
            <v>6.7458453095989482E-2</v>
          </cell>
          <cell r="R214">
            <v>5.9509685681339311E-2</v>
          </cell>
          <cell r="S214">
            <v>5.9033415699939529E-2</v>
          </cell>
          <cell r="U214">
            <v>34</v>
          </cell>
        </row>
        <row r="215">
          <cell r="A215" t="str">
            <v>North Carolina</v>
          </cell>
          <cell r="B215">
            <v>7.6300544905407816E-2</v>
          </cell>
          <cell r="C215">
            <v>6.2556351221276521E-2</v>
          </cell>
          <cell r="D215">
            <v>5.9904653135606528E-2</v>
          </cell>
          <cell r="E215">
            <v>7.4307221852542446E-2</v>
          </cell>
          <cell r="F215">
            <v>7.0251948136331149E-2</v>
          </cell>
          <cell r="G215">
            <v>7.6280710243130448E-2</v>
          </cell>
          <cell r="H215">
            <v>7.3220660661852358E-2</v>
          </cell>
          <cell r="I215">
            <v>6.8857412889365199E-2</v>
          </cell>
          <cell r="J215">
            <v>7.2488811829253319E-2</v>
          </cell>
          <cell r="K215">
            <v>9.3838813508551819E-2</v>
          </cell>
          <cell r="L215">
            <v>7.2744633091940764E-2</v>
          </cell>
          <cell r="M215">
            <v>7.6957183760635456E-2</v>
          </cell>
          <cell r="N215">
            <v>6.115152582306424E-2</v>
          </cell>
          <cell r="O215">
            <v>6.4552242249579395E-2</v>
          </cell>
          <cell r="P215">
            <v>6.0053096131803381E-2</v>
          </cell>
          <cell r="Q215">
            <v>6.6568458879065845E-2</v>
          </cell>
          <cell r="R215">
            <v>7.676596003566169E-2</v>
          </cell>
          <cell r="S215">
            <v>8.0800951323459685E-2</v>
          </cell>
          <cell r="U215">
            <v>21</v>
          </cell>
        </row>
        <row r="216">
          <cell r="A216" t="str">
            <v>North Dakota</v>
          </cell>
          <cell r="B216">
            <v>8.0291672465537187E-3</v>
          </cell>
          <cell r="C216">
            <v>0.24172050205294235</v>
          </cell>
          <cell r="D216">
            <v>0.17446143271114828</v>
          </cell>
          <cell r="E216">
            <v>0.17187853726807523</v>
          </cell>
          <cell r="F216">
            <v>0.1857012314398386</v>
          </cell>
          <cell r="G216">
            <v>0.14348086531039439</v>
          </cell>
          <cell r="H216">
            <v>9.7041917375694745E-2</v>
          </cell>
          <cell r="I216">
            <v>0.10918672507906486</v>
          </cell>
          <cell r="J216">
            <v>0.10192458727305348</v>
          </cell>
          <cell r="K216">
            <v>0.11690331836499451</v>
          </cell>
          <cell r="L216">
            <v>0.11393372508046783</v>
          </cell>
          <cell r="M216">
            <v>0.11802296696718714</v>
          </cell>
          <cell r="N216">
            <v>0.13492954333951906</v>
          </cell>
          <cell r="O216">
            <v>0.11965733387426493</v>
          </cell>
          <cell r="P216">
            <v>0.11885640323841989</v>
          </cell>
          <cell r="Q216">
            <v>0.10981442520803888</v>
          </cell>
          <cell r="R216">
            <v>0.11698285123481504</v>
          </cell>
          <cell r="S216">
            <v>0.10658907753075977</v>
          </cell>
          <cell r="U216">
            <v>13</v>
          </cell>
        </row>
        <row r="217">
          <cell r="A217" t="str">
            <v>Ohio</v>
          </cell>
          <cell r="B217">
            <v>5.107450412815779E-2</v>
          </cell>
          <cell r="C217">
            <v>7.7441431425393864E-2</v>
          </cell>
          <cell r="D217">
            <v>0.11912883836597382</v>
          </cell>
          <cell r="E217">
            <v>0.13917543631408763</v>
          </cell>
          <cell r="F217">
            <v>0.12392064011007384</v>
          </cell>
          <cell r="G217">
            <v>9.2391032381119301E-2</v>
          </cell>
          <cell r="H217">
            <v>8.2206950576287838E-2</v>
          </cell>
          <cell r="I217">
            <v>8.8903067215533288E-2</v>
          </cell>
          <cell r="J217">
            <v>0.12430835431370393</v>
          </cell>
          <cell r="K217">
            <v>8.9239029118721391E-2</v>
          </cell>
          <cell r="L217">
            <v>9.8315202482294792E-2</v>
          </cell>
          <cell r="M217">
            <v>0.11034373486946415</v>
          </cell>
          <cell r="N217">
            <v>0.11515359285012408</v>
          </cell>
          <cell r="O217">
            <v>0.10181887060956757</v>
          </cell>
          <cell r="P217">
            <v>0.12546981047210407</v>
          </cell>
          <cell r="Q217">
            <v>0.10240028577539358</v>
          </cell>
          <cell r="R217">
            <v>0.14561548369642588</v>
          </cell>
          <cell r="S217">
            <v>0.14303329207731016</v>
          </cell>
          <cell r="U217">
            <v>4</v>
          </cell>
        </row>
        <row r="218">
          <cell r="A218" t="str">
            <v>Oklahoma</v>
          </cell>
          <cell r="B218">
            <v>3.1329680997420568E-2</v>
          </cell>
          <cell r="C218">
            <v>0.10076346776461427</v>
          </cell>
          <cell r="D218">
            <v>2.8785368224421608E-2</v>
          </cell>
          <cell r="E218">
            <v>7.9127602725187374E-2</v>
          </cell>
          <cell r="F218">
            <v>5.0762369219476536E-2</v>
          </cell>
          <cell r="G218">
            <v>8.762145311693105E-2</v>
          </cell>
          <cell r="H218">
            <v>4.477470888400506E-2</v>
          </cell>
          <cell r="I218">
            <v>5.1005916234817761E-2</v>
          </cell>
          <cell r="J218">
            <v>7.1585095475237379E-2</v>
          </cell>
          <cell r="K218">
            <v>0.11631052684927312</v>
          </cell>
          <cell r="L218">
            <v>0.10755472624298072</v>
          </cell>
          <cell r="M218">
            <v>8.3171410370985188E-2</v>
          </cell>
          <cell r="N218">
            <v>7.6997541991478333E-2</v>
          </cell>
          <cell r="O218">
            <v>0.11184896709761297</v>
          </cell>
          <cell r="P218">
            <v>0.10433038584204447</v>
          </cell>
          <cell r="Q218">
            <v>0.12295196857270113</v>
          </cell>
          <cell r="R218">
            <v>0.11991284113336274</v>
          </cell>
          <cell r="S218">
            <v>0.12927733823293255</v>
          </cell>
          <cell r="U218">
            <v>6</v>
          </cell>
        </row>
        <row r="219">
          <cell r="A219" t="str">
            <v>Oregon</v>
          </cell>
          <cell r="B219">
            <v>6.5550315167578199E-2</v>
          </cell>
          <cell r="C219">
            <v>0.15005400975684779</v>
          </cell>
          <cell r="D219">
            <v>0.1172082285266184</v>
          </cell>
          <cell r="E219">
            <v>7.8639647481360139E-2</v>
          </cell>
          <cell r="F219">
            <v>8.3577842120372378E-2</v>
          </cell>
          <cell r="G219">
            <v>0.10510748285454803</v>
          </cell>
          <cell r="H219">
            <v>0.14704459846794829</v>
          </cell>
          <cell r="I219">
            <v>0.13107761965914946</v>
          </cell>
          <cell r="J219">
            <v>0.10014260914949556</v>
          </cell>
          <cell r="K219">
            <v>0.13573203336474532</v>
          </cell>
          <cell r="L219">
            <v>0.10279495666968934</v>
          </cell>
          <cell r="M219">
            <v>6.8872693384711775E-2</v>
          </cell>
          <cell r="N219">
            <v>8.8487010400754462E-2</v>
          </cell>
          <cell r="O219">
            <v>6.9758237696152137E-2</v>
          </cell>
          <cell r="P219">
            <v>7.057268241264715E-2</v>
          </cell>
          <cell r="Q219">
            <v>0.10365076650802674</v>
          </cell>
          <cell r="R219">
            <v>0.11519301910189528</v>
          </cell>
          <cell r="S219">
            <v>0.13878323952571314</v>
          </cell>
          <cell r="U219">
            <v>5</v>
          </cell>
        </row>
        <row r="220">
          <cell r="A220" t="str">
            <v>Pennsylvania</v>
          </cell>
          <cell r="B220">
            <v>0.15221674839300914</v>
          </cell>
          <cell r="C220">
            <v>7.9345376121895406E-2</v>
          </cell>
          <cell r="D220">
            <v>5.062929279040379E-2</v>
          </cell>
          <cell r="E220">
            <v>0.12437497823361517</v>
          </cell>
          <cell r="F220">
            <v>9.930459775664599E-2</v>
          </cell>
          <cell r="G220">
            <v>9.6875788062810927E-2</v>
          </cell>
          <cell r="H220">
            <v>8.9823296508934961E-2</v>
          </cell>
          <cell r="I220">
            <v>7.6364840871075132E-2</v>
          </cell>
          <cell r="J220">
            <v>7.4428837347203125E-2</v>
          </cell>
          <cell r="K220">
            <v>8.3443238738910033E-2</v>
          </cell>
          <cell r="L220">
            <v>8.8122172467597362E-2</v>
          </cell>
          <cell r="M220">
            <v>7.8817971825039662E-2</v>
          </cell>
          <cell r="N220">
            <v>6.7650310975424302E-2</v>
          </cell>
          <cell r="O220">
            <v>6.9917963221149751E-2</v>
          </cell>
          <cell r="P220">
            <v>7.1019305884376022E-2</v>
          </cell>
          <cell r="Q220">
            <v>8.1395137405209858E-2</v>
          </cell>
          <cell r="R220">
            <v>7.6706522545680125E-2</v>
          </cell>
          <cell r="S220">
            <v>6.8449253148358785E-2</v>
          </cell>
          <cell r="U220">
            <v>25</v>
          </cell>
        </row>
        <row r="221">
          <cell r="A221" t="str">
            <v>Rhode Island</v>
          </cell>
          <cell r="B221">
            <v>0.12801800991797219</v>
          </cell>
          <cell r="C221">
            <v>0.13094892538340647</v>
          </cell>
          <cell r="D221">
            <v>9.8524476309416187E-2</v>
          </cell>
          <cell r="E221">
            <v>6.7178238755703529E-2</v>
          </cell>
          <cell r="F221">
            <v>8.2322686349236479E-2</v>
          </cell>
          <cell r="G221">
            <v>7.8007898320386668E-2</v>
          </cell>
          <cell r="H221">
            <v>8.3755758363650956E-2</v>
          </cell>
          <cell r="I221">
            <v>8.1862062234305089E-2</v>
          </cell>
          <cell r="J221">
            <v>8.1718634799442594E-2</v>
          </cell>
          <cell r="K221">
            <v>8.358202388333727E-2</v>
          </cell>
          <cell r="L221">
            <v>9.3116161350066631E-2</v>
          </cell>
          <cell r="M221">
            <v>0.1216042241856916</v>
          </cell>
          <cell r="N221">
            <v>0.10111762049000647</v>
          </cell>
          <cell r="O221">
            <v>7.9689221175175393E-2</v>
          </cell>
          <cell r="P221">
            <v>8.5803846276612097E-2</v>
          </cell>
          <cell r="Q221">
            <v>7.7644494483868218E-2</v>
          </cell>
          <cell r="R221">
            <v>8.6868798418757262E-2</v>
          </cell>
          <cell r="S221">
            <v>6.1944752081174378E-2</v>
          </cell>
          <cell r="U221">
            <v>31</v>
          </cell>
        </row>
        <row r="222">
          <cell r="A222" t="str">
            <v>South Carolina</v>
          </cell>
          <cell r="B222">
            <v>0.12557111801850249</v>
          </cell>
          <cell r="C222">
            <v>0.11696201129842257</v>
          </cell>
          <cell r="D222">
            <v>0.17604275961257076</v>
          </cell>
          <cell r="E222">
            <v>0.15910384915763778</v>
          </cell>
          <cell r="F222">
            <v>0.12252906062125524</v>
          </cell>
          <cell r="G222">
            <v>9.4972297954016932E-2</v>
          </cell>
          <cell r="H222">
            <v>9.0134591550324369E-2</v>
          </cell>
          <cell r="I222">
            <v>9.4046682928566258E-2</v>
          </cell>
          <cell r="J222">
            <v>8.3997524345937977E-2</v>
          </cell>
          <cell r="K222">
            <v>5.1924371897883383E-2</v>
          </cell>
          <cell r="L222">
            <v>8.1011029423399522E-2</v>
          </cell>
          <cell r="M222">
            <v>4.64720602437073E-2</v>
          </cell>
          <cell r="N222">
            <v>8.2622916872185453E-2</v>
          </cell>
          <cell r="O222">
            <v>6.7667452772313966E-2</v>
          </cell>
          <cell r="P222">
            <v>6.113295435050746E-2</v>
          </cell>
          <cell r="Q222">
            <v>9.0906000184329594E-2</v>
          </cell>
          <cell r="R222">
            <v>8.2874332102862505E-2</v>
          </cell>
          <cell r="S222">
            <v>6.7718525476892791E-2</v>
          </cell>
          <cell r="U222">
            <v>26</v>
          </cell>
        </row>
        <row r="223">
          <cell r="A223" t="str">
            <v>South Dakota</v>
          </cell>
          <cell r="B223">
            <v>0.17768167405337759</v>
          </cell>
          <cell r="C223">
            <v>9.2763391063033454E-2</v>
          </cell>
          <cell r="D223">
            <v>0.12307275405915302</v>
          </cell>
          <cell r="E223">
            <v>9.5232612328124341E-2</v>
          </cell>
          <cell r="F223">
            <v>9.8719009559847984E-2</v>
          </cell>
          <cell r="G223">
            <v>0.10170425171792606</v>
          </cell>
          <cell r="H223">
            <v>0.10332689206501515</v>
          </cell>
          <cell r="I223">
            <v>8.5076778860232877E-2</v>
          </cell>
          <cell r="J223">
            <v>8.907387169316372E-2</v>
          </cell>
          <cell r="K223">
            <v>7.6970457260314318E-2</v>
          </cell>
          <cell r="L223">
            <v>8.9042163312383626E-2</v>
          </cell>
          <cell r="M223">
            <v>7.7968380388352826E-2</v>
          </cell>
          <cell r="N223">
            <v>0.11940769528014507</v>
          </cell>
          <cell r="O223">
            <v>7.0680761352814661E-2</v>
          </cell>
          <cell r="P223">
            <v>8.5038903502783078E-2</v>
          </cell>
          <cell r="Q223">
            <v>8.4426538986750094E-2</v>
          </cell>
          <cell r="R223">
            <v>9.9970846320974222E-2</v>
          </cell>
          <cell r="S223">
            <v>0.1067962558317332</v>
          </cell>
          <cell r="U223">
            <v>12</v>
          </cell>
        </row>
        <row r="224">
          <cell r="A224" t="str">
            <v>Tennessee</v>
          </cell>
          <cell r="B224">
            <v>9.5227019220518586E-2</v>
          </cell>
          <cell r="C224">
            <v>0.10672409078062776</v>
          </cell>
          <cell r="D224">
            <v>8.8535379991632732E-2</v>
          </cell>
          <cell r="E224">
            <v>0.12023599579319123</v>
          </cell>
          <cell r="F224">
            <v>9.5167133246746832E-2</v>
          </cell>
          <cell r="G224">
            <v>9.3251292420791401E-2</v>
          </cell>
          <cell r="H224">
            <v>8.1375268809720749E-2</v>
          </cell>
          <cell r="I224">
            <v>0.10798370140453584</v>
          </cell>
          <cell r="J224">
            <v>9.6104908915268808E-2</v>
          </cell>
          <cell r="K224">
            <v>9.9625603532617388E-2</v>
          </cell>
          <cell r="L224">
            <v>0.16349497183068282</v>
          </cell>
          <cell r="M224">
            <v>0.11447593053227492</v>
          </cell>
          <cell r="N224">
            <v>8.160774215205148E-2</v>
          </cell>
          <cell r="O224">
            <v>0.10684598490903269</v>
          </cell>
          <cell r="P224">
            <v>9.4807363899561209E-2</v>
          </cell>
          <cell r="Q224">
            <v>9.1131333561476902E-2</v>
          </cell>
          <cell r="R224">
            <v>9.8842083159275576E-2</v>
          </cell>
          <cell r="S224">
            <v>0.12171647092641284</v>
          </cell>
          <cell r="U224">
            <v>7</v>
          </cell>
        </row>
        <row r="225">
          <cell r="A225" t="str">
            <v>Texas</v>
          </cell>
          <cell r="B225">
            <v>6.9238816211433629E-2</v>
          </cell>
          <cell r="C225">
            <v>6.7290245094332721E-2</v>
          </cell>
          <cell r="D225">
            <v>7.8330768682250029E-2</v>
          </cell>
          <cell r="E225">
            <v>0.13053674522589281</v>
          </cell>
          <cell r="F225">
            <v>0.14877833993056958</v>
          </cell>
          <cell r="G225">
            <v>0.15045026212064122</v>
          </cell>
          <cell r="H225">
            <v>0.10415801384013293</v>
          </cell>
          <cell r="I225">
            <v>0.14283301645570612</v>
          </cell>
          <cell r="J225">
            <v>0.13300709984223816</v>
          </cell>
          <cell r="K225">
            <v>0.12369754325301854</v>
          </cell>
          <cell r="L225">
            <v>0.10823988602602548</v>
          </cell>
          <cell r="M225">
            <v>0.11032760041851922</v>
          </cell>
          <cell r="N225">
            <v>0.11083560837917611</v>
          </cell>
          <cell r="O225">
            <v>0.11294945634408311</v>
          </cell>
          <cell r="P225">
            <v>0.11115510026124095</v>
          </cell>
          <cell r="Q225">
            <v>7.9874050881223707E-2</v>
          </cell>
          <cell r="R225">
            <v>7.988432039653065E-2</v>
          </cell>
          <cell r="S225">
            <v>6.3328024669912247E-2</v>
          </cell>
          <cell r="U225">
            <v>30</v>
          </cell>
        </row>
        <row r="226">
          <cell r="A226" t="str">
            <v>Utah</v>
          </cell>
          <cell r="B226">
            <v>8.6783738494518078E-2</v>
          </cell>
          <cell r="C226">
            <v>8.2347355522436924E-2</v>
          </cell>
          <cell r="D226">
            <v>0.10285018947419901</v>
          </cell>
          <cell r="E226">
            <v>0.17149127176989545</v>
          </cell>
          <cell r="F226">
            <v>0.22073542594938969</v>
          </cell>
          <cell r="G226">
            <v>0.17854913628010929</v>
          </cell>
          <cell r="H226">
            <v>0.26610658859239467</v>
          </cell>
          <cell r="I226">
            <v>0.203037465677673</v>
          </cell>
          <cell r="J226">
            <v>0.17752501896106132</v>
          </cell>
          <cell r="K226">
            <v>0.14067886982238945</v>
          </cell>
          <cell r="L226">
            <v>0.15506369063507264</v>
          </cell>
          <cell r="M226">
            <v>0.12580963167882067</v>
          </cell>
          <cell r="N226">
            <v>9.183188074668977E-2</v>
          </cell>
          <cell r="O226">
            <v>9.5024033752407353E-2</v>
          </cell>
          <cell r="P226">
            <v>9.9899467584834159E-2</v>
          </cell>
          <cell r="Q226">
            <v>8.4171050273684808E-2</v>
          </cell>
          <cell r="R226">
            <v>9.7526123211475885E-2</v>
          </cell>
          <cell r="S226">
            <v>6.0976004269833205E-2</v>
          </cell>
          <cell r="U226">
            <v>32</v>
          </cell>
        </row>
        <row r="227">
          <cell r="A227" t="str">
            <v>Vermont</v>
          </cell>
          <cell r="B227">
            <v>6.9438226662845048E-2</v>
          </cell>
          <cell r="C227">
            <v>0.16567505804961874</v>
          </cell>
          <cell r="D227">
            <v>0.1036089020894549</v>
          </cell>
          <cell r="E227">
            <v>9.4466557466150528E-2</v>
          </cell>
          <cell r="F227">
            <v>0.1068486094525765</v>
          </cell>
          <cell r="G227">
            <v>0.11013272728351234</v>
          </cell>
          <cell r="H227">
            <v>9.6499678451116136E-2</v>
          </cell>
          <cell r="I227">
            <v>9.2503349712994842E-2</v>
          </cell>
          <cell r="J227">
            <v>8.2035097631333279E-2</v>
          </cell>
          <cell r="K227">
            <v>8.0592573773074008E-2</v>
          </cell>
          <cell r="L227">
            <v>7.6263584438485729E-2</v>
          </cell>
          <cell r="M227">
            <v>8.3802287401037082E-2</v>
          </cell>
          <cell r="N227">
            <v>8.7112764855998753E-2</v>
          </cell>
          <cell r="O227">
            <v>0.10479170424798651</v>
          </cell>
          <cell r="P227">
            <v>7.0869476359053218E-2</v>
          </cell>
          <cell r="Q227">
            <v>7.5799042281175275E-2</v>
          </cell>
          <cell r="R227">
            <v>7.713995501651652E-2</v>
          </cell>
          <cell r="S227">
            <v>8.5946418721501369E-2</v>
          </cell>
          <cell r="U227">
            <v>18</v>
          </cell>
        </row>
        <row r="228">
          <cell r="A228" t="str">
            <v>Virginia</v>
          </cell>
          <cell r="B228">
            <v>0.15546358968551802</v>
          </cell>
          <cell r="C228">
            <v>0.16497801349734376</v>
          </cell>
          <cell r="D228">
            <v>7.9963265887480539E-2</v>
          </cell>
          <cell r="E228">
            <v>0.1172401932114248</v>
          </cell>
          <cell r="F228">
            <v>0.11892561375686292</v>
          </cell>
          <cell r="G228">
            <v>0.12405696615934285</v>
          </cell>
          <cell r="H228">
            <v>6.1069626967972135E-2</v>
          </cell>
          <cell r="I228">
            <v>8.2142532545800437E-2</v>
          </cell>
          <cell r="J228">
            <v>0.15106689732545645</v>
          </cell>
          <cell r="K228">
            <v>0.13645464619783745</v>
          </cell>
          <cell r="L228">
            <v>8.100193838628568E-2</v>
          </cell>
          <cell r="M228">
            <v>0.11431643810035738</v>
          </cell>
          <cell r="N228">
            <v>9.0588384497037058E-2</v>
          </cell>
          <cell r="O228">
            <v>7.6355114163203036E-2</v>
          </cell>
          <cell r="P228">
            <v>6.6854982636694996E-2</v>
          </cell>
          <cell r="Q228">
            <v>6.7686427059106977E-2</v>
          </cell>
          <cell r="R228">
            <v>7.9206125367501254E-2</v>
          </cell>
          <cell r="S228">
            <v>7.3964863172583842E-2</v>
          </cell>
          <cell r="U228">
            <v>23</v>
          </cell>
        </row>
        <row r="229">
          <cell r="A229" t="str">
            <v>Washington</v>
          </cell>
          <cell r="B229">
            <v>8.812859844915602E-2</v>
          </cell>
          <cell r="C229">
            <v>9.2439745693207967E-2</v>
          </cell>
          <cell r="D229">
            <v>9.2080826061308574E-2</v>
          </cell>
          <cell r="E229">
            <v>7.1659658768335119E-2</v>
          </cell>
          <cell r="F229">
            <v>6.6586398867131733E-2</v>
          </cell>
          <cell r="G229">
            <v>6.682222438907981E-2</v>
          </cell>
          <cell r="H229">
            <v>7.2227950491224074E-2</v>
          </cell>
          <cell r="I229">
            <v>7.4628264572243058E-2</v>
          </cell>
          <cell r="J229">
            <v>7.1323483240656738E-2</v>
          </cell>
          <cell r="K229">
            <v>6.1545720308755339E-2</v>
          </cell>
          <cell r="L229">
            <v>8.3673896180191887E-2</v>
          </cell>
          <cell r="M229">
            <v>8.1381248671843931E-2</v>
          </cell>
          <cell r="N229">
            <v>3.325179764338175E-2</v>
          </cell>
          <cell r="O229">
            <v>3.4891092275916059E-2</v>
          </cell>
          <cell r="P229">
            <v>3.6040197144423074E-2</v>
          </cell>
          <cell r="Q229">
            <v>5.2026050998424146E-2</v>
          </cell>
          <cell r="R229">
            <v>6.9367373215370523E-2</v>
          </cell>
          <cell r="S229">
            <v>6.7499063961052097E-2</v>
          </cell>
          <cell r="U229">
            <v>27</v>
          </cell>
        </row>
        <row r="230">
          <cell r="A230" t="str">
            <v>West Virginia</v>
          </cell>
          <cell r="B230">
            <v>0.15970534926784435</v>
          </cell>
          <cell r="C230">
            <v>0.20362139768840426</v>
          </cell>
          <cell r="D230">
            <v>0.23741483093748672</v>
          </cell>
          <cell r="E230">
            <v>0.1391945653374432</v>
          </cell>
          <cell r="F230">
            <v>0.10093659373897312</v>
          </cell>
          <cell r="G230">
            <v>0.11338880723152936</v>
          </cell>
          <cell r="H230">
            <v>0.15094159500084986</v>
          </cell>
          <cell r="I230">
            <v>0.16077871558829407</v>
          </cell>
          <cell r="J230">
            <v>0.18483142495438581</v>
          </cell>
          <cell r="K230">
            <v>0.19801178942492334</v>
          </cell>
          <cell r="L230">
            <v>0.22130231687473509</v>
          </cell>
          <cell r="M230">
            <v>0.2057547897111579</v>
          </cell>
          <cell r="N230">
            <v>0.16222106539417938</v>
          </cell>
          <cell r="O230">
            <v>0.11958984479347316</v>
          </cell>
          <cell r="P230">
            <v>0.12114164949578556</v>
          </cell>
          <cell r="Q230">
            <v>9.411550509432462E-2</v>
          </cell>
          <cell r="R230">
            <v>0.18130012679332427</v>
          </cell>
          <cell r="S230">
            <v>0.20354407715889677</v>
          </cell>
          <cell r="U230">
            <v>2</v>
          </cell>
        </row>
        <row r="231">
          <cell r="A231" t="str">
            <v>Wisconsin</v>
          </cell>
          <cell r="B231">
            <v>0.13010124927596689</v>
          </cell>
          <cell r="C231">
            <v>0.14467653704559694</v>
          </cell>
          <cell r="D231">
            <v>7.1196986685205868E-2</v>
          </cell>
          <cell r="E231">
            <v>6.7615982002604824E-2</v>
          </cell>
          <cell r="F231">
            <v>5.6137472946115319E-2</v>
          </cell>
          <cell r="G231">
            <v>4.8653809875080764E-2</v>
          </cell>
          <cell r="H231">
            <v>6.9212211206511415E-2</v>
          </cell>
          <cell r="I231">
            <v>7.8675887997370089E-2</v>
          </cell>
          <cell r="J231">
            <v>6.7970321995241986E-2</v>
          </cell>
          <cell r="K231">
            <v>5.3641327550274745E-2</v>
          </cell>
          <cell r="L231">
            <v>5.6294902063275323E-2</v>
          </cell>
          <cell r="M231">
            <v>4.6664849148856165E-2</v>
          </cell>
          <cell r="N231">
            <v>4.0933958282038815E-2</v>
          </cell>
          <cell r="O231">
            <v>4.8846746055017765E-2</v>
          </cell>
          <cell r="P231">
            <v>5.2282158174493047E-2</v>
          </cell>
          <cell r="Q231">
            <v>4.0365586582774532E-2</v>
          </cell>
          <cell r="R231">
            <v>3.8114487941278925E-2</v>
          </cell>
          <cell r="S231">
            <v>4.2114228807226602E-2</v>
          </cell>
          <cell r="U231">
            <v>40</v>
          </cell>
        </row>
        <row r="232">
          <cell r="A232" t="str">
            <v>Wyoming</v>
          </cell>
          <cell r="B232">
            <v>0.13511773367264107</v>
          </cell>
          <cell r="C232">
            <v>0.10110879298068527</v>
          </cell>
          <cell r="D232">
            <v>-4.864074862030577E-2</v>
          </cell>
          <cell r="E232">
            <v>7.1521191665871953E-2</v>
          </cell>
          <cell r="F232">
            <v>4.6596991203715091E-2</v>
          </cell>
          <cell r="G232">
            <v>0.13181830112545964</v>
          </cell>
          <cell r="H232">
            <v>6.9944783876925071E-2</v>
          </cell>
          <cell r="I232">
            <v>-0.10915612043714074</v>
          </cell>
          <cell r="J232">
            <v>2.8616950673717979E-2</v>
          </cell>
          <cell r="K232">
            <v>3.1887624478015034E-2</v>
          </cell>
          <cell r="L232">
            <v>5.2977235246871111E-2</v>
          </cell>
          <cell r="M232">
            <v>3.8321611477826513E-2</v>
          </cell>
          <cell r="N232">
            <v>5.4349284914889079E-2</v>
          </cell>
          <cell r="O232">
            <v>1.5985465576584909E-2</v>
          </cell>
          <cell r="P232">
            <v>2.5505853827852327E-2</v>
          </cell>
          <cell r="Q232">
            <v>9.6550017433652269E-2</v>
          </cell>
          <cell r="R232">
            <v>0.22520694796383969</v>
          </cell>
          <cell r="S232">
            <v>0.25165487538201242</v>
          </cell>
          <cell r="U232">
            <v>1</v>
          </cell>
        </row>
        <row r="233">
          <cell r="A233" t="str">
            <v>US Total</v>
          </cell>
          <cell r="B233">
            <v>9.1899511434848036E-2</v>
          </cell>
          <cell r="C233">
            <v>9.4885162463657718E-2</v>
          </cell>
          <cell r="D233">
            <v>9.0342334731070131E-2</v>
          </cell>
          <cell r="E233">
            <v>9.197928342858884E-2</v>
          </cell>
          <cell r="F233">
            <v>9.3089923407289429E-2</v>
          </cell>
          <cell r="G233">
            <v>9.2234277283669355E-2</v>
          </cell>
          <cell r="H233">
            <v>8.435570371225426E-2</v>
          </cell>
          <cell r="I233">
            <v>8.0861266469456933E-2</v>
          </cell>
          <cell r="J233">
            <v>8.3566575374807855E-2</v>
          </cell>
          <cell r="K233">
            <v>8.4752141028295716E-2</v>
          </cell>
          <cell r="L233">
            <v>8.3064023802867773E-2</v>
          </cell>
          <cell r="M233">
            <v>8.3162207343883174E-2</v>
          </cell>
          <cell r="N233">
            <v>7.4073907520649712E-2</v>
          </cell>
          <cell r="O233">
            <v>6.9369978004504687E-2</v>
          </cell>
          <cell r="P233">
            <v>6.9141208725120334E-2</v>
          </cell>
          <cell r="Q233">
            <v>7.1878793902379251E-2</v>
          </cell>
          <cell r="R233">
            <v>7.2384907596415235E-2</v>
          </cell>
          <cell r="S233">
            <v>7.1348388544033095E-2</v>
          </cell>
          <cell r="U233" t="str">
            <v>n/a</v>
          </cell>
        </row>
      </sheetData>
      <sheetData sheetId="25" refreshError="1">
        <row r="182">
          <cell r="A182" t="str">
            <v>Alabama</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U182">
            <v>22</v>
          </cell>
        </row>
        <row r="183">
          <cell r="A183" t="str">
            <v>Alaska</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U183">
            <v>22</v>
          </cell>
        </row>
        <row r="184">
          <cell r="A184" t="str">
            <v>Arizona</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U184">
            <v>22</v>
          </cell>
        </row>
        <row r="185">
          <cell r="A185" t="str">
            <v>Arkansas</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U185">
            <v>22</v>
          </cell>
        </row>
        <row r="186">
          <cell r="A186" t="str">
            <v>California</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U186">
            <v>22</v>
          </cell>
        </row>
        <row r="187">
          <cell r="A187" t="str">
            <v>Colorado</v>
          </cell>
          <cell r="B187">
            <v>0</v>
          </cell>
          <cell r="C187">
            <v>0</v>
          </cell>
          <cell r="D187">
            <v>0</v>
          </cell>
          <cell r="E187">
            <v>0</v>
          </cell>
          <cell r="F187">
            <v>0</v>
          </cell>
          <cell r="G187">
            <v>6.408927008499167E-2</v>
          </cell>
          <cell r="H187">
            <v>0.17200779717569706</v>
          </cell>
          <cell r="I187">
            <v>2.5287870189224664E-2</v>
          </cell>
          <cell r="J187">
            <v>2.1826219310076989E-2</v>
          </cell>
          <cell r="K187">
            <v>1.9305270287103268E-2</v>
          </cell>
          <cell r="L187">
            <v>1.9797120457418157E-2</v>
          </cell>
          <cell r="M187">
            <v>1.4993035656413061E-2</v>
          </cell>
          <cell r="N187">
            <v>1.0400725509450613E-2</v>
          </cell>
          <cell r="O187">
            <v>1.0663275813086518E-2</v>
          </cell>
          <cell r="P187">
            <v>1.010660429388186E-2</v>
          </cell>
          <cell r="Q187">
            <v>1.2583640944311077E-2</v>
          </cell>
          <cell r="R187">
            <v>9.3587376032537549E-3</v>
          </cell>
          <cell r="S187">
            <v>8.9160967377398641E-3</v>
          </cell>
          <cell r="U187">
            <v>20</v>
          </cell>
        </row>
        <row r="188">
          <cell r="A188" t="str">
            <v>Connecticut</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U188">
            <v>22</v>
          </cell>
        </row>
        <row r="189">
          <cell r="A189" t="str">
            <v>Delaware</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U189">
            <v>22</v>
          </cell>
        </row>
        <row r="190">
          <cell r="A190" t="str">
            <v>Dist. of Col.</v>
          </cell>
          <cell r="B190">
            <v>0</v>
          </cell>
          <cell r="C190">
            <v>0</v>
          </cell>
          <cell r="D190">
            <v>0</v>
          </cell>
          <cell r="E190">
            <v>0</v>
          </cell>
          <cell r="F190">
            <v>0</v>
          </cell>
          <cell r="G190">
            <v>0</v>
          </cell>
          <cell r="H190">
            <v>0</v>
          </cell>
          <cell r="I190">
            <v>0</v>
          </cell>
          <cell r="J190">
            <v>0</v>
          </cell>
          <cell r="K190">
            <v>0</v>
          </cell>
          <cell r="L190">
            <v>8.2846663754519934E-2</v>
          </cell>
          <cell r="M190">
            <v>9.6312725963488527E-2</v>
          </cell>
          <cell r="N190">
            <v>2.2155250238912991E-2</v>
          </cell>
          <cell r="O190">
            <v>8.5960441990708389E-2</v>
          </cell>
          <cell r="P190">
            <v>5.918358038143165E-2</v>
          </cell>
          <cell r="Q190">
            <v>8.6036898024990316E-2</v>
          </cell>
          <cell r="R190">
            <v>5.9117076996327532E-2</v>
          </cell>
          <cell r="S190">
            <v>7.5624665694075485E-2</v>
          </cell>
          <cell r="U190">
            <v>15</v>
          </cell>
        </row>
        <row r="191">
          <cell r="A191" t="str">
            <v>Florida</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U191">
            <v>22</v>
          </cell>
        </row>
        <row r="192">
          <cell r="A192" t="str">
            <v>Georgia</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U192">
            <v>22</v>
          </cell>
        </row>
        <row r="193">
          <cell r="A193" t="str">
            <v>Hawaii</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U193">
            <v>22</v>
          </cell>
        </row>
        <row r="194">
          <cell r="A194" t="str">
            <v>Idaho</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22</v>
          </cell>
        </row>
        <row r="195">
          <cell r="A195" t="str">
            <v>Illinois</v>
          </cell>
          <cell r="B195">
            <v>0</v>
          </cell>
          <cell r="C195">
            <v>0</v>
          </cell>
          <cell r="D195">
            <v>0</v>
          </cell>
          <cell r="E195">
            <v>0</v>
          </cell>
          <cell r="F195">
            <v>0</v>
          </cell>
          <cell r="G195">
            <v>0</v>
          </cell>
          <cell r="H195">
            <v>0</v>
          </cell>
          <cell r="I195">
            <v>1.2992303574541128E-2</v>
          </cell>
          <cell r="J195">
            <v>1.4710299904890688E-2</v>
          </cell>
          <cell r="K195">
            <v>1.3674200146626715E-2</v>
          </cell>
          <cell r="L195">
            <v>1.3020539820496719E-2</v>
          </cell>
          <cell r="M195">
            <v>1.3590963596101324E-2</v>
          </cell>
          <cell r="N195">
            <v>1.339627935102995E-2</v>
          </cell>
          <cell r="O195">
            <v>1.2931380490841792E-2</v>
          </cell>
          <cell r="P195">
            <v>1.2506788394677074E-2</v>
          </cell>
          <cell r="Q195">
            <v>7.7570579714183472E-3</v>
          </cell>
          <cell r="R195">
            <v>1.6490021037209947E-2</v>
          </cell>
          <cell r="S195">
            <v>3.3406342267905814E-2</v>
          </cell>
          <cell r="U195">
            <v>18</v>
          </cell>
        </row>
        <row r="196">
          <cell r="A196" t="str">
            <v>Indiana</v>
          </cell>
          <cell r="B196">
            <v>0</v>
          </cell>
          <cell r="C196">
            <v>0</v>
          </cell>
          <cell r="D196">
            <v>0</v>
          </cell>
          <cell r="E196">
            <v>3.7194563582486101E-2</v>
          </cell>
          <cell r="F196">
            <v>3.6378567144427894E-2</v>
          </cell>
          <cell r="G196">
            <v>4.3329532162398668E-2</v>
          </cell>
          <cell r="H196">
            <v>4.4614009650217633E-2</v>
          </cell>
          <cell r="I196">
            <v>0.10935785350685551</v>
          </cell>
          <cell r="J196">
            <v>0.11493776879788434</v>
          </cell>
          <cell r="K196">
            <v>0.11674583877211898</v>
          </cell>
          <cell r="L196">
            <v>0.12475989401126468</v>
          </cell>
          <cell r="M196">
            <v>0.12530201942546509</v>
          </cell>
          <cell r="N196">
            <v>8.9884896431804626E-2</v>
          </cell>
          <cell r="O196">
            <v>8.7737383029526883E-2</v>
          </cell>
          <cell r="P196">
            <v>0.10678802878875847</v>
          </cell>
          <cell r="Q196">
            <v>0.12933993057043863</v>
          </cell>
          <cell r="R196">
            <v>0.12130665985359461</v>
          </cell>
          <cell r="S196">
            <v>0.12160953094497501</v>
          </cell>
          <cell r="U196">
            <v>9</v>
          </cell>
        </row>
        <row r="197">
          <cell r="A197" t="str">
            <v>Iowa</v>
          </cell>
          <cell r="B197">
            <v>0</v>
          </cell>
          <cell r="C197">
            <v>0</v>
          </cell>
          <cell r="D197">
            <v>0</v>
          </cell>
          <cell r="E197">
            <v>0</v>
          </cell>
          <cell r="F197">
            <v>0</v>
          </cell>
          <cell r="G197">
            <v>0</v>
          </cell>
          <cell r="H197">
            <v>0</v>
          </cell>
          <cell r="I197">
            <v>0</v>
          </cell>
          <cell r="J197">
            <v>0</v>
          </cell>
          <cell r="K197">
            <v>0</v>
          </cell>
          <cell r="L197">
            <v>0</v>
          </cell>
          <cell r="M197">
            <v>5.5245142760646133E-2</v>
          </cell>
          <cell r="N197">
            <v>5.5133043471970442E-2</v>
          </cell>
          <cell r="O197">
            <v>5.2913108135170625E-2</v>
          </cell>
          <cell r="P197">
            <v>5.3638382508791514E-2</v>
          </cell>
          <cell r="Q197">
            <v>5.8357631437314109E-2</v>
          </cell>
          <cell r="R197">
            <v>4.5483223328806797E-2</v>
          </cell>
          <cell r="S197">
            <v>0.10993247012239184</v>
          </cell>
          <cell r="U197">
            <v>10</v>
          </cell>
        </row>
        <row r="198">
          <cell r="A198" t="str">
            <v>Kansas</v>
          </cell>
          <cell r="B198">
            <v>0</v>
          </cell>
          <cell r="C198">
            <v>0</v>
          </cell>
          <cell r="D198">
            <v>0</v>
          </cell>
          <cell r="E198">
            <v>0</v>
          </cell>
          <cell r="F198">
            <v>7.7104848632905884E-2</v>
          </cell>
          <cell r="G198">
            <v>8.4795265839646264E-2</v>
          </cell>
          <cell r="H198">
            <v>0.15656711698057343</v>
          </cell>
          <cell r="I198">
            <v>0.15032797953578514</v>
          </cell>
          <cell r="J198">
            <v>0.15221849420245195</v>
          </cell>
          <cell r="K198">
            <v>0.16139623567098144</v>
          </cell>
          <cell r="L198">
            <v>0.14870587554693743</v>
          </cell>
          <cell r="M198">
            <v>0.17884436983699253</v>
          </cell>
          <cell r="N198">
            <v>0.18755091386819306</v>
          </cell>
          <cell r="O198">
            <v>0.19364777150008997</v>
          </cell>
          <cell r="P198">
            <v>0.22871890338488568</v>
          </cell>
          <cell r="Q198">
            <v>0.30932428007453855</v>
          </cell>
          <cell r="R198">
            <v>0.28038356063618114</v>
          </cell>
          <cell r="S198">
            <v>0.28794558950524513</v>
          </cell>
          <cell r="U198">
            <v>3</v>
          </cell>
        </row>
        <row r="199">
          <cell r="A199" t="str">
            <v>Kentucky</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U199">
            <v>22</v>
          </cell>
        </row>
        <row r="200">
          <cell r="A200" t="str">
            <v>Louisiana</v>
          </cell>
          <cell r="B200">
            <v>0</v>
          </cell>
          <cell r="C200">
            <v>0</v>
          </cell>
          <cell r="D200">
            <v>0</v>
          </cell>
          <cell r="E200">
            <v>0</v>
          </cell>
          <cell r="F200">
            <v>0</v>
          </cell>
          <cell r="G200">
            <v>0</v>
          </cell>
          <cell r="H200">
            <v>0</v>
          </cell>
          <cell r="I200">
            <v>0</v>
          </cell>
          <cell r="J200">
            <v>0</v>
          </cell>
          <cell r="K200">
            <v>0</v>
          </cell>
          <cell r="L200">
            <v>0</v>
          </cell>
          <cell r="M200">
            <v>0</v>
          </cell>
          <cell r="N200">
            <v>0</v>
          </cell>
          <cell r="O200">
            <v>8.5833400760852815E-2</v>
          </cell>
          <cell r="P200">
            <v>8.2917370464875674E-5</v>
          </cell>
          <cell r="Q200">
            <v>7.6139005668691861E-2</v>
          </cell>
          <cell r="R200">
            <v>7.8953451981608719E-2</v>
          </cell>
          <cell r="S200">
            <v>8.1544619990880862E-2</v>
          </cell>
          <cell r="U200">
            <v>14</v>
          </cell>
        </row>
        <row r="201">
          <cell r="A201" t="str">
            <v>Maine</v>
          </cell>
          <cell r="B201">
            <v>0</v>
          </cell>
          <cell r="C201">
            <v>0</v>
          </cell>
          <cell r="D201">
            <v>0</v>
          </cell>
          <cell r="E201">
            <v>0</v>
          </cell>
          <cell r="F201">
            <v>0</v>
          </cell>
          <cell r="G201">
            <v>0</v>
          </cell>
          <cell r="H201">
            <v>0</v>
          </cell>
          <cell r="I201">
            <v>0</v>
          </cell>
          <cell r="J201">
            <v>0</v>
          </cell>
          <cell r="K201">
            <v>0</v>
          </cell>
          <cell r="L201">
            <v>0</v>
          </cell>
          <cell r="M201">
            <v>0</v>
          </cell>
          <cell r="N201">
            <v>0</v>
          </cell>
          <cell r="O201">
            <v>3.235282437601527E-2</v>
          </cell>
          <cell r="P201">
            <v>3.5893795122690218E-2</v>
          </cell>
          <cell r="Q201">
            <v>4.0092118785368322E-2</v>
          </cell>
          <cell r="R201">
            <v>1.4764059385582524E-2</v>
          </cell>
          <cell r="S201">
            <v>1.7626137283240882E-2</v>
          </cell>
          <cell r="U201">
            <v>19</v>
          </cell>
        </row>
        <row r="202">
          <cell r="A202" t="str">
            <v>Maryland</v>
          </cell>
          <cell r="B202">
            <v>0</v>
          </cell>
          <cell r="C202">
            <v>0</v>
          </cell>
          <cell r="D202">
            <v>0</v>
          </cell>
          <cell r="E202">
            <v>0</v>
          </cell>
          <cell r="F202">
            <v>0</v>
          </cell>
          <cell r="G202">
            <v>0</v>
          </cell>
          <cell r="H202">
            <v>0.2384164756474498</v>
          </cell>
          <cell r="I202">
            <v>0.19484907045820576</v>
          </cell>
          <cell r="J202">
            <v>0.24733281667561108</v>
          </cell>
          <cell r="K202">
            <v>0.26684803010619529</v>
          </cell>
          <cell r="L202">
            <v>0.26470355876842078</v>
          </cell>
          <cell r="M202">
            <v>0.18774258549311904</v>
          </cell>
          <cell r="N202">
            <v>0.23484686414104991</v>
          </cell>
          <cell r="O202">
            <v>0.20807650406020239</v>
          </cell>
          <cell r="P202">
            <v>0.24946499789126922</v>
          </cell>
          <cell r="Q202">
            <v>0.21821366179285343</v>
          </cell>
          <cell r="R202">
            <v>0.24540275569145337</v>
          </cell>
          <cell r="S202">
            <v>0.26193734467168378</v>
          </cell>
          <cell r="U202">
            <v>4</v>
          </cell>
        </row>
        <row r="203">
          <cell r="A203" t="str">
            <v>Massachusetts</v>
          </cell>
          <cell r="B203">
            <v>0</v>
          </cell>
          <cell r="C203">
            <v>0</v>
          </cell>
          <cell r="D203">
            <v>0</v>
          </cell>
          <cell r="E203">
            <v>4.3433253379718456E-2</v>
          </cell>
          <cell r="F203">
            <v>4.3793952981193186E-2</v>
          </cell>
          <cell r="G203">
            <v>6.737230482590284E-2</v>
          </cell>
          <cell r="H203">
            <v>7.2566264297430544E-2</v>
          </cell>
          <cell r="I203">
            <v>7.5374059370363899E-2</v>
          </cell>
          <cell r="J203">
            <v>8.4576113763490599E-2</v>
          </cell>
          <cell r="K203">
            <v>8.2407132208577177E-2</v>
          </cell>
          <cell r="L203">
            <v>7.7958140461933084E-2</v>
          </cell>
          <cell r="M203">
            <v>7.7991911832810887E-2</v>
          </cell>
          <cell r="N203">
            <v>7.2196046592630445E-2</v>
          </cell>
          <cell r="O203">
            <v>8.6344892240596077E-2</v>
          </cell>
          <cell r="P203">
            <v>8.8156401622004388E-2</v>
          </cell>
          <cell r="Q203">
            <v>9.1989428449910191E-2</v>
          </cell>
          <cell r="R203">
            <v>9.6026972569652772E-2</v>
          </cell>
          <cell r="S203">
            <v>0.10393574476828442</v>
          </cell>
          <cell r="U203">
            <v>11</v>
          </cell>
        </row>
        <row r="204">
          <cell r="A204" t="str">
            <v>Michigan</v>
          </cell>
          <cell r="B204">
            <v>0</v>
          </cell>
          <cell r="C204">
            <v>0</v>
          </cell>
          <cell r="D204">
            <v>9.3401066067204403E-3</v>
          </cell>
          <cell r="E204">
            <v>1.9951670403725377E-2</v>
          </cell>
          <cell r="F204">
            <v>2.1051716071413516E-2</v>
          </cell>
          <cell r="G204">
            <v>4.3274798257044132E-2</v>
          </cell>
          <cell r="H204">
            <v>0</v>
          </cell>
          <cell r="I204">
            <v>0</v>
          </cell>
          <cell r="J204">
            <v>0</v>
          </cell>
          <cell r="K204">
            <v>0</v>
          </cell>
          <cell r="L204">
            <v>0</v>
          </cell>
          <cell r="M204">
            <v>0</v>
          </cell>
          <cell r="N204">
            <v>4.4574580282447721E-2</v>
          </cell>
          <cell r="O204">
            <v>0.11438471654436158</v>
          </cell>
          <cell r="P204">
            <v>0.14988808670390955</v>
          </cell>
          <cell r="Q204">
            <v>0.14996359857546568</v>
          </cell>
          <cell r="R204">
            <v>3.5211072015669267E-2</v>
          </cell>
          <cell r="S204">
            <v>3.4554825831817182E-2</v>
          </cell>
          <cell r="U204">
            <v>17</v>
          </cell>
        </row>
        <row r="205">
          <cell r="A205" t="str">
            <v>Minnesota</v>
          </cell>
          <cell r="B205">
            <v>0</v>
          </cell>
          <cell r="C205">
            <v>0</v>
          </cell>
          <cell r="D205">
            <v>0</v>
          </cell>
          <cell r="E205">
            <v>5.2691612665877775E-2</v>
          </cell>
          <cell r="F205">
            <v>0.10762025982797353</v>
          </cell>
          <cell r="G205">
            <v>5.2585571767406643E-2</v>
          </cell>
          <cell r="H205">
            <v>5.7526322751207414E-2</v>
          </cell>
          <cell r="I205">
            <v>7.3886072288731411E-2</v>
          </cell>
          <cell r="J205">
            <v>0.12858350568180835</v>
          </cell>
          <cell r="K205">
            <v>0.14888111833577558</v>
          </cell>
          <cell r="L205">
            <v>0.18640825644615946</v>
          </cell>
          <cell r="M205">
            <v>0.25524777956121664</v>
          </cell>
          <cell r="N205">
            <v>0.2455597756074174</v>
          </cell>
          <cell r="O205">
            <v>0.23037837485491711</v>
          </cell>
          <cell r="P205">
            <v>0.26707716256350073</v>
          </cell>
          <cell r="Q205">
            <v>0.27335644452344543</v>
          </cell>
          <cell r="R205">
            <v>0.3001808633724628</v>
          </cell>
          <cell r="S205">
            <v>0.28796532758858784</v>
          </cell>
          <cell r="U205">
            <v>2</v>
          </cell>
        </row>
        <row r="206">
          <cell r="A206" t="str">
            <v>Mississippi</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U206">
            <v>22</v>
          </cell>
        </row>
        <row r="207">
          <cell r="A207" t="str">
            <v>Missouri</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U207">
            <v>22</v>
          </cell>
        </row>
        <row r="208">
          <cell r="A208" t="str">
            <v>Montana</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U208">
            <v>22</v>
          </cell>
        </row>
        <row r="209">
          <cell r="A209" t="str">
            <v>Nebraska</v>
          </cell>
          <cell r="B209">
            <v>0</v>
          </cell>
          <cell r="C209">
            <v>0</v>
          </cell>
          <cell r="D209">
            <v>0</v>
          </cell>
          <cell r="E209">
            <v>0</v>
          </cell>
          <cell r="F209">
            <v>0</v>
          </cell>
          <cell r="G209">
            <v>0</v>
          </cell>
          <cell r="H209">
            <v>0</v>
          </cell>
          <cell r="I209">
            <v>0</v>
          </cell>
          <cell r="J209">
            <v>0</v>
          </cell>
          <cell r="K209">
            <v>0</v>
          </cell>
          <cell r="L209">
            <v>0.17965198419690029</v>
          </cell>
          <cell r="M209">
            <v>0.25909468803570346</v>
          </cell>
          <cell r="N209">
            <v>0.27774129324601793</v>
          </cell>
          <cell r="O209">
            <v>0.29745509994812136</v>
          </cell>
          <cell r="P209">
            <v>0.26786964363327426</v>
          </cell>
          <cell r="Q209">
            <v>0.3208021167308972</v>
          </cell>
          <cell r="R209">
            <v>0.3304468401800596</v>
          </cell>
          <cell r="S209">
            <v>0.32128333625870609</v>
          </cell>
          <cell r="U209">
            <v>1</v>
          </cell>
        </row>
        <row r="210">
          <cell r="A210" t="str">
            <v>Nevada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U210">
            <v>22</v>
          </cell>
        </row>
        <row r="211">
          <cell r="A211" t="str">
            <v>New Hampshire</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U211">
            <v>22</v>
          </cell>
        </row>
        <row r="212">
          <cell r="A212" t="str">
            <v>New Jersey</v>
          </cell>
          <cell r="B212">
            <v>0</v>
          </cell>
          <cell r="C212">
            <v>0</v>
          </cell>
          <cell r="D212">
            <v>0</v>
          </cell>
          <cell r="E212">
            <v>0</v>
          </cell>
          <cell r="F212">
            <v>8.1205227173668723E-2</v>
          </cell>
          <cell r="G212">
            <v>7.8365095671637006E-2</v>
          </cell>
          <cell r="H212">
            <v>0.11110696117103139</v>
          </cell>
          <cell r="I212">
            <v>9.1384866898329212E-2</v>
          </cell>
          <cell r="J212">
            <v>1.8225400619261121E-2</v>
          </cell>
          <cell r="K212">
            <v>2.8035529889028535E-2</v>
          </cell>
          <cell r="L212">
            <v>2.0083893172355982E-2</v>
          </cell>
          <cell r="M212">
            <v>0.11199774196181453</v>
          </cell>
          <cell r="N212">
            <v>0.17065781925905513</v>
          </cell>
          <cell r="O212">
            <v>0.26904296559527136</v>
          </cell>
          <cell r="P212">
            <v>0.18147585160659632</v>
          </cell>
          <cell r="Q212">
            <v>0.15513746639639692</v>
          </cell>
          <cell r="R212">
            <v>0.13275348023387429</v>
          </cell>
          <cell r="S212">
            <v>0.14451556651343167</v>
          </cell>
          <cell r="U212">
            <v>8</v>
          </cell>
        </row>
        <row r="213">
          <cell r="A213" t="str">
            <v>New Mexico</v>
          </cell>
          <cell r="B213">
            <v>0</v>
          </cell>
          <cell r="C213">
            <v>0</v>
          </cell>
          <cell r="D213">
            <v>0</v>
          </cell>
          <cell r="E213">
            <v>2.135000696128838E-2</v>
          </cell>
          <cell r="F213">
            <v>-1.9543572672139815E-2</v>
          </cell>
          <cell r="G213">
            <v>0</v>
          </cell>
          <cell r="H213">
            <v>0</v>
          </cell>
          <cell r="I213">
            <v>0</v>
          </cell>
          <cell r="J213">
            <v>0</v>
          </cell>
          <cell r="K213">
            <v>0</v>
          </cell>
          <cell r="L213">
            <v>1.9156693424918488E-2</v>
          </cell>
          <cell r="M213">
            <v>0.15064805219989177</v>
          </cell>
          <cell r="N213">
            <v>0.2196185226261983</v>
          </cell>
          <cell r="O213">
            <v>0.16692329286913551</v>
          </cell>
          <cell r="P213">
            <v>0.22967242573656257</v>
          </cell>
          <cell r="Q213">
            <v>0.22911794977491831</v>
          </cell>
          <cell r="R213">
            <v>0.22222473406540799</v>
          </cell>
          <cell r="S213">
            <v>0.22170116293154135</v>
          </cell>
          <cell r="U213">
            <v>6</v>
          </cell>
        </row>
        <row r="214">
          <cell r="A214" t="str">
            <v>New York</v>
          </cell>
          <cell r="B214">
            <v>0</v>
          </cell>
          <cell r="C214">
            <v>0</v>
          </cell>
          <cell r="D214">
            <v>0</v>
          </cell>
          <cell r="E214">
            <v>0.12020308535497674</v>
          </cell>
          <cell r="F214">
            <v>8.6352789126217661E-2</v>
          </cell>
          <cell r="G214">
            <v>9.9935280649268446E-2</v>
          </cell>
          <cell r="H214">
            <v>0.12156180206762901</v>
          </cell>
          <cell r="I214">
            <v>0.15101929006482598</v>
          </cell>
          <cell r="J214">
            <v>0.16521965564991214</v>
          </cell>
          <cell r="K214">
            <v>0.1666452292720183</v>
          </cell>
          <cell r="L214">
            <v>0.18496035657771301</v>
          </cell>
          <cell r="M214">
            <v>0.18185661022796346</v>
          </cell>
          <cell r="N214">
            <v>0.21387275007159517</v>
          </cell>
          <cell r="O214">
            <v>0.24410103008467446</v>
          </cell>
          <cell r="P214">
            <v>0.24300003665655964</v>
          </cell>
          <cell r="Q214">
            <v>0.26181921548018033</v>
          </cell>
          <cell r="R214">
            <v>0.25424798868030107</v>
          </cell>
          <cell r="S214">
            <v>0.25952323357670254</v>
          </cell>
          <cell r="U214">
            <v>5</v>
          </cell>
        </row>
        <row r="215">
          <cell r="A215" t="str">
            <v>North Carolina</v>
          </cell>
          <cell r="B215">
            <v>0</v>
          </cell>
          <cell r="C215">
            <v>0</v>
          </cell>
          <cell r="D215">
            <v>0</v>
          </cell>
          <cell r="E215">
            <v>0</v>
          </cell>
          <cell r="F215">
            <v>0</v>
          </cell>
          <cell r="G215">
            <v>0</v>
          </cell>
          <cell r="H215">
            <v>0</v>
          </cell>
          <cell r="I215">
            <v>0</v>
          </cell>
          <cell r="J215">
            <v>0</v>
          </cell>
          <cell r="K215">
            <v>0</v>
          </cell>
          <cell r="L215">
            <v>0</v>
          </cell>
          <cell r="M215">
            <v>0</v>
          </cell>
          <cell r="N215">
            <v>4.0613794578517937E-2</v>
          </cell>
          <cell r="O215">
            <v>7.7726674192148584E-2</v>
          </cell>
          <cell r="P215">
            <v>7.0955555764511735E-2</v>
          </cell>
          <cell r="Q215">
            <v>8.8552545872254362E-2</v>
          </cell>
          <cell r="R215">
            <v>9.1228114755650958E-2</v>
          </cell>
          <cell r="S215">
            <v>8.4600173997916514E-2</v>
          </cell>
          <cell r="U215">
            <v>13</v>
          </cell>
        </row>
        <row r="216">
          <cell r="A216" t="str">
            <v>North Dakota</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U216">
            <v>22</v>
          </cell>
        </row>
        <row r="217">
          <cell r="A217" t="str">
            <v>Ohio</v>
          </cell>
          <cell r="B217">
            <v>0</v>
          </cell>
          <cell r="C217">
            <v>0</v>
          </cell>
          <cell r="D217">
            <v>0</v>
          </cell>
          <cell r="E217">
            <v>0</v>
          </cell>
          <cell r="F217">
            <v>0</v>
          </cell>
          <cell r="G217">
            <v>0</v>
          </cell>
          <cell r="H217">
            <v>0</v>
          </cell>
          <cell r="I217">
            <v>0</v>
          </cell>
          <cell r="J217">
            <v>0</v>
          </cell>
          <cell r="K217">
            <v>0</v>
          </cell>
          <cell r="L217">
            <v>0</v>
          </cell>
          <cell r="M217">
            <v>0</v>
          </cell>
          <cell r="N217">
            <v>0</v>
          </cell>
          <cell r="O217">
            <v>5.3081398526199965E-7</v>
          </cell>
          <cell r="P217">
            <v>0</v>
          </cell>
          <cell r="Q217">
            <v>0</v>
          </cell>
          <cell r="R217">
            <v>0</v>
          </cell>
          <cell r="S217">
            <v>0</v>
          </cell>
          <cell r="U217">
            <v>22</v>
          </cell>
        </row>
        <row r="218">
          <cell r="A218" t="str">
            <v>Oklahoma</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U218">
            <v>22</v>
          </cell>
        </row>
        <row r="219">
          <cell r="A219" t="str">
            <v>Oregon</v>
          </cell>
          <cell r="B219">
            <v>0</v>
          </cell>
          <cell r="C219">
            <v>0</v>
          </cell>
          <cell r="D219">
            <v>0</v>
          </cell>
          <cell r="E219">
            <v>0</v>
          </cell>
          <cell r="F219">
            <v>0</v>
          </cell>
          <cell r="G219">
            <v>0</v>
          </cell>
          <cell r="H219">
            <v>0</v>
          </cell>
          <cell r="I219">
            <v>1.2913424692475214E-2</v>
          </cell>
          <cell r="J219">
            <v>1.310859481059617E-2</v>
          </cell>
          <cell r="K219">
            <v>9.7961054168293621E-3</v>
          </cell>
          <cell r="L219">
            <v>2.068679862559715E-2</v>
          </cell>
          <cell r="M219">
            <v>5.9327514721585735E-3</v>
          </cell>
          <cell r="N219">
            <v>2.949916365510152E-3</v>
          </cell>
          <cell r="O219">
            <v>2.6747189500342266E-3</v>
          </cell>
          <cell r="P219">
            <v>4.6449089628112792E-3</v>
          </cell>
          <cell r="Q219">
            <v>2.661899466744689E-3</v>
          </cell>
          <cell r="R219">
            <v>3.3423576957162951E-3</v>
          </cell>
          <cell r="S219">
            <v>3.2593333282478903E-5</v>
          </cell>
          <cell r="U219">
            <v>21</v>
          </cell>
        </row>
        <row r="220">
          <cell r="A220" t="str">
            <v>Pennsylvania</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U220">
            <v>22</v>
          </cell>
        </row>
        <row r="221">
          <cell r="A221" t="str">
            <v>Rhode Island</v>
          </cell>
          <cell r="B221">
            <v>0</v>
          </cell>
          <cell r="C221">
            <v>0</v>
          </cell>
          <cell r="D221">
            <v>0</v>
          </cell>
          <cell r="E221">
            <v>0</v>
          </cell>
          <cell r="F221">
            <v>0</v>
          </cell>
          <cell r="G221">
            <v>0</v>
          </cell>
          <cell r="H221">
            <v>0</v>
          </cell>
          <cell r="I221">
            <v>0</v>
          </cell>
          <cell r="J221">
            <v>0</v>
          </cell>
          <cell r="K221">
            <v>0</v>
          </cell>
          <cell r="L221">
            <v>2.1695018113459384E-2</v>
          </cell>
          <cell r="M221">
            <v>3.3021848238005691E-2</v>
          </cell>
          <cell r="N221">
            <v>3.5338404342801541E-2</v>
          </cell>
          <cell r="O221">
            <v>6.3938028961900165E-2</v>
          </cell>
          <cell r="P221">
            <v>6.3868434892348044E-2</v>
          </cell>
          <cell r="Q221">
            <v>6.2388983927922526E-2</v>
          </cell>
          <cell r="R221">
            <v>5.0800170363300222E-2</v>
          </cell>
          <cell r="S221">
            <v>5.4272207762899947E-2</v>
          </cell>
          <cell r="U221">
            <v>16</v>
          </cell>
        </row>
        <row r="222">
          <cell r="A222" t="str">
            <v>South Carolina</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U222">
            <v>22</v>
          </cell>
        </row>
        <row r="223">
          <cell r="A223" t="str">
            <v>South Dakota</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U223">
            <v>22</v>
          </cell>
        </row>
        <row r="224">
          <cell r="A224" t="str">
            <v>Tennessee</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U224">
            <v>22</v>
          </cell>
        </row>
        <row r="225">
          <cell r="A225" t="str">
            <v>Texas</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U225">
            <v>22</v>
          </cell>
        </row>
        <row r="226">
          <cell r="A226" t="str">
            <v>Utah</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U226">
            <v>22</v>
          </cell>
        </row>
        <row r="227">
          <cell r="A227" t="str">
            <v>Vermont</v>
          </cell>
          <cell r="B227">
            <v>0</v>
          </cell>
          <cell r="C227">
            <v>0</v>
          </cell>
          <cell r="D227">
            <v>0</v>
          </cell>
          <cell r="E227">
            <v>2.9309322917184934E-2</v>
          </cell>
          <cell r="F227">
            <v>4.974013778084007E-2</v>
          </cell>
          <cell r="G227">
            <v>5.4655263946278614E-2</v>
          </cell>
          <cell r="H227">
            <v>8.934724819465574E-2</v>
          </cell>
          <cell r="I227">
            <v>9.0459721087883291E-2</v>
          </cell>
          <cell r="J227">
            <v>9.8550970013341205E-2</v>
          </cell>
          <cell r="K227">
            <v>0.11236310691984638</v>
          </cell>
          <cell r="L227">
            <v>9.1022726151928135E-2</v>
          </cell>
          <cell r="M227">
            <v>0.18532040013490825</v>
          </cell>
          <cell r="N227">
            <v>0.19035048609719429</v>
          </cell>
          <cell r="O227">
            <v>0.21634244519832774</v>
          </cell>
          <cell r="P227">
            <v>0.23165555522421807</v>
          </cell>
          <cell r="Q227">
            <v>0.20505790035133181</v>
          </cell>
          <cell r="R227">
            <v>0.21121827845660338</v>
          </cell>
          <cell r="S227">
            <v>0.21456857672459767</v>
          </cell>
          <cell r="U227">
            <v>7</v>
          </cell>
        </row>
        <row r="228">
          <cell r="A228" t="str">
            <v>Virginia</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U228">
            <v>22</v>
          </cell>
        </row>
        <row r="229">
          <cell r="A229" t="str">
            <v>Washington</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22</v>
          </cell>
        </row>
        <row r="230">
          <cell r="A230" t="str">
            <v>West Virginia</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U230">
            <v>22</v>
          </cell>
        </row>
        <row r="231">
          <cell r="A231" t="str">
            <v>Wisconsin</v>
          </cell>
          <cell r="B231">
            <v>0</v>
          </cell>
          <cell r="C231">
            <v>0</v>
          </cell>
          <cell r="D231">
            <v>0</v>
          </cell>
          <cell r="E231">
            <v>0.16625336379309016</v>
          </cell>
          <cell r="F231">
            <v>0.16763722759936758</v>
          </cell>
          <cell r="G231">
            <v>8.8495353199998766E-2</v>
          </cell>
          <cell r="H231">
            <v>7.2941784704340457E-2</v>
          </cell>
          <cell r="I231">
            <v>0.10132427935956048</v>
          </cell>
          <cell r="J231">
            <v>0.11370932812903242</v>
          </cell>
          <cell r="K231">
            <v>0.10665112872180665</v>
          </cell>
          <cell r="L231">
            <v>0.12192719936039687</v>
          </cell>
          <cell r="M231">
            <v>0.12377104492466995</v>
          </cell>
          <cell r="N231">
            <v>3.5356950906411638E-2</v>
          </cell>
          <cell r="O231">
            <v>8.1349088732759645E-2</v>
          </cell>
          <cell r="P231">
            <v>8.985969210514605E-2</v>
          </cell>
          <cell r="Q231">
            <v>7.2367813255143132E-2</v>
          </cell>
          <cell r="R231">
            <v>7.2301981553369171E-2</v>
          </cell>
          <cell r="S231">
            <v>9.5090123124775799E-2</v>
          </cell>
          <cell r="U231">
            <v>12</v>
          </cell>
        </row>
        <row r="232">
          <cell r="A232" t="str">
            <v>Wyoming</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U232">
            <v>22</v>
          </cell>
        </row>
        <row r="233">
          <cell r="A233" t="str">
            <v>US Total</v>
          </cell>
          <cell r="B233">
            <v>0</v>
          </cell>
          <cell r="C233">
            <v>0</v>
          </cell>
          <cell r="D233">
            <v>4.1840088732502214E-4</v>
          </cell>
          <cell r="E233">
            <v>2.4356569373230649E-2</v>
          </cell>
          <cell r="F233">
            <v>2.3572937883101698E-2</v>
          </cell>
          <cell r="G233">
            <v>2.698081618551728E-2</v>
          </cell>
          <cell r="H233">
            <v>3.4650448375781948E-2</v>
          </cell>
          <cell r="I233">
            <v>3.924487742136025E-2</v>
          </cell>
          <cell r="J233">
            <v>3.9625172663217106E-2</v>
          </cell>
          <cell r="K233">
            <v>4.3671188189598302E-2</v>
          </cell>
          <cell r="L233">
            <v>4.6658500520863483E-2</v>
          </cell>
          <cell r="M233">
            <v>5.0467014728758412E-2</v>
          </cell>
          <cell r="N233">
            <v>6.2472849601383613E-2</v>
          </cell>
          <cell r="O233">
            <v>7.6814699117210561E-2</v>
          </cell>
          <cell r="P233">
            <v>7.6035153172519118E-2</v>
          </cell>
          <cell r="Q233">
            <v>8.1507897338870372E-2</v>
          </cell>
          <cell r="R233">
            <v>7.5666004112448518E-2</v>
          </cell>
          <cell r="S233">
            <v>8.0452645878797399E-2</v>
          </cell>
          <cell r="U233" t="str">
            <v>n/a</v>
          </cell>
        </row>
      </sheetData>
      <sheetData sheetId="26" refreshError="1"/>
      <sheetData sheetId="27" refreshError="1">
        <row r="182">
          <cell r="A182" t="str">
            <v>Alabama</v>
          </cell>
          <cell r="B182">
            <v>0</v>
          </cell>
          <cell r="C182">
            <v>0</v>
          </cell>
          <cell r="D182">
            <v>0</v>
          </cell>
          <cell r="E182">
            <v>0</v>
          </cell>
          <cell r="F182">
            <v>0</v>
          </cell>
          <cell r="G182">
            <v>0</v>
          </cell>
          <cell r="H182">
            <v>0</v>
          </cell>
          <cell r="I182">
            <v>0</v>
          </cell>
          <cell r="J182">
            <v>0</v>
          </cell>
          <cell r="K182">
            <v>6.6830865834159364E-4</v>
          </cell>
          <cell r="L182">
            <v>3.6182904648786714E-4</v>
          </cell>
          <cell r="M182">
            <v>0</v>
          </cell>
          <cell r="N182">
            <v>0</v>
          </cell>
          <cell r="O182">
            <v>0.15458685481244863</v>
          </cell>
          <cell r="P182">
            <v>0.1138618541928397</v>
          </cell>
          <cell r="Q182">
            <v>0.13594325642462599</v>
          </cell>
          <cell r="R182">
            <v>0.1373192599696112</v>
          </cell>
          <cell r="S182">
            <v>0.14957576984484727</v>
          </cell>
          <cell r="U182">
            <v>1</v>
          </cell>
        </row>
        <row r="183">
          <cell r="A183" t="str">
            <v>Alaska</v>
          </cell>
          <cell r="B183">
            <v>0</v>
          </cell>
          <cell r="C183">
            <v>0</v>
          </cell>
          <cell r="D183">
            <v>0</v>
          </cell>
          <cell r="E183">
            <v>2.4707127791751709E-3</v>
          </cell>
          <cell r="F183">
            <v>3.3535275065896776E-3</v>
          </cell>
          <cell r="G183">
            <v>6.5305131216037713E-3</v>
          </cell>
          <cell r="H183">
            <v>2.1859383421002285E-2</v>
          </cell>
          <cell r="I183">
            <v>1.0229833806400079E-2</v>
          </cell>
          <cell r="J183">
            <v>1.0425929878085357E-2</v>
          </cell>
          <cell r="K183">
            <v>1.1828532531167325E-2</v>
          </cell>
          <cell r="L183">
            <v>1.1297232200924269E-2</v>
          </cell>
          <cell r="M183">
            <v>1.0757370508214466E-2</v>
          </cell>
          <cell r="N183">
            <v>7.559087336763989E-3</v>
          </cell>
          <cell r="O183">
            <v>4.1682443650162904E-3</v>
          </cell>
          <cell r="P183">
            <v>4.6465419253354503E-3</v>
          </cell>
          <cell r="Q183">
            <v>5.6764663976791496E-4</v>
          </cell>
          <cell r="R183">
            <v>2.2226011366738636E-5</v>
          </cell>
          <cell r="S183">
            <v>0</v>
          </cell>
          <cell r="U183">
            <v>36</v>
          </cell>
        </row>
        <row r="184">
          <cell r="A184" t="str">
            <v>Arizona</v>
          </cell>
          <cell r="B184">
            <v>0</v>
          </cell>
          <cell r="C184">
            <v>0</v>
          </cell>
          <cell r="D184">
            <v>0</v>
          </cell>
          <cell r="E184">
            <v>0</v>
          </cell>
          <cell r="F184">
            <v>0</v>
          </cell>
          <cell r="G184">
            <v>0</v>
          </cell>
          <cell r="H184">
            <v>0</v>
          </cell>
          <cell r="I184">
            <v>0</v>
          </cell>
          <cell r="J184">
            <v>0</v>
          </cell>
          <cell r="K184">
            <v>7.9703364625892722E-3</v>
          </cell>
          <cell r="L184">
            <v>1.6183411250276811E-3</v>
          </cell>
          <cell r="M184">
            <v>5.8331014978805018E-3</v>
          </cell>
          <cell r="N184">
            <v>7.5309076151003759E-3</v>
          </cell>
          <cell r="O184">
            <v>9.3272960355081008E-2</v>
          </cell>
          <cell r="P184">
            <v>9.6003148663133295E-2</v>
          </cell>
          <cell r="Q184">
            <v>8.2716692239025544E-2</v>
          </cell>
          <cell r="R184">
            <v>8.0573263283587826E-2</v>
          </cell>
          <cell r="S184">
            <v>8.3295294869579817E-2</v>
          </cell>
          <cell r="U184">
            <v>3</v>
          </cell>
        </row>
        <row r="185">
          <cell r="A185" t="str">
            <v>Arkansas</v>
          </cell>
          <cell r="B185">
            <v>0</v>
          </cell>
          <cell r="C185">
            <v>0</v>
          </cell>
          <cell r="D185">
            <v>0</v>
          </cell>
          <cell r="E185">
            <v>0</v>
          </cell>
          <cell r="F185">
            <v>0</v>
          </cell>
          <cell r="G185">
            <v>0</v>
          </cell>
          <cell r="H185">
            <v>0</v>
          </cell>
          <cell r="I185">
            <v>0</v>
          </cell>
          <cell r="J185">
            <v>1.3804994508998679E-3</v>
          </cell>
          <cell r="K185">
            <v>3.2491265458897836E-3</v>
          </cell>
          <cell r="L185">
            <v>1.2994472548317813E-3</v>
          </cell>
          <cell r="M185">
            <v>-8.9936353866767397E-4</v>
          </cell>
          <cell r="N185">
            <v>0</v>
          </cell>
          <cell r="O185">
            <v>8.2135793718670167E-3</v>
          </cell>
          <cell r="P185">
            <v>-5.5557266437128796E-4</v>
          </cell>
          <cell r="Q185">
            <v>0</v>
          </cell>
          <cell r="R185">
            <v>0</v>
          </cell>
          <cell r="S185">
            <v>3.4791491753147463E-4</v>
          </cell>
          <cell r="U185">
            <v>32</v>
          </cell>
        </row>
        <row r="186">
          <cell r="A186" t="str">
            <v>California</v>
          </cell>
          <cell r="B186">
            <v>0</v>
          </cell>
          <cell r="C186">
            <v>0</v>
          </cell>
          <cell r="D186">
            <v>0</v>
          </cell>
          <cell r="E186">
            <v>1.0513222198961114E-4</v>
          </cell>
          <cell r="F186">
            <v>1.4306936798312852E-4</v>
          </cell>
          <cell r="G186">
            <v>1.933038731615921E-4</v>
          </cell>
          <cell r="H186">
            <v>2.5596210438406892E-4</v>
          </cell>
          <cell r="I186">
            <v>2.2948855695735919E-4</v>
          </cell>
          <cell r="J186">
            <v>3.1610872814747537E-4</v>
          </cell>
          <cell r="K186">
            <v>3.4072486445032939E-4</v>
          </cell>
          <cell r="L186">
            <v>2.3656068194852217E-4</v>
          </cell>
          <cell r="M186">
            <v>2.1314359503496919E-4</v>
          </cell>
          <cell r="N186">
            <v>1.0105134241548532E-4</v>
          </cell>
          <cell r="O186">
            <v>1.1987103643368585E-2</v>
          </cell>
          <cell r="P186">
            <v>-9.5543095639727667E-5</v>
          </cell>
          <cell r="Q186">
            <v>1.1035639392269784E-4</v>
          </cell>
          <cell r="R186">
            <v>1.2734573398378356E-3</v>
          </cell>
          <cell r="S186">
            <v>7.1589067700046614E-5</v>
          </cell>
          <cell r="U186">
            <v>33</v>
          </cell>
        </row>
        <row r="187">
          <cell r="A187" t="str">
            <v>Colorado</v>
          </cell>
          <cell r="B187">
            <v>0</v>
          </cell>
          <cell r="C187">
            <v>0</v>
          </cell>
          <cell r="D187">
            <v>0</v>
          </cell>
          <cell r="E187">
            <v>2.2256921002619941E-2</v>
          </cell>
          <cell r="F187">
            <v>3.312581539263193E-2</v>
          </cell>
          <cell r="G187">
            <v>3.899279373533001E-2</v>
          </cell>
          <cell r="H187">
            <v>2.4943864751336812E-2</v>
          </cell>
          <cell r="I187">
            <v>1.6954063766441985E-2</v>
          </cell>
          <cell r="J187">
            <v>1.3330735752107692E-2</v>
          </cell>
          <cell r="K187">
            <v>1.3453408813129706E-2</v>
          </cell>
          <cell r="L187">
            <v>1.9878516689457202E-2</v>
          </cell>
          <cell r="M187">
            <v>2.4900550627407092E-2</v>
          </cell>
          <cell r="N187">
            <v>2.7440876489163143E-2</v>
          </cell>
          <cell r="O187">
            <v>1.5106046590707752E-2</v>
          </cell>
          <cell r="P187">
            <v>1.1533649998785124E-2</v>
          </cell>
          <cell r="Q187">
            <v>1.6963944960315454E-2</v>
          </cell>
          <cell r="R187">
            <v>1.4973061432153207E-2</v>
          </cell>
          <cell r="S187">
            <v>1.4275747504038391E-2</v>
          </cell>
          <cell r="U187">
            <v>19</v>
          </cell>
        </row>
        <row r="188">
          <cell r="A188" t="str">
            <v>Connecticut</v>
          </cell>
          <cell r="B188">
            <v>0</v>
          </cell>
          <cell r="C188">
            <v>0</v>
          </cell>
          <cell r="D188">
            <v>0</v>
          </cell>
          <cell r="E188">
            <v>2.4553504250451885E-4</v>
          </cell>
          <cell r="F188">
            <v>8.0484968383023371E-5</v>
          </cell>
          <cell r="G188">
            <v>6.1001694797874983E-5</v>
          </cell>
          <cell r="H188">
            <v>4.6616470196470628E-5</v>
          </cell>
          <cell r="I188">
            <v>4.4042356163098569E-5</v>
          </cell>
          <cell r="J188">
            <v>3.8552455805956895E-5</v>
          </cell>
          <cell r="K188">
            <v>2.9463232212827166E-5</v>
          </cell>
          <cell r="L188">
            <v>3.4096049888812902E-5</v>
          </cell>
          <cell r="M188">
            <v>1.9330452463802275E-5</v>
          </cell>
          <cell r="N188">
            <v>1.2976949322386962E-5</v>
          </cell>
          <cell r="O188">
            <v>3.1213475095681262E-2</v>
          </cell>
          <cell r="P188">
            <v>1.0600308219378888E-2</v>
          </cell>
          <cell r="Q188">
            <v>1.7387198144542303E-3</v>
          </cell>
          <cell r="R188">
            <v>0</v>
          </cell>
          <cell r="S188">
            <v>3.8651792323189432E-5</v>
          </cell>
          <cell r="U188">
            <v>35</v>
          </cell>
        </row>
        <row r="189">
          <cell r="A189" t="str">
            <v>Delaware</v>
          </cell>
          <cell r="B189">
            <v>0</v>
          </cell>
          <cell r="C189">
            <v>0</v>
          </cell>
          <cell r="D189">
            <v>0</v>
          </cell>
          <cell r="E189">
            <v>0</v>
          </cell>
          <cell r="F189">
            <v>0</v>
          </cell>
          <cell r="G189">
            <v>0</v>
          </cell>
          <cell r="H189">
            <v>0</v>
          </cell>
          <cell r="I189">
            <v>0</v>
          </cell>
          <cell r="J189">
            <v>0</v>
          </cell>
          <cell r="K189">
            <v>3.3971060101651733E-2</v>
          </cell>
          <cell r="L189">
            <v>3.9899528859131027E-2</v>
          </cell>
          <cell r="M189">
            <v>0.13959241854223736</v>
          </cell>
          <cell r="N189">
            <v>2.7818380653978295E-2</v>
          </cell>
          <cell r="O189">
            <v>6.3061284600388609E-2</v>
          </cell>
          <cell r="P189">
            <v>1.6499156686915321E-2</v>
          </cell>
          <cell r="Q189">
            <v>2.7266198445409073E-2</v>
          </cell>
          <cell r="R189">
            <v>3.0528153184398714E-2</v>
          </cell>
          <cell r="S189">
            <v>2.8642153582910241E-2</v>
          </cell>
          <cell r="U189">
            <v>16</v>
          </cell>
        </row>
        <row r="190">
          <cell r="A190" t="str">
            <v>Dist. of Col.</v>
          </cell>
          <cell r="B190">
            <v>0</v>
          </cell>
          <cell r="C190">
            <v>0</v>
          </cell>
          <cell r="D190">
            <v>0</v>
          </cell>
          <cell r="E190">
            <v>0</v>
          </cell>
          <cell r="F190">
            <v>0</v>
          </cell>
          <cell r="G190">
            <v>0</v>
          </cell>
          <cell r="H190">
            <v>0</v>
          </cell>
          <cell r="I190">
            <v>0</v>
          </cell>
          <cell r="J190">
            <v>0</v>
          </cell>
          <cell r="K190">
            <v>0</v>
          </cell>
          <cell r="L190">
            <v>0</v>
          </cell>
          <cell r="M190">
            <v>0</v>
          </cell>
          <cell r="N190">
            <v>0</v>
          </cell>
          <cell r="O190">
            <v>8.8833365135652473E-2</v>
          </cell>
          <cell r="P190">
            <v>6.9112307285102106E-2</v>
          </cell>
          <cell r="Q190">
            <v>2.691654603863379E-2</v>
          </cell>
          <cell r="R190">
            <v>6.2484996578500637E-2</v>
          </cell>
          <cell r="S190">
            <v>6.5442178800463408E-2</v>
          </cell>
          <cell r="U190">
            <v>6</v>
          </cell>
        </row>
        <row r="191">
          <cell r="A191" t="str">
            <v>Florida</v>
          </cell>
          <cell r="B191">
            <v>0</v>
          </cell>
          <cell r="C191">
            <v>0</v>
          </cell>
          <cell r="D191">
            <v>0</v>
          </cell>
          <cell r="E191">
            <v>9.3071331626066629E-3</v>
          </cell>
          <cell r="F191">
            <v>2.7427560821300426E-3</v>
          </cell>
          <cell r="G191">
            <v>8.1569209992194845E-4</v>
          </cell>
          <cell r="H191">
            <v>1.7442729879990793E-3</v>
          </cell>
          <cell r="I191">
            <v>1.6232169548530463E-3</v>
          </cell>
          <cell r="J191">
            <v>1.8574641260173418E-3</v>
          </cell>
          <cell r="K191">
            <v>2.9998249468666371E-3</v>
          </cell>
          <cell r="L191">
            <v>2.4593254348983036E-3</v>
          </cell>
          <cell r="M191">
            <v>1.7159228116568281E-3</v>
          </cell>
          <cell r="N191">
            <v>1.341425113535432E-3</v>
          </cell>
          <cell r="O191">
            <v>1.2776576031108551E-3</v>
          </cell>
          <cell r="P191">
            <v>5.1856682341846656E-3</v>
          </cell>
          <cell r="Q191">
            <v>8.1036413342363222E-4</v>
          </cell>
          <cell r="R191">
            <v>4.987578331031692E-4</v>
          </cell>
          <cell r="S191">
            <v>7.1293679755495497E-4</v>
          </cell>
          <cell r="U191">
            <v>28</v>
          </cell>
        </row>
        <row r="192">
          <cell r="A192" t="str">
            <v>Georgia</v>
          </cell>
          <cell r="B192">
            <v>0</v>
          </cell>
          <cell r="C192">
            <v>0</v>
          </cell>
          <cell r="D192">
            <v>0</v>
          </cell>
          <cell r="E192">
            <v>1.8459543604620556E-4</v>
          </cell>
          <cell r="F192">
            <v>0</v>
          </cell>
          <cell r="G192">
            <v>5.0325648011994521E-3</v>
          </cell>
          <cell r="H192">
            <v>4.4380112788944062E-3</v>
          </cell>
          <cell r="I192">
            <v>-4.25164491529139E-6</v>
          </cell>
          <cell r="J192">
            <v>0</v>
          </cell>
          <cell r="K192">
            <v>0</v>
          </cell>
          <cell r="L192">
            <v>0</v>
          </cell>
          <cell r="M192">
            <v>0</v>
          </cell>
          <cell r="N192">
            <v>1.6514298738348613E-4</v>
          </cell>
          <cell r="O192">
            <v>1.1518640469958897E-2</v>
          </cell>
          <cell r="P192">
            <v>3.0079479554906627E-2</v>
          </cell>
          <cell r="Q192">
            <v>0</v>
          </cell>
          <cell r="R192">
            <v>1.072221071715592E-4</v>
          </cell>
          <cell r="S192">
            <v>6.0678442046818594E-5</v>
          </cell>
          <cell r="U192">
            <v>34</v>
          </cell>
        </row>
        <row r="193">
          <cell r="A193" t="str">
            <v>Hawaii</v>
          </cell>
          <cell r="B193">
            <v>0</v>
          </cell>
          <cell r="C193">
            <v>0</v>
          </cell>
          <cell r="D193">
            <v>0</v>
          </cell>
          <cell r="E193">
            <v>0</v>
          </cell>
          <cell r="F193">
            <v>0</v>
          </cell>
          <cell r="G193">
            <v>0</v>
          </cell>
          <cell r="H193">
            <v>0</v>
          </cell>
          <cell r="I193">
            <v>0</v>
          </cell>
          <cell r="J193">
            <v>0</v>
          </cell>
          <cell r="K193">
            <v>0</v>
          </cell>
          <cell r="L193">
            <v>0</v>
          </cell>
          <cell r="M193">
            <v>0</v>
          </cell>
          <cell r="N193">
            <v>2.6807654739636731E-2</v>
          </cell>
          <cell r="O193">
            <v>6.4685617769996498E-2</v>
          </cell>
          <cell r="P193">
            <v>2.9131436452094511E-2</v>
          </cell>
          <cell r="Q193">
            <v>2.3989788677493275E-2</v>
          </cell>
          <cell r="R193">
            <v>1.6177911171839917E-2</v>
          </cell>
          <cell r="S193">
            <v>1.4276818757949781E-2</v>
          </cell>
          <cell r="U193">
            <v>18</v>
          </cell>
        </row>
        <row r="194">
          <cell r="A194" t="str">
            <v>Idaho</v>
          </cell>
          <cell r="B194">
            <v>0</v>
          </cell>
          <cell r="C194">
            <v>0</v>
          </cell>
          <cell r="D194">
            <v>0</v>
          </cell>
          <cell r="E194">
            <v>5.0102396838977555E-2</v>
          </cell>
          <cell r="F194">
            <v>4.3585358411717505E-2</v>
          </cell>
          <cell r="G194">
            <v>3.5134098167033709E-2</v>
          </cell>
          <cell r="H194">
            <v>3.8890448711909317E-2</v>
          </cell>
          <cell r="I194">
            <v>4.1214900787414889E-2</v>
          </cell>
          <cell r="J194">
            <v>4.5871382236190673E-2</v>
          </cell>
          <cell r="K194">
            <v>4.3740298919059506E-2</v>
          </cell>
          <cell r="L194">
            <v>2.1748737335865659E-2</v>
          </cell>
          <cell r="M194">
            <v>2.86015197539016E-2</v>
          </cell>
          <cell r="N194">
            <v>3.5624591915502414E-2</v>
          </cell>
          <cell r="O194">
            <v>6.8792076716203451E-2</v>
          </cell>
          <cell r="P194">
            <v>-2.2075482023516581E-2</v>
          </cell>
          <cell r="Q194">
            <v>3.4054462312461946E-2</v>
          </cell>
          <cell r="R194">
            <v>5.0113943895717647E-2</v>
          </cell>
          <cell r="S194">
            <v>5.1301115321882224E-2</v>
          </cell>
          <cell r="U194">
            <v>10</v>
          </cell>
        </row>
        <row r="195">
          <cell r="A195" t="str">
            <v>Illinois</v>
          </cell>
          <cell r="B195">
            <v>0</v>
          </cell>
          <cell r="C195">
            <v>0</v>
          </cell>
          <cell r="D195">
            <v>0</v>
          </cell>
          <cell r="E195">
            <v>0</v>
          </cell>
          <cell r="F195">
            <v>0</v>
          </cell>
          <cell r="G195">
            <v>0</v>
          </cell>
          <cell r="H195">
            <v>0</v>
          </cell>
          <cell r="I195">
            <v>0</v>
          </cell>
          <cell r="J195">
            <v>5.4306962075994982E-4</v>
          </cell>
          <cell r="K195">
            <v>0</v>
          </cell>
          <cell r="L195">
            <v>0</v>
          </cell>
          <cell r="M195">
            <v>0</v>
          </cell>
          <cell r="N195">
            <v>0</v>
          </cell>
          <cell r="O195">
            <v>5.6084121607450511E-3</v>
          </cell>
          <cell r="P195">
            <v>1.8335437030301189E-3</v>
          </cell>
          <cell r="Q195">
            <v>0</v>
          </cell>
          <cell r="R195">
            <v>0</v>
          </cell>
          <cell r="S195">
            <v>0</v>
          </cell>
          <cell r="U195">
            <v>36</v>
          </cell>
        </row>
        <row r="196">
          <cell r="A196" t="str">
            <v>Indiana</v>
          </cell>
          <cell r="B196">
            <v>0</v>
          </cell>
          <cell r="C196">
            <v>0</v>
          </cell>
          <cell r="D196">
            <v>0</v>
          </cell>
          <cell r="E196">
            <v>0</v>
          </cell>
          <cell r="F196">
            <v>0</v>
          </cell>
          <cell r="G196">
            <v>0</v>
          </cell>
          <cell r="H196">
            <v>0</v>
          </cell>
          <cell r="I196">
            <v>0</v>
          </cell>
          <cell r="J196">
            <v>0</v>
          </cell>
          <cell r="K196">
            <v>0</v>
          </cell>
          <cell r="L196">
            <v>0</v>
          </cell>
          <cell r="M196">
            <v>5.7687812848203172E-2</v>
          </cell>
          <cell r="N196">
            <v>0</v>
          </cell>
          <cell r="O196">
            <v>0</v>
          </cell>
          <cell r="P196">
            <v>0</v>
          </cell>
          <cell r="Q196">
            <v>0</v>
          </cell>
          <cell r="R196">
            <v>0</v>
          </cell>
          <cell r="S196">
            <v>0</v>
          </cell>
          <cell r="U196">
            <v>36</v>
          </cell>
        </row>
        <row r="197">
          <cell r="A197" t="str">
            <v>Iowa</v>
          </cell>
          <cell r="B197">
            <v>0</v>
          </cell>
          <cell r="C197">
            <v>0</v>
          </cell>
          <cell r="D197">
            <v>0</v>
          </cell>
          <cell r="E197">
            <v>2.2986260465799043E-2</v>
          </cell>
          <cell r="F197">
            <v>1.7102906970065949E-2</v>
          </cell>
          <cell r="G197">
            <v>1.7334505489778409E-2</v>
          </cell>
          <cell r="H197">
            <v>2.020554994295961E-3</v>
          </cell>
          <cell r="I197">
            <v>1.2172600062123609E-3</v>
          </cell>
          <cell r="J197">
            <v>2.0408535090755083E-3</v>
          </cell>
          <cell r="K197">
            <v>2.464713119199516E-3</v>
          </cell>
          <cell r="L197">
            <v>2.8270352389903699E-3</v>
          </cell>
          <cell r="M197">
            <v>2.1081265409036813E-3</v>
          </cell>
          <cell r="N197">
            <v>1.0815176029915103E-2</v>
          </cell>
          <cell r="O197">
            <v>4.4867505268255644E-3</v>
          </cell>
          <cell r="P197">
            <v>8.1715789746810612E-4</v>
          </cell>
          <cell r="Q197">
            <v>6.215857010098833E-4</v>
          </cell>
          <cell r="R197">
            <v>5.5534885231043674E-4</v>
          </cell>
          <cell r="S197">
            <v>6.178375742023212E-4</v>
          </cell>
          <cell r="U197">
            <v>30</v>
          </cell>
        </row>
        <row r="198">
          <cell r="A198" t="str">
            <v>Kansas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4.9904147477104532E-2</v>
          </cell>
          <cell r="P198">
            <v>4.1612633750575372E-3</v>
          </cell>
          <cell r="Q198">
            <v>4.2219398087794149E-4</v>
          </cell>
          <cell r="R198">
            <v>5.7611825301864649E-6</v>
          </cell>
          <cell r="S198">
            <v>8.5155182299970949E-4</v>
          </cell>
          <cell r="U198">
            <v>27</v>
          </cell>
        </row>
        <row r="199">
          <cell r="A199" t="str">
            <v>Kentucky</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U199">
            <v>36</v>
          </cell>
        </row>
        <row r="200">
          <cell r="A200" t="str">
            <v>Louisiana</v>
          </cell>
          <cell r="B200">
            <v>0</v>
          </cell>
          <cell r="C200">
            <v>0</v>
          </cell>
          <cell r="D200">
            <v>0</v>
          </cell>
          <cell r="E200">
            <v>0</v>
          </cell>
          <cell r="F200">
            <v>0</v>
          </cell>
          <cell r="G200">
            <v>8.6288460340743819E-2</v>
          </cell>
          <cell r="H200">
            <v>2.4190923931524957E-2</v>
          </cell>
          <cell r="I200">
            <v>-2.1523558087364639E-4</v>
          </cell>
          <cell r="J200">
            <v>0</v>
          </cell>
          <cell r="K200">
            <v>0</v>
          </cell>
          <cell r="L200">
            <v>0</v>
          </cell>
          <cell r="M200">
            <v>0</v>
          </cell>
          <cell r="N200">
            <v>0</v>
          </cell>
          <cell r="O200">
            <v>0</v>
          </cell>
          <cell r="P200">
            <v>0</v>
          </cell>
          <cell r="Q200">
            <v>0</v>
          </cell>
          <cell r="R200">
            <v>0</v>
          </cell>
          <cell r="S200">
            <v>0</v>
          </cell>
          <cell r="U200">
            <v>36</v>
          </cell>
        </row>
        <row r="201">
          <cell r="A201" t="str">
            <v>Maine</v>
          </cell>
          <cell r="B201">
            <v>0</v>
          </cell>
          <cell r="C201">
            <v>0</v>
          </cell>
          <cell r="D201">
            <v>0</v>
          </cell>
          <cell r="E201">
            <v>7.9159572870942333E-3</v>
          </cell>
          <cell r="F201">
            <v>1.0020779255904428E-2</v>
          </cell>
          <cell r="G201">
            <v>9.5351289845319615E-3</v>
          </cell>
          <cell r="H201">
            <v>8.7838877539644609E-3</v>
          </cell>
          <cell r="I201">
            <v>1.0216222135337816E-2</v>
          </cell>
          <cell r="J201">
            <v>1.6273199194468971E-2</v>
          </cell>
          <cell r="K201">
            <v>2.9070777254451185E-2</v>
          </cell>
          <cell r="L201">
            <v>9.7569863864661321E-3</v>
          </cell>
          <cell r="M201">
            <v>1.5260826600321526E-3</v>
          </cell>
          <cell r="N201">
            <v>2.1975351551006901E-3</v>
          </cell>
          <cell r="O201">
            <v>6.8867146410512906E-2</v>
          </cell>
          <cell r="P201">
            <v>8.4519628059824652E-3</v>
          </cell>
          <cell r="Q201">
            <v>6.919926398259545E-3</v>
          </cell>
          <cell r="R201">
            <v>5.252435381891225E-3</v>
          </cell>
          <cell r="S201">
            <v>7.4086614874072365E-3</v>
          </cell>
          <cell r="U201">
            <v>24</v>
          </cell>
        </row>
        <row r="202">
          <cell r="A202" t="str">
            <v>Maryland</v>
          </cell>
          <cell r="B202">
            <v>0</v>
          </cell>
          <cell r="C202">
            <v>0</v>
          </cell>
          <cell r="D202">
            <v>0</v>
          </cell>
          <cell r="E202">
            <v>0</v>
          </cell>
          <cell r="F202">
            <v>0</v>
          </cell>
          <cell r="G202">
            <v>0</v>
          </cell>
          <cell r="H202">
            <v>1.1038164971974532E-2</v>
          </cell>
          <cell r="I202">
            <v>2.2298953595830815E-2</v>
          </cell>
          <cell r="J202">
            <v>1.2922349575762495E-2</v>
          </cell>
          <cell r="K202">
            <v>1.881845606669813E-2</v>
          </cell>
          <cell r="L202">
            <v>2.1938790158439865E-2</v>
          </cell>
          <cell r="M202">
            <v>4.9022078577376081E-2</v>
          </cell>
          <cell r="N202">
            <v>0.10451109047069795</v>
          </cell>
          <cell r="O202">
            <v>0.10350717690380509</v>
          </cell>
          <cell r="P202">
            <v>9.3192990087730132E-2</v>
          </cell>
          <cell r="Q202">
            <v>6.5819984803468637E-2</v>
          </cell>
          <cell r="R202">
            <v>5.3505628685075857E-2</v>
          </cell>
          <cell r="S202">
            <v>7.1615958080631162E-2</v>
          </cell>
          <cell r="U202">
            <v>5</v>
          </cell>
        </row>
        <row r="203">
          <cell r="A203" t="str">
            <v>Massachusetts</v>
          </cell>
          <cell r="B203">
            <v>0</v>
          </cell>
          <cell r="C203">
            <v>0</v>
          </cell>
          <cell r="D203">
            <v>0</v>
          </cell>
          <cell r="E203">
            <v>4.5970778797964372E-2</v>
          </cell>
          <cell r="F203">
            <v>4.1778102527125743E-2</v>
          </cell>
          <cell r="G203">
            <v>5.3094579329078288E-2</v>
          </cell>
          <cell r="H203">
            <v>4.8860156751682288E-2</v>
          </cell>
          <cell r="I203">
            <v>4.4028690677909335E-2</v>
          </cell>
          <cell r="J203">
            <v>2.7770651401453655E-2</v>
          </cell>
          <cell r="K203">
            <v>2.8845855850104841E-2</v>
          </cell>
          <cell r="L203">
            <v>4.0794133064073597E-2</v>
          </cell>
          <cell r="M203">
            <v>3.5439223198135937E-2</v>
          </cell>
          <cell r="N203">
            <v>5.6530686379787039E-2</v>
          </cell>
          <cell r="O203">
            <v>7.4849330685383519E-2</v>
          </cell>
          <cell r="P203">
            <v>6.2151355630938404E-2</v>
          </cell>
          <cell r="Q203">
            <v>5.4822295570013904E-2</v>
          </cell>
          <cell r="R203">
            <v>5.6636636464587498E-2</v>
          </cell>
          <cell r="S203">
            <v>7.8934095566429011E-2</v>
          </cell>
          <cell r="U203">
            <v>4</v>
          </cell>
        </row>
        <row r="204">
          <cell r="A204" t="str">
            <v>Michigan</v>
          </cell>
          <cell r="B204">
            <v>0</v>
          </cell>
          <cell r="C204">
            <v>0</v>
          </cell>
          <cell r="D204">
            <v>0</v>
          </cell>
          <cell r="E204">
            <v>0</v>
          </cell>
          <cell r="F204">
            <v>0</v>
          </cell>
          <cell r="G204">
            <v>0</v>
          </cell>
          <cell r="H204">
            <v>1.3845368643092708E-2</v>
          </cell>
          <cell r="I204">
            <v>1.7606889982476469E-2</v>
          </cell>
          <cell r="J204">
            <v>3.7033256243327049E-5</v>
          </cell>
          <cell r="K204">
            <v>3.5997650067758806E-5</v>
          </cell>
          <cell r="L204">
            <v>6.928609189771057E-3</v>
          </cell>
          <cell r="M204">
            <v>8.1967098629109406E-3</v>
          </cell>
          <cell r="N204">
            <v>2.1292259934485684E-2</v>
          </cell>
          <cell r="O204">
            <v>2.8458357320437885E-2</v>
          </cell>
          <cell r="P204">
            <v>2.4064301929266053E-2</v>
          </cell>
          <cell r="Q204">
            <v>2.8637861435799401E-3</v>
          </cell>
          <cell r="R204">
            <v>5.8970271064320942E-2</v>
          </cell>
          <cell r="S204">
            <v>6.1520023549513692E-2</v>
          </cell>
          <cell r="U204">
            <v>8</v>
          </cell>
        </row>
        <row r="205">
          <cell r="A205" t="str">
            <v>Minnesota</v>
          </cell>
          <cell r="B205">
            <v>0</v>
          </cell>
          <cell r="C205">
            <v>0</v>
          </cell>
          <cell r="D205">
            <v>0</v>
          </cell>
          <cell r="E205">
            <v>4.1010145574491168E-2</v>
          </cell>
          <cell r="F205">
            <v>4.7622955081927328E-2</v>
          </cell>
          <cell r="G205">
            <v>5.2294293936874237E-2</v>
          </cell>
          <cell r="H205">
            <v>5.1507994930636701E-2</v>
          </cell>
          <cell r="I205">
            <v>4.2890340232728905E-2</v>
          </cell>
          <cell r="J205">
            <v>8.6142497263440643E-2</v>
          </cell>
          <cell r="K205">
            <v>8.5978430895882571E-2</v>
          </cell>
          <cell r="L205">
            <v>9.6525280922732604E-2</v>
          </cell>
          <cell r="M205">
            <v>5.7629185131351915E-2</v>
          </cell>
          <cell r="N205">
            <v>7.8988101844363404E-2</v>
          </cell>
          <cell r="O205">
            <v>9.2283505301204494E-2</v>
          </cell>
          <cell r="P205">
            <v>5.4021938700511599E-2</v>
          </cell>
          <cell r="Q205">
            <v>6.5457846816651455E-2</v>
          </cell>
          <cell r="R205">
            <v>8.7782833272515071E-2</v>
          </cell>
          <cell r="S205">
            <v>5.7015860617128981E-2</v>
          </cell>
          <cell r="U205">
            <v>9</v>
          </cell>
        </row>
        <row r="206">
          <cell r="A206" t="str">
            <v>Mississippi</v>
          </cell>
          <cell r="B206">
            <v>0</v>
          </cell>
          <cell r="C206">
            <v>0</v>
          </cell>
          <cell r="D206">
            <v>0</v>
          </cell>
          <cell r="E206">
            <v>0</v>
          </cell>
          <cell r="F206">
            <v>0</v>
          </cell>
          <cell r="G206">
            <v>0</v>
          </cell>
          <cell r="H206">
            <v>0</v>
          </cell>
          <cell r="I206">
            <v>0</v>
          </cell>
          <cell r="J206">
            <v>0</v>
          </cell>
          <cell r="K206">
            <v>4.7177673035078306E-6</v>
          </cell>
          <cell r="L206">
            <v>2.0159406671064785E-2</v>
          </cell>
          <cell r="M206">
            <v>-8.3621441952591441E-6</v>
          </cell>
          <cell r="N206">
            <v>0</v>
          </cell>
          <cell r="O206">
            <v>0</v>
          </cell>
          <cell r="P206">
            <v>0</v>
          </cell>
          <cell r="Q206">
            <v>0</v>
          </cell>
          <cell r="R206">
            <v>0</v>
          </cell>
          <cell r="S206">
            <v>0</v>
          </cell>
          <cell r="U206">
            <v>36</v>
          </cell>
        </row>
        <row r="207">
          <cell r="A207" t="str">
            <v>Missouri</v>
          </cell>
          <cell r="B207">
            <v>0</v>
          </cell>
          <cell r="C207">
            <v>0</v>
          </cell>
          <cell r="D207">
            <v>0</v>
          </cell>
          <cell r="E207">
            <v>6.8155648445241012E-5</v>
          </cell>
          <cell r="F207">
            <v>3.5803266576767201E-5</v>
          </cell>
          <cell r="G207">
            <v>7.8078663522030492E-6</v>
          </cell>
          <cell r="H207">
            <v>0</v>
          </cell>
          <cell r="I207">
            <v>0</v>
          </cell>
          <cell r="J207">
            <v>0</v>
          </cell>
          <cell r="K207">
            <v>0</v>
          </cell>
          <cell r="L207">
            <v>0</v>
          </cell>
          <cell r="M207">
            <v>0</v>
          </cell>
          <cell r="N207">
            <v>0</v>
          </cell>
          <cell r="O207">
            <v>0.1680793190011502</v>
          </cell>
          <cell r="P207">
            <v>4.2044421049825066E-2</v>
          </cell>
          <cell r="Q207">
            <v>6.7563720793916607E-2</v>
          </cell>
          <cell r="R207">
            <v>0.1353435693141794</v>
          </cell>
          <cell r="S207">
            <v>0.11869430804528841</v>
          </cell>
          <cell r="U207">
            <v>2</v>
          </cell>
        </row>
        <row r="208">
          <cell r="A208" t="str">
            <v>Montana</v>
          </cell>
          <cell r="B208">
            <v>0</v>
          </cell>
          <cell r="C208">
            <v>0</v>
          </cell>
          <cell r="D208">
            <v>0</v>
          </cell>
          <cell r="E208">
            <v>0</v>
          </cell>
          <cell r="F208">
            <v>8.3687543303260382E-3</v>
          </cell>
          <cell r="G208">
            <v>-3.1184852358665661E-3</v>
          </cell>
          <cell r="H208">
            <v>8.8820409092446942E-3</v>
          </cell>
          <cell r="I208">
            <v>6.8602853598045983E-3</v>
          </cell>
          <cell r="J208">
            <v>1.5267111683876114E-2</v>
          </cell>
          <cell r="K208">
            <v>1.9373453691424052E-2</v>
          </cell>
          <cell r="L208">
            <v>1.1376628484166732E-2</v>
          </cell>
          <cell r="M208">
            <v>8.2659540287583905E-3</v>
          </cell>
          <cell r="N208">
            <v>-7.2597323342496146E-6</v>
          </cell>
          <cell r="O208">
            <v>2.6042236272744409E-3</v>
          </cell>
          <cell r="P208">
            <v>1.1948978423965449E-4</v>
          </cell>
          <cell r="Q208">
            <v>0</v>
          </cell>
          <cell r="R208">
            <v>0</v>
          </cell>
          <cell r="S208">
            <v>0</v>
          </cell>
          <cell r="U208">
            <v>36</v>
          </cell>
        </row>
        <row r="209">
          <cell r="A209" t="str">
            <v>Nebraska</v>
          </cell>
          <cell r="B209">
            <v>0</v>
          </cell>
          <cell r="C209">
            <v>0</v>
          </cell>
          <cell r="D209">
            <v>0</v>
          </cell>
          <cell r="E209">
            <v>0</v>
          </cell>
          <cell r="F209">
            <v>0</v>
          </cell>
          <cell r="G209">
            <v>0</v>
          </cell>
          <cell r="H209">
            <v>0</v>
          </cell>
          <cell r="I209">
            <v>0</v>
          </cell>
          <cell r="J209">
            <v>0</v>
          </cell>
          <cell r="K209">
            <v>0</v>
          </cell>
          <cell r="L209">
            <v>0</v>
          </cell>
          <cell r="M209">
            <v>5.4926623696576589E-2</v>
          </cell>
          <cell r="N209">
            <v>0</v>
          </cell>
          <cell r="O209">
            <v>0</v>
          </cell>
          <cell r="P209">
            <v>0</v>
          </cell>
          <cell r="Q209">
            <v>0</v>
          </cell>
          <cell r="R209">
            <v>0</v>
          </cell>
          <cell r="S209">
            <v>0</v>
          </cell>
          <cell r="U209">
            <v>36</v>
          </cell>
        </row>
        <row r="210">
          <cell r="A210" t="str">
            <v>Nevada</v>
          </cell>
          <cell r="B210">
            <v>0</v>
          </cell>
          <cell r="C210">
            <v>0</v>
          </cell>
          <cell r="D210">
            <v>0</v>
          </cell>
          <cell r="E210">
            <v>6.3669923339005653E-4</v>
          </cell>
          <cell r="F210">
            <v>9.9158037182368593E-4</v>
          </cell>
          <cell r="G210">
            <v>6.9934443509831531E-4</v>
          </cell>
          <cell r="H210">
            <v>5.9835652030919035E-4</v>
          </cell>
          <cell r="I210">
            <v>7.9729547603340134E-4</v>
          </cell>
          <cell r="J210">
            <v>5.5161681099387546E-4</v>
          </cell>
          <cell r="K210">
            <v>8.4477997761396497E-4</v>
          </cell>
          <cell r="L210">
            <v>9.5442046871940626E-4</v>
          </cell>
          <cell r="M210">
            <v>1.9934691636606E-4</v>
          </cell>
          <cell r="N210">
            <v>0</v>
          </cell>
          <cell r="O210">
            <v>0</v>
          </cell>
          <cell r="P210">
            <v>0</v>
          </cell>
          <cell r="Q210">
            <v>0</v>
          </cell>
          <cell r="R210">
            <v>0</v>
          </cell>
          <cell r="S210">
            <v>0</v>
          </cell>
          <cell r="U210">
            <v>36</v>
          </cell>
        </row>
        <row r="211">
          <cell r="A211" t="str">
            <v>New Hampshire</v>
          </cell>
          <cell r="B211">
            <v>0</v>
          </cell>
          <cell r="C211">
            <v>0</v>
          </cell>
          <cell r="D211">
            <v>0</v>
          </cell>
          <cell r="E211">
            <v>0</v>
          </cell>
          <cell r="F211">
            <v>0</v>
          </cell>
          <cell r="G211">
            <v>0</v>
          </cell>
          <cell r="H211">
            <v>0</v>
          </cell>
          <cell r="I211">
            <v>0</v>
          </cell>
          <cell r="J211">
            <v>0</v>
          </cell>
          <cell r="K211">
            <v>0</v>
          </cell>
          <cell r="L211">
            <v>6.6363115825420788E-2</v>
          </cell>
          <cell r="M211">
            <v>8.8980149886527873E-2</v>
          </cell>
          <cell r="N211">
            <v>4.199953294404437E-2</v>
          </cell>
          <cell r="O211">
            <v>4.8547270366497149E-2</v>
          </cell>
          <cell r="P211">
            <v>2.5081976016755089E-2</v>
          </cell>
          <cell r="Q211">
            <v>3.3885998108653809E-2</v>
          </cell>
          <cell r="R211">
            <v>3.970611590301408E-2</v>
          </cell>
          <cell r="S211">
            <v>4.2403624656433075E-2</v>
          </cell>
          <cell r="U211">
            <v>12</v>
          </cell>
        </row>
        <row r="212">
          <cell r="A212" t="str">
            <v>New Jersey</v>
          </cell>
          <cell r="B212">
            <v>0</v>
          </cell>
          <cell r="C212">
            <v>0</v>
          </cell>
          <cell r="D212">
            <v>0</v>
          </cell>
          <cell r="E212">
            <v>1.2868992272018378E-3</v>
          </cell>
          <cell r="F212">
            <v>1.6795343152516848E-9</v>
          </cell>
          <cell r="G212">
            <v>5.3642208694559962E-3</v>
          </cell>
          <cell r="H212">
            <v>2.6879591643237614E-3</v>
          </cell>
          <cell r="I212">
            <v>-1.4493427367128739E-4</v>
          </cell>
          <cell r="J212">
            <v>3.8103116673014938E-3</v>
          </cell>
          <cell r="K212">
            <v>3.0236927923184436E-3</v>
          </cell>
          <cell r="L212">
            <v>7.0217955261249292E-4</v>
          </cell>
          <cell r="M212">
            <v>0</v>
          </cell>
          <cell r="N212">
            <v>2.1480143596314748E-2</v>
          </cell>
          <cell r="O212">
            <v>3.4477451286460202E-2</v>
          </cell>
          <cell r="P212">
            <v>6.0217535026212471E-3</v>
          </cell>
          <cell r="Q212">
            <v>8.0503778863690763E-3</v>
          </cell>
          <cell r="R212">
            <v>1.1279895270072197E-2</v>
          </cell>
          <cell r="S212">
            <v>-1.4463748662885121E-4</v>
          </cell>
          <cell r="U212">
            <v>51</v>
          </cell>
        </row>
        <row r="213">
          <cell r="A213" t="str">
            <v>New Mexico</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U213">
            <v>36</v>
          </cell>
        </row>
        <row r="214">
          <cell r="A214" t="str">
            <v>New York</v>
          </cell>
          <cell r="B214">
            <v>0</v>
          </cell>
          <cell r="C214">
            <v>0</v>
          </cell>
          <cell r="D214">
            <v>0</v>
          </cell>
          <cell r="E214">
            <v>0</v>
          </cell>
          <cell r="F214">
            <v>1.7654960456345518E-3</v>
          </cell>
          <cell r="G214">
            <v>7.4442088994413434E-3</v>
          </cell>
          <cell r="H214">
            <v>1.063884080526919E-2</v>
          </cell>
          <cell r="I214">
            <v>1.5442226644237918E-2</v>
          </cell>
          <cell r="J214">
            <v>1.8519742608996557E-2</v>
          </cell>
          <cell r="K214">
            <v>1.4542830723493935E-2</v>
          </cell>
          <cell r="L214">
            <v>2.3894705567010979E-2</v>
          </cell>
          <cell r="M214">
            <v>3.5209987601912719E-2</v>
          </cell>
          <cell r="N214">
            <v>6.5834810362912624E-2</v>
          </cell>
          <cell r="O214">
            <v>3.9460591372666221E-2</v>
          </cell>
          <cell r="P214">
            <v>2.9144098870723646E-2</v>
          </cell>
          <cell r="Q214">
            <v>2.4799517603607824E-2</v>
          </cell>
          <cell r="R214">
            <v>3.0988886014214331E-2</v>
          </cell>
          <cell r="S214">
            <v>3.0204685164891117E-2</v>
          </cell>
          <cell r="U214">
            <v>13</v>
          </cell>
        </row>
        <row r="215">
          <cell r="A215" t="str">
            <v>North Carolina</v>
          </cell>
          <cell r="B215">
            <v>0</v>
          </cell>
          <cell r="C215">
            <v>0</v>
          </cell>
          <cell r="D215">
            <v>0</v>
          </cell>
          <cell r="E215">
            <v>1.6864890906397194E-2</v>
          </cell>
          <cell r="F215">
            <v>1.6287095895642804E-2</v>
          </cell>
          <cell r="G215">
            <v>1.4638201328245511E-2</v>
          </cell>
          <cell r="H215">
            <v>1.5363324439917931E-2</v>
          </cell>
          <cell r="I215">
            <v>1.6241101028878307E-2</v>
          </cell>
          <cell r="J215">
            <v>1.4168098566442197E-2</v>
          </cell>
          <cell r="K215">
            <v>1.4790188297801519E-2</v>
          </cell>
          <cell r="L215">
            <v>1.8307759436967691E-2</v>
          </cell>
          <cell r="M215">
            <v>1.6303056216026852E-2</v>
          </cell>
          <cell r="N215">
            <v>2.0914031827422744E-2</v>
          </cell>
          <cell r="O215">
            <v>1.2357419582704695E-2</v>
          </cell>
          <cell r="P215">
            <v>1.189907296286696E-2</v>
          </cell>
          <cell r="Q215">
            <v>1.18292699154929E-2</v>
          </cell>
          <cell r="R215">
            <v>8.549049433564047E-3</v>
          </cell>
          <cell r="S215">
            <v>7.0106403220349849E-3</v>
          </cell>
          <cell r="U215">
            <v>25</v>
          </cell>
        </row>
        <row r="216">
          <cell r="A216" t="str">
            <v>North Dakota</v>
          </cell>
          <cell r="B216">
            <v>0</v>
          </cell>
          <cell r="C216">
            <v>0</v>
          </cell>
          <cell r="D216">
            <v>0</v>
          </cell>
          <cell r="E216">
            <v>0</v>
          </cell>
          <cell r="F216">
            <v>0</v>
          </cell>
          <cell r="G216">
            <v>0</v>
          </cell>
          <cell r="H216">
            <v>0</v>
          </cell>
          <cell r="I216">
            <v>0</v>
          </cell>
          <cell r="J216">
            <v>0</v>
          </cell>
          <cell r="K216">
            <v>5.2038931413938855E-3</v>
          </cell>
          <cell r="L216">
            <v>6.6679532489289844E-2</v>
          </cell>
          <cell r="M216">
            <v>7.1238262246026751E-2</v>
          </cell>
          <cell r="N216">
            <v>2.234607738944169E-2</v>
          </cell>
          <cell r="O216">
            <v>1.2128082113651618E-3</v>
          </cell>
          <cell r="P216">
            <v>1.1465259867533865E-3</v>
          </cell>
          <cell r="Q216">
            <v>8.0096539000348486E-4</v>
          </cell>
          <cell r="R216">
            <v>1.2365204312117745E-3</v>
          </cell>
          <cell r="S216">
            <v>7.0597451411289944E-4</v>
          </cell>
          <cell r="U216">
            <v>29</v>
          </cell>
        </row>
        <row r="217">
          <cell r="A217" t="str">
            <v>Ohio</v>
          </cell>
          <cell r="B217">
            <v>0</v>
          </cell>
          <cell r="C217">
            <v>0</v>
          </cell>
          <cell r="D217">
            <v>0</v>
          </cell>
          <cell r="E217">
            <v>2.6316203819934426E-2</v>
          </cell>
          <cell r="F217">
            <v>7.82741803416412E-2</v>
          </cell>
          <cell r="G217">
            <v>3.1635815874837783E-2</v>
          </cell>
          <cell r="H217">
            <v>2.3740102492985544E-2</v>
          </cell>
          <cell r="I217">
            <v>4.2140992429012661E-2</v>
          </cell>
          <cell r="J217">
            <v>4.5041348497289586E-2</v>
          </cell>
          <cell r="K217">
            <v>5.0997055252515931E-2</v>
          </cell>
          <cell r="L217">
            <v>4.4872242546893974E-2</v>
          </cell>
          <cell r="M217">
            <v>4.4697274698988945E-2</v>
          </cell>
          <cell r="N217">
            <v>2.8556750976561671E-2</v>
          </cell>
          <cell r="O217">
            <v>4.1485568753855097E-2</v>
          </cell>
          <cell r="P217">
            <v>4.059001975016132E-2</v>
          </cell>
          <cell r="Q217">
            <v>3.1355051946687945E-2</v>
          </cell>
          <cell r="R217">
            <v>3.8426519457188404E-2</v>
          </cell>
          <cell r="S217">
            <v>4.5077481822302104E-2</v>
          </cell>
          <cell r="U217">
            <v>11</v>
          </cell>
        </row>
        <row r="218">
          <cell r="A218" t="str">
            <v>Oklahoma</v>
          </cell>
          <cell r="B218">
            <v>0</v>
          </cell>
          <cell r="C218">
            <v>0</v>
          </cell>
          <cell r="D218">
            <v>0</v>
          </cell>
          <cell r="E218">
            <v>0</v>
          </cell>
          <cell r="F218">
            <v>6.8962845407470524E-2</v>
          </cell>
          <cell r="G218">
            <v>1.5254657776274196E-2</v>
          </cell>
          <cell r="H218">
            <v>7.7285136204510987E-3</v>
          </cell>
          <cell r="I218">
            <v>5.7536730853168152E-3</v>
          </cell>
          <cell r="J218">
            <v>8.5018917467005045E-3</v>
          </cell>
          <cell r="K218">
            <v>8.5604065181961193E-3</v>
          </cell>
          <cell r="L218">
            <v>7.3437422718228371E-3</v>
          </cell>
          <cell r="M218">
            <v>2.8502070961635962E-3</v>
          </cell>
          <cell r="N218">
            <v>2.4880158905527848E-3</v>
          </cell>
          <cell r="O218">
            <v>2.8939369731896456E-2</v>
          </cell>
          <cell r="P218">
            <v>2.1762641779312395E-2</v>
          </cell>
          <cell r="Q218">
            <v>8.9724476118873067E-6</v>
          </cell>
          <cell r="R218">
            <v>2.3220016833865242E-3</v>
          </cell>
          <cell r="S218">
            <v>4.7467999247142681E-4</v>
          </cell>
          <cell r="U218">
            <v>31</v>
          </cell>
        </row>
        <row r="219">
          <cell r="A219" t="str">
            <v>Oregon</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U219">
            <v>36</v>
          </cell>
        </row>
        <row r="220">
          <cell r="A220" t="str">
            <v>Pennsylvania</v>
          </cell>
          <cell r="B220">
            <v>0</v>
          </cell>
          <cell r="C220">
            <v>0</v>
          </cell>
          <cell r="D220">
            <v>0</v>
          </cell>
          <cell r="E220">
            <v>1.0259762034032706E-3</v>
          </cell>
          <cell r="F220">
            <v>3.2456103776736778E-3</v>
          </cell>
          <cell r="G220">
            <v>5.6118588463434866E-3</v>
          </cell>
          <cell r="H220">
            <v>1.4336056761993647E-2</v>
          </cell>
          <cell r="I220">
            <v>5.2184027787814547E-3</v>
          </cell>
          <cell r="J220">
            <v>7.144049743004208E-3</v>
          </cell>
          <cell r="K220">
            <v>6.9247345684210933E-3</v>
          </cell>
          <cell r="L220">
            <v>2.6559119363237436E-2</v>
          </cell>
          <cell r="M220">
            <v>2.8678754921349553E-2</v>
          </cell>
          <cell r="N220">
            <v>5.5675065086318039E-2</v>
          </cell>
          <cell r="O220">
            <v>3.2396278867394247E-2</v>
          </cell>
          <cell r="P220">
            <v>4.0277450230027205E-2</v>
          </cell>
          <cell r="Q220">
            <v>1.1351054133337632E-2</v>
          </cell>
          <cell r="R220">
            <v>1.228229394781182E-2</v>
          </cell>
          <cell r="S220">
            <v>1.2255395360835853E-2</v>
          </cell>
          <cell r="U220">
            <v>22</v>
          </cell>
        </row>
        <row r="221">
          <cell r="A221" t="str">
            <v>Rhode Island</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U221">
            <v>36</v>
          </cell>
        </row>
        <row r="222">
          <cell r="A222" t="str">
            <v>South Carolina</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U222">
            <v>36</v>
          </cell>
        </row>
        <row r="223">
          <cell r="A223" t="str">
            <v>South Dakota</v>
          </cell>
          <cell r="B223">
            <v>0</v>
          </cell>
          <cell r="C223">
            <v>0</v>
          </cell>
          <cell r="D223">
            <v>0</v>
          </cell>
          <cell r="E223">
            <v>0</v>
          </cell>
          <cell r="F223">
            <v>0</v>
          </cell>
          <cell r="G223">
            <v>0</v>
          </cell>
          <cell r="H223">
            <v>0</v>
          </cell>
          <cell r="I223">
            <v>0</v>
          </cell>
          <cell r="J223">
            <v>0</v>
          </cell>
          <cell r="K223">
            <v>0</v>
          </cell>
          <cell r="L223">
            <v>0</v>
          </cell>
          <cell r="M223">
            <v>0</v>
          </cell>
          <cell r="N223">
            <v>0</v>
          </cell>
          <cell r="O223">
            <v>4.8495007213692745E-4</v>
          </cell>
          <cell r="P223">
            <v>1.7552861808296655E-2</v>
          </cell>
          <cell r="Q223">
            <v>0</v>
          </cell>
          <cell r="R223">
            <v>0</v>
          </cell>
          <cell r="S223">
            <v>0</v>
          </cell>
          <cell r="U223">
            <v>36</v>
          </cell>
        </row>
        <row r="224">
          <cell r="A224" t="str">
            <v>Tennessee</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U224">
            <v>36</v>
          </cell>
        </row>
        <row r="225">
          <cell r="A225" t="str">
            <v>Texas</v>
          </cell>
          <cell r="B225">
            <v>0</v>
          </cell>
          <cell r="C225">
            <v>0</v>
          </cell>
          <cell r="D225">
            <v>0</v>
          </cell>
          <cell r="E225">
            <v>7.013403874385836E-3</v>
          </cell>
          <cell r="F225">
            <v>3.8722369018959063E-3</v>
          </cell>
          <cell r="G225">
            <v>8.3569761947528548E-3</v>
          </cell>
          <cell r="H225">
            <v>1.6586120192257112E-2</v>
          </cell>
          <cell r="I225">
            <v>1.8707874273834611E-2</v>
          </cell>
          <cell r="J225">
            <v>1.2243708199122304E-2</v>
          </cell>
          <cell r="K225">
            <v>1.1440328091625025E-2</v>
          </cell>
          <cell r="L225">
            <v>8.5290595247392506E-3</v>
          </cell>
          <cell r="M225">
            <v>7.1950755349640579E-3</v>
          </cell>
          <cell r="N225">
            <v>2.2277152877503828E-2</v>
          </cell>
          <cell r="O225">
            <v>6.5131114873413394E-3</v>
          </cell>
          <cell r="P225">
            <v>2.5061227321799173E-2</v>
          </cell>
          <cell r="Q225">
            <v>5.6766575333609733E-3</v>
          </cell>
          <cell r="R225">
            <v>8.2032922664411773E-3</v>
          </cell>
          <cell r="S225">
            <v>8.8112013850240867E-3</v>
          </cell>
          <cell r="U225">
            <v>23</v>
          </cell>
        </row>
        <row r="226">
          <cell r="A226" t="str">
            <v>Utah</v>
          </cell>
          <cell r="B226">
            <v>0</v>
          </cell>
          <cell r="C226">
            <v>0</v>
          </cell>
          <cell r="D226">
            <v>0</v>
          </cell>
          <cell r="E226">
            <v>1.3918180744223662E-2</v>
          </cell>
          <cell r="F226">
            <v>1.5457475406183944E-2</v>
          </cell>
          <cell r="G226">
            <v>9.3468886342404963E-3</v>
          </cell>
          <cell r="H226">
            <v>4.9624109543753249E-3</v>
          </cell>
          <cell r="I226">
            <v>6.8831804939634509E-3</v>
          </cell>
          <cell r="J226">
            <v>7.7325367445642019E-3</v>
          </cell>
          <cell r="K226">
            <v>8.1212866585553892E-3</v>
          </cell>
          <cell r="L226">
            <v>1.1340573180657718E-2</v>
          </cell>
          <cell r="M226">
            <v>1.0667136621481306E-2</v>
          </cell>
          <cell r="N226">
            <v>4.9442052509486665E-3</v>
          </cell>
          <cell r="O226">
            <v>1.8468093895423223E-2</v>
          </cell>
          <cell r="P226">
            <v>3.7273042940380349E-2</v>
          </cell>
          <cell r="Q226">
            <v>4.3747711644445762E-2</v>
          </cell>
          <cell r="R226">
            <v>3.6901462356218197E-2</v>
          </cell>
          <cell r="S226">
            <v>2.9223199542108835E-2</v>
          </cell>
          <cell r="U226">
            <v>15</v>
          </cell>
        </row>
        <row r="227">
          <cell r="A227" t="str">
            <v>Vermont</v>
          </cell>
          <cell r="B227">
            <v>0</v>
          </cell>
          <cell r="C227">
            <v>0</v>
          </cell>
          <cell r="D227">
            <v>0</v>
          </cell>
          <cell r="E227">
            <v>1.0471528870744219E-2</v>
          </cell>
          <cell r="F227">
            <v>1.1294736124988646E-2</v>
          </cell>
          <cell r="G227">
            <v>1.4363855793643404E-2</v>
          </cell>
          <cell r="H227">
            <v>2.2785748008195369E-2</v>
          </cell>
          <cell r="I227">
            <v>3.1098907842866303E-2</v>
          </cell>
          <cell r="J227">
            <v>1.1506544294281005E-2</v>
          </cell>
          <cell r="K227">
            <v>1.01347478337108E-2</v>
          </cell>
          <cell r="L227">
            <v>1.2940072536000633E-2</v>
          </cell>
          <cell r="M227">
            <v>1.4816192149491725E-2</v>
          </cell>
          <cell r="N227">
            <v>6.6297655636581063E-2</v>
          </cell>
          <cell r="O227">
            <v>9.7766563824003047E-2</v>
          </cell>
          <cell r="P227">
            <v>5.7045721025729836E-2</v>
          </cell>
          <cell r="Q227">
            <v>4.6073661854585002E-2</v>
          </cell>
          <cell r="R227">
            <v>4.3916118372252212E-2</v>
          </cell>
          <cell r="S227">
            <v>2.7139263092015368E-2</v>
          </cell>
          <cell r="U227">
            <v>17</v>
          </cell>
        </row>
        <row r="228">
          <cell r="A228" t="str">
            <v>Virginia</v>
          </cell>
          <cell r="B228">
            <v>0</v>
          </cell>
          <cell r="C228">
            <v>0</v>
          </cell>
          <cell r="D228">
            <v>0</v>
          </cell>
          <cell r="E228">
            <v>5.044492925258711E-3</v>
          </cell>
          <cell r="F228">
            <v>1.3562078009486193E-2</v>
          </cell>
          <cell r="G228">
            <v>1.7573317335297132E-2</v>
          </cell>
          <cell r="H228">
            <v>1.6934749670317994E-2</v>
          </cell>
          <cell r="I228">
            <v>3.150388543801632E-2</v>
          </cell>
          <cell r="J228">
            <v>1.8454619654790439E-2</v>
          </cell>
          <cell r="K228">
            <v>3.6035998249571155E-2</v>
          </cell>
          <cell r="L228">
            <v>1.4159610157220066E-2</v>
          </cell>
          <cell r="M228">
            <v>2.38867712554919E-2</v>
          </cell>
          <cell r="N228">
            <v>3.1298384735339274E-2</v>
          </cell>
          <cell r="O228">
            <v>2.3196412854009696E-2</v>
          </cell>
          <cell r="P228">
            <v>5.7590729149140313E-3</v>
          </cell>
          <cell r="Q228">
            <v>2.5523014310931129E-3</v>
          </cell>
          <cell r="R228">
            <v>5.9484034763684005E-5</v>
          </cell>
          <cell r="S228">
            <v>2.2772774792474762E-3</v>
          </cell>
          <cell r="U228">
            <v>26</v>
          </cell>
        </row>
        <row r="229">
          <cell r="A229" t="str">
            <v>Washington</v>
          </cell>
          <cell r="B229">
            <v>0</v>
          </cell>
          <cell r="C229">
            <v>0</v>
          </cell>
          <cell r="D229">
            <v>0</v>
          </cell>
          <cell r="E229">
            <v>7.4624701662803676E-3</v>
          </cell>
          <cell r="F229">
            <v>5.2155910319114764E-3</v>
          </cell>
          <cell r="G229">
            <v>6.8725634583904011E-3</v>
          </cell>
          <cell r="H229">
            <v>8.0759625417797711E-3</v>
          </cell>
          <cell r="I229">
            <v>1.0622023027533709E-2</v>
          </cell>
          <cell r="J229">
            <v>1.3501671215751476E-2</v>
          </cell>
          <cell r="K229">
            <v>1.4889315339521611E-2</v>
          </cell>
          <cell r="L229">
            <v>1.6216852817335842E-2</v>
          </cell>
          <cell r="M229">
            <v>1.2425131027543874E-2</v>
          </cell>
          <cell r="N229">
            <v>1.4586302578554786E-2</v>
          </cell>
          <cell r="O229">
            <v>2.1787372730220449E-2</v>
          </cell>
          <cell r="P229">
            <v>2.8324400627981122E-2</v>
          </cell>
          <cell r="Q229">
            <v>3.584140968555212E-2</v>
          </cell>
          <cell r="R229">
            <v>3.1115698614226996E-2</v>
          </cell>
          <cell r="S229">
            <v>2.9957408833694764E-2</v>
          </cell>
          <cell r="U229">
            <v>14</v>
          </cell>
        </row>
        <row r="230">
          <cell r="A230" t="str">
            <v>West Virginia</v>
          </cell>
          <cell r="B230">
            <v>0</v>
          </cell>
          <cell r="C230">
            <v>0</v>
          </cell>
          <cell r="D230">
            <v>0</v>
          </cell>
          <cell r="E230">
            <v>0</v>
          </cell>
          <cell r="F230">
            <v>8.4159463598282459E-3</v>
          </cell>
          <cell r="G230">
            <v>1.2070004396736438E-2</v>
          </cell>
          <cell r="H230">
            <v>1.482159051000452E-2</v>
          </cell>
          <cell r="I230">
            <v>1.5648893010827957E-2</v>
          </cell>
          <cell r="J230">
            <v>1.5103585051948887E-2</v>
          </cell>
          <cell r="K230">
            <v>1.2549299566574553E-2</v>
          </cell>
          <cell r="L230">
            <v>1.368518520660692E-2</v>
          </cell>
          <cell r="M230">
            <v>1.1879836133699074E-2</v>
          </cell>
          <cell r="N230">
            <v>6.5916343048188694E-4</v>
          </cell>
          <cell r="O230">
            <v>0.12646318950351046</v>
          </cell>
          <cell r="P230">
            <v>0.11197650150002153</v>
          </cell>
          <cell r="Q230">
            <v>2.0598691475766889E-3</v>
          </cell>
          <cell r="R230">
            <v>1.0603573340837178E-2</v>
          </cell>
          <cell r="S230">
            <v>1.256697275055484E-2</v>
          </cell>
          <cell r="U230">
            <v>21</v>
          </cell>
        </row>
        <row r="231">
          <cell r="A231" t="str">
            <v>Wisconsin</v>
          </cell>
          <cell r="B231">
            <v>0</v>
          </cell>
          <cell r="C231">
            <v>0</v>
          </cell>
          <cell r="D231">
            <v>0</v>
          </cell>
          <cell r="E231">
            <v>2.5205878102829041E-2</v>
          </cell>
          <cell r="F231">
            <v>9.4472573759045147E-3</v>
          </cell>
          <cell r="G231">
            <v>1.1735866123040745E-2</v>
          </cell>
          <cell r="H231">
            <v>1.1851054295903572E-2</v>
          </cell>
          <cell r="I231">
            <v>1.1454010192086079E-2</v>
          </cell>
          <cell r="J231">
            <v>1.2112751902156771E-2</v>
          </cell>
          <cell r="K231">
            <v>1.6431097857937029E-2</v>
          </cell>
          <cell r="L231">
            <v>1.4177294857777384E-2</v>
          </cell>
          <cell r="M231">
            <v>1.2970896956377237E-2</v>
          </cell>
          <cell r="N231">
            <v>6.7231980060899962E-2</v>
          </cell>
          <cell r="O231">
            <v>1.4412243267858798E-2</v>
          </cell>
          <cell r="P231">
            <v>5.5661940716289146E-2</v>
          </cell>
          <cell r="Q231">
            <v>7.2305945223643614E-2</v>
          </cell>
          <cell r="R231">
            <v>7.6425167629581445E-2</v>
          </cell>
          <cell r="S231">
            <v>6.4932041059270071E-2</v>
          </cell>
          <cell r="U231">
            <v>7</v>
          </cell>
        </row>
        <row r="232">
          <cell r="A232" t="str">
            <v>Wyoming</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5.0461819146094379E-3</v>
          </cell>
          <cell r="S232">
            <v>1.3332465306672325E-2</v>
          </cell>
          <cell r="U232">
            <v>20</v>
          </cell>
        </row>
        <row r="233">
          <cell r="A233" t="str">
            <v>US Total</v>
          </cell>
          <cell r="B233">
            <v>0</v>
          </cell>
          <cell r="C233">
            <v>0</v>
          </cell>
          <cell r="D233">
            <v>0</v>
          </cell>
          <cell r="E233">
            <v>5.2015152775916436E-3</v>
          </cell>
          <cell r="F233">
            <v>8.279006867440087E-3</v>
          </cell>
          <cell r="G233">
            <v>8.3797267676881584E-3</v>
          </cell>
          <cell r="H233">
            <v>8.982374524390966E-3</v>
          </cell>
          <cell r="I233">
            <v>9.4979694627740224E-3</v>
          </cell>
          <cell r="J233">
            <v>9.3982784877870672E-3</v>
          </cell>
          <cell r="K233">
            <v>1.0173613794695167E-2</v>
          </cell>
          <cell r="L233">
            <v>1.2794067208330989E-2</v>
          </cell>
          <cell r="M233">
            <v>1.5488574706147772E-2</v>
          </cell>
          <cell r="N233">
            <v>2.5567875625831057E-2</v>
          </cell>
          <cell r="O233">
            <v>3.0361237405003526E-2</v>
          </cell>
          <cell r="P233">
            <v>2.1671113115118219E-2</v>
          </cell>
          <cell r="Q233">
            <v>1.7141838309899664E-2</v>
          </cell>
          <cell r="R233">
            <v>2.2234806286914797E-2</v>
          </cell>
          <cell r="S233">
            <v>2.2458158288055606E-2</v>
          </cell>
          <cell r="U233" t="str">
            <v>n/a</v>
          </cell>
        </row>
      </sheetData>
      <sheetData sheetId="28" refreshError="1">
        <row r="182">
          <cell r="A182" t="str">
            <v>Alabama</v>
          </cell>
          <cell r="B182">
            <v>0</v>
          </cell>
          <cell r="C182">
            <v>0</v>
          </cell>
          <cell r="D182">
            <v>0</v>
          </cell>
          <cell r="E182">
            <v>6.6064553805133316E-3</v>
          </cell>
          <cell r="F182">
            <v>1.4001991384471951E-2</v>
          </cell>
          <cell r="G182">
            <v>3.580244850204882E-2</v>
          </cell>
          <cell r="H182">
            <v>3.2636861067762639E-2</v>
          </cell>
          <cell r="I182">
            <v>3.3910433545283822E-2</v>
          </cell>
          <cell r="J182">
            <v>1.3768642941016589E-2</v>
          </cell>
          <cell r="K182">
            <v>1.9035203822868232E-2</v>
          </cell>
          <cell r="L182">
            <v>8.4274096620734346E-3</v>
          </cell>
          <cell r="M182">
            <v>3.0267789434147405E-2</v>
          </cell>
          <cell r="N182">
            <v>2.2325682043773328E-2</v>
          </cell>
          <cell r="O182">
            <v>1.3667546403262572E-2</v>
          </cell>
          <cell r="P182">
            <v>1.4769479531728255E-2</v>
          </cell>
          <cell r="Q182">
            <v>1.6940415317096166E-2</v>
          </cell>
          <cell r="R182">
            <v>1.0141461995464549E-2</v>
          </cell>
          <cell r="S182">
            <v>9.775105025005934E-3</v>
          </cell>
          <cell r="U182">
            <v>27</v>
          </cell>
        </row>
        <row r="183">
          <cell r="A183" t="str">
            <v>Alaska</v>
          </cell>
          <cell r="B183">
            <v>0</v>
          </cell>
          <cell r="C183">
            <v>0</v>
          </cell>
          <cell r="D183">
            <v>0</v>
          </cell>
          <cell r="E183">
            <v>8.4294386415386183E-3</v>
          </cell>
          <cell r="F183">
            <v>6.4017075188028041E-3</v>
          </cell>
          <cell r="G183">
            <v>6.9727972711542191E-3</v>
          </cell>
          <cell r="H183">
            <v>3.4586555824617049E-3</v>
          </cell>
          <cell r="I183">
            <v>3.658667400418722E-6</v>
          </cell>
          <cell r="J183">
            <v>7.0138256480332759E-3</v>
          </cell>
          <cell r="K183">
            <v>7.4495915280085832E-3</v>
          </cell>
          <cell r="L183">
            <v>5.4951724216486678E-3</v>
          </cell>
          <cell r="M183">
            <v>4.4025203717315779E-3</v>
          </cell>
          <cell r="N183">
            <v>3.9309625039054474E-3</v>
          </cell>
          <cell r="O183">
            <v>3.3966491398842442E-3</v>
          </cell>
          <cell r="P183">
            <v>4.791427872363592E-3</v>
          </cell>
          <cell r="Q183">
            <v>4.3044840950052449E-3</v>
          </cell>
          <cell r="R183">
            <v>4.1584161145778124E-3</v>
          </cell>
          <cell r="S183">
            <v>4.3287789397921331E-3</v>
          </cell>
          <cell r="U183">
            <v>32</v>
          </cell>
        </row>
        <row r="184">
          <cell r="A184" t="str">
            <v>Arizona</v>
          </cell>
          <cell r="B184">
            <v>0</v>
          </cell>
          <cell r="C184">
            <v>0</v>
          </cell>
          <cell r="D184">
            <v>0</v>
          </cell>
          <cell r="E184">
            <v>4.2678045595092549E-3</v>
          </cell>
          <cell r="F184">
            <v>9.4505158383885995E-3</v>
          </cell>
          <cell r="G184">
            <v>3.0028109376309314E-5</v>
          </cell>
          <cell r="H184">
            <v>1.1410944831923328E-3</v>
          </cell>
          <cell r="I184">
            <v>1.1851780804340716E-3</v>
          </cell>
          <cell r="J184">
            <v>6.9863484140270874E-5</v>
          </cell>
          <cell r="K184">
            <v>5.2429604758400038E-7</v>
          </cell>
          <cell r="L184">
            <v>3.2096001354099978E-3</v>
          </cell>
          <cell r="M184">
            <v>2.7349430554985637E-3</v>
          </cell>
          <cell r="N184">
            <v>1.0388926546944901E-3</v>
          </cell>
          <cell r="O184">
            <v>0</v>
          </cell>
          <cell r="P184">
            <v>0</v>
          </cell>
          <cell r="Q184">
            <v>0</v>
          </cell>
          <cell r="R184">
            <v>0</v>
          </cell>
          <cell r="S184">
            <v>0</v>
          </cell>
          <cell r="U184">
            <v>38</v>
          </cell>
        </row>
        <row r="185">
          <cell r="A185" t="str">
            <v>Arkansas</v>
          </cell>
          <cell r="B185">
            <v>0</v>
          </cell>
          <cell r="C185">
            <v>0</v>
          </cell>
          <cell r="D185">
            <v>0</v>
          </cell>
          <cell r="E185">
            <v>2.5252350708387505E-2</v>
          </cell>
          <cell r="F185">
            <v>2.3038144066032818E-2</v>
          </cell>
          <cell r="G185">
            <v>3.1785126057887178E-2</v>
          </cell>
          <cell r="H185">
            <v>3.8022810468867359E-2</v>
          </cell>
          <cell r="I185">
            <v>3.1181992168676773E-2</v>
          </cell>
          <cell r="J185">
            <v>3.2951781399694277E-2</v>
          </cell>
          <cell r="K185">
            <v>3.4643927803707612E-2</v>
          </cell>
          <cell r="L185">
            <v>1.9459964432174244E-2</v>
          </cell>
          <cell r="M185">
            <v>0.52157092631858426</v>
          </cell>
          <cell r="N185">
            <v>0.42643680744136309</v>
          </cell>
          <cell r="O185">
            <v>0.41379865955089179</v>
          </cell>
          <cell r="P185">
            <v>0.62218105545008573</v>
          </cell>
          <cell r="Q185">
            <v>0.54763690645162699</v>
          </cell>
          <cell r="R185">
            <v>0.55388118296109834</v>
          </cell>
          <cell r="S185">
            <v>0.66251120276311204</v>
          </cell>
          <cell r="U185">
            <v>1</v>
          </cell>
        </row>
        <row r="186">
          <cell r="A186" t="str">
            <v>California</v>
          </cell>
          <cell r="B186">
            <v>0</v>
          </cell>
          <cell r="C186">
            <v>0</v>
          </cell>
          <cell r="D186">
            <v>0</v>
          </cell>
          <cell r="E186">
            <v>2.0604087143480368E-4</v>
          </cell>
          <cell r="F186">
            <v>2.179201256260701E-3</v>
          </cell>
          <cell r="G186">
            <v>2.9874170240086605E-3</v>
          </cell>
          <cell r="H186">
            <v>1.45492546606974E-3</v>
          </cell>
          <cell r="I186">
            <v>3.59478859821447E-3</v>
          </cell>
          <cell r="J186">
            <v>3.4345452133768984E-3</v>
          </cell>
          <cell r="K186">
            <v>2.2119290713035816E-3</v>
          </cell>
          <cell r="L186">
            <v>9.459879597725579E-2</v>
          </cell>
          <cell r="M186">
            <v>4.6793037897647195E-2</v>
          </cell>
          <cell r="N186">
            <v>2.0699581296156538E-2</v>
          </cell>
          <cell r="O186">
            <v>4.4737361886866113E-3</v>
          </cell>
          <cell r="P186">
            <v>4.6561280821425252E-3</v>
          </cell>
          <cell r="Q186">
            <v>3.3847578273360095E-2</v>
          </cell>
          <cell r="R186">
            <v>0.10716414355085919</v>
          </cell>
          <cell r="S186">
            <v>7.740327272354583E-2</v>
          </cell>
          <cell r="U186">
            <v>13</v>
          </cell>
        </row>
        <row r="187">
          <cell r="A187" t="str">
            <v>Colorado</v>
          </cell>
          <cell r="B187">
            <v>0</v>
          </cell>
          <cell r="C187">
            <v>0</v>
          </cell>
          <cell r="D187">
            <v>0</v>
          </cell>
          <cell r="E187">
            <v>0</v>
          </cell>
          <cell r="F187">
            <v>0</v>
          </cell>
          <cell r="G187">
            <v>9.1086908876455706E-5</v>
          </cell>
          <cell r="H187">
            <v>1.3713892484213898E-3</v>
          </cell>
          <cell r="I187">
            <v>8.6590866424583496E-4</v>
          </cell>
          <cell r="J187">
            <v>4.3478276649019639E-4</v>
          </cell>
          <cell r="K187">
            <v>3.8424714642334062E-4</v>
          </cell>
          <cell r="L187">
            <v>2.027204182287767E-2</v>
          </cell>
          <cell r="M187">
            <v>1.8139477982661221E-2</v>
          </cell>
          <cell r="N187">
            <v>9.7913317383474599E-3</v>
          </cell>
          <cell r="O187">
            <v>1.9414450480113741E-3</v>
          </cell>
          <cell r="P187">
            <v>1.4782525316855177E-3</v>
          </cell>
          <cell r="Q187">
            <v>1.4896922756152068E-3</v>
          </cell>
          <cell r="R187">
            <v>1.2576061553036301E-3</v>
          </cell>
          <cell r="S187">
            <v>1.2355120455282485E-3</v>
          </cell>
          <cell r="U187">
            <v>36</v>
          </cell>
        </row>
        <row r="188">
          <cell r="A188" t="str">
            <v>Connecticut</v>
          </cell>
          <cell r="B188">
            <v>0</v>
          </cell>
          <cell r="C188">
            <v>0</v>
          </cell>
          <cell r="D188">
            <v>0</v>
          </cell>
          <cell r="E188">
            <v>2.6996775513264838E-3</v>
          </cell>
          <cell r="F188">
            <v>4.8790767968583816E-2</v>
          </cell>
          <cell r="G188">
            <v>8.0946409646740422E-2</v>
          </cell>
          <cell r="H188">
            <v>0.15007386616582616</v>
          </cell>
          <cell r="I188">
            <v>0.15174917094727688</v>
          </cell>
          <cell r="J188">
            <v>0.15264297157945958</v>
          </cell>
          <cell r="K188">
            <v>0.15957427011708067</v>
          </cell>
          <cell r="L188">
            <v>0.16850732756735418</v>
          </cell>
          <cell r="M188">
            <v>0.15621270113496366</v>
          </cell>
          <cell r="N188">
            <v>0.16191290086211468</v>
          </cell>
          <cell r="O188">
            <v>0.1820815894595284</v>
          </cell>
          <cell r="P188">
            <v>0.15893608314169852</v>
          </cell>
          <cell r="Q188">
            <v>0.17522209693165058</v>
          </cell>
          <cell r="R188">
            <v>0.19151717512841843</v>
          </cell>
          <cell r="S188">
            <v>0.15661530989264141</v>
          </cell>
          <cell r="U188">
            <v>8</v>
          </cell>
        </row>
        <row r="189">
          <cell r="A189" t="str">
            <v>Delaware</v>
          </cell>
          <cell r="B189">
            <v>0</v>
          </cell>
          <cell r="C189">
            <v>0</v>
          </cell>
          <cell r="D189">
            <v>0</v>
          </cell>
          <cell r="E189">
            <v>0</v>
          </cell>
          <cell r="F189">
            <v>2.9611176703027046E-4</v>
          </cell>
          <cell r="G189">
            <v>0</v>
          </cell>
          <cell r="H189">
            <v>0</v>
          </cell>
          <cell r="I189">
            <v>0</v>
          </cell>
          <cell r="J189">
            <v>0</v>
          </cell>
          <cell r="K189">
            <v>7.7581103678898171E-3</v>
          </cell>
          <cell r="L189">
            <v>7.0718770572937547E-3</v>
          </cell>
          <cell r="M189">
            <v>5.6548869293402221E-2</v>
          </cell>
          <cell r="N189">
            <v>3.3609738757902489E-7</v>
          </cell>
          <cell r="O189">
            <v>3.9875029916082534E-3</v>
          </cell>
          <cell r="P189">
            <v>2.4728403540229361E-2</v>
          </cell>
          <cell r="Q189">
            <v>0</v>
          </cell>
          <cell r="R189">
            <v>0</v>
          </cell>
          <cell r="S189">
            <v>0</v>
          </cell>
          <cell r="U189">
            <v>38</v>
          </cell>
        </row>
        <row r="190">
          <cell r="A190" t="str">
            <v>Dist. of Col.</v>
          </cell>
          <cell r="B190">
            <v>0</v>
          </cell>
          <cell r="C190">
            <v>0</v>
          </cell>
          <cell r="D190">
            <v>0</v>
          </cell>
          <cell r="E190">
            <v>6.5532810317742912E-2</v>
          </cell>
          <cell r="F190">
            <v>6.391533374514656E-2</v>
          </cell>
          <cell r="G190">
            <v>7.6478902114248903E-2</v>
          </cell>
          <cell r="H190">
            <v>9.6839637226746635E-3</v>
          </cell>
          <cell r="I190">
            <v>3.2108534823760318E-2</v>
          </cell>
          <cell r="J190">
            <v>1.5751911862114561E-2</v>
          </cell>
          <cell r="K190">
            <v>6.3349360609697342E-2</v>
          </cell>
          <cell r="L190">
            <v>8.3621517550840019E-2</v>
          </cell>
          <cell r="M190">
            <v>7.1444454248997119E-2</v>
          </cell>
          <cell r="N190">
            <v>6.7700580387080184E-2</v>
          </cell>
          <cell r="O190">
            <v>4.8280591842138849E-2</v>
          </cell>
          <cell r="P190">
            <v>4.5088593170336616E-2</v>
          </cell>
          <cell r="Q190">
            <v>3.2001286561358304E-2</v>
          </cell>
          <cell r="R190">
            <v>9.3121810855385095E-3</v>
          </cell>
          <cell r="S190">
            <v>5.4223565924643368E-3</v>
          </cell>
          <cell r="U190">
            <v>31</v>
          </cell>
        </row>
        <row r="191">
          <cell r="A191" t="str">
            <v>Florida</v>
          </cell>
          <cell r="B191">
            <v>0</v>
          </cell>
          <cell r="C191">
            <v>0</v>
          </cell>
          <cell r="D191">
            <v>0</v>
          </cell>
          <cell r="E191">
            <v>3.8144747039587895E-2</v>
          </cell>
          <cell r="F191">
            <v>2.594650802367594E-2</v>
          </cell>
          <cell r="G191">
            <v>1.4752504168775717E-2</v>
          </cell>
          <cell r="H191">
            <v>1.093621351600322E-2</v>
          </cell>
          <cell r="I191">
            <v>5.8416201930996635E-3</v>
          </cell>
          <cell r="J191">
            <v>1.0705864521511487E-2</v>
          </cell>
          <cell r="K191">
            <v>6.9196801111641257E-3</v>
          </cell>
          <cell r="L191">
            <v>5.4470556378134728E-2</v>
          </cell>
          <cell r="M191">
            <v>6.4432450622891449E-2</v>
          </cell>
          <cell r="N191">
            <v>6.5318376946581396E-3</v>
          </cell>
          <cell r="O191">
            <v>4.4255023937333103E-3</v>
          </cell>
          <cell r="P191">
            <v>4.1665394075780871E-3</v>
          </cell>
          <cell r="Q191">
            <v>5.1705087773385137E-3</v>
          </cell>
          <cell r="R191">
            <v>5.2085745911343885E-3</v>
          </cell>
          <cell r="S191">
            <v>7.2665413345906248E-3</v>
          </cell>
          <cell r="U191">
            <v>30</v>
          </cell>
        </row>
        <row r="192">
          <cell r="A192" t="str">
            <v>Georgia</v>
          </cell>
          <cell r="B192">
            <v>0</v>
          </cell>
          <cell r="C192">
            <v>0</v>
          </cell>
          <cell r="D192">
            <v>0</v>
          </cell>
          <cell r="E192">
            <v>9.6248558844687804E-2</v>
          </cell>
          <cell r="F192">
            <v>5.2659718884018797E-2</v>
          </cell>
          <cell r="G192">
            <v>3.8598512939172484E-2</v>
          </cell>
          <cell r="H192">
            <v>3.2738766814947175E-2</v>
          </cell>
          <cell r="I192">
            <v>4.6110117377232307E-2</v>
          </cell>
          <cell r="J192">
            <v>5.8985670572957095E-2</v>
          </cell>
          <cell r="K192">
            <v>6.272409701386894E-2</v>
          </cell>
          <cell r="L192">
            <v>6.266073262706455E-2</v>
          </cell>
          <cell r="M192">
            <v>5.8464230286850397E-2</v>
          </cell>
          <cell r="N192">
            <v>5.3593867885740491E-2</v>
          </cell>
          <cell r="O192">
            <v>4.7579338347320949E-2</v>
          </cell>
          <cell r="P192">
            <v>5.4265679157374479E-2</v>
          </cell>
          <cell r="Q192">
            <v>5.1749044639554945E-2</v>
          </cell>
          <cell r="R192">
            <v>-8.5381691549664621E-5</v>
          </cell>
          <cell r="S192">
            <v>2.6243550965231229E-2</v>
          </cell>
          <cell r="U192">
            <v>22</v>
          </cell>
        </row>
        <row r="193">
          <cell r="A193" t="str">
            <v>Hawaii</v>
          </cell>
          <cell r="B193">
            <v>0</v>
          </cell>
          <cell r="C193">
            <v>0</v>
          </cell>
          <cell r="D193">
            <v>0</v>
          </cell>
          <cell r="E193">
            <v>0</v>
          </cell>
          <cell r="F193">
            <v>0</v>
          </cell>
          <cell r="G193">
            <v>0</v>
          </cell>
          <cell r="H193">
            <v>0</v>
          </cell>
          <cell r="I193">
            <v>0</v>
          </cell>
          <cell r="J193">
            <v>0</v>
          </cell>
          <cell r="K193">
            <v>0</v>
          </cell>
          <cell r="L193">
            <v>0</v>
          </cell>
          <cell r="M193">
            <v>0</v>
          </cell>
          <cell r="N193">
            <v>0.10439924051763222</v>
          </cell>
          <cell r="O193">
            <v>9.4343398277381266E-2</v>
          </cell>
          <cell r="P193">
            <v>0.12207635004832718</v>
          </cell>
          <cell r="Q193">
            <v>4.9986503890007646E-2</v>
          </cell>
          <cell r="R193">
            <v>5.6230672846657469E-2</v>
          </cell>
          <cell r="S193">
            <v>7.2903995306927705E-2</v>
          </cell>
          <cell r="U193">
            <v>14</v>
          </cell>
        </row>
        <row r="194">
          <cell r="A194" t="str">
            <v>Idaho</v>
          </cell>
          <cell r="B194">
            <v>0</v>
          </cell>
          <cell r="C194">
            <v>0</v>
          </cell>
          <cell r="D194">
            <v>0</v>
          </cell>
          <cell r="E194">
            <v>0.11399639485210053</v>
          </cell>
          <cell r="F194">
            <v>0.11360308691159267</v>
          </cell>
          <cell r="G194">
            <v>0.1201772439664934</v>
          </cell>
          <cell r="H194">
            <v>0.1430513598254492</v>
          </cell>
          <cell r="I194">
            <v>-1.1154315547124311E-2</v>
          </cell>
          <cell r="J194">
            <v>5.0405093545940333E-2</v>
          </cell>
          <cell r="K194">
            <v>4.8265266988615427E-2</v>
          </cell>
          <cell r="L194">
            <v>4.742535147066107E-2</v>
          </cell>
          <cell r="M194">
            <v>7.1115012133333017E-2</v>
          </cell>
          <cell r="N194">
            <v>2.7754719328889971E-2</v>
          </cell>
          <cell r="O194">
            <v>2.4549192870448752E-2</v>
          </cell>
          <cell r="P194">
            <v>-7.766479159631208E-2</v>
          </cell>
          <cell r="Q194">
            <v>9.1490696643464365E-3</v>
          </cell>
          <cell r="R194">
            <v>8.7576415012698434E-3</v>
          </cell>
          <cell r="S194">
            <v>8.5749921641665398E-3</v>
          </cell>
          <cell r="U194">
            <v>29</v>
          </cell>
        </row>
        <row r="195">
          <cell r="A195" t="str">
            <v>Illinois</v>
          </cell>
          <cell r="B195">
            <v>0</v>
          </cell>
          <cell r="C195">
            <v>0</v>
          </cell>
          <cell r="D195">
            <v>0</v>
          </cell>
          <cell r="E195">
            <v>1.0384100376743446E-3</v>
          </cell>
          <cell r="F195">
            <v>8.0459810605576314E-4</v>
          </cell>
          <cell r="G195">
            <v>7.6915108907582997E-4</v>
          </cell>
          <cell r="H195">
            <v>1.1882190305094575E-3</v>
          </cell>
          <cell r="I195">
            <v>9.8508080055818392E-4</v>
          </cell>
          <cell r="J195">
            <v>1.1812216807085328E-3</v>
          </cell>
          <cell r="K195">
            <v>1.1820969606698205E-3</v>
          </cell>
          <cell r="L195">
            <v>7.5164967537363903E-4</v>
          </cell>
          <cell r="M195">
            <v>0</v>
          </cell>
          <cell r="N195">
            <v>0</v>
          </cell>
          <cell r="O195">
            <v>0</v>
          </cell>
          <cell r="P195">
            <v>0</v>
          </cell>
          <cell r="Q195">
            <v>0</v>
          </cell>
          <cell r="R195">
            <v>0</v>
          </cell>
          <cell r="S195">
            <v>0</v>
          </cell>
          <cell r="U195">
            <v>38</v>
          </cell>
        </row>
        <row r="196">
          <cell r="A196" t="str">
            <v>Indiana</v>
          </cell>
          <cell r="B196">
            <v>0</v>
          </cell>
          <cell r="C196">
            <v>0</v>
          </cell>
          <cell r="D196">
            <v>0</v>
          </cell>
          <cell r="E196">
            <v>0</v>
          </cell>
          <cell r="F196">
            <v>0</v>
          </cell>
          <cell r="G196">
            <v>5.9188211789192747E-3</v>
          </cell>
          <cell r="H196">
            <v>4.1665540985254806E-3</v>
          </cell>
          <cell r="I196">
            <v>5.1660990854103797E-3</v>
          </cell>
          <cell r="J196">
            <v>4.9749498304297981E-3</v>
          </cell>
          <cell r="K196">
            <v>4.8709099742425873E-3</v>
          </cell>
          <cell r="L196">
            <v>4.5437348374704287E-3</v>
          </cell>
          <cell r="M196">
            <v>4.2048748528817608E-3</v>
          </cell>
          <cell r="N196">
            <v>3.6442551194471244E-3</v>
          </cell>
          <cell r="O196">
            <v>1.1995607279682895E-3</v>
          </cell>
          <cell r="P196">
            <v>0</v>
          </cell>
          <cell r="Q196">
            <v>1.7383080020617156E-2</v>
          </cell>
          <cell r="R196">
            <v>7.6100220927671387E-3</v>
          </cell>
          <cell r="S196">
            <v>1.5178879796038738E-3</v>
          </cell>
          <cell r="U196">
            <v>35</v>
          </cell>
        </row>
        <row r="197">
          <cell r="A197" t="str">
            <v>Iowa</v>
          </cell>
          <cell r="B197">
            <v>0</v>
          </cell>
          <cell r="C197">
            <v>0</v>
          </cell>
          <cell r="D197">
            <v>0</v>
          </cell>
          <cell r="E197">
            <v>2.5539827821442155E-4</v>
          </cell>
          <cell r="F197">
            <v>9.2426429452390352E-3</v>
          </cell>
          <cell r="G197">
            <v>1.0898615719662916E-2</v>
          </cell>
          <cell r="H197">
            <v>9.0860901081659552E-3</v>
          </cell>
          <cell r="I197">
            <v>1.7368288346541985E-2</v>
          </cell>
          <cell r="J197">
            <v>4.1644567615963628E-2</v>
          </cell>
          <cell r="K197">
            <v>7.6149756816555225E-2</v>
          </cell>
          <cell r="L197">
            <v>0.18654270733234285</v>
          </cell>
          <cell r="M197">
            <v>0.18284245695538751</v>
          </cell>
          <cell r="N197">
            <v>0.21949984741673509</v>
          </cell>
          <cell r="O197">
            <v>0.22350713749950307</v>
          </cell>
          <cell r="P197">
            <v>0.24104382653686801</v>
          </cell>
          <cell r="Q197">
            <v>0.22518305590956797</v>
          </cell>
          <cell r="R197">
            <v>0.29914564368754809</v>
          </cell>
          <cell r="S197">
            <v>0.2654017640614364</v>
          </cell>
          <cell r="U197">
            <v>5</v>
          </cell>
        </row>
        <row r="198">
          <cell r="A198" t="str">
            <v>Kansas</v>
          </cell>
          <cell r="B198">
            <v>0</v>
          </cell>
          <cell r="C198">
            <v>0</v>
          </cell>
          <cell r="D198">
            <v>0</v>
          </cell>
          <cell r="E198">
            <v>2.2635449070078314E-3</v>
          </cell>
          <cell r="F198">
            <v>1.0293480583132694E-3</v>
          </cell>
          <cell r="G198">
            <v>0</v>
          </cell>
          <cell r="H198">
            <v>0</v>
          </cell>
          <cell r="I198">
            <v>0</v>
          </cell>
          <cell r="J198">
            <v>0</v>
          </cell>
          <cell r="K198">
            <v>0</v>
          </cell>
          <cell r="L198">
            <v>0</v>
          </cell>
          <cell r="M198">
            <v>0</v>
          </cell>
          <cell r="N198">
            <v>0</v>
          </cell>
          <cell r="O198">
            <v>0</v>
          </cell>
          <cell r="P198">
            <v>0</v>
          </cell>
          <cell r="Q198">
            <v>0</v>
          </cell>
          <cell r="R198">
            <v>1.5766242231131777E-2</v>
          </cell>
          <cell r="S198">
            <v>9.0834941306735095E-3</v>
          </cell>
          <cell r="U198">
            <v>28</v>
          </cell>
        </row>
        <row r="199">
          <cell r="A199" t="str">
            <v>Kentucky</v>
          </cell>
          <cell r="B199">
            <v>0</v>
          </cell>
          <cell r="C199">
            <v>0</v>
          </cell>
          <cell r="D199">
            <v>0</v>
          </cell>
          <cell r="E199">
            <v>3.2791420591419491E-2</v>
          </cell>
          <cell r="F199">
            <v>1.0616309544721565E-3</v>
          </cell>
          <cell r="G199">
            <v>1.0889386194896592E-3</v>
          </cell>
          <cell r="H199">
            <v>0</v>
          </cell>
          <cell r="I199">
            <v>0</v>
          </cell>
          <cell r="J199">
            <v>0</v>
          </cell>
          <cell r="K199">
            <v>0</v>
          </cell>
          <cell r="L199">
            <v>0</v>
          </cell>
          <cell r="M199">
            <v>0</v>
          </cell>
          <cell r="N199">
            <v>0</v>
          </cell>
          <cell r="O199">
            <v>0</v>
          </cell>
          <cell r="P199">
            <v>0</v>
          </cell>
          <cell r="Q199">
            <v>0</v>
          </cell>
          <cell r="R199">
            <v>0</v>
          </cell>
          <cell r="S199">
            <v>0</v>
          </cell>
          <cell r="U199">
            <v>38</v>
          </cell>
        </row>
        <row r="200">
          <cell r="A200" t="str">
            <v>Louisiana</v>
          </cell>
          <cell r="B200">
            <v>0</v>
          </cell>
          <cell r="C200">
            <v>0</v>
          </cell>
          <cell r="D200">
            <v>0</v>
          </cell>
          <cell r="E200">
            <v>2.5629378814864927E-3</v>
          </cell>
          <cell r="F200">
            <v>1.3062448793444989E-2</v>
          </cell>
          <cell r="G200">
            <v>0.26269900614785407</v>
          </cell>
          <cell r="H200">
            <v>0.27605981489840209</v>
          </cell>
          <cell r="I200">
            <v>0.28568083737687949</v>
          </cell>
          <cell r="J200">
            <v>0.23032769533093642</v>
          </cell>
          <cell r="K200">
            <v>0.24295874975746526</v>
          </cell>
          <cell r="L200">
            <v>0.28888358391125435</v>
          </cell>
          <cell r="M200">
            <v>0.28822171750307068</v>
          </cell>
          <cell r="N200">
            <v>0.41285747130090727</v>
          </cell>
          <cell r="O200">
            <v>0.45382464216640883</v>
          </cell>
          <cell r="P200">
            <v>0.23686356063865721</v>
          </cell>
          <cell r="Q200">
            <v>0.56158077073123636</v>
          </cell>
          <cell r="R200">
            <v>0.39764436121227409</v>
          </cell>
          <cell r="S200">
            <v>0.37417710919255925</v>
          </cell>
          <cell r="U200">
            <v>3</v>
          </cell>
        </row>
        <row r="201">
          <cell r="A201" t="str">
            <v>Maine</v>
          </cell>
          <cell r="B201">
            <v>0</v>
          </cell>
          <cell r="C201">
            <v>0</v>
          </cell>
          <cell r="D201">
            <v>0</v>
          </cell>
          <cell r="E201">
            <v>1.1587057421941608E-4</v>
          </cell>
          <cell r="F201">
            <v>0</v>
          </cell>
          <cell r="G201">
            <v>0</v>
          </cell>
          <cell r="H201">
            <v>0</v>
          </cell>
          <cell r="I201">
            <v>-1.0058911547427617E-4</v>
          </cell>
          <cell r="J201">
            <v>0</v>
          </cell>
          <cell r="K201">
            <v>0</v>
          </cell>
          <cell r="L201">
            <v>0</v>
          </cell>
          <cell r="M201">
            <v>0</v>
          </cell>
          <cell r="N201">
            <v>0</v>
          </cell>
          <cell r="O201">
            <v>0</v>
          </cell>
          <cell r="P201">
            <v>0</v>
          </cell>
          <cell r="Q201">
            <v>0</v>
          </cell>
          <cell r="R201">
            <v>0</v>
          </cell>
          <cell r="S201">
            <v>0</v>
          </cell>
          <cell r="U201">
            <v>38</v>
          </cell>
        </row>
        <row r="202">
          <cell r="A202" t="str">
            <v>Maryland</v>
          </cell>
          <cell r="B202">
            <v>0</v>
          </cell>
          <cell r="C202">
            <v>0</v>
          </cell>
          <cell r="D202">
            <v>0</v>
          </cell>
          <cell r="E202">
            <v>4.0812303834274186E-2</v>
          </cell>
          <cell r="F202">
            <v>6.5000486315853978E-2</v>
          </cell>
          <cell r="G202">
            <v>0.15423008088305326</v>
          </cell>
          <cell r="H202">
            <v>0.11361505721090923</v>
          </cell>
          <cell r="I202">
            <v>7.0286619477909942E-2</v>
          </cell>
          <cell r="J202">
            <v>5.7999644898887433E-2</v>
          </cell>
          <cell r="K202">
            <v>8.4608795293294403E-2</v>
          </cell>
          <cell r="L202">
            <v>0.14109932158272198</v>
          </cell>
          <cell r="M202">
            <v>0.16659553631936247</v>
          </cell>
          <cell r="N202">
            <v>0.1854947684096182</v>
          </cell>
          <cell r="O202">
            <v>0.18351106177022083</v>
          </cell>
          <cell r="P202">
            <v>0.118007014130736</v>
          </cell>
          <cell r="Q202">
            <v>6.2921424085195063E-2</v>
          </cell>
          <cell r="R202">
            <v>6.7636578380444179E-2</v>
          </cell>
          <cell r="S202">
            <v>7.9036958415574676E-2</v>
          </cell>
          <cell r="U202">
            <v>12</v>
          </cell>
        </row>
        <row r="203">
          <cell r="A203" t="str">
            <v>Massachusetts</v>
          </cell>
          <cell r="B203">
            <v>0</v>
          </cell>
          <cell r="C203">
            <v>0</v>
          </cell>
          <cell r="D203">
            <v>0</v>
          </cell>
          <cell r="E203">
            <v>3.997785258706999E-4</v>
          </cell>
          <cell r="F203">
            <v>9.5029083163777235E-3</v>
          </cell>
          <cell r="G203">
            <v>4.1024306762524644E-3</v>
          </cell>
          <cell r="H203">
            <v>1.939618383235158E-3</v>
          </cell>
          <cell r="I203">
            <v>5.8509911876571845E-4</v>
          </cell>
          <cell r="J203">
            <v>6.7932049947594462E-4</v>
          </cell>
          <cell r="K203">
            <v>3.1973908625041653E-2</v>
          </cell>
          <cell r="L203">
            <v>4.5540938889518809E-2</v>
          </cell>
          <cell r="M203">
            <v>8.0927397737080867E-2</v>
          </cell>
          <cell r="N203">
            <v>4.7038667745833748E-2</v>
          </cell>
          <cell r="O203">
            <v>3.3829023542319252E-2</v>
          </cell>
          <cell r="P203">
            <v>3.1288081497854836E-2</v>
          </cell>
          <cell r="Q203">
            <v>2.4275765921678277E-2</v>
          </cell>
          <cell r="R203">
            <v>9.0921503615444561E-3</v>
          </cell>
          <cell r="S203">
            <v>1.4154489483838004E-2</v>
          </cell>
          <cell r="U203">
            <v>25</v>
          </cell>
        </row>
        <row r="204">
          <cell r="A204" t="str">
            <v>Michigan</v>
          </cell>
          <cell r="B204">
            <v>0</v>
          </cell>
          <cell r="C204">
            <v>0</v>
          </cell>
          <cell r="D204">
            <v>0</v>
          </cell>
          <cell r="E204">
            <v>4.452308875652064E-2</v>
          </cell>
          <cell r="F204">
            <v>3.5247876089636629E-2</v>
          </cell>
          <cell r="G204">
            <v>8.1579135872059422E-2</v>
          </cell>
          <cell r="H204">
            <v>9.7208571541373814E-2</v>
          </cell>
          <cell r="I204">
            <v>0.13938456788309841</v>
          </cell>
          <cell r="J204">
            <v>7.562675764278122E-2</v>
          </cell>
          <cell r="K204">
            <v>7.5805070754253481E-2</v>
          </cell>
          <cell r="L204">
            <v>0.10430220369206866</v>
          </cell>
          <cell r="M204">
            <v>0.24130312053498801</v>
          </cell>
          <cell r="N204">
            <v>0.25563304776935825</v>
          </cell>
          <cell r="O204">
            <v>0.2030009851389204</v>
          </cell>
          <cell r="P204">
            <v>0.28850240473671251</v>
          </cell>
          <cell r="Q204">
            <v>0.26290751883937857</v>
          </cell>
          <cell r="R204">
            <v>0.28808936798293167</v>
          </cell>
          <cell r="S204">
            <v>0.35835981726943894</v>
          </cell>
          <cell r="U204">
            <v>4</v>
          </cell>
        </row>
        <row r="205">
          <cell r="A205" t="str">
            <v>Minnesota</v>
          </cell>
          <cell r="B205">
            <v>0</v>
          </cell>
          <cell r="C205">
            <v>0</v>
          </cell>
          <cell r="D205">
            <v>0</v>
          </cell>
          <cell r="E205">
            <v>2.6129608552406656E-4</v>
          </cell>
          <cell r="F205">
            <v>1.1324049636569941E-3</v>
          </cell>
          <cell r="G205">
            <v>6.0318642178523914E-4</v>
          </cell>
          <cell r="H205">
            <v>3.0581511503253349E-3</v>
          </cell>
          <cell r="I205">
            <v>0</v>
          </cell>
          <cell r="J205">
            <v>0</v>
          </cell>
          <cell r="K205">
            <v>0</v>
          </cell>
          <cell r="L205">
            <v>0</v>
          </cell>
          <cell r="M205">
            <v>2.2107915174338173E-3</v>
          </cell>
          <cell r="N205">
            <v>2.1872753933302506E-3</v>
          </cell>
          <cell r="O205">
            <v>2.1909962464860618E-3</v>
          </cell>
          <cell r="P205">
            <v>2.3929931653113609E-3</v>
          </cell>
          <cell r="Q205">
            <v>2.2088829959057933E-3</v>
          </cell>
          <cell r="R205">
            <v>1.86436930002763E-3</v>
          </cell>
          <cell r="S205">
            <v>2.6831905378095823E-3</v>
          </cell>
          <cell r="U205">
            <v>33</v>
          </cell>
        </row>
        <row r="206">
          <cell r="A206" t="str">
            <v>Mississippi</v>
          </cell>
          <cell r="B206">
            <v>0</v>
          </cell>
          <cell r="C206">
            <v>0</v>
          </cell>
          <cell r="D206">
            <v>0</v>
          </cell>
          <cell r="E206">
            <v>1.7066456143485152E-2</v>
          </cell>
          <cell r="F206">
            <v>0.11413824343977477</v>
          </cell>
          <cell r="G206">
            <v>0.10149605126348021</v>
          </cell>
          <cell r="H206">
            <v>0.11421141663311452</v>
          </cell>
          <cell r="I206">
            <v>5.572004193960127E-2</v>
          </cell>
          <cell r="J206">
            <v>6.7451985266783934E-2</v>
          </cell>
          <cell r="K206">
            <v>5.5854116925379761E-2</v>
          </cell>
          <cell r="L206">
            <v>3.8362770398955602E-2</v>
          </cell>
          <cell r="M206">
            <v>9.0594717618459997E-2</v>
          </cell>
          <cell r="N206">
            <v>6.1755853765660049E-2</v>
          </cell>
          <cell r="O206">
            <v>7.2339154131085881E-2</v>
          </cell>
          <cell r="P206">
            <v>4.7860646180351296E-2</v>
          </cell>
          <cell r="Q206">
            <v>4.5277001560954273E-2</v>
          </cell>
          <cell r="R206">
            <v>4.0921287062076893E-2</v>
          </cell>
          <cell r="S206">
            <v>4.2044220717221845E-2</v>
          </cell>
          <cell r="U206">
            <v>19</v>
          </cell>
        </row>
        <row r="207">
          <cell r="A207" t="str">
            <v>Missouri</v>
          </cell>
          <cell r="B207">
            <v>0</v>
          </cell>
          <cell r="C207">
            <v>0</v>
          </cell>
          <cell r="D207">
            <v>0</v>
          </cell>
          <cell r="E207">
            <v>1.1997433064745724E-2</v>
          </cell>
          <cell r="F207">
            <v>1.0624864759500641E-2</v>
          </cell>
          <cell r="G207">
            <v>7.4821857835361376E-3</v>
          </cell>
          <cell r="H207">
            <v>2.1957174663311797E-2</v>
          </cell>
          <cell r="I207">
            <v>0</v>
          </cell>
          <cell r="J207">
            <v>2.1215284451073069E-2</v>
          </cell>
          <cell r="K207">
            <v>3.1468657006462716E-2</v>
          </cell>
          <cell r="L207">
            <v>0.10594307289512477</v>
          </cell>
          <cell r="M207">
            <v>0</v>
          </cell>
          <cell r="N207">
            <v>0</v>
          </cell>
          <cell r="O207">
            <v>0</v>
          </cell>
          <cell r="P207">
            <v>0</v>
          </cell>
          <cell r="Q207">
            <v>3.5051351713378698E-2</v>
          </cell>
          <cell r="R207">
            <v>0</v>
          </cell>
          <cell r="S207">
            <v>0</v>
          </cell>
          <cell r="U207">
            <v>38</v>
          </cell>
        </row>
        <row r="208">
          <cell r="A208" t="str">
            <v>Montana</v>
          </cell>
          <cell r="B208">
            <v>0</v>
          </cell>
          <cell r="C208">
            <v>0</v>
          </cell>
          <cell r="D208">
            <v>0</v>
          </cell>
          <cell r="E208">
            <v>0</v>
          </cell>
          <cell r="F208">
            <v>0</v>
          </cell>
          <cell r="G208">
            <v>2.6921903542265613E-5</v>
          </cell>
          <cell r="H208">
            <v>0</v>
          </cell>
          <cell r="I208">
            <v>0</v>
          </cell>
          <cell r="J208">
            <v>8.0786908119583178E-3</v>
          </cell>
          <cell r="K208">
            <v>7.3042167964434829E-3</v>
          </cell>
          <cell r="L208">
            <v>7.4300968558028676E-3</v>
          </cell>
          <cell r="M208">
            <v>8.6476014229486479E-3</v>
          </cell>
          <cell r="N208">
            <v>6.2993955817888508E-3</v>
          </cell>
          <cell r="O208">
            <v>1.1688347435602205E-2</v>
          </cell>
          <cell r="P208">
            <v>1.2360659062370386E-2</v>
          </cell>
          <cell r="Q208">
            <v>1.1518402638641475E-2</v>
          </cell>
          <cell r="R208">
            <v>1.1645892609143938E-2</v>
          </cell>
          <cell r="S208">
            <v>2.0085817687616917E-2</v>
          </cell>
          <cell r="U208">
            <v>24</v>
          </cell>
        </row>
        <row r="209">
          <cell r="A209" t="str">
            <v>Nebraska</v>
          </cell>
          <cell r="B209">
            <v>0</v>
          </cell>
          <cell r="C209">
            <v>0</v>
          </cell>
          <cell r="D209">
            <v>0</v>
          </cell>
          <cell r="E209">
            <v>0</v>
          </cell>
          <cell r="F209">
            <v>0</v>
          </cell>
          <cell r="G209">
            <v>0</v>
          </cell>
          <cell r="H209">
            <v>0</v>
          </cell>
          <cell r="I209">
            <v>0</v>
          </cell>
          <cell r="J209">
            <v>0</v>
          </cell>
          <cell r="K209">
            <v>1.4072204571706436E-3</v>
          </cell>
          <cell r="L209">
            <v>6.4725475349722478E-2</v>
          </cell>
          <cell r="M209">
            <v>3.5850922957807274E-3</v>
          </cell>
          <cell r="N209">
            <v>2.8545811697778976E-3</v>
          </cell>
          <cell r="O209">
            <v>9.9544374665798147E-4</v>
          </cell>
          <cell r="P209">
            <v>1.9064287415406233E-3</v>
          </cell>
          <cell r="Q209">
            <v>3.0349290490245856E-3</v>
          </cell>
          <cell r="R209">
            <v>1.9332553058106388E-3</v>
          </cell>
          <cell r="S209">
            <v>2.2636273380378094E-3</v>
          </cell>
          <cell r="U209">
            <v>34</v>
          </cell>
        </row>
        <row r="210">
          <cell r="A210" t="str">
            <v>Nevada</v>
          </cell>
          <cell r="B210">
            <v>0</v>
          </cell>
          <cell r="C210">
            <v>0</v>
          </cell>
          <cell r="D210">
            <v>3.1220744159092522E-2</v>
          </cell>
          <cell r="E210">
            <v>0</v>
          </cell>
          <cell r="F210">
            <v>0</v>
          </cell>
          <cell r="G210">
            <v>2.094501095448655E-3</v>
          </cell>
          <cell r="H210">
            <v>0</v>
          </cell>
          <cell r="I210">
            <v>1.9992299110345654E-3</v>
          </cell>
          <cell r="J210">
            <v>4.6570784733235438E-3</v>
          </cell>
          <cell r="K210">
            <v>0</v>
          </cell>
          <cell r="L210">
            <v>0</v>
          </cell>
          <cell r="M210">
            <v>0</v>
          </cell>
          <cell r="N210">
            <v>0</v>
          </cell>
          <cell r="O210">
            <v>0</v>
          </cell>
          <cell r="P210">
            <v>0</v>
          </cell>
          <cell r="Q210">
            <v>0</v>
          </cell>
          <cell r="R210">
            <v>0</v>
          </cell>
          <cell r="S210">
            <v>0</v>
          </cell>
          <cell r="U210">
            <v>38</v>
          </cell>
        </row>
        <row r="211">
          <cell r="A211" t="str">
            <v>New Hampshire</v>
          </cell>
          <cell r="B211">
            <v>0</v>
          </cell>
          <cell r="C211">
            <v>0</v>
          </cell>
          <cell r="D211">
            <v>0</v>
          </cell>
          <cell r="E211">
            <v>1.3889899170703324E-3</v>
          </cell>
          <cell r="F211">
            <v>1.351765770600657E-2</v>
          </cell>
          <cell r="G211">
            <v>1.8271729897306122E-2</v>
          </cell>
          <cell r="H211">
            <v>2.7191238870733325E-2</v>
          </cell>
          <cell r="I211">
            <v>2.3444630041762553E-2</v>
          </cell>
          <cell r="J211">
            <v>1.6438486877374932E-2</v>
          </cell>
          <cell r="K211">
            <v>1.748870704736977E-2</v>
          </cell>
          <cell r="L211">
            <v>0.13339638035261242</v>
          </cell>
          <cell r="M211">
            <v>0.12863623350516018</v>
          </cell>
          <cell r="N211">
            <v>3.0201563303816494E-2</v>
          </cell>
          <cell r="O211">
            <v>3.1609650963227515E-2</v>
          </cell>
          <cell r="P211">
            <v>1.0304127738989768E-2</v>
          </cell>
          <cell r="Q211">
            <v>4.3141633774794269E-2</v>
          </cell>
          <cell r="R211">
            <v>5.0345793955830512E-2</v>
          </cell>
          <cell r="S211">
            <v>7.2256145635837335E-2</v>
          </cell>
          <cell r="U211">
            <v>15</v>
          </cell>
        </row>
        <row r="212">
          <cell r="A212" t="str">
            <v>New Jersey</v>
          </cell>
          <cell r="B212">
            <v>0</v>
          </cell>
          <cell r="C212">
            <v>0</v>
          </cell>
          <cell r="D212">
            <v>0</v>
          </cell>
          <cell r="E212">
            <v>3.6623365233915366E-4</v>
          </cell>
          <cell r="F212">
            <v>0.14381824293277112</v>
          </cell>
          <cell r="G212">
            <v>0.33428486314494615</v>
          </cell>
          <cell r="H212">
            <v>0.29456865531182264</v>
          </cell>
          <cell r="I212">
            <v>0.35355688832449739</v>
          </cell>
          <cell r="J212">
            <v>0.34753427853473401</v>
          </cell>
          <cell r="K212">
            <v>0.31763609691977646</v>
          </cell>
          <cell r="L212">
            <v>0.39629458733477396</v>
          </cell>
          <cell r="M212">
            <v>0.38288485777552622</v>
          </cell>
          <cell r="N212">
            <v>0.37924233260736218</v>
          </cell>
          <cell r="O212">
            <v>0.30532299903847221</v>
          </cell>
          <cell r="P212">
            <v>0.36796428666006714</v>
          </cell>
          <cell r="Q212">
            <v>0.4135427635726579</v>
          </cell>
          <cell r="R212">
            <v>0.39145918513463085</v>
          </cell>
          <cell r="S212">
            <v>0.43549283105847736</v>
          </cell>
          <cell r="U212">
            <v>2</v>
          </cell>
        </row>
        <row r="213">
          <cell r="A213" t="str">
            <v>New Mexico</v>
          </cell>
          <cell r="B213">
            <v>0</v>
          </cell>
          <cell r="C213">
            <v>0</v>
          </cell>
          <cell r="D213">
            <v>0</v>
          </cell>
          <cell r="E213">
            <v>0</v>
          </cell>
          <cell r="F213">
            <v>0</v>
          </cell>
          <cell r="G213">
            <v>0</v>
          </cell>
          <cell r="H213">
            <v>6.9272269879245528E-3</v>
          </cell>
          <cell r="I213">
            <v>1.1562215082545554E-2</v>
          </cell>
          <cell r="J213">
            <v>7.8599538002317032E-3</v>
          </cell>
          <cell r="K213">
            <v>0</v>
          </cell>
          <cell r="L213">
            <v>0</v>
          </cell>
          <cell r="M213">
            <v>3.9622450510794743E-2</v>
          </cell>
          <cell r="N213">
            <v>6.0460147617013286E-2</v>
          </cell>
          <cell r="O213">
            <v>5.0162869334776546E-2</v>
          </cell>
          <cell r="P213">
            <v>4.3249665221309193E-2</v>
          </cell>
          <cell r="Q213">
            <v>4.1667822369319395E-2</v>
          </cell>
          <cell r="R213">
            <v>4.7337367552313582E-2</v>
          </cell>
          <cell r="S213">
            <v>4.4658165648395524E-2</v>
          </cell>
          <cell r="U213">
            <v>18</v>
          </cell>
        </row>
        <row r="214">
          <cell r="A214" t="str">
            <v>New York</v>
          </cell>
          <cell r="B214">
            <v>0</v>
          </cell>
          <cell r="C214">
            <v>0</v>
          </cell>
          <cell r="D214">
            <v>0</v>
          </cell>
          <cell r="E214">
            <v>0</v>
          </cell>
          <cell r="F214">
            <v>2.556443415362983E-3</v>
          </cell>
          <cell r="G214">
            <v>2.0901005549209567E-2</v>
          </cell>
          <cell r="H214">
            <v>8.5950205869382595E-2</v>
          </cell>
          <cell r="I214">
            <v>5.4404661115172774E-2</v>
          </cell>
          <cell r="J214">
            <v>8.8331145749672938E-3</v>
          </cell>
          <cell r="K214">
            <v>3.6204741980897404E-2</v>
          </cell>
          <cell r="L214">
            <v>4.2354145179279878E-2</v>
          </cell>
          <cell r="M214">
            <v>5.2845535100952606E-2</v>
          </cell>
          <cell r="N214">
            <v>5.9571923779566084E-2</v>
          </cell>
          <cell r="O214">
            <v>4.5424980116152806E-2</v>
          </cell>
          <cell r="P214">
            <v>4.7315960088534545E-2</v>
          </cell>
          <cell r="Q214">
            <v>4.5905850698286101E-2</v>
          </cell>
          <cell r="R214">
            <v>4.37050452055587E-2</v>
          </cell>
          <cell r="S214">
            <v>4.1290957916678771E-2</v>
          </cell>
          <cell r="U214">
            <v>20</v>
          </cell>
        </row>
        <row r="215">
          <cell r="A215" t="str">
            <v>North Carolina</v>
          </cell>
          <cell r="B215">
            <v>0</v>
          </cell>
          <cell r="C215">
            <v>0</v>
          </cell>
          <cell r="D215">
            <v>0</v>
          </cell>
          <cell r="E215">
            <v>1.2638908158932075E-3</v>
          </cell>
          <cell r="F215">
            <v>2.2926022986349687E-4</v>
          </cell>
          <cell r="G215">
            <v>4.0810488431966172E-4</v>
          </cell>
          <cell r="H215">
            <v>5.8680051702315146E-4</v>
          </cell>
          <cell r="I215">
            <v>3.6720580453682351E-4</v>
          </cell>
          <cell r="J215">
            <v>2.0119109256418197E-4</v>
          </cell>
          <cell r="K215">
            <v>-5.8160775928247038E-4</v>
          </cell>
          <cell r="L215">
            <v>2.3207483814012694E-5</v>
          </cell>
          <cell r="M215">
            <v>5.4090830782053786E-6</v>
          </cell>
          <cell r="N215">
            <v>0.15154081986193935</v>
          </cell>
          <cell r="O215">
            <v>0.12952696635093647</v>
          </cell>
          <cell r="P215">
            <v>0.15856628426468</v>
          </cell>
          <cell r="Q215">
            <v>0.14061739184131944</v>
          </cell>
          <cell r="R215">
            <v>0.18351199280088429</v>
          </cell>
          <cell r="S215">
            <v>0.1881721731186933</v>
          </cell>
          <cell r="U215">
            <v>7</v>
          </cell>
        </row>
        <row r="216">
          <cell r="A216" t="str">
            <v>North Dakota</v>
          </cell>
          <cell r="B216">
            <v>0</v>
          </cell>
          <cell r="C216">
            <v>0</v>
          </cell>
          <cell r="D216">
            <v>0</v>
          </cell>
          <cell r="E216">
            <v>0</v>
          </cell>
          <cell r="F216">
            <v>0.10514447443356718</v>
          </cell>
          <cell r="G216">
            <v>7.0431743094499705E-2</v>
          </cell>
          <cell r="H216">
            <v>2.8622437094543728E-2</v>
          </cell>
          <cell r="I216">
            <v>7.0979737202224044E-2</v>
          </cell>
          <cell r="J216">
            <v>6.4796660280098367E-2</v>
          </cell>
          <cell r="K216">
            <v>7.2013515286749111E-2</v>
          </cell>
          <cell r="L216">
            <v>7.13763786519062E-2</v>
          </cell>
          <cell r="M216">
            <v>9.2226673176545801E-2</v>
          </cell>
          <cell r="N216">
            <v>8.7273363032141893E-2</v>
          </cell>
          <cell r="O216">
            <v>8.4485709314496504E-2</v>
          </cell>
          <cell r="P216">
            <v>8.4474279230107321E-2</v>
          </cell>
          <cell r="Q216">
            <v>9.6547516983187309E-2</v>
          </cell>
          <cell r="R216">
            <v>7.239863237214321E-2</v>
          </cell>
          <cell r="S216">
            <v>0.10214665428124327</v>
          </cell>
          <cell r="U216">
            <v>11</v>
          </cell>
        </row>
        <row r="217">
          <cell r="A217" t="str">
            <v>Ohio</v>
          </cell>
          <cell r="B217">
            <v>0</v>
          </cell>
          <cell r="C217">
            <v>0</v>
          </cell>
          <cell r="D217">
            <v>0</v>
          </cell>
          <cell r="E217">
            <v>7.0446093726367917E-4</v>
          </cell>
          <cell r="F217">
            <v>1.561308189357444E-3</v>
          </cell>
          <cell r="G217">
            <v>3.9777579296348078E-2</v>
          </cell>
          <cell r="H217">
            <v>3.7080026891272828E-2</v>
          </cell>
          <cell r="I217">
            <v>9.1542379270451273E-3</v>
          </cell>
          <cell r="J217">
            <v>9.5668892724059904E-3</v>
          </cell>
          <cell r="K217">
            <v>5.6584189829132318E-2</v>
          </cell>
          <cell r="L217">
            <v>7.7181182096462381E-2</v>
          </cell>
          <cell r="M217">
            <v>0.1445743220878872</v>
          </cell>
          <cell r="N217">
            <v>9.5450897563778087E-2</v>
          </cell>
          <cell r="O217">
            <v>2.3518921482498695E-2</v>
          </cell>
          <cell r="P217">
            <v>2.4440706415430009E-2</v>
          </cell>
          <cell r="Q217">
            <v>3.060481930082504E-2</v>
          </cell>
          <cell r="R217">
            <v>2.5582272841801371E-2</v>
          </cell>
          <cell r="S217">
            <v>2.9642861654407836E-2</v>
          </cell>
          <cell r="U217">
            <v>21</v>
          </cell>
        </row>
        <row r="218">
          <cell r="A218" t="str">
            <v>Oklahoma</v>
          </cell>
          <cell r="B218">
            <v>0</v>
          </cell>
          <cell r="C218">
            <v>0</v>
          </cell>
          <cell r="D218">
            <v>0</v>
          </cell>
          <cell r="E218">
            <v>0</v>
          </cell>
          <cell r="F218">
            <v>4.3594027513860698E-3</v>
          </cell>
          <cell r="G218">
            <v>9.8282310971084339E-3</v>
          </cell>
          <cell r="H218">
            <v>1.421795621454798E-2</v>
          </cell>
          <cell r="I218">
            <v>1.5826669004900953E-2</v>
          </cell>
          <cell r="J218">
            <v>1.7450727598111452E-2</v>
          </cell>
          <cell r="K218">
            <v>2.6962412171527554E-2</v>
          </cell>
          <cell r="L218">
            <v>2.6971838362169664E-2</v>
          </cell>
          <cell r="M218">
            <v>3.0371305933525265E-2</v>
          </cell>
          <cell r="N218">
            <v>3.5334625450663078E-2</v>
          </cell>
          <cell r="O218">
            <v>4.3945656235609032E-2</v>
          </cell>
          <cell r="P218">
            <v>4.1073729511295072E-2</v>
          </cell>
          <cell r="Q218">
            <v>4.3839987950689843E-2</v>
          </cell>
          <cell r="R218">
            <v>4.6873600945557856E-2</v>
          </cell>
          <cell r="S218">
            <v>4.9929970658676007E-2</v>
          </cell>
          <cell r="U218">
            <v>16</v>
          </cell>
        </row>
        <row r="219">
          <cell r="A219" t="str">
            <v>Oregon</v>
          </cell>
          <cell r="B219">
            <v>0</v>
          </cell>
          <cell r="C219">
            <v>0</v>
          </cell>
          <cell r="D219">
            <v>0</v>
          </cell>
          <cell r="E219">
            <v>1.6912580148740947E-5</v>
          </cell>
          <cell r="F219">
            <v>3.0301355557458562E-3</v>
          </cell>
          <cell r="G219">
            <v>2.4859802674118236E-3</v>
          </cell>
          <cell r="H219">
            <v>1.5517912135651614E-4</v>
          </cell>
          <cell r="I219">
            <v>0</v>
          </cell>
          <cell r="J219">
            <v>0</v>
          </cell>
          <cell r="K219">
            <v>0</v>
          </cell>
          <cell r="L219">
            <v>0</v>
          </cell>
          <cell r="M219">
            <v>0</v>
          </cell>
          <cell r="N219">
            <v>0</v>
          </cell>
          <cell r="O219">
            <v>3.1427719133883905E-4</v>
          </cell>
          <cell r="P219">
            <v>2.0266262967456511E-4</v>
          </cell>
          <cell r="Q219">
            <v>0</v>
          </cell>
          <cell r="R219">
            <v>0</v>
          </cell>
          <cell r="S219">
            <v>-2.0513696545347269E-7</v>
          </cell>
          <cell r="U219">
            <v>51</v>
          </cell>
        </row>
        <row r="220">
          <cell r="A220" t="str">
            <v>Pennsylvania</v>
          </cell>
          <cell r="B220">
            <v>0</v>
          </cell>
          <cell r="C220">
            <v>0</v>
          </cell>
          <cell r="D220">
            <v>0</v>
          </cell>
          <cell r="E220">
            <v>2.7002515615213796E-3</v>
          </cell>
          <cell r="F220">
            <v>7.4946933997208746E-3</v>
          </cell>
          <cell r="G220">
            <v>3.1803440522343122E-2</v>
          </cell>
          <cell r="H220">
            <v>4.2574618135158594E-2</v>
          </cell>
          <cell r="I220">
            <v>3.2456041901553975E-2</v>
          </cell>
          <cell r="J220">
            <v>2.3903430876502655E-2</v>
          </cell>
          <cell r="K220">
            <v>3.3659795219659311E-2</v>
          </cell>
          <cell r="L220">
            <v>2.5800106043655298E-2</v>
          </cell>
          <cell r="M220">
            <v>5.6118127847046811E-2</v>
          </cell>
          <cell r="N220">
            <v>6.8622846960038772E-2</v>
          </cell>
          <cell r="O220">
            <v>3.4313448218411126E-2</v>
          </cell>
          <cell r="P220">
            <v>7.4454567791872345E-2</v>
          </cell>
          <cell r="Q220">
            <v>5.1650145331747367E-2</v>
          </cell>
          <cell r="R220">
            <v>0.10576056549521189</v>
          </cell>
          <cell r="S220">
            <v>0.12025632984100942</v>
          </cell>
          <cell r="U220">
            <v>10</v>
          </cell>
        </row>
        <row r="221">
          <cell r="A221" t="str">
            <v>Rhode Island</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U221">
            <v>38</v>
          </cell>
        </row>
        <row r="222">
          <cell r="A222" t="str">
            <v>South Carolina</v>
          </cell>
          <cell r="B222">
            <v>0</v>
          </cell>
          <cell r="C222">
            <v>0</v>
          </cell>
          <cell r="D222">
            <v>0</v>
          </cell>
          <cell r="E222">
            <v>3.0509735042223013E-2</v>
          </cell>
          <cell r="F222">
            <v>6.4365640026167223E-2</v>
          </cell>
          <cell r="G222">
            <v>2.5995881759794049E-2</v>
          </cell>
          <cell r="H222">
            <v>1.8562509108604762E-2</v>
          </cell>
          <cell r="I222">
            <v>2.6805980168323685E-2</v>
          </cell>
          <cell r="J222">
            <v>2.7382258344224378E-2</v>
          </cell>
          <cell r="K222">
            <v>1.7690745478931312E-2</v>
          </cell>
          <cell r="L222">
            <v>1.7805146978139598E-2</v>
          </cell>
          <cell r="M222">
            <v>1.8236171229761088E-2</v>
          </cell>
          <cell r="N222">
            <v>1.5868694414337411E-2</v>
          </cell>
          <cell r="O222">
            <v>1.1375513138402366E-2</v>
          </cell>
          <cell r="P222">
            <v>6.5737447383072386E-4</v>
          </cell>
          <cell r="Q222">
            <v>1.6320494374951318E-2</v>
          </cell>
          <cell r="R222">
            <v>2.0338518188090304E-2</v>
          </cell>
          <cell r="S222">
            <v>4.2605577916507804E-5</v>
          </cell>
          <cell r="U222">
            <v>37</v>
          </cell>
        </row>
        <row r="223">
          <cell r="A223" t="str">
            <v>South Dakota</v>
          </cell>
          <cell r="B223">
            <v>0</v>
          </cell>
          <cell r="C223">
            <v>0</v>
          </cell>
          <cell r="D223">
            <v>0</v>
          </cell>
          <cell r="E223">
            <v>7.309855319203579E-3</v>
          </cell>
          <cell r="F223">
            <v>1.8014091527660762E-2</v>
          </cell>
          <cell r="G223">
            <v>2.7552591342627202E-2</v>
          </cell>
          <cell r="H223">
            <v>6.7222706581422801E-3</v>
          </cell>
          <cell r="I223">
            <v>1.6589423677209263E-2</v>
          </cell>
          <cell r="J223">
            <v>1.7409506949443203E-2</v>
          </cell>
          <cell r="K223">
            <v>0</v>
          </cell>
          <cell r="L223">
            <v>0</v>
          </cell>
          <cell r="M223">
            <v>0</v>
          </cell>
          <cell r="N223">
            <v>0</v>
          </cell>
          <cell r="O223">
            <v>0</v>
          </cell>
          <cell r="P223">
            <v>0</v>
          </cell>
          <cell r="Q223">
            <v>0</v>
          </cell>
          <cell r="R223">
            <v>0</v>
          </cell>
          <cell r="S223">
            <v>0</v>
          </cell>
          <cell r="U223">
            <v>38</v>
          </cell>
        </row>
        <row r="224">
          <cell r="A224" t="str">
            <v>Tennessee</v>
          </cell>
          <cell r="B224">
            <v>0</v>
          </cell>
          <cell r="C224">
            <v>0</v>
          </cell>
          <cell r="D224">
            <v>0</v>
          </cell>
          <cell r="E224">
            <v>0</v>
          </cell>
          <cell r="F224">
            <v>4.9154772239382496E-3</v>
          </cell>
          <cell r="G224">
            <v>5.5274000750214674E-3</v>
          </cell>
          <cell r="H224">
            <v>2.709633707852131E-3</v>
          </cell>
          <cell r="I224">
            <v>0</v>
          </cell>
          <cell r="J224">
            <v>0</v>
          </cell>
          <cell r="K224">
            <v>0</v>
          </cell>
          <cell r="L224">
            <v>0</v>
          </cell>
          <cell r="M224">
            <v>0</v>
          </cell>
          <cell r="N224">
            <v>0</v>
          </cell>
          <cell r="O224">
            <v>0</v>
          </cell>
          <cell r="P224">
            <v>0</v>
          </cell>
          <cell r="Q224">
            <v>0</v>
          </cell>
          <cell r="R224">
            <v>0</v>
          </cell>
          <cell r="S224">
            <v>0</v>
          </cell>
          <cell r="U224">
            <v>38</v>
          </cell>
        </row>
        <row r="225">
          <cell r="A225" t="str">
            <v>Texas</v>
          </cell>
          <cell r="B225">
            <v>0</v>
          </cell>
          <cell r="C225">
            <v>0</v>
          </cell>
          <cell r="D225">
            <v>0</v>
          </cell>
          <cell r="E225">
            <v>1.7265244715327786E-2</v>
          </cell>
          <cell r="F225">
            <v>2.1645608911421434E-3</v>
          </cell>
          <cell r="G225">
            <v>1.7820723355630838E-3</v>
          </cell>
          <cell r="H225">
            <v>1.8734508318209505E-3</v>
          </cell>
          <cell r="I225">
            <v>1.3874387650297191E-4</v>
          </cell>
          <cell r="J225">
            <v>8.3673098550891868E-3</v>
          </cell>
          <cell r="K225">
            <v>4.923834396906742E-3</v>
          </cell>
          <cell r="L225">
            <v>7.4877862313096682E-3</v>
          </cell>
          <cell r="M225">
            <v>1.3650712851351042E-2</v>
          </cell>
          <cell r="N225">
            <v>1.99393971234849E-2</v>
          </cell>
          <cell r="O225">
            <v>1.6180549400750577E-2</v>
          </cell>
          <cell r="P225">
            <v>1.6249219034632265E-2</v>
          </cell>
          <cell r="Q225">
            <v>6.9081666134887428E-3</v>
          </cell>
          <cell r="R225">
            <v>1.1218660554255045E-2</v>
          </cell>
          <cell r="S225">
            <v>1.3372329752847901E-2</v>
          </cell>
          <cell r="U225">
            <v>26</v>
          </cell>
        </row>
        <row r="226">
          <cell r="A226" t="str">
            <v>Utah</v>
          </cell>
          <cell r="B226">
            <v>0</v>
          </cell>
          <cell r="C226">
            <v>0</v>
          </cell>
          <cell r="D226">
            <v>0</v>
          </cell>
          <cell r="E226">
            <v>3.8021955236372676E-3</v>
          </cell>
          <cell r="F226">
            <v>4.5114374931122846E-3</v>
          </cell>
          <cell r="G226">
            <v>3.9676753120294079E-3</v>
          </cell>
          <cell r="H226">
            <v>7.0953183021811601E-3</v>
          </cell>
          <cell r="I226">
            <v>4.252340517335234E-3</v>
          </cell>
          <cell r="J226">
            <v>4.2209771485412885E-3</v>
          </cell>
          <cell r="K226">
            <v>5.4175078328500869E-3</v>
          </cell>
          <cell r="L226">
            <v>6.7488292656582788E-3</v>
          </cell>
          <cell r="M226">
            <v>7.4894001079414043E-3</v>
          </cell>
          <cell r="N226">
            <v>5.4716858554119216E-2</v>
          </cell>
          <cell r="O226">
            <v>6.0239467504801761E-2</v>
          </cell>
          <cell r="P226">
            <v>6.228139553035493E-2</v>
          </cell>
          <cell r="Q226">
            <v>6.3947828352681466E-2</v>
          </cell>
          <cell r="R226">
            <v>3.6561000781666457E-2</v>
          </cell>
          <cell r="S226">
            <v>4.958833372424401E-2</v>
          </cell>
          <cell r="U226">
            <v>17</v>
          </cell>
        </row>
        <row r="227">
          <cell r="A227" t="str">
            <v>Vermont</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U227">
            <v>38</v>
          </cell>
        </row>
        <row r="228">
          <cell r="A228" t="str">
            <v>Virginia</v>
          </cell>
          <cell r="B228">
            <v>0</v>
          </cell>
          <cell r="C228">
            <v>0</v>
          </cell>
          <cell r="D228">
            <v>0</v>
          </cell>
          <cell r="E228">
            <v>3.919088677538653E-3</v>
          </cell>
          <cell r="F228">
            <v>4.4872279815953257E-3</v>
          </cell>
          <cell r="G228">
            <v>9.1926238720232232E-3</v>
          </cell>
          <cell r="H228">
            <v>3.362349003470144E-3</v>
          </cell>
          <cell r="I228">
            <v>4.9765372451321226E-3</v>
          </cell>
          <cell r="J228">
            <v>2.0963127490720686E-3</v>
          </cell>
          <cell r="K228">
            <v>3.0901212065138853E-3</v>
          </cell>
          <cell r="L228">
            <v>2.7278559016914151E-2</v>
          </cell>
          <cell r="M228">
            <v>7.1006416239025164E-2</v>
          </cell>
          <cell r="N228">
            <v>0.11290957413009294</v>
          </cell>
          <cell r="O228">
            <v>0.10896189685451632</v>
          </cell>
          <cell r="P228">
            <v>0.11435331230534609</v>
          </cell>
          <cell r="Q228">
            <v>0.15794726672793447</v>
          </cell>
          <cell r="R228">
            <v>0.17682144041026071</v>
          </cell>
          <cell r="S228">
            <v>0.14779204655553579</v>
          </cell>
          <cell r="U228">
            <v>9</v>
          </cell>
        </row>
        <row r="229">
          <cell r="A229" t="str">
            <v>Washington</v>
          </cell>
          <cell r="B229">
            <v>0</v>
          </cell>
          <cell r="C229">
            <v>0</v>
          </cell>
          <cell r="D229">
            <v>0</v>
          </cell>
          <cell r="E229">
            <v>3.9789551096359289E-4</v>
          </cell>
          <cell r="F229">
            <v>3.938206803216983E-3</v>
          </cell>
          <cell r="G229">
            <v>4.5086110400447289E-3</v>
          </cell>
          <cell r="H229">
            <v>2.465315786983661E-3</v>
          </cell>
          <cell r="I229">
            <v>0</v>
          </cell>
          <cell r="J229">
            <v>0</v>
          </cell>
          <cell r="K229">
            <v>0</v>
          </cell>
          <cell r="L229">
            <v>0</v>
          </cell>
          <cell r="M229">
            <v>0.22393829473300716</v>
          </cell>
          <cell r="N229">
            <v>0.13385548356110988</v>
          </cell>
          <cell r="O229">
            <v>0.13511850424710528</v>
          </cell>
          <cell r="P229">
            <v>0.19090767753946278</v>
          </cell>
          <cell r="Q229">
            <v>0.14306564754626516</v>
          </cell>
          <cell r="R229">
            <v>0.16306763929608287</v>
          </cell>
          <cell r="S229">
            <v>0.21896729329776393</v>
          </cell>
          <cell r="U229">
            <v>6</v>
          </cell>
        </row>
        <row r="230">
          <cell r="A230" t="str">
            <v>West Virginia</v>
          </cell>
          <cell r="B230">
            <v>0</v>
          </cell>
          <cell r="C230">
            <v>0</v>
          </cell>
          <cell r="D230">
            <v>0</v>
          </cell>
          <cell r="E230">
            <v>0.25097952904674681</v>
          </cell>
          <cell r="F230">
            <v>0.19166578076376214</v>
          </cell>
          <cell r="G230">
            <v>0.17006854964541887</v>
          </cell>
          <cell r="H230">
            <v>4.7334690553840382E-2</v>
          </cell>
          <cell r="I230">
            <v>3.843450168297087E-2</v>
          </cell>
          <cell r="J230">
            <v>0.11245652458146406</v>
          </cell>
          <cell r="K230">
            <v>-6.0175530407504763E-4</v>
          </cell>
          <cell r="L230">
            <v>4.2174861716215255E-3</v>
          </cell>
          <cell r="M230">
            <v>3.7422225900350069E-2</v>
          </cell>
          <cell r="N230">
            <v>2.2846213180813865E-2</v>
          </cell>
          <cell r="O230">
            <v>4.6908618429058781E-3</v>
          </cell>
          <cell r="P230">
            <v>5.6128755055232425E-2</v>
          </cell>
          <cell r="Q230">
            <v>-2.8510711653565472E-3</v>
          </cell>
          <cell r="R230">
            <v>3.1292426760281072E-2</v>
          </cell>
          <cell r="S230">
            <v>0</v>
          </cell>
          <cell r="U230">
            <v>38</v>
          </cell>
        </row>
        <row r="231">
          <cell r="A231" t="str">
            <v>Wisconsin</v>
          </cell>
          <cell r="B231">
            <v>0</v>
          </cell>
          <cell r="C231">
            <v>0</v>
          </cell>
          <cell r="D231">
            <v>0</v>
          </cell>
          <cell r="E231">
            <v>3.5138008016997395E-2</v>
          </cell>
          <cell r="F231">
            <v>-3.5115284472756378E-3</v>
          </cell>
          <cell r="G231">
            <v>7.0752365055045827E-2</v>
          </cell>
          <cell r="H231">
            <v>4.1993844125009609E-2</v>
          </cell>
          <cell r="I231">
            <v>3.0849651061412325E-2</v>
          </cell>
          <cell r="J231">
            <v>3.1552646248060708E-2</v>
          </cell>
          <cell r="K231">
            <v>2.3297805060219907E-2</v>
          </cell>
          <cell r="L231">
            <v>2.1223804512246466E-2</v>
          </cell>
          <cell r="M231">
            <v>1.9721681984465809E-2</v>
          </cell>
          <cell r="N231">
            <v>2.5127151944289328E-2</v>
          </cell>
          <cell r="O231">
            <v>2.5966498000101729E-2</v>
          </cell>
          <cell r="P231">
            <v>2.2365210274259743E-2</v>
          </cell>
          <cell r="Q231">
            <v>2.3602053219792581E-2</v>
          </cell>
          <cell r="R231">
            <v>2.1752967555204009E-2</v>
          </cell>
          <cell r="S231">
            <v>2.2523232179254733E-2</v>
          </cell>
          <cell r="U231">
            <v>23</v>
          </cell>
        </row>
        <row r="232">
          <cell r="A232" t="str">
            <v>Wyoming</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U232">
            <v>38</v>
          </cell>
        </row>
        <row r="233">
          <cell r="A233" t="str">
            <v>US Total</v>
          </cell>
          <cell r="B233">
            <v>0</v>
          </cell>
          <cell r="C233">
            <v>0</v>
          </cell>
          <cell r="D233">
            <v>8.0497516697667303E-5</v>
          </cell>
          <cell r="E233">
            <v>1.0047469283592366E-2</v>
          </cell>
          <cell r="F233">
            <v>1.3913215705284114E-2</v>
          </cell>
          <cell r="G233">
            <v>3.5591549746383642E-2</v>
          </cell>
          <cell r="H233">
            <v>4.2328154813816909E-2</v>
          </cell>
          <cell r="I233">
            <v>3.9454595915904965E-2</v>
          </cell>
          <cell r="J233">
            <v>2.9543517563081326E-2</v>
          </cell>
          <cell r="K233">
            <v>3.3049887954186681E-2</v>
          </cell>
          <cell r="L233">
            <v>6.8347269031571456E-2</v>
          </cell>
          <cell r="M233">
            <v>7.9462722111936487E-2</v>
          </cell>
          <cell r="N233">
            <v>7.6374109743876262E-2</v>
          </cell>
          <cell r="O233">
            <v>6.2386607914925112E-2</v>
          </cell>
          <cell r="P233">
            <v>6.7876777124741342E-2</v>
          </cell>
          <cell r="Q233">
            <v>7.3249428376738993E-2</v>
          </cell>
          <cell r="R233">
            <v>8.9556506722931306E-2</v>
          </cell>
          <cell r="S233">
            <v>8.8974958458624256E-2</v>
          </cell>
          <cell r="U233" t="str">
            <v>n/a</v>
          </cell>
        </row>
      </sheetData>
      <sheetData sheetId="29" refreshError="1"/>
      <sheetData sheetId="30" refreshError="1"/>
      <sheetData sheetId="31" refreshError="1">
        <row r="5">
          <cell r="B5">
            <v>0</v>
          </cell>
          <cell r="C5">
            <v>9598666</v>
          </cell>
          <cell r="D5">
            <v>20003790</v>
          </cell>
          <cell r="E5">
            <v>12153160</v>
          </cell>
          <cell r="F5">
            <v>13407422</v>
          </cell>
          <cell r="G5">
            <v>12423077</v>
          </cell>
          <cell r="H5">
            <v>10491352</v>
          </cell>
          <cell r="I5">
            <v>10643739</v>
          </cell>
          <cell r="J5">
            <v>10396342</v>
          </cell>
          <cell r="K5">
            <v>10440846</v>
          </cell>
          <cell r="L5">
            <v>10440846</v>
          </cell>
          <cell r="M5">
            <v>10440846</v>
          </cell>
          <cell r="N5">
            <v>10440848</v>
          </cell>
          <cell r="O5">
            <v>10440844</v>
          </cell>
          <cell r="P5">
            <v>8964633</v>
          </cell>
        </row>
        <row r="6">
          <cell r="B6">
            <v>0</v>
          </cell>
          <cell r="C6">
            <v>3216300</v>
          </cell>
          <cell r="D6">
            <v>5551200</v>
          </cell>
          <cell r="E6">
            <v>6523650</v>
          </cell>
          <cell r="F6">
            <v>4716500</v>
          </cell>
          <cell r="G6">
            <v>4500000</v>
          </cell>
          <cell r="H6">
            <v>4100000</v>
          </cell>
          <cell r="I6">
            <v>3500000</v>
          </cell>
          <cell r="J6">
            <v>3100000</v>
          </cell>
          <cell r="K6">
            <v>4100000</v>
          </cell>
          <cell r="L6">
            <v>5100000</v>
          </cell>
          <cell r="M6">
            <v>5100000</v>
          </cell>
          <cell r="N6">
            <v>5049000</v>
          </cell>
          <cell r="O6">
            <v>5169000</v>
          </cell>
          <cell r="P6">
            <v>4981673</v>
          </cell>
        </row>
        <row r="7">
          <cell r="B7">
            <v>0</v>
          </cell>
          <cell r="C7">
            <v>22639800</v>
          </cell>
          <cell r="D7">
            <v>34405537</v>
          </cell>
          <cell r="E7">
            <v>25867089</v>
          </cell>
          <cell r="F7">
            <v>23302151</v>
          </cell>
          <cell r="G7">
            <v>22867207</v>
          </cell>
          <cell r="H7">
            <v>22733434</v>
          </cell>
          <cell r="I7">
            <v>22613054</v>
          </cell>
          <cell r="J7">
            <v>23045436</v>
          </cell>
          <cell r="K7">
            <v>22613053</v>
          </cell>
          <cell r="L7">
            <v>22613054</v>
          </cell>
          <cell r="M7">
            <v>22530846</v>
          </cell>
          <cell r="N7">
            <v>22415757</v>
          </cell>
          <cell r="O7">
            <v>22406618</v>
          </cell>
          <cell r="P7">
            <v>21596800</v>
          </cell>
        </row>
        <row r="8">
          <cell r="B8">
            <v>0</v>
          </cell>
          <cell r="C8">
            <v>0</v>
          </cell>
          <cell r="D8">
            <v>0</v>
          </cell>
          <cell r="E8">
            <v>6197131</v>
          </cell>
          <cell r="F8">
            <v>2540025</v>
          </cell>
          <cell r="G8">
            <v>0</v>
          </cell>
          <cell r="H8">
            <v>0</v>
          </cell>
          <cell r="I8">
            <v>2674150</v>
          </cell>
          <cell r="J8">
            <v>2430000</v>
          </cell>
          <cell r="K8">
            <v>-1701000</v>
          </cell>
          <cell r="L8">
            <v>0</v>
          </cell>
          <cell r="M8">
            <v>2000000</v>
          </cell>
          <cell r="N8">
            <v>0</v>
          </cell>
          <cell r="O8">
            <v>0</v>
          </cell>
          <cell r="P8">
            <v>0</v>
          </cell>
        </row>
        <row r="9">
          <cell r="B9">
            <v>0</v>
          </cell>
          <cell r="C9">
            <v>183000000</v>
          </cell>
          <cell r="D9">
            <v>0</v>
          </cell>
          <cell r="E9">
            <v>0</v>
          </cell>
          <cell r="F9">
            <v>20000000</v>
          </cell>
          <cell r="G9">
            <v>70672000</v>
          </cell>
          <cell r="H9">
            <v>81535520</v>
          </cell>
          <cell r="I9">
            <v>86987889</v>
          </cell>
          <cell r="J9">
            <v>128163253</v>
          </cell>
          <cell r="K9">
            <v>181395121</v>
          </cell>
          <cell r="L9">
            <v>358819525</v>
          </cell>
          <cell r="M9">
            <v>365558000</v>
          </cell>
          <cell r="N9">
            <v>347641949</v>
          </cell>
          <cell r="O9">
            <v>366286577</v>
          </cell>
          <cell r="P9">
            <v>340460690</v>
          </cell>
        </row>
        <row r="10">
          <cell r="B10">
            <v>0</v>
          </cell>
          <cell r="C10">
            <v>2152087</v>
          </cell>
          <cell r="D10">
            <v>27693930</v>
          </cell>
          <cell r="E10">
            <v>8576573</v>
          </cell>
          <cell r="F10">
            <v>12083120</v>
          </cell>
          <cell r="G10">
            <v>16944868</v>
          </cell>
          <cell r="H10">
            <v>14962638</v>
          </cell>
          <cell r="I10">
            <v>14962638</v>
          </cell>
          <cell r="J10">
            <v>14962638</v>
          </cell>
          <cell r="K10">
            <v>14623396</v>
          </cell>
          <cell r="L10">
            <v>12662064</v>
          </cell>
          <cell r="M10">
            <v>14962638</v>
          </cell>
          <cell r="N10">
            <v>13525884</v>
          </cell>
          <cell r="O10">
            <v>3506776</v>
          </cell>
          <cell r="P10">
            <v>16216068</v>
          </cell>
        </row>
        <row r="11">
          <cell r="B11">
            <v>5966288</v>
          </cell>
          <cell r="C11">
            <v>23842531</v>
          </cell>
          <cell r="D11">
            <v>24104956</v>
          </cell>
          <cell r="E11">
            <v>24377045</v>
          </cell>
          <cell r="F11">
            <v>26678813</v>
          </cell>
          <cell r="G11">
            <v>26678810</v>
          </cell>
          <cell r="H11">
            <v>26678810</v>
          </cell>
          <cell r="I11">
            <v>26678810</v>
          </cell>
          <cell r="J11">
            <v>26678810</v>
          </cell>
          <cell r="K11">
            <v>26438701</v>
          </cell>
          <cell r="L11">
            <v>26198590</v>
          </cell>
          <cell r="M11">
            <v>26678810</v>
          </cell>
          <cell r="N11">
            <v>26678810</v>
          </cell>
          <cell r="O11">
            <v>26678809</v>
          </cell>
          <cell r="P11">
            <v>26678810</v>
          </cell>
        </row>
        <row r="12">
          <cell r="B12">
            <v>0</v>
          </cell>
          <cell r="C12">
            <v>3229098</v>
          </cell>
          <cell r="D12">
            <v>0</v>
          </cell>
          <cell r="E12">
            <v>0</v>
          </cell>
          <cell r="F12">
            <v>4383073</v>
          </cell>
          <cell r="G12">
            <v>1235849</v>
          </cell>
          <cell r="H12">
            <v>1336345</v>
          </cell>
          <cell r="I12">
            <v>3420400</v>
          </cell>
          <cell r="J12">
            <v>2402198</v>
          </cell>
          <cell r="K12">
            <v>2762513</v>
          </cell>
          <cell r="L12">
            <v>2543198</v>
          </cell>
          <cell r="M12">
            <v>3082353</v>
          </cell>
          <cell r="N12">
            <v>2788865</v>
          </cell>
          <cell r="O12">
            <v>2939694</v>
          </cell>
          <cell r="P12">
            <v>-3229098</v>
          </cell>
        </row>
        <row r="13">
          <cell r="B13">
            <v>0</v>
          </cell>
          <cell r="C13">
            <v>0</v>
          </cell>
          <cell r="D13">
            <v>9260981</v>
          </cell>
          <cell r="E13">
            <v>9260981</v>
          </cell>
          <cell r="F13">
            <v>3935917</v>
          </cell>
          <cell r="G13">
            <v>3935917</v>
          </cell>
          <cell r="H13">
            <v>3935917</v>
          </cell>
          <cell r="I13">
            <v>3906104</v>
          </cell>
          <cell r="J13">
            <v>3906104</v>
          </cell>
          <cell r="K13">
            <v>3995543</v>
          </cell>
          <cell r="L13">
            <v>3935917</v>
          </cell>
          <cell r="M13">
            <v>3935917</v>
          </cell>
          <cell r="N13">
            <v>3935917</v>
          </cell>
          <cell r="O13">
            <v>3935917</v>
          </cell>
          <cell r="P13">
            <v>3935917</v>
          </cell>
        </row>
        <row r="14">
          <cell r="B14">
            <v>0</v>
          </cell>
          <cell r="C14">
            <v>57688688</v>
          </cell>
          <cell r="D14">
            <v>115413744</v>
          </cell>
          <cell r="E14">
            <v>60325972</v>
          </cell>
          <cell r="F14">
            <v>35940017</v>
          </cell>
          <cell r="G14">
            <v>62274579</v>
          </cell>
          <cell r="H14">
            <v>52274580</v>
          </cell>
          <cell r="I14">
            <v>62274580</v>
          </cell>
          <cell r="J14">
            <v>62274578</v>
          </cell>
          <cell r="K14">
            <v>62274578</v>
          </cell>
          <cell r="L14">
            <v>62274578</v>
          </cell>
          <cell r="M14">
            <v>62274578</v>
          </cell>
          <cell r="N14">
            <v>62274578</v>
          </cell>
          <cell r="O14">
            <v>62274578</v>
          </cell>
          <cell r="P14">
            <v>60229946</v>
          </cell>
        </row>
        <row r="15">
          <cell r="B15">
            <v>0</v>
          </cell>
          <cell r="C15">
            <v>39897051</v>
          </cell>
          <cell r="D15">
            <v>35257775</v>
          </cell>
          <cell r="E15">
            <v>35835614</v>
          </cell>
          <cell r="F15">
            <v>14438109</v>
          </cell>
          <cell r="G15">
            <v>36802497</v>
          </cell>
          <cell r="H15">
            <v>18865151</v>
          </cell>
          <cell r="I15">
            <v>-40531</v>
          </cell>
          <cell r="J15">
            <v>14100000</v>
          </cell>
          <cell r="K15">
            <v>20114508</v>
          </cell>
          <cell r="L15">
            <v>22000000</v>
          </cell>
          <cell r="M15">
            <v>7000000</v>
          </cell>
          <cell r="N15">
            <v>0</v>
          </cell>
          <cell r="O15">
            <v>13800000</v>
          </cell>
          <cell r="P15">
            <v>0</v>
          </cell>
        </row>
        <row r="16">
          <cell r="B16">
            <v>0</v>
          </cell>
          <cell r="C16">
            <v>1000000</v>
          </cell>
          <cell r="D16">
            <v>2000000</v>
          </cell>
          <cell r="E16">
            <v>1000000</v>
          </cell>
          <cell r="F16">
            <v>2000000</v>
          </cell>
          <cell r="G16">
            <v>3200000</v>
          </cell>
          <cell r="H16">
            <v>9890000</v>
          </cell>
          <cell r="I16">
            <v>9798374</v>
          </cell>
          <cell r="J16">
            <v>9982105</v>
          </cell>
          <cell r="K16">
            <v>9832602</v>
          </cell>
          <cell r="L16">
            <v>9889999</v>
          </cell>
          <cell r="M16">
            <v>9890001</v>
          </cell>
          <cell r="N16">
            <v>9890000</v>
          </cell>
          <cell r="O16">
            <v>9890000</v>
          </cell>
          <cell r="P16">
            <v>9890000</v>
          </cell>
        </row>
        <row r="17">
          <cell r="B17">
            <v>0</v>
          </cell>
          <cell r="C17">
            <v>3278000</v>
          </cell>
          <cell r="D17">
            <v>3305046</v>
          </cell>
          <cell r="E17">
            <v>3312473</v>
          </cell>
          <cell r="F17">
            <v>2141199</v>
          </cell>
          <cell r="G17">
            <v>1487133</v>
          </cell>
          <cell r="H17">
            <v>1441201</v>
          </cell>
          <cell r="I17">
            <v>3550751</v>
          </cell>
          <cell r="J17">
            <v>1441201</v>
          </cell>
          <cell r="K17">
            <v>1441201</v>
          </cell>
          <cell r="L17">
            <v>1441201</v>
          </cell>
          <cell r="M17">
            <v>1441201</v>
          </cell>
          <cell r="N17">
            <v>1441201</v>
          </cell>
          <cell r="O17">
            <v>1292534</v>
          </cell>
          <cell r="P17">
            <v>3272658</v>
          </cell>
        </row>
        <row r="18">
          <cell r="B18">
            <v>0</v>
          </cell>
          <cell r="C18">
            <v>58500000</v>
          </cell>
          <cell r="D18">
            <v>58505696</v>
          </cell>
          <cell r="E18">
            <v>62662889</v>
          </cell>
          <cell r="F18">
            <v>60175045</v>
          </cell>
          <cell r="G18">
            <v>43879272</v>
          </cell>
          <cell r="H18">
            <v>20502485</v>
          </cell>
          <cell r="I18">
            <v>33990383</v>
          </cell>
          <cell r="J18">
            <v>17467933</v>
          </cell>
          <cell r="K18">
            <v>33426628</v>
          </cell>
          <cell r="L18">
            <v>39667176</v>
          </cell>
          <cell r="M18">
            <v>41574111</v>
          </cell>
          <cell r="N18">
            <v>39672230</v>
          </cell>
          <cell r="O18">
            <v>27955275</v>
          </cell>
          <cell r="P18">
            <v>7915460</v>
          </cell>
        </row>
        <row r="19">
          <cell r="B19">
            <v>0</v>
          </cell>
          <cell r="C19">
            <v>26000000</v>
          </cell>
          <cell r="D19">
            <v>6000000</v>
          </cell>
          <cell r="E19">
            <v>20679178</v>
          </cell>
          <cell r="F19">
            <v>8788962</v>
          </cell>
          <cell r="G19">
            <v>8788962</v>
          </cell>
          <cell r="H19">
            <v>2000000</v>
          </cell>
          <cell r="I19">
            <v>2000000</v>
          </cell>
          <cell r="J19">
            <v>2000000</v>
          </cell>
          <cell r="K19">
            <v>2000000</v>
          </cell>
          <cell r="L19">
            <v>2000000</v>
          </cell>
          <cell r="M19">
            <v>2000000</v>
          </cell>
          <cell r="N19">
            <v>2000000</v>
          </cell>
          <cell r="O19">
            <v>0</v>
          </cell>
          <cell r="P19">
            <v>0</v>
          </cell>
        </row>
        <row r="20">
          <cell r="B20">
            <v>4546031</v>
          </cell>
          <cell r="C20">
            <v>6646606</v>
          </cell>
          <cell r="D20">
            <v>12822427</v>
          </cell>
          <cell r="E20">
            <v>12720929</v>
          </cell>
          <cell r="F20">
            <v>11966225</v>
          </cell>
          <cell r="G20">
            <v>11612112</v>
          </cell>
          <cell r="H20">
            <v>11257997</v>
          </cell>
          <cell r="I20">
            <v>11904734</v>
          </cell>
          <cell r="J20">
            <v>12808841</v>
          </cell>
          <cell r="K20">
            <v>13019471</v>
          </cell>
          <cell r="L20">
            <v>12962008</v>
          </cell>
          <cell r="M20">
            <v>12962008</v>
          </cell>
          <cell r="N20">
            <v>12962008</v>
          </cell>
          <cell r="O20">
            <v>12962008</v>
          </cell>
          <cell r="P20">
            <v>12962008</v>
          </cell>
        </row>
        <row r="21">
          <cell r="B21">
            <v>10000000</v>
          </cell>
          <cell r="C21">
            <v>10193106</v>
          </cell>
          <cell r="D21">
            <v>10193106</v>
          </cell>
          <cell r="E21">
            <v>10193106</v>
          </cell>
          <cell r="F21">
            <v>10193106</v>
          </cell>
          <cell r="G21">
            <v>10193106</v>
          </cell>
          <cell r="H21">
            <v>4332070</v>
          </cell>
          <cell r="I21">
            <v>4332070</v>
          </cell>
          <cell r="J21">
            <v>4332070</v>
          </cell>
          <cell r="K21">
            <v>7191254</v>
          </cell>
          <cell r="L21">
            <v>7191254</v>
          </cell>
          <cell r="M21">
            <v>7191254</v>
          </cell>
          <cell r="N21">
            <v>7191254</v>
          </cell>
          <cell r="O21">
            <v>7191254</v>
          </cell>
          <cell r="P21">
            <v>10193106</v>
          </cell>
        </row>
        <row r="22">
          <cell r="B22">
            <v>3675544</v>
          </cell>
          <cell r="C22">
            <v>9200000</v>
          </cell>
          <cell r="D22">
            <v>27040000</v>
          </cell>
          <cell r="E22">
            <v>18120000</v>
          </cell>
          <cell r="F22">
            <v>7704700</v>
          </cell>
          <cell r="G22">
            <v>-1000000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16397196</v>
          </cell>
          <cell r="H23">
            <v>16397197</v>
          </cell>
          <cell r="I23">
            <v>16287524</v>
          </cell>
          <cell r="J23">
            <v>16397196</v>
          </cell>
          <cell r="K23">
            <v>16397196</v>
          </cell>
          <cell r="L23">
            <v>16397199</v>
          </cell>
          <cell r="M23">
            <v>16397199</v>
          </cell>
          <cell r="N23">
            <v>16397199</v>
          </cell>
          <cell r="O23">
            <v>16397199</v>
          </cell>
          <cell r="P23">
            <v>16397199</v>
          </cell>
        </row>
        <row r="24">
          <cell r="B24">
            <v>2212878</v>
          </cell>
          <cell r="C24">
            <v>2500000</v>
          </cell>
          <cell r="D24">
            <v>2500000</v>
          </cell>
          <cell r="E24">
            <v>3025000</v>
          </cell>
          <cell r="F24">
            <v>3250000</v>
          </cell>
          <cell r="G24">
            <v>2375000</v>
          </cell>
          <cell r="H24">
            <v>7469450</v>
          </cell>
          <cell r="I24">
            <v>16684176</v>
          </cell>
          <cell r="J24">
            <v>4909093</v>
          </cell>
          <cell r="K24">
            <v>3263486</v>
          </cell>
          <cell r="L24">
            <v>2816517</v>
          </cell>
          <cell r="M24">
            <v>3961250</v>
          </cell>
          <cell r="N24">
            <v>2542709</v>
          </cell>
          <cell r="O24">
            <v>2009606</v>
          </cell>
          <cell r="P24">
            <v>0</v>
          </cell>
        </row>
        <row r="25">
          <cell r="B25">
            <v>0</v>
          </cell>
          <cell r="C25">
            <v>22909803</v>
          </cell>
          <cell r="D25">
            <v>22909803</v>
          </cell>
          <cell r="E25">
            <v>22909803</v>
          </cell>
          <cell r="F25">
            <v>22909803</v>
          </cell>
          <cell r="G25">
            <v>22909803</v>
          </cell>
          <cell r="H25">
            <v>22909803</v>
          </cell>
          <cell r="I25">
            <v>22909803</v>
          </cell>
          <cell r="J25">
            <v>22909803</v>
          </cell>
          <cell r="K25">
            <v>22752450</v>
          </cell>
          <cell r="L25">
            <v>22909803</v>
          </cell>
          <cell r="M25">
            <v>22909803</v>
          </cell>
          <cell r="N25">
            <v>22909803</v>
          </cell>
          <cell r="O25">
            <v>22909803</v>
          </cell>
          <cell r="P25">
            <v>22909803</v>
          </cell>
        </row>
        <row r="26">
          <cell r="B26">
            <v>29646924</v>
          </cell>
          <cell r="C26">
            <v>45937112</v>
          </cell>
          <cell r="D26">
            <v>47937112</v>
          </cell>
          <cell r="E26">
            <v>46993334</v>
          </cell>
          <cell r="F26">
            <v>44973029</v>
          </cell>
          <cell r="G26">
            <v>45937111</v>
          </cell>
          <cell r="H26">
            <v>42109023</v>
          </cell>
          <cell r="I26">
            <v>45937113</v>
          </cell>
          <cell r="J26">
            <v>45937113</v>
          </cell>
          <cell r="K26">
            <v>45937111</v>
          </cell>
          <cell r="L26">
            <v>45937114</v>
          </cell>
          <cell r="M26">
            <v>45937113</v>
          </cell>
          <cell r="N26">
            <v>45937113</v>
          </cell>
          <cell r="O26">
            <v>45937112</v>
          </cell>
          <cell r="P26">
            <v>45937113</v>
          </cell>
        </row>
        <row r="27">
          <cell r="B27">
            <v>76810640</v>
          </cell>
          <cell r="C27">
            <v>72782007</v>
          </cell>
          <cell r="D27">
            <v>79535285</v>
          </cell>
          <cell r="E27">
            <v>79788415</v>
          </cell>
          <cell r="F27">
            <v>18437183</v>
          </cell>
          <cell r="G27">
            <v>27250532</v>
          </cell>
          <cell r="H27">
            <v>20157975</v>
          </cell>
          <cell r="I27">
            <v>26931583</v>
          </cell>
          <cell r="J27">
            <v>43906666</v>
          </cell>
          <cell r="K27">
            <v>67987100</v>
          </cell>
          <cell r="L27">
            <v>67204013</v>
          </cell>
          <cell r="M27">
            <v>71149002</v>
          </cell>
          <cell r="N27">
            <v>77535285</v>
          </cell>
          <cell r="O27">
            <v>77535285</v>
          </cell>
          <cell r="P27">
            <v>77535285</v>
          </cell>
        </row>
        <row r="28">
          <cell r="B28">
            <v>0</v>
          </cell>
          <cell r="C28">
            <v>100000</v>
          </cell>
          <cell r="D28">
            <v>53435211</v>
          </cell>
          <cell r="E28">
            <v>16244789</v>
          </cell>
          <cell r="F28">
            <v>26975366</v>
          </cell>
          <cell r="G28">
            <v>21404600</v>
          </cell>
          <cell r="H28">
            <v>3277034</v>
          </cell>
          <cell r="I28">
            <v>4790000</v>
          </cell>
          <cell r="J28">
            <v>0</v>
          </cell>
          <cell r="K28">
            <v>4763750</v>
          </cell>
          <cell r="L28">
            <v>140000</v>
          </cell>
          <cell r="M28">
            <v>9440000</v>
          </cell>
          <cell r="N28">
            <v>4790000</v>
          </cell>
          <cell r="O28">
            <v>4790000</v>
          </cell>
          <cell r="P28">
            <v>4790000</v>
          </cell>
        </row>
        <row r="29">
          <cell r="B29">
            <v>0</v>
          </cell>
          <cell r="C29">
            <v>8676578</v>
          </cell>
          <cell r="D29">
            <v>17353696</v>
          </cell>
          <cell r="E29">
            <v>9345999</v>
          </cell>
          <cell r="F29">
            <v>9818163</v>
          </cell>
          <cell r="G29">
            <v>9580266</v>
          </cell>
          <cell r="H29">
            <v>59</v>
          </cell>
          <cell r="I29">
            <v>9838241</v>
          </cell>
          <cell r="J29">
            <v>9762014</v>
          </cell>
          <cell r="K29">
            <v>9001204</v>
          </cell>
          <cell r="L29">
            <v>9580325</v>
          </cell>
          <cell r="M29">
            <v>9321860</v>
          </cell>
          <cell r="N29">
            <v>9235912</v>
          </cell>
          <cell r="O29">
            <v>9580325</v>
          </cell>
          <cell r="P29">
            <v>9274483</v>
          </cell>
        </row>
        <row r="30">
          <cell r="B30">
            <v>0</v>
          </cell>
          <cell r="C30">
            <v>21705174</v>
          </cell>
          <cell r="D30">
            <v>21705174</v>
          </cell>
          <cell r="E30">
            <v>21705174</v>
          </cell>
          <cell r="F30">
            <v>9224699</v>
          </cell>
          <cell r="G30">
            <v>21705174</v>
          </cell>
          <cell r="H30">
            <v>21705174</v>
          </cell>
          <cell r="I30">
            <v>21705174</v>
          </cell>
          <cell r="J30">
            <v>21705174</v>
          </cell>
          <cell r="K30">
            <v>21705174</v>
          </cell>
          <cell r="L30">
            <v>21705174</v>
          </cell>
          <cell r="M30">
            <v>21705174</v>
          </cell>
          <cell r="N30">
            <v>21705174</v>
          </cell>
          <cell r="O30">
            <v>21705174</v>
          </cell>
          <cell r="P30">
            <v>21701176</v>
          </cell>
        </row>
        <row r="31">
          <cell r="B31">
            <v>0</v>
          </cell>
          <cell r="C31">
            <v>0</v>
          </cell>
          <cell r="D31">
            <v>3624065</v>
          </cell>
          <cell r="E31">
            <v>4250000</v>
          </cell>
          <cell r="F31">
            <v>4250000</v>
          </cell>
          <cell r="G31">
            <v>4250000</v>
          </cell>
          <cell r="H31">
            <v>3860602</v>
          </cell>
          <cell r="I31">
            <v>1998226</v>
          </cell>
          <cell r="J31">
            <v>1768467</v>
          </cell>
          <cell r="K31">
            <v>1998226</v>
          </cell>
          <cell r="L31">
            <v>1998226</v>
          </cell>
          <cell r="M31">
            <v>1998226</v>
          </cell>
          <cell r="N31">
            <v>1998226</v>
          </cell>
          <cell r="O31">
            <v>1998226</v>
          </cell>
          <cell r="P31">
            <v>1998226</v>
          </cell>
        </row>
        <row r="32">
          <cell r="B32">
            <v>0</v>
          </cell>
          <cell r="C32">
            <v>0</v>
          </cell>
          <cell r="D32">
            <v>0</v>
          </cell>
          <cell r="E32">
            <v>0</v>
          </cell>
          <cell r="F32">
            <v>0</v>
          </cell>
          <cell r="G32">
            <v>4400000</v>
          </cell>
          <cell r="H32">
            <v>0</v>
          </cell>
          <cell r="I32">
            <v>0</v>
          </cell>
          <cell r="J32">
            <v>0</v>
          </cell>
          <cell r="K32">
            <v>0</v>
          </cell>
          <cell r="L32">
            <v>0</v>
          </cell>
          <cell r="M32">
            <v>0</v>
          </cell>
          <cell r="N32">
            <v>0</v>
          </cell>
          <cell r="O32">
            <v>0</v>
          </cell>
          <cell r="P32">
            <v>0</v>
          </cell>
        </row>
        <row r="33">
          <cell r="B33">
            <v>0</v>
          </cell>
          <cell r="C33">
            <v>0</v>
          </cell>
          <cell r="D33">
            <v>1189967</v>
          </cell>
          <cell r="E33">
            <v>1798587</v>
          </cell>
          <cell r="F33">
            <v>1140783</v>
          </cell>
          <cell r="G33">
            <v>1279907</v>
          </cell>
          <cell r="H33">
            <v>932868</v>
          </cell>
          <cell r="I33">
            <v>654534</v>
          </cell>
          <cell r="J33">
            <v>1249457</v>
          </cell>
          <cell r="K33">
            <v>827875</v>
          </cell>
          <cell r="L33">
            <v>1075161</v>
          </cell>
          <cell r="M33">
            <v>2604454</v>
          </cell>
          <cell r="N33">
            <v>1924690</v>
          </cell>
          <cell r="O33">
            <v>754063</v>
          </cell>
          <cell r="P33">
            <v>754063</v>
          </cell>
        </row>
        <row r="34">
          <cell r="B34">
            <v>0</v>
          </cell>
          <cell r="C34">
            <v>0</v>
          </cell>
          <cell r="D34">
            <v>0</v>
          </cell>
          <cell r="E34">
            <v>0</v>
          </cell>
          <cell r="F34">
            <v>0</v>
          </cell>
          <cell r="G34">
            <v>0</v>
          </cell>
          <cell r="H34">
            <v>2931389</v>
          </cell>
          <cell r="I34">
            <v>0</v>
          </cell>
          <cell r="J34">
            <v>3852126</v>
          </cell>
          <cell r="K34">
            <v>1147874</v>
          </cell>
          <cell r="L34">
            <v>3000000</v>
          </cell>
          <cell r="M34">
            <v>2644753</v>
          </cell>
          <cell r="N34">
            <v>2000000</v>
          </cell>
          <cell r="O34">
            <v>390666</v>
          </cell>
          <cell r="P34">
            <v>936937</v>
          </cell>
        </row>
        <row r="35">
          <cell r="B35">
            <v>30221382</v>
          </cell>
          <cell r="C35">
            <v>40403482</v>
          </cell>
          <cell r="D35">
            <v>40403482</v>
          </cell>
          <cell r="E35">
            <v>40397994</v>
          </cell>
          <cell r="F35">
            <v>40403482</v>
          </cell>
          <cell r="G35">
            <v>40403000</v>
          </cell>
          <cell r="H35">
            <v>15341351</v>
          </cell>
          <cell r="I35">
            <v>15177540</v>
          </cell>
          <cell r="J35">
            <v>15351254</v>
          </cell>
          <cell r="K35">
            <v>15630000</v>
          </cell>
          <cell r="L35">
            <v>15630000</v>
          </cell>
          <cell r="M35">
            <v>15682000</v>
          </cell>
          <cell r="N35">
            <v>16938000</v>
          </cell>
          <cell r="O35">
            <v>16938000</v>
          </cell>
          <cell r="P35">
            <v>16938000</v>
          </cell>
        </row>
        <row r="36">
          <cell r="B36">
            <v>0</v>
          </cell>
          <cell r="C36">
            <v>0</v>
          </cell>
          <cell r="D36">
            <v>0</v>
          </cell>
          <cell r="E36">
            <v>0</v>
          </cell>
          <cell r="F36">
            <v>0</v>
          </cell>
          <cell r="G36">
            <v>2000000</v>
          </cell>
          <cell r="H36">
            <v>2000000</v>
          </cell>
          <cell r="I36">
            <v>2000000</v>
          </cell>
          <cell r="J36">
            <v>2000000</v>
          </cell>
          <cell r="K36">
            <v>0</v>
          </cell>
          <cell r="L36">
            <v>0</v>
          </cell>
          <cell r="M36">
            <v>0</v>
          </cell>
          <cell r="N36">
            <v>0</v>
          </cell>
          <cell r="O36">
            <v>0</v>
          </cell>
          <cell r="P36">
            <v>0</v>
          </cell>
        </row>
        <row r="37">
          <cell r="B37">
            <v>168400000</v>
          </cell>
          <cell r="C37">
            <v>221000000</v>
          </cell>
          <cell r="D37">
            <v>244000000</v>
          </cell>
          <cell r="E37">
            <v>244000000</v>
          </cell>
          <cell r="F37">
            <v>244000000</v>
          </cell>
          <cell r="G37">
            <v>244000000</v>
          </cell>
          <cell r="H37">
            <v>244000000</v>
          </cell>
          <cell r="I37">
            <v>122000000</v>
          </cell>
          <cell r="J37">
            <v>119838433</v>
          </cell>
          <cell r="K37">
            <v>123503788</v>
          </cell>
          <cell r="L37">
            <v>125765830</v>
          </cell>
          <cell r="M37">
            <v>125639424</v>
          </cell>
          <cell r="N37">
            <v>200755328</v>
          </cell>
          <cell r="O37">
            <v>167245286</v>
          </cell>
          <cell r="P37">
            <v>192797333</v>
          </cell>
        </row>
        <row r="38">
          <cell r="B38">
            <v>0</v>
          </cell>
          <cell r="C38">
            <v>970581</v>
          </cell>
          <cell r="D38">
            <v>7759313</v>
          </cell>
          <cell r="E38">
            <v>23020332</v>
          </cell>
          <cell r="F38">
            <v>6220801</v>
          </cell>
          <cell r="G38">
            <v>6542135</v>
          </cell>
          <cell r="H38">
            <v>4544769</v>
          </cell>
          <cell r="I38">
            <v>6443497</v>
          </cell>
          <cell r="J38">
            <v>5625602</v>
          </cell>
          <cell r="K38">
            <v>4507418</v>
          </cell>
          <cell r="L38">
            <v>12485180</v>
          </cell>
          <cell r="M38">
            <v>16944657</v>
          </cell>
          <cell r="N38">
            <v>14838807</v>
          </cell>
          <cell r="O38">
            <v>9798534</v>
          </cell>
          <cell r="P38">
            <v>10311313</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72796826</v>
          </cell>
          <cell r="D40">
            <v>145593652</v>
          </cell>
          <cell r="E40">
            <v>72796826</v>
          </cell>
          <cell r="F40">
            <v>72796826</v>
          </cell>
          <cell r="G40">
            <v>72796826</v>
          </cell>
          <cell r="H40">
            <v>74935420</v>
          </cell>
          <cell r="I40">
            <v>75608192</v>
          </cell>
          <cell r="J40">
            <v>74264659</v>
          </cell>
          <cell r="K40">
            <v>72796826</v>
          </cell>
          <cell r="L40">
            <v>60707841</v>
          </cell>
          <cell r="M40">
            <v>57167392</v>
          </cell>
          <cell r="N40">
            <v>54597620</v>
          </cell>
          <cell r="O40">
            <v>90996032</v>
          </cell>
          <cell r="P40">
            <v>43260642</v>
          </cell>
        </row>
        <row r="41">
          <cell r="B41">
            <v>0</v>
          </cell>
          <cell r="C41">
            <v>11100000</v>
          </cell>
          <cell r="D41">
            <v>33245166</v>
          </cell>
          <cell r="E41">
            <v>15099935</v>
          </cell>
          <cell r="F41">
            <v>15165142</v>
          </cell>
          <cell r="G41">
            <v>14759423</v>
          </cell>
          <cell r="H41">
            <v>15411035</v>
          </cell>
          <cell r="I41">
            <v>14759423</v>
          </cell>
          <cell r="J41">
            <v>15379697</v>
          </cell>
          <cell r="K41">
            <v>14759423</v>
          </cell>
          <cell r="L41">
            <v>14759423</v>
          </cell>
          <cell r="M41">
            <v>14585963</v>
          </cell>
          <cell r="N41">
            <v>14528144</v>
          </cell>
          <cell r="O41">
            <v>14528144</v>
          </cell>
          <cell r="P41">
            <v>14528144</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row>
        <row r="43">
          <cell r="B43">
            <v>0</v>
          </cell>
          <cell r="C43">
            <v>53003526</v>
          </cell>
          <cell r="D43">
            <v>0</v>
          </cell>
          <cell r="E43">
            <v>54924000</v>
          </cell>
          <cell r="F43">
            <v>27167000</v>
          </cell>
          <cell r="G43">
            <v>30746000</v>
          </cell>
          <cell r="H43">
            <v>30579000</v>
          </cell>
          <cell r="I43">
            <v>0</v>
          </cell>
          <cell r="J43">
            <v>29374418</v>
          </cell>
          <cell r="K43">
            <v>15110000</v>
          </cell>
          <cell r="L43">
            <v>31048000</v>
          </cell>
          <cell r="M43">
            <v>35760250</v>
          </cell>
          <cell r="N43">
            <v>23232750</v>
          </cell>
          <cell r="O43">
            <v>38721250</v>
          </cell>
          <cell r="P43">
            <v>30977000</v>
          </cell>
        </row>
        <row r="44">
          <cell r="B44">
            <v>0</v>
          </cell>
          <cell r="C44">
            <v>0</v>
          </cell>
          <cell r="D44">
            <v>2188456</v>
          </cell>
          <cell r="E44">
            <v>3614150</v>
          </cell>
          <cell r="F44">
            <v>0</v>
          </cell>
          <cell r="G44">
            <v>666461</v>
          </cell>
          <cell r="H44">
            <v>0</v>
          </cell>
          <cell r="I44">
            <v>397030</v>
          </cell>
          <cell r="J44">
            <v>1060000</v>
          </cell>
          <cell r="K44">
            <v>4328783</v>
          </cell>
          <cell r="L44">
            <v>7560000</v>
          </cell>
          <cell r="M44">
            <v>6926593</v>
          </cell>
          <cell r="N44">
            <v>8257769</v>
          </cell>
          <cell r="O44">
            <v>6471830</v>
          </cell>
          <cell r="P44">
            <v>7557672</v>
          </cell>
        </row>
        <row r="45">
          <cell r="B45">
            <v>9384681</v>
          </cell>
          <cell r="C45">
            <v>612101</v>
          </cell>
          <cell r="D45">
            <v>9996782</v>
          </cell>
          <cell r="E45">
            <v>19381463</v>
          </cell>
          <cell r="F45">
            <v>9996782</v>
          </cell>
          <cell r="G45">
            <v>9996782</v>
          </cell>
          <cell r="H45">
            <v>5262210</v>
          </cell>
          <cell r="I45">
            <v>9996782</v>
          </cell>
          <cell r="J45">
            <v>19993564</v>
          </cell>
          <cell r="K45">
            <v>9996782</v>
          </cell>
          <cell r="L45">
            <v>3219929</v>
          </cell>
          <cell r="M45">
            <v>5000000</v>
          </cell>
          <cell r="N45">
            <v>4000000</v>
          </cell>
          <cell r="O45">
            <v>0</v>
          </cell>
          <cell r="P45">
            <v>0</v>
          </cell>
        </row>
        <row r="46">
          <cell r="B46">
            <v>0</v>
          </cell>
          <cell r="C46">
            <v>2131341</v>
          </cell>
          <cell r="D46">
            <v>3940630</v>
          </cell>
          <cell r="E46">
            <v>2181681</v>
          </cell>
          <cell r="F46">
            <v>2127965</v>
          </cell>
          <cell r="G46">
            <v>2202049</v>
          </cell>
          <cell r="H46">
            <v>2286524</v>
          </cell>
          <cell r="I46">
            <v>2202692</v>
          </cell>
          <cell r="J46">
            <v>2172109</v>
          </cell>
          <cell r="K46">
            <v>2127965</v>
          </cell>
          <cell r="L46">
            <v>2127965</v>
          </cell>
          <cell r="M46">
            <v>2127965</v>
          </cell>
          <cell r="N46">
            <v>2127965</v>
          </cell>
          <cell r="O46">
            <v>2127965</v>
          </cell>
          <cell r="P46">
            <v>2127965</v>
          </cell>
        </row>
        <row r="47">
          <cell r="B47">
            <v>0</v>
          </cell>
          <cell r="C47">
            <v>909900</v>
          </cell>
          <cell r="D47">
            <v>0</v>
          </cell>
          <cell r="E47">
            <v>0</v>
          </cell>
          <cell r="F47">
            <v>383262</v>
          </cell>
          <cell r="G47">
            <v>9056280</v>
          </cell>
          <cell r="H47">
            <v>5265988</v>
          </cell>
          <cell r="I47">
            <v>0</v>
          </cell>
          <cell r="J47">
            <v>9054731</v>
          </cell>
          <cell r="K47">
            <v>10300000</v>
          </cell>
          <cell r="L47">
            <v>0</v>
          </cell>
          <cell r="M47">
            <v>0</v>
          </cell>
          <cell r="N47">
            <v>9000000</v>
          </cell>
          <cell r="O47">
            <v>9000000</v>
          </cell>
          <cell r="P47">
            <v>0</v>
          </cell>
        </row>
        <row r="48">
          <cell r="B48">
            <v>0</v>
          </cell>
          <cell r="C48">
            <v>23105516</v>
          </cell>
          <cell r="D48">
            <v>99704863</v>
          </cell>
          <cell r="E48">
            <v>4370667</v>
          </cell>
          <cell r="F48">
            <v>14788048</v>
          </cell>
          <cell r="G48">
            <v>30979264</v>
          </cell>
          <cell r="H48">
            <v>27159154</v>
          </cell>
          <cell r="I48">
            <v>0</v>
          </cell>
          <cell r="J48">
            <v>61057349</v>
          </cell>
          <cell r="K48">
            <v>31235772</v>
          </cell>
          <cell r="L48">
            <v>31235772</v>
          </cell>
          <cell r="M48">
            <v>30735235</v>
          </cell>
          <cell r="N48">
            <v>29777490</v>
          </cell>
          <cell r="O48">
            <v>25661584</v>
          </cell>
          <cell r="P48">
            <v>32408086</v>
          </cell>
        </row>
        <row r="49">
          <cell r="B49">
            <v>0</v>
          </cell>
          <cell r="C49">
            <v>3116423</v>
          </cell>
          <cell r="D49">
            <v>4898000</v>
          </cell>
          <cell r="E49">
            <v>5037000</v>
          </cell>
          <cell r="F49">
            <v>4737000</v>
          </cell>
          <cell r="G49">
            <v>5382000</v>
          </cell>
          <cell r="H49">
            <v>12462419</v>
          </cell>
          <cell r="I49">
            <v>1585114</v>
          </cell>
          <cell r="J49">
            <v>3006000</v>
          </cell>
          <cell r="K49">
            <v>5307000</v>
          </cell>
          <cell r="L49">
            <v>3207000</v>
          </cell>
          <cell r="M49">
            <v>7407000</v>
          </cell>
          <cell r="N49">
            <v>7560948</v>
          </cell>
          <cell r="O49">
            <v>7299000</v>
          </cell>
          <cell r="P49">
            <v>2445999</v>
          </cell>
        </row>
        <row r="50">
          <cell r="B50">
            <v>1700000</v>
          </cell>
          <cell r="C50">
            <v>6863119</v>
          </cell>
          <cell r="D50">
            <v>4735318</v>
          </cell>
          <cell r="E50">
            <v>4735318</v>
          </cell>
          <cell r="F50">
            <v>4735318</v>
          </cell>
          <cell r="G50">
            <v>4735318</v>
          </cell>
          <cell r="H50">
            <v>4735318</v>
          </cell>
          <cell r="I50">
            <v>4735318</v>
          </cell>
          <cell r="J50">
            <v>4735318</v>
          </cell>
          <cell r="K50">
            <v>4735318</v>
          </cell>
          <cell r="L50">
            <v>4735318</v>
          </cell>
          <cell r="M50">
            <v>4735318</v>
          </cell>
          <cell r="N50">
            <v>4735318</v>
          </cell>
          <cell r="O50">
            <v>4735318</v>
          </cell>
          <cell r="P50">
            <v>4735318</v>
          </cell>
        </row>
        <row r="51">
          <cell r="B51">
            <v>11473357</v>
          </cell>
          <cell r="C51">
            <v>398031</v>
          </cell>
          <cell r="D51">
            <v>27301874</v>
          </cell>
          <cell r="E51">
            <v>15828517</v>
          </cell>
          <cell r="F51">
            <v>15828517</v>
          </cell>
          <cell r="G51">
            <v>15828517</v>
          </cell>
          <cell r="H51">
            <v>15828172</v>
          </cell>
          <cell r="I51">
            <v>15828517</v>
          </cell>
          <cell r="J51">
            <v>15285500</v>
          </cell>
          <cell r="K51">
            <v>14581500</v>
          </cell>
          <cell r="L51">
            <v>14028500</v>
          </cell>
          <cell r="M51">
            <v>15828500</v>
          </cell>
          <cell r="N51">
            <v>13956375</v>
          </cell>
          <cell r="O51">
            <v>13040500</v>
          </cell>
          <cell r="P51">
            <v>12648498</v>
          </cell>
        </row>
        <row r="52">
          <cell r="B52">
            <v>0</v>
          </cell>
          <cell r="C52">
            <v>0</v>
          </cell>
          <cell r="D52">
            <v>0</v>
          </cell>
          <cell r="E52">
            <v>26707762</v>
          </cell>
          <cell r="F52">
            <v>31325000</v>
          </cell>
          <cell r="G52">
            <v>10585000</v>
          </cell>
          <cell r="H52">
            <v>10426130</v>
          </cell>
          <cell r="I52">
            <v>10659333</v>
          </cell>
          <cell r="J52">
            <v>7876568</v>
          </cell>
          <cell r="K52">
            <v>9733928</v>
          </cell>
          <cell r="L52">
            <v>7395919</v>
          </cell>
          <cell r="M52">
            <v>9692081</v>
          </cell>
          <cell r="N52">
            <v>8642000</v>
          </cell>
          <cell r="O52">
            <v>8193000</v>
          </cell>
          <cell r="P52">
            <v>10702000</v>
          </cell>
        </row>
        <row r="53">
          <cell r="B53">
            <v>3562000</v>
          </cell>
          <cell r="C53">
            <v>7400000</v>
          </cell>
          <cell r="D53">
            <v>14635262</v>
          </cell>
          <cell r="E53">
            <v>6441969</v>
          </cell>
          <cell r="F53">
            <v>3314653</v>
          </cell>
          <cell r="G53">
            <v>1306267</v>
          </cell>
          <cell r="H53">
            <v>6947755</v>
          </cell>
          <cell r="I53">
            <v>7414943</v>
          </cell>
          <cell r="J53">
            <v>11031796</v>
          </cell>
          <cell r="K53">
            <v>10918472</v>
          </cell>
          <cell r="L53">
            <v>11017631</v>
          </cell>
          <cell r="M53">
            <v>11017631</v>
          </cell>
          <cell r="N53">
            <v>11017631</v>
          </cell>
          <cell r="O53">
            <v>11017631</v>
          </cell>
          <cell r="P53">
            <v>11017631</v>
          </cell>
        </row>
        <row r="54">
          <cell r="B54">
            <v>0</v>
          </cell>
          <cell r="C54">
            <v>39700000</v>
          </cell>
          <cell r="D54">
            <v>31750000</v>
          </cell>
          <cell r="E54">
            <v>31704759</v>
          </cell>
          <cell r="F54">
            <v>33281448</v>
          </cell>
          <cell r="G54">
            <v>13446338</v>
          </cell>
          <cell r="H54">
            <v>13440834</v>
          </cell>
          <cell r="I54">
            <v>13420499</v>
          </cell>
          <cell r="J54">
            <v>13420500</v>
          </cell>
          <cell r="K54">
            <v>14715200</v>
          </cell>
          <cell r="L54">
            <v>13420500</v>
          </cell>
          <cell r="M54">
            <v>13420500</v>
          </cell>
          <cell r="N54">
            <v>13420500</v>
          </cell>
          <cell r="O54">
            <v>13420500</v>
          </cell>
          <cell r="P54">
            <v>14837318</v>
          </cell>
        </row>
        <row r="55">
          <cell r="B55">
            <v>0</v>
          </cell>
          <cell r="C55">
            <v>0</v>
          </cell>
          <cell r="D55">
            <v>6048850</v>
          </cell>
          <cell r="E55">
            <v>2174200</v>
          </cell>
          <cell r="F55">
            <v>2009783</v>
          </cell>
          <cell r="G55">
            <v>1958960</v>
          </cell>
          <cell r="H55">
            <v>8014036</v>
          </cell>
          <cell r="I55">
            <v>1850053</v>
          </cell>
          <cell r="J55">
            <v>0</v>
          </cell>
          <cell r="K55">
            <v>0</v>
          </cell>
          <cell r="L55">
            <v>1836032</v>
          </cell>
          <cell r="M55">
            <v>1850053</v>
          </cell>
          <cell r="N55">
            <v>0</v>
          </cell>
          <cell r="O55">
            <v>0</v>
          </cell>
          <cell r="P55">
            <v>1850053</v>
          </cell>
        </row>
        <row r="56">
          <cell r="B56">
            <v>357599725</v>
          </cell>
          <cell r="C56">
            <v>1118203453</v>
          </cell>
          <cell r="D56">
            <v>1317950149</v>
          </cell>
          <cell r="E56">
            <v>1096283464</v>
          </cell>
          <cell r="F56">
            <v>933654437</v>
          </cell>
          <cell r="G56">
            <v>1031375598</v>
          </cell>
          <cell r="H56">
            <v>926728189</v>
          </cell>
          <cell r="I56">
            <v>775012452</v>
          </cell>
          <cell r="J56">
            <v>922416116</v>
          </cell>
          <cell r="K56">
            <v>974038036</v>
          </cell>
          <cell r="L56">
            <v>1152683782</v>
          </cell>
          <cell r="M56">
            <v>1181211959</v>
          </cell>
          <cell r="N56">
            <v>1212271057</v>
          </cell>
          <cell r="O56">
            <v>1219931917</v>
          </cell>
          <cell r="P56">
            <v>1135445928</v>
          </cell>
        </row>
        <row r="182">
          <cell r="A182" t="str">
            <v>Alabama</v>
          </cell>
          <cell r="B182">
            <v>0</v>
          </cell>
          <cell r="C182">
            <v>8.0381304190547384E-2</v>
          </cell>
          <cell r="D182">
            <v>0.1256287161823135</v>
          </cell>
          <cell r="E182">
            <v>9.4458010908516951E-2</v>
          </cell>
          <cell r="F182">
            <v>9.2357748143050825E-2</v>
          </cell>
          <cell r="G182">
            <v>7.2294956613343703E-2</v>
          </cell>
          <cell r="H182">
            <v>5.2009830941101017E-2</v>
          </cell>
          <cell r="I182">
            <v>7.3530516285584935E-2</v>
          </cell>
          <cell r="J182">
            <v>7.5394923946276921E-2</v>
          </cell>
          <cell r="K182">
            <v>8.2593039809324892E-2</v>
          </cell>
          <cell r="L182">
            <v>5.7239414434949426E-2</v>
          </cell>
          <cell r="M182">
            <v>6.0592986651529707E-2</v>
          </cell>
          <cell r="N182">
            <v>6.5378147991757063E-2</v>
          </cell>
          <cell r="O182">
            <v>5.1808371660283146E-2</v>
          </cell>
          <cell r="P182">
            <v>4.5568749486917574E-2</v>
          </cell>
          <cell r="Q182">
            <v>1.4628988345711106E-2</v>
          </cell>
          <cell r="R182">
            <v>2.9259168846260179E-2</v>
          </cell>
          <cell r="S182">
            <v>4.9410774271712747E-2</v>
          </cell>
          <cell r="U182">
            <v>21</v>
          </cell>
          <cell r="V182"/>
          <cell r="W182"/>
        </row>
        <row r="183">
          <cell r="A183" t="str">
            <v>Alaska</v>
          </cell>
          <cell r="B183">
            <v>0</v>
          </cell>
          <cell r="C183">
            <v>3.0428222813833231E-2</v>
          </cell>
          <cell r="D183">
            <v>4.4500414309502946E-2</v>
          </cell>
          <cell r="E183">
            <v>5.7687723859765151E-2</v>
          </cell>
          <cell r="F183">
            <v>4.5572161800740515E-2</v>
          </cell>
          <cell r="G183">
            <v>4.0646965648463491E-2</v>
          </cell>
          <cell r="H183">
            <v>3.7970770175208432E-2</v>
          </cell>
          <cell r="I183">
            <v>3.6796942245590596E-2</v>
          </cell>
          <cell r="J183">
            <v>3.3505089066362105E-2</v>
          </cell>
          <cell r="K183">
            <v>4.7510150051075152E-2</v>
          </cell>
          <cell r="L183">
            <v>5.5011265821846796E-2</v>
          </cell>
          <cell r="M183">
            <v>6.399723491790027E-2</v>
          </cell>
          <cell r="N183">
            <v>5.9026690901630076E-2</v>
          </cell>
          <cell r="O183">
            <v>6.806334207153053E-2</v>
          </cell>
          <cell r="P183">
            <v>6.1318019742547358E-2</v>
          </cell>
          <cell r="Q183">
            <v>5.2935440960761179E-2</v>
          </cell>
          <cell r="R183">
            <v>5.5835966073310622E-2</v>
          </cell>
          <cell r="S183">
            <v>3.4705697294809865E-2</v>
          </cell>
          <cell r="U183">
            <v>26</v>
          </cell>
          <cell r="V183"/>
          <cell r="W183"/>
        </row>
        <row r="184">
          <cell r="A184" t="str">
            <v>Arizona</v>
          </cell>
          <cell r="B184">
            <v>0</v>
          </cell>
          <cell r="C184">
            <v>8.6155260152368296E-2</v>
          </cell>
          <cell r="D184">
            <v>0.10680133567350379</v>
          </cell>
          <cell r="E184">
            <v>7.6454002444291097E-2</v>
          </cell>
          <cell r="F184">
            <v>7.8232436867106181E-2</v>
          </cell>
          <cell r="G184">
            <v>6.8734633926597191E-2</v>
          </cell>
          <cell r="H184">
            <v>6.238260693833643E-2</v>
          </cell>
          <cell r="I184">
            <v>6.9012079291537173E-2</v>
          </cell>
          <cell r="J184">
            <v>7.1652623608884178E-2</v>
          </cell>
          <cell r="K184">
            <v>6.8137553515560487E-2</v>
          </cell>
          <cell r="L184">
            <v>6.5032316120824732E-2</v>
          </cell>
          <cell r="M184">
            <v>6.0700722060108708E-2</v>
          </cell>
          <cell r="N184">
            <v>5.4740818487163348E-2</v>
          </cell>
          <cell r="O184">
            <v>6.0157597120004534E-2</v>
          </cell>
          <cell r="P184">
            <v>5.681070293567219E-2</v>
          </cell>
          <cell r="Q184">
            <v>5.7859692186991468E-2</v>
          </cell>
          <cell r="R184">
            <v>5.2745959223186506E-2</v>
          </cell>
          <cell r="S184">
            <v>5.6235494987855107E-2</v>
          </cell>
          <cell r="U184">
            <v>13</v>
          </cell>
          <cell r="V184"/>
          <cell r="W184"/>
        </row>
        <row r="185">
          <cell r="A185" t="str">
            <v>Arkansas</v>
          </cell>
          <cell r="B185">
            <v>0</v>
          </cell>
          <cell r="C185">
            <v>0</v>
          </cell>
          <cell r="D185">
            <v>0</v>
          </cell>
          <cell r="E185">
            <v>4.1385745238170464E-2</v>
          </cell>
          <cell r="F185">
            <v>2.4186716106367065E-2</v>
          </cell>
          <cell r="G185">
            <v>0</v>
          </cell>
          <cell r="H185">
            <v>0</v>
          </cell>
          <cell r="I185">
            <v>4.4275871487037467E-2</v>
          </cell>
          <cell r="J185">
            <v>3.1741024588517783E-2</v>
          </cell>
          <cell r="K185">
            <v>-2.1218266280285489E-2</v>
          </cell>
          <cell r="L185">
            <v>0</v>
          </cell>
          <cell r="M185">
            <v>1.2584231135378654E-2</v>
          </cell>
          <cell r="N185">
            <v>0</v>
          </cell>
          <cell r="O185">
            <v>0</v>
          </cell>
          <cell r="P185">
            <v>0</v>
          </cell>
          <cell r="Q185">
            <v>0</v>
          </cell>
          <cell r="R185">
            <v>0</v>
          </cell>
          <cell r="S185">
            <v>0</v>
          </cell>
          <cell r="U185">
            <v>39</v>
          </cell>
          <cell r="V185"/>
          <cell r="W185"/>
        </row>
        <row r="186">
          <cell r="A186" t="str">
            <v>California</v>
          </cell>
          <cell r="B186">
            <v>0</v>
          </cell>
          <cell r="C186">
            <v>2.9041602826055828E-2</v>
          </cell>
          <cell r="D186">
            <v>0</v>
          </cell>
          <cell r="E186">
            <v>0</v>
          </cell>
          <cell r="F186">
            <v>2.9615468749741975E-3</v>
          </cell>
          <cell r="G186">
            <v>1.1835211260399138E-2</v>
          </cell>
          <cell r="H186">
            <v>1.2533301993827238E-2</v>
          </cell>
          <cell r="I186">
            <v>1.3289877584299939E-2</v>
          </cell>
          <cell r="J186">
            <v>1.9953075639306313E-2</v>
          </cell>
          <cell r="K186">
            <v>2.7687359454958125E-2</v>
          </cell>
          <cell r="L186">
            <v>4.9737340909205056E-2</v>
          </cell>
          <cell r="M186">
            <v>5.1973509286093345E-2</v>
          </cell>
          <cell r="N186">
            <v>5.0503582043372922E-2</v>
          </cell>
          <cell r="O186">
            <v>4.822635615878227E-2</v>
          </cell>
          <cell r="P186">
            <v>4.853228695384048E-2</v>
          </cell>
          <cell r="Q186">
            <v>5.6656500024628659E-2</v>
          </cell>
          <cell r="R186">
            <v>5.1828057971777301E-2</v>
          </cell>
          <cell r="S186">
            <v>5.4228396265168143E-2</v>
          </cell>
          <cell r="U186">
            <v>17</v>
          </cell>
          <cell r="V186"/>
          <cell r="W186"/>
        </row>
        <row r="187">
          <cell r="A187" t="str">
            <v>Colorado</v>
          </cell>
          <cell r="B187">
            <v>0</v>
          </cell>
          <cell r="C187">
            <v>1.1935034157052909E-2</v>
          </cell>
          <cell r="D187">
            <v>0.11970137099305142</v>
          </cell>
          <cell r="E187">
            <v>3.4519431678588536E-2</v>
          </cell>
          <cell r="F187">
            <v>5.2308072622121927E-2</v>
          </cell>
          <cell r="G187">
            <v>5.9650459804427833E-2</v>
          </cell>
          <cell r="H187">
            <v>5.4729443736454268E-2</v>
          </cell>
          <cell r="I187">
            <v>5.8703520432854289E-2</v>
          </cell>
          <cell r="J187">
            <v>6.4647048559900416E-2</v>
          </cell>
          <cell r="K187">
            <v>6.1911195407821751E-2</v>
          </cell>
          <cell r="L187">
            <v>5.9699044221341362E-2</v>
          </cell>
          <cell r="M187">
            <v>5.4328448349491909E-2</v>
          </cell>
          <cell r="N187">
            <v>3.619552378433457E-2</v>
          </cell>
          <cell r="O187">
            <v>1.0604131400650332E-2</v>
          </cell>
          <cell r="P187">
            <v>4.7006701679323609E-2</v>
          </cell>
          <cell r="Q187">
            <v>-3.6886508263959283E-2</v>
          </cell>
          <cell r="R187">
            <v>3.464710248496667E-3</v>
          </cell>
          <cell r="S187">
            <v>0</v>
          </cell>
          <cell r="U187">
            <v>39</v>
          </cell>
          <cell r="V187"/>
          <cell r="W187"/>
        </row>
        <row r="188">
          <cell r="A188" t="str">
            <v>Connecticut</v>
          </cell>
          <cell r="B188">
            <v>1.3766619861572498E-2</v>
          </cell>
          <cell r="C188">
            <v>5.0149876156942781E-2</v>
          </cell>
          <cell r="D188">
            <v>5.3536402434784504E-2</v>
          </cell>
          <cell r="E188">
            <v>5.2959403111066006E-2</v>
          </cell>
          <cell r="F188">
            <v>6.0714907560979268E-2</v>
          </cell>
          <cell r="G188">
            <v>5.7692673444308382E-2</v>
          </cell>
          <cell r="H188">
            <v>5.5975873221815763E-2</v>
          </cell>
          <cell r="I188">
            <v>5.7801930934063148E-2</v>
          </cell>
          <cell r="J188">
            <v>5.4954778984853653E-2</v>
          </cell>
          <cell r="K188">
            <v>5.3350427160366129E-2</v>
          </cell>
          <cell r="L188">
            <v>5.1240086712359023E-2</v>
          </cell>
          <cell r="M188">
            <v>5.100014522308275E-2</v>
          </cell>
          <cell r="N188">
            <v>5.2912970403727728E-2</v>
          </cell>
          <cell r="O188">
            <v>5.0633213780157331E-2</v>
          </cell>
          <cell r="P188">
            <v>5.23885403431531E-2</v>
          </cell>
          <cell r="Q188">
            <v>5.4042154898781926E-2</v>
          </cell>
          <cell r="R188">
            <v>5.4982884031310866E-2</v>
          </cell>
          <cell r="S188">
            <v>5.3346904353424471E-2</v>
          </cell>
          <cell r="U188">
            <v>18</v>
          </cell>
          <cell r="V188"/>
          <cell r="W188"/>
        </row>
        <row r="189">
          <cell r="A189" t="str">
            <v>Delaware</v>
          </cell>
          <cell r="B189">
            <v>0</v>
          </cell>
          <cell r="C189">
            <v>5.4057251068807821E-2</v>
          </cell>
          <cell r="D189">
            <v>0</v>
          </cell>
          <cell r="E189">
            <v>0</v>
          </cell>
          <cell r="F189">
            <v>7.4879102928094882E-2</v>
          </cell>
          <cell r="G189">
            <v>2.1396077297821708E-2</v>
          </cell>
          <cell r="H189">
            <v>2.2628625552952222E-2</v>
          </cell>
          <cell r="I189">
            <v>5.7001662870694338E-2</v>
          </cell>
          <cell r="J189">
            <v>4.0429935748292727E-2</v>
          </cell>
          <cell r="K189">
            <v>3.4793595726316136E-2</v>
          </cell>
          <cell r="L189">
            <v>3.8100166483116961E-2</v>
          </cell>
          <cell r="M189">
            <v>3.9745927018381533E-2</v>
          </cell>
          <cell r="N189">
            <v>4.4634773371932251E-2</v>
          </cell>
          <cell r="O189">
            <v>3.6972674688886889E-2</v>
          </cell>
          <cell r="P189">
            <v>-4.3753664884902767E-2</v>
          </cell>
          <cell r="Q189">
            <v>0</v>
          </cell>
          <cell r="R189">
            <v>0</v>
          </cell>
          <cell r="S189">
            <v>0</v>
          </cell>
          <cell r="U189">
            <v>39</v>
          </cell>
          <cell r="V189"/>
          <cell r="W189"/>
        </row>
        <row r="190">
          <cell r="A190" t="str">
            <v>Dist. of Col.</v>
          </cell>
          <cell r="B190">
            <v>0</v>
          </cell>
          <cell r="C190">
            <v>0</v>
          </cell>
          <cell r="D190">
            <v>5.7245311864519179E-2</v>
          </cell>
          <cell r="E190">
            <v>5.0067541581946283E-2</v>
          </cell>
          <cell r="F190">
            <v>2.0731916450784978E-2</v>
          </cell>
          <cell r="G190">
            <v>1.6994670141436116E-2</v>
          </cell>
          <cell r="H190">
            <v>2.084640630778101E-2</v>
          </cell>
          <cell r="I190">
            <v>2.0444186219741787E-2</v>
          </cell>
          <cell r="J190">
            <v>2.1899356042641229E-2</v>
          </cell>
          <cell r="K190">
            <v>1.8508586077967758E-2</v>
          </cell>
          <cell r="L190">
            <v>2.2904695677437217E-2</v>
          </cell>
          <cell r="M190">
            <v>2.3888104399918071E-2</v>
          </cell>
          <cell r="N190">
            <v>2.2331929255540704E-2</v>
          </cell>
          <cell r="O190">
            <v>1.5424681272376497E-2</v>
          </cell>
          <cell r="P190">
            <v>1.5507417274113403E-2</v>
          </cell>
          <cell r="Q190">
            <v>2.257560597092172E-2</v>
          </cell>
          <cell r="R190">
            <v>1.551199388934363E-2</v>
          </cell>
          <cell r="S190">
            <v>1.4882620366231425E-2</v>
          </cell>
          <cell r="U190">
            <v>33</v>
          </cell>
          <cell r="V190"/>
          <cell r="W190"/>
        </row>
        <row r="191">
          <cell r="A191" t="str">
            <v>Florida</v>
          </cell>
          <cell r="B191">
            <v>0</v>
          </cell>
          <cell r="C191">
            <v>7.3875197328353945E-2</v>
          </cell>
          <cell r="D191">
            <v>0.12729139228128428</v>
          </cell>
          <cell r="E191">
            <v>6.2912641354944746E-2</v>
          </cell>
          <cell r="F191">
            <v>3.232117400520719E-2</v>
          </cell>
          <cell r="G191">
            <v>5.2893914240233569E-2</v>
          </cell>
          <cell r="H191">
            <v>5.0907870551686878E-2</v>
          </cell>
          <cell r="I191">
            <v>5.8645067557525229E-2</v>
          </cell>
          <cell r="J191">
            <v>5.9131706904531608E-2</v>
          </cell>
          <cell r="K191">
            <v>6.2698337883234798E-2</v>
          </cell>
          <cell r="L191">
            <v>6.111758399755389E-2</v>
          </cell>
          <cell r="M191">
            <v>5.4956988776230432E-2</v>
          </cell>
          <cell r="N191">
            <v>5.983685883701087E-2</v>
          </cell>
          <cell r="O191">
            <v>5.7358416671571141E-2</v>
          </cell>
          <cell r="P191">
            <v>5.9467056570807891E-2</v>
          </cell>
          <cell r="Q191">
            <v>5.7423562838133546E-2</v>
          </cell>
          <cell r="R191">
            <v>5.5742547819899062E-2</v>
          </cell>
          <cell r="S191">
            <v>5.6275593711500552E-2</v>
          </cell>
          <cell r="U191">
            <v>12</v>
          </cell>
          <cell r="V191"/>
          <cell r="W191"/>
        </row>
        <row r="192">
          <cell r="A192" t="str">
            <v>Georgia</v>
          </cell>
          <cell r="B192">
            <v>0</v>
          </cell>
          <cell r="C192">
            <v>7.9760206305126508E-2</v>
          </cell>
          <cell r="D192">
            <v>7.395131601399435E-2</v>
          </cell>
          <cell r="E192">
            <v>7.5629560775075266E-2</v>
          </cell>
          <cell r="F192">
            <v>2.7321467178733478E-2</v>
          </cell>
          <cell r="G192">
            <v>6.4482138771997197E-2</v>
          </cell>
          <cell r="H192">
            <v>3.4199803730048557E-2</v>
          </cell>
          <cell r="I192">
            <v>-7.3895120095058027E-5</v>
          </cell>
          <cell r="J192">
            <v>2.6396253362973941E-2</v>
          </cell>
          <cell r="K192">
            <v>3.5160558486456488E-2</v>
          </cell>
          <cell r="L192">
            <v>3.9892069322798866E-2</v>
          </cell>
          <cell r="M192">
            <v>1.1254546428779919E-2</v>
          </cell>
          <cell r="N192">
            <v>0</v>
          </cell>
          <cell r="O192">
            <v>2.391438790536694E-2</v>
          </cell>
          <cell r="P192">
            <v>0</v>
          </cell>
          <cell r="Q192">
            <v>0</v>
          </cell>
          <cell r="R192">
            <v>0</v>
          </cell>
          <cell r="S192">
            <v>3.2265882899559567E-3</v>
          </cell>
          <cell r="U192">
            <v>37</v>
          </cell>
          <cell r="V192"/>
          <cell r="W192"/>
        </row>
        <row r="193">
          <cell r="A193" t="str">
            <v>Hawaii</v>
          </cell>
          <cell r="B193">
            <v>0</v>
          </cell>
          <cell r="C193">
            <v>5.5856316685564816E-3</v>
          </cell>
          <cell r="D193">
            <v>1.0988424255456514E-2</v>
          </cell>
          <cell r="E193">
            <v>6.0894113381891844E-3</v>
          </cell>
          <cell r="F193">
            <v>1.2738991928154328E-2</v>
          </cell>
          <cell r="G193">
            <v>2.1498253891664307E-2</v>
          </cell>
          <cell r="H193">
            <v>6.3802262068236582E-2</v>
          </cell>
          <cell r="I193">
            <v>6.7491364786070707E-2</v>
          </cell>
          <cell r="J193">
            <v>6.7143960450834053E-2</v>
          </cell>
          <cell r="K193">
            <v>5.7419887634431219E-2</v>
          </cell>
          <cell r="L193">
            <v>4.4536719071799923E-2</v>
          </cell>
          <cell r="M193">
            <v>3.8192553535643811E-2</v>
          </cell>
          <cell r="N193">
            <v>2.7079700311338793E-2</v>
          </cell>
          <cell r="O193">
            <v>2.4570437818122265E-2</v>
          </cell>
          <cell r="P193">
            <v>2.8898880817351282E-2</v>
          </cell>
          <cell r="Q193">
            <v>3.7039773511035559E-2</v>
          </cell>
          <cell r="R193">
            <v>3.0338997838624027E-2</v>
          </cell>
          <cell r="S193">
            <v>2.953294231036185E-2</v>
          </cell>
          <cell r="U193">
            <v>28</v>
          </cell>
          <cell r="V193"/>
          <cell r="W193"/>
        </row>
        <row r="194">
          <cell r="A194" t="str">
            <v>Idaho</v>
          </cell>
          <cell r="B194">
            <v>0</v>
          </cell>
          <cell r="C194">
            <v>0.13391726380638783</v>
          </cell>
          <cell r="D194">
            <v>7.482965735399448E-2</v>
          </cell>
          <cell r="E194">
            <v>6.2042576257269111E-2</v>
          </cell>
          <cell r="F194">
            <v>3.8054621665935859E-2</v>
          </cell>
          <cell r="G194">
            <v>2.9821800497724853E-2</v>
          </cell>
          <cell r="H194">
            <v>2.7032088278201034E-2</v>
          </cell>
          <cell r="I194">
            <v>6.854394101170809E-2</v>
          </cell>
          <cell r="J194">
            <v>2.8848271587993163E-2</v>
          </cell>
          <cell r="K194">
            <v>2.9353014150415968E-2</v>
          </cell>
          <cell r="L194">
            <v>3.0335407030177289E-2</v>
          </cell>
          <cell r="M194">
            <v>3.2090752013697744E-2</v>
          </cell>
          <cell r="N194">
            <v>3.3810392986661469E-2</v>
          </cell>
          <cell r="O194">
            <v>3.5839969884680412E-2</v>
          </cell>
          <cell r="P194">
            <v>9.1655590575465129E-2</v>
          </cell>
          <cell r="Q194">
            <v>3.0046839327553795E-2</v>
          </cell>
          <cell r="R194">
            <v>2.7928954498177429E-2</v>
          </cell>
          <cell r="S194">
            <v>2.7901050044856369E-2</v>
          </cell>
          <cell r="U194">
            <v>30</v>
          </cell>
          <cell r="V194"/>
          <cell r="W194"/>
        </row>
        <row r="195">
          <cell r="A195" t="str">
            <v>Illinois</v>
          </cell>
          <cell r="B195">
            <v>0</v>
          </cell>
          <cell r="C195">
            <v>5.4110180297923381E-2</v>
          </cell>
          <cell r="D195">
            <v>5.7563624005307887E-2</v>
          </cell>
          <cell r="E195">
            <v>5.8716633213565482E-2</v>
          </cell>
          <cell r="F195">
            <v>5.7508881385936954E-2</v>
          </cell>
          <cell r="G195">
            <v>4.3224628389670297E-2</v>
          </cell>
          <cell r="H195">
            <v>2.030120237477891E-2</v>
          </cell>
          <cell r="I195">
            <v>3.348327369691928E-2</v>
          </cell>
          <cell r="J195">
            <v>1.7194584313970036E-2</v>
          </cell>
          <cell r="K195">
            <v>3.2927929470200602E-2</v>
          </cell>
          <cell r="L195">
            <v>3.7269774954236258E-2</v>
          </cell>
          <cell r="M195">
            <v>3.9411491591830418E-2</v>
          </cell>
          <cell r="N195">
            <v>3.5094366365839194E-2</v>
          </cell>
          <cell r="O195">
            <v>2.1795208515831162E-2</v>
          </cell>
          <cell r="P195">
            <v>6.001261107462256E-3</v>
          </cell>
          <cell r="Q195">
            <v>1.0120502230901523E-3</v>
          </cell>
          <cell r="R195">
            <v>1.0336603232201735E-3</v>
          </cell>
          <cell r="S195">
            <v>9.8381605213487865E-4</v>
          </cell>
          <cell r="U195">
            <v>38</v>
          </cell>
          <cell r="V195"/>
          <cell r="W195"/>
        </row>
        <row r="196">
          <cell r="A196" t="str">
            <v>Indiana</v>
          </cell>
          <cell r="B196">
            <v>0</v>
          </cell>
          <cell r="C196">
            <v>9.9811561147023095E-2</v>
          </cell>
          <cell r="D196">
            <v>1.3790686368942205E-2</v>
          </cell>
          <cell r="E196">
            <v>5.1161715352169547E-2</v>
          </cell>
          <cell r="F196">
            <v>2.1233991101472088E-2</v>
          </cell>
          <cell r="G196">
            <v>2.4573634003404347E-2</v>
          </cell>
          <cell r="H196">
            <v>5.9936447885895385E-3</v>
          </cell>
          <cell r="I196">
            <v>6.249220175437358E-3</v>
          </cell>
          <cell r="J196">
            <v>6.3748675589390289E-3</v>
          </cell>
          <cell r="K196">
            <v>6.0796433953552312E-3</v>
          </cell>
          <cell r="L196">
            <v>6.2756298094210775E-3</v>
          </cell>
          <cell r="M196">
            <v>5.7624785738801358E-3</v>
          </cell>
          <cell r="N196">
            <v>5.6648551271932471E-3</v>
          </cell>
          <cell r="O196">
            <v>0</v>
          </cell>
          <cell r="P196">
            <v>0</v>
          </cell>
          <cell r="Q196">
            <v>8.0759750584009082E-3</v>
          </cell>
          <cell r="R196">
            <v>0</v>
          </cell>
          <cell r="S196">
            <v>0</v>
          </cell>
          <cell r="U196">
            <v>39</v>
          </cell>
          <cell r="V196"/>
          <cell r="W196"/>
        </row>
        <row r="197">
          <cell r="A197" t="str">
            <v>Iowa</v>
          </cell>
          <cell r="B197">
            <v>3.7805733279360043E-2</v>
          </cell>
          <cell r="C197">
            <v>3.6799660654571506E-2</v>
          </cell>
          <cell r="D197">
            <v>6.3335614087013367E-2</v>
          </cell>
          <cell r="E197">
            <v>6.2912036015024653E-2</v>
          </cell>
          <cell r="F197">
            <v>6.0444539762884254E-2</v>
          </cell>
          <cell r="G197">
            <v>6.133497324102731E-2</v>
          </cell>
          <cell r="H197">
            <v>5.7569121367337869E-2</v>
          </cell>
          <cell r="I197">
            <v>5.8736661003414903E-2</v>
          </cell>
          <cell r="J197">
            <v>6.4147883375026055E-2</v>
          </cell>
          <cell r="K197">
            <v>6.494658021509904E-2</v>
          </cell>
          <cell r="L197">
            <v>6.3728123504928791E-2</v>
          </cell>
          <cell r="M197">
            <v>6.1217270623486891E-2</v>
          </cell>
          <cell r="N197">
            <v>5.9233756131486265E-2</v>
          </cell>
          <cell r="O197">
            <v>5.5760220119979387E-2</v>
          </cell>
          <cell r="P197">
            <v>5.6016876999062708E-2</v>
          </cell>
          <cell r="Q197">
            <v>5.7222596637635494E-2</v>
          </cell>
          <cell r="R197">
            <v>6.1508799091169852E-2</v>
          </cell>
          <cell r="S197">
            <v>5.8761404825926768E-2</v>
          </cell>
          <cell r="U197">
            <v>11</v>
          </cell>
          <cell r="V197"/>
          <cell r="W197"/>
        </row>
        <row r="198">
          <cell r="A198" t="str">
            <v>Kansas</v>
          </cell>
          <cell r="B198">
            <v>5.7533231957093742E-2</v>
          </cell>
          <cell r="C198">
            <v>6.1366858783936315E-2</v>
          </cell>
          <cell r="D198">
            <v>5.9862156616977288E-2</v>
          </cell>
          <cell r="E198">
            <v>5.7681382932227424E-2</v>
          </cell>
          <cell r="F198">
            <v>5.961507880273486E-2</v>
          </cell>
          <cell r="G198">
            <v>6.2766512056245199E-2</v>
          </cell>
          <cell r="H198">
            <v>2.5919648461533072E-2</v>
          </cell>
          <cell r="I198">
            <v>2.3821508606170019E-2</v>
          </cell>
          <cell r="J198">
            <v>2.4060211361098208E-2</v>
          </cell>
          <cell r="K198">
            <v>3.9756531440945785E-2</v>
          </cell>
          <cell r="L198">
            <v>3.6314722824020748E-2</v>
          </cell>
          <cell r="M198">
            <v>3.4986452533073704E-2</v>
          </cell>
          <cell r="N198">
            <v>3.632827884098748E-2</v>
          </cell>
          <cell r="O198">
            <v>3.1432967854830227E-2</v>
          </cell>
          <cell r="P198">
            <v>4.2140975961872246E-2</v>
          </cell>
          <cell r="Q198">
            <v>5.5698229442571329E-2</v>
          </cell>
          <cell r="R198">
            <v>5.8724344215538835E-2</v>
          </cell>
          <cell r="S198">
            <v>6.411977451839225E-2</v>
          </cell>
          <cell r="U198">
            <v>9</v>
          </cell>
          <cell r="V198"/>
          <cell r="W198"/>
        </row>
        <row r="199">
          <cell r="A199" t="str">
            <v>Kentucky</v>
          </cell>
          <cell r="B199">
            <v>1.6720819926604236E-2</v>
          </cell>
          <cell r="C199">
            <v>4.1464592879353973E-2</v>
          </cell>
          <cell r="D199">
            <v>9.0576627424834133E-2</v>
          </cell>
          <cell r="E199">
            <v>7.0295852197896413E-2</v>
          </cell>
          <cell r="F199">
            <v>3.026626166933068E-2</v>
          </cell>
          <cell r="G199">
            <v>-4.1342104104817416E-3</v>
          </cell>
          <cell r="H199">
            <v>0</v>
          </cell>
          <cell r="I199">
            <v>0</v>
          </cell>
          <cell r="J199">
            <v>0</v>
          </cell>
          <cell r="K199">
            <v>0</v>
          </cell>
          <cell r="L199">
            <v>0</v>
          </cell>
          <cell r="M199">
            <v>0</v>
          </cell>
          <cell r="N199">
            <v>0</v>
          </cell>
          <cell r="O199">
            <v>0</v>
          </cell>
          <cell r="P199">
            <v>0</v>
          </cell>
          <cell r="Q199">
            <v>0</v>
          </cell>
          <cell r="R199">
            <v>0</v>
          </cell>
          <cell r="S199">
            <v>0</v>
          </cell>
          <cell r="U199">
            <v>39</v>
          </cell>
          <cell r="V199"/>
          <cell r="W199"/>
        </row>
        <row r="200">
          <cell r="A200" t="str">
            <v>Louisiana</v>
          </cell>
          <cell r="B200">
            <v>0</v>
          </cell>
          <cell r="C200">
            <v>0</v>
          </cell>
          <cell r="D200">
            <v>0</v>
          </cell>
          <cell r="E200">
            <v>0</v>
          </cell>
          <cell r="F200">
            <v>0</v>
          </cell>
          <cell r="G200">
            <v>5.52200189880237E-2</v>
          </cell>
          <cell r="H200">
            <v>5.0813025287321782E-2</v>
          </cell>
          <cell r="I200">
            <v>5.6069841324527879E-2</v>
          </cell>
          <cell r="J200">
            <v>7.3722523688253716E-2</v>
          </cell>
          <cell r="K200">
            <v>6.8981845639910833E-2</v>
          </cell>
          <cell r="L200">
            <v>6.4290720828639417E-2</v>
          </cell>
          <cell r="M200">
            <v>7.2329138269230209E-2</v>
          </cell>
          <cell r="N200">
            <v>6.5140746739715802E-2</v>
          </cell>
          <cell r="O200">
            <v>5.5701202658853789E-2</v>
          </cell>
          <cell r="P200">
            <v>5.5132096187068207E-2</v>
          </cell>
          <cell r="Q200">
            <v>6.2812611965129106E-2</v>
          </cell>
          <cell r="R200">
            <v>7.3966343766748738E-2</v>
          </cell>
          <cell r="S200">
            <v>7.4678485696836383E-2</v>
          </cell>
          <cell r="U200">
            <v>5</v>
          </cell>
          <cell r="V200"/>
          <cell r="W200"/>
        </row>
        <row r="201">
          <cell r="A201" t="str">
            <v>Maine</v>
          </cell>
          <cell r="B201">
            <v>1.9677928973112421E-2</v>
          </cell>
          <cell r="C201">
            <v>2.103185352454788E-2</v>
          </cell>
          <cell r="D201">
            <v>2.0809907793546037E-2</v>
          </cell>
          <cell r="E201">
            <v>2.5608861475395168E-2</v>
          </cell>
          <cell r="F201">
            <v>3.0394479285194419E-2</v>
          </cell>
          <cell r="G201">
            <v>2.106198576108665E-2</v>
          </cell>
          <cell r="H201">
            <v>6.3204184645117706E-2</v>
          </cell>
          <cell r="I201">
            <v>0.12261609602229467</v>
          </cell>
          <cell r="J201">
            <v>3.4885639061141414E-2</v>
          </cell>
          <cell r="K201">
            <v>2.5805945432246222E-2</v>
          </cell>
          <cell r="L201">
            <v>2.2793487956386971E-2</v>
          </cell>
          <cell r="M201">
            <v>3.0517724127924785E-2</v>
          </cell>
          <cell r="N201">
            <v>1.8894893623098895E-2</v>
          </cell>
          <cell r="O201">
            <v>1.4015768278084175E-2</v>
          </cell>
          <cell r="P201">
            <v>0</v>
          </cell>
          <cell r="Q201">
            <v>0</v>
          </cell>
          <cell r="R201">
            <v>8.1430317445992412E-2</v>
          </cell>
          <cell r="S201">
            <v>8.6984517076339515E-2</v>
          </cell>
          <cell r="U201">
            <v>2</v>
          </cell>
          <cell r="V201"/>
          <cell r="W201"/>
        </row>
        <row r="202">
          <cell r="A202" t="str">
            <v>Maryland</v>
          </cell>
          <cell r="B202">
            <v>0</v>
          </cell>
          <cell r="C202">
            <v>6.7988552765979288E-2</v>
          </cell>
          <cell r="D202">
            <v>5.0002298030218592E-2</v>
          </cell>
          <cell r="E202">
            <v>5.6628710010177781E-2</v>
          </cell>
          <cell r="F202">
            <v>5.4761005678191449E-2</v>
          </cell>
          <cell r="G202">
            <v>5.3580552244883541E-2</v>
          </cell>
          <cell r="H202">
            <v>5.233931948905382E-2</v>
          </cell>
          <cell r="I202">
            <v>5.8478864360808964E-2</v>
          </cell>
          <cell r="J202">
            <v>6.1610497516494722E-2</v>
          </cell>
          <cell r="K202">
            <v>5.8322965822879679E-2</v>
          </cell>
          <cell r="L202">
            <v>5.484930489555731E-2</v>
          </cell>
          <cell r="M202">
            <v>5.2264540613562192E-2</v>
          </cell>
          <cell r="N202">
            <v>4.2041994400839042E-2</v>
          </cell>
          <cell r="O202">
            <v>3.855483541519511E-2</v>
          </cell>
          <cell r="P202">
            <v>4.6969395477175713E-2</v>
          </cell>
          <cell r="Q202">
            <v>4.0218186962374898E-2</v>
          </cell>
          <cell r="R202">
            <v>3.9215128019416866E-2</v>
          </cell>
          <cell r="S202">
            <v>3.8415661063813653E-2</v>
          </cell>
          <cell r="U202">
            <v>24</v>
          </cell>
          <cell r="V202"/>
          <cell r="W202"/>
        </row>
        <row r="203">
          <cell r="A203" t="str">
            <v>Massachusetts</v>
          </cell>
          <cell r="B203">
            <v>3.6229070910848454E-2</v>
          </cell>
          <cell r="C203">
            <v>5.6135971748286183E-2</v>
          </cell>
          <cell r="D203">
            <v>5.7182448021413965E-2</v>
          </cell>
          <cell r="E203">
            <v>5.6671108366221752E-2</v>
          </cell>
          <cell r="F203">
            <v>5.4957845094372827E-2</v>
          </cell>
          <cell r="G203">
            <v>5.6840016415201665E-2</v>
          </cell>
          <cell r="H203">
            <v>5.0694220120592992E-2</v>
          </cell>
          <cell r="I203">
            <v>5.6087536252175406E-2</v>
          </cell>
          <cell r="J203">
            <v>5.5591620374748657E-2</v>
          </cell>
          <cell r="K203">
            <v>4.9290727015564577E-2</v>
          </cell>
          <cell r="L203">
            <v>4.5645266836448449E-2</v>
          </cell>
          <cell r="M203">
            <v>4.3631617999485839E-2</v>
          </cell>
          <cell r="N203">
            <v>3.8474055234133088E-2</v>
          </cell>
          <cell r="O203">
            <v>3.9618402808368952E-2</v>
          </cell>
          <cell r="P203">
            <v>3.9605503975341058E-2</v>
          </cell>
          <cell r="Q203">
            <v>3.9353656342791483E-2</v>
          </cell>
          <cell r="R203">
            <v>4.0353352903796505E-2</v>
          </cell>
          <cell r="S203">
            <v>4.1763823202651817E-2</v>
          </cell>
          <cell r="U203">
            <v>23</v>
          </cell>
          <cell r="V203"/>
          <cell r="W203"/>
        </row>
        <row r="204">
          <cell r="A204" t="str">
            <v>Michigan</v>
          </cell>
          <cell r="B204">
            <v>6.479803480477013E-2</v>
          </cell>
          <cell r="C204">
            <v>6.1249327873855584E-2</v>
          </cell>
          <cell r="D204">
            <v>6.5740534592556923E-2</v>
          </cell>
          <cell r="E204">
            <v>5.8959709559839181E-2</v>
          </cell>
          <cell r="F204">
            <v>1.4375345987877482E-2</v>
          </cell>
          <cell r="G204">
            <v>2.1058237048162953E-2</v>
          </cell>
          <cell r="H204">
            <v>1.6457199101072021E-2</v>
          </cell>
          <cell r="I204">
            <v>2.0589788060812925E-2</v>
          </cell>
          <cell r="J204">
            <v>3.2520136255363513E-2</v>
          </cell>
          <cell r="K204">
            <v>4.8950453725658032E-2</v>
          </cell>
          <cell r="L204">
            <v>5.1067051084374093E-2</v>
          </cell>
          <cell r="M204">
            <v>5.0805511366636927E-2</v>
          </cell>
          <cell r="N204">
            <v>4.8411183877310721E-2</v>
          </cell>
          <cell r="O204">
            <v>4.3545894949357081E-2</v>
          </cell>
          <cell r="P204">
            <v>5.3319454220730617E-2</v>
          </cell>
          <cell r="Q204">
            <v>4.895049226649429E-2</v>
          </cell>
          <cell r="R204">
            <v>5.4237546780455385E-2</v>
          </cell>
          <cell r="S204">
            <v>5.5554420691220414E-2</v>
          </cell>
          <cell r="U204">
            <v>14</v>
          </cell>
          <cell r="V204"/>
          <cell r="W204"/>
        </row>
        <row r="205">
          <cell r="A205" t="str">
            <v>Minnesota</v>
          </cell>
          <cell r="B205">
            <v>0</v>
          </cell>
          <cell r="C205">
            <v>2.6430701120072321E-4</v>
          </cell>
          <cell r="D205">
            <v>0.11174805403091917</v>
          </cell>
          <cell r="E205">
            <v>3.9193903747593871E-2</v>
          </cell>
          <cell r="F205">
            <v>5.6549320888556701E-2</v>
          </cell>
          <cell r="G205">
            <v>4.2379383965128505E-2</v>
          </cell>
          <cell r="H205">
            <v>6.2118504499156599E-3</v>
          </cell>
          <cell r="I205">
            <v>1.1098550183414201E-2</v>
          </cell>
          <cell r="J205">
            <v>0</v>
          </cell>
          <cell r="K205">
            <v>9.8881211015829588E-3</v>
          </cell>
          <cell r="L205">
            <v>3.1774263575496238E-4</v>
          </cell>
          <cell r="M205">
            <v>1.9870220977422106E-2</v>
          </cell>
          <cell r="N205">
            <v>9.0631912924324393E-3</v>
          </cell>
          <cell r="O205">
            <v>9.0786090144188893E-3</v>
          </cell>
          <cell r="P205">
            <v>9.9156031676828869E-3</v>
          </cell>
          <cell r="Q205">
            <v>9.4805922736189343E-3</v>
          </cell>
          <cell r="R205">
            <v>1.0961749380594795E-2</v>
          </cell>
          <cell r="S205">
            <v>8.6872619836439961E-3</v>
          </cell>
          <cell r="U205">
            <v>35</v>
          </cell>
          <cell r="V205"/>
          <cell r="W205"/>
        </row>
        <row r="206">
          <cell r="A206" t="str">
            <v>Mississippi</v>
          </cell>
          <cell r="B206">
            <v>0</v>
          </cell>
          <cell r="C206">
            <v>0.1344139936404852</v>
          </cell>
          <cell r="D206">
            <v>0.20830380440542295</v>
          </cell>
          <cell r="E206">
            <v>0.1040958015617045</v>
          </cell>
          <cell r="F206">
            <v>6.1286171388283704E-2</v>
          </cell>
          <cell r="G206">
            <v>5.5534598299839831E-2</v>
          </cell>
          <cell r="H206">
            <v>4.2343899930599066E-7</v>
          </cell>
          <cell r="I206">
            <v>8.5253916434577567E-2</v>
          </cell>
          <cell r="J206">
            <v>9.0258062427164706E-2</v>
          </cell>
          <cell r="K206">
            <v>8.8102875359759122E-2</v>
          </cell>
          <cell r="L206">
            <v>8.6452883878774325E-2</v>
          </cell>
          <cell r="M206">
            <v>7.795073748801841E-2</v>
          </cell>
          <cell r="N206">
            <v>7.1556561960790577E-2</v>
          </cell>
          <cell r="O206">
            <v>7.1278494685568669E-2</v>
          </cell>
          <cell r="P206">
            <v>6.7369940056587946E-2</v>
          </cell>
          <cell r="Q206">
            <v>8.1422256875270077E-2</v>
          </cell>
          <cell r="R206">
            <v>8.1565205209989541E-2</v>
          </cell>
          <cell r="S206">
            <v>8.7452110520578719E-2</v>
          </cell>
          <cell r="U206">
            <v>1</v>
          </cell>
          <cell r="V206"/>
          <cell r="W206"/>
        </row>
        <row r="207">
          <cell r="A207" t="str">
            <v>Missouri</v>
          </cell>
          <cell r="B207">
            <v>0</v>
          </cell>
          <cell r="C207">
            <v>6.4792297395819182E-2</v>
          </cell>
          <cell r="D207">
            <v>5.6872935529645348E-2</v>
          </cell>
          <cell r="E207">
            <v>5.980474646615401E-2</v>
          </cell>
          <cell r="F207">
            <v>2.4808409628741666E-2</v>
          </cell>
          <cell r="G207">
            <v>6.0138785572502643E-2</v>
          </cell>
          <cell r="H207">
            <v>6.2880637194155833E-2</v>
          </cell>
          <cell r="I207">
            <v>6.2540997989636388E-2</v>
          </cell>
          <cell r="J207">
            <v>6.2371595070540374E-2</v>
          </cell>
          <cell r="K207">
            <v>5.8952967352026923E-2</v>
          </cell>
          <cell r="L207">
            <v>5.6211063759010908E-2</v>
          </cell>
          <cell r="M207">
            <v>5.7545580944428756E-2</v>
          </cell>
          <cell r="N207">
            <v>6.0429054540939775E-2</v>
          </cell>
          <cell r="O207">
            <v>5.0240080967149617E-2</v>
          </cell>
          <cell r="P207">
            <v>5.896798371232774E-2</v>
          </cell>
          <cell r="Q207">
            <v>5.253990057863802E-2</v>
          </cell>
          <cell r="R207">
            <v>5.3829397382340376E-2</v>
          </cell>
          <cell r="S207">
            <v>5.4913327817617992E-2</v>
          </cell>
          <cell r="U207">
            <v>15</v>
          </cell>
          <cell r="V207"/>
          <cell r="W207"/>
        </row>
        <row r="208">
          <cell r="A208" t="str">
            <v>Montana</v>
          </cell>
          <cell r="B208">
            <v>0</v>
          </cell>
          <cell r="C208">
            <v>0</v>
          </cell>
          <cell r="D208">
            <v>5.5610394304689351E-2</v>
          </cell>
          <cell r="E208">
            <v>7.5713810206107596E-2</v>
          </cell>
          <cell r="F208">
            <v>6.7662899106227234E-2</v>
          </cell>
          <cell r="G208">
            <v>5.7209045027314422E-2</v>
          </cell>
          <cell r="H208">
            <v>5.6616899031308322E-2</v>
          </cell>
          <cell r="I208">
            <v>4.1728385533022549E-2</v>
          </cell>
          <cell r="J208">
            <v>3.7188515921524015E-2</v>
          </cell>
          <cell r="K208">
            <v>4.0101868096192095E-2</v>
          </cell>
          <cell r="L208">
            <v>3.9570191173894785E-2</v>
          </cell>
          <cell r="M208">
            <v>4.0934930000172898E-2</v>
          </cell>
          <cell r="N208">
            <v>3.8684229075568725E-2</v>
          </cell>
          <cell r="O208">
            <v>3.5077804408693548E-2</v>
          </cell>
          <cell r="P208">
            <v>3.6215318307609261E-2</v>
          </cell>
          <cell r="Q208">
            <v>4.1649424798174822E-2</v>
          </cell>
          <cell r="R208">
            <v>4.388463221455749E-2</v>
          </cell>
          <cell r="S208">
            <v>4.8908893252061013E-2</v>
          </cell>
          <cell r="U208">
            <v>22</v>
          </cell>
          <cell r="V208"/>
          <cell r="W208"/>
        </row>
        <row r="209">
          <cell r="A209" t="str">
            <v>Nebraska</v>
          </cell>
          <cell r="B209">
            <v>0</v>
          </cell>
          <cell r="C209">
            <v>0</v>
          </cell>
          <cell r="D209">
            <v>0</v>
          </cell>
          <cell r="E209">
            <v>0</v>
          </cell>
          <cell r="F209">
            <v>0</v>
          </cell>
          <cell r="G209">
            <v>4.8803973770393035E-2</v>
          </cell>
          <cell r="H209">
            <v>0</v>
          </cell>
          <cell r="I209">
            <v>0</v>
          </cell>
          <cell r="J209">
            <v>0</v>
          </cell>
          <cell r="K209">
            <v>0</v>
          </cell>
          <cell r="L209">
            <v>0</v>
          </cell>
          <cell r="M209">
            <v>0</v>
          </cell>
          <cell r="N209">
            <v>0</v>
          </cell>
          <cell r="O209">
            <v>0</v>
          </cell>
          <cell r="P209">
            <v>0</v>
          </cell>
          <cell r="Q209">
            <v>0</v>
          </cell>
          <cell r="R209">
            <v>0</v>
          </cell>
          <cell r="S209">
            <v>0</v>
          </cell>
          <cell r="U209">
            <v>39</v>
          </cell>
          <cell r="V209"/>
          <cell r="W209"/>
        </row>
        <row r="210">
          <cell r="A210" t="str">
            <v>Nevada</v>
          </cell>
          <cell r="B210">
            <v>0</v>
          </cell>
          <cell r="C210">
            <v>0</v>
          </cell>
          <cell r="D210">
            <v>1.708873199657544E-2</v>
          </cell>
          <cell r="E210">
            <v>2.5462122603342338E-2</v>
          </cell>
          <cell r="F210">
            <v>1.8246278430682151E-2</v>
          </cell>
          <cell r="G210">
            <v>1.4127812836677548E-2</v>
          </cell>
          <cell r="H210">
            <v>1.0876610490798787E-2</v>
          </cell>
          <cell r="I210">
            <v>9.4721203236295473E-3</v>
          </cell>
          <cell r="J210">
            <v>1.7548605622252696E-2</v>
          </cell>
          <cell r="K210">
            <v>1.2213548670447438E-2</v>
          </cell>
          <cell r="L210">
            <v>1.5452987961280409E-2</v>
          </cell>
          <cell r="M210">
            <v>2.9829926671488101E-2</v>
          </cell>
          <cell r="N210">
            <v>1.486727437754967E-2</v>
          </cell>
          <cell r="O210">
            <v>6.9175065444786032E-3</v>
          </cell>
          <cell r="P210">
            <v>6.3032063403553711E-3</v>
          </cell>
          <cell r="Q210">
            <v>0</v>
          </cell>
          <cell r="R210">
            <v>0</v>
          </cell>
          <cell r="S210">
            <v>0</v>
          </cell>
          <cell r="U210">
            <v>39</v>
          </cell>
          <cell r="V210"/>
          <cell r="W210"/>
        </row>
        <row r="211">
          <cell r="A211" t="str">
            <v>New Hampshire</v>
          </cell>
          <cell r="B211">
            <v>0</v>
          </cell>
          <cell r="C211">
            <v>0</v>
          </cell>
          <cell r="D211">
            <v>0</v>
          </cell>
          <cell r="E211">
            <v>0</v>
          </cell>
          <cell r="F211">
            <v>0</v>
          </cell>
          <cell r="G211">
            <v>0</v>
          </cell>
          <cell r="H211">
            <v>3.8267240723556688E-2</v>
          </cell>
          <cell r="I211">
            <v>0</v>
          </cell>
          <cell r="J211">
            <v>5.3410596656852813E-2</v>
          </cell>
          <cell r="K211">
            <v>1.5172894682445495E-2</v>
          </cell>
          <cell r="L211">
            <v>3.0742646420461518E-2</v>
          </cell>
          <cell r="M211">
            <v>2.8579728967761227E-2</v>
          </cell>
          <cell r="N211">
            <v>2.2700167952867643E-2</v>
          </cell>
          <cell r="O211">
            <v>4.2855185222254906E-3</v>
          </cell>
          <cell r="P211">
            <v>1.1553520968800128E-2</v>
          </cell>
          <cell r="Q211">
            <v>1.2210072404994231E-2</v>
          </cell>
          <cell r="R211">
            <v>1.2838546951475936E-2</v>
          </cell>
          <cell r="S211">
            <v>-3.2929029324477395E-2</v>
          </cell>
          <cell r="U211">
            <v>51</v>
          </cell>
          <cell r="V211"/>
          <cell r="W211"/>
        </row>
        <row r="212">
          <cell r="A212" t="str">
            <v>New Jersey</v>
          </cell>
          <cell r="B212">
            <v>5.8740309698843279E-2</v>
          </cell>
          <cell r="C212">
            <v>5.7375431171512579E-2</v>
          </cell>
          <cell r="D212">
            <v>6.8852220792148894E-2</v>
          </cell>
          <cell r="E212">
            <v>9.1622470350913837E-2</v>
          </cell>
          <cell r="F212">
            <v>6.7859034474653773E-2</v>
          </cell>
          <cell r="G212">
            <v>4.0703772631327302E-2</v>
          </cell>
          <cell r="H212">
            <v>1.7380222838134608E-2</v>
          </cell>
          <cell r="I212">
            <v>1.6127877590047298E-2</v>
          </cell>
          <cell r="J212">
            <v>1.521137139988228E-2</v>
          </cell>
          <cell r="K212">
            <v>2.3824027193253737E-2</v>
          </cell>
          <cell r="L212">
            <v>1.7066886874567717E-2</v>
          </cell>
          <cell r="M212">
            <v>1.4974776639776238E-2</v>
          </cell>
          <cell r="N212">
            <v>1.4022848001302851E-2</v>
          </cell>
          <cell r="O212">
            <v>1.100950276475797E-2</v>
          </cell>
          <cell r="P212">
            <v>1.3298253517236135E-2</v>
          </cell>
          <cell r="Q212">
            <v>1.1473424084356136E-2</v>
          </cell>
          <cell r="R212">
            <v>1.6349244429079805E-2</v>
          </cell>
          <cell r="S212">
            <v>1.3096005498046088E-2</v>
          </cell>
          <cell r="U212">
            <v>34</v>
          </cell>
          <cell r="V212"/>
          <cell r="W212"/>
        </row>
        <row r="213">
          <cell r="A213" t="str">
            <v>New Mexico</v>
          </cell>
          <cell r="B213">
            <v>0</v>
          </cell>
          <cell r="C213">
            <v>0</v>
          </cell>
          <cell r="D213">
            <v>0</v>
          </cell>
          <cell r="E213">
            <v>0</v>
          </cell>
          <cell r="F213">
            <v>0</v>
          </cell>
          <cell r="G213">
            <v>1.2946884538738561E-2</v>
          </cell>
          <cell r="H213">
            <v>1.2917701048886969E-2</v>
          </cell>
          <cell r="I213">
            <v>1.193043606113647E-2</v>
          </cell>
          <cell r="J213">
            <v>1.258016307929583E-2</v>
          </cell>
          <cell r="K213">
            <v>0</v>
          </cell>
          <cell r="L213">
            <v>0</v>
          </cell>
          <cell r="M213">
            <v>0</v>
          </cell>
          <cell r="N213">
            <v>0</v>
          </cell>
          <cell r="O213">
            <v>0</v>
          </cell>
          <cell r="P213">
            <v>0</v>
          </cell>
          <cell r="Q213">
            <v>0</v>
          </cell>
          <cell r="R213">
            <v>0</v>
          </cell>
          <cell r="S213">
            <v>0</v>
          </cell>
          <cell r="U213">
            <v>39</v>
          </cell>
          <cell r="V213"/>
          <cell r="W213"/>
        </row>
        <row r="214">
          <cell r="A214" t="str">
            <v>New York</v>
          </cell>
          <cell r="B214">
            <v>5.0482393686033439E-2</v>
          </cell>
          <cell r="C214">
            <v>6.2144387057927269E-2</v>
          </cell>
          <cell r="D214">
            <v>5.8219366164214414E-2</v>
          </cell>
          <cell r="E214">
            <v>5.8185625363539134E-2</v>
          </cell>
          <cell r="F214">
            <v>5.5156231671855474E-2</v>
          </cell>
          <cell r="G214">
            <v>5.4344683401313675E-2</v>
          </cell>
          <cell r="H214">
            <v>5.1398857724846286E-2</v>
          </cell>
          <cell r="I214">
            <v>2.5815193557560297E-2</v>
          </cell>
          <cell r="J214">
            <v>2.6800509442302323E-2</v>
          </cell>
          <cell r="K214">
            <v>2.5137943598078819E-2</v>
          </cell>
          <cell r="L214">
            <v>2.5740554008520343E-2</v>
          </cell>
          <cell r="M214">
            <v>2.5537690535895032E-2</v>
          </cell>
          <cell r="N214">
            <v>3.5177493457288218E-2</v>
          </cell>
          <cell r="O214">
            <v>2.8650824489214077E-2</v>
          </cell>
          <cell r="P214">
            <v>3.4348068992681724E-2</v>
          </cell>
          <cell r="Q214">
            <v>3.5278553558966405E-2</v>
          </cell>
          <cell r="R214">
            <v>3.4140726956053392E-2</v>
          </cell>
          <cell r="S214">
            <v>3.1608250557842825E-2</v>
          </cell>
          <cell r="U214">
            <v>27</v>
          </cell>
          <cell r="V214"/>
          <cell r="W214"/>
        </row>
        <row r="215">
          <cell r="A215" t="str">
            <v>North Carolina</v>
          </cell>
          <cell r="B215">
            <v>0</v>
          </cell>
          <cell r="C215">
            <v>2.5030313293074608E-3</v>
          </cell>
          <cell r="D215">
            <v>1.4583602688695119E-2</v>
          </cell>
          <cell r="E215">
            <v>4.3498169625498802E-2</v>
          </cell>
          <cell r="F215">
            <v>1.1225185492515437E-2</v>
          </cell>
          <cell r="G215">
            <v>1.1822561528318374E-2</v>
          </cell>
          <cell r="H215">
            <v>8.4815565812347057E-3</v>
          </cell>
          <cell r="I215">
            <v>1.2203068186657635E-2</v>
          </cell>
          <cell r="J215">
            <v>1.0427109361111853E-2</v>
          </cell>
          <cell r="K215">
            <v>1.3782322174477155E-2</v>
          </cell>
          <cell r="L215">
            <v>2.3318011650171815E-2</v>
          </cell>
          <cell r="M215">
            <v>3.1453348471068746E-2</v>
          </cell>
          <cell r="N215">
            <v>2.0164424313839024E-2</v>
          </cell>
          <cell r="O215">
            <v>1.4907587170727595E-2</v>
          </cell>
          <cell r="P215">
            <v>1.4227081908147402E-2</v>
          </cell>
          <cell r="Q215">
            <v>2.0872290875303661E-2</v>
          </cell>
          <cell r="R215">
            <v>1.6173602899936336E-2</v>
          </cell>
          <cell r="S215">
            <v>1.6047812167640309E-2</v>
          </cell>
          <cell r="U215">
            <v>32</v>
          </cell>
          <cell r="V215"/>
          <cell r="W215"/>
        </row>
        <row r="216">
          <cell r="A216" t="str">
            <v>North Dakota</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U216">
            <v>39</v>
          </cell>
          <cell r="V216"/>
          <cell r="W216"/>
        </row>
        <row r="217">
          <cell r="A217" t="str">
            <v>Ohio</v>
          </cell>
          <cell r="B217">
            <v>0</v>
          </cell>
          <cell r="C217">
            <v>8.6009390588604254E-2</v>
          </cell>
          <cell r="D217">
            <v>0.15246222255716971</v>
          </cell>
          <cell r="E217">
            <v>6.3543491044848702E-2</v>
          </cell>
          <cell r="F217">
            <v>5.3223289073433842E-2</v>
          </cell>
          <cell r="G217">
            <v>6.5026054012041368E-2</v>
          </cell>
          <cell r="H217">
            <v>6.9280866436609315E-2</v>
          </cell>
          <cell r="I217">
            <v>8.3125795146488365E-2</v>
          </cell>
          <cell r="J217">
            <v>6.9775568271129088E-2</v>
          </cell>
          <cell r="K217">
            <v>6.1027575853529699E-2</v>
          </cell>
          <cell r="L217">
            <v>4.3368173514570729E-2</v>
          </cell>
          <cell r="M217">
            <v>3.6685024886518487E-2</v>
          </cell>
          <cell r="N217">
            <v>3.9794810702782631E-2</v>
          </cell>
          <cell r="O217">
            <v>6.3976114422448271E-2</v>
          </cell>
          <cell r="P217">
            <v>3.5149865736818151E-2</v>
          </cell>
          <cell r="Q217">
            <v>5.1097030819451106E-2</v>
          </cell>
          <cell r="R217">
            <v>3.8444619434615607E-2</v>
          </cell>
          <cell r="S217">
            <v>6.4691832463118409E-2</v>
          </cell>
          <cell r="U217">
            <v>8</v>
          </cell>
          <cell r="V217"/>
          <cell r="W217"/>
        </row>
        <row r="218">
          <cell r="A218" t="str">
            <v>Oklahoma</v>
          </cell>
          <cell r="B218">
            <v>0</v>
          </cell>
          <cell r="C218">
            <v>6.9598825472793918E-2</v>
          </cell>
          <cell r="D218">
            <v>0.12698636750760633</v>
          </cell>
          <cell r="E218">
            <v>8.6376660756475515E-2</v>
          </cell>
          <cell r="F218">
            <v>8.9221220818918298E-2</v>
          </cell>
          <cell r="G218">
            <v>7.6920273079937734E-2</v>
          </cell>
          <cell r="H218">
            <v>6.1791104952677124E-2</v>
          </cell>
          <cell r="I218">
            <v>6.1787118169096412E-2</v>
          </cell>
          <cell r="J218">
            <v>6.9742947507943104E-2</v>
          </cell>
          <cell r="K218">
            <v>7.5592090383853866E-2</v>
          </cell>
          <cell r="L218">
            <v>7.4788032877395133E-2</v>
          </cell>
          <cell r="M218">
            <v>6.6397627374504734E-2</v>
          </cell>
          <cell r="N218">
            <v>5.5457496025884533E-2</v>
          </cell>
          <cell r="O218">
            <v>6.5270627679318557E-2</v>
          </cell>
          <cell r="P218">
            <v>6.7192252750847517E-2</v>
          </cell>
          <cell r="Q218">
            <v>7.5610795207630449E-2</v>
          </cell>
          <cell r="R218">
            <v>7.3003115862499773E-2</v>
          </cell>
          <cell r="S218">
            <v>7.3783186233965348E-2</v>
          </cell>
          <cell r="U218">
            <v>6</v>
          </cell>
          <cell r="V218"/>
          <cell r="W218"/>
        </row>
        <row r="219">
          <cell r="A219" t="str">
            <v>Oregon</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U219">
            <v>39</v>
          </cell>
          <cell r="V219"/>
          <cell r="W219"/>
        </row>
        <row r="220">
          <cell r="A220" t="str">
            <v>Pennsylvania</v>
          </cell>
          <cell r="B220">
            <v>0</v>
          </cell>
          <cell r="C220">
            <v>5.3236548013730185E-2</v>
          </cell>
          <cell r="D220">
            <v>0</v>
          </cell>
          <cell r="E220">
            <v>3.7895139729889595E-2</v>
          </cell>
          <cell r="F220">
            <v>2.6442445242965996E-2</v>
          </cell>
          <cell r="G220">
            <v>2.732511723007201E-2</v>
          </cell>
          <cell r="H220">
            <v>2.4200501293294367E-2</v>
          </cell>
          <cell r="I220">
            <v>0</v>
          </cell>
          <cell r="J220">
            <v>2.1978753514498506E-2</v>
          </cell>
          <cell r="K220">
            <v>1.3716936837518363E-2</v>
          </cell>
          <cell r="L220">
            <v>2.8175026268710962E-2</v>
          </cell>
          <cell r="M220">
            <v>3.1500705067353862E-2</v>
          </cell>
          <cell r="N220">
            <v>2.0417800735531746E-2</v>
          </cell>
          <cell r="O220">
            <v>3.3193005289611263E-2</v>
          </cell>
          <cell r="P220">
            <v>2.7354750010607172E-2</v>
          </cell>
          <cell r="Q220">
            <v>2.8503592836148037E-2</v>
          </cell>
          <cell r="R220">
            <v>2.9705769915759569E-2</v>
          </cell>
          <cell r="S220">
            <v>2.9257403787109816E-2</v>
          </cell>
          <cell r="U220">
            <v>29</v>
          </cell>
          <cell r="V220"/>
          <cell r="W220"/>
        </row>
        <row r="221">
          <cell r="A221" t="str">
            <v>Rhode Island</v>
          </cell>
          <cell r="B221">
            <v>0</v>
          </cell>
          <cell r="C221">
            <v>0</v>
          </cell>
          <cell r="D221">
            <v>1.2065747777223764E-2</v>
          </cell>
          <cell r="E221">
            <v>2.0126136522648216E-2</v>
          </cell>
          <cell r="F221">
            <v>0</v>
          </cell>
          <cell r="G221">
            <v>3.8234577403050999E-3</v>
          </cell>
          <cell r="H221">
            <v>0</v>
          </cell>
          <cell r="I221">
            <v>2.3536899204093199E-3</v>
          </cell>
          <cell r="J221">
            <v>5.9588918314071645E-3</v>
          </cell>
          <cell r="K221">
            <v>2.5723731023630181E-2</v>
          </cell>
          <cell r="L221">
            <v>4.4360426422696525E-2</v>
          </cell>
          <cell r="M221">
            <v>5.4184213196922425E-2</v>
          </cell>
          <cell r="N221">
            <v>6.5683742181125229E-2</v>
          </cell>
          <cell r="O221">
            <v>3.9628774439876155E-2</v>
          </cell>
          <cell r="P221">
            <v>4.7459067336858639E-2</v>
          </cell>
          <cell r="Q221">
            <v>5.3971601326321297E-2</v>
          </cell>
          <cell r="R221">
            <v>5.0107797126007401E-2</v>
          </cell>
          <cell r="S221">
            <v>5.1449686239120988E-2</v>
          </cell>
          <cell r="U221">
            <v>19</v>
          </cell>
          <cell r="V221"/>
          <cell r="W221"/>
        </row>
        <row r="222">
          <cell r="A222" t="str">
            <v>South Carolina</v>
          </cell>
          <cell r="B222">
            <v>7.2364531248232514E-2</v>
          </cell>
          <cell r="C222">
            <v>7.4884634909190085E-3</v>
          </cell>
          <cell r="D222">
            <v>8.9191362783095293E-2</v>
          </cell>
          <cell r="E222">
            <v>7.2919235585533773E-2</v>
          </cell>
          <cell r="F222">
            <v>7.1842752971416957E-2</v>
          </cell>
          <cell r="G222">
            <v>6.8718556166972561E-2</v>
          </cell>
          <cell r="H222">
            <v>3.3948749755894229E-2</v>
          </cell>
          <cell r="I222">
            <v>7.236570651270742E-2</v>
          </cell>
          <cell r="J222">
            <v>7.9645016880578526E-2</v>
          </cell>
          <cell r="K222">
            <v>6.4382467477708094E-2</v>
          </cell>
          <cell r="L222">
            <v>2.0795955492728856E-2</v>
          </cell>
          <cell r="M222">
            <v>2.8512408049693752E-2</v>
          </cell>
          <cell r="N222">
            <v>2.1081102384389681E-2</v>
          </cell>
          <cell r="O222">
            <v>0</v>
          </cell>
          <cell r="P222">
            <v>0</v>
          </cell>
          <cell r="Q222">
            <v>0</v>
          </cell>
          <cell r="R222">
            <v>0</v>
          </cell>
          <cell r="S222">
            <v>0</v>
          </cell>
          <cell r="U222">
            <v>39</v>
          </cell>
          <cell r="V222"/>
          <cell r="W222"/>
        </row>
        <row r="223">
          <cell r="A223" t="str">
            <v>South Dakota</v>
          </cell>
          <cell r="B223">
            <v>0</v>
          </cell>
          <cell r="C223">
            <v>8.1583426798589431E-2</v>
          </cell>
          <cell r="D223">
            <v>0.14741250306327702</v>
          </cell>
          <cell r="E223">
            <v>7.781944568544541E-2</v>
          </cell>
          <cell r="F223">
            <v>7.7839125463041586E-2</v>
          </cell>
          <cell r="G223">
            <v>8.0555298262341618E-2</v>
          </cell>
          <cell r="H223">
            <v>7.5019684873385062E-2</v>
          </cell>
          <cell r="I223">
            <v>7.0635679167712614E-2</v>
          </cell>
          <cell r="J223">
            <v>6.6689263736201321E-2</v>
          </cell>
          <cell r="K223">
            <v>6.8576784977853494E-2</v>
          </cell>
          <cell r="L223">
            <v>6.9262686574548385E-2</v>
          </cell>
          <cell r="M223">
            <v>6.937528807681953E-2</v>
          </cell>
          <cell r="N223">
            <v>7.6321311118397461E-2</v>
          </cell>
          <cell r="O223">
            <v>5.7146792571428559E-2</v>
          </cell>
          <cell r="P223">
            <v>6.4071584311898855E-2</v>
          </cell>
          <cell r="Q223">
            <v>7.2232547550453205E-2</v>
          </cell>
          <cell r="R223">
            <v>7.7113745914362833E-2</v>
          </cell>
          <cell r="S223">
            <v>8.3894836093287545E-2</v>
          </cell>
          <cell r="U223">
            <v>3</v>
          </cell>
          <cell r="V223"/>
          <cell r="W223"/>
        </row>
        <row r="224">
          <cell r="A224" t="str">
            <v>Tennessee</v>
          </cell>
          <cell r="B224">
            <v>0</v>
          </cell>
          <cell r="C224">
            <v>7.1869133061975687E-3</v>
          </cell>
          <cell r="D224">
            <v>0</v>
          </cell>
          <cell r="E224">
            <v>0</v>
          </cell>
          <cell r="F224">
            <v>1.0746539344140943E-3</v>
          </cell>
          <cell r="G224">
            <v>2.4856782725680548E-2</v>
          </cell>
          <cell r="H224">
            <v>1.5879438923926192E-2</v>
          </cell>
          <cell r="I224">
            <v>0</v>
          </cell>
          <cell r="J224">
            <v>3.0180298794901032E-2</v>
          </cell>
          <cell r="K224">
            <v>3.1180381851060968E-2</v>
          </cell>
          <cell r="L224">
            <v>0</v>
          </cell>
          <cell r="M224">
            <v>0</v>
          </cell>
          <cell r="N224">
            <v>2.2173018979150805E-2</v>
          </cell>
          <cell r="O224">
            <v>2.2373650069042846E-2</v>
          </cell>
          <cell r="P224">
            <v>0</v>
          </cell>
          <cell r="Q224">
            <v>0</v>
          </cell>
          <cell r="R224">
            <v>0</v>
          </cell>
          <cell r="S224">
            <v>0</v>
          </cell>
          <cell r="U224">
            <v>39</v>
          </cell>
          <cell r="V224"/>
          <cell r="W224"/>
        </row>
        <row r="225">
          <cell r="A225" t="str">
            <v>Texas</v>
          </cell>
          <cell r="B225">
            <v>0</v>
          </cell>
          <cell r="C225">
            <v>3.8658689578629057E-2</v>
          </cell>
          <cell r="D225">
            <v>0.12145243577260098</v>
          </cell>
          <cell r="E225">
            <v>5.675477295213908E-3</v>
          </cell>
          <cell r="F225">
            <v>1.9260957003904459E-2</v>
          </cell>
          <cell r="G225">
            <v>4.0017635408108126E-2</v>
          </cell>
          <cell r="H225">
            <v>2.9034502473604461E-2</v>
          </cell>
          <cell r="I225">
            <v>0</v>
          </cell>
          <cell r="J225">
            <v>6.6974542018267011E-2</v>
          </cell>
          <cell r="K225">
            <v>4.0977320853847296E-2</v>
          </cell>
          <cell r="L225">
            <v>3.8049940726576623E-2</v>
          </cell>
          <cell r="M225">
            <v>3.6048376985988985E-2</v>
          </cell>
          <cell r="N225">
            <v>3.5828121048351085E-2</v>
          </cell>
          <cell r="O225">
            <v>2.7481457800703234E-2</v>
          </cell>
          <cell r="P225">
            <v>3.8448211887296156E-2</v>
          </cell>
          <cell r="Q225">
            <v>3.6704987577492638E-2</v>
          </cell>
          <cell r="R225">
            <v>3.9264423497996033E-2</v>
          </cell>
          <cell r="S225">
            <v>3.7795343662790214E-2</v>
          </cell>
          <cell r="U225">
            <v>25</v>
          </cell>
          <cell r="V225"/>
          <cell r="W225"/>
        </row>
        <row r="226">
          <cell r="A226" t="str">
            <v>Utah</v>
          </cell>
          <cell r="B226">
            <v>0</v>
          </cell>
          <cell r="C226">
            <v>3.3307456937786056E-2</v>
          </cell>
          <cell r="D226">
            <v>4.798476901907376E-2</v>
          </cell>
          <cell r="E226">
            <v>4.798387193189365E-2</v>
          </cell>
          <cell r="F226">
            <v>5.6193084039444056E-2</v>
          </cell>
          <cell r="G226">
            <v>4.6684349874932002E-2</v>
          </cell>
          <cell r="H226">
            <v>8.696580432105587E-2</v>
          </cell>
          <cell r="I226">
            <v>1.3756346046832416E-2</v>
          </cell>
          <cell r="J226">
            <v>2.7119773668437382E-2</v>
          </cell>
          <cell r="K226">
            <v>5.2490668886012108E-2</v>
          </cell>
          <cell r="L226">
            <v>3.4330015282583823E-2</v>
          </cell>
          <cell r="M226">
            <v>7.9546510786864477E-2</v>
          </cell>
          <cell r="N226">
            <v>5.5780938360318624E-2</v>
          </cell>
          <cell r="O226">
            <v>5.2451232049546728E-2</v>
          </cell>
          <cell r="P226">
            <v>2.0588443025463008E-2</v>
          </cell>
          <cell r="Q226">
            <v>7.3267139077282176E-2</v>
          </cell>
          <cell r="R226">
            <v>9.7493255594693101E-2</v>
          </cell>
          <cell r="S226">
            <v>6.6839174398785367E-2</v>
          </cell>
          <cell r="U226">
            <v>7</v>
          </cell>
          <cell r="V226"/>
          <cell r="W226"/>
        </row>
        <row r="227">
          <cell r="A227" t="str">
            <v>Vermont</v>
          </cell>
          <cell r="B227">
            <v>1.7510847815714353E-2</v>
          </cell>
          <cell r="C227">
            <v>0.1467124925584195</v>
          </cell>
          <cell r="D227">
            <v>6.1241585295515814E-2</v>
          </cell>
          <cell r="E227">
            <v>6.3589754993914657E-2</v>
          </cell>
          <cell r="F227">
            <v>6.556883060201299E-2</v>
          </cell>
          <cell r="G227">
            <v>5.8396837839221373E-2</v>
          </cell>
          <cell r="H227">
            <v>5.8773158513608356E-2</v>
          </cell>
          <cell r="I227">
            <v>5.7409494342277226E-2</v>
          </cell>
          <cell r="J227">
            <v>5.8130287705590936E-2</v>
          </cell>
          <cell r="K227">
            <v>6.0675381714457355E-2</v>
          </cell>
          <cell r="L227">
            <v>5.6338474241703233E-2</v>
          </cell>
          <cell r="M227">
            <v>5.4995995491908756E-2</v>
          </cell>
          <cell r="N227">
            <v>5.4720795577460686E-2</v>
          </cell>
          <cell r="O227">
            <v>5.144887076986538E-2</v>
          </cell>
          <cell r="P227">
            <v>5.44367601480608E-2</v>
          </cell>
          <cell r="Q227">
            <v>5.772715710893285E-2</v>
          </cell>
          <cell r="R227">
            <v>5.1202621778798252E-2</v>
          </cell>
          <cell r="S227">
            <v>5.118422340755794E-2</v>
          </cell>
          <cell r="U227">
            <v>20</v>
          </cell>
          <cell r="V227"/>
          <cell r="W227"/>
        </row>
        <row r="228">
          <cell r="A228" t="str">
            <v>Virginia</v>
          </cell>
          <cell r="B228">
            <v>6.7612473648279367E-2</v>
          </cell>
          <cell r="C228">
            <v>2.2678601960089955E-3</v>
          </cell>
          <cell r="D228">
            <v>9.7894934728407018E-2</v>
          </cell>
          <cell r="E228">
            <v>3.4278446450457307E-2</v>
          </cell>
          <cell r="F228">
            <v>5.2996136728580133E-2</v>
          </cell>
          <cell r="G228">
            <v>5.1144755960305266E-2</v>
          </cell>
          <cell r="H228">
            <v>5.6326885692646086E-2</v>
          </cell>
          <cell r="I228">
            <v>5.0866600963013292E-2</v>
          </cell>
          <cell r="J228">
            <v>4.9623199364968486E-2</v>
          </cell>
          <cell r="K228">
            <v>4.7263640244761318E-2</v>
          </cell>
          <cell r="L228">
            <v>5.1112182100107581E-2</v>
          </cell>
          <cell r="M228">
            <v>5.2032319754526712E-2</v>
          </cell>
          <cell r="N228">
            <v>4.9521070734584401E-2</v>
          </cell>
          <cell r="O228">
            <v>4.0935874740925714E-2</v>
          </cell>
          <cell r="P228">
            <v>4.0207597691293583E-2</v>
          </cell>
          <cell r="Q228">
            <v>4.1490368137080035E-2</v>
          </cell>
          <cell r="R228">
            <v>4.919522178771988E-2</v>
          </cell>
          <cell r="S228">
            <v>5.4746388372058759E-2</v>
          </cell>
          <cell r="U228">
            <v>16</v>
          </cell>
          <cell r="V228"/>
          <cell r="W228"/>
        </row>
        <row r="229">
          <cell r="A229" t="str">
            <v>Washington</v>
          </cell>
          <cell r="B229">
            <v>0</v>
          </cell>
          <cell r="C229">
            <v>0</v>
          </cell>
          <cell r="D229">
            <v>0</v>
          </cell>
          <cell r="E229">
            <v>4.0541494131342531E-2</v>
          </cell>
          <cell r="F229">
            <v>4.0314850060153812E-2</v>
          </cell>
          <cell r="G229">
            <v>1.4141651613578814E-2</v>
          </cell>
          <cell r="H229">
            <v>1.5124789716944715E-2</v>
          </cell>
          <cell r="I229">
            <v>1.5342070240081634E-2</v>
          </cell>
          <cell r="J229">
            <v>1.2387072361819653E-2</v>
          </cell>
          <cell r="K229">
            <v>1.3010633586346538E-2</v>
          </cell>
          <cell r="L229">
            <v>1.0174827797958197E-2</v>
          </cell>
          <cell r="M229">
            <v>1.1828576430690305E-2</v>
          </cell>
          <cell r="N229">
            <v>5.5222923353197839E-3</v>
          </cell>
          <cell r="O229">
            <v>5.0936734315441155E-3</v>
          </cell>
          <cell r="P229">
            <v>9.0697573922950848E-3</v>
          </cell>
          <cell r="Q229">
            <v>6.7626373491786974E-3</v>
          </cell>
          <cell r="R229">
            <v>5.4151580620293484E-3</v>
          </cell>
          <cell r="S229">
            <v>6.4013986627811971E-3</v>
          </cell>
          <cell r="U229">
            <v>36</v>
          </cell>
          <cell r="V229"/>
          <cell r="W229"/>
        </row>
        <row r="230">
          <cell r="A230" t="str">
            <v>West Virginia</v>
          </cell>
          <cell r="B230">
            <v>4.1950155560056775E-2</v>
          </cell>
          <cell r="C230">
            <v>0.10139058558269717</v>
          </cell>
          <cell r="D230">
            <v>0.12815013845220941</v>
          </cell>
          <cell r="E230">
            <v>4.7423915297682237E-2</v>
          </cell>
          <cell r="F230">
            <v>1.5914338651308205E-2</v>
          </cell>
          <cell r="G230">
            <v>6.0615427092481113E-3</v>
          </cell>
          <cell r="H230">
            <v>4.2413807272616476E-2</v>
          </cell>
          <cell r="I230">
            <v>4.7147823430546257E-2</v>
          </cell>
          <cell r="J230">
            <v>8.1711877112071091E-2</v>
          </cell>
          <cell r="K230">
            <v>8.6676452315174984E-2</v>
          </cell>
          <cell r="L230">
            <v>9.3712538820813512E-2</v>
          </cell>
          <cell r="M230">
            <v>8.7303307807921976E-2</v>
          </cell>
          <cell r="N230">
            <v>6.9561405761746131E-2</v>
          </cell>
          <cell r="O230">
            <v>5.2494964390779372E-2</v>
          </cell>
          <cell r="P230">
            <v>6.0214504496320854E-2</v>
          </cell>
          <cell r="Q230">
            <v>7.6187733276994837E-2</v>
          </cell>
          <cell r="R230">
            <v>7.6181863108735121E-2</v>
          </cell>
          <cell r="S230">
            <v>7.8159259556603661E-2</v>
          </cell>
          <cell r="U230">
            <v>4</v>
          </cell>
          <cell r="V230"/>
          <cell r="W230"/>
        </row>
        <row r="231">
          <cell r="A231" t="str">
            <v>Wisconsin</v>
          </cell>
          <cell r="B231">
            <v>0</v>
          </cell>
          <cell r="C231">
            <v>0.10491700799071982</v>
          </cell>
          <cell r="D231">
            <v>7.8256943633238998E-2</v>
          </cell>
          <cell r="E231">
            <v>6.6463450266543003E-2</v>
          </cell>
          <cell r="F231">
            <v>5.6322886998572935E-2</v>
          </cell>
          <cell r="G231">
            <v>2.3748476462526608E-2</v>
          </cell>
          <cell r="H231">
            <v>2.3668699759302147E-2</v>
          </cell>
          <cell r="I231">
            <v>2.3488951259789795E-2</v>
          </cell>
          <cell r="J231">
            <v>2.5633878219372432E-2</v>
          </cell>
          <cell r="K231">
            <v>2.8414554775621548E-2</v>
          </cell>
          <cell r="L231">
            <v>2.5705584290478402E-2</v>
          </cell>
          <cell r="M231">
            <v>2.5359724877115169E-2</v>
          </cell>
          <cell r="N231">
            <v>2.0808658696776988E-2</v>
          </cell>
          <cell r="O231">
            <v>2.4992920348632736E-2</v>
          </cell>
          <cell r="P231">
            <v>2.272017768749016E-2</v>
          </cell>
          <cell r="Q231">
            <v>2.556031919933191E-2</v>
          </cell>
          <cell r="R231">
            <v>2.5555281940570468E-2</v>
          </cell>
          <cell r="S231">
            <v>2.3495932631048603E-2</v>
          </cell>
          <cell r="U231">
            <v>31</v>
          </cell>
          <cell r="V231"/>
          <cell r="W231"/>
        </row>
        <row r="232">
          <cell r="A232" t="str">
            <v>Wyoming</v>
          </cell>
          <cell r="B232">
            <v>0</v>
          </cell>
          <cell r="C232">
            <v>0</v>
          </cell>
          <cell r="D232">
            <v>0.47928576805289785</v>
          </cell>
          <cell r="E232">
            <v>6.5408771730847512E-2</v>
          </cell>
          <cell r="F232">
            <v>7.88587073317049E-2</v>
          </cell>
          <cell r="G232">
            <v>7.0629121828817476E-2</v>
          </cell>
          <cell r="H232">
            <v>8.8187733167830767E-2</v>
          </cell>
          <cell r="I232">
            <v>4.43818696668015E-2</v>
          </cell>
          <cell r="J232">
            <v>0</v>
          </cell>
          <cell r="K232">
            <v>0</v>
          </cell>
          <cell r="L232">
            <v>6.6245203936238728E-2</v>
          </cell>
          <cell r="M232">
            <v>6.3565951134989085E-2</v>
          </cell>
          <cell r="N232">
            <v>0</v>
          </cell>
          <cell r="O232">
            <v>0</v>
          </cell>
          <cell r="P232">
            <v>4.7651256983542396E-2</v>
          </cell>
          <cell r="Q232">
            <v>5.8969157496083204E-2</v>
          </cell>
          <cell r="R232">
            <v>5.6428522147621445E-2</v>
          </cell>
          <cell r="S232">
            <v>6.3290672422919553E-2</v>
          </cell>
          <cell r="U232">
            <v>10</v>
          </cell>
          <cell r="V232"/>
          <cell r="W232"/>
        </row>
        <row r="233">
          <cell r="A233" t="str">
            <v>US Total</v>
          </cell>
          <cell r="B233">
            <v>1.8357031338491387E-2</v>
          </cell>
          <cell r="C233">
            <v>4.6704654706812503E-2</v>
          </cell>
          <cell r="D233">
            <v>4.8799248831127892E-2</v>
          </cell>
          <cell r="E233">
            <v>3.8751618476894505E-2</v>
          </cell>
          <cell r="F233">
            <v>3.2760098975464183E-2</v>
          </cell>
          <cell r="G233">
            <v>3.6351808499642591E-2</v>
          </cell>
          <cell r="H233">
            <v>3.1893578106746687E-2</v>
          </cell>
          <cell r="I233">
            <v>2.7153563828567689E-2</v>
          </cell>
          <cell r="J233">
            <v>3.2433872591031823E-2</v>
          </cell>
          <cell r="K233">
            <v>3.4241968030621454E-2</v>
          </cell>
          <cell r="L233">
            <v>3.8414525101619176E-2</v>
          </cell>
          <cell r="M233">
            <v>3.8116068724637325E-2</v>
          </cell>
          <cell r="N233">
            <v>3.6169086247745015E-2</v>
          </cell>
          <cell r="O233">
            <v>3.4030574725373519E-2</v>
          </cell>
          <cell r="P233">
            <v>3.4072466758073953E-2</v>
          </cell>
          <cell r="Q233">
            <v>3.6120128517057051E-2</v>
          </cell>
          <cell r="R233">
            <v>3.5856788126605289E-2</v>
          </cell>
          <cell r="S233">
            <v>3.6247614462487046E-2</v>
          </cell>
          <cell r="U233" t="str">
            <v>n/a</v>
          </cell>
          <cell r="V233"/>
          <cell r="W233"/>
        </row>
      </sheetData>
      <sheetData sheetId="32" refreshError="1">
        <row r="182">
          <cell r="A182" t="str">
            <v>Alabama</v>
          </cell>
          <cell r="B182">
            <v>0.16613097442844163</v>
          </cell>
          <cell r="C182">
            <v>8.1132588621545473E-2</v>
          </cell>
          <cell r="D182">
            <v>0.10331919212501904</v>
          </cell>
          <cell r="E182">
            <v>0.14549585551405389</v>
          </cell>
          <cell r="F182">
            <v>0.20022789264858426</v>
          </cell>
          <cell r="G182">
            <v>0.19660344069718652</v>
          </cell>
          <cell r="H182">
            <v>0.18598412770326478</v>
          </cell>
          <cell r="I182">
            <v>0.24550932654260568</v>
          </cell>
          <cell r="J182">
            <v>0.26098095185541959</v>
          </cell>
          <cell r="K182">
            <v>0.24146288551350506</v>
          </cell>
          <cell r="L182">
            <v>0.3292333643462857</v>
          </cell>
          <cell r="M182">
            <v>0.28079393942805669</v>
          </cell>
          <cell r="N182">
            <v>0.31968808715406577</v>
          </cell>
          <cell r="O182">
            <v>0.27839402564778487</v>
          </cell>
          <cell r="P182">
            <v>0.22949820221000963</v>
          </cell>
          <cell r="Q182">
            <v>0.22100175368216171</v>
          </cell>
          <cell r="R182">
            <v>0.23467432824634984</v>
          </cell>
          <cell r="S182">
            <v>0.37156245455531678</v>
          </cell>
          <cell r="U182">
            <v>12</v>
          </cell>
        </row>
        <row r="183">
          <cell r="A183" t="str">
            <v>Alaska</v>
          </cell>
          <cell r="B183">
            <v>8.1802933325958546E-2</v>
          </cell>
          <cell r="C183">
            <v>1.4179118534413006E-2</v>
          </cell>
          <cell r="D183">
            <v>4.8641104431150078E-3</v>
          </cell>
          <cell r="E183">
            <v>4.7601884890987656E-2</v>
          </cell>
          <cell r="F183">
            <v>3.3126357550881586E-2</v>
          </cell>
          <cell r="G183">
            <v>4.4711382200879814E-2</v>
          </cell>
          <cell r="H183">
            <v>4.5678391984929789E-2</v>
          </cell>
          <cell r="I183">
            <v>2.0393180794868412E-3</v>
          </cell>
          <cell r="J183">
            <v>4.150664474007173E-3</v>
          </cell>
          <cell r="K183">
            <v>1.0071595594437089E-2</v>
          </cell>
          <cell r="L183">
            <v>4.3704940582277854E-3</v>
          </cell>
          <cell r="M183">
            <v>0</v>
          </cell>
          <cell r="N183">
            <v>0</v>
          </cell>
          <cell r="O183">
            <v>0</v>
          </cell>
          <cell r="P183">
            <v>0</v>
          </cell>
          <cell r="Q183">
            <v>0</v>
          </cell>
          <cell r="R183">
            <v>0</v>
          </cell>
          <cell r="S183">
            <v>0</v>
          </cell>
          <cell r="U183">
            <v>50</v>
          </cell>
        </row>
        <row r="184">
          <cell r="A184" t="str">
            <v>Arizona</v>
          </cell>
          <cell r="B184">
            <v>0.20053956210140364</v>
          </cell>
          <cell r="C184">
            <v>0.10672563432370644</v>
          </cell>
          <cell r="D184">
            <v>0.164649990091114</v>
          </cell>
          <cell r="E184">
            <v>9.7126192694368896E-2</v>
          </cell>
          <cell r="F184">
            <v>0.21628795965442865</v>
          </cell>
          <cell r="G184">
            <v>0.18550258930373253</v>
          </cell>
          <cell r="H184">
            <v>0.17610157388178116</v>
          </cell>
          <cell r="I184">
            <v>0.19175068324786176</v>
          </cell>
          <cell r="J184">
            <v>0.21167632670025724</v>
          </cell>
          <cell r="K184">
            <v>0.24111226296877009</v>
          </cell>
          <cell r="L184">
            <v>0.23550778872932057</v>
          </cell>
          <cell r="M184">
            <v>0.31813355418837591</v>
          </cell>
          <cell r="N184">
            <v>0.32085031904040179</v>
          </cell>
          <cell r="O184">
            <v>0.37322295430203406</v>
          </cell>
          <cell r="P184">
            <v>0.40642410498159559</v>
          </cell>
          <cell r="Q184">
            <v>0.57336738096132978</v>
          </cell>
          <cell r="R184">
            <v>0.75659775841629617</v>
          </cell>
          <cell r="S184">
            <v>0.60810185700963704</v>
          </cell>
          <cell r="U184">
            <v>5</v>
          </cell>
        </row>
        <row r="185">
          <cell r="A185" t="str">
            <v>Arkansas</v>
          </cell>
          <cell r="B185">
            <v>0.11931832071575525</v>
          </cell>
          <cell r="C185">
            <v>0.10265048428799918</v>
          </cell>
          <cell r="D185">
            <v>0.12551759932547291</v>
          </cell>
          <cell r="E185">
            <v>9.809608693395229E-2</v>
          </cell>
          <cell r="F185">
            <v>5.9345313746564772E-2</v>
          </cell>
          <cell r="G185">
            <v>7.203945111075262E-2</v>
          </cell>
          <cell r="H185">
            <v>7.8857355188439435E-2</v>
          </cell>
          <cell r="I185">
            <v>6.7719971516681104E-2</v>
          </cell>
          <cell r="J185">
            <v>6.7036064269696827E-2</v>
          </cell>
          <cell r="K185">
            <v>6.5189923566341249E-2</v>
          </cell>
          <cell r="L185">
            <v>4.605444792599267E-2</v>
          </cell>
          <cell r="M185">
            <v>3.232315137739003E-2</v>
          </cell>
          <cell r="N185">
            <v>2.9697864402925767E-2</v>
          </cell>
          <cell r="O185">
            <v>5.5932046181095423E-2</v>
          </cell>
          <cell r="P185">
            <v>4.3589384012307303E-2</v>
          </cell>
          <cell r="Q185">
            <v>4.3853283280032698E-2</v>
          </cell>
          <cell r="R185">
            <v>4.4608281076515315E-2</v>
          </cell>
          <cell r="S185">
            <v>1.9542064592741923E-2</v>
          </cell>
          <cell r="U185">
            <v>46</v>
          </cell>
        </row>
        <row r="186">
          <cell r="A186" t="str">
            <v>California</v>
          </cell>
          <cell r="B186">
            <v>9.0161228237804467E-2</v>
          </cell>
          <cell r="C186">
            <v>7.9105177751193162E-2</v>
          </cell>
          <cell r="D186">
            <v>0.12483849897058036</v>
          </cell>
          <cell r="E186">
            <v>9.0837681920148752E-2</v>
          </cell>
          <cell r="F186">
            <v>0.17386703086443361</v>
          </cell>
          <cell r="G186">
            <v>0.11260597552525034</v>
          </cell>
          <cell r="H186">
            <v>0.11910250431032932</v>
          </cell>
          <cell r="I186">
            <v>0.1380428807852464</v>
          </cell>
          <cell r="J186">
            <v>8.4106705265837578E-2</v>
          </cell>
          <cell r="K186">
            <v>9.4722296559083499E-2</v>
          </cell>
          <cell r="L186">
            <v>7.5829178490810917E-2</v>
          </cell>
          <cell r="M186">
            <v>8.4387004502268256E-2</v>
          </cell>
          <cell r="N186">
            <v>8.1398676607743539E-2</v>
          </cell>
          <cell r="O186">
            <v>7.8053966420673845E-2</v>
          </cell>
          <cell r="P186">
            <v>8.7372222012788631E-2</v>
          </cell>
          <cell r="Q186">
            <v>8.5662299765095762E-2</v>
          </cell>
          <cell r="R186">
            <v>8.4157976807467366E-2</v>
          </cell>
          <cell r="S186">
            <v>9.1072809298376939E-2</v>
          </cell>
          <cell r="U186">
            <v>37</v>
          </cell>
        </row>
        <row r="187">
          <cell r="A187" t="str">
            <v>Colorado</v>
          </cell>
          <cell r="B187">
            <v>0.17716456353121171</v>
          </cell>
          <cell r="C187">
            <v>0.16302920350410416</v>
          </cell>
          <cell r="D187">
            <v>0.31736553464819056</v>
          </cell>
          <cell r="E187">
            <v>0.49814134576919034</v>
          </cell>
          <cell r="F187">
            <v>0.38437586591229966</v>
          </cell>
          <cell r="G187">
            <v>0.41215195326890602</v>
          </cell>
          <cell r="H187">
            <v>0.2890276690824371</v>
          </cell>
          <cell r="I187">
            <v>0.41757754531114738</v>
          </cell>
          <cell r="J187">
            <v>0.4445606498779423</v>
          </cell>
          <cell r="K187">
            <v>0.48317661428826986</v>
          </cell>
          <cell r="L187">
            <v>0.569745830552979</v>
          </cell>
          <cell r="M187">
            <v>0.54232462258724501</v>
          </cell>
          <cell r="N187">
            <v>0.63941765628617808</v>
          </cell>
          <cell r="O187">
            <v>0.64989595539579337</v>
          </cell>
          <cell r="P187">
            <v>0.5767818090068324</v>
          </cell>
          <cell r="Q187">
            <v>0.74396629626772925</v>
          </cell>
          <cell r="R187">
            <v>0.65407494969120761</v>
          </cell>
          <cell r="S187">
            <v>0.63616689320235942</v>
          </cell>
          <cell r="U187">
            <v>4</v>
          </cell>
        </row>
        <row r="188">
          <cell r="A188" t="str">
            <v>Connecticut</v>
          </cell>
          <cell r="B188">
            <v>-1.7305014928066388E-2</v>
          </cell>
          <cell r="C188">
            <v>4.2468546824182794E-2</v>
          </cell>
          <cell r="D188">
            <v>0.12395500771649638</v>
          </cell>
          <cell r="E188">
            <v>0.18406660390962551</v>
          </cell>
          <cell r="F188">
            <v>0.18718454593570788</v>
          </cell>
          <cell r="G188">
            <v>0.32373540825739433</v>
          </cell>
          <cell r="H188">
            <v>0.27751391699804667</v>
          </cell>
          <cell r="I188">
            <v>0.31731029604384381</v>
          </cell>
          <cell r="J188">
            <v>0.36111224535354691</v>
          </cell>
          <cell r="K188">
            <v>0.33849874853402712</v>
          </cell>
          <cell r="L188">
            <v>0.37446672016745597</v>
          </cell>
          <cell r="M188">
            <v>0.37688842004045509</v>
          </cell>
          <cell r="N188">
            <v>0.43197071524392916</v>
          </cell>
          <cell r="O188">
            <v>0.36108233865008532</v>
          </cell>
          <cell r="P188">
            <v>0.42170400008234871</v>
          </cell>
          <cell r="Q188">
            <v>0.4244388163642196</v>
          </cell>
          <cell r="R188">
            <v>0.40909177139843039</v>
          </cell>
          <cell r="S188">
            <v>0.42019717625607661</v>
          </cell>
          <cell r="U188">
            <v>10</v>
          </cell>
        </row>
        <row r="189">
          <cell r="A189" t="str">
            <v>Delaware</v>
          </cell>
          <cell r="B189">
            <v>0</v>
          </cell>
          <cell r="C189">
            <v>1.3168191127513988E-2</v>
          </cell>
          <cell r="D189">
            <v>0</v>
          </cell>
          <cell r="E189">
            <v>0</v>
          </cell>
          <cell r="F189">
            <v>0</v>
          </cell>
          <cell r="G189">
            <v>0</v>
          </cell>
          <cell r="H189">
            <v>0</v>
          </cell>
          <cell r="I189">
            <v>0</v>
          </cell>
          <cell r="J189">
            <v>0</v>
          </cell>
          <cell r="K189">
            <v>0</v>
          </cell>
          <cell r="L189">
            <v>0</v>
          </cell>
          <cell r="M189">
            <v>0</v>
          </cell>
          <cell r="N189">
            <v>1.1584956857098913E-2</v>
          </cell>
          <cell r="O189">
            <v>0.14496686192912131</v>
          </cell>
          <cell r="P189">
            <v>0.1478414502025778</v>
          </cell>
          <cell r="Q189">
            <v>0.10299476298488934</v>
          </cell>
          <cell r="R189">
            <v>0.11246627735950047</v>
          </cell>
          <cell r="S189">
            <v>6.9370443346515098E-2</v>
          </cell>
          <cell r="U189">
            <v>40</v>
          </cell>
        </row>
        <row r="190">
          <cell r="A190" t="str">
            <v>Dist. of Col.</v>
          </cell>
          <cell r="B190">
            <v>6.1131173683078638E-3</v>
          </cell>
          <cell r="C190">
            <v>5.3626018019850376E-2</v>
          </cell>
          <cell r="D190">
            <v>1.1349479680400764E-2</v>
          </cell>
          <cell r="E190">
            <v>9.5384295714893551E-3</v>
          </cell>
          <cell r="F190">
            <v>1.9738612321521153E-2</v>
          </cell>
          <cell r="G190">
            <v>3.5232555117045053E-2</v>
          </cell>
          <cell r="H190">
            <v>7.0808308908732229E-2</v>
          </cell>
          <cell r="I190">
            <v>5.0586069909676575E-2</v>
          </cell>
          <cell r="J190">
            <v>7.1006283602296355E-2</v>
          </cell>
          <cell r="K190">
            <v>7.3485925359610821E-2</v>
          </cell>
          <cell r="L190">
            <v>8.1084274361698697E-2</v>
          </cell>
          <cell r="M190">
            <v>0.10453316867996874</v>
          </cell>
          <cell r="N190">
            <v>0.11235627985561332</v>
          </cell>
          <cell r="O190">
            <v>0.14549876088524019</v>
          </cell>
          <cell r="P190">
            <v>0.15394354155896003</v>
          </cell>
          <cell r="Q190">
            <v>0.18959100026055989</v>
          </cell>
          <cell r="R190">
            <v>0.13884752204268891</v>
          </cell>
          <cell r="S190">
            <v>0.23256923015591474</v>
          </cell>
          <cell r="U190">
            <v>21</v>
          </cell>
        </row>
        <row r="191">
          <cell r="A191" t="str">
            <v>Florida</v>
          </cell>
          <cell r="B191">
            <v>0.16273867494290803</v>
          </cell>
          <cell r="C191">
            <v>7.8428731658871029E-2</v>
          </cell>
          <cell r="D191">
            <v>2.9964998870257987E-2</v>
          </cell>
          <cell r="E191">
            <v>5.5962329503909593E-2</v>
          </cell>
          <cell r="F191">
            <v>0.17238314546539921</v>
          </cell>
          <cell r="G191">
            <v>0.17390482541841498</v>
          </cell>
          <cell r="H191">
            <v>0.19787138591070069</v>
          </cell>
          <cell r="I191">
            <v>0.22658338241840092</v>
          </cell>
          <cell r="J191">
            <v>0.23412092518189564</v>
          </cell>
          <cell r="K191">
            <v>0.21861995890243346</v>
          </cell>
          <cell r="L191">
            <v>0.28831813577918336</v>
          </cell>
          <cell r="M191">
            <v>0.28384134250101367</v>
          </cell>
          <cell r="N191">
            <v>0.29257056951846577</v>
          </cell>
          <cell r="O191">
            <v>0.28601672862581246</v>
          </cell>
          <cell r="P191">
            <v>0.29534148286351902</v>
          </cell>
          <cell r="Q191">
            <v>0.32356307927827155</v>
          </cell>
          <cell r="R191">
            <v>0.32690152046659998</v>
          </cell>
          <cell r="S191">
            <v>0.33900163037270198</v>
          </cell>
          <cell r="U191">
            <v>15</v>
          </cell>
        </row>
        <row r="192">
          <cell r="A192" t="str">
            <v>Georgia</v>
          </cell>
          <cell r="B192">
            <v>0.10686054871634809</v>
          </cell>
          <cell r="C192">
            <v>9.2194664033625626E-2</v>
          </cell>
          <cell r="D192">
            <v>0.39164616667368823</v>
          </cell>
          <cell r="E192">
            <v>-0.24065949721126498</v>
          </cell>
          <cell r="F192">
            <v>0.16211339252029031</v>
          </cell>
          <cell r="G192">
            <v>0.38337104140718709</v>
          </cell>
          <cell r="H192">
            <v>0.27764303684661895</v>
          </cell>
          <cell r="I192">
            <v>0.33404048106348533</v>
          </cell>
          <cell r="J192">
            <v>0.42991655543375984</v>
          </cell>
          <cell r="K192">
            <v>0.55209115120627283</v>
          </cell>
          <cell r="L192">
            <v>0.54245070494381797</v>
          </cell>
          <cell r="M192">
            <v>0.61577451986991538</v>
          </cell>
          <cell r="N192">
            <v>0.69140289117354414</v>
          </cell>
          <cell r="O192">
            <v>0.61925926756960537</v>
          </cell>
          <cell r="P192">
            <v>0.66222675265997399</v>
          </cell>
          <cell r="Q192">
            <v>0.71339921706924192</v>
          </cell>
          <cell r="R192">
            <v>0.78778454864853786</v>
          </cell>
          <cell r="S192">
            <v>0.76614836160277544</v>
          </cell>
          <cell r="U192">
            <v>2</v>
          </cell>
        </row>
        <row r="193">
          <cell r="A193" t="str">
            <v>Hawaii</v>
          </cell>
          <cell r="B193">
            <v>0</v>
          </cell>
          <cell r="C193">
            <v>7.2477369129054963E-3</v>
          </cell>
          <cell r="D193">
            <v>0</v>
          </cell>
          <cell r="E193">
            <v>0</v>
          </cell>
          <cell r="F193">
            <v>0</v>
          </cell>
          <cell r="G193">
            <v>0</v>
          </cell>
          <cell r="H193">
            <v>0</v>
          </cell>
          <cell r="I193">
            <v>0</v>
          </cell>
          <cell r="J193">
            <v>0</v>
          </cell>
          <cell r="K193">
            <v>0</v>
          </cell>
          <cell r="L193">
            <v>0</v>
          </cell>
          <cell r="M193">
            <v>0.30934995554449007</v>
          </cell>
          <cell r="N193">
            <v>0.10762293509002407</v>
          </cell>
          <cell r="O193">
            <v>9.0346441434175209E-2</v>
          </cell>
          <cell r="P193">
            <v>8.1708949839625233E-2</v>
          </cell>
          <cell r="Q193">
            <v>0.11244077531219474</v>
          </cell>
          <cell r="R193">
            <v>0.11771920956666745</v>
          </cell>
          <cell r="S193">
            <v>0.14426363354867883</v>
          </cell>
          <cell r="U193">
            <v>32</v>
          </cell>
        </row>
        <row r="194">
          <cell r="A194" t="str">
            <v>Idaho</v>
          </cell>
          <cell r="B194">
            <v>0.46039460501829255</v>
          </cell>
          <cell r="C194">
            <v>0.25186025704924464</v>
          </cell>
          <cell r="D194">
            <v>0.50277267757051292</v>
          </cell>
          <cell r="E194">
            <v>0.30867271445460526</v>
          </cell>
          <cell r="F194">
            <v>0.34604792296882209</v>
          </cell>
          <cell r="G194">
            <v>0.27673158474496451</v>
          </cell>
          <cell r="H194">
            <v>0.2572963845282254</v>
          </cell>
          <cell r="I194">
            <v>0.39839783179789734</v>
          </cell>
          <cell r="J194">
            <v>0.33545702530289112</v>
          </cell>
          <cell r="K194">
            <v>0.31534115523134831</v>
          </cell>
          <cell r="L194">
            <v>0.22875712080141325</v>
          </cell>
          <cell r="M194">
            <v>0.15044531342858986</v>
          </cell>
          <cell r="N194">
            <v>0.12060354934746831</v>
          </cell>
          <cell r="O194">
            <v>0.12838074672560923</v>
          </cell>
          <cell r="P194">
            <v>0.57766112274904313</v>
          </cell>
          <cell r="Q194">
            <v>0.23240582212678768</v>
          </cell>
          <cell r="R194">
            <v>0.27033174943773525</v>
          </cell>
          <cell r="S194">
            <v>0.26930403983625484</v>
          </cell>
          <cell r="U194">
            <v>18</v>
          </cell>
        </row>
        <row r="195">
          <cell r="A195" t="str">
            <v>Illinois</v>
          </cell>
          <cell r="B195">
            <v>0</v>
          </cell>
          <cell r="C195">
            <v>3.2082527122864307E-4</v>
          </cell>
          <cell r="D195">
            <v>0</v>
          </cell>
          <cell r="E195">
            <v>0.1629221590088524</v>
          </cell>
          <cell r="F195">
            <v>0.30242575520085707</v>
          </cell>
          <cell r="G195">
            <v>0.30627958778226072</v>
          </cell>
          <cell r="H195">
            <v>0.35157704732072287</v>
          </cell>
          <cell r="I195">
            <v>0.34751200255201337</v>
          </cell>
          <cell r="J195">
            <v>0.32461486308935433</v>
          </cell>
          <cell r="K195">
            <v>0.32947828200879958</v>
          </cell>
          <cell r="L195">
            <v>0.3730289921586788</v>
          </cell>
          <cell r="M195">
            <v>0.37912231035951438</v>
          </cell>
          <cell r="N195">
            <v>0.37450092923720807</v>
          </cell>
          <cell r="O195">
            <v>0.26969974905810579</v>
          </cell>
          <cell r="P195">
            <v>0.27134218696038109</v>
          </cell>
          <cell r="Q195">
            <v>0.29519415714191694</v>
          </cell>
          <cell r="R195">
            <v>0.30109505854048241</v>
          </cell>
          <cell r="S195">
            <v>0.27688838711500968</v>
          </cell>
          <cell r="U195">
            <v>16</v>
          </cell>
        </row>
        <row r="196">
          <cell r="A196" t="str">
            <v>Indiana</v>
          </cell>
          <cell r="B196">
            <v>2.098984067348237E-2</v>
          </cell>
          <cell r="C196">
            <v>6.1728770942778469E-2</v>
          </cell>
          <cell r="D196">
            <v>0.32436836668272961</v>
          </cell>
          <cell r="E196">
            <v>0.14985710679899944</v>
          </cell>
          <cell r="F196">
            <v>0.22823607550370215</v>
          </cell>
          <cell r="G196">
            <v>0.26962031001821368</v>
          </cell>
          <cell r="H196">
            <v>0.24849257511029618</v>
          </cell>
          <cell r="I196">
            <v>0.2826839745735229</v>
          </cell>
          <cell r="J196">
            <v>0.28342861656627655</v>
          </cell>
          <cell r="K196">
            <v>0.31877418229457494</v>
          </cell>
          <cell r="L196">
            <v>0.26902094366877644</v>
          </cell>
          <cell r="M196">
            <v>0.32028312013804916</v>
          </cell>
          <cell r="N196">
            <v>0.29809335818339111</v>
          </cell>
          <cell r="O196">
            <v>0.43399966378526117</v>
          </cell>
          <cell r="P196">
            <v>0.40616915868762027</v>
          </cell>
          <cell r="Q196">
            <v>0.34727315812599663</v>
          </cell>
          <cell r="R196">
            <v>0.36792454377105099</v>
          </cell>
          <cell r="S196">
            <v>0.37253007807622834</v>
          </cell>
          <cell r="U196">
            <v>11</v>
          </cell>
        </row>
        <row r="197">
          <cell r="A197" t="str">
            <v>Iowa</v>
          </cell>
          <cell r="B197">
            <v>3.2793688584605907E-2</v>
          </cell>
          <cell r="C197">
            <v>0.11800650461900768</v>
          </cell>
          <cell r="D197">
            <v>0.11701661276559945</v>
          </cell>
          <cell r="E197">
            <v>0.12776347086823886</v>
          </cell>
          <cell r="F197">
            <v>0.12213966596467929</v>
          </cell>
          <cell r="G197">
            <v>0.13225945451244023</v>
          </cell>
          <cell r="H197">
            <v>0.15133044228335579</v>
          </cell>
          <cell r="I197">
            <v>0.17346861444319253</v>
          </cell>
          <cell r="J197">
            <v>0.17852380731834019</v>
          </cell>
          <cell r="K197">
            <v>0.17123358281282836</v>
          </cell>
          <cell r="L197">
            <v>5.1650633832140552E-2</v>
          </cell>
          <cell r="M197">
            <v>1.8253068923501054E-2</v>
          </cell>
          <cell r="N197">
            <v>2.0936940075523495E-3</v>
          </cell>
          <cell r="O197">
            <v>3.6545979390128539E-3</v>
          </cell>
          <cell r="P197">
            <v>5.3241497864609617E-4</v>
          </cell>
          <cell r="Q197">
            <v>0</v>
          </cell>
          <cell r="R197">
            <v>0</v>
          </cell>
          <cell r="S197">
            <v>0</v>
          </cell>
          <cell r="U197">
            <v>50</v>
          </cell>
        </row>
        <row r="198">
          <cell r="A198" t="str">
            <v>Kansas</v>
          </cell>
          <cell r="B198">
            <v>0.32983737443782052</v>
          </cell>
          <cell r="C198">
            <v>0.4213099833208262</v>
          </cell>
          <cell r="D198">
            <v>0.49747663343219051</v>
          </cell>
          <cell r="E198">
            <v>0.25778819169398193</v>
          </cell>
          <cell r="F198">
            <v>0.33585017511491416</v>
          </cell>
          <cell r="G198">
            <v>0.30539227944707892</v>
          </cell>
          <cell r="H198">
            <v>0.22008207552622991</v>
          </cell>
          <cell r="I198">
            <v>0.19944674615410515</v>
          </cell>
          <cell r="J198">
            <v>0.19388720218659133</v>
          </cell>
          <cell r="K198">
            <v>0.1334020417218312</v>
          </cell>
          <cell r="L198">
            <v>0.24065911110778496</v>
          </cell>
          <cell r="M198">
            <v>0.22151156375502351</v>
          </cell>
          <cell r="N198">
            <v>0.23268108585537622</v>
          </cell>
          <cell r="O198">
            <v>0.26225739728728076</v>
          </cell>
          <cell r="P198">
            <v>0.23910689114626144</v>
          </cell>
          <cell r="Q198">
            <v>0.23473901186532622</v>
          </cell>
          <cell r="R198">
            <v>0.24503225905023587</v>
          </cell>
          <cell r="S198">
            <v>0.27082182472513189</v>
          </cell>
          <cell r="U198">
            <v>17</v>
          </cell>
        </row>
        <row r="199">
          <cell r="A199" t="str">
            <v>Kentucky</v>
          </cell>
          <cell r="B199">
            <v>4.6841245646912548E-2</v>
          </cell>
          <cell r="C199">
            <v>3.9323338767959307E-2</v>
          </cell>
          <cell r="D199">
            <v>0.1272840584867754</v>
          </cell>
          <cell r="E199">
            <v>4.1605387654119488E-2</v>
          </cell>
          <cell r="F199">
            <v>5.7258819795553244E-2</v>
          </cell>
          <cell r="G199">
            <v>8.6876806073743804E-2</v>
          </cell>
          <cell r="H199">
            <v>5.7114530883978352E-2</v>
          </cell>
          <cell r="I199">
            <v>8.2109384257062781E-2</v>
          </cell>
          <cell r="J199">
            <v>0.14970727869903622</v>
          </cell>
          <cell r="K199">
            <v>8.1978267167594376E-2</v>
          </cell>
          <cell r="L199">
            <v>6.2725166504284349E-2</v>
          </cell>
          <cell r="M199">
            <v>9.3264254586462758E-2</v>
          </cell>
          <cell r="N199">
            <v>0.10858306765980526</v>
          </cell>
          <cell r="O199">
            <v>7.8114351317652653E-2</v>
          </cell>
          <cell r="P199">
            <v>0.11577391574239156</v>
          </cell>
          <cell r="Q199">
            <v>8.8544473273004798E-2</v>
          </cell>
          <cell r="R199">
            <v>0.12067136746799598</v>
          </cell>
          <cell r="S199">
            <v>0.11737877015733092</v>
          </cell>
          <cell r="U199">
            <v>35</v>
          </cell>
        </row>
        <row r="200">
          <cell r="A200" t="str">
            <v>Louisiana</v>
          </cell>
          <cell r="B200">
            <v>0</v>
          </cell>
          <cell r="C200">
            <v>0.14883406014393141</v>
          </cell>
          <cell r="D200">
            <v>8.6888813383613442E-2</v>
          </cell>
          <cell r="E200">
            <v>9.9510351382100695E-2</v>
          </cell>
          <cell r="F200">
            <v>8.0478621807012124E-2</v>
          </cell>
          <cell r="G200">
            <v>5.8933270827951127E-2</v>
          </cell>
          <cell r="H200">
            <v>4.8834511269045158E-2</v>
          </cell>
          <cell r="I200">
            <v>0.11691816522413076</v>
          </cell>
          <cell r="J200">
            <v>0.1436312641000172</v>
          </cell>
          <cell r="K200">
            <v>0.17934040673257964</v>
          </cell>
          <cell r="L200">
            <v>0.14201694532587333</v>
          </cell>
          <cell r="M200">
            <v>8.9591737472190153E-2</v>
          </cell>
          <cell r="N200">
            <v>0.1069159894351151</v>
          </cell>
          <cell r="O200">
            <v>8.0385901482994501E-2</v>
          </cell>
          <cell r="P200">
            <v>0.28733730172687655</v>
          </cell>
          <cell r="Q200">
            <v>9.0556399484574321E-2</v>
          </cell>
          <cell r="R200">
            <v>0.18273739037025136</v>
          </cell>
          <cell r="S200">
            <v>0.21242789354333386</v>
          </cell>
          <cell r="U200">
            <v>22</v>
          </cell>
        </row>
        <row r="201">
          <cell r="A201" t="str">
            <v>Maine</v>
          </cell>
          <cell r="B201">
            <v>3.2847181955434512E-2</v>
          </cell>
          <cell r="C201">
            <v>5.6467203680554176E-2</v>
          </cell>
          <cell r="D201">
            <v>3.8601971082835147E-2</v>
          </cell>
          <cell r="E201">
            <v>0</v>
          </cell>
          <cell r="F201">
            <v>0</v>
          </cell>
          <cell r="G201">
            <v>1.7941734601473573E-2</v>
          </cell>
          <cell r="H201">
            <v>-1.7119297374950472E-2</v>
          </cell>
          <cell r="I201">
            <v>0</v>
          </cell>
          <cell r="J201">
            <v>0</v>
          </cell>
          <cell r="K201">
            <v>0</v>
          </cell>
          <cell r="L201">
            <v>0</v>
          </cell>
          <cell r="M201">
            <v>7.6519384554055523E-3</v>
          </cell>
          <cell r="N201">
            <v>8.5108907308312706E-3</v>
          </cell>
          <cell r="O201">
            <v>8.2595284028877478E-3</v>
          </cell>
          <cell r="P201">
            <v>8.804117310255535E-3</v>
          </cell>
          <cell r="Q201">
            <v>8.7396653695268472E-3</v>
          </cell>
          <cell r="R201">
            <v>9.2604562393226852E-3</v>
          </cell>
          <cell r="S201">
            <v>7.1445522394431452E-3</v>
          </cell>
          <cell r="U201">
            <v>49</v>
          </cell>
        </row>
        <row r="202">
          <cell r="A202" t="str">
            <v>Maryland</v>
          </cell>
          <cell r="B202">
            <v>8.2434277782753029E-3</v>
          </cell>
          <cell r="C202">
            <v>2.3084143193219137E-2</v>
          </cell>
          <cell r="D202">
            <v>5.6180411169616798E-3</v>
          </cell>
          <cell r="E202">
            <v>1.7521061179440682E-2</v>
          </cell>
          <cell r="F202">
            <v>-8.9201975487161606E-3</v>
          </cell>
          <cell r="G202">
            <v>0</v>
          </cell>
          <cell r="H202">
            <v>8.2630583018792865E-4</v>
          </cell>
          <cell r="I202">
            <v>1.9009373047962359E-2</v>
          </cell>
          <cell r="J202">
            <v>1.0246185455840037E-2</v>
          </cell>
          <cell r="K202">
            <v>2.7906520654947184E-3</v>
          </cell>
          <cell r="L202">
            <v>0</v>
          </cell>
          <cell r="M202">
            <v>0</v>
          </cell>
          <cell r="N202">
            <v>2.5232753987956023E-6</v>
          </cell>
          <cell r="O202">
            <v>0</v>
          </cell>
          <cell r="P202">
            <v>0</v>
          </cell>
          <cell r="Q202">
            <v>0.15183461129549941</v>
          </cell>
          <cell r="R202">
            <v>0.1406616954682634</v>
          </cell>
          <cell r="S202">
            <v>0.144408262110334</v>
          </cell>
          <cell r="U202">
            <v>31</v>
          </cell>
        </row>
        <row r="203">
          <cell r="A203" t="str">
            <v>Massachusetts</v>
          </cell>
          <cell r="B203">
            <v>5.7689370313853988E-2</v>
          </cell>
          <cell r="C203">
            <v>8.9714510340024159E-2</v>
          </cell>
          <cell r="D203">
            <v>0.10985920235515603</v>
          </cell>
          <cell r="E203">
            <v>2.5360835972173732E-2</v>
          </cell>
          <cell r="F203">
            <v>3.2378210317167172E-2</v>
          </cell>
          <cell r="G203">
            <v>3.7670313402870706E-2</v>
          </cell>
          <cell r="H203">
            <v>3.7260812911189732E-2</v>
          </cell>
          <cell r="I203">
            <v>2.8792867666759786E-2</v>
          </cell>
          <cell r="J203">
            <v>3.8289578580769451E-2</v>
          </cell>
          <cell r="K203">
            <v>9.474444786614851E-2</v>
          </cell>
          <cell r="L203">
            <v>7.2950453659884895E-2</v>
          </cell>
          <cell r="M203">
            <v>0.11904912538149778</v>
          </cell>
          <cell r="N203">
            <v>0.17561682072645701</v>
          </cell>
          <cell r="O203">
            <v>0.16046529162893158</v>
          </cell>
          <cell r="P203">
            <v>0.17636302883467844</v>
          </cell>
          <cell r="Q203">
            <v>0.18466337257682391</v>
          </cell>
          <cell r="R203">
            <v>0.20516497553219498</v>
          </cell>
          <cell r="S203">
            <v>0.16361733789364011</v>
          </cell>
          <cell r="U203">
            <v>29</v>
          </cell>
        </row>
        <row r="204">
          <cell r="A204" t="str">
            <v>Michigan</v>
          </cell>
          <cell r="B204">
            <v>7.45448687566517E-2</v>
          </cell>
          <cell r="C204">
            <v>4.5110993273316906E-2</v>
          </cell>
          <cell r="D204">
            <v>7.9354751678974669E-2</v>
          </cell>
          <cell r="E204">
            <v>0.11080090623442777</v>
          </cell>
          <cell r="F204">
            <v>0.15965927732044188</v>
          </cell>
          <cell r="G204">
            <v>0.1720166221745715</v>
          </cell>
          <cell r="H204">
            <v>0.18259145196588406</v>
          </cell>
          <cell r="I204">
            <v>0.14900498415600757</v>
          </cell>
          <cell r="J204">
            <v>0.18783097287703274</v>
          </cell>
          <cell r="K204">
            <v>0.19306723909091042</v>
          </cell>
          <cell r="L204">
            <v>0.19515982337235374</v>
          </cell>
          <cell r="M204">
            <v>0.14298718026793483</v>
          </cell>
          <cell r="N204">
            <v>0.15321344177936458</v>
          </cell>
          <cell r="O204">
            <v>0.1357887176062339</v>
          </cell>
          <cell r="P204">
            <v>0.19068279318308123</v>
          </cell>
          <cell r="Q204">
            <v>0.20401286169125205</v>
          </cell>
          <cell r="R204">
            <v>0.22154554230352208</v>
          </cell>
          <cell r="S204">
            <v>0.18260835039021292</v>
          </cell>
          <cell r="U204">
            <v>25</v>
          </cell>
        </row>
        <row r="205">
          <cell r="A205" t="str">
            <v>Minnesota</v>
          </cell>
          <cell r="B205">
            <v>0</v>
          </cell>
          <cell r="C205">
            <v>9.5332631562977665E-3</v>
          </cell>
          <cell r="D205">
            <v>6.9681908992949104E-4</v>
          </cell>
          <cell r="E205">
            <v>1.391938482553504E-3</v>
          </cell>
          <cell r="F205">
            <v>1.177295815462584E-3</v>
          </cell>
          <cell r="G205">
            <v>2.8817596991913125E-2</v>
          </cell>
          <cell r="H205">
            <v>1.4332766418610988E-2</v>
          </cell>
          <cell r="I205">
            <v>1.7164211388936913E-2</v>
          </cell>
          <cell r="J205">
            <v>1.3394516406375786E-2</v>
          </cell>
          <cell r="K205">
            <v>1.0890800970771362E-2</v>
          </cell>
          <cell r="L205">
            <v>2.5852178599885506E-2</v>
          </cell>
          <cell r="M205">
            <v>0.12073832251582577</v>
          </cell>
          <cell r="N205">
            <v>2.2879110638082744E-2</v>
          </cell>
          <cell r="O205">
            <v>2.3196418420133029E-2</v>
          </cell>
          <cell r="P205">
            <v>4.8871656421609476E-2</v>
          </cell>
          <cell r="Q205">
            <v>1.7776379690603188E-2</v>
          </cell>
          <cell r="R205">
            <v>2.1550147069603547E-2</v>
          </cell>
          <cell r="S205">
            <v>1.6113481743192083E-2</v>
          </cell>
          <cell r="U205">
            <v>47</v>
          </cell>
        </row>
        <row r="206">
          <cell r="A206" t="str">
            <v>Mississippi</v>
          </cell>
          <cell r="B206">
            <v>0</v>
          </cell>
          <cell r="C206">
            <v>4.9852403096576851E-3</v>
          </cell>
          <cell r="D206">
            <v>6.2964330775575322E-3</v>
          </cell>
          <cell r="E206">
            <v>2.0081236167291527E-2</v>
          </cell>
          <cell r="F206">
            <v>2.9873385234039408E-2</v>
          </cell>
          <cell r="G206">
            <v>1.083010534400514E-2</v>
          </cell>
          <cell r="H206">
            <v>5.7415457533015685E-3</v>
          </cell>
          <cell r="I206">
            <v>8.7386260668772781E-2</v>
          </cell>
          <cell r="J206">
            <v>5.6455357022826273E-2</v>
          </cell>
          <cell r="K206">
            <v>9.0913901216530132E-2</v>
          </cell>
          <cell r="L206">
            <v>8.4781340685874604E-2</v>
          </cell>
          <cell r="M206">
            <v>7.5833091367722594E-2</v>
          </cell>
          <cell r="N206">
            <v>5.6637759869648675E-2</v>
          </cell>
          <cell r="O206">
            <v>5.9780852551009102E-2</v>
          </cell>
          <cell r="P206">
            <v>3.7089905849201195E-2</v>
          </cell>
          <cell r="Q206">
            <v>4.3981153238756072E-2</v>
          </cell>
          <cell r="R206">
            <v>4.2955181626111498E-2</v>
          </cell>
          <cell r="S206">
            <v>3.7867174933117226E-2</v>
          </cell>
          <cell r="U206">
            <v>43</v>
          </cell>
        </row>
        <row r="207">
          <cell r="A207" t="str">
            <v>Missouri</v>
          </cell>
          <cell r="B207">
            <v>9.476353622992921E-2</v>
          </cell>
          <cell r="C207">
            <v>4.7891849426869186E-2</v>
          </cell>
          <cell r="D207">
            <v>0.12198439932728176</v>
          </cell>
          <cell r="E207">
            <v>0.13652913265883912</v>
          </cell>
          <cell r="F207">
            <v>0.16157627478104822</v>
          </cell>
          <cell r="G207">
            <v>0.15767545000927261</v>
          </cell>
          <cell r="H207">
            <v>0.19665043889912842</v>
          </cell>
          <cell r="I207">
            <v>0.18144712785067141</v>
          </cell>
          <cell r="J207">
            <v>0.15165690818369629</v>
          </cell>
          <cell r="K207">
            <v>0.23884693016107764</v>
          </cell>
          <cell r="L207">
            <v>0.26043389403478212</v>
          </cell>
          <cell r="M207">
            <v>0.31967408650072093</v>
          </cell>
          <cell r="N207">
            <v>0.32675928677916849</v>
          </cell>
          <cell r="O207">
            <v>0.27916755022031031</v>
          </cell>
          <cell r="P207">
            <v>0.38070534527434968</v>
          </cell>
          <cell r="Q207">
            <v>0.38454066988573216</v>
          </cell>
          <cell r="R207">
            <v>0.3880955237760047</v>
          </cell>
          <cell r="S207">
            <v>0.43886990052083835</v>
          </cell>
          <cell r="U207">
            <v>9</v>
          </cell>
        </row>
        <row r="208">
          <cell r="A208" t="str">
            <v>Montana</v>
          </cell>
          <cell r="B208">
            <v>8.41590807256309E-2</v>
          </cell>
          <cell r="C208">
            <v>4.6113709152071573E-2</v>
          </cell>
          <cell r="D208">
            <v>3.8014991888301465E-2</v>
          </cell>
          <cell r="E208">
            <v>0.10546199783127144</v>
          </cell>
          <cell r="F208">
            <v>0.11031112690584297</v>
          </cell>
          <cell r="G208">
            <v>0.10778400804469553</v>
          </cell>
          <cell r="H208">
            <v>7.1942199581666352E-2</v>
          </cell>
          <cell r="I208">
            <v>9.7875764213423699E-2</v>
          </cell>
          <cell r="J208">
            <v>0.10897664462945753</v>
          </cell>
          <cell r="K208">
            <v>0.12973225036284775</v>
          </cell>
          <cell r="L208">
            <v>0.12139185375972818</v>
          </cell>
          <cell r="M208">
            <v>9.9531796697600802E-2</v>
          </cell>
          <cell r="N208">
            <v>0.1160393680377836</v>
          </cell>
          <cell r="O208">
            <v>0.10157413066124295</v>
          </cell>
          <cell r="P208">
            <v>9.8399937001897461E-2</v>
          </cell>
          <cell r="Q208">
            <v>9.3355851837236714E-2</v>
          </cell>
          <cell r="R208">
            <v>8.9457724982932058E-2</v>
          </cell>
          <cell r="S208">
            <v>0.10484813883763408</v>
          </cell>
          <cell r="U208">
            <v>36</v>
          </cell>
        </row>
        <row r="209">
          <cell r="A209" t="str">
            <v>Nebraska</v>
          </cell>
          <cell r="B209">
            <v>0</v>
          </cell>
          <cell r="C209">
            <v>2.8379625941759783E-2</v>
          </cell>
          <cell r="D209">
            <v>0</v>
          </cell>
          <cell r="E209">
            <v>0</v>
          </cell>
          <cell r="F209">
            <v>0</v>
          </cell>
          <cell r="G209">
            <v>0</v>
          </cell>
          <cell r="H209">
            <v>0</v>
          </cell>
          <cell r="I209">
            <v>4.5781387679770878E-2</v>
          </cell>
          <cell r="J209">
            <v>0</v>
          </cell>
          <cell r="K209">
            <v>0</v>
          </cell>
          <cell r="L209">
            <v>4.2818904260256141E-2</v>
          </cell>
          <cell r="M209">
            <v>2.895256677642235E-3</v>
          </cell>
          <cell r="N209">
            <v>2.3721283376937881E-3</v>
          </cell>
          <cell r="O209">
            <v>2.6487915353623705E-3</v>
          </cell>
          <cell r="P209">
            <v>3.5175182421494942E-2</v>
          </cell>
          <cell r="Q209">
            <v>1.9478960638751267E-2</v>
          </cell>
          <cell r="R209">
            <v>1.8970238695210685E-2</v>
          </cell>
          <cell r="S209">
            <v>8.4276119555083517E-2</v>
          </cell>
          <cell r="U209">
            <v>39</v>
          </cell>
        </row>
        <row r="210">
          <cell r="A210" t="str">
            <v>Nevada</v>
          </cell>
          <cell r="B210">
            <v>0.17025464629800288</v>
          </cell>
          <cell r="C210">
            <v>8.8483631895750495E-2</v>
          </cell>
          <cell r="D210">
            <v>0.30638148716846925</v>
          </cell>
          <cell r="E210">
            <v>0.22049363748119491</v>
          </cell>
          <cell r="F210">
            <v>0.23780718818436059</v>
          </cell>
          <cell r="G210">
            <v>0.13832134861891257</v>
          </cell>
          <cell r="H210">
            <v>0.13139266757223861</v>
          </cell>
          <cell r="I210">
            <v>0.16351863943366349</v>
          </cell>
          <cell r="J210">
            <v>0.12451563760274117</v>
          </cell>
          <cell r="K210">
            <v>0.14166733915256155</v>
          </cell>
          <cell r="L210">
            <v>0.18685225834164998</v>
          </cell>
          <cell r="M210">
            <v>0.36907580593421352</v>
          </cell>
          <cell r="N210">
            <v>0.46551430620121353</v>
          </cell>
          <cell r="O210">
            <v>0.44522742934641812</v>
          </cell>
          <cell r="P210">
            <v>0.49427322136664598</v>
          </cell>
          <cell r="Q210">
            <v>0.43102846328056871</v>
          </cell>
          <cell r="R210">
            <v>0.39431063859151172</v>
          </cell>
          <cell r="S210">
            <v>0.35099727066492198</v>
          </cell>
          <cell r="U210">
            <v>13</v>
          </cell>
        </row>
        <row r="211">
          <cell r="A211" t="str">
            <v>New Hampshire</v>
          </cell>
          <cell r="B211">
            <v>8.7147080503977112E-2</v>
          </cell>
          <cell r="C211">
            <v>0.11538838236849713</v>
          </cell>
          <cell r="D211">
            <v>0.10693171835763407</v>
          </cell>
          <cell r="E211">
            <v>0.23860474726136083</v>
          </cell>
          <cell r="F211">
            <v>0.16494003750798475</v>
          </cell>
          <cell r="G211">
            <v>0.22679819552724603</v>
          </cell>
          <cell r="H211">
            <v>8.1203418248398926E-2</v>
          </cell>
          <cell r="I211">
            <v>7.1748156528493909E-2</v>
          </cell>
          <cell r="J211">
            <v>6.5836764502981079E-2</v>
          </cell>
          <cell r="K211">
            <v>0.16078759086858416</v>
          </cell>
          <cell r="L211">
            <v>0.13582024331943848</v>
          </cell>
          <cell r="M211">
            <v>0.1380502056252299</v>
          </cell>
          <cell r="N211">
            <v>0.16920228488540529</v>
          </cell>
          <cell r="O211">
            <v>0.15124767380414414</v>
          </cell>
          <cell r="P211">
            <v>0.1735957535920826</v>
          </cell>
          <cell r="Q211">
            <v>0.15341232178448666</v>
          </cell>
          <cell r="R211">
            <v>0.17199928800879932</v>
          </cell>
          <cell r="S211">
            <v>0.12327084644334647</v>
          </cell>
          <cell r="U211">
            <v>34</v>
          </cell>
        </row>
        <row r="212">
          <cell r="A212" t="str">
            <v>New Jersey</v>
          </cell>
          <cell r="B212">
            <v>0</v>
          </cell>
          <cell r="C212">
            <v>8.5899054385275737E-3</v>
          </cell>
          <cell r="D212">
            <v>0</v>
          </cell>
          <cell r="E212">
            <v>0</v>
          </cell>
          <cell r="F212">
            <v>9.5834866251300922E-3</v>
          </cell>
          <cell r="G212">
            <v>7.0825861966786349E-2</v>
          </cell>
          <cell r="H212">
            <v>1.8616666946927346E-2</v>
          </cell>
          <cell r="I212">
            <v>2.9470209484962637E-2</v>
          </cell>
          <cell r="J212">
            <v>-8.5479219677743381E-3</v>
          </cell>
          <cell r="K212">
            <v>1.5226391529952596E-2</v>
          </cell>
          <cell r="L212">
            <v>1.6553678051923204E-2</v>
          </cell>
          <cell r="M212">
            <v>1.3708087383942616E-2</v>
          </cell>
          <cell r="N212">
            <v>1.2945843932392774E-2</v>
          </cell>
          <cell r="O212">
            <v>1.0536116895465818E-2</v>
          </cell>
          <cell r="P212">
            <v>1.2057219798720592E-2</v>
          </cell>
          <cell r="Q212">
            <v>1.3628313490509931E-2</v>
          </cell>
          <cell r="R212">
            <v>1.1829245326738073E-2</v>
          </cell>
          <cell r="S212">
            <v>1.1290350249017669E-2</v>
          </cell>
          <cell r="U212">
            <v>48</v>
          </cell>
        </row>
        <row r="213">
          <cell r="A213" t="str">
            <v>New Mexico</v>
          </cell>
          <cell r="B213">
            <v>0.14317995624438667</v>
          </cell>
          <cell r="C213">
            <v>-2.4269958972256873E-2</v>
          </cell>
          <cell r="D213">
            <v>9.1088225270329254E-2</v>
          </cell>
          <cell r="E213">
            <v>1.9709502079170427E-2</v>
          </cell>
          <cell r="F213">
            <v>0.12334214723126585</v>
          </cell>
          <cell r="G213">
            <v>0.14969893508896887</v>
          </cell>
          <cell r="H213">
            <v>0.12114431248058348</v>
          </cell>
          <cell r="I213">
            <v>0.20361642416842446</v>
          </cell>
          <cell r="J213">
            <v>0.17070704498127257</v>
          </cell>
          <cell r="K213">
            <v>0.1143133763139501</v>
          </cell>
          <cell r="L213">
            <v>9.5433845740999862E-2</v>
          </cell>
          <cell r="M213">
            <v>6.1711399767964727E-2</v>
          </cell>
          <cell r="N213">
            <v>7.1049619916780521E-2</v>
          </cell>
          <cell r="O213">
            <v>0.13530960080940543</v>
          </cell>
          <cell r="P213">
            <v>0.12508299741166093</v>
          </cell>
          <cell r="Q213">
            <v>0.1833275333807135</v>
          </cell>
          <cell r="R213">
            <v>0.22024688708890081</v>
          </cell>
          <cell r="S213">
            <v>0.2495373734085545</v>
          </cell>
          <cell r="U213">
            <v>20</v>
          </cell>
        </row>
        <row r="214">
          <cell r="A214" t="str">
            <v>New York</v>
          </cell>
          <cell r="B214">
            <v>0.1046366287734708</v>
          </cell>
          <cell r="C214">
            <v>4.5884748256463791E-2</v>
          </cell>
          <cell r="D214">
            <v>0.1226750569751181</v>
          </cell>
          <cell r="E214">
            <v>0.17414162364425501</v>
          </cell>
          <cell r="F214">
            <v>0.21204974191332243</v>
          </cell>
          <cell r="G214">
            <v>0.2123055761154411</v>
          </cell>
          <cell r="H214">
            <v>0.20421471433817753</v>
          </cell>
          <cell r="I214">
            <v>0.17033748181377803</v>
          </cell>
          <cell r="J214">
            <v>0.14517839239837693</v>
          </cell>
          <cell r="K214">
            <v>0.1580819833675495</v>
          </cell>
          <cell r="L214">
            <v>0.17970772976711194</v>
          </cell>
          <cell r="M214">
            <v>0.17505240937316918</v>
          </cell>
          <cell r="N214">
            <v>0.16536926638740523</v>
          </cell>
          <cell r="O214">
            <v>0.17289678506435252</v>
          </cell>
          <cell r="P214">
            <v>0.19564735996969518</v>
          </cell>
          <cell r="Q214">
            <v>0.17566521090718909</v>
          </cell>
          <cell r="R214">
            <v>0.1722024841247583</v>
          </cell>
          <cell r="S214">
            <v>0.16599539694051993</v>
          </cell>
          <cell r="U214">
            <v>28</v>
          </cell>
        </row>
        <row r="215">
          <cell r="A215" t="str">
            <v>North Carolina</v>
          </cell>
          <cell r="B215">
            <v>0.2467874349933494</v>
          </cell>
          <cell r="C215">
            <v>0.10417475270012505</v>
          </cell>
          <cell r="D215">
            <v>0.27758322105690297</v>
          </cell>
          <cell r="E215">
            <v>0.17630098083197659</v>
          </cell>
          <cell r="F215">
            <v>0.19717657867155769</v>
          </cell>
          <cell r="G215">
            <v>0.20603018468988227</v>
          </cell>
          <cell r="H215">
            <v>0.17707672678404671</v>
          </cell>
          <cell r="I215">
            <v>0.19548432897957668</v>
          </cell>
          <cell r="J215">
            <v>0.19714386273556159</v>
          </cell>
          <cell r="K215">
            <v>0.19789815014052139</v>
          </cell>
          <cell r="L215">
            <v>0.21828372271423421</v>
          </cell>
          <cell r="M215">
            <v>0.21666224828976219</v>
          </cell>
          <cell r="N215">
            <v>0.17262084922652807</v>
          </cell>
          <cell r="O215">
            <v>0.19544248929031607</v>
          </cell>
          <cell r="P215">
            <v>0.18627603044232677</v>
          </cell>
          <cell r="Q215">
            <v>0.20216348742604137</v>
          </cell>
          <cell r="R215">
            <v>0.17760189410198382</v>
          </cell>
          <cell r="S215">
            <v>0.18746309339269174</v>
          </cell>
          <cell r="U215">
            <v>24</v>
          </cell>
        </row>
        <row r="216">
          <cell r="A216" t="str">
            <v>North Dakota</v>
          </cell>
          <cell r="B216">
            <v>0</v>
          </cell>
          <cell r="C216">
            <v>5.7215005621601193E-2</v>
          </cell>
          <cell r="D216">
            <v>7.8974695268703238E-2</v>
          </cell>
          <cell r="E216">
            <v>0.31712553893284245</v>
          </cell>
          <cell r="F216">
            <v>0.17482382636582605</v>
          </cell>
          <cell r="G216">
            <v>0.24674304723813573</v>
          </cell>
          <cell r="H216">
            <v>0.25913674978034179</v>
          </cell>
          <cell r="I216">
            <v>0.28036367301917209</v>
          </cell>
          <cell r="J216">
            <v>0.30627599121100052</v>
          </cell>
          <cell r="K216">
            <v>0.3274034181182226</v>
          </cell>
          <cell r="L216">
            <v>0.33320033736963067</v>
          </cell>
          <cell r="M216">
            <v>0.35550293948162637</v>
          </cell>
          <cell r="N216">
            <v>0.35123278506175626</v>
          </cell>
          <cell r="O216">
            <v>0.37007839309117457</v>
          </cell>
          <cell r="P216">
            <v>0.39972020059466823</v>
          </cell>
          <cell r="Q216">
            <v>0.45082934345959413</v>
          </cell>
          <cell r="R216">
            <v>0.47243886018905656</v>
          </cell>
          <cell r="S216">
            <v>0.49794895343979312</v>
          </cell>
          <cell r="U216">
            <v>6</v>
          </cell>
        </row>
        <row r="217">
          <cell r="A217" t="str">
            <v>Ohio</v>
          </cell>
          <cell r="B217">
            <v>0.10749071438458152</v>
          </cell>
          <cell r="C217">
            <v>0.10802746085775314</v>
          </cell>
          <cell r="D217">
            <v>0.20586821935658214</v>
          </cell>
          <cell r="E217">
            <v>0.17245318808338533</v>
          </cell>
          <cell r="F217">
            <v>0.18569450639466328</v>
          </cell>
          <cell r="G217">
            <v>0.13242564908107865</v>
          </cell>
          <cell r="H217">
            <v>0.15162474522979014</v>
          </cell>
          <cell r="I217">
            <v>0.14657537161114906</v>
          </cell>
          <cell r="J217">
            <v>0.14990392133071795</v>
          </cell>
          <cell r="K217">
            <v>0.14352787761367877</v>
          </cell>
          <cell r="L217">
            <v>0.17840313637783528</v>
          </cell>
          <cell r="M217">
            <v>0.17002386556687665</v>
          </cell>
          <cell r="N217">
            <v>0.11688016160009729</v>
          </cell>
          <cell r="O217">
            <v>3.8680575404834813E-2</v>
          </cell>
          <cell r="P217">
            <v>5.1495395450547751E-2</v>
          </cell>
          <cell r="Q217">
            <v>-7.4946019464134485E-3</v>
          </cell>
          <cell r="R217">
            <v>2.3783710549486942E-2</v>
          </cell>
          <cell r="S217">
            <v>3.5516274151039418E-2</v>
          </cell>
          <cell r="U217">
            <v>44</v>
          </cell>
        </row>
        <row r="218">
          <cell r="A218" t="str">
            <v>Oklahoma</v>
          </cell>
          <cell r="B218">
            <v>0.13033519909122054</v>
          </cell>
          <cell r="C218">
            <v>6.7897673424127405E-2</v>
          </cell>
          <cell r="D218">
            <v>0.11589451796840107</v>
          </cell>
          <cell r="E218">
            <v>-2.9151379004462828E-2</v>
          </cell>
          <cell r="F218">
            <v>0.1044809954578146</v>
          </cell>
          <cell r="G218">
            <v>0.10283996841705226</v>
          </cell>
          <cell r="H218">
            <v>0.12074862245562643</v>
          </cell>
          <cell r="I218">
            <v>0.15549004590497673</v>
          </cell>
          <cell r="J218">
            <v>0.14175321579480332</v>
          </cell>
          <cell r="K218">
            <v>0.15590371364809802</v>
          </cell>
          <cell r="L218">
            <v>0.1601536301511087</v>
          </cell>
          <cell r="M218">
            <v>0.20447205314908207</v>
          </cell>
          <cell r="N218">
            <v>0.18626538104781609</v>
          </cell>
          <cell r="O218">
            <v>0.17494504593792715</v>
          </cell>
          <cell r="P218">
            <v>0.17783399965144364</v>
          </cell>
          <cell r="Q218">
            <v>0.19885849024100599</v>
          </cell>
          <cell r="R218">
            <v>0.17711044159980222</v>
          </cell>
          <cell r="S218">
            <v>0.19617911706657049</v>
          </cell>
          <cell r="U218">
            <v>23</v>
          </cell>
        </row>
        <row r="219">
          <cell r="A219" t="str">
            <v>Oregon</v>
          </cell>
          <cell r="B219">
            <v>6.3392197840415518E-4</v>
          </cell>
          <cell r="C219">
            <v>1.2304350100142841E-2</v>
          </cell>
          <cell r="D219">
            <v>2.5634842473555475E-3</v>
          </cell>
          <cell r="E219">
            <v>0.40456663875461052</v>
          </cell>
          <cell r="F219">
            <v>0.37863627552610352</v>
          </cell>
          <cell r="G219">
            <v>0.31223727365738413</v>
          </cell>
          <cell r="H219">
            <v>0.31186432805691061</v>
          </cell>
          <cell r="I219">
            <v>0.23681699245552387</v>
          </cell>
          <cell r="J219">
            <v>0.33282907439004145</v>
          </cell>
          <cell r="K219">
            <v>0.3446225915180493</v>
          </cell>
          <cell r="L219">
            <v>0.33788648671082944</v>
          </cell>
          <cell r="M219">
            <v>0.40047159841443636</v>
          </cell>
          <cell r="N219">
            <v>0.31228596717091728</v>
          </cell>
          <cell r="O219">
            <v>0.24154948332704118</v>
          </cell>
          <cell r="P219">
            <v>0.23270978871097114</v>
          </cell>
          <cell r="Q219">
            <v>0.38186016147298341</v>
          </cell>
          <cell r="R219">
            <v>0.34819231144228613</v>
          </cell>
          <cell r="S219">
            <v>0.34951234708698636</v>
          </cell>
          <cell r="U219">
            <v>14</v>
          </cell>
        </row>
        <row r="220">
          <cell r="A220" t="str">
            <v>Pennsylvania</v>
          </cell>
          <cell r="B220">
            <v>7.8816123376982059E-2</v>
          </cell>
          <cell r="C220">
            <v>0.1618540553568267</v>
          </cell>
          <cell r="D220">
            <v>0.37039616012771864</v>
          </cell>
          <cell r="E220">
            <v>0.18595578288787906</v>
          </cell>
          <cell r="F220">
            <v>0.31094648486789145</v>
          </cell>
          <cell r="G220">
            <v>0.22678701718571503</v>
          </cell>
          <cell r="H220">
            <v>0.21002833001899215</v>
          </cell>
          <cell r="I220">
            <v>0.23886281087584388</v>
          </cell>
          <cell r="J220">
            <v>0.21453612440166792</v>
          </cell>
          <cell r="K220">
            <v>8.6385104100157636E-2</v>
          </cell>
          <cell r="L220">
            <v>8.5935419093769561E-2</v>
          </cell>
          <cell r="M220">
            <v>5.1859014766911099E-2</v>
          </cell>
          <cell r="N220">
            <v>6.8314826010026641E-2</v>
          </cell>
          <cell r="O220">
            <v>5.2579723724539167E-2</v>
          </cell>
          <cell r="P220">
            <v>5.3116953225135669E-2</v>
          </cell>
          <cell r="Q220">
            <v>5.1066842588838174E-2</v>
          </cell>
          <cell r="R220">
            <v>5.1950553618715235E-2</v>
          </cell>
          <cell r="S220">
            <v>4.9576078995545586E-2</v>
          </cell>
          <cell r="U220">
            <v>41</v>
          </cell>
        </row>
        <row r="221">
          <cell r="A221" t="str">
            <v>Rhode Island</v>
          </cell>
          <cell r="B221">
            <v>2.9102142337873844E-2</v>
          </cell>
          <cell r="C221">
            <v>3.9423316235358462E-2</v>
          </cell>
          <cell r="D221">
            <v>5.289531143732553E-2</v>
          </cell>
          <cell r="E221">
            <v>0.12061197710914605</v>
          </cell>
          <cell r="F221">
            <v>0.13159210643098643</v>
          </cell>
          <cell r="G221">
            <v>0.17226512343761735</v>
          </cell>
          <cell r="H221">
            <v>0.14153262750540163</v>
          </cell>
          <cell r="I221">
            <v>0.1335995671245119</v>
          </cell>
          <cell r="J221">
            <v>0.12769321673033762</v>
          </cell>
          <cell r="K221">
            <v>0.16144195698794392</v>
          </cell>
          <cell r="L221">
            <v>0.21047099465646391</v>
          </cell>
          <cell r="M221">
            <v>0.20544314163054689</v>
          </cell>
          <cell r="N221">
            <v>0.18410781070106383</v>
          </cell>
          <cell r="O221">
            <v>0.3939198751753889</v>
          </cell>
          <cell r="P221">
            <v>0.33946259021091457</v>
          </cell>
          <cell r="Q221">
            <v>0.36425937100411454</v>
          </cell>
          <cell r="R221">
            <v>0.38156452086073067</v>
          </cell>
          <cell r="S221">
            <v>0.48526874387305469</v>
          </cell>
          <cell r="U221">
            <v>7</v>
          </cell>
        </row>
        <row r="222">
          <cell r="A222" t="str">
            <v>South Carolina</v>
          </cell>
          <cell r="B222">
            <v>0.17437702835287816</v>
          </cell>
          <cell r="C222">
            <v>0.14449671992132831</v>
          </cell>
          <cell r="D222">
            <v>0.16613646745608587</v>
          </cell>
          <cell r="E222">
            <v>0.1485090513311427</v>
          </cell>
          <cell r="F222">
            <v>0.1025340613366082</v>
          </cell>
          <cell r="G222">
            <v>0.17654863276065316</v>
          </cell>
          <cell r="H222">
            <v>0.15294516876377742</v>
          </cell>
          <cell r="I222">
            <v>0.26392371131634018</v>
          </cell>
          <cell r="J222">
            <v>0.24415927856118685</v>
          </cell>
          <cell r="K222">
            <v>0.52717313663499221</v>
          </cell>
          <cell r="L222">
            <v>0.56845967665089592</v>
          </cell>
          <cell r="M222">
            <v>0.54471347479125909</v>
          </cell>
          <cell r="N222">
            <v>0.45568178345788873</v>
          </cell>
          <cell r="O222">
            <v>0.47321386761838613</v>
          </cell>
          <cell r="P222">
            <v>0.63533481338138353</v>
          </cell>
          <cell r="Q222">
            <v>0.54310431244419366</v>
          </cell>
          <cell r="R222">
            <v>0.63236623748107335</v>
          </cell>
          <cell r="S222">
            <v>0.7735078664028624</v>
          </cell>
          <cell r="U222">
            <v>1</v>
          </cell>
        </row>
        <row r="223">
          <cell r="A223" t="str">
            <v>South Dakota</v>
          </cell>
          <cell r="B223">
            <v>0.12635949720175119</v>
          </cell>
          <cell r="C223">
            <v>0.1692956174278262</v>
          </cell>
          <cell r="D223">
            <v>9.0560475606887972E-2</v>
          </cell>
          <cell r="E223">
            <v>0.1438623956734337</v>
          </cell>
          <cell r="F223">
            <v>0.14776011123276925</v>
          </cell>
          <cell r="G223">
            <v>0.15656078672899651</v>
          </cell>
          <cell r="H223">
            <v>0.26581605221984578</v>
          </cell>
          <cell r="I223">
            <v>0.33408068613991271</v>
          </cell>
          <cell r="J223">
            <v>0.33588099941066474</v>
          </cell>
          <cell r="K223">
            <v>0.30196408367162791</v>
          </cell>
          <cell r="L223">
            <v>0.29445910875943931</v>
          </cell>
          <cell r="M223">
            <v>0.27879345130847272</v>
          </cell>
          <cell r="N223">
            <v>0.14686599385646379</v>
          </cell>
          <cell r="O223">
            <v>0.19130606281851703</v>
          </cell>
          <cell r="P223">
            <v>0.23082502102759805</v>
          </cell>
          <cell r="Q223">
            <v>0.19176132154334843</v>
          </cell>
          <cell r="R223">
            <v>0.18005747025427843</v>
          </cell>
          <cell r="S223">
            <v>0.16750652245769235</v>
          </cell>
          <cell r="U223">
            <v>27</v>
          </cell>
        </row>
        <row r="224">
          <cell r="A224" t="str">
            <v>Tennessee</v>
          </cell>
          <cell r="B224">
            <v>0.17895462475367915</v>
          </cell>
          <cell r="C224">
            <v>4.8191006371409141E-2</v>
          </cell>
          <cell r="D224">
            <v>0.22660409104166404</v>
          </cell>
          <cell r="E224">
            <v>-9.7019977206558888E-2</v>
          </cell>
          <cell r="F224">
            <v>5.4474645971148303E-2</v>
          </cell>
          <cell r="G224">
            <v>8.8987651594719983E-2</v>
          </cell>
          <cell r="H224">
            <v>9.0581899596051008E-2</v>
          </cell>
          <cell r="I224">
            <v>9.7797129188508206E-2</v>
          </cell>
          <cell r="J224">
            <v>6.9912390972598132E-2</v>
          </cell>
          <cell r="K224">
            <v>0.13796374173252174</v>
          </cell>
          <cell r="L224">
            <v>0.16993342531215089</v>
          </cell>
          <cell r="M224">
            <v>0.21809788361543483</v>
          </cell>
          <cell r="N224">
            <v>0.18934392103858796</v>
          </cell>
          <cell r="O224">
            <v>0.1377102487321934</v>
          </cell>
          <cell r="P224">
            <v>0.15935589979162534</v>
          </cell>
          <cell r="Q224">
            <v>0.18483584487825458</v>
          </cell>
          <cell r="R224">
            <v>0.24430630913520146</v>
          </cell>
          <cell r="S224">
            <v>0.2633432084070757</v>
          </cell>
          <cell r="U224">
            <v>19</v>
          </cell>
        </row>
        <row r="225">
          <cell r="A225" t="str">
            <v>Texas</v>
          </cell>
          <cell r="B225">
            <v>0.20378215516160922</v>
          </cell>
          <cell r="C225">
            <v>0.15325615213412819</v>
          </cell>
          <cell r="D225">
            <v>0.27285789112531661</v>
          </cell>
          <cell r="E225">
            <v>0.31898630221192042</v>
          </cell>
          <cell r="F225">
            <v>0.38426044950382116</v>
          </cell>
          <cell r="G225">
            <v>0.39058142268794166</v>
          </cell>
          <cell r="H225">
            <v>0.35167998484753721</v>
          </cell>
          <cell r="I225">
            <v>0.42555506304702367</v>
          </cell>
          <cell r="J225">
            <v>0.45760584864555648</v>
          </cell>
          <cell r="K225">
            <v>0.50504179198390775</v>
          </cell>
          <cell r="L225">
            <v>0.5631090872488963</v>
          </cell>
          <cell r="M225">
            <v>0.59159526113665095</v>
          </cell>
          <cell r="N225">
            <v>0.58168164556957835</v>
          </cell>
          <cell r="O225">
            <v>0.53828106831203115</v>
          </cell>
          <cell r="P225">
            <v>0.54275021702574699</v>
          </cell>
          <cell r="Q225">
            <v>0.64113717671392623</v>
          </cell>
          <cell r="R225">
            <v>0.63270255377996731</v>
          </cell>
          <cell r="S225">
            <v>0.66841505140912305</v>
          </cell>
          <cell r="U225">
            <v>3</v>
          </cell>
        </row>
        <row r="226">
          <cell r="A226" t="str">
            <v>Utah</v>
          </cell>
          <cell r="B226">
            <v>4.6523052956961154E-4</v>
          </cell>
          <cell r="C226">
            <v>3.4874030896317955E-3</v>
          </cell>
          <cell r="D226">
            <v>2.4219670471407545E-4</v>
          </cell>
          <cell r="E226">
            <v>7.7760165062233134E-4</v>
          </cell>
          <cell r="F226">
            <v>2.2605349576855518E-4</v>
          </cell>
          <cell r="G226">
            <v>1.1392473325666703E-3</v>
          </cell>
          <cell r="H226">
            <v>1.4534280244797648E-2</v>
          </cell>
          <cell r="I226">
            <v>-2.3688807071853652E-3</v>
          </cell>
          <cell r="J226">
            <v>7.9392550992098791E-5</v>
          </cell>
          <cell r="K226">
            <v>-8.7039360504410508E-5</v>
          </cell>
          <cell r="L226">
            <v>2.4796857995395796E-2</v>
          </cell>
          <cell r="M226">
            <v>2.8935470188664412E-2</v>
          </cell>
          <cell r="N226">
            <v>0.17652687296356862</v>
          </cell>
          <cell r="O226">
            <v>0.15081560947228578</v>
          </cell>
          <cell r="P226">
            <v>0.14191199561545106</v>
          </cell>
          <cell r="Q226">
            <v>0.14988861874606454</v>
          </cell>
          <cell r="R226">
            <v>6.2272915746630207E-2</v>
          </cell>
          <cell r="S226">
            <v>9.0077472747202236E-2</v>
          </cell>
          <cell r="U226">
            <v>38</v>
          </cell>
        </row>
        <row r="227">
          <cell r="A227" t="str">
            <v>Vermont</v>
          </cell>
          <cell r="B227">
            <v>0</v>
          </cell>
          <cell r="C227">
            <v>2.1497934869889354E-3</v>
          </cell>
          <cell r="D227">
            <v>0</v>
          </cell>
          <cell r="E227">
            <v>0</v>
          </cell>
          <cell r="F227">
            <v>0</v>
          </cell>
          <cell r="G227">
            <v>0</v>
          </cell>
          <cell r="H227">
            <v>0</v>
          </cell>
          <cell r="I227">
            <v>0</v>
          </cell>
          <cell r="J227">
            <v>0</v>
          </cell>
          <cell r="K227">
            <v>0</v>
          </cell>
          <cell r="L227">
            <v>0</v>
          </cell>
          <cell r="M227">
            <v>0</v>
          </cell>
          <cell r="N227">
            <v>3.7744597952578944E-2</v>
          </cell>
          <cell r="O227">
            <v>4.9997545070394334E-2</v>
          </cell>
          <cell r="P227">
            <v>3.9664742198724491E-2</v>
          </cell>
          <cell r="Q227">
            <v>2.9427279607852293E-2</v>
          </cell>
          <cell r="R227">
            <v>2.8318727815669617E-2</v>
          </cell>
          <cell r="S227">
            <v>4.952329610488708E-2</v>
          </cell>
          <cell r="U227">
            <v>42</v>
          </cell>
        </row>
        <row r="228">
          <cell r="A228" t="str">
            <v>Virginia</v>
          </cell>
          <cell r="B228">
            <v>4.8440446278177899E-6</v>
          </cell>
          <cell r="C228">
            <v>-1.0662841855576862E-3</v>
          </cell>
          <cell r="D228">
            <v>3.2414266139562412E-6</v>
          </cell>
          <cell r="E228">
            <v>9.6924837170191147E-4</v>
          </cell>
          <cell r="F228">
            <v>5.2715230887850323E-2</v>
          </cell>
          <cell r="G228">
            <v>9.6140774050404276E-2</v>
          </cell>
          <cell r="H228">
            <v>8.0924905312395337E-2</v>
          </cell>
          <cell r="I228">
            <v>5.057020374904684E-2</v>
          </cell>
          <cell r="J228">
            <v>4.3111825950378657E-2</v>
          </cell>
          <cell r="K228">
            <v>4.6945379276523987E-2</v>
          </cell>
          <cell r="L228">
            <v>4.3787912247475316E-2</v>
          </cell>
          <cell r="M228">
            <v>5.4416759936781744E-2</v>
          </cell>
          <cell r="N228">
            <v>8.3597301414026312E-2</v>
          </cell>
          <cell r="O228">
            <v>8.0419024266044456E-2</v>
          </cell>
          <cell r="P228">
            <v>7.3524603529929775E-2</v>
          </cell>
          <cell r="Q228">
            <v>5.7311656018982686E-2</v>
          </cell>
          <cell r="R228">
            <v>8.8913740502814479E-3</v>
          </cell>
          <cell r="S228">
            <v>3.3910740786836313E-2</v>
          </cell>
          <cell r="U228">
            <v>45</v>
          </cell>
        </row>
        <row r="229">
          <cell r="A229" t="str">
            <v>Washington</v>
          </cell>
          <cell r="B229">
            <v>6.4682285839029199E-2</v>
          </cell>
          <cell r="C229">
            <v>4.861140119737236E-2</v>
          </cell>
          <cell r="D229">
            <v>8.8109015135408225E-2</v>
          </cell>
          <cell r="E229">
            <v>4.971779730999203E-3</v>
          </cell>
          <cell r="F229">
            <v>2.524133032302573E-2</v>
          </cell>
          <cell r="G229">
            <v>3.382954810128487E-2</v>
          </cell>
          <cell r="H229">
            <v>3.8398404371698502E-2</v>
          </cell>
          <cell r="I229">
            <v>4.1905156272591747E-2</v>
          </cell>
          <cell r="J229">
            <v>6.6474871285959539E-2</v>
          </cell>
          <cell r="K229">
            <v>3.7021236419572903E-2</v>
          </cell>
          <cell r="L229">
            <v>3.5375865804646987E-2</v>
          </cell>
          <cell r="M229">
            <v>2.6093028398566122E-2</v>
          </cell>
          <cell r="N229">
            <v>0.38520482696991265</v>
          </cell>
          <cell r="O229">
            <v>0.35871098133621854</v>
          </cell>
          <cell r="P229">
            <v>0.20925026183606518</v>
          </cell>
          <cell r="Q229">
            <v>0.2534346804633214</v>
          </cell>
          <cell r="R229">
            <v>0.15824731578694165</v>
          </cell>
          <cell r="S229">
            <v>0.15651552010324793</v>
          </cell>
          <cell r="U229">
            <v>30</v>
          </cell>
        </row>
        <row r="230">
          <cell r="A230" t="str">
            <v>West Virginia</v>
          </cell>
          <cell r="B230">
            <v>1.8647409448934536E-2</v>
          </cell>
          <cell r="C230">
            <v>9.2892725472110194E-2</v>
          </cell>
          <cell r="D230">
            <v>5.4944384273381318E-3</v>
          </cell>
          <cell r="E230">
            <v>1.6439216415632438E-2</v>
          </cell>
          <cell r="F230">
            <v>2.6072657814436132E-2</v>
          </cell>
          <cell r="G230">
            <v>4.1444440448583128E-2</v>
          </cell>
          <cell r="H230">
            <v>4.5099487113644317E-2</v>
          </cell>
          <cell r="I230">
            <v>3.2945142999907258E-2</v>
          </cell>
          <cell r="J230">
            <v>4.1849683570978166E-2</v>
          </cell>
          <cell r="K230">
            <v>9.8238089492878614E-2</v>
          </cell>
          <cell r="L230">
            <v>8.6420356780296095E-2</v>
          </cell>
          <cell r="M230">
            <v>0.10574028727284333</v>
          </cell>
          <cell r="N230">
            <v>0.2497683334410441</v>
          </cell>
          <cell r="O230">
            <v>0.1437365599539992</v>
          </cell>
          <cell r="P230">
            <v>0.1546053169657928</v>
          </cell>
          <cell r="Q230">
            <v>0.20312118363550788</v>
          </cell>
          <cell r="R230">
            <v>0.19584139995230074</v>
          </cell>
          <cell r="S230">
            <v>0.1705859205998905</v>
          </cell>
          <cell r="U230">
            <v>26</v>
          </cell>
        </row>
        <row r="231">
          <cell r="A231" t="str">
            <v>Wisconsin</v>
          </cell>
          <cell r="B231">
            <v>3.2945633657859595E-2</v>
          </cell>
          <cell r="C231">
            <v>1.7512099501091612E-2</v>
          </cell>
          <cell r="D231">
            <v>0.17629788099643801</v>
          </cell>
          <cell r="E231">
            <v>0.11928540269409008</v>
          </cell>
          <cell r="F231">
            <v>-2.0244803986612315E-2</v>
          </cell>
          <cell r="G231">
            <v>6.4089919185697605E-2</v>
          </cell>
          <cell r="H231">
            <v>2.2941890361622259E-2</v>
          </cell>
          <cell r="I231">
            <v>1.8728721225675954E-2</v>
          </cell>
          <cell r="J231">
            <v>1.4692233838164015E-2</v>
          </cell>
          <cell r="K231">
            <v>6.4409001764628966E-3</v>
          </cell>
          <cell r="L231">
            <v>1.5208467940644784E-2</v>
          </cell>
          <cell r="M231">
            <v>1.4225357257781493E-2</v>
          </cell>
          <cell r="N231">
            <v>0.1847088927102658</v>
          </cell>
          <cell r="O231">
            <v>1.4806260041874842E-2</v>
          </cell>
          <cell r="P231">
            <v>0.13630171679474132</v>
          </cell>
          <cell r="Q231">
            <v>0.14515481561256555</v>
          </cell>
          <cell r="R231">
            <v>0.14901269632479572</v>
          </cell>
          <cell r="S231">
            <v>0.13836917246855757</v>
          </cell>
          <cell r="U231">
            <v>33</v>
          </cell>
        </row>
        <row r="232">
          <cell r="A232" t="str">
            <v>Wyoming</v>
          </cell>
          <cell r="B232">
            <v>0</v>
          </cell>
          <cell r="C232">
            <v>5.1140924671705848E-2</v>
          </cell>
          <cell r="D232">
            <v>0</v>
          </cell>
          <cell r="E232">
            <v>0.41535213848055624</v>
          </cell>
          <cell r="F232">
            <v>0.68053505563650885</v>
          </cell>
          <cell r="G232">
            <v>0.36290117186885951</v>
          </cell>
          <cell r="H232">
            <v>0.46298734879252729</v>
          </cell>
          <cell r="I232">
            <v>0.61970723582712794</v>
          </cell>
          <cell r="J232">
            <v>0.52335226651890088</v>
          </cell>
          <cell r="K232">
            <v>0.2289334341835445</v>
          </cell>
          <cell r="L232">
            <v>0.53386750475732214</v>
          </cell>
          <cell r="M232">
            <v>0.3509603766982145</v>
          </cell>
          <cell r="N232">
            <v>0.37649422299577712</v>
          </cell>
          <cell r="O232">
            <v>0.38918385545582584</v>
          </cell>
          <cell r="P232">
            <v>0.4724691287941033</v>
          </cell>
          <cell r="Q232">
            <v>0.39589891139997663</v>
          </cell>
          <cell r="R232">
            <v>0.47244951759265863</v>
          </cell>
          <cell r="S232">
            <v>0.45369323506751535</v>
          </cell>
          <cell r="U232">
            <v>8</v>
          </cell>
        </row>
        <row r="233">
          <cell r="A233" t="str">
            <v>US Total</v>
          </cell>
          <cell r="B233">
            <v>9.1308839616869239E-2</v>
          </cell>
          <cell r="C233">
            <v>6.9169827983162499E-2</v>
          </cell>
          <cell r="D233">
            <v>0.12916052068516323</v>
          </cell>
          <cell r="E233">
            <v>0.11288782607063258</v>
          </cell>
          <cell r="F233">
            <v>0.16771215217738331</v>
          </cell>
          <cell r="G233">
            <v>0.16048862050840221</v>
          </cell>
          <cell r="H233">
            <v>0.15608227000840505</v>
          </cell>
          <cell r="I233">
            <v>0.16312768448134282</v>
          </cell>
          <cell r="J233">
            <v>0.15259654521523772</v>
          </cell>
          <cell r="K233">
            <v>0.15555173847361498</v>
          </cell>
          <cell r="L233">
            <v>0.16427640318609169</v>
          </cell>
          <cell r="M233">
            <v>0.17356581804246549</v>
          </cell>
          <cell r="N233">
            <v>0.18606309352614855</v>
          </cell>
          <cell r="O233">
            <v>0.16915513940426241</v>
          </cell>
          <cell r="P233">
            <v>0.18289689245610768</v>
          </cell>
          <cell r="Q233">
            <v>0.19016569797094646</v>
          </cell>
          <cell r="R233">
            <v>0.19152050515323762</v>
          </cell>
          <cell r="S233">
            <v>0.19285652356500149</v>
          </cell>
          <cell r="U233" t="str">
            <v>n/a</v>
          </cell>
        </row>
      </sheetData>
      <sheetData sheetId="33" refreshError="1"/>
      <sheetData sheetId="34" refreshError="1">
        <row r="64">
          <cell r="P64">
            <v>0</v>
          </cell>
          <cell r="R64">
            <v>0</v>
          </cell>
          <cell r="S64">
            <v>0</v>
          </cell>
        </row>
        <row r="65">
          <cell r="P65">
            <v>0</v>
          </cell>
          <cell r="R65">
            <v>0</v>
          </cell>
          <cell r="S65">
            <v>0</v>
          </cell>
        </row>
        <row r="66">
          <cell r="P66">
            <v>0</v>
          </cell>
          <cell r="R66">
            <v>0</v>
          </cell>
          <cell r="S66">
            <v>0</v>
          </cell>
        </row>
        <row r="67">
          <cell r="P67">
            <v>0</v>
          </cell>
          <cell r="R67">
            <v>0</v>
          </cell>
          <cell r="S67">
            <v>0</v>
          </cell>
        </row>
        <row r="68">
          <cell r="P68">
            <v>219198727</v>
          </cell>
          <cell r="R68">
            <v>236693134</v>
          </cell>
          <cell r="S68">
            <v>238615367</v>
          </cell>
        </row>
        <row r="69">
          <cell r="P69">
            <v>0</v>
          </cell>
          <cell r="R69">
            <v>0</v>
          </cell>
          <cell r="S69">
            <v>0</v>
          </cell>
        </row>
        <row r="70">
          <cell r="P70">
            <v>1576662</v>
          </cell>
          <cell r="R70">
            <v>1375130</v>
          </cell>
          <cell r="S70">
            <v>959263</v>
          </cell>
        </row>
        <row r="71">
          <cell r="P71">
            <v>515</v>
          </cell>
          <cell r="R71">
            <v>0</v>
          </cell>
          <cell r="S71">
            <v>0</v>
          </cell>
        </row>
        <row r="72">
          <cell r="P72">
            <v>0</v>
          </cell>
          <cell r="R72">
            <v>0</v>
          </cell>
          <cell r="S72">
            <v>0</v>
          </cell>
        </row>
        <row r="73">
          <cell r="P73">
            <v>0</v>
          </cell>
          <cell r="R73">
            <v>0</v>
          </cell>
          <cell r="S73">
            <v>0</v>
          </cell>
        </row>
        <row r="74">
          <cell r="P74">
            <v>0</v>
          </cell>
          <cell r="R74">
            <v>0</v>
          </cell>
          <cell r="S74">
            <v>0</v>
          </cell>
        </row>
        <row r="75">
          <cell r="P75">
            <v>4845075</v>
          </cell>
          <cell r="R75">
            <v>0</v>
          </cell>
          <cell r="S75">
            <v>0</v>
          </cell>
        </row>
        <row r="76">
          <cell r="P76">
            <v>0</v>
          </cell>
          <cell r="R76">
            <v>0</v>
          </cell>
          <cell r="S76">
            <v>0</v>
          </cell>
        </row>
        <row r="77">
          <cell r="P77">
            <v>0</v>
          </cell>
          <cell r="R77">
            <v>0</v>
          </cell>
          <cell r="S77">
            <v>0</v>
          </cell>
        </row>
        <row r="78">
          <cell r="P78">
            <v>0</v>
          </cell>
          <cell r="R78">
            <v>0</v>
          </cell>
          <cell r="S78">
            <v>0</v>
          </cell>
        </row>
        <row r="79">
          <cell r="P79">
            <v>0</v>
          </cell>
          <cell r="R79">
            <v>0</v>
          </cell>
          <cell r="S79">
            <v>0</v>
          </cell>
        </row>
        <row r="80">
          <cell r="P80">
            <v>19694478</v>
          </cell>
          <cell r="R80">
            <v>18070363</v>
          </cell>
          <cell r="S80">
            <v>17298391</v>
          </cell>
        </row>
        <row r="81">
          <cell r="P81">
            <v>0</v>
          </cell>
          <cell r="R81">
            <v>0</v>
          </cell>
          <cell r="S81">
            <v>0</v>
          </cell>
        </row>
        <row r="82">
          <cell r="P82">
            <v>0</v>
          </cell>
          <cell r="R82">
            <v>0</v>
          </cell>
          <cell r="S82">
            <v>0</v>
          </cell>
        </row>
        <row r="83">
          <cell r="P83">
            <v>0</v>
          </cell>
          <cell r="R83">
            <v>0</v>
          </cell>
          <cell r="S83">
            <v>0</v>
          </cell>
        </row>
        <row r="84">
          <cell r="P84">
            <v>0</v>
          </cell>
          <cell r="R84">
            <v>0</v>
          </cell>
          <cell r="S84">
            <v>0</v>
          </cell>
        </row>
        <row r="85">
          <cell r="P85">
            <v>0</v>
          </cell>
          <cell r="R85">
            <v>0</v>
          </cell>
          <cell r="S85">
            <v>0</v>
          </cell>
        </row>
        <row r="86">
          <cell r="P86">
            <v>0</v>
          </cell>
          <cell r="R86">
            <v>0</v>
          </cell>
          <cell r="S86">
            <v>0</v>
          </cell>
        </row>
        <row r="87">
          <cell r="P87">
            <v>0</v>
          </cell>
          <cell r="R87">
            <v>0</v>
          </cell>
          <cell r="S87">
            <v>0</v>
          </cell>
        </row>
        <row r="88">
          <cell r="P88">
            <v>0</v>
          </cell>
          <cell r="R88">
            <v>0</v>
          </cell>
          <cell r="S88">
            <v>0</v>
          </cell>
        </row>
        <row r="89">
          <cell r="P89">
            <v>0</v>
          </cell>
          <cell r="R89">
            <v>0</v>
          </cell>
          <cell r="S89">
            <v>0</v>
          </cell>
        </row>
        <row r="90">
          <cell r="P90">
            <v>1875876</v>
          </cell>
          <cell r="R90">
            <v>1709409</v>
          </cell>
          <cell r="S90">
            <v>2565267</v>
          </cell>
        </row>
        <row r="91">
          <cell r="P91">
            <v>0</v>
          </cell>
          <cell r="R91">
            <v>0</v>
          </cell>
          <cell r="S91">
            <v>0</v>
          </cell>
        </row>
        <row r="92">
          <cell r="P92">
            <v>0</v>
          </cell>
          <cell r="R92">
            <v>0</v>
          </cell>
          <cell r="S92">
            <v>0</v>
          </cell>
        </row>
        <row r="93">
          <cell r="P93">
            <v>7391834</v>
          </cell>
          <cell r="R93">
            <v>7334055</v>
          </cell>
          <cell r="S93">
            <v>2496207</v>
          </cell>
        </row>
        <row r="94">
          <cell r="P94">
            <v>0</v>
          </cell>
          <cell r="R94">
            <v>0</v>
          </cell>
          <cell r="S94">
            <v>0</v>
          </cell>
        </row>
        <row r="95">
          <cell r="P95">
            <v>0</v>
          </cell>
          <cell r="R95">
            <v>0</v>
          </cell>
          <cell r="S95">
            <v>0</v>
          </cell>
        </row>
        <row r="96">
          <cell r="P96">
            <v>301822493</v>
          </cell>
          <cell r="R96">
            <v>161133825</v>
          </cell>
          <cell r="S96">
            <v>192826738</v>
          </cell>
        </row>
        <row r="97">
          <cell r="K97">
            <v>998183</v>
          </cell>
          <cell r="P97">
            <v>524911</v>
          </cell>
          <cell r="R97">
            <v>487900</v>
          </cell>
          <cell r="S97">
            <v>616860</v>
          </cell>
        </row>
        <row r="98">
          <cell r="P98">
            <v>10931233</v>
          </cell>
          <cell r="R98">
            <v>13498098</v>
          </cell>
          <cell r="S98">
            <v>14279844</v>
          </cell>
        </row>
        <row r="99">
          <cell r="P99">
            <v>0</v>
          </cell>
          <cell r="R99">
            <v>0</v>
          </cell>
          <cell r="S99">
            <v>0</v>
          </cell>
        </row>
        <row r="100">
          <cell r="P100">
            <v>8729138</v>
          </cell>
          <cell r="R100">
            <v>9823278</v>
          </cell>
          <cell r="S100">
            <v>8910413</v>
          </cell>
        </row>
        <row r="101">
          <cell r="P101">
            <v>10208249</v>
          </cell>
          <cell r="R101">
            <v>7955375</v>
          </cell>
          <cell r="S101">
            <v>-44401</v>
          </cell>
        </row>
        <row r="102">
          <cell r="P102">
            <v>0</v>
          </cell>
          <cell r="R102">
            <v>0</v>
          </cell>
          <cell r="S102">
            <v>0</v>
          </cell>
        </row>
        <row r="103">
          <cell r="P103">
            <v>0</v>
          </cell>
          <cell r="R103">
            <v>0</v>
          </cell>
          <cell r="S103">
            <v>0</v>
          </cell>
        </row>
        <row r="104">
          <cell r="P104">
            <v>0</v>
          </cell>
          <cell r="R104">
            <v>0</v>
          </cell>
          <cell r="S104">
            <v>0</v>
          </cell>
        </row>
        <row r="105">
          <cell r="P105">
            <v>6827014</v>
          </cell>
          <cell r="R105">
            <v>4138379</v>
          </cell>
          <cell r="S105">
            <v>3352316</v>
          </cell>
        </row>
        <row r="106">
          <cell r="P106">
            <v>0</v>
          </cell>
          <cell r="R106">
            <v>0</v>
          </cell>
          <cell r="S106">
            <v>0</v>
          </cell>
        </row>
        <row r="107">
          <cell r="P107">
            <v>54082033</v>
          </cell>
          <cell r="R107">
            <v>54899815</v>
          </cell>
          <cell r="S107">
            <v>74434207</v>
          </cell>
        </row>
        <row r="108">
          <cell r="P108">
            <v>0</v>
          </cell>
          <cell r="R108">
            <v>0</v>
          </cell>
          <cell r="S108">
            <v>0</v>
          </cell>
        </row>
        <row r="109">
          <cell r="P109">
            <v>3450337</v>
          </cell>
          <cell r="R109">
            <v>2618971</v>
          </cell>
          <cell r="S109">
            <v>2873036</v>
          </cell>
        </row>
        <row r="110">
          <cell r="P110">
            <v>0</v>
          </cell>
          <cell r="R110">
            <v>0</v>
          </cell>
          <cell r="S110">
            <v>0</v>
          </cell>
        </row>
        <row r="111">
          <cell r="P111">
            <v>0</v>
          </cell>
          <cell r="R111">
            <v>0</v>
          </cell>
          <cell r="S111">
            <v>0</v>
          </cell>
        </row>
        <row r="112">
          <cell r="P112">
            <v>18998201</v>
          </cell>
          <cell r="R112">
            <v>18143004</v>
          </cell>
          <cell r="S112">
            <v>12340922</v>
          </cell>
        </row>
        <row r="113">
          <cell r="P113">
            <v>0</v>
          </cell>
          <cell r="R113">
            <v>0</v>
          </cell>
          <cell r="S113">
            <v>0</v>
          </cell>
        </row>
        <row r="114">
          <cell r="P114">
            <v>0</v>
          </cell>
          <cell r="R114">
            <v>0</v>
          </cell>
          <cell r="S114">
            <v>0</v>
          </cell>
        </row>
        <row r="115">
          <cell r="P115">
            <v>670156776</v>
          </cell>
          <cell r="R115">
            <v>537880736</v>
          </cell>
          <cell r="S115">
            <v>571524430</v>
          </cell>
        </row>
      </sheetData>
      <sheetData sheetId="35" refreshError="1">
        <row r="64">
          <cell r="P64">
            <v>5567996</v>
          </cell>
          <cell r="R64">
            <v>0</v>
          </cell>
          <cell r="S64">
            <v>0</v>
          </cell>
        </row>
        <row r="65">
          <cell r="P65">
            <v>0</v>
          </cell>
          <cell r="R65">
            <v>0</v>
          </cell>
          <cell r="S65">
            <v>0</v>
          </cell>
        </row>
        <row r="66">
          <cell r="P66">
            <v>13930630</v>
          </cell>
          <cell r="R66">
            <v>13922252</v>
          </cell>
          <cell r="S66">
            <v>21699433</v>
          </cell>
        </row>
        <row r="67">
          <cell r="P67">
            <v>0</v>
          </cell>
          <cell r="R67">
            <v>6869995</v>
          </cell>
          <cell r="S67">
            <v>7775765</v>
          </cell>
        </row>
        <row r="68">
          <cell r="P68">
            <v>0</v>
          </cell>
          <cell r="R68">
            <v>0</v>
          </cell>
          <cell r="S68">
            <v>0</v>
          </cell>
        </row>
        <row r="69">
          <cell r="P69">
            <v>287660</v>
          </cell>
          <cell r="R69">
            <v>296021</v>
          </cell>
          <cell r="S69">
            <v>478805</v>
          </cell>
        </row>
        <row r="70">
          <cell r="P70">
            <v>15165257</v>
          </cell>
          <cell r="R70">
            <v>13627000</v>
          </cell>
          <cell r="S70">
            <v>16042544</v>
          </cell>
        </row>
        <row r="71">
          <cell r="P71">
            <v>0</v>
          </cell>
          <cell r="R71">
            <v>0</v>
          </cell>
          <cell r="S71">
            <v>0</v>
          </cell>
        </row>
        <row r="72">
          <cell r="P72">
            <v>15460000</v>
          </cell>
          <cell r="R72">
            <v>0</v>
          </cell>
          <cell r="S72">
            <v>0</v>
          </cell>
        </row>
        <row r="73">
          <cell r="P73">
            <v>0</v>
          </cell>
          <cell r="R73">
            <v>0</v>
          </cell>
          <cell r="S73">
            <v>0</v>
          </cell>
        </row>
        <row r="74">
          <cell r="P74">
            <v>33148982</v>
          </cell>
          <cell r="R74">
            <v>19727869</v>
          </cell>
          <cell r="S74">
            <v>26169705</v>
          </cell>
        </row>
        <row r="75">
          <cell r="P75">
            <v>0</v>
          </cell>
          <cell r="R75">
            <v>0</v>
          </cell>
          <cell r="S75">
            <v>0</v>
          </cell>
        </row>
        <row r="76">
          <cell r="P76">
            <v>18072525</v>
          </cell>
          <cell r="R76">
            <v>8150856</v>
          </cell>
          <cell r="S76">
            <v>8315345</v>
          </cell>
        </row>
        <row r="77">
          <cell r="P77">
            <v>243096186</v>
          </cell>
          <cell r="R77">
            <v>268252659</v>
          </cell>
          <cell r="S77">
            <v>258793885</v>
          </cell>
        </row>
        <row r="78">
          <cell r="P78">
            <v>5097281</v>
          </cell>
          <cell r="R78">
            <v>0</v>
          </cell>
          <cell r="S78">
            <v>0</v>
          </cell>
        </row>
        <row r="79">
          <cell r="P79">
            <v>123198</v>
          </cell>
          <cell r="R79">
            <v>0</v>
          </cell>
          <cell r="S79">
            <v>0</v>
          </cell>
        </row>
        <row r="80">
          <cell r="P80">
            <v>0</v>
          </cell>
          <cell r="R80">
            <v>0</v>
          </cell>
          <cell r="S80">
            <v>0</v>
          </cell>
        </row>
        <row r="81">
          <cell r="P81">
            <v>0</v>
          </cell>
          <cell r="R81">
            <v>0</v>
          </cell>
          <cell r="S81">
            <v>0</v>
          </cell>
        </row>
        <row r="82">
          <cell r="P82">
            <v>1543</v>
          </cell>
          <cell r="R82">
            <v>0</v>
          </cell>
          <cell r="S82">
            <v>0</v>
          </cell>
        </row>
        <row r="83">
          <cell r="P83">
            <v>1140683</v>
          </cell>
          <cell r="R83">
            <v>888410</v>
          </cell>
          <cell r="S83">
            <v>610850</v>
          </cell>
        </row>
        <row r="84">
          <cell r="P84">
            <v>0</v>
          </cell>
          <cell r="R84">
            <v>0</v>
          </cell>
          <cell r="S84">
            <v>0</v>
          </cell>
        </row>
        <row r="85">
          <cell r="P85">
            <v>0</v>
          </cell>
          <cell r="R85">
            <v>0</v>
          </cell>
          <cell r="S85">
            <v>0</v>
          </cell>
        </row>
        <row r="86">
          <cell r="P86">
            <v>89023477</v>
          </cell>
          <cell r="R86">
            <v>96225384</v>
          </cell>
          <cell r="S86">
            <v>52674621</v>
          </cell>
        </row>
        <row r="87">
          <cell r="P87">
            <v>0</v>
          </cell>
          <cell r="R87">
            <v>0</v>
          </cell>
          <cell r="S87">
            <v>0</v>
          </cell>
        </row>
        <row r="88">
          <cell r="P88">
            <v>0</v>
          </cell>
          <cell r="R88">
            <v>0</v>
          </cell>
          <cell r="S88">
            <v>0</v>
          </cell>
        </row>
        <row r="89">
          <cell r="P89">
            <v>81644702</v>
          </cell>
          <cell r="R89">
            <v>108102589</v>
          </cell>
          <cell r="S89">
            <v>114526748</v>
          </cell>
        </row>
        <row r="90">
          <cell r="P90">
            <v>1358828</v>
          </cell>
          <cell r="R90">
            <v>1773513</v>
          </cell>
          <cell r="S90">
            <v>1427740</v>
          </cell>
        </row>
        <row r="91">
          <cell r="P91">
            <v>0</v>
          </cell>
          <cell r="R91">
            <v>0</v>
          </cell>
          <cell r="S91">
            <v>0</v>
          </cell>
        </row>
        <row r="92">
          <cell r="P92">
            <v>3249751</v>
          </cell>
          <cell r="R92">
            <v>0</v>
          </cell>
          <cell r="S92">
            <v>0</v>
          </cell>
        </row>
        <row r="93">
          <cell r="P93">
            <v>0</v>
          </cell>
          <cell r="R93">
            <v>0</v>
          </cell>
          <cell r="S93">
            <v>0</v>
          </cell>
        </row>
        <row r="94">
          <cell r="P94">
            <v>6840000</v>
          </cell>
          <cell r="R94">
            <v>6840000</v>
          </cell>
          <cell r="S94">
            <v>6840000</v>
          </cell>
        </row>
        <row r="95">
          <cell r="P95">
            <v>0</v>
          </cell>
          <cell r="R95">
            <v>0</v>
          </cell>
          <cell r="S95">
            <v>0</v>
          </cell>
        </row>
        <row r="96">
          <cell r="P96">
            <v>38946844</v>
          </cell>
          <cell r="R96">
            <v>26143086</v>
          </cell>
          <cell r="S96">
            <v>18186643</v>
          </cell>
        </row>
        <row r="97">
          <cell r="K97">
            <v>43470586</v>
          </cell>
          <cell r="P97">
            <v>95737699</v>
          </cell>
          <cell r="R97">
            <v>73537182</v>
          </cell>
          <cell r="S97">
            <v>72977789</v>
          </cell>
        </row>
        <row r="98">
          <cell r="P98">
            <v>2885497</v>
          </cell>
          <cell r="R98">
            <v>2391801</v>
          </cell>
          <cell r="S98">
            <v>4209409</v>
          </cell>
        </row>
        <row r="99">
          <cell r="P99">
            <v>0</v>
          </cell>
          <cell r="R99">
            <v>0</v>
          </cell>
          <cell r="S99">
            <v>0</v>
          </cell>
        </row>
        <row r="100">
          <cell r="P100">
            <v>0</v>
          </cell>
          <cell r="R100">
            <v>0</v>
          </cell>
          <cell r="S100">
            <v>0</v>
          </cell>
        </row>
        <row r="101">
          <cell r="P101">
            <v>0</v>
          </cell>
          <cell r="R101">
            <v>0</v>
          </cell>
          <cell r="S101">
            <v>0</v>
          </cell>
        </row>
        <row r="102">
          <cell r="P102">
            <v>60390781</v>
          </cell>
          <cell r="R102">
            <v>54168728</v>
          </cell>
          <cell r="S102">
            <v>52489900</v>
          </cell>
        </row>
        <row r="103">
          <cell r="P103">
            <v>805031</v>
          </cell>
          <cell r="R103">
            <v>0</v>
          </cell>
          <cell r="S103">
            <v>0</v>
          </cell>
        </row>
        <row r="104">
          <cell r="P104">
            <v>0</v>
          </cell>
          <cell r="R104">
            <v>0</v>
          </cell>
          <cell r="S104">
            <v>0</v>
          </cell>
        </row>
        <row r="105">
          <cell r="P105">
            <v>0</v>
          </cell>
          <cell r="R105">
            <v>0</v>
          </cell>
          <cell r="S105">
            <v>0</v>
          </cell>
        </row>
        <row r="106">
          <cell r="P106">
            <v>0</v>
          </cell>
          <cell r="R106">
            <v>0</v>
          </cell>
          <cell r="S106">
            <v>0</v>
          </cell>
        </row>
        <row r="107">
          <cell r="P107">
            <v>228132937</v>
          </cell>
          <cell r="R107">
            <v>175646496</v>
          </cell>
          <cell r="S107">
            <v>202373018</v>
          </cell>
        </row>
        <row r="108">
          <cell r="P108">
            <v>0</v>
          </cell>
          <cell r="R108">
            <v>0</v>
          </cell>
          <cell r="S108">
            <v>0</v>
          </cell>
        </row>
        <row r="109">
          <cell r="P109">
            <v>0</v>
          </cell>
          <cell r="R109">
            <v>0</v>
          </cell>
          <cell r="S109">
            <v>0</v>
          </cell>
        </row>
        <row r="110">
          <cell r="P110">
            <v>0</v>
          </cell>
          <cell r="R110">
            <v>0</v>
          </cell>
          <cell r="S110">
            <v>0</v>
          </cell>
        </row>
        <row r="111">
          <cell r="P111">
            <v>11484593</v>
          </cell>
          <cell r="R111">
            <v>10806142</v>
          </cell>
          <cell r="S111">
            <v>11303235</v>
          </cell>
        </row>
        <row r="112">
          <cell r="P112">
            <v>36930</v>
          </cell>
          <cell r="R112">
            <v>0</v>
          </cell>
          <cell r="S112">
            <v>0</v>
          </cell>
        </row>
        <row r="113">
          <cell r="P113">
            <v>299129</v>
          </cell>
          <cell r="R113">
            <v>0</v>
          </cell>
          <cell r="S113">
            <v>0</v>
          </cell>
        </row>
        <row r="114">
          <cell r="P114">
            <v>0</v>
          </cell>
          <cell r="R114">
            <v>0</v>
          </cell>
          <cell r="S114">
            <v>0</v>
          </cell>
        </row>
        <row r="115">
          <cell r="P115">
            <v>971928140</v>
          </cell>
          <cell r="R115">
            <v>887369983</v>
          </cell>
          <cell r="S115">
            <v>876895435</v>
          </cell>
        </row>
      </sheetData>
      <sheetData sheetId="36" refreshError="1"/>
    </sheetDataSet>
  </externalBook>
</externalLink>
</file>

<file path=xl/persons/person.xml><?xml version="1.0" encoding="utf-8"?>
<personList xmlns="http://schemas.microsoft.com/office/spreadsheetml/2018/threadedcomments" xmlns:x="http://schemas.openxmlformats.org/spreadsheetml/2006/main">
  <person displayName="Aditi Shrivastava" id="{90364999-D73E-4CBE-8A33-A0BBCD452A8E}" userId="ashrivastava@cbpp.org" providerId="PeoplePicker"/>
  <person displayName="Urvi Patel" id="{6D6A7C95-2155-4C99-A1E1-2411F970AAF7}" userId="S::upatel@cbpp.org::85936b34-461c-41ee-8c4a-b6c1a955e227" providerId="AD"/>
  <person displayName="Ali Safawi" id="{5ACE4D24-FA9E-3440-8176-65102352D925}" userId="S::asafawi@cbpp.org::eb1422ec-d9de-4652-971b-07094a7c8669" providerId="AD"/>
  <person displayName="Amira Chowdhury" id="{4A7CA123-0737-4F7D-B84B-029DA7284EA6}" userId="S::achowdhury@cbpp.org::37206bff-adf8-415a-9e03-c20e5dad7147" providerId="AD"/>
  <person displayName="Aditi Shrivastava" id="{5835D81C-2AF2-4943-B6A8-4341FBA81ED5}" userId="S::ashrivastava@cbpp.org::a46f3706-edff-4baf-acbf-5ab6f20b02fd" providerId="AD"/>
  <person displayName="Sara Maillacheruvu" id="{E6A146C2-27CF-417D-BFC4-AF15C191F9AD}" userId="S::smaillacheruvu@cbpp.org::0f9a5b2a-f567-4f5d-86b0-e2a745e8f96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9" dT="2020-12-07T15:38:47.90" personId="{5ACE4D24-FA9E-3440-8176-65102352D925}" id="{83EEBFF5-AC20-8F44-9109-79DB11CB9A2E}">
    <text>Includes Child Welfare Services and Child Welfare/Foster Care Assistance and Non-Assistance AUPL. DOES NOT include Relative Foster Care Payments.</text>
  </threadedComment>
  <threadedComment ref="A97" dT="2020-12-07T15:38:47.90" personId="{5ACE4D24-FA9E-3440-8176-65102352D925}" id="{5BE9C7E3-9E6B-764C-A88B-6C321B05C71E}">
    <text>Includes Child Welfare Services and Child Welfare/Foster Care Assistance and Non-Assistance AUPL. DOES NOT include Relative Foster Care Payments.</text>
  </threadedComment>
  <threadedComment ref="A141" dT="2020-12-07T15:38:47.90" personId="{5ACE4D24-FA9E-3440-8176-65102352D925}" id="{82321EDE-E31B-C341-AFD6-04F66EABC791}">
    <text>Includes Child Welfare Services and Child Welfare/Foster Care Assistance and Non-Assistance AUPL. DOES NOT include Relative Foster Care Payments.</text>
  </threadedComment>
  <threadedComment ref="A189" dT="2020-12-07T15:38:47.90" personId="{5ACE4D24-FA9E-3440-8176-65102352D925}" id="{B9666545-A1F6-3148-95DC-C02F32BBA42C}">
    <text>Includes Child Welfare Services and Child Welfare/Foster Care Assistance and Non-Assistance AUPL. DOES NOT include Relative Foster Care Payments.</text>
  </threadedComment>
</ThreadedComments>
</file>

<file path=xl/threadedComments/threadedComment10.xml><?xml version="1.0" encoding="utf-8"?>
<ThreadedComments xmlns="http://schemas.microsoft.com/office/spreadsheetml/2018/threadedcomments" xmlns:x="http://schemas.openxmlformats.org/spreadsheetml/2006/main">
  <threadedComment ref="Z3" dT="2023-01-17T16:40:57.27" personId="{6D6A7C95-2155-4C99-A1E1-2411F970AAF7}" id="{7564B5C7-A2BE-4822-B72B-9145BFB9C393}">
    <text>Reviewed - no mistake.</text>
  </threadedComment>
  <threadedComment ref="Z62" dT="2023-01-17T16:41:39.04" personId="{6D6A7C95-2155-4C99-A1E1-2411F970AAF7}" id="{55575B11-82FB-45B1-9CAC-0BC294D85AF1}">
    <text>Reviewed - no mistake.</text>
  </threadedComment>
  <threadedComment ref="Z121" dT="2023-01-17T16:42:02.68" personId="{6D6A7C95-2155-4C99-A1E1-2411F970AAF7}" id="{E64B7AD9-49D2-48CC-AA01-E1CE288A1C7D}">
    <text>Reviewed - no mistake.</text>
  </threadedComment>
</ThreadedComments>
</file>

<file path=xl/threadedComments/threadedComment11.xml><?xml version="1.0" encoding="utf-8"?>
<ThreadedComments xmlns="http://schemas.microsoft.com/office/spreadsheetml/2018/threadedcomments" xmlns:x="http://schemas.openxmlformats.org/spreadsheetml/2006/main">
  <threadedComment ref="Z3" dT="2023-01-17T16:42:52.42" personId="{6D6A7C95-2155-4C99-A1E1-2411F970AAF7}" id="{F45AC197-B0B8-488C-84A2-56301EC74D0C}">
    <text>Reviewed - no mistake.</text>
  </threadedComment>
  <threadedComment ref="Z62" dT="2023-01-17T16:43:15.23" personId="{6D6A7C95-2155-4C99-A1E1-2411F970AAF7}" id="{5A36D200-B9E3-44C6-BFBA-E520DE5ABC8C}">
    <text>Reviewed - no mistake.</text>
  </threadedComment>
  <threadedComment ref="Z121" dT="2023-01-17T16:43:37.84" personId="{6D6A7C95-2155-4C99-A1E1-2411F970AAF7}" id="{D717D7D5-B14E-42DC-BD86-7AEF63E84F2B}">
    <text>Reviewed - no mistake.</text>
  </threadedComment>
</ThreadedComments>
</file>

<file path=xl/threadedComments/threadedComment12.xml><?xml version="1.0" encoding="utf-8"?>
<ThreadedComments xmlns="http://schemas.microsoft.com/office/spreadsheetml/2018/threadedcomments" xmlns:x="http://schemas.openxmlformats.org/spreadsheetml/2006/main">
  <threadedComment ref="Z3" dT="2023-01-17T16:45:52.91" personId="{6D6A7C95-2155-4C99-A1E1-2411F970AAF7}" id="{AC0B8258-DCBB-4A3E-9B1F-7E7903428A14}">
    <text>Reviewed - no mistake.</text>
  </threadedComment>
  <threadedComment ref="Z62" dT="2023-01-17T16:46:13.55" personId="{6D6A7C95-2155-4C99-A1E1-2411F970AAF7}" id="{2240122A-2DB1-4404-AC35-339343667B2B}">
    <text>Reviewed - no mistake.</text>
  </threadedComment>
  <threadedComment ref="Z121" dT="2023-01-17T16:46:49.50" personId="{6D6A7C95-2155-4C99-A1E1-2411F970AAF7}" id="{0FAB6E94-FF7C-4879-AF30-6523622C4111}">
    <text>Reviewed - no mistake.</text>
  </threadedComment>
</ThreadedComments>
</file>

<file path=xl/threadedComments/threadedComment13.xml><?xml version="1.0" encoding="utf-8"?>
<ThreadedComments xmlns="http://schemas.microsoft.com/office/spreadsheetml/2018/threadedcomments" xmlns:x="http://schemas.openxmlformats.org/spreadsheetml/2006/main">
  <threadedComment ref="Z3" dT="2023-01-17T16:47:45.30" personId="{6D6A7C95-2155-4C99-A1E1-2411F970AAF7}" id="{A0C0DFEA-42AD-4F6B-A38B-00B04A3A45E2}">
    <text xml:space="preserve">Reviewed - no mistake. </text>
  </threadedComment>
  <threadedComment ref="Z62" dT="2023-01-17T16:48:08.02" personId="{6D6A7C95-2155-4C99-A1E1-2411F970AAF7}" id="{030A8B48-2D9A-4837-A936-664A4C10AFEF}">
    <text xml:space="preserve">Reviewed - no mistake. </text>
  </threadedComment>
  <threadedComment ref="Z121" dT="2023-01-17T16:48:41.38" personId="{6D6A7C95-2155-4C99-A1E1-2411F970AAF7}" id="{E4933041-5F52-4A90-8619-751F4B0CCD75}">
    <text>Reviewed - no mistake.</text>
  </threadedComment>
</ThreadedComments>
</file>

<file path=xl/threadedComments/threadedComment14.xml><?xml version="1.0" encoding="utf-8"?>
<ThreadedComments xmlns="http://schemas.microsoft.com/office/spreadsheetml/2018/threadedcomments" xmlns:x="http://schemas.openxmlformats.org/spreadsheetml/2006/main">
  <threadedComment ref="J181" dT="2022-12-17T18:44:24.19" personId="{5835D81C-2AF2-4943-B6A8-4341FBA81ED5}" id="{382998D3-6E20-4920-A31B-CB6FDB853A15}">
    <text xml:space="preserve">For 2020 data, this formula wasn't copied down the row, so Alaska onwards referenced 2019 data. If this data was cited anywhere in the prior spending paper, then it was erroneous. </text>
  </threadedComment>
</ThreadedComments>
</file>

<file path=xl/threadedComments/threadedComment15.xml><?xml version="1.0" encoding="utf-8"?>
<ThreadedComments xmlns="http://schemas.microsoft.com/office/spreadsheetml/2018/threadedcomments" xmlns:x="http://schemas.openxmlformats.org/spreadsheetml/2006/main">
  <threadedComment ref="Z3" dT="2023-01-17T16:52:47.87" personId="{6D6A7C95-2155-4C99-A1E1-2411F970AAF7}" id="{FB3F4036-D38E-4C76-B6B2-6CE5F8CAF50D}">
    <text>Reviewed - no mistake.</text>
  </threadedComment>
  <threadedComment ref="Z62" dT="2023-01-17T16:53:24.69" personId="{6D6A7C95-2155-4C99-A1E1-2411F970AAF7}" id="{3264FBCF-76A8-4B45-8179-E38D68F525D0}">
    <text>Reviewed - no mistake.</text>
  </threadedComment>
  <threadedComment ref="Z121" dT="2023-01-17T16:53:41.19" personId="{6D6A7C95-2155-4C99-A1E1-2411F970AAF7}" id="{7C0FE216-0AE8-49FE-B442-6629333613B3}">
    <text xml:space="preserve">Reviewed - no mistake. </text>
  </threadedComment>
</ThreadedComments>
</file>

<file path=xl/threadedComments/threadedComment16.xml><?xml version="1.0" encoding="utf-8"?>
<ThreadedComments xmlns="http://schemas.microsoft.com/office/spreadsheetml/2018/threadedcomments" xmlns:x="http://schemas.openxmlformats.org/spreadsheetml/2006/main">
  <threadedComment ref="H3" dT="2023-01-17T16:55:09.66" personId="{6D6A7C95-2155-4C99-A1E1-2411F970AAF7}" id="{D79D62D4-6C51-431A-A43E-2CABF58EA248}">
    <text>Reviewed - no mistake.</text>
  </threadedComment>
  <threadedComment ref="H62" dT="2023-01-17T16:55:39.11" personId="{6D6A7C95-2155-4C99-A1E1-2411F970AAF7}" id="{D577158F-8100-4853-8A89-6BBC5148454D}">
    <text xml:space="preserve">Reviewed - no mistake. </text>
  </threadedComment>
  <threadedComment ref="H121" dT="2023-01-17T16:56:06.14" personId="{6D6A7C95-2155-4C99-A1E1-2411F970AAF7}" id="{573C6B86-3960-4778-9FD2-25C90EECE69C}">
    <text xml:space="preserve">Reviewed - no mistake. </text>
  </threadedComment>
</ThreadedComments>
</file>

<file path=xl/threadedComments/threadedComment17.xml><?xml version="1.0" encoding="utf-8"?>
<ThreadedComments xmlns="http://schemas.microsoft.com/office/spreadsheetml/2018/threadedcomments" xmlns:x="http://schemas.openxmlformats.org/spreadsheetml/2006/main">
  <threadedComment ref="Z3" dT="2023-01-17T16:57:31.49" personId="{6D6A7C95-2155-4C99-A1E1-2411F970AAF7}" id="{B53B0D22-985D-45EB-86B7-89DE3308228F}">
    <text>Reviewed - no mistake.</text>
  </threadedComment>
  <threadedComment ref="Z62" dT="2023-01-17T16:57:58.99" personId="{6D6A7C95-2155-4C99-A1E1-2411F970AAF7}" id="{FBF603AF-909D-46F9-BB86-F34FDB0486D9}">
    <text>Reviewed - no mistake.</text>
  </threadedComment>
  <threadedComment ref="Z121" dT="2023-01-17T16:58:24.21" personId="{6D6A7C95-2155-4C99-A1E1-2411F970AAF7}" id="{96E68E24-234E-4B42-8949-C9BC9342E671}">
    <text xml:space="preserve">Reviewed - no mistake. </text>
  </threadedComment>
  <threadedComment ref="AA181" dT="2022-12-17T18:58:26.56" personId="{5835D81C-2AF2-4943-B6A8-4341FBA81ED5}" id="{C617E079-C518-41F8-A001-D5FAB3B61A33}">
    <text>This data (AA181:AC183) looks like it hasn't been updated in a few years so I'm not updating it for the 2021 year</text>
  </threadedComment>
</ThreadedComments>
</file>

<file path=xl/threadedComments/threadedComment18.xml><?xml version="1.0" encoding="utf-8"?>
<ThreadedComments xmlns="http://schemas.microsoft.com/office/spreadsheetml/2018/threadedcomments" xmlns:x="http://schemas.openxmlformats.org/spreadsheetml/2006/main">
  <threadedComment ref="H3" dT="2023-01-17T17:00:05.34" personId="{6D6A7C95-2155-4C99-A1E1-2411F970AAF7}" id="{3FEDB1B0-32CA-431B-BF54-93EC214778EC}">
    <text xml:space="preserve">Reviewed - no mistake. </text>
  </threadedComment>
  <threadedComment ref="H62" dT="2023-01-17T17:00:40.85" personId="{6D6A7C95-2155-4C99-A1E1-2411F970AAF7}" id="{9059860B-7F42-4EFB-BCFE-A602C2353412}">
    <text xml:space="preserve">Reviewed - no mistake. </text>
  </threadedComment>
  <threadedComment ref="H121" dT="2023-01-17T17:01:15.68" personId="{6D6A7C95-2155-4C99-A1E1-2411F970AAF7}" id="{AACD0B09-7095-47E6-9119-34013A47CBC4}">
    <text>Reviewed - no mistake.</text>
  </threadedComment>
</ThreadedComments>
</file>

<file path=xl/threadedComments/threadedComment19.xml><?xml version="1.0" encoding="utf-8"?>
<ThreadedComments xmlns="http://schemas.microsoft.com/office/spreadsheetml/2018/threadedcomments" xmlns:x="http://schemas.openxmlformats.org/spreadsheetml/2006/main">
  <threadedComment ref="H3" dT="2023-01-17T17:02:24.40" personId="{6D6A7C95-2155-4C99-A1E1-2411F970AAF7}" id="{362B7EEA-0B6B-4B2B-B829-D31E45A00BE0}">
    <text xml:space="preserve">Reviewed - no mistake. </text>
  </threadedComment>
  <threadedComment ref="H62" dT="2023-01-17T17:02:59.00" personId="{6D6A7C95-2155-4C99-A1E1-2411F970AAF7}" id="{ACAD42BA-4A6C-44B2-AF12-0ED7B0F6E602}">
    <text>Reviewed - no mistake.</text>
  </threadedComment>
  <threadedComment ref="H121" dT="2023-01-17T17:03:33.44" personId="{6D6A7C95-2155-4C99-A1E1-2411F970AAF7}" id="{520E9A55-F74F-4563-9FC0-47C4E9E62D67}">
    <text>Reviewed - no mistake.</text>
  </threadedComment>
</ThreadedComments>
</file>

<file path=xl/threadedComments/threadedComment2.xml><?xml version="1.0" encoding="utf-8"?>
<ThreadedComments xmlns="http://schemas.microsoft.com/office/spreadsheetml/2018/threadedcomments" xmlns:x="http://schemas.openxmlformats.org/spreadsheetml/2006/main">
  <threadedComment ref="G1" dT="2023-04-04T16:25:03.06" personId="{E6A146C2-27CF-417D-BFC4-AF15C191F9AD}" id="{DDA5542B-1723-4C77-9F45-68ECF3AE1FFC}">
    <text xml:space="preserve">As we get future years of data, we will need to change two things in these cells: 
1) Expand search range for totals in this sheet in the HLOOKUP formula (in two spots): e.g., expand AC:AJ to AC:AK, AM, etc.
2) Expand search range for the assistance type in the VLOOKUP formula (in two spots): e.g., expand 'Basic Assistance'!$A$5:$X$56 to Y56, Z56, etc.
This will allow us to expand the search to more recent years. (If we try to search for a year but haven't yet expanded the formulas, we'll hit an error message)
</text>
  </threadedComment>
  <threadedComment ref="A49" dT="2020-12-07T15:38:47.90" personId="{5ACE4D24-FA9E-3440-8176-65102352D925}" id="{FF92957B-7507-D04E-BCA2-8DCBF282908B}">
    <text>Includes Child Welfare Services and Child Welfare/Foster Care Assistance and Non-Assistance AUPL. DOES NOT include Relative Foster Care Payments.</text>
  </threadedComment>
  <threadedComment ref="A98" dT="2020-12-07T15:38:47.90" personId="{5ACE4D24-FA9E-3440-8176-65102352D925}" id="{2BF094A7-BF41-AD4B-B4DB-131CED1DC980}">
    <text>Includes Child Welfare Services and Child Welfare/Foster Care Assistance and Non-Assistance AUPL. DOES NOT include Relative Foster Care Payments.</text>
  </threadedComment>
  <threadedComment ref="A148" dT="2020-12-07T15:38:47.90" personId="{5ACE4D24-FA9E-3440-8176-65102352D925}" id="{4F9F658B-CE90-664E-BF36-9AED3587544B}">
    <text>Includes Child Welfare Services and Child Welfare/Foster Care Assistance and Non-Assistance AUPL. DOES NOT include Relative Foster Care Payments.</text>
  </threadedComment>
  <threadedComment ref="A198" dT="2020-12-07T15:38:47.90" personId="{5ACE4D24-FA9E-3440-8176-65102352D925}" id="{6C02662C-8AE7-5C4A-839D-250EBD23EECC}">
    <text>Includes Child Welfare Services and Child Welfare/Foster Care Assistance and Non-Assistance AUPL. DOES NOT include Relative Foster Care Payments.</text>
  </threadedComment>
</ThreadedComments>
</file>

<file path=xl/threadedComments/threadedComment20.xml><?xml version="1.0" encoding="utf-8"?>
<ThreadedComments xmlns="http://schemas.microsoft.com/office/spreadsheetml/2018/threadedcomments" xmlns:x="http://schemas.openxmlformats.org/spreadsheetml/2006/main">
  <threadedComment ref="H3" dT="2023-01-17T17:04:07.41" personId="{6D6A7C95-2155-4C99-A1E1-2411F970AAF7}" id="{5B6F529E-F5C4-490F-9B79-A8DE60ED6883}">
    <text xml:space="preserve">Reviewed - no mistake. </text>
  </threadedComment>
  <threadedComment ref="H62" dT="2023-01-17T17:04:31.55" personId="{6D6A7C95-2155-4C99-A1E1-2411F970AAF7}" id="{8C65212E-8CD2-4BBC-A718-0CC6C9469043}">
    <text xml:space="preserve">Reviewed - no mistake. </text>
  </threadedComment>
  <threadedComment ref="H121" dT="2023-01-17T17:05:02.77" personId="{6D6A7C95-2155-4C99-A1E1-2411F970AAF7}" id="{0B9F482E-D33F-41D6-BC0C-191334CD7535}">
    <text xml:space="preserve">Reviewed - no mistake. </text>
  </threadedComment>
</ThreadedComments>
</file>

<file path=xl/threadedComments/threadedComment21.xml><?xml version="1.0" encoding="utf-8"?>
<ThreadedComments xmlns="http://schemas.microsoft.com/office/spreadsheetml/2018/threadedcomments" xmlns:x="http://schemas.openxmlformats.org/spreadsheetml/2006/main">
  <threadedComment ref="Z3" dT="2023-01-17T17:10:25.75" personId="{6D6A7C95-2155-4C99-A1E1-2411F970AAF7}" id="{CA208327-B336-4B95-8D6B-2A8E7DE3DA80}">
    <text>Reviewed - no mistakes.</text>
  </threadedComment>
  <threadedComment ref="Z62" dT="2023-01-17T17:07:42.66" personId="{6D6A7C95-2155-4C99-A1E1-2411F970AAF7}" id="{76556FD8-1A93-4D14-A8E1-ECF9B023C401}">
    <text xml:space="preserve">Reviewed - no mistake. </text>
  </threadedComment>
  <threadedComment ref="Z121" dT="2023-01-17T17:09:32.03" personId="{6D6A7C95-2155-4C99-A1E1-2411F970AAF7}" id="{79FB8448-CA8B-4C45-A96F-43F9E371B9DF}">
    <text>Reviewed - no mistakes.</text>
  </threadedComment>
  <threadedComment ref="AA183" dT="2022-12-17T19:11:33.07" personId="{5835D81C-2AF2-4943-B6A8-4341FBA81ED5}" id="{CDA2BAC5-4B40-46E5-984D-8305758EC646}">
    <text xml:space="preserve">This data set (AA183:AC186) looks like it hasn't been updated for 2020 so I'm also not updating it for 2021
</text>
  </threadedComment>
</ThreadedComments>
</file>

<file path=xl/threadedComments/threadedComment22.xml><?xml version="1.0" encoding="utf-8"?>
<ThreadedComments xmlns="http://schemas.microsoft.com/office/spreadsheetml/2018/threadedcomments" xmlns:x="http://schemas.openxmlformats.org/spreadsheetml/2006/main">
  <threadedComment ref="H3" dT="2023-01-17T17:11:35.42" personId="{6D6A7C95-2155-4C99-A1E1-2411F970AAF7}" id="{E8A30D2F-AC55-4294-A949-4326BED44C1A}">
    <text>Reviewed - no mistake.</text>
  </threadedComment>
  <threadedComment ref="H62" dT="2023-01-17T17:12:14.17" personId="{6D6A7C95-2155-4C99-A1E1-2411F970AAF7}" id="{0C618EB2-45E0-40C7-BA66-99B544FAAA3B}">
    <text xml:space="preserve">Reviewed - no mistake. </text>
  </threadedComment>
  <threadedComment ref="H121" dT="2023-01-17T17:12:32.19" personId="{6D6A7C95-2155-4C99-A1E1-2411F970AAF7}" id="{9D6D67AF-B3E8-4F15-B3BB-FC3F78AA934F}">
    <text xml:space="preserve">Reviewed - no mistake. </text>
  </threadedComment>
</ThreadedComments>
</file>

<file path=xl/threadedComments/threadedComment23.xml><?xml version="1.0" encoding="utf-8"?>
<ThreadedComments xmlns="http://schemas.microsoft.com/office/spreadsheetml/2018/threadedcomments" xmlns:x="http://schemas.openxmlformats.org/spreadsheetml/2006/main">
  <threadedComment ref="H3" dT="2023-01-17T17:13:49.85" personId="{6D6A7C95-2155-4C99-A1E1-2411F970AAF7}" id="{9E2B75D1-E95D-4DF2-A93D-94AE8A57EE7B}">
    <text>Reviewed - no mistake.</text>
  </threadedComment>
  <threadedComment ref="H62" dT="2023-01-17T17:13:23.07" personId="{6D6A7C95-2155-4C99-A1E1-2411F970AAF7}" id="{5D05C048-646A-4876-AC1F-6A27AED14C9F}">
    <text xml:space="preserve">Reviewed - no mistake. </text>
  </threadedComment>
  <threadedComment ref="H121" dT="2023-01-17T17:13:05.99" personId="{6D6A7C95-2155-4C99-A1E1-2411F970AAF7}" id="{6451192B-741E-46E2-AD29-FE5213DA7F07}">
    <text xml:space="preserve">Reviewed - no mistake. </text>
  </threadedComment>
</ThreadedComments>
</file>

<file path=xl/threadedComments/threadedComment24.xml><?xml version="1.0" encoding="utf-8"?>
<ThreadedComments xmlns="http://schemas.microsoft.com/office/spreadsheetml/2018/threadedcomments" xmlns:x="http://schemas.openxmlformats.org/spreadsheetml/2006/main">
  <threadedComment ref="H3" dT="2023-01-17T17:14:34.68" personId="{6D6A7C95-2155-4C99-A1E1-2411F970AAF7}" id="{494FBA4B-E8BD-4521-802B-1A662CBC0F0C}">
    <text>Reviewed - no mistake.</text>
  </threadedComment>
  <threadedComment ref="I56" dT="2022-12-17T19:25:20.82" personId="{5835D81C-2AF2-4943-B6A8-4341FBA81ED5}" id="{F31C8386-68CA-4732-B851-C8A56E8B1522}">
    <text>This wasn't updated for FY 2020 data so I'm not doing it for FY 2021 either</text>
  </threadedComment>
  <threadedComment ref="H62" dT="2023-01-17T17:15:03.85" personId="{6D6A7C95-2155-4C99-A1E1-2411F970AAF7}" id="{BE96E147-390B-4923-8598-B945597B52DD}">
    <text xml:space="preserve">Reviewed - no mistake. </text>
  </threadedComment>
  <threadedComment ref="H121" dT="2023-01-17T17:15:32.49" personId="{6D6A7C95-2155-4C99-A1E1-2411F970AAF7}" id="{BDB203A1-7AB6-4CF9-A985-1ECB19D44B24}">
    <text xml:space="preserve">Reviewed - no mistake. </text>
  </threadedComment>
  <threadedComment ref="I182" dT="2022-12-17T19:24:48.24" personId="{5835D81C-2AF2-4943-B6A8-4341FBA81ED5}" id="{1073761F-F308-428C-A5AD-6FBEEAA9C568}">
    <text>This set of cells wasn't updated for FY 2020 data so I'm not doing it for 2021 either</text>
  </threadedComment>
</ThreadedComments>
</file>

<file path=xl/threadedComments/threadedComment25.xml><?xml version="1.0" encoding="utf-8"?>
<ThreadedComments xmlns="http://schemas.microsoft.com/office/spreadsheetml/2018/threadedcomments" xmlns:x="http://schemas.openxmlformats.org/spreadsheetml/2006/main">
  <threadedComment ref="I115" dT="2022-12-17T19:32:19.74" personId="{5835D81C-2AF2-4943-B6A8-4341FBA81ED5}" id="{6D63B336-E2B6-462D-8A38-A64D0B2F2112}">
    <text>This wasn't updated for FY 2020 data so I'm not doing it for FY 2021 either</text>
  </threadedComment>
  <threadedComment ref="I182" dT="2022-12-17T19:33:21.86" personId="{5835D81C-2AF2-4943-B6A8-4341FBA81ED5}" id="{ACC19D13-A47E-42A6-A013-580FDE3D083B}">
    <text>These (I182:185) weren't updated for FY 2020 data so I'm not doing it for FY 2021 data</text>
  </threadedComment>
</ThreadedComments>
</file>

<file path=xl/threadedComments/threadedComment26.xml><?xml version="1.0" encoding="utf-8"?>
<ThreadedComments xmlns="http://schemas.microsoft.com/office/spreadsheetml/2018/threadedcomments" xmlns:x="http://schemas.openxmlformats.org/spreadsheetml/2006/main">
  <threadedComment ref="H3" dT="2023-01-17T17:20:13.17" personId="{6D6A7C95-2155-4C99-A1E1-2411F970AAF7}" id="{5338F66E-6FD3-4816-9DDB-9AB96DA41C67}">
    <text xml:space="preserve">Reviewed - no mistakes. </text>
  </threadedComment>
  <threadedComment ref="H62" dT="2023-01-17T17:20:35.17" personId="{6D6A7C95-2155-4C99-A1E1-2411F970AAF7}" id="{195C2C5E-D4BA-41BE-A343-2B4DADF3512C}">
    <text>Reviewed - no mistakes.</text>
  </threadedComment>
  <threadedComment ref="H121" dT="2023-01-17T17:21:03.03" personId="{6D6A7C95-2155-4C99-A1E1-2411F970AAF7}" id="{956943E5-2E5A-4D25-88C4-81344D86BF8E}">
    <text>Reviewed - no mistake.</text>
  </threadedComment>
</ThreadedComments>
</file>

<file path=xl/threadedComments/threadedComment27.xml><?xml version="1.0" encoding="utf-8"?>
<ThreadedComments xmlns="http://schemas.microsoft.com/office/spreadsheetml/2018/threadedcomments" xmlns:x="http://schemas.openxmlformats.org/spreadsheetml/2006/main">
  <threadedComment ref="H3" dT="2023-01-17T17:22:19.24" personId="{6D6A7C95-2155-4C99-A1E1-2411F970AAF7}" id="{08DBDFA4-55A8-4787-8213-EFD953DF0A0E}">
    <text xml:space="preserve">Reviewed - no mistake. </text>
  </threadedComment>
  <threadedComment ref="H62" dT="2023-01-17T17:21:51.58" personId="{6D6A7C95-2155-4C99-A1E1-2411F970AAF7}" id="{2C0D02BD-BD1C-4D03-ADAB-37A9D96C2441}">
    <text xml:space="preserve">Reviewed - no mistake. </text>
  </threadedComment>
  <threadedComment ref="H121" dT="2023-01-17T17:21:26.92" personId="{6D6A7C95-2155-4C99-A1E1-2411F970AAF7}" id="{80356A03-DEBB-45FA-BF90-1F33763DD047}">
    <text xml:space="preserve">Reviewed - no mistake. </text>
  </threadedComment>
</ThreadedComments>
</file>

<file path=xl/threadedComments/threadedComment28.xml><?xml version="1.0" encoding="utf-8"?>
<ThreadedComments xmlns="http://schemas.microsoft.com/office/spreadsheetml/2018/threadedcomments" xmlns:x="http://schemas.openxmlformats.org/spreadsheetml/2006/main">
  <threadedComment ref="Z3" dT="2023-01-17T17:28:57.92" personId="{6D6A7C95-2155-4C99-A1E1-2411F970AAF7}" id="{158AF22D-C46F-428B-A82C-BF48E4DAEA8B}">
    <text>Reviewed - no mistake.</text>
  </threadedComment>
  <threadedComment ref="Z62" dT="2023-01-17T17:30:11.13" personId="{6D6A7C95-2155-4C99-A1E1-2411F970AAF7}" id="{1A87A3AD-028B-470E-9F11-1BA306AA08A6}">
    <text xml:space="preserve">Reviewed - no mistake. </text>
  </threadedComment>
</ThreadedComments>
</file>

<file path=xl/threadedComments/threadedComment29.xml><?xml version="1.0" encoding="utf-8"?>
<ThreadedComments xmlns="http://schemas.microsoft.com/office/spreadsheetml/2018/threadedcomments" xmlns:x="http://schemas.openxmlformats.org/spreadsheetml/2006/main">
  <threadedComment ref="H3" dT="2023-01-17T17:31:32.02" personId="{6D6A7C95-2155-4C99-A1E1-2411F970AAF7}" id="{99BCB784-8934-49EA-A0AC-FA98D2599AF7}">
    <text xml:space="preserve">Reviewed - no mistake. </text>
  </threadedComment>
  <threadedComment ref="H62" dT="2023-01-17T17:31:58.08" personId="{6D6A7C95-2155-4C99-A1E1-2411F970AAF7}" id="{854DC654-7A16-44EE-AC7A-9270C93CC919}">
    <text xml:space="preserve">Reviewed - no mistake. </text>
  </threadedComment>
  <threadedComment ref="H121" dT="2023-01-17T17:32:42.82" personId="{6D6A7C95-2155-4C99-A1E1-2411F970AAF7}" id="{08E9FD9A-ABDC-41CC-A028-AF8598D1216E}">
    <text>Reviewed - no mistake.</text>
  </threadedComment>
</ThreadedComments>
</file>

<file path=xl/threadedComments/threadedComment3.xml><?xml version="1.0" encoding="utf-8"?>
<ThreadedComments xmlns="http://schemas.microsoft.com/office/spreadsheetml/2018/threadedcomments" xmlns:x="http://schemas.openxmlformats.org/spreadsheetml/2006/main">
  <threadedComment ref="W4" dT="2021-11-10T18:57:03.12" personId="{5ACE4D24-FA9E-3440-8176-65102352D925}" id="{F65128F3-52AB-4441-BBED-51CDD3173E40}">
    <text>For Amira to review</text>
  </threadedComment>
  <threadedComment ref="W4" dT="2021-11-15T19:35:57.72" personId="{4A7CA123-0737-4F7D-B84B-029DA7284EA6}" id="{59997943-DF87-4FC7-BD02-F12973188ED5}" parentId="{F65128F3-52AB-4441-BBED-51CDD3173E40}">
    <text>Reviewed this column. No mistakes identified.</text>
  </threadedComment>
  <threadedComment ref="AB5" dT="2023-01-12T16:50:05.66" personId="{6D6A7C95-2155-4C99-A1E1-2411F970AAF7}" id="{4FFCEE2F-6C1C-46B2-96BD-2D3D1F9A8856}">
    <text>@Aditi Shrivastava Confirm whether a new tribal TANF organization was established in 2021.</text>
    <mentions>
      <mention mentionpersonId="{90364999-D73E-4CBE-8A33-A0BBCD452A8E}" mentionId="{52267F2D-021D-47DE-AF6C-B103374EB11C}" startIndex="0" length="18"/>
    </mentions>
  </threadedComment>
  <threadedComment ref="T24" dT="2020-11-24T20:05:22.48" personId="{5ACE4D24-FA9E-3440-8176-65102352D925}" id="{C57B1A4E-6C98-2443-B624-AC108C1AC250}">
    <text>Maine’s block grant was reduced in FY 2019 due to WPR penalty from 2007</text>
  </threadedComment>
  <threadedComment ref="T44" dT="2020-11-24T20:04:39.54" personId="{5ACE4D24-FA9E-3440-8176-65102352D925}" id="{A4A47D3A-9B92-924D-9C81-A76C267C4EA1}">
    <text>Rhode Island’s block grant was reduced in FY 2019 due to WPR penalty from 2009 and 2010</text>
  </threadedComment>
</ThreadedComments>
</file>

<file path=xl/threadedComments/threadedComment30.xml><?xml version="1.0" encoding="utf-8"?>
<ThreadedComments xmlns="http://schemas.microsoft.com/office/spreadsheetml/2018/threadedcomments" xmlns:x="http://schemas.openxmlformats.org/spreadsheetml/2006/main">
  <threadedComment ref="Z3" dT="2023-01-17T17:34:25.26" personId="{6D6A7C95-2155-4C99-A1E1-2411F970AAF7}" id="{B174B186-087D-4038-8656-8EFF8C72B962}">
    <text>Reviewed - no mistake.</text>
  </threadedComment>
  <threadedComment ref="Z62" dT="2023-01-17T17:34:04.62" personId="{6D6A7C95-2155-4C99-A1E1-2411F970AAF7}" id="{DCE166BB-DEAA-4A53-BB95-14907EBBFE6A}">
    <text xml:space="preserve">Reviewed - no mistake. </text>
  </threadedComment>
  <threadedComment ref="Z121" dT="2023-01-17T17:33:34.70" personId="{6D6A7C95-2155-4C99-A1E1-2411F970AAF7}" id="{D3F159AD-333D-4807-B7FA-DCC939FD0B5A}">
    <text xml:space="preserve">Reviewed - no mistake. </text>
  </threadedComment>
</ThreadedComments>
</file>

<file path=xl/threadedComments/threadedComment31.xml><?xml version="1.0" encoding="utf-8"?>
<ThreadedComments xmlns="http://schemas.microsoft.com/office/spreadsheetml/2018/threadedcomments" xmlns:x="http://schemas.openxmlformats.org/spreadsheetml/2006/main">
  <threadedComment ref="H3" dT="2023-01-17T17:35:12.51" personId="{6D6A7C95-2155-4C99-A1E1-2411F970AAF7}" id="{DC0B57B6-27AD-4DCF-AC1F-09345577590F}">
    <text xml:space="preserve">Reviewed - no mistake. </text>
  </threadedComment>
  <threadedComment ref="H62" dT="2023-01-17T17:35:50.20" personId="{6D6A7C95-2155-4C99-A1E1-2411F970AAF7}" id="{CE433786-519C-4CAB-8F4F-B3CC566C98A7}">
    <text xml:space="preserve">Reviewed - no mistake. </text>
  </threadedComment>
  <threadedComment ref="H121" dT="2023-01-17T17:36:18.05" personId="{6D6A7C95-2155-4C99-A1E1-2411F970AAF7}" id="{B00D6AC9-A32D-4EC7-987C-D7F84777FDCB}">
    <text xml:space="preserve">Reviewed - no mistake. </text>
  </threadedComment>
</ThreadedComments>
</file>

<file path=xl/threadedComments/threadedComment32.xml><?xml version="1.0" encoding="utf-8"?>
<ThreadedComments xmlns="http://schemas.microsoft.com/office/spreadsheetml/2018/threadedcomments" xmlns:x="http://schemas.openxmlformats.org/spreadsheetml/2006/main">
  <threadedComment ref="H3" dT="2023-01-17T17:41:15.48" personId="{6D6A7C95-2155-4C99-A1E1-2411F970AAF7}" id="{FBCFCD90-716C-4BD2-9456-9A2C3811251F}">
    <text xml:space="preserve">Reviewed - no mistake. </text>
  </threadedComment>
  <threadedComment ref="H62" dT="2023-01-17T17:41:42.26" personId="{6D6A7C95-2155-4C99-A1E1-2411F970AAF7}" id="{207EF41E-9DD1-4784-8975-C67C061DD26A}">
    <text>Reviewed - no mistake.</text>
  </threadedComment>
  <threadedComment ref="H121" dT="2023-01-17T17:42:23.17" personId="{6D6A7C95-2155-4C99-A1E1-2411F970AAF7}" id="{FDA212D2-D99E-4038-B07C-756B9D690472}">
    <text>Reviewed - no mistake.</text>
  </threadedComment>
</ThreadedComments>
</file>

<file path=xl/threadedComments/threadedComment33.xml><?xml version="1.0" encoding="utf-8"?>
<ThreadedComments xmlns="http://schemas.microsoft.com/office/spreadsheetml/2018/threadedcomments" xmlns:x="http://schemas.openxmlformats.org/spreadsheetml/2006/main">
  <threadedComment ref="Z3" dT="2023-01-17T17:45:41.75" personId="{6D6A7C95-2155-4C99-A1E1-2411F970AAF7}" id="{655B229A-1DE6-4E91-A3E7-DBEEB28E829B}">
    <text>Reviewed - no mistake.</text>
  </threadedComment>
  <threadedComment ref="Z62" dT="2023-01-17T17:46:19.70" personId="{6D6A7C95-2155-4C99-A1E1-2411F970AAF7}" id="{DBCF6BCA-12A1-461A-8BE7-3CF9B45EA739}">
    <text>Reviewed - no mistake.</text>
  </threadedComment>
  <threadedComment ref="Z121" dT="2023-01-17T17:46:49.77" personId="{6D6A7C95-2155-4C99-A1E1-2411F970AAF7}" id="{48134A26-F9DF-41D2-92D8-F2F1798B22DD}">
    <text>Reviewed - no mistake.</text>
  </threadedComment>
</ThreadedComments>
</file>

<file path=xl/threadedComments/threadedComment34.xml><?xml version="1.0" encoding="utf-8"?>
<ThreadedComments xmlns="http://schemas.microsoft.com/office/spreadsheetml/2018/threadedcomments" xmlns:x="http://schemas.openxmlformats.org/spreadsheetml/2006/main">
  <threadedComment ref="Z4" dT="2023-01-17T17:55:16.02" personId="{6D6A7C95-2155-4C99-A1E1-2411F970AAF7}" id="{DC8C994B-AB1B-49B0-8B77-E038F305FEDF}">
    <text>Reviewed - no mistake.</text>
  </threadedComment>
  <threadedComment ref="Z63" dT="2023-01-17T17:56:03.44" personId="{6D6A7C95-2155-4C99-A1E1-2411F970AAF7}" id="{64E9CF0D-2476-44FC-B230-AF6C10B678CF}">
    <text>Reviewed - no mistake.</text>
  </threadedComment>
</ThreadedComments>
</file>

<file path=xl/threadedComments/threadedComment4.xml><?xml version="1.0" encoding="utf-8"?>
<ThreadedComments xmlns="http://schemas.microsoft.com/office/spreadsheetml/2018/threadedcomments" xmlns:x="http://schemas.openxmlformats.org/spreadsheetml/2006/main">
  <threadedComment ref="Y1" dT="2023-01-27T19:06:38.78" personId="{5835D81C-2AF2-4943-B6A8-4341FBA81ED5}" id="{F443EB40-038B-4F02-8449-C58B067AA7F0}">
    <text>This column wasn't correctly updated for 2020. I'm leaving it as is and am correcting the formula for 2021</text>
  </threadedComment>
</ThreadedComments>
</file>

<file path=xl/threadedComments/threadedComment5.xml><?xml version="1.0" encoding="utf-8"?>
<ThreadedComments xmlns="http://schemas.microsoft.com/office/spreadsheetml/2018/threadedcomments" xmlns:x="http://schemas.openxmlformats.org/spreadsheetml/2006/main">
  <threadedComment ref="Y121" dT="2021-11-15T21:22:53.06" personId="{4A7CA123-0737-4F7D-B84B-029DA7284EA6}" id="{3690C2F9-DCB3-4911-A201-29328F86555D}">
    <text>Reviewed. No mistakes founds</text>
  </threadedComment>
</ThreadedComments>
</file>

<file path=xl/threadedComments/threadedComment6.xml><?xml version="1.0" encoding="utf-8"?>
<ThreadedComments xmlns="http://schemas.microsoft.com/office/spreadsheetml/2018/threadedcomments" xmlns:x="http://schemas.openxmlformats.org/spreadsheetml/2006/main">
  <threadedComment ref="G62" dT="2021-11-15T21:28:50.27" personId="{4A7CA123-0737-4F7D-B84B-029DA7284EA6}" id="{E0719F94-BAEE-417F-A68E-139C5F638117}">
    <text>reviewed no mistake</text>
  </threadedComment>
  <threadedComment ref="H62" dT="2023-01-17T15:41:19.56" personId="{6D6A7C95-2155-4C99-A1E1-2411F970AAF7}" id="{EC8A93F4-5490-4915-A5A6-D607A2F049C6}">
    <text>Reviewed - no mistake.</text>
  </threadedComment>
  <threadedComment ref="G121" dT="2021-11-15T21:39:56.34" personId="{4A7CA123-0737-4F7D-B84B-029DA7284EA6}" id="{1C80C280-0A08-4E41-99E9-47762DFFEF1C}">
    <text>reviewed no mistake</text>
  </threadedComment>
  <threadedComment ref="H121" dT="2023-01-17T15:42:44.87" personId="{6D6A7C95-2155-4C99-A1E1-2411F970AAF7}" id="{AE5E187A-4405-4C20-B90B-CA767BA2248A}">
    <text>Reviewed - no mistake.</text>
  </threadedComment>
</ThreadedComments>
</file>

<file path=xl/threadedComments/threadedComment7.xml><?xml version="1.0" encoding="utf-8"?>
<ThreadedComments xmlns="http://schemas.microsoft.com/office/spreadsheetml/2018/threadedcomments" xmlns:x="http://schemas.openxmlformats.org/spreadsheetml/2006/main">
  <threadedComment ref="G62" dT="2021-11-15T21:44:17.04" personId="{4A7CA123-0737-4F7D-B84B-029DA7284EA6}" id="{D57C49CD-2DE3-4E1C-8268-FBE6F7EE3B49}">
    <text>reviewed no mistake</text>
  </threadedComment>
  <threadedComment ref="H62" dT="2023-01-17T15:47:06.38" personId="{6D6A7C95-2155-4C99-A1E1-2411F970AAF7}" id="{2FCEED48-C812-447F-8000-3487EAADA480}">
    <text>Reviewed - no mistake.</text>
  </threadedComment>
  <threadedComment ref="H121" dT="2023-01-17T15:47:45.30" personId="{6D6A7C95-2155-4C99-A1E1-2411F970AAF7}" id="{ABB22FCB-A743-4FB5-BECB-0CDB3CA7E6DA}">
    <text>Reviewed - no mistake.</text>
  </threadedComment>
</ThreadedComments>
</file>

<file path=xl/threadedComments/threadedComment8.xml><?xml version="1.0" encoding="utf-8"?>
<ThreadedComments xmlns="http://schemas.microsoft.com/office/spreadsheetml/2018/threadedcomments" xmlns:x="http://schemas.openxmlformats.org/spreadsheetml/2006/main">
  <threadedComment ref="Z62" dT="2023-01-17T16:35:36.75" personId="{6D6A7C95-2155-4C99-A1E1-2411F970AAF7}" id="{43F20C04-FF58-4251-8BD1-25645E606032}">
    <text>Reviewed - no mistake.</text>
  </threadedComment>
</ThreadedComments>
</file>

<file path=xl/threadedComments/threadedComment9.xml><?xml version="1.0" encoding="utf-8"?>
<ThreadedComments xmlns="http://schemas.microsoft.com/office/spreadsheetml/2018/threadedcomments" xmlns:x="http://schemas.openxmlformats.org/spreadsheetml/2006/main">
  <threadedComment ref="Z3" dT="2023-01-17T18:01:18.92" personId="{6D6A7C95-2155-4C99-A1E1-2411F970AAF7}" id="{D5DAE385-723B-4820-8D08-E817D0774374}">
    <text>Reviewed - no mistake.</text>
  </threadedComment>
  <threadedComment ref="Z62" dT="2023-01-17T18:02:06.98" personId="{6D6A7C95-2155-4C99-A1E1-2411F970AAF7}" id="{9651DE54-137A-4FF7-AAE3-E8A1EABDB4E7}">
    <text>Reviewed - no mistake.</text>
  </threadedComment>
  <threadedComment ref="Z121" dT="2023-01-17T18:02:51.47" personId="{6D6A7C95-2155-4C99-A1E1-2411F970AAF7}" id="{1A446485-C0D8-499A-B33A-AF2A3CEB942C}">
    <text xml:space="preserve">Reviewed - no mistake.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6.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 Id="rId4" Type="http://schemas.microsoft.com/office/2017/10/relationships/threadedComment" Target="../threadedComments/threadedComment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20.bin"/><Relationship Id="rId5" Type="http://schemas.microsoft.com/office/2017/10/relationships/threadedComment" Target="../threadedComments/threadedComment8.xml"/><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21.bin"/><Relationship Id="rId5" Type="http://schemas.microsoft.com/office/2017/10/relationships/threadedComment" Target="../threadedComments/threadedComment9.xml"/><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microsoft.com/office/2017/10/relationships/threadedComment" Target="../threadedComments/threadedComment10.xml"/><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23.bin"/><Relationship Id="rId5" Type="http://schemas.microsoft.com/office/2017/10/relationships/threadedComment" Target="../threadedComments/threadedComment11.xml"/><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4.bin"/><Relationship Id="rId5" Type="http://schemas.microsoft.com/office/2017/10/relationships/threadedComment" Target="../threadedComments/threadedComment12.xml"/><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5.bin"/><Relationship Id="rId5" Type="http://schemas.microsoft.com/office/2017/10/relationships/threadedComment" Target="../threadedComments/threadedComment13.xml"/><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6.bin"/><Relationship Id="rId5" Type="http://schemas.microsoft.com/office/2017/10/relationships/threadedComment" Target="../threadedComments/threadedComment14.xml"/><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7.bin"/><Relationship Id="rId5" Type="http://schemas.microsoft.com/office/2017/10/relationships/threadedComment" Target="../threadedComments/threadedComment15.xml"/><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 Id="rId4" Type="http://schemas.microsoft.com/office/2017/10/relationships/threadedComment" Target="../threadedComments/threadedComment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9.bin"/><Relationship Id="rId5" Type="http://schemas.microsoft.com/office/2017/10/relationships/threadedComment" Target="../threadedComments/threadedComment17.xml"/><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0.bin"/><Relationship Id="rId4" Type="http://schemas.microsoft.com/office/2017/10/relationships/threadedComment" Target="../threadedComments/threadedComment1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1.bin"/><Relationship Id="rId4" Type="http://schemas.microsoft.com/office/2017/10/relationships/threadedComment" Target="../threadedComments/threadedComment1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2.bin"/><Relationship Id="rId4" Type="http://schemas.microsoft.com/office/2017/10/relationships/threadedComment" Target="../threadedComments/threadedComment2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33.bin"/><Relationship Id="rId5" Type="http://schemas.microsoft.com/office/2017/10/relationships/threadedComment" Target="../threadedComments/threadedComment21.xml"/><Relationship Id="rId4"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34.bin"/><Relationship Id="rId5" Type="http://schemas.microsoft.com/office/2017/10/relationships/threadedComment" Target="../threadedComments/threadedComment22.xml"/><Relationship Id="rId4" Type="http://schemas.openxmlformats.org/officeDocument/2006/relationships/comments" Target="../comments2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35.bin"/><Relationship Id="rId5" Type="http://schemas.microsoft.com/office/2017/10/relationships/threadedComment" Target="../threadedComments/threadedComment23.xml"/><Relationship Id="rId4"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36.bin"/><Relationship Id="rId5" Type="http://schemas.microsoft.com/office/2017/10/relationships/threadedComment" Target="../threadedComments/threadedComment24.xml"/><Relationship Id="rId4"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37.bin"/><Relationship Id="rId5" Type="http://schemas.microsoft.com/office/2017/10/relationships/threadedComment" Target="../threadedComments/threadedComment25.xml"/><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38.bin"/><Relationship Id="rId5" Type="http://schemas.microsoft.com/office/2017/10/relationships/threadedComment" Target="../threadedComments/threadedComment26.xml"/><Relationship Id="rId4"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39.bin"/><Relationship Id="rId5" Type="http://schemas.microsoft.com/office/2017/10/relationships/threadedComment" Target="../threadedComments/threadedComment27.xml"/><Relationship Id="rId4"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46.bin"/><Relationship Id="rId5" Type="http://schemas.microsoft.com/office/2017/10/relationships/threadedComment" Target="../threadedComments/threadedComment28.xml"/><Relationship Id="rId4" Type="http://schemas.openxmlformats.org/officeDocument/2006/relationships/comments" Target="../comments2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47.bin"/><Relationship Id="rId5" Type="http://schemas.microsoft.com/office/2017/10/relationships/threadedComment" Target="../threadedComments/threadedComment29.xml"/><Relationship Id="rId4" Type="http://schemas.openxmlformats.org/officeDocument/2006/relationships/comments" Target="../comments3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6.xml"/><Relationship Id="rId1" Type="http://schemas.openxmlformats.org/officeDocument/2006/relationships/printerSettings" Target="../printerSettings/printerSettings48.bin"/><Relationship Id="rId5" Type="http://schemas.microsoft.com/office/2017/10/relationships/threadedComment" Target="../threadedComments/threadedComment30.xml"/><Relationship Id="rId4" Type="http://schemas.openxmlformats.org/officeDocument/2006/relationships/comments" Target="../comments3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9.bin"/><Relationship Id="rId4" Type="http://schemas.microsoft.com/office/2017/10/relationships/threadedComment" Target="../threadedComments/threadedComment3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54.bin"/><Relationship Id="rId4" Type="http://schemas.microsoft.com/office/2017/10/relationships/threadedComment" Target="../threadedComments/threadedComment3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1.xml"/><Relationship Id="rId1" Type="http://schemas.openxmlformats.org/officeDocument/2006/relationships/printerSettings" Target="../printerSettings/printerSettings55.bin"/><Relationship Id="rId5" Type="http://schemas.microsoft.com/office/2017/10/relationships/threadedComment" Target="../threadedComments/threadedComment33.xml"/><Relationship Id="rId4" Type="http://schemas.openxmlformats.org/officeDocument/2006/relationships/comments" Target="../comments3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2.xml"/><Relationship Id="rId1" Type="http://schemas.openxmlformats.org/officeDocument/2006/relationships/printerSettings" Target="../printerSettings/printerSettings56.bin"/><Relationship Id="rId5" Type="http://schemas.microsoft.com/office/2017/10/relationships/threadedComment" Target="../threadedComments/threadedComment34.xml"/><Relationship Id="rId4" Type="http://schemas.openxmlformats.org/officeDocument/2006/relationships/comments" Target="../comments35.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N43"/>
  <sheetViews>
    <sheetView tabSelected="1" workbookViewId="0">
      <selection activeCell="A2" sqref="A2"/>
    </sheetView>
  </sheetViews>
  <sheetFormatPr defaultColWidth="8.85546875" defaultRowHeight="14.45"/>
  <cols>
    <col min="1" max="1" width="53.42578125" customWidth="1"/>
    <col min="2" max="3" width="44.42578125" customWidth="1"/>
    <col min="4" max="4" width="18.42578125" customWidth="1"/>
  </cols>
  <sheetData>
    <row r="1" spans="1:14" ht="18.600000000000001">
      <c r="A1" s="373" t="s">
        <v>0</v>
      </c>
      <c r="B1" s="374"/>
      <c r="C1" s="374"/>
      <c r="D1" s="375"/>
      <c r="G1" s="368" t="s">
        <v>1</v>
      </c>
      <c r="H1" s="369"/>
      <c r="I1" s="369"/>
      <c r="J1" s="369"/>
      <c r="K1" s="369"/>
      <c r="L1" s="369"/>
      <c r="M1" s="369"/>
      <c r="N1" s="369"/>
    </row>
    <row r="2" spans="1:14" ht="77.25" customHeight="1" thickBot="1">
      <c r="A2" s="141" t="s">
        <v>2</v>
      </c>
      <c r="B2" s="142" t="s">
        <v>3</v>
      </c>
      <c r="C2" s="143" t="s">
        <v>4</v>
      </c>
      <c r="D2" s="144" t="s">
        <v>5</v>
      </c>
      <c r="G2" s="367" t="s">
        <v>6</v>
      </c>
      <c r="H2" s="367"/>
      <c r="I2" s="367"/>
      <c r="J2" s="367"/>
      <c r="K2" s="367"/>
      <c r="L2" s="367"/>
      <c r="M2" s="367"/>
      <c r="N2" s="367"/>
    </row>
    <row r="3" spans="1:14" ht="102" customHeight="1">
      <c r="A3" s="378" t="s">
        <v>7</v>
      </c>
      <c r="B3" s="312" t="s">
        <v>8</v>
      </c>
      <c r="C3" s="151"/>
      <c r="D3" s="145" t="s">
        <v>9</v>
      </c>
      <c r="G3" s="367" t="s">
        <v>10</v>
      </c>
      <c r="H3" s="367"/>
      <c r="I3" s="367"/>
      <c r="J3" s="367"/>
      <c r="K3" s="367"/>
      <c r="L3" s="367"/>
      <c r="M3" s="367"/>
      <c r="N3" s="367"/>
    </row>
    <row r="4" spans="1:14" ht="29.45" thickBot="1">
      <c r="A4" s="379"/>
      <c r="B4" s="152" t="s">
        <v>11</v>
      </c>
      <c r="C4" s="144"/>
      <c r="D4" s="146" t="s">
        <v>12</v>
      </c>
    </row>
    <row r="5" spans="1:14">
      <c r="A5" s="376" t="s">
        <v>13</v>
      </c>
      <c r="B5" s="156" t="s">
        <v>14</v>
      </c>
      <c r="C5" s="157"/>
      <c r="D5" s="149">
        <v>2</v>
      </c>
    </row>
    <row r="6" spans="1:14" ht="31.7" customHeight="1" thickBot="1">
      <c r="A6" s="377"/>
      <c r="B6" s="152" t="s">
        <v>15</v>
      </c>
      <c r="C6" s="146"/>
      <c r="D6" s="148" t="s">
        <v>16</v>
      </c>
    </row>
    <row r="7" spans="1:14">
      <c r="A7" s="364" t="s">
        <v>17</v>
      </c>
      <c r="B7" s="156" t="s">
        <v>18</v>
      </c>
      <c r="C7" s="157"/>
      <c r="D7" s="157" t="s">
        <v>19</v>
      </c>
    </row>
    <row r="8" spans="1:14">
      <c r="A8" s="365"/>
      <c r="B8" s="153" t="s">
        <v>20</v>
      </c>
      <c r="C8" s="20"/>
      <c r="D8" s="20" t="s">
        <v>21</v>
      </c>
    </row>
    <row r="9" spans="1:14" ht="15" thickBot="1">
      <c r="A9" s="366"/>
      <c r="B9" s="154" t="s">
        <v>22</v>
      </c>
      <c r="C9" s="146"/>
      <c r="D9" s="146" t="s">
        <v>23</v>
      </c>
    </row>
    <row r="10" spans="1:14" ht="15" thickBot="1">
      <c r="A10" s="380" t="s">
        <v>24</v>
      </c>
      <c r="B10" s="206" t="s">
        <v>25</v>
      </c>
      <c r="C10" s="204"/>
      <c r="D10" s="207">
        <v>10</v>
      </c>
    </row>
    <row r="11" spans="1:14" ht="15" thickBot="1">
      <c r="A11" s="381"/>
      <c r="B11" s="153" t="s">
        <v>26</v>
      </c>
      <c r="C11" s="20"/>
      <c r="D11" s="25">
        <v>16</v>
      </c>
    </row>
    <row r="12" spans="1:14" ht="15" customHeight="1">
      <c r="A12" s="378" t="s">
        <v>27</v>
      </c>
      <c r="B12" s="155" t="s">
        <v>28</v>
      </c>
      <c r="C12" s="145"/>
      <c r="D12" s="145" t="s">
        <v>29</v>
      </c>
    </row>
    <row r="13" spans="1:14">
      <c r="A13" s="370"/>
      <c r="B13" s="153" t="s">
        <v>30</v>
      </c>
      <c r="C13" s="20"/>
      <c r="D13" s="20" t="s">
        <v>31</v>
      </c>
    </row>
    <row r="14" spans="1:14" ht="15" thickBot="1">
      <c r="A14" s="379"/>
      <c r="B14" s="154" t="s">
        <v>32</v>
      </c>
      <c r="C14" s="146"/>
      <c r="D14" s="146" t="s">
        <v>33</v>
      </c>
    </row>
    <row r="15" spans="1:14">
      <c r="A15" s="378" t="s">
        <v>34</v>
      </c>
      <c r="B15" s="155" t="s">
        <v>35</v>
      </c>
      <c r="C15" s="145"/>
      <c r="D15" s="147">
        <v>13</v>
      </c>
    </row>
    <row r="16" spans="1:14" ht="15" thickBot="1">
      <c r="A16" s="379"/>
      <c r="B16" s="154" t="s">
        <v>36</v>
      </c>
      <c r="C16" s="146"/>
      <c r="D16" s="148">
        <v>14</v>
      </c>
    </row>
    <row r="17" spans="1:4" ht="15" thickBot="1">
      <c r="A17" s="208" t="s">
        <v>37</v>
      </c>
      <c r="B17" s="209"/>
      <c r="C17" s="210"/>
      <c r="D17" s="210" t="s">
        <v>38</v>
      </c>
    </row>
    <row r="18" spans="1:4">
      <c r="A18" s="378" t="s">
        <v>39</v>
      </c>
      <c r="B18" s="382" t="s">
        <v>40</v>
      </c>
      <c r="C18" s="155" t="s">
        <v>41</v>
      </c>
      <c r="D18" s="145" t="s">
        <v>42</v>
      </c>
    </row>
    <row r="19" spans="1:4">
      <c r="A19" s="370"/>
      <c r="B19" s="383"/>
      <c r="C19" s="153" t="s">
        <v>43</v>
      </c>
      <c r="D19" s="20" t="s">
        <v>44</v>
      </c>
    </row>
    <row r="20" spans="1:4">
      <c r="A20" s="370"/>
      <c r="B20" s="383"/>
      <c r="C20" s="153" t="s">
        <v>45</v>
      </c>
      <c r="D20" s="20" t="s">
        <v>46</v>
      </c>
    </row>
    <row r="21" spans="1:4">
      <c r="A21" s="370"/>
      <c r="B21" s="384" t="s">
        <v>47</v>
      </c>
      <c r="C21" s="153" t="s">
        <v>48</v>
      </c>
      <c r="D21" s="20" t="s">
        <v>49</v>
      </c>
    </row>
    <row r="22" spans="1:4" ht="15" thickBot="1">
      <c r="A22" s="379"/>
      <c r="B22" s="385"/>
      <c r="C22" s="154" t="s">
        <v>50</v>
      </c>
      <c r="D22" s="146" t="s">
        <v>51</v>
      </c>
    </row>
    <row r="23" spans="1:4">
      <c r="A23" s="364" t="s">
        <v>52</v>
      </c>
      <c r="B23" s="212" t="s">
        <v>53</v>
      </c>
      <c r="C23" s="155"/>
      <c r="D23" s="147">
        <v>3</v>
      </c>
    </row>
    <row r="24" spans="1:4">
      <c r="A24" s="365"/>
      <c r="B24" s="156" t="s">
        <v>54</v>
      </c>
      <c r="C24" s="157"/>
      <c r="D24" s="149">
        <v>12</v>
      </c>
    </row>
    <row r="25" spans="1:4">
      <c r="A25" s="365"/>
      <c r="B25" s="153" t="s">
        <v>55</v>
      </c>
      <c r="C25" s="20"/>
      <c r="D25" s="25">
        <v>15</v>
      </c>
    </row>
    <row r="26" spans="1:4">
      <c r="A26" s="365"/>
      <c r="B26" s="153" t="s">
        <v>56</v>
      </c>
      <c r="C26" s="20"/>
      <c r="D26" s="25">
        <v>17</v>
      </c>
    </row>
    <row r="27" spans="1:4">
      <c r="A27" s="365"/>
      <c r="B27" s="386" t="s">
        <v>57</v>
      </c>
      <c r="C27" s="153" t="s">
        <v>58</v>
      </c>
      <c r="D27" s="25">
        <v>18</v>
      </c>
    </row>
    <row r="28" spans="1:4" ht="29.1">
      <c r="A28" s="365"/>
      <c r="B28" s="387"/>
      <c r="C28" s="158" t="s">
        <v>59</v>
      </c>
      <c r="D28" s="25">
        <v>19</v>
      </c>
    </row>
    <row r="29" spans="1:4">
      <c r="A29" s="365"/>
      <c r="B29" s="153" t="s">
        <v>60</v>
      </c>
      <c r="C29" s="20"/>
      <c r="D29" s="25">
        <v>21</v>
      </c>
    </row>
    <row r="30" spans="1:4">
      <c r="A30" s="365"/>
      <c r="B30" s="153" t="s">
        <v>61</v>
      </c>
      <c r="C30" s="20"/>
      <c r="D30" s="25">
        <v>23</v>
      </c>
    </row>
    <row r="31" spans="1:4" ht="30" customHeight="1">
      <c r="A31" s="365"/>
      <c r="B31" s="362" t="s">
        <v>62</v>
      </c>
      <c r="C31" s="153" t="s">
        <v>63</v>
      </c>
      <c r="D31" s="20" t="s">
        <v>64</v>
      </c>
    </row>
    <row r="32" spans="1:4" ht="28.5" customHeight="1" thickBot="1">
      <c r="A32" s="366"/>
      <c r="B32" s="363"/>
      <c r="C32" s="154" t="s">
        <v>65</v>
      </c>
      <c r="D32" s="146" t="s">
        <v>66</v>
      </c>
    </row>
    <row r="33" spans="1:4">
      <c r="A33" s="371" t="s">
        <v>62</v>
      </c>
      <c r="B33" s="216" t="s">
        <v>67</v>
      </c>
      <c r="C33" s="214"/>
      <c r="D33" s="214" t="s">
        <v>64</v>
      </c>
    </row>
    <row r="34" spans="1:4">
      <c r="A34" s="372"/>
      <c r="B34" s="217" t="s">
        <v>47</v>
      </c>
      <c r="C34" s="213"/>
      <c r="D34" s="213" t="s">
        <v>68</v>
      </c>
    </row>
    <row r="35" spans="1:4">
      <c r="A35" s="372"/>
      <c r="B35" s="215" t="s">
        <v>65</v>
      </c>
      <c r="C35" s="213"/>
      <c r="D35" s="213" t="s">
        <v>66</v>
      </c>
    </row>
    <row r="36" spans="1:4">
      <c r="A36" s="370" t="s">
        <v>69</v>
      </c>
      <c r="B36" s="153" t="s">
        <v>70</v>
      </c>
      <c r="C36" s="153"/>
      <c r="D36" s="153"/>
    </row>
    <row r="37" spans="1:4">
      <c r="A37" s="370"/>
      <c r="B37" s="153" t="s">
        <v>71</v>
      </c>
      <c r="C37" s="153"/>
      <c r="D37" s="153"/>
    </row>
    <row r="38" spans="1:4">
      <c r="A38" s="205"/>
      <c r="D38" s="150"/>
    </row>
    <row r="39" spans="1:4">
      <c r="A39" s="205"/>
      <c r="D39" s="150"/>
    </row>
    <row r="40" spans="1:4">
      <c r="B40" s="280"/>
      <c r="C40" s="280"/>
    </row>
    <row r="41" spans="1:4">
      <c r="A41" s="281" t="s">
        <v>72</v>
      </c>
      <c r="B41" s="280"/>
      <c r="C41" s="280"/>
    </row>
    <row r="43" spans="1:4">
      <c r="A43" t="s">
        <v>73</v>
      </c>
    </row>
  </sheetData>
  <mergeCells count="18">
    <mergeCell ref="A36:A37"/>
    <mergeCell ref="A33:A35"/>
    <mergeCell ref="A1:D1"/>
    <mergeCell ref="A5:A6"/>
    <mergeCell ref="A15:A16"/>
    <mergeCell ref="A3:A4"/>
    <mergeCell ref="A12:A14"/>
    <mergeCell ref="A7:A9"/>
    <mergeCell ref="A10:A11"/>
    <mergeCell ref="B18:B20"/>
    <mergeCell ref="B21:B22"/>
    <mergeCell ref="A18:A22"/>
    <mergeCell ref="B27:B28"/>
    <mergeCell ref="B31:B32"/>
    <mergeCell ref="A23:A32"/>
    <mergeCell ref="G2:N2"/>
    <mergeCell ref="G1:N1"/>
    <mergeCell ref="G3:N3"/>
  </mergeCells>
  <hyperlinks>
    <hyperlink ref="A3:A4" location="'Basic Assistance'!A1" display="Basic Assistance" xr:uid="{00000000-0004-0000-0000-000000000000}"/>
    <hyperlink ref="B3" location="'Excluding Relative Foster Care'!A1" display="Basic Assistance (excluding Relative Foster Care Maintenance Payments and Adoption  and Guardianship Subsidies" xr:uid="{00000000-0004-0000-0000-000001000000}"/>
    <hyperlink ref="B4" location="'Relative Foster Care'!A1" display="Relative Foster Care  Maintenance Payments and Adoption and Guardianship Subsidies" xr:uid="{00000000-0004-0000-0000-000002000000}"/>
    <hyperlink ref="A17" location="'Pre-K &amp; Head Start'!A1" display="Pre-K/Head Start" xr:uid="{00000000-0004-0000-0000-000003000000}"/>
    <hyperlink ref="B5" location="'Transferred to CCDF'!A1" display="Transferred to Child Care and Development Fund " xr:uid="{00000000-0004-0000-0000-000004000000}"/>
    <hyperlink ref="B6" location="'Child Care (Spent only)'!A1" display="Child Care Assistance &amp; Non-Assistance (Spent Only)" xr:uid="{00000000-0004-0000-0000-000005000000}"/>
    <hyperlink ref="B7" location="'Subsidized Employment'!A1" display="Subsidized Employment" xr:uid="{00000000-0004-0000-0000-000006000000}"/>
    <hyperlink ref="B8" location="'Education and Training'!A1" display="Education and Training" xr:uid="{00000000-0004-0000-0000-000007000000}"/>
    <hyperlink ref="B9" location="'Additional Work Activities'!A1" display="Additional Work Activities" xr:uid="{00000000-0004-0000-0000-000008000000}"/>
    <hyperlink ref="B10" location="'Work Supports'!A1" display="Work Supports (including Transportation)" xr:uid="{00000000-0004-0000-0000-000009000000}"/>
    <hyperlink ref="B12" location="'Administrative Costs'!A1" display="Administrative Costs" xr:uid="{00000000-0004-0000-0000-00000A000000}"/>
    <hyperlink ref="A12:A14" location="'Program Managment'!A1" display="Program Management" xr:uid="{00000000-0004-0000-0000-00000B000000}"/>
    <hyperlink ref="B13" location="'Assessment Service Provision'!A1" display="Assessment/Service Provision" xr:uid="{00000000-0004-0000-0000-00000C000000}"/>
    <hyperlink ref="B14" location="Systems!A1" display="Systems" xr:uid="{00000000-0004-0000-0000-00000D000000}"/>
    <hyperlink ref="A15:A16" location="'Refundable Tax Credits'!A1" display="Refundable Tax Credits" xr:uid="{00000000-0004-0000-0000-00000E000000}"/>
    <hyperlink ref="B15" location="'Refundable EITC'!A1" display="Refundable Earned Income Tax Credit" xr:uid="{00000000-0004-0000-0000-00000F000000}"/>
    <hyperlink ref="B16" location="'NonEITC Refundable Tax Credit'!A1" display="Non EITC Refundable Tax Credits" xr:uid="{00000000-0004-0000-0000-000010000000}"/>
    <hyperlink ref="B24" location="'Fin Edu&amp;Asset Dvlpt'!A1" display="Financial Education and Asset Development" xr:uid="{00000000-0004-0000-0000-000011000000}"/>
    <hyperlink ref="B25" location="'Short-Term Benefits'!A1" display="Nonrecurrent Short-Term Benefits" xr:uid="{00000000-0004-0000-0000-000012000000}"/>
    <hyperlink ref="B11" location="'Supportive Services'!A1" display="Supportive Services" xr:uid="{00000000-0004-0000-0000-000013000000}"/>
    <hyperlink ref="B26" location="'Services for Children &amp; Youth'!A1" display="Services for Children and Youth " xr:uid="{00000000-0004-0000-0000-000014000000}"/>
    <hyperlink ref="C27" location="'Pregnancy Prevention'!A1" display="Pregnancy Prevention" xr:uid="{00000000-0004-0000-0000-000015000000}"/>
    <hyperlink ref="C28" location="'Fatherhood &amp; 2-Parent Family'!A1" display="Fatherhood &amp; Two-Parent Family Formation and Maintenance" xr:uid="{00000000-0004-0000-0000-000016000000}"/>
    <hyperlink ref="B29" location="'Home Visiting'!A1" display="Home Visiting" xr:uid="{00000000-0004-0000-0000-000017000000}"/>
    <hyperlink ref="B30" location="Other!A1" display="Other" xr:uid="{00000000-0004-0000-0000-000018000000}"/>
    <hyperlink ref="C21" location="'Foster Care Assist'!A1" display="Foster Care Assistance" xr:uid="{00000000-0004-0000-0000-000019000000}"/>
    <hyperlink ref="C31" location="'Juvenile Justice'!A1" display="Juvenile Justice Payements &amp; Services" xr:uid="{00000000-0004-0000-0000-00001A000000}"/>
    <hyperlink ref="C32" location="'Emergency AUPL'!A1" display="Other Emergency Assistance or Services AUPL" xr:uid="{00000000-0004-0000-0000-00001B000000}"/>
    <hyperlink ref="C18" location="'Family Support, Preservation'!A1" display="Family Support/Preservation/Reunification" xr:uid="{00000000-0004-0000-0000-00001C000000}"/>
    <hyperlink ref="C19" location="'Adoption Srvcs'!A1" display="Adoption Services" xr:uid="{00000000-0004-0000-0000-00001D000000}"/>
    <hyperlink ref="C20" location="'Add''l Child Welfare Services'!A1" display="Additional Child Welfare Services" xr:uid="{00000000-0004-0000-0000-00001E000000}"/>
    <hyperlink ref="A5:A6" location="'Child Care (Spent or Transfer)'!A1" display="Child Care" xr:uid="{00000000-0004-0000-0000-00001F000000}"/>
    <hyperlink ref="A7:A9" location="'Work Activites &amp; Support'!A1" display="Work-related Activities" xr:uid="{00000000-0004-0000-0000-000020000000}"/>
    <hyperlink ref="A10:A11" location="'Work Supports &amp; Supportive Srvc'!A1" display="Work Supports and Supportive Services" xr:uid="{00000000-0004-0000-0000-000021000000}"/>
    <hyperlink ref="A18:A21" location="'Child Welfare'!A1" display="Child Welfare" xr:uid="{00000000-0004-0000-0000-000022000000}"/>
    <hyperlink ref="B21" location="'Foster Care AUPL'!A1" display="Foster Care AUPL" xr:uid="{00000000-0004-0000-0000-000023000000}"/>
    <hyperlink ref="B18:B20" location="'Child Welfare (not AUPL)'!A1" display="Child Welfare Services (not including AUPL)" xr:uid="{00000000-0004-0000-0000-000024000000}"/>
    <hyperlink ref="C22" location="'Foster Care Non-assist'!A1" display="Foster Care Non-Assistance" xr:uid="{00000000-0004-0000-0000-000025000000}"/>
    <hyperlink ref="A33" location="AUPL!A1" display="Authorized Under Prior Law (Assistance &amp; Nonassistance)" xr:uid="{00000000-0004-0000-0000-000026000000}"/>
    <hyperlink ref="B27:B28" location="'Pregnancy+Family'!A1" display="Pregnancy &amp; Parenting" xr:uid="{00000000-0004-0000-0000-000027000000}"/>
    <hyperlink ref="B31" location="'Authorized Under Prior Law'!A1" display="Authorized Under Prior Law (Assistance &amp; Nonassistance)" xr:uid="{00000000-0004-0000-0000-000028000000}"/>
    <hyperlink ref="B23" location="'Transferred to SSBG'!A1" display="Transferred to Social Services Block Grant" xr:uid="{00000000-0004-0000-0000-000029000000}"/>
    <hyperlink ref="A36" location="'Unspent Funds'!A1" display="Unspent Federal TANF Funds" xr:uid="{07CBEE83-4D09-4904-B995-02FD518368D4}"/>
    <hyperlink ref="B36" location="'Unliquidated Obligations'!A1" display="Unliquidated Obligations" xr:uid="{6F0C0E4D-F2E6-41DA-9485-4DE93BB28B1D}"/>
    <hyperlink ref="B37" location="'Unobligated Balance'!A1" display="Unobligated Balance" xr:uid="{29B68DC0-F06A-42A9-A491-806F39E6E95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AF174"/>
  <sheetViews>
    <sheetView topLeftCell="A10" zoomScale="80" zoomScaleNormal="80" workbookViewId="0">
      <pane xSplit="1" topLeftCell="T1" activePane="topRight" state="frozen"/>
      <selection pane="topRight" activeCell="Z16" sqref="Z16"/>
    </sheetView>
  </sheetViews>
  <sheetFormatPr defaultColWidth="9.42578125" defaultRowHeight="12.95"/>
  <cols>
    <col min="1" max="1" width="14.42578125" style="49" customWidth="1"/>
    <col min="2" max="14" width="14" style="49" bestFit="1" customWidth="1"/>
    <col min="15" max="15" width="15" style="49" bestFit="1" customWidth="1"/>
    <col min="16" max="16" width="15.42578125" style="49" bestFit="1" customWidth="1"/>
    <col min="17" max="18" width="14.42578125" style="49" bestFit="1" customWidth="1"/>
    <col min="19" max="19" width="14.42578125" style="49" customWidth="1"/>
    <col min="20" max="20" width="15.42578125" style="49" customWidth="1"/>
    <col min="21" max="21" width="13.42578125" style="49" customWidth="1"/>
    <col min="22" max="22" width="14.42578125" style="49" bestFit="1" customWidth="1"/>
    <col min="23" max="26" width="14" style="49" bestFit="1" customWidth="1"/>
    <col min="27" max="29" width="9.42578125" style="49"/>
    <col min="30" max="30" width="12.42578125" style="49" customWidth="1"/>
    <col min="31" max="16384" width="9.42578125" style="49"/>
  </cols>
  <sheetData>
    <row r="1" spans="1:26" ht="50.25" customHeight="1">
      <c r="A1" s="403" t="s">
        <v>281</v>
      </c>
    </row>
    <row r="2" spans="1:26" ht="78" customHeight="1">
      <c r="A2" s="403"/>
    </row>
    <row r="3" spans="1:26" s="50" customFormat="1" ht="12.75" customHeight="1">
      <c r="A3" s="400" t="s">
        <v>282</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4">
        <v>2020</v>
      </c>
      <c r="Z3" s="404">
        <v>2021</v>
      </c>
    </row>
    <row r="4" spans="1:26" s="50" customFormat="1" ht="27" customHeight="1">
      <c r="A4" s="400"/>
      <c r="B4" s="398"/>
      <c r="C4" s="398"/>
      <c r="D4" s="398"/>
      <c r="E4" s="398"/>
      <c r="F4" s="398"/>
      <c r="G4" s="398"/>
      <c r="H4" s="398"/>
      <c r="I4" s="398"/>
      <c r="J4" s="398"/>
      <c r="K4" s="398"/>
      <c r="L4" s="398"/>
      <c r="M4" s="398"/>
      <c r="N4" s="398"/>
      <c r="O4" s="398"/>
      <c r="P4" s="398"/>
      <c r="Q4" s="398"/>
      <c r="R4" s="398"/>
      <c r="S4" s="398"/>
      <c r="T4" s="398"/>
      <c r="U4" s="398"/>
      <c r="V4" s="398"/>
      <c r="W4" s="398"/>
      <c r="X4" s="398"/>
      <c r="Y4" s="404"/>
      <c r="Z4" s="404"/>
    </row>
    <row r="5" spans="1:26">
      <c r="A5" s="51" t="s">
        <v>82</v>
      </c>
      <c r="B5" s="49">
        <v>34379501</v>
      </c>
      <c r="C5" s="52">
        <v>39214118</v>
      </c>
      <c r="D5" s="52">
        <v>39214118</v>
      </c>
      <c r="E5" s="52">
        <v>39214118</v>
      </c>
      <c r="F5" s="40">
        <v>39214118</v>
      </c>
      <c r="G5" s="53">
        <v>39214118</v>
      </c>
      <c r="H5" s="54">
        <v>39214118</v>
      </c>
      <c r="I5" s="49">
        <v>39214118</v>
      </c>
      <c r="J5" s="49">
        <v>39214118</v>
      </c>
      <c r="K5" s="49">
        <v>39214118</v>
      </c>
      <c r="L5" s="49">
        <v>39214118</v>
      </c>
      <c r="M5" s="49">
        <v>39214118</v>
      </c>
      <c r="N5" s="52">
        <v>39214118</v>
      </c>
      <c r="O5" s="55">
        <v>39214118</v>
      </c>
      <c r="P5" s="26">
        <v>39214118</v>
      </c>
      <c r="Q5" s="26">
        <v>39214118</v>
      </c>
      <c r="R5" s="26">
        <v>39214118</v>
      </c>
      <c r="S5" s="56">
        <v>39214118</v>
      </c>
      <c r="T5" s="235">
        <v>39214118.25</v>
      </c>
      <c r="U5" s="61">
        <v>39214118.25</v>
      </c>
      <c r="V5" s="49">
        <v>39214118.25</v>
      </c>
      <c r="W5" s="49">
        <v>39214118.25</v>
      </c>
      <c r="X5" s="49">
        <v>39214118.25</v>
      </c>
      <c r="Y5" s="49">
        <v>39214118</v>
      </c>
      <c r="Z5" s="49">
        <v>39214118.25</v>
      </c>
    </row>
    <row r="6" spans="1:26">
      <c r="A6" s="51" t="s">
        <v>84</v>
      </c>
      <c r="B6" s="49">
        <v>12336167</v>
      </c>
      <c r="C6" s="52">
        <v>48942402</v>
      </c>
      <c r="D6" s="52">
        <v>47061949</v>
      </c>
      <c r="E6" s="52">
        <v>46606612</v>
      </c>
      <c r="F6" s="40">
        <v>41069675</v>
      </c>
      <c r="G6" s="53">
        <v>41069674</v>
      </c>
      <c r="H6" s="54">
        <v>41069674</v>
      </c>
      <c r="I6" s="49">
        <v>41069674</v>
      </c>
      <c r="J6" s="49">
        <v>41069674</v>
      </c>
      <c r="K6" s="49">
        <v>36893177</v>
      </c>
      <c r="L6" s="49">
        <v>36893177</v>
      </c>
      <c r="M6" s="49">
        <v>35957217</v>
      </c>
      <c r="N6" s="52">
        <v>35717328</v>
      </c>
      <c r="O6" s="49">
        <v>34824427</v>
      </c>
      <c r="P6" s="26">
        <v>34824427</v>
      </c>
      <c r="Q6" s="49">
        <v>34824427</v>
      </c>
      <c r="R6" s="49">
        <v>34824427</v>
      </c>
      <c r="S6" s="57">
        <v>34824427</v>
      </c>
      <c r="T6" s="61">
        <v>34322024.51180473</v>
      </c>
      <c r="U6" s="61">
        <v>34322024.51180473</v>
      </c>
      <c r="V6" s="49">
        <v>34273617.508593127</v>
      </c>
      <c r="W6" s="49">
        <v>34273617.75</v>
      </c>
      <c r="X6" s="49">
        <v>34273617.75</v>
      </c>
      <c r="Y6" s="49">
        <v>34273618</v>
      </c>
      <c r="Z6" s="49">
        <v>34273617.508593127</v>
      </c>
    </row>
    <row r="7" spans="1:26">
      <c r="A7" s="51" t="s">
        <v>86</v>
      </c>
      <c r="B7" s="49">
        <v>95027676</v>
      </c>
      <c r="C7" s="52">
        <v>94265749</v>
      </c>
      <c r="D7" s="52">
        <v>93546527</v>
      </c>
      <c r="E7" s="52">
        <v>93243038</v>
      </c>
      <c r="F7" s="40">
        <v>86623918</v>
      </c>
      <c r="G7" s="53">
        <v>86415744</v>
      </c>
      <c r="H7" s="54">
        <v>86391219</v>
      </c>
      <c r="I7" s="49">
        <v>86391219</v>
      </c>
      <c r="J7" s="49">
        <v>86391219</v>
      </c>
      <c r="K7" s="49">
        <v>86391219</v>
      </c>
      <c r="L7" s="49">
        <v>86391219</v>
      </c>
      <c r="M7" s="49">
        <v>86039995</v>
      </c>
      <c r="N7" s="52">
        <v>85548282</v>
      </c>
      <c r="O7" s="49">
        <v>85509233</v>
      </c>
      <c r="P7" s="26">
        <v>85509233</v>
      </c>
      <c r="Q7" s="49">
        <v>85509233</v>
      </c>
      <c r="R7" s="49">
        <v>85509233</v>
      </c>
      <c r="S7" s="57">
        <v>85509233</v>
      </c>
      <c r="T7" s="61">
        <v>85509232.72053735</v>
      </c>
      <c r="U7" s="61">
        <v>85509232.72053735</v>
      </c>
      <c r="V7" s="49">
        <v>85477717.856965035</v>
      </c>
      <c r="W7" s="49">
        <v>85477717.5</v>
      </c>
      <c r="X7" s="49">
        <v>85477717.5</v>
      </c>
      <c r="Y7" s="49">
        <v>85477718</v>
      </c>
      <c r="Z7" s="49">
        <v>85477717.856965035</v>
      </c>
    </row>
    <row r="8" spans="1:26">
      <c r="A8" s="51" t="s">
        <v>88</v>
      </c>
      <c r="B8" s="49">
        <v>5252558</v>
      </c>
      <c r="C8" s="52">
        <v>20838952</v>
      </c>
      <c r="D8" s="52">
        <v>20838952</v>
      </c>
      <c r="E8" s="52">
        <v>20838952</v>
      </c>
      <c r="F8" s="40">
        <v>20838952</v>
      </c>
      <c r="G8" s="53">
        <v>20838952</v>
      </c>
      <c r="H8" s="54">
        <v>20838952</v>
      </c>
      <c r="I8" s="49">
        <v>20838952</v>
      </c>
      <c r="J8" s="49">
        <v>20838952</v>
      </c>
      <c r="K8" s="49">
        <v>20838952</v>
      </c>
      <c r="L8" s="49">
        <v>20838952</v>
      </c>
      <c r="M8" s="49">
        <v>20838952</v>
      </c>
      <c r="N8" s="52">
        <v>20838952</v>
      </c>
      <c r="O8" s="49">
        <v>20838952</v>
      </c>
      <c r="P8" s="26">
        <v>20838952</v>
      </c>
      <c r="Q8" s="49">
        <v>20838952</v>
      </c>
      <c r="R8" s="49">
        <v>20838952</v>
      </c>
      <c r="S8" s="57">
        <v>20838952</v>
      </c>
      <c r="T8" s="61">
        <v>20838951.75</v>
      </c>
      <c r="U8" s="61">
        <v>20838951.75</v>
      </c>
      <c r="V8" s="49">
        <v>20838951.75</v>
      </c>
      <c r="W8" s="49">
        <v>20838951.75</v>
      </c>
      <c r="X8" s="49">
        <v>20838951.75</v>
      </c>
      <c r="Y8" s="49">
        <v>20838952</v>
      </c>
      <c r="Z8" s="49">
        <v>20838951.75</v>
      </c>
    </row>
    <row r="9" spans="1:26">
      <c r="A9" s="51" t="s">
        <v>74</v>
      </c>
      <c r="B9" s="49">
        <v>2308519188</v>
      </c>
      <c r="C9" s="52">
        <v>2726054351</v>
      </c>
      <c r="D9" s="52">
        <v>2724942464</v>
      </c>
      <c r="E9" s="52">
        <v>2724223068</v>
      </c>
      <c r="F9" s="40">
        <v>2723020562</v>
      </c>
      <c r="G9" s="53">
        <v>2700836560</v>
      </c>
      <c r="H9" s="54">
        <v>2698470678</v>
      </c>
      <c r="I9" s="49">
        <v>2693190647</v>
      </c>
      <c r="J9" s="49">
        <v>2693190647</v>
      </c>
      <c r="K9" s="49">
        <v>2680196996</v>
      </c>
      <c r="L9" s="49">
        <v>2680196996</v>
      </c>
      <c r="M9" s="49">
        <v>2675266630</v>
      </c>
      <c r="N9" s="52">
        <v>2672889540</v>
      </c>
      <c r="O9" s="49">
        <v>2672534996</v>
      </c>
      <c r="P9" s="26">
        <v>2672534996</v>
      </c>
      <c r="Q9" s="49">
        <v>2672534996</v>
      </c>
      <c r="R9" s="49">
        <v>2672534996</v>
      </c>
      <c r="S9" s="57">
        <v>2672534996</v>
      </c>
      <c r="T9" s="61">
        <v>2668432326.9608154</v>
      </c>
      <c r="U9" s="61">
        <v>2668432326.9608154</v>
      </c>
      <c r="V9" s="49">
        <v>2666219836</v>
      </c>
      <c r="W9" s="49">
        <v>2665346559</v>
      </c>
      <c r="X9" s="49">
        <v>2665346559</v>
      </c>
      <c r="Y9" s="49">
        <v>2662998949</v>
      </c>
      <c r="Z9" s="49">
        <v>2662998948.5206008</v>
      </c>
    </row>
    <row r="10" spans="1:26">
      <c r="A10" s="51" t="s">
        <v>91</v>
      </c>
      <c r="B10" s="49">
        <v>20888006</v>
      </c>
      <c r="C10" s="52">
        <v>82870895</v>
      </c>
      <c r="D10" s="52">
        <v>82870895</v>
      </c>
      <c r="E10" s="52">
        <v>82870895</v>
      </c>
      <c r="F10" s="40">
        <v>82870895</v>
      </c>
      <c r="G10" s="53">
        <v>82870895</v>
      </c>
      <c r="H10" s="54">
        <v>82870895</v>
      </c>
      <c r="I10" s="49">
        <v>82870895</v>
      </c>
      <c r="J10" s="49">
        <v>82870895</v>
      </c>
      <c r="K10" s="49">
        <v>82870895</v>
      </c>
      <c r="L10" s="49">
        <v>82870895</v>
      </c>
      <c r="M10" s="49">
        <v>82870895</v>
      </c>
      <c r="N10" s="52">
        <v>82870895</v>
      </c>
      <c r="O10" s="49">
        <v>82870895</v>
      </c>
      <c r="P10" s="26">
        <v>82870895</v>
      </c>
      <c r="Q10" s="49">
        <v>82870895</v>
      </c>
      <c r="R10" s="49">
        <v>82870895</v>
      </c>
      <c r="S10" s="57">
        <v>82870895</v>
      </c>
      <c r="T10" s="61">
        <v>82870895.25</v>
      </c>
      <c r="U10" s="61">
        <v>82870895.25</v>
      </c>
      <c r="V10" s="49">
        <v>82870895.25</v>
      </c>
      <c r="W10" s="49">
        <v>82870895.25</v>
      </c>
      <c r="X10" s="49">
        <v>82870895.25</v>
      </c>
      <c r="Y10" s="49">
        <v>82870895</v>
      </c>
      <c r="Z10" s="49">
        <v>82870895.25</v>
      </c>
    </row>
    <row r="11" spans="1:26">
      <c r="A11" s="51" t="s">
        <v>93</v>
      </c>
      <c r="B11" s="49">
        <v>183421057</v>
      </c>
      <c r="C11" s="52">
        <v>183421057</v>
      </c>
      <c r="D11" s="52">
        <v>183421057</v>
      </c>
      <c r="E11" s="52">
        <v>183421057</v>
      </c>
      <c r="F11" s="40">
        <v>183421057</v>
      </c>
      <c r="G11" s="53">
        <v>183421057</v>
      </c>
      <c r="H11" s="54">
        <v>183421057</v>
      </c>
      <c r="I11" s="49">
        <v>183421057</v>
      </c>
      <c r="J11" s="49">
        <v>183421057</v>
      </c>
      <c r="K11" s="49">
        <v>183421057</v>
      </c>
      <c r="L11" s="49">
        <v>183421057</v>
      </c>
      <c r="M11" s="49">
        <v>183421057</v>
      </c>
      <c r="N11" s="52">
        <v>183421057</v>
      </c>
      <c r="O11" s="49">
        <v>183421057</v>
      </c>
      <c r="P11" s="26">
        <v>183421057</v>
      </c>
      <c r="Q11" s="49">
        <v>183421057</v>
      </c>
      <c r="R11" s="49">
        <v>183421057</v>
      </c>
      <c r="S11" s="57">
        <v>183421057</v>
      </c>
      <c r="T11" s="61">
        <v>183421056.75</v>
      </c>
      <c r="U11" s="61">
        <v>183421056.75</v>
      </c>
      <c r="V11" s="49">
        <v>183421056.75</v>
      </c>
      <c r="W11" s="49">
        <v>183421056.75</v>
      </c>
      <c r="X11" s="49">
        <v>183421056.75</v>
      </c>
      <c r="Y11" s="49">
        <v>183421057</v>
      </c>
      <c r="Z11" s="49">
        <v>183421056.75</v>
      </c>
    </row>
    <row r="12" spans="1:26">
      <c r="A12" s="51" t="s">
        <v>95</v>
      </c>
      <c r="B12" s="49">
        <v>12227587</v>
      </c>
      <c r="C12" s="52">
        <v>21771069</v>
      </c>
      <c r="D12" s="52">
        <v>21771069</v>
      </c>
      <c r="E12" s="52">
        <v>21771069</v>
      </c>
      <c r="F12" s="40">
        <v>21771069</v>
      </c>
      <c r="G12" s="53">
        <v>21771069</v>
      </c>
      <c r="H12" s="54">
        <v>21771069</v>
      </c>
      <c r="I12" s="49">
        <v>21771069</v>
      </c>
      <c r="J12" s="49">
        <v>21771069</v>
      </c>
      <c r="K12" s="49">
        <v>21771069</v>
      </c>
      <c r="L12" s="49">
        <v>21771069</v>
      </c>
      <c r="M12" s="49">
        <v>21771069</v>
      </c>
      <c r="N12" s="52">
        <v>21771069</v>
      </c>
      <c r="O12" s="49">
        <v>21771069</v>
      </c>
      <c r="P12" s="26">
        <v>21771069</v>
      </c>
      <c r="Q12" s="49">
        <v>21771069</v>
      </c>
      <c r="R12" s="49">
        <v>21771069</v>
      </c>
      <c r="S12" s="57">
        <v>21771069</v>
      </c>
      <c r="T12" s="61">
        <v>21771069</v>
      </c>
      <c r="U12" s="61">
        <v>21771069</v>
      </c>
      <c r="V12" s="49">
        <v>21771069</v>
      </c>
      <c r="W12" s="49">
        <v>21771069</v>
      </c>
      <c r="X12" s="49">
        <v>21771069</v>
      </c>
      <c r="Y12" s="49">
        <v>21771069</v>
      </c>
      <c r="Z12" s="49">
        <v>21771069</v>
      </c>
    </row>
    <row r="13" spans="1:26">
      <c r="A13" s="51" t="s">
        <v>97</v>
      </c>
      <c r="B13" s="49">
        <v>41304316</v>
      </c>
      <c r="C13" s="52">
        <v>70448951</v>
      </c>
      <c r="D13" s="52">
        <v>70448951</v>
      </c>
      <c r="E13" s="52">
        <v>70448951</v>
      </c>
      <c r="F13" s="40">
        <v>70448951</v>
      </c>
      <c r="G13" s="53">
        <v>70448951</v>
      </c>
      <c r="H13" s="54">
        <v>70448951</v>
      </c>
      <c r="I13" s="49">
        <v>70448951</v>
      </c>
      <c r="J13" s="49">
        <v>70448951</v>
      </c>
      <c r="K13" s="49">
        <v>70448951</v>
      </c>
      <c r="L13" s="49">
        <v>70448951</v>
      </c>
      <c r="M13" s="49">
        <v>70448951</v>
      </c>
      <c r="N13" s="52">
        <v>70448951</v>
      </c>
      <c r="O13" s="49">
        <v>70448951</v>
      </c>
      <c r="P13" s="26">
        <v>70448951</v>
      </c>
      <c r="Q13" s="49">
        <v>70448951</v>
      </c>
      <c r="R13" s="49">
        <v>70448951</v>
      </c>
      <c r="S13" s="57">
        <v>70448951</v>
      </c>
      <c r="T13" s="61">
        <v>70448950.5</v>
      </c>
      <c r="U13" s="61">
        <v>70448950.5</v>
      </c>
      <c r="V13" s="49">
        <v>70448950.5</v>
      </c>
      <c r="W13" s="49">
        <v>70448950.5</v>
      </c>
      <c r="X13" s="49">
        <v>70448950.5</v>
      </c>
      <c r="Y13" s="49">
        <v>70448951</v>
      </c>
      <c r="Z13" s="49">
        <v>70448950.5</v>
      </c>
    </row>
    <row r="14" spans="1:26">
      <c r="A14" s="51" t="s">
        <v>99</v>
      </c>
      <c r="B14" s="49">
        <v>370919051</v>
      </c>
      <c r="C14" s="52">
        <v>368363477</v>
      </c>
      <c r="D14" s="52">
        <v>368363477</v>
      </c>
      <c r="E14" s="52">
        <v>368363477</v>
      </c>
      <c r="F14" s="40">
        <v>368363477</v>
      </c>
      <c r="G14" s="53">
        <v>368363477</v>
      </c>
      <c r="H14" s="54">
        <v>368363477</v>
      </c>
      <c r="I14" s="49">
        <v>368363477</v>
      </c>
      <c r="J14" s="49">
        <v>368363477</v>
      </c>
      <c r="K14" s="49">
        <v>368363477</v>
      </c>
      <c r="L14" s="49">
        <v>368363477</v>
      </c>
      <c r="M14" s="49">
        <v>368363477</v>
      </c>
      <c r="N14" s="52">
        <v>368363477</v>
      </c>
      <c r="O14" s="49">
        <v>368363477</v>
      </c>
      <c r="P14" s="26">
        <v>368363477</v>
      </c>
      <c r="Q14" s="49">
        <v>368363477</v>
      </c>
      <c r="R14" s="49">
        <v>368363477</v>
      </c>
      <c r="S14" s="57">
        <v>368363477</v>
      </c>
      <c r="T14" s="61">
        <v>368363476.5</v>
      </c>
      <c r="U14" s="61">
        <v>368363476.5</v>
      </c>
      <c r="V14" s="49">
        <v>368363476.5</v>
      </c>
      <c r="W14" s="49">
        <v>368363476.5</v>
      </c>
      <c r="X14" s="49">
        <v>368363476.5</v>
      </c>
      <c r="Y14" s="49">
        <v>368363477</v>
      </c>
      <c r="Z14" s="49">
        <v>368363476.5</v>
      </c>
    </row>
    <row r="15" spans="1:26">
      <c r="A15" s="51" t="s">
        <v>101</v>
      </c>
      <c r="B15" s="49">
        <v>129670159</v>
      </c>
      <c r="C15" s="52">
        <v>173368527</v>
      </c>
      <c r="D15" s="52">
        <v>173368527</v>
      </c>
      <c r="E15" s="52">
        <v>173368527</v>
      </c>
      <c r="F15" s="40">
        <v>173368527</v>
      </c>
      <c r="G15" s="53">
        <v>173368527</v>
      </c>
      <c r="H15" s="54">
        <v>173368527</v>
      </c>
      <c r="I15" s="49">
        <v>173368527</v>
      </c>
      <c r="J15" s="49">
        <v>173368527</v>
      </c>
      <c r="K15" s="49">
        <v>173368527</v>
      </c>
      <c r="L15" s="49">
        <v>173368527</v>
      </c>
      <c r="M15" s="49">
        <v>173368527</v>
      </c>
      <c r="N15" s="52">
        <v>173368527</v>
      </c>
      <c r="O15" s="49">
        <v>173368527</v>
      </c>
      <c r="P15" s="26">
        <v>173368527</v>
      </c>
      <c r="Q15" s="49">
        <v>173368527</v>
      </c>
      <c r="R15" s="49">
        <v>173368527</v>
      </c>
      <c r="S15" s="57">
        <v>173368527</v>
      </c>
      <c r="T15" s="61">
        <v>173368527</v>
      </c>
      <c r="U15" s="61">
        <v>173368527</v>
      </c>
      <c r="V15" s="49">
        <v>173368527</v>
      </c>
      <c r="W15" s="49">
        <v>173368527</v>
      </c>
      <c r="X15" s="49">
        <v>173368527</v>
      </c>
      <c r="Y15" s="49">
        <v>173368527</v>
      </c>
      <c r="Z15" s="49">
        <v>173368527</v>
      </c>
    </row>
    <row r="16" spans="1:26">
      <c r="A16" s="51" t="s">
        <v>102</v>
      </c>
      <c r="B16" s="49">
        <v>18395332</v>
      </c>
      <c r="C16" s="52">
        <v>71149844</v>
      </c>
      <c r="D16" s="52">
        <v>71149844</v>
      </c>
      <c r="E16" s="52">
        <v>71149844</v>
      </c>
      <c r="F16" s="40">
        <v>71149844</v>
      </c>
      <c r="G16" s="53">
        <v>71149844</v>
      </c>
      <c r="H16" s="54">
        <v>71149844</v>
      </c>
      <c r="I16" s="49">
        <v>71149844</v>
      </c>
      <c r="J16" s="49">
        <v>71149844</v>
      </c>
      <c r="K16" s="49">
        <v>71149844</v>
      </c>
      <c r="L16" s="49">
        <v>71149844</v>
      </c>
      <c r="M16" s="49">
        <v>71149844</v>
      </c>
      <c r="N16" s="52">
        <v>71149844</v>
      </c>
      <c r="O16" s="49">
        <v>71149844</v>
      </c>
      <c r="P16" s="26">
        <v>71149844</v>
      </c>
      <c r="Q16" s="49">
        <v>71149844</v>
      </c>
      <c r="R16" s="49">
        <v>71149844</v>
      </c>
      <c r="S16" s="57">
        <v>71149844</v>
      </c>
      <c r="T16" s="61">
        <v>71149844.25</v>
      </c>
      <c r="U16" s="61">
        <v>71149844.25</v>
      </c>
      <c r="V16" s="49">
        <v>71149844.25</v>
      </c>
      <c r="W16" s="49">
        <v>71149844.25</v>
      </c>
      <c r="X16" s="49">
        <v>71149844.25</v>
      </c>
      <c r="Y16" s="49">
        <v>71149844</v>
      </c>
      <c r="Z16" s="49">
        <v>71149844.25</v>
      </c>
    </row>
    <row r="17" spans="1:26">
      <c r="A17" s="51" t="s">
        <v>103</v>
      </c>
      <c r="B17" s="49">
        <v>3447790</v>
      </c>
      <c r="C17" s="52">
        <v>13678730</v>
      </c>
      <c r="D17" s="52">
        <v>13424567</v>
      </c>
      <c r="E17" s="52">
        <v>13077326</v>
      </c>
      <c r="F17" s="40">
        <v>13025379</v>
      </c>
      <c r="G17" s="53">
        <v>13025379</v>
      </c>
      <c r="H17" s="54">
        <v>13025379</v>
      </c>
      <c r="I17" s="49">
        <v>13025379</v>
      </c>
      <c r="J17" s="49">
        <v>13025379</v>
      </c>
      <c r="K17" s="49">
        <v>13025379</v>
      </c>
      <c r="L17" s="49">
        <v>13025379</v>
      </c>
      <c r="M17" s="49">
        <v>13025379</v>
      </c>
      <c r="N17" s="52">
        <v>13025379</v>
      </c>
      <c r="O17" s="49">
        <v>13025379</v>
      </c>
      <c r="P17" s="26">
        <v>13025379</v>
      </c>
      <c r="Q17" s="49">
        <v>13025379</v>
      </c>
      <c r="R17" s="49">
        <v>13025379</v>
      </c>
      <c r="S17" s="57">
        <v>13025379</v>
      </c>
      <c r="T17" s="61">
        <v>13025378.999614645</v>
      </c>
      <c r="U17" s="61">
        <v>13025378.999614645</v>
      </c>
      <c r="V17" s="49">
        <v>13023215.7931142</v>
      </c>
      <c r="W17" s="49">
        <v>13023216</v>
      </c>
      <c r="X17" s="49">
        <v>13023216</v>
      </c>
      <c r="Y17" s="49">
        <v>13023216</v>
      </c>
      <c r="Z17" s="49">
        <v>13023215.7931142</v>
      </c>
    </row>
    <row r="18" spans="1:26">
      <c r="A18" s="51" t="s">
        <v>104</v>
      </c>
      <c r="B18" s="49">
        <v>108405791</v>
      </c>
      <c r="C18" s="52">
        <v>430088193</v>
      </c>
      <c r="D18" s="52">
        <v>430088193</v>
      </c>
      <c r="E18" s="52">
        <v>430088193</v>
      </c>
      <c r="F18" s="40">
        <v>430088193</v>
      </c>
      <c r="G18" s="53">
        <v>430088193</v>
      </c>
      <c r="H18" s="54">
        <v>430088193</v>
      </c>
      <c r="I18" s="49">
        <v>430088193</v>
      </c>
      <c r="J18" s="49">
        <v>430088193</v>
      </c>
      <c r="K18" s="49">
        <v>430088193</v>
      </c>
      <c r="L18" s="49">
        <v>430088193</v>
      </c>
      <c r="M18" s="49">
        <v>430088193</v>
      </c>
      <c r="N18" s="52">
        <v>430088193</v>
      </c>
      <c r="O18" s="49">
        <v>430088193</v>
      </c>
      <c r="P18" s="26">
        <v>430088193</v>
      </c>
      <c r="Q18" s="49">
        <v>430088193</v>
      </c>
      <c r="R18" s="49">
        <v>430088193</v>
      </c>
      <c r="S18" s="57">
        <v>430088193</v>
      </c>
      <c r="T18" s="61">
        <v>430088193</v>
      </c>
      <c r="U18" s="61">
        <v>430088193</v>
      </c>
      <c r="V18" s="49">
        <v>430088193</v>
      </c>
      <c r="W18" s="49">
        <v>430088193</v>
      </c>
      <c r="X18" s="49">
        <v>430088193</v>
      </c>
      <c r="Y18" s="49">
        <v>430088193</v>
      </c>
      <c r="Z18" s="49">
        <v>430088193</v>
      </c>
    </row>
    <row r="19" spans="1:26">
      <c r="A19" s="51" t="s">
        <v>105</v>
      </c>
      <c r="B19" s="49">
        <v>113525523</v>
      </c>
      <c r="C19" s="52">
        <v>113525523</v>
      </c>
      <c r="D19" s="52">
        <v>113525523</v>
      </c>
      <c r="E19" s="52">
        <v>113525523</v>
      </c>
      <c r="F19" s="40">
        <v>113525523</v>
      </c>
      <c r="G19" s="53">
        <v>113525523</v>
      </c>
      <c r="H19" s="54">
        <v>113525523</v>
      </c>
      <c r="I19" s="49">
        <v>113525523</v>
      </c>
      <c r="J19" s="49">
        <v>113525523</v>
      </c>
      <c r="K19" s="49">
        <v>113525523</v>
      </c>
      <c r="L19" s="49">
        <v>113525523</v>
      </c>
      <c r="M19" s="49">
        <v>113525523</v>
      </c>
      <c r="N19" s="52">
        <v>113525523</v>
      </c>
      <c r="O19" s="49">
        <v>113525523</v>
      </c>
      <c r="P19" s="26">
        <v>113525523</v>
      </c>
      <c r="Q19" s="49">
        <v>113525523</v>
      </c>
      <c r="R19" s="49">
        <v>113525523</v>
      </c>
      <c r="S19" s="57">
        <v>113525523</v>
      </c>
      <c r="T19" s="61">
        <v>113525523</v>
      </c>
      <c r="U19" s="61">
        <v>113525523</v>
      </c>
      <c r="V19" s="49">
        <v>113525523</v>
      </c>
      <c r="W19" s="49">
        <v>113525523</v>
      </c>
      <c r="X19" s="49">
        <v>113525523</v>
      </c>
      <c r="Y19" s="49">
        <v>113525523</v>
      </c>
      <c r="Z19" s="49">
        <v>113525523</v>
      </c>
    </row>
    <row r="20" spans="1:26">
      <c r="A20" s="51" t="s">
        <v>107</v>
      </c>
      <c r="B20" s="49">
        <v>46345132</v>
      </c>
      <c r="C20" s="52">
        <v>61963271</v>
      </c>
      <c r="D20" s="52">
        <v>61963271</v>
      </c>
      <c r="E20" s="52">
        <v>61963271</v>
      </c>
      <c r="F20" s="40">
        <v>61963271</v>
      </c>
      <c r="G20" s="53">
        <v>61963271</v>
      </c>
      <c r="H20" s="54">
        <v>61963271</v>
      </c>
      <c r="I20" s="49">
        <v>61963271</v>
      </c>
      <c r="J20" s="49">
        <v>61963271</v>
      </c>
      <c r="K20" s="49">
        <v>61963271</v>
      </c>
      <c r="L20" s="49">
        <v>61963271</v>
      </c>
      <c r="M20" s="49">
        <v>61730275</v>
      </c>
      <c r="N20" s="52">
        <v>61730275</v>
      </c>
      <c r="O20" s="49">
        <v>61730275</v>
      </c>
      <c r="P20" s="26">
        <v>61730275</v>
      </c>
      <c r="Q20" s="49">
        <v>61730275</v>
      </c>
      <c r="R20" s="49">
        <v>61730275</v>
      </c>
      <c r="S20" s="57">
        <v>61730275</v>
      </c>
      <c r="T20" s="61">
        <v>61729402.169500142</v>
      </c>
      <c r="U20" s="61">
        <v>61729402.169500142</v>
      </c>
      <c r="V20" s="49">
        <v>61711402.661451504</v>
      </c>
      <c r="W20" s="49">
        <v>61711402.5</v>
      </c>
      <c r="X20" s="49">
        <v>61711402.5</v>
      </c>
      <c r="Y20" s="49">
        <v>61711403</v>
      </c>
      <c r="Z20" s="49">
        <v>61711402.661451504</v>
      </c>
    </row>
    <row r="21" spans="1:26">
      <c r="A21" s="51" t="s">
        <v>76</v>
      </c>
      <c r="B21" s="49">
        <v>61749590</v>
      </c>
      <c r="C21" s="52">
        <v>61749590</v>
      </c>
      <c r="D21" s="52">
        <v>61749590</v>
      </c>
      <c r="E21" s="52">
        <v>61749590</v>
      </c>
      <c r="F21" s="40">
        <v>61749590</v>
      </c>
      <c r="G21" s="53">
        <v>61749590</v>
      </c>
      <c r="H21" s="54">
        <v>61749590</v>
      </c>
      <c r="I21" s="49">
        <v>61749590</v>
      </c>
      <c r="J21" s="49">
        <v>61749590</v>
      </c>
      <c r="K21" s="49">
        <v>61749590</v>
      </c>
      <c r="L21" s="49">
        <v>61749590</v>
      </c>
      <c r="M21" s="49">
        <v>61749590</v>
      </c>
      <c r="N21" s="52">
        <v>61749590</v>
      </c>
      <c r="O21" s="49">
        <v>61749590</v>
      </c>
      <c r="P21" s="26">
        <v>61749590</v>
      </c>
      <c r="Q21" s="49">
        <v>61749590</v>
      </c>
      <c r="R21" s="49">
        <v>61749590</v>
      </c>
      <c r="S21" s="57">
        <v>61749590</v>
      </c>
      <c r="T21" s="61">
        <v>61749590.25</v>
      </c>
      <c r="U21" s="61">
        <v>61749590.25</v>
      </c>
      <c r="V21" s="49">
        <v>61678482.729959801</v>
      </c>
      <c r="W21" s="49">
        <v>61678482.75</v>
      </c>
      <c r="X21" s="49">
        <v>61678482.75</v>
      </c>
      <c r="Y21" s="49">
        <v>61678483</v>
      </c>
      <c r="Z21" s="49">
        <v>61678482.729959801</v>
      </c>
    </row>
    <row r="22" spans="1:26">
      <c r="A22" s="51" t="s">
        <v>110</v>
      </c>
      <c r="B22" s="49">
        <v>64278401</v>
      </c>
      <c r="C22" s="52">
        <v>67418438</v>
      </c>
      <c r="D22" s="52">
        <v>67418438</v>
      </c>
      <c r="E22" s="52">
        <v>67418438</v>
      </c>
      <c r="F22" s="40">
        <v>67418438</v>
      </c>
      <c r="G22" s="53">
        <v>67418438</v>
      </c>
      <c r="H22" s="54">
        <v>67418438</v>
      </c>
      <c r="I22" s="49">
        <v>67418438</v>
      </c>
      <c r="J22" s="49">
        <v>67418438</v>
      </c>
      <c r="K22" s="49">
        <v>67418438</v>
      </c>
      <c r="L22" s="49">
        <v>67418438</v>
      </c>
      <c r="M22" s="49">
        <v>67418438</v>
      </c>
      <c r="N22" s="52">
        <v>67418438</v>
      </c>
      <c r="O22" s="49">
        <v>67418438</v>
      </c>
      <c r="P22" s="26">
        <v>67418438</v>
      </c>
      <c r="Q22" s="49">
        <v>67418438</v>
      </c>
      <c r="R22" s="49">
        <v>67418438</v>
      </c>
      <c r="S22" s="57">
        <v>67418438</v>
      </c>
      <c r="T22" s="61">
        <v>67418437.5</v>
      </c>
      <c r="U22" s="61">
        <v>67418437.5</v>
      </c>
      <c r="V22" s="49">
        <v>67418437.5</v>
      </c>
      <c r="W22" s="49">
        <v>67418437.5</v>
      </c>
      <c r="X22" s="49">
        <v>67418437.5</v>
      </c>
      <c r="Y22" s="49">
        <v>67418438</v>
      </c>
      <c r="Z22" s="49">
        <v>67418437.5</v>
      </c>
    </row>
    <row r="23" spans="1:26">
      <c r="A23" s="51" t="s">
        <v>111</v>
      </c>
      <c r="B23" s="49">
        <v>41447479</v>
      </c>
      <c r="C23" s="52">
        <v>55415128</v>
      </c>
      <c r="D23" s="52">
        <v>55415128</v>
      </c>
      <c r="E23" s="52">
        <v>55415128</v>
      </c>
      <c r="F23" s="40">
        <v>55415128</v>
      </c>
      <c r="G23" s="53">
        <v>55415128</v>
      </c>
      <c r="H23" s="54">
        <v>55415128</v>
      </c>
      <c r="I23" s="49">
        <v>55415128</v>
      </c>
      <c r="J23" s="49">
        <v>55415128</v>
      </c>
      <c r="K23" s="49">
        <v>0</v>
      </c>
      <c r="L23" s="49">
        <v>55415128</v>
      </c>
      <c r="M23" s="49">
        <v>55415128</v>
      </c>
      <c r="N23" s="52">
        <v>55415128</v>
      </c>
      <c r="O23" s="49">
        <v>55415128</v>
      </c>
      <c r="P23" s="26">
        <v>55415128</v>
      </c>
      <c r="Q23" s="49">
        <v>55415128</v>
      </c>
      <c r="R23" s="49">
        <v>55415128</v>
      </c>
      <c r="S23" s="57">
        <v>55415128</v>
      </c>
      <c r="T23" s="61">
        <v>55415127.75</v>
      </c>
      <c r="U23" s="61">
        <v>55415127.75</v>
      </c>
      <c r="V23" s="49">
        <v>55415127.75</v>
      </c>
      <c r="W23" s="49">
        <v>55415127.75</v>
      </c>
      <c r="X23" s="49">
        <v>55415127.75</v>
      </c>
      <c r="Y23" s="49">
        <v>55415128</v>
      </c>
      <c r="Z23" s="49">
        <v>55415127.75</v>
      </c>
    </row>
    <row r="24" spans="1:26">
      <c r="A24" s="51" t="s">
        <v>113</v>
      </c>
      <c r="B24" s="49">
        <v>34336978</v>
      </c>
      <c r="C24" s="52">
        <v>37523943</v>
      </c>
      <c r="D24" s="52">
        <v>37523943</v>
      </c>
      <c r="E24" s="52">
        <v>37523943</v>
      </c>
      <c r="F24" s="40">
        <v>37523943</v>
      </c>
      <c r="G24" s="53">
        <v>37523943</v>
      </c>
      <c r="H24" s="54">
        <v>37523943</v>
      </c>
      <c r="I24" s="49">
        <v>37523943</v>
      </c>
      <c r="J24" s="49">
        <v>37523943</v>
      </c>
      <c r="K24" s="49">
        <v>37523943</v>
      </c>
      <c r="L24" s="49">
        <v>37523943</v>
      </c>
      <c r="M24" s="49">
        <v>37523943</v>
      </c>
      <c r="N24" s="52">
        <v>37523943</v>
      </c>
      <c r="O24" s="49">
        <v>37523943</v>
      </c>
      <c r="P24" s="26">
        <v>37523943</v>
      </c>
      <c r="Q24" s="49">
        <v>37523943</v>
      </c>
      <c r="R24" s="49">
        <v>37523943</v>
      </c>
      <c r="S24" s="57">
        <v>37523943</v>
      </c>
      <c r="T24" s="61">
        <v>37523943</v>
      </c>
      <c r="U24" s="61">
        <v>37523943</v>
      </c>
      <c r="V24" s="49">
        <v>37523943</v>
      </c>
      <c r="W24" s="49">
        <v>37523943</v>
      </c>
      <c r="X24" s="49">
        <v>37523943</v>
      </c>
      <c r="Y24" s="49">
        <v>37523943</v>
      </c>
      <c r="Z24" s="49">
        <v>37523943</v>
      </c>
    </row>
    <row r="25" spans="1:26">
      <c r="A25" s="51" t="s">
        <v>78</v>
      </c>
      <c r="B25" s="49">
        <v>143511702</v>
      </c>
      <c r="C25" s="52">
        <v>176965444</v>
      </c>
      <c r="D25" s="52">
        <v>176965444</v>
      </c>
      <c r="E25" s="52">
        <v>176965444</v>
      </c>
      <c r="F25" s="40">
        <v>176965444</v>
      </c>
      <c r="G25" s="53">
        <v>176965444</v>
      </c>
      <c r="H25" s="54">
        <v>176965444</v>
      </c>
      <c r="I25" s="49">
        <v>176965444</v>
      </c>
      <c r="J25" s="49">
        <v>176965444</v>
      </c>
      <c r="K25" s="49">
        <v>176965444</v>
      </c>
      <c r="L25" s="49">
        <v>176965444</v>
      </c>
      <c r="M25" s="49">
        <v>176965444</v>
      </c>
      <c r="N25" s="52">
        <v>176965444</v>
      </c>
      <c r="O25" s="49">
        <v>176965444</v>
      </c>
      <c r="P25" s="58">
        <v>176965443.75</v>
      </c>
      <c r="Q25" s="49">
        <v>176965443.75</v>
      </c>
      <c r="R25" s="49">
        <v>176965443.75</v>
      </c>
      <c r="S25" s="57">
        <v>176965443.75</v>
      </c>
      <c r="T25" s="61">
        <v>176965443.75</v>
      </c>
      <c r="U25" s="61">
        <v>176965443.75</v>
      </c>
      <c r="V25" s="49">
        <v>176965443.75</v>
      </c>
      <c r="W25" s="49">
        <v>176965443.75</v>
      </c>
      <c r="X25" s="49">
        <v>176965443.75</v>
      </c>
      <c r="Y25" s="49">
        <v>176965444</v>
      </c>
      <c r="Z25" s="49">
        <v>176965443.75</v>
      </c>
    </row>
    <row r="26" spans="1:26">
      <c r="A26" s="51" t="s">
        <v>116</v>
      </c>
      <c r="B26" s="49">
        <v>358947523</v>
      </c>
      <c r="C26" s="52">
        <v>358947523</v>
      </c>
      <c r="D26" s="52">
        <v>358947523</v>
      </c>
      <c r="E26" s="52">
        <v>358947523</v>
      </c>
      <c r="F26" s="40">
        <v>358947523</v>
      </c>
      <c r="G26" s="53">
        <v>358947523</v>
      </c>
      <c r="H26" s="54">
        <v>358947523</v>
      </c>
      <c r="I26" s="49">
        <v>358947523</v>
      </c>
      <c r="J26" s="49">
        <v>358947523</v>
      </c>
      <c r="K26" s="49">
        <v>358947523</v>
      </c>
      <c r="L26" s="49">
        <v>358947523</v>
      </c>
      <c r="M26" s="49">
        <v>358947523</v>
      </c>
      <c r="N26" s="52">
        <v>358947523</v>
      </c>
      <c r="O26" s="49">
        <v>358947523</v>
      </c>
      <c r="P26" s="26">
        <v>358947523</v>
      </c>
      <c r="Q26" s="49">
        <v>358947523</v>
      </c>
      <c r="R26" s="49">
        <v>358947523</v>
      </c>
      <c r="S26" s="57">
        <v>358947523</v>
      </c>
      <c r="T26" s="61">
        <v>358947522.75</v>
      </c>
      <c r="U26" s="61">
        <v>358947522.75</v>
      </c>
      <c r="V26" s="49">
        <v>358947522.75</v>
      </c>
      <c r="W26" s="49">
        <v>358947522.75</v>
      </c>
      <c r="X26" s="49">
        <v>358947522.75</v>
      </c>
      <c r="Y26" s="49">
        <v>358947523</v>
      </c>
      <c r="Z26" s="49">
        <v>358947522.75</v>
      </c>
    </row>
    <row r="27" spans="1:26">
      <c r="A27" s="51" t="s">
        <v>117</v>
      </c>
      <c r="B27" s="49">
        <v>468518375</v>
      </c>
      <c r="C27" s="52">
        <v>468518375</v>
      </c>
      <c r="D27" s="52">
        <v>468518375</v>
      </c>
      <c r="E27" s="52">
        <v>468518375</v>
      </c>
      <c r="F27" s="40">
        <v>468518375</v>
      </c>
      <c r="G27" s="53">
        <v>468518375</v>
      </c>
      <c r="H27" s="54">
        <v>468518375</v>
      </c>
      <c r="I27" s="49">
        <v>468518375</v>
      </c>
      <c r="J27" s="49">
        <v>468518375</v>
      </c>
      <c r="K27" s="49">
        <v>468518375</v>
      </c>
      <c r="L27" s="49">
        <v>468518375</v>
      </c>
      <c r="M27" s="49">
        <v>468518375</v>
      </c>
      <c r="N27" s="52">
        <v>468518375</v>
      </c>
      <c r="O27" s="49">
        <v>468518375</v>
      </c>
      <c r="P27" s="26">
        <v>468518375</v>
      </c>
      <c r="Q27" s="49">
        <v>468518375</v>
      </c>
      <c r="R27" s="49">
        <v>468518375</v>
      </c>
      <c r="S27" s="57">
        <v>468518375</v>
      </c>
      <c r="T27" s="61">
        <v>468518375.25</v>
      </c>
      <c r="U27" s="61">
        <v>468518375.25</v>
      </c>
      <c r="V27" s="49">
        <v>468518375.25</v>
      </c>
      <c r="W27" s="49">
        <v>468518375.25</v>
      </c>
      <c r="X27" s="49">
        <v>468518375.25</v>
      </c>
      <c r="Y27" s="49">
        <v>468518375</v>
      </c>
      <c r="Z27" s="49">
        <v>468518375.25</v>
      </c>
    </row>
    <row r="28" spans="1:26">
      <c r="A28" s="51" t="s">
        <v>77</v>
      </c>
      <c r="B28" s="49">
        <v>45305655</v>
      </c>
      <c r="C28" s="52">
        <v>179745260</v>
      </c>
      <c r="D28" s="52">
        <v>179330981</v>
      </c>
      <c r="E28" s="52">
        <v>179192889</v>
      </c>
      <c r="F28" s="40">
        <v>179192889</v>
      </c>
      <c r="G28" s="53">
        <v>179192889</v>
      </c>
      <c r="H28" s="54">
        <v>179192889</v>
      </c>
      <c r="I28" s="49">
        <v>179192889</v>
      </c>
      <c r="J28" s="49">
        <v>179192889</v>
      </c>
      <c r="K28" s="49">
        <v>176692896</v>
      </c>
      <c r="L28" s="49">
        <v>176692896</v>
      </c>
      <c r="M28" s="49">
        <v>176692896</v>
      </c>
      <c r="N28" s="52">
        <v>176692896</v>
      </c>
      <c r="O28" s="49">
        <v>176692895</v>
      </c>
      <c r="P28" s="26">
        <v>176692895</v>
      </c>
      <c r="Q28" s="49">
        <v>176692895</v>
      </c>
      <c r="R28" s="49">
        <v>176692895</v>
      </c>
      <c r="S28" s="57">
        <v>176692895</v>
      </c>
      <c r="T28" s="61">
        <v>175710797.23942775</v>
      </c>
      <c r="U28" s="61">
        <v>175710797.23942775</v>
      </c>
      <c r="V28" s="49">
        <v>175368988.7714538</v>
      </c>
      <c r="W28" s="49">
        <v>174849987.75</v>
      </c>
      <c r="X28" s="49">
        <v>174849987.75</v>
      </c>
      <c r="Y28" s="49">
        <v>174676987</v>
      </c>
      <c r="Z28" s="49">
        <v>174676987.05898649</v>
      </c>
    </row>
    <row r="29" spans="1:26">
      <c r="A29" s="51" t="s">
        <v>120</v>
      </c>
      <c r="B29" s="49">
        <v>21724308</v>
      </c>
      <c r="C29" s="52">
        <v>21724308</v>
      </c>
      <c r="D29" s="52">
        <v>21724308</v>
      </c>
      <c r="E29" s="52">
        <v>21724308</v>
      </c>
      <c r="F29" s="40">
        <v>21724308</v>
      </c>
      <c r="G29" s="53">
        <v>21724308</v>
      </c>
      <c r="H29" s="54">
        <v>21724308</v>
      </c>
      <c r="I29" s="49">
        <v>21724308</v>
      </c>
      <c r="J29" s="49">
        <v>21724308</v>
      </c>
      <c r="K29" s="49">
        <v>21724308</v>
      </c>
      <c r="L29" s="49">
        <v>21724308</v>
      </c>
      <c r="M29" s="49">
        <v>21724308</v>
      </c>
      <c r="N29" s="52">
        <v>21724308</v>
      </c>
      <c r="O29" s="49">
        <v>21724308</v>
      </c>
      <c r="P29" s="26">
        <v>21724308</v>
      </c>
      <c r="Q29" s="49">
        <v>21724308</v>
      </c>
      <c r="R29" s="49">
        <v>21724308</v>
      </c>
      <c r="S29" s="57">
        <v>21724308</v>
      </c>
      <c r="T29" s="61">
        <v>21724308</v>
      </c>
      <c r="U29" s="61">
        <v>21724308</v>
      </c>
      <c r="V29" s="49">
        <v>21724308</v>
      </c>
      <c r="W29" s="49">
        <v>21724308</v>
      </c>
      <c r="X29" s="49">
        <v>21724308</v>
      </c>
      <c r="Y29" s="49">
        <v>21724308</v>
      </c>
      <c r="Z29" s="49">
        <v>21724308</v>
      </c>
    </row>
    <row r="30" spans="1:26">
      <c r="A30" s="51" t="s">
        <v>122</v>
      </c>
      <c r="B30" s="49">
        <v>100045796</v>
      </c>
      <c r="C30" s="52">
        <v>120120775</v>
      </c>
      <c r="D30" s="52">
        <v>120120775</v>
      </c>
      <c r="E30" s="52">
        <v>120120775</v>
      </c>
      <c r="F30" s="40">
        <v>120120775</v>
      </c>
      <c r="G30" s="53">
        <v>120120775</v>
      </c>
      <c r="H30" s="54">
        <v>120120775</v>
      </c>
      <c r="I30" s="49">
        <v>120120775</v>
      </c>
      <c r="J30" s="49">
        <v>120120775</v>
      </c>
      <c r="K30" s="49">
        <v>120120775</v>
      </c>
      <c r="L30" s="49">
        <v>120120775</v>
      </c>
      <c r="M30" s="49">
        <v>120120775</v>
      </c>
      <c r="N30" s="52">
        <v>120120775</v>
      </c>
      <c r="O30" s="49">
        <v>120120775</v>
      </c>
      <c r="P30" s="26">
        <v>120120775</v>
      </c>
      <c r="Q30" s="49">
        <v>120120775</v>
      </c>
      <c r="R30" s="49">
        <v>120120775</v>
      </c>
      <c r="S30" s="57">
        <v>120120775</v>
      </c>
      <c r="T30" s="61">
        <v>120120774.75</v>
      </c>
      <c r="U30" s="61">
        <v>120120774.75</v>
      </c>
      <c r="V30" s="49">
        <v>120120774.75</v>
      </c>
      <c r="W30" s="49">
        <v>120120774.75</v>
      </c>
      <c r="X30" s="49">
        <v>120120774.75</v>
      </c>
      <c r="Y30" s="49">
        <v>120120775</v>
      </c>
      <c r="Z30" s="49">
        <v>120120774.75</v>
      </c>
    </row>
    <row r="31" spans="1:26">
      <c r="A31" s="51" t="s">
        <v>124</v>
      </c>
      <c r="B31" s="49">
        <v>10419884</v>
      </c>
      <c r="C31" s="52">
        <v>15715941</v>
      </c>
      <c r="D31" s="52">
        <v>15301965</v>
      </c>
      <c r="E31" s="52">
        <v>15163973</v>
      </c>
      <c r="F31" s="40">
        <v>14833318</v>
      </c>
      <c r="G31" s="53">
        <v>14833318</v>
      </c>
      <c r="H31" s="54">
        <v>14833318</v>
      </c>
      <c r="I31" s="49">
        <v>14694482</v>
      </c>
      <c r="J31" s="49">
        <v>14694482</v>
      </c>
      <c r="K31" s="49">
        <v>13129100</v>
      </c>
      <c r="L31" s="49">
        <v>13129100</v>
      </c>
      <c r="M31" s="49">
        <v>13129100</v>
      </c>
      <c r="N31" s="52">
        <v>13129100</v>
      </c>
      <c r="O31" s="49">
        <v>13129100</v>
      </c>
      <c r="P31" s="26">
        <v>13129100</v>
      </c>
      <c r="Q31" s="49">
        <v>13129100</v>
      </c>
      <c r="R31" s="49">
        <v>13129100</v>
      </c>
      <c r="S31" s="57">
        <v>13129100</v>
      </c>
      <c r="T31" s="61">
        <v>13129099.661210479</v>
      </c>
      <c r="U31" s="61">
        <v>13129099.661210479</v>
      </c>
      <c r="V31" s="49">
        <v>13120534.833389109</v>
      </c>
      <c r="W31" s="49">
        <v>13120534.5</v>
      </c>
      <c r="X31" s="49">
        <v>13120534.5</v>
      </c>
      <c r="Y31" s="49">
        <v>13120535</v>
      </c>
      <c r="Z31" s="49">
        <v>13120534.833389109</v>
      </c>
    </row>
    <row r="32" spans="1:26">
      <c r="A32" s="51" t="s">
        <v>126</v>
      </c>
      <c r="B32" s="49">
        <v>23844793</v>
      </c>
      <c r="C32" s="52">
        <v>28629439</v>
      </c>
      <c r="D32" s="52">
        <v>28629439</v>
      </c>
      <c r="E32" s="52">
        <v>28629439</v>
      </c>
      <c r="F32" s="40">
        <v>15680842</v>
      </c>
      <c r="G32" s="53">
        <v>15645742</v>
      </c>
      <c r="H32" s="54">
        <v>15645742</v>
      </c>
      <c r="I32" s="49">
        <v>28501559</v>
      </c>
      <c r="J32" s="49">
        <v>28501559</v>
      </c>
      <c r="K32" s="49">
        <v>28501559</v>
      </c>
      <c r="L32" s="49">
        <v>28501559</v>
      </c>
      <c r="M32" s="49">
        <v>28375365</v>
      </c>
      <c r="N32" s="52">
        <v>28375365</v>
      </c>
      <c r="O32" s="49">
        <v>28375365</v>
      </c>
      <c r="P32" s="26">
        <v>28375365</v>
      </c>
      <c r="Q32" s="49">
        <v>28375365</v>
      </c>
      <c r="R32" s="49">
        <v>28375365</v>
      </c>
      <c r="S32" s="57">
        <v>28375365</v>
      </c>
      <c r="T32" s="61">
        <v>28039962.277589075</v>
      </c>
      <c r="U32" s="61">
        <v>28039962.277589075</v>
      </c>
      <c r="V32" s="49">
        <v>28038010.567754321</v>
      </c>
      <c r="W32" s="49">
        <v>28030560.75</v>
      </c>
      <c r="X32" s="49">
        <v>28030560.75</v>
      </c>
      <c r="Y32" s="49">
        <v>28030561</v>
      </c>
      <c r="Z32" s="49">
        <v>28030560.796501368</v>
      </c>
    </row>
    <row r="33" spans="1:26">
      <c r="A33" s="51" t="s">
        <v>127</v>
      </c>
      <c r="B33" s="49">
        <v>21089416</v>
      </c>
      <c r="C33" s="52">
        <v>25488864</v>
      </c>
      <c r="D33" s="52">
        <v>25488864</v>
      </c>
      <c r="E33" s="52">
        <v>25488864</v>
      </c>
      <c r="F33" s="40">
        <v>25488864</v>
      </c>
      <c r="G33" s="53">
        <v>25488864</v>
      </c>
      <c r="H33" s="54">
        <v>25488864</v>
      </c>
      <c r="I33" s="49">
        <v>25488864</v>
      </c>
      <c r="J33" s="49">
        <v>25488864</v>
      </c>
      <c r="K33" s="49">
        <v>25452080</v>
      </c>
      <c r="L33" s="49">
        <v>25452080</v>
      </c>
      <c r="M33" s="49">
        <v>25448737</v>
      </c>
      <c r="N33" s="52">
        <v>25448737</v>
      </c>
      <c r="O33" s="49">
        <v>25448737</v>
      </c>
      <c r="P33" s="26">
        <v>25448737</v>
      </c>
      <c r="Q33" s="49">
        <v>25448737</v>
      </c>
      <c r="R33" s="49">
        <v>25448737</v>
      </c>
      <c r="S33" s="57">
        <v>25448737</v>
      </c>
      <c r="T33" s="61">
        <v>25448736.648130842</v>
      </c>
      <c r="U33" s="61">
        <v>25448736.648130842</v>
      </c>
      <c r="V33" s="49">
        <v>25448603.789688572</v>
      </c>
      <c r="W33" s="49">
        <v>25448604</v>
      </c>
      <c r="X33" s="49">
        <v>25448604</v>
      </c>
      <c r="Y33" s="49">
        <v>25448604</v>
      </c>
      <c r="Z33" s="49">
        <v>25448603.789688572</v>
      </c>
    </row>
    <row r="34" spans="1:26">
      <c r="A34" s="51" t="s">
        <v>128</v>
      </c>
      <c r="B34" s="49">
        <v>32115003</v>
      </c>
      <c r="C34" s="52">
        <v>32115003</v>
      </c>
      <c r="D34" s="52">
        <v>32115003</v>
      </c>
      <c r="E34" s="52">
        <v>32115003</v>
      </c>
      <c r="F34" s="40">
        <v>32115003</v>
      </c>
      <c r="G34" s="53">
        <v>32115003</v>
      </c>
      <c r="H34" s="54">
        <v>32115003</v>
      </c>
      <c r="I34" s="49">
        <v>32115003</v>
      </c>
      <c r="J34" s="49">
        <v>32115003</v>
      </c>
      <c r="K34" s="49">
        <v>32115003</v>
      </c>
      <c r="L34" s="49">
        <v>32115003</v>
      </c>
      <c r="M34" s="49">
        <v>32115003</v>
      </c>
      <c r="N34" s="52">
        <v>32115003</v>
      </c>
      <c r="O34" s="49">
        <v>32115003</v>
      </c>
      <c r="P34" s="26">
        <v>32115003</v>
      </c>
      <c r="Q34" s="49">
        <v>32115003</v>
      </c>
      <c r="R34" s="49">
        <v>32115003</v>
      </c>
      <c r="S34" s="57">
        <v>32115003</v>
      </c>
      <c r="T34" s="61">
        <v>32115003</v>
      </c>
      <c r="U34" s="61">
        <v>32115003</v>
      </c>
      <c r="V34" s="49">
        <v>32115003</v>
      </c>
      <c r="W34" s="49">
        <v>32115003</v>
      </c>
      <c r="X34" s="49">
        <v>32115003</v>
      </c>
      <c r="Y34" s="49">
        <v>32115003</v>
      </c>
      <c r="Z34" s="49">
        <v>32115003</v>
      </c>
    </row>
    <row r="35" spans="1:26">
      <c r="A35" s="51" t="s">
        <v>130</v>
      </c>
      <c r="B35" s="49">
        <v>199010196</v>
      </c>
      <c r="C35" s="52">
        <v>300160007</v>
      </c>
      <c r="D35" s="52">
        <v>300160007</v>
      </c>
      <c r="E35" s="52">
        <v>300160007</v>
      </c>
      <c r="F35" s="40">
        <v>300160007</v>
      </c>
      <c r="G35" s="53">
        <v>300160007</v>
      </c>
      <c r="H35" s="54">
        <v>300160007</v>
      </c>
      <c r="I35" s="49">
        <v>300160007</v>
      </c>
      <c r="J35" s="49">
        <v>300160007</v>
      </c>
      <c r="K35" s="49">
        <v>300160007</v>
      </c>
      <c r="L35" s="49">
        <v>300160007</v>
      </c>
      <c r="M35" s="49">
        <v>300160007</v>
      </c>
      <c r="N35" s="52">
        <v>300160007</v>
      </c>
      <c r="O35" s="49">
        <v>300160007</v>
      </c>
      <c r="P35" s="26">
        <v>300160007</v>
      </c>
      <c r="Q35" s="49">
        <v>300160007</v>
      </c>
      <c r="R35" s="49">
        <v>300160007</v>
      </c>
      <c r="S35" s="57">
        <v>300160007</v>
      </c>
      <c r="T35" s="61">
        <v>300160006.5</v>
      </c>
      <c r="U35" s="61">
        <v>300160006.5</v>
      </c>
      <c r="V35" s="49">
        <v>300160006.5</v>
      </c>
      <c r="W35" s="49">
        <v>300160006.5</v>
      </c>
      <c r="X35" s="49">
        <v>300160006.5</v>
      </c>
      <c r="Y35" s="49">
        <v>300160007</v>
      </c>
      <c r="Z35" s="49">
        <v>300160006.5</v>
      </c>
    </row>
    <row r="36" spans="1:26">
      <c r="A36" s="51" t="s">
        <v>131</v>
      </c>
      <c r="B36" s="49">
        <v>9413271</v>
      </c>
      <c r="C36" s="52">
        <v>37346131</v>
      </c>
      <c r="D36" s="52">
        <v>37346131</v>
      </c>
      <c r="E36" s="52">
        <v>37346131</v>
      </c>
      <c r="F36" s="40">
        <v>37286797</v>
      </c>
      <c r="G36" s="53">
        <v>32366853</v>
      </c>
      <c r="H36" s="54">
        <v>32748302</v>
      </c>
      <c r="I36" s="49">
        <v>32748302</v>
      </c>
      <c r="J36" s="49">
        <v>32748302</v>
      </c>
      <c r="K36" s="49">
        <v>32748302</v>
      </c>
      <c r="L36" s="49">
        <v>32748302</v>
      </c>
      <c r="M36" s="49">
        <v>32748302</v>
      </c>
      <c r="N36" s="52">
        <v>32748302</v>
      </c>
      <c r="O36" s="49">
        <v>32748302</v>
      </c>
      <c r="P36" s="26">
        <v>32748302</v>
      </c>
      <c r="Q36" s="49">
        <v>32748302</v>
      </c>
      <c r="R36" s="49">
        <v>32748302</v>
      </c>
      <c r="S36" s="57">
        <v>32748302</v>
      </c>
      <c r="T36" s="61">
        <v>32748301.562623657</v>
      </c>
      <c r="U36" s="61">
        <v>32748301.562623657</v>
      </c>
      <c r="V36" s="49">
        <v>32661138.029420599</v>
      </c>
      <c r="W36" s="49">
        <v>32661138</v>
      </c>
      <c r="X36" s="49">
        <v>32661138</v>
      </c>
      <c r="Y36" s="49">
        <v>32661138</v>
      </c>
      <c r="Z36" s="49">
        <v>32661138.029420599</v>
      </c>
    </row>
    <row r="37" spans="1:26">
      <c r="A37" s="51" t="s">
        <v>132</v>
      </c>
      <c r="B37" s="49">
        <v>1426655531</v>
      </c>
      <c r="C37" s="52">
        <v>1718578445</v>
      </c>
      <c r="D37" s="52">
        <v>1718578445</v>
      </c>
      <c r="E37" s="52">
        <v>1718578445</v>
      </c>
      <c r="F37" s="40">
        <v>1718578445</v>
      </c>
      <c r="G37" s="53">
        <v>1718578445</v>
      </c>
      <c r="H37" s="54">
        <v>1718578445</v>
      </c>
      <c r="I37" s="49">
        <v>1718578445</v>
      </c>
      <c r="J37" s="49">
        <v>1718578445</v>
      </c>
      <c r="K37" s="49">
        <v>1718578445</v>
      </c>
      <c r="L37" s="49">
        <v>1718578445</v>
      </c>
      <c r="M37" s="49">
        <v>1718578445</v>
      </c>
      <c r="N37" s="52">
        <v>1718578445</v>
      </c>
      <c r="O37" s="49">
        <v>1718578445</v>
      </c>
      <c r="P37" s="26">
        <v>1718578445</v>
      </c>
      <c r="Q37" s="49">
        <v>1718578445</v>
      </c>
      <c r="R37" s="49">
        <v>1718578445</v>
      </c>
      <c r="S37" s="57">
        <v>1718578445</v>
      </c>
      <c r="T37" s="61">
        <v>1718578444.5</v>
      </c>
      <c r="U37" s="61">
        <v>1718578444.5</v>
      </c>
      <c r="V37" s="49">
        <v>1718578444.5</v>
      </c>
      <c r="W37" s="49">
        <v>1718578444.5</v>
      </c>
      <c r="X37" s="49">
        <v>1718578444.5</v>
      </c>
      <c r="Y37" s="49">
        <v>1718578445</v>
      </c>
      <c r="Z37" s="49">
        <v>1718578444.5</v>
      </c>
    </row>
    <row r="38" spans="1:26">
      <c r="A38" s="51" t="s">
        <v>75</v>
      </c>
      <c r="B38" s="49">
        <v>115315023</v>
      </c>
      <c r="C38" s="52">
        <v>154175763</v>
      </c>
      <c r="D38" s="52">
        <v>154175763</v>
      </c>
      <c r="E38" s="52">
        <v>154175763</v>
      </c>
      <c r="F38" s="40">
        <v>154175763</v>
      </c>
      <c r="G38" s="53">
        <v>154175763</v>
      </c>
      <c r="H38" s="54">
        <v>154175763</v>
      </c>
      <c r="I38" s="49">
        <v>154175763</v>
      </c>
      <c r="J38" s="49">
        <v>154175763</v>
      </c>
      <c r="K38" s="49">
        <v>154175763</v>
      </c>
      <c r="L38" s="49">
        <v>154175763</v>
      </c>
      <c r="M38" s="49">
        <v>154175763</v>
      </c>
      <c r="N38" s="52">
        <v>154175763</v>
      </c>
      <c r="O38" s="49">
        <v>154175763</v>
      </c>
      <c r="P38" s="26">
        <v>154175763</v>
      </c>
      <c r="Q38" s="49">
        <v>154175763</v>
      </c>
      <c r="R38" s="49">
        <v>154175763</v>
      </c>
      <c r="S38" s="57">
        <v>154175763</v>
      </c>
      <c r="T38" s="61">
        <v>153765337.33115739</v>
      </c>
      <c r="U38" s="61">
        <v>153765337.33115739</v>
      </c>
      <c r="V38" s="49">
        <v>153763978.44167441</v>
      </c>
      <c r="W38" s="49">
        <v>153763978.5</v>
      </c>
      <c r="X38" s="49">
        <v>153763978.5</v>
      </c>
      <c r="Y38" s="49">
        <v>153763978</v>
      </c>
      <c r="Z38" s="49">
        <v>153763978.44167441</v>
      </c>
    </row>
    <row r="39" spans="1:26">
      <c r="A39" s="51" t="s">
        <v>133</v>
      </c>
      <c r="B39" s="49">
        <v>2285957</v>
      </c>
      <c r="C39" s="52">
        <v>9069286</v>
      </c>
      <c r="D39" s="52">
        <v>9069286</v>
      </c>
      <c r="E39" s="52">
        <v>9069286</v>
      </c>
      <c r="F39" s="40">
        <v>9069286</v>
      </c>
      <c r="G39" s="53">
        <v>9069286</v>
      </c>
      <c r="H39" s="54">
        <v>9069286</v>
      </c>
      <c r="I39" s="49">
        <v>9069286</v>
      </c>
      <c r="J39" s="49">
        <v>9069286</v>
      </c>
      <c r="K39" s="49">
        <v>9069286</v>
      </c>
      <c r="L39" s="49">
        <v>9069286</v>
      </c>
      <c r="M39" s="49">
        <v>9069286</v>
      </c>
      <c r="N39" s="52">
        <v>9069286</v>
      </c>
      <c r="O39" s="49">
        <v>9069286</v>
      </c>
      <c r="P39" s="26">
        <v>9069286</v>
      </c>
      <c r="Q39" s="49">
        <v>9069286</v>
      </c>
      <c r="R39" s="49">
        <v>9069286</v>
      </c>
      <c r="S39" s="57">
        <v>9069286</v>
      </c>
      <c r="T39" s="61">
        <v>9069285.75</v>
      </c>
      <c r="U39" s="61">
        <v>9069285.75</v>
      </c>
      <c r="V39" s="49">
        <v>9069285.75</v>
      </c>
      <c r="W39" s="49">
        <v>9069285.75</v>
      </c>
      <c r="X39" s="49">
        <v>9069285.75</v>
      </c>
      <c r="Y39" s="49">
        <v>9069286</v>
      </c>
      <c r="Z39" s="49">
        <v>9069285.75</v>
      </c>
    </row>
    <row r="40" spans="1:26">
      <c r="A40" s="51" t="s">
        <v>134</v>
      </c>
      <c r="B40" s="49">
        <v>390831245</v>
      </c>
      <c r="C40" s="52">
        <v>390831245</v>
      </c>
      <c r="D40" s="52">
        <v>390831245</v>
      </c>
      <c r="E40" s="52">
        <v>390831245</v>
      </c>
      <c r="F40" s="40">
        <v>390831245</v>
      </c>
      <c r="G40" s="53">
        <v>390831245</v>
      </c>
      <c r="H40" s="54">
        <v>390831245</v>
      </c>
      <c r="I40" s="49">
        <v>390831245</v>
      </c>
      <c r="J40" s="49">
        <v>390831245</v>
      </c>
      <c r="K40" s="49">
        <v>390831245</v>
      </c>
      <c r="L40" s="49">
        <v>390831245</v>
      </c>
      <c r="M40" s="49">
        <v>390831245</v>
      </c>
      <c r="N40" s="52">
        <v>390831245</v>
      </c>
      <c r="O40" s="49">
        <v>390831245</v>
      </c>
      <c r="P40" s="26">
        <v>390831245</v>
      </c>
      <c r="Q40" s="49">
        <v>390831245</v>
      </c>
      <c r="R40" s="49">
        <v>390831245</v>
      </c>
      <c r="S40" s="57">
        <v>390831245</v>
      </c>
      <c r="T40" s="61">
        <v>390831245.25</v>
      </c>
      <c r="U40" s="61">
        <v>390831245.25</v>
      </c>
      <c r="V40" s="49">
        <v>390831245.25</v>
      </c>
      <c r="W40" s="49">
        <v>390831245.25</v>
      </c>
      <c r="X40" s="49">
        <v>390831245.25</v>
      </c>
      <c r="Y40" s="49">
        <v>390831245</v>
      </c>
      <c r="Z40" s="49">
        <v>390831245.25</v>
      </c>
    </row>
    <row r="41" spans="1:26">
      <c r="A41" s="51" t="s">
        <v>136</v>
      </c>
      <c r="B41" s="49">
        <v>61250306</v>
      </c>
      <c r="C41" s="52">
        <v>61179314</v>
      </c>
      <c r="D41" s="52">
        <v>61077560</v>
      </c>
      <c r="E41" s="52">
        <v>61077559</v>
      </c>
      <c r="F41" s="40">
        <v>61076782</v>
      </c>
      <c r="G41" s="53">
        <v>61076782</v>
      </c>
      <c r="H41" s="54">
        <v>61076782</v>
      </c>
      <c r="I41" s="49">
        <v>61076782</v>
      </c>
      <c r="J41" s="49">
        <v>61076782</v>
      </c>
      <c r="K41" s="49">
        <v>61076782</v>
      </c>
      <c r="L41" s="49">
        <v>61076782</v>
      </c>
      <c r="M41" s="49">
        <v>60358981</v>
      </c>
      <c r="N41" s="52">
        <v>60119714</v>
      </c>
      <c r="O41" s="49">
        <v>60119714</v>
      </c>
      <c r="P41" s="26">
        <v>60119714</v>
      </c>
      <c r="Q41" s="49">
        <v>60119714</v>
      </c>
      <c r="R41" s="49">
        <v>60119714</v>
      </c>
      <c r="S41" s="57">
        <v>60119714</v>
      </c>
      <c r="T41" s="61">
        <v>60119714.269294262</v>
      </c>
      <c r="U41" s="61">
        <v>60119714.269294262</v>
      </c>
      <c r="V41" s="49">
        <v>60115970.960858241</v>
      </c>
      <c r="W41" s="49">
        <v>60115971</v>
      </c>
      <c r="X41" s="49">
        <v>60115971</v>
      </c>
      <c r="Y41" s="49">
        <v>57298937</v>
      </c>
      <c r="Z41" s="49">
        <v>57298936.910147548</v>
      </c>
    </row>
    <row r="42" spans="1:26">
      <c r="A42" s="51" t="s">
        <v>145</v>
      </c>
      <c r="B42" s="49">
        <v>92191077</v>
      </c>
      <c r="C42" s="52">
        <v>91636299</v>
      </c>
      <c r="D42" s="52">
        <v>91636299</v>
      </c>
      <c r="E42" s="52">
        <v>91636299</v>
      </c>
      <c r="F42" s="40">
        <v>91636299</v>
      </c>
      <c r="G42" s="53">
        <v>91636299</v>
      </c>
      <c r="H42" s="54">
        <v>91636299</v>
      </c>
      <c r="I42" s="49">
        <v>91636299</v>
      </c>
      <c r="J42" s="49">
        <v>91636299</v>
      </c>
      <c r="K42" s="49">
        <v>91636299</v>
      </c>
      <c r="L42" s="49">
        <v>91636299</v>
      </c>
      <c r="M42" s="49">
        <v>91636299</v>
      </c>
      <c r="N42" s="52">
        <v>91636299</v>
      </c>
      <c r="O42" s="49">
        <v>91636299</v>
      </c>
      <c r="P42" s="26">
        <v>91636299</v>
      </c>
      <c r="Q42" s="49">
        <v>91636299</v>
      </c>
      <c r="R42" s="49">
        <v>91636299</v>
      </c>
      <c r="S42" s="57">
        <v>91636299</v>
      </c>
      <c r="T42" s="61">
        <v>91636299.186490268</v>
      </c>
      <c r="U42" s="61">
        <v>91636299.186490268</v>
      </c>
      <c r="V42" s="49">
        <v>91634251.24154155</v>
      </c>
      <c r="W42" s="49">
        <v>91521530.25</v>
      </c>
      <c r="X42" s="49">
        <v>91521530.25</v>
      </c>
      <c r="Y42" s="49">
        <v>91408809</v>
      </c>
      <c r="Z42" s="49">
        <v>91408808.613448411</v>
      </c>
    </row>
    <row r="43" spans="1:26">
      <c r="A43" s="51" t="s">
        <v>138</v>
      </c>
      <c r="B43" s="49">
        <v>236467472</v>
      </c>
      <c r="C43" s="52">
        <v>407125600</v>
      </c>
      <c r="D43" s="52">
        <v>407125600</v>
      </c>
      <c r="E43" s="52">
        <v>407125600</v>
      </c>
      <c r="F43" s="40">
        <v>407125600</v>
      </c>
      <c r="G43" s="53">
        <v>407125600</v>
      </c>
      <c r="H43" s="54">
        <v>407125600</v>
      </c>
      <c r="I43" s="49">
        <v>407125600</v>
      </c>
      <c r="J43" s="49">
        <v>407125600</v>
      </c>
      <c r="K43" s="49">
        <v>407125600</v>
      </c>
      <c r="L43" s="49">
        <v>407125600</v>
      </c>
      <c r="M43" s="49">
        <v>407125600</v>
      </c>
      <c r="N43" s="52">
        <v>407125600</v>
      </c>
      <c r="O43" s="49">
        <v>407125600</v>
      </c>
      <c r="P43" s="26">
        <v>407125600</v>
      </c>
      <c r="Q43" s="49">
        <v>407125600</v>
      </c>
      <c r="R43" s="49">
        <v>407125600</v>
      </c>
      <c r="S43" s="57">
        <v>407125600</v>
      </c>
      <c r="T43" s="61">
        <v>407125599.75</v>
      </c>
      <c r="U43" s="61">
        <v>407125599.75</v>
      </c>
      <c r="V43" s="49">
        <v>407125599.75</v>
      </c>
      <c r="W43" s="49">
        <v>407125599.75</v>
      </c>
      <c r="X43" s="49">
        <v>407125599.75</v>
      </c>
      <c r="Y43" s="49">
        <v>407125600</v>
      </c>
      <c r="Z43" s="49">
        <v>407125599.75</v>
      </c>
    </row>
    <row r="44" spans="1:26">
      <c r="A44" s="51" t="s">
        <v>140</v>
      </c>
      <c r="B44" s="49">
        <v>25304542</v>
      </c>
      <c r="C44" s="52">
        <v>60367046</v>
      </c>
      <c r="D44" s="52">
        <v>60367046</v>
      </c>
      <c r="E44" s="52">
        <v>60367046</v>
      </c>
      <c r="F44" s="40">
        <v>60367046</v>
      </c>
      <c r="G44" s="53">
        <v>60367046</v>
      </c>
      <c r="H44" s="54">
        <v>60367046</v>
      </c>
      <c r="I44" s="49">
        <v>60367046</v>
      </c>
      <c r="J44" s="49">
        <v>60367046</v>
      </c>
      <c r="K44" s="49">
        <v>60367046</v>
      </c>
      <c r="L44" s="49">
        <v>60367046</v>
      </c>
      <c r="M44" s="49">
        <v>60367046</v>
      </c>
      <c r="N44" s="52">
        <v>60367046</v>
      </c>
      <c r="O44" s="49">
        <v>60367046</v>
      </c>
      <c r="P44" s="26">
        <v>60367046</v>
      </c>
      <c r="Q44" s="49">
        <v>60367046</v>
      </c>
      <c r="R44" s="49">
        <v>60367046</v>
      </c>
      <c r="S44" s="57">
        <v>60367046</v>
      </c>
      <c r="T44" s="61">
        <v>60367045.5</v>
      </c>
      <c r="U44" s="61">
        <v>60367045.5</v>
      </c>
      <c r="V44" s="49">
        <v>60367045.5</v>
      </c>
      <c r="W44" s="49">
        <v>60367045.5</v>
      </c>
      <c r="X44" s="49">
        <v>60367045.5</v>
      </c>
      <c r="Y44" s="49">
        <v>60367046</v>
      </c>
      <c r="Z44" s="49">
        <v>60367045.5</v>
      </c>
    </row>
    <row r="45" spans="1:26">
      <c r="A45" s="51" t="s">
        <v>142</v>
      </c>
      <c r="B45" s="49">
        <v>34844016</v>
      </c>
      <c r="C45" s="52">
        <v>35926740</v>
      </c>
      <c r="D45" s="52">
        <v>35926740</v>
      </c>
      <c r="E45" s="52">
        <v>35926740</v>
      </c>
      <c r="F45" s="40">
        <v>35926740</v>
      </c>
      <c r="G45" s="53">
        <v>35926740</v>
      </c>
      <c r="H45" s="54">
        <v>35926740</v>
      </c>
      <c r="I45" s="49">
        <v>35926740</v>
      </c>
      <c r="J45" s="49">
        <v>35926740</v>
      </c>
      <c r="K45" s="49">
        <v>35926740</v>
      </c>
      <c r="L45" s="49">
        <v>35926740</v>
      </c>
      <c r="M45" s="49">
        <v>35926740</v>
      </c>
      <c r="N45" s="52">
        <v>35926740</v>
      </c>
      <c r="O45" s="49">
        <v>35926740</v>
      </c>
      <c r="P45" s="26">
        <v>35926740</v>
      </c>
      <c r="Q45" s="49">
        <v>35926740</v>
      </c>
      <c r="R45" s="49">
        <v>35926740</v>
      </c>
      <c r="S45" s="57">
        <v>35926740</v>
      </c>
      <c r="T45" s="61">
        <v>35926740</v>
      </c>
      <c r="U45" s="61">
        <v>35926740</v>
      </c>
      <c r="V45" s="49">
        <v>35926740</v>
      </c>
      <c r="W45" s="49">
        <v>35926740</v>
      </c>
      <c r="X45" s="49">
        <v>35926740</v>
      </c>
      <c r="Y45" s="49">
        <v>35926740</v>
      </c>
      <c r="Z45" s="49">
        <v>35926740</v>
      </c>
    </row>
    <row r="46" spans="1:26">
      <c r="A46" s="51" t="s">
        <v>144</v>
      </c>
      <c r="B46" s="49">
        <v>7307903</v>
      </c>
      <c r="C46" s="52">
        <v>8541803</v>
      </c>
      <c r="D46" s="52">
        <v>8541803</v>
      </c>
      <c r="E46" s="52">
        <v>8541802</v>
      </c>
      <c r="F46" s="40">
        <v>8528272</v>
      </c>
      <c r="G46" s="53">
        <v>8528271</v>
      </c>
      <c r="H46" s="54">
        <v>8528271</v>
      </c>
      <c r="I46" s="49">
        <v>8528271</v>
      </c>
      <c r="J46" s="49">
        <v>8528271</v>
      </c>
      <c r="K46" s="49">
        <v>8528271</v>
      </c>
      <c r="L46" s="49">
        <v>8528271</v>
      </c>
      <c r="M46" s="49">
        <v>8528271</v>
      </c>
      <c r="N46" s="52">
        <v>8528271</v>
      </c>
      <c r="O46" s="49">
        <v>8528272</v>
      </c>
      <c r="P46" s="26">
        <v>8528272</v>
      </c>
      <c r="Q46" s="49">
        <v>8528272</v>
      </c>
      <c r="R46" s="49">
        <v>8528272</v>
      </c>
      <c r="S46" s="57">
        <v>8528272</v>
      </c>
      <c r="T46" s="61">
        <v>8528271.3816856928</v>
      </c>
      <c r="U46" s="61">
        <v>8528271.3816856928</v>
      </c>
      <c r="V46" s="49">
        <v>8527456.8212291952</v>
      </c>
      <c r="W46" s="49">
        <v>8527456.5</v>
      </c>
      <c r="X46" s="49">
        <v>8527456.5</v>
      </c>
      <c r="Y46" s="49">
        <v>8527457</v>
      </c>
      <c r="Z46" s="49">
        <v>8527456.8212291952</v>
      </c>
    </row>
    <row r="47" spans="1:26">
      <c r="A47" s="51" t="s">
        <v>146</v>
      </c>
      <c r="B47" s="49">
        <v>82809878</v>
      </c>
      <c r="C47" s="52">
        <v>82809878</v>
      </c>
      <c r="D47" s="52">
        <v>82809878</v>
      </c>
      <c r="E47" s="52">
        <v>82809878</v>
      </c>
      <c r="F47" s="40">
        <v>82809878</v>
      </c>
      <c r="G47" s="53">
        <v>82809878</v>
      </c>
      <c r="H47" s="54">
        <v>82809878</v>
      </c>
      <c r="I47" s="49">
        <v>82809878</v>
      </c>
      <c r="J47" s="49">
        <v>82809878</v>
      </c>
      <c r="K47" s="49">
        <v>82809878</v>
      </c>
      <c r="L47" s="49">
        <v>82809878</v>
      </c>
      <c r="M47" s="49">
        <v>82809878</v>
      </c>
      <c r="N47" s="52">
        <v>82809878</v>
      </c>
      <c r="O47" s="49">
        <v>82809878</v>
      </c>
      <c r="P47" s="26">
        <v>82809878</v>
      </c>
      <c r="Q47" s="49">
        <v>82809878</v>
      </c>
      <c r="R47" s="49">
        <v>82809878</v>
      </c>
      <c r="S47" s="57">
        <v>82809878</v>
      </c>
      <c r="T47" s="61">
        <v>82809878.25</v>
      </c>
      <c r="U47" s="61">
        <v>82809878.25</v>
      </c>
      <c r="V47" s="49">
        <v>82809878.25</v>
      </c>
      <c r="W47" s="49">
        <v>82809878.25</v>
      </c>
      <c r="X47" s="49">
        <v>82809878.25</v>
      </c>
      <c r="Y47" s="49">
        <v>82809878</v>
      </c>
      <c r="Z47" s="49">
        <v>82809878.25</v>
      </c>
    </row>
    <row r="48" spans="1:26">
      <c r="A48" s="51" t="s">
        <v>148</v>
      </c>
      <c r="B48" s="49">
        <v>213121914</v>
      </c>
      <c r="C48" s="52">
        <v>235725754</v>
      </c>
      <c r="D48" s="52">
        <v>235725754</v>
      </c>
      <c r="E48" s="52">
        <v>235725754</v>
      </c>
      <c r="F48" s="40">
        <v>235725754</v>
      </c>
      <c r="G48" s="53">
        <v>235725754</v>
      </c>
      <c r="H48" s="54">
        <v>235725754</v>
      </c>
      <c r="I48" s="49">
        <v>235725754</v>
      </c>
      <c r="J48" s="49">
        <v>235725754</v>
      </c>
      <c r="K48" s="49">
        <v>235725754</v>
      </c>
      <c r="L48" s="49">
        <v>235725754</v>
      </c>
      <c r="M48" s="49">
        <v>235725754</v>
      </c>
      <c r="N48" s="52">
        <v>235725754</v>
      </c>
      <c r="O48" s="49">
        <v>235725754</v>
      </c>
      <c r="P48" s="26">
        <v>235725754</v>
      </c>
      <c r="Q48" s="49">
        <v>235725754</v>
      </c>
      <c r="R48" s="49">
        <v>235725754</v>
      </c>
      <c r="S48" s="57">
        <v>235725754</v>
      </c>
      <c r="T48" s="61">
        <v>235725753.75</v>
      </c>
      <c r="U48" s="61">
        <v>235725753.75</v>
      </c>
      <c r="V48" s="49">
        <v>235725753.75</v>
      </c>
      <c r="W48" s="49">
        <v>235725753.75</v>
      </c>
      <c r="X48" s="49">
        <v>235725753.75</v>
      </c>
      <c r="Y48" s="49">
        <v>235725754</v>
      </c>
      <c r="Z48" s="49">
        <v>235725753.75</v>
      </c>
    </row>
    <row r="49" spans="1:32">
      <c r="A49" s="51" t="s">
        <v>150</v>
      </c>
      <c r="B49" s="49">
        <v>25290549</v>
      </c>
      <c r="C49" s="52">
        <v>25290549</v>
      </c>
      <c r="D49" s="52">
        <v>25290549</v>
      </c>
      <c r="E49" s="52">
        <v>25290549</v>
      </c>
      <c r="F49" s="40">
        <v>24889035</v>
      </c>
      <c r="G49" s="53">
        <v>24889035</v>
      </c>
      <c r="H49" s="54">
        <v>24889035</v>
      </c>
      <c r="I49" s="49">
        <v>24889035</v>
      </c>
      <c r="J49" s="49">
        <v>24889035</v>
      </c>
      <c r="K49" s="49">
        <v>24889035</v>
      </c>
      <c r="L49" s="49">
        <v>24889035</v>
      </c>
      <c r="M49" s="49">
        <v>24889035</v>
      </c>
      <c r="N49" s="52">
        <v>24889035</v>
      </c>
      <c r="O49" s="49">
        <v>24889035</v>
      </c>
      <c r="P49" s="26">
        <v>24889035</v>
      </c>
      <c r="Q49" s="49">
        <v>24889035</v>
      </c>
      <c r="R49" s="49">
        <v>24889035</v>
      </c>
      <c r="S49" s="57">
        <v>24889035</v>
      </c>
      <c r="T49" s="61">
        <v>24889035.151480261</v>
      </c>
      <c r="U49" s="61">
        <v>24889035.151480261</v>
      </c>
      <c r="V49" s="49">
        <v>24887705.771041065</v>
      </c>
      <c r="W49" s="49">
        <v>24887706</v>
      </c>
      <c r="X49" s="49">
        <v>24887706</v>
      </c>
      <c r="Y49" s="49">
        <v>24887706</v>
      </c>
      <c r="Z49" s="49">
        <v>24887705.771041062</v>
      </c>
    </row>
    <row r="50" spans="1:32">
      <c r="A50" s="51" t="s">
        <v>152</v>
      </c>
      <c r="B50" s="49">
        <v>25549900</v>
      </c>
      <c r="C50" s="52">
        <v>25549900</v>
      </c>
      <c r="D50" s="52">
        <v>25549900</v>
      </c>
      <c r="E50" s="52">
        <v>25549900</v>
      </c>
      <c r="F50" s="40">
        <v>25549900</v>
      </c>
      <c r="G50" s="53">
        <v>25549900</v>
      </c>
      <c r="H50" s="54">
        <v>25549900</v>
      </c>
      <c r="I50" s="49">
        <v>25549900</v>
      </c>
      <c r="J50" s="49">
        <v>25549900</v>
      </c>
      <c r="K50" s="49">
        <v>25549900</v>
      </c>
      <c r="L50" s="49">
        <v>25549900</v>
      </c>
      <c r="M50" s="49">
        <v>25549900</v>
      </c>
      <c r="N50" s="52">
        <v>25549900</v>
      </c>
      <c r="O50" s="49">
        <v>25549900</v>
      </c>
      <c r="P50" s="26">
        <v>25549900</v>
      </c>
      <c r="Q50" s="49">
        <v>25549900</v>
      </c>
      <c r="R50" s="49">
        <v>25549900</v>
      </c>
      <c r="S50" s="57">
        <v>25549900</v>
      </c>
      <c r="T50" s="61">
        <v>25549899.75</v>
      </c>
      <c r="U50" s="61">
        <v>25549899.75</v>
      </c>
      <c r="V50" s="49">
        <v>25549899.75</v>
      </c>
      <c r="W50" s="49">
        <v>25549899.75</v>
      </c>
      <c r="X50" s="49">
        <v>25549899.75</v>
      </c>
      <c r="Y50" s="49">
        <v>25549900</v>
      </c>
      <c r="Z50" s="49">
        <v>25549899.75</v>
      </c>
    </row>
    <row r="51" spans="1:32">
      <c r="A51" s="51" t="s">
        <v>153</v>
      </c>
      <c r="B51" s="49">
        <v>84980568</v>
      </c>
      <c r="C51" s="52">
        <v>128173170</v>
      </c>
      <c r="D51" s="52">
        <v>128173170</v>
      </c>
      <c r="E51" s="52">
        <v>128173170</v>
      </c>
      <c r="F51" s="40">
        <v>128173170</v>
      </c>
      <c r="G51" s="53">
        <v>128173170</v>
      </c>
      <c r="H51" s="54">
        <v>128173170</v>
      </c>
      <c r="I51" s="49">
        <v>128173170</v>
      </c>
      <c r="J51" s="49">
        <v>128173170</v>
      </c>
      <c r="K51" s="49">
        <v>128173170</v>
      </c>
      <c r="L51" s="49">
        <v>128173170</v>
      </c>
      <c r="M51" s="49">
        <v>128173170</v>
      </c>
      <c r="N51" s="52">
        <v>128173170</v>
      </c>
      <c r="O51" s="49">
        <v>128173170</v>
      </c>
      <c r="P51" s="26">
        <v>128173170</v>
      </c>
      <c r="Q51" s="49">
        <v>128173170</v>
      </c>
      <c r="R51" s="49">
        <v>128173170</v>
      </c>
      <c r="S51" s="57">
        <v>128173170</v>
      </c>
      <c r="T51" s="61">
        <v>128173170</v>
      </c>
      <c r="U51" s="61">
        <v>128173170</v>
      </c>
      <c r="V51" s="49">
        <v>128173170</v>
      </c>
      <c r="W51" s="49">
        <v>128173170</v>
      </c>
      <c r="X51" s="49">
        <v>128173170</v>
      </c>
      <c r="Y51" s="49">
        <v>128173170</v>
      </c>
      <c r="Z51" s="49">
        <v>128173170</v>
      </c>
    </row>
    <row r="52" spans="1:32">
      <c r="A52" s="51" t="s">
        <v>154</v>
      </c>
      <c r="B52" s="49">
        <v>196778240</v>
      </c>
      <c r="C52" s="52">
        <v>272060824</v>
      </c>
      <c r="D52" s="52">
        <v>271375899</v>
      </c>
      <c r="E52" s="52">
        <v>271375899</v>
      </c>
      <c r="F52" s="40">
        <v>270595480</v>
      </c>
      <c r="G52" s="53">
        <v>267635789</v>
      </c>
      <c r="H52" s="54">
        <v>264147006</v>
      </c>
      <c r="I52" s="49">
        <v>261564476</v>
      </c>
      <c r="J52" s="49">
        <v>261564476</v>
      </c>
      <c r="K52" s="49">
        <v>257609033</v>
      </c>
      <c r="L52" s="49">
        <v>257609033</v>
      </c>
      <c r="M52" s="49">
        <v>256331074</v>
      </c>
      <c r="N52" s="52">
        <v>256187085</v>
      </c>
      <c r="O52" s="49">
        <v>256055520</v>
      </c>
      <c r="P52" s="26">
        <v>256055520</v>
      </c>
      <c r="Q52" s="49">
        <v>256055520</v>
      </c>
      <c r="R52" s="49">
        <v>256055520</v>
      </c>
      <c r="S52" s="57">
        <v>256055520</v>
      </c>
      <c r="T52" s="61">
        <v>256055519.86401093</v>
      </c>
      <c r="U52" s="61">
        <v>256055519.86401093</v>
      </c>
      <c r="V52" s="49">
        <v>255904196.11014909</v>
      </c>
      <c r="W52" s="49">
        <v>255899583.75</v>
      </c>
      <c r="X52" s="49">
        <v>255899583.75</v>
      </c>
      <c r="Y52" s="49">
        <v>255852001</v>
      </c>
      <c r="Z52" s="49">
        <v>255852001.28331211</v>
      </c>
    </row>
    <row r="53" spans="1:32">
      <c r="A53" s="51" t="s">
        <v>155</v>
      </c>
      <c r="B53" s="49">
        <v>23269044</v>
      </c>
      <c r="C53" s="52">
        <v>32293540</v>
      </c>
      <c r="D53" s="52">
        <v>32293540</v>
      </c>
      <c r="E53" s="52">
        <v>32293540</v>
      </c>
      <c r="F53" s="40">
        <v>32293540</v>
      </c>
      <c r="G53" s="53">
        <v>32293540</v>
      </c>
      <c r="H53" s="54">
        <v>32293540</v>
      </c>
      <c r="I53" s="49">
        <v>32293540</v>
      </c>
      <c r="J53" s="49">
        <v>32293540</v>
      </c>
      <c r="K53" s="49">
        <v>32293540</v>
      </c>
      <c r="L53" s="49">
        <v>32293540</v>
      </c>
      <c r="M53" s="49">
        <v>32293540</v>
      </c>
      <c r="N53" s="52">
        <v>32293540</v>
      </c>
      <c r="O53" s="49">
        <v>32293540</v>
      </c>
      <c r="P53" s="26">
        <v>32293540</v>
      </c>
      <c r="Q53" s="49">
        <v>32293540</v>
      </c>
      <c r="R53" s="49">
        <v>32293540</v>
      </c>
      <c r="S53" s="57">
        <v>32293540</v>
      </c>
      <c r="T53" s="61">
        <v>32293539.75</v>
      </c>
      <c r="U53" s="61">
        <v>32293539.75</v>
      </c>
      <c r="V53" s="49">
        <v>32293539.75</v>
      </c>
      <c r="W53" s="49">
        <v>32293539.75</v>
      </c>
      <c r="X53" s="49">
        <v>32293539.75</v>
      </c>
      <c r="Y53" s="49">
        <v>32293540</v>
      </c>
      <c r="Z53" s="49">
        <v>32293539.75</v>
      </c>
    </row>
    <row r="54" spans="1:32">
      <c r="A54" s="51" t="s">
        <v>157</v>
      </c>
      <c r="B54" s="49">
        <v>169213336</v>
      </c>
      <c r="C54" s="52">
        <v>168864890</v>
      </c>
      <c r="D54" s="52">
        <v>168865355</v>
      </c>
      <c r="E54" s="52">
        <v>168621984</v>
      </c>
      <c r="F54" s="40">
        <v>168540860</v>
      </c>
      <c r="G54" s="53">
        <v>168424446</v>
      </c>
      <c r="H54" s="54">
        <v>168200396</v>
      </c>
      <c r="I54" s="49">
        <v>167603879</v>
      </c>
      <c r="J54" s="49">
        <v>167603879</v>
      </c>
      <c r="K54" s="49">
        <v>167266705</v>
      </c>
      <c r="L54" s="49">
        <v>167266705</v>
      </c>
      <c r="M54" s="49">
        <v>167266705</v>
      </c>
      <c r="N54" s="52">
        <v>167266705</v>
      </c>
      <c r="O54" s="49">
        <v>167266705</v>
      </c>
      <c r="P54" s="26">
        <v>167266705</v>
      </c>
      <c r="Q54" s="49">
        <v>167266705</v>
      </c>
      <c r="R54" s="49">
        <v>167266705</v>
      </c>
      <c r="S54" s="57">
        <v>167266705</v>
      </c>
      <c r="T54" s="61">
        <v>166945811.50789076</v>
      </c>
      <c r="U54" s="61">
        <v>166945811.50789076</v>
      </c>
      <c r="V54" s="49">
        <v>166938252.9259935</v>
      </c>
      <c r="W54" s="49">
        <v>166938252.75</v>
      </c>
      <c r="X54" s="49">
        <v>166938252.75</v>
      </c>
      <c r="Y54" s="49">
        <v>166938253</v>
      </c>
      <c r="Z54" s="49">
        <v>166938252.9259935</v>
      </c>
    </row>
    <row r="55" spans="1:32">
      <c r="A55" s="51" t="s">
        <v>158</v>
      </c>
      <c r="B55" s="49">
        <v>7977080</v>
      </c>
      <c r="C55" s="52">
        <v>10546166</v>
      </c>
      <c r="D55" s="52">
        <v>10192571</v>
      </c>
      <c r="E55" s="52">
        <v>10192571</v>
      </c>
      <c r="F55" s="40">
        <v>9307673</v>
      </c>
      <c r="G55" s="53">
        <v>9058820</v>
      </c>
      <c r="H55" s="52">
        <v>9058820</v>
      </c>
      <c r="I55" s="49">
        <v>9058820</v>
      </c>
      <c r="J55" s="49">
        <v>9058820</v>
      </c>
      <c r="K55" s="49">
        <v>9058820</v>
      </c>
      <c r="L55" s="49">
        <v>9058820</v>
      </c>
      <c r="M55" s="49">
        <v>9058820</v>
      </c>
      <c r="N55" s="52">
        <v>9058820</v>
      </c>
      <c r="O55" s="49">
        <v>9058820</v>
      </c>
      <c r="P55" s="26">
        <v>9058820</v>
      </c>
      <c r="Q55" s="49">
        <v>9058820</v>
      </c>
      <c r="R55" s="49">
        <v>9058820</v>
      </c>
      <c r="S55" s="57">
        <v>9058820</v>
      </c>
      <c r="T55" s="61">
        <v>9058819.5222627781</v>
      </c>
      <c r="U55" s="61">
        <v>9058819.5222627781</v>
      </c>
      <c r="V55" s="49">
        <v>9053500.4803360999</v>
      </c>
      <c r="W55" s="49">
        <v>9053500.5</v>
      </c>
      <c r="X55" s="49">
        <v>9053500.5</v>
      </c>
      <c r="Y55" s="49">
        <v>9053500</v>
      </c>
      <c r="Z55" s="49">
        <v>9053500.4803360999</v>
      </c>
    </row>
    <row r="56" spans="1:32" s="62" customFormat="1">
      <c r="A56" s="59" t="s">
        <v>159</v>
      </c>
      <c r="B56" s="49">
        <v>8361266785</v>
      </c>
      <c r="C56" s="52">
        <f t="shared" ref="C56:H56" si="0">SUM(C5:C55)</f>
        <v>10426295490</v>
      </c>
      <c r="D56" s="52">
        <f t="shared" si="0"/>
        <v>10420361701</v>
      </c>
      <c r="E56" s="52">
        <f t="shared" si="0"/>
        <v>10418016781</v>
      </c>
      <c r="F56" s="52">
        <f t="shared" si="0"/>
        <v>10389105423</v>
      </c>
      <c r="G56" s="60">
        <f t="shared" si="0"/>
        <v>10358433243</v>
      </c>
      <c r="H56" s="52">
        <f t="shared" si="0"/>
        <v>10352711452</v>
      </c>
      <c r="I56" s="49">
        <v>10356969355</v>
      </c>
      <c r="J56" s="49">
        <v>10356969355</v>
      </c>
      <c r="K56" s="49">
        <v>10275989303</v>
      </c>
      <c r="L56" s="49">
        <v>10275989303</v>
      </c>
      <c r="M56" s="49">
        <v>10322828588</v>
      </c>
      <c r="N56" s="49">
        <f>SUM(N5:N55)</f>
        <v>10319336640</v>
      </c>
      <c r="O56" s="49">
        <v>10317918581</v>
      </c>
      <c r="P56" s="58">
        <v>10317918580.75</v>
      </c>
      <c r="Q56" s="49">
        <v>10317918580.75</v>
      </c>
      <c r="R56" s="49">
        <v>10317918580.75</v>
      </c>
      <c r="S56" s="61">
        <v>10317918580.75</v>
      </c>
      <c r="T56" s="61">
        <v>10311263810.965527</v>
      </c>
      <c r="U56" s="242">
        <v>10311263810.965527</v>
      </c>
      <c r="V56" s="49">
        <v>10308267011.044611</v>
      </c>
      <c r="W56" s="49">
        <f>SUM(W5:W55)</f>
        <v>10306749949.5</v>
      </c>
      <c r="X56" s="49">
        <f>SUM(X5:X55)</f>
        <v>10306749949.5</v>
      </c>
      <c r="Y56" s="49">
        <f>SUM(Y5:Y55)</f>
        <v>10301252007</v>
      </c>
      <c r="Z56" s="49">
        <f>SUM(Z5:Z55)</f>
        <v>10301252000.575851</v>
      </c>
    </row>
    <row r="61" spans="1:32">
      <c r="B61" s="233">
        <v>1997</v>
      </c>
      <c r="C61" s="233">
        <v>1998</v>
      </c>
      <c r="D61" s="233">
        <v>1999</v>
      </c>
      <c r="E61" s="233">
        <v>2000</v>
      </c>
      <c r="F61" s="233">
        <v>2001</v>
      </c>
      <c r="G61" s="233">
        <v>2002</v>
      </c>
      <c r="H61" s="233">
        <v>2003</v>
      </c>
      <c r="I61" s="233">
        <v>2004</v>
      </c>
      <c r="J61" s="233">
        <v>2005</v>
      </c>
      <c r="K61" s="233">
        <v>2006</v>
      </c>
      <c r="L61" s="233">
        <v>2007</v>
      </c>
      <c r="M61" s="233">
        <v>2008</v>
      </c>
      <c r="N61" s="233">
        <v>2009</v>
      </c>
      <c r="O61" s="233">
        <v>2010</v>
      </c>
      <c r="P61" s="49">
        <v>2011</v>
      </c>
      <c r="Q61" s="233">
        <v>2012</v>
      </c>
      <c r="R61" s="233">
        <v>2013</v>
      </c>
      <c r="S61" s="233">
        <v>2014</v>
      </c>
      <c r="T61" s="233">
        <v>2015</v>
      </c>
      <c r="U61" s="233">
        <v>2016</v>
      </c>
      <c r="V61" s="233">
        <v>2017</v>
      </c>
      <c r="W61" s="233">
        <v>2018</v>
      </c>
      <c r="X61" s="233">
        <v>2019</v>
      </c>
      <c r="Y61" s="233">
        <v>2020</v>
      </c>
      <c r="Z61" s="233">
        <v>2021</v>
      </c>
      <c r="AA61" s="342" t="s">
        <v>283</v>
      </c>
      <c r="AF61" s="63"/>
    </row>
    <row r="62" spans="1:32" ht="12.75" customHeight="1">
      <c r="A62" s="396" t="s">
        <v>284</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2">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51" t="s">
        <v>82</v>
      </c>
      <c r="B64" s="49">
        <v>36671468</v>
      </c>
      <c r="C64" s="52">
        <v>41828393</v>
      </c>
      <c r="D64" s="52">
        <v>41828393</v>
      </c>
      <c r="E64" s="52">
        <v>41828393</v>
      </c>
      <c r="F64" s="40">
        <v>41828393</v>
      </c>
      <c r="G64" s="53">
        <v>41828393</v>
      </c>
      <c r="H64" s="54">
        <v>41828393</v>
      </c>
      <c r="I64" s="49">
        <v>41828393</v>
      </c>
      <c r="J64" s="49">
        <v>41828393</v>
      </c>
      <c r="K64" s="49">
        <v>41828393</v>
      </c>
      <c r="L64" s="49">
        <v>41828393</v>
      </c>
      <c r="M64" s="49">
        <v>41828393</v>
      </c>
      <c r="N64" s="52">
        <v>41828393</v>
      </c>
      <c r="O64" s="49">
        <v>41828393</v>
      </c>
      <c r="P64" s="49">
        <v>41828393</v>
      </c>
      <c r="Q64" s="49">
        <v>41828393</v>
      </c>
      <c r="R64" s="49">
        <v>41828393</v>
      </c>
      <c r="S64" s="49">
        <v>41828393</v>
      </c>
      <c r="T64" s="233">
        <v>41828392.800000004</v>
      </c>
      <c r="U64" s="61">
        <v>41828392.800000004</v>
      </c>
      <c r="V64" s="49">
        <v>41828392.800000004</v>
      </c>
      <c r="W64" s="49">
        <v>41828392.800000004</v>
      </c>
      <c r="X64" s="49">
        <v>41828392.800000004</v>
      </c>
      <c r="Y64" s="49">
        <v>41828393</v>
      </c>
      <c r="Z64" s="49">
        <v>41828392.800000004</v>
      </c>
    </row>
    <row r="65" spans="1:26">
      <c r="A65" s="51" t="s">
        <v>84</v>
      </c>
      <c r="B65" s="49">
        <v>13158578</v>
      </c>
      <c r="C65" s="52">
        <v>52205229</v>
      </c>
      <c r="D65" s="52">
        <v>50199412</v>
      </c>
      <c r="E65" s="52">
        <v>49713719</v>
      </c>
      <c r="F65" s="40">
        <v>43807653</v>
      </c>
      <c r="G65" s="53">
        <v>43807653</v>
      </c>
      <c r="H65" s="54">
        <v>43807653</v>
      </c>
      <c r="I65" s="49">
        <v>43807653</v>
      </c>
      <c r="J65" s="49">
        <v>43807653</v>
      </c>
      <c r="K65" s="49">
        <v>39352722</v>
      </c>
      <c r="L65" s="49">
        <v>39352722</v>
      </c>
      <c r="M65" s="49">
        <v>38354365</v>
      </c>
      <c r="N65" s="52">
        <v>38098483</v>
      </c>
      <c r="O65" s="49">
        <v>37146055</v>
      </c>
      <c r="P65" s="49">
        <v>37146055</v>
      </c>
      <c r="Q65" s="49">
        <v>37146055</v>
      </c>
      <c r="R65" s="49">
        <v>37146055</v>
      </c>
      <c r="S65" s="49">
        <v>37146055</v>
      </c>
      <c r="T65" s="233">
        <v>36610159.479258381</v>
      </c>
      <c r="U65" s="61">
        <v>36610159.479258381</v>
      </c>
      <c r="V65" s="49">
        <v>36558525.342499338</v>
      </c>
      <c r="W65" s="49">
        <v>36558525.600000001</v>
      </c>
      <c r="X65" s="49">
        <v>36558525.600000001</v>
      </c>
      <c r="Y65" s="49">
        <v>36558525</v>
      </c>
      <c r="Z65" s="49">
        <v>36558525.342499338</v>
      </c>
    </row>
    <row r="66" spans="1:26">
      <c r="A66" s="51" t="s">
        <v>86</v>
      </c>
      <c r="B66" s="49">
        <v>101362854</v>
      </c>
      <c r="C66" s="52">
        <v>100550132</v>
      </c>
      <c r="D66" s="52">
        <v>99782962</v>
      </c>
      <c r="E66" s="52">
        <v>99459241</v>
      </c>
      <c r="F66" s="40">
        <v>92398846</v>
      </c>
      <c r="G66" s="53">
        <v>92176794</v>
      </c>
      <c r="H66" s="54">
        <v>92150633</v>
      </c>
      <c r="I66" s="49">
        <v>92150633</v>
      </c>
      <c r="J66" s="49">
        <v>92150633</v>
      </c>
      <c r="K66" s="49">
        <v>92150633</v>
      </c>
      <c r="L66" s="49">
        <v>92150633</v>
      </c>
      <c r="M66" s="49">
        <v>91775995</v>
      </c>
      <c r="N66" s="52">
        <v>91251501</v>
      </c>
      <c r="O66" s="49">
        <v>91209848</v>
      </c>
      <c r="P66" s="49">
        <v>91209848</v>
      </c>
      <c r="Q66" s="49">
        <v>91209848</v>
      </c>
      <c r="R66" s="49">
        <v>91209848</v>
      </c>
      <c r="S66" s="49">
        <v>91209848</v>
      </c>
      <c r="T66" s="233">
        <v>91209848.235239848</v>
      </c>
      <c r="U66" s="61">
        <v>91209848.235239848</v>
      </c>
      <c r="V66" s="49">
        <v>91176232.380762711</v>
      </c>
      <c r="W66" s="49">
        <v>91176232</v>
      </c>
      <c r="X66" s="49">
        <v>91176232</v>
      </c>
      <c r="Y66" s="49">
        <v>91176232</v>
      </c>
      <c r="Z66" s="49">
        <v>91176232.380762711</v>
      </c>
    </row>
    <row r="67" spans="1:26">
      <c r="A67" s="51" t="s">
        <v>88</v>
      </c>
      <c r="B67" s="49">
        <v>5602728</v>
      </c>
      <c r="C67" s="52">
        <v>22228215</v>
      </c>
      <c r="D67" s="52">
        <v>22228215</v>
      </c>
      <c r="E67" s="52">
        <v>22228215</v>
      </c>
      <c r="F67" s="40">
        <v>22228215</v>
      </c>
      <c r="G67" s="53">
        <v>22228215</v>
      </c>
      <c r="H67" s="54">
        <v>22228215</v>
      </c>
      <c r="I67" s="49">
        <v>22228215</v>
      </c>
      <c r="J67" s="49">
        <v>22228215</v>
      </c>
      <c r="K67" s="49">
        <v>22228215</v>
      </c>
      <c r="L67" s="49">
        <v>22228215</v>
      </c>
      <c r="M67" s="49">
        <v>22228215</v>
      </c>
      <c r="N67" s="52">
        <v>22228215</v>
      </c>
      <c r="O67" s="49">
        <v>22228215</v>
      </c>
      <c r="P67" s="49">
        <v>22228215</v>
      </c>
      <c r="Q67" s="49">
        <v>22228215</v>
      </c>
      <c r="R67" s="49">
        <v>22228215</v>
      </c>
      <c r="S67" s="49">
        <v>22228215</v>
      </c>
      <c r="T67" s="233">
        <v>22228215.200000003</v>
      </c>
      <c r="U67" s="61">
        <v>22228215.200000003</v>
      </c>
      <c r="V67" s="49">
        <v>22228215.200000003</v>
      </c>
      <c r="W67" s="49">
        <v>22228215.200000003</v>
      </c>
      <c r="X67" s="49">
        <v>22228215.200000003</v>
      </c>
      <c r="Y67" s="49">
        <v>22228215</v>
      </c>
      <c r="Z67" s="49">
        <v>22228215.200000003</v>
      </c>
    </row>
    <row r="68" spans="1:26">
      <c r="A68" s="51" t="s">
        <v>74</v>
      </c>
      <c r="B68" s="49">
        <v>2462420467</v>
      </c>
      <c r="C68" s="52">
        <v>2907791308</v>
      </c>
      <c r="D68" s="52">
        <v>2906605295</v>
      </c>
      <c r="E68" s="52">
        <v>2905837940</v>
      </c>
      <c r="F68" s="40">
        <v>2904555266</v>
      </c>
      <c r="G68" s="53">
        <v>2880892331</v>
      </c>
      <c r="H68" s="54">
        <v>2878368724</v>
      </c>
      <c r="I68" s="49">
        <v>2872736690</v>
      </c>
      <c r="J68" s="49">
        <v>2872736690</v>
      </c>
      <c r="K68" s="49">
        <v>2858876796</v>
      </c>
      <c r="L68" s="49">
        <v>2858876796</v>
      </c>
      <c r="M68" s="49">
        <v>2853617738</v>
      </c>
      <c r="N68" s="52">
        <v>2851082176</v>
      </c>
      <c r="O68" s="49">
        <v>2850703996</v>
      </c>
      <c r="P68" s="49">
        <v>2850703996</v>
      </c>
      <c r="Q68" s="49">
        <v>2850703996</v>
      </c>
      <c r="R68" s="49">
        <v>2850703996</v>
      </c>
      <c r="S68" s="49">
        <v>2850703996</v>
      </c>
      <c r="T68" s="233">
        <v>2846327815.42487</v>
      </c>
      <c r="U68" s="61">
        <v>2846327815.42487</v>
      </c>
      <c r="V68" s="49">
        <v>2843967825</v>
      </c>
      <c r="W68" s="49">
        <v>2843036329.6000004</v>
      </c>
      <c r="X68" s="49">
        <v>2843036329.6000004</v>
      </c>
      <c r="Y68" s="49">
        <v>2840532212</v>
      </c>
      <c r="Z68" s="49">
        <v>2840532211.7553077</v>
      </c>
    </row>
    <row r="69" spans="1:26">
      <c r="A69" s="51" t="s">
        <v>91</v>
      </c>
      <c r="B69" s="49">
        <v>22280540</v>
      </c>
      <c r="C69" s="52">
        <v>88395622</v>
      </c>
      <c r="D69" s="52">
        <v>88395622</v>
      </c>
      <c r="E69" s="52">
        <v>88395622</v>
      </c>
      <c r="F69" s="40">
        <v>88395622</v>
      </c>
      <c r="G69" s="53">
        <v>88395622</v>
      </c>
      <c r="H69" s="54">
        <v>88395622</v>
      </c>
      <c r="I69" s="49">
        <v>88395622</v>
      </c>
      <c r="J69" s="49">
        <v>88395622</v>
      </c>
      <c r="K69" s="49">
        <v>88395622</v>
      </c>
      <c r="L69" s="49">
        <v>88395622</v>
      </c>
      <c r="M69" s="49">
        <v>88395622</v>
      </c>
      <c r="N69" s="52">
        <v>88395622</v>
      </c>
      <c r="O69" s="49">
        <v>88395622</v>
      </c>
      <c r="P69" s="49">
        <v>88395622</v>
      </c>
      <c r="Q69" s="49">
        <v>88395622</v>
      </c>
      <c r="R69" s="49">
        <v>88395622</v>
      </c>
      <c r="S69" s="49">
        <v>88395622</v>
      </c>
      <c r="T69" s="233">
        <v>88395621.600000009</v>
      </c>
      <c r="U69" s="61">
        <v>88395621.600000009</v>
      </c>
      <c r="V69" s="49">
        <v>88395621.600000009</v>
      </c>
      <c r="W69" s="49">
        <v>88395621.600000009</v>
      </c>
      <c r="X69" s="49">
        <v>88395621.600000009</v>
      </c>
      <c r="Y69" s="49">
        <v>88395622</v>
      </c>
      <c r="Z69" s="49">
        <v>88395621.600000009</v>
      </c>
    </row>
    <row r="70" spans="1:26">
      <c r="A70" s="51" t="s">
        <v>93</v>
      </c>
      <c r="B70" s="49">
        <v>195649127</v>
      </c>
      <c r="C70" s="52">
        <v>195649127</v>
      </c>
      <c r="D70" s="52">
        <v>195649127</v>
      </c>
      <c r="E70" s="52">
        <v>195649127</v>
      </c>
      <c r="F70" s="40">
        <v>195649127</v>
      </c>
      <c r="G70" s="53">
        <v>195649127</v>
      </c>
      <c r="H70" s="54">
        <v>195649127</v>
      </c>
      <c r="I70" s="49">
        <v>195649127</v>
      </c>
      <c r="J70" s="49">
        <v>195649127</v>
      </c>
      <c r="K70" s="49">
        <v>195649127</v>
      </c>
      <c r="L70" s="49">
        <v>195649127</v>
      </c>
      <c r="M70" s="49">
        <v>195649127</v>
      </c>
      <c r="N70" s="52">
        <v>195649127</v>
      </c>
      <c r="O70" s="49">
        <v>195649127</v>
      </c>
      <c r="P70" s="49">
        <v>195649127</v>
      </c>
      <c r="Q70" s="49">
        <v>195649127</v>
      </c>
      <c r="R70" s="49">
        <v>195649127</v>
      </c>
      <c r="S70" s="49">
        <v>195649127</v>
      </c>
      <c r="T70" s="233">
        <v>195649127.20000002</v>
      </c>
      <c r="U70" s="61">
        <v>195649127.20000002</v>
      </c>
      <c r="V70" s="49">
        <v>195649127.20000002</v>
      </c>
      <c r="W70" s="49">
        <v>195649127.20000002</v>
      </c>
      <c r="X70" s="49">
        <v>195649127.20000002</v>
      </c>
      <c r="Y70" s="49">
        <v>195649127</v>
      </c>
      <c r="Z70" s="49">
        <v>195649127.20000002</v>
      </c>
    </row>
    <row r="71" spans="1:26">
      <c r="A71" s="51" t="s">
        <v>95</v>
      </c>
      <c r="B71" s="49">
        <v>13042759</v>
      </c>
      <c r="C71" s="52">
        <v>23222474</v>
      </c>
      <c r="D71" s="52">
        <v>23222474</v>
      </c>
      <c r="E71" s="52">
        <v>23222474</v>
      </c>
      <c r="F71" s="40">
        <v>23222474</v>
      </c>
      <c r="G71" s="53">
        <v>23222474</v>
      </c>
      <c r="H71" s="54">
        <v>23222474</v>
      </c>
      <c r="I71" s="49">
        <v>23222474</v>
      </c>
      <c r="J71" s="49">
        <v>23222474</v>
      </c>
      <c r="K71" s="49">
        <v>23222474</v>
      </c>
      <c r="L71" s="49">
        <v>23222474</v>
      </c>
      <c r="M71" s="49">
        <v>23222474</v>
      </c>
      <c r="N71" s="52">
        <v>23222474</v>
      </c>
      <c r="O71" s="49">
        <v>23222474</v>
      </c>
      <c r="P71" s="49">
        <v>23222474</v>
      </c>
      <c r="Q71" s="49">
        <v>23222474</v>
      </c>
      <c r="R71" s="49">
        <v>23222474</v>
      </c>
      <c r="S71" s="49">
        <v>23222474</v>
      </c>
      <c r="T71" s="233">
        <v>23222473.600000001</v>
      </c>
      <c r="U71" s="61">
        <v>23222473.600000001</v>
      </c>
      <c r="V71" s="49">
        <v>23222473.600000001</v>
      </c>
      <c r="W71" s="49">
        <v>23222473.600000001</v>
      </c>
      <c r="X71" s="49">
        <v>23222473.600000001</v>
      </c>
      <c r="Y71" s="49">
        <v>23222474</v>
      </c>
      <c r="Z71" s="49">
        <v>23222473.600000001</v>
      </c>
    </row>
    <row r="72" spans="1:26">
      <c r="A72" s="51" t="s">
        <v>97</v>
      </c>
      <c r="B72" s="49">
        <v>44057937</v>
      </c>
      <c r="C72" s="52">
        <v>75145547</v>
      </c>
      <c r="D72" s="52">
        <v>75145547</v>
      </c>
      <c r="E72" s="52">
        <v>75145547</v>
      </c>
      <c r="F72" s="40">
        <v>75145547</v>
      </c>
      <c r="G72" s="53">
        <v>75145547</v>
      </c>
      <c r="H72" s="54">
        <v>75145547</v>
      </c>
      <c r="I72" s="49">
        <v>75145547</v>
      </c>
      <c r="J72" s="49">
        <v>75145547</v>
      </c>
      <c r="K72" s="49">
        <v>75145547</v>
      </c>
      <c r="L72" s="49">
        <v>75145547</v>
      </c>
      <c r="M72" s="49">
        <v>75145547</v>
      </c>
      <c r="N72" s="52">
        <v>75145547</v>
      </c>
      <c r="O72" s="49">
        <v>75145547</v>
      </c>
      <c r="P72" s="49">
        <v>75145547</v>
      </c>
      <c r="Q72" s="49">
        <v>75145547</v>
      </c>
      <c r="R72" s="49">
        <v>75145547</v>
      </c>
      <c r="S72" s="49">
        <v>75145547</v>
      </c>
      <c r="T72" s="233">
        <v>75145547.200000003</v>
      </c>
      <c r="U72" s="61">
        <v>75145547.200000003</v>
      </c>
      <c r="V72" s="49">
        <v>75145547.200000003</v>
      </c>
      <c r="W72" s="49">
        <v>75145547.200000003</v>
      </c>
      <c r="X72" s="49">
        <v>75145547.200000003</v>
      </c>
      <c r="Y72" s="49">
        <v>75145547</v>
      </c>
      <c r="Z72" s="49">
        <v>75145547.200000003</v>
      </c>
    </row>
    <row r="73" spans="1:26">
      <c r="A73" s="51" t="s">
        <v>99</v>
      </c>
      <c r="B73" s="49">
        <v>395646987</v>
      </c>
      <c r="C73" s="52">
        <v>392921042</v>
      </c>
      <c r="D73" s="52">
        <v>392921042</v>
      </c>
      <c r="E73" s="52">
        <v>392921042</v>
      </c>
      <c r="F73" s="40">
        <v>392921042</v>
      </c>
      <c r="G73" s="53">
        <v>392921042</v>
      </c>
      <c r="H73" s="54">
        <v>392921042</v>
      </c>
      <c r="I73" s="49">
        <v>392921042</v>
      </c>
      <c r="J73" s="49">
        <v>392921042</v>
      </c>
      <c r="K73" s="49">
        <v>392921042</v>
      </c>
      <c r="L73" s="49">
        <v>392921042</v>
      </c>
      <c r="M73" s="49">
        <v>392921042</v>
      </c>
      <c r="N73" s="52">
        <v>392921042</v>
      </c>
      <c r="O73" s="49">
        <v>392921042</v>
      </c>
      <c r="P73" s="49">
        <v>392921042</v>
      </c>
      <c r="Q73" s="49">
        <v>392921042</v>
      </c>
      <c r="R73" s="49">
        <v>392921042</v>
      </c>
      <c r="S73" s="49">
        <v>392921042</v>
      </c>
      <c r="T73" s="233">
        <v>392921041.60000002</v>
      </c>
      <c r="U73" s="61">
        <v>392921041.60000002</v>
      </c>
      <c r="V73" s="49">
        <v>392921041.60000002</v>
      </c>
      <c r="W73" s="49">
        <v>392921041.60000002</v>
      </c>
      <c r="X73" s="49">
        <v>392921041.60000002</v>
      </c>
      <c r="Y73" s="49">
        <v>392921042</v>
      </c>
      <c r="Z73" s="49">
        <v>392921041.60000002</v>
      </c>
    </row>
    <row r="74" spans="1:26">
      <c r="A74" s="51" t="s">
        <v>101</v>
      </c>
      <c r="B74" s="49">
        <v>138314836</v>
      </c>
      <c r="C74" s="52">
        <v>184926429</v>
      </c>
      <c r="D74" s="52">
        <v>184926429</v>
      </c>
      <c r="E74" s="52">
        <v>184926429</v>
      </c>
      <c r="F74" s="40">
        <v>184926429</v>
      </c>
      <c r="G74" s="53">
        <v>184926429</v>
      </c>
      <c r="H74" s="54">
        <v>184926429</v>
      </c>
      <c r="I74" s="49">
        <v>184926429</v>
      </c>
      <c r="J74" s="49">
        <v>184926429</v>
      </c>
      <c r="K74" s="49">
        <v>184926429</v>
      </c>
      <c r="L74" s="49">
        <v>184926429</v>
      </c>
      <c r="M74" s="49">
        <v>184926429</v>
      </c>
      <c r="N74" s="52">
        <v>184926429</v>
      </c>
      <c r="O74" s="49">
        <v>184926429</v>
      </c>
      <c r="P74" s="49">
        <v>184926429</v>
      </c>
      <c r="Q74" s="49">
        <v>184926429</v>
      </c>
      <c r="R74" s="49">
        <v>184926429</v>
      </c>
      <c r="S74" s="49">
        <v>184926429</v>
      </c>
      <c r="T74" s="233">
        <v>184926428.80000001</v>
      </c>
      <c r="U74" s="61">
        <v>184926428.80000001</v>
      </c>
      <c r="V74" s="49">
        <v>184926428.80000001</v>
      </c>
      <c r="W74" s="49">
        <v>184926428.80000001</v>
      </c>
      <c r="X74" s="49">
        <v>184926428.80000001</v>
      </c>
      <c r="Y74" s="49">
        <v>184926429</v>
      </c>
      <c r="Z74" s="49">
        <v>184926428.80000001</v>
      </c>
    </row>
    <row r="75" spans="1:26">
      <c r="A75" s="51" t="s">
        <v>102</v>
      </c>
      <c r="B75" s="49">
        <v>19621687</v>
      </c>
      <c r="C75" s="52">
        <v>75893167</v>
      </c>
      <c r="D75" s="52">
        <v>75893167</v>
      </c>
      <c r="E75" s="52">
        <v>75893167</v>
      </c>
      <c r="F75" s="40">
        <v>75893167</v>
      </c>
      <c r="G75" s="53">
        <v>75893167</v>
      </c>
      <c r="H75" s="54">
        <v>75893167</v>
      </c>
      <c r="I75" s="49">
        <v>75893167</v>
      </c>
      <c r="J75" s="49">
        <v>75893167</v>
      </c>
      <c r="K75" s="49">
        <v>75893167</v>
      </c>
      <c r="L75" s="49">
        <v>75893167</v>
      </c>
      <c r="M75" s="49">
        <v>75893167</v>
      </c>
      <c r="N75" s="52">
        <v>75893167</v>
      </c>
      <c r="O75" s="49">
        <v>75893167</v>
      </c>
      <c r="P75" s="49">
        <v>75893167</v>
      </c>
      <c r="Q75" s="49">
        <v>75893167</v>
      </c>
      <c r="R75" s="49">
        <v>75893167</v>
      </c>
      <c r="S75" s="49">
        <v>75893167</v>
      </c>
      <c r="T75" s="233">
        <v>75893167.200000003</v>
      </c>
      <c r="U75" s="61">
        <v>75893167.200000003</v>
      </c>
      <c r="V75" s="49">
        <v>75893167.200000003</v>
      </c>
      <c r="W75" s="49">
        <v>75893167.200000003</v>
      </c>
      <c r="X75" s="49">
        <v>75893167.200000003</v>
      </c>
      <c r="Y75" s="49">
        <v>75893167</v>
      </c>
      <c r="Z75" s="49">
        <v>75893167.200000003</v>
      </c>
    </row>
    <row r="76" spans="1:26">
      <c r="A76" s="51" t="s">
        <v>103</v>
      </c>
      <c r="B76" s="49">
        <v>3677642</v>
      </c>
      <c r="C76" s="52">
        <v>14590646</v>
      </c>
      <c r="D76" s="52">
        <v>14319538</v>
      </c>
      <c r="E76" s="52">
        <v>13949148</v>
      </c>
      <c r="F76" s="40">
        <v>13893738</v>
      </c>
      <c r="G76" s="53">
        <v>13893738</v>
      </c>
      <c r="H76" s="54">
        <v>13893738</v>
      </c>
      <c r="I76" s="49">
        <v>13893738</v>
      </c>
      <c r="J76" s="49">
        <v>13893738</v>
      </c>
      <c r="K76" s="49">
        <v>13893738</v>
      </c>
      <c r="L76" s="49">
        <v>13893738</v>
      </c>
      <c r="M76" s="49">
        <v>13893738</v>
      </c>
      <c r="N76" s="52">
        <v>13893738</v>
      </c>
      <c r="O76" s="49">
        <v>13893738</v>
      </c>
      <c r="P76" s="49">
        <v>13893738</v>
      </c>
      <c r="Q76" s="49">
        <v>13893738</v>
      </c>
      <c r="R76" s="49">
        <v>13893738</v>
      </c>
      <c r="S76" s="49">
        <v>13893738</v>
      </c>
      <c r="T76" s="233">
        <v>13893737.599588955</v>
      </c>
      <c r="U76" s="61">
        <v>13893737.599588955</v>
      </c>
      <c r="V76" s="49">
        <v>13891430.179321814</v>
      </c>
      <c r="W76" s="49">
        <v>13891430.4</v>
      </c>
      <c r="X76" s="49">
        <v>13891430.4</v>
      </c>
      <c r="Y76" s="49">
        <v>13891430</v>
      </c>
      <c r="Z76" s="49">
        <v>13891430.179321814</v>
      </c>
    </row>
    <row r="77" spans="1:26">
      <c r="A77" s="51" t="s">
        <v>104</v>
      </c>
      <c r="B77" s="49">
        <v>115632844</v>
      </c>
      <c r="C77" s="52">
        <v>458760739</v>
      </c>
      <c r="D77" s="52">
        <v>458760739</v>
      </c>
      <c r="E77" s="52">
        <v>458760739</v>
      </c>
      <c r="F77" s="40">
        <v>458760739</v>
      </c>
      <c r="G77" s="53">
        <v>458760739</v>
      </c>
      <c r="H77" s="54">
        <v>458760739</v>
      </c>
      <c r="I77" s="49">
        <v>458760739</v>
      </c>
      <c r="J77" s="49">
        <v>458760739</v>
      </c>
      <c r="K77" s="49">
        <v>458760739</v>
      </c>
      <c r="L77" s="49">
        <v>458760739</v>
      </c>
      <c r="M77" s="49">
        <v>458760739</v>
      </c>
      <c r="N77" s="52">
        <v>458760739</v>
      </c>
      <c r="O77" s="49">
        <v>458760739</v>
      </c>
      <c r="P77" s="49">
        <v>458760739</v>
      </c>
      <c r="Q77" s="49">
        <v>458760739</v>
      </c>
      <c r="R77" s="49">
        <v>458760739</v>
      </c>
      <c r="S77" s="49">
        <v>458760739</v>
      </c>
      <c r="T77" s="233">
        <v>458760739.20000005</v>
      </c>
      <c r="U77" s="61">
        <v>458760739.20000005</v>
      </c>
      <c r="V77" s="49">
        <v>458760739.20000005</v>
      </c>
      <c r="W77" s="49">
        <v>458760739.20000005</v>
      </c>
      <c r="X77" s="49">
        <v>458760739.20000005</v>
      </c>
      <c r="Y77" s="49">
        <v>458760739</v>
      </c>
      <c r="Z77" s="49">
        <v>458760739.20000005</v>
      </c>
    </row>
    <row r="78" spans="1:26">
      <c r="A78" s="51" t="s">
        <v>105</v>
      </c>
      <c r="B78" s="49">
        <v>121093891</v>
      </c>
      <c r="C78" s="52">
        <v>121093891</v>
      </c>
      <c r="D78" s="52">
        <v>121093891</v>
      </c>
      <c r="E78" s="52">
        <v>121093891</v>
      </c>
      <c r="F78" s="40">
        <v>121093891</v>
      </c>
      <c r="G78" s="53">
        <v>121093891</v>
      </c>
      <c r="H78" s="54">
        <v>121093891</v>
      </c>
      <c r="I78" s="49">
        <v>121093891</v>
      </c>
      <c r="J78" s="49">
        <v>121093891</v>
      </c>
      <c r="K78" s="49">
        <v>121093891</v>
      </c>
      <c r="L78" s="49">
        <v>121093891</v>
      </c>
      <c r="M78" s="49">
        <v>121093891</v>
      </c>
      <c r="N78" s="52">
        <v>121093891</v>
      </c>
      <c r="O78" s="49">
        <v>121093891</v>
      </c>
      <c r="P78" s="49">
        <v>121093891</v>
      </c>
      <c r="Q78" s="49">
        <v>121093891</v>
      </c>
      <c r="R78" s="49">
        <v>121093891</v>
      </c>
      <c r="S78" s="49">
        <v>121093891</v>
      </c>
      <c r="T78" s="233">
        <v>121093891.2</v>
      </c>
      <c r="U78" s="61">
        <v>121093891.2</v>
      </c>
      <c r="V78" s="49">
        <v>121093891.2</v>
      </c>
      <c r="W78" s="49">
        <v>121093891.2</v>
      </c>
      <c r="X78" s="49">
        <v>121093891.2</v>
      </c>
      <c r="Y78" s="49">
        <v>121093891</v>
      </c>
      <c r="Z78" s="49">
        <v>121093891.2</v>
      </c>
    </row>
    <row r="79" spans="1:26">
      <c r="A79" s="51" t="s">
        <v>107</v>
      </c>
      <c r="B79" s="49">
        <v>49434807</v>
      </c>
      <c r="C79" s="52">
        <v>66094156</v>
      </c>
      <c r="D79" s="52">
        <v>66094156</v>
      </c>
      <c r="E79" s="52">
        <v>66094156</v>
      </c>
      <c r="F79" s="40">
        <v>66094156</v>
      </c>
      <c r="G79" s="53">
        <v>66094156</v>
      </c>
      <c r="H79" s="54">
        <v>66094156</v>
      </c>
      <c r="I79" s="49">
        <v>66094156</v>
      </c>
      <c r="J79" s="49">
        <v>66094156</v>
      </c>
      <c r="K79" s="49">
        <v>66094156</v>
      </c>
      <c r="L79" s="49">
        <v>66094156</v>
      </c>
      <c r="M79" s="49">
        <v>65845626</v>
      </c>
      <c r="N79" s="52">
        <v>65845626</v>
      </c>
      <c r="O79" s="49">
        <v>65845626</v>
      </c>
      <c r="P79" s="49">
        <v>65845626</v>
      </c>
      <c r="Q79" s="49">
        <v>65845626</v>
      </c>
      <c r="R79" s="49">
        <v>65845626</v>
      </c>
      <c r="S79" s="49">
        <v>65845626</v>
      </c>
      <c r="T79" s="233">
        <v>65844695.647466816</v>
      </c>
      <c r="U79" s="61">
        <v>65844695.647466816</v>
      </c>
      <c r="V79" s="49">
        <v>65825496.17221494</v>
      </c>
      <c r="W79" s="49">
        <v>65825496</v>
      </c>
      <c r="X79" s="49">
        <v>65825496</v>
      </c>
      <c r="Y79" s="49">
        <v>65825496</v>
      </c>
      <c r="Z79" s="49">
        <v>65825496.17221494</v>
      </c>
    </row>
    <row r="80" spans="1:26">
      <c r="A80" s="51" t="s">
        <v>76</v>
      </c>
      <c r="B80" s="49">
        <v>65866230</v>
      </c>
      <c r="C80" s="52">
        <v>65866230</v>
      </c>
      <c r="D80" s="52">
        <v>65866230</v>
      </c>
      <c r="E80" s="52">
        <v>65866230</v>
      </c>
      <c r="F80" s="40">
        <v>65866230</v>
      </c>
      <c r="G80" s="53">
        <v>65866230</v>
      </c>
      <c r="H80" s="54">
        <v>65866230</v>
      </c>
      <c r="I80" s="49">
        <v>65866230</v>
      </c>
      <c r="J80" s="49">
        <v>65866230</v>
      </c>
      <c r="K80" s="49">
        <v>65866230</v>
      </c>
      <c r="L80" s="49">
        <v>65866230</v>
      </c>
      <c r="M80" s="49">
        <v>65866230</v>
      </c>
      <c r="N80" s="52">
        <v>65866230</v>
      </c>
      <c r="O80" s="49">
        <v>65866230</v>
      </c>
      <c r="P80" s="49">
        <v>65866230</v>
      </c>
      <c r="Q80" s="49">
        <v>65866230</v>
      </c>
      <c r="R80" s="49">
        <v>65866230</v>
      </c>
      <c r="S80" s="49">
        <v>65866230</v>
      </c>
      <c r="T80" s="233">
        <v>65866229.600000001</v>
      </c>
      <c r="U80" s="61">
        <v>65866229.600000001</v>
      </c>
      <c r="V80" s="49">
        <v>65790381.578623787</v>
      </c>
      <c r="W80" s="49">
        <v>65790381.600000001</v>
      </c>
      <c r="X80" s="49">
        <v>65790381.600000001</v>
      </c>
      <c r="Y80" s="49">
        <v>65790382</v>
      </c>
      <c r="Z80" s="49">
        <v>65790381.578623787</v>
      </c>
    </row>
    <row r="81" spans="1:26">
      <c r="A81" s="51" t="s">
        <v>110</v>
      </c>
      <c r="B81" s="49">
        <v>68563627</v>
      </c>
      <c r="C81" s="52">
        <v>71913000</v>
      </c>
      <c r="D81" s="52">
        <v>71913000</v>
      </c>
      <c r="E81" s="52">
        <v>71913000</v>
      </c>
      <c r="F81" s="40">
        <v>71913000</v>
      </c>
      <c r="G81" s="53">
        <v>71913000</v>
      </c>
      <c r="H81" s="54">
        <v>71913000</v>
      </c>
      <c r="I81" s="49">
        <v>71913000</v>
      </c>
      <c r="J81" s="49">
        <v>71913000</v>
      </c>
      <c r="K81" s="49">
        <v>71913000</v>
      </c>
      <c r="L81" s="49">
        <v>71913000</v>
      </c>
      <c r="M81" s="49">
        <v>71913000</v>
      </c>
      <c r="N81" s="52">
        <v>71913000</v>
      </c>
      <c r="O81" s="49">
        <v>71913000</v>
      </c>
      <c r="P81" s="49">
        <v>71913000</v>
      </c>
      <c r="Q81" s="49">
        <v>71913000</v>
      </c>
      <c r="R81" s="49">
        <v>71913000</v>
      </c>
      <c r="S81" s="49">
        <v>71913000</v>
      </c>
      <c r="T81" s="233">
        <v>71913000</v>
      </c>
      <c r="U81" s="61">
        <v>71913000</v>
      </c>
      <c r="V81" s="49">
        <v>71913000</v>
      </c>
      <c r="W81" s="49">
        <v>71913000</v>
      </c>
      <c r="X81" s="49">
        <v>71913000</v>
      </c>
      <c r="Y81" s="49">
        <v>71913000</v>
      </c>
      <c r="Z81" s="49">
        <v>71913000</v>
      </c>
    </row>
    <row r="82" spans="1:26">
      <c r="A82" s="51" t="s">
        <v>111</v>
      </c>
      <c r="B82" s="49">
        <v>44210644</v>
      </c>
      <c r="C82" s="52">
        <v>59109470</v>
      </c>
      <c r="D82" s="52">
        <v>59109470</v>
      </c>
      <c r="E82" s="52">
        <v>59109470</v>
      </c>
      <c r="F82" s="40">
        <v>59109470</v>
      </c>
      <c r="G82" s="53">
        <v>59109470</v>
      </c>
      <c r="H82" s="54">
        <v>59109470</v>
      </c>
      <c r="I82" s="49">
        <v>59109470</v>
      </c>
      <c r="J82" s="49">
        <v>59109470</v>
      </c>
      <c r="K82" s="49">
        <v>59109470</v>
      </c>
      <c r="L82" s="49">
        <v>59109470</v>
      </c>
      <c r="M82" s="49">
        <v>59109470</v>
      </c>
      <c r="N82" s="52">
        <v>59109470</v>
      </c>
      <c r="O82" s="49">
        <v>59109470</v>
      </c>
      <c r="P82" s="49">
        <v>59109470</v>
      </c>
      <c r="Q82" s="49">
        <v>59109470</v>
      </c>
      <c r="R82" s="49">
        <v>59109470</v>
      </c>
      <c r="S82" s="49">
        <v>59109470</v>
      </c>
      <c r="T82" s="233">
        <v>59109469.600000001</v>
      </c>
      <c r="U82" s="61">
        <v>59109469.600000001</v>
      </c>
      <c r="V82" s="49">
        <v>59109469.600000001</v>
      </c>
      <c r="W82" s="49">
        <v>59109469.600000001</v>
      </c>
      <c r="X82" s="49">
        <v>59109469.600000001</v>
      </c>
      <c r="Y82" s="49">
        <v>59109470</v>
      </c>
      <c r="Z82" s="49">
        <v>59109469.600000001</v>
      </c>
    </row>
    <row r="83" spans="1:26">
      <c r="A83" s="51" t="s">
        <v>113</v>
      </c>
      <c r="B83" s="49">
        <v>36626110</v>
      </c>
      <c r="C83" s="52">
        <v>40025539</v>
      </c>
      <c r="D83" s="52">
        <v>40025539</v>
      </c>
      <c r="E83" s="52">
        <v>40025539</v>
      </c>
      <c r="F83" s="40">
        <v>40025539</v>
      </c>
      <c r="G83" s="53">
        <v>40025539</v>
      </c>
      <c r="H83" s="54">
        <v>40025539</v>
      </c>
      <c r="I83" s="49">
        <v>40025539</v>
      </c>
      <c r="J83" s="49">
        <v>40025539</v>
      </c>
      <c r="K83" s="49">
        <v>40025539</v>
      </c>
      <c r="L83" s="49">
        <v>40025539</v>
      </c>
      <c r="M83" s="49">
        <v>40025539</v>
      </c>
      <c r="N83" s="52">
        <v>40025539</v>
      </c>
      <c r="O83" s="49">
        <v>40025539</v>
      </c>
      <c r="P83" s="49">
        <v>40025539</v>
      </c>
      <c r="Q83" s="49">
        <v>40025539</v>
      </c>
      <c r="R83" s="49">
        <v>40025539</v>
      </c>
      <c r="S83" s="49">
        <v>40025539</v>
      </c>
      <c r="T83" s="233">
        <v>40025539.200000003</v>
      </c>
      <c r="U83" s="61">
        <v>40025539.200000003</v>
      </c>
      <c r="V83" s="49">
        <v>40025539.200000003</v>
      </c>
      <c r="W83" s="49">
        <v>40025539.200000003</v>
      </c>
      <c r="X83" s="49">
        <v>40025539.200000003</v>
      </c>
      <c r="Y83" s="49">
        <v>40025539</v>
      </c>
      <c r="Z83" s="49">
        <v>40025539.200000003</v>
      </c>
    </row>
    <row r="84" spans="1:26">
      <c r="A84" s="51" t="s">
        <v>78</v>
      </c>
      <c r="B84" s="49">
        <v>153079149</v>
      </c>
      <c r="C84" s="52">
        <v>188763140</v>
      </c>
      <c r="D84" s="52">
        <v>188763140</v>
      </c>
      <c r="E84" s="52">
        <v>188763140</v>
      </c>
      <c r="F84" s="40">
        <v>188763140</v>
      </c>
      <c r="G84" s="53">
        <v>188763140</v>
      </c>
      <c r="H84" s="54">
        <v>188763140</v>
      </c>
      <c r="I84" s="49">
        <v>188763140</v>
      </c>
      <c r="J84" s="49">
        <v>188763140</v>
      </c>
      <c r="K84" s="49">
        <v>188763140</v>
      </c>
      <c r="L84" s="49">
        <v>188763140</v>
      </c>
      <c r="M84" s="49">
        <v>188763140</v>
      </c>
      <c r="N84" s="52">
        <v>188763140</v>
      </c>
      <c r="O84" s="49">
        <v>188763140</v>
      </c>
      <c r="P84" s="64">
        <v>188763140</v>
      </c>
      <c r="Q84" s="49">
        <v>188763140</v>
      </c>
      <c r="R84" s="49">
        <v>188763140</v>
      </c>
      <c r="S84" s="49">
        <v>188763140</v>
      </c>
      <c r="T84" s="233">
        <v>188763140</v>
      </c>
      <c r="U84" s="61">
        <v>188763140</v>
      </c>
      <c r="V84" s="49">
        <v>188763140</v>
      </c>
      <c r="W84" s="49">
        <v>188763140</v>
      </c>
      <c r="X84" s="49">
        <v>188763140</v>
      </c>
      <c r="Y84" s="49">
        <v>188763140</v>
      </c>
      <c r="Z84" s="49">
        <v>188763140</v>
      </c>
    </row>
    <row r="85" spans="1:26">
      <c r="A85" s="51" t="s">
        <v>116</v>
      </c>
      <c r="B85" s="49">
        <v>382877358</v>
      </c>
      <c r="C85" s="52">
        <v>382877358</v>
      </c>
      <c r="D85" s="52">
        <v>382877358</v>
      </c>
      <c r="E85" s="52">
        <v>382877358</v>
      </c>
      <c r="F85" s="40">
        <v>382877358</v>
      </c>
      <c r="G85" s="53">
        <v>382877358</v>
      </c>
      <c r="H85" s="54">
        <v>382877358</v>
      </c>
      <c r="I85" s="49">
        <v>382877358</v>
      </c>
      <c r="J85" s="49">
        <v>382877358</v>
      </c>
      <c r="K85" s="49">
        <v>382877358</v>
      </c>
      <c r="L85" s="49">
        <v>382877358</v>
      </c>
      <c r="M85" s="49">
        <v>382877358</v>
      </c>
      <c r="N85" s="52">
        <v>382877358</v>
      </c>
      <c r="O85" s="49">
        <v>382877358</v>
      </c>
      <c r="P85" s="49">
        <v>382877358</v>
      </c>
      <c r="Q85" s="49">
        <v>382877358</v>
      </c>
      <c r="R85" s="49">
        <v>382877358</v>
      </c>
      <c r="S85" s="49">
        <v>382877358</v>
      </c>
      <c r="T85" s="233">
        <v>382877357.60000002</v>
      </c>
      <c r="U85" s="61">
        <v>382877357.60000002</v>
      </c>
      <c r="V85" s="49">
        <v>382877357.60000002</v>
      </c>
      <c r="W85" s="49">
        <v>382877357.60000002</v>
      </c>
      <c r="X85" s="49">
        <v>382877357.60000002</v>
      </c>
      <c r="Y85" s="49">
        <v>382877358</v>
      </c>
      <c r="Z85" s="49">
        <v>382877357.60000002</v>
      </c>
    </row>
    <row r="86" spans="1:26">
      <c r="A86" s="51" t="s">
        <v>117</v>
      </c>
      <c r="B86" s="49">
        <v>499752934</v>
      </c>
      <c r="C86" s="52">
        <v>499752934</v>
      </c>
      <c r="D86" s="52">
        <v>499752934</v>
      </c>
      <c r="E86" s="52">
        <v>499752934</v>
      </c>
      <c r="F86" s="40">
        <v>499752934</v>
      </c>
      <c r="G86" s="53">
        <v>499752934</v>
      </c>
      <c r="H86" s="54">
        <v>499752934</v>
      </c>
      <c r="I86" s="49">
        <v>499752934</v>
      </c>
      <c r="J86" s="49">
        <v>499752934</v>
      </c>
      <c r="K86" s="49">
        <v>499752934</v>
      </c>
      <c r="L86" s="49">
        <v>499752934</v>
      </c>
      <c r="M86" s="49">
        <v>499752934</v>
      </c>
      <c r="N86" s="52">
        <v>499752934</v>
      </c>
      <c r="O86" s="49">
        <v>499752934</v>
      </c>
      <c r="P86" s="49">
        <v>499752934</v>
      </c>
      <c r="Q86" s="49">
        <v>499752934</v>
      </c>
      <c r="R86" s="49">
        <v>499752934</v>
      </c>
      <c r="S86" s="49">
        <v>499752934</v>
      </c>
      <c r="T86" s="233">
        <v>499752933.60000002</v>
      </c>
      <c r="U86" s="61">
        <v>499752933.60000002</v>
      </c>
      <c r="V86" s="49">
        <v>499752933.60000002</v>
      </c>
      <c r="W86" s="49">
        <v>499752933.60000002</v>
      </c>
      <c r="X86" s="49">
        <v>499752933.60000002</v>
      </c>
      <c r="Y86" s="49">
        <v>499752934</v>
      </c>
      <c r="Z86" s="49">
        <v>499752933.60000002</v>
      </c>
    </row>
    <row r="87" spans="1:26">
      <c r="A87" s="51" t="s">
        <v>77</v>
      </c>
      <c r="B87" s="49">
        <v>48326032</v>
      </c>
      <c r="C87" s="52">
        <v>191728278</v>
      </c>
      <c r="D87" s="52">
        <v>191286380</v>
      </c>
      <c r="E87" s="52">
        <v>191139081</v>
      </c>
      <c r="F87" s="40">
        <v>191139082</v>
      </c>
      <c r="G87" s="53">
        <v>191139081</v>
      </c>
      <c r="H87" s="54">
        <v>191139081</v>
      </c>
      <c r="I87" s="49">
        <v>191139081</v>
      </c>
      <c r="J87" s="49">
        <v>191139081</v>
      </c>
      <c r="K87" s="49">
        <v>188472422</v>
      </c>
      <c r="L87" s="49">
        <v>188472422</v>
      </c>
      <c r="M87" s="49">
        <v>188472422</v>
      </c>
      <c r="N87" s="52">
        <v>188472422</v>
      </c>
      <c r="O87" s="49">
        <v>188472422</v>
      </c>
      <c r="P87" s="49">
        <v>188472422</v>
      </c>
      <c r="Q87" s="49">
        <v>188472422</v>
      </c>
      <c r="R87" s="49">
        <v>188472422</v>
      </c>
      <c r="S87" s="49">
        <v>188472422</v>
      </c>
      <c r="T87" s="233">
        <v>187424850.38872296</v>
      </c>
      <c r="U87" s="61">
        <v>187424850.38872296</v>
      </c>
      <c r="V87" s="49">
        <v>187060254.68955076</v>
      </c>
      <c r="W87" s="49">
        <v>186506653.60000002</v>
      </c>
      <c r="X87" s="49">
        <v>186506653.60000002</v>
      </c>
      <c r="Y87" s="49">
        <v>186322120</v>
      </c>
      <c r="Z87" s="49">
        <v>186322119.5295856</v>
      </c>
    </row>
    <row r="88" spans="1:26">
      <c r="A88" s="51" t="s">
        <v>120</v>
      </c>
      <c r="B88" s="49">
        <v>23172595</v>
      </c>
      <c r="C88" s="52">
        <v>23172595</v>
      </c>
      <c r="D88" s="52">
        <v>23172595</v>
      </c>
      <c r="E88" s="52">
        <v>23172595</v>
      </c>
      <c r="F88" s="40">
        <v>23172595</v>
      </c>
      <c r="G88" s="53">
        <v>23172595</v>
      </c>
      <c r="H88" s="54">
        <v>23172595</v>
      </c>
      <c r="I88" s="49">
        <v>23172595</v>
      </c>
      <c r="J88" s="49">
        <v>23172595</v>
      </c>
      <c r="K88" s="49">
        <v>23172595</v>
      </c>
      <c r="L88" s="49">
        <v>23172595</v>
      </c>
      <c r="M88" s="49">
        <v>23172595</v>
      </c>
      <c r="N88" s="52">
        <v>23172595</v>
      </c>
      <c r="O88" s="49">
        <v>23172595</v>
      </c>
      <c r="P88" s="49">
        <v>23172595</v>
      </c>
      <c r="Q88" s="49">
        <v>23172595</v>
      </c>
      <c r="R88" s="49">
        <v>23172595</v>
      </c>
      <c r="S88" s="49">
        <v>23172595</v>
      </c>
      <c r="T88" s="233">
        <v>23172595.200000003</v>
      </c>
      <c r="U88" s="61">
        <v>23172595.200000003</v>
      </c>
      <c r="V88" s="49">
        <v>23172595.200000003</v>
      </c>
      <c r="W88" s="49">
        <v>23172595.200000003</v>
      </c>
      <c r="X88" s="49">
        <v>23172595.200000003</v>
      </c>
      <c r="Y88" s="49">
        <v>23172595</v>
      </c>
      <c r="Z88" s="49">
        <v>23172595.200000003</v>
      </c>
    </row>
    <row r="89" spans="1:26">
      <c r="A89" s="51" t="s">
        <v>122</v>
      </c>
      <c r="B89" s="49">
        <v>106715516</v>
      </c>
      <c r="C89" s="52">
        <v>128128826</v>
      </c>
      <c r="D89" s="52">
        <v>128128826</v>
      </c>
      <c r="E89" s="52">
        <v>128128826</v>
      </c>
      <c r="F89" s="40">
        <v>128128826</v>
      </c>
      <c r="G89" s="53">
        <v>128128826</v>
      </c>
      <c r="H89" s="54">
        <v>128128826</v>
      </c>
      <c r="I89" s="49">
        <v>128128826</v>
      </c>
      <c r="J89" s="49">
        <v>128128826</v>
      </c>
      <c r="K89" s="49">
        <v>128128826</v>
      </c>
      <c r="L89" s="49">
        <v>128128826</v>
      </c>
      <c r="M89" s="49">
        <v>128128826</v>
      </c>
      <c r="N89" s="52">
        <v>128128826</v>
      </c>
      <c r="O89" s="49">
        <v>128128826</v>
      </c>
      <c r="P89" s="49">
        <v>128128826</v>
      </c>
      <c r="Q89" s="49">
        <v>128128826</v>
      </c>
      <c r="R89" s="49">
        <v>128128826</v>
      </c>
      <c r="S89" s="49">
        <v>128128826</v>
      </c>
      <c r="T89" s="233">
        <v>128128826.40000001</v>
      </c>
      <c r="U89" s="61">
        <v>128128826.40000001</v>
      </c>
      <c r="V89" s="49">
        <v>128128826.40000001</v>
      </c>
      <c r="W89" s="49">
        <v>128128826.40000001</v>
      </c>
      <c r="X89" s="49">
        <v>128128826.40000001</v>
      </c>
      <c r="Y89" s="49">
        <v>128128826</v>
      </c>
      <c r="Z89" s="49">
        <v>128128826.40000001</v>
      </c>
    </row>
    <row r="90" spans="1:26">
      <c r="A90" s="51" t="s">
        <v>124</v>
      </c>
      <c r="B90" s="49">
        <v>11114543</v>
      </c>
      <c r="C90" s="52">
        <v>16763670</v>
      </c>
      <c r="D90" s="52">
        <v>16322096</v>
      </c>
      <c r="E90" s="52">
        <v>16174905</v>
      </c>
      <c r="F90" s="40">
        <v>15822206</v>
      </c>
      <c r="G90" s="53">
        <v>15822206</v>
      </c>
      <c r="H90" s="54">
        <v>15822206</v>
      </c>
      <c r="I90" s="49">
        <v>15674114</v>
      </c>
      <c r="J90" s="49">
        <v>15674114</v>
      </c>
      <c r="K90" s="49">
        <v>14004373</v>
      </c>
      <c r="L90" s="49">
        <v>14004373</v>
      </c>
      <c r="M90" s="49">
        <v>14004373</v>
      </c>
      <c r="N90" s="52">
        <v>14004373</v>
      </c>
      <c r="O90" s="49">
        <v>14004373</v>
      </c>
      <c r="P90" s="49">
        <v>14004373</v>
      </c>
      <c r="Q90" s="49">
        <v>14004373</v>
      </c>
      <c r="R90" s="49">
        <v>14004373</v>
      </c>
      <c r="S90" s="49">
        <v>14004373</v>
      </c>
      <c r="T90" s="233">
        <v>14004372.971957846</v>
      </c>
      <c r="U90" s="61">
        <v>14004372.971957846</v>
      </c>
      <c r="V90" s="49">
        <v>13995237.15561505</v>
      </c>
      <c r="W90" s="49">
        <v>13995236.800000001</v>
      </c>
      <c r="X90" s="49">
        <v>13995236.800000001</v>
      </c>
      <c r="Y90" s="49">
        <v>13995237</v>
      </c>
      <c r="Z90" s="49">
        <v>13995237.15561505</v>
      </c>
    </row>
    <row r="91" spans="1:26">
      <c r="A91" s="51" t="s">
        <v>126</v>
      </c>
      <c r="B91" s="49">
        <v>25434446</v>
      </c>
      <c r="C91" s="52">
        <v>30538068</v>
      </c>
      <c r="D91" s="52">
        <v>30538068</v>
      </c>
      <c r="E91" s="52">
        <v>30538068</v>
      </c>
      <c r="F91" s="40">
        <v>16726231</v>
      </c>
      <c r="G91" s="53">
        <v>16688792</v>
      </c>
      <c r="H91" s="54">
        <v>16688792</v>
      </c>
      <c r="I91" s="49">
        <v>30401663</v>
      </c>
      <c r="J91" s="49">
        <v>30401663</v>
      </c>
      <c r="K91" s="49">
        <v>30401663</v>
      </c>
      <c r="L91" s="49">
        <v>30401663</v>
      </c>
      <c r="M91" s="49">
        <v>30267056</v>
      </c>
      <c r="N91" s="52">
        <v>30267056</v>
      </c>
      <c r="O91" s="49">
        <v>30267056</v>
      </c>
      <c r="P91" s="49">
        <v>30267056</v>
      </c>
      <c r="Q91" s="49">
        <v>30267056</v>
      </c>
      <c r="R91" s="49">
        <v>30267056</v>
      </c>
      <c r="S91" s="49">
        <v>30267056</v>
      </c>
      <c r="T91" s="233">
        <v>29909293.096095014</v>
      </c>
      <c r="U91" s="61">
        <v>29909293.096095014</v>
      </c>
      <c r="V91" s="49">
        <v>29907211.272271276</v>
      </c>
      <c r="W91" s="49">
        <v>29899264.800000001</v>
      </c>
      <c r="X91" s="49">
        <v>29899264.800000001</v>
      </c>
      <c r="Y91" s="49">
        <v>29899265</v>
      </c>
      <c r="Z91" s="49">
        <v>29899264.849601462</v>
      </c>
    </row>
    <row r="92" spans="1:26">
      <c r="A92" s="51" t="s">
        <v>127</v>
      </c>
      <c r="B92" s="49">
        <v>22495377</v>
      </c>
      <c r="C92" s="52">
        <v>27188122</v>
      </c>
      <c r="D92" s="52">
        <v>27188122</v>
      </c>
      <c r="E92" s="52">
        <v>27188122</v>
      </c>
      <c r="F92" s="40">
        <v>27188122</v>
      </c>
      <c r="G92" s="53">
        <v>27188122</v>
      </c>
      <c r="H92" s="54">
        <v>27188122</v>
      </c>
      <c r="I92" s="49">
        <v>27188122</v>
      </c>
      <c r="J92" s="49">
        <v>27188122</v>
      </c>
      <c r="K92" s="49">
        <v>27148886</v>
      </c>
      <c r="L92" s="49">
        <v>27148886</v>
      </c>
      <c r="M92" s="49">
        <v>27145319</v>
      </c>
      <c r="N92" s="52">
        <v>27145319</v>
      </c>
      <c r="O92" s="49">
        <v>27145319</v>
      </c>
      <c r="P92" s="49">
        <v>27145319</v>
      </c>
      <c r="Q92" s="49">
        <v>27145319</v>
      </c>
      <c r="R92" s="49">
        <v>27145319</v>
      </c>
      <c r="S92" s="49">
        <v>27145319</v>
      </c>
      <c r="T92" s="233">
        <v>27145319.091339566</v>
      </c>
      <c r="U92" s="61">
        <v>27145319.091339566</v>
      </c>
      <c r="V92" s="49">
        <v>27145177.37566781</v>
      </c>
      <c r="W92" s="49">
        <v>27145177.600000001</v>
      </c>
      <c r="X92" s="49">
        <v>27145177.600000001</v>
      </c>
      <c r="Y92" s="49">
        <v>27145177</v>
      </c>
      <c r="Z92" s="49">
        <v>27145177.37566781</v>
      </c>
    </row>
    <row r="93" spans="1:26">
      <c r="A93" s="51" t="s">
        <v>128</v>
      </c>
      <c r="B93" s="49">
        <v>34256003</v>
      </c>
      <c r="C93" s="52">
        <v>34256003</v>
      </c>
      <c r="D93" s="52">
        <v>34256003</v>
      </c>
      <c r="E93" s="52">
        <v>34256003</v>
      </c>
      <c r="F93" s="40">
        <v>34256003</v>
      </c>
      <c r="G93" s="53">
        <v>34256003</v>
      </c>
      <c r="H93" s="54">
        <v>34256003</v>
      </c>
      <c r="I93" s="49">
        <v>34256003</v>
      </c>
      <c r="J93" s="49">
        <v>34256003</v>
      </c>
      <c r="K93" s="49">
        <v>34256003</v>
      </c>
      <c r="L93" s="49">
        <v>34256003</v>
      </c>
      <c r="M93" s="49">
        <v>34256003</v>
      </c>
      <c r="N93" s="52">
        <v>34256003</v>
      </c>
      <c r="O93" s="49">
        <v>34256003</v>
      </c>
      <c r="P93" s="49">
        <v>34256003</v>
      </c>
      <c r="Q93" s="49">
        <v>34256003</v>
      </c>
      <c r="R93" s="49">
        <v>34256003</v>
      </c>
      <c r="S93" s="49">
        <v>34256003</v>
      </c>
      <c r="T93" s="233">
        <v>34256003.200000003</v>
      </c>
      <c r="U93" s="61">
        <v>34256003.200000003</v>
      </c>
      <c r="V93" s="49">
        <v>34256003.200000003</v>
      </c>
      <c r="W93" s="49">
        <v>34256003.200000003</v>
      </c>
      <c r="X93" s="49">
        <v>34256003.200000003</v>
      </c>
      <c r="Y93" s="49">
        <v>34256003</v>
      </c>
      <c r="Z93" s="49">
        <v>34256003.200000003</v>
      </c>
    </row>
    <row r="94" spans="1:26">
      <c r="A94" s="51" t="s">
        <v>130</v>
      </c>
      <c r="B94" s="49">
        <v>212277542</v>
      </c>
      <c r="C94" s="52">
        <v>320170674</v>
      </c>
      <c r="D94" s="52">
        <v>320170674</v>
      </c>
      <c r="E94" s="52">
        <v>320170674</v>
      </c>
      <c r="F94" s="40">
        <v>320170674</v>
      </c>
      <c r="G94" s="53">
        <v>320170674</v>
      </c>
      <c r="H94" s="54">
        <v>320170674</v>
      </c>
      <c r="I94" s="49">
        <v>320170674</v>
      </c>
      <c r="J94" s="49">
        <v>320170674</v>
      </c>
      <c r="K94" s="49">
        <v>320170674</v>
      </c>
      <c r="L94" s="49">
        <v>320170674</v>
      </c>
      <c r="M94" s="49">
        <v>320170674</v>
      </c>
      <c r="N94" s="52">
        <v>320170674</v>
      </c>
      <c r="O94" s="49">
        <v>320170674</v>
      </c>
      <c r="P94" s="49">
        <v>320170674</v>
      </c>
      <c r="Q94" s="49">
        <v>320170674</v>
      </c>
      <c r="R94" s="49">
        <v>320170674</v>
      </c>
      <c r="S94" s="49">
        <v>320170674</v>
      </c>
      <c r="T94" s="233">
        <v>320170673.60000002</v>
      </c>
      <c r="U94" s="61">
        <v>320170673.60000002</v>
      </c>
      <c r="V94" s="49">
        <v>320170673.60000002</v>
      </c>
      <c r="W94" s="49">
        <v>320170673.60000002</v>
      </c>
      <c r="X94" s="49">
        <v>320170673.60000002</v>
      </c>
      <c r="Y94" s="49">
        <v>320170674</v>
      </c>
      <c r="Z94" s="49">
        <v>320170673.60000002</v>
      </c>
    </row>
    <row r="95" spans="1:26">
      <c r="A95" s="51" t="s">
        <v>131</v>
      </c>
      <c r="B95" s="49">
        <v>10040823</v>
      </c>
      <c r="C95" s="52">
        <v>39835873</v>
      </c>
      <c r="D95" s="52">
        <v>39835873</v>
      </c>
      <c r="E95" s="52">
        <v>39835873</v>
      </c>
      <c r="F95" s="40">
        <v>39772583</v>
      </c>
      <c r="G95" s="53">
        <v>34524644</v>
      </c>
      <c r="H95" s="54">
        <v>34931522</v>
      </c>
      <c r="I95" s="49">
        <v>34931522</v>
      </c>
      <c r="J95" s="49">
        <v>34931522</v>
      </c>
      <c r="K95" s="49">
        <v>34931522</v>
      </c>
      <c r="L95" s="49">
        <v>34931522</v>
      </c>
      <c r="M95" s="49">
        <v>34931522</v>
      </c>
      <c r="N95" s="52">
        <v>34931522</v>
      </c>
      <c r="O95" s="49">
        <v>34931522</v>
      </c>
      <c r="P95" s="49">
        <v>34931522</v>
      </c>
      <c r="Q95" s="49">
        <v>34931522</v>
      </c>
      <c r="R95" s="49">
        <v>34931522</v>
      </c>
      <c r="S95" s="49">
        <v>34931522</v>
      </c>
      <c r="T95" s="233">
        <v>34931521.666798569</v>
      </c>
      <c r="U95" s="61">
        <v>34931521.666798569</v>
      </c>
      <c r="V95" s="49">
        <v>34838547.231381975</v>
      </c>
      <c r="W95" s="49">
        <v>34838547.200000003</v>
      </c>
      <c r="X95" s="49">
        <v>34838547.200000003</v>
      </c>
      <c r="Y95" s="49">
        <v>34838547</v>
      </c>
      <c r="Z95" s="49">
        <v>34838547.231381975</v>
      </c>
    </row>
    <row r="96" spans="1:26">
      <c r="A96" s="51" t="s">
        <v>132</v>
      </c>
      <c r="B96" s="49">
        <v>1521765899</v>
      </c>
      <c r="C96" s="52">
        <v>1833150341</v>
      </c>
      <c r="D96" s="52">
        <v>1833150341</v>
      </c>
      <c r="E96" s="52">
        <v>1833150341</v>
      </c>
      <c r="F96" s="40">
        <v>1833150341</v>
      </c>
      <c r="G96" s="53">
        <v>1833150341</v>
      </c>
      <c r="H96" s="54">
        <v>1833150341</v>
      </c>
      <c r="I96" s="49">
        <v>1833150341</v>
      </c>
      <c r="J96" s="49">
        <v>1833150341</v>
      </c>
      <c r="K96" s="49">
        <v>1833150341</v>
      </c>
      <c r="L96" s="49">
        <v>1833150341</v>
      </c>
      <c r="M96" s="49">
        <v>1833150341</v>
      </c>
      <c r="N96" s="52">
        <v>1833150341</v>
      </c>
      <c r="O96" s="49">
        <v>1833150341</v>
      </c>
      <c r="P96" s="49">
        <v>1833150341</v>
      </c>
      <c r="Q96" s="49">
        <v>1833150341</v>
      </c>
      <c r="R96" s="49">
        <v>1833150341</v>
      </c>
      <c r="S96" s="49">
        <v>1833150341</v>
      </c>
      <c r="T96" s="233">
        <v>1833150340.8000002</v>
      </c>
      <c r="U96" s="61">
        <v>1833150340.8000002</v>
      </c>
      <c r="V96" s="49">
        <v>1833150340.8000002</v>
      </c>
      <c r="W96" s="49">
        <v>1833150340.8000002</v>
      </c>
      <c r="X96" s="49">
        <v>1833150340.8000002</v>
      </c>
      <c r="Y96" s="49">
        <v>1833150341</v>
      </c>
      <c r="Z96" s="49">
        <v>1833150340.8000002</v>
      </c>
    </row>
    <row r="97" spans="1:26">
      <c r="A97" s="51" t="s">
        <v>75</v>
      </c>
      <c r="B97" s="49">
        <v>123002691</v>
      </c>
      <c r="C97" s="52">
        <v>164454147</v>
      </c>
      <c r="D97" s="52">
        <v>164454147</v>
      </c>
      <c r="E97" s="52">
        <v>164454147</v>
      </c>
      <c r="F97" s="40">
        <v>164454147</v>
      </c>
      <c r="G97" s="53">
        <v>164454147</v>
      </c>
      <c r="H97" s="54">
        <v>164454147</v>
      </c>
      <c r="I97" s="49">
        <v>164454147</v>
      </c>
      <c r="J97" s="49">
        <v>164454147</v>
      </c>
      <c r="K97" s="49">
        <v>164454147</v>
      </c>
      <c r="L97" s="49">
        <v>164454147</v>
      </c>
      <c r="M97" s="49">
        <v>164454147</v>
      </c>
      <c r="N97" s="52">
        <v>164454147</v>
      </c>
      <c r="O97" s="49">
        <v>164454147</v>
      </c>
      <c r="P97" s="49">
        <v>164454147</v>
      </c>
      <c r="Q97" s="49">
        <v>164454147</v>
      </c>
      <c r="R97" s="49">
        <v>164454147</v>
      </c>
      <c r="S97" s="49">
        <v>164454147</v>
      </c>
      <c r="T97" s="233">
        <v>164016359.81990123</v>
      </c>
      <c r="U97" s="61">
        <v>164016359.81990123</v>
      </c>
      <c r="V97" s="49">
        <v>164014910.33778608</v>
      </c>
      <c r="W97" s="49">
        <v>164014910.40000001</v>
      </c>
      <c r="X97" s="49">
        <v>164014910.40000001</v>
      </c>
      <c r="Y97" s="49">
        <v>164014910</v>
      </c>
      <c r="Z97" s="49">
        <v>164014910.33778608</v>
      </c>
    </row>
    <row r="98" spans="1:26">
      <c r="A98" s="51" t="s">
        <v>133</v>
      </c>
      <c r="B98" s="49">
        <v>2438354</v>
      </c>
      <c r="C98" s="52">
        <v>9673905</v>
      </c>
      <c r="D98" s="52">
        <v>9673905</v>
      </c>
      <c r="E98" s="52">
        <v>9673905</v>
      </c>
      <c r="F98" s="40">
        <v>9673905</v>
      </c>
      <c r="G98" s="53">
        <v>9673905</v>
      </c>
      <c r="H98" s="54">
        <v>9673905</v>
      </c>
      <c r="I98" s="49">
        <v>9673905</v>
      </c>
      <c r="J98" s="49">
        <v>9673905</v>
      </c>
      <c r="K98" s="49">
        <v>9673905</v>
      </c>
      <c r="L98" s="49">
        <v>9673905</v>
      </c>
      <c r="M98" s="49">
        <v>9673905</v>
      </c>
      <c r="N98" s="52">
        <v>9673905</v>
      </c>
      <c r="O98" s="49">
        <v>9673905</v>
      </c>
      <c r="P98" s="49">
        <v>9673905</v>
      </c>
      <c r="Q98" s="49">
        <v>9673905</v>
      </c>
      <c r="R98" s="49">
        <v>9673905</v>
      </c>
      <c r="S98" s="49">
        <v>9673905</v>
      </c>
      <c r="T98" s="233">
        <v>9673904.8000000007</v>
      </c>
      <c r="U98" s="61">
        <v>9673904.8000000007</v>
      </c>
      <c r="V98" s="49">
        <v>9673904.8000000007</v>
      </c>
      <c r="W98" s="49">
        <v>9673904.8000000007</v>
      </c>
      <c r="X98" s="49">
        <v>9673904.8000000007</v>
      </c>
      <c r="Y98" s="49">
        <v>9673905</v>
      </c>
      <c r="Z98" s="49">
        <v>9673904.8000000007</v>
      </c>
    </row>
    <row r="99" spans="1:26">
      <c r="A99" s="51" t="s">
        <v>134</v>
      </c>
      <c r="B99" s="49">
        <v>416886662</v>
      </c>
      <c r="C99" s="52">
        <v>416886662</v>
      </c>
      <c r="D99" s="52">
        <v>416886662</v>
      </c>
      <c r="E99" s="52">
        <v>416886662</v>
      </c>
      <c r="F99" s="40">
        <v>416886662</v>
      </c>
      <c r="G99" s="53">
        <v>416886662</v>
      </c>
      <c r="H99" s="54">
        <v>416886662</v>
      </c>
      <c r="I99" s="49">
        <v>416886662</v>
      </c>
      <c r="J99" s="49">
        <v>416886662</v>
      </c>
      <c r="K99" s="49">
        <v>416886662</v>
      </c>
      <c r="L99" s="49">
        <v>416886662</v>
      </c>
      <c r="M99" s="49">
        <v>416886662</v>
      </c>
      <c r="N99" s="52">
        <v>416886662</v>
      </c>
      <c r="O99" s="49">
        <v>416886662</v>
      </c>
      <c r="P99" s="49">
        <v>416886662</v>
      </c>
      <c r="Q99" s="49">
        <v>416886662</v>
      </c>
      <c r="R99" s="49">
        <v>416886662</v>
      </c>
      <c r="S99" s="49">
        <v>416886662</v>
      </c>
      <c r="T99" s="233">
        <v>416886661.60000002</v>
      </c>
      <c r="U99" s="61">
        <v>416886661.60000002</v>
      </c>
      <c r="V99" s="49">
        <v>416886661.60000002</v>
      </c>
      <c r="W99" s="49">
        <v>416886661.60000002</v>
      </c>
      <c r="X99" s="49">
        <v>416886661.60000002</v>
      </c>
      <c r="Y99" s="49">
        <v>416886662</v>
      </c>
      <c r="Z99" s="49">
        <v>416886661.60000002</v>
      </c>
    </row>
    <row r="100" spans="1:26">
      <c r="A100" s="51" t="s">
        <v>136</v>
      </c>
      <c r="B100" s="49">
        <v>65333660</v>
      </c>
      <c r="C100" s="52">
        <v>65257935</v>
      </c>
      <c r="D100" s="52">
        <v>65149397</v>
      </c>
      <c r="E100" s="52">
        <v>65149397</v>
      </c>
      <c r="F100" s="40">
        <v>65148567</v>
      </c>
      <c r="G100" s="53">
        <v>65148567</v>
      </c>
      <c r="H100" s="54">
        <v>65148567</v>
      </c>
      <c r="I100" s="49">
        <v>65148567</v>
      </c>
      <c r="J100" s="49">
        <v>65148567</v>
      </c>
      <c r="K100" s="49">
        <v>65148567</v>
      </c>
      <c r="L100" s="49">
        <v>65148567</v>
      </c>
      <c r="M100" s="49">
        <v>64382913</v>
      </c>
      <c r="N100" s="52">
        <v>64127695</v>
      </c>
      <c r="O100" s="49">
        <v>64127695</v>
      </c>
      <c r="P100" s="49">
        <v>64127695</v>
      </c>
      <c r="Q100" s="49">
        <v>64127695</v>
      </c>
      <c r="R100" s="49">
        <v>64127695</v>
      </c>
      <c r="S100" s="49">
        <v>64127695</v>
      </c>
      <c r="T100" s="233">
        <v>64127695.220580548</v>
      </c>
      <c r="U100" s="61">
        <v>64127695.220580548</v>
      </c>
      <c r="V100" s="49">
        <v>64123702.3582488</v>
      </c>
      <c r="W100" s="49">
        <v>64123702.400000006</v>
      </c>
      <c r="X100" s="49">
        <v>64123702.400000006</v>
      </c>
      <c r="Y100" s="49">
        <v>61118866</v>
      </c>
      <c r="Z100" s="49">
        <v>61118866.037490718</v>
      </c>
    </row>
    <row r="101" spans="1:26">
      <c r="A101" s="51" t="s">
        <v>145</v>
      </c>
      <c r="B101" s="49">
        <v>98337148</v>
      </c>
      <c r="C101" s="52">
        <v>97745386</v>
      </c>
      <c r="D101" s="52">
        <v>97745386</v>
      </c>
      <c r="E101" s="52">
        <v>97745386</v>
      </c>
      <c r="F101" s="40">
        <v>97745386</v>
      </c>
      <c r="G101" s="53">
        <v>97745386</v>
      </c>
      <c r="H101" s="54">
        <v>97745386</v>
      </c>
      <c r="I101" s="49">
        <v>97745386</v>
      </c>
      <c r="J101" s="49">
        <v>97745386</v>
      </c>
      <c r="K101" s="49">
        <v>97745386</v>
      </c>
      <c r="L101" s="49">
        <v>97745386</v>
      </c>
      <c r="M101" s="49">
        <v>97745386</v>
      </c>
      <c r="N101" s="52">
        <v>97745386</v>
      </c>
      <c r="O101" s="49">
        <v>97745386</v>
      </c>
      <c r="P101" s="49">
        <v>97745386</v>
      </c>
      <c r="Q101" s="49">
        <v>97745386</v>
      </c>
      <c r="R101" s="49">
        <v>97745386</v>
      </c>
      <c r="S101" s="49">
        <v>97745386</v>
      </c>
      <c r="T101" s="233">
        <v>97745385.798922956</v>
      </c>
      <c r="U101" s="61">
        <v>97745385.798922956</v>
      </c>
      <c r="V101" s="49">
        <v>97743201.324310988</v>
      </c>
      <c r="W101" s="49">
        <v>97622965.600000009</v>
      </c>
      <c r="X101" s="49">
        <v>97622965.600000009</v>
      </c>
      <c r="Y101" s="49">
        <v>97502729</v>
      </c>
      <c r="Z101" s="49">
        <v>97502729.187678307</v>
      </c>
    </row>
    <row r="102" spans="1:26">
      <c r="A102" s="51" t="s">
        <v>138</v>
      </c>
      <c r="B102" s="49">
        <v>252231970</v>
      </c>
      <c r="C102" s="52">
        <v>434267306</v>
      </c>
      <c r="D102" s="52">
        <v>434267306</v>
      </c>
      <c r="E102" s="52">
        <v>434267306</v>
      </c>
      <c r="F102" s="40">
        <v>434267306</v>
      </c>
      <c r="G102" s="53">
        <v>434267306</v>
      </c>
      <c r="H102" s="54">
        <v>434267306</v>
      </c>
      <c r="I102" s="49">
        <v>434267306</v>
      </c>
      <c r="J102" s="49">
        <v>434267306</v>
      </c>
      <c r="K102" s="49">
        <v>434267306</v>
      </c>
      <c r="L102" s="49">
        <v>434267306</v>
      </c>
      <c r="M102" s="49">
        <v>434267306</v>
      </c>
      <c r="N102" s="52">
        <v>434267306</v>
      </c>
      <c r="O102" s="49">
        <v>434267306</v>
      </c>
      <c r="P102" s="49">
        <v>434267306</v>
      </c>
      <c r="Q102" s="49">
        <v>434267306</v>
      </c>
      <c r="R102" s="49">
        <v>434267306</v>
      </c>
      <c r="S102" s="49">
        <v>434267306</v>
      </c>
      <c r="T102" s="233">
        <v>434267306.40000004</v>
      </c>
      <c r="U102" s="61">
        <v>434267306.40000004</v>
      </c>
      <c r="V102" s="49">
        <v>434267306.40000004</v>
      </c>
      <c r="W102" s="49">
        <v>434267306.40000004</v>
      </c>
      <c r="X102" s="49">
        <v>434267306.40000004</v>
      </c>
      <c r="Y102" s="49">
        <v>434267306</v>
      </c>
      <c r="Z102" s="49">
        <v>434267306.40000004</v>
      </c>
    </row>
    <row r="103" spans="1:26">
      <c r="A103" s="51" t="s">
        <v>140</v>
      </c>
      <c r="B103" s="49">
        <v>26991512</v>
      </c>
      <c r="C103" s="52">
        <v>64391515</v>
      </c>
      <c r="D103" s="52">
        <v>64391515</v>
      </c>
      <c r="E103" s="52">
        <v>64391515</v>
      </c>
      <c r="F103" s="40">
        <v>64391515</v>
      </c>
      <c r="G103" s="53">
        <v>64391515</v>
      </c>
      <c r="H103" s="54">
        <v>64391515</v>
      </c>
      <c r="I103" s="49">
        <v>64391515</v>
      </c>
      <c r="J103" s="49">
        <v>64391515</v>
      </c>
      <c r="K103" s="49">
        <v>64391515</v>
      </c>
      <c r="L103" s="49">
        <v>64391515</v>
      </c>
      <c r="M103" s="49">
        <v>64391515</v>
      </c>
      <c r="N103" s="52">
        <v>64391515</v>
      </c>
      <c r="O103" s="49">
        <v>64391515</v>
      </c>
      <c r="P103" s="49">
        <v>64391515</v>
      </c>
      <c r="Q103" s="49">
        <v>64391515</v>
      </c>
      <c r="R103" s="49">
        <v>64391515</v>
      </c>
      <c r="S103" s="49">
        <v>64391515</v>
      </c>
      <c r="T103" s="233">
        <v>64391515.200000003</v>
      </c>
      <c r="U103" s="61">
        <v>64391515.200000003</v>
      </c>
      <c r="V103" s="49">
        <v>64391515.200000003</v>
      </c>
      <c r="W103" s="49">
        <v>64391515.200000003</v>
      </c>
      <c r="X103" s="49">
        <v>64391515.200000003</v>
      </c>
      <c r="Y103" s="49">
        <v>64391515</v>
      </c>
      <c r="Z103" s="49">
        <v>64391515.200000003</v>
      </c>
    </row>
    <row r="104" spans="1:26">
      <c r="A104" s="51" t="s">
        <v>142</v>
      </c>
      <c r="B104" s="49">
        <v>37166951</v>
      </c>
      <c r="C104" s="52">
        <v>38321856</v>
      </c>
      <c r="D104" s="52">
        <v>38321856</v>
      </c>
      <c r="E104" s="52">
        <v>38321856</v>
      </c>
      <c r="F104" s="40">
        <v>38321856</v>
      </c>
      <c r="G104" s="53">
        <v>38321856</v>
      </c>
      <c r="H104" s="54">
        <v>38321856</v>
      </c>
      <c r="I104" s="49">
        <v>38321856</v>
      </c>
      <c r="J104" s="49">
        <v>38321856</v>
      </c>
      <c r="K104" s="49">
        <v>38321856</v>
      </c>
      <c r="L104" s="49">
        <v>38321856</v>
      </c>
      <c r="M104" s="49">
        <v>38321856</v>
      </c>
      <c r="N104" s="52">
        <v>38321856</v>
      </c>
      <c r="O104" s="49">
        <v>38321856</v>
      </c>
      <c r="P104" s="49">
        <v>38321856</v>
      </c>
      <c r="Q104" s="49">
        <v>38321856</v>
      </c>
      <c r="R104" s="49">
        <v>38321856</v>
      </c>
      <c r="S104" s="49">
        <v>38321856</v>
      </c>
      <c r="T104" s="233">
        <v>38321856</v>
      </c>
      <c r="U104" s="61">
        <v>38321856</v>
      </c>
      <c r="V104" s="49">
        <v>38321856</v>
      </c>
      <c r="W104" s="49">
        <v>38321856</v>
      </c>
      <c r="X104" s="49">
        <v>38321856</v>
      </c>
      <c r="Y104" s="49">
        <v>38321856</v>
      </c>
      <c r="Z104" s="49">
        <v>38321856</v>
      </c>
    </row>
    <row r="105" spans="1:26">
      <c r="A105" s="51" t="s">
        <v>144</v>
      </c>
      <c r="B105" s="49">
        <v>7795097</v>
      </c>
      <c r="C105" s="52">
        <v>9111256</v>
      </c>
      <c r="D105" s="52">
        <v>9111256</v>
      </c>
      <c r="E105" s="52">
        <v>9111256</v>
      </c>
      <c r="F105" s="40">
        <v>9096823</v>
      </c>
      <c r="G105" s="53">
        <v>9096823</v>
      </c>
      <c r="H105" s="54">
        <v>9096823</v>
      </c>
      <c r="I105" s="49">
        <v>9096823</v>
      </c>
      <c r="J105" s="49">
        <v>9096823</v>
      </c>
      <c r="K105" s="49">
        <v>9096823</v>
      </c>
      <c r="L105" s="49">
        <v>9096823</v>
      </c>
      <c r="M105" s="49">
        <v>9096823</v>
      </c>
      <c r="N105" s="52">
        <v>9096823</v>
      </c>
      <c r="O105" s="49">
        <v>9096823</v>
      </c>
      <c r="P105" s="49">
        <v>9096823</v>
      </c>
      <c r="Q105" s="49">
        <v>9096823</v>
      </c>
      <c r="R105" s="49">
        <v>9096823</v>
      </c>
      <c r="S105" s="49">
        <v>9096823</v>
      </c>
      <c r="T105" s="233">
        <v>9096822.8071314078</v>
      </c>
      <c r="U105" s="61">
        <v>9096822.8071314078</v>
      </c>
      <c r="V105" s="49">
        <v>9095953.942644475</v>
      </c>
      <c r="W105" s="49">
        <v>9095953.5999999996</v>
      </c>
      <c r="X105" s="49">
        <v>9095953.5999999996</v>
      </c>
      <c r="Y105" s="49">
        <v>9095954</v>
      </c>
      <c r="Z105" s="49">
        <v>9095953.942644475</v>
      </c>
    </row>
    <row r="106" spans="1:26">
      <c r="A106" s="51" t="s">
        <v>146</v>
      </c>
      <c r="B106" s="49">
        <v>88330537</v>
      </c>
      <c r="C106" s="52">
        <v>88330537</v>
      </c>
      <c r="D106" s="52">
        <v>88330537</v>
      </c>
      <c r="E106" s="52">
        <v>88330537</v>
      </c>
      <c r="F106" s="40">
        <v>88330537</v>
      </c>
      <c r="G106" s="53">
        <v>88330537</v>
      </c>
      <c r="H106" s="54">
        <v>88330537</v>
      </c>
      <c r="I106" s="49">
        <v>88330537</v>
      </c>
      <c r="J106" s="49">
        <v>88330537</v>
      </c>
      <c r="K106" s="49">
        <v>88330537</v>
      </c>
      <c r="L106" s="49">
        <v>88330537</v>
      </c>
      <c r="M106" s="49">
        <v>88330537</v>
      </c>
      <c r="N106" s="52">
        <v>88330537</v>
      </c>
      <c r="O106" s="49">
        <v>88330537</v>
      </c>
      <c r="P106" s="49">
        <v>88330537</v>
      </c>
      <c r="Q106" s="49">
        <v>88330537</v>
      </c>
      <c r="R106" s="49">
        <v>88330537</v>
      </c>
      <c r="S106" s="49">
        <v>88330537</v>
      </c>
      <c r="T106" s="233">
        <v>88330536.800000012</v>
      </c>
      <c r="U106" s="61">
        <v>88330536.800000012</v>
      </c>
      <c r="V106" s="49">
        <v>88330536.800000012</v>
      </c>
      <c r="W106" s="49">
        <v>88330536.800000012</v>
      </c>
      <c r="X106" s="49">
        <v>88330536.800000012</v>
      </c>
      <c r="Y106" s="49">
        <v>88330537</v>
      </c>
      <c r="Z106" s="49">
        <v>88330536.800000012</v>
      </c>
    </row>
    <row r="107" spans="1:26">
      <c r="A107" s="51" t="s">
        <v>148</v>
      </c>
      <c r="B107" s="49">
        <v>227330042</v>
      </c>
      <c r="C107" s="52">
        <v>251440804</v>
      </c>
      <c r="D107" s="52">
        <v>251440804</v>
      </c>
      <c r="E107" s="52">
        <v>251440804</v>
      </c>
      <c r="F107" s="40">
        <v>251440804</v>
      </c>
      <c r="G107" s="53">
        <v>251440804</v>
      </c>
      <c r="H107" s="54">
        <v>251440804</v>
      </c>
      <c r="I107" s="49">
        <v>251440804</v>
      </c>
      <c r="J107" s="49">
        <v>251440804</v>
      </c>
      <c r="K107" s="49">
        <v>251440804</v>
      </c>
      <c r="L107" s="49">
        <v>251440804</v>
      </c>
      <c r="M107" s="49">
        <v>251440804</v>
      </c>
      <c r="N107" s="52">
        <v>251440804</v>
      </c>
      <c r="O107" s="49">
        <v>251440804</v>
      </c>
      <c r="P107" s="49">
        <v>251440804</v>
      </c>
      <c r="Q107" s="49">
        <v>251440804</v>
      </c>
      <c r="R107" s="49">
        <v>251440804</v>
      </c>
      <c r="S107" s="49">
        <v>251440804</v>
      </c>
      <c r="T107" s="233">
        <v>251440804</v>
      </c>
      <c r="U107" s="61">
        <v>251440804</v>
      </c>
      <c r="V107" s="49">
        <v>251440804</v>
      </c>
      <c r="W107" s="49">
        <v>251440804</v>
      </c>
      <c r="X107" s="49">
        <v>251440804</v>
      </c>
      <c r="Y107" s="49">
        <v>251440804</v>
      </c>
      <c r="Z107" s="49">
        <v>251440804</v>
      </c>
    </row>
    <row r="108" spans="1:26">
      <c r="A108" s="51" t="s">
        <v>150</v>
      </c>
      <c r="B108" s="49">
        <v>26976586</v>
      </c>
      <c r="C108" s="52">
        <v>26976586</v>
      </c>
      <c r="D108" s="52">
        <v>26976586</v>
      </c>
      <c r="E108" s="52">
        <v>26976586</v>
      </c>
      <c r="F108" s="40">
        <v>26548304</v>
      </c>
      <c r="G108" s="53">
        <v>26548304</v>
      </c>
      <c r="H108" s="54">
        <v>26548304</v>
      </c>
      <c r="I108" s="49">
        <v>26548304</v>
      </c>
      <c r="J108" s="49">
        <v>26548304</v>
      </c>
      <c r="K108" s="49">
        <v>26548304</v>
      </c>
      <c r="L108" s="49">
        <v>26548304</v>
      </c>
      <c r="M108" s="49">
        <v>26548304</v>
      </c>
      <c r="N108" s="52">
        <v>26548304</v>
      </c>
      <c r="O108" s="49">
        <v>26548304</v>
      </c>
      <c r="P108" s="49">
        <v>26548304</v>
      </c>
      <c r="Q108" s="49">
        <v>26548304</v>
      </c>
      <c r="R108" s="49">
        <v>26548304</v>
      </c>
      <c r="S108" s="49">
        <v>26548304</v>
      </c>
      <c r="T108" s="233">
        <v>26548304.161578946</v>
      </c>
      <c r="U108" s="61">
        <v>26548304.161578946</v>
      </c>
      <c r="V108" s="49">
        <v>26546886.155777138</v>
      </c>
      <c r="W108" s="49">
        <v>26546886.400000002</v>
      </c>
      <c r="X108" s="49">
        <v>26546886.400000002</v>
      </c>
      <c r="Y108" s="49">
        <v>26546886</v>
      </c>
      <c r="Z108" s="49">
        <v>26546886.155777134</v>
      </c>
    </row>
    <row r="109" spans="1:26">
      <c r="A109" s="51" t="s">
        <v>152</v>
      </c>
      <c r="B109" s="49">
        <v>27253226</v>
      </c>
      <c r="C109" s="52">
        <v>27253226</v>
      </c>
      <c r="D109" s="52">
        <v>27253226</v>
      </c>
      <c r="E109" s="52">
        <v>27253226</v>
      </c>
      <c r="F109" s="40">
        <v>27253226</v>
      </c>
      <c r="G109" s="53">
        <v>27253226</v>
      </c>
      <c r="H109" s="54">
        <v>27253226</v>
      </c>
      <c r="I109" s="49">
        <v>27253226</v>
      </c>
      <c r="J109" s="49">
        <v>27253226</v>
      </c>
      <c r="K109" s="49">
        <v>27253226</v>
      </c>
      <c r="L109" s="49">
        <v>27253226</v>
      </c>
      <c r="M109" s="49">
        <v>27253226</v>
      </c>
      <c r="N109" s="52">
        <v>27253226</v>
      </c>
      <c r="O109" s="49">
        <v>27253226</v>
      </c>
      <c r="P109" s="49">
        <v>27253226</v>
      </c>
      <c r="Q109" s="49">
        <v>27253226</v>
      </c>
      <c r="R109" s="49">
        <v>27253226</v>
      </c>
      <c r="S109" s="49">
        <v>27253226</v>
      </c>
      <c r="T109" s="233">
        <v>27253226.400000002</v>
      </c>
      <c r="U109" s="61">
        <v>27253226.400000002</v>
      </c>
      <c r="V109" s="49">
        <v>27253226.400000002</v>
      </c>
      <c r="W109" s="49">
        <v>27253226.400000002</v>
      </c>
      <c r="X109" s="49">
        <v>27253226.400000002</v>
      </c>
      <c r="Y109" s="49">
        <v>27253226</v>
      </c>
      <c r="Z109" s="49">
        <v>27253226.400000002</v>
      </c>
    </row>
    <row r="110" spans="1:26">
      <c r="A110" s="51" t="s">
        <v>153</v>
      </c>
      <c r="B110" s="49">
        <v>90645939</v>
      </c>
      <c r="C110" s="52">
        <v>136718048</v>
      </c>
      <c r="D110" s="52">
        <v>136718048</v>
      </c>
      <c r="E110" s="52">
        <v>136718048</v>
      </c>
      <c r="F110" s="40">
        <v>136718048</v>
      </c>
      <c r="G110" s="53">
        <v>136718048</v>
      </c>
      <c r="H110" s="54">
        <v>136718048</v>
      </c>
      <c r="I110" s="49">
        <v>136718048</v>
      </c>
      <c r="J110" s="49">
        <v>136718048</v>
      </c>
      <c r="K110" s="49">
        <v>136718048</v>
      </c>
      <c r="L110" s="49">
        <v>136718048</v>
      </c>
      <c r="M110" s="49">
        <v>136718048</v>
      </c>
      <c r="N110" s="52">
        <v>136718048</v>
      </c>
      <c r="O110" s="49">
        <v>136718048</v>
      </c>
      <c r="P110" s="49">
        <v>136718048</v>
      </c>
      <c r="Q110" s="49">
        <v>136718048</v>
      </c>
      <c r="R110" s="49">
        <v>136718048</v>
      </c>
      <c r="S110" s="49">
        <v>136718048</v>
      </c>
      <c r="T110" s="233">
        <v>136718048</v>
      </c>
      <c r="U110" s="61">
        <v>136718048</v>
      </c>
      <c r="V110" s="49">
        <v>136718048</v>
      </c>
      <c r="W110" s="49">
        <v>136718048</v>
      </c>
      <c r="X110" s="49">
        <v>136718048</v>
      </c>
      <c r="Y110" s="49">
        <v>136718048</v>
      </c>
      <c r="Z110" s="49">
        <v>136718048</v>
      </c>
    </row>
    <row r="111" spans="1:26">
      <c r="A111" s="51" t="s">
        <v>154</v>
      </c>
      <c r="B111" s="49">
        <v>209896789</v>
      </c>
      <c r="C111" s="52">
        <v>290198212</v>
      </c>
      <c r="D111" s="52">
        <v>289467626</v>
      </c>
      <c r="E111" s="52">
        <v>289467625</v>
      </c>
      <c r="F111" s="40">
        <v>288635178</v>
      </c>
      <c r="G111" s="53">
        <v>285478175</v>
      </c>
      <c r="H111" s="54">
        <v>281756807</v>
      </c>
      <c r="I111" s="49">
        <v>279002107</v>
      </c>
      <c r="J111" s="49">
        <v>279002107</v>
      </c>
      <c r="K111" s="49">
        <v>274782969</v>
      </c>
      <c r="L111" s="49">
        <v>274782969</v>
      </c>
      <c r="M111" s="49">
        <v>273419812</v>
      </c>
      <c r="N111" s="52">
        <v>273266224</v>
      </c>
      <c r="O111" s="49">
        <v>273125888</v>
      </c>
      <c r="P111" s="49">
        <v>273125888</v>
      </c>
      <c r="Q111" s="49">
        <v>273125888</v>
      </c>
      <c r="R111" s="49">
        <v>273125888</v>
      </c>
      <c r="S111" s="49">
        <v>273125888</v>
      </c>
      <c r="T111" s="233">
        <v>273125887.854945</v>
      </c>
      <c r="U111" s="61">
        <v>273125887.854945</v>
      </c>
      <c r="V111" s="49">
        <v>272964475.85082573</v>
      </c>
      <c r="W111" s="49">
        <v>272959556</v>
      </c>
      <c r="X111" s="49">
        <v>272959556</v>
      </c>
      <c r="Y111" s="49">
        <v>272908801</v>
      </c>
      <c r="Z111" s="49">
        <v>272908801.36886626</v>
      </c>
    </row>
    <row r="112" spans="1:26">
      <c r="A112" s="51" t="s">
        <v>155</v>
      </c>
      <c r="B112" s="49">
        <v>24820313</v>
      </c>
      <c r="C112" s="52">
        <v>34446442</v>
      </c>
      <c r="D112" s="52">
        <v>34446442</v>
      </c>
      <c r="E112" s="52">
        <v>34446442</v>
      </c>
      <c r="F112" s="40">
        <v>34446442</v>
      </c>
      <c r="G112" s="53">
        <v>34446442</v>
      </c>
      <c r="H112" s="54">
        <v>34446442</v>
      </c>
      <c r="I112" s="49">
        <v>34446442</v>
      </c>
      <c r="J112" s="49">
        <v>34446442</v>
      </c>
      <c r="K112" s="49">
        <v>34446442</v>
      </c>
      <c r="L112" s="49">
        <v>34446442</v>
      </c>
      <c r="M112" s="49">
        <v>34446442</v>
      </c>
      <c r="N112" s="52">
        <v>34446442</v>
      </c>
      <c r="O112" s="49">
        <v>34446442</v>
      </c>
      <c r="P112" s="49">
        <v>34446442</v>
      </c>
      <c r="Q112" s="49">
        <v>34446442</v>
      </c>
      <c r="R112" s="49">
        <v>34446442</v>
      </c>
      <c r="S112" s="49">
        <v>34446442</v>
      </c>
      <c r="T112" s="233">
        <v>34446442.399999999</v>
      </c>
      <c r="U112" s="61">
        <v>34446442.399999999</v>
      </c>
      <c r="V112" s="49">
        <v>34446442.399999999</v>
      </c>
      <c r="W112" s="49">
        <v>34446442.399999999</v>
      </c>
      <c r="X112" s="49">
        <v>34446442.399999999</v>
      </c>
      <c r="Y112" s="49">
        <v>34446442</v>
      </c>
      <c r="Z112" s="49">
        <v>34446442.399999999</v>
      </c>
    </row>
    <row r="113" spans="1:26">
      <c r="A113" s="51" t="s">
        <v>157</v>
      </c>
      <c r="B113" s="49">
        <v>180494225</v>
      </c>
      <c r="C113" s="52">
        <v>180122550</v>
      </c>
      <c r="D113" s="52">
        <v>180123046</v>
      </c>
      <c r="E113" s="52">
        <v>179863450</v>
      </c>
      <c r="F113" s="40">
        <v>179776918</v>
      </c>
      <c r="G113" s="53">
        <v>179652742</v>
      </c>
      <c r="H113" s="54">
        <v>179413756</v>
      </c>
      <c r="I113" s="49">
        <v>178777471</v>
      </c>
      <c r="J113" s="49">
        <v>178777471</v>
      </c>
      <c r="K113" s="49">
        <v>178417818</v>
      </c>
      <c r="L113" s="49">
        <v>178417818</v>
      </c>
      <c r="M113" s="49">
        <v>178417818</v>
      </c>
      <c r="N113" s="52">
        <v>178417818</v>
      </c>
      <c r="O113" s="49">
        <v>178417818</v>
      </c>
      <c r="P113" s="49">
        <v>178417818</v>
      </c>
      <c r="Q113" s="49">
        <v>178417818</v>
      </c>
      <c r="R113" s="49">
        <v>178417818</v>
      </c>
      <c r="S113" s="49">
        <v>178417818</v>
      </c>
      <c r="T113" s="233">
        <v>178075532.27508348</v>
      </c>
      <c r="U113" s="61">
        <v>178075532.27508348</v>
      </c>
      <c r="V113" s="49">
        <v>178067469.7877264</v>
      </c>
      <c r="W113" s="49">
        <v>178067469.60000002</v>
      </c>
      <c r="X113" s="49">
        <v>178067469.60000002</v>
      </c>
      <c r="Y113" s="49">
        <v>178067470</v>
      </c>
      <c r="Z113" s="49">
        <v>178067469.7877264</v>
      </c>
    </row>
    <row r="114" spans="1:26">
      <c r="A114" s="51" t="s">
        <v>158</v>
      </c>
      <c r="B114" s="49">
        <v>8508885</v>
      </c>
      <c r="C114" s="52">
        <v>11249244</v>
      </c>
      <c r="D114" s="52">
        <v>10872076</v>
      </c>
      <c r="E114" s="52">
        <v>10872076</v>
      </c>
      <c r="F114" s="40">
        <v>9928184</v>
      </c>
      <c r="G114" s="53">
        <v>9662741</v>
      </c>
      <c r="H114" s="52">
        <v>9662741</v>
      </c>
      <c r="I114" s="49">
        <v>9662741</v>
      </c>
      <c r="J114" s="49">
        <v>9662741</v>
      </c>
      <c r="K114" s="49">
        <v>9662741</v>
      </c>
      <c r="L114" s="49">
        <v>9662741</v>
      </c>
      <c r="M114" s="49">
        <v>9662741</v>
      </c>
      <c r="N114" s="52">
        <v>9662741</v>
      </c>
      <c r="O114" s="49">
        <v>9662741</v>
      </c>
      <c r="P114" s="49">
        <v>9662741</v>
      </c>
      <c r="Q114" s="49">
        <v>9662741</v>
      </c>
      <c r="R114" s="49">
        <v>9662741</v>
      </c>
      <c r="S114" s="49">
        <v>9662741</v>
      </c>
      <c r="T114" s="233">
        <v>9662740.8237469625</v>
      </c>
      <c r="U114" s="61">
        <v>9662740.8237469625</v>
      </c>
      <c r="V114" s="49">
        <v>9657067.1790251732</v>
      </c>
      <c r="W114" s="49">
        <v>9657067.2000000011</v>
      </c>
      <c r="X114" s="49">
        <v>9657067.2000000011</v>
      </c>
      <c r="Y114" s="49">
        <v>9657067</v>
      </c>
      <c r="Z114" s="49">
        <v>9657067.1790251732</v>
      </c>
    </row>
    <row r="115" spans="1:26">
      <c r="A115" s="59" t="s">
        <v>159</v>
      </c>
      <c r="B115" s="49">
        <v>8918684567</v>
      </c>
      <c r="C115" s="52">
        <f t="shared" ref="C115:H115" si="1">SUM(C64:C114)</f>
        <v>11121381855</v>
      </c>
      <c r="D115" s="52">
        <f t="shared" si="1"/>
        <v>11115052479</v>
      </c>
      <c r="E115" s="52">
        <f t="shared" si="1"/>
        <v>11112551233</v>
      </c>
      <c r="F115" s="52">
        <f t="shared" si="1"/>
        <v>11081712447</v>
      </c>
      <c r="G115" s="60">
        <f t="shared" si="1"/>
        <v>11048995459</v>
      </c>
      <c r="H115" s="52">
        <f t="shared" si="1"/>
        <v>11042892215</v>
      </c>
      <c r="I115" s="49">
        <v>11047433975</v>
      </c>
      <c r="J115" s="49">
        <v>11047433975</v>
      </c>
      <c r="K115" s="49">
        <v>10961055253</v>
      </c>
      <c r="L115" s="49">
        <v>10961055253</v>
      </c>
      <c r="M115" s="49">
        <v>11011017155</v>
      </c>
      <c r="N115" s="49">
        <f>SUM(N64:N114)</f>
        <v>11007292411</v>
      </c>
      <c r="O115" s="49">
        <v>11005779814</v>
      </c>
      <c r="P115" s="64">
        <v>11005779814</v>
      </c>
      <c r="Q115" s="49">
        <v>11005779814</v>
      </c>
      <c r="R115" s="49">
        <v>11005779814</v>
      </c>
      <c r="S115" s="49">
        <v>11005779814</v>
      </c>
      <c r="T115" s="233">
        <v>10998681398.363228</v>
      </c>
      <c r="U115" s="61">
        <v>10998681398.363228</v>
      </c>
      <c r="V115" s="49">
        <v>10995484811.714251</v>
      </c>
      <c r="W115" s="49">
        <f>SUM(W64:W114)</f>
        <v>10993866612.800001</v>
      </c>
      <c r="X115" s="49">
        <f>SUM(X64:X114)</f>
        <v>10993866612.800001</v>
      </c>
      <c r="Y115" s="49">
        <f>SUM(Y64:Y114)</f>
        <v>10988002133</v>
      </c>
      <c r="Z115" s="49">
        <f>SUM(Z64:Z114)</f>
        <v>10988002133.947573</v>
      </c>
    </row>
    <row r="121" spans="1:26" ht="14.25" customHeight="1">
      <c r="A121" s="396" t="s">
        <v>285</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ht="14.25" customHeight="1">
      <c r="A122" s="396"/>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f>B64*1.25</f>
        <v>45839335</v>
      </c>
      <c r="C123" s="49">
        <f t="shared" ref="C123:M138" si="2">C64*1.25</f>
        <v>52285491.25</v>
      </c>
      <c r="D123" s="49">
        <f t="shared" si="2"/>
        <v>52285491.25</v>
      </c>
      <c r="E123" s="49">
        <f t="shared" si="2"/>
        <v>52285491.25</v>
      </c>
      <c r="F123" s="49">
        <f t="shared" si="2"/>
        <v>52285491.25</v>
      </c>
      <c r="G123" s="49">
        <f t="shared" si="2"/>
        <v>52285491.25</v>
      </c>
      <c r="H123" s="49">
        <f t="shared" si="2"/>
        <v>52285491.25</v>
      </c>
      <c r="I123" s="49">
        <f t="shared" si="2"/>
        <v>52285491.25</v>
      </c>
      <c r="J123" s="49">
        <f t="shared" si="2"/>
        <v>52285491.25</v>
      </c>
      <c r="K123" s="49">
        <f t="shared" si="2"/>
        <v>52285491.25</v>
      </c>
      <c r="L123" s="49">
        <f t="shared" si="2"/>
        <v>52285491.25</v>
      </c>
      <c r="M123" s="49">
        <f t="shared" si="2"/>
        <v>52285491.25</v>
      </c>
      <c r="N123" s="52">
        <v>52285491</v>
      </c>
      <c r="O123" s="49">
        <v>52285491</v>
      </c>
      <c r="P123" s="49">
        <v>52285491</v>
      </c>
      <c r="Q123" s="49">
        <v>52285491</v>
      </c>
      <c r="R123" s="49">
        <v>52285491</v>
      </c>
      <c r="S123" s="56">
        <v>52285491</v>
      </c>
      <c r="T123" s="56">
        <v>52285491</v>
      </c>
      <c r="U123" s="61">
        <v>52285491</v>
      </c>
      <c r="V123" s="49">
        <v>52285491</v>
      </c>
      <c r="W123" s="49">
        <v>52285491</v>
      </c>
      <c r="X123" s="49">
        <v>52285491</v>
      </c>
      <c r="Y123" s="49">
        <v>52285491</v>
      </c>
      <c r="Z123" s="49">
        <v>52285491</v>
      </c>
    </row>
    <row r="124" spans="1:26">
      <c r="A124" s="51" t="s">
        <v>84</v>
      </c>
      <c r="B124" s="49">
        <f t="shared" ref="B124:M139" si="3">B65*1.25</f>
        <v>16448222.5</v>
      </c>
      <c r="C124" s="49">
        <f t="shared" si="3"/>
        <v>65256536.25</v>
      </c>
      <c r="D124" s="49">
        <f t="shared" si="3"/>
        <v>62749265</v>
      </c>
      <c r="E124" s="49">
        <f t="shared" si="3"/>
        <v>62142148.75</v>
      </c>
      <c r="F124" s="49">
        <f t="shared" si="3"/>
        <v>54759566.25</v>
      </c>
      <c r="G124" s="49">
        <f t="shared" si="2"/>
        <v>54759566.25</v>
      </c>
      <c r="H124" s="49">
        <f t="shared" si="2"/>
        <v>54759566.25</v>
      </c>
      <c r="I124" s="49">
        <f t="shared" si="2"/>
        <v>54759566.25</v>
      </c>
      <c r="J124" s="49">
        <f t="shared" si="2"/>
        <v>54759566.25</v>
      </c>
      <c r="K124" s="49">
        <f t="shared" si="2"/>
        <v>49190902.5</v>
      </c>
      <c r="L124" s="49">
        <f t="shared" si="2"/>
        <v>49190902.5</v>
      </c>
      <c r="M124" s="49">
        <f t="shared" si="2"/>
        <v>47942956.25</v>
      </c>
      <c r="N124" s="52">
        <v>47623104</v>
      </c>
      <c r="O124" s="49">
        <v>46432569</v>
      </c>
      <c r="P124" s="49">
        <v>46432569</v>
      </c>
      <c r="Q124" s="49">
        <v>46432569</v>
      </c>
      <c r="R124" s="49">
        <v>46432569</v>
      </c>
      <c r="S124" s="57">
        <v>46432569</v>
      </c>
      <c r="T124" s="56">
        <v>45762699.349072978</v>
      </c>
      <c r="U124" s="61">
        <v>45762699.349072978</v>
      </c>
      <c r="V124" s="49">
        <v>45698156.678124174</v>
      </c>
      <c r="W124" s="49">
        <v>45698157</v>
      </c>
      <c r="X124" s="49">
        <v>45698157</v>
      </c>
      <c r="Y124" s="49">
        <v>45698157</v>
      </c>
      <c r="Z124" s="49">
        <v>45698156.678124174</v>
      </c>
    </row>
    <row r="125" spans="1:26">
      <c r="A125" s="51" t="s">
        <v>86</v>
      </c>
      <c r="B125" s="49">
        <f t="shared" si="3"/>
        <v>126703567.5</v>
      </c>
      <c r="C125" s="49">
        <f t="shared" si="3"/>
        <v>125687665</v>
      </c>
      <c r="D125" s="49">
        <f t="shared" si="3"/>
        <v>124728702.5</v>
      </c>
      <c r="E125" s="49">
        <f t="shared" si="3"/>
        <v>124324051.25</v>
      </c>
      <c r="F125" s="49">
        <f t="shared" si="3"/>
        <v>115498557.5</v>
      </c>
      <c r="G125" s="49">
        <f t="shared" si="2"/>
        <v>115220992.5</v>
      </c>
      <c r="H125" s="49">
        <f t="shared" si="2"/>
        <v>115188291.25</v>
      </c>
      <c r="I125" s="49">
        <f t="shared" si="2"/>
        <v>115188291.25</v>
      </c>
      <c r="J125" s="49">
        <f t="shared" si="2"/>
        <v>115188291.25</v>
      </c>
      <c r="K125" s="49">
        <f t="shared" si="2"/>
        <v>115188291.25</v>
      </c>
      <c r="L125" s="49">
        <f t="shared" si="2"/>
        <v>115188291.25</v>
      </c>
      <c r="M125" s="49">
        <f t="shared" si="2"/>
        <v>114719993.75</v>
      </c>
      <c r="N125" s="52">
        <v>114064376</v>
      </c>
      <c r="O125" s="49">
        <v>114012310</v>
      </c>
      <c r="P125" s="49">
        <v>114012310</v>
      </c>
      <c r="Q125" s="49">
        <v>114012310</v>
      </c>
      <c r="R125" s="49">
        <v>114012310</v>
      </c>
      <c r="S125" s="57">
        <v>114012310</v>
      </c>
      <c r="T125" s="56">
        <v>114012310.2940498</v>
      </c>
      <c r="U125" s="61">
        <v>114012310.2940498</v>
      </c>
      <c r="V125" s="49">
        <v>113970290.47595339</v>
      </c>
      <c r="W125" s="49">
        <v>113970290</v>
      </c>
      <c r="X125" s="49">
        <v>113970290</v>
      </c>
      <c r="Y125" s="49">
        <v>113970290</v>
      </c>
      <c r="Z125" s="49">
        <v>113970290.47595339</v>
      </c>
    </row>
    <row r="126" spans="1:26">
      <c r="A126" s="51" t="s">
        <v>88</v>
      </c>
      <c r="B126" s="49">
        <f t="shared" si="3"/>
        <v>7003410</v>
      </c>
      <c r="C126" s="49">
        <f t="shared" si="3"/>
        <v>27785268.75</v>
      </c>
      <c r="D126" s="49">
        <f t="shared" si="3"/>
        <v>27785268.75</v>
      </c>
      <c r="E126" s="49">
        <f t="shared" si="3"/>
        <v>27785268.75</v>
      </c>
      <c r="F126" s="49">
        <f t="shared" si="3"/>
        <v>27785268.75</v>
      </c>
      <c r="G126" s="49">
        <f t="shared" si="2"/>
        <v>27785268.75</v>
      </c>
      <c r="H126" s="49">
        <f t="shared" si="2"/>
        <v>27785268.75</v>
      </c>
      <c r="I126" s="49">
        <f t="shared" si="2"/>
        <v>27785268.75</v>
      </c>
      <c r="J126" s="49">
        <f t="shared" si="2"/>
        <v>27785268.75</v>
      </c>
      <c r="K126" s="49">
        <f t="shared" si="2"/>
        <v>27785268.75</v>
      </c>
      <c r="L126" s="49">
        <f t="shared" si="2"/>
        <v>27785268.75</v>
      </c>
      <c r="M126" s="49">
        <f t="shared" si="2"/>
        <v>27785268.75</v>
      </c>
      <c r="N126" s="52">
        <v>27785269</v>
      </c>
      <c r="O126" s="49">
        <v>27785269</v>
      </c>
      <c r="P126" s="49">
        <v>27785269</v>
      </c>
      <c r="Q126" s="49">
        <v>27785269</v>
      </c>
      <c r="R126" s="49">
        <v>27785269</v>
      </c>
      <c r="S126" s="57">
        <v>27785269</v>
      </c>
      <c r="T126" s="56">
        <v>27785269</v>
      </c>
      <c r="U126" s="61">
        <v>27785269</v>
      </c>
      <c r="V126" s="49">
        <v>27785269</v>
      </c>
      <c r="W126" s="49">
        <v>27785269</v>
      </c>
      <c r="X126" s="49">
        <v>27785269</v>
      </c>
      <c r="Y126" s="49">
        <v>27785269</v>
      </c>
      <c r="Z126" s="49">
        <v>27785269</v>
      </c>
    </row>
    <row r="127" spans="1:26">
      <c r="A127" s="51" t="s">
        <v>74</v>
      </c>
      <c r="B127" s="49">
        <f t="shared" si="3"/>
        <v>3078025583.75</v>
      </c>
      <c r="C127" s="49">
        <f t="shared" si="3"/>
        <v>3634739135</v>
      </c>
      <c r="D127" s="49">
        <f t="shared" si="3"/>
        <v>3633256618.75</v>
      </c>
      <c r="E127" s="49">
        <f t="shared" si="3"/>
        <v>3632297425</v>
      </c>
      <c r="F127" s="49">
        <f t="shared" si="3"/>
        <v>3630694082.5</v>
      </c>
      <c r="G127" s="49">
        <f t="shared" si="2"/>
        <v>3601115413.75</v>
      </c>
      <c r="H127" s="49">
        <f t="shared" si="2"/>
        <v>3597960905</v>
      </c>
      <c r="I127" s="49">
        <f t="shared" si="2"/>
        <v>3590920862.5</v>
      </c>
      <c r="J127" s="49">
        <f t="shared" si="2"/>
        <v>3590920862.5</v>
      </c>
      <c r="K127" s="49">
        <f t="shared" si="2"/>
        <v>3573595995</v>
      </c>
      <c r="L127" s="49">
        <f t="shared" si="2"/>
        <v>3573595995</v>
      </c>
      <c r="M127" s="49">
        <f t="shared" si="2"/>
        <v>3567022172.5</v>
      </c>
      <c r="N127" s="52">
        <v>3563852720</v>
      </c>
      <c r="O127" s="49">
        <v>3563379995</v>
      </c>
      <c r="P127" s="49">
        <v>3563379995</v>
      </c>
      <c r="Q127" s="49">
        <v>3563379995</v>
      </c>
      <c r="R127" s="49">
        <v>3563379995</v>
      </c>
      <c r="S127" s="57">
        <v>3563379995</v>
      </c>
      <c r="T127" s="56">
        <v>3557909769.2810874</v>
      </c>
      <c r="U127" s="61">
        <v>3557909769.2810874</v>
      </c>
      <c r="V127" s="49">
        <v>3554959782</v>
      </c>
      <c r="W127" s="49">
        <v>3553795412</v>
      </c>
      <c r="X127" s="49">
        <v>3553795412</v>
      </c>
      <c r="Y127" s="49">
        <v>3550665265</v>
      </c>
      <c r="Z127" s="49">
        <v>3550665264.6941342</v>
      </c>
    </row>
    <row r="128" spans="1:26">
      <c r="A128" s="51" t="s">
        <v>91</v>
      </c>
      <c r="B128" s="49">
        <f t="shared" si="3"/>
        <v>27850675</v>
      </c>
      <c r="C128" s="49">
        <f t="shared" si="3"/>
        <v>110494527.5</v>
      </c>
      <c r="D128" s="49">
        <f t="shared" si="3"/>
        <v>110494527.5</v>
      </c>
      <c r="E128" s="49">
        <f t="shared" si="3"/>
        <v>110494527.5</v>
      </c>
      <c r="F128" s="49">
        <f t="shared" si="3"/>
        <v>110494527.5</v>
      </c>
      <c r="G128" s="49">
        <f t="shared" si="2"/>
        <v>110494527.5</v>
      </c>
      <c r="H128" s="49">
        <f t="shared" si="2"/>
        <v>110494527.5</v>
      </c>
      <c r="I128" s="49">
        <f t="shared" si="2"/>
        <v>110494527.5</v>
      </c>
      <c r="J128" s="49">
        <f t="shared" si="2"/>
        <v>110494527.5</v>
      </c>
      <c r="K128" s="49">
        <f t="shared" si="2"/>
        <v>110494527.5</v>
      </c>
      <c r="L128" s="49">
        <f t="shared" si="2"/>
        <v>110494527.5</v>
      </c>
      <c r="M128" s="49">
        <f t="shared" si="2"/>
        <v>110494527.5</v>
      </c>
      <c r="N128" s="52">
        <v>110494527</v>
      </c>
      <c r="O128" s="49">
        <v>110494527</v>
      </c>
      <c r="P128" s="49">
        <v>110494527</v>
      </c>
      <c r="Q128" s="49">
        <v>110494527</v>
      </c>
      <c r="R128" s="49">
        <v>110494527</v>
      </c>
      <c r="S128" s="57">
        <v>110494527</v>
      </c>
      <c r="T128" s="56">
        <v>110494527</v>
      </c>
      <c r="U128" s="61">
        <v>110494527</v>
      </c>
      <c r="V128" s="49">
        <v>110494527</v>
      </c>
      <c r="W128" s="49">
        <v>110494527</v>
      </c>
      <c r="X128" s="49">
        <v>110494527</v>
      </c>
      <c r="Y128" s="49">
        <v>110494527</v>
      </c>
      <c r="Z128" s="49">
        <v>110494527</v>
      </c>
    </row>
    <row r="129" spans="1:26">
      <c r="A129" s="51" t="s">
        <v>93</v>
      </c>
      <c r="B129" s="49">
        <f t="shared" si="3"/>
        <v>244561408.75</v>
      </c>
      <c r="C129" s="49">
        <f t="shared" si="3"/>
        <v>244561408.75</v>
      </c>
      <c r="D129" s="49">
        <f t="shared" si="3"/>
        <v>244561408.75</v>
      </c>
      <c r="E129" s="49">
        <f t="shared" si="3"/>
        <v>244561408.75</v>
      </c>
      <c r="F129" s="49">
        <f t="shared" si="3"/>
        <v>244561408.75</v>
      </c>
      <c r="G129" s="49">
        <f t="shared" si="2"/>
        <v>244561408.75</v>
      </c>
      <c r="H129" s="49">
        <f t="shared" si="2"/>
        <v>244561408.75</v>
      </c>
      <c r="I129" s="49">
        <f t="shared" si="2"/>
        <v>244561408.75</v>
      </c>
      <c r="J129" s="49">
        <f t="shared" si="2"/>
        <v>244561408.75</v>
      </c>
      <c r="K129" s="49">
        <f t="shared" si="2"/>
        <v>244561408.75</v>
      </c>
      <c r="L129" s="49">
        <f t="shared" si="2"/>
        <v>244561408.75</v>
      </c>
      <c r="M129" s="49">
        <f t="shared" si="2"/>
        <v>244561408.75</v>
      </c>
      <c r="N129" s="52">
        <v>244561409</v>
      </c>
      <c r="O129" s="49">
        <v>244561409</v>
      </c>
      <c r="P129" s="49">
        <v>244561409</v>
      </c>
      <c r="Q129" s="49">
        <v>244561409</v>
      </c>
      <c r="R129" s="49">
        <v>244561409</v>
      </c>
      <c r="S129" s="57">
        <v>244561409</v>
      </c>
      <c r="T129" s="56">
        <v>244561409</v>
      </c>
      <c r="U129" s="61">
        <v>244561409</v>
      </c>
      <c r="V129" s="49">
        <v>244561409</v>
      </c>
      <c r="W129" s="49">
        <v>244561409</v>
      </c>
      <c r="X129" s="49">
        <v>244561409</v>
      </c>
      <c r="Y129" s="49">
        <v>244561409</v>
      </c>
      <c r="Z129" s="49">
        <v>244561409</v>
      </c>
    </row>
    <row r="130" spans="1:26">
      <c r="A130" s="51" t="s">
        <v>95</v>
      </c>
      <c r="B130" s="49">
        <f t="shared" si="3"/>
        <v>16303448.75</v>
      </c>
      <c r="C130" s="49">
        <f t="shared" si="3"/>
        <v>29028092.5</v>
      </c>
      <c r="D130" s="49">
        <f t="shared" si="3"/>
        <v>29028092.5</v>
      </c>
      <c r="E130" s="49">
        <f t="shared" si="3"/>
        <v>29028092.5</v>
      </c>
      <c r="F130" s="49">
        <f t="shared" si="3"/>
        <v>29028092.5</v>
      </c>
      <c r="G130" s="49">
        <f t="shared" si="2"/>
        <v>29028092.5</v>
      </c>
      <c r="H130" s="49">
        <f t="shared" si="2"/>
        <v>29028092.5</v>
      </c>
      <c r="I130" s="49">
        <f t="shared" si="2"/>
        <v>29028092.5</v>
      </c>
      <c r="J130" s="49">
        <f t="shared" si="2"/>
        <v>29028092.5</v>
      </c>
      <c r="K130" s="49">
        <f t="shared" si="2"/>
        <v>29028092.5</v>
      </c>
      <c r="L130" s="49">
        <f t="shared" si="2"/>
        <v>29028092.5</v>
      </c>
      <c r="M130" s="49">
        <f t="shared" si="2"/>
        <v>29028092.5</v>
      </c>
      <c r="N130" s="52">
        <v>29028092</v>
      </c>
      <c r="O130" s="49">
        <v>29028092</v>
      </c>
      <c r="P130" s="49">
        <v>29028092</v>
      </c>
      <c r="Q130" s="49">
        <v>29028092</v>
      </c>
      <c r="R130" s="49">
        <v>29028092</v>
      </c>
      <c r="S130" s="57">
        <v>29028092</v>
      </c>
      <c r="T130" s="56">
        <v>29028092</v>
      </c>
      <c r="U130" s="61">
        <v>29028092</v>
      </c>
      <c r="V130" s="49">
        <v>29028092</v>
      </c>
      <c r="W130" s="49">
        <v>29028092</v>
      </c>
      <c r="X130" s="49">
        <v>29028092</v>
      </c>
      <c r="Y130" s="49">
        <v>29028092</v>
      </c>
      <c r="Z130" s="49">
        <v>29028092</v>
      </c>
    </row>
    <row r="131" spans="1:26">
      <c r="A131" s="51" t="s">
        <v>97</v>
      </c>
      <c r="B131" s="49">
        <f t="shared" si="3"/>
        <v>55072421.25</v>
      </c>
      <c r="C131" s="49">
        <f t="shared" si="3"/>
        <v>93931933.75</v>
      </c>
      <c r="D131" s="49">
        <f t="shared" si="3"/>
        <v>93931933.75</v>
      </c>
      <c r="E131" s="49">
        <f t="shared" si="3"/>
        <v>93931933.75</v>
      </c>
      <c r="F131" s="49">
        <f t="shared" si="3"/>
        <v>93931933.75</v>
      </c>
      <c r="G131" s="49">
        <f t="shared" si="2"/>
        <v>93931933.75</v>
      </c>
      <c r="H131" s="49">
        <f t="shared" si="2"/>
        <v>93931933.75</v>
      </c>
      <c r="I131" s="49">
        <f t="shared" si="2"/>
        <v>93931933.75</v>
      </c>
      <c r="J131" s="49">
        <f t="shared" si="2"/>
        <v>93931933.75</v>
      </c>
      <c r="K131" s="49">
        <f t="shared" si="2"/>
        <v>93931933.75</v>
      </c>
      <c r="L131" s="49">
        <f t="shared" si="2"/>
        <v>93931933.75</v>
      </c>
      <c r="M131" s="49">
        <f t="shared" si="2"/>
        <v>93931933.75</v>
      </c>
      <c r="N131" s="52">
        <v>93931934</v>
      </c>
      <c r="O131" s="49">
        <v>93931934</v>
      </c>
      <c r="P131" s="49">
        <v>93931934</v>
      </c>
      <c r="Q131" s="49">
        <v>93931934</v>
      </c>
      <c r="R131" s="49">
        <v>93931934</v>
      </c>
      <c r="S131" s="57">
        <v>93931934</v>
      </c>
      <c r="T131" s="56">
        <v>93931934</v>
      </c>
      <c r="U131" s="61">
        <v>93931934</v>
      </c>
      <c r="V131" s="49">
        <v>93931934</v>
      </c>
      <c r="W131" s="49">
        <v>93931934</v>
      </c>
      <c r="X131" s="49">
        <v>93931934</v>
      </c>
      <c r="Y131" s="49">
        <v>93931934</v>
      </c>
      <c r="Z131" s="49">
        <v>93931934</v>
      </c>
    </row>
    <row r="132" spans="1:26">
      <c r="A132" s="51" t="s">
        <v>99</v>
      </c>
      <c r="B132" s="49">
        <f t="shared" si="3"/>
        <v>494558733.75</v>
      </c>
      <c r="C132" s="49">
        <f t="shared" si="3"/>
        <v>491151302.5</v>
      </c>
      <c r="D132" s="49">
        <f t="shared" si="3"/>
        <v>491151302.5</v>
      </c>
      <c r="E132" s="49">
        <f t="shared" si="3"/>
        <v>491151302.5</v>
      </c>
      <c r="F132" s="49">
        <f t="shared" si="3"/>
        <v>491151302.5</v>
      </c>
      <c r="G132" s="49">
        <f t="shared" si="2"/>
        <v>491151302.5</v>
      </c>
      <c r="H132" s="49">
        <f t="shared" si="2"/>
        <v>491151302.5</v>
      </c>
      <c r="I132" s="49">
        <f t="shared" si="2"/>
        <v>491151302.5</v>
      </c>
      <c r="J132" s="49">
        <f t="shared" si="2"/>
        <v>491151302.5</v>
      </c>
      <c r="K132" s="49">
        <f t="shared" si="2"/>
        <v>491151302.5</v>
      </c>
      <c r="L132" s="49">
        <f t="shared" si="2"/>
        <v>491151302.5</v>
      </c>
      <c r="M132" s="49">
        <f t="shared" si="2"/>
        <v>491151302.5</v>
      </c>
      <c r="N132" s="52">
        <v>491151302</v>
      </c>
      <c r="O132" s="49">
        <v>491151302</v>
      </c>
      <c r="P132" s="49">
        <v>491151302</v>
      </c>
      <c r="Q132" s="49">
        <v>491151302</v>
      </c>
      <c r="R132" s="49">
        <v>491151302</v>
      </c>
      <c r="S132" s="57">
        <v>491151302</v>
      </c>
      <c r="T132" s="56">
        <v>491151302</v>
      </c>
      <c r="U132" s="61">
        <v>491151302</v>
      </c>
      <c r="V132" s="49">
        <v>491151302</v>
      </c>
      <c r="W132" s="49">
        <v>491151302</v>
      </c>
      <c r="X132" s="49">
        <v>491151302</v>
      </c>
      <c r="Y132" s="49">
        <v>491151302</v>
      </c>
      <c r="Z132" s="49">
        <v>491151302</v>
      </c>
    </row>
    <row r="133" spans="1:26">
      <c r="A133" s="51" t="s">
        <v>101</v>
      </c>
      <c r="B133" s="49">
        <f t="shared" si="3"/>
        <v>172893545</v>
      </c>
      <c r="C133" s="49">
        <f t="shared" si="3"/>
        <v>231158036.25</v>
      </c>
      <c r="D133" s="49">
        <f t="shared" si="3"/>
        <v>231158036.25</v>
      </c>
      <c r="E133" s="49">
        <f t="shared" si="3"/>
        <v>231158036.25</v>
      </c>
      <c r="F133" s="49">
        <f t="shared" si="3"/>
        <v>231158036.25</v>
      </c>
      <c r="G133" s="49">
        <f t="shared" si="2"/>
        <v>231158036.25</v>
      </c>
      <c r="H133" s="49">
        <f t="shared" si="2"/>
        <v>231158036.25</v>
      </c>
      <c r="I133" s="49">
        <f t="shared" si="2"/>
        <v>231158036.25</v>
      </c>
      <c r="J133" s="49">
        <f t="shared" si="2"/>
        <v>231158036.25</v>
      </c>
      <c r="K133" s="49">
        <f t="shared" si="2"/>
        <v>231158036.25</v>
      </c>
      <c r="L133" s="49">
        <f t="shared" si="2"/>
        <v>231158036.25</v>
      </c>
      <c r="M133" s="49">
        <f t="shared" si="2"/>
        <v>231158036.25</v>
      </c>
      <c r="N133" s="52">
        <v>231158036</v>
      </c>
      <c r="O133" s="49">
        <v>231158036</v>
      </c>
      <c r="P133" s="49">
        <v>231158036</v>
      </c>
      <c r="Q133" s="49">
        <v>231158036</v>
      </c>
      <c r="R133" s="49">
        <v>231158036</v>
      </c>
      <c r="S133" s="57">
        <v>231158036</v>
      </c>
      <c r="T133" s="56">
        <v>231158036</v>
      </c>
      <c r="U133" s="61">
        <v>231158036</v>
      </c>
      <c r="V133" s="49">
        <v>231158036</v>
      </c>
      <c r="W133" s="49">
        <v>231158036</v>
      </c>
      <c r="X133" s="49">
        <v>231158036</v>
      </c>
      <c r="Y133" s="49">
        <v>231158036</v>
      </c>
      <c r="Z133" s="49">
        <v>231158036</v>
      </c>
    </row>
    <row r="134" spans="1:26">
      <c r="A134" s="51" t="s">
        <v>102</v>
      </c>
      <c r="B134" s="49">
        <f t="shared" si="3"/>
        <v>24527108.75</v>
      </c>
      <c r="C134" s="49">
        <f t="shared" si="3"/>
        <v>94866458.75</v>
      </c>
      <c r="D134" s="49">
        <f t="shared" si="3"/>
        <v>94866458.75</v>
      </c>
      <c r="E134" s="49">
        <f t="shared" si="3"/>
        <v>94866458.75</v>
      </c>
      <c r="F134" s="49">
        <f t="shared" si="3"/>
        <v>94866458.75</v>
      </c>
      <c r="G134" s="49">
        <f t="shared" si="2"/>
        <v>94866458.75</v>
      </c>
      <c r="H134" s="49">
        <f t="shared" si="2"/>
        <v>94866458.75</v>
      </c>
      <c r="I134" s="49">
        <f t="shared" si="2"/>
        <v>94866458.75</v>
      </c>
      <c r="J134" s="49">
        <f t="shared" si="2"/>
        <v>94866458.75</v>
      </c>
      <c r="K134" s="49">
        <f t="shared" si="2"/>
        <v>94866458.75</v>
      </c>
      <c r="L134" s="49">
        <f t="shared" si="2"/>
        <v>94866458.75</v>
      </c>
      <c r="M134" s="49">
        <f t="shared" si="2"/>
        <v>94866458.75</v>
      </c>
      <c r="N134" s="52">
        <v>94866459</v>
      </c>
      <c r="O134" s="49">
        <v>94866459</v>
      </c>
      <c r="P134" s="49">
        <v>94866459</v>
      </c>
      <c r="Q134" s="49">
        <v>94866459</v>
      </c>
      <c r="R134" s="49">
        <v>94866459</v>
      </c>
      <c r="S134" s="57">
        <v>94866459</v>
      </c>
      <c r="T134" s="56">
        <v>94866459</v>
      </c>
      <c r="U134" s="61">
        <v>94866459</v>
      </c>
      <c r="V134" s="49">
        <v>94866459</v>
      </c>
      <c r="W134" s="49">
        <v>94866459</v>
      </c>
      <c r="X134" s="49">
        <v>94866459</v>
      </c>
      <c r="Y134" s="49">
        <v>94866459</v>
      </c>
      <c r="Z134" s="49">
        <v>94866459</v>
      </c>
    </row>
    <row r="135" spans="1:26">
      <c r="A135" s="51" t="s">
        <v>103</v>
      </c>
      <c r="B135" s="49">
        <f t="shared" si="3"/>
        <v>4597052.5</v>
      </c>
      <c r="C135" s="49">
        <f t="shared" si="3"/>
        <v>18238307.5</v>
      </c>
      <c r="D135" s="49">
        <f t="shared" si="3"/>
        <v>17899422.5</v>
      </c>
      <c r="E135" s="49">
        <f t="shared" si="3"/>
        <v>17436435</v>
      </c>
      <c r="F135" s="49">
        <f t="shared" si="3"/>
        <v>17367172.5</v>
      </c>
      <c r="G135" s="49">
        <f t="shared" si="2"/>
        <v>17367172.5</v>
      </c>
      <c r="H135" s="49">
        <f t="shared" si="2"/>
        <v>17367172.5</v>
      </c>
      <c r="I135" s="49">
        <f t="shared" si="2"/>
        <v>17367172.5</v>
      </c>
      <c r="J135" s="49">
        <f t="shared" si="2"/>
        <v>17367172.5</v>
      </c>
      <c r="K135" s="49">
        <f t="shared" si="2"/>
        <v>17367172.5</v>
      </c>
      <c r="L135" s="49">
        <f t="shared" si="2"/>
        <v>17367172.5</v>
      </c>
      <c r="M135" s="49">
        <f t="shared" si="2"/>
        <v>17367172.5</v>
      </c>
      <c r="N135" s="52">
        <v>17367172</v>
      </c>
      <c r="O135" s="49">
        <v>17367172</v>
      </c>
      <c r="P135" s="49">
        <v>17367172</v>
      </c>
      <c r="Q135" s="49">
        <v>17367172</v>
      </c>
      <c r="R135" s="49">
        <v>17367172</v>
      </c>
      <c r="S135" s="57">
        <v>17367172</v>
      </c>
      <c r="T135" s="56">
        <v>17367171.999486193</v>
      </c>
      <c r="U135" s="61">
        <v>17367171.999486193</v>
      </c>
      <c r="V135" s="49">
        <v>17364287.724152267</v>
      </c>
      <c r="W135" s="49">
        <v>17364288</v>
      </c>
      <c r="X135" s="49">
        <v>17364288</v>
      </c>
      <c r="Y135" s="49">
        <v>17364288</v>
      </c>
      <c r="Z135" s="49">
        <v>17364287.724152267</v>
      </c>
    </row>
    <row r="136" spans="1:26">
      <c r="A136" s="51" t="s">
        <v>104</v>
      </c>
      <c r="B136" s="49">
        <f t="shared" si="3"/>
        <v>144541055</v>
      </c>
      <c r="C136" s="49">
        <f t="shared" si="3"/>
        <v>573450923.75</v>
      </c>
      <c r="D136" s="49">
        <f t="shared" si="3"/>
        <v>573450923.75</v>
      </c>
      <c r="E136" s="49">
        <f t="shared" si="3"/>
        <v>573450923.75</v>
      </c>
      <c r="F136" s="49">
        <f t="shared" si="3"/>
        <v>573450923.75</v>
      </c>
      <c r="G136" s="49">
        <f t="shared" si="2"/>
        <v>573450923.75</v>
      </c>
      <c r="H136" s="49">
        <f t="shared" si="2"/>
        <v>573450923.75</v>
      </c>
      <c r="I136" s="49">
        <f t="shared" si="2"/>
        <v>573450923.75</v>
      </c>
      <c r="J136" s="49">
        <f t="shared" si="2"/>
        <v>573450923.75</v>
      </c>
      <c r="K136" s="49">
        <f t="shared" si="2"/>
        <v>573450923.75</v>
      </c>
      <c r="L136" s="49">
        <f t="shared" si="2"/>
        <v>573450923.75</v>
      </c>
      <c r="M136" s="49">
        <f t="shared" si="2"/>
        <v>573450923.75</v>
      </c>
      <c r="N136" s="52">
        <v>573450924</v>
      </c>
      <c r="O136" s="49">
        <v>573450924</v>
      </c>
      <c r="P136" s="49">
        <v>573450924</v>
      </c>
      <c r="Q136" s="49">
        <v>573450924</v>
      </c>
      <c r="R136" s="49">
        <v>573450924</v>
      </c>
      <c r="S136" s="57">
        <v>573450924</v>
      </c>
      <c r="T136" s="56">
        <v>573450924</v>
      </c>
      <c r="U136" s="61">
        <v>573450924</v>
      </c>
      <c r="V136" s="49">
        <v>573450924</v>
      </c>
      <c r="W136" s="49">
        <v>573450924</v>
      </c>
      <c r="X136" s="49">
        <v>573450924</v>
      </c>
      <c r="Y136" s="49">
        <v>573450924</v>
      </c>
      <c r="Z136" s="49">
        <v>573450924</v>
      </c>
    </row>
    <row r="137" spans="1:26">
      <c r="A137" s="51" t="s">
        <v>105</v>
      </c>
      <c r="B137" s="49">
        <f t="shared" si="3"/>
        <v>151367363.75</v>
      </c>
      <c r="C137" s="49">
        <f t="shared" si="3"/>
        <v>151367363.75</v>
      </c>
      <c r="D137" s="49">
        <f t="shared" si="3"/>
        <v>151367363.75</v>
      </c>
      <c r="E137" s="49">
        <f t="shared" si="3"/>
        <v>151367363.75</v>
      </c>
      <c r="F137" s="49">
        <f t="shared" si="3"/>
        <v>151367363.75</v>
      </c>
      <c r="G137" s="49">
        <f t="shared" si="2"/>
        <v>151367363.75</v>
      </c>
      <c r="H137" s="49">
        <f t="shared" si="2"/>
        <v>151367363.75</v>
      </c>
      <c r="I137" s="49">
        <f t="shared" si="2"/>
        <v>151367363.75</v>
      </c>
      <c r="J137" s="49">
        <f t="shared" si="2"/>
        <v>151367363.75</v>
      </c>
      <c r="K137" s="49">
        <f t="shared" si="2"/>
        <v>151367363.75</v>
      </c>
      <c r="L137" s="49">
        <f t="shared" si="2"/>
        <v>151367363.75</v>
      </c>
      <c r="M137" s="49">
        <f t="shared" si="2"/>
        <v>151367363.75</v>
      </c>
      <c r="N137" s="52">
        <v>151367364</v>
      </c>
      <c r="O137" s="49">
        <v>151367364</v>
      </c>
      <c r="P137" s="49">
        <v>151367364</v>
      </c>
      <c r="Q137" s="49">
        <v>151367364</v>
      </c>
      <c r="R137" s="49">
        <v>151367364</v>
      </c>
      <c r="S137" s="57">
        <v>151367364</v>
      </c>
      <c r="T137" s="56">
        <v>151367364</v>
      </c>
      <c r="U137" s="61">
        <v>151367364</v>
      </c>
      <c r="V137" s="49">
        <v>151367364</v>
      </c>
      <c r="W137" s="49">
        <v>151367364</v>
      </c>
      <c r="X137" s="49">
        <v>151367364</v>
      </c>
      <c r="Y137" s="49">
        <v>151367364</v>
      </c>
      <c r="Z137" s="49">
        <v>151367364</v>
      </c>
    </row>
    <row r="138" spans="1:26">
      <c r="A138" s="51" t="s">
        <v>107</v>
      </c>
      <c r="B138" s="49">
        <f t="shared" si="3"/>
        <v>61793508.75</v>
      </c>
      <c r="C138" s="49">
        <f t="shared" si="3"/>
        <v>82617695</v>
      </c>
      <c r="D138" s="49">
        <f t="shared" si="3"/>
        <v>82617695</v>
      </c>
      <c r="E138" s="49">
        <f t="shared" si="3"/>
        <v>82617695</v>
      </c>
      <c r="F138" s="49">
        <f t="shared" si="3"/>
        <v>82617695</v>
      </c>
      <c r="G138" s="49">
        <f t="shared" si="2"/>
        <v>82617695</v>
      </c>
      <c r="H138" s="49">
        <f t="shared" si="2"/>
        <v>82617695</v>
      </c>
      <c r="I138" s="49">
        <f t="shared" si="2"/>
        <v>82617695</v>
      </c>
      <c r="J138" s="49">
        <f t="shared" si="2"/>
        <v>82617695</v>
      </c>
      <c r="K138" s="49">
        <f t="shared" si="2"/>
        <v>82617695</v>
      </c>
      <c r="L138" s="49">
        <f t="shared" si="2"/>
        <v>82617695</v>
      </c>
      <c r="M138" s="49">
        <f t="shared" si="2"/>
        <v>82307032.5</v>
      </c>
      <c r="N138" s="52">
        <v>82307033</v>
      </c>
      <c r="O138" s="49">
        <v>82307033</v>
      </c>
      <c r="P138" s="49">
        <v>82307033</v>
      </c>
      <c r="Q138" s="49">
        <v>82307033</v>
      </c>
      <c r="R138" s="49">
        <v>82307033</v>
      </c>
      <c r="S138" s="57">
        <v>82307033</v>
      </c>
      <c r="T138" s="56">
        <v>82305869.559333518</v>
      </c>
      <c r="U138" s="61">
        <v>82305869.559333518</v>
      </c>
      <c r="V138" s="49">
        <v>82281870.215268672</v>
      </c>
      <c r="W138" s="49">
        <v>82281870</v>
      </c>
      <c r="X138" s="49">
        <v>82281870</v>
      </c>
      <c r="Y138" s="49">
        <v>82281870</v>
      </c>
      <c r="Z138" s="49">
        <v>82281870.215268672</v>
      </c>
    </row>
    <row r="139" spans="1:26">
      <c r="A139" s="51" t="s">
        <v>76</v>
      </c>
      <c r="B139" s="49">
        <f t="shared" si="3"/>
        <v>82332787.5</v>
      </c>
      <c r="C139" s="49">
        <f t="shared" si="3"/>
        <v>82332787.5</v>
      </c>
      <c r="D139" s="49">
        <f t="shared" si="3"/>
        <v>82332787.5</v>
      </c>
      <c r="E139" s="49">
        <f t="shared" si="3"/>
        <v>82332787.5</v>
      </c>
      <c r="F139" s="49">
        <f t="shared" si="3"/>
        <v>82332787.5</v>
      </c>
      <c r="G139" s="49">
        <f t="shared" si="3"/>
        <v>82332787.5</v>
      </c>
      <c r="H139" s="49">
        <f t="shared" si="3"/>
        <v>82332787.5</v>
      </c>
      <c r="I139" s="49">
        <f t="shared" si="3"/>
        <v>82332787.5</v>
      </c>
      <c r="J139" s="49">
        <f t="shared" si="3"/>
        <v>82332787.5</v>
      </c>
      <c r="K139" s="49">
        <f t="shared" si="3"/>
        <v>82332787.5</v>
      </c>
      <c r="L139" s="49">
        <f t="shared" si="3"/>
        <v>82332787.5</v>
      </c>
      <c r="M139" s="49">
        <f t="shared" si="3"/>
        <v>82332787.5</v>
      </c>
      <c r="N139" s="52">
        <v>82332787</v>
      </c>
      <c r="O139" s="49">
        <v>82332787</v>
      </c>
      <c r="P139" s="49">
        <v>82332787</v>
      </c>
      <c r="Q139" s="49">
        <v>82332787</v>
      </c>
      <c r="R139" s="49">
        <v>82332787</v>
      </c>
      <c r="S139" s="57">
        <v>82332787</v>
      </c>
      <c r="T139" s="56">
        <v>82332787</v>
      </c>
      <c r="U139" s="61">
        <v>82332787</v>
      </c>
      <c r="V139" s="49">
        <v>82237976.973279729</v>
      </c>
      <c r="W139" s="49">
        <v>82237977</v>
      </c>
      <c r="X139" s="49">
        <v>82237977</v>
      </c>
      <c r="Y139" s="49">
        <v>82237977</v>
      </c>
      <c r="Z139" s="49">
        <v>82237976.973279729</v>
      </c>
    </row>
    <row r="140" spans="1:26">
      <c r="A140" s="51" t="s">
        <v>110</v>
      </c>
      <c r="B140" s="49">
        <f t="shared" ref="B140:M155" si="4">B81*1.25</f>
        <v>85704533.75</v>
      </c>
      <c r="C140" s="49">
        <f t="shared" si="4"/>
        <v>89891250</v>
      </c>
      <c r="D140" s="49">
        <f t="shared" si="4"/>
        <v>89891250</v>
      </c>
      <c r="E140" s="49">
        <f t="shared" si="4"/>
        <v>89891250</v>
      </c>
      <c r="F140" s="49">
        <f t="shared" si="4"/>
        <v>89891250</v>
      </c>
      <c r="G140" s="49">
        <f t="shared" si="4"/>
        <v>89891250</v>
      </c>
      <c r="H140" s="49">
        <f t="shared" si="4"/>
        <v>89891250</v>
      </c>
      <c r="I140" s="49">
        <f t="shared" si="4"/>
        <v>89891250</v>
      </c>
      <c r="J140" s="49">
        <f t="shared" si="4"/>
        <v>89891250</v>
      </c>
      <c r="K140" s="49">
        <f t="shared" si="4"/>
        <v>89891250</v>
      </c>
      <c r="L140" s="49">
        <f t="shared" si="4"/>
        <v>89891250</v>
      </c>
      <c r="M140" s="49">
        <f t="shared" si="4"/>
        <v>89891250</v>
      </c>
      <c r="N140" s="52">
        <v>89891250</v>
      </c>
      <c r="O140" s="49">
        <v>89891250</v>
      </c>
      <c r="P140" s="49">
        <v>89891250</v>
      </c>
      <c r="Q140" s="49">
        <v>89891250</v>
      </c>
      <c r="R140" s="49">
        <v>89891250</v>
      </c>
      <c r="S140" s="57">
        <v>89891250</v>
      </c>
      <c r="T140" s="56">
        <v>89891250</v>
      </c>
      <c r="U140" s="61">
        <v>89891250</v>
      </c>
      <c r="V140" s="49">
        <v>89891250</v>
      </c>
      <c r="W140" s="49">
        <v>89891250</v>
      </c>
      <c r="X140" s="49">
        <v>89891250</v>
      </c>
      <c r="Y140" s="49">
        <v>89891250</v>
      </c>
      <c r="Z140" s="49">
        <v>89891250</v>
      </c>
    </row>
    <row r="141" spans="1:26">
      <c r="A141" s="51" t="s">
        <v>111</v>
      </c>
      <c r="B141" s="49">
        <f t="shared" si="4"/>
        <v>55263305</v>
      </c>
      <c r="C141" s="49">
        <f t="shared" si="4"/>
        <v>73886837.5</v>
      </c>
      <c r="D141" s="49">
        <f t="shared" si="4"/>
        <v>73886837.5</v>
      </c>
      <c r="E141" s="49">
        <f t="shared" si="4"/>
        <v>73886837.5</v>
      </c>
      <c r="F141" s="49">
        <f t="shared" si="4"/>
        <v>73886837.5</v>
      </c>
      <c r="G141" s="49">
        <f t="shared" si="4"/>
        <v>73886837.5</v>
      </c>
      <c r="H141" s="49">
        <f t="shared" si="4"/>
        <v>73886837.5</v>
      </c>
      <c r="I141" s="49">
        <f t="shared" si="4"/>
        <v>73886837.5</v>
      </c>
      <c r="J141" s="49">
        <f t="shared" si="4"/>
        <v>73886837.5</v>
      </c>
      <c r="K141" s="49">
        <f t="shared" si="4"/>
        <v>73886837.5</v>
      </c>
      <c r="L141" s="49">
        <f t="shared" si="4"/>
        <v>73886837.5</v>
      </c>
      <c r="M141" s="49">
        <f t="shared" si="4"/>
        <v>73886837.5</v>
      </c>
      <c r="N141" s="52">
        <v>73886837</v>
      </c>
      <c r="O141" s="49">
        <v>73886837</v>
      </c>
      <c r="P141" s="49">
        <v>73886837</v>
      </c>
      <c r="Q141" s="49">
        <v>73886837</v>
      </c>
      <c r="R141" s="49">
        <v>73886837</v>
      </c>
      <c r="S141" s="57">
        <v>73886837</v>
      </c>
      <c r="T141" s="56">
        <v>73886837</v>
      </c>
      <c r="U141" s="61">
        <v>73886837</v>
      </c>
      <c r="V141" s="49">
        <v>73886837</v>
      </c>
      <c r="W141" s="49">
        <v>73886837</v>
      </c>
      <c r="X141" s="49">
        <v>73886837</v>
      </c>
      <c r="Y141" s="49">
        <v>73886837</v>
      </c>
      <c r="Z141" s="49">
        <v>73886837</v>
      </c>
    </row>
    <row r="142" spans="1:26">
      <c r="A142" s="51" t="s">
        <v>113</v>
      </c>
      <c r="B142" s="49">
        <f t="shared" si="4"/>
        <v>45782637.5</v>
      </c>
      <c r="C142" s="49">
        <f t="shared" si="4"/>
        <v>50031923.75</v>
      </c>
      <c r="D142" s="49">
        <f t="shared" si="4"/>
        <v>50031923.75</v>
      </c>
      <c r="E142" s="49">
        <f t="shared" si="4"/>
        <v>50031923.75</v>
      </c>
      <c r="F142" s="49">
        <f t="shared" si="4"/>
        <v>50031923.75</v>
      </c>
      <c r="G142" s="49">
        <f t="shared" si="4"/>
        <v>50031923.75</v>
      </c>
      <c r="H142" s="49">
        <f t="shared" si="4"/>
        <v>50031923.75</v>
      </c>
      <c r="I142" s="49">
        <f t="shared" si="4"/>
        <v>50031923.75</v>
      </c>
      <c r="J142" s="49">
        <f t="shared" si="4"/>
        <v>50031923.75</v>
      </c>
      <c r="K142" s="49">
        <f t="shared" si="4"/>
        <v>50031923.75</v>
      </c>
      <c r="L142" s="49">
        <f t="shared" si="4"/>
        <v>50031923.75</v>
      </c>
      <c r="M142" s="49">
        <f t="shared" si="4"/>
        <v>50031923.75</v>
      </c>
      <c r="N142" s="52">
        <v>50031924</v>
      </c>
      <c r="O142" s="49">
        <v>50031924</v>
      </c>
      <c r="P142" s="49">
        <v>50031924</v>
      </c>
      <c r="Q142" s="49">
        <v>50031924</v>
      </c>
      <c r="R142" s="49">
        <v>50031924</v>
      </c>
      <c r="S142" s="57">
        <v>50031924</v>
      </c>
      <c r="T142" s="56">
        <v>50031924</v>
      </c>
      <c r="U142" s="61">
        <v>50031924</v>
      </c>
      <c r="V142" s="49">
        <v>50031924</v>
      </c>
      <c r="W142" s="49">
        <v>50031924</v>
      </c>
      <c r="X142" s="49">
        <v>50031924</v>
      </c>
      <c r="Y142" s="49">
        <v>50031924</v>
      </c>
      <c r="Z142" s="49">
        <v>50031924</v>
      </c>
    </row>
    <row r="143" spans="1:26">
      <c r="A143" s="51" t="s">
        <v>78</v>
      </c>
      <c r="B143" s="49">
        <f t="shared" si="4"/>
        <v>191348936.25</v>
      </c>
      <c r="C143" s="49">
        <f t="shared" si="4"/>
        <v>235953925</v>
      </c>
      <c r="D143" s="49">
        <f t="shared" si="4"/>
        <v>235953925</v>
      </c>
      <c r="E143" s="49">
        <f t="shared" si="4"/>
        <v>235953925</v>
      </c>
      <c r="F143" s="49">
        <f t="shared" si="4"/>
        <v>235953925</v>
      </c>
      <c r="G143" s="49">
        <f t="shared" si="4"/>
        <v>235953925</v>
      </c>
      <c r="H143" s="49">
        <f t="shared" si="4"/>
        <v>235953925</v>
      </c>
      <c r="I143" s="49">
        <f t="shared" si="4"/>
        <v>235953925</v>
      </c>
      <c r="J143" s="49">
        <f t="shared" si="4"/>
        <v>235953925</v>
      </c>
      <c r="K143" s="49">
        <f t="shared" si="4"/>
        <v>235953925</v>
      </c>
      <c r="L143" s="49">
        <f t="shared" si="4"/>
        <v>235953925</v>
      </c>
      <c r="M143" s="49">
        <f t="shared" si="4"/>
        <v>235953925</v>
      </c>
      <c r="N143" s="52">
        <v>235953925</v>
      </c>
      <c r="O143" s="49">
        <v>235953925</v>
      </c>
      <c r="P143" s="49">
        <v>235953925</v>
      </c>
      <c r="Q143" s="49">
        <v>235953925</v>
      </c>
      <c r="R143" s="49">
        <v>235953925</v>
      </c>
      <c r="S143" s="57">
        <v>235953925</v>
      </c>
      <c r="T143" s="56">
        <v>235953925</v>
      </c>
      <c r="U143" s="61">
        <v>235953925</v>
      </c>
      <c r="V143" s="49">
        <v>235953925</v>
      </c>
      <c r="W143" s="49">
        <v>235953925</v>
      </c>
      <c r="X143" s="49">
        <v>235953925</v>
      </c>
      <c r="Y143" s="49">
        <v>235953925</v>
      </c>
      <c r="Z143" s="49">
        <v>235953925</v>
      </c>
    </row>
    <row r="144" spans="1:26">
      <c r="A144" s="51" t="s">
        <v>116</v>
      </c>
      <c r="B144" s="49">
        <f t="shared" si="4"/>
        <v>478596697.5</v>
      </c>
      <c r="C144" s="49">
        <f t="shared" si="4"/>
        <v>478596697.5</v>
      </c>
      <c r="D144" s="49">
        <f t="shared" si="4"/>
        <v>478596697.5</v>
      </c>
      <c r="E144" s="49">
        <f t="shared" si="4"/>
        <v>478596697.5</v>
      </c>
      <c r="F144" s="49">
        <f t="shared" si="4"/>
        <v>478596697.5</v>
      </c>
      <c r="G144" s="49">
        <f t="shared" si="4"/>
        <v>478596697.5</v>
      </c>
      <c r="H144" s="49">
        <f t="shared" si="4"/>
        <v>478596697.5</v>
      </c>
      <c r="I144" s="49">
        <f t="shared" si="4"/>
        <v>478596697.5</v>
      </c>
      <c r="J144" s="49">
        <f t="shared" si="4"/>
        <v>478596697.5</v>
      </c>
      <c r="K144" s="49">
        <f t="shared" si="4"/>
        <v>478596697.5</v>
      </c>
      <c r="L144" s="49">
        <f t="shared" si="4"/>
        <v>478596697.5</v>
      </c>
      <c r="M144" s="49">
        <f t="shared" si="4"/>
        <v>478596697.5</v>
      </c>
      <c r="N144" s="52">
        <v>478596697</v>
      </c>
      <c r="O144" s="49">
        <v>478596697</v>
      </c>
      <c r="P144" s="49">
        <v>478596697</v>
      </c>
      <c r="Q144" s="49">
        <v>478596697</v>
      </c>
      <c r="R144" s="49">
        <v>478596697</v>
      </c>
      <c r="S144" s="57">
        <v>478596697</v>
      </c>
      <c r="T144" s="56">
        <v>478596697</v>
      </c>
      <c r="U144" s="61">
        <v>478596697</v>
      </c>
      <c r="V144" s="49">
        <v>478596697</v>
      </c>
      <c r="W144" s="49">
        <v>478596697</v>
      </c>
      <c r="X144" s="49">
        <v>478596697</v>
      </c>
      <c r="Y144" s="49">
        <v>478596697</v>
      </c>
      <c r="Z144" s="49">
        <v>478596697</v>
      </c>
    </row>
    <row r="145" spans="1:26">
      <c r="A145" s="51" t="s">
        <v>117</v>
      </c>
      <c r="B145" s="49">
        <f t="shared" si="4"/>
        <v>624691167.5</v>
      </c>
      <c r="C145" s="49">
        <f t="shared" si="4"/>
        <v>624691167.5</v>
      </c>
      <c r="D145" s="49">
        <f t="shared" si="4"/>
        <v>624691167.5</v>
      </c>
      <c r="E145" s="49">
        <f t="shared" si="4"/>
        <v>624691167.5</v>
      </c>
      <c r="F145" s="49">
        <f t="shared" si="4"/>
        <v>624691167.5</v>
      </c>
      <c r="G145" s="49">
        <f t="shared" si="4"/>
        <v>624691167.5</v>
      </c>
      <c r="H145" s="49">
        <f t="shared" si="4"/>
        <v>624691167.5</v>
      </c>
      <c r="I145" s="49">
        <f t="shared" si="4"/>
        <v>624691167.5</v>
      </c>
      <c r="J145" s="49">
        <f t="shared" si="4"/>
        <v>624691167.5</v>
      </c>
      <c r="K145" s="49">
        <f t="shared" si="4"/>
        <v>624691167.5</v>
      </c>
      <c r="L145" s="49">
        <f t="shared" si="4"/>
        <v>624691167.5</v>
      </c>
      <c r="M145" s="49">
        <f t="shared" si="4"/>
        <v>624691167.5</v>
      </c>
      <c r="N145" s="52">
        <v>624691167</v>
      </c>
      <c r="O145" s="49">
        <v>624691167</v>
      </c>
      <c r="P145" s="49">
        <v>624691167</v>
      </c>
      <c r="Q145" s="49">
        <v>624691167</v>
      </c>
      <c r="R145" s="49">
        <v>624691167</v>
      </c>
      <c r="S145" s="57">
        <v>624691167</v>
      </c>
      <c r="T145" s="56">
        <v>624691167</v>
      </c>
      <c r="U145" s="61">
        <v>624691167</v>
      </c>
      <c r="V145" s="49">
        <v>624691167</v>
      </c>
      <c r="W145" s="49">
        <v>624691167</v>
      </c>
      <c r="X145" s="49">
        <v>624691167</v>
      </c>
      <c r="Y145" s="49">
        <v>624691167</v>
      </c>
      <c r="Z145" s="49">
        <v>624691167</v>
      </c>
    </row>
    <row r="146" spans="1:26">
      <c r="A146" s="51" t="s">
        <v>77</v>
      </c>
      <c r="B146" s="49">
        <f t="shared" si="4"/>
        <v>60407540</v>
      </c>
      <c r="C146" s="49">
        <f t="shared" si="4"/>
        <v>239660347.5</v>
      </c>
      <c r="D146" s="49">
        <f t="shared" si="4"/>
        <v>239107975</v>
      </c>
      <c r="E146" s="49">
        <f t="shared" si="4"/>
        <v>238923851.25</v>
      </c>
      <c r="F146" s="49">
        <f t="shared" si="4"/>
        <v>238923852.5</v>
      </c>
      <c r="G146" s="49">
        <f t="shared" si="4"/>
        <v>238923851.25</v>
      </c>
      <c r="H146" s="49">
        <f t="shared" si="4"/>
        <v>238923851.25</v>
      </c>
      <c r="I146" s="49">
        <f t="shared" si="4"/>
        <v>238923851.25</v>
      </c>
      <c r="J146" s="49">
        <f t="shared" si="4"/>
        <v>238923851.25</v>
      </c>
      <c r="K146" s="49">
        <f t="shared" si="4"/>
        <v>235590527.5</v>
      </c>
      <c r="L146" s="49">
        <f t="shared" si="4"/>
        <v>235590527.5</v>
      </c>
      <c r="M146" s="49">
        <f t="shared" si="4"/>
        <v>235590527.5</v>
      </c>
      <c r="N146" s="52">
        <v>235590527</v>
      </c>
      <c r="O146" s="49">
        <v>235590527</v>
      </c>
      <c r="P146" s="49">
        <v>235590527</v>
      </c>
      <c r="Q146" s="49">
        <v>235590527</v>
      </c>
      <c r="R146" s="49">
        <v>235590527</v>
      </c>
      <c r="S146" s="57">
        <v>235590527</v>
      </c>
      <c r="T146" s="56">
        <v>234281062.98590368</v>
      </c>
      <c r="U146" s="61">
        <v>234281062.98590368</v>
      </c>
      <c r="V146" s="49">
        <v>233825318.36193842</v>
      </c>
      <c r="W146" s="49">
        <v>233133317</v>
      </c>
      <c r="X146" s="49">
        <v>233133317</v>
      </c>
      <c r="Y146" s="49">
        <v>232902649</v>
      </c>
      <c r="Z146" s="49">
        <v>232902649.411982</v>
      </c>
    </row>
    <row r="147" spans="1:26">
      <c r="A147" s="51" t="s">
        <v>120</v>
      </c>
      <c r="B147" s="49">
        <f t="shared" si="4"/>
        <v>28965743.75</v>
      </c>
      <c r="C147" s="49">
        <f t="shared" si="4"/>
        <v>28965743.75</v>
      </c>
      <c r="D147" s="49">
        <f t="shared" si="4"/>
        <v>28965743.75</v>
      </c>
      <c r="E147" s="49">
        <f t="shared" si="4"/>
        <v>28965743.75</v>
      </c>
      <c r="F147" s="49">
        <f t="shared" si="4"/>
        <v>28965743.75</v>
      </c>
      <c r="G147" s="49">
        <f t="shared" si="4"/>
        <v>28965743.75</v>
      </c>
      <c r="H147" s="49">
        <f t="shared" si="4"/>
        <v>28965743.75</v>
      </c>
      <c r="I147" s="49">
        <f t="shared" si="4"/>
        <v>28965743.75</v>
      </c>
      <c r="J147" s="49">
        <f t="shared" si="4"/>
        <v>28965743.75</v>
      </c>
      <c r="K147" s="49">
        <f t="shared" si="4"/>
        <v>28965743.75</v>
      </c>
      <c r="L147" s="49">
        <f t="shared" si="4"/>
        <v>28965743.75</v>
      </c>
      <c r="M147" s="49">
        <f t="shared" si="4"/>
        <v>28965743.75</v>
      </c>
      <c r="N147" s="52">
        <v>28965744</v>
      </c>
      <c r="O147" s="49">
        <v>28965744</v>
      </c>
      <c r="P147" s="49">
        <v>28965744</v>
      </c>
      <c r="Q147" s="49">
        <v>28965744</v>
      </c>
      <c r="R147" s="49">
        <v>28965744</v>
      </c>
      <c r="S147" s="57">
        <v>28965744</v>
      </c>
      <c r="T147" s="56">
        <v>28965744</v>
      </c>
      <c r="U147" s="61">
        <v>28965744</v>
      </c>
      <c r="V147" s="49">
        <v>28965744</v>
      </c>
      <c r="W147" s="49">
        <v>28965744</v>
      </c>
      <c r="X147" s="49">
        <v>28965744</v>
      </c>
      <c r="Y147" s="49">
        <v>28965744</v>
      </c>
      <c r="Z147" s="49">
        <v>28965744</v>
      </c>
    </row>
    <row r="148" spans="1:26">
      <c r="A148" s="51" t="s">
        <v>122</v>
      </c>
      <c r="B148" s="49">
        <f t="shared" si="4"/>
        <v>133394395</v>
      </c>
      <c r="C148" s="49">
        <f t="shared" si="4"/>
        <v>160161032.5</v>
      </c>
      <c r="D148" s="49">
        <f t="shared" si="4"/>
        <v>160161032.5</v>
      </c>
      <c r="E148" s="49">
        <f t="shared" si="4"/>
        <v>160161032.5</v>
      </c>
      <c r="F148" s="49">
        <f t="shared" si="4"/>
        <v>160161032.5</v>
      </c>
      <c r="G148" s="49">
        <f t="shared" si="4"/>
        <v>160161032.5</v>
      </c>
      <c r="H148" s="49">
        <f t="shared" si="4"/>
        <v>160161032.5</v>
      </c>
      <c r="I148" s="49">
        <f t="shared" si="4"/>
        <v>160161032.5</v>
      </c>
      <c r="J148" s="49">
        <f t="shared" si="4"/>
        <v>160161032.5</v>
      </c>
      <c r="K148" s="49">
        <f t="shared" si="4"/>
        <v>160161032.5</v>
      </c>
      <c r="L148" s="49">
        <f t="shared" si="4"/>
        <v>160161032.5</v>
      </c>
      <c r="M148" s="49">
        <f t="shared" si="4"/>
        <v>160161032.5</v>
      </c>
      <c r="N148" s="52">
        <v>160161033</v>
      </c>
      <c r="O148" s="49">
        <v>160161033</v>
      </c>
      <c r="P148" s="49">
        <v>160161033</v>
      </c>
      <c r="Q148" s="49">
        <v>160161033</v>
      </c>
      <c r="R148" s="49">
        <v>160161033</v>
      </c>
      <c r="S148" s="57">
        <v>160161033</v>
      </c>
      <c r="T148" s="56">
        <v>160161033</v>
      </c>
      <c r="U148" s="61">
        <v>160161033</v>
      </c>
      <c r="V148" s="49">
        <v>160161033</v>
      </c>
      <c r="W148" s="49">
        <v>160161033</v>
      </c>
      <c r="X148" s="49">
        <v>160161033</v>
      </c>
      <c r="Y148" s="49">
        <v>160161033</v>
      </c>
      <c r="Z148" s="49">
        <v>160161033</v>
      </c>
    </row>
    <row r="149" spans="1:26">
      <c r="A149" s="51" t="s">
        <v>124</v>
      </c>
      <c r="B149" s="49">
        <f t="shared" si="4"/>
        <v>13893178.75</v>
      </c>
      <c r="C149" s="49">
        <f t="shared" si="4"/>
        <v>20954587.5</v>
      </c>
      <c r="D149" s="49">
        <f t="shared" si="4"/>
        <v>20402620</v>
      </c>
      <c r="E149" s="49">
        <f t="shared" si="4"/>
        <v>20218631.25</v>
      </c>
      <c r="F149" s="49">
        <f t="shared" si="4"/>
        <v>19777757.5</v>
      </c>
      <c r="G149" s="49">
        <f t="shared" si="4"/>
        <v>19777757.5</v>
      </c>
      <c r="H149" s="49">
        <f t="shared" si="4"/>
        <v>19777757.5</v>
      </c>
      <c r="I149" s="49">
        <f t="shared" si="4"/>
        <v>19592642.5</v>
      </c>
      <c r="J149" s="49">
        <f t="shared" si="4"/>
        <v>19592642.5</v>
      </c>
      <c r="K149" s="49">
        <f t="shared" si="4"/>
        <v>17505466.25</v>
      </c>
      <c r="L149" s="49">
        <f t="shared" si="4"/>
        <v>17505466.25</v>
      </c>
      <c r="M149" s="49">
        <f t="shared" si="4"/>
        <v>17505466.25</v>
      </c>
      <c r="N149" s="52">
        <v>17505466</v>
      </c>
      <c r="O149" s="49">
        <v>17505466</v>
      </c>
      <c r="P149" s="49">
        <v>17505466</v>
      </c>
      <c r="Q149" s="49">
        <v>17505466</v>
      </c>
      <c r="R149" s="49">
        <v>17505466</v>
      </c>
      <c r="S149" s="57">
        <v>17505466</v>
      </c>
      <c r="T149" s="56">
        <v>17505466.214947306</v>
      </c>
      <c r="U149" s="61">
        <v>17505466.214947306</v>
      </c>
      <c r="V149" s="49">
        <v>17494046.444518812</v>
      </c>
      <c r="W149" s="49">
        <v>17494046</v>
      </c>
      <c r="X149" s="49">
        <v>17494046</v>
      </c>
      <c r="Y149" s="49">
        <v>17494046</v>
      </c>
      <c r="Z149" s="49">
        <v>17494046.444518812</v>
      </c>
    </row>
    <row r="150" spans="1:26">
      <c r="A150" s="51" t="s">
        <v>126</v>
      </c>
      <c r="B150" s="49">
        <f t="shared" si="4"/>
        <v>31793057.5</v>
      </c>
      <c r="C150" s="49">
        <f t="shared" si="4"/>
        <v>38172585</v>
      </c>
      <c r="D150" s="49">
        <f t="shared" si="4"/>
        <v>38172585</v>
      </c>
      <c r="E150" s="49">
        <f t="shared" si="4"/>
        <v>38172585</v>
      </c>
      <c r="F150" s="49">
        <f t="shared" si="4"/>
        <v>20907788.75</v>
      </c>
      <c r="G150" s="49">
        <f t="shared" si="4"/>
        <v>20860990</v>
      </c>
      <c r="H150" s="49">
        <f t="shared" si="4"/>
        <v>20860990</v>
      </c>
      <c r="I150" s="49">
        <f t="shared" si="4"/>
        <v>38002078.75</v>
      </c>
      <c r="J150" s="49">
        <f t="shared" si="4"/>
        <v>38002078.75</v>
      </c>
      <c r="K150" s="49">
        <f t="shared" si="4"/>
        <v>38002078.75</v>
      </c>
      <c r="L150" s="49">
        <f t="shared" si="4"/>
        <v>38002078.75</v>
      </c>
      <c r="M150" s="49">
        <f t="shared" si="4"/>
        <v>37833820</v>
      </c>
      <c r="N150" s="52">
        <v>37833820</v>
      </c>
      <c r="O150" s="49">
        <v>37833820</v>
      </c>
      <c r="P150" s="49">
        <v>37833820</v>
      </c>
      <c r="Q150" s="49">
        <v>37833820</v>
      </c>
      <c r="R150" s="49">
        <v>37833820</v>
      </c>
      <c r="S150" s="57">
        <v>37833820</v>
      </c>
      <c r="T150" s="56">
        <v>37386616.370118767</v>
      </c>
      <c r="U150" s="61">
        <v>37386616.370118767</v>
      </c>
      <c r="V150" s="49">
        <v>37384014.090339094</v>
      </c>
      <c r="W150" s="49">
        <v>37374081</v>
      </c>
      <c r="X150" s="49">
        <v>37374081</v>
      </c>
      <c r="Y150" s="49">
        <v>37374081</v>
      </c>
      <c r="Z150" s="49">
        <v>37374081.062001824</v>
      </c>
    </row>
    <row r="151" spans="1:26">
      <c r="A151" s="51" t="s">
        <v>127</v>
      </c>
      <c r="B151" s="49">
        <f t="shared" si="4"/>
        <v>28119221.25</v>
      </c>
      <c r="C151" s="49">
        <f t="shared" si="4"/>
        <v>33985152.5</v>
      </c>
      <c r="D151" s="49">
        <f t="shared" si="4"/>
        <v>33985152.5</v>
      </c>
      <c r="E151" s="49">
        <f t="shared" si="4"/>
        <v>33985152.5</v>
      </c>
      <c r="F151" s="49">
        <f t="shared" si="4"/>
        <v>33985152.5</v>
      </c>
      <c r="G151" s="49">
        <f t="shared" si="4"/>
        <v>33985152.5</v>
      </c>
      <c r="H151" s="49">
        <f t="shared" si="4"/>
        <v>33985152.5</v>
      </c>
      <c r="I151" s="49">
        <f t="shared" si="4"/>
        <v>33985152.5</v>
      </c>
      <c r="J151" s="49">
        <f t="shared" si="4"/>
        <v>33985152.5</v>
      </c>
      <c r="K151" s="49">
        <f t="shared" si="4"/>
        <v>33936107.5</v>
      </c>
      <c r="L151" s="49">
        <f t="shared" si="4"/>
        <v>33936107.5</v>
      </c>
      <c r="M151" s="49">
        <f t="shared" si="4"/>
        <v>33931648.75</v>
      </c>
      <c r="N151" s="52">
        <v>33931649</v>
      </c>
      <c r="O151" s="49">
        <v>33931649</v>
      </c>
      <c r="P151" s="49">
        <v>33931649</v>
      </c>
      <c r="Q151" s="49">
        <v>33931649</v>
      </c>
      <c r="R151" s="49">
        <v>33931649</v>
      </c>
      <c r="S151" s="57">
        <v>33931649</v>
      </c>
      <c r="T151" s="56">
        <v>33931648.864174455</v>
      </c>
      <c r="U151" s="61">
        <v>33931648.864174455</v>
      </c>
      <c r="V151" s="49">
        <v>33931471.719584763</v>
      </c>
      <c r="W151" s="49">
        <v>33931472</v>
      </c>
      <c r="X151" s="49">
        <v>33931472</v>
      </c>
      <c r="Y151" s="49">
        <v>33931472</v>
      </c>
      <c r="Z151" s="49">
        <v>33931471.719584763</v>
      </c>
    </row>
    <row r="152" spans="1:26">
      <c r="A152" s="51" t="s">
        <v>128</v>
      </c>
      <c r="B152" s="49">
        <f t="shared" si="4"/>
        <v>42820003.75</v>
      </c>
      <c r="C152" s="49">
        <f t="shared" si="4"/>
        <v>42820003.75</v>
      </c>
      <c r="D152" s="49">
        <f t="shared" si="4"/>
        <v>42820003.75</v>
      </c>
      <c r="E152" s="49">
        <f t="shared" si="4"/>
        <v>42820003.75</v>
      </c>
      <c r="F152" s="49">
        <f t="shared" si="4"/>
        <v>42820003.75</v>
      </c>
      <c r="G152" s="49">
        <f t="shared" si="4"/>
        <v>42820003.75</v>
      </c>
      <c r="H152" s="49">
        <f t="shared" si="4"/>
        <v>42820003.75</v>
      </c>
      <c r="I152" s="49">
        <f t="shared" si="4"/>
        <v>42820003.75</v>
      </c>
      <c r="J152" s="49">
        <f t="shared" si="4"/>
        <v>42820003.75</v>
      </c>
      <c r="K152" s="49">
        <f t="shared" si="4"/>
        <v>42820003.75</v>
      </c>
      <c r="L152" s="49">
        <f t="shared" si="4"/>
        <v>42820003.75</v>
      </c>
      <c r="M152" s="49">
        <f t="shared" si="4"/>
        <v>42820003.75</v>
      </c>
      <c r="N152" s="52">
        <v>42820004</v>
      </c>
      <c r="O152" s="49">
        <v>42820004</v>
      </c>
      <c r="P152" s="49">
        <v>42820004</v>
      </c>
      <c r="Q152" s="49">
        <v>42820004</v>
      </c>
      <c r="R152" s="49">
        <v>42820004</v>
      </c>
      <c r="S152" s="57">
        <v>42820004</v>
      </c>
      <c r="T152" s="56">
        <v>42820004</v>
      </c>
      <c r="U152" s="61">
        <v>42820004</v>
      </c>
      <c r="V152" s="49">
        <v>42820004</v>
      </c>
      <c r="W152" s="49">
        <v>42820004</v>
      </c>
      <c r="X152" s="49">
        <v>42820004</v>
      </c>
      <c r="Y152" s="49">
        <v>42820004</v>
      </c>
      <c r="Z152" s="49">
        <v>42820004</v>
      </c>
    </row>
    <row r="153" spans="1:26">
      <c r="A153" s="51" t="s">
        <v>130</v>
      </c>
      <c r="B153" s="49">
        <f t="shared" si="4"/>
        <v>265346927.5</v>
      </c>
      <c r="C153" s="49">
        <f t="shared" si="4"/>
        <v>400213342.5</v>
      </c>
      <c r="D153" s="49">
        <f t="shared" si="4"/>
        <v>400213342.5</v>
      </c>
      <c r="E153" s="49">
        <f t="shared" si="4"/>
        <v>400213342.5</v>
      </c>
      <c r="F153" s="49">
        <f t="shared" si="4"/>
        <v>400213342.5</v>
      </c>
      <c r="G153" s="49">
        <f t="shared" si="4"/>
        <v>400213342.5</v>
      </c>
      <c r="H153" s="49">
        <f t="shared" si="4"/>
        <v>400213342.5</v>
      </c>
      <c r="I153" s="49">
        <f t="shared" si="4"/>
        <v>400213342.5</v>
      </c>
      <c r="J153" s="49">
        <f t="shared" si="4"/>
        <v>400213342.5</v>
      </c>
      <c r="K153" s="49">
        <f t="shared" si="4"/>
        <v>400213342.5</v>
      </c>
      <c r="L153" s="49">
        <f t="shared" si="4"/>
        <v>400213342.5</v>
      </c>
      <c r="M153" s="49">
        <f t="shared" si="4"/>
        <v>400213342.5</v>
      </c>
      <c r="N153" s="52">
        <v>400213342</v>
      </c>
      <c r="O153" s="49">
        <v>400213342</v>
      </c>
      <c r="P153" s="49">
        <v>400213342</v>
      </c>
      <c r="Q153" s="49">
        <v>400213342</v>
      </c>
      <c r="R153" s="49">
        <v>400213342</v>
      </c>
      <c r="S153" s="57">
        <v>400213342</v>
      </c>
      <c r="T153" s="56">
        <v>400213342</v>
      </c>
      <c r="U153" s="61">
        <v>400213342</v>
      </c>
      <c r="V153" s="49">
        <v>400213342</v>
      </c>
      <c r="W153" s="49">
        <v>400213342</v>
      </c>
      <c r="X153" s="49">
        <v>400213342</v>
      </c>
      <c r="Y153" s="49">
        <v>400213342</v>
      </c>
      <c r="Z153" s="49">
        <v>400213342</v>
      </c>
    </row>
    <row r="154" spans="1:26">
      <c r="A154" s="51" t="s">
        <v>131</v>
      </c>
      <c r="B154" s="49">
        <f t="shared" si="4"/>
        <v>12551028.75</v>
      </c>
      <c r="C154" s="49">
        <f t="shared" si="4"/>
        <v>49794841.25</v>
      </c>
      <c r="D154" s="49">
        <f t="shared" si="4"/>
        <v>49794841.25</v>
      </c>
      <c r="E154" s="49">
        <f t="shared" si="4"/>
        <v>49794841.25</v>
      </c>
      <c r="F154" s="49">
        <f t="shared" si="4"/>
        <v>49715728.75</v>
      </c>
      <c r="G154" s="49">
        <f t="shared" si="4"/>
        <v>43155805</v>
      </c>
      <c r="H154" s="49">
        <f t="shared" si="4"/>
        <v>43664402.5</v>
      </c>
      <c r="I154" s="49">
        <f t="shared" si="4"/>
        <v>43664402.5</v>
      </c>
      <c r="J154" s="49">
        <f t="shared" si="4"/>
        <v>43664402.5</v>
      </c>
      <c r="K154" s="49">
        <f t="shared" si="4"/>
        <v>43664402.5</v>
      </c>
      <c r="L154" s="49">
        <f t="shared" si="4"/>
        <v>43664402.5</v>
      </c>
      <c r="M154" s="49">
        <f t="shared" si="4"/>
        <v>43664402.5</v>
      </c>
      <c r="N154" s="52">
        <v>43664402</v>
      </c>
      <c r="O154" s="49">
        <v>43664402</v>
      </c>
      <c r="P154" s="49">
        <v>43664402</v>
      </c>
      <c r="Q154" s="49">
        <v>43664402</v>
      </c>
      <c r="R154" s="49">
        <v>43664402</v>
      </c>
      <c r="S154" s="57">
        <v>43664402</v>
      </c>
      <c r="T154" s="56">
        <v>43664402.08349821</v>
      </c>
      <c r="U154" s="61">
        <v>43664402.08349821</v>
      </c>
      <c r="V154" s="49">
        <v>43548184.039227463</v>
      </c>
      <c r="W154" s="49">
        <v>43548184</v>
      </c>
      <c r="X154" s="49">
        <v>43548184</v>
      </c>
      <c r="Y154" s="49">
        <v>43548184</v>
      </c>
      <c r="Z154" s="49">
        <v>43548184.039227463</v>
      </c>
    </row>
    <row r="155" spans="1:26">
      <c r="A155" s="51" t="s">
        <v>132</v>
      </c>
      <c r="B155" s="49">
        <f t="shared" si="4"/>
        <v>1902207373.75</v>
      </c>
      <c r="C155" s="49">
        <f t="shared" si="4"/>
        <v>2291437926.25</v>
      </c>
      <c r="D155" s="49">
        <f t="shared" si="4"/>
        <v>2291437926.25</v>
      </c>
      <c r="E155" s="49">
        <f t="shared" si="4"/>
        <v>2291437926.25</v>
      </c>
      <c r="F155" s="49">
        <f t="shared" si="4"/>
        <v>2291437926.25</v>
      </c>
      <c r="G155" s="49">
        <f t="shared" si="4"/>
        <v>2291437926.25</v>
      </c>
      <c r="H155" s="49">
        <f t="shared" si="4"/>
        <v>2291437926.25</v>
      </c>
      <c r="I155" s="49">
        <f t="shared" si="4"/>
        <v>2291437926.25</v>
      </c>
      <c r="J155" s="49">
        <f t="shared" si="4"/>
        <v>2291437926.25</v>
      </c>
      <c r="K155" s="49">
        <f t="shared" si="4"/>
        <v>2291437926.25</v>
      </c>
      <c r="L155" s="49">
        <f t="shared" si="4"/>
        <v>2291437926.25</v>
      </c>
      <c r="M155" s="49">
        <f t="shared" si="4"/>
        <v>2291437926.25</v>
      </c>
      <c r="N155" s="52">
        <v>2291437926</v>
      </c>
      <c r="O155" s="49">
        <v>2291437926</v>
      </c>
      <c r="P155" s="49">
        <v>2291437926</v>
      </c>
      <c r="Q155" s="49">
        <v>2291437926</v>
      </c>
      <c r="R155" s="49">
        <v>2291437926</v>
      </c>
      <c r="S155" s="57">
        <v>2291437926</v>
      </c>
      <c r="T155" s="56">
        <v>2291437926</v>
      </c>
      <c r="U155" s="61">
        <v>2291437926</v>
      </c>
      <c r="V155" s="49">
        <v>2291437926</v>
      </c>
      <c r="W155" s="49">
        <v>2291437926</v>
      </c>
      <c r="X155" s="49">
        <v>2291437926</v>
      </c>
      <c r="Y155" s="49">
        <v>2291437926</v>
      </c>
      <c r="Z155" s="49">
        <v>2291437926</v>
      </c>
    </row>
    <row r="156" spans="1:26">
      <c r="A156" s="51" t="s">
        <v>75</v>
      </c>
      <c r="B156" s="49">
        <f t="shared" ref="B156:M171" si="5">B97*1.25</f>
        <v>153753363.75</v>
      </c>
      <c r="C156" s="49">
        <f t="shared" si="5"/>
        <v>205567683.75</v>
      </c>
      <c r="D156" s="49">
        <f t="shared" si="5"/>
        <v>205567683.75</v>
      </c>
      <c r="E156" s="49">
        <f t="shared" si="5"/>
        <v>205567683.75</v>
      </c>
      <c r="F156" s="49">
        <f t="shared" si="5"/>
        <v>205567683.75</v>
      </c>
      <c r="G156" s="49">
        <f t="shared" si="5"/>
        <v>205567683.75</v>
      </c>
      <c r="H156" s="49">
        <f t="shared" si="5"/>
        <v>205567683.75</v>
      </c>
      <c r="I156" s="49">
        <f t="shared" si="5"/>
        <v>205567683.75</v>
      </c>
      <c r="J156" s="49">
        <f t="shared" si="5"/>
        <v>205567683.75</v>
      </c>
      <c r="K156" s="49">
        <f t="shared" si="5"/>
        <v>205567683.75</v>
      </c>
      <c r="L156" s="49">
        <f t="shared" si="5"/>
        <v>205567683.75</v>
      </c>
      <c r="M156" s="49">
        <f t="shared" si="5"/>
        <v>205567683.75</v>
      </c>
      <c r="N156" s="52">
        <v>205567684</v>
      </c>
      <c r="O156" s="49">
        <v>205567684</v>
      </c>
      <c r="P156" s="49">
        <v>205567684</v>
      </c>
      <c r="Q156" s="49">
        <v>205567684</v>
      </c>
      <c r="R156" s="49">
        <v>205567684</v>
      </c>
      <c r="S156" s="57">
        <v>205567684</v>
      </c>
      <c r="T156" s="56">
        <v>205020449.77487651</v>
      </c>
      <c r="U156" s="61">
        <v>205020449.77487651</v>
      </c>
      <c r="V156" s="49">
        <v>205018637.92223257</v>
      </c>
      <c r="W156" s="49">
        <v>205018638</v>
      </c>
      <c r="X156" s="49">
        <v>205018638</v>
      </c>
      <c r="Y156" s="49">
        <v>205018638</v>
      </c>
      <c r="Z156" s="49">
        <v>205018637.92223257</v>
      </c>
    </row>
    <row r="157" spans="1:26">
      <c r="A157" s="51" t="s">
        <v>133</v>
      </c>
      <c r="B157" s="49">
        <f t="shared" si="5"/>
        <v>3047942.5</v>
      </c>
      <c r="C157" s="49">
        <f t="shared" si="5"/>
        <v>12092381.25</v>
      </c>
      <c r="D157" s="49">
        <f t="shared" si="5"/>
        <v>12092381.25</v>
      </c>
      <c r="E157" s="49">
        <f t="shared" si="5"/>
        <v>12092381.25</v>
      </c>
      <c r="F157" s="49">
        <f t="shared" si="5"/>
        <v>12092381.25</v>
      </c>
      <c r="G157" s="49">
        <f t="shared" si="5"/>
        <v>12092381.25</v>
      </c>
      <c r="H157" s="49">
        <f t="shared" si="5"/>
        <v>12092381.25</v>
      </c>
      <c r="I157" s="49">
        <f t="shared" si="5"/>
        <v>12092381.25</v>
      </c>
      <c r="J157" s="49">
        <f t="shared" si="5"/>
        <v>12092381.25</v>
      </c>
      <c r="K157" s="49">
        <f t="shared" si="5"/>
        <v>12092381.25</v>
      </c>
      <c r="L157" s="49">
        <f t="shared" si="5"/>
        <v>12092381.25</v>
      </c>
      <c r="M157" s="49">
        <f t="shared" si="5"/>
        <v>12092381.25</v>
      </c>
      <c r="N157" s="52">
        <v>12092381</v>
      </c>
      <c r="O157" s="49">
        <v>12092381</v>
      </c>
      <c r="P157" s="49">
        <v>12092381</v>
      </c>
      <c r="Q157" s="49">
        <v>12092381</v>
      </c>
      <c r="R157" s="49">
        <v>12092381</v>
      </c>
      <c r="S157" s="57">
        <v>12092381</v>
      </c>
      <c r="T157" s="56">
        <v>12092381</v>
      </c>
      <c r="U157" s="61">
        <v>12092381</v>
      </c>
      <c r="V157" s="49">
        <v>12092381</v>
      </c>
      <c r="W157" s="49">
        <v>12092381</v>
      </c>
      <c r="X157" s="49">
        <v>12092381</v>
      </c>
      <c r="Y157" s="49">
        <v>12092381</v>
      </c>
      <c r="Z157" s="49">
        <v>12092381</v>
      </c>
    </row>
    <row r="158" spans="1:26">
      <c r="A158" s="51" t="s">
        <v>134</v>
      </c>
      <c r="B158" s="49">
        <f t="shared" si="5"/>
        <v>521108327.5</v>
      </c>
      <c r="C158" s="49">
        <f t="shared" si="5"/>
        <v>521108327.5</v>
      </c>
      <c r="D158" s="49">
        <f t="shared" si="5"/>
        <v>521108327.5</v>
      </c>
      <c r="E158" s="49">
        <f t="shared" si="5"/>
        <v>521108327.5</v>
      </c>
      <c r="F158" s="49">
        <f t="shared" si="5"/>
        <v>521108327.5</v>
      </c>
      <c r="G158" s="49">
        <f t="shared" si="5"/>
        <v>521108327.5</v>
      </c>
      <c r="H158" s="49">
        <f t="shared" si="5"/>
        <v>521108327.5</v>
      </c>
      <c r="I158" s="49">
        <f t="shared" si="5"/>
        <v>521108327.5</v>
      </c>
      <c r="J158" s="49">
        <f t="shared" si="5"/>
        <v>521108327.5</v>
      </c>
      <c r="K158" s="49">
        <f t="shared" si="5"/>
        <v>521108327.5</v>
      </c>
      <c r="L158" s="49">
        <f t="shared" si="5"/>
        <v>521108327.5</v>
      </c>
      <c r="M158" s="49">
        <f t="shared" si="5"/>
        <v>521108327.5</v>
      </c>
      <c r="N158" s="52">
        <v>521108327</v>
      </c>
      <c r="O158" s="49">
        <v>521108327</v>
      </c>
      <c r="P158" s="49">
        <v>521108327</v>
      </c>
      <c r="Q158" s="49">
        <v>521108327</v>
      </c>
      <c r="R158" s="49">
        <v>521108327</v>
      </c>
      <c r="S158" s="57">
        <v>521108327</v>
      </c>
      <c r="T158" s="56">
        <v>521108327</v>
      </c>
      <c r="U158" s="61">
        <v>521108327</v>
      </c>
      <c r="V158" s="49">
        <v>521108327</v>
      </c>
      <c r="W158" s="49">
        <v>521108327</v>
      </c>
      <c r="X158" s="49">
        <v>521108327</v>
      </c>
      <c r="Y158" s="49">
        <v>521108327</v>
      </c>
      <c r="Z158" s="49">
        <v>521108327</v>
      </c>
    </row>
    <row r="159" spans="1:26">
      <c r="A159" s="51" t="s">
        <v>136</v>
      </c>
      <c r="B159" s="49">
        <f t="shared" si="5"/>
        <v>81667075</v>
      </c>
      <c r="C159" s="49">
        <f t="shared" si="5"/>
        <v>81572418.75</v>
      </c>
      <c r="D159" s="49">
        <f t="shared" si="5"/>
        <v>81436746.25</v>
      </c>
      <c r="E159" s="49">
        <f t="shared" si="5"/>
        <v>81436746.25</v>
      </c>
      <c r="F159" s="49">
        <f t="shared" si="5"/>
        <v>81435708.75</v>
      </c>
      <c r="G159" s="49">
        <f t="shared" si="5"/>
        <v>81435708.75</v>
      </c>
      <c r="H159" s="49">
        <f t="shared" si="5"/>
        <v>81435708.75</v>
      </c>
      <c r="I159" s="49">
        <f t="shared" si="5"/>
        <v>81435708.75</v>
      </c>
      <c r="J159" s="49">
        <f t="shared" si="5"/>
        <v>81435708.75</v>
      </c>
      <c r="K159" s="49">
        <f t="shared" si="5"/>
        <v>81435708.75</v>
      </c>
      <c r="L159" s="49">
        <f t="shared" si="5"/>
        <v>81435708.75</v>
      </c>
      <c r="M159" s="49">
        <f t="shared" si="5"/>
        <v>80478641.25</v>
      </c>
      <c r="N159" s="52">
        <v>80159619</v>
      </c>
      <c r="O159" s="49">
        <v>80159619</v>
      </c>
      <c r="P159" s="49">
        <v>80159619</v>
      </c>
      <c r="Q159" s="49">
        <v>80159619</v>
      </c>
      <c r="R159" s="49">
        <v>80159619</v>
      </c>
      <c r="S159" s="57">
        <v>80159619</v>
      </c>
      <c r="T159" s="56">
        <v>80159619.025725678</v>
      </c>
      <c r="U159" s="61">
        <v>80159619.025725678</v>
      </c>
      <c r="V159" s="49">
        <v>80154627.947810993</v>
      </c>
      <c r="W159" s="49">
        <v>80154628</v>
      </c>
      <c r="X159" s="49">
        <v>80154628</v>
      </c>
      <c r="Y159" s="49">
        <v>76398583</v>
      </c>
      <c r="Z159" s="49">
        <v>76398582.546863392</v>
      </c>
    </row>
    <row r="160" spans="1:26">
      <c r="A160" s="51" t="s">
        <v>145</v>
      </c>
      <c r="B160" s="49">
        <f t="shared" si="5"/>
        <v>122921435</v>
      </c>
      <c r="C160" s="49">
        <f t="shared" si="5"/>
        <v>122181732.5</v>
      </c>
      <c r="D160" s="49">
        <f t="shared" si="5"/>
        <v>122181732.5</v>
      </c>
      <c r="E160" s="49">
        <f t="shared" si="5"/>
        <v>122181732.5</v>
      </c>
      <c r="F160" s="49">
        <f t="shared" si="5"/>
        <v>122181732.5</v>
      </c>
      <c r="G160" s="49">
        <f t="shared" si="5"/>
        <v>122181732.5</v>
      </c>
      <c r="H160" s="49">
        <f t="shared" si="5"/>
        <v>122181732.5</v>
      </c>
      <c r="I160" s="49">
        <f t="shared" si="5"/>
        <v>122181732.5</v>
      </c>
      <c r="J160" s="49">
        <f t="shared" si="5"/>
        <v>122181732.5</v>
      </c>
      <c r="K160" s="49">
        <f t="shared" si="5"/>
        <v>122181732.5</v>
      </c>
      <c r="L160" s="49">
        <f t="shared" si="5"/>
        <v>122181732.5</v>
      </c>
      <c r="M160" s="49">
        <f t="shared" si="5"/>
        <v>122181732.5</v>
      </c>
      <c r="N160" s="52">
        <v>122181732</v>
      </c>
      <c r="O160" s="49">
        <v>122181732</v>
      </c>
      <c r="P160" s="49">
        <v>122181732</v>
      </c>
      <c r="Q160" s="49">
        <v>122181732</v>
      </c>
      <c r="R160" s="49">
        <v>122181732</v>
      </c>
      <c r="S160" s="57">
        <v>122181732</v>
      </c>
      <c r="T160" s="56">
        <v>122181732.24865369</v>
      </c>
      <c r="U160" s="61">
        <v>122181732.24865369</v>
      </c>
      <c r="V160" s="49">
        <v>122179001.65538873</v>
      </c>
      <c r="W160" s="49">
        <v>122028707</v>
      </c>
      <c r="X160" s="49">
        <v>122028707</v>
      </c>
      <c r="Y160" s="49">
        <v>121878411</v>
      </c>
      <c r="Z160" s="49">
        <v>121878411.48459788</v>
      </c>
    </row>
    <row r="161" spans="1:26">
      <c r="A161" s="51" t="s">
        <v>138</v>
      </c>
      <c r="B161" s="49">
        <f t="shared" si="5"/>
        <v>315289962.5</v>
      </c>
      <c r="C161" s="49">
        <f t="shared" si="5"/>
        <v>542834132.5</v>
      </c>
      <c r="D161" s="49">
        <f t="shared" si="5"/>
        <v>542834132.5</v>
      </c>
      <c r="E161" s="49">
        <f t="shared" si="5"/>
        <v>542834132.5</v>
      </c>
      <c r="F161" s="49">
        <f t="shared" si="5"/>
        <v>542834132.5</v>
      </c>
      <c r="G161" s="49">
        <f t="shared" si="5"/>
        <v>542834132.5</v>
      </c>
      <c r="H161" s="49">
        <f t="shared" si="5"/>
        <v>542834132.5</v>
      </c>
      <c r="I161" s="49">
        <f t="shared" si="5"/>
        <v>542834132.5</v>
      </c>
      <c r="J161" s="49">
        <f t="shared" si="5"/>
        <v>542834132.5</v>
      </c>
      <c r="K161" s="49">
        <f t="shared" si="5"/>
        <v>542834132.5</v>
      </c>
      <c r="L161" s="49">
        <f t="shared" si="5"/>
        <v>542834132.5</v>
      </c>
      <c r="M161" s="49">
        <f t="shared" si="5"/>
        <v>542834132.5</v>
      </c>
      <c r="N161" s="52">
        <v>542834133</v>
      </c>
      <c r="O161" s="49">
        <v>542834133</v>
      </c>
      <c r="P161" s="49">
        <v>542834133</v>
      </c>
      <c r="Q161" s="49">
        <v>542834133</v>
      </c>
      <c r="R161" s="49">
        <v>542834133</v>
      </c>
      <c r="S161" s="57">
        <v>542834133</v>
      </c>
      <c r="T161" s="56">
        <v>542834133</v>
      </c>
      <c r="U161" s="61">
        <v>542834133</v>
      </c>
      <c r="V161" s="49">
        <v>542834133</v>
      </c>
      <c r="W161" s="49">
        <v>542834133</v>
      </c>
      <c r="X161" s="49">
        <v>542834133</v>
      </c>
      <c r="Y161" s="49">
        <v>542834133</v>
      </c>
      <c r="Z161" s="49">
        <v>542834133</v>
      </c>
    </row>
    <row r="162" spans="1:26">
      <c r="A162" s="51" t="s">
        <v>140</v>
      </c>
      <c r="B162" s="49">
        <f t="shared" si="5"/>
        <v>33739390</v>
      </c>
      <c r="C162" s="49">
        <f t="shared" si="5"/>
        <v>80489393.75</v>
      </c>
      <c r="D162" s="49">
        <f t="shared" si="5"/>
        <v>80489393.75</v>
      </c>
      <c r="E162" s="49">
        <f t="shared" si="5"/>
        <v>80489393.75</v>
      </c>
      <c r="F162" s="49">
        <f t="shared" si="5"/>
        <v>80489393.75</v>
      </c>
      <c r="G162" s="49">
        <f t="shared" si="5"/>
        <v>80489393.75</v>
      </c>
      <c r="H162" s="49">
        <f t="shared" si="5"/>
        <v>80489393.75</v>
      </c>
      <c r="I162" s="49">
        <f t="shared" si="5"/>
        <v>80489393.75</v>
      </c>
      <c r="J162" s="49">
        <f t="shared" si="5"/>
        <v>80489393.75</v>
      </c>
      <c r="K162" s="49">
        <f t="shared" si="5"/>
        <v>80489393.75</v>
      </c>
      <c r="L162" s="49">
        <f t="shared" si="5"/>
        <v>80489393.75</v>
      </c>
      <c r="M162" s="49">
        <f t="shared" si="5"/>
        <v>80489393.75</v>
      </c>
      <c r="N162" s="52">
        <v>80489394</v>
      </c>
      <c r="O162" s="49">
        <v>80489394</v>
      </c>
      <c r="P162" s="49">
        <v>80489394</v>
      </c>
      <c r="Q162" s="49">
        <v>80489394</v>
      </c>
      <c r="R162" s="49">
        <v>80489394</v>
      </c>
      <c r="S162" s="57">
        <v>80489394</v>
      </c>
      <c r="T162" s="56">
        <v>80489394</v>
      </c>
      <c r="U162" s="61">
        <v>80489394</v>
      </c>
      <c r="V162" s="49">
        <v>80489394</v>
      </c>
      <c r="W162" s="49">
        <v>80489394</v>
      </c>
      <c r="X162" s="49">
        <v>80489394</v>
      </c>
      <c r="Y162" s="49">
        <v>80489394</v>
      </c>
      <c r="Z162" s="49">
        <v>80489394</v>
      </c>
    </row>
    <row r="163" spans="1:26">
      <c r="A163" s="51" t="s">
        <v>142</v>
      </c>
      <c r="B163" s="49">
        <f t="shared" si="5"/>
        <v>46458688.75</v>
      </c>
      <c r="C163" s="49">
        <f t="shared" si="5"/>
        <v>47902320</v>
      </c>
      <c r="D163" s="49">
        <f t="shared" si="5"/>
        <v>47902320</v>
      </c>
      <c r="E163" s="49">
        <f t="shared" si="5"/>
        <v>47902320</v>
      </c>
      <c r="F163" s="49">
        <f t="shared" si="5"/>
        <v>47902320</v>
      </c>
      <c r="G163" s="49">
        <f t="shared" si="5"/>
        <v>47902320</v>
      </c>
      <c r="H163" s="49">
        <f t="shared" si="5"/>
        <v>47902320</v>
      </c>
      <c r="I163" s="49">
        <f t="shared" si="5"/>
        <v>47902320</v>
      </c>
      <c r="J163" s="49">
        <f t="shared" si="5"/>
        <v>47902320</v>
      </c>
      <c r="K163" s="49">
        <f t="shared" si="5"/>
        <v>47902320</v>
      </c>
      <c r="L163" s="49">
        <f t="shared" si="5"/>
        <v>47902320</v>
      </c>
      <c r="M163" s="49">
        <f t="shared" si="5"/>
        <v>47902320</v>
      </c>
      <c r="N163" s="52">
        <v>47902320</v>
      </c>
      <c r="O163" s="49">
        <v>47902320</v>
      </c>
      <c r="P163" s="49">
        <v>47902320</v>
      </c>
      <c r="Q163" s="49">
        <v>47902320</v>
      </c>
      <c r="R163" s="49">
        <v>47902320</v>
      </c>
      <c r="S163" s="57">
        <v>47902320</v>
      </c>
      <c r="T163" s="56">
        <v>47902320</v>
      </c>
      <c r="U163" s="61">
        <v>47902320</v>
      </c>
      <c r="V163" s="49">
        <v>47902320</v>
      </c>
      <c r="W163" s="49">
        <v>47902320</v>
      </c>
      <c r="X163" s="49">
        <v>47902320</v>
      </c>
      <c r="Y163" s="49">
        <v>47902320</v>
      </c>
      <c r="Z163" s="49">
        <v>47902320</v>
      </c>
    </row>
    <row r="164" spans="1:26">
      <c r="A164" s="51" t="s">
        <v>144</v>
      </c>
      <c r="B164" s="49">
        <f t="shared" si="5"/>
        <v>9743871.25</v>
      </c>
      <c r="C164" s="49">
        <f t="shared" si="5"/>
        <v>11389070</v>
      </c>
      <c r="D164" s="49">
        <f t="shared" si="5"/>
        <v>11389070</v>
      </c>
      <c r="E164" s="49">
        <f t="shared" si="5"/>
        <v>11389070</v>
      </c>
      <c r="F164" s="49">
        <f t="shared" si="5"/>
        <v>11371028.75</v>
      </c>
      <c r="G164" s="49">
        <f t="shared" si="5"/>
        <v>11371028.75</v>
      </c>
      <c r="H164" s="49">
        <f t="shared" si="5"/>
        <v>11371028.75</v>
      </c>
      <c r="I164" s="49">
        <f t="shared" si="5"/>
        <v>11371028.75</v>
      </c>
      <c r="J164" s="49">
        <f t="shared" si="5"/>
        <v>11371028.75</v>
      </c>
      <c r="K164" s="49">
        <f t="shared" si="5"/>
        <v>11371028.75</v>
      </c>
      <c r="L164" s="49">
        <f t="shared" si="5"/>
        <v>11371028.75</v>
      </c>
      <c r="M164" s="49">
        <f t="shared" si="5"/>
        <v>11371028.75</v>
      </c>
      <c r="N164" s="52">
        <v>11371029</v>
      </c>
      <c r="O164" s="49">
        <v>11371029</v>
      </c>
      <c r="P164" s="49">
        <v>11371029</v>
      </c>
      <c r="Q164" s="49">
        <v>11371029</v>
      </c>
      <c r="R164" s="49">
        <v>11371029</v>
      </c>
      <c r="S164" s="57">
        <v>11371029</v>
      </c>
      <c r="T164" s="56">
        <v>11371028.508914258</v>
      </c>
      <c r="U164" s="61">
        <v>11371028.508914258</v>
      </c>
      <c r="V164" s="49">
        <v>11369942.428305594</v>
      </c>
      <c r="W164" s="49">
        <v>11369942</v>
      </c>
      <c r="X164" s="49">
        <v>11369942</v>
      </c>
      <c r="Y164" s="49">
        <v>11369942</v>
      </c>
      <c r="Z164" s="49">
        <v>11369942.428305594</v>
      </c>
    </row>
    <row r="165" spans="1:26">
      <c r="A165" s="51" t="s">
        <v>146</v>
      </c>
      <c r="B165" s="49">
        <f t="shared" si="5"/>
        <v>110413171.25</v>
      </c>
      <c r="C165" s="49">
        <f t="shared" si="5"/>
        <v>110413171.25</v>
      </c>
      <c r="D165" s="49">
        <f t="shared" si="5"/>
        <v>110413171.25</v>
      </c>
      <c r="E165" s="49">
        <f t="shared" si="5"/>
        <v>110413171.25</v>
      </c>
      <c r="F165" s="49">
        <f t="shared" si="5"/>
        <v>110413171.25</v>
      </c>
      <c r="G165" s="49">
        <f t="shared" si="5"/>
        <v>110413171.25</v>
      </c>
      <c r="H165" s="49">
        <f t="shared" si="5"/>
        <v>110413171.25</v>
      </c>
      <c r="I165" s="49">
        <f t="shared" si="5"/>
        <v>110413171.25</v>
      </c>
      <c r="J165" s="49">
        <f t="shared" si="5"/>
        <v>110413171.25</v>
      </c>
      <c r="K165" s="49">
        <f t="shared" si="5"/>
        <v>110413171.25</v>
      </c>
      <c r="L165" s="49">
        <f t="shared" si="5"/>
        <v>110413171.25</v>
      </c>
      <c r="M165" s="49">
        <f t="shared" si="5"/>
        <v>110413171.25</v>
      </c>
      <c r="N165" s="52">
        <v>110413171</v>
      </c>
      <c r="O165" s="49">
        <v>110413171</v>
      </c>
      <c r="P165" s="49">
        <v>110413171</v>
      </c>
      <c r="Q165" s="49">
        <v>110413171</v>
      </c>
      <c r="R165" s="49">
        <v>110413171</v>
      </c>
      <c r="S165" s="57">
        <v>110413171</v>
      </c>
      <c r="T165" s="56">
        <v>110413171</v>
      </c>
      <c r="U165" s="61">
        <v>110413171</v>
      </c>
      <c r="V165" s="49">
        <v>110413171</v>
      </c>
      <c r="W165" s="49">
        <v>110413171</v>
      </c>
      <c r="X165" s="49">
        <v>110413171</v>
      </c>
      <c r="Y165" s="49">
        <v>110413171</v>
      </c>
      <c r="Z165" s="49">
        <v>110413171</v>
      </c>
    </row>
    <row r="166" spans="1:26">
      <c r="A166" s="51" t="s">
        <v>148</v>
      </c>
      <c r="B166" s="49">
        <f t="shared" si="5"/>
        <v>284162552.5</v>
      </c>
      <c r="C166" s="49">
        <f t="shared" si="5"/>
        <v>314301005</v>
      </c>
      <c r="D166" s="49">
        <f t="shared" si="5"/>
        <v>314301005</v>
      </c>
      <c r="E166" s="49">
        <f t="shared" si="5"/>
        <v>314301005</v>
      </c>
      <c r="F166" s="49">
        <f t="shared" si="5"/>
        <v>314301005</v>
      </c>
      <c r="G166" s="49">
        <f t="shared" si="5"/>
        <v>314301005</v>
      </c>
      <c r="H166" s="49">
        <f t="shared" si="5"/>
        <v>314301005</v>
      </c>
      <c r="I166" s="49">
        <f t="shared" si="5"/>
        <v>314301005</v>
      </c>
      <c r="J166" s="49">
        <f t="shared" si="5"/>
        <v>314301005</v>
      </c>
      <c r="K166" s="49">
        <f t="shared" si="5"/>
        <v>314301005</v>
      </c>
      <c r="L166" s="49">
        <f t="shared" si="5"/>
        <v>314301005</v>
      </c>
      <c r="M166" s="49">
        <f t="shared" si="5"/>
        <v>314301005</v>
      </c>
      <c r="N166" s="52">
        <v>314301005</v>
      </c>
      <c r="O166" s="49">
        <v>314301005</v>
      </c>
      <c r="P166" s="49">
        <v>314301005</v>
      </c>
      <c r="Q166" s="49">
        <v>314301005</v>
      </c>
      <c r="R166" s="49">
        <v>314301005</v>
      </c>
      <c r="S166" s="57">
        <v>314301005</v>
      </c>
      <c r="T166" s="56">
        <v>314301005</v>
      </c>
      <c r="U166" s="61">
        <v>314301005</v>
      </c>
      <c r="V166" s="49">
        <v>314301005</v>
      </c>
      <c r="W166" s="49">
        <v>314301005</v>
      </c>
      <c r="X166" s="49">
        <v>314301005</v>
      </c>
      <c r="Y166" s="49">
        <v>314301005</v>
      </c>
      <c r="Z166" s="49">
        <v>314301005</v>
      </c>
    </row>
    <row r="167" spans="1:26">
      <c r="A167" s="51" t="s">
        <v>150</v>
      </c>
      <c r="B167" s="49">
        <f t="shared" si="5"/>
        <v>33720732.5</v>
      </c>
      <c r="C167" s="49">
        <f t="shared" si="5"/>
        <v>33720732.5</v>
      </c>
      <c r="D167" s="49">
        <f t="shared" si="5"/>
        <v>33720732.5</v>
      </c>
      <c r="E167" s="49">
        <f t="shared" si="5"/>
        <v>33720732.5</v>
      </c>
      <c r="F167" s="49">
        <f t="shared" si="5"/>
        <v>33185380</v>
      </c>
      <c r="G167" s="49">
        <f t="shared" si="5"/>
        <v>33185380</v>
      </c>
      <c r="H167" s="49">
        <f t="shared" si="5"/>
        <v>33185380</v>
      </c>
      <c r="I167" s="49">
        <f t="shared" si="5"/>
        <v>33185380</v>
      </c>
      <c r="J167" s="49">
        <f t="shared" si="5"/>
        <v>33185380</v>
      </c>
      <c r="K167" s="49">
        <f t="shared" si="5"/>
        <v>33185380</v>
      </c>
      <c r="L167" s="49">
        <f t="shared" si="5"/>
        <v>33185380</v>
      </c>
      <c r="M167" s="49">
        <f t="shared" si="5"/>
        <v>33185380</v>
      </c>
      <c r="N167" s="52">
        <v>33185380</v>
      </c>
      <c r="O167" s="49">
        <v>33185380</v>
      </c>
      <c r="P167" s="49">
        <v>33185380</v>
      </c>
      <c r="Q167" s="49">
        <v>33185380</v>
      </c>
      <c r="R167" s="49">
        <v>33185380</v>
      </c>
      <c r="S167" s="57">
        <v>33185380</v>
      </c>
      <c r="T167" s="56">
        <v>33185380.20197368</v>
      </c>
      <c r="U167" s="61">
        <v>33185380.20197368</v>
      </c>
      <c r="V167" s="49">
        <v>33183607.694721419</v>
      </c>
      <c r="W167" s="49">
        <v>33183608</v>
      </c>
      <c r="X167" s="49">
        <v>33183608</v>
      </c>
      <c r="Y167" s="49">
        <v>33183608</v>
      </c>
      <c r="Z167" s="49">
        <v>33183607.694721416</v>
      </c>
    </row>
    <row r="168" spans="1:26">
      <c r="A168" s="51" t="s">
        <v>152</v>
      </c>
      <c r="B168" s="49">
        <f t="shared" si="5"/>
        <v>34066532.5</v>
      </c>
      <c r="C168" s="49">
        <f t="shared" si="5"/>
        <v>34066532.5</v>
      </c>
      <c r="D168" s="49">
        <f t="shared" si="5"/>
        <v>34066532.5</v>
      </c>
      <c r="E168" s="49">
        <f t="shared" si="5"/>
        <v>34066532.5</v>
      </c>
      <c r="F168" s="49">
        <f t="shared" si="5"/>
        <v>34066532.5</v>
      </c>
      <c r="G168" s="49">
        <f t="shared" si="5"/>
        <v>34066532.5</v>
      </c>
      <c r="H168" s="49">
        <f t="shared" si="5"/>
        <v>34066532.5</v>
      </c>
      <c r="I168" s="49">
        <f t="shared" si="5"/>
        <v>34066532.5</v>
      </c>
      <c r="J168" s="49">
        <f t="shared" si="5"/>
        <v>34066532.5</v>
      </c>
      <c r="K168" s="49">
        <f t="shared" si="5"/>
        <v>34066532.5</v>
      </c>
      <c r="L168" s="49">
        <f t="shared" si="5"/>
        <v>34066532.5</v>
      </c>
      <c r="M168" s="49">
        <f t="shared" si="5"/>
        <v>34066532.5</v>
      </c>
      <c r="N168" s="52">
        <v>34066533</v>
      </c>
      <c r="O168" s="49">
        <v>34066533</v>
      </c>
      <c r="P168" s="49">
        <v>34066533</v>
      </c>
      <c r="Q168" s="49">
        <v>34066533</v>
      </c>
      <c r="R168" s="49">
        <v>34066533</v>
      </c>
      <c r="S168" s="57">
        <v>34066533</v>
      </c>
      <c r="T168" s="56">
        <v>34066533</v>
      </c>
      <c r="U168" s="61">
        <v>34066533</v>
      </c>
      <c r="V168" s="49">
        <v>34066533</v>
      </c>
      <c r="W168" s="49">
        <v>34066533</v>
      </c>
      <c r="X168" s="49">
        <v>34066533</v>
      </c>
      <c r="Y168" s="49">
        <v>34066533</v>
      </c>
      <c r="Z168" s="49">
        <v>34066533</v>
      </c>
    </row>
    <row r="169" spans="1:26">
      <c r="A169" s="51" t="s">
        <v>153</v>
      </c>
      <c r="B169" s="49">
        <f t="shared" si="5"/>
        <v>113307423.75</v>
      </c>
      <c r="C169" s="49">
        <f t="shared" si="5"/>
        <v>170897560</v>
      </c>
      <c r="D169" s="49">
        <f t="shared" si="5"/>
        <v>170897560</v>
      </c>
      <c r="E169" s="49">
        <f t="shared" si="5"/>
        <v>170897560</v>
      </c>
      <c r="F169" s="49">
        <f t="shared" si="5"/>
        <v>170897560</v>
      </c>
      <c r="G169" s="49">
        <f t="shared" si="5"/>
        <v>170897560</v>
      </c>
      <c r="H169" s="49">
        <f t="shared" si="5"/>
        <v>170897560</v>
      </c>
      <c r="I169" s="49">
        <f t="shared" si="5"/>
        <v>170897560</v>
      </c>
      <c r="J169" s="49">
        <f t="shared" si="5"/>
        <v>170897560</v>
      </c>
      <c r="K169" s="49">
        <f t="shared" si="5"/>
        <v>170897560</v>
      </c>
      <c r="L169" s="49">
        <f t="shared" si="5"/>
        <v>170897560</v>
      </c>
      <c r="M169" s="49">
        <f t="shared" si="5"/>
        <v>170897560</v>
      </c>
      <c r="N169" s="52">
        <v>170897560</v>
      </c>
      <c r="O169" s="49">
        <v>170897560</v>
      </c>
      <c r="P169" s="49">
        <v>170897560</v>
      </c>
      <c r="Q169" s="49">
        <v>170897560</v>
      </c>
      <c r="R169" s="49">
        <v>170897560</v>
      </c>
      <c r="S169" s="57">
        <v>170897560</v>
      </c>
      <c r="T169" s="56">
        <v>170897560</v>
      </c>
      <c r="U169" s="61">
        <v>170897560</v>
      </c>
      <c r="V169" s="49">
        <v>170897560</v>
      </c>
      <c r="W169" s="49">
        <v>170897560</v>
      </c>
      <c r="X169" s="49">
        <v>170897560</v>
      </c>
      <c r="Y169" s="49">
        <v>170897560</v>
      </c>
      <c r="Z169" s="49">
        <v>170897560</v>
      </c>
    </row>
    <row r="170" spans="1:26">
      <c r="A170" s="51" t="s">
        <v>154</v>
      </c>
      <c r="B170" s="49">
        <f t="shared" si="5"/>
        <v>262370986.25</v>
      </c>
      <c r="C170" s="49">
        <f t="shared" si="5"/>
        <v>362747765</v>
      </c>
      <c r="D170" s="49">
        <f t="shared" si="5"/>
        <v>361834532.5</v>
      </c>
      <c r="E170" s="49">
        <f t="shared" si="5"/>
        <v>361834531.25</v>
      </c>
      <c r="F170" s="49">
        <f t="shared" si="5"/>
        <v>360793972.5</v>
      </c>
      <c r="G170" s="49">
        <f t="shared" si="5"/>
        <v>356847718.75</v>
      </c>
      <c r="H170" s="49">
        <f t="shared" si="5"/>
        <v>352196008.75</v>
      </c>
      <c r="I170" s="49">
        <f t="shared" si="5"/>
        <v>348752633.75</v>
      </c>
      <c r="J170" s="49">
        <f t="shared" si="5"/>
        <v>348752633.75</v>
      </c>
      <c r="K170" s="49">
        <f t="shared" si="5"/>
        <v>343478711.25</v>
      </c>
      <c r="L170" s="49">
        <f t="shared" si="5"/>
        <v>343478711.25</v>
      </c>
      <c r="M170" s="49">
        <f t="shared" si="5"/>
        <v>341774765</v>
      </c>
      <c r="N170" s="52">
        <v>341582780</v>
      </c>
      <c r="O170" s="49">
        <v>341407360</v>
      </c>
      <c r="P170" s="49">
        <v>341407360</v>
      </c>
      <c r="Q170" s="49">
        <v>341407360</v>
      </c>
      <c r="R170" s="49">
        <v>341407360</v>
      </c>
      <c r="S170" s="57">
        <v>341407360</v>
      </c>
      <c r="T170" s="56">
        <v>341407359.81868124</v>
      </c>
      <c r="U170" s="61">
        <v>341407359.81868124</v>
      </c>
      <c r="V170" s="49">
        <v>341205594.81353211</v>
      </c>
      <c r="W170" s="49">
        <v>341199445</v>
      </c>
      <c r="X170" s="49">
        <v>341199445</v>
      </c>
      <c r="Y170" s="49">
        <v>341136002</v>
      </c>
      <c r="Z170" s="49">
        <v>341136001.71108282</v>
      </c>
    </row>
    <row r="171" spans="1:26">
      <c r="A171" s="51" t="s">
        <v>155</v>
      </c>
      <c r="B171" s="49">
        <f t="shared" si="5"/>
        <v>31025391.25</v>
      </c>
      <c r="C171" s="49">
        <f t="shared" si="5"/>
        <v>43058052.5</v>
      </c>
      <c r="D171" s="49">
        <f t="shared" si="5"/>
        <v>43058052.5</v>
      </c>
      <c r="E171" s="49">
        <f t="shared" si="5"/>
        <v>43058052.5</v>
      </c>
      <c r="F171" s="49">
        <f t="shared" si="5"/>
        <v>43058052.5</v>
      </c>
      <c r="G171" s="49">
        <f t="shared" si="5"/>
        <v>43058052.5</v>
      </c>
      <c r="H171" s="49">
        <f t="shared" si="5"/>
        <v>43058052.5</v>
      </c>
      <c r="I171" s="49">
        <f t="shared" si="5"/>
        <v>43058052.5</v>
      </c>
      <c r="J171" s="49">
        <f t="shared" si="5"/>
        <v>43058052.5</v>
      </c>
      <c r="K171" s="49">
        <f t="shared" si="5"/>
        <v>43058052.5</v>
      </c>
      <c r="L171" s="49">
        <f t="shared" si="5"/>
        <v>43058052.5</v>
      </c>
      <c r="M171" s="49">
        <f t="shared" si="5"/>
        <v>43058052.5</v>
      </c>
      <c r="N171" s="52">
        <v>43058053</v>
      </c>
      <c r="O171" s="49">
        <v>43058053</v>
      </c>
      <c r="P171" s="49">
        <v>43058053</v>
      </c>
      <c r="Q171" s="49">
        <v>43058053</v>
      </c>
      <c r="R171" s="49">
        <v>43058053</v>
      </c>
      <c r="S171" s="57">
        <v>43058053</v>
      </c>
      <c r="T171" s="56">
        <v>43058053</v>
      </c>
      <c r="U171" s="61">
        <v>43058053</v>
      </c>
      <c r="V171" s="49">
        <v>43058053</v>
      </c>
      <c r="W171" s="49">
        <v>43058053</v>
      </c>
      <c r="X171" s="49">
        <v>43058053</v>
      </c>
      <c r="Y171" s="49">
        <v>43058053</v>
      </c>
      <c r="Z171" s="49">
        <v>43058053</v>
      </c>
    </row>
    <row r="172" spans="1:26">
      <c r="A172" s="51" t="s">
        <v>157</v>
      </c>
      <c r="B172" s="49">
        <f t="shared" ref="B172:M174" si="6">B113*1.25</f>
        <v>225617781.25</v>
      </c>
      <c r="C172" s="49">
        <f t="shared" si="6"/>
        <v>225153187.5</v>
      </c>
      <c r="D172" s="49">
        <f t="shared" si="6"/>
        <v>225153807.5</v>
      </c>
      <c r="E172" s="49">
        <f t="shared" si="6"/>
        <v>224829312.5</v>
      </c>
      <c r="F172" s="49">
        <f t="shared" si="6"/>
        <v>224721147.5</v>
      </c>
      <c r="G172" s="49">
        <f t="shared" si="6"/>
        <v>224565927.5</v>
      </c>
      <c r="H172" s="49">
        <f t="shared" si="6"/>
        <v>224267195</v>
      </c>
      <c r="I172" s="49">
        <f t="shared" si="6"/>
        <v>223471838.75</v>
      </c>
      <c r="J172" s="49">
        <f t="shared" si="6"/>
        <v>223471838.75</v>
      </c>
      <c r="K172" s="49">
        <f t="shared" si="6"/>
        <v>223022272.5</v>
      </c>
      <c r="L172" s="49">
        <f t="shared" si="6"/>
        <v>223022272.5</v>
      </c>
      <c r="M172" s="49">
        <f t="shared" si="6"/>
        <v>223022272.5</v>
      </c>
      <c r="N172" s="52">
        <v>223022273</v>
      </c>
      <c r="O172" s="49">
        <v>223022273</v>
      </c>
      <c r="P172" s="49">
        <v>223022273</v>
      </c>
      <c r="Q172" s="49">
        <v>223022273</v>
      </c>
      <c r="R172" s="49">
        <v>223022273</v>
      </c>
      <c r="S172" s="57">
        <v>223022273</v>
      </c>
      <c r="T172" s="56">
        <v>222594415.34385434</v>
      </c>
      <c r="U172" s="61">
        <v>222594415.34385434</v>
      </c>
      <c r="V172" s="49">
        <v>222584337.234658</v>
      </c>
      <c r="W172" s="49">
        <v>222584337</v>
      </c>
      <c r="X172" s="49">
        <v>222584337</v>
      </c>
      <c r="Y172" s="49">
        <v>222584337</v>
      </c>
      <c r="Z172" s="49">
        <v>222584337.234658</v>
      </c>
    </row>
    <row r="173" spans="1:26">
      <c r="A173" s="51" t="s">
        <v>158</v>
      </c>
      <c r="B173" s="49">
        <f t="shared" si="6"/>
        <v>10636106.25</v>
      </c>
      <c r="C173" s="49">
        <f t="shared" si="6"/>
        <v>14061555</v>
      </c>
      <c r="D173" s="49">
        <f t="shared" si="6"/>
        <v>13590095</v>
      </c>
      <c r="E173" s="49">
        <f t="shared" si="6"/>
        <v>13590095</v>
      </c>
      <c r="F173" s="49">
        <f t="shared" si="6"/>
        <v>12410230</v>
      </c>
      <c r="G173" s="49">
        <f t="shared" si="6"/>
        <v>12078426.25</v>
      </c>
      <c r="H173" s="49">
        <f t="shared" si="6"/>
        <v>12078426.25</v>
      </c>
      <c r="I173" s="49">
        <f t="shared" si="6"/>
        <v>12078426.25</v>
      </c>
      <c r="J173" s="49">
        <f t="shared" si="6"/>
        <v>12078426.25</v>
      </c>
      <c r="K173" s="49">
        <f t="shared" si="6"/>
        <v>12078426.25</v>
      </c>
      <c r="L173" s="49">
        <f t="shared" si="6"/>
        <v>12078426.25</v>
      </c>
      <c r="M173" s="49">
        <f t="shared" si="6"/>
        <v>12078426.25</v>
      </c>
      <c r="N173" s="52">
        <v>12078426</v>
      </c>
      <c r="O173" s="49">
        <v>12078426</v>
      </c>
      <c r="P173" s="49">
        <v>12078426</v>
      </c>
      <c r="Q173" s="49">
        <v>12078426</v>
      </c>
      <c r="R173" s="49">
        <v>12078426</v>
      </c>
      <c r="S173" s="57">
        <v>12078426</v>
      </c>
      <c r="T173" s="56">
        <v>12078426.029683704</v>
      </c>
      <c r="U173" s="61">
        <v>12078426.029683704</v>
      </c>
      <c r="V173" s="49">
        <v>12071333.973781466</v>
      </c>
      <c r="W173" s="49">
        <v>12071334</v>
      </c>
      <c r="X173" s="49">
        <v>12071334</v>
      </c>
      <c r="Y173" s="49">
        <v>12071334</v>
      </c>
      <c r="Z173" s="49">
        <v>12071333.973781466</v>
      </c>
    </row>
    <row r="174" spans="1:26">
      <c r="A174" s="59" t="s">
        <v>159</v>
      </c>
      <c r="B174" s="49">
        <f t="shared" si="6"/>
        <v>11148355708.75</v>
      </c>
      <c r="C174" s="49">
        <f t="shared" si="6"/>
        <v>13901727318.75</v>
      </c>
      <c r="D174" s="49">
        <f t="shared" si="6"/>
        <v>13893815598.75</v>
      </c>
      <c r="E174" s="49">
        <f t="shared" si="6"/>
        <v>13890689041.25</v>
      </c>
      <c r="F174" s="49">
        <f t="shared" si="6"/>
        <v>13852140558.75</v>
      </c>
      <c r="G174" s="49">
        <f t="shared" si="6"/>
        <v>13811244323.75</v>
      </c>
      <c r="H174" s="49">
        <f t="shared" si="6"/>
        <v>13803615268.75</v>
      </c>
      <c r="I174" s="49">
        <f>I115*1.25</f>
        <v>13809292468.75</v>
      </c>
      <c r="J174" s="49">
        <f>J115*1.25</f>
        <v>13809292468.75</v>
      </c>
      <c r="K174" s="49">
        <f>K115*1.25</f>
        <v>13701319066.25</v>
      </c>
      <c r="L174" s="49">
        <f>L115*1.25</f>
        <v>13701319066.25</v>
      </c>
      <c r="M174" s="49">
        <f>M115*1.25</f>
        <v>13763771443.75</v>
      </c>
      <c r="N174" s="49">
        <f>SUM(N123:N173)</f>
        <v>13759115512</v>
      </c>
      <c r="O174" s="49">
        <v>13757224766</v>
      </c>
      <c r="P174" s="49">
        <v>13757224766</v>
      </c>
      <c r="Q174" s="49">
        <v>13757224766</v>
      </c>
      <c r="R174" s="49">
        <v>13757224766</v>
      </c>
      <c r="S174" s="61">
        <v>13757224766</v>
      </c>
      <c r="T174" s="56">
        <v>13748351747.954037</v>
      </c>
      <c r="U174" s="61">
        <v>13748351747.954037</v>
      </c>
      <c r="V174" s="49">
        <v>13744356015.392815</v>
      </c>
      <c r="W174" s="49">
        <f>SUM(W123:W173)</f>
        <v>13742333266</v>
      </c>
      <c r="X174" s="49">
        <f>SUM(X123:X173)</f>
        <v>13742333266</v>
      </c>
      <c r="Y174" s="49">
        <f>SUM(Y123:Y173)</f>
        <v>13735002667</v>
      </c>
      <c r="Z174" s="49">
        <f>SUM(Z123:Z173)</f>
        <v>13735002667.434469</v>
      </c>
    </row>
  </sheetData>
  <mergeCells count="79">
    <mergeCell ref="Z3:Z4"/>
    <mergeCell ref="Z62:Z63"/>
    <mergeCell ref="Z121:Z122"/>
    <mergeCell ref="Y3:Y4"/>
    <mergeCell ref="Y62:Y63"/>
    <mergeCell ref="Y121:Y122"/>
    <mergeCell ref="X62:X63"/>
    <mergeCell ref="X121:X122"/>
    <mergeCell ref="X3:X4"/>
    <mergeCell ref="W121:W122"/>
    <mergeCell ref="W62:W63"/>
    <mergeCell ref="W3:W4"/>
    <mergeCell ref="A1:A2"/>
    <mergeCell ref="A3:A4"/>
    <mergeCell ref="B3:B4"/>
    <mergeCell ref="C3:C4"/>
    <mergeCell ref="D3:D4"/>
    <mergeCell ref="K3:K4"/>
    <mergeCell ref="E3:E4"/>
    <mergeCell ref="F3:F4"/>
    <mergeCell ref="G3:G4"/>
    <mergeCell ref="H3:H4"/>
    <mergeCell ref="I3:I4"/>
    <mergeCell ref="J3:J4"/>
    <mergeCell ref="L3:L4"/>
    <mergeCell ref="M3:M4"/>
    <mergeCell ref="N3:N4"/>
    <mergeCell ref="O3:O4"/>
    <mergeCell ref="P3:P4"/>
    <mergeCell ref="A62:A63"/>
    <mergeCell ref="B62:B63"/>
    <mergeCell ref="C62:C63"/>
    <mergeCell ref="D62:D63"/>
    <mergeCell ref="E62:E63"/>
    <mergeCell ref="Q62:Q63"/>
    <mergeCell ref="R62:R63"/>
    <mergeCell ref="H62:H63"/>
    <mergeCell ref="I62:I63"/>
    <mergeCell ref="J62:J63"/>
    <mergeCell ref="K62:K63"/>
    <mergeCell ref="L62:L63"/>
    <mergeCell ref="M62:M63"/>
    <mergeCell ref="F121:F122"/>
    <mergeCell ref="G121:G122"/>
    <mergeCell ref="H121:H122"/>
    <mergeCell ref="I121:I122"/>
    <mergeCell ref="N62:N63"/>
    <mergeCell ref="F62:F63"/>
    <mergeCell ref="G62:G63"/>
    <mergeCell ref="A121:A122"/>
    <mergeCell ref="B121:B122"/>
    <mergeCell ref="C121:C122"/>
    <mergeCell ref="D121:D122"/>
    <mergeCell ref="E121:E122"/>
    <mergeCell ref="S62:S63"/>
    <mergeCell ref="Q3:Q4"/>
    <mergeCell ref="J121:J122"/>
    <mergeCell ref="K121:K122"/>
    <mergeCell ref="L121:L122"/>
    <mergeCell ref="M121:M122"/>
    <mergeCell ref="N121:N122"/>
    <mergeCell ref="O121:O122"/>
    <mergeCell ref="R3:R4"/>
    <mergeCell ref="S3:S4"/>
    <mergeCell ref="P121:P122"/>
    <mergeCell ref="Q121:Q122"/>
    <mergeCell ref="R121:R122"/>
    <mergeCell ref="S121:S122"/>
    <mergeCell ref="O62:O63"/>
    <mergeCell ref="P62:P63"/>
    <mergeCell ref="T121:T122"/>
    <mergeCell ref="V3:V4"/>
    <mergeCell ref="V62:V63"/>
    <mergeCell ref="V121:V122"/>
    <mergeCell ref="U3:U4"/>
    <mergeCell ref="U62:U63"/>
    <mergeCell ref="U121:U122"/>
    <mergeCell ref="T62:T63"/>
    <mergeCell ref="T3:T4"/>
  </mergeCells>
  <phoneticPr fontId="39"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Q111"/>
  <sheetViews>
    <sheetView zoomScale="85" zoomScaleNormal="51" workbookViewId="0">
      <pane xSplit="1" topLeftCell="J1" activePane="topRight" state="frozen"/>
      <selection pane="topRight" activeCell="L15" sqref="L15"/>
    </sheetView>
  </sheetViews>
  <sheetFormatPr defaultColWidth="9.42578125" defaultRowHeight="14.45"/>
  <cols>
    <col min="1" max="1" width="14.42578125" style="74" customWidth="1"/>
    <col min="2" max="2" width="13.85546875" style="74" bestFit="1" customWidth="1"/>
    <col min="3" max="7" width="12.28515625" style="74" bestFit="1" customWidth="1"/>
    <col min="8" max="8" width="13.42578125" style="74" bestFit="1" customWidth="1"/>
    <col min="9" max="12" width="11.7109375" style="74" bestFit="1" customWidth="1"/>
    <col min="13" max="14" width="12" style="165" bestFit="1" customWidth="1"/>
    <col min="15" max="16384" width="9.42578125" style="74"/>
  </cols>
  <sheetData>
    <row r="1" spans="1:14" ht="25.5" customHeight="1"/>
    <row r="2" spans="1:14" ht="24" customHeight="1"/>
    <row r="3" spans="1:14" ht="29.1">
      <c r="A3" s="75" t="s">
        <v>286</v>
      </c>
      <c r="B3" s="336">
        <v>2009</v>
      </c>
      <c r="C3" s="336">
        <v>2010</v>
      </c>
      <c r="D3" s="336">
        <v>2011</v>
      </c>
      <c r="E3" s="336">
        <v>2012</v>
      </c>
      <c r="F3" s="336">
        <v>2013</v>
      </c>
      <c r="G3" s="336">
        <v>2014</v>
      </c>
      <c r="H3" s="336">
        <v>2015</v>
      </c>
      <c r="I3" s="336">
        <v>2016</v>
      </c>
      <c r="J3" s="336">
        <v>2017</v>
      </c>
      <c r="K3" s="336">
        <v>2018</v>
      </c>
      <c r="L3" s="336">
        <v>2019</v>
      </c>
      <c r="M3" s="336">
        <v>2020</v>
      </c>
      <c r="N3" s="336">
        <v>2021</v>
      </c>
    </row>
    <row r="4" spans="1:14">
      <c r="A4" s="76" t="s">
        <v>82</v>
      </c>
      <c r="B4" s="77">
        <v>0</v>
      </c>
      <c r="C4" s="78">
        <v>0</v>
      </c>
      <c r="D4" s="78">
        <v>0</v>
      </c>
      <c r="E4" s="78">
        <v>0</v>
      </c>
      <c r="F4" s="78">
        <v>0</v>
      </c>
      <c r="G4" s="78">
        <v>9266210</v>
      </c>
      <c r="H4" s="165">
        <v>10395468</v>
      </c>
      <c r="I4" s="165">
        <v>9164380</v>
      </c>
      <c r="J4" s="165">
        <v>9876594</v>
      </c>
      <c r="K4" s="165">
        <v>10352104</v>
      </c>
      <c r="L4" s="165">
        <v>10778992</v>
      </c>
      <c r="M4" s="165">
        <v>11079760</v>
      </c>
      <c r="N4" s="165">
        <v>11079761</v>
      </c>
    </row>
    <row r="5" spans="1:14">
      <c r="A5" s="76" t="s">
        <v>84</v>
      </c>
      <c r="B5" s="77">
        <v>0</v>
      </c>
      <c r="C5" s="78">
        <v>0</v>
      </c>
      <c r="D5" s="78">
        <v>0</v>
      </c>
      <c r="E5" s="78">
        <v>0</v>
      </c>
      <c r="F5" s="78">
        <v>0</v>
      </c>
      <c r="G5" s="78">
        <v>0</v>
      </c>
      <c r="H5" s="165">
        <v>0</v>
      </c>
      <c r="I5" s="165">
        <v>0</v>
      </c>
      <c r="J5" s="165">
        <v>0</v>
      </c>
      <c r="K5" s="165">
        <v>0</v>
      </c>
      <c r="L5" s="165">
        <v>0</v>
      </c>
      <c r="M5" s="165">
        <v>0</v>
      </c>
      <c r="N5" s="165">
        <v>0</v>
      </c>
    </row>
    <row r="6" spans="1:14">
      <c r="A6" s="76" t="s">
        <v>86</v>
      </c>
      <c r="B6" s="77">
        <v>40046539</v>
      </c>
      <c r="C6" s="78">
        <v>21561781</v>
      </c>
      <c r="D6" s="78">
        <v>10007064</v>
      </c>
      <c r="E6" s="78">
        <v>17598478</v>
      </c>
      <c r="F6" s="78">
        <v>18564095</v>
      </c>
      <c r="G6" s="78">
        <v>21078509</v>
      </c>
      <c r="H6" s="165">
        <v>22296076</v>
      </c>
      <c r="I6" s="165">
        <v>19655642</v>
      </c>
      <c r="J6" s="165">
        <v>21183201</v>
      </c>
      <c r="K6" s="165">
        <v>22194881</v>
      </c>
      <c r="L6" s="165">
        <v>23110129</v>
      </c>
      <c r="M6" s="165">
        <v>23754975</v>
      </c>
      <c r="N6" s="165">
        <v>23754975</v>
      </c>
    </row>
    <row r="7" spans="1:14">
      <c r="A7" s="76" t="s">
        <v>88</v>
      </c>
      <c r="B7" s="77">
        <v>11346572</v>
      </c>
      <c r="C7" s="78">
        <v>6111990</v>
      </c>
      <c r="D7" s="78">
        <v>2836644</v>
      </c>
      <c r="E7" s="78">
        <v>4988533</v>
      </c>
      <c r="F7" s="78">
        <v>4961564</v>
      </c>
      <c r="G7" s="78">
        <v>5633583</v>
      </c>
      <c r="H7" s="165">
        <v>6320132</v>
      </c>
      <c r="I7" s="165">
        <v>5571669</v>
      </c>
      <c r="J7" s="165">
        <v>6004678</v>
      </c>
      <c r="K7" s="165">
        <v>6293768</v>
      </c>
      <c r="L7" s="165">
        <v>6553305</v>
      </c>
      <c r="M7" s="165">
        <v>6736163</v>
      </c>
      <c r="N7" s="165">
        <v>6736162</v>
      </c>
    </row>
    <row r="8" spans="1:14">
      <c r="A8" s="76" t="s">
        <v>74</v>
      </c>
      <c r="B8" s="77">
        <v>0</v>
      </c>
      <c r="C8" s="78">
        <v>0</v>
      </c>
      <c r="D8" s="78">
        <v>0</v>
      </c>
      <c r="E8" s="78">
        <v>0</v>
      </c>
      <c r="F8" s="78">
        <v>0</v>
      </c>
      <c r="G8" s="78">
        <v>0</v>
      </c>
      <c r="H8" s="165">
        <v>0</v>
      </c>
      <c r="I8" s="165">
        <v>0</v>
      </c>
      <c r="J8" s="165">
        <v>0</v>
      </c>
      <c r="K8" s="165">
        <v>0</v>
      </c>
      <c r="L8" s="165">
        <v>0</v>
      </c>
      <c r="M8" s="165">
        <v>0</v>
      </c>
      <c r="N8" s="165">
        <v>0</v>
      </c>
    </row>
    <row r="9" spans="1:14">
      <c r="A9" s="76" t="s">
        <v>91</v>
      </c>
      <c r="B9" s="77">
        <v>24943727</v>
      </c>
      <c r="C9" s="78">
        <v>5084139</v>
      </c>
      <c r="D9" s="78">
        <v>6802836</v>
      </c>
      <c r="E9" s="78">
        <v>11963500</v>
      </c>
      <c r="F9" s="78">
        <v>11898815</v>
      </c>
      <c r="G9" s="78">
        <v>13510450</v>
      </c>
      <c r="H9" s="165">
        <v>15156941</v>
      </c>
      <c r="I9" s="165">
        <v>13361970</v>
      </c>
      <c r="J9" s="165">
        <v>14400411</v>
      </c>
      <c r="K9" s="165">
        <v>15093712</v>
      </c>
      <c r="L9" s="165">
        <v>15716131</v>
      </c>
      <c r="M9" s="165">
        <v>16154660</v>
      </c>
      <c r="N9" s="165">
        <v>16154660</v>
      </c>
    </row>
    <row r="10" spans="1:14">
      <c r="A10" s="76" t="s">
        <v>93</v>
      </c>
      <c r="B10" s="77">
        <v>0</v>
      </c>
      <c r="C10" s="78">
        <v>0</v>
      </c>
      <c r="D10" s="78">
        <v>0</v>
      </c>
      <c r="E10" s="78">
        <v>0</v>
      </c>
      <c r="F10" s="78">
        <v>0</v>
      </c>
      <c r="G10" s="78">
        <v>0</v>
      </c>
      <c r="H10" s="165">
        <v>0</v>
      </c>
      <c r="I10" s="165">
        <v>0</v>
      </c>
      <c r="J10" s="165">
        <v>0</v>
      </c>
      <c r="K10" s="165">
        <v>0</v>
      </c>
      <c r="L10" s="165">
        <v>0</v>
      </c>
      <c r="M10" s="165">
        <v>0</v>
      </c>
      <c r="N10" s="165">
        <v>0</v>
      </c>
    </row>
    <row r="11" spans="1:14">
      <c r="A11" s="76" t="s">
        <v>95</v>
      </c>
      <c r="B11" s="77">
        <v>6458196</v>
      </c>
      <c r="C11" s="78">
        <v>1206642</v>
      </c>
      <c r="D11" s="78">
        <v>1614549</v>
      </c>
      <c r="E11" s="78">
        <v>0</v>
      </c>
      <c r="F11" s="78">
        <v>2824002</v>
      </c>
      <c r="G11" s="78">
        <v>3206499</v>
      </c>
      <c r="H11" s="165">
        <v>3597271</v>
      </c>
      <c r="I11" s="165">
        <v>3171259</v>
      </c>
      <c r="J11" s="165">
        <v>3417717</v>
      </c>
      <c r="K11" s="165">
        <v>3582263</v>
      </c>
      <c r="L11" s="165">
        <v>3729985</v>
      </c>
      <c r="M11" s="165">
        <v>3834064</v>
      </c>
      <c r="N11" s="165">
        <v>3834063</v>
      </c>
    </row>
    <row r="12" spans="1:14">
      <c r="A12" s="76" t="s">
        <v>97</v>
      </c>
      <c r="B12" s="77">
        <v>0</v>
      </c>
      <c r="C12" s="78">
        <v>5063723</v>
      </c>
      <c r="D12" s="78">
        <v>4630491</v>
      </c>
      <c r="E12" s="78">
        <v>8143202</v>
      </c>
      <c r="F12" s="78">
        <v>8099175</v>
      </c>
      <c r="G12" s="78">
        <v>9196167</v>
      </c>
      <c r="H12" s="165">
        <v>10316883</v>
      </c>
      <c r="I12" s="165">
        <v>9095102</v>
      </c>
      <c r="J12" s="165">
        <v>9801938</v>
      </c>
      <c r="K12" s="165">
        <v>10273848</v>
      </c>
      <c r="L12" s="165">
        <v>10697512</v>
      </c>
      <c r="M12" s="165">
        <v>10996005</v>
      </c>
      <c r="N12" s="165">
        <v>10996004</v>
      </c>
    </row>
    <row r="13" spans="1:14">
      <c r="A13" s="76" t="s">
        <v>99</v>
      </c>
      <c r="B13" s="77">
        <v>0</v>
      </c>
      <c r="C13" s="78">
        <v>0</v>
      </c>
      <c r="D13" s="78">
        <v>0</v>
      </c>
      <c r="E13" s="78">
        <v>0</v>
      </c>
      <c r="F13" s="78">
        <v>0</v>
      </c>
      <c r="G13" s="78">
        <v>0</v>
      </c>
      <c r="H13" s="165">
        <v>0</v>
      </c>
      <c r="I13" s="165">
        <v>0</v>
      </c>
      <c r="J13" s="165">
        <v>0</v>
      </c>
      <c r="K13" s="165">
        <v>0</v>
      </c>
      <c r="L13" s="165">
        <v>0</v>
      </c>
      <c r="M13" s="165">
        <v>0</v>
      </c>
      <c r="N13" s="165">
        <v>0</v>
      </c>
    </row>
    <row r="14" spans="1:14">
      <c r="A14" s="76" t="s">
        <v>101</v>
      </c>
      <c r="B14" s="77">
        <v>0</v>
      </c>
      <c r="C14" s="78">
        <v>0</v>
      </c>
      <c r="D14" s="78">
        <v>0</v>
      </c>
      <c r="E14" s="78">
        <v>0</v>
      </c>
      <c r="F14" s="78">
        <v>0</v>
      </c>
      <c r="G14" s="78">
        <v>0</v>
      </c>
      <c r="H14" s="165">
        <v>0</v>
      </c>
      <c r="I14" s="165">
        <v>0</v>
      </c>
      <c r="J14" s="165">
        <v>0</v>
      </c>
      <c r="K14" s="165">
        <v>0</v>
      </c>
      <c r="L14" s="165">
        <v>0</v>
      </c>
      <c r="M14" s="165">
        <v>0</v>
      </c>
      <c r="N14" s="165">
        <v>0</v>
      </c>
    </row>
    <row r="15" spans="1:14">
      <c r="A15" s="76" t="s">
        <v>102</v>
      </c>
      <c r="B15" s="77">
        <v>11538892</v>
      </c>
      <c r="C15" s="78">
        <v>10655289</v>
      </c>
      <c r="D15" s="78">
        <v>4945239</v>
      </c>
      <c r="E15" s="78">
        <v>8696724</v>
      </c>
      <c r="F15" s="78">
        <v>8649699</v>
      </c>
      <c r="G15" s="78">
        <v>9821258</v>
      </c>
      <c r="H15" s="165">
        <v>11018159</v>
      </c>
      <c r="I15" s="165">
        <v>9713323</v>
      </c>
      <c r="J15" s="165">
        <v>10468204</v>
      </c>
      <c r="K15" s="165">
        <v>10972194</v>
      </c>
      <c r="L15" s="165">
        <v>0</v>
      </c>
      <c r="M15" s="165">
        <v>0</v>
      </c>
      <c r="N15" s="165">
        <v>0</v>
      </c>
    </row>
    <row r="16" spans="1:14">
      <c r="A16" s="76" t="s">
        <v>103</v>
      </c>
      <c r="B16" s="77">
        <v>0</v>
      </c>
      <c r="C16" s="78">
        <v>0</v>
      </c>
      <c r="D16" s="78">
        <v>0</v>
      </c>
      <c r="E16" s="78">
        <v>0</v>
      </c>
      <c r="F16" s="78">
        <v>0</v>
      </c>
      <c r="G16" s="78">
        <v>0</v>
      </c>
      <c r="H16" s="165">
        <v>0</v>
      </c>
      <c r="I16" s="165">
        <v>0</v>
      </c>
      <c r="J16" s="165">
        <v>0</v>
      </c>
      <c r="K16" s="165">
        <v>0</v>
      </c>
      <c r="L16" s="165">
        <v>0</v>
      </c>
      <c r="M16" s="165">
        <v>0</v>
      </c>
      <c r="N16" s="165">
        <v>0</v>
      </c>
    </row>
    <row r="17" spans="1:14">
      <c r="A17" s="76" t="s">
        <v>104</v>
      </c>
      <c r="B17" s="77">
        <v>0</v>
      </c>
      <c r="C17" s="78">
        <v>0</v>
      </c>
      <c r="D17" s="78">
        <v>0</v>
      </c>
      <c r="E17" s="78">
        <v>0</v>
      </c>
      <c r="F17" s="78">
        <v>0</v>
      </c>
      <c r="G17" s="78">
        <v>0</v>
      </c>
      <c r="H17" s="165">
        <v>0</v>
      </c>
      <c r="I17" s="165">
        <v>0</v>
      </c>
      <c r="J17" s="165">
        <v>0</v>
      </c>
      <c r="K17" s="165">
        <v>0</v>
      </c>
      <c r="L17" s="165">
        <v>0</v>
      </c>
      <c r="M17" s="165">
        <v>0</v>
      </c>
      <c r="N17" s="165">
        <v>0</v>
      </c>
    </row>
    <row r="18" spans="1:14">
      <c r="A18" s="76" t="s">
        <v>105</v>
      </c>
      <c r="B18" s="77">
        <v>0</v>
      </c>
      <c r="C18" s="78">
        <v>0</v>
      </c>
      <c r="D18" s="78">
        <v>0</v>
      </c>
      <c r="E18" s="78">
        <v>0</v>
      </c>
      <c r="F18" s="78">
        <v>0</v>
      </c>
      <c r="G18" s="78">
        <v>0</v>
      </c>
      <c r="H18" s="165">
        <v>0</v>
      </c>
      <c r="I18" s="165">
        <v>0</v>
      </c>
      <c r="J18" s="165">
        <v>0</v>
      </c>
      <c r="K18" s="165">
        <v>0</v>
      </c>
      <c r="L18" s="165">
        <v>0</v>
      </c>
      <c r="M18" s="165">
        <v>0</v>
      </c>
      <c r="N18" s="165">
        <v>0</v>
      </c>
    </row>
    <row r="19" spans="1:14">
      <c r="A19" s="76" t="s">
        <v>107</v>
      </c>
      <c r="B19" s="77">
        <v>0</v>
      </c>
      <c r="C19" s="78">
        <v>0</v>
      </c>
      <c r="D19" s="78">
        <v>0</v>
      </c>
      <c r="E19" s="78">
        <v>0</v>
      </c>
      <c r="F19" s="78">
        <v>0</v>
      </c>
      <c r="G19" s="78">
        <v>0</v>
      </c>
      <c r="H19" s="165">
        <v>0</v>
      </c>
      <c r="I19" s="165">
        <v>0</v>
      </c>
      <c r="J19" s="165">
        <v>0</v>
      </c>
      <c r="K19" s="165">
        <v>0</v>
      </c>
      <c r="L19" s="165">
        <v>0</v>
      </c>
      <c r="M19" s="165">
        <v>0</v>
      </c>
      <c r="N19" s="165">
        <v>0</v>
      </c>
    </row>
    <row r="20" spans="1:14">
      <c r="A20" s="76" t="s">
        <v>76</v>
      </c>
      <c r="B20" s="77">
        <v>18687361</v>
      </c>
      <c r="C20" s="78">
        <v>0</v>
      </c>
      <c r="D20" s="78">
        <v>5096553</v>
      </c>
      <c r="E20" s="78">
        <v>0</v>
      </c>
      <c r="F20" s="78">
        <v>0</v>
      </c>
      <c r="G20" s="78">
        <v>0</v>
      </c>
      <c r="H20" s="165">
        <v>0</v>
      </c>
      <c r="I20" s="165">
        <v>0</v>
      </c>
      <c r="J20" s="165">
        <v>0</v>
      </c>
      <c r="K20" s="165">
        <v>0</v>
      </c>
      <c r="L20" s="165">
        <v>0</v>
      </c>
      <c r="M20" s="165">
        <v>0</v>
      </c>
      <c r="N20" s="165">
        <v>0</v>
      </c>
    </row>
    <row r="21" spans="1:14">
      <c r="A21" s="76" t="s">
        <v>110</v>
      </c>
      <c r="B21" s="77">
        <v>0</v>
      </c>
      <c r="C21" s="78">
        <v>0</v>
      </c>
      <c r="D21" s="78">
        <v>0</v>
      </c>
      <c r="E21" s="78">
        <v>0</v>
      </c>
      <c r="F21" s="78">
        <v>0</v>
      </c>
      <c r="G21" s="78">
        <v>0</v>
      </c>
      <c r="H21" s="165">
        <v>0</v>
      </c>
      <c r="I21" s="165">
        <v>0</v>
      </c>
      <c r="J21" s="165">
        <v>0</v>
      </c>
      <c r="K21" s="165">
        <v>0</v>
      </c>
      <c r="L21" s="165">
        <v>0</v>
      </c>
      <c r="M21" s="165">
        <v>0</v>
      </c>
      <c r="N21" s="165">
        <v>0</v>
      </c>
    </row>
    <row r="22" spans="1:14">
      <c r="A22" s="76" t="s">
        <v>111</v>
      </c>
      <c r="B22" s="77">
        <v>0</v>
      </c>
      <c r="C22" s="78">
        <v>0</v>
      </c>
      <c r="D22" s="78">
        <v>0</v>
      </c>
      <c r="E22" s="78">
        <v>0</v>
      </c>
      <c r="F22" s="78">
        <v>0</v>
      </c>
      <c r="G22" s="78">
        <v>0</v>
      </c>
      <c r="H22" s="165">
        <v>0</v>
      </c>
      <c r="I22" s="165">
        <v>0</v>
      </c>
      <c r="J22" s="165">
        <v>0</v>
      </c>
      <c r="K22" s="165">
        <v>0</v>
      </c>
      <c r="L22" s="165">
        <v>0</v>
      </c>
      <c r="M22" s="165">
        <v>0</v>
      </c>
      <c r="N22" s="165">
        <v>0</v>
      </c>
    </row>
    <row r="23" spans="1:14">
      <c r="A23" s="76" t="s">
        <v>113</v>
      </c>
      <c r="B23" s="77">
        <v>0</v>
      </c>
      <c r="C23" s="78">
        <v>0</v>
      </c>
      <c r="D23" s="78">
        <v>0</v>
      </c>
      <c r="E23" s="78">
        <v>0</v>
      </c>
      <c r="F23" s="78">
        <v>0</v>
      </c>
      <c r="G23" s="78">
        <v>0</v>
      </c>
      <c r="H23" s="165">
        <v>0</v>
      </c>
      <c r="I23" s="165">
        <v>0</v>
      </c>
      <c r="J23" s="165">
        <v>0</v>
      </c>
      <c r="K23" s="165">
        <v>0</v>
      </c>
      <c r="L23" s="165">
        <v>0</v>
      </c>
      <c r="M23" s="165">
        <v>0</v>
      </c>
      <c r="N23" s="165">
        <v>0</v>
      </c>
    </row>
    <row r="24" spans="1:14">
      <c r="A24" s="76" t="s">
        <v>78</v>
      </c>
      <c r="B24" s="77">
        <v>38183005</v>
      </c>
      <c r="C24" s="78">
        <v>8560886</v>
      </c>
      <c r="D24" s="78">
        <v>11454903</v>
      </c>
      <c r="E24" s="78">
        <v>20144650</v>
      </c>
      <c r="F24" s="78">
        <v>20035728</v>
      </c>
      <c r="G24" s="78">
        <v>22749468</v>
      </c>
      <c r="H24" s="165">
        <v>25521904</v>
      </c>
      <c r="I24" s="165">
        <v>22499451</v>
      </c>
      <c r="J24" s="165">
        <v>24248021</v>
      </c>
      <c r="K24" s="165">
        <v>25415437</v>
      </c>
      <c r="L24" s="165">
        <v>26463490</v>
      </c>
      <c r="M24" s="165">
        <v>27201905</v>
      </c>
      <c r="N24" s="165">
        <v>27201905</v>
      </c>
    </row>
    <row r="25" spans="1:14">
      <c r="A25" s="76" t="s">
        <v>116</v>
      </c>
      <c r="B25" s="77">
        <v>91874223</v>
      </c>
      <c r="C25" s="78">
        <v>26687303</v>
      </c>
      <c r="D25" s="78">
        <v>22968555</v>
      </c>
      <c r="E25" s="78">
        <v>40392628</v>
      </c>
      <c r="F25" s="78">
        <v>40174215</v>
      </c>
      <c r="G25" s="78">
        <v>45615611</v>
      </c>
      <c r="H25" s="165">
        <v>51174715</v>
      </c>
      <c r="I25" s="165">
        <v>45114298</v>
      </c>
      <c r="J25" s="165">
        <v>48620404</v>
      </c>
      <c r="K25" s="165">
        <v>50961233</v>
      </c>
      <c r="L25" s="165">
        <v>53062710</v>
      </c>
      <c r="M25" s="165">
        <v>54543333</v>
      </c>
      <c r="N25" s="165">
        <v>54543333</v>
      </c>
    </row>
    <row r="26" spans="1:14">
      <c r="A26" s="76" t="s">
        <v>117</v>
      </c>
      <c r="B26" s="77">
        <v>155070572</v>
      </c>
      <c r="C26" s="78">
        <v>0</v>
      </c>
      <c r="D26" s="78">
        <v>38767644</v>
      </c>
      <c r="E26" s="78">
        <v>68176988</v>
      </c>
      <c r="F26" s="78">
        <v>0</v>
      </c>
      <c r="G26" s="78">
        <v>0</v>
      </c>
      <c r="H26" s="165">
        <v>0</v>
      </c>
      <c r="I26" s="165">
        <v>0</v>
      </c>
      <c r="J26" s="165">
        <v>0</v>
      </c>
      <c r="K26" s="165">
        <v>0</v>
      </c>
      <c r="L26" s="165">
        <v>0</v>
      </c>
      <c r="M26" s="165">
        <v>0</v>
      </c>
      <c r="N26" s="165">
        <v>0</v>
      </c>
    </row>
    <row r="27" spans="1:14">
      <c r="A27" s="76" t="s">
        <v>77</v>
      </c>
      <c r="B27" s="77">
        <v>0</v>
      </c>
      <c r="C27" s="78">
        <v>0</v>
      </c>
      <c r="D27" s="78">
        <v>0</v>
      </c>
      <c r="E27" s="78">
        <v>0</v>
      </c>
      <c r="F27" s="78">
        <v>0</v>
      </c>
      <c r="G27" s="78">
        <v>0</v>
      </c>
      <c r="H27" s="165">
        <v>0</v>
      </c>
      <c r="I27" s="165">
        <v>0</v>
      </c>
      <c r="J27" s="165">
        <v>0</v>
      </c>
      <c r="K27" s="165">
        <v>0</v>
      </c>
      <c r="L27" s="165">
        <v>0</v>
      </c>
      <c r="M27" s="165">
        <v>0</v>
      </c>
      <c r="N27" s="165">
        <v>0</v>
      </c>
    </row>
    <row r="28" spans="1:14">
      <c r="A28" s="76" t="s">
        <v>120</v>
      </c>
      <c r="B28" s="77">
        <v>0</v>
      </c>
      <c r="C28" s="78">
        <v>0</v>
      </c>
      <c r="D28" s="78">
        <v>0</v>
      </c>
      <c r="E28" s="78">
        <v>0</v>
      </c>
      <c r="F28" s="78">
        <v>0</v>
      </c>
      <c r="G28" s="78">
        <v>0</v>
      </c>
      <c r="H28" s="165">
        <v>0</v>
      </c>
      <c r="I28" s="165">
        <v>0</v>
      </c>
      <c r="J28" s="165">
        <v>0</v>
      </c>
      <c r="K28" s="165">
        <v>0</v>
      </c>
      <c r="L28" s="165">
        <v>0</v>
      </c>
      <c r="M28" s="165">
        <v>0</v>
      </c>
      <c r="N28" s="165">
        <v>0</v>
      </c>
    </row>
    <row r="29" spans="1:14">
      <c r="A29" s="76" t="s">
        <v>122</v>
      </c>
      <c r="B29" s="77">
        <v>0</v>
      </c>
      <c r="C29" s="78">
        <v>0</v>
      </c>
      <c r="D29" s="78">
        <v>0</v>
      </c>
      <c r="E29" s="78">
        <v>19085419</v>
      </c>
      <c r="F29" s="78">
        <v>18982220</v>
      </c>
      <c r="G29" s="78">
        <v>0</v>
      </c>
      <c r="H29" s="165">
        <v>24179930</v>
      </c>
      <c r="I29" s="165">
        <v>0</v>
      </c>
      <c r="J29" s="165">
        <v>0</v>
      </c>
      <c r="K29" s="165">
        <v>24079058</v>
      </c>
      <c r="L29" s="165">
        <v>0</v>
      </c>
      <c r="M29" s="165">
        <v>0</v>
      </c>
      <c r="N29" s="165">
        <v>0</v>
      </c>
    </row>
    <row r="30" spans="1:14">
      <c r="A30" s="76" t="s">
        <v>124</v>
      </c>
      <c r="B30" s="77">
        <v>0</v>
      </c>
      <c r="C30" s="78">
        <v>0</v>
      </c>
      <c r="D30" s="78">
        <v>0</v>
      </c>
      <c r="E30" s="78">
        <v>0</v>
      </c>
      <c r="F30" s="78">
        <v>0</v>
      </c>
      <c r="G30" s="78">
        <v>0</v>
      </c>
      <c r="H30" s="165">
        <v>0</v>
      </c>
      <c r="I30" s="165">
        <v>0</v>
      </c>
      <c r="J30" s="165">
        <v>0</v>
      </c>
      <c r="K30" s="165">
        <v>0</v>
      </c>
      <c r="L30" s="165">
        <v>0</v>
      </c>
      <c r="M30" s="165">
        <v>0</v>
      </c>
      <c r="N30" s="165">
        <v>0</v>
      </c>
    </row>
    <row r="31" spans="1:14">
      <c r="A31" s="76" t="s">
        <v>126</v>
      </c>
      <c r="B31" s="77">
        <v>0</v>
      </c>
      <c r="C31" s="78">
        <v>0</v>
      </c>
      <c r="D31" s="78">
        <v>0</v>
      </c>
      <c r="E31" s="78">
        <v>0</v>
      </c>
      <c r="F31" s="78">
        <v>0</v>
      </c>
      <c r="G31" s="78">
        <v>0</v>
      </c>
      <c r="H31" s="165">
        <v>0</v>
      </c>
      <c r="I31" s="165">
        <v>0</v>
      </c>
      <c r="J31" s="165">
        <v>0</v>
      </c>
      <c r="K31" s="165">
        <v>0</v>
      </c>
      <c r="L31" s="165">
        <v>0</v>
      </c>
      <c r="M31" s="165">
        <v>0</v>
      </c>
      <c r="N31" s="165">
        <v>0</v>
      </c>
    </row>
    <row r="32" spans="1:14">
      <c r="A32" s="76" t="s">
        <v>127</v>
      </c>
      <c r="B32" s="77">
        <v>3950000</v>
      </c>
      <c r="C32" s="78">
        <v>0</v>
      </c>
      <c r="D32" s="78">
        <v>2195376</v>
      </c>
      <c r="E32" s="78">
        <v>3860795</v>
      </c>
      <c r="F32" s="78">
        <v>3839924</v>
      </c>
      <c r="G32" s="78">
        <v>4360023</v>
      </c>
      <c r="H32" s="165">
        <v>4870798</v>
      </c>
      <c r="I32" s="165">
        <v>4312106</v>
      </c>
      <c r="J32" s="165">
        <v>4647226</v>
      </c>
      <c r="K32" s="165">
        <v>4870939</v>
      </c>
      <c r="L32" s="165">
        <v>0</v>
      </c>
      <c r="M32" s="165">
        <v>0</v>
      </c>
      <c r="N32" s="165">
        <v>0</v>
      </c>
    </row>
    <row r="33" spans="1:14">
      <c r="A33" s="76" t="s">
        <v>128</v>
      </c>
      <c r="B33" s="77">
        <v>0</v>
      </c>
      <c r="C33" s="78">
        <v>0</v>
      </c>
      <c r="D33" s="78">
        <v>0</v>
      </c>
      <c r="E33" s="78">
        <v>0</v>
      </c>
      <c r="F33" s="78">
        <v>0</v>
      </c>
      <c r="G33" s="78">
        <v>0</v>
      </c>
      <c r="H33" s="165">
        <v>0</v>
      </c>
      <c r="I33" s="165">
        <v>0</v>
      </c>
      <c r="J33" s="165">
        <v>0</v>
      </c>
      <c r="K33" s="165">
        <v>0</v>
      </c>
      <c r="L33" s="165">
        <v>0</v>
      </c>
      <c r="M33" s="165">
        <v>0</v>
      </c>
      <c r="N33" s="165">
        <v>0</v>
      </c>
    </row>
    <row r="34" spans="1:14">
      <c r="A34" s="76" t="s">
        <v>130</v>
      </c>
      <c r="B34" s="77">
        <v>0</v>
      </c>
      <c r="C34" s="78">
        <v>0</v>
      </c>
      <c r="D34" s="78">
        <v>20201742</v>
      </c>
      <c r="E34" s="78">
        <v>12459818</v>
      </c>
      <c r="F34" s="78">
        <v>0</v>
      </c>
      <c r="G34" s="78">
        <v>0</v>
      </c>
      <c r="H34" s="165">
        <v>0</v>
      </c>
      <c r="I34" s="165">
        <v>0</v>
      </c>
      <c r="J34" s="165">
        <v>0</v>
      </c>
      <c r="K34" s="165">
        <v>0</v>
      </c>
      <c r="L34" s="165">
        <v>0</v>
      </c>
      <c r="M34" s="165">
        <v>0</v>
      </c>
      <c r="N34" s="165">
        <v>0</v>
      </c>
    </row>
    <row r="35" spans="1:14">
      <c r="A35" s="76" t="s">
        <v>131</v>
      </c>
      <c r="B35" s="77">
        <v>22115620</v>
      </c>
      <c r="C35" s="78">
        <v>4132058</v>
      </c>
      <c r="D35" s="78">
        <v>5528904</v>
      </c>
      <c r="E35" s="78">
        <v>9652331</v>
      </c>
      <c r="F35" s="78">
        <v>9666827</v>
      </c>
      <c r="G35" s="78">
        <v>10980418</v>
      </c>
      <c r="H35" s="165">
        <v>12318585</v>
      </c>
      <c r="I35" s="165">
        <v>10859744</v>
      </c>
      <c r="J35" s="165">
        <v>11678096</v>
      </c>
      <c r="K35" s="165">
        <v>12234544</v>
      </c>
      <c r="L35" s="165">
        <v>12739060</v>
      </c>
      <c r="M35" s="165">
        <v>13094519</v>
      </c>
      <c r="N35" s="165">
        <v>13094518</v>
      </c>
    </row>
    <row r="36" spans="1:14">
      <c r="A36" s="76" t="s">
        <v>132</v>
      </c>
      <c r="B36" s="77">
        <v>407155100</v>
      </c>
      <c r="C36" s="78">
        <v>91286911</v>
      </c>
      <c r="D36" s="78">
        <v>122146530</v>
      </c>
      <c r="E36" s="78">
        <v>214807562</v>
      </c>
      <c r="F36" s="78">
        <v>213646044</v>
      </c>
      <c r="G36" s="78">
        <v>242583331</v>
      </c>
      <c r="H36" s="165">
        <v>272146589</v>
      </c>
      <c r="I36" s="165">
        <v>239917352</v>
      </c>
      <c r="J36" s="165">
        <v>258562787</v>
      </c>
      <c r="K36" s="165">
        <v>271011277</v>
      </c>
      <c r="L36" s="165">
        <v>282186921</v>
      </c>
      <c r="M36" s="165">
        <v>290060846</v>
      </c>
      <c r="N36" s="165">
        <v>290060848</v>
      </c>
    </row>
    <row r="37" spans="1:14">
      <c r="A37" s="76" t="s">
        <v>75</v>
      </c>
      <c r="B37" s="77">
        <v>60447920</v>
      </c>
      <c r="C37" s="78">
        <v>11294026</v>
      </c>
      <c r="D37" s="78">
        <v>15096417</v>
      </c>
      <c r="E37" s="78">
        <v>26576008</v>
      </c>
      <c r="F37" s="78">
        <v>26361944</v>
      </c>
      <c r="G37" s="78">
        <v>29932538</v>
      </c>
      <c r="H37" s="165">
        <v>33580363</v>
      </c>
      <c r="I37" s="165">
        <v>29603580</v>
      </c>
      <c r="J37" s="165">
        <v>31904255</v>
      </c>
      <c r="K37" s="165">
        <v>33439988</v>
      </c>
      <c r="L37" s="165">
        <v>34818946</v>
      </c>
      <c r="M37" s="165">
        <v>35790508</v>
      </c>
      <c r="N37" s="165">
        <v>35790508</v>
      </c>
    </row>
    <row r="38" spans="1:14">
      <c r="A38" s="76" t="s">
        <v>133</v>
      </c>
      <c r="B38" s="77">
        <v>0</v>
      </c>
      <c r="C38" s="78">
        <v>0</v>
      </c>
      <c r="D38" s="78">
        <v>0</v>
      </c>
      <c r="E38" s="78">
        <v>0</v>
      </c>
      <c r="F38" s="78">
        <v>0</v>
      </c>
      <c r="G38" s="78">
        <v>0</v>
      </c>
      <c r="H38" s="165">
        <v>0</v>
      </c>
      <c r="I38" s="165">
        <v>0</v>
      </c>
      <c r="J38" s="165">
        <v>0</v>
      </c>
      <c r="K38" s="165">
        <v>0</v>
      </c>
      <c r="L38" s="165">
        <v>0</v>
      </c>
      <c r="M38" s="165">
        <v>0</v>
      </c>
      <c r="N38" s="165">
        <v>0</v>
      </c>
    </row>
    <row r="39" spans="1:14">
      <c r="A39" s="76" t="s">
        <v>134</v>
      </c>
      <c r="B39" s="77">
        <v>0</v>
      </c>
      <c r="C39" s="78">
        <v>0</v>
      </c>
      <c r="D39" s="78">
        <v>0</v>
      </c>
      <c r="E39" s="78">
        <v>0</v>
      </c>
      <c r="F39" s="78">
        <v>0</v>
      </c>
      <c r="G39" s="78">
        <v>0</v>
      </c>
      <c r="H39" s="165">
        <v>0</v>
      </c>
      <c r="I39" s="165">
        <v>0</v>
      </c>
      <c r="J39" s="165">
        <v>0</v>
      </c>
      <c r="K39" s="165">
        <v>0</v>
      </c>
      <c r="L39" s="165">
        <v>0</v>
      </c>
      <c r="M39" s="165">
        <v>0</v>
      </c>
      <c r="N39" s="165">
        <v>0</v>
      </c>
    </row>
    <row r="40" spans="1:14">
      <c r="A40" s="76" t="s">
        <v>136</v>
      </c>
      <c r="B40" s="77">
        <v>0</v>
      </c>
      <c r="C40" s="78">
        <v>0</v>
      </c>
      <c r="D40" s="78">
        <v>0</v>
      </c>
      <c r="E40" s="78">
        <v>0</v>
      </c>
      <c r="F40" s="78">
        <v>0</v>
      </c>
      <c r="G40" s="78">
        <v>0</v>
      </c>
      <c r="H40" s="165">
        <v>0</v>
      </c>
      <c r="I40" s="165">
        <v>0</v>
      </c>
      <c r="J40" s="165">
        <v>0</v>
      </c>
      <c r="K40" s="165">
        <v>0</v>
      </c>
      <c r="L40" s="165">
        <v>0</v>
      </c>
      <c r="M40" s="165">
        <v>0</v>
      </c>
      <c r="N40" s="165">
        <v>0</v>
      </c>
    </row>
    <row r="41" spans="1:14">
      <c r="A41" s="76" t="s">
        <v>145</v>
      </c>
      <c r="B41" s="77">
        <v>0</v>
      </c>
      <c r="C41" s="78">
        <v>0</v>
      </c>
      <c r="D41" s="78">
        <v>8339931</v>
      </c>
      <c r="E41" s="78">
        <v>14694738</v>
      </c>
      <c r="F41" s="78">
        <v>14476189</v>
      </c>
      <c r="G41" s="78">
        <v>16436917</v>
      </c>
      <c r="H41" s="165">
        <v>18581648</v>
      </c>
      <c r="I41" s="165">
        <v>16381097</v>
      </c>
      <c r="J41" s="165">
        <v>17654171</v>
      </c>
      <c r="K41" s="165">
        <v>0</v>
      </c>
      <c r="L41" s="165">
        <v>0</v>
      </c>
      <c r="M41" s="165">
        <v>0</v>
      </c>
      <c r="N41" s="165">
        <v>0</v>
      </c>
    </row>
    <row r="42" spans="1:14">
      <c r="A42" s="76" t="s">
        <v>138</v>
      </c>
      <c r="B42" s="77">
        <v>0</v>
      </c>
      <c r="C42" s="78">
        <v>0</v>
      </c>
      <c r="D42" s="78">
        <v>0</v>
      </c>
      <c r="E42" s="78">
        <v>0</v>
      </c>
      <c r="F42" s="78">
        <v>0</v>
      </c>
      <c r="G42" s="78">
        <v>0</v>
      </c>
      <c r="H42" s="165">
        <v>0</v>
      </c>
      <c r="I42" s="165">
        <v>0</v>
      </c>
      <c r="J42" s="165">
        <v>0</v>
      </c>
      <c r="K42" s="165">
        <v>0</v>
      </c>
      <c r="L42" s="165">
        <v>0</v>
      </c>
      <c r="M42" s="165">
        <v>0</v>
      </c>
      <c r="N42" s="165">
        <v>0</v>
      </c>
    </row>
    <row r="43" spans="1:14">
      <c r="A43" s="76" t="s">
        <v>140</v>
      </c>
      <c r="B43" s="77">
        <v>0</v>
      </c>
      <c r="C43" s="78">
        <v>0</v>
      </c>
      <c r="D43" s="78">
        <v>0</v>
      </c>
      <c r="E43" s="78">
        <v>0</v>
      </c>
      <c r="F43" s="78">
        <v>0</v>
      </c>
      <c r="G43" s="78">
        <v>0</v>
      </c>
      <c r="H43" s="165">
        <v>0</v>
      </c>
      <c r="I43" s="165">
        <v>0</v>
      </c>
      <c r="J43" s="165">
        <v>0</v>
      </c>
      <c r="K43" s="165">
        <v>0</v>
      </c>
      <c r="L43" s="165">
        <v>0</v>
      </c>
      <c r="M43" s="165">
        <v>0</v>
      </c>
      <c r="N43" s="165">
        <v>0</v>
      </c>
    </row>
    <row r="44" spans="1:14">
      <c r="A44" s="76" t="s">
        <v>142</v>
      </c>
      <c r="B44" s="77">
        <v>19993565</v>
      </c>
      <c r="C44" s="78">
        <v>10769813</v>
      </c>
      <c r="D44" s="78">
        <v>4998390</v>
      </c>
      <c r="E44" s="78">
        <v>8790197</v>
      </c>
      <c r="F44" s="78">
        <v>8742665</v>
      </c>
      <c r="G44" s="78">
        <v>9926816</v>
      </c>
      <c r="H44" s="165">
        <v>11136582</v>
      </c>
      <c r="I44" s="165">
        <v>9817722</v>
      </c>
      <c r="J44" s="165">
        <v>10580716</v>
      </c>
      <c r="K44" s="165">
        <v>11090125</v>
      </c>
      <c r="L44" s="165">
        <v>11547446</v>
      </c>
      <c r="M44" s="165">
        <v>11869657</v>
      </c>
      <c r="N44" s="165">
        <v>11869657</v>
      </c>
    </row>
    <row r="45" spans="1:14">
      <c r="A45" s="76" t="s">
        <v>144</v>
      </c>
      <c r="B45" s="77">
        <v>0</v>
      </c>
      <c r="C45" s="78">
        <v>0</v>
      </c>
      <c r="D45" s="78">
        <v>0</v>
      </c>
      <c r="E45" s="78">
        <v>0</v>
      </c>
      <c r="F45" s="78">
        <v>0</v>
      </c>
      <c r="G45" s="78">
        <v>0</v>
      </c>
      <c r="H45" s="165">
        <v>0</v>
      </c>
      <c r="I45" s="165">
        <v>0</v>
      </c>
      <c r="J45" s="165">
        <v>0</v>
      </c>
      <c r="K45" s="165">
        <v>0</v>
      </c>
      <c r="L45" s="165">
        <v>0</v>
      </c>
      <c r="M45" s="165">
        <v>0</v>
      </c>
      <c r="N45" s="165">
        <v>0</v>
      </c>
    </row>
    <row r="46" spans="1:14">
      <c r="A46" s="76" t="s">
        <v>146</v>
      </c>
      <c r="B46" s="77">
        <v>38304759</v>
      </c>
      <c r="C46" s="78">
        <v>7156820</v>
      </c>
      <c r="D46" s="78">
        <v>9576189</v>
      </c>
      <c r="E46" s="78">
        <v>16840738</v>
      </c>
      <c r="F46" s="78">
        <v>16749677</v>
      </c>
      <c r="G46" s="78">
        <v>19018337</v>
      </c>
      <c r="H46" s="165">
        <v>21336072</v>
      </c>
      <c r="I46" s="165">
        <v>18809327</v>
      </c>
      <c r="J46" s="165">
        <v>0</v>
      </c>
      <c r="K46" s="165">
        <v>0</v>
      </c>
      <c r="L46" s="165">
        <v>0</v>
      </c>
      <c r="M46" s="165">
        <v>0</v>
      </c>
      <c r="N46" s="165">
        <v>0</v>
      </c>
    </row>
    <row r="47" spans="1:14">
      <c r="A47" s="76" t="s">
        <v>148</v>
      </c>
      <c r="B47" s="77">
        <v>0</v>
      </c>
      <c r="C47" s="78">
        <v>0</v>
      </c>
      <c r="D47" s="78">
        <v>0</v>
      </c>
      <c r="E47" s="78">
        <v>42756690</v>
      </c>
      <c r="F47" s="78">
        <v>42525493</v>
      </c>
      <c r="G47" s="78">
        <v>48285359</v>
      </c>
      <c r="H47" s="165">
        <v>54169822</v>
      </c>
      <c r="I47" s="165">
        <v>47754705</v>
      </c>
      <c r="J47" s="165">
        <v>51466013</v>
      </c>
      <c r="K47" s="165">
        <v>53943842</v>
      </c>
      <c r="L47" s="165">
        <v>56168314</v>
      </c>
      <c r="M47" s="165">
        <v>57735591</v>
      </c>
      <c r="N47" s="165">
        <v>57735591</v>
      </c>
    </row>
    <row r="48" spans="1:14">
      <c r="A48" s="76" t="s">
        <v>150</v>
      </c>
      <c r="B48" s="77">
        <v>15121895</v>
      </c>
      <c r="C48" s="78">
        <v>2825359</v>
      </c>
      <c r="D48" s="78">
        <v>0</v>
      </c>
      <c r="E48" s="78">
        <v>0</v>
      </c>
      <c r="F48" s="78">
        <v>0</v>
      </c>
      <c r="G48" s="78">
        <v>0</v>
      </c>
      <c r="H48" s="165">
        <v>0</v>
      </c>
      <c r="I48" s="165">
        <v>0</v>
      </c>
      <c r="J48" s="165">
        <v>0</v>
      </c>
      <c r="K48" s="165">
        <v>0</v>
      </c>
      <c r="L48" s="165">
        <v>0</v>
      </c>
      <c r="M48" s="165">
        <v>0</v>
      </c>
      <c r="N48" s="165">
        <v>0</v>
      </c>
    </row>
    <row r="49" spans="1:17">
      <c r="A49" s="76" t="s">
        <v>152</v>
      </c>
      <c r="B49" s="77">
        <v>0</v>
      </c>
      <c r="C49" s="78">
        <v>0</v>
      </c>
      <c r="D49" s="78">
        <v>0</v>
      </c>
      <c r="E49" s="78">
        <v>0</v>
      </c>
      <c r="F49" s="78">
        <v>0</v>
      </c>
      <c r="G49" s="78">
        <v>0</v>
      </c>
      <c r="H49" s="165">
        <v>0</v>
      </c>
      <c r="I49" s="165">
        <v>0</v>
      </c>
      <c r="J49" s="165">
        <v>0</v>
      </c>
      <c r="K49" s="165">
        <v>0</v>
      </c>
      <c r="L49" s="165">
        <v>0</v>
      </c>
      <c r="M49" s="165">
        <v>0</v>
      </c>
      <c r="N49" s="165">
        <v>0</v>
      </c>
    </row>
    <row r="50" spans="1:17">
      <c r="A50" s="76" t="s">
        <v>153</v>
      </c>
      <c r="B50" s="77">
        <v>0</v>
      </c>
      <c r="C50" s="78">
        <v>0</v>
      </c>
      <c r="D50" s="78">
        <v>0</v>
      </c>
      <c r="E50" s="78">
        <v>0</v>
      </c>
      <c r="F50" s="78">
        <v>0</v>
      </c>
      <c r="G50" s="78">
        <v>0</v>
      </c>
      <c r="H50" s="165">
        <v>0</v>
      </c>
      <c r="I50" s="165">
        <v>0</v>
      </c>
      <c r="J50" s="165">
        <v>0</v>
      </c>
      <c r="K50" s="165">
        <v>0</v>
      </c>
      <c r="L50" s="165">
        <v>0</v>
      </c>
      <c r="M50" s="165">
        <v>0</v>
      </c>
      <c r="N50" s="165">
        <v>0</v>
      </c>
    </row>
    <row r="51" spans="1:17">
      <c r="A51" s="76" t="s">
        <v>154</v>
      </c>
      <c r="B51" s="77">
        <v>76149947</v>
      </c>
      <c r="C51" s="78">
        <v>0</v>
      </c>
      <c r="D51" s="78">
        <v>19027248</v>
      </c>
      <c r="E51" s="78">
        <v>33881227</v>
      </c>
      <c r="F51" s="78">
        <v>32472422</v>
      </c>
      <c r="G51" s="78">
        <v>36870650</v>
      </c>
      <c r="H51" s="165">
        <v>42393350</v>
      </c>
      <c r="I51" s="165">
        <v>37369915</v>
      </c>
      <c r="J51" s="165">
        <v>40262428</v>
      </c>
      <c r="K51" s="165">
        <v>42190787</v>
      </c>
      <c r="L51" s="165">
        <v>43930603</v>
      </c>
      <c r="M51" s="165">
        <v>45148014</v>
      </c>
      <c r="N51" s="165">
        <v>45148015</v>
      </c>
    </row>
    <row r="52" spans="1:17">
      <c r="A52" s="76" t="s">
        <v>155</v>
      </c>
      <c r="B52" s="77">
        <v>0</v>
      </c>
      <c r="C52" s="78">
        <v>0</v>
      </c>
      <c r="D52" s="78">
        <v>0</v>
      </c>
      <c r="E52" s="78">
        <v>0</v>
      </c>
      <c r="F52" s="78">
        <v>0</v>
      </c>
      <c r="G52" s="78">
        <v>0</v>
      </c>
      <c r="H52" s="165">
        <v>0</v>
      </c>
      <c r="I52" s="165">
        <v>0</v>
      </c>
      <c r="J52" s="165">
        <v>0</v>
      </c>
      <c r="K52" s="165">
        <v>0</v>
      </c>
      <c r="L52" s="165">
        <v>0</v>
      </c>
      <c r="M52" s="165">
        <v>0</v>
      </c>
      <c r="N52" s="165">
        <v>0</v>
      </c>
    </row>
    <row r="53" spans="1:17">
      <c r="A53" s="76" t="s">
        <v>157</v>
      </c>
      <c r="B53" s="77">
        <v>62899871</v>
      </c>
      <c r="C53" s="78">
        <v>0</v>
      </c>
      <c r="D53" s="78">
        <v>15724968</v>
      </c>
      <c r="E53" s="78">
        <v>27655194</v>
      </c>
      <c r="F53" s="78">
        <v>26398979</v>
      </c>
      <c r="G53" s="78">
        <v>29974589</v>
      </c>
      <c r="H53" s="165">
        <v>34968544</v>
      </c>
      <c r="I53" s="165">
        <v>30827358</v>
      </c>
      <c r="J53" s="165">
        <v>33223140</v>
      </c>
      <c r="K53" s="165">
        <v>0</v>
      </c>
      <c r="L53" s="165">
        <v>0</v>
      </c>
      <c r="M53" s="165">
        <v>0</v>
      </c>
      <c r="N53" s="165">
        <v>0</v>
      </c>
    </row>
    <row r="54" spans="1:17">
      <c r="A54" s="76" t="s">
        <v>158</v>
      </c>
      <c r="B54" s="77">
        <v>0</v>
      </c>
      <c r="C54" s="78">
        <v>0</v>
      </c>
      <c r="D54" s="78">
        <v>0</v>
      </c>
      <c r="E54" s="78">
        <v>0</v>
      </c>
      <c r="F54" s="78">
        <v>0</v>
      </c>
      <c r="G54" s="78">
        <v>0</v>
      </c>
      <c r="H54" s="165">
        <v>0</v>
      </c>
      <c r="I54" s="165">
        <v>0</v>
      </c>
      <c r="J54" s="165">
        <v>0</v>
      </c>
      <c r="K54" s="165">
        <v>0</v>
      </c>
      <c r="L54" s="165">
        <v>0</v>
      </c>
      <c r="M54" s="165">
        <v>0</v>
      </c>
      <c r="N54" s="165">
        <v>0</v>
      </c>
    </row>
    <row r="55" spans="1:17">
      <c r="A55" s="76" t="s">
        <v>159</v>
      </c>
      <c r="B55" s="77">
        <v>1104287764</v>
      </c>
      <c r="C55" s="79">
        <v>212396740</v>
      </c>
      <c r="D55" s="78">
        <v>331960173</v>
      </c>
      <c r="E55" s="78">
        <v>611165420</v>
      </c>
      <c r="F55" s="78">
        <v>529069677</v>
      </c>
      <c r="G55" s="78">
        <v>588446733</v>
      </c>
      <c r="H55" s="166">
        <v>685479832</v>
      </c>
      <c r="I55" s="165">
        <v>583000000</v>
      </c>
      <c r="J55" s="165">
        <f>SUM(J4:J54)</f>
        <v>608000000</v>
      </c>
      <c r="K55" s="165">
        <f>SUM(K3:K54)</f>
        <v>608002018</v>
      </c>
      <c r="L55" s="165">
        <f>SUM(L3:L54)</f>
        <v>591505563</v>
      </c>
      <c r="M55" s="165">
        <f>SUM(M4:M54)</f>
        <v>608000000</v>
      </c>
      <c r="N55" s="165">
        <f>SUM(N4:N54)</f>
        <v>608000000</v>
      </c>
      <c r="Q55" s="74" t="s">
        <v>169</v>
      </c>
    </row>
    <row r="57" spans="1:17" ht="9" customHeight="1"/>
    <row r="58" spans="1:17">
      <c r="A58" s="406" t="s">
        <v>232</v>
      </c>
      <c r="B58" s="405">
        <v>2009</v>
      </c>
      <c r="C58" s="405">
        <v>2010</v>
      </c>
      <c r="D58" s="405">
        <v>2011</v>
      </c>
      <c r="E58" s="405">
        <v>2012</v>
      </c>
      <c r="F58" s="405">
        <v>2013</v>
      </c>
      <c r="G58" s="405">
        <v>2014</v>
      </c>
      <c r="H58" s="405">
        <v>2015</v>
      </c>
      <c r="I58" s="405">
        <v>2016</v>
      </c>
      <c r="J58" s="405">
        <v>2017</v>
      </c>
      <c r="K58" s="405">
        <v>2018</v>
      </c>
      <c r="L58" s="405">
        <v>2019</v>
      </c>
      <c r="M58" s="405">
        <v>2020</v>
      </c>
      <c r="N58" s="405">
        <v>2021</v>
      </c>
    </row>
    <row r="59" spans="1:17" ht="27" customHeight="1">
      <c r="A59" s="406"/>
      <c r="B59" s="405"/>
      <c r="C59" s="405"/>
      <c r="D59" s="405"/>
      <c r="E59" s="405"/>
      <c r="F59" s="405"/>
      <c r="G59" s="405"/>
      <c r="H59" s="405"/>
      <c r="I59" s="405"/>
      <c r="J59" s="405"/>
      <c r="K59" s="405"/>
      <c r="L59" s="405"/>
      <c r="M59" s="405"/>
      <c r="N59" s="405"/>
    </row>
    <row r="60" spans="1:17">
      <c r="A60" s="76" t="s">
        <v>82</v>
      </c>
      <c r="B60" s="80">
        <f>B4/'[2]Total Funds Spent &amp; Transferred'!N5</f>
        <v>0</v>
      </c>
      <c r="C60" s="80">
        <f>C4/'[2]Total Funds Spent &amp; Transferred'!O5</f>
        <v>0</v>
      </c>
      <c r="D60" s="80">
        <f>D4/'[2]Total Funds Spent &amp; Transferred'!P5</f>
        <v>0</v>
      </c>
      <c r="E60" s="81">
        <v>0</v>
      </c>
      <c r="F60" s="80">
        <f>F4/'[2]Total Funds Spent &amp; Transferred'!R5</f>
        <v>0</v>
      </c>
      <c r="G60" s="80">
        <f>G4/'[2]Total Funds Spent &amp; Transferred'!S5</f>
        <v>4.9064955191039338E-2</v>
      </c>
      <c r="H60" s="80">
        <f>'Contigency Fund Spending'!H4/'Total Funds Spent &amp; Transferred'!T5</f>
        <v>6.1163885934647007E-2</v>
      </c>
      <c r="I60" s="80">
        <f>'Contigency Fund Spending'!I4/'Total Funds Spent &amp; Transferred'!U5</f>
        <v>5.0534693504269972E-2</v>
      </c>
      <c r="J60" s="80">
        <f>'Contigency Fund Spending'!J4/'Total Funds Spent &amp; Transferred'!V5</f>
        <v>4.681212354256143E-2</v>
      </c>
      <c r="K60" s="80">
        <f>'Contigency Fund Spending'!K4/'Total Funds Spent &amp; Transferred'!W5</f>
        <v>5.6426715993760854E-2</v>
      </c>
      <c r="L60" s="80">
        <f>'Contigency Fund Spending'!L4/'Total Funds Spent &amp; Transferred'!X5</f>
        <v>6.092356622845338E-2</v>
      </c>
      <c r="M60" s="80">
        <f>'Contigency Fund Spending'!M4/'Total Funds Spent &amp; Transferred'!Y5</f>
        <v>5.4228598895294487E-2</v>
      </c>
      <c r="N60" s="80">
        <f>'Contigency Fund Spending'!N4/'Total Funds Spent &amp; Transferred'!Z5</f>
        <v>5.404686984191559E-2</v>
      </c>
    </row>
    <row r="61" spans="1:17">
      <c r="A61" s="76" t="s">
        <v>84</v>
      </c>
      <c r="B61" s="80">
        <f>B5/'[2]Total Funds Spent &amp; Transferred'!N6</f>
        <v>0</v>
      </c>
      <c r="C61" s="80">
        <f>C5/'[2]Total Funds Spent &amp; Transferred'!O6</f>
        <v>0</v>
      </c>
      <c r="D61" s="80">
        <f>D5/'[2]Total Funds Spent &amp; Transferred'!P6</f>
        <v>0</v>
      </c>
      <c r="E61" s="81">
        <v>0</v>
      </c>
      <c r="F61" s="80">
        <f>F5/'[2]Total Funds Spent &amp; Transferred'!R6</f>
        <v>0</v>
      </c>
      <c r="G61" s="80">
        <f>G5/'[2]Total Funds Spent &amp; Transferred'!S6</f>
        <v>0</v>
      </c>
      <c r="H61" s="80">
        <f>'Contigency Fund Spending'!H5/'Total Funds Spent &amp; Transferred'!T6</f>
        <v>0</v>
      </c>
      <c r="I61" s="80">
        <f>'Contigency Fund Spending'!I5/'Total Funds Spent &amp; Transferred'!U6</f>
        <v>0</v>
      </c>
      <c r="J61" s="80">
        <f>'Contigency Fund Spending'!J5/'Total Funds Spent &amp; Transferred'!V6</f>
        <v>0</v>
      </c>
      <c r="K61" s="80">
        <f>'Contigency Fund Spending'!K5/'Total Funds Spent &amp; Transferred'!W6</f>
        <v>0</v>
      </c>
      <c r="L61" s="80">
        <f>'Contigency Fund Spending'!L5/'Total Funds Spent &amp; Transferred'!X6</f>
        <v>0</v>
      </c>
      <c r="M61" s="80">
        <f>'Contigency Fund Spending'!M5/'Total Funds Spent &amp; Transferred'!Y6</f>
        <v>0</v>
      </c>
      <c r="N61" s="80">
        <f>'Contigency Fund Spending'!N5/'Total Funds Spent &amp; Transferred'!Z6</f>
        <v>0</v>
      </c>
    </row>
    <row r="62" spans="1:17">
      <c r="A62" s="76" t="s">
        <v>86</v>
      </c>
      <c r="B62" s="80">
        <f>B6/'[2]Total Funds Spent &amp; Transferred'!N7</f>
        <v>9.7796399311346399E-2</v>
      </c>
      <c r="C62" s="80">
        <f>C6/'[2]Total Funds Spent &amp; Transferred'!O7</f>
        <v>5.7889367087338599E-2</v>
      </c>
      <c r="D62" s="80">
        <f>D6/'[2]Total Funds Spent &amp; Transferred'!P7</f>
        <v>2.6323730374974971E-2</v>
      </c>
      <c r="E62" s="81">
        <v>5.0999999999999997E-2</v>
      </c>
      <c r="F62" s="80">
        <f>F6/'[2]Total Funds Spent &amp; Transferred'!R7</f>
        <v>4.892448230129804E-2</v>
      </c>
      <c r="G62" s="80">
        <f>G6/'[2]Total Funds Spent &amp; Transferred'!S7</f>
        <v>5.9226176067656136E-2</v>
      </c>
      <c r="H62" s="80">
        <f>'Contigency Fund Spending'!H6/'Total Funds Spent &amp; Transferred'!T7</f>
        <v>4.7140024105688856E-2</v>
      </c>
      <c r="I62" s="80">
        <f>'Contigency Fund Spending'!I6/'Total Funds Spent &amp; Transferred'!U7</f>
        <v>5.1299029742973269E-2</v>
      </c>
      <c r="J62" s="80">
        <f>'Contigency Fund Spending'!J6/'Total Funds Spent &amp; Transferred'!V7</f>
        <v>5.8853844547225538E-2</v>
      </c>
      <c r="K62" s="80">
        <f>'Contigency Fund Spending'!K6/'Total Funds Spent &amp; Transferred'!W7</f>
        <v>6.6407621200280736E-2</v>
      </c>
      <c r="L62" s="80">
        <f>'Contigency Fund Spending'!L6/'Total Funds Spent &amp; Transferred'!X7</f>
        <v>6.6739563036023131E-2</v>
      </c>
      <c r="M62" s="80">
        <f>'Contigency Fund Spending'!M6/'Total Funds Spent &amp; Transferred'!Y7</f>
        <v>6.6808683524801279E-2</v>
      </c>
      <c r="N62" s="80">
        <f>'Contigency Fund Spending'!N6/'Total Funds Spent &amp; Transferred'!Z7</f>
        <v>7.0270894984608756E-2</v>
      </c>
    </row>
    <row r="63" spans="1:17">
      <c r="A63" s="76" t="s">
        <v>88</v>
      </c>
      <c r="B63" s="80">
        <f>B7/'[2]Total Funds Spent &amp; Transferred'!N8</f>
        <v>8.0518692498272204E-2</v>
      </c>
      <c r="C63" s="80">
        <f>C7/'[2]Total Funds Spent &amp; Transferred'!O8</f>
        <v>2.6256604505901039E-2</v>
      </c>
      <c r="D63" s="80">
        <f>D7/'[2]Total Funds Spent &amp; Transferred'!P8</f>
        <v>1.5181945618735397E-2</v>
      </c>
      <c r="E63" s="81">
        <v>2.9000000000000001E-2</v>
      </c>
      <c r="F63" s="80">
        <f>F7/'[2]Total Funds Spent &amp; Transferred'!R8</f>
        <v>3.1675076525621092E-2</v>
      </c>
      <c r="G63" s="80">
        <f>G7/'[2]Total Funds Spent &amp; Transferred'!S8</f>
        <v>3.9983018805240966E-2</v>
      </c>
      <c r="H63" s="80">
        <f>'Contigency Fund Spending'!H7/'Total Funds Spent &amp; Transferred'!T8</f>
        <v>4.3794862247904937E-2</v>
      </c>
      <c r="I63" s="80">
        <f>'Contigency Fund Spending'!I7/'Total Funds Spent &amp; Transferred'!U8</f>
        <v>3.6290510182330198E-2</v>
      </c>
      <c r="J63" s="80">
        <f>'Contigency Fund Spending'!J7/'Total Funds Spent &amp; Transferred'!V8</f>
        <v>3.7212699302353068E-2</v>
      </c>
      <c r="K63" s="80">
        <f>'Contigency Fund Spending'!K7/'Total Funds Spent &amp; Transferred'!W8</f>
        <v>3.8103736579001797E-2</v>
      </c>
      <c r="L63" s="80">
        <f>'Contigency Fund Spending'!L7/'Total Funds Spent &amp; Transferred'!X8</f>
        <v>8.1788705761271271E-2</v>
      </c>
      <c r="M63" s="80">
        <f>'Contigency Fund Spending'!M7/'Total Funds Spent &amp; Transferred'!Y8</f>
        <v>8.0069631792732313E-2</v>
      </c>
      <c r="N63" s="80">
        <f>'Contigency Fund Spending'!N7/'Total Funds Spent &amp; Transferred'!Z8</f>
        <v>7.6421165794091667E-2</v>
      </c>
    </row>
    <row r="64" spans="1:17">
      <c r="A64" s="76" t="s">
        <v>74</v>
      </c>
      <c r="B64" s="80">
        <f>B8/'[2]Total Funds Spent &amp; Transferred'!N9</f>
        <v>0</v>
      </c>
      <c r="C64" s="80">
        <f>C8/'[2]Total Funds Spent &amp; Transferred'!O9</f>
        <v>0</v>
      </c>
      <c r="D64" s="80">
        <f>D8/'[2]Total Funds Spent &amp; Transferred'!P9</f>
        <v>0</v>
      </c>
      <c r="E64" s="81">
        <v>0</v>
      </c>
      <c r="F64" s="80">
        <f>F8/'[2]Total Funds Spent &amp; Transferred'!R9</f>
        <v>0</v>
      </c>
      <c r="G64" s="80">
        <f>G8/'[2]Total Funds Spent &amp; Transferred'!S9</f>
        <v>0</v>
      </c>
      <c r="H64" s="80">
        <f>'Contigency Fund Spending'!H8/'Total Funds Spent &amp; Transferred'!T9</f>
        <v>0</v>
      </c>
      <c r="I64" s="80">
        <f>'Contigency Fund Spending'!I8/'Total Funds Spent &amp; Transferred'!U9</f>
        <v>0</v>
      </c>
      <c r="J64" s="80">
        <f>'Contigency Fund Spending'!J8/'Total Funds Spent &amp; Transferred'!V9</f>
        <v>0</v>
      </c>
      <c r="K64" s="80">
        <f>'Contigency Fund Spending'!K8/'Total Funds Spent &amp; Transferred'!W9</f>
        <v>0</v>
      </c>
      <c r="L64" s="80">
        <f>'Contigency Fund Spending'!L8/'Total Funds Spent &amp; Transferred'!X9</f>
        <v>0</v>
      </c>
      <c r="M64" s="80">
        <f>'Contigency Fund Spending'!M8/'Total Funds Spent &amp; Transferred'!Y9</f>
        <v>0</v>
      </c>
      <c r="N64" s="80">
        <f>'Contigency Fund Spending'!N8/'Total Funds Spent &amp; Transferred'!Z9</f>
        <v>0</v>
      </c>
    </row>
    <row r="65" spans="1:14">
      <c r="A65" s="76" t="s">
        <v>91</v>
      </c>
      <c r="B65" s="80">
        <f>B9/'[2]Total Funds Spent &amp; Transferred'!N10</f>
        <v>6.674988961153655E-2</v>
      </c>
      <c r="C65" s="80">
        <f>C9/'[2]Total Funds Spent &amp; Transferred'!O10</f>
        <v>1.5373915532435199E-2</v>
      </c>
      <c r="D65" s="80">
        <f>D9/'[2]Total Funds Spent &amp; Transferred'!P10</f>
        <v>1.9719877989248881E-2</v>
      </c>
      <c r="E65" s="81">
        <v>4.4999999999999998E-2</v>
      </c>
      <c r="F65" s="80">
        <f>F9/'[2]Total Funds Spent &amp; Transferred'!R10</f>
        <v>3.7695981481585733E-2</v>
      </c>
      <c r="G65" s="80">
        <f>G9/'[2]Total Funds Spent &amp; Transferred'!S10</f>
        <v>4.2742415405374518E-2</v>
      </c>
      <c r="H65" s="80">
        <f>'Contigency Fund Spending'!H9/'Total Funds Spent &amp; Transferred'!T10</f>
        <v>5.0251011193228383E-2</v>
      </c>
      <c r="I65" s="80">
        <f>'Contigency Fund Spending'!I9/'Total Funds Spent &amp; Transferred'!U10</f>
        <v>3.5192101873783729E-2</v>
      </c>
      <c r="J65" s="80">
        <f>'Contigency Fund Spending'!J9/'Total Funds Spent &amp; Transferred'!V10</f>
        <v>3.5123378051743578E-2</v>
      </c>
      <c r="K65" s="80">
        <f>'Contigency Fund Spending'!K9/'Total Funds Spent &amp; Transferred'!W10</f>
        <v>3.960003599280109E-2</v>
      </c>
      <c r="L65" s="80">
        <f>'Contigency Fund Spending'!L9/'Total Funds Spent &amp; Transferred'!X10</f>
        <v>4.1048237995303091E-2</v>
      </c>
      <c r="M65" s="80">
        <f>'Contigency Fund Spending'!M9/'Total Funds Spent &amp; Transferred'!Y10</f>
        <v>3.5743759566911837E-2</v>
      </c>
      <c r="N65" s="80">
        <f>'Contigency Fund Spending'!N9/'Total Funds Spent &amp; Transferred'!Z10</f>
        <v>3.8071127968352832E-2</v>
      </c>
    </row>
    <row r="66" spans="1:14">
      <c r="A66" s="76" t="s">
        <v>93</v>
      </c>
      <c r="B66" s="80">
        <f>B10/'[2]Total Funds Spent &amp; Transferred'!N11</f>
        <v>0</v>
      </c>
      <c r="C66" s="80">
        <f>C10/'[2]Total Funds Spent &amp; Transferred'!O11</f>
        <v>0</v>
      </c>
      <c r="D66" s="80">
        <f>D10/'[2]Total Funds Spent &amp; Transferred'!P11</f>
        <v>0</v>
      </c>
      <c r="E66" s="81">
        <v>0</v>
      </c>
      <c r="F66" s="80">
        <f>F10/'[2]Total Funds Spent &amp; Transferred'!R11</f>
        <v>0</v>
      </c>
      <c r="G66" s="80">
        <f>G10/'[2]Total Funds Spent &amp; Transferred'!S11</f>
        <v>0</v>
      </c>
      <c r="H66" s="80">
        <f>'Contigency Fund Spending'!H10/'Total Funds Spent &amp; Transferred'!T11</f>
        <v>0</v>
      </c>
      <c r="I66" s="80">
        <f>'Contigency Fund Spending'!I10/'Total Funds Spent &amp; Transferred'!U11</f>
        <v>0</v>
      </c>
      <c r="J66" s="80">
        <f>'Contigency Fund Spending'!J10/'Total Funds Spent &amp; Transferred'!V11</f>
        <v>0</v>
      </c>
      <c r="K66" s="80">
        <f>'Contigency Fund Spending'!K10/'Total Funds Spent &amp; Transferred'!W11</f>
        <v>0</v>
      </c>
      <c r="L66" s="80">
        <f>'Contigency Fund Spending'!L10/'Total Funds Spent &amp; Transferred'!X11</f>
        <v>0</v>
      </c>
      <c r="M66" s="80">
        <f>'Contigency Fund Spending'!M10/'Total Funds Spent &amp; Transferred'!Y11</f>
        <v>0</v>
      </c>
      <c r="N66" s="80">
        <f>'Contigency Fund Spending'!N10/'Total Funds Spent &amp; Transferred'!Z11</f>
        <v>0</v>
      </c>
    </row>
    <row r="67" spans="1:14">
      <c r="A67" s="76" t="s">
        <v>95</v>
      </c>
      <c r="B67" s="80">
        <f>B11/'[2]Total Funds Spent &amp; Transferred'!N12</f>
        <v>0.10336108590825277</v>
      </c>
      <c r="C67" s="80">
        <f>C11/'[2]Total Funds Spent &amp; Transferred'!O12</f>
        <v>1.5175995233499764E-2</v>
      </c>
      <c r="D67" s="80">
        <f>D11/'[2]Total Funds Spent &amp; Transferred'!P12</f>
        <v>2.1876832442451383E-2</v>
      </c>
      <c r="E67" s="81">
        <v>0</v>
      </c>
      <c r="F67" s="80">
        <f>F11/'[2]Total Funds Spent &amp; Transferred'!R12</f>
        <v>3.3949273377869044E-2</v>
      </c>
      <c r="G67" s="80">
        <f>G11/'[2]Total Funds Spent &amp; Transferred'!S12</f>
        <v>3.0201508881605801E-2</v>
      </c>
      <c r="H67" s="80">
        <f>'Contigency Fund Spending'!H11/'Total Funds Spent &amp; Transferred'!T12</f>
        <v>3.6388782983511773E-2</v>
      </c>
      <c r="I67" s="80">
        <f>'Contigency Fund Spending'!I11/'Total Funds Spent &amp; Transferred'!U12</f>
        <v>2.720530393357596E-2</v>
      </c>
      <c r="J67" s="80">
        <f>'Contigency Fund Spending'!J11/'Total Funds Spent &amp; Transferred'!V12</f>
        <v>2.982443454891668E-2</v>
      </c>
      <c r="K67" s="80">
        <f>'Contigency Fund Spending'!K11/'Total Funds Spent &amp; Transferred'!W12</f>
        <v>3.0737609248969476E-2</v>
      </c>
      <c r="L67" s="80">
        <f>'Contigency Fund Spending'!L11/'Total Funds Spent &amp; Transferred'!X12</f>
        <v>3.2247535707762079E-2</v>
      </c>
      <c r="M67" s="80">
        <f>'Contigency Fund Spending'!M11/'Total Funds Spent &amp; Transferred'!Y12</f>
        <v>3.0349749936166851E-2</v>
      </c>
      <c r="N67" s="80">
        <f>'Contigency Fund Spending'!N11/'Total Funds Spent &amp; Transferred'!Z12</f>
        <v>3.9115888526120093E-2</v>
      </c>
    </row>
    <row r="68" spans="1:14">
      <c r="A68" s="76" t="s">
        <v>97</v>
      </c>
      <c r="B68" s="80">
        <f>B12/'[2]Total Funds Spent &amp; Transferred'!N13</f>
        <v>0</v>
      </c>
      <c r="C68" s="80">
        <f>C12/'[2]Total Funds Spent &amp; Transferred'!O13</f>
        <v>1.9844502139298704E-2</v>
      </c>
      <c r="D68" s="80">
        <f>D12/'[2]Total Funds Spent &amp; Transferred'!P13</f>
        <v>1.8244021944829283E-2</v>
      </c>
      <c r="E68" s="81">
        <v>4.7E-2</v>
      </c>
      <c r="F68" s="80">
        <f>F12/'[2]Total Funds Spent &amp; Transferred'!R13</f>
        <v>3.1919970138782068E-2</v>
      </c>
      <c r="G68" s="80">
        <f>G12/'[2]Total Funds Spent &amp; Transferred'!S13</f>
        <v>3.4772852752094456E-2</v>
      </c>
      <c r="H68" s="80">
        <f>'Contigency Fund Spending'!H12/'Total Funds Spent &amp; Transferred'!T13</f>
        <v>3.8655452713932996E-2</v>
      </c>
      <c r="I68" s="80">
        <f>'Contigency Fund Spending'!I12/'Total Funds Spent &amp; Transferred'!U13</f>
        <v>3.0015853110035712E-2</v>
      </c>
      <c r="J68" s="80">
        <f>'Contigency Fund Spending'!J12/'Total Funds Spent &amp; Transferred'!V13</f>
        <v>3.0929863572658565E-2</v>
      </c>
      <c r="K68" s="80">
        <f>'Contigency Fund Spending'!K12/'Total Funds Spent &amp; Transferred'!W13</f>
        <v>3.5468807632486624E-2</v>
      </c>
      <c r="L68" s="80">
        <f>'Contigency Fund Spending'!L12/'Total Funds Spent &amp; Transferred'!X13</f>
        <v>2.9049327519480719E-2</v>
      </c>
      <c r="M68" s="80">
        <f>'Contigency Fund Spending'!M12/'Total Funds Spent &amp; Transferred'!Y13</f>
        <v>3.4758389788295707E-2</v>
      </c>
      <c r="N68" s="80">
        <f>'Contigency Fund Spending'!N12/'Total Funds Spent &amp; Transferred'!Z13</f>
        <v>2.5616189262317766E-2</v>
      </c>
    </row>
    <row r="69" spans="1:14">
      <c r="A69" s="76" t="s">
        <v>99</v>
      </c>
      <c r="B69" s="80">
        <f>B13/'[2]Total Funds Spent &amp; Transferred'!N14</f>
        <v>0</v>
      </c>
      <c r="C69" s="80">
        <f>C13/'[2]Total Funds Spent &amp; Transferred'!O14</f>
        <v>0</v>
      </c>
      <c r="D69" s="80">
        <f>D13/'[2]Total Funds Spent &amp; Transferred'!P14</f>
        <v>0</v>
      </c>
      <c r="E69" s="81">
        <v>0</v>
      </c>
      <c r="F69" s="80">
        <f>F13/'[2]Total Funds Spent &amp; Transferred'!R14</f>
        <v>0</v>
      </c>
      <c r="G69" s="80">
        <f>G13/'[2]Total Funds Spent &amp; Transferred'!S14</f>
        <v>0</v>
      </c>
      <c r="H69" s="80">
        <f>'Contigency Fund Spending'!H13/'Total Funds Spent &amp; Transferred'!T14</f>
        <v>0</v>
      </c>
      <c r="I69" s="80">
        <f>'Contigency Fund Spending'!I13/'Total Funds Spent &amp; Transferred'!U14</f>
        <v>0</v>
      </c>
      <c r="J69" s="80">
        <f>'Contigency Fund Spending'!J13/'Total Funds Spent &amp; Transferred'!V14</f>
        <v>0</v>
      </c>
      <c r="K69" s="80">
        <f>'Contigency Fund Spending'!K13/'Total Funds Spent &amp; Transferred'!W14</f>
        <v>0</v>
      </c>
      <c r="L69" s="80">
        <f>'Contigency Fund Spending'!L13/'Total Funds Spent &amp; Transferred'!X14</f>
        <v>0</v>
      </c>
      <c r="M69" s="80">
        <f>'Contigency Fund Spending'!M13/'Total Funds Spent &amp; Transferred'!Y14</f>
        <v>0</v>
      </c>
      <c r="N69" s="80">
        <f>'Contigency Fund Spending'!N13/'Total Funds Spent &amp; Transferred'!Z14</f>
        <v>0</v>
      </c>
    </row>
    <row r="70" spans="1:14">
      <c r="A70" s="76" t="s">
        <v>101</v>
      </c>
      <c r="B70" s="80">
        <f>B14/'[2]Total Funds Spent &amp; Transferred'!N15</f>
        <v>0</v>
      </c>
      <c r="C70" s="80">
        <f>C14/'[2]Total Funds Spent &amp; Transferred'!O15</f>
        <v>0</v>
      </c>
      <c r="D70" s="80">
        <f>D14/'[2]Total Funds Spent &amp; Transferred'!P15</f>
        <v>0</v>
      </c>
      <c r="E70" s="81">
        <v>0</v>
      </c>
      <c r="F70" s="80">
        <f>F14/'[2]Total Funds Spent &amp; Transferred'!R15</f>
        <v>0</v>
      </c>
      <c r="G70" s="80">
        <f>G14/'[2]Total Funds Spent &amp; Transferred'!S15</f>
        <v>0</v>
      </c>
      <c r="H70" s="80">
        <f>'Contigency Fund Spending'!H14/'Total Funds Spent &amp; Transferred'!T15</f>
        <v>0</v>
      </c>
      <c r="I70" s="80">
        <f>'Contigency Fund Spending'!I14/'Total Funds Spent &amp; Transferred'!U15</f>
        <v>0</v>
      </c>
      <c r="J70" s="80">
        <f>'Contigency Fund Spending'!J14/'Total Funds Spent &amp; Transferred'!V15</f>
        <v>0</v>
      </c>
      <c r="K70" s="80">
        <f>'Contigency Fund Spending'!K14/'Total Funds Spent &amp; Transferred'!W15</f>
        <v>0</v>
      </c>
      <c r="L70" s="80">
        <f>'Contigency Fund Spending'!L14/'Total Funds Spent &amp; Transferred'!X15</f>
        <v>0</v>
      </c>
      <c r="M70" s="80">
        <f>'Contigency Fund Spending'!M14/'Total Funds Spent &amp; Transferred'!Y15</f>
        <v>0</v>
      </c>
      <c r="N70" s="80">
        <f>'Contigency Fund Spending'!N14/'Total Funds Spent &amp; Transferred'!Z15</f>
        <v>0</v>
      </c>
    </row>
    <row r="71" spans="1:14">
      <c r="A71" s="76" t="s">
        <v>102</v>
      </c>
      <c r="B71" s="80">
        <f>B15/'[2]Total Funds Spent &amp; Transferred'!N16</f>
        <v>3.1594513375622316E-2</v>
      </c>
      <c r="C71" s="80">
        <f>C15/'[2]Total Funds Spent &amp; Transferred'!O16</f>
        <v>2.6471700283986065E-2</v>
      </c>
      <c r="D71" s="80">
        <f>D15/'[2]Total Funds Spent &amp; Transferred'!P16</f>
        <v>1.445013877394514E-2</v>
      </c>
      <c r="E71" s="81">
        <v>3.3000000000000002E-2</v>
      </c>
      <c r="F71" s="80">
        <f>F15/'[2]Total Funds Spent &amp; Transferred'!R16</f>
        <v>3.5378928111324356E-2</v>
      </c>
      <c r="G71" s="80">
        <f>G15/'[2]Total Funds Spent &amp; Transferred'!S16</f>
        <v>3.7185980247330747E-2</v>
      </c>
      <c r="H71" s="80">
        <f>'Contigency Fund Spending'!H15/'Total Funds Spent &amp; Transferred'!T16</f>
        <v>4.0286304174918637E-2</v>
      </c>
      <c r="I71" s="80">
        <f>'Contigency Fund Spending'!I15/'Total Funds Spent &amp; Transferred'!U16</f>
        <v>4.5023575243591782E-2</v>
      </c>
      <c r="J71" s="80">
        <f>'Contigency Fund Spending'!J15/'Total Funds Spent &amp; Transferred'!V16</f>
        <v>5.1832617952669614E-2</v>
      </c>
      <c r="K71" s="80">
        <f>'Contigency Fund Spending'!K15/'Total Funds Spent &amp; Transferred'!W16</f>
        <v>5.5217656180570257E-2</v>
      </c>
      <c r="L71" s="80">
        <f>'Contigency Fund Spending'!L15/'Total Funds Spent &amp; Transferred'!X16</f>
        <v>0</v>
      </c>
      <c r="M71" s="80">
        <f>'Contigency Fund Spending'!M15/'Total Funds Spent &amp; Transferred'!Y16</f>
        <v>0</v>
      </c>
      <c r="N71" s="80">
        <f>'Contigency Fund Spending'!N15/'Total Funds Spent &amp; Transferred'!Z16</f>
        <v>0</v>
      </c>
    </row>
    <row r="72" spans="1:14">
      <c r="A72" s="76" t="s">
        <v>103</v>
      </c>
      <c r="B72" s="80">
        <f>B16/'[2]Total Funds Spent &amp; Transferred'!N17</f>
        <v>0</v>
      </c>
      <c r="C72" s="80">
        <f>C16/'[2]Total Funds Spent &amp; Transferred'!O17</f>
        <v>0</v>
      </c>
      <c r="D72" s="80">
        <f>D16/'[2]Total Funds Spent &amp; Transferred'!P17</f>
        <v>0</v>
      </c>
      <c r="E72" s="81">
        <v>0</v>
      </c>
      <c r="F72" s="80">
        <f>F16/'[2]Total Funds Spent &amp; Transferred'!R17</f>
        <v>0</v>
      </c>
      <c r="G72" s="80">
        <f>G16/'[2]Total Funds Spent &amp; Transferred'!S17</f>
        <v>0</v>
      </c>
      <c r="H72" s="80">
        <f>'Contigency Fund Spending'!H16/'Total Funds Spent &amp; Transferred'!T17</f>
        <v>0</v>
      </c>
      <c r="I72" s="80">
        <f>'Contigency Fund Spending'!I16/'Total Funds Spent &amp; Transferred'!U17</f>
        <v>0</v>
      </c>
      <c r="J72" s="80">
        <f>'Contigency Fund Spending'!J16/'Total Funds Spent &amp; Transferred'!V17</f>
        <v>0</v>
      </c>
      <c r="K72" s="80">
        <f>'Contigency Fund Spending'!K16/'Total Funds Spent &amp; Transferred'!W17</f>
        <v>0</v>
      </c>
      <c r="L72" s="80">
        <f>'Contigency Fund Spending'!L16/'Total Funds Spent &amp; Transferred'!X17</f>
        <v>0</v>
      </c>
      <c r="M72" s="80">
        <f>'Contigency Fund Spending'!M16/'Total Funds Spent &amp; Transferred'!Y17</f>
        <v>0</v>
      </c>
      <c r="N72" s="80">
        <f>'Contigency Fund Spending'!N16/'Total Funds Spent &amp; Transferred'!Z17</f>
        <v>0</v>
      </c>
    </row>
    <row r="73" spans="1:14">
      <c r="A73" s="76" t="s">
        <v>104</v>
      </c>
      <c r="B73" s="80">
        <f>B17/'[2]Total Funds Spent &amp; Transferred'!N18</f>
        <v>0</v>
      </c>
      <c r="C73" s="80">
        <f>C17/'[2]Total Funds Spent &amp; Transferred'!O18</f>
        <v>0</v>
      </c>
      <c r="D73" s="80">
        <f>D17/'[2]Total Funds Spent &amp; Transferred'!P18</f>
        <v>0</v>
      </c>
      <c r="E73" s="81">
        <v>0</v>
      </c>
      <c r="F73" s="80">
        <f>F17/'[2]Total Funds Spent &amp; Transferred'!R18</f>
        <v>0</v>
      </c>
      <c r="G73" s="80">
        <f>G17/'[2]Total Funds Spent &amp; Transferred'!S18</f>
        <v>0</v>
      </c>
      <c r="H73" s="80">
        <f>'Contigency Fund Spending'!H17/'Total Funds Spent &amp; Transferred'!T18</f>
        <v>0</v>
      </c>
      <c r="I73" s="80">
        <f>'Contigency Fund Spending'!I17/'Total Funds Spent &amp; Transferred'!U18</f>
        <v>0</v>
      </c>
      <c r="J73" s="80">
        <f>'Contigency Fund Spending'!J17/'Total Funds Spent &amp; Transferred'!V18</f>
        <v>0</v>
      </c>
      <c r="K73" s="80">
        <f>'Contigency Fund Spending'!K17/'Total Funds Spent &amp; Transferred'!W18</f>
        <v>0</v>
      </c>
      <c r="L73" s="80">
        <f>'Contigency Fund Spending'!L17/'Total Funds Spent &amp; Transferred'!X18</f>
        <v>0</v>
      </c>
      <c r="M73" s="80">
        <f>'Contigency Fund Spending'!M17/'Total Funds Spent &amp; Transferred'!Y18</f>
        <v>0</v>
      </c>
      <c r="N73" s="80">
        <f>'Contigency Fund Spending'!N17/'Total Funds Spent &amp; Transferred'!Z18</f>
        <v>0</v>
      </c>
    </row>
    <row r="74" spans="1:14">
      <c r="A74" s="76" t="s">
        <v>105</v>
      </c>
      <c r="B74" s="80">
        <f>B18/'[2]Total Funds Spent &amp; Transferred'!N19</f>
        <v>0</v>
      </c>
      <c r="C74" s="80">
        <f>C18/'[2]Total Funds Spent &amp; Transferred'!O19</f>
        <v>0</v>
      </c>
      <c r="D74" s="80">
        <f>D18/'[2]Total Funds Spent &amp; Transferred'!P19</f>
        <v>0</v>
      </c>
      <c r="E74" s="81">
        <v>0</v>
      </c>
      <c r="F74" s="80">
        <f>F18/'[2]Total Funds Spent &amp; Transferred'!R19</f>
        <v>0</v>
      </c>
      <c r="G74" s="80">
        <f>G18/'[2]Total Funds Spent &amp; Transferred'!S19</f>
        <v>0</v>
      </c>
      <c r="H74" s="80">
        <f>'Contigency Fund Spending'!H18/'Total Funds Spent &amp; Transferred'!T19</f>
        <v>0</v>
      </c>
      <c r="I74" s="80">
        <f>'Contigency Fund Spending'!I18/'Total Funds Spent &amp; Transferred'!U19</f>
        <v>0</v>
      </c>
      <c r="J74" s="80">
        <f>'Contigency Fund Spending'!J18/'Total Funds Spent &amp; Transferred'!V19</f>
        <v>0</v>
      </c>
      <c r="K74" s="80">
        <f>'Contigency Fund Spending'!K18/'Total Funds Spent &amp; Transferred'!W19</f>
        <v>0</v>
      </c>
      <c r="L74" s="80">
        <f>'Contigency Fund Spending'!L18/'Total Funds Spent &amp; Transferred'!X19</f>
        <v>0</v>
      </c>
      <c r="M74" s="80">
        <f>'Contigency Fund Spending'!M18/'Total Funds Spent &amp; Transferred'!Y19</f>
        <v>0</v>
      </c>
      <c r="N74" s="80">
        <f>'Contigency Fund Spending'!N18/'Total Funds Spent &amp; Transferred'!Z19</f>
        <v>0</v>
      </c>
    </row>
    <row r="75" spans="1:14">
      <c r="A75" s="76" t="s">
        <v>107</v>
      </c>
      <c r="B75" s="80">
        <f>B19/'[2]Total Funds Spent &amp; Transferred'!N20</f>
        <v>0</v>
      </c>
      <c r="C75" s="80">
        <f>C19/'[2]Total Funds Spent &amp; Transferred'!O20</f>
        <v>0</v>
      </c>
      <c r="D75" s="80">
        <f>D19/'[2]Total Funds Spent &amp; Transferred'!P20</f>
        <v>0</v>
      </c>
      <c r="E75" s="81">
        <v>0</v>
      </c>
      <c r="F75" s="80">
        <f>F19/'[2]Total Funds Spent &amp; Transferred'!R20</f>
        <v>0</v>
      </c>
      <c r="G75" s="80">
        <f>G19/'[2]Total Funds Spent &amp; Transferred'!S20</f>
        <v>0</v>
      </c>
      <c r="H75" s="80">
        <f>'Contigency Fund Spending'!H19/'Total Funds Spent &amp; Transferred'!T20</f>
        <v>0</v>
      </c>
      <c r="I75" s="80">
        <f>'Contigency Fund Spending'!I19/'Total Funds Spent &amp; Transferred'!U20</f>
        <v>0</v>
      </c>
      <c r="J75" s="80">
        <f>'Contigency Fund Spending'!J19/'Total Funds Spent &amp; Transferred'!V20</f>
        <v>0</v>
      </c>
      <c r="K75" s="80">
        <f>'Contigency Fund Spending'!K19/'Total Funds Spent &amp; Transferred'!W20</f>
        <v>0</v>
      </c>
      <c r="L75" s="80">
        <f>'Contigency Fund Spending'!L19/'Total Funds Spent &amp; Transferred'!X20</f>
        <v>0</v>
      </c>
      <c r="M75" s="80">
        <f>'Contigency Fund Spending'!M19/'Total Funds Spent &amp; Transferred'!Y20</f>
        <v>0</v>
      </c>
      <c r="N75" s="80">
        <f>'Contigency Fund Spending'!N19/'Total Funds Spent &amp; Transferred'!Z20</f>
        <v>0</v>
      </c>
    </row>
    <row r="76" spans="1:14">
      <c r="A76" s="76" t="s">
        <v>76</v>
      </c>
      <c r="B76" s="80">
        <f>B20/'[2]Total Funds Spent &amp; Transferred'!N21</f>
        <v>9.4403515883348665E-2</v>
      </c>
      <c r="C76" s="80">
        <f>C20/'[2]Total Funds Spent &amp; Transferred'!O21</f>
        <v>0</v>
      </c>
      <c r="D76" s="80">
        <f>D20/'[2]Total Funds Spent &amp; Transferred'!P21</f>
        <v>2.1070487980936123E-2</v>
      </c>
      <c r="E76" s="81">
        <v>0</v>
      </c>
      <c r="F76" s="80">
        <f>F20/'[2]Total Funds Spent &amp; Transferred'!R21</f>
        <v>0</v>
      </c>
      <c r="G76" s="80">
        <f>G20/'[2]Total Funds Spent &amp; Transferred'!S21</f>
        <v>0</v>
      </c>
      <c r="H76" s="80">
        <f>'Contigency Fund Spending'!H20/'Total Funds Spent &amp; Transferred'!T21</f>
        <v>0</v>
      </c>
      <c r="I76" s="80">
        <f>'Contigency Fund Spending'!I20/'Total Funds Spent &amp; Transferred'!U21</f>
        <v>0</v>
      </c>
      <c r="J76" s="80">
        <f>'Contigency Fund Spending'!J20/'Total Funds Spent &amp; Transferred'!V21</f>
        <v>0</v>
      </c>
      <c r="K76" s="80">
        <f>'Contigency Fund Spending'!K20/'Total Funds Spent &amp; Transferred'!W21</f>
        <v>0</v>
      </c>
      <c r="L76" s="80">
        <f>'Contigency Fund Spending'!L20/'Total Funds Spent &amp; Transferred'!X21</f>
        <v>0</v>
      </c>
      <c r="M76" s="80">
        <f>'Contigency Fund Spending'!M20/'Total Funds Spent &amp; Transferred'!Y21</f>
        <v>0</v>
      </c>
      <c r="N76" s="80">
        <f>'Contigency Fund Spending'!N20/'Total Funds Spent &amp; Transferred'!Z21</f>
        <v>0</v>
      </c>
    </row>
    <row r="77" spans="1:14">
      <c r="A77" s="76" t="s">
        <v>110</v>
      </c>
      <c r="B77" s="80">
        <f>B21/'[2]Total Funds Spent &amp; Transferred'!N22</f>
        <v>0</v>
      </c>
      <c r="C77" s="80">
        <f>C21/'[2]Total Funds Spent &amp; Transferred'!O22</f>
        <v>0</v>
      </c>
      <c r="D77" s="80">
        <f>D21/'[2]Total Funds Spent &amp; Transferred'!P22</f>
        <v>0</v>
      </c>
      <c r="E77" s="81">
        <v>0</v>
      </c>
      <c r="F77" s="80">
        <f>F21/'[2]Total Funds Spent &amp; Transferred'!R22</f>
        <v>0</v>
      </c>
      <c r="G77" s="80">
        <f>G21/'[2]Total Funds Spent &amp; Transferred'!S22</f>
        <v>0</v>
      </c>
      <c r="H77" s="80">
        <f>'Contigency Fund Spending'!H21/'Total Funds Spent &amp; Transferred'!T22</f>
        <v>0</v>
      </c>
      <c r="I77" s="80">
        <f>'Contigency Fund Spending'!I21/'Total Funds Spent &amp; Transferred'!U22</f>
        <v>0</v>
      </c>
      <c r="J77" s="80">
        <f>'Contigency Fund Spending'!J21/'Total Funds Spent &amp; Transferred'!V22</f>
        <v>0</v>
      </c>
      <c r="K77" s="80">
        <f>'Contigency Fund Spending'!K21/'Total Funds Spent &amp; Transferred'!W22</f>
        <v>0</v>
      </c>
      <c r="L77" s="80">
        <f>'Contigency Fund Spending'!L21/'Total Funds Spent &amp; Transferred'!X22</f>
        <v>0</v>
      </c>
      <c r="M77" s="80">
        <f>'Contigency Fund Spending'!M21/'Total Funds Spent &amp; Transferred'!Y22</f>
        <v>0</v>
      </c>
      <c r="N77" s="80">
        <f>'Contigency Fund Spending'!N21/'Total Funds Spent &amp; Transferred'!Z22</f>
        <v>0</v>
      </c>
    </row>
    <row r="78" spans="1:14">
      <c r="A78" s="76" t="s">
        <v>111</v>
      </c>
      <c r="B78" s="80">
        <f>B22/'[2]Total Funds Spent &amp; Transferred'!N23</f>
        <v>0</v>
      </c>
      <c r="C78" s="80">
        <f>C22/'[2]Total Funds Spent &amp; Transferred'!O23</f>
        <v>0</v>
      </c>
      <c r="D78" s="80">
        <f>D22/'[2]Total Funds Spent &amp; Transferred'!P23</f>
        <v>0</v>
      </c>
      <c r="E78" s="81">
        <v>0</v>
      </c>
      <c r="F78" s="80">
        <f>F22/'[2]Total Funds Spent &amp; Transferred'!R23</f>
        <v>0</v>
      </c>
      <c r="G78" s="80">
        <f>G22/'[2]Total Funds Spent &amp; Transferred'!S23</f>
        <v>0</v>
      </c>
      <c r="H78" s="80">
        <f>'Contigency Fund Spending'!H22/'Total Funds Spent &amp; Transferred'!T23</f>
        <v>0</v>
      </c>
      <c r="I78" s="80">
        <f>'Contigency Fund Spending'!I22/'Total Funds Spent &amp; Transferred'!U23</f>
        <v>0</v>
      </c>
      <c r="J78" s="80">
        <f>'Contigency Fund Spending'!J22/'Total Funds Spent &amp; Transferred'!V23</f>
        <v>0</v>
      </c>
      <c r="K78" s="80">
        <f>'Contigency Fund Spending'!K22/'Total Funds Spent &amp; Transferred'!W23</f>
        <v>0</v>
      </c>
      <c r="L78" s="80">
        <f>'Contigency Fund Spending'!L22/'Total Funds Spent &amp; Transferred'!X23</f>
        <v>0</v>
      </c>
      <c r="M78" s="80">
        <f>'Contigency Fund Spending'!M22/'Total Funds Spent &amp; Transferred'!Y23</f>
        <v>0</v>
      </c>
      <c r="N78" s="80">
        <f>'Contigency Fund Spending'!N22/'Total Funds Spent &amp; Transferred'!Z23</f>
        <v>0</v>
      </c>
    </row>
    <row r="79" spans="1:14">
      <c r="A79" s="76" t="s">
        <v>113</v>
      </c>
      <c r="B79" s="80">
        <f>B23/'[2]Total Funds Spent &amp; Transferred'!N24</f>
        <v>0</v>
      </c>
      <c r="C79" s="80">
        <f>C23/'[2]Total Funds Spent &amp; Transferred'!O24</f>
        <v>0</v>
      </c>
      <c r="D79" s="80">
        <f>D23/'[2]Total Funds Spent &amp; Transferred'!P24</f>
        <v>0</v>
      </c>
      <c r="E79" s="81">
        <v>0</v>
      </c>
      <c r="F79" s="80">
        <f>F23/'[2]Total Funds Spent &amp; Transferred'!R24</f>
        <v>0</v>
      </c>
      <c r="G79" s="80">
        <f>G23/'[2]Total Funds Spent &amp; Transferred'!S24</f>
        <v>0</v>
      </c>
      <c r="H79" s="80">
        <f>'Contigency Fund Spending'!H23/'Total Funds Spent &amp; Transferred'!T24</f>
        <v>0</v>
      </c>
      <c r="I79" s="80">
        <f>'Contigency Fund Spending'!I23/'Total Funds Spent &amp; Transferred'!U24</f>
        <v>0</v>
      </c>
      <c r="J79" s="80">
        <f>'Contigency Fund Spending'!J23/'Total Funds Spent &amp; Transferred'!V24</f>
        <v>0</v>
      </c>
      <c r="K79" s="80">
        <f>'Contigency Fund Spending'!K23/'Total Funds Spent &amp; Transferred'!W24</f>
        <v>0</v>
      </c>
      <c r="L79" s="80">
        <f>'Contigency Fund Spending'!L23/'Total Funds Spent &amp; Transferred'!X24</f>
        <v>0</v>
      </c>
      <c r="M79" s="80">
        <f>'Contigency Fund Spending'!M23/'Total Funds Spent &amp; Transferred'!Y24</f>
        <v>0</v>
      </c>
      <c r="N79" s="80">
        <f>'Contigency Fund Spending'!N23/'Total Funds Spent &amp; Transferred'!Z24</f>
        <v>0</v>
      </c>
    </row>
    <row r="80" spans="1:14">
      <c r="A80" s="76" t="s">
        <v>78</v>
      </c>
      <c r="B80" s="80">
        <f>B24/'[2]Total Funds Spent &amp; Transferred'!N25</f>
        <v>7.0069990668065074E-2</v>
      </c>
      <c r="C80" s="80">
        <f>C24/'[2]Total Funds Spent &amp; Transferred'!O25</f>
        <v>1.4407088124600982E-2</v>
      </c>
      <c r="D80" s="80">
        <f>D24/'[2]Total Funds Spent &amp; Transferred'!P25</f>
        <v>2.3484700813869351E-2</v>
      </c>
      <c r="E80" s="81">
        <v>3.5000000000000003E-2</v>
      </c>
      <c r="F80" s="80">
        <f>F24/'[2]Total Funds Spent &amp; Transferred'!R25</f>
        <v>3.4295521374942205E-2</v>
      </c>
      <c r="G80" s="80">
        <f>G24/'[2]Total Funds Spent &amp; Transferred'!S25</f>
        <v>3.8146807812798507E-2</v>
      </c>
      <c r="H80" s="80">
        <f>'Contigency Fund Spending'!H24/'Total Funds Spent &amp; Transferred'!T25</f>
        <v>4.241078611148779E-2</v>
      </c>
      <c r="I80" s="80">
        <f>'Contigency Fund Spending'!I24/'Total Funds Spent &amp; Transferred'!U25</f>
        <v>4.0274684345500675E-2</v>
      </c>
      <c r="J80" s="80">
        <f>'Contigency Fund Spending'!J24/'Total Funds Spent &amp; Transferred'!V25</f>
        <v>4.8748608246835204E-2</v>
      </c>
      <c r="K80" s="80">
        <f>'Contigency Fund Spending'!K24/'Total Funds Spent &amp; Transferred'!W25</f>
        <v>5.0795655441847262E-2</v>
      </c>
      <c r="L80" s="80">
        <f>'Contigency Fund Spending'!L24/'Total Funds Spent &amp; Transferred'!X25</f>
        <v>5.1791369797262253E-2</v>
      </c>
      <c r="M80" s="80">
        <f>'Contigency Fund Spending'!M24/'Total Funds Spent &amp; Transferred'!Y25</f>
        <v>4.9874495039142555E-2</v>
      </c>
      <c r="N80" s="80">
        <f>'Contigency Fund Spending'!N24/'Total Funds Spent &amp; Transferred'!Z25</f>
        <v>4.5134231976031912E-2</v>
      </c>
    </row>
    <row r="81" spans="1:14">
      <c r="A81" s="76" t="s">
        <v>116</v>
      </c>
      <c r="B81" s="80">
        <f>B25/'[2]Total Funds Spent &amp; Transferred'!N26</f>
        <v>7.6948107955653641E-2</v>
      </c>
      <c r="C81" s="80">
        <f>C25/'[2]Total Funds Spent &amp; Transferred'!O26</f>
        <v>2.3016429942809492E-2</v>
      </c>
      <c r="D81" s="80">
        <f>D25/'[2]Total Funds Spent &amp; Transferred'!P26</f>
        <v>1.980275069441869E-2</v>
      </c>
      <c r="E81" s="81">
        <v>3.5000000000000003E-2</v>
      </c>
      <c r="F81" s="80">
        <f>F25/'[2]Total Funds Spent &amp; Transferred'!R26</f>
        <v>3.5290948972325362E-2</v>
      </c>
      <c r="G81" s="80">
        <f>G25/'[2]Total Funds Spent &amp; Transferred'!S26</f>
        <v>4.1471527175464533E-2</v>
      </c>
      <c r="H81" s="80">
        <f>'Contigency Fund Spending'!H25/'Total Funds Spent &amp; Transferred'!T26</f>
        <v>4.601347531663031E-2</v>
      </c>
      <c r="I81" s="80">
        <f>'Contigency Fund Spending'!I25/'Total Funds Spent &amp; Transferred'!U26</f>
        <v>4.1659110343043204E-2</v>
      </c>
      <c r="J81" s="80">
        <f>'Contigency Fund Spending'!J25/'Total Funds Spent &amp; Transferred'!V26</f>
        <v>4.4269996491554539E-2</v>
      </c>
      <c r="K81" s="80">
        <f>'Contigency Fund Spending'!K25/'Total Funds Spent &amp; Transferred'!W26</f>
        <v>4.6526386759813451E-2</v>
      </c>
      <c r="L81" s="80">
        <f>'Contigency Fund Spending'!L25/'Total Funds Spent &amp; Transferred'!X26</f>
        <v>4.7021285923086804E-2</v>
      </c>
      <c r="M81" s="80">
        <f>'Contigency Fund Spending'!M25/'Total Funds Spent &amp; Transferred'!Y26</f>
        <v>4.7354928944103772E-2</v>
      </c>
      <c r="N81" s="80">
        <f>'Contigency Fund Spending'!N25/'Total Funds Spent &amp; Transferred'!Z26</f>
        <v>4.9445572231383871E-2</v>
      </c>
    </row>
    <row r="82" spans="1:14">
      <c r="A82" s="76" t="s">
        <v>117</v>
      </c>
      <c r="B82" s="80">
        <f>B26/'[2]Total Funds Spent &amp; Transferred'!N27</f>
        <v>9.6822369003373779E-2</v>
      </c>
      <c r="C82" s="80">
        <f>C26/'[2]Total Funds Spent &amp; Transferred'!O27</f>
        <v>0</v>
      </c>
      <c r="D82" s="80">
        <f>D26/'[2]Total Funds Spent &amp; Transferred'!P27</f>
        <v>2.6659728141885101E-2</v>
      </c>
      <c r="E82" s="81">
        <v>4.2999999999999997E-2</v>
      </c>
      <c r="F82" s="80">
        <f>F26/'[2]Total Funds Spent &amp; Transferred'!R27</f>
        <v>0</v>
      </c>
      <c r="G82" s="80">
        <f>G26/'[2]Total Funds Spent &amp; Transferred'!S27</f>
        <v>0</v>
      </c>
      <c r="H82" s="80">
        <f>'Contigency Fund Spending'!H26/'Total Funds Spent &amp; Transferred'!T27</f>
        <v>0</v>
      </c>
      <c r="I82" s="80">
        <f>'Contigency Fund Spending'!I26/'Total Funds Spent &amp; Transferred'!U27</f>
        <v>0</v>
      </c>
      <c r="J82" s="80">
        <f>'Contigency Fund Spending'!J26/'Total Funds Spent &amp; Transferred'!V27</f>
        <v>0</v>
      </c>
      <c r="K82" s="80">
        <f>'Contigency Fund Spending'!K26/'Total Funds Spent &amp; Transferred'!W27</f>
        <v>0</v>
      </c>
      <c r="L82" s="80">
        <f>'Contigency Fund Spending'!L26/'Total Funds Spent &amp; Transferred'!X27</f>
        <v>0</v>
      </c>
      <c r="M82" s="80">
        <f>'Contigency Fund Spending'!M26/'Total Funds Spent &amp; Transferred'!Y27</f>
        <v>0</v>
      </c>
      <c r="N82" s="80">
        <f>'Contigency Fund Spending'!N26/'Total Funds Spent &amp; Transferred'!Z27</f>
        <v>0</v>
      </c>
    </row>
    <row r="83" spans="1:14">
      <c r="A83" s="76" t="s">
        <v>77</v>
      </c>
      <c r="B83" s="80">
        <f>B27/'[2]Total Funds Spent &amp; Transferred'!N28</f>
        <v>0</v>
      </c>
      <c r="C83" s="80">
        <f>C27/'[2]Total Funds Spent &amp; Transferred'!O28</f>
        <v>0</v>
      </c>
      <c r="D83" s="80">
        <f>D27/'[2]Total Funds Spent &amp; Transferred'!P28</f>
        <v>0</v>
      </c>
      <c r="E83" s="81">
        <v>0</v>
      </c>
      <c r="F83" s="80">
        <f>F27/'[2]Total Funds Spent &amp; Transferred'!R28</f>
        <v>0</v>
      </c>
      <c r="G83" s="80">
        <f>G27/'[2]Total Funds Spent &amp; Transferred'!S28</f>
        <v>0</v>
      </c>
      <c r="H83" s="80">
        <f>'Contigency Fund Spending'!H27/'Total Funds Spent &amp; Transferred'!T28</f>
        <v>0</v>
      </c>
      <c r="I83" s="80">
        <f>'Contigency Fund Spending'!I27/'Total Funds Spent &amp; Transferred'!U28</f>
        <v>0</v>
      </c>
      <c r="J83" s="80">
        <f>'Contigency Fund Spending'!J27/'Total Funds Spent &amp; Transferred'!V28</f>
        <v>0</v>
      </c>
      <c r="K83" s="80">
        <f>'Contigency Fund Spending'!K27/'Total Funds Spent &amp; Transferred'!W28</f>
        <v>0</v>
      </c>
      <c r="L83" s="80">
        <f>'Contigency Fund Spending'!L27/'Total Funds Spent &amp; Transferred'!X28</f>
        <v>0</v>
      </c>
      <c r="M83" s="80">
        <f>'Contigency Fund Spending'!M27/'Total Funds Spent &amp; Transferred'!Y28</f>
        <v>0</v>
      </c>
      <c r="N83" s="80">
        <f>'Contigency Fund Spending'!N27/'Total Funds Spent &amp; Transferred'!Z28</f>
        <v>0</v>
      </c>
    </row>
    <row r="84" spans="1:14">
      <c r="A84" s="76" t="s">
        <v>120</v>
      </c>
      <c r="B84" s="80">
        <f>B28/'[2]Total Funds Spent &amp; Transferred'!N29</f>
        <v>0</v>
      </c>
      <c r="C84" s="80">
        <f>C28/'[2]Total Funds Spent &amp; Transferred'!O29</f>
        <v>0</v>
      </c>
      <c r="D84" s="80">
        <f>D28/'[2]Total Funds Spent &amp; Transferred'!P29</f>
        <v>0</v>
      </c>
      <c r="E84" s="81">
        <v>0</v>
      </c>
      <c r="F84" s="80">
        <f>F28/'[2]Total Funds Spent &amp; Transferred'!R29</f>
        <v>0</v>
      </c>
      <c r="G84" s="80">
        <f>G28/'[2]Total Funds Spent &amp; Transferred'!S29</f>
        <v>0</v>
      </c>
      <c r="H84" s="80">
        <f>'Contigency Fund Spending'!H28/'Total Funds Spent &amp; Transferred'!T29</f>
        <v>0</v>
      </c>
      <c r="I84" s="80">
        <f>'Contigency Fund Spending'!I28/'Total Funds Spent &amp; Transferred'!U29</f>
        <v>0</v>
      </c>
      <c r="J84" s="80">
        <f>'Contigency Fund Spending'!J28/'Total Funds Spent &amp; Transferred'!V29</f>
        <v>0</v>
      </c>
      <c r="K84" s="80">
        <f>'Contigency Fund Spending'!K28/'Total Funds Spent &amp; Transferred'!W29</f>
        <v>0</v>
      </c>
      <c r="L84" s="80">
        <f>'Contigency Fund Spending'!L28/'Total Funds Spent &amp; Transferred'!X29</f>
        <v>0</v>
      </c>
      <c r="M84" s="80">
        <f>'Contigency Fund Spending'!M28/'Total Funds Spent &amp; Transferred'!Y29</f>
        <v>0</v>
      </c>
      <c r="N84" s="80">
        <f>'Contigency Fund Spending'!N28/'Total Funds Spent &amp; Transferred'!Z29</f>
        <v>0</v>
      </c>
    </row>
    <row r="85" spans="1:14">
      <c r="A85" s="76" t="s">
        <v>122</v>
      </c>
      <c r="B85" s="80">
        <f>B29/'[2]Total Funds Spent &amp; Transferred'!N30</f>
        <v>0</v>
      </c>
      <c r="C85" s="80">
        <f>C29/'[2]Total Funds Spent &amp; Transferred'!O30</f>
        <v>0</v>
      </c>
      <c r="D85" s="80">
        <f>D29/'[2]Total Funds Spent &amp; Transferred'!P30</f>
        <v>0</v>
      </c>
      <c r="E85" s="81">
        <v>4.5999999999999999E-2</v>
      </c>
      <c r="F85" s="80">
        <f>F29/'[2]Total Funds Spent &amp; Transferred'!R30</f>
        <v>4.7085073342523424E-2</v>
      </c>
      <c r="G85" s="80">
        <f>G29/'[2]Total Funds Spent &amp; Transferred'!S30</f>
        <v>0</v>
      </c>
      <c r="H85" s="80">
        <f>'Contigency Fund Spending'!H29/'Total Funds Spent &amp; Transferred'!T30</f>
        <v>5.7591760320615637E-2</v>
      </c>
      <c r="I85" s="80">
        <f>'Contigency Fund Spending'!I29/'Total Funds Spent &amp; Transferred'!U30</f>
        <v>0</v>
      </c>
      <c r="J85" s="80">
        <f>'Contigency Fund Spending'!J29/'Total Funds Spent &amp; Transferred'!V30</f>
        <v>0</v>
      </c>
      <c r="K85" s="80">
        <f>'Contigency Fund Spending'!K29/'Total Funds Spent &amp; Transferred'!W30</f>
        <v>5.7956800791050776E-2</v>
      </c>
      <c r="L85" s="80">
        <f>'Contigency Fund Spending'!L29/'Total Funds Spent &amp; Transferred'!X30</f>
        <v>0</v>
      </c>
      <c r="M85" s="80">
        <f>'Contigency Fund Spending'!M29/'Total Funds Spent &amp; Transferred'!Y30</f>
        <v>0</v>
      </c>
      <c r="N85" s="80">
        <f>'Contigency Fund Spending'!N29/'Total Funds Spent &amp; Transferred'!Z30</f>
        <v>0</v>
      </c>
    </row>
    <row r="86" spans="1:14">
      <c r="A86" s="76" t="s">
        <v>124</v>
      </c>
      <c r="B86" s="80">
        <f>B30/'[2]Total Funds Spent &amp; Transferred'!N31</f>
        <v>0</v>
      </c>
      <c r="C86" s="80">
        <f>C30/'[2]Total Funds Spent &amp; Transferred'!O31</f>
        <v>0</v>
      </c>
      <c r="D86" s="80">
        <f>D30/'[2]Total Funds Spent &amp; Transferred'!P31</f>
        <v>0</v>
      </c>
      <c r="E86" s="81">
        <v>0</v>
      </c>
      <c r="F86" s="80">
        <f>F30/'[2]Total Funds Spent &amp; Transferred'!R31</f>
        <v>0</v>
      </c>
      <c r="G86" s="80">
        <f>G30/'[2]Total Funds Spent &amp; Transferred'!S31</f>
        <v>0</v>
      </c>
      <c r="H86" s="80">
        <f>'Contigency Fund Spending'!H30/'Total Funds Spent &amp; Transferred'!T31</f>
        <v>0</v>
      </c>
      <c r="I86" s="80">
        <f>'Contigency Fund Spending'!I30/'Total Funds Spent &amp; Transferred'!U31</f>
        <v>0</v>
      </c>
      <c r="J86" s="80">
        <f>'Contigency Fund Spending'!J30/'Total Funds Spent &amp; Transferred'!V31</f>
        <v>0</v>
      </c>
      <c r="K86" s="80">
        <f>'Contigency Fund Spending'!K30/'Total Funds Spent &amp; Transferred'!W31</f>
        <v>0</v>
      </c>
      <c r="L86" s="80">
        <f>'Contigency Fund Spending'!L30/'Total Funds Spent &amp; Transferred'!X31</f>
        <v>0</v>
      </c>
      <c r="M86" s="80">
        <f>'Contigency Fund Spending'!M30/'Total Funds Spent &amp; Transferred'!Y31</f>
        <v>0</v>
      </c>
      <c r="N86" s="80">
        <f>'Contigency Fund Spending'!N30/'Total Funds Spent &amp; Transferred'!Z31</f>
        <v>0</v>
      </c>
    </row>
    <row r="87" spans="1:14">
      <c r="A87" s="76" t="s">
        <v>126</v>
      </c>
      <c r="B87" s="80">
        <f>B31/'[2]Total Funds Spent &amp; Transferred'!N32</f>
        <v>0</v>
      </c>
      <c r="C87" s="80">
        <f>C31/'[2]Total Funds Spent &amp; Transferred'!O32</f>
        <v>0</v>
      </c>
      <c r="D87" s="80">
        <f>D31/'[2]Total Funds Spent &amp; Transferred'!P32</f>
        <v>0</v>
      </c>
      <c r="E87" s="81">
        <v>0</v>
      </c>
      <c r="F87" s="80">
        <f>F31/'[2]Total Funds Spent &amp; Transferred'!R32</f>
        <v>0</v>
      </c>
      <c r="G87" s="80">
        <f>G31/'[2]Total Funds Spent &amp; Transferred'!S32</f>
        <v>0</v>
      </c>
      <c r="H87" s="80">
        <f>'Contigency Fund Spending'!H31/'Total Funds Spent &amp; Transferred'!T32</f>
        <v>0</v>
      </c>
      <c r="I87" s="80">
        <f>'Contigency Fund Spending'!I31/'Total Funds Spent &amp; Transferred'!U32</f>
        <v>0</v>
      </c>
      <c r="J87" s="80">
        <f>'Contigency Fund Spending'!J31/'Total Funds Spent &amp; Transferred'!V32</f>
        <v>0</v>
      </c>
      <c r="K87" s="80">
        <f>'Contigency Fund Spending'!K31/'Total Funds Spent &amp; Transferred'!W32</f>
        <v>0</v>
      </c>
      <c r="L87" s="80">
        <f>'Contigency Fund Spending'!L31/'Total Funds Spent &amp; Transferred'!X32</f>
        <v>0</v>
      </c>
      <c r="M87" s="80">
        <f>'Contigency Fund Spending'!M31/'Total Funds Spent &amp; Transferred'!Y32</f>
        <v>0</v>
      </c>
      <c r="N87" s="80">
        <f>'Contigency Fund Spending'!N31/'Total Funds Spent &amp; Transferred'!Z32</f>
        <v>0</v>
      </c>
    </row>
    <row r="88" spans="1:14">
      <c r="A88" s="76" t="s">
        <v>127</v>
      </c>
      <c r="B88" s="80">
        <f>B32/'[2]Total Funds Spent &amp; Transferred'!N33</f>
        <v>3.0511788283474842E-2</v>
      </c>
      <c r="C88" s="80">
        <f>C32/'[2]Total Funds Spent &amp; Transferred'!O33</f>
        <v>0</v>
      </c>
      <c r="D88" s="80">
        <f>D32/'[2]Total Funds Spent &amp; Transferred'!P33</f>
        <v>1.835112971020195E-2</v>
      </c>
      <c r="E88" s="81">
        <v>3.9E-2</v>
      </c>
      <c r="F88" s="80">
        <f>F32/'[2]Total Funds Spent &amp; Transferred'!R33</f>
        <v>4.2600473096492203E-2</v>
      </c>
      <c r="G88" s="80">
        <f>G32/'[2]Total Funds Spent &amp; Transferred'!S33</f>
        <v>4.4357829795265688E-2</v>
      </c>
      <c r="H88" s="80">
        <f>'Contigency Fund Spending'!H32/'Total Funds Spent &amp; Transferred'!T33</f>
        <v>5.3639454092237873E-2</v>
      </c>
      <c r="I88" s="80">
        <f>'Contigency Fund Spending'!I32/'Total Funds Spent &amp; Transferred'!U33</f>
        <v>3.8962438774024957E-2</v>
      </c>
      <c r="J88" s="80">
        <f>'Contigency Fund Spending'!J32/'Total Funds Spent &amp; Transferred'!V33</f>
        <v>4.5391000522640182E-2</v>
      </c>
      <c r="K88" s="80">
        <f>'Contigency Fund Spending'!K32/'Total Funds Spent &amp; Transferred'!W33</f>
        <v>4.7228871612207152E-2</v>
      </c>
      <c r="L88" s="80">
        <f>'Contigency Fund Spending'!L32/'Total Funds Spent &amp; Transferred'!X33</f>
        <v>0</v>
      </c>
      <c r="M88" s="80">
        <f>'Contigency Fund Spending'!M32/'Total Funds Spent &amp; Transferred'!Y33</f>
        <v>0</v>
      </c>
      <c r="N88" s="80">
        <f>'Contigency Fund Spending'!N32/'Total Funds Spent &amp; Transferred'!Z33</f>
        <v>0</v>
      </c>
    </row>
    <row r="89" spans="1:14">
      <c r="A89" s="76" t="s">
        <v>128</v>
      </c>
      <c r="B89" s="80">
        <f>B33/'[2]Total Funds Spent &amp; Transferred'!N34</f>
        <v>0</v>
      </c>
      <c r="C89" s="80">
        <f>C33/'[2]Total Funds Spent &amp; Transferred'!O34</f>
        <v>0</v>
      </c>
      <c r="D89" s="80">
        <f>D33/'[2]Total Funds Spent &amp; Transferred'!P34</f>
        <v>0</v>
      </c>
      <c r="E89" s="81">
        <v>0</v>
      </c>
      <c r="F89" s="80">
        <f>F33/'[2]Total Funds Spent &amp; Transferred'!R34</f>
        <v>0</v>
      </c>
      <c r="G89" s="80">
        <f>G33/'[2]Total Funds Spent &amp; Transferred'!S34</f>
        <v>0</v>
      </c>
      <c r="H89" s="80">
        <f>'Contigency Fund Spending'!H33/'Total Funds Spent &amp; Transferred'!T34</f>
        <v>0</v>
      </c>
      <c r="I89" s="80">
        <f>'Contigency Fund Spending'!I33/'Total Funds Spent &amp; Transferred'!U34</f>
        <v>0</v>
      </c>
      <c r="J89" s="80">
        <f>'Contigency Fund Spending'!J33/'Total Funds Spent &amp; Transferred'!V34</f>
        <v>0</v>
      </c>
      <c r="K89" s="80">
        <f>'Contigency Fund Spending'!K33/'Total Funds Spent &amp; Transferred'!W34</f>
        <v>0</v>
      </c>
      <c r="L89" s="80">
        <f>'Contigency Fund Spending'!L33/'Total Funds Spent &amp; Transferred'!X34</f>
        <v>0</v>
      </c>
      <c r="M89" s="80">
        <f>'Contigency Fund Spending'!M33/'Total Funds Spent &amp; Transferred'!Y34</f>
        <v>0</v>
      </c>
      <c r="N89" s="80">
        <f>'Contigency Fund Spending'!N33/'Total Funds Spent &amp; Transferred'!Z34</f>
        <v>0</v>
      </c>
    </row>
    <row r="90" spans="1:14">
      <c r="A90" s="76" t="s">
        <v>130</v>
      </c>
      <c r="B90" s="80">
        <f>B34/'[2]Total Funds Spent &amp; Transferred'!N35</f>
        <v>0</v>
      </c>
      <c r="C90" s="80">
        <f>C34/'[2]Total Funds Spent &amp; Transferred'!O35</f>
        <v>0</v>
      </c>
      <c r="D90" s="80">
        <f>D34/'[2]Total Funds Spent &amp; Transferred'!P35</f>
        <v>1.5860661625091331E-2</v>
      </c>
      <c r="E90" s="81">
        <v>1.0999999999999999E-2</v>
      </c>
      <c r="F90" s="80">
        <f>F34/'[2]Total Funds Spent &amp; Transferred'!R35</f>
        <v>0</v>
      </c>
      <c r="G90" s="80">
        <f>G34/'[2]Total Funds Spent &amp; Transferred'!S35</f>
        <v>0</v>
      </c>
      <c r="H90" s="80">
        <f>'Contigency Fund Spending'!H34/'Total Funds Spent &amp; Transferred'!T35</f>
        <v>0</v>
      </c>
      <c r="I90" s="80">
        <f>'Contigency Fund Spending'!I34/'Total Funds Spent &amp; Transferred'!U35</f>
        <v>0</v>
      </c>
      <c r="J90" s="80">
        <f>'Contigency Fund Spending'!J34/'Total Funds Spent &amp; Transferred'!V35</f>
        <v>0</v>
      </c>
      <c r="K90" s="80">
        <f>'Contigency Fund Spending'!K34/'Total Funds Spent &amp; Transferred'!W35</f>
        <v>0</v>
      </c>
      <c r="L90" s="80">
        <f>'Contigency Fund Spending'!L34/'Total Funds Spent &amp; Transferred'!X35</f>
        <v>0</v>
      </c>
      <c r="M90" s="80">
        <f>'Contigency Fund Spending'!M34/'Total Funds Spent &amp; Transferred'!Y35</f>
        <v>0</v>
      </c>
      <c r="N90" s="80">
        <f>'Contigency Fund Spending'!N34/'Total Funds Spent &amp; Transferred'!Z35</f>
        <v>0</v>
      </c>
    </row>
    <row r="91" spans="1:14">
      <c r="A91" s="76" t="s">
        <v>131</v>
      </c>
      <c r="B91" s="80">
        <f>B35/'[2]Total Funds Spent &amp; Transferred'!N36</f>
        <v>0.11013604969075745</v>
      </c>
      <c r="C91" s="80">
        <f>C35/'[2]Total Funds Spent &amp; Transferred'!O36</f>
        <v>1.5430351849804349E-2</v>
      </c>
      <c r="D91" s="80">
        <f>D35/'[2]Total Funds Spent &amp; Transferred'!P36</f>
        <v>2.5498730790051882E-2</v>
      </c>
      <c r="E91" s="81">
        <v>4.7E-2</v>
      </c>
      <c r="F91" s="80">
        <f>F35/'[2]Total Funds Spent &amp; Transferred'!R36</f>
        <v>4.5282631942059566E-2</v>
      </c>
      <c r="G91" s="80">
        <f>G35/'[2]Total Funds Spent &amp; Transferred'!S36</f>
        <v>5.1120777826006499E-2</v>
      </c>
      <c r="H91" s="80">
        <f>'Contigency Fund Spending'!H35/'Total Funds Spent &amp; Transferred'!T36</f>
        <v>5.222797487491574E-2</v>
      </c>
      <c r="I91" s="80">
        <f>'Contigency Fund Spending'!I35/'Total Funds Spent &amp; Transferred'!U36</f>
        <v>3.8290379306246028E-2</v>
      </c>
      <c r="J91" s="80">
        <f>'Contigency Fund Spending'!J35/'Total Funds Spent &amp; Transferred'!V36</f>
        <v>4.0717004445808468E-2</v>
      </c>
      <c r="K91" s="80">
        <f>'Contigency Fund Spending'!K35/'Total Funds Spent &amp; Transferred'!W36</f>
        <v>4.9599536819140866E-2</v>
      </c>
      <c r="L91" s="80">
        <f>'Contigency Fund Spending'!L35/'Total Funds Spent &amp; Transferred'!X36</f>
        <v>5.4877934885187926E-2</v>
      </c>
      <c r="M91" s="80">
        <f>'Contigency Fund Spending'!M35/'Total Funds Spent &amp; Transferred'!Y36</f>
        <v>4.2899443172948228E-2</v>
      </c>
      <c r="N91" s="80">
        <f>'Contigency Fund Spending'!N35/'Total Funds Spent &amp; Transferred'!Z36</f>
        <v>3.975813732339737E-2</v>
      </c>
    </row>
    <row r="92" spans="1:14">
      <c r="A92" s="76" t="s">
        <v>132</v>
      </c>
      <c r="B92" s="80">
        <f>B36/'[2]Total Funds Spent &amp; Transferred'!N37</f>
        <v>7.1344038581887759E-2</v>
      </c>
      <c r="C92" s="80">
        <f>C36/'[2]Total Funds Spent &amp; Transferred'!O37</f>
        <v>1.5638379578743439E-2</v>
      </c>
      <c r="D92" s="80">
        <f>D36/'[2]Total Funds Spent &amp; Transferred'!P37</f>
        <v>2.1761179858523601E-2</v>
      </c>
      <c r="E92" s="81">
        <v>0.04</v>
      </c>
      <c r="F92" s="80">
        <f>F36/'[2]Total Funds Spent &amp; Transferred'!R37</f>
        <v>3.8078539911972589E-2</v>
      </c>
      <c r="G92" s="80">
        <f>G36/'[2]Total Funds Spent &amp; Transferred'!S37</f>
        <v>4.2339854143872271E-2</v>
      </c>
      <c r="H92" s="80">
        <f>'Contigency Fund Spending'!H36/'Total Funds Spent &amp; Transferred'!T37</f>
        <v>4.9794435181774614E-2</v>
      </c>
      <c r="I92" s="80">
        <f>'Contigency Fund Spending'!I36/'Total Funds Spent &amp; Transferred'!U37</f>
        <v>4.4759266693042081E-2</v>
      </c>
      <c r="J92" s="80">
        <f>'Contigency Fund Spending'!J36/'Total Funds Spent &amp; Transferred'!V37</f>
        <v>5.0715016824687299E-2</v>
      </c>
      <c r="K92" s="80">
        <f>'Contigency Fund Spending'!K36/'Total Funds Spent &amp; Transferred'!W37</f>
        <v>5.0296694508330943E-2</v>
      </c>
      <c r="L92" s="80">
        <f>'Contigency Fund Spending'!L36/'Total Funds Spent &amp; Transferred'!X37</f>
        <v>5.3394429076689162E-2</v>
      </c>
      <c r="M92" s="80">
        <f>'Contigency Fund Spending'!M36/'Total Funds Spent &amp; Transferred'!Y37</f>
        <v>5.6208842447001285E-2</v>
      </c>
      <c r="N92" s="80">
        <f>'Contigency Fund Spending'!N36/'Total Funds Spent &amp; Transferred'!Z37</f>
        <v>5.4689293951038921E-2</v>
      </c>
    </row>
    <row r="93" spans="1:14">
      <c r="A93" s="76" t="s">
        <v>75</v>
      </c>
      <c r="B93" s="80">
        <f>B37/'[2]Total Funds Spent &amp; Transferred'!N38</f>
        <v>8.2142554166854259E-2</v>
      </c>
      <c r="C93" s="80">
        <f>C37/'[2]Total Funds Spent &amp; Transferred'!O38</f>
        <v>1.7182843586955345E-2</v>
      </c>
      <c r="D93" s="80">
        <f>D37/'[2]Total Funds Spent &amp; Transferred'!P38</f>
        <v>2.0829351332710865E-2</v>
      </c>
      <c r="E93" s="81">
        <v>4.2999999999999997E-2</v>
      </c>
      <c r="F93" s="80">
        <f>F37/'[2]Total Funds Spent &amp; Transferred'!R38</f>
        <v>4.2316867036275206E-2</v>
      </c>
      <c r="G93" s="80">
        <f>G37/'[2]Total Funds Spent &amp; Transferred'!S38</f>
        <v>4.8874551181929161E-2</v>
      </c>
      <c r="H93" s="80">
        <f>'Contigency Fund Spending'!H37/'Total Funds Spent &amp; Transferred'!T38</f>
        <v>5.9193251799688082E-2</v>
      </c>
      <c r="I93" s="80">
        <f>'Contigency Fund Spending'!I37/'Total Funds Spent &amp; Transferred'!U38</f>
        <v>5.5372620431967556E-2</v>
      </c>
      <c r="J93" s="80">
        <f>'Contigency Fund Spending'!J37/'Total Funds Spent &amp; Transferred'!V38</f>
        <v>5.5379649869162891E-2</v>
      </c>
      <c r="K93" s="80">
        <f>'Contigency Fund Spending'!K37/'Total Funds Spent &amp; Transferred'!W38</f>
        <v>5.5992660417819896E-2</v>
      </c>
      <c r="L93" s="80">
        <f>'Contigency Fund Spending'!L37/'Total Funds Spent &amp; Transferred'!X38</f>
        <v>6.1688085281211009E-2</v>
      </c>
      <c r="M93" s="80">
        <f>'Contigency Fund Spending'!M37/'Total Funds Spent &amp; Transferred'!Y38</f>
        <v>6.1243979046396391E-2</v>
      </c>
      <c r="N93" s="80">
        <f>'Contigency Fund Spending'!N37/'Total Funds Spent &amp; Transferred'!Z38</f>
        <v>6.1924082736936954E-2</v>
      </c>
    </row>
    <row r="94" spans="1:14">
      <c r="A94" s="76" t="s">
        <v>133</v>
      </c>
      <c r="B94" s="80">
        <f>B38/'[2]Total Funds Spent &amp; Transferred'!N39</f>
        <v>0</v>
      </c>
      <c r="C94" s="80">
        <f>C38/'[2]Total Funds Spent &amp; Transferred'!O39</f>
        <v>0</v>
      </c>
      <c r="D94" s="80">
        <f>D38/'[2]Total Funds Spent &amp; Transferred'!P39</f>
        <v>0</v>
      </c>
      <c r="E94" s="81">
        <v>0</v>
      </c>
      <c r="F94" s="80">
        <f>F38/'[2]Total Funds Spent &amp; Transferred'!R39</f>
        <v>0</v>
      </c>
      <c r="G94" s="80">
        <f>G38/'[2]Total Funds Spent &amp; Transferred'!S39</f>
        <v>0</v>
      </c>
      <c r="H94" s="80">
        <f>'Contigency Fund Spending'!H38/'Total Funds Spent &amp; Transferred'!T39</f>
        <v>0</v>
      </c>
      <c r="I94" s="80">
        <f>'Contigency Fund Spending'!I38/'Total Funds Spent &amp; Transferred'!U39</f>
        <v>0</v>
      </c>
      <c r="J94" s="80">
        <f>'Contigency Fund Spending'!J38/'Total Funds Spent &amp; Transferred'!V39</f>
        <v>0</v>
      </c>
      <c r="K94" s="80">
        <f>'Contigency Fund Spending'!K38/'Total Funds Spent &amp; Transferred'!W39</f>
        <v>0</v>
      </c>
      <c r="L94" s="80">
        <f>'Contigency Fund Spending'!L38/'Total Funds Spent &amp; Transferred'!X39</f>
        <v>0</v>
      </c>
      <c r="M94" s="80">
        <f>'Contigency Fund Spending'!M38/'Total Funds Spent &amp; Transferred'!Y39</f>
        <v>0</v>
      </c>
      <c r="N94" s="80">
        <f>'Contigency Fund Spending'!N38/'Total Funds Spent &amp; Transferred'!Z39</f>
        <v>0</v>
      </c>
    </row>
    <row r="95" spans="1:14">
      <c r="A95" s="76" t="s">
        <v>134</v>
      </c>
      <c r="B95" s="80">
        <f>B39/'[2]Total Funds Spent &amp; Transferred'!N40</f>
        <v>0</v>
      </c>
      <c r="C95" s="80">
        <f>C39/'[2]Total Funds Spent &amp; Transferred'!O40</f>
        <v>0</v>
      </c>
      <c r="D95" s="80">
        <f>D39/'[2]Total Funds Spent &amp; Transferred'!P40</f>
        <v>0</v>
      </c>
      <c r="E95" s="81">
        <v>0</v>
      </c>
      <c r="F95" s="80">
        <f>F39/'[2]Total Funds Spent &amp; Transferred'!R40</f>
        <v>0</v>
      </c>
      <c r="G95" s="80">
        <f>G39/'[2]Total Funds Spent &amp; Transferred'!S40</f>
        <v>0</v>
      </c>
      <c r="H95" s="80">
        <f>'Contigency Fund Spending'!H39/'Total Funds Spent &amp; Transferred'!T40</f>
        <v>0</v>
      </c>
      <c r="I95" s="80">
        <f>'Contigency Fund Spending'!I39/'Total Funds Spent &amp; Transferred'!U40</f>
        <v>0</v>
      </c>
      <c r="J95" s="80">
        <f>'Contigency Fund Spending'!J39/'Total Funds Spent &amp; Transferred'!V40</f>
        <v>0</v>
      </c>
      <c r="K95" s="80">
        <f>'Contigency Fund Spending'!K39/'Total Funds Spent &amp; Transferred'!W40</f>
        <v>0</v>
      </c>
      <c r="L95" s="80">
        <f>'Contigency Fund Spending'!L39/'Total Funds Spent &amp; Transferred'!X40</f>
        <v>0</v>
      </c>
      <c r="M95" s="80">
        <f>'Contigency Fund Spending'!M39/'Total Funds Spent &amp; Transferred'!Y40</f>
        <v>0</v>
      </c>
      <c r="N95" s="80">
        <f>'Contigency Fund Spending'!N39/'Total Funds Spent &amp; Transferred'!Z40</f>
        <v>0</v>
      </c>
    </row>
    <row r="96" spans="1:14">
      <c r="A96" s="76" t="s">
        <v>136</v>
      </c>
      <c r="B96" s="80">
        <f>B40/'[2]Total Funds Spent &amp; Transferred'!N41</f>
        <v>0</v>
      </c>
      <c r="C96" s="80">
        <f>C40/'[2]Total Funds Spent &amp; Transferred'!O41</f>
        <v>0</v>
      </c>
      <c r="D96" s="80">
        <f>D40/'[2]Total Funds Spent &amp; Transferred'!P41</f>
        <v>0</v>
      </c>
      <c r="E96" s="81">
        <v>0</v>
      </c>
      <c r="F96" s="80">
        <f>F40/'[2]Total Funds Spent &amp; Transferred'!R41</f>
        <v>0</v>
      </c>
      <c r="G96" s="80">
        <f>G40/'[2]Total Funds Spent &amp; Transferred'!S41</f>
        <v>0</v>
      </c>
      <c r="H96" s="80">
        <f>'Contigency Fund Spending'!H40/'Total Funds Spent &amp; Transferred'!T41</f>
        <v>0</v>
      </c>
      <c r="I96" s="80">
        <f>'Contigency Fund Spending'!I40/'Total Funds Spent &amp; Transferred'!U41</f>
        <v>0</v>
      </c>
      <c r="J96" s="80">
        <f>'Contigency Fund Spending'!J40/'Total Funds Spent &amp; Transferred'!V41</f>
        <v>0</v>
      </c>
      <c r="K96" s="80">
        <f>'Contigency Fund Spending'!K40/'Total Funds Spent &amp; Transferred'!W41</f>
        <v>0</v>
      </c>
      <c r="L96" s="80">
        <f>'Contigency Fund Spending'!L40/'Total Funds Spent &amp; Transferred'!X41</f>
        <v>0</v>
      </c>
      <c r="M96" s="80">
        <f>'Contigency Fund Spending'!M40/'Total Funds Spent &amp; Transferred'!Y41</f>
        <v>0</v>
      </c>
      <c r="N96" s="80">
        <f>'Contigency Fund Spending'!N40/'Total Funds Spent &amp; Transferred'!Z41</f>
        <v>0</v>
      </c>
    </row>
    <row r="97" spans="1:14">
      <c r="A97" s="76" t="s">
        <v>145</v>
      </c>
      <c r="B97" s="80">
        <f>B41/'[2]Total Funds Spent &amp; Transferred'!N42</f>
        <v>0</v>
      </c>
      <c r="C97" s="80">
        <f>C41/'[2]Total Funds Spent &amp; Transferred'!O42</f>
        <v>0</v>
      </c>
      <c r="D97" s="80">
        <f>D41/'[2]Total Funds Spent &amp; Transferred'!P42</f>
        <v>2.4343833325139359E-2</v>
      </c>
      <c r="E97" s="81">
        <v>4.2999999999999997E-2</v>
      </c>
      <c r="F97" s="80">
        <f>F41/'[2]Total Funds Spent &amp; Transferred'!R42</f>
        <v>4.4684996771122067E-2</v>
      </c>
      <c r="G97" s="80">
        <f>G41/'[2]Total Funds Spent &amp; Transferred'!S42</f>
        <v>4.8168846782722825E-2</v>
      </c>
      <c r="H97" s="80">
        <f>'Contigency Fund Spending'!H41/'Total Funds Spent &amp; Transferred'!T42</f>
        <v>5.3435651671101828E-2</v>
      </c>
      <c r="I97" s="80">
        <f>'Contigency Fund Spending'!I41/'Total Funds Spent &amp; Transferred'!U42</f>
        <v>5.278364304875937E-2</v>
      </c>
      <c r="J97" s="80">
        <f>'Contigency Fund Spending'!J41/'Total Funds Spent &amp; Transferred'!V42</f>
        <v>5.8076473394888688E-2</v>
      </c>
      <c r="K97" s="80">
        <f>'Contigency Fund Spending'!K41/'Total Funds Spent &amp; Transferred'!W42</f>
        <v>0</v>
      </c>
      <c r="L97" s="80">
        <f>'Contigency Fund Spending'!L41/'Total Funds Spent &amp; Transferred'!X42</f>
        <v>0</v>
      </c>
      <c r="M97" s="80">
        <f>'Contigency Fund Spending'!M41/'Total Funds Spent &amp; Transferred'!Y42</f>
        <v>0</v>
      </c>
      <c r="N97" s="80">
        <f>'Contigency Fund Spending'!N41/'Total Funds Spent &amp; Transferred'!Z42</f>
        <v>0</v>
      </c>
    </row>
    <row r="98" spans="1:14">
      <c r="A98" s="76" t="s">
        <v>138</v>
      </c>
      <c r="B98" s="80">
        <f>B42/'[2]Total Funds Spent &amp; Transferred'!N43</f>
        <v>0</v>
      </c>
      <c r="C98" s="80">
        <f>C42/'[2]Total Funds Spent &amp; Transferred'!O43</f>
        <v>0</v>
      </c>
      <c r="D98" s="80">
        <f>D42/'[2]Total Funds Spent &amp; Transferred'!P43</f>
        <v>0</v>
      </c>
      <c r="E98" s="81">
        <v>0</v>
      </c>
      <c r="F98" s="80">
        <f>F42/'[2]Total Funds Spent &amp; Transferred'!R43</f>
        <v>0</v>
      </c>
      <c r="G98" s="80">
        <f>G42/'[2]Total Funds Spent &amp; Transferred'!S43</f>
        <v>0</v>
      </c>
      <c r="H98" s="80">
        <f>'Contigency Fund Spending'!H42/'Total Funds Spent &amp; Transferred'!T43</f>
        <v>0</v>
      </c>
      <c r="I98" s="80">
        <f>'Contigency Fund Spending'!I42/'Total Funds Spent &amp; Transferred'!U43</f>
        <v>0</v>
      </c>
      <c r="J98" s="80">
        <f>'Contigency Fund Spending'!J42/'Total Funds Spent &amp; Transferred'!V43</f>
        <v>0</v>
      </c>
      <c r="K98" s="80">
        <f>'Contigency Fund Spending'!K42/'Total Funds Spent &amp; Transferred'!W43</f>
        <v>0</v>
      </c>
      <c r="L98" s="80">
        <f>'Contigency Fund Spending'!L42/'Total Funds Spent &amp; Transferred'!X43</f>
        <v>0</v>
      </c>
      <c r="M98" s="80">
        <f>'Contigency Fund Spending'!M42/'Total Funds Spent &amp; Transferred'!Y43</f>
        <v>0</v>
      </c>
      <c r="N98" s="80">
        <f>'Contigency Fund Spending'!N42/'Total Funds Spent &amp; Transferred'!Z43</f>
        <v>0</v>
      </c>
    </row>
    <row r="99" spans="1:14">
      <c r="A99" s="76" t="s">
        <v>140</v>
      </c>
      <c r="B99" s="80">
        <f>B43/'[2]Total Funds Spent &amp; Transferred'!N44</f>
        <v>0</v>
      </c>
      <c r="C99" s="80">
        <f>C43/'[2]Total Funds Spent &amp; Transferred'!O44</f>
        <v>0</v>
      </c>
      <c r="D99" s="80">
        <f>D43/'[2]Total Funds Spent &amp; Transferred'!P44</f>
        <v>0</v>
      </c>
      <c r="E99" s="81">
        <v>0</v>
      </c>
      <c r="F99" s="80">
        <f>F43/'[2]Total Funds Spent &amp; Transferred'!R44</f>
        <v>0</v>
      </c>
      <c r="G99" s="80">
        <f>G43/'[2]Total Funds Spent &amp; Transferred'!S44</f>
        <v>0</v>
      </c>
      <c r="H99" s="80">
        <f>'Contigency Fund Spending'!H43/'Total Funds Spent &amp; Transferred'!T44</f>
        <v>0</v>
      </c>
      <c r="I99" s="80">
        <f>'Contigency Fund Spending'!I43/'Total Funds Spent &amp; Transferred'!U44</f>
        <v>0</v>
      </c>
      <c r="J99" s="80">
        <f>'Contigency Fund Spending'!J43/'Total Funds Spent &amp; Transferred'!V44</f>
        <v>0</v>
      </c>
      <c r="K99" s="80">
        <f>'Contigency Fund Spending'!K43/'Total Funds Spent &amp; Transferred'!W44</f>
        <v>0</v>
      </c>
      <c r="L99" s="80">
        <f>'Contigency Fund Spending'!L43/'Total Funds Spent &amp; Transferred'!X44</f>
        <v>0</v>
      </c>
      <c r="M99" s="80">
        <f>'Contigency Fund Spending'!M43/'Total Funds Spent &amp; Transferred'!Y44</f>
        <v>0</v>
      </c>
      <c r="N99" s="80">
        <f>'Contigency Fund Spending'!N43/'Total Funds Spent &amp; Transferred'!Z44</f>
        <v>0</v>
      </c>
    </row>
    <row r="100" spans="1:14">
      <c r="A100" s="76" t="s">
        <v>142</v>
      </c>
      <c r="B100" s="80">
        <f>B44/'[2]Total Funds Spent &amp; Transferred'!N45</f>
        <v>0.10537159769848752</v>
      </c>
      <c r="C100" s="80">
        <f>C44/'[2]Total Funds Spent &amp; Transferred'!O45</f>
        <v>5.985937582372336E-2</v>
      </c>
      <c r="D100" s="80">
        <f>D44/'[2]Total Funds Spent &amp; Transferred'!P45</f>
        <v>2.104685525945434E-2</v>
      </c>
      <c r="E100" s="81">
        <v>5.8999999999999997E-2</v>
      </c>
      <c r="F100" s="80">
        <f>F44/'[2]Total Funds Spent &amp; Transferred'!R45</f>
        <v>3.7974189479406902E-2</v>
      </c>
      <c r="G100" s="80">
        <f>G44/'[2]Total Funds Spent &amp; Transferred'!S45</f>
        <v>3.6608476806962373E-2</v>
      </c>
      <c r="H100" s="80">
        <f>'Contigency Fund Spending'!H44/'Total Funds Spent &amp; Transferred'!T45</f>
        <v>6.1747816676431894E-2</v>
      </c>
      <c r="I100" s="80">
        <f>'Contigency Fund Spending'!I44/'Total Funds Spent &amp; Transferred'!U45</f>
        <v>4.9205003451564609E-2</v>
      </c>
      <c r="J100" s="80">
        <f>'Contigency Fund Spending'!J44/'Total Funds Spent &amp; Transferred'!V45</f>
        <v>6.4957978163194957E-2</v>
      </c>
      <c r="K100" s="80">
        <f>'Contigency Fund Spending'!K44/'Total Funds Spent &amp; Transferred'!W45</f>
        <v>6.731017339985583E-2</v>
      </c>
      <c r="L100" s="80">
        <f>'Contigency Fund Spending'!L44/'Total Funds Spent &amp; Transferred'!X45</f>
        <v>6.9780703196744051E-2</v>
      </c>
      <c r="M100" s="80">
        <f>'Contigency Fund Spending'!M44/'Total Funds Spent &amp; Transferred'!Y45</f>
        <v>7.1479442535530874E-2</v>
      </c>
      <c r="N100" s="80">
        <f>'Contigency Fund Spending'!N44/'Total Funds Spent &amp; Transferred'!Z45</f>
        <v>7.5922602045484358E-2</v>
      </c>
    </row>
    <row r="101" spans="1:14">
      <c r="A101" s="76" t="s">
        <v>144</v>
      </c>
      <c r="B101" s="80">
        <f>B45/'[2]Total Funds Spent &amp; Transferred'!N46</f>
        <v>0</v>
      </c>
      <c r="C101" s="80">
        <f>C45/'[2]Total Funds Spent &amp; Transferred'!O46</f>
        <v>0</v>
      </c>
      <c r="D101" s="80">
        <f>D45/'[2]Total Funds Spent &amp; Transferred'!P46</f>
        <v>0</v>
      </c>
      <c r="E101" s="81">
        <v>0</v>
      </c>
      <c r="F101" s="80">
        <f>F45/'[2]Total Funds Spent &amp; Transferred'!R46</f>
        <v>0</v>
      </c>
      <c r="G101" s="80">
        <f>G45/'[2]Total Funds Spent &amp; Transferred'!S46</f>
        <v>0</v>
      </c>
      <c r="H101" s="80">
        <f>'Contigency Fund Spending'!H45/'Total Funds Spent &amp; Transferred'!T46</f>
        <v>0</v>
      </c>
      <c r="I101" s="80">
        <f>'Contigency Fund Spending'!I45/'Total Funds Spent &amp; Transferred'!U46</f>
        <v>0</v>
      </c>
      <c r="J101" s="80">
        <f>'Contigency Fund Spending'!J45/'Total Funds Spent &amp; Transferred'!V46</f>
        <v>0</v>
      </c>
      <c r="K101" s="80">
        <f>'Contigency Fund Spending'!K45/'Total Funds Spent &amp; Transferred'!W46</f>
        <v>0</v>
      </c>
      <c r="L101" s="80">
        <f>'Contigency Fund Spending'!L45/'Total Funds Spent &amp; Transferred'!X46</f>
        <v>0</v>
      </c>
      <c r="M101" s="80">
        <f>'Contigency Fund Spending'!M45/'Total Funds Spent &amp; Transferred'!Y46</f>
        <v>0</v>
      </c>
      <c r="N101" s="80">
        <f>'Contigency Fund Spending'!N45/'Total Funds Spent &amp; Transferred'!Z46</f>
        <v>0</v>
      </c>
    </row>
    <row r="102" spans="1:14">
      <c r="A102" s="76" t="s">
        <v>146</v>
      </c>
      <c r="B102" s="80">
        <f>B46/'[2]Total Funds Spent &amp; Transferred'!N47</f>
        <v>9.437023869986641E-2</v>
      </c>
      <c r="C102" s="80">
        <f>C46/'[2]Total Funds Spent &amp; Transferred'!O47</f>
        <v>1.7791576254125249E-2</v>
      </c>
      <c r="D102" s="80">
        <f>D46/'[2]Total Funds Spent &amp; Transferred'!P47</f>
        <v>2.2654159417102193E-2</v>
      </c>
      <c r="E102" s="81">
        <v>4.4999999999999998E-2</v>
      </c>
      <c r="F102" s="80">
        <f>F46/'[2]Total Funds Spent &amp; Transferred'!R47</f>
        <v>5.2655245723774814E-2</v>
      </c>
      <c r="G102" s="80">
        <f>G46/'[2]Total Funds Spent &amp; Transferred'!S47</f>
        <v>7.1309998948891687E-2</v>
      </c>
      <c r="H102" s="80">
        <f>'Contigency Fund Spending'!H46/'Total Funds Spent &amp; Transferred'!T47</f>
        <v>8.3221877138462699E-2</v>
      </c>
      <c r="I102" s="80">
        <f>'Contigency Fund Spending'!I46/'Total Funds Spent &amp; Transferred'!U47</f>
        <v>0.10031723139537579</v>
      </c>
      <c r="J102" s="80">
        <f>'Contigency Fund Spending'!J46/'Total Funds Spent &amp; Transferred'!V47</f>
        <v>0</v>
      </c>
      <c r="K102" s="80">
        <f>'Contigency Fund Spending'!K46/'Total Funds Spent &amp; Transferred'!W47</f>
        <v>0</v>
      </c>
      <c r="L102" s="80">
        <f>'Contigency Fund Spending'!L46/'Total Funds Spent &amp; Transferred'!X47</f>
        <v>0</v>
      </c>
      <c r="M102" s="80">
        <f>'Contigency Fund Spending'!M46/'Total Funds Spent &amp; Transferred'!Y47</f>
        <v>0</v>
      </c>
      <c r="N102" s="80">
        <f>'Contigency Fund Spending'!N46/'Total Funds Spent &amp; Transferred'!Z47</f>
        <v>0</v>
      </c>
    </row>
    <row r="103" spans="1:14">
      <c r="A103" s="76" t="s">
        <v>148</v>
      </c>
      <c r="B103" s="80">
        <f>B47/'[2]Total Funds Spent &amp; Transferred'!N48</f>
        <v>0</v>
      </c>
      <c r="C103" s="80">
        <f>C47/'[2]Total Funds Spent &amp; Transferred'!O48</f>
        <v>0</v>
      </c>
      <c r="D103" s="80">
        <f>D47/'[2]Total Funds Spent &amp; Transferred'!P48</f>
        <v>0</v>
      </c>
      <c r="E103" s="81">
        <v>4.7E-2</v>
      </c>
      <c r="F103" s="80">
        <f>F47/'[2]Total Funds Spent &amp; Transferred'!R48</f>
        <v>4.9745134503809775E-2</v>
      </c>
      <c r="G103" s="80">
        <f>G47/'[2]Total Funds Spent &amp; Transferred'!S48</f>
        <v>5.4369135358783502E-2</v>
      </c>
      <c r="H103" s="80">
        <f>'Contigency Fund Spending'!H47/'Total Funds Spent &amp; Transferred'!T48</f>
        <v>5.4227923749710694E-2</v>
      </c>
      <c r="I103" s="80">
        <f>'Contigency Fund Spending'!I47/'Total Funds Spent &amp; Transferred'!U48</f>
        <v>5.4395936985803653E-2</v>
      </c>
      <c r="J103" s="80">
        <f>'Contigency Fund Spending'!J47/'Total Funds Spent &amp; Transferred'!V48</f>
        <v>5.6927686999448772E-2</v>
      </c>
      <c r="K103" s="80">
        <f>'Contigency Fund Spending'!K47/'Total Funds Spent &amp; Transferred'!W48</f>
        <v>6.254879710973435E-2</v>
      </c>
      <c r="L103" s="80">
        <f>'Contigency Fund Spending'!L47/'Total Funds Spent &amp; Transferred'!X48</f>
        <v>5.6578455182106954E-2</v>
      </c>
      <c r="M103" s="80">
        <f>'Contigency Fund Spending'!M47/'Total Funds Spent &amp; Transferred'!Y48</f>
        <v>5.8661761962943593E-2</v>
      </c>
      <c r="N103" s="80">
        <f>'Contigency Fund Spending'!N47/'Total Funds Spent &amp; Transferred'!Z48</f>
        <v>6.0226226857489053E-2</v>
      </c>
    </row>
    <row r="104" spans="1:14">
      <c r="A104" s="76" t="s">
        <v>150</v>
      </c>
      <c r="B104" s="80">
        <f>B48/'[2]Total Funds Spent &amp; Transferred'!N49</f>
        <v>0.11156186934313136</v>
      </c>
      <c r="C104" s="80">
        <f>C48/'[2]Total Funds Spent &amp; Transferred'!O49</f>
        <v>2.030326901387523E-2</v>
      </c>
      <c r="D104" s="80">
        <f>D48/'[2]Total Funds Spent &amp; Transferred'!P49</f>
        <v>0</v>
      </c>
      <c r="E104" s="81">
        <v>0</v>
      </c>
      <c r="F104" s="80">
        <f>F48/'[2]Total Funds Spent &amp; Transferred'!R49</f>
        <v>0</v>
      </c>
      <c r="G104" s="80">
        <f>G48/'[2]Total Funds Spent &amp; Transferred'!S49</f>
        <v>0</v>
      </c>
      <c r="H104" s="80">
        <f>'Contigency Fund Spending'!H48/'Total Funds Spent &amp; Transferred'!T49</f>
        <v>0</v>
      </c>
      <c r="I104" s="80">
        <f>'Contigency Fund Spending'!I48/'Total Funds Spent &amp; Transferred'!U49</f>
        <v>0</v>
      </c>
      <c r="J104" s="80">
        <f>'Contigency Fund Spending'!J48/'Total Funds Spent &amp; Transferred'!V49</f>
        <v>0</v>
      </c>
      <c r="K104" s="80">
        <f>'Contigency Fund Spending'!K48/'Total Funds Spent &amp; Transferred'!W49</f>
        <v>0</v>
      </c>
      <c r="L104" s="80">
        <f>'Contigency Fund Spending'!L48/'Total Funds Spent &amp; Transferred'!X49</f>
        <v>0</v>
      </c>
      <c r="M104" s="80">
        <f>'Contigency Fund Spending'!M48/'Total Funds Spent &amp; Transferred'!Y49</f>
        <v>0</v>
      </c>
      <c r="N104" s="80">
        <f>'Contigency Fund Spending'!N48/'Total Funds Spent &amp; Transferred'!Z49</f>
        <v>0</v>
      </c>
    </row>
    <row r="105" spans="1:14">
      <c r="A105" s="76" t="s">
        <v>152</v>
      </c>
      <c r="B105" s="80">
        <f>B49/'[2]Total Funds Spent &amp; Transferred'!N50</f>
        <v>0</v>
      </c>
      <c r="C105" s="80">
        <f>C49/'[2]Total Funds Spent &amp; Transferred'!O50</f>
        <v>0</v>
      </c>
      <c r="D105" s="80">
        <f>D49/'[2]Total Funds Spent &amp; Transferred'!P50</f>
        <v>0</v>
      </c>
      <c r="E105" s="81">
        <v>0</v>
      </c>
      <c r="F105" s="80">
        <f>F49/'[2]Total Funds Spent &amp; Transferred'!R50</f>
        <v>0</v>
      </c>
      <c r="G105" s="80">
        <f>G49/'[2]Total Funds Spent &amp; Transferred'!S50</f>
        <v>0</v>
      </c>
      <c r="H105" s="80">
        <f>'Contigency Fund Spending'!H49/'Total Funds Spent &amp; Transferred'!T50</f>
        <v>0</v>
      </c>
      <c r="I105" s="80">
        <f>'Contigency Fund Spending'!I49/'Total Funds Spent &amp; Transferred'!U50</f>
        <v>0</v>
      </c>
      <c r="J105" s="80">
        <f>'Contigency Fund Spending'!J49/'Total Funds Spent &amp; Transferred'!V50</f>
        <v>0</v>
      </c>
      <c r="K105" s="80">
        <f>'Contigency Fund Spending'!K49/'Total Funds Spent &amp; Transferred'!W50</f>
        <v>0</v>
      </c>
      <c r="L105" s="80">
        <f>'Contigency Fund Spending'!L49/'Total Funds Spent &amp; Transferred'!X50</f>
        <v>0</v>
      </c>
      <c r="M105" s="80">
        <f>'Contigency Fund Spending'!M49/'Total Funds Spent &amp; Transferred'!Y50</f>
        <v>0</v>
      </c>
      <c r="N105" s="80">
        <f>'Contigency Fund Spending'!N49/'Total Funds Spent &amp; Transferred'!Z50</f>
        <v>0</v>
      </c>
    </row>
    <row r="106" spans="1:14">
      <c r="A106" s="76" t="s">
        <v>153</v>
      </c>
      <c r="B106" s="80">
        <f>B50/'[2]Total Funds Spent &amp; Transferred'!N51</f>
        <v>0</v>
      </c>
      <c r="C106" s="80">
        <f>C50/'[2]Total Funds Spent &amp; Transferred'!O51</f>
        <v>0</v>
      </c>
      <c r="D106" s="80">
        <f>D50/'[2]Total Funds Spent &amp; Transferred'!P51</f>
        <v>0</v>
      </c>
      <c r="E106" s="81">
        <v>0</v>
      </c>
      <c r="F106" s="80">
        <f>F50/'[2]Total Funds Spent &amp; Transferred'!R51</f>
        <v>0</v>
      </c>
      <c r="G106" s="80">
        <f>G50/'[2]Total Funds Spent &amp; Transferred'!S51</f>
        <v>0</v>
      </c>
      <c r="H106" s="80">
        <f>'Contigency Fund Spending'!H50/'Total Funds Spent &amp; Transferred'!T51</f>
        <v>0</v>
      </c>
      <c r="I106" s="80">
        <f>'Contigency Fund Spending'!I50/'Total Funds Spent &amp; Transferred'!U51</f>
        <v>0</v>
      </c>
      <c r="J106" s="80">
        <f>'Contigency Fund Spending'!J50/'Total Funds Spent &amp; Transferred'!V51</f>
        <v>0</v>
      </c>
      <c r="K106" s="80">
        <f>'Contigency Fund Spending'!K50/'Total Funds Spent &amp; Transferred'!W51</f>
        <v>0</v>
      </c>
      <c r="L106" s="80">
        <f>'Contigency Fund Spending'!L50/'Total Funds Spent &amp; Transferred'!X51</f>
        <v>0</v>
      </c>
      <c r="M106" s="80">
        <f>'Contigency Fund Spending'!M50/'Total Funds Spent &amp; Transferred'!Y51</f>
        <v>0</v>
      </c>
      <c r="N106" s="80">
        <f>'Contigency Fund Spending'!N50/'Total Funds Spent &amp; Transferred'!Z51</f>
        <v>0</v>
      </c>
    </row>
    <row r="107" spans="1:14">
      <c r="A107" s="76" t="s">
        <v>154</v>
      </c>
      <c r="B107" s="80">
        <f>B51/'[2]Total Funds Spent &amp; Transferred'!N52</f>
        <v>4.8660294914731284E-2</v>
      </c>
      <c r="C107" s="80">
        <f>C51/'[2]Total Funds Spent &amp; Transferred'!O52</f>
        <v>0</v>
      </c>
      <c r="D107" s="80">
        <f>D51/'[2]Total Funds Spent &amp; Transferred'!P52</f>
        <v>1.6125259129418038E-2</v>
      </c>
      <c r="E107" s="81">
        <v>3.2000000000000001E-2</v>
      </c>
      <c r="F107" s="80">
        <f>F51/'[2]Total Funds Spent &amp; Transferred'!R52</f>
        <v>3.7613539633565604E-2</v>
      </c>
      <c r="G107" s="80">
        <f>G51/'[2]Total Funds Spent &amp; Transferred'!S52</f>
        <v>3.7866794417756068E-2</v>
      </c>
      <c r="H107" s="80">
        <f>'Contigency Fund Spending'!H51/'Total Funds Spent &amp; Transferred'!T52</f>
        <v>4.0402376981264893E-2</v>
      </c>
      <c r="I107" s="80">
        <f>'Contigency Fund Spending'!I51/'Total Funds Spent &amp; Transferred'!U52</f>
        <v>3.6890185036544627E-2</v>
      </c>
      <c r="J107" s="80">
        <f>'Contigency Fund Spending'!J51/'Total Funds Spent &amp; Transferred'!V52</f>
        <v>3.9015599994389687E-2</v>
      </c>
      <c r="K107" s="80">
        <f>'Contigency Fund Spending'!K51/'Total Funds Spent &amp; Transferred'!W52</f>
        <v>3.9849786881572452E-2</v>
      </c>
      <c r="L107" s="80">
        <f>'Contigency Fund Spending'!L51/'Total Funds Spent &amp; Transferred'!X52</f>
        <v>4.3579083609050252E-2</v>
      </c>
      <c r="M107" s="80">
        <f>'Contigency Fund Spending'!M51/'Total Funds Spent &amp; Transferred'!Y52</f>
        <v>4.2734666001698E-2</v>
      </c>
      <c r="N107" s="80">
        <f>'Contigency Fund Spending'!N51/'Total Funds Spent &amp; Transferred'!Z52</f>
        <v>4.1775546347295085E-2</v>
      </c>
    </row>
    <row r="108" spans="1:14">
      <c r="A108" s="76" t="s">
        <v>155</v>
      </c>
      <c r="B108" s="80">
        <f>B52/'[2]Total Funds Spent &amp; Transferred'!N53</f>
        <v>0</v>
      </c>
      <c r="C108" s="80">
        <f>C52/'[2]Total Funds Spent &amp; Transferred'!O53</f>
        <v>0</v>
      </c>
      <c r="D108" s="80">
        <f>D52/'[2]Total Funds Spent &amp; Transferred'!P53</f>
        <v>0</v>
      </c>
      <c r="E108" s="81">
        <v>0</v>
      </c>
      <c r="F108" s="80">
        <f>F52/'[2]Total Funds Spent &amp; Transferred'!R53</f>
        <v>0</v>
      </c>
      <c r="G108" s="80">
        <f>G52/'[2]Total Funds Spent &amp; Transferred'!S53</f>
        <v>0</v>
      </c>
      <c r="H108" s="80">
        <f>'Contigency Fund Spending'!H52/'Total Funds Spent &amp; Transferred'!T53</f>
        <v>0</v>
      </c>
      <c r="I108" s="80">
        <f>'Contigency Fund Spending'!I52/'Total Funds Spent &amp; Transferred'!U53</f>
        <v>0</v>
      </c>
      <c r="J108" s="80">
        <f>'Contigency Fund Spending'!J52/'Total Funds Spent &amp; Transferred'!V53</f>
        <v>0</v>
      </c>
      <c r="K108" s="80">
        <f>'Contigency Fund Spending'!K52/'Total Funds Spent &amp; Transferred'!W53</f>
        <v>0</v>
      </c>
      <c r="L108" s="80">
        <f>'Contigency Fund Spending'!L52/'Total Funds Spent &amp; Transferred'!X53</f>
        <v>0</v>
      </c>
      <c r="M108" s="80">
        <f>'Contigency Fund Spending'!M52/'Total Funds Spent &amp; Transferred'!Y53</f>
        <v>0</v>
      </c>
      <c r="N108" s="80">
        <f>'Contigency Fund Spending'!N52/'Total Funds Spent &amp; Transferred'!Z53</f>
        <v>0</v>
      </c>
    </row>
    <row r="109" spans="1:14">
      <c r="A109" s="76" t="s">
        <v>157</v>
      </c>
      <c r="B109" s="80">
        <f>B53/'[2]Total Funds Spent &amp; Transferred'!N54</f>
        <v>9.7527062904534154E-2</v>
      </c>
      <c r="C109" s="80">
        <f>C53/'[2]Total Funds Spent &amp; Transferred'!O54</f>
        <v>0</v>
      </c>
      <c r="D109" s="80">
        <f>D53/'[2]Total Funds Spent &amp; Transferred'!P54</f>
        <v>2.4079423726720475E-2</v>
      </c>
      <c r="E109" s="81">
        <v>4.5999999999999999E-2</v>
      </c>
      <c r="F109" s="80">
        <f>F53/'[2]Total Funds Spent &amp; Transferred'!R54</f>
        <v>4.3713121795103997E-2</v>
      </c>
      <c r="G109" s="80">
        <f>G53/'[2]Total Funds Spent &amp; Transferred'!S54</f>
        <v>4.5604597737992802E-2</v>
      </c>
      <c r="H109" s="80">
        <f>'Contigency Fund Spending'!H53/'Total Funds Spent &amp; Transferred'!T54</f>
        <v>6.0016219127464285E-2</v>
      </c>
      <c r="I109" s="80">
        <f>'Contigency Fund Spending'!I53/'Total Funds Spent &amp; Transferred'!U54</f>
        <v>5.6156459716379052E-2</v>
      </c>
      <c r="J109" s="80">
        <f>'Contigency Fund Spending'!J53/'Total Funds Spent &amp; Transferred'!V54</f>
        <v>5.7139099497743706E-2</v>
      </c>
      <c r="K109" s="80">
        <f>'Contigency Fund Spending'!K53/'Total Funds Spent &amp; Transferred'!W54</f>
        <v>0</v>
      </c>
      <c r="L109" s="80">
        <f>'Contigency Fund Spending'!L53/'Total Funds Spent &amp; Transferred'!X54</f>
        <v>0</v>
      </c>
      <c r="M109" s="80">
        <f>'Contigency Fund Spending'!M53/'Total Funds Spent &amp; Transferred'!Y54</f>
        <v>0</v>
      </c>
      <c r="N109" s="80">
        <f>'Contigency Fund Spending'!N53/'Total Funds Spent &amp; Transferred'!Z54</f>
        <v>0</v>
      </c>
    </row>
    <row r="110" spans="1:14">
      <c r="A110" s="76" t="s">
        <v>158</v>
      </c>
      <c r="B110" s="80">
        <f>B54/'[2]Total Funds Spent &amp; Transferred'!N55</f>
        <v>0</v>
      </c>
      <c r="C110" s="80">
        <f>C54/'[2]Total Funds Spent &amp; Transferred'!O55</f>
        <v>0</v>
      </c>
      <c r="D110" s="80">
        <f>D54/'[2]Total Funds Spent &amp; Transferred'!P55</f>
        <v>0</v>
      </c>
      <c r="E110" s="81">
        <v>0</v>
      </c>
      <c r="F110" s="80">
        <f>F54/'[2]Total Funds Spent &amp; Transferred'!R55</f>
        <v>0</v>
      </c>
      <c r="G110" s="80">
        <f>G54/'[2]Total Funds Spent &amp; Transferred'!S55</f>
        <v>0</v>
      </c>
      <c r="H110" s="80">
        <f>'Contigency Fund Spending'!H54/'Total Funds Spent &amp; Transferred'!T55</f>
        <v>0</v>
      </c>
      <c r="I110" s="80">
        <f>'Contigency Fund Spending'!I54/'Total Funds Spent &amp; Transferred'!U55</f>
        <v>0</v>
      </c>
      <c r="J110" s="80">
        <f>'Contigency Fund Spending'!J54/'Total Funds Spent &amp; Transferred'!V55</f>
        <v>0</v>
      </c>
      <c r="K110" s="80">
        <f>'Contigency Fund Spending'!K54/'Total Funds Spent &amp; Transferred'!W55</f>
        <v>0</v>
      </c>
      <c r="L110" s="80">
        <f>'Contigency Fund Spending'!L54/'Total Funds Spent &amp; Transferred'!X55</f>
        <v>0</v>
      </c>
      <c r="M110" s="80">
        <f>'Contigency Fund Spending'!M54/'Total Funds Spent &amp; Transferred'!Y55</f>
        <v>0</v>
      </c>
      <c r="N110" s="80">
        <f>'Contigency Fund Spending'!N54/'Total Funds Spent &amp; Transferred'!Z55</f>
        <v>0</v>
      </c>
    </row>
    <row r="111" spans="1:14">
      <c r="A111" s="76" t="s">
        <v>159</v>
      </c>
      <c r="B111" s="80">
        <f>B55/'[2]Total Funds Spent &amp; Transferred'!N56</f>
        <v>3.2947317473113184E-2</v>
      </c>
      <c r="C111" s="80">
        <f>C55/'[2]Total Funds Spent &amp; Transferred'!O56</f>
        <v>5.9249069815063542E-3</v>
      </c>
      <c r="D111" s="80">
        <f>D55/'[2]Total Funds Spent &amp; Transferred'!P56</f>
        <v>9.9614624357056824E-3</v>
      </c>
      <c r="E111" s="81">
        <f>E55/'[2]Total Funds Spent &amp; Transferred'!Q56</f>
        <v>1.9489875840839076E-2</v>
      </c>
      <c r="F111" s="80">
        <f>F55/'[2]Total Funds Spent &amp; Transferred'!R56</f>
        <v>1.6716683227008602E-2</v>
      </c>
      <c r="G111" s="80">
        <f>G55/'[2]Total Funds Spent &amp; Transferred'!S56</f>
        <v>1.8452822267433888E-2</v>
      </c>
      <c r="H111" s="80">
        <f>'Contigency Fund Spending'!H55/'Total Funds Spent &amp; Transferred'!T56</f>
        <v>2.1642902236962056E-2</v>
      </c>
      <c r="I111" s="80">
        <f>'Contigency Fund Spending'!I55/'Total Funds Spent &amp; Transferred'!U56</f>
        <v>1.8887061371503186E-2</v>
      </c>
      <c r="J111" s="80">
        <f>'Contigency Fund Spending'!J55/'Total Funds Spent &amp; Transferred'!V56</f>
        <v>1.9541471552583397E-2</v>
      </c>
      <c r="K111" s="80">
        <f>'Contigency Fund Spending'!K55/'Total Funds Spent &amp; Transferred'!W56</f>
        <v>1.9402441377595486E-2</v>
      </c>
      <c r="L111" s="80">
        <f>'Contigency Fund Spending'!L55/'Total Funds Spent &amp; Transferred'!X56</f>
        <v>1.9140288784733495E-2</v>
      </c>
      <c r="M111" s="80">
        <f>'Contigency Fund Spending'!M55/'Total Funds Spent &amp; Transferred'!Y56</f>
        <v>1.9269674474364274E-2</v>
      </c>
      <c r="N111" s="80">
        <f>'Contigency Fund Spending'!N55/'Total Funds Spent &amp; Transferred'!Z56</f>
        <v>2.0051473839528617E-2</v>
      </c>
    </row>
  </sheetData>
  <mergeCells count="14">
    <mergeCell ref="N58:N59"/>
    <mergeCell ref="M58:M59"/>
    <mergeCell ref="L58:L59"/>
    <mergeCell ref="K58:K59"/>
    <mergeCell ref="J58:J59"/>
    <mergeCell ref="I58:I59"/>
    <mergeCell ref="H58:H59"/>
    <mergeCell ref="G58:G59"/>
    <mergeCell ref="F58:F59"/>
    <mergeCell ref="A58:A59"/>
    <mergeCell ref="B58:B59"/>
    <mergeCell ref="C58:C59"/>
    <mergeCell ref="D58:D59"/>
    <mergeCell ref="E58:E59"/>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A9F31-524C-4DD0-BB6F-8C9422E4D390}">
  <sheetPr>
    <tabColor rgb="FFFFC000"/>
  </sheetPr>
  <dimension ref="A1:K12"/>
  <sheetViews>
    <sheetView workbookViewId="0">
      <selection activeCell="C12" sqref="C12"/>
    </sheetView>
  </sheetViews>
  <sheetFormatPr defaultColWidth="9.140625" defaultRowHeight="14.45"/>
  <cols>
    <col min="1" max="1" width="36.42578125" style="265" bestFit="1" customWidth="1"/>
    <col min="2" max="3" width="17.140625" style="265" bestFit="1" customWidth="1"/>
    <col min="4" max="4" width="14.7109375" style="265" bestFit="1" customWidth="1"/>
    <col min="5" max="5" width="15.7109375" style="265" customWidth="1"/>
    <col min="6" max="6" width="9" style="265" bestFit="1" customWidth="1"/>
    <col min="7" max="7" width="17.42578125" style="265" bestFit="1" customWidth="1"/>
    <col min="8" max="8" width="17.42578125" style="265" customWidth="1"/>
    <col min="9" max="9" width="13.85546875" style="265" bestFit="1" customWidth="1"/>
    <col min="10" max="10" width="15.42578125" style="265" bestFit="1" customWidth="1"/>
    <col min="11" max="28" width="9.140625" style="265"/>
    <col min="29" max="29" width="11.42578125" style="265" bestFit="1" customWidth="1"/>
    <col min="30" max="16384" width="9.140625" style="265"/>
  </cols>
  <sheetData>
    <row r="1" spans="1:11">
      <c r="A1" s="271"/>
      <c r="B1" s="270" t="s">
        <v>287</v>
      </c>
      <c r="C1" s="270" t="s">
        <v>288</v>
      </c>
      <c r="D1" s="270">
        <v>2020</v>
      </c>
      <c r="E1" s="270" t="s">
        <v>289</v>
      </c>
      <c r="F1" s="270" t="s">
        <v>290</v>
      </c>
    </row>
    <row r="2" spans="1:11">
      <c r="A2" s="272" t="s">
        <v>7</v>
      </c>
      <c r="B2" s="310">
        <f>'Basic Assistance'!B56*'Value Decline of SFAG'!F4</f>
        <v>23192995078.328648</v>
      </c>
      <c r="C2" s="310">
        <f>'Basic Assistance'!E56*'Value Decline of SFAG'!F7</f>
        <v>17501339629.922676</v>
      </c>
      <c r="D2" s="310">
        <f>'Basic Assistance'!Y56</f>
        <v>7051079378</v>
      </c>
      <c r="E2" s="268">
        <f>D2-B2</f>
        <v>-16141915700.328648</v>
      </c>
      <c r="F2" s="309">
        <f>E2/B2</f>
        <v>-0.69598237078968417</v>
      </c>
    </row>
    <row r="3" spans="1:11">
      <c r="A3" s="272" t="s">
        <v>227</v>
      </c>
      <c r="B3" s="310">
        <f>'Child Care (Spent or Transfer)'!B56*'Value Decline of SFAG'!F4</f>
        <v>1752278631.0896575</v>
      </c>
      <c r="C3" s="310">
        <f>'Child Care (Spent or Transfer)'!E56*'Value Decline of SFAG'!F7</f>
        <v>9285243826.2968407</v>
      </c>
      <c r="D3" s="310">
        <f>'Child Care (Spent or Transfer)'!Y56</f>
        <v>5226925540</v>
      </c>
      <c r="E3" s="268">
        <f>D3-C3</f>
        <v>-4058318286.2968407</v>
      </c>
      <c r="F3" s="309">
        <f>E3/C3</f>
        <v>-0.43707180578319688</v>
      </c>
    </row>
    <row r="4" spans="1:11">
      <c r="A4" s="265" t="s">
        <v>291</v>
      </c>
      <c r="B4" s="310">
        <f>'Child Care (Spent only)'!B56*'Value Decline of SFAG'!F4</f>
        <v>1359674237.9843104</v>
      </c>
      <c r="C4" s="310">
        <f>'Child Care (Spent only)'!E56*'Value Decline of SFAG'!F7</f>
        <v>5508016471.5458364</v>
      </c>
      <c r="D4" s="310">
        <f>'Child Care (Spent only)'!Y56</f>
        <v>3789675910</v>
      </c>
      <c r="E4" s="268">
        <f>D4-C4</f>
        <v>-1718340561.5458364</v>
      </c>
      <c r="F4" s="309">
        <f>E4/C4</f>
        <v>-0.31197084656930602</v>
      </c>
    </row>
    <row r="5" spans="1:11">
      <c r="A5" s="150"/>
      <c r="B5" s="150"/>
      <c r="C5" s="266"/>
    </row>
    <row r="6" spans="1:11">
      <c r="A6" s="150"/>
      <c r="B6" s="150"/>
      <c r="C6" s="266"/>
    </row>
    <row r="7" spans="1:11">
      <c r="A7" s="150"/>
      <c r="B7" s="150"/>
      <c r="C7" s="266"/>
      <c r="H7" s="267"/>
      <c r="I7" s="267"/>
      <c r="J7" s="268"/>
      <c r="K7" s="269"/>
    </row>
    <row r="8" spans="1:11">
      <c r="H8" s="267"/>
      <c r="I8" s="267"/>
      <c r="J8" s="268"/>
      <c r="K8" s="269"/>
    </row>
    <row r="9" spans="1:11">
      <c r="A9" s="150"/>
      <c r="J9" s="268"/>
    </row>
    <row r="10" spans="1:11">
      <c r="A10" s="150"/>
    </row>
    <row r="11" spans="1:11">
      <c r="A11" s="150"/>
    </row>
    <row r="12" spans="1:11">
      <c r="A12" s="150"/>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K39"/>
  <sheetViews>
    <sheetView zoomScale="80" zoomScaleNormal="80" workbookViewId="0">
      <selection activeCell="D33" sqref="D33"/>
    </sheetView>
  </sheetViews>
  <sheetFormatPr defaultColWidth="9.42578125" defaultRowHeight="14.45"/>
  <cols>
    <col min="1" max="1" width="16" style="74" customWidth="1"/>
    <col min="2" max="2" width="13.42578125" style="74" customWidth="1"/>
    <col min="3" max="5" width="10.42578125" style="74" customWidth="1"/>
    <col min="6" max="6" width="11.42578125" style="74" customWidth="1"/>
    <col min="7" max="8" width="11" style="74" customWidth="1"/>
    <col min="9" max="9" width="18" style="74" customWidth="1"/>
    <col min="10" max="10" width="9.42578125" style="74" customWidth="1"/>
    <col min="11" max="15" width="17.42578125" style="74" customWidth="1"/>
    <col min="16" max="16" width="18.85546875" style="74" customWidth="1"/>
    <col min="17" max="17" width="18.42578125" style="74" customWidth="1"/>
    <col min="18" max="18" width="13.85546875" style="74" bestFit="1" customWidth="1"/>
    <col min="19" max="19" width="15.42578125" style="74" customWidth="1"/>
    <col min="20" max="29" width="9.42578125" style="74"/>
    <col min="30" max="30" width="23.42578125" style="74" customWidth="1"/>
    <col min="31" max="31" width="16.42578125" style="74" customWidth="1"/>
    <col min="32" max="32" width="17.42578125" style="74" customWidth="1"/>
    <col min="33" max="16384" width="9.42578125" style="74"/>
  </cols>
  <sheetData>
    <row r="1" spans="1:35">
      <c r="R1" s="74" t="s">
        <v>292</v>
      </c>
      <c r="AH1" s="74" t="s">
        <v>293</v>
      </c>
    </row>
    <row r="2" spans="1:35" ht="57.95">
      <c r="A2" s="330" t="s">
        <v>294</v>
      </c>
      <c r="C2" s="74" t="s">
        <v>295</v>
      </c>
      <c r="D2" s="330" t="s">
        <v>296</v>
      </c>
      <c r="E2" s="330" t="s">
        <v>297</v>
      </c>
      <c r="F2" s="330" t="s">
        <v>298</v>
      </c>
      <c r="G2" s="330" t="s">
        <v>299</v>
      </c>
      <c r="H2" s="330" t="s">
        <v>300</v>
      </c>
      <c r="J2" s="330"/>
      <c r="K2" s="330" t="s">
        <v>301</v>
      </c>
      <c r="L2" s="330"/>
      <c r="M2" s="330" t="s">
        <v>302</v>
      </c>
      <c r="N2" s="330" t="s">
        <v>303</v>
      </c>
      <c r="O2" s="330" t="s">
        <v>304</v>
      </c>
      <c r="P2" s="330" t="s">
        <v>305</v>
      </c>
      <c r="Q2" s="330" t="s">
        <v>306</v>
      </c>
      <c r="R2" s="229"/>
      <c r="AG2" s="74" t="s">
        <v>307</v>
      </c>
      <c r="AH2" s="330" t="s">
        <v>308</v>
      </c>
      <c r="AI2" s="74" t="s">
        <v>309</v>
      </c>
    </row>
    <row r="3" spans="1:35">
      <c r="A3" s="330"/>
      <c r="B3" s="74">
        <v>1996</v>
      </c>
      <c r="C3" s="201">
        <v>229.65833333333299</v>
      </c>
      <c r="D3" s="346">
        <f>$C$30/$C3</f>
        <v>1.9491084582169194</v>
      </c>
      <c r="E3" s="74">
        <f>$C$29/$C3</f>
        <v>1.8447926267281134</v>
      </c>
      <c r="F3" s="74">
        <f>$C$28/$C3</f>
        <v>1.7094611560651718</v>
      </c>
      <c r="G3" s="74">
        <f>$C$27/$C3</f>
        <v>1.6545970463369524</v>
      </c>
      <c r="H3" s="74">
        <f>$C$26/$C3</f>
        <v>1.6310838564534296</v>
      </c>
      <c r="K3" s="219">
        <v>16488667235</v>
      </c>
      <c r="L3" s="219">
        <f>D3*$K3</f>
        <v>32138200772.462685</v>
      </c>
      <c r="M3" s="219">
        <f t="shared" ref="M3:M27" si="0">E3*$K3</f>
        <v>30418171739.701427</v>
      </c>
      <c r="N3" s="219">
        <f t="shared" ref="N3:N27" si="1">F3*$K3</f>
        <v>28186736153.517021</v>
      </c>
      <c r="O3" s="219">
        <f>K3*G3</f>
        <v>27282100105.063885</v>
      </c>
      <c r="P3" s="238">
        <f>$K3*H3</f>
        <v>26894398941.441109</v>
      </c>
      <c r="Q3" s="238">
        <f>$K3*I3</f>
        <v>0</v>
      </c>
      <c r="R3" s="230"/>
      <c r="S3" s="219">
        <f>P3-K3</f>
        <v>10405731706.441109</v>
      </c>
      <c r="AD3" s="74">
        <v>1997</v>
      </c>
      <c r="AE3" s="220">
        <v>235.32499999999996</v>
      </c>
      <c r="AF3" s="74">
        <f>$AE$3/AE3</f>
        <v>1</v>
      </c>
      <c r="AG3" s="219">
        <v>16488667235</v>
      </c>
      <c r="AH3" s="219">
        <f>AG3*AF3</f>
        <v>16488667235</v>
      </c>
      <c r="AI3" s="219">
        <f>AG3-AH3</f>
        <v>0</v>
      </c>
    </row>
    <row r="4" spans="1:35">
      <c r="A4" s="329">
        <f>(L28-L4)/L4</f>
        <v>-0.40060758582277095</v>
      </c>
      <c r="B4" s="74">
        <v>1997</v>
      </c>
      <c r="C4" s="218">
        <v>235.31666666666669</v>
      </c>
      <c r="D4" s="346">
        <f t="shared" ref="D4:D30" si="2">$C$30/$C4</f>
        <v>1.9022409519087753</v>
      </c>
      <c r="E4" s="74">
        <f t="shared" ref="E4:E28" si="3">$C$29/$C4</f>
        <v>1.8004334584602308</v>
      </c>
      <c r="F4" s="74">
        <f t="shared" ref="F4:F28" si="4">$C$28/$C4</f>
        <v>1.6683561158722287</v>
      </c>
      <c r="G4" s="74">
        <f t="shared" ref="G4:G27" si="5">$C$27/$C4</f>
        <v>1.6148112472554712</v>
      </c>
      <c r="H4" s="74">
        <f t="shared" ref="H4:H25" si="6">$C$26/$C4</f>
        <v>1.5918634464197179</v>
      </c>
      <c r="K4" s="219">
        <v>16488667235</v>
      </c>
      <c r="L4" s="219">
        <f t="shared" ref="L4:L30" si="7">D4*$K4</f>
        <v>31365418056.813435</v>
      </c>
      <c r="M4" s="219">
        <f t="shared" si="0"/>
        <v>29686748175.310944</v>
      </c>
      <c r="N4" s="219">
        <f t="shared" si="1"/>
        <v>27508968824.09428</v>
      </c>
      <c r="O4" s="219">
        <f t="shared" ref="O4:O26" si="8">K4*G4</f>
        <v>26626085303.330772</v>
      </c>
      <c r="P4" s="238">
        <f t="shared" ref="P4:P25" si="9">$K4*H4</f>
        <v>26247706651.574982</v>
      </c>
      <c r="Q4" s="219">
        <f t="shared" ref="Q4:Q24" si="10">K4*I4</f>
        <v>0</v>
      </c>
      <c r="R4" s="231"/>
      <c r="S4" s="219">
        <f>P4-K4</f>
        <v>9759039416.5749817</v>
      </c>
      <c r="AD4" s="74">
        <v>1998</v>
      </c>
      <c r="AE4" s="201">
        <v>238.83333333333337</v>
      </c>
      <c r="AF4" s="74">
        <f t="shared" ref="AF4:AF19" si="11">$AE$3/AE4</f>
        <v>0.98531053733426344</v>
      </c>
      <c r="AG4" s="219">
        <v>16488667235</v>
      </c>
      <c r="AH4" s="219">
        <f t="shared" ref="AH4:AH19" si="12">AG4*AF4</f>
        <v>16246457573.243713</v>
      </c>
      <c r="AI4" s="219">
        <f t="shared" ref="AI4:AI20" si="13">AG4-AH4</f>
        <v>242209661.75628662</v>
      </c>
    </row>
    <row r="5" spans="1:35">
      <c r="B5" s="74">
        <v>1998</v>
      </c>
      <c r="C5" s="220">
        <v>238.79999999999995</v>
      </c>
      <c r="D5" s="346">
        <f t="shared" si="2"/>
        <v>1.8744932998324964</v>
      </c>
      <c r="E5" s="74">
        <f t="shared" si="3"/>
        <v>1.7741708542713572</v>
      </c>
      <c r="F5" s="74">
        <f t="shared" si="4"/>
        <v>1.6440201005025128</v>
      </c>
      <c r="G5" s="74">
        <f t="shared" si="5"/>
        <v>1.5912562814070355</v>
      </c>
      <c r="H5" s="74">
        <f t="shared" si="6"/>
        <v>1.5686432160804022</v>
      </c>
      <c r="K5" s="219">
        <v>16488667235</v>
      </c>
      <c r="L5" s="219">
        <f t="shared" si="7"/>
        <v>30907896255.175114</v>
      </c>
      <c r="M5" s="219">
        <f t="shared" si="0"/>
        <v>29253712834.116089</v>
      </c>
      <c r="N5" s="219">
        <f t="shared" si="1"/>
        <v>27107700364.837189</v>
      </c>
      <c r="O5" s="219">
        <f t="shared" si="8"/>
        <v>26237695309.724125</v>
      </c>
      <c r="P5" s="238">
        <f t="shared" si="9"/>
        <v>25864836000.389954</v>
      </c>
      <c r="Q5" s="219">
        <f t="shared" si="10"/>
        <v>0</v>
      </c>
      <c r="R5" s="231"/>
      <c r="S5" s="219">
        <f t="shared" ref="S5:S24" si="14">P5-K5</f>
        <v>9376168765.3899536</v>
      </c>
      <c r="AD5" s="74">
        <v>1999</v>
      </c>
      <c r="AE5" s="201">
        <v>243.08333333333334</v>
      </c>
      <c r="AF5" s="74">
        <f t="shared" si="11"/>
        <v>0.96808364758313314</v>
      </c>
      <c r="AG5" s="219">
        <v>16488667235</v>
      </c>
      <c r="AH5" s="219">
        <f t="shared" si="12"/>
        <v>15962409120.643295</v>
      </c>
      <c r="AI5" s="219">
        <f t="shared" si="13"/>
        <v>526258114.35670471</v>
      </c>
    </row>
    <row r="6" spans="1:35">
      <c r="B6" s="74">
        <v>1999</v>
      </c>
      <c r="C6" s="201">
        <v>243</v>
      </c>
      <c r="D6" s="346">
        <f t="shared" si="2"/>
        <v>1.8420946502057614</v>
      </c>
      <c r="E6" s="74">
        <f t="shared" si="3"/>
        <v>1.7435061728395063</v>
      </c>
      <c r="F6" s="74">
        <f t="shared" si="4"/>
        <v>1.6156049382716049</v>
      </c>
      <c r="G6" s="74">
        <f t="shared" si="5"/>
        <v>1.5637530864197531</v>
      </c>
      <c r="H6" s="74">
        <f t="shared" si="6"/>
        <v>1.5415308641975307</v>
      </c>
      <c r="K6" s="219">
        <v>16488667235</v>
      </c>
      <c r="L6" s="219">
        <f t="shared" si="7"/>
        <v>30373685702.616524</v>
      </c>
      <c r="M6" s="219">
        <f t="shared" si="0"/>
        <v>28748093106.119015</v>
      </c>
      <c r="N6" s="219">
        <f t="shared" si="1"/>
        <v>26639172210.383209</v>
      </c>
      <c r="O6" s="219">
        <f t="shared" si="8"/>
        <v>25784204279.679504</v>
      </c>
      <c r="P6" s="238">
        <f t="shared" si="9"/>
        <v>25417789452.235058</v>
      </c>
      <c r="Q6" s="219">
        <f t="shared" si="10"/>
        <v>0</v>
      </c>
      <c r="R6" s="231"/>
      <c r="S6" s="219">
        <f t="shared" si="14"/>
        <v>8929122217.2350578</v>
      </c>
      <c r="AD6" s="74">
        <v>2000</v>
      </c>
      <c r="AE6" s="201">
        <v>250.88333333333333</v>
      </c>
      <c r="AF6" s="74">
        <f t="shared" si="11"/>
        <v>0.93798578356473783</v>
      </c>
      <c r="AG6" s="219">
        <v>16488667235</v>
      </c>
      <c r="AH6" s="219">
        <f t="shared" si="12"/>
        <v>15466135456.359694</v>
      </c>
      <c r="AI6" s="219">
        <f t="shared" si="13"/>
        <v>1022531778.6403065</v>
      </c>
    </row>
    <row r="7" spans="1:35">
      <c r="B7" s="74">
        <v>2000</v>
      </c>
      <c r="C7" s="201">
        <v>250.80000000000004</v>
      </c>
      <c r="D7" s="346">
        <f t="shared" si="2"/>
        <v>1.7848046251993619</v>
      </c>
      <c r="E7" s="74">
        <f t="shared" si="3"/>
        <v>1.6892822966507175</v>
      </c>
      <c r="F7" s="74">
        <f t="shared" si="4"/>
        <v>1.5653588516746408</v>
      </c>
      <c r="G7" s="74">
        <f t="shared" si="5"/>
        <v>1.5151196172248802</v>
      </c>
      <c r="H7" s="74">
        <f t="shared" si="6"/>
        <v>1.4935885167464111</v>
      </c>
      <c r="K7" s="219">
        <v>16488667235</v>
      </c>
      <c r="L7" s="219">
        <f t="shared" si="7"/>
        <v>29429049544.401173</v>
      </c>
      <c r="M7" s="219">
        <f t="shared" si="0"/>
        <v>27854013655.450237</v>
      </c>
      <c r="N7" s="219">
        <f t="shared" si="1"/>
        <v>25810681208.624874</v>
      </c>
      <c r="O7" s="219">
        <f t="shared" si="8"/>
        <v>24982303189.641624</v>
      </c>
      <c r="P7" s="238">
        <f t="shared" si="9"/>
        <v>24627284038.6488</v>
      </c>
      <c r="Q7" s="219">
        <f t="shared" si="10"/>
        <v>0</v>
      </c>
      <c r="R7" s="231"/>
      <c r="S7" s="219">
        <f t="shared" si="14"/>
        <v>8138616803.6487999</v>
      </c>
      <c r="AD7" s="74">
        <v>2001</v>
      </c>
      <c r="AE7" s="201">
        <v>258.93333333333334</v>
      </c>
      <c r="AF7" s="74">
        <f t="shared" si="11"/>
        <v>0.90882466529351169</v>
      </c>
      <c r="AG7" s="219">
        <v>16488667235</v>
      </c>
      <c r="AH7" s="219">
        <f t="shared" si="12"/>
        <v>14985307480.984968</v>
      </c>
      <c r="AI7" s="219">
        <f t="shared" si="13"/>
        <v>1503359754.0150318</v>
      </c>
    </row>
    <row r="8" spans="1:35">
      <c r="B8" s="74">
        <v>2001</v>
      </c>
      <c r="C8" s="201">
        <v>258.84166666666664</v>
      </c>
      <c r="D8" s="346">
        <f t="shared" si="2"/>
        <v>1.7293544959917584</v>
      </c>
      <c r="E8" s="74">
        <f t="shared" si="3"/>
        <v>1.6367998454653749</v>
      </c>
      <c r="F8" s="74">
        <f t="shared" si="4"/>
        <v>1.5167264415183028</v>
      </c>
      <c r="G8" s="74">
        <f t="shared" si="5"/>
        <v>1.4680480345127331</v>
      </c>
      <c r="H8" s="74">
        <f t="shared" si="6"/>
        <v>1.4471858600817746</v>
      </c>
      <c r="K8" s="219">
        <v>16488667235</v>
      </c>
      <c r="L8" s="219">
        <f t="shared" si="7"/>
        <v>28514750815.759247</v>
      </c>
      <c r="M8" s="219">
        <f t="shared" si="0"/>
        <v>26988647982.17799</v>
      </c>
      <c r="N8" s="219">
        <f t="shared" si="1"/>
        <v>25008797580.720982</v>
      </c>
      <c r="O8" s="219">
        <f t="shared" si="8"/>
        <v>24206155526.076252</v>
      </c>
      <c r="P8" s="238">
        <f t="shared" si="9"/>
        <v>23862166074.085651</v>
      </c>
      <c r="Q8" s="219">
        <f t="shared" si="10"/>
        <v>0</v>
      </c>
      <c r="R8" s="231"/>
      <c r="S8" s="219">
        <f t="shared" si="14"/>
        <v>7373498839.0856514</v>
      </c>
      <c r="AD8" s="74">
        <v>2002</v>
      </c>
      <c r="AE8" s="201">
        <v>262.78333333333336</v>
      </c>
      <c r="AF8" s="74">
        <f t="shared" si="11"/>
        <v>0.8955096086763491</v>
      </c>
      <c r="AG8" s="219">
        <v>16488667235</v>
      </c>
      <c r="AH8" s="219">
        <f t="shared" si="12"/>
        <v>14765759943.209389</v>
      </c>
      <c r="AI8" s="219">
        <f t="shared" si="13"/>
        <v>1722907291.7906113</v>
      </c>
    </row>
    <row r="9" spans="1:35">
      <c r="B9" s="74">
        <v>2002</v>
      </c>
      <c r="C9" s="201">
        <v>262.70833333333331</v>
      </c>
      <c r="D9" s="346">
        <f t="shared" si="2"/>
        <v>1.7039010309278353</v>
      </c>
      <c r="E9" s="74">
        <f t="shared" si="3"/>
        <v>1.6127086439333864</v>
      </c>
      <c r="F9" s="74">
        <f t="shared" si="4"/>
        <v>1.4944025376685171</v>
      </c>
      <c r="G9" s="74">
        <f t="shared" si="5"/>
        <v>1.4464406026962731</v>
      </c>
      <c r="H9" s="74">
        <f t="shared" si="6"/>
        <v>1.4258854877081681</v>
      </c>
      <c r="K9" s="219">
        <v>16488667235</v>
      </c>
      <c r="L9" s="219">
        <f t="shared" si="7"/>
        <v>28095057100.342518</v>
      </c>
      <c r="M9" s="219">
        <f t="shared" si="0"/>
        <v>26591416176.82571</v>
      </c>
      <c r="N9" s="219">
        <f t="shared" si="1"/>
        <v>24640706158.75573</v>
      </c>
      <c r="O9" s="219">
        <f t="shared" si="8"/>
        <v>23849877773.051689</v>
      </c>
      <c r="P9" s="238">
        <f t="shared" si="9"/>
        <v>23510951322.035667</v>
      </c>
      <c r="Q9" s="219">
        <f t="shared" si="10"/>
        <v>0</v>
      </c>
      <c r="R9" s="231"/>
      <c r="S9" s="219">
        <f t="shared" si="14"/>
        <v>7022284087.0356674</v>
      </c>
      <c r="AD9" s="74">
        <v>2003</v>
      </c>
      <c r="AE9" s="201">
        <v>269.00000000000006</v>
      </c>
      <c r="AF9" s="74">
        <f t="shared" si="11"/>
        <v>0.87481412639405176</v>
      </c>
      <c r="AG9" s="219">
        <v>16488667235</v>
      </c>
      <c r="AH9" s="219">
        <f t="shared" si="12"/>
        <v>14424519022.588751</v>
      </c>
      <c r="AI9" s="219">
        <f t="shared" si="13"/>
        <v>2064148212.4112492</v>
      </c>
    </row>
    <row r="10" spans="1:35">
      <c r="B10" s="74">
        <v>2003</v>
      </c>
      <c r="C10" s="201">
        <v>268.91666666666663</v>
      </c>
      <c r="D10" s="346">
        <f t="shared" si="2"/>
        <v>1.6645639913232106</v>
      </c>
      <c r="E10" s="74">
        <f t="shared" si="3"/>
        <v>1.5754769135419897</v>
      </c>
      <c r="F10" s="74">
        <f t="shared" si="4"/>
        <v>1.4599020762317945</v>
      </c>
      <c r="G10" s="74">
        <f t="shared" si="5"/>
        <v>1.4130474124573911</v>
      </c>
      <c r="H10" s="74">
        <f t="shared" si="6"/>
        <v>1.3929668422683608</v>
      </c>
      <c r="K10" s="219">
        <v>16488667235</v>
      </c>
      <c r="L10" s="219">
        <f t="shared" si="7"/>
        <v>27446441744.291847</v>
      </c>
      <c r="M10" s="219">
        <f t="shared" si="0"/>
        <v>25977514563.818733</v>
      </c>
      <c r="N10" s="219">
        <f t="shared" si="1"/>
        <v>24071839530.671661</v>
      </c>
      <c r="O10" s="219">
        <f t="shared" si="8"/>
        <v>23299268571.287716</v>
      </c>
      <c r="P10" s="238">
        <f t="shared" si="9"/>
        <v>22968166731.551735</v>
      </c>
      <c r="Q10" s="219">
        <f t="shared" si="10"/>
        <v>0</v>
      </c>
      <c r="R10" s="231"/>
      <c r="S10" s="219">
        <f t="shared" si="14"/>
        <v>6479499496.5517349</v>
      </c>
      <c r="AD10" s="74">
        <v>2004</v>
      </c>
      <c r="AE10" s="201">
        <v>275.24166666666667</v>
      </c>
      <c r="AF10" s="74">
        <f t="shared" si="11"/>
        <v>0.85497593024311946</v>
      </c>
      <c r="AG10" s="219">
        <v>16488667235</v>
      </c>
      <c r="AH10" s="219">
        <f t="shared" si="12"/>
        <v>14097413607.713369</v>
      </c>
      <c r="AI10" s="219">
        <f t="shared" si="13"/>
        <v>2391253627.2866306</v>
      </c>
    </row>
    <row r="11" spans="1:35">
      <c r="B11" s="74">
        <v>2004</v>
      </c>
      <c r="C11" s="201">
        <v>275.19166666666666</v>
      </c>
      <c r="D11" s="346">
        <f t="shared" si="2"/>
        <v>1.6266081216122097</v>
      </c>
      <c r="E11" s="74">
        <f t="shared" si="3"/>
        <v>1.5395524331526513</v>
      </c>
      <c r="F11" s="74">
        <f t="shared" si="4"/>
        <v>1.4266129667201648</v>
      </c>
      <c r="G11" s="74">
        <f t="shared" si="5"/>
        <v>1.3808266965448324</v>
      </c>
      <c r="H11" s="74">
        <f t="shared" si="6"/>
        <v>1.3612040093268327</v>
      </c>
      <c r="K11" s="219">
        <v>16488667235</v>
      </c>
      <c r="L11" s="219">
        <f t="shared" si="7"/>
        <v>26820600039.012138</v>
      </c>
      <c r="M11" s="219">
        <f t="shared" si="0"/>
        <v>25385167761.08865</v>
      </c>
      <c r="N11" s="219">
        <f t="shared" si="1"/>
        <v>23522946481.384926</v>
      </c>
      <c r="O11" s="219">
        <f t="shared" si="8"/>
        <v>22767991908.532066</v>
      </c>
      <c r="P11" s="238">
        <f t="shared" si="9"/>
        <v>22444439948.73798</v>
      </c>
      <c r="Q11" s="219">
        <f t="shared" si="10"/>
        <v>0</v>
      </c>
      <c r="R11" s="231"/>
      <c r="S11" s="219">
        <f t="shared" si="14"/>
        <v>5955772713.7379799</v>
      </c>
      <c r="AD11" s="74">
        <v>2005</v>
      </c>
      <c r="AE11" s="201">
        <v>284.25833333333327</v>
      </c>
      <c r="AF11" s="74">
        <f t="shared" si="11"/>
        <v>0.82785611679516879</v>
      </c>
      <c r="AG11" s="219">
        <v>16488667235</v>
      </c>
      <c r="AH11" s="219">
        <f t="shared" si="12"/>
        <v>13650244028.294832</v>
      </c>
      <c r="AI11" s="219">
        <f t="shared" si="13"/>
        <v>2838423206.7051678</v>
      </c>
    </row>
    <row r="12" spans="1:35">
      <c r="B12" s="74">
        <v>2005</v>
      </c>
      <c r="C12" s="201">
        <v>284.26666666666665</v>
      </c>
      <c r="D12" s="346">
        <f t="shared" si="2"/>
        <v>1.5746798780487807</v>
      </c>
      <c r="E12" s="74">
        <f t="shared" si="3"/>
        <v>1.4904033771106944</v>
      </c>
      <c r="F12" s="74">
        <f t="shared" si="4"/>
        <v>1.3810694183864916</v>
      </c>
      <c r="G12" s="74">
        <f t="shared" si="5"/>
        <v>1.3367448405253284</v>
      </c>
      <c r="H12" s="74">
        <f t="shared" si="6"/>
        <v>1.3177485928705441</v>
      </c>
      <c r="K12" s="219">
        <v>16488667235</v>
      </c>
      <c r="L12" s="219">
        <f t="shared" si="7"/>
        <v>25964372510.796726</v>
      </c>
      <c r="M12" s="219">
        <f t="shared" si="0"/>
        <v>24574765331.098454</v>
      </c>
      <c r="N12" s="219">
        <f t="shared" si="1"/>
        <v>22771994068.20985</v>
      </c>
      <c r="O12" s="219">
        <f t="shared" si="8"/>
        <v>22041140853.525284</v>
      </c>
      <c r="P12" s="238">
        <f t="shared" si="9"/>
        <v>21727918047.231895</v>
      </c>
      <c r="Q12" s="219">
        <f t="shared" si="10"/>
        <v>0</v>
      </c>
      <c r="R12" s="231"/>
      <c r="S12" s="219">
        <f t="shared" si="14"/>
        <v>5239250812.2318954</v>
      </c>
      <c r="AD12" s="74">
        <v>2006</v>
      </c>
      <c r="AE12" s="201">
        <v>294.72500000000002</v>
      </c>
      <c r="AF12" s="74">
        <f t="shared" si="11"/>
        <v>0.79845618797183793</v>
      </c>
      <c r="AG12" s="219">
        <v>16488667235</v>
      </c>
      <c r="AH12" s="219">
        <f t="shared" si="12"/>
        <v>13165478385.194244</v>
      </c>
      <c r="AI12" s="219">
        <f t="shared" si="13"/>
        <v>3323188849.8057556</v>
      </c>
    </row>
    <row r="13" spans="1:35">
      <c r="B13" s="74">
        <v>2006</v>
      </c>
      <c r="C13" s="201">
        <v>294.69166666666666</v>
      </c>
      <c r="D13" s="346">
        <f t="shared" si="2"/>
        <v>1.5189740689421147</v>
      </c>
      <c r="E13" s="74">
        <f t="shared" si="3"/>
        <v>1.4376789299550379</v>
      </c>
      <c r="F13" s="74">
        <f t="shared" si="4"/>
        <v>1.3322127647541215</v>
      </c>
      <c r="G13" s="74">
        <f t="shared" si="5"/>
        <v>1.2894562112942907</v>
      </c>
      <c r="H13" s="74">
        <f t="shared" si="6"/>
        <v>1.2711319740972202</v>
      </c>
      <c r="K13" s="219">
        <v>16488667235</v>
      </c>
      <c r="L13" s="219">
        <f t="shared" si="7"/>
        <v>25045857961.380478</v>
      </c>
      <c r="M13" s="219">
        <f t="shared" si="0"/>
        <v>23705409466.799492</v>
      </c>
      <c r="N13" s="219">
        <f t="shared" si="1"/>
        <v>21966412964.250046</v>
      </c>
      <c r="O13" s="219">
        <f t="shared" si="8"/>
        <v>21261414382.135406</v>
      </c>
      <c r="P13" s="238">
        <f t="shared" si="9"/>
        <v>20959272132.657703</v>
      </c>
      <c r="Q13" s="219">
        <f t="shared" si="10"/>
        <v>0</v>
      </c>
      <c r="R13" s="231"/>
      <c r="S13" s="219">
        <f t="shared" si="14"/>
        <v>4470604897.6577034</v>
      </c>
      <c r="AD13" s="74">
        <v>2007</v>
      </c>
      <c r="AE13" s="201">
        <v>301.66666666666669</v>
      </c>
      <c r="AF13" s="74">
        <f t="shared" si="11"/>
        <v>0.78008287292817657</v>
      </c>
      <c r="AG13" s="219">
        <v>16488667235</v>
      </c>
      <c r="AH13" s="219">
        <f t="shared" si="12"/>
        <v>12862526907.435493</v>
      </c>
      <c r="AI13" s="219">
        <f t="shared" si="13"/>
        <v>3626140327.5645065</v>
      </c>
    </row>
    <row r="14" spans="1:35">
      <c r="B14" s="74">
        <v>2007</v>
      </c>
      <c r="C14" s="201">
        <v>301.61666666666667</v>
      </c>
      <c r="D14" s="346">
        <f t="shared" si="2"/>
        <v>1.4840990219373378</v>
      </c>
      <c r="E14" s="74">
        <f t="shared" si="3"/>
        <v>1.4046703873570205</v>
      </c>
      <c r="F14" s="74">
        <f t="shared" si="4"/>
        <v>1.3016256838149969</v>
      </c>
      <c r="G14" s="74">
        <f t="shared" si="5"/>
        <v>1.2598508040006631</v>
      </c>
      <c r="H14" s="74">
        <f t="shared" si="6"/>
        <v>1.2419472840802341</v>
      </c>
      <c r="K14" s="219">
        <v>16488667235</v>
      </c>
      <c r="L14" s="219">
        <f t="shared" si="7"/>
        <v>24470814916.513729</v>
      </c>
      <c r="M14" s="219">
        <f t="shared" si="0"/>
        <v>23161142591.988464</v>
      </c>
      <c r="N14" s="219">
        <f t="shared" si="1"/>
        <v>21462072764.954807</v>
      </c>
      <c r="O14" s="219">
        <f t="shared" si="8"/>
        <v>20773260672.914139</v>
      </c>
      <c r="P14" s="238">
        <f t="shared" si="9"/>
        <v>20478055490.610992</v>
      </c>
      <c r="Q14" s="219">
        <f t="shared" si="10"/>
        <v>0</v>
      </c>
      <c r="R14" s="231"/>
      <c r="S14" s="219">
        <f t="shared" si="14"/>
        <v>3989388255.6109924</v>
      </c>
      <c r="AD14" s="74">
        <v>2008</v>
      </c>
      <c r="AE14" s="201">
        <v>315.06666666666672</v>
      </c>
      <c r="AF14" s="74">
        <f t="shared" si="11"/>
        <v>0.74690541684299594</v>
      </c>
      <c r="AG14" s="219">
        <v>16488667235</v>
      </c>
      <c r="AH14" s="219">
        <f t="shared" si="12"/>
        <v>12315474874.343124</v>
      </c>
      <c r="AI14" s="219">
        <f t="shared" si="13"/>
        <v>4173192360.6568756</v>
      </c>
    </row>
    <row r="15" spans="1:35">
      <c r="B15" s="74">
        <v>2008</v>
      </c>
      <c r="C15" s="201">
        <v>315.00000000000006</v>
      </c>
      <c r="D15" s="346">
        <f t="shared" si="2"/>
        <v>1.4210444444444443</v>
      </c>
      <c r="E15" s="74">
        <f t="shared" si="3"/>
        <v>1.3449904761904761</v>
      </c>
      <c r="F15" s="74">
        <f t="shared" si="4"/>
        <v>1.2463238095238092</v>
      </c>
      <c r="G15" s="74">
        <f t="shared" si="5"/>
        <v>1.2063238095238094</v>
      </c>
      <c r="H15" s="74">
        <f t="shared" si="6"/>
        <v>1.1891809523809522</v>
      </c>
      <c r="K15" s="219">
        <v>16488667235</v>
      </c>
      <c r="L15" s="219">
        <f t="shared" si="7"/>
        <v>23431128970.589886</v>
      </c>
      <c r="M15" s="219">
        <f t="shared" si="0"/>
        <v>22177100396.148949</v>
      </c>
      <c r="N15" s="219">
        <f t="shared" si="1"/>
        <v>20550218562.295612</v>
      </c>
      <c r="O15" s="219">
        <f t="shared" si="8"/>
        <v>19890671872.895615</v>
      </c>
      <c r="P15" s="238">
        <f t="shared" si="9"/>
        <v>19608009006.009903</v>
      </c>
      <c r="Q15" s="219">
        <f t="shared" si="10"/>
        <v>0</v>
      </c>
      <c r="R15" s="231"/>
      <c r="S15" s="219">
        <f t="shared" si="14"/>
        <v>3119341771.009903</v>
      </c>
      <c r="AD15" s="74">
        <v>2009</v>
      </c>
      <c r="AE15" s="201">
        <v>314.05833333333334</v>
      </c>
      <c r="AF15" s="74">
        <f t="shared" si="11"/>
        <v>0.74930347334624658</v>
      </c>
      <c r="AG15" s="219">
        <v>16488667235</v>
      </c>
      <c r="AH15" s="219">
        <f t="shared" si="12"/>
        <v>12355015630.035952</v>
      </c>
      <c r="AI15" s="219">
        <f t="shared" si="13"/>
        <v>4133651604.9640484</v>
      </c>
    </row>
    <row r="16" spans="1:35">
      <c r="B16" s="74">
        <v>2009</v>
      </c>
      <c r="C16" s="201">
        <v>314.06666666666666</v>
      </c>
      <c r="D16" s="346">
        <f t="shared" si="2"/>
        <v>1.4252674591381873</v>
      </c>
      <c r="E16" s="74">
        <f t="shared" si="3"/>
        <v>1.3489874761197198</v>
      </c>
      <c r="F16" s="74">
        <f t="shared" si="4"/>
        <v>1.2500275949904478</v>
      </c>
      <c r="G16" s="74">
        <f t="shared" si="5"/>
        <v>1.2099087242623647</v>
      </c>
      <c r="H16" s="74">
        <f t="shared" si="6"/>
        <v>1.1927149225217575</v>
      </c>
      <c r="K16" s="219">
        <v>16488667235</v>
      </c>
      <c r="L16" s="219">
        <f t="shared" si="7"/>
        <v>23500760854.603531</v>
      </c>
      <c r="M16" s="219">
        <f t="shared" si="0"/>
        <v>22243005597.92057</v>
      </c>
      <c r="N16" s="219">
        <f t="shared" si="1"/>
        <v>20611289048.364845</v>
      </c>
      <c r="O16" s="219">
        <f t="shared" si="8"/>
        <v>19949782339.085503</v>
      </c>
      <c r="P16" s="238">
        <f t="shared" si="9"/>
        <v>19666279463.680065</v>
      </c>
      <c r="Q16" s="219">
        <f t="shared" si="10"/>
        <v>0</v>
      </c>
      <c r="R16" s="231"/>
      <c r="S16" s="219">
        <f t="shared" si="14"/>
        <v>3177612228.6800652</v>
      </c>
      <c r="AD16" s="74">
        <v>2010</v>
      </c>
      <c r="AE16" s="201">
        <v>319.32499999999999</v>
      </c>
      <c r="AF16" s="74">
        <f t="shared" si="11"/>
        <v>0.73694511860956691</v>
      </c>
      <c r="AG16" s="219">
        <v>16488667235</v>
      </c>
      <c r="AH16" s="219">
        <f t="shared" si="12"/>
        <v>12151242831.210754</v>
      </c>
      <c r="AI16" s="219">
        <f t="shared" si="13"/>
        <v>4337424403.7892456</v>
      </c>
    </row>
    <row r="17" spans="2:37">
      <c r="B17" s="74">
        <v>2010</v>
      </c>
      <c r="C17" s="201">
        <v>319.39999999999998</v>
      </c>
      <c r="D17" s="346">
        <f t="shared" si="2"/>
        <v>1.4014683782091424</v>
      </c>
      <c r="E17" s="74">
        <f t="shared" si="3"/>
        <v>1.3264621164683783</v>
      </c>
      <c r="F17" s="74">
        <f t="shared" si="4"/>
        <v>1.2291546649968692</v>
      </c>
      <c r="G17" s="74">
        <f t="shared" si="5"/>
        <v>1.1897056981840952</v>
      </c>
      <c r="H17" s="74">
        <f t="shared" si="6"/>
        <v>1.1727989981214777</v>
      </c>
      <c r="K17" s="219">
        <v>16488667235</v>
      </c>
      <c r="L17" s="219">
        <f t="shared" si="7"/>
        <v>23108345728.665672</v>
      </c>
      <c r="M17" s="219">
        <f t="shared" si="0"/>
        <v>21871592438.280903</v>
      </c>
      <c r="N17" s="219">
        <f t="shared" si="1"/>
        <v>20267122251.481277</v>
      </c>
      <c r="O17" s="219">
        <f t="shared" si="8"/>
        <v>19616661364.940891</v>
      </c>
      <c r="P17" s="238">
        <f t="shared" si="9"/>
        <v>19337892413.566437</v>
      </c>
      <c r="Q17" s="219">
        <f t="shared" si="10"/>
        <v>0</v>
      </c>
      <c r="R17" s="231"/>
      <c r="S17" s="219">
        <f t="shared" si="14"/>
        <v>2849225178.5664368</v>
      </c>
      <c r="AD17" s="74">
        <v>2011</v>
      </c>
      <c r="AE17" s="201">
        <v>327.80000000000007</v>
      </c>
      <c r="AF17" s="74">
        <f t="shared" si="11"/>
        <v>0.71789200732153724</v>
      </c>
      <c r="AG17" s="219">
        <v>16488667235</v>
      </c>
      <c r="AH17" s="219">
        <f t="shared" si="12"/>
        <v>11837082419.39101</v>
      </c>
      <c r="AI17" s="219">
        <f t="shared" si="13"/>
        <v>4651584815.6089897</v>
      </c>
      <c r="AK17" s="74" t="s">
        <v>310</v>
      </c>
    </row>
    <row r="18" spans="2:37">
      <c r="B18" s="74">
        <v>2011</v>
      </c>
      <c r="C18" s="201">
        <v>327.77499999999998</v>
      </c>
      <c r="D18" s="346">
        <f t="shared" si="2"/>
        <v>1.3656593699946611</v>
      </c>
      <c r="E18" s="74">
        <f t="shared" si="3"/>
        <v>1.2925695980474412</v>
      </c>
      <c r="F18" s="74">
        <f t="shared" si="4"/>
        <v>1.1977484554953857</v>
      </c>
      <c r="G18" s="74">
        <f t="shared" si="5"/>
        <v>1.1593074517580659</v>
      </c>
      <c r="H18" s="74">
        <f t="shared" si="6"/>
        <v>1.1428327358706429</v>
      </c>
      <c r="K18" s="219">
        <v>16488667235</v>
      </c>
      <c r="L18" s="219">
        <f t="shared" si="7"/>
        <v>22517902908.20171</v>
      </c>
      <c r="M18" s="219">
        <f t="shared" si="0"/>
        <v>21312749980.281963</v>
      </c>
      <c r="N18" s="219">
        <f t="shared" si="1"/>
        <v>19749275713.898621</v>
      </c>
      <c r="O18" s="219">
        <f t="shared" si="8"/>
        <v>19115434795.094566</v>
      </c>
      <c r="P18" s="238">
        <f t="shared" si="9"/>
        <v>18843788687.035679</v>
      </c>
      <c r="Q18" s="219">
        <f t="shared" si="10"/>
        <v>0</v>
      </c>
      <c r="R18" s="231"/>
      <c r="S18" s="219">
        <f t="shared" si="14"/>
        <v>2355121452.0356789</v>
      </c>
      <c r="AD18" s="74">
        <v>2012</v>
      </c>
      <c r="AE18" s="201">
        <v>335.71666666666664</v>
      </c>
      <c r="AF18" s="74">
        <f t="shared" si="11"/>
        <v>0.700963113736782</v>
      </c>
      <c r="AG18" s="219">
        <v>16488667235</v>
      </c>
      <c r="AH18" s="219">
        <f t="shared" si="12"/>
        <v>11557947526.415257</v>
      </c>
      <c r="AI18" s="219">
        <f t="shared" si="13"/>
        <v>4930719708.5847435</v>
      </c>
    </row>
    <row r="19" spans="2:37">
      <c r="B19" s="74">
        <v>2012</v>
      </c>
      <c r="C19" s="201">
        <v>335.84166666666664</v>
      </c>
      <c r="D19" s="346">
        <f t="shared" si="2"/>
        <v>1.3328572491997719</v>
      </c>
      <c r="E19" s="74">
        <f t="shared" si="3"/>
        <v>1.2615230391305428</v>
      </c>
      <c r="F19" s="74">
        <f t="shared" si="4"/>
        <v>1.168979429790824</v>
      </c>
      <c r="G19" s="74">
        <f t="shared" si="5"/>
        <v>1.1314617503287761</v>
      </c>
      <c r="H19" s="74">
        <f t="shared" si="6"/>
        <v>1.1153827448450411</v>
      </c>
      <c r="K19" s="219">
        <v>16488667235</v>
      </c>
      <c r="L19" s="219">
        <f t="shared" si="7"/>
        <v>21977039653.812508</v>
      </c>
      <c r="M19" s="219">
        <f t="shared" si="0"/>
        <v>20800833601.509403</v>
      </c>
      <c r="N19" s="219">
        <f t="shared" si="1"/>
        <v>19274912822.380943</v>
      </c>
      <c r="O19" s="219">
        <f t="shared" si="8"/>
        <v>18656296290.301842</v>
      </c>
      <c r="P19" s="238">
        <f t="shared" si="9"/>
        <v>18391174919.410793</v>
      </c>
      <c r="Q19" s="219">
        <f t="shared" si="10"/>
        <v>0</v>
      </c>
      <c r="R19" s="231"/>
      <c r="S19" s="219">
        <f t="shared" si="14"/>
        <v>1902507684.4107933</v>
      </c>
      <c r="AD19" s="74">
        <v>2013</v>
      </c>
      <c r="AE19" s="201">
        <v>341.19166666666666</v>
      </c>
      <c r="AF19" s="74">
        <f t="shared" si="11"/>
        <v>0.68971496959187151</v>
      </c>
      <c r="AG19" s="219">
        <v>16488667235</v>
      </c>
      <c r="AH19" s="219">
        <f t="shared" si="12"/>
        <v>11372480620.598513</v>
      </c>
      <c r="AI19" s="219">
        <f t="shared" si="13"/>
        <v>5116186614.4014874</v>
      </c>
    </row>
    <row r="20" spans="2:37">
      <c r="B20" s="74">
        <v>2013</v>
      </c>
      <c r="C20" s="262">
        <v>341.47499999999997</v>
      </c>
      <c r="D20" s="346">
        <f t="shared" si="2"/>
        <v>1.3108690240866829</v>
      </c>
      <c r="E20" s="74">
        <f t="shared" si="3"/>
        <v>1.2407116187129368</v>
      </c>
      <c r="F20" s="74">
        <f t="shared" si="4"/>
        <v>1.149694706786734</v>
      </c>
      <c r="G20" s="74">
        <f t="shared" si="5"/>
        <v>1.1127959587085441</v>
      </c>
      <c r="H20" s="74">
        <f t="shared" si="6"/>
        <v>1.0969822095321766</v>
      </c>
      <c r="K20" s="219">
        <v>16488667235</v>
      </c>
      <c r="L20" s="219">
        <f t="shared" si="7"/>
        <v>21614483126.834515</v>
      </c>
      <c r="M20" s="219">
        <f t="shared" si="0"/>
        <v>20457681015.555813</v>
      </c>
      <c r="N20" s="219">
        <f t="shared" si="1"/>
        <v>18956933442.047352</v>
      </c>
      <c r="O20" s="219">
        <f t="shared" si="8"/>
        <v>18348522263.597984</v>
      </c>
      <c r="P20" s="238">
        <f t="shared" si="9"/>
        <v>18087774615.691105</v>
      </c>
      <c r="Q20" s="219">
        <f t="shared" si="10"/>
        <v>0</v>
      </c>
      <c r="R20" s="231"/>
      <c r="S20" s="219">
        <f t="shared" si="14"/>
        <v>1599107380.6911049</v>
      </c>
      <c r="AD20" s="74">
        <v>2014</v>
      </c>
      <c r="AE20" s="201">
        <v>346.70833333333331</v>
      </c>
      <c r="AF20" s="74">
        <f>$AE$3/AE20</f>
        <v>0.67874053599327</v>
      </c>
      <c r="AG20" s="219">
        <v>16488667235</v>
      </c>
      <c r="AH20" s="219">
        <f>AG20*AF20</f>
        <v>11191526836.898569</v>
      </c>
      <c r="AI20" s="219">
        <f t="shared" si="13"/>
        <v>5297140398.1014309</v>
      </c>
    </row>
    <row r="21" spans="2:37">
      <c r="B21" s="74">
        <v>2014</v>
      </c>
      <c r="C21" s="262">
        <v>347.20833333333331</v>
      </c>
      <c r="D21" s="346">
        <f t="shared" si="2"/>
        <v>1.289223088923557</v>
      </c>
      <c r="E21" s="74">
        <f t="shared" si="3"/>
        <v>1.2202241689667588</v>
      </c>
      <c r="F21" s="74">
        <f t="shared" si="4"/>
        <v>1.1307101884075363</v>
      </c>
      <c r="G21" s="74">
        <f t="shared" si="5"/>
        <v>1.0944207368294734</v>
      </c>
      <c r="H21" s="74">
        <f t="shared" si="6"/>
        <v>1.0788681147245891</v>
      </c>
      <c r="K21" s="219">
        <v>16488667235</v>
      </c>
      <c r="L21" s="219">
        <f t="shared" si="7"/>
        <v>21257570504.939346</v>
      </c>
      <c r="M21" s="219">
        <f t="shared" si="0"/>
        <v>20119870274.1973</v>
      </c>
      <c r="N21" s="219">
        <f t="shared" si="1"/>
        <v>18643904035.876022</v>
      </c>
      <c r="O21" s="219">
        <f t="shared" si="8"/>
        <v>18045539344.664696</v>
      </c>
      <c r="P21" s="238">
        <f t="shared" si="9"/>
        <v>17789097334.145554</v>
      </c>
      <c r="Q21" s="219">
        <f t="shared" si="10"/>
        <v>0</v>
      </c>
      <c r="R21" s="231"/>
      <c r="S21" s="219">
        <f t="shared" si="14"/>
        <v>1300430099.1455536</v>
      </c>
      <c r="AD21" s="74">
        <v>2015</v>
      </c>
      <c r="AE21" s="74">
        <v>347.8</v>
      </c>
      <c r="AF21" s="74">
        <f>$AE$3/AE21</f>
        <v>0.6766101207590568</v>
      </c>
      <c r="AG21" s="219">
        <v>16488667235</v>
      </c>
      <c r="AH21" s="219">
        <f>AG21*AF21</f>
        <v>11156399129.029253</v>
      </c>
      <c r="AI21" s="219">
        <f>AG21-AH21</f>
        <v>5332268105.970747</v>
      </c>
    </row>
    <row r="22" spans="2:37">
      <c r="B22" s="74">
        <v>2015</v>
      </c>
      <c r="C22" s="262">
        <v>348.47499999999997</v>
      </c>
      <c r="D22" s="346">
        <f t="shared" si="2"/>
        <v>1.284536910825741</v>
      </c>
      <c r="E22" s="74">
        <f t="shared" si="3"/>
        <v>1.2157887940311358</v>
      </c>
      <c r="F22" s="74">
        <f t="shared" si="4"/>
        <v>1.1266001865270105</v>
      </c>
      <c r="G22" s="74">
        <f t="shared" si="5"/>
        <v>1.0904426429442573</v>
      </c>
      <c r="H22" s="74">
        <f t="shared" si="6"/>
        <v>1.074946552837363</v>
      </c>
      <c r="K22" s="219">
        <v>16488667235</v>
      </c>
      <c r="L22" s="219">
        <f t="shared" si="7"/>
        <v>21180301673.680511</v>
      </c>
      <c r="M22" s="219">
        <f t="shared" si="0"/>
        <v>20046736852.821354</v>
      </c>
      <c r="N22" s="219">
        <f t="shared" si="1"/>
        <v>18576135582.532806</v>
      </c>
      <c r="O22" s="219">
        <f t="shared" si="8"/>
        <v>17979945878.361778</v>
      </c>
      <c r="P22" s="238">
        <f t="shared" si="9"/>
        <v>17724436005.145622</v>
      </c>
      <c r="Q22" s="219">
        <f t="shared" si="10"/>
        <v>0</v>
      </c>
      <c r="R22" s="231"/>
      <c r="S22" s="219">
        <f t="shared" si="14"/>
        <v>1235768770.1456223</v>
      </c>
      <c r="AD22" s="74">
        <v>2016</v>
      </c>
      <c r="AE22" s="74">
        <v>351.29624511104169</v>
      </c>
      <c r="AF22" s="74">
        <f>$AE$3/AE22</f>
        <v>0.66987621779337769</v>
      </c>
      <c r="AG22" s="219">
        <v>16488667235</v>
      </c>
      <c r="AH22" s="219">
        <f>AG22*AF22</f>
        <v>11045366043.83539</v>
      </c>
      <c r="AI22" s="219">
        <f>AG22-AH22</f>
        <v>5443301191.1646099</v>
      </c>
    </row>
    <row r="23" spans="2:37">
      <c r="B23" s="74">
        <v>2016</v>
      </c>
      <c r="C23" s="263">
        <v>351.82500000000005</v>
      </c>
      <c r="D23" s="346">
        <f t="shared" si="2"/>
        <v>1.2723058338662687</v>
      </c>
      <c r="E23" s="74">
        <f t="shared" si="3"/>
        <v>1.2042123214666383</v>
      </c>
      <c r="F23" s="74">
        <f t="shared" si="4"/>
        <v>1.1158729481986782</v>
      </c>
      <c r="G23" s="74">
        <f t="shared" si="5"/>
        <v>1.0800596887657214</v>
      </c>
      <c r="H23" s="74">
        <f t="shared" si="6"/>
        <v>1.06471114900874</v>
      </c>
      <c r="K23" s="219">
        <v>16488667235</v>
      </c>
      <c r="L23" s="219">
        <f t="shared" si="7"/>
        <v>20978627515.7701</v>
      </c>
      <c r="M23" s="219">
        <f t="shared" si="0"/>
        <v>19855856248.950245</v>
      </c>
      <c r="N23" s="219">
        <f t="shared" si="1"/>
        <v>18399257719.386398</v>
      </c>
      <c r="O23" s="219">
        <f t="shared" si="8"/>
        <v>17808744801.995647</v>
      </c>
      <c r="P23" s="238">
        <f t="shared" si="9"/>
        <v>17555667837.399612</v>
      </c>
      <c r="Q23" s="219">
        <f t="shared" si="10"/>
        <v>0</v>
      </c>
      <c r="R23" s="231"/>
      <c r="S23" s="219">
        <f t="shared" si="14"/>
        <v>1067000602.3996124</v>
      </c>
    </row>
    <row r="24" spans="2:37">
      <c r="B24" s="74">
        <v>2017</v>
      </c>
      <c r="C24" s="262">
        <v>359.10833333333335</v>
      </c>
      <c r="D24" s="346">
        <f t="shared" si="2"/>
        <v>1.2465012879121899</v>
      </c>
      <c r="E24" s="74">
        <f t="shared" si="3"/>
        <v>1.1797888288121041</v>
      </c>
      <c r="F24" s="74">
        <f t="shared" si="4"/>
        <v>1.093241129649827</v>
      </c>
      <c r="G24" s="74">
        <f t="shared" si="5"/>
        <v>1.0581542245840392</v>
      </c>
      <c r="H24" s="74">
        <f t="shared" si="6"/>
        <v>1.0431169795558441</v>
      </c>
      <c r="K24" s="219">
        <v>16488667235</v>
      </c>
      <c r="L24" s="219">
        <f t="shared" si="7"/>
        <v>20553144944.383026</v>
      </c>
      <c r="M24" s="219">
        <f t="shared" si="0"/>
        <v>19453145405.853165</v>
      </c>
      <c r="N24" s="219">
        <f t="shared" si="1"/>
        <v>18026089194.411491</v>
      </c>
      <c r="O24" s="219">
        <f t="shared" si="8"/>
        <v>17447552892.475677</v>
      </c>
      <c r="P24" s="238">
        <f t="shared" si="9"/>
        <v>17199608763.074612</v>
      </c>
      <c r="Q24" s="219">
        <f t="shared" si="10"/>
        <v>0</v>
      </c>
      <c r="S24" s="219">
        <f t="shared" si="14"/>
        <v>710941528.07461166</v>
      </c>
      <c r="U24" s="74" t="s">
        <v>311</v>
      </c>
    </row>
    <row r="25" spans="2:37">
      <c r="B25" s="74">
        <v>2018</v>
      </c>
      <c r="C25" s="263">
        <v>367.75</v>
      </c>
      <c r="D25" s="346">
        <f t="shared" si="2"/>
        <v>1.2172100611828689</v>
      </c>
      <c r="E25" s="74">
        <f t="shared" si="3"/>
        <v>1.1520652617267166</v>
      </c>
      <c r="F25" s="74">
        <f t="shared" si="4"/>
        <v>1.0675513256288238</v>
      </c>
      <c r="G25" s="74">
        <f t="shared" si="5"/>
        <v>1.0332889191026513</v>
      </c>
      <c r="H25" s="74">
        <f t="shared" si="6"/>
        <v>1.0186050305914343</v>
      </c>
      <c r="K25" s="219">
        <v>16488667235</v>
      </c>
      <c r="L25" s="219">
        <f t="shared" si="7"/>
        <v>20070171653.938316</v>
      </c>
      <c r="M25" s="219">
        <f t="shared" si="0"/>
        <v>18996020733.615013</v>
      </c>
      <c r="N25" s="219">
        <f t="shared" si="1"/>
        <v>17602498564.576801</v>
      </c>
      <c r="O25" s="219">
        <f t="shared" si="8"/>
        <v>17037557144.696453</v>
      </c>
      <c r="P25" s="238">
        <f t="shared" si="9"/>
        <v>16795439393.319155</v>
      </c>
      <c r="S25" s="219">
        <f>P25-K25</f>
        <v>306772158.31915474</v>
      </c>
    </row>
    <row r="26" spans="2:37">
      <c r="B26" s="74">
        <v>2019</v>
      </c>
      <c r="C26" s="347">
        <v>374.59199999999998</v>
      </c>
      <c r="D26" s="346">
        <f t="shared" si="2"/>
        <v>1.194977468819409</v>
      </c>
      <c r="E26" s="74">
        <f t="shared" si="3"/>
        <v>1.1310225525371604</v>
      </c>
      <c r="F26" s="74">
        <f t="shared" si="4"/>
        <v>1.0480522808815991</v>
      </c>
      <c r="G26" s="74">
        <f t="shared" si="5"/>
        <v>1.0144156842644798</v>
      </c>
      <c r="H26" s="74">
        <f>$C$26/$C26</f>
        <v>1</v>
      </c>
      <c r="K26" s="219">
        <v>16488667235</v>
      </c>
      <c r="L26" s="219">
        <f t="shared" si="7"/>
        <v>19703585836.685825</v>
      </c>
      <c r="M26" s="219">
        <f t="shared" si="0"/>
        <v>18649054504.065544</v>
      </c>
      <c r="N26" s="219">
        <f t="shared" si="1"/>
        <v>17280985304.339439</v>
      </c>
      <c r="O26" s="219">
        <f t="shared" si="8"/>
        <v>16726362655.801834</v>
      </c>
    </row>
    <row r="27" spans="2:37">
      <c r="B27" s="74">
        <v>2020</v>
      </c>
      <c r="C27" s="347">
        <v>379.99200000000002</v>
      </c>
      <c r="D27" s="346">
        <f t="shared" si="2"/>
        <v>1.177995852544264</v>
      </c>
      <c r="E27" s="74">
        <f t="shared" si="3"/>
        <v>1.1149497884165982</v>
      </c>
      <c r="F27" s="74">
        <f t="shared" si="4"/>
        <v>1.0331585928124802</v>
      </c>
      <c r="G27" s="74">
        <f t="shared" si="5"/>
        <v>1</v>
      </c>
      <c r="K27" s="219">
        <v>16488667235</v>
      </c>
      <c r="L27" s="219">
        <f t="shared" si="7"/>
        <v>19423581616.812496</v>
      </c>
      <c r="M27" s="219">
        <f t="shared" si="0"/>
        <v>18384036044.934944</v>
      </c>
      <c r="N27" s="219">
        <f t="shared" si="1"/>
        <v>17035408237.865849</v>
      </c>
      <c r="O27" s="219"/>
    </row>
    <row r="28" spans="2:37">
      <c r="B28" s="74">
        <v>2021</v>
      </c>
      <c r="C28" s="347">
        <v>392.59199999999998</v>
      </c>
      <c r="D28" s="346">
        <f t="shared" si="2"/>
        <v>1.140188796511391</v>
      </c>
      <c r="E28" s="74">
        <f t="shared" si="3"/>
        <v>1.0791661572319355</v>
      </c>
      <c r="F28" s="74">
        <f t="shared" si="4"/>
        <v>1</v>
      </c>
      <c r="K28" s="219">
        <v>16488667235</v>
      </c>
      <c r="L28" s="219">
        <f t="shared" si="7"/>
        <v>18800193650.751457</v>
      </c>
      <c r="M28" s="219">
        <f>E28*$K28</f>
        <v>17794011657.871075</v>
      </c>
    </row>
    <row r="29" spans="2:37">
      <c r="B29" s="74">
        <v>2022</v>
      </c>
      <c r="C29" s="345">
        <v>423.67200000000003</v>
      </c>
      <c r="D29" s="346">
        <f t="shared" si="2"/>
        <v>1.056546101701316</v>
      </c>
      <c r="E29" s="74">
        <f>$C$29/$C29</f>
        <v>1</v>
      </c>
      <c r="K29" s="219">
        <v>16488667235</v>
      </c>
      <c r="L29" s="219">
        <f t="shared" si="7"/>
        <v>17421037089.389465</v>
      </c>
    </row>
    <row r="30" spans="2:37">
      <c r="B30" s="74">
        <v>2023</v>
      </c>
      <c r="C30" s="345">
        <v>447.62900000000002</v>
      </c>
      <c r="D30" s="346">
        <f t="shared" si="2"/>
        <v>1</v>
      </c>
      <c r="K30" s="219">
        <v>16488667235</v>
      </c>
      <c r="L30" s="219">
        <f t="shared" si="7"/>
        <v>16488667235</v>
      </c>
      <c r="M30" s="219"/>
    </row>
    <row r="31" spans="2:37">
      <c r="B31" s="74" t="s">
        <v>312</v>
      </c>
      <c r="C31" s="80">
        <f>(L30-L3)/L3</f>
        <v>-0.48694491792682559</v>
      </c>
      <c r="D31" s="228"/>
      <c r="E31" s="228"/>
      <c r="F31" s="228"/>
      <c r="G31" s="228"/>
      <c r="AD31" s="74" t="s">
        <v>313</v>
      </c>
    </row>
    <row r="32" spans="2:37">
      <c r="C32" s="80"/>
      <c r="D32" s="80"/>
      <c r="E32" s="80"/>
      <c r="F32" s="80"/>
      <c r="AA32" s="74">
        <v>1994</v>
      </c>
      <c r="AB32" s="201">
        <v>218.85833333333332</v>
      </c>
      <c r="AC32" s="74">
        <f>AB$33/AB32</f>
        <v>1.5891558466283366</v>
      </c>
      <c r="AD32" s="74">
        <v>13911582525</v>
      </c>
      <c r="AE32" s="74">
        <f>AC32*AD32</f>
        <v>22107672705.456348</v>
      </c>
    </row>
    <row r="33" spans="2:31">
      <c r="B33" s="74" t="s">
        <v>314</v>
      </c>
      <c r="C33" s="80">
        <f>(L30-L4)/L4</f>
        <v>-0.4743042415333531</v>
      </c>
      <c r="D33" s="228"/>
      <c r="E33" s="228"/>
      <c r="F33" s="80"/>
      <c r="AA33" s="74">
        <v>2015</v>
      </c>
      <c r="AB33" s="74">
        <v>347.8</v>
      </c>
      <c r="AC33" s="74">
        <f>AB$33/AB33</f>
        <v>1</v>
      </c>
      <c r="AD33" s="74">
        <v>13911582525</v>
      </c>
      <c r="AE33" s="74">
        <f>AC33*AD33</f>
        <v>13911582525</v>
      </c>
    </row>
    <row r="34" spans="2:31">
      <c r="B34" s="74" t="s">
        <v>315</v>
      </c>
      <c r="C34" s="80">
        <f>(N27-N4)/N4</f>
        <v>-0.38073257682617873</v>
      </c>
      <c r="D34" s="80"/>
      <c r="E34" s="80"/>
      <c r="F34" s="80"/>
    </row>
    <row r="35" spans="2:31">
      <c r="AD35" s="74" t="s">
        <v>316</v>
      </c>
      <c r="AE35" s="74">
        <f>AE33*0.8</f>
        <v>11129266020</v>
      </c>
    </row>
    <row r="36" spans="2:31">
      <c r="B36" s="74" t="s">
        <v>317</v>
      </c>
      <c r="C36" s="80">
        <f>(P25-P3)/P3</f>
        <v>-0.37550419215952968</v>
      </c>
      <c r="D36" s="80"/>
      <c r="E36" s="80"/>
      <c r="F36" s="80"/>
    </row>
    <row r="37" spans="2:31" ht="43.5">
      <c r="B37" s="74" t="s">
        <v>318</v>
      </c>
      <c r="C37" s="80">
        <f>(N27-N5)/N5</f>
        <v>-0.37156571717299325</v>
      </c>
      <c r="D37" s="80"/>
      <c r="E37" s="80"/>
      <c r="F37" s="80"/>
      <c r="I37" s="221"/>
      <c r="J37" s="221"/>
      <c r="K37" s="221"/>
      <c r="L37" s="221"/>
      <c r="M37" s="221"/>
      <c r="N37" s="221"/>
      <c r="O37" s="221"/>
      <c r="P37" s="228"/>
      <c r="AD37" s="330" t="s">
        <v>319</v>
      </c>
      <c r="AE37" s="74">
        <f>(AE35-AE32)/AE32</f>
        <v>-0.49658807743914135</v>
      </c>
    </row>
    <row r="39" spans="2:31">
      <c r="J39" s="37"/>
      <c r="K39" s="37"/>
      <c r="L39" s="37"/>
      <c r="M39" s="37"/>
      <c r="N39" s="37"/>
      <c r="O39" s="37"/>
      <c r="P39" s="228"/>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249977111117893"/>
  </sheetPr>
  <dimension ref="A1:AF177"/>
  <sheetViews>
    <sheetView topLeftCell="A120" zoomScale="80" zoomScaleNormal="80" workbookViewId="0">
      <pane xSplit="1" topLeftCell="Y1" activePane="topRight" state="frozen"/>
      <selection pane="topRight" activeCell="A136" sqref="A136"/>
      <selection activeCell="A11" sqref="A11"/>
    </sheetView>
  </sheetViews>
  <sheetFormatPr defaultColWidth="9.42578125" defaultRowHeight="12.95"/>
  <cols>
    <col min="1" max="1" width="17" style="49" customWidth="1"/>
    <col min="2" max="3" width="13.42578125" style="49" customWidth="1"/>
    <col min="4" max="5" width="14.42578125" style="49" customWidth="1"/>
    <col min="6" max="11" width="14" style="49" customWidth="1"/>
    <col min="12" max="12" width="13.42578125" style="49" customWidth="1"/>
    <col min="13" max="13" width="14" style="49" customWidth="1"/>
    <col min="14" max="14" width="14.42578125" style="49" customWidth="1"/>
    <col min="15" max="15" width="13.42578125" style="49" customWidth="1"/>
    <col min="16" max="16" width="14" style="49" customWidth="1"/>
    <col min="17" max="17" width="14.42578125" style="49" bestFit="1" customWidth="1"/>
    <col min="18" max="18" width="16.42578125" style="49" customWidth="1"/>
    <col min="19" max="19" width="13.42578125" style="49" customWidth="1"/>
    <col min="20" max="20" width="14" style="49" bestFit="1" customWidth="1"/>
    <col min="21" max="21" width="17" style="49" bestFit="1" customWidth="1"/>
    <col min="22" max="22" width="14.42578125" style="49" bestFit="1" customWidth="1"/>
    <col min="23" max="23" width="17" style="49" bestFit="1" customWidth="1"/>
    <col min="24" max="24" width="14" style="49" bestFit="1" customWidth="1"/>
    <col min="25" max="26" width="21.42578125" style="49" bestFit="1" customWidth="1"/>
    <col min="27" max="27" width="14" style="49" bestFit="1" customWidth="1"/>
    <col min="28" max="28" width="17.42578125" style="49" customWidth="1"/>
    <col min="29" max="29" width="15.42578125" style="49" bestFit="1" customWidth="1"/>
    <col min="30" max="30" width="12.42578125" style="49" customWidth="1"/>
    <col min="31" max="33" width="9.42578125" style="49" customWidth="1"/>
    <col min="34" max="35" width="9.42578125" style="49"/>
    <col min="36" max="36" width="9.85546875" style="49" bestFit="1" customWidth="1"/>
    <col min="37" max="16384" width="9.42578125" style="49"/>
  </cols>
  <sheetData>
    <row r="1" spans="1:26" ht="23.25" customHeight="1">
      <c r="A1" s="394" t="s">
        <v>223</v>
      </c>
      <c r="C1" s="49">
        <f>HLOOKUP(2021,A3:Z56,21)</f>
        <v>223276259</v>
      </c>
    </row>
    <row r="2" spans="1:26" ht="24.75" customHeight="1">
      <c r="A2" s="394"/>
    </row>
    <row r="3" spans="1:26"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51" t="s">
        <v>82</v>
      </c>
      <c r="B5" s="49">
        <v>96393656</v>
      </c>
      <c r="C5" s="26">
        <f t="shared" ref="C5:H20" si="0">C64+C123</f>
        <v>119414161</v>
      </c>
      <c r="D5" s="26">
        <f t="shared" si="0"/>
        <v>159229439</v>
      </c>
      <c r="E5" s="26">
        <f t="shared" si="0"/>
        <v>128662036</v>
      </c>
      <c r="F5" s="26">
        <f t="shared" si="0"/>
        <v>145168351</v>
      </c>
      <c r="G5" s="26">
        <f t="shared" si="0"/>
        <v>171838778</v>
      </c>
      <c r="H5" s="26">
        <f t="shared" si="0"/>
        <v>201718633</v>
      </c>
      <c r="I5" s="49">
        <v>144752676</v>
      </c>
      <c r="J5" s="49">
        <v>137891803</v>
      </c>
      <c r="K5" s="49">
        <v>126413146</v>
      </c>
      <c r="L5" s="49">
        <v>182406583</v>
      </c>
      <c r="M5" s="49">
        <v>172311130</v>
      </c>
      <c r="N5" s="49">
        <v>159699354</v>
      </c>
      <c r="O5" s="26">
        <v>201528125</v>
      </c>
      <c r="P5" s="26">
        <f>SUM(P64+P123)</f>
        <v>196727650</v>
      </c>
      <c r="Q5" s="26">
        <v>170893567</v>
      </c>
      <c r="R5" s="26">
        <f t="shared" ref="R5:W5" si="1">R64+R123</f>
        <v>170886604</v>
      </c>
      <c r="S5" s="26">
        <f t="shared" si="1"/>
        <v>188855976</v>
      </c>
      <c r="T5" s="26">
        <f t="shared" si="1"/>
        <v>169960882</v>
      </c>
      <c r="U5" s="26">
        <f t="shared" si="1"/>
        <v>181348285</v>
      </c>
      <c r="V5" s="49">
        <f t="shared" si="1"/>
        <v>210983678</v>
      </c>
      <c r="W5" s="49">
        <f t="shared" si="1"/>
        <v>183461040</v>
      </c>
      <c r="X5" s="49">
        <f t="shared" ref="X5:Y5" si="2">X64+X123</f>
        <v>176926478</v>
      </c>
      <c r="Y5" s="49">
        <f t="shared" si="2"/>
        <v>204315808</v>
      </c>
      <c r="Z5" s="49">
        <f t="shared" ref="Z5" si="3">Z64+Z123</f>
        <v>205002825</v>
      </c>
    </row>
    <row r="6" spans="1:26">
      <c r="A6" s="51" t="s">
        <v>84</v>
      </c>
      <c r="B6" s="49">
        <v>27155591</v>
      </c>
      <c r="C6" s="26">
        <f t="shared" si="0"/>
        <v>105701211</v>
      </c>
      <c r="D6" s="26">
        <f t="shared" si="0"/>
        <v>124744906</v>
      </c>
      <c r="E6" s="26">
        <f t="shared" si="0"/>
        <v>113085585</v>
      </c>
      <c r="F6" s="26">
        <f t="shared" si="0"/>
        <v>103495200</v>
      </c>
      <c r="G6" s="26">
        <f t="shared" si="0"/>
        <v>110709371</v>
      </c>
      <c r="H6" s="26">
        <f t="shared" si="0"/>
        <v>107977794</v>
      </c>
      <c r="I6" s="49">
        <v>95116599</v>
      </c>
      <c r="J6" s="49">
        <v>92523258</v>
      </c>
      <c r="K6" s="49">
        <v>86297349</v>
      </c>
      <c r="L6" s="49">
        <v>92708283</v>
      </c>
      <c r="M6" s="49">
        <v>79690943</v>
      </c>
      <c r="N6" s="49">
        <v>85537575</v>
      </c>
      <c r="O6" s="49">
        <v>75943964</v>
      </c>
      <c r="P6" s="49">
        <f>SUM(P65+P124)</f>
        <v>81243214</v>
      </c>
      <c r="Q6" s="49">
        <v>85500374</v>
      </c>
      <c r="R6" s="26">
        <f t="shared" ref="R6:T21" si="4">R65+R124</f>
        <v>89219787</v>
      </c>
      <c r="S6" s="26">
        <f t="shared" si="4"/>
        <v>86449783</v>
      </c>
      <c r="T6" s="26">
        <f t="shared" si="4"/>
        <v>87376976</v>
      </c>
      <c r="U6" s="26">
        <f t="shared" ref="U6:W6" si="5">U65+U124</f>
        <v>86590496</v>
      </c>
      <c r="V6" s="49">
        <f t="shared" si="5"/>
        <v>86398862</v>
      </c>
      <c r="W6" s="49">
        <f t="shared" si="5"/>
        <v>92785877</v>
      </c>
      <c r="X6" s="49">
        <f t="shared" ref="X6:Y6" si="6">X65+X124</f>
        <v>84908460</v>
      </c>
      <c r="Y6" s="49">
        <f t="shared" si="6"/>
        <v>91771039</v>
      </c>
      <c r="Z6" s="49">
        <f t="shared" ref="Z6" si="7">Z65+Z124</f>
        <v>80331397.799999997</v>
      </c>
    </row>
    <row r="7" spans="1:26">
      <c r="A7" s="51" t="s">
        <v>86</v>
      </c>
      <c r="B7" s="49">
        <v>291362569</v>
      </c>
      <c r="C7" s="26">
        <f t="shared" si="0"/>
        <v>262779080</v>
      </c>
      <c r="D7" s="26">
        <f t="shared" si="0"/>
        <v>322145194</v>
      </c>
      <c r="E7" s="26">
        <f t="shared" si="0"/>
        <v>338335315</v>
      </c>
      <c r="F7" s="26">
        <f t="shared" si="0"/>
        <v>297857921</v>
      </c>
      <c r="G7" s="26">
        <f t="shared" si="0"/>
        <v>332688278</v>
      </c>
      <c r="H7" s="26">
        <f t="shared" si="0"/>
        <v>364419429</v>
      </c>
      <c r="I7" s="49">
        <v>327668058</v>
      </c>
      <c r="J7" s="49">
        <v>321627246</v>
      </c>
      <c r="K7" s="49">
        <v>331873568</v>
      </c>
      <c r="L7" s="49">
        <v>347720262</v>
      </c>
      <c r="M7" s="49">
        <v>371179209</v>
      </c>
      <c r="N7" s="49">
        <v>409488890</v>
      </c>
      <c r="O7" s="49">
        <v>372465309</v>
      </c>
      <c r="P7" s="26">
        <f t="shared" ref="P7:P56" si="8">SUM(P66+P125)</f>
        <v>380153719</v>
      </c>
      <c r="Q7" s="49">
        <v>345907993</v>
      </c>
      <c r="R7" s="26">
        <f t="shared" si="4"/>
        <v>379443872</v>
      </c>
      <c r="S7" s="26">
        <f t="shared" si="4"/>
        <v>355898530</v>
      </c>
      <c r="T7" s="26">
        <f t="shared" si="4"/>
        <v>472975490</v>
      </c>
      <c r="U7" s="26">
        <f t="shared" ref="U7:W7" si="9">U66+U125</f>
        <v>383158163</v>
      </c>
      <c r="V7" s="49">
        <f t="shared" si="9"/>
        <v>359928925</v>
      </c>
      <c r="W7" s="49">
        <f t="shared" si="9"/>
        <v>334221895</v>
      </c>
      <c r="X7" s="49">
        <f t="shared" ref="X7:Y7" si="10">X66+X125</f>
        <v>346273304</v>
      </c>
      <c r="Y7" s="49">
        <f t="shared" si="10"/>
        <v>355567177</v>
      </c>
      <c r="Z7" s="49">
        <f t="shared" ref="Z7" si="11">Z66+Z125</f>
        <v>338048562</v>
      </c>
    </row>
    <row r="8" spans="1:26">
      <c r="A8" s="51" t="s">
        <v>88</v>
      </c>
      <c r="B8" s="49">
        <v>21025958</v>
      </c>
      <c r="C8" s="26">
        <f t="shared" si="0"/>
        <v>63936542</v>
      </c>
      <c r="D8" s="26">
        <f t="shared" si="0"/>
        <v>29786795</v>
      </c>
      <c r="E8" s="26">
        <f t="shared" si="0"/>
        <v>149740713</v>
      </c>
      <c r="F8" s="26">
        <f t="shared" si="0"/>
        <v>105017357</v>
      </c>
      <c r="G8" s="26">
        <f t="shared" si="0"/>
        <v>63753845</v>
      </c>
      <c r="H8" s="26">
        <f t="shared" si="0"/>
        <v>60234711</v>
      </c>
      <c r="I8" s="49">
        <v>60397456</v>
      </c>
      <c r="J8" s="49">
        <v>76557075</v>
      </c>
      <c r="K8" s="49">
        <v>80166776</v>
      </c>
      <c r="L8" s="49">
        <v>114823437</v>
      </c>
      <c r="M8" s="49">
        <v>158929058</v>
      </c>
      <c r="N8" s="49">
        <v>140918483</v>
      </c>
      <c r="O8" s="49">
        <v>232779147</v>
      </c>
      <c r="P8" s="49">
        <f t="shared" si="8"/>
        <v>186843246</v>
      </c>
      <c r="Q8" s="49">
        <v>174595479</v>
      </c>
      <c r="R8" s="26">
        <f t="shared" si="4"/>
        <v>156639369</v>
      </c>
      <c r="S8" s="26">
        <f t="shared" si="4"/>
        <v>140899391</v>
      </c>
      <c r="T8" s="26">
        <f t="shared" si="4"/>
        <v>144312179</v>
      </c>
      <c r="U8" s="26">
        <f t="shared" ref="U8:W8" si="12">U67+U126</f>
        <v>153529641</v>
      </c>
      <c r="V8" s="49">
        <f t="shared" si="12"/>
        <v>161360990</v>
      </c>
      <c r="W8" s="49">
        <f t="shared" si="12"/>
        <v>165174562</v>
      </c>
      <c r="X8" s="49">
        <f t="shared" ref="X8:Y8" si="13">X67+X126</f>
        <v>80124816</v>
      </c>
      <c r="Y8" s="49">
        <f t="shared" si="13"/>
        <v>84128812</v>
      </c>
      <c r="Z8" s="49">
        <f t="shared" ref="Z8" si="14">Z67+Z126</f>
        <v>88145240</v>
      </c>
    </row>
    <row r="9" spans="1:26">
      <c r="A9" s="51" t="s">
        <v>74</v>
      </c>
      <c r="B9" s="49">
        <v>4852272596</v>
      </c>
      <c r="C9" s="26">
        <f t="shared" si="0"/>
        <v>6301305100</v>
      </c>
      <c r="D9" s="26">
        <f t="shared" si="0"/>
        <v>6550501590</v>
      </c>
      <c r="E9" s="26">
        <f t="shared" si="0"/>
        <v>6961405230</v>
      </c>
      <c r="F9" s="26">
        <f t="shared" si="0"/>
        <v>6753227568</v>
      </c>
      <c r="G9" s="26">
        <f t="shared" si="0"/>
        <v>5971334051</v>
      </c>
      <c r="H9" s="26">
        <f t="shared" si="0"/>
        <v>6505509884</v>
      </c>
      <c r="I9" s="49">
        <v>6545424399</v>
      </c>
      <c r="J9" s="49">
        <v>6423232955</v>
      </c>
      <c r="K9" s="49">
        <v>6551550042</v>
      </c>
      <c r="L9" s="49">
        <v>7214288469</v>
      </c>
      <c r="M9" s="49">
        <v>7033544685</v>
      </c>
      <c r="N9" s="49">
        <v>6883510732</v>
      </c>
      <c r="O9" s="49">
        <v>7595153484</v>
      </c>
      <c r="P9" s="26">
        <f t="shared" si="8"/>
        <v>7015137991</v>
      </c>
      <c r="Q9" s="49">
        <v>6482651114</v>
      </c>
      <c r="R9" s="26">
        <f t="shared" si="4"/>
        <v>7031817808</v>
      </c>
      <c r="S9" s="26">
        <f t="shared" si="4"/>
        <v>6705060080</v>
      </c>
      <c r="T9" s="26">
        <f t="shared" si="4"/>
        <v>6638290041</v>
      </c>
      <c r="U9" s="26">
        <f t="shared" ref="U9:W9" si="15">U68+U127</f>
        <v>6380913576</v>
      </c>
      <c r="V9" s="49">
        <f t="shared" si="15"/>
        <v>6596926922</v>
      </c>
      <c r="W9" s="49">
        <f t="shared" si="15"/>
        <v>6593845980</v>
      </c>
      <c r="X9" s="49">
        <f t="shared" ref="X9:Y9" si="16">X68+X127</f>
        <v>6544331113</v>
      </c>
      <c r="Y9" s="49">
        <f t="shared" si="16"/>
        <v>6703042791</v>
      </c>
      <c r="Z9" s="49">
        <f t="shared" ref="Z9" si="17">Z68+Z127</f>
        <v>6101989605</v>
      </c>
    </row>
    <row r="10" spans="1:26">
      <c r="A10" s="51" t="s">
        <v>91</v>
      </c>
      <c r="B10" s="49">
        <v>75588807</v>
      </c>
      <c r="C10" s="26">
        <f t="shared" si="0"/>
        <v>180316786</v>
      </c>
      <c r="D10" s="26">
        <f t="shared" si="0"/>
        <v>231358503</v>
      </c>
      <c r="E10" s="26">
        <f t="shared" si="0"/>
        <v>248456379</v>
      </c>
      <c r="F10" s="26">
        <f t="shared" si="0"/>
        <v>230999144</v>
      </c>
      <c r="G10" s="26">
        <f t="shared" si="0"/>
        <v>284069361</v>
      </c>
      <c r="H10" s="26">
        <f t="shared" si="0"/>
        <v>273392839</v>
      </c>
      <c r="I10" s="49">
        <v>254884850</v>
      </c>
      <c r="J10" s="49">
        <v>231451216</v>
      </c>
      <c r="K10" s="49">
        <v>236199542</v>
      </c>
      <c r="L10" s="49">
        <v>212098270</v>
      </c>
      <c r="M10" s="49">
        <v>275410737</v>
      </c>
      <c r="N10" s="49">
        <v>373689412</v>
      </c>
      <c r="O10" s="49">
        <v>330699033</v>
      </c>
      <c r="P10" s="49">
        <f t="shared" si="8"/>
        <v>344973534</v>
      </c>
      <c r="Q10" s="49">
        <v>265768311</v>
      </c>
      <c r="R10" s="26">
        <f t="shared" si="4"/>
        <v>315652081</v>
      </c>
      <c r="S10" s="26">
        <f t="shared" si="4"/>
        <v>316089998</v>
      </c>
      <c r="T10" s="26">
        <f t="shared" si="4"/>
        <v>301624597</v>
      </c>
      <c r="U10" s="26">
        <f t="shared" ref="U10:W10" si="18">U69+U128</f>
        <v>379686614</v>
      </c>
      <c r="V10" s="49">
        <f t="shared" si="18"/>
        <v>409995046</v>
      </c>
      <c r="W10" s="49">
        <f t="shared" si="18"/>
        <v>381153997</v>
      </c>
      <c r="X10" s="49">
        <f t="shared" ref="X10:Y10" si="19">X69+X128</f>
        <v>382869808</v>
      </c>
      <c r="Y10" s="49">
        <f t="shared" si="19"/>
        <v>451957494</v>
      </c>
      <c r="Z10" s="49">
        <f t="shared" ref="Z10" si="20">Z69+Z128</f>
        <v>424328378.53999996</v>
      </c>
    </row>
    <row r="11" spans="1:26">
      <c r="A11" s="51" t="s">
        <v>93</v>
      </c>
      <c r="B11" s="49">
        <v>433388011</v>
      </c>
      <c r="C11" s="26">
        <f t="shared" si="0"/>
        <v>475425521</v>
      </c>
      <c r="D11" s="26">
        <f t="shared" si="0"/>
        <v>450253564</v>
      </c>
      <c r="E11" s="26">
        <f t="shared" si="0"/>
        <v>460296823</v>
      </c>
      <c r="F11" s="26">
        <f t="shared" si="0"/>
        <v>439411243</v>
      </c>
      <c r="G11" s="26">
        <f t="shared" si="0"/>
        <v>462429775</v>
      </c>
      <c r="H11" s="26">
        <f t="shared" si="0"/>
        <v>476612663</v>
      </c>
      <c r="I11" s="49">
        <v>461555688</v>
      </c>
      <c r="J11" s="49">
        <v>485468425</v>
      </c>
      <c r="K11" s="49">
        <v>495566810</v>
      </c>
      <c r="L11" s="49">
        <v>511290899</v>
      </c>
      <c r="M11" s="49">
        <v>523112432</v>
      </c>
      <c r="N11" s="49">
        <v>504201707</v>
      </c>
      <c r="O11" s="49">
        <v>526903331</v>
      </c>
      <c r="P11" s="26">
        <f t="shared" si="8"/>
        <v>509248966</v>
      </c>
      <c r="Q11" s="49">
        <v>493666658</v>
      </c>
      <c r="R11" s="26">
        <f t="shared" si="4"/>
        <v>485220273</v>
      </c>
      <c r="S11" s="26">
        <f t="shared" si="4"/>
        <v>496975660</v>
      </c>
      <c r="T11" s="26">
        <f t="shared" si="4"/>
        <v>504627530</v>
      </c>
      <c r="U11" s="26">
        <f t="shared" ref="U11:W11" si="21">U70+U129</f>
        <v>468668664</v>
      </c>
      <c r="V11" s="49">
        <f t="shared" si="21"/>
        <v>486219316</v>
      </c>
      <c r="W11" s="49">
        <f t="shared" si="21"/>
        <v>498361640</v>
      </c>
      <c r="X11" s="49">
        <f t="shared" ref="X11:Y11" si="22">X70+X129</f>
        <v>501326396</v>
      </c>
      <c r="Y11" s="49">
        <f t="shared" si="22"/>
        <v>505781471</v>
      </c>
      <c r="Z11" s="49">
        <f t="shared" ref="Z11" si="23">Z70+Z129</f>
        <v>475909326</v>
      </c>
    </row>
    <row r="12" spans="1:26">
      <c r="A12" s="51" t="s">
        <v>95</v>
      </c>
      <c r="B12" s="49">
        <v>33392577</v>
      </c>
      <c r="C12" s="26">
        <f t="shared" si="0"/>
        <v>59734780</v>
      </c>
      <c r="D12" s="26">
        <f t="shared" si="0"/>
        <v>62231619</v>
      </c>
      <c r="E12" s="26">
        <f t="shared" si="0"/>
        <v>60169644</v>
      </c>
      <c r="F12" s="26">
        <f t="shared" si="0"/>
        <v>58535330</v>
      </c>
      <c r="G12" s="26">
        <f t="shared" si="0"/>
        <v>57760541</v>
      </c>
      <c r="H12" s="26">
        <f t="shared" si="0"/>
        <v>59055509</v>
      </c>
      <c r="I12" s="49">
        <v>60005267</v>
      </c>
      <c r="J12" s="49">
        <v>59416320</v>
      </c>
      <c r="K12" s="49">
        <v>79397169</v>
      </c>
      <c r="L12" s="49">
        <v>66750312</v>
      </c>
      <c r="M12" s="49">
        <v>77551418</v>
      </c>
      <c r="N12" s="49">
        <v>62481890</v>
      </c>
      <c r="O12" s="49">
        <v>79509909</v>
      </c>
      <c r="P12" s="49">
        <f t="shared" si="8"/>
        <v>73801772</v>
      </c>
      <c r="Q12" s="49">
        <v>88066769</v>
      </c>
      <c r="R12" s="26">
        <f t="shared" si="4"/>
        <v>83182988</v>
      </c>
      <c r="S12" s="26">
        <f t="shared" si="4"/>
        <v>106170159</v>
      </c>
      <c r="T12" s="26">
        <f t="shared" si="4"/>
        <v>98856590</v>
      </c>
      <c r="U12" s="26">
        <f t="shared" ref="U12:W12" si="24">U71+U130</f>
        <v>116567674</v>
      </c>
      <c r="V12" s="49">
        <f t="shared" si="24"/>
        <v>114594528</v>
      </c>
      <c r="W12" s="49">
        <f t="shared" si="24"/>
        <v>116543319</v>
      </c>
      <c r="X12" s="49">
        <f t="shared" ref="X12:Y12" si="25">X71+X130</f>
        <v>115667288</v>
      </c>
      <c r="Y12" s="49">
        <f t="shared" si="25"/>
        <v>126329344</v>
      </c>
      <c r="Z12" s="49">
        <f t="shared" ref="Z12" si="26">Z71+Z130</f>
        <v>98018047</v>
      </c>
    </row>
    <row r="13" spans="1:26">
      <c r="A13" s="51" t="s">
        <v>97</v>
      </c>
      <c r="B13" s="49">
        <v>81791330</v>
      </c>
      <c r="C13" s="26">
        <f t="shared" si="0"/>
        <v>155404509</v>
      </c>
      <c r="D13" s="26">
        <f t="shared" si="0"/>
        <v>161777108</v>
      </c>
      <c r="E13" s="26">
        <f t="shared" si="0"/>
        <v>184969757</v>
      </c>
      <c r="F13" s="26">
        <f t="shared" si="0"/>
        <v>189848199</v>
      </c>
      <c r="G13" s="26">
        <f t="shared" si="0"/>
        <v>231597140</v>
      </c>
      <c r="H13" s="26">
        <f t="shared" si="0"/>
        <v>188805540</v>
      </c>
      <c r="I13" s="49">
        <v>191061848</v>
      </c>
      <c r="J13" s="49">
        <v>178366158</v>
      </c>
      <c r="K13" s="49">
        <v>215875107</v>
      </c>
      <c r="L13" s="49">
        <v>171838869</v>
      </c>
      <c r="M13" s="49">
        <v>164764727</v>
      </c>
      <c r="N13" s="49">
        <v>176246170</v>
      </c>
      <c r="O13" s="49">
        <v>255170070</v>
      </c>
      <c r="P13" s="26">
        <f t="shared" si="8"/>
        <v>253808673</v>
      </c>
      <c r="Q13" s="49">
        <v>174343803</v>
      </c>
      <c r="R13" s="26">
        <f t="shared" si="4"/>
        <v>253733790</v>
      </c>
      <c r="S13" s="26">
        <f t="shared" si="4"/>
        <v>264463979</v>
      </c>
      <c r="T13" s="26">
        <f t="shared" si="4"/>
        <v>266893343</v>
      </c>
      <c r="U13" s="26">
        <f t="shared" ref="U13:W13" si="27">U72+U131</f>
        <v>303009945</v>
      </c>
      <c r="V13" s="49">
        <f t="shared" si="27"/>
        <v>316908543</v>
      </c>
      <c r="W13" s="49">
        <f t="shared" si="27"/>
        <v>289658680</v>
      </c>
      <c r="X13" s="49">
        <f t="shared" ref="X13:Y13" si="28">X72+X131</f>
        <v>368253344</v>
      </c>
      <c r="Y13" s="49">
        <f t="shared" si="28"/>
        <v>316355420</v>
      </c>
      <c r="Z13" s="49">
        <f t="shared" ref="Z13" si="29">Z72+Z131</f>
        <v>429259945.24000001</v>
      </c>
    </row>
    <row r="14" spans="1:26">
      <c r="A14" s="51" t="s">
        <v>99</v>
      </c>
      <c r="B14" s="49">
        <v>747436232</v>
      </c>
      <c r="C14" s="26">
        <f t="shared" si="0"/>
        <v>780893860</v>
      </c>
      <c r="D14" s="26">
        <f t="shared" si="0"/>
        <v>906689305</v>
      </c>
      <c r="E14" s="26">
        <f t="shared" si="0"/>
        <v>958884744</v>
      </c>
      <c r="F14" s="26">
        <f t="shared" si="0"/>
        <v>1111965085</v>
      </c>
      <c r="G14" s="26">
        <f t="shared" si="0"/>
        <v>1177348659</v>
      </c>
      <c r="H14" s="26">
        <f t="shared" si="0"/>
        <v>1026846722</v>
      </c>
      <c r="I14" s="49">
        <v>1061889475</v>
      </c>
      <c r="J14" s="49">
        <v>1053150353</v>
      </c>
      <c r="K14" s="49">
        <v>993241290</v>
      </c>
      <c r="L14" s="49">
        <v>1018930624</v>
      </c>
      <c r="M14" s="49">
        <v>1133151204</v>
      </c>
      <c r="N14" s="49">
        <v>1040739424</v>
      </c>
      <c r="O14" s="49">
        <v>1085709502</v>
      </c>
      <c r="P14" s="49">
        <f t="shared" si="8"/>
        <v>1012828774</v>
      </c>
      <c r="Q14" s="49">
        <v>975762583</v>
      </c>
      <c r="R14" s="26">
        <f t="shared" si="4"/>
        <v>997528193</v>
      </c>
      <c r="S14" s="26">
        <f t="shared" si="4"/>
        <v>999261088</v>
      </c>
      <c r="T14" s="26">
        <f t="shared" si="4"/>
        <v>948584082</v>
      </c>
      <c r="U14" s="26">
        <f t="shared" ref="U14:W14" si="30">U73+U132</f>
        <v>962253940</v>
      </c>
      <c r="V14" s="49">
        <f t="shared" si="30"/>
        <v>934660537</v>
      </c>
      <c r="W14" s="49">
        <f t="shared" si="30"/>
        <v>941561656</v>
      </c>
      <c r="X14" s="49">
        <f t="shared" ref="X14:Y14" si="31">X73+X132</f>
        <v>903988982</v>
      </c>
      <c r="Y14" s="49">
        <f t="shared" si="31"/>
        <v>949597918</v>
      </c>
      <c r="Z14" s="49">
        <f t="shared" ref="Z14" si="32">Z73+Z132</f>
        <v>895773275</v>
      </c>
    </row>
    <row r="15" spans="1:26">
      <c r="A15" s="51" t="s">
        <v>101</v>
      </c>
      <c r="B15" s="49">
        <v>359233875</v>
      </c>
      <c r="C15" s="26">
        <f t="shared" si="0"/>
        <v>500212485</v>
      </c>
      <c r="D15" s="26">
        <f t="shared" si="0"/>
        <v>476770082</v>
      </c>
      <c r="E15" s="26">
        <f t="shared" si="0"/>
        <v>473830783</v>
      </c>
      <c r="F15" s="26">
        <f t="shared" si="0"/>
        <v>528452916</v>
      </c>
      <c r="G15" s="26">
        <f t="shared" si="0"/>
        <v>570739397</v>
      </c>
      <c r="H15" s="26">
        <f t="shared" si="0"/>
        <v>551615768</v>
      </c>
      <c r="I15" s="49">
        <v>548493594</v>
      </c>
      <c r="J15" s="49">
        <v>534166717</v>
      </c>
      <c r="K15" s="49">
        <v>572075896</v>
      </c>
      <c r="L15" s="49">
        <v>551488062</v>
      </c>
      <c r="M15" s="49">
        <v>621970867</v>
      </c>
      <c r="N15" s="49">
        <v>521487478</v>
      </c>
      <c r="O15" s="49">
        <v>577058466</v>
      </c>
      <c r="P15" s="26">
        <f t="shared" si="8"/>
        <v>561502767</v>
      </c>
      <c r="Q15" s="49">
        <v>522679427</v>
      </c>
      <c r="R15" s="26">
        <f t="shared" si="4"/>
        <v>493946644</v>
      </c>
      <c r="S15" s="26">
        <f t="shared" si="4"/>
        <v>508895729</v>
      </c>
      <c r="T15" s="26">
        <f t="shared" si="4"/>
        <v>539358877</v>
      </c>
      <c r="U15" s="26">
        <f t="shared" ref="U15:W15" si="33">U74+U133</f>
        <v>495513469</v>
      </c>
      <c r="V15" s="49">
        <f t="shared" si="33"/>
        <v>489024048</v>
      </c>
      <c r="W15" s="49">
        <f t="shared" si="33"/>
        <v>490146179</v>
      </c>
      <c r="X15" s="49">
        <f t="shared" ref="X15:Y15" si="34">X74+X133</f>
        <v>492731148</v>
      </c>
      <c r="Y15" s="49">
        <f t="shared" si="34"/>
        <v>484289570</v>
      </c>
      <c r="Z15" s="49">
        <f t="shared" ref="Z15" si="35">Z74+Z133</f>
        <v>451224933</v>
      </c>
    </row>
    <row r="16" spans="1:26">
      <c r="A16" s="51" t="s">
        <v>102</v>
      </c>
      <c r="B16" s="49">
        <v>34867599</v>
      </c>
      <c r="C16" s="26">
        <f t="shared" si="0"/>
        <v>179030781</v>
      </c>
      <c r="D16" s="26">
        <f t="shared" si="0"/>
        <v>182009718</v>
      </c>
      <c r="E16" s="26">
        <f t="shared" si="0"/>
        <v>164219486</v>
      </c>
      <c r="F16" s="26">
        <f t="shared" si="0"/>
        <v>156998294</v>
      </c>
      <c r="G16" s="26">
        <f t="shared" si="0"/>
        <v>148849298</v>
      </c>
      <c r="H16" s="26">
        <f t="shared" si="0"/>
        <v>155010178</v>
      </c>
      <c r="I16" s="49">
        <v>145179669</v>
      </c>
      <c r="J16" s="49">
        <v>148667206</v>
      </c>
      <c r="K16" s="49">
        <v>171240356</v>
      </c>
      <c r="L16" s="49">
        <v>222063933</v>
      </c>
      <c r="M16" s="49">
        <v>258951028</v>
      </c>
      <c r="N16" s="49">
        <v>365218222</v>
      </c>
      <c r="O16" s="49">
        <v>402516230</v>
      </c>
      <c r="P16" s="49">
        <f t="shared" si="8"/>
        <v>342227786</v>
      </c>
      <c r="Q16" s="49">
        <v>267010272</v>
      </c>
      <c r="R16" s="26">
        <f t="shared" si="4"/>
        <v>244487311</v>
      </c>
      <c r="S16" s="26">
        <f t="shared" si="4"/>
        <v>264111849</v>
      </c>
      <c r="T16" s="26">
        <f t="shared" si="4"/>
        <v>273496396</v>
      </c>
      <c r="U16" s="26">
        <f t="shared" ref="U16:W16" si="36">U75+U134</f>
        <v>215738598</v>
      </c>
      <c r="V16" s="49">
        <f t="shared" si="36"/>
        <v>201961707</v>
      </c>
      <c r="W16" s="49">
        <f t="shared" si="36"/>
        <v>198708072</v>
      </c>
      <c r="X16" s="49">
        <f t="shared" ref="X16:Y16" si="37">X75+X134</f>
        <v>205414784</v>
      </c>
      <c r="Y16" s="49">
        <f t="shared" si="37"/>
        <v>220892604</v>
      </c>
      <c r="Z16" s="49">
        <f t="shared" ref="Z16" si="38">Z75+Z134</f>
        <v>208289099</v>
      </c>
    </row>
    <row r="17" spans="1:26">
      <c r="A17" s="51" t="s">
        <v>103</v>
      </c>
      <c r="B17" s="49">
        <v>6052736</v>
      </c>
      <c r="C17" s="26">
        <f t="shared" si="0"/>
        <v>24477800</v>
      </c>
      <c r="D17" s="26">
        <f t="shared" si="0"/>
        <v>44167595</v>
      </c>
      <c r="E17" s="26">
        <f t="shared" si="0"/>
        <v>53390320</v>
      </c>
      <c r="F17" s="26">
        <f t="shared" si="0"/>
        <v>56266464</v>
      </c>
      <c r="G17" s="26">
        <f t="shared" si="0"/>
        <v>49867311</v>
      </c>
      <c r="H17" s="26">
        <f t="shared" si="0"/>
        <v>53314453</v>
      </c>
      <c r="I17" s="49">
        <v>51802551</v>
      </c>
      <c r="J17" s="49">
        <v>49957967</v>
      </c>
      <c r="K17" s="49">
        <v>49098910</v>
      </c>
      <c r="L17" s="49">
        <v>47508873</v>
      </c>
      <c r="M17" s="49">
        <v>44910166</v>
      </c>
      <c r="N17" s="49">
        <v>42625976</v>
      </c>
      <c r="O17" s="49">
        <v>36064037</v>
      </c>
      <c r="P17" s="26">
        <f t="shared" si="8"/>
        <v>35706038</v>
      </c>
      <c r="Q17" s="49">
        <v>43017270</v>
      </c>
      <c r="R17" s="26">
        <f t="shared" si="4"/>
        <v>46279355</v>
      </c>
      <c r="S17" s="26">
        <f t="shared" si="4"/>
        <v>46325640</v>
      </c>
      <c r="T17" s="26">
        <f t="shared" si="4"/>
        <v>43260582</v>
      </c>
      <c r="U17" s="26">
        <f t="shared" ref="U17:W17" si="39">U76+U135</f>
        <v>47983226</v>
      </c>
      <c r="V17" s="49">
        <f t="shared" si="39"/>
        <v>49229243</v>
      </c>
      <c r="W17" s="49">
        <f t="shared" si="39"/>
        <v>49546681</v>
      </c>
      <c r="X17" s="49">
        <f t="shared" ref="X17:Y17" si="40">X76+X135</f>
        <v>48450247</v>
      </c>
      <c r="Y17" s="49">
        <f t="shared" si="40"/>
        <v>43731400</v>
      </c>
      <c r="Z17" s="49">
        <f t="shared" ref="Z17" si="41">Z76+Z135</f>
        <v>40838381</v>
      </c>
    </row>
    <row r="18" spans="1:26">
      <c r="A18" s="51" t="s">
        <v>104</v>
      </c>
      <c r="B18" s="49">
        <v>209437731</v>
      </c>
      <c r="C18" s="26">
        <f t="shared" si="0"/>
        <v>1081127427</v>
      </c>
      <c r="D18" s="26">
        <f t="shared" si="0"/>
        <v>1016365752</v>
      </c>
      <c r="E18" s="26">
        <f t="shared" si="0"/>
        <v>1067208482</v>
      </c>
      <c r="F18" s="26">
        <f t="shared" si="0"/>
        <v>1046360902</v>
      </c>
      <c r="G18" s="26">
        <f t="shared" si="0"/>
        <v>1015145153</v>
      </c>
      <c r="H18" s="26">
        <f t="shared" si="0"/>
        <v>1009914813</v>
      </c>
      <c r="I18" s="49">
        <v>1015145153</v>
      </c>
      <c r="J18" s="49">
        <v>1015897371</v>
      </c>
      <c r="K18" s="49">
        <v>1015145153</v>
      </c>
      <c r="L18" s="49">
        <v>1064325611</v>
      </c>
      <c r="M18" s="49">
        <v>1054872813</v>
      </c>
      <c r="N18" s="49">
        <v>1130444402</v>
      </c>
      <c r="O18" s="49">
        <v>1282633978</v>
      </c>
      <c r="P18" s="49">
        <f t="shared" si="8"/>
        <v>1318966107</v>
      </c>
      <c r="Q18" s="49">
        <v>1185711907</v>
      </c>
      <c r="R18" s="26">
        <f t="shared" si="4"/>
        <v>1160922958</v>
      </c>
      <c r="S18" s="26">
        <f t="shared" si="4"/>
        <v>1219740212</v>
      </c>
      <c r="T18" s="26">
        <f t="shared" si="4"/>
        <v>1374816777</v>
      </c>
      <c r="U18" s="26">
        <f t="shared" ref="U18:W18" si="42">U77+U136</f>
        <v>1107617274</v>
      </c>
      <c r="V18" s="49">
        <f t="shared" si="42"/>
        <v>1065800690</v>
      </c>
      <c r="W18" s="49">
        <f t="shared" si="42"/>
        <v>1143598879</v>
      </c>
      <c r="X18" s="49">
        <f t="shared" ref="X18:Y18" si="43">X77+X136</f>
        <v>1087462215</v>
      </c>
      <c r="Y18" s="49">
        <f t="shared" si="43"/>
        <v>1157485747</v>
      </c>
      <c r="Z18" s="49">
        <f t="shared" ref="Z18" si="44">Z77+Z136</f>
        <v>1149513033</v>
      </c>
    </row>
    <row r="19" spans="1:26">
      <c r="A19" s="51" t="s">
        <v>105</v>
      </c>
      <c r="B19" s="49">
        <v>193242534</v>
      </c>
      <c r="C19" s="26">
        <f t="shared" si="0"/>
        <v>260490866</v>
      </c>
      <c r="D19" s="26">
        <f t="shared" si="0"/>
        <v>435076242</v>
      </c>
      <c r="E19" s="26">
        <f t="shared" si="0"/>
        <v>404192429</v>
      </c>
      <c r="F19" s="26">
        <f t="shared" si="0"/>
        <v>413910035</v>
      </c>
      <c r="G19" s="26">
        <f t="shared" si="0"/>
        <v>357658212</v>
      </c>
      <c r="H19" s="26">
        <f t="shared" si="0"/>
        <v>333686775</v>
      </c>
      <c r="I19" s="49">
        <v>320039932</v>
      </c>
      <c r="J19" s="49">
        <v>313732008</v>
      </c>
      <c r="K19" s="49">
        <v>328966663</v>
      </c>
      <c r="L19" s="49">
        <v>318693113</v>
      </c>
      <c r="M19" s="49">
        <v>347072874</v>
      </c>
      <c r="N19" s="49">
        <v>353054042</v>
      </c>
      <c r="O19" s="49">
        <v>365730546</v>
      </c>
      <c r="P19" s="26">
        <f t="shared" si="8"/>
        <v>319388834</v>
      </c>
      <c r="Q19" s="49">
        <v>247648115</v>
      </c>
      <c r="R19" s="26">
        <f t="shared" si="4"/>
        <v>279314038</v>
      </c>
      <c r="S19" s="26">
        <f t="shared" si="4"/>
        <v>267445296</v>
      </c>
      <c r="T19" s="26">
        <f t="shared" si="4"/>
        <v>295239175</v>
      </c>
      <c r="U19" s="26">
        <f t="shared" ref="U19:W19" si="45">U78+U137</f>
        <v>302102085</v>
      </c>
      <c r="V19" s="49">
        <f t="shared" si="45"/>
        <v>511243724</v>
      </c>
      <c r="W19" s="49">
        <f t="shared" si="45"/>
        <v>414872689</v>
      </c>
      <c r="X19" s="49">
        <f t="shared" ref="X19:Y19" si="46">X78+X137</f>
        <v>351898385</v>
      </c>
      <c r="Y19" s="49">
        <f t="shared" si="46"/>
        <v>333302105</v>
      </c>
      <c r="Z19" s="49">
        <f t="shared" ref="Z19" si="47">Z78+Z137</f>
        <v>287620292</v>
      </c>
    </row>
    <row r="20" spans="1:26">
      <c r="A20" s="51" t="s">
        <v>107</v>
      </c>
      <c r="B20" s="49">
        <v>120247132</v>
      </c>
      <c r="C20" s="26">
        <f t="shared" si="0"/>
        <v>180615959</v>
      </c>
      <c r="D20" s="26">
        <f t="shared" si="0"/>
        <v>202452083</v>
      </c>
      <c r="E20" s="26">
        <f t="shared" si="0"/>
        <v>202201833</v>
      </c>
      <c r="F20" s="26">
        <f t="shared" si="0"/>
        <v>197970322</v>
      </c>
      <c r="G20" s="26">
        <f t="shared" si="0"/>
        <v>189322851</v>
      </c>
      <c r="H20" s="26">
        <f t="shared" si="0"/>
        <v>195556172</v>
      </c>
      <c r="I20" s="49">
        <v>202679788</v>
      </c>
      <c r="J20" s="49">
        <v>199676752</v>
      </c>
      <c r="K20" s="49">
        <v>200464304</v>
      </c>
      <c r="L20" s="49">
        <v>203395413</v>
      </c>
      <c r="M20" s="49">
        <v>211737764</v>
      </c>
      <c r="N20" s="49">
        <v>218828061</v>
      </c>
      <c r="O20" s="49">
        <v>232459771</v>
      </c>
      <c r="P20" s="49">
        <f t="shared" si="8"/>
        <v>231394692</v>
      </c>
      <c r="Q20" s="49">
        <v>226519046</v>
      </c>
      <c r="R20" s="26">
        <f t="shared" si="4"/>
        <v>210734207</v>
      </c>
      <c r="S20" s="26">
        <f t="shared" si="4"/>
        <v>220587102</v>
      </c>
      <c r="T20" s="26">
        <f t="shared" si="4"/>
        <v>218787477</v>
      </c>
      <c r="U20" s="26">
        <f t="shared" ref="U20:W20" si="48">U79+U138</f>
        <v>213476526</v>
      </c>
      <c r="V20" s="49">
        <f t="shared" si="48"/>
        <v>226746075</v>
      </c>
      <c r="W20" s="49">
        <f t="shared" si="48"/>
        <v>211505746</v>
      </c>
      <c r="X20" s="49">
        <f t="shared" ref="X20:Y20" si="49">X79+X138</f>
        <v>200575245</v>
      </c>
      <c r="Y20" s="49">
        <f t="shared" si="49"/>
        <v>191136594</v>
      </c>
      <c r="Z20" s="49">
        <f t="shared" ref="Z20" si="50">Z79+Z138</f>
        <v>182652111</v>
      </c>
    </row>
    <row r="21" spans="1:26">
      <c r="A21" s="51" t="s">
        <v>76</v>
      </c>
      <c r="B21" s="49">
        <v>173812589</v>
      </c>
      <c r="C21" s="26">
        <f t="shared" ref="C21:H36" si="51">C80+C139</f>
        <v>166101153</v>
      </c>
      <c r="D21" s="26">
        <f t="shared" si="51"/>
        <v>170276291</v>
      </c>
      <c r="E21" s="26">
        <f t="shared" si="51"/>
        <v>176713967</v>
      </c>
      <c r="F21" s="26">
        <f t="shared" si="51"/>
        <v>170982010</v>
      </c>
      <c r="G21" s="26">
        <f t="shared" si="51"/>
        <v>162397203</v>
      </c>
      <c r="H21" s="26">
        <f t="shared" si="51"/>
        <v>167134597</v>
      </c>
      <c r="I21" s="49">
        <v>181855401</v>
      </c>
      <c r="J21" s="49">
        <v>180051203</v>
      </c>
      <c r="K21" s="49">
        <v>180882329</v>
      </c>
      <c r="L21" s="49">
        <v>198025854</v>
      </c>
      <c r="M21" s="49">
        <v>205543960</v>
      </c>
      <c r="N21" s="49">
        <v>197951960</v>
      </c>
      <c r="O21" s="49">
        <v>228780624</v>
      </c>
      <c r="P21" s="26">
        <f t="shared" si="8"/>
        <v>241881109</v>
      </c>
      <c r="Q21" s="49">
        <v>183005925</v>
      </c>
      <c r="R21" s="26">
        <f t="shared" si="4"/>
        <v>173575476</v>
      </c>
      <c r="S21" s="26">
        <f t="shared" si="4"/>
        <v>158969773</v>
      </c>
      <c r="T21" s="26">
        <f t="shared" si="4"/>
        <v>162412605</v>
      </c>
      <c r="U21" s="26">
        <f t="shared" ref="U21:W21" si="52">U80+U139</f>
        <v>154569389</v>
      </c>
      <c r="V21" s="49">
        <f t="shared" si="52"/>
        <v>173085713</v>
      </c>
      <c r="W21" s="49">
        <f t="shared" si="52"/>
        <v>165480413</v>
      </c>
      <c r="X21" s="49">
        <f t="shared" ref="X21:Y21" si="53">X80+X139</f>
        <v>169371053</v>
      </c>
      <c r="Y21" s="49">
        <f t="shared" si="53"/>
        <v>177072025</v>
      </c>
      <c r="Z21" s="49">
        <f t="shared" ref="Z21" si="54">Z80+Z139</f>
        <v>161534947</v>
      </c>
    </row>
    <row r="22" spans="1:26">
      <c r="A22" s="51" t="s">
        <v>110</v>
      </c>
      <c r="B22" s="49">
        <v>219818407</v>
      </c>
      <c r="C22" s="26">
        <f t="shared" si="51"/>
        <v>221876048</v>
      </c>
      <c r="D22" s="26">
        <f t="shared" si="51"/>
        <v>298531760</v>
      </c>
      <c r="E22" s="26">
        <f t="shared" si="51"/>
        <v>257767698</v>
      </c>
      <c r="F22" s="26">
        <f t="shared" si="51"/>
        <v>254563979</v>
      </c>
      <c r="G22" s="26">
        <f t="shared" si="51"/>
        <v>241884157</v>
      </c>
      <c r="H22" s="26">
        <f t="shared" si="51"/>
        <v>238189893</v>
      </c>
      <c r="I22" s="49">
        <v>242753836</v>
      </c>
      <c r="J22" s="49">
        <v>270663767</v>
      </c>
      <c r="K22" s="49">
        <v>244396676</v>
      </c>
      <c r="L22" s="49">
        <v>253681160</v>
      </c>
      <c r="M22" s="49">
        <v>247536241</v>
      </c>
      <c r="N22" s="49">
        <v>275463400</v>
      </c>
      <c r="O22" s="49">
        <v>335205792</v>
      </c>
      <c r="P22" s="49">
        <f t="shared" si="8"/>
        <v>260536424</v>
      </c>
      <c r="Q22" s="49">
        <v>307421988</v>
      </c>
      <c r="R22" s="26">
        <f t="shared" ref="R22:T37" si="55">R81+R140</f>
        <v>277709673</v>
      </c>
      <c r="S22" s="26">
        <f t="shared" si="55"/>
        <v>258520710</v>
      </c>
      <c r="T22" s="26">
        <f t="shared" si="55"/>
        <v>254141787</v>
      </c>
      <c r="U22" s="26">
        <f t="shared" ref="U22:W22" si="56">U81+U140</f>
        <v>231745647</v>
      </c>
      <c r="V22" s="49">
        <f t="shared" si="56"/>
        <v>269032249</v>
      </c>
      <c r="W22" s="49">
        <f t="shared" si="56"/>
        <v>261549485</v>
      </c>
      <c r="X22" s="49">
        <f t="shared" ref="X22:Y22" si="57">X81+X140</f>
        <v>268512060</v>
      </c>
      <c r="Y22" s="49">
        <f t="shared" si="57"/>
        <v>263681951</v>
      </c>
      <c r="Z22" s="49">
        <f t="shared" ref="Z22" si="58">Z81+Z140</f>
        <v>220516399</v>
      </c>
    </row>
    <row r="23" spans="1:26">
      <c r="A23" s="51" t="s">
        <v>111</v>
      </c>
      <c r="B23" s="49">
        <v>116459871</v>
      </c>
      <c r="C23" s="26">
        <f t="shared" si="51"/>
        <v>164935909</v>
      </c>
      <c r="D23" s="26">
        <f t="shared" si="51"/>
        <v>242172924</v>
      </c>
      <c r="E23" s="26">
        <f t="shared" si="51"/>
        <v>172196136</v>
      </c>
      <c r="F23" s="26">
        <f t="shared" si="51"/>
        <v>182191030</v>
      </c>
      <c r="G23" s="26">
        <f t="shared" si="51"/>
        <v>296942962</v>
      </c>
      <c r="H23" s="26">
        <f t="shared" si="51"/>
        <v>322696728</v>
      </c>
      <c r="I23" s="49">
        <v>290486358</v>
      </c>
      <c r="J23" s="49">
        <v>222417725</v>
      </c>
      <c r="K23" s="49">
        <v>237703063</v>
      </c>
      <c r="L23" s="49">
        <v>255047677</v>
      </c>
      <c r="M23" s="49">
        <v>226702535</v>
      </c>
      <c r="N23" s="49">
        <v>251719543</v>
      </c>
      <c r="O23" s="49">
        <v>294377827</v>
      </c>
      <c r="P23" s="26">
        <f t="shared" si="8"/>
        <v>297416571</v>
      </c>
      <c r="Q23" s="49">
        <v>261049469</v>
      </c>
      <c r="R23" s="26">
        <f t="shared" si="55"/>
        <v>221684582</v>
      </c>
      <c r="S23" s="26">
        <f t="shared" si="55"/>
        <v>218983337</v>
      </c>
      <c r="T23" s="26">
        <f t="shared" si="55"/>
        <v>229859533</v>
      </c>
      <c r="U23" s="26">
        <f t="shared" ref="U23:W23" si="59">U82+U141</f>
        <v>232337227</v>
      </c>
      <c r="V23" s="49">
        <f t="shared" si="59"/>
        <v>211944557</v>
      </c>
      <c r="W23" s="49">
        <f t="shared" si="59"/>
        <v>225515578</v>
      </c>
      <c r="X23" s="49">
        <f t="shared" ref="X23:Y23" si="60">X82+X141</f>
        <v>186664347</v>
      </c>
      <c r="Y23" s="49">
        <f t="shared" si="60"/>
        <v>213821404</v>
      </c>
      <c r="Z23" s="49">
        <f t="shared" ref="Z23" si="61">Z82+Z141</f>
        <v>223276259</v>
      </c>
    </row>
    <row r="24" spans="1:26">
      <c r="A24" s="51" t="s">
        <v>113</v>
      </c>
      <c r="B24" s="49">
        <v>112454822</v>
      </c>
      <c r="C24" s="26">
        <f t="shared" si="51"/>
        <v>118867317</v>
      </c>
      <c r="D24" s="26">
        <f t="shared" si="51"/>
        <v>120135083</v>
      </c>
      <c r="E24" s="26">
        <f t="shared" si="51"/>
        <v>118123174</v>
      </c>
      <c r="F24" s="26">
        <f t="shared" si="51"/>
        <v>106927313</v>
      </c>
      <c r="G24" s="26">
        <f t="shared" si="51"/>
        <v>112762397</v>
      </c>
      <c r="H24" s="26">
        <f t="shared" si="51"/>
        <v>118179675</v>
      </c>
      <c r="I24" s="49">
        <v>136068400</v>
      </c>
      <c r="J24" s="49">
        <v>140719595</v>
      </c>
      <c r="K24" s="49">
        <v>126462563</v>
      </c>
      <c r="L24" s="49">
        <v>123566740</v>
      </c>
      <c r="M24" s="49">
        <v>129801619</v>
      </c>
      <c r="N24" s="49">
        <v>134571226</v>
      </c>
      <c r="O24" s="49">
        <v>143381794</v>
      </c>
      <c r="P24" s="49">
        <f t="shared" si="8"/>
        <v>129562449</v>
      </c>
      <c r="Q24" s="49">
        <v>114998911</v>
      </c>
      <c r="R24" s="26">
        <f t="shared" si="55"/>
        <v>95935878</v>
      </c>
      <c r="S24" s="26">
        <f t="shared" si="55"/>
        <v>85498710</v>
      </c>
      <c r="T24" s="26">
        <f t="shared" si="55"/>
        <v>85220914</v>
      </c>
      <c r="U24" s="26">
        <f t="shared" ref="U24:W24" si="62">U83+U142</f>
        <v>88455546</v>
      </c>
      <c r="V24" s="49">
        <f t="shared" si="62"/>
        <v>91980017</v>
      </c>
      <c r="W24" s="49">
        <f t="shared" si="62"/>
        <v>117038038</v>
      </c>
      <c r="X24" s="49">
        <f t="shared" ref="X24:Y24" si="63">X83+X142</f>
        <v>131075486</v>
      </c>
      <c r="Y24" s="49">
        <f t="shared" si="63"/>
        <v>127485479</v>
      </c>
      <c r="Z24" s="49">
        <f t="shared" ref="Z24" si="64">Z83+Z142</f>
        <v>138716597</v>
      </c>
    </row>
    <row r="25" spans="1:26">
      <c r="A25" s="51" t="s">
        <v>78</v>
      </c>
      <c r="B25" s="49">
        <v>248720078</v>
      </c>
      <c r="C25" s="26">
        <f t="shared" si="51"/>
        <v>336965593</v>
      </c>
      <c r="D25" s="26">
        <f t="shared" si="51"/>
        <v>458175002</v>
      </c>
      <c r="E25" s="26">
        <f t="shared" si="51"/>
        <v>404561626</v>
      </c>
      <c r="F25" s="26">
        <f t="shared" si="51"/>
        <v>418359793</v>
      </c>
      <c r="G25" s="26">
        <f t="shared" si="51"/>
        <v>427576836</v>
      </c>
      <c r="H25" s="26">
        <f t="shared" si="51"/>
        <v>437716868</v>
      </c>
      <c r="I25" s="49">
        <v>391762105</v>
      </c>
      <c r="J25" s="49">
        <v>371849018</v>
      </c>
      <c r="K25" s="49">
        <v>390111334</v>
      </c>
      <c r="L25" s="49">
        <v>417686296</v>
      </c>
      <c r="M25" s="49">
        <v>438343143</v>
      </c>
      <c r="N25" s="49">
        <v>544926646</v>
      </c>
      <c r="O25" s="49">
        <v>594213482</v>
      </c>
      <c r="P25" s="26">
        <f t="shared" si="8"/>
        <v>487760227</v>
      </c>
      <c r="Q25" s="49">
        <v>569637886</v>
      </c>
      <c r="R25" s="26">
        <f t="shared" si="55"/>
        <v>584208293</v>
      </c>
      <c r="S25" s="26">
        <f t="shared" si="55"/>
        <v>596366231</v>
      </c>
      <c r="T25" s="26">
        <f t="shared" si="55"/>
        <v>601778612</v>
      </c>
      <c r="U25" s="26">
        <f t="shared" ref="U25:W25" si="65">U84+U143</f>
        <v>558649965</v>
      </c>
      <c r="V25" s="49">
        <f t="shared" si="65"/>
        <v>497409503</v>
      </c>
      <c r="W25" s="49">
        <f t="shared" si="65"/>
        <v>500346669</v>
      </c>
      <c r="X25" s="49">
        <f t="shared" ref="X25:Y25" si="66">X84+X143</f>
        <v>510963315</v>
      </c>
      <c r="Y25" s="49">
        <f t="shared" si="66"/>
        <v>545407126</v>
      </c>
      <c r="Z25" s="49">
        <f t="shared" ref="Z25" si="67">Z84+Z143</f>
        <v>602688997</v>
      </c>
    </row>
    <row r="26" spans="1:26">
      <c r="A26" s="51" t="s">
        <v>116</v>
      </c>
      <c r="B26" s="49">
        <v>818318639</v>
      </c>
      <c r="C26" s="26">
        <f t="shared" si="51"/>
        <v>818318639</v>
      </c>
      <c r="D26" s="26">
        <f t="shared" si="51"/>
        <v>838318639</v>
      </c>
      <c r="E26" s="26">
        <f t="shared" si="51"/>
        <v>829229132</v>
      </c>
      <c r="F26" s="26">
        <f t="shared" si="51"/>
        <v>818318639</v>
      </c>
      <c r="G26" s="26">
        <f t="shared" si="51"/>
        <v>808182578</v>
      </c>
      <c r="H26" s="26">
        <f t="shared" si="51"/>
        <v>830647417</v>
      </c>
      <c r="I26" s="49">
        <v>819025332</v>
      </c>
      <c r="J26" s="49">
        <v>826331607</v>
      </c>
      <c r="K26" s="49">
        <v>931962537</v>
      </c>
      <c r="L26" s="49">
        <v>1006393810</v>
      </c>
      <c r="M26" s="49">
        <v>1052840007</v>
      </c>
      <c r="N26" s="49">
        <v>1193976375</v>
      </c>
      <c r="O26" s="49">
        <v>1159489246</v>
      </c>
      <c r="P26" s="49">
        <f t="shared" si="8"/>
        <v>1159866897</v>
      </c>
      <c r="Q26" s="49">
        <v>1167289555</v>
      </c>
      <c r="R26" s="26">
        <f t="shared" si="55"/>
        <v>1138371627</v>
      </c>
      <c r="S26" s="26">
        <f t="shared" si="55"/>
        <v>1099926000</v>
      </c>
      <c r="T26" s="26">
        <f t="shared" si="55"/>
        <v>1112168004</v>
      </c>
      <c r="U26" s="26">
        <f t="shared" ref="U26:W26" si="68">U85+U144</f>
        <v>1082939545</v>
      </c>
      <c r="V26" s="49">
        <f t="shared" si="68"/>
        <v>1098269886</v>
      </c>
      <c r="W26" s="49">
        <f t="shared" si="68"/>
        <v>1095318948</v>
      </c>
      <c r="X26" s="49">
        <f t="shared" ref="X26:Y26" si="69">X85+X144</f>
        <v>1128482749</v>
      </c>
      <c r="Y26" s="49">
        <f t="shared" si="69"/>
        <v>1151798434</v>
      </c>
      <c r="Z26" s="49">
        <f t="shared" ref="Z26" si="70">Z85+Z144</f>
        <v>1103098428</v>
      </c>
    </row>
    <row r="27" spans="1:26">
      <c r="A27" s="51" t="s">
        <v>117</v>
      </c>
      <c r="B27" s="49">
        <v>1185385332</v>
      </c>
      <c r="C27" s="26">
        <f t="shared" si="51"/>
        <v>1188290705</v>
      </c>
      <c r="D27" s="26">
        <f t="shared" si="51"/>
        <v>1209836298</v>
      </c>
      <c r="E27" s="26">
        <f t="shared" si="51"/>
        <v>1353270150</v>
      </c>
      <c r="F27" s="26">
        <f t="shared" si="51"/>
        <v>1282555774</v>
      </c>
      <c r="G27" s="26">
        <f t="shared" si="51"/>
        <v>1294055715</v>
      </c>
      <c r="H27" s="26">
        <f t="shared" si="51"/>
        <v>1224872767</v>
      </c>
      <c r="I27" s="49">
        <v>1308006810</v>
      </c>
      <c r="J27" s="49">
        <v>1350137824</v>
      </c>
      <c r="K27" s="49">
        <v>1388896217</v>
      </c>
      <c r="L27" s="49">
        <v>1315995570</v>
      </c>
      <c r="M27" s="49">
        <v>1400418972</v>
      </c>
      <c r="N27" s="49">
        <v>1601598614</v>
      </c>
      <c r="O27" s="49">
        <v>1780541773</v>
      </c>
      <c r="P27" s="26">
        <f t="shared" si="8"/>
        <v>1454165016</v>
      </c>
      <c r="Q27" s="49">
        <v>1583953121</v>
      </c>
      <c r="R27" s="26">
        <f t="shared" si="55"/>
        <v>1429550000</v>
      </c>
      <c r="S27" s="26">
        <f t="shared" si="55"/>
        <v>1395663640</v>
      </c>
      <c r="T27" s="26">
        <f t="shared" si="55"/>
        <v>1374939000</v>
      </c>
      <c r="U27" s="26">
        <f t="shared" ref="U27:W27" si="71">U86+U145</f>
        <v>1350330516</v>
      </c>
      <c r="V27" s="49">
        <f t="shared" si="71"/>
        <v>1249265871</v>
      </c>
      <c r="W27" s="49">
        <f t="shared" si="71"/>
        <v>1403556013</v>
      </c>
      <c r="X27" s="49">
        <f t="shared" ref="X27:Y27" si="72">X86+X145</f>
        <v>1234919717</v>
      </c>
      <c r="Y27" s="49">
        <f t="shared" si="72"/>
        <v>1340565657</v>
      </c>
      <c r="Z27" s="49">
        <f t="shared" ref="Z27" si="73">Z86+Z145</f>
        <v>1244360512</v>
      </c>
    </row>
    <row r="28" spans="1:26">
      <c r="A28" s="51" t="s">
        <v>77</v>
      </c>
      <c r="B28" s="49">
        <v>96305989</v>
      </c>
      <c r="C28" s="26">
        <f t="shared" si="51"/>
        <v>378347890</v>
      </c>
      <c r="D28" s="26">
        <f t="shared" si="51"/>
        <v>478175763</v>
      </c>
      <c r="E28" s="26">
        <f t="shared" si="51"/>
        <v>414472340</v>
      </c>
      <c r="F28" s="26">
        <f t="shared" si="51"/>
        <v>477023695</v>
      </c>
      <c r="G28" s="26">
        <f t="shared" si="51"/>
        <v>505071051</v>
      </c>
      <c r="H28" s="26">
        <f t="shared" si="51"/>
        <v>527545540</v>
      </c>
      <c r="I28" s="49">
        <v>431587903</v>
      </c>
      <c r="J28" s="49">
        <v>414972727</v>
      </c>
      <c r="K28" s="49">
        <v>481764933</v>
      </c>
      <c r="L28" s="49">
        <v>440608166</v>
      </c>
      <c r="M28" s="49">
        <v>475082789</v>
      </c>
      <c r="N28" s="49">
        <v>528511409</v>
      </c>
      <c r="O28" s="49">
        <v>527613866</v>
      </c>
      <c r="P28" s="49">
        <f t="shared" si="8"/>
        <v>483077017</v>
      </c>
      <c r="Q28" s="49">
        <v>505242696</v>
      </c>
      <c r="R28" s="26">
        <f t="shared" si="55"/>
        <v>436974048</v>
      </c>
      <c r="S28" s="26">
        <f t="shared" si="55"/>
        <v>551382013</v>
      </c>
      <c r="T28" s="26">
        <f t="shared" si="55"/>
        <v>545849305</v>
      </c>
      <c r="U28" s="26">
        <f t="shared" ref="U28:W28" si="74">U87+U146</f>
        <v>581775136</v>
      </c>
      <c r="V28" s="49">
        <f t="shared" si="74"/>
        <v>588917869</v>
      </c>
      <c r="W28" s="49">
        <f t="shared" si="74"/>
        <v>563169610</v>
      </c>
      <c r="X28" s="49">
        <f t="shared" ref="X28:Y28" si="75">X87+X146</f>
        <v>546243172</v>
      </c>
      <c r="Y28" s="49">
        <f t="shared" si="75"/>
        <v>572564327</v>
      </c>
      <c r="Z28" s="49">
        <f t="shared" ref="Z28" si="76">Z87+Z146</f>
        <v>506919354</v>
      </c>
    </row>
    <row r="29" spans="1:26">
      <c r="A29" s="51" t="s">
        <v>120</v>
      </c>
      <c r="B29" s="49">
        <v>94086427</v>
      </c>
      <c r="C29" s="26">
        <f t="shared" si="51"/>
        <v>64551151</v>
      </c>
      <c r="D29" s="26">
        <f t="shared" si="51"/>
        <v>83309549</v>
      </c>
      <c r="E29" s="26">
        <f t="shared" si="51"/>
        <v>89782670</v>
      </c>
      <c r="F29" s="26">
        <f t="shared" si="51"/>
        <v>160201931</v>
      </c>
      <c r="G29" s="26">
        <f t="shared" si="51"/>
        <v>172509864</v>
      </c>
      <c r="H29" s="26">
        <f t="shared" si="51"/>
        <v>139335300</v>
      </c>
      <c r="I29" s="49">
        <v>115399285</v>
      </c>
      <c r="J29" s="49">
        <v>108156698</v>
      </c>
      <c r="K29" s="49">
        <v>102166972</v>
      </c>
      <c r="L29" s="49">
        <v>110815563</v>
      </c>
      <c r="M29" s="49">
        <v>119586553</v>
      </c>
      <c r="N29" s="49">
        <v>129071489</v>
      </c>
      <c r="O29" s="49">
        <v>134406949</v>
      </c>
      <c r="P29" s="26">
        <f t="shared" si="8"/>
        <v>137665003</v>
      </c>
      <c r="Q29" s="49">
        <v>106564941</v>
      </c>
      <c r="R29" s="26">
        <f t="shared" si="55"/>
        <v>106378179</v>
      </c>
      <c r="S29" s="26">
        <f t="shared" si="55"/>
        <v>99217251</v>
      </c>
      <c r="T29" s="26">
        <f t="shared" si="55"/>
        <v>93879466</v>
      </c>
      <c r="U29" s="26">
        <f t="shared" ref="U29:V29" si="77">U88+U147</f>
        <v>97599350</v>
      </c>
      <c r="V29" s="49">
        <f t="shared" si="77"/>
        <v>119871195</v>
      </c>
      <c r="W29" s="49">
        <f>W88+W147</f>
        <v>134796893</v>
      </c>
      <c r="X29" s="49">
        <f>X88+X147</f>
        <v>101062094</v>
      </c>
      <c r="Y29" s="49">
        <f>Y88+Y147</f>
        <v>76843842</v>
      </c>
      <c r="Z29" s="49">
        <f>Z88+Z147</f>
        <v>57336192</v>
      </c>
    </row>
    <row r="30" spans="1:26">
      <c r="A30" s="51" t="s">
        <v>122</v>
      </c>
      <c r="B30" s="49">
        <v>272647814</v>
      </c>
      <c r="C30" s="26">
        <f t="shared" si="51"/>
        <v>334996209</v>
      </c>
      <c r="D30" s="26">
        <f t="shared" si="51"/>
        <v>381643286</v>
      </c>
      <c r="E30" s="26">
        <f t="shared" si="51"/>
        <v>362933969</v>
      </c>
      <c r="F30" s="26">
        <f t="shared" si="51"/>
        <v>371837580</v>
      </c>
      <c r="G30" s="26">
        <f t="shared" si="51"/>
        <v>360918063</v>
      </c>
      <c r="H30" s="26">
        <f t="shared" si="51"/>
        <v>345180567</v>
      </c>
      <c r="I30" s="49">
        <v>347055127</v>
      </c>
      <c r="J30" s="49">
        <v>347997738</v>
      </c>
      <c r="K30" s="49">
        <v>368177803</v>
      </c>
      <c r="L30" s="49">
        <v>386137044</v>
      </c>
      <c r="M30" s="49">
        <v>377182290</v>
      </c>
      <c r="N30" s="49">
        <v>359184405</v>
      </c>
      <c r="O30" s="49">
        <v>432029041</v>
      </c>
      <c r="P30" s="49">
        <f t="shared" si="8"/>
        <v>368016246</v>
      </c>
      <c r="Q30" s="49">
        <v>413041817</v>
      </c>
      <c r="R30" s="26">
        <f t="shared" si="55"/>
        <v>403147296</v>
      </c>
      <c r="S30" s="26">
        <f t="shared" si="55"/>
        <v>395189599</v>
      </c>
      <c r="T30" s="26">
        <f t="shared" si="55"/>
        <v>419850511</v>
      </c>
      <c r="U30" s="26">
        <f t="shared" ref="U30:W30" si="78">U89+U148</f>
        <v>376924880</v>
      </c>
      <c r="V30" s="49">
        <f t="shared" si="78"/>
        <v>356444249</v>
      </c>
      <c r="W30" s="49">
        <f t="shared" si="78"/>
        <v>415465617</v>
      </c>
      <c r="X30" s="49">
        <f t="shared" ref="X30:Y30" si="79">X89+X148</f>
        <v>361662292</v>
      </c>
      <c r="Y30" s="49">
        <f t="shared" si="79"/>
        <v>371235952</v>
      </c>
      <c r="Z30" s="49">
        <f t="shared" ref="Z30" si="80">Z89+Z148</f>
        <v>373271260</v>
      </c>
    </row>
    <row r="31" spans="1:26">
      <c r="A31" s="51" t="s">
        <v>124</v>
      </c>
      <c r="B31" s="49">
        <v>33885161</v>
      </c>
      <c r="C31" s="26">
        <f t="shared" si="51"/>
        <v>44652448</v>
      </c>
      <c r="D31" s="26">
        <f t="shared" si="51"/>
        <v>65168842</v>
      </c>
      <c r="E31" s="26">
        <f t="shared" si="51"/>
        <v>56132428</v>
      </c>
      <c r="F31" s="26">
        <f t="shared" si="51"/>
        <v>62811379</v>
      </c>
      <c r="G31" s="26">
        <f t="shared" si="51"/>
        <v>74288952</v>
      </c>
      <c r="H31" s="26">
        <f t="shared" si="51"/>
        <v>68188157</v>
      </c>
      <c r="I31" s="49">
        <v>47886492</v>
      </c>
      <c r="J31" s="49">
        <v>47554116</v>
      </c>
      <c r="K31" s="49">
        <v>49828751</v>
      </c>
      <c r="L31" s="49">
        <v>50498265</v>
      </c>
      <c r="M31" s="49">
        <v>48814692</v>
      </c>
      <c r="N31" s="49">
        <v>51654797</v>
      </c>
      <c r="O31" s="49">
        <v>56965538</v>
      </c>
      <c r="P31" s="26">
        <f t="shared" si="8"/>
        <v>55176265</v>
      </c>
      <c r="Q31" s="49">
        <v>56521813</v>
      </c>
      <c r="R31" s="26">
        <f t="shared" si="55"/>
        <v>53642947</v>
      </c>
      <c r="S31" s="26">
        <f t="shared" si="55"/>
        <v>52666066</v>
      </c>
      <c r="T31" s="26">
        <f t="shared" si="55"/>
        <v>52729189</v>
      </c>
      <c r="U31" s="26">
        <f t="shared" ref="U31:W31" si="81">U90+U149</f>
        <v>57467068</v>
      </c>
      <c r="V31" s="49">
        <f t="shared" si="81"/>
        <v>65397172</v>
      </c>
      <c r="W31" s="49">
        <f t="shared" si="81"/>
        <v>59419958</v>
      </c>
      <c r="X31" s="49">
        <f t="shared" ref="X31:Y31" si="82">X90+X149</f>
        <v>53309514</v>
      </c>
      <c r="Y31" s="49">
        <f t="shared" si="82"/>
        <v>48463703</v>
      </c>
      <c r="Z31" s="49">
        <f t="shared" ref="Z31" si="83">Z90+Z149</f>
        <v>38240674</v>
      </c>
    </row>
    <row r="32" spans="1:26">
      <c r="A32" s="51" t="s">
        <v>126</v>
      </c>
      <c r="B32" s="49">
        <v>55115791</v>
      </c>
      <c r="C32" s="26">
        <f t="shared" si="51"/>
        <v>61500423</v>
      </c>
      <c r="D32" s="26">
        <f t="shared" si="51"/>
        <v>132577056</v>
      </c>
      <c r="E32" s="26">
        <f t="shared" si="51"/>
        <v>88341297</v>
      </c>
      <c r="F32" s="26">
        <f t="shared" si="51"/>
        <v>71742220</v>
      </c>
      <c r="G32" s="26">
        <f t="shared" si="51"/>
        <v>90156593</v>
      </c>
      <c r="H32" s="26">
        <f t="shared" si="51"/>
        <v>87906035</v>
      </c>
      <c r="I32" s="49">
        <v>97944672</v>
      </c>
      <c r="J32" s="49">
        <v>87064244</v>
      </c>
      <c r="K32" s="49">
        <v>101389231</v>
      </c>
      <c r="L32" s="49">
        <v>125416661</v>
      </c>
      <c r="M32" s="49">
        <v>109112951</v>
      </c>
      <c r="N32" s="49">
        <v>105716034</v>
      </c>
      <c r="O32" s="49">
        <v>115456047</v>
      </c>
      <c r="P32" s="49">
        <f t="shared" si="8"/>
        <v>128646298</v>
      </c>
      <c r="Q32" s="49">
        <v>110396650</v>
      </c>
      <c r="R32" s="26">
        <f t="shared" si="55"/>
        <v>108913706</v>
      </c>
      <c r="S32" s="26">
        <f t="shared" si="55"/>
        <v>116332753</v>
      </c>
      <c r="T32" s="26">
        <f t="shared" si="55"/>
        <v>109001388</v>
      </c>
      <c r="U32" s="26">
        <f t="shared" ref="U32:W32" si="84">U91+U150</f>
        <v>110228295</v>
      </c>
      <c r="V32" s="49">
        <f t="shared" si="84"/>
        <v>104435204</v>
      </c>
      <c r="W32" s="49">
        <f t="shared" si="84"/>
        <v>104153859</v>
      </c>
      <c r="X32" s="49">
        <f t="shared" ref="X32:Y32" si="85">X91+X150</f>
        <v>98928326</v>
      </c>
      <c r="Y32" s="49">
        <f t="shared" si="85"/>
        <v>103895696</v>
      </c>
      <c r="Z32" s="49">
        <f t="shared" ref="Z32" si="86">Z91+Z150</f>
        <v>79300839.460000008</v>
      </c>
    </row>
    <row r="33" spans="1:26">
      <c r="A33" s="51" t="s">
        <v>127</v>
      </c>
      <c r="B33" s="49">
        <v>51578052</v>
      </c>
      <c r="C33" s="26">
        <f t="shared" si="51"/>
        <v>63360453</v>
      </c>
      <c r="D33" s="26">
        <f t="shared" si="51"/>
        <v>69634599</v>
      </c>
      <c r="E33" s="26">
        <f t="shared" si="51"/>
        <v>70637748</v>
      </c>
      <c r="F33" s="26">
        <f t="shared" si="51"/>
        <v>62521407</v>
      </c>
      <c r="G33" s="26">
        <f t="shared" si="51"/>
        <v>90594844</v>
      </c>
      <c r="H33" s="26">
        <f t="shared" si="51"/>
        <v>85768264</v>
      </c>
      <c r="I33" s="49">
        <v>69101107</v>
      </c>
      <c r="J33" s="49">
        <v>71199788</v>
      </c>
      <c r="K33" s="49">
        <v>67783330</v>
      </c>
      <c r="L33" s="49">
        <v>69576253</v>
      </c>
      <c r="M33" s="49">
        <v>87310104</v>
      </c>
      <c r="N33" s="49">
        <v>129458161</v>
      </c>
      <c r="O33" s="49">
        <v>109007920</v>
      </c>
      <c r="P33" s="26">
        <f t="shared" si="8"/>
        <v>119631654</v>
      </c>
      <c r="Q33" s="49">
        <v>99046278</v>
      </c>
      <c r="R33" s="26">
        <f t="shared" si="55"/>
        <v>90138060</v>
      </c>
      <c r="S33" s="26">
        <f t="shared" si="55"/>
        <v>98292072</v>
      </c>
      <c r="T33" s="26">
        <f t="shared" si="55"/>
        <v>90806256</v>
      </c>
      <c r="U33" s="26">
        <f t="shared" ref="U33:W33" si="87">U92+U151</f>
        <v>110673411</v>
      </c>
      <c r="V33" s="49">
        <f t="shared" si="87"/>
        <v>102382101</v>
      </c>
      <c r="W33" s="49">
        <f t="shared" si="87"/>
        <v>103134774</v>
      </c>
      <c r="X33" s="49">
        <f t="shared" ref="X33:Y33" si="88">X92+X151</f>
        <v>123878742</v>
      </c>
      <c r="Y33" s="49">
        <f t="shared" si="88"/>
        <v>114112012</v>
      </c>
      <c r="Z33" s="49">
        <f t="shared" ref="Z33" si="89">Z92+Z151</f>
        <v>115422297</v>
      </c>
    </row>
    <row r="34" spans="1:26">
      <c r="A34" s="51" t="s">
        <v>128</v>
      </c>
      <c r="B34" s="49">
        <v>68869318</v>
      </c>
      <c r="C34" s="26">
        <f t="shared" si="51"/>
        <v>66590716</v>
      </c>
      <c r="D34" s="26">
        <f t="shared" si="51"/>
        <v>66013790</v>
      </c>
      <c r="E34" s="26">
        <f t="shared" si="51"/>
        <v>73219394</v>
      </c>
      <c r="F34" s="26">
        <f t="shared" si="51"/>
        <v>63599258</v>
      </c>
      <c r="G34" s="26">
        <f t="shared" si="51"/>
        <v>72197488</v>
      </c>
      <c r="H34" s="26">
        <f t="shared" si="51"/>
        <v>76603093</v>
      </c>
      <c r="I34" s="49">
        <v>60200822</v>
      </c>
      <c r="J34" s="49">
        <v>72122879</v>
      </c>
      <c r="K34" s="49">
        <v>75652934</v>
      </c>
      <c r="L34" s="49">
        <v>97584312</v>
      </c>
      <c r="M34" s="49">
        <v>92539471</v>
      </c>
      <c r="N34" s="49">
        <v>88105075</v>
      </c>
      <c r="O34" s="49">
        <v>91159564</v>
      </c>
      <c r="P34" s="49">
        <f t="shared" si="8"/>
        <v>81095365</v>
      </c>
      <c r="Q34" s="49">
        <v>76734762</v>
      </c>
      <c r="R34" s="26">
        <f t="shared" si="55"/>
        <v>72978430</v>
      </c>
      <c r="S34" s="26">
        <f t="shared" si="55"/>
        <v>61578250</v>
      </c>
      <c r="T34" s="26">
        <f t="shared" si="55"/>
        <v>61010421</v>
      </c>
      <c r="U34" s="26">
        <f t="shared" ref="U34:W34" si="90">U93+U152</f>
        <v>45574605</v>
      </c>
      <c r="V34" s="49">
        <f t="shared" si="90"/>
        <v>73505447</v>
      </c>
      <c r="W34" s="49">
        <f t="shared" si="90"/>
        <v>84326602</v>
      </c>
      <c r="X34" s="49">
        <f t="shared" ref="X34:Y34" si="91">X93+X152</f>
        <v>96826253</v>
      </c>
      <c r="Y34" s="49">
        <f t="shared" si="91"/>
        <v>80549060</v>
      </c>
      <c r="Z34" s="49">
        <f t="shared" ref="Z34" si="92">Z93+Z152</f>
        <v>69030334.379999995</v>
      </c>
    </row>
    <row r="35" spans="1:26">
      <c r="A35" s="51" t="s">
        <v>130</v>
      </c>
      <c r="B35" s="49">
        <v>514491363</v>
      </c>
      <c r="C35" s="26">
        <f t="shared" si="51"/>
        <v>704194830</v>
      </c>
      <c r="D35" s="26">
        <f t="shared" si="51"/>
        <v>586814507</v>
      </c>
      <c r="E35" s="26">
        <f t="shared" si="51"/>
        <v>440917974</v>
      </c>
      <c r="F35" s="26">
        <f t="shared" si="51"/>
        <v>595403137</v>
      </c>
      <c r="G35" s="26">
        <f t="shared" si="51"/>
        <v>992610694</v>
      </c>
      <c r="H35" s="26">
        <f t="shared" si="51"/>
        <v>882690121</v>
      </c>
      <c r="I35" s="49">
        <v>941074851</v>
      </c>
      <c r="J35" s="49">
        <v>1009195923</v>
      </c>
      <c r="K35" s="49">
        <v>656060366</v>
      </c>
      <c r="L35" s="49">
        <v>915808496</v>
      </c>
      <c r="M35" s="49">
        <v>1047227640</v>
      </c>
      <c r="N35" s="49">
        <v>1207885873</v>
      </c>
      <c r="O35" s="49">
        <v>1538489100</v>
      </c>
      <c r="P35" s="26">
        <f t="shared" si="8"/>
        <v>1273701090</v>
      </c>
      <c r="Q35" s="49">
        <v>1107210882</v>
      </c>
      <c r="R35" s="26">
        <f t="shared" si="55"/>
        <v>1295013974</v>
      </c>
      <c r="S35" s="26">
        <f t="shared" si="55"/>
        <v>1293371479</v>
      </c>
      <c r="T35" s="26">
        <f t="shared" si="55"/>
        <v>1182726365</v>
      </c>
      <c r="U35" s="26">
        <f t="shared" ref="U35:W35" si="93">U94+U153</f>
        <v>1302717990</v>
      </c>
      <c r="V35" s="49">
        <f t="shared" si="93"/>
        <v>1377439231</v>
      </c>
      <c r="W35" s="49">
        <f t="shared" si="93"/>
        <v>1364843391</v>
      </c>
      <c r="X35" s="49">
        <f t="shared" ref="X35:Y35" si="94">X94+X153</f>
        <v>1363288332</v>
      </c>
      <c r="Y35" s="49">
        <f t="shared" si="94"/>
        <v>1490702405</v>
      </c>
      <c r="Z35" s="49">
        <f t="shared" ref="Z35" si="95">Z94+Z153</f>
        <v>1435440103.25</v>
      </c>
    </row>
    <row r="36" spans="1:26">
      <c r="A36" s="51" t="s">
        <v>131</v>
      </c>
      <c r="B36" s="49">
        <v>103194074</v>
      </c>
      <c r="C36" s="26">
        <f t="shared" si="51"/>
        <v>110356058</v>
      </c>
      <c r="D36" s="26">
        <f t="shared" si="51"/>
        <v>187603721</v>
      </c>
      <c r="E36" s="26">
        <f t="shared" si="51"/>
        <v>168618212</v>
      </c>
      <c r="F36" s="26">
        <f t="shared" si="51"/>
        <v>184203782</v>
      </c>
      <c r="G36" s="26">
        <f t="shared" si="51"/>
        <v>154477318</v>
      </c>
      <c r="H36" s="26">
        <f t="shared" si="51"/>
        <v>154826311</v>
      </c>
      <c r="I36" s="49">
        <v>167638466</v>
      </c>
      <c r="J36" s="49">
        <v>158980451</v>
      </c>
      <c r="K36" s="49">
        <v>142442814</v>
      </c>
      <c r="L36" s="49">
        <v>127892635</v>
      </c>
      <c r="M36" s="49">
        <v>160971215</v>
      </c>
      <c r="N36" s="49">
        <v>200802735</v>
      </c>
      <c r="O36" s="49">
        <v>267787672</v>
      </c>
      <c r="P36" s="49">
        <f t="shared" si="8"/>
        <v>216830557</v>
      </c>
      <c r="Q36" s="49">
        <v>206007430</v>
      </c>
      <c r="R36" s="26">
        <f t="shared" si="55"/>
        <v>213477587</v>
      </c>
      <c r="S36" s="26">
        <f t="shared" si="55"/>
        <v>214793641</v>
      </c>
      <c r="T36" s="26">
        <f t="shared" si="55"/>
        <v>235861816</v>
      </c>
      <c r="U36" s="26">
        <f t="shared" ref="U36:W36" si="96">U95+U154</f>
        <v>283615472</v>
      </c>
      <c r="V36" s="49">
        <f t="shared" si="96"/>
        <v>286811276</v>
      </c>
      <c r="W36" s="49">
        <f t="shared" si="96"/>
        <v>246666497</v>
      </c>
      <c r="X36" s="49">
        <f t="shared" ref="X36:Y36" si="97">X95+X154</f>
        <v>232134464</v>
      </c>
      <c r="Y36" s="49">
        <f t="shared" si="97"/>
        <v>305237505</v>
      </c>
      <c r="Z36" s="49">
        <f t="shared" ref="Z36" si="98">Z95+Z154</f>
        <v>329354413.5</v>
      </c>
    </row>
    <row r="37" spans="1:26">
      <c r="A37" s="51" t="s">
        <v>132</v>
      </c>
      <c r="B37" s="49">
        <v>3335816464</v>
      </c>
      <c r="C37" s="26">
        <f t="shared" ref="C37:H52" si="99">C96+C155</f>
        <v>3556234287</v>
      </c>
      <c r="D37" s="26">
        <f t="shared" si="99"/>
        <v>4191045284</v>
      </c>
      <c r="E37" s="26">
        <f t="shared" si="99"/>
        <v>4193475596</v>
      </c>
      <c r="F37" s="26">
        <f t="shared" si="99"/>
        <v>4423797504</v>
      </c>
      <c r="G37" s="26">
        <f t="shared" si="99"/>
        <v>4489859628</v>
      </c>
      <c r="H37" s="26">
        <f t="shared" si="99"/>
        <v>4747187210</v>
      </c>
      <c r="I37" s="49">
        <v>4725899100</v>
      </c>
      <c r="J37" s="49">
        <v>4471498322</v>
      </c>
      <c r="K37" s="49">
        <v>4913042609</v>
      </c>
      <c r="L37" s="49">
        <v>4885902221</v>
      </c>
      <c r="M37" s="49">
        <v>4919764527</v>
      </c>
      <c r="N37" s="49">
        <v>5706925317</v>
      </c>
      <c r="O37" s="49">
        <v>5837363810</v>
      </c>
      <c r="P37" s="26">
        <f t="shared" si="8"/>
        <v>5613047215</v>
      </c>
      <c r="Q37" s="49">
        <v>5399289137</v>
      </c>
      <c r="R37" s="26">
        <f t="shared" si="55"/>
        <v>5610667964</v>
      </c>
      <c r="S37" s="26">
        <f t="shared" si="55"/>
        <v>5729432373</v>
      </c>
      <c r="T37" s="26">
        <f t="shared" si="55"/>
        <v>5465401666</v>
      </c>
      <c r="U37" s="26">
        <f t="shared" ref="U37:W37" si="100">U96+U155</f>
        <v>5360171641</v>
      </c>
      <c r="V37" s="49">
        <f t="shared" si="100"/>
        <v>5098347653</v>
      </c>
      <c r="W37" s="49">
        <f t="shared" si="100"/>
        <v>5388252243</v>
      </c>
      <c r="X37" s="49">
        <f t="shared" ref="X37:Y37" si="101">X96+X155</f>
        <v>5284950619</v>
      </c>
      <c r="Y37" s="49">
        <f t="shared" si="101"/>
        <v>5160413084</v>
      </c>
      <c r="Z37" s="49">
        <f t="shared" ref="Z37" si="102">Z96+Z155</f>
        <v>5303795808</v>
      </c>
    </row>
    <row r="38" spans="1:26">
      <c r="A38" s="51" t="s">
        <v>75</v>
      </c>
      <c r="B38" s="49">
        <v>298742126</v>
      </c>
      <c r="C38" s="26">
        <f t="shared" si="99"/>
        <v>387762226</v>
      </c>
      <c r="D38" s="26">
        <f t="shared" si="99"/>
        <v>532057350</v>
      </c>
      <c r="E38" s="26">
        <f t="shared" si="99"/>
        <v>529225303</v>
      </c>
      <c r="F38" s="26">
        <f t="shared" si="99"/>
        <v>554182468</v>
      </c>
      <c r="G38" s="26">
        <f t="shared" si="99"/>
        <v>553360199</v>
      </c>
      <c r="H38" s="26">
        <f t="shared" si="99"/>
        <v>535841382</v>
      </c>
      <c r="I38" s="49">
        <v>528022699</v>
      </c>
      <c r="J38" s="49">
        <v>539516927</v>
      </c>
      <c r="K38" s="49">
        <v>327043436</v>
      </c>
      <c r="L38" s="49">
        <v>535430730</v>
      </c>
      <c r="M38" s="49">
        <v>538723469</v>
      </c>
      <c r="N38" s="49">
        <v>735890436</v>
      </c>
      <c r="O38" s="49">
        <v>657285038</v>
      </c>
      <c r="P38" s="49">
        <f t="shared" si="8"/>
        <v>724766545</v>
      </c>
      <c r="Q38" s="49">
        <v>622978430</v>
      </c>
      <c r="R38" s="26">
        <f t="shared" ref="R38:T53" si="103">R97+R156</f>
        <v>622965400</v>
      </c>
      <c r="S38" s="26">
        <f t="shared" si="103"/>
        <v>612436069</v>
      </c>
      <c r="T38" s="26">
        <f t="shared" si="103"/>
        <v>567300528</v>
      </c>
      <c r="U38" s="26">
        <f t="shared" ref="U38:W38" si="104">U97+U156</f>
        <v>534624870</v>
      </c>
      <c r="V38" s="49">
        <f t="shared" si="104"/>
        <v>576100699</v>
      </c>
      <c r="W38" s="49">
        <f t="shared" si="104"/>
        <v>597220917</v>
      </c>
      <c r="X38" s="49">
        <f t="shared" ref="X38:Y38" si="105">X97+X156</f>
        <v>564435512</v>
      </c>
      <c r="Y38" s="49">
        <f t="shared" si="105"/>
        <v>584392271</v>
      </c>
      <c r="Z38" s="49">
        <f t="shared" ref="Z38" si="106">Z97+Z156</f>
        <v>577973971</v>
      </c>
    </row>
    <row r="39" spans="1:26">
      <c r="A39" s="51" t="s">
        <v>133</v>
      </c>
      <c r="B39" s="49">
        <v>129256493</v>
      </c>
      <c r="C39" s="26">
        <f t="shared" si="99"/>
        <v>35092315</v>
      </c>
      <c r="D39" s="26">
        <f t="shared" si="99"/>
        <v>32907680</v>
      </c>
      <c r="E39" s="26">
        <f t="shared" si="99"/>
        <v>33120546</v>
      </c>
      <c r="F39" s="26">
        <f t="shared" si="99"/>
        <v>37001564</v>
      </c>
      <c r="G39" s="26">
        <f t="shared" si="99"/>
        <v>32901997</v>
      </c>
      <c r="H39" s="26">
        <f t="shared" si="99"/>
        <v>41915124</v>
      </c>
      <c r="I39" s="49">
        <v>34473275</v>
      </c>
      <c r="J39" s="49">
        <v>33632042</v>
      </c>
      <c r="K39" s="49">
        <v>31748346</v>
      </c>
      <c r="L39" s="49">
        <v>35732914</v>
      </c>
      <c r="M39" s="49">
        <v>37315593</v>
      </c>
      <c r="N39" s="49">
        <v>36320200</v>
      </c>
      <c r="O39" s="49">
        <v>37547569</v>
      </c>
      <c r="P39" s="26">
        <f t="shared" si="8"/>
        <v>34930739</v>
      </c>
      <c r="Q39" s="49">
        <v>37338692</v>
      </c>
      <c r="R39" s="26">
        <f t="shared" si="103"/>
        <v>33921801</v>
      </c>
      <c r="S39" s="26">
        <f t="shared" si="103"/>
        <v>37172730</v>
      </c>
      <c r="T39" s="26">
        <f t="shared" si="103"/>
        <v>38611947</v>
      </c>
      <c r="U39" s="26">
        <f t="shared" ref="U39:W39" si="107">U98+U157</f>
        <v>39932503</v>
      </c>
      <c r="V39" s="49">
        <f t="shared" si="107"/>
        <v>32224266</v>
      </c>
      <c r="W39" s="49">
        <f t="shared" si="107"/>
        <v>43127222</v>
      </c>
      <c r="X39" s="49">
        <f t="shared" ref="X39:Y39" si="108">X98+X157</f>
        <v>32002244</v>
      </c>
      <c r="Y39" s="49">
        <f t="shared" si="108"/>
        <v>39184392</v>
      </c>
      <c r="Z39" s="49">
        <f t="shared" ref="Z39" si="109">Z98+Z157</f>
        <v>30698969</v>
      </c>
    </row>
    <row r="40" spans="1:26">
      <c r="A40" s="51" t="s">
        <v>134</v>
      </c>
      <c r="B40" s="49">
        <v>895746768</v>
      </c>
      <c r="C40" s="26">
        <f t="shared" si="99"/>
        <v>846382302</v>
      </c>
      <c r="D40" s="26">
        <f t="shared" si="99"/>
        <v>954949033</v>
      </c>
      <c r="E40" s="26">
        <f t="shared" si="99"/>
        <v>1145622074</v>
      </c>
      <c r="F40" s="26">
        <f t="shared" si="99"/>
        <v>1367762633</v>
      </c>
      <c r="G40" s="26">
        <f t="shared" si="99"/>
        <v>1119502438</v>
      </c>
      <c r="H40" s="26">
        <f t="shared" si="99"/>
        <v>1081617824</v>
      </c>
      <c r="I40" s="49">
        <v>909563534</v>
      </c>
      <c r="J40" s="49">
        <v>1064336140</v>
      </c>
      <c r="K40" s="49">
        <v>1192851346</v>
      </c>
      <c r="L40" s="49">
        <v>1399824712</v>
      </c>
      <c r="M40" s="49">
        <v>1558330468</v>
      </c>
      <c r="N40" s="49">
        <v>1371978382</v>
      </c>
      <c r="O40" s="49">
        <v>1422343836</v>
      </c>
      <c r="P40" s="49">
        <f t="shared" si="8"/>
        <v>1230748428</v>
      </c>
      <c r="Q40" s="49">
        <v>1096379909</v>
      </c>
      <c r="R40" s="26">
        <f t="shared" si="103"/>
        <v>1002321692</v>
      </c>
      <c r="S40" s="26">
        <f t="shared" si="103"/>
        <v>1125286195</v>
      </c>
      <c r="T40" s="26">
        <f t="shared" si="103"/>
        <v>1067440446</v>
      </c>
      <c r="U40" s="26">
        <f t="shared" ref="U40:W40" si="110">U99+U158</f>
        <v>1125931853</v>
      </c>
      <c r="V40" s="49">
        <f t="shared" si="110"/>
        <v>1131737947</v>
      </c>
      <c r="W40" s="49">
        <f t="shared" si="110"/>
        <v>1132292392</v>
      </c>
      <c r="X40" s="49">
        <f t="shared" ref="X40:Y40" si="111">X99+X158</f>
        <v>1153119411</v>
      </c>
      <c r="Y40" s="49">
        <f t="shared" si="111"/>
        <v>1195883521</v>
      </c>
      <c r="Z40" s="49">
        <f t="shared" ref="Z40" si="112">Z99+Z158</f>
        <v>1153188429</v>
      </c>
    </row>
    <row r="41" spans="1:26">
      <c r="A41" s="51" t="s">
        <v>136</v>
      </c>
      <c r="B41" s="49">
        <v>152715599</v>
      </c>
      <c r="C41" s="26">
        <f t="shared" si="99"/>
        <v>159485450</v>
      </c>
      <c r="D41" s="26">
        <f t="shared" si="99"/>
        <v>261801063</v>
      </c>
      <c r="E41" s="26">
        <f t="shared" si="99"/>
        <v>174814989</v>
      </c>
      <c r="F41" s="26">
        <f t="shared" si="99"/>
        <v>169972366</v>
      </c>
      <c r="G41" s="26">
        <f t="shared" si="99"/>
        <v>191879493</v>
      </c>
      <c r="H41" s="26">
        <f t="shared" si="99"/>
        <v>249405396</v>
      </c>
      <c r="I41" s="49">
        <v>238875407</v>
      </c>
      <c r="J41" s="49">
        <v>220519745</v>
      </c>
      <c r="K41" s="49">
        <v>195250891</v>
      </c>
      <c r="L41" s="49">
        <v>197350063</v>
      </c>
      <c r="M41" s="49">
        <v>219675967</v>
      </c>
      <c r="N41" s="49">
        <v>261968986</v>
      </c>
      <c r="O41" s="49">
        <v>222583182</v>
      </c>
      <c r="P41" s="26">
        <f t="shared" si="8"/>
        <v>216217546</v>
      </c>
      <c r="Q41" s="49">
        <v>192143780</v>
      </c>
      <c r="R41" s="26">
        <f t="shared" si="103"/>
        <v>199007177</v>
      </c>
      <c r="S41" s="26">
        <f t="shared" si="103"/>
        <v>196903180</v>
      </c>
      <c r="T41" s="26">
        <f t="shared" si="103"/>
        <v>214760735</v>
      </c>
      <c r="U41" s="26">
        <f t="shared" ref="U41:W41" si="113">U100+U159</f>
        <v>212261554</v>
      </c>
      <c r="V41" s="49">
        <f t="shared" si="113"/>
        <v>174217011</v>
      </c>
      <c r="W41" s="49">
        <f t="shared" si="113"/>
        <v>146701639</v>
      </c>
      <c r="X41" s="49">
        <f t="shared" ref="X41:Y41" si="114">X100+X159</f>
        <v>128470966</v>
      </c>
      <c r="Y41" s="49">
        <f t="shared" si="114"/>
        <v>144681997</v>
      </c>
      <c r="Z41" s="49">
        <f t="shared" ref="Z41" si="115">Z100+Z159</f>
        <v>125696948</v>
      </c>
    </row>
    <row r="42" spans="1:26">
      <c r="A42" s="51" t="s">
        <v>145</v>
      </c>
      <c r="B42" s="49">
        <v>365197939</v>
      </c>
      <c r="C42" s="26">
        <f t="shared" si="99"/>
        <v>224498326</v>
      </c>
      <c r="D42" s="26">
        <f t="shared" si="99"/>
        <v>401449707</v>
      </c>
      <c r="E42" s="26">
        <f t="shared" si="99"/>
        <v>169341400</v>
      </c>
      <c r="F42" s="26">
        <f t="shared" si="99"/>
        <v>290627592</v>
      </c>
      <c r="G42" s="26">
        <f t="shared" si="99"/>
        <v>258234954</v>
      </c>
      <c r="H42" s="26">
        <f t="shared" si="99"/>
        <v>225507141</v>
      </c>
      <c r="I42" s="49">
        <v>242993015</v>
      </c>
      <c r="J42" s="49">
        <v>268822864</v>
      </c>
      <c r="K42" s="49">
        <v>251418793</v>
      </c>
      <c r="L42" s="49">
        <v>257448535</v>
      </c>
      <c r="M42" s="49">
        <v>309176612</v>
      </c>
      <c r="N42" s="49">
        <v>313055655</v>
      </c>
      <c r="O42" s="49">
        <v>391635166</v>
      </c>
      <c r="P42" s="49">
        <f t="shared" si="8"/>
        <v>342589061</v>
      </c>
      <c r="Q42" s="49">
        <v>344749684</v>
      </c>
      <c r="R42" s="26">
        <f t="shared" si="103"/>
        <v>323960838</v>
      </c>
      <c r="S42" s="26">
        <f t="shared" si="103"/>
        <v>341235427</v>
      </c>
      <c r="T42" s="26">
        <f t="shared" si="103"/>
        <v>347738774</v>
      </c>
      <c r="U42" s="26">
        <f t="shared" ref="U42:W42" si="116">U101+U160</f>
        <v>310344191</v>
      </c>
      <c r="V42" s="49">
        <f t="shared" si="116"/>
        <v>303981457</v>
      </c>
      <c r="W42" s="49">
        <f t="shared" si="116"/>
        <v>276434880</v>
      </c>
      <c r="X42" s="49">
        <f t="shared" ref="X42:Y42" si="117">X101+X160</f>
        <v>237840785</v>
      </c>
      <c r="Y42" s="49">
        <f t="shared" si="117"/>
        <v>245738981</v>
      </c>
      <c r="Z42" s="49">
        <f t="shared" ref="Z42" si="118">Z101+Z160</f>
        <v>173032918</v>
      </c>
    </row>
    <row r="43" spans="1:26">
      <c r="A43" s="51" t="s">
        <v>138</v>
      </c>
      <c r="B43" s="49">
        <v>545794644</v>
      </c>
      <c r="C43" s="26">
        <f t="shared" si="99"/>
        <v>995622894</v>
      </c>
      <c r="D43" s="26">
        <f t="shared" si="99"/>
        <v>702544200</v>
      </c>
      <c r="E43" s="26">
        <f t="shared" si="99"/>
        <v>1449367924</v>
      </c>
      <c r="F43" s="26">
        <f t="shared" si="99"/>
        <v>1027401201</v>
      </c>
      <c r="G43" s="26">
        <f t="shared" si="99"/>
        <v>1125191879</v>
      </c>
      <c r="H43" s="26">
        <f t="shared" si="99"/>
        <v>1263568867</v>
      </c>
      <c r="I43" s="49">
        <v>1357854175</v>
      </c>
      <c r="J43" s="49">
        <v>1336491534</v>
      </c>
      <c r="K43" s="49">
        <v>1101557890</v>
      </c>
      <c r="L43" s="49">
        <v>1101968804</v>
      </c>
      <c r="M43" s="49">
        <v>1135220622</v>
      </c>
      <c r="N43" s="49">
        <v>1137867408</v>
      </c>
      <c r="O43" s="49">
        <v>1166548484</v>
      </c>
      <c r="P43" s="26">
        <f t="shared" si="8"/>
        <v>1132417587</v>
      </c>
      <c r="Q43" s="49">
        <v>1086775277</v>
      </c>
      <c r="R43" s="26">
        <f t="shared" si="103"/>
        <v>1042794046</v>
      </c>
      <c r="S43" s="26">
        <f t="shared" si="103"/>
        <v>1058774737</v>
      </c>
      <c r="T43" s="26">
        <f t="shared" si="103"/>
        <v>1091966391</v>
      </c>
      <c r="U43" s="26">
        <f t="shared" ref="U43:W43" si="119">U102+U161</f>
        <v>1158561330</v>
      </c>
      <c r="V43" s="49">
        <f t="shared" si="119"/>
        <v>1193982396</v>
      </c>
      <c r="W43" s="49">
        <f t="shared" si="119"/>
        <v>1154807559</v>
      </c>
      <c r="X43" s="49">
        <f t="shared" ref="X43:Y43" si="120">X102+X161</f>
        <v>1230974668</v>
      </c>
      <c r="Y43" s="49">
        <f t="shared" si="120"/>
        <v>1135025515</v>
      </c>
      <c r="Z43" s="49">
        <f t="shared" ref="Z43" si="121">Z102+Z161</f>
        <v>963341659</v>
      </c>
    </row>
    <row r="44" spans="1:26">
      <c r="A44" s="51" t="s">
        <v>140</v>
      </c>
      <c r="B44" s="49">
        <v>64997964</v>
      </c>
      <c r="C44" s="26">
        <f t="shared" si="99"/>
        <v>163641992</v>
      </c>
      <c r="D44" s="26">
        <f t="shared" si="99"/>
        <v>181377569</v>
      </c>
      <c r="E44" s="26">
        <f t="shared" si="99"/>
        <v>179574952</v>
      </c>
      <c r="F44" s="26">
        <f t="shared" si="99"/>
        <v>162503577</v>
      </c>
      <c r="G44" s="26">
        <f t="shared" si="99"/>
        <v>174308452</v>
      </c>
      <c r="H44" s="26">
        <f t="shared" si="99"/>
        <v>171402209</v>
      </c>
      <c r="I44" s="49">
        <v>168684072</v>
      </c>
      <c r="J44" s="49">
        <v>177885424</v>
      </c>
      <c r="K44" s="49">
        <v>168279749</v>
      </c>
      <c r="L44" s="49">
        <v>170422167</v>
      </c>
      <c r="M44" s="49">
        <v>127834153</v>
      </c>
      <c r="N44" s="49">
        <v>125720136</v>
      </c>
      <c r="O44" s="49">
        <v>163311384</v>
      </c>
      <c r="P44" s="49">
        <f t="shared" si="8"/>
        <v>159246113</v>
      </c>
      <c r="Q44" s="49">
        <v>162307580</v>
      </c>
      <c r="R44" s="26">
        <f t="shared" si="103"/>
        <v>186354690</v>
      </c>
      <c r="S44" s="26">
        <f t="shared" si="103"/>
        <v>176079791</v>
      </c>
      <c r="T44" s="26">
        <f t="shared" si="103"/>
        <v>167069653</v>
      </c>
      <c r="U44" s="26">
        <f t="shared" ref="U44:W44" si="122">U103+U162</f>
        <v>187490526</v>
      </c>
      <c r="V44" s="49">
        <f t="shared" si="122"/>
        <v>166088038</v>
      </c>
      <c r="W44" s="49">
        <f t="shared" si="122"/>
        <v>167654122</v>
      </c>
      <c r="X44" s="49">
        <f t="shared" ref="X44:Y44" si="123">X103+X162</f>
        <v>182638039</v>
      </c>
      <c r="Y44" s="49">
        <f t="shared" si="123"/>
        <v>154664048</v>
      </c>
      <c r="Z44" s="49">
        <f t="shared" ref="Z44" si="124">Z103+Z162</f>
        <v>132122605</v>
      </c>
    </row>
    <row r="45" spans="1:26">
      <c r="A45" s="51" t="s">
        <v>142</v>
      </c>
      <c r="B45" s="49">
        <v>129686199</v>
      </c>
      <c r="C45" s="26">
        <f t="shared" si="99"/>
        <v>81739198</v>
      </c>
      <c r="D45" s="26">
        <f t="shared" si="99"/>
        <v>112082400</v>
      </c>
      <c r="E45" s="26">
        <f t="shared" si="99"/>
        <v>265793557</v>
      </c>
      <c r="F45" s="26">
        <f t="shared" si="99"/>
        <v>139148092</v>
      </c>
      <c r="G45" s="26">
        <f t="shared" si="99"/>
        <v>145474273</v>
      </c>
      <c r="H45" s="26">
        <f t="shared" si="99"/>
        <v>155004530</v>
      </c>
      <c r="I45" s="49">
        <v>138142533</v>
      </c>
      <c r="J45" s="49">
        <v>251033458</v>
      </c>
      <c r="K45" s="49">
        <v>155271806</v>
      </c>
      <c r="L45" s="49">
        <v>154834386</v>
      </c>
      <c r="M45" s="49">
        <v>175362249</v>
      </c>
      <c r="N45" s="49">
        <v>189743398</v>
      </c>
      <c r="O45" s="49">
        <v>179918565</v>
      </c>
      <c r="P45" s="26">
        <f t="shared" si="8"/>
        <v>237488686</v>
      </c>
      <c r="Q45" s="49">
        <v>148538270</v>
      </c>
      <c r="R45" s="26">
        <f t="shared" si="103"/>
        <v>230226507</v>
      </c>
      <c r="S45" s="26">
        <f t="shared" si="103"/>
        <v>271161678</v>
      </c>
      <c r="T45" s="26">
        <f t="shared" si="103"/>
        <v>180355883</v>
      </c>
      <c r="U45" s="26">
        <f t="shared" ref="U45:W45" si="125">U104+U163</f>
        <v>199526904</v>
      </c>
      <c r="V45" s="49">
        <f t="shared" si="125"/>
        <v>162885550</v>
      </c>
      <c r="W45" s="49">
        <f t="shared" si="125"/>
        <v>164761498</v>
      </c>
      <c r="X45" s="49">
        <f t="shared" ref="X45:Y45" si="126">X104+X163</f>
        <v>165481938</v>
      </c>
      <c r="Y45" s="49">
        <f t="shared" si="126"/>
        <v>166056933</v>
      </c>
      <c r="Z45" s="49">
        <f t="shared" ref="Z45" si="127">Z104+Z163</f>
        <v>156338912</v>
      </c>
    </row>
    <row r="46" spans="1:26">
      <c r="A46" s="51" t="s">
        <v>144</v>
      </c>
      <c r="B46" s="49">
        <v>21544546</v>
      </c>
      <c r="C46" s="26">
        <f t="shared" si="99"/>
        <v>26124681</v>
      </c>
      <c r="D46" s="26">
        <f t="shared" si="99"/>
        <v>26731993</v>
      </c>
      <c r="E46" s="26">
        <f t="shared" si="99"/>
        <v>28035165</v>
      </c>
      <c r="F46" s="26">
        <f t="shared" si="99"/>
        <v>27337987</v>
      </c>
      <c r="G46" s="26">
        <f t="shared" si="99"/>
        <v>27335868</v>
      </c>
      <c r="H46" s="26">
        <f t="shared" si="99"/>
        <v>30478987</v>
      </c>
      <c r="I46" s="49">
        <v>31183844</v>
      </c>
      <c r="J46" s="49">
        <v>32570595</v>
      </c>
      <c r="K46" s="49">
        <v>31030399</v>
      </c>
      <c r="L46" s="49">
        <v>30723108</v>
      </c>
      <c r="M46" s="49">
        <v>30673242</v>
      </c>
      <c r="N46" s="49">
        <v>27881662</v>
      </c>
      <c r="O46" s="49">
        <v>37236823</v>
      </c>
      <c r="P46" s="49">
        <f t="shared" si="8"/>
        <v>33212305</v>
      </c>
      <c r="Q46" s="49">
        <v>29459919</v>
      </c>
      <c r="R46" s="26">
        <f t="shared" si="103"/>
        <v>27595145</v>
      </c>
      <c r="S46" s="26">
        <f t="shared" si="103"/>
        <v>25364672</v>
      </c>
      <c r="T46" s="26">
        <f t="shared" si="103"/>
        <v>28740704</v>
      </c>
      <c r="U46" s="26">
        <f t="shared" ref="U46:W46" si="128">U105+U164</f>
        <v>28277844</v>
      </c>
      <c r="V46" s="49">
        <f t="shared" si="128"/>
        <v>29253545</v>
      </c>
      <c r="W46" s="49">
        <f t="shared" si="128"/>
        <v>32638816</v>
      </c>
      <c r="X46" s="49">
        <f t="shared" ref="X46:Y46" si="129">X105+X164</f>
        <v>27368691</v>
      </c>
      <c r="Y46" s="49">
        <f t="shared" si="129"/>
        <v>28937278</v>
      </c>
      <c r="Z46" s="49">
        <f t="shared" ref="Z46" si="130">Z105+Z164</f>
        <v>29231248</v>
      </c>
    </row>
    <row r="47" spans="1:26">
      <c r="A47" s="51" t="s">
        <v>146</v>
      </c>
      <c r="B47" s="49">
        <v>249599769</v>
      </c>
      <c r="C47" s="26">
        <f t="shared" si="99"/>
        <v>126605117</v>
      </c>
      <c r="D47" s="26">
        <f t="shared" si="99"/>
        <v>418239104</v>
      </c>
      <c r="E47" s="26">
        <f t="shared" si="99"/>
        <v>359486747</v>
      </c>
      <c r="F47" s="26">
        <f t="shared" si="99"/>
        <v>356637600</v>
      </c>
      <c r="G47" s="26">
        <f t="shared" si="99"/>
        <v>364338382</v>
      </c>
      <c r="H47" s="26">
        <f t="shared" si="99"/>
        <v>331623052</v>
      </c>
      <c r="I47" s="49">
        <v>290295689</v>
      </c>
      <c r="J47" s="49">
        <v>300021251</v>
      </c>
      <c r="K47" s="49">
        <v>330335916</v>
      </c>
      <c r="L47" s="49">
        <v>334652414</v>
      </c>
      <c r="M47" s="49">
        <v>349694480</v>
      </c>
      <c r="N47" s="49">
        <v>405898719</v>
      </c>
      <c r="O47" s="49">
        <v>402258906</v>
      </c>
      <c r="P47" s="26">
        <f t="shared" si="8"/>
        <v>422712175</v>
      </c>
      <c r="Q47" s="49">
        <v>372566566</v>
      </c>
      <c r="R47" s="26">
        <f t="shared" si="103"/>
        <v>318100823</v>
      </c>
      <c r="S47" s="26">
        <f t="shared" si="103"/>
        <v>266699443</v>
      </c>
      <c r="T47" s="26">
        <f t="shared" si="103"/>
        <v>256375760</v>
      </c>
      <c r="U47" s="26">
        <f t="shared" ref="U47:W47" si="131">U106+U165</f>
        <v>187498466</v>
      </c>
      <c r="V47" s="49">
        <f t="shared" si="131"/>
        <v>183202800</v>
      </c>
      <c r="W47" s="49">
        <f t="shared" si="131"/>
        <v>138426177</v>
      </c>
      <c r="X47" s="49">
        <f t="shared" ref="X47:Y47" si="132">X106+X165</f>
        <v>188297007</v>
      </c>
      <c r="Y47" s="49">
        <f t="shared" si="132"/>
        <v>221787671</v>
      </c>
      <c r="Z47" s="49">
        <f t="shared" ref="Z47" si="133">Z106+Z165</f>
        <v>270549233.52999997</v>
      </c>
    </row>
    <row r="48" spans="1:26">
      <c r="A48" s="51" t="s">
        <v>148</v>
      </c>
      <c r="B48" s="49">
        <v>600264321</v>
      </c>
      <c r="C48" s="26">
        <f t="shared" si="99"/>
        <v>597679752</v>
      </c>
      <c r="D48" s="26">
        <f t="shared" si="99"/>
        <v>820937533</v>
      </c>
      <c r="E48" s="26">
        <f t="shared" si="99"/>
        <v>770096817</v>
      </c>
      <c r="F48" s="26">
        <f t="shared" si="99"/>
        <v>767773273</v>
      </c>
      <c r="G48" s="26">
        <f t="shared" si="99"/>
        <v>774140293</v>
      </c>
      <c r="H48" s="26">
        <f t="shared" si="99"/>
        <v>935409657</v>
      </c>
      <c r="I48" s="49">
        <v>767925783</v>
      </c>
      <c r="J48" s="49">
        <v>911650116</v>
      </c>
      <c r="K48" s="49">
        <v>762269747</v>
      </c>
      <c r="L48" s="49">
        <v>820915129</v>
      </c>
      <c r="M48" s="49">
        <v>852610785</v>
      </c>
      <c r="N48" s="49">
        <v>831120615</v>
      </c>
      <c r="O48" s="49">
        <v>933778120</v>
      </c>
      <c r="P48" s="49">
        <f t="shared" si="8"/>
        <v>842902294</v>
      </c>
      <c r="Q48" s="49">
        <v>914477220</v>
      </c>
      <c r="R48" s="26">
        <f t="shared" si="103"/>
        <v>854867384</v>
      </c>
      <c r="S48" s="26">
        <f t="shared" si="103"/>
        <v>888102389</v>
      </c>
      <c r="T48" s="26">
        <f t="shared" si="103"/>
        <v>998928564</v>
      </c>
      <c r="U48" s="26">
        <f t="shared" ref="U48:W48" si="134">U107+U166</f>
        <v>877909411</v>
      </c>
      <c r="V48" s="49">
        <f t="shared" si="134"/>
        <v>904059443</v>
      </c>
      <c r="W48" s="49">
        <f t="shared" si="134"/>
        <v>862428128</v>
      </c>
      <c r="X48" s="49">
        <f t="shared" ref="X48:Y48" si="135">X107+X166</f>
        <v>992750930</v>
      </c>
      <c r="Y48" s="49">
        <f t="shared" si="135"/>
        <v>984211675</v>
      </c>
      <c r="Z48" s="49">
        <f t="shared" ref="Z48" si="136">Z107+Z166</f>
        <v>958645328</v>
      </c>
    </row>
    <row r="49" spans="1:32">
      <c r="A49" s="51" t="s">
        <v>150</v>
      </c>
      <c r="B49" s="49">
        <v>99206731</v>
      </c>
      <c r="C49" s="26">
        <f t="shared" si="99"/>
        <v>93565324</v>
      </c>
      <c r="D49" s="26">
        <f t="shared" si="99"/>
        <v>102074056</v>
      </c>
      <c r="E49" s="26">
        <f t="shared" si="99"/>
        <v>104972771</v>
      </c>
      <c r="F49" s="26">
        <f t="shared" si="99"/>
        <v>84298630</v>
      </c>
      <c r="G49" s="26">
        <f t="shared" si="99"/>
        <v>115284887</v>
      </c>
      <c r="H49" s="26">
        <f t="shared" si="99"/>
        <v>143302521</v>
      </c>
      <c r="I49" s="49">
        <v>115227837</v>
      </c>
      <c r="J49" s="49">
        <v>110841633</v>
      </c>
      <c r="K49" s="49">
        <v>101103684</v>
      </c>
      <c r="L49" s="49">
        <v>93416795</v>
      </c>
      <c r="M49" s="49">
        <v>93115335</v>
      </c>
      <c r="N49" s="49">
        <v>135547164</v>
      </c>
      <c r="O49" s="49">
        <v>139157837</v>
      </c>
      <c r="P49" s="26">
        <f t="shared" si="8"/>
        <v>118804467</v>
      </c>
      <c r="Q49" s="49">
        <v>104045785</v>
      </c>
      <c r="R49" s="26">
        <f t="shared" si="103"/>
        <v>77553539</v>
      </c>
      <c r="S49" s="26">
        <f t="shared" si="103"/>
        <v>93879077</v>
      </c>
      <c r="T49" s="26">
        <f t="shared" si="103"/>
        <v>101210515</v>
      </c>
      <c r="U49" s="26">
        <f t="shared" ref="U49:W49" si="137">U108+U167</f>
        <v>112960815</v>
      </c>
      <c r="V49" s="49">
        <f t="shared" si="137"/>
        <v>129443360</v>
      </c>
      <c r="W49" s="49">
        <f t="shared" si="137"/>
        <v>118861460</v>
      </c>
      <c r="X49" s="49">
        <f t="shared" ref="X49:Y49" si="138">X108+X167</f>
        <v>104948683</v>
      </c>
      <c r="Y49" s="49">
        <f t="shared" si="138"/>
        <v>96683692</v>
      </c>
      <c r="Z49" s="49">
        <f t="shared" ref="Z49" si="139">Z108+Z167</f>
        <v>83427949</v>
      </c>
    </row>
    <row r="50" spans="1:32">
      <c r="A50" s="51" t="s">
        <v>152</v>
      </c>
      <c r="B50" s="49">
        <v>97082678</v>
      </c>
      <c r="C50" s="26">
        <f t="shared" si="99"/>
        <v>46779377</v>
      </c>
      <c r="D50" s="26">
        <f t="shared" si="99"/>
        <v>77321937</v>
      </c>
      <c r="E50" s="26">
        <f t="shared" si="99"/>
        <v>74466681</v>
      </c>
      <c r="F50" s="26">
        <f t="shared" si="99"/>
        <v>72219040</v>
      </c>
      <c r="G50" s="26">
        <f t="shared" si="99"/>
        <v>81088603</v>
      </c>
      <c r="H50" s="26">
        <f t="shared" si="99"/>
        <v>80569398</v>
      </c>
      <c r="I50" s="49">
        <v>82483186</v>
      </c>
      <c r="J50" s="49">
        <v>81460426</v>
      </c>
      <c r="K50" s="49">
        <v>78043481</v>
      </c>
      <c r="L50" s="49">
        <v>84051229</v>
      </c>
      <c r="M50" s="49">
        <v>86102960</v>
      </c>
      <c r="N50" s="49">
        <v>86535986</v>
      </c>
      <c r="O50" s="49">
        <v>92039299</v>
      </c>
      <c r="P50" s="49">
        <f t="shared" si="8"/>
        <v>86987506</v>
      </c>
      <c r="Q50" s="49">
        <v>82029295</v>
      </c>
      <c r="R50" s="26">
        <f t="shared" si="103"/>
        <v>92481944</v>
      </c>
      <c r="S50" s="26">
        <f t="shared" si="103"/>
        <v>92515187</v>
      </c>
      <c r="T50" s="26">
        <f t="shared" si="103"/>
        <v>97190355</v>
      </c>
      <c r="U50" s="26">
        <f t="shared" ref="U50:W50" si="140">U109+U168</f>
        <v>90130773</v>
      </c>
      <c r="V50" s="49">
        <f t="shared" si="140"/>
        <v>97275571</v>
      </c>
      <c r="W50" s="49">
        <f t="shared" si="140"/>
        <v>93342299</v>
      </c>
      <c r="X50" s="49">
        <f t="shared" ref="X50:Y50" si="141">X109+X168</f>
        <v>96147136</v>
      </c>
      <c r="Y50" s="49">
        <f t="shared" si="141"/>
        <v>94734764</v>
      </c>
      <c r="Z50" s="49">
        <f t="shared" ref="Z50" si="142">Z109+Z168</f>
        <v>85307997</v>
      </c>
    </row>
    <row r="51" spans="1:32">
      <c r="A51" s="51" t="s">
        <v>153</v>
      </c>
      <c r="B51" s="49">
        <v>169692904</v>
      </c>
      <c r="C51" s="26">
        <f t="shared" si="99"/>
        <v>175509496</v>
      </c>
      <c r="D51" s="26">
        <f t="shared" si="99"/>
        <v>278889547</v>
      </c>
      <c r="E51" s="26">
        <f t="shared" si="99"/>
        <v>461762963</v>
      </c>
      <c r="F51" s="26">
        <f t="shared" si="99"/>
        <v>298673035</v>
      </c>
      <c r="G51" s="26">
        <f t="shared" si="99"/>
        <v>309484652</v>
      </c>
      <c r="H51" s="26">
        <f t="shared" si="99"/>
        <v>281005630</v>
      </c>
      <c r="I51" s="49">
        <v>311177014</v>
      </c>
      <c r="J51" s="49">
        <v>308031328</v>
      </c>
      <c r="K51" s="49">
        <v>308514112</v>
      </c>
      <c r="L51" s="49">
        <v>274464901</v>
      </c>
      <c r="M51" s="49">
        <v>304205157</v>
      </c>
      <c r="N51" s="49">
        <v>281827004</v>
      </c>
      <c r="O51" s="49">
        <v>318559212</v>
      </c>
      <c r="P51" s="26">
        <f t="shared" si="8"/>
        <v>314579799</v>
      </c>
      <c r="Q51" s="49">
        <v>306676551</v>
      </c>
      <c r="R51" s="26">
        <f t="shared" si="103"/>
        <v>281033391</v>
      </c>
      <c r="S51" s="26">
        <f t="shared" si="103"/>
        <v>289069297</v>
      </c>
      <c r="T51" s="26">
        <f t="shared" si="103"/>
        <v>272539355</v>
      </c>
      <c r="U51" s="26">
        <f t="shared" ref="U51:W51" si="143">U110+U169</f>
        <v>268624284</v>
      </c>
      <c r="V51" s="49">
        <f t="shared" si="143"/>
        <v>261899612</v>
      </c>
      <c r="W51" s="49">
        <f t="shared" si="143"/>
        <v>278949685</v>
      </c>
      <c r="X51" s="49">
        <f t="shared" ref="X51:Y51" si="144">X110+X169</f>
        <v>287476141</v>
      </c>
      <c r="Y51" s="49">
        <f t="shared" si="144"/>
        <v>299964313</v>
      </c>
      <c r="Z51" s="49">
        <f t="shared" ref="Z51" si="145">Z110+Z169</f>
        <v>314867895</v>
      </c>
    </row>
    <row r="52" spans="1:32">
      <c r="A52" s="51" t="s">
        <v>154</v>
      </c>
      <c r="B52" s="49">
        <v>436992766</v>
      </c>
      <c r="C52" s="26">
        <f t="shared" si="99"/>
        <v>651075493</v>
      </c>
      <c r="D52" s="26">
        <f t="shared" si="99"/>
        <v>636696471</v>
      </c>
      <c r="E52" s="26">
        <f t="shared" si="99"/>
        <v>658775967</v>
      </c>
      <c r="F52" s="26">
        <f t="shared" si="99"/>
        <v>777008967</v>
      </c>
      <c r="G52" s="26">
        <f t="shared" si="99"/>
        <v>748498145</v>
      </c>
      <c r="H52" s="26">
        <f t="shared" si="99"/>
        <v>689340493</v>
      </c>
      <c r="I52" s="49">
        <v>694778008</v>
      </c>
      <c r="J52" s="49">
        <v>635870024</v>
      </c>
      <c r="K52" s="49">
        <v>748151728</v>
      </c>
      <c r="L52" s="49">
        <v>726883948</v>
      </c>
      <c r="M52" s="49">
        <v>819378482</v>
      </c>
      <c r="N52" s="49">
        <v>1564929829</v>
      </c>
      <c r="O52" s="49">
        <v>1608465896</v>
      </c>
      <c r="P52" s="49">
        <f t="shared" si="8"/>
        <v>1179965410</v>
      </c>
      <c r="Q52" s="49">
        <v>1061124474</v>
      </c>
      <c r="R52" s="26">
        <f t="shared" si="103"/>
        <v>863317367</v>
      </c>
      <c r="S52" s="26">
        <f t="shared" si="103"/>
        <v>973693458</v>
      </c>
      <c r="T52" s="26">
        <f t="shared" si="103"/>
        <v>1049278611</v>
      </c>
      <c r="U52" s="26">
        <f t="shared" ref="U52:W52" si="146">U111+U170</f>
        <v>1013004271</v>
      </c>
      <c r="V52" s="49">
        <f t="shared" si="146"/>
        <v>1031957166</v>
      </c>
      <c r="W52" s="49">
        <f t="shared" si="146"/>
        <v>1058745612</v>
      </c>
      <c r="X52" s="49">
        <f t="shared" ref="X52:Y52" si="147">X111+X170</f>
        <v>1008066241</v>
      </c>
      <c r="Y52" s="49">
        <f t="shared" si="147"/>
        <v>1056472841</v>
      </c>
      <c r="Z52" s="49">
        <f t="shared" ref="Z52" si="148">Z111+Z170</f>
        <v>1080728295.5599999</v>
      </c>
    </row>
    <row r="53" spans="1:32">
      <c r="A53" s="51" t="s">
        <v>155</v>
      </c>
      <c r="B53" s="49">
        <v>84910293</v>
      </c>
      <c r="C53" s="26">
        <f t="shared" ref="C53:H56" si="149">C112+C171</f>
        <v>72985080</v>
      </c>
      <c r="D53" s="26">
        <f t="shared" si="149"/>
        <v>114204028</v>
      </c>
      <c r="E53" s="26">
        <f t="shared" si="149"/>
        <v>135837983</v>
      </c>
      <c r="F53" s="26">
        <f t="shared" si="149"/>
        <v>208280914</v>
      </c>
      <c r="G53" s="26">
        <f t="shared" si="149"/>
        <v>215500750</v>
      </c>
      <c r="H53" s="26">
        <f t="shared" si="149"/>
        <v>163808803</v>
      </c>
      <c r="I53" s="49">
        <v>157270102</v>
      </c>
      <c r="J53" s="49">
        <v>135008476</v>
      </c>
      <c r="K53" s="49">
        <v>125968146</v>
      </c>
      <c r="L53" s="49">
        <v>117568376</v>
      </c>
      <c r="M53" s="49">
        <v>126199468</v>
      </c>
      <c r="N53" s="49">
        <v>158387124</v>
      </c>
      <c r="O53" s="49">
        <v>209879769</v>
      </c>
      <c r="P53" s="26">
        <f t="shared" si="8"/>
        <v>182973041</v>
      </c>
      <c r="Q53" s="49">
        <v>144611613</v>
      </c>
      <c r="R53" s="26">
        <f t="shared" si="103"/>
        <v>144622756</v>
      </c>
      <c r="S53" s="26">
        <f t="shared" si="103"/>
        <v>140963861</v>
      </c>
      <c r="T53" s="26">
        <f t="shared" si="103"/>
        <v>125992739</v>
      </c>
      <c r="U53" s="26">
        <f t="shared" ref="U53:W53" si="150">U112+U171</f>
        <v>114431944</v>
      </c>
      <c r="V53" s="49">
        <f t="shared" si="150"/>
        <v>139428219</v>
      </c>
      <c r="W53" s="49">
        <f t="shared" si="150"/>
        <v>127073717</v>
      </c>
      <c r="X53" s="49">
        <f t="shared" ref="X53:Y53" si="151">X112+X171</f>
        <v>117040606</v>
      </c>
      <c r="Y53" s="49">
        <f t="shared" si="151"/>
        <v>144528711</v>
      </c>
      <c r="Z53" s="49">
        <f t="shared" ref="Z53" si="152">Z112+Z171</f>
        <v>135511278</v>
      </c>
    </row>
    <row r="54" spans="1:32">
      <c r="A54" s="51" t="s">
        <v>157</v>
      </c>
      <c r="B54" s="49">
        <v>344184881</v>
      </c>
      <c r="C54" s="26">
        <f t="shared" si="149"/>
        <v>378394321</v>
      </c>
      <c r="D54" s="26">
        <f t="shared" si="149"/>
        <v>405714797</v>
      </c>
      <c r="E54" s="26">
        <f t="shared" si="149"/>
        <v>477025476</v>
      </c>
      <c r="F54" s="26">
        <f t="shared" si="149"/>
        <v>590904511</v>
      </c>
      <c r="G54" s="26">
        <f t="shared" si="149"/>
        <v>566197921</v>
      </c>
      <c r="H54" s="26">
        <f t="shared" si="149"/>
        <v>567873780</v>
      </c>
      <c r="I54" s="49">
        <v>571353691</v>
      </c>
      <c r="J54" s="49">
        <v>523545438</v>
      </c>
      <c r="K54" s="49">
        <v>517875438</v>
      </c>
      <c r="L54" s="49">
        <v>522085001</v>
      </c>
      <c r="M54" s="49">
        <v>529205268</v>
      </c>
      <c r="N54" s="49">
        <v>644947865</v>
      </c>
      <c r="O54" s="49">
        <v>536972063</v>
      </c>
      <c r="P54" s="49">
        <f t="shared" si="8"/>
        <v>653045861</v>
      </c>
      <c r="Q54" s="49">
        <v>603364922</v>
      </c>
      <c r="R54" s="26">
        <f t="shared" ref="R54:T56" si="153">R113+R172</f>
        <v>603914292</v>
      </c>
      <c r="S54" s="26">
        <f t="shared" si="153"/>
        <v>657271207</v>
      </c>
      <c r="T54" s="26">
        <f t="shared" si="153"/>
        <v>582651565</v>
      </c>
      <c r="U54" s="26">
        <f t="shared" ref="U54:W54" si="154">U113+U172</f>
        <v>548954798</v>
      </c>
      <c r="V54" s="49">
        <f t="shared" si="154"/>
        <v>581443185</v>
      </c>
      <c r="W54" s="49">
        <f t="shared" si="154"/>
        <v>581090912</v>
      </c>
      <c r="X54" s="49">
        <f t="shared" ref="X54:Y54" si="155">X113+X172</f>
        <v>577606314</v>
      </c>
      <c r="Y54" s="49">
        <f t="shared" si="155"/>
        <v>566190387</v>
      </c>
      <c r="Z54" s="49">
        <f t="shared" ref="Z54" si="156">Z113+Z172</f>
        <v>562156641</v>
      </c>
    </row>
    <row r="55" spans="1:32">
      <c r="A55" s="51" t="s">
        <v>158</v>
      </c>
      <c r="B55" s="49">
        <v>10225919</v>
      </c>
      <c r="C55" s="26">
        <f t="shared" si="149"/>
        <v>11816994</v>
      </c>
      <c r="D55" s="26">
        <f t="shared" si="149"/>
        <v>12620550</v>
      </c>
      <c r="E55" s="26">
        <f t="shared" si="149"/>
        <v>33240190</v>
      </c>
      <c r="F55" s="26">
        <f t="shared" si="149"/>
        <v>25485873</v>
      </c>
      <c r="G55" s="26">
        <f t="shared" si="149"/>
        <v>27735868</v>
      </c>
      <c r="H55" s="26">
        <f t="shared" si="149"/>
        <v>90874725</v>
      </c>
      <c r="I55" s="49">
        <v>41684882</v>
      </c>
      <c r="J55" s="49">
        <v>35966830</v>
      </c>
      <c r="K55" s="49">
        <v>26726105</v>
      </c>
      <c r="L55" s="49">
        <v>27715697</v>
      </c>
      <c r="M55" s="49">
        <v>29104465</v>
      </c>
      <c r="N55" s="49">
        <v>31457654</v>
      </c>
      <c r="O55" s="49">
        <v>29997750</v>
      </c>
      <c r="P55" s="26">
        <f t="shared" si="8"/>
        <v>38824852</v>
      </c>
      <c r="Q55" s="49">
        <v>31373231</v>
      </c>
      <c r="R55" s="26">
        <f t="shared" si="153"/>
        <v>32785778</v>
      </c>
      <c r="S55" s="26">
        <f t="shared" si="153"/>
        <v>29231053</v>
      </c>
      <c r="T55" s="26">
        <f t="shared" si="153"/>
        <v>28019124</v>
      </c>
      <c r="U55" s="26">
        <f t="shared" ref="U55:W55" si="157">U114+U173</f>
        <v>33292164</v>
      </c>
      <c r="V55" s="49">
        <f t="shared" si="157"/>
        <v>27614756</v>
      </c>
      <c r="W55" s="49">
        <f t="shared" si="157"/>
        <v>23628191</v>
      </c>
      <c r="X55" s="49">
        <f t="shared" ref="X55:Y55" si="158">X114+X173</f>
        <v>25550761</v>
      </c>
      <c r="Y55" s="49">
        <f t="shared" si="158"/>
        <v>29493726</v>
      </c>
      <c r="Z55" s="49">
        <f t="shared" ref="Z55" si="159">Z114+Z173</f>
        <v>29892472</v>
      </c>
    </row>
    <row r="56" spans="1:32" s="62" customFormat="1">
      <c r="A56" s="59" t="s">
        <v>159</v>
      </c>
      <c r="B56" s="49">
        <v>19480259003</v>
      </c>
      <c r="C56" s="26">
        <f t="shared" si="149"/>
        <v>23942013061</v>
      </c>
      <c r="D56" s="26">
        <f t="shared" si="149"/>
        <v>27007590907</v>
      </c>
      <c r="E56" s="26">
        <f t="shared" si="149"/>
        <v>28290004575</v>
      </c>
      <c r="F56" s="26">
        <f t="shared" si="149"/>
        <v>28499744085</v>
      </c>
      <c r="G56" s="26">
        <f t="shared" si="149"/>
        <v>28372057418</v>
      </c>
      <c r="H56" s="26">
        <f t="shared" si="149"/>
        <v>29056889945</v>
      </c>
      <c r="I56" s="49">
        <v>28541831816</v>
      </c>
      <c r="J56" s="49">
        <v>28439900706</v>
      </c>
      <c r="K56" s="49">
        <v>28445737556</v>
      </c>
      <c r="L56" s="49">
        <v>30006456645</v>
      </c>
      <c r="M56" s="49">
        <v>30989868539</v>
      </c>
      <c r="N56" s="49">
        <v>33516773100</v>
      </c>
      <c r="O56" s="49">
        <v>35848113846</v>
      </c>
      <c r="P56" s="49">
        <f t="shared" si="8"/>
        <v>33324441581</v>
      </c>
      <c r="Q56" s="49">
        <v>31358097147</v>
      </c>
      <c r="R56" s="26">
        <f t="shared" si="153"/>
        <v>31649201568</v>
      </c>
      <c r="S56" s="26">
        <f>S115+S174</f>
        <v>31889253821</v>
      </c>
      <c r="T56" s="26">
        <f>T115+T174</f>
        <v>31672269481</v>
      </c>
      <c r="U56" s="26">
        <f>U115+U174</f>
        <v>30867692360</v>
      </c>
      <c r="V56" s="49">
        <f>V115+V174</f>
        <v>31113317048</v>
      </c>
      <c r="W56" s="49">
        <f t="shared" ref="W56" si="160">W115+W174</f>
        <v>31336366706</v>
      </c>
      <c r="X56" s="49">
        <f>SUM(X5:X55)</f>
        <v>30903690621</v>
      </c>
      <c r="Y56" s="49">
        <f>SUM(Y5:Y55)</f>
        <v>31552167672</v>
      </c>
      <c r="Z56" s="49">
        <f>SUM(Z5:Z55)</f>
        <v>30321960613.259998</v>
      </c>
    </row>
    <row r="57" spans="1:32">
      <c r="A57" s="82"/>
      <c r="B57" s="82"/>
      <c r="C57" s="82"/>
      <c r="D57" s="82"/>
      <c r="E57" s="82"/>
      <c r="F57" s="82"/>
      <c r="G57" s="82"/>
      <c r="H57" s="82"/>
      <c r="I57" s="82"/>
      <c r="J57" s="82"/>
      <c r="K57" s="82"/>
      <c r="L57" s="82"/>
      <c r="M57" s="82"/>
      <c r="N57" s="82"/>
    </row>
    <row r="58" spans="1:32">
      <c r="A58" s="83"/>
      <c r="B58" s="83"/>
      <c r="C58" s="83"/>
      <c r="D58" s="83"/>
      <c r="E58" s="83"/>
      <c r="F58" s="83"/>
      <c r="G58" s="83"/>
      <c r="H58" s="83"/>
      <c r="I58" s="83"/>
      <c r="J58" s="83"/>
      <c r="K58" s="83"/>
      <c r="L58" s="83"/>
      <c r="M58" s="83"/>
      <c r="N58" s="83"/>
    </row>
    <row r="59" spans="1:32">
      <c r="A59" s="84"/>
      <c r="B59" s="84"/>
      <c r="C59" s="84"/>
      <c r="D59" s="84"/>
      <c r="E59" s="84"/>
      <c r="F59" s="84"/>
      <c r="G59" s="84"/>
      <c r="H59" s="84"/>
      <c r="I59" s="84"/>
      <c r="J59" s="84"/>
      <c r="K59" s="84"/>
      <c r="L59" s="84"/>
      <c r="M59" s="84"/>
      <c r="N59" s="84"/>
    </row>
    <row r="60" spans="1:32">
      <c r="A60" s="85"/>
      <c r="B60" s="85"/>
      <c r="C60" s="85"/>
      <c r="D60" s="85"/>
      <c r="E60" s="85"/>
      <c r="F60" s="85"/>
      <c r="G60" s="85"/>
      <c r="H60" s="85"/>
      <c r="I60" s="85"/>
      <c r="J60" s="85"/>
      <c r="K60" s="85"/>
      <c r="L60" s="85"/>
      <c r="M60" s="85"/>
      <c r="N60" s="85"/>
    </row>
    <row r="61" spans="1:32">
      <c r="A61" s="86"/>
      <c r="B61" s="86"/>
      <c r="C61" s="86"/>
      <c r="D61" s="86"/>
      <c r="E61" s="86"/>
      <c r="F61" s="86"/>
      <c r="G61" s="86"/>
      <c r="H61" s="86"/>
      <c r="I61" s="86"/>
      <c r="J61" s="86"/>
      <c r="K61" s="86"/>
      <c r="L61" s="86"/>
      <c r="M61" s="86"/>
      <c r="N61" s="86"/>
      <c r="AF61" s="63"/>
    </row>
    <row r="62" spans="1:32"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2">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51" t="s">
        <v>82</v>
      </c>
      <c r="B64" s="49">
        <f>'Total Funds Spent'!B64+'Transferred out of TANF'!B64</f>
        <v>59722188</v>
      </c>
      <c r="C64" s="49">
        <f>'Total Funds Spent'!C64+'Transferred out of TANF'!C64</f>
        <v>80200043</v>
      </c>
      <c r="D64" s="49">
        <f>'Total Funds Spent'!D64+'Transferred out of TANF'!D64</f>
        <v>120015321</v>
      </c>
      <c r="E64" s="49">
        <f>'Total Funds Spent'!E64+'Transferred out of TANF'!E64</f>
        <v>89447919</v>
      </c>
      <c r="F64" s="49">
        <f>'Total Funds Spent'!F64+'Transferred out of TANF'!F64</f>
        <v>105954232</v>
      </c>
      <c r="G64" s="49">
        <f>'Total Funds Spent'!G64+'Transferred out of TANF'!G64</f>
        <v>132624661</v>
      </c>
      <c r="H64" s="49">
        <f>'Total Funds Spent'!H64+'Transferred out of TANF'!H64</f>
        <v>162504515</v>
      </c>
      <c r="I64" s="49">
        <f>'Total Funds Spent'!I64+'Transferred out of TANF'!I64</f>
        <v>105538558</v>
      </c>
      <c r="J64" s="49">
        <f>'Total Funds Spent'!J64+'Transferred out of TANF'!J64</f>
        <v>98677685</v>
      </c>
      <c r="K64" s="49">
        <f>'Total Funds Spent'!K64+'Transferred out of TANF'!K64</f>
        <v>86133644</v>
      </c>
      <c r="L64" s="49">
        <f>'Total Funds Spent'!L64+'Transferred out of TANF'!L64</f>
        <v>117078138</v>
      </c>
      <c r="M64" s="49">
        <f>'Total Funds Spent'!M64+'Transferred out of TANF'!M64</f>
        <v>121087389</v>
      </c>
      <c r="N64" s="49">
        <f>'Total Funds Spent'!N64+'Transferred out of TANF'!N64</f>
        <v>99837321</v>
      </c>
      <c r="O64" s="49">
        <f>'Total Funds Spent'!O64+'Transferred out of TANF'!O64</f>
        <v>150915807</v>
      </c>
      <c r="P64" s="49">
        <f>'Total Funds Spent'!P64+'Transferred out of TANF'!P64</f>
        <v>121702490</v>
      </c>
      <c r="Q64" s="49">
        <f>'Total Funds Spent'!Q64+'Transferred out of TANF'!Q64</f>
        <v>90657376</v>
      </c>
      <c r="R64" s="49">
        <f>'Total Funds Spent'!R64+'Transferred out of TANF'!R64</f>
        <v>87880292</v>
      </c>
      <c r="S64" s="49">
        <f>'Total Funds Spent'!S64+'Transferred out of TANF'!S64</f>
        <v>83204004</v>
      </c>
      <c r="T64" s="49">
        <f>'Total Funds Spent'!T64+'Transferred out of TANF'!T64</f>
        <v>80189810</v>
      </c>
      <c r="U64" s="49">
        <f>'Total Funds Spent'!U64+'Transferred out of TANF'!U64</f>
        <v>83626527</v>
      </c>
      <c r="V64" s="49">
        <f>'Total Funds Spent'!V64+'Transferred out of TANF'!V64</f>
        <v>100644307</v>
      </c>
      <c r="W64" s="49">
        <f>'Total Funds Spent'!W64+'Transferred out of TANF'!W64</f>
        <v>91132275</v>
      </c>
      <c r="X64" s="49">
        <f>'Total Funds Spent'!X64+'Transferred out of TANF'!X64</f>
        <v>79765605</v>
      </c>
      <c r="Y64" s="49">
        <f>'Total Funds Spent'!Y64+'Transferred out of TANF'!Y64</f>
        <v>115399476</v>
      </c>
      <c r="Z64" s="49">
        <f>'Total Funds Spent'!Z64+'Transferred out of TANF'!Z64</f>
        <v>92134061</v>
      </c>
    </row>
    <row r="65" spans="1:26">
      <c r="A65" s="51" t="s">
        <v>84</v>
      </c>
      <c r="B65" s="49">
        <f>'Total Funds Spent'!B65+'Transferred out of TANF'!B65</f>
        <v>13895421</v>
      </c>
      <c r="C65" s="49">
        <f>'Total Funds Spent'!C65+'Transferred out of TANF'!C65</f>
        <v>53476445</v>
      </c>
      <c r="D65" s="49">
        <f>'Total Funds Spent'!D65+'Transferred out of TANF'!D65</f>
        <v>74544742</v>
      </c>
      <c r="E65" s="49">
        <f>'Total Funds Spent'!E65+'Transferred out of TANF'!E65</f>
        <v>62838305</v>
      </c>
      <c r="F65" s="49">
        <f>'Total Funds Spent'!F65+'Transferred out of TANF'!F65</f>
        <v>56128488</v>
      </c>
      <c r="G65" s="49">
        <f>'Total Funds Spent'!G65+'Transferred out of TANF'!G65</f>
        <v>66388398</v>
      </c>
      <c r="H65" s="49">
        <f>'Total Funds Spent'!H65+'Transferred out of TANF'!H65</f>
        <v>64120481</v>
      </c>
      <c r="I65" s="49">
        <f>'Total Funds Spent'!I65+'Transferred out of TANF'!I65</f>
        <v>52777920</v>
      </c>
      <c r="J65" s="49">
        <f>'Total Funds Spent'!J65+'Transferred out of TANF'!J65</f>
        <v>51736671</v>
      </c>
      <c r="K65" s="49">
        <f>'Total Funds Spent'!K65+'Transferred out of TANF'!K65</f>
        <v>47239721</v>
      </c>
      <c r="L65" s="49">
        <f>'Total Funds Spent'!L65+'Transferred out of TANF'!L65</f>
        <v>52276237</v>
      </c>
      <c r="M65" s="49">
        <f>'Total Funds Spent'!M65+'Transferred out of TANF'!M65</f>
        <v>40451622</v>
      </c>
      <c r="N65" s="49">
        <f>'Total Funds Spent'!N65+'Transferred out of TANF'!N65</f>
        <v>47586828</v>
      </c>
      <c r="O65" s="49">
        <f>'Total Funds Spent'!O65+'Transferred out of TANF'!O65</f>
        <v>35610423</v>
      </c>
      <c r="P65" s="49">
        <f>'Total Funds Spent'!P65+'Transferred out of TANF'!P65</f>
        <v>43428347</v>
      </c>
      <c r="Q65" s="49">
        <f>'Total Funds Spent'!Q65+'Transferred out of TANF'!Q65</f>
        <v>47896733</v>
      </c>
      <c r="R65" s="49">
        <f>'Total Funds Spent'!R65+'Transferred out of TANF'!R65</f>
        <v>52073669</v>
      </c>
      <c r="S65" s="49">
        <f>'Total Funds Spent'!S65+'Transferred out of TANF'!S65</f>
        <v>49361402</v>
      </c>
      <c r="T65" s="49">
        <f>'Total Funds Spent'!T65+'Transferred out of TANF'!T65</f>
        <v>49627338</v>
      </c>
      <c r="U65" s="49">
        <f>'Total Funds Spent'!U65+'Transferred out of TANF'!U65</f>
        <v>48480733</v>
      </c>
      <c r="V65" s="49">
        <f>'Total Funds Spent'!V65+'Transferred out of TANF'!V65</f>
        <v>49798863</v>
      </c>
      <c r="W65" s="49">
        <f>'Total Funds Spent'!W65+'Transferred out of TANF'!W65</f>
        <v>56227352</v>
      </c>
      <c r="X65" s="49">
        <f>'Total Funds Spent'!X65+'Transferred out of TANF'!X65</f>
        <v>48349635</v>
      </c>
      <c r="Y65" s="49">
        <f>'Total Funds Spent'!Y65+'Transferred out of TANF'!Y65</f>
        <v>55171039</v>
      </c>
      <c r="Z65" s="49">
        <f>'Total Funds Spent'!Z65+'Transferred out of TANF'!Z65</f>
        <v>43734320.799999997</v>
      </c>
    </row>
    <row r="66" spans="1:26">
      <c r="A66" s="51" t="s">
        <v>86</v>
      </c>
      <c r="B66" s="49">
        <f>'Total Funds Spent'!B66+'Transferred out of TANF'!B66</f>
        <v>188756707</v>
      </c>
      <c r="C66" s="49">
        <f>'Total Funds Spent'!C66+'Transferred out of TANF'!C66</f>
        <v>161403345</v>
      </c>
      <c r="D66" s="49">
        <f>'Total Funds Spent'!D66+'Transferred out of TANF'!D66</f>
        <v>237965894</v>
      </c>
      <c r="E66" s="49">
        <f>'Total Funds Spent'!E66+'Transferred out of TANF'!E66</f>
        <v>249104584</v>
      </c>
      <c r="F66" s="49">
        <f>'Total Funds Spent'!F66+'Transferred out of TANF'!F66</f>
        <v>207487069</v>
      </c>
      <c r="G66" s="49">
        <f>'Total Funds Spent'!G66+'Transferred out of TANF'!G66</f>
        <v>241129976</v>
      </c>
      <c r="H66" s="49">
        <f>'Total Funds Spent'!H66+'Transferred out of TANF'!H66</f>
        <v>283136692</v>
      </c>
      <c r="I66" s="49">
        <f>'Total Funds Spent'!I66+'Transferred out of TANF'!I66</f>
        <v>233811277</v>
      </c>
      <c r="J66" s="49">
        <f>'Total Funds Spent'!J66+'Transferred out of TANF'!J66</f>
        <v>223450707</v>
      </c>
      <c r="K66" s="49">
        <f>'Total Funds Spent'!K66+'Transferred out of TANF'!K66</f>
        <v>237873568</v>
      </c>
      <c r="L66" s="49">
        <f>'Total Funds Spent'!L66+'Transferred out of TANF'!L66</f>
        <v>224874848</v>
      </c>
      <c r="M66" s="49">
        <f>'Total Funds Spent'!M66+'Transferred out of TANF'!M66</f>
        <v>219122443</v>
      </c>
      <c r="N66" s="49">
        <f>'Total Funds Spent'!N66+'Transferred out of TANF'!N66</f>
        <v>268013951</v>
      </c>
      <c r="O66" s="49">
        <f>'Total Funds Spent'!O66+'Transferred out of TANF'!O66</f>
        <v>214808194</v>
      </c>
      <c r="P66" s="49">
        <f>'Total Funds Spent'!P66+'Transferred out of TANF'!P66</f>
        <v>256014520</v>
      </c>
      <c r="Q66" s="49">
        <f>'Total Funds Spent'!Q66+'Transferred out of TANF'!Q66</f>
        <v>222396055</v>
      </c>
      <c r="R66" s="49">
        <f>'Total Funds Spent'!R66+'Transferred out of TANF'!R66</f>
        <v>248735039</v>
      </c>
      <c r="S66" s="49">
        <f>'Total Funds Spent'!S66+'Transferred out of TANF'!S66</f>
        <v>223538845</v>
      </c>
      <c r="T66" s="49">
        <f>'Total Funds Spent'!T66+'Transferred out of TANF'!T66</f>
        <v>235639000</v>
      </c>
      <c r="U66" s="49">
        <f>'Total Funds Spent'!U66+'Transferred out of TANF'!U66</f>
        <v>217890311</v>
      </c>
      <c r="V66" s="49">
        <f>'Total Funds Spent'!V66+'Transferred out of TANF'!V66</f>
        <v>196659485</v>
      </c>
      <c r="W66" s="49">
        <f>'Total Funds Spent'!W66+'Transferred out of TANF'!W66</f>
        <v>201924866</v>
      </c>
      <c r="X66" s="49">
        <f>'Total Funds Spent'!X66+'Transferred out of TANF'!X66</f>
        <v>226829735</v>
      </c>
      <c r="Y66" s="49">
        <f>'Total Funds Spent'!Y66+'Transferred out of TANF'!Y66</f>
        <v>227453549</v>
      </c>
      <c r="Z66" s="49">
        <f>'Total Funds Spent'!Z66+'Transferred out of TANF'!Z66</f>
        <v>209040940</v>
      </c>
    </row>
    <row r="67" spans="1:26">
      <c r="A67" s="51" t="s">
        <v>88</v>
      </c>
      <c r="B67" s="49">
        <f>'Total Funds Spent'!B67+'Transferred out of TANF'!B67</f>
        <v>12669359</v>
      </c>
      <c r="C67" s="49">
        <f>'Total Funds Spent'!C67+'Transferred out of TANF'!C67</f>
        <v>36228162</v>
      </c>
      <c r="D67" s="49">
        <f>'Total Funds Spent'!D67+'Transferred out of TANF'!D67</f>
        <v>29269294</v>
      </c>
      <c r="E67" s="49">
        <f>'Total Funds Spent'!E67+'Transferred out of TANF'!E67</f>
        <v>99981292</v>
      </c>
      <c r="F67" s="49">
        <f>'Total Funds Spent'!F67+'Transferred out of TANF'!F67</f>
        <v>82412254</v>
      </c>
      <c r="G67" s="49">
        <f>'Total Funds Spent'!G67+'Transferred out of TANF'!G67</f>
        <v>41207426</v>
      </c>
      <c r="H67" s="49">
        <f>'Total Funds Spent'!H67+'Transferred out of TANF'!H67</f>
        <v>37983757</v>
      </c>
      <c r="I67" s="49">
        <f>'Total Funds Spent'!I67+'Transferred out of TANF'!I67</f>
        <v>36592972</v>
      </c>
      <c r="J67" s="49">
        <f>'Total Funds Spent'!J67+'Transferred out of TANF'!J67</f>
        <v>53798792</v>
      </c>
      <c r="K67" s="49">
        <f>'Total Funds Spent'!K67+'Transferred out of TANF'!K67</f>
        <v>57005773</v>
      </c>
      <c r="L67" s="49">
        <f>'Total Funds Spent'!L67+'Transferred out of TANF'!L67</f>
        <v>69610116</v>
      </c>
      <c r="M67" s="49">
        <f>'Total Funds Spent'!M67+'Transferred out of TANF'!M67</f>
        <v>72641125</v>
      </c>
      <c r="N67" s="49">
        <f>'Total Funds Spent'!N67+'Transferred out of TANF'!N67</f>
        <v>77594744</v>
      </c>
      <c r="O67" s="49">
        <f>'Total Funds Spent'!O67+'Transferred out of TANF'!O67</f>
        <v>136535898</v>
      </c>
      <c r="P67" s="49">
        <f>'Total Funds Spent'!P67+'Transferred out of TANF'!P67</f>
        <v>69735642</v>
      </c>
      <c r="Q67" s="49">
        <f>'Total Funds Spent'!Q67+'Transferred out of TANF'!Q67</f>
        <v>76645438</v>
      </c>
      <c r="R67" s="49">
        <f>'Total Funds Spent'!R67+'Transferred out of TANF'!R67</f>
        <v>67947643</v>
      </c>
      <c r="S67" s="49">
        <f>'Total Funds Spent'!S67+'Transferred out of TANF'!S67</f>
        <v>47144364</v>
      </c>
      <c r="T67" s="49">
        <f>'Total Funds Spent'!T67+'Transferred out of TANF'!T67</f>
        <v>53309969</v>
      </c>
      <c r="U67" s="49">
        <f>'Total Funds Spent'!U67+'Transferred out of TANF'!U67</f>
        <v>54459225</v>
      </c>
      <c r="V67" s="49">
        <f>'Total Funds Spent'!V67+'Transferred out of TANF'!V67</f>
        <v>50006492</v>
      </c>
      <c r="W67" s="49">
        <f>'Total Funds Spent'!W67+'Transferred out of TANF'!W67</f>
        <v>53720253</v>
      </c>
      <c r="X67" s="49">
        <f>'Total Funds Spent'!X67+'Transferred out of TANF'!X67</f>
        <v>45565168</v>
      </c>
      <c r="Y67" s="49">
        <f>'Total Funds Spent'!Y67+'Transferred out of TANF'!Y67</f>
        <v>54266708</v>
      </c>
      <c r="Z67" s="49">
        <f>'Total Funds Spent'!Z67+'Transferred out of TANF'!Z67</f>
        <v>54669742</v>
      </c>
    </row>
    <row r="68" spans="1:26">
      <c r="A68" s="51" t="s">
        <v>74</v>
      </c>
      <c r="B68" s="49">
        <f>'Total Funds Spent'!B68+'Transferred out of TANF'!B68</f>
        <v>2384872612</v>
      </c>
      <c r="C68" s="49">
        <f>'Total Funds Spent'!C68+'Transferred out of TANF'!C68</f>
        <v>3404728526</v>
      </c>
      <c r="D68" s="49">
        <f>'Total Funds Spent'!D68+'Transferred out of TANF'!D68</f>
        <v>3649571128</v>
      </c>
      <c r="E68" s="49">
        <f>'Total Funds Spent'!E68+'Transferred out of TANF'!E68</f>
        <v>4408036415</v>
      </c>
      <c r="F68" s="49">
        <f>'Total Funds Spent'!F68+'Transferred out of TANF'!F68</f>
        <v>4002572584</v>
      </c>
      <c r="G68" s="49">
        <f>'Total Funds Spent'!G68+'Transferred out of TANF'!G68</f>
        <v>3271078109</v>
      </c>
      <c r="H68" s="49">
        <f>'Total Funds Spent'!H68+'Transferred out of TANF'!H68</f>
        <v>4324798619</v>
      </c>
      <c r="I68" s="49">
        <f>'Total Funds Spent'!I68+'Transferred out of TANF'!I68</f>
        <v>3672687709</v>
      </c>
      <c r="J68" s="49">
        <f>'Total Funds Spent'!J68+'Transferred out of TANF'!J68</f>
        <v>3555692821</v>
      </c>
      <c r="K68" s="49">
        <f>'Total Funds Spent'!K68+'Transferred out of TANF'!K68</f>
        <v>3648350156</v>
      </c>
      <c r="L68" s="49">
        <f>'Total Funds Spent'!L68+'Transferred out of TANF'!L68</f>
        <v>3695393139</v>
      </c>
      <c r="M68" s="49">
        <f>'Total Funds Spent'!M68+'Transferred out of TANF'!M68</f>
        <v>4041837875</v>
      </c>
      <c r="N68" s="49">
        <f>'Total Funds Spent'!N68+'Transferred out of TANF'!N68</f>
        <v>3704507568</v>
      </c>
      <c r="O68" s="49">
        <f>'Total Funds Spent'!O68+'Transferred out of TANF'!O68</f>
        <v>4630582857</v>
      </c>
      <c r="P68" s="49">
        <f>'Total Funds Spent'!P68+'Transferred out of TANF'!P68</f>
        <v>3797923691</v>
      </c>
      <c r="Q68" s="49">
        <f>'Total Funds Spent'!Q68+'Transferred out of TANF'!Q68</f>
        <v>3582621804</v>
      </c>
      <c r="R68" s="49">
        <f>'Total Funds Spent'!R68+'Transferred out of TANF'!R68</f>
        <v>3792140088</v>
      </c>
      <c r="S68" s="49">
        <f>'Total Funds Spent'!S68+'Transferred out of TANF'!S68</f>
        <v>3575121329</v>
      </c>
      <c r="T68" s="49">
        <f>'Total Funds Spent'!T68+'Transferred out of TANF'!T68</f>
        <v>3613655227</v>
      </c>
      <c r="U68" s="49">
        <f>'Total Funds Spent'!U68+'Transferred out of TANF'!U68</f>
        <v>3471242707</v>
      </c>
      <c r="V68" s="49">
        <f>'Total Funds Spent'!V68+'Transferred out of TANF'!V68</f>
        <v>3688242552</v>
      </c>
      <c r="W68" s="49">
        <f>'Total Funds Spent'!W68+'Transferred out of TANF'!W68</f>
        <v>3685161610</v>
      </c>
      <c r="X68" s="49">
        <f>'Total Funds Spent'!X68+'Transferred out of TANF'!X68</f>
        <v>3634056203</v>
      </c>
      <c r="Y68" s="49">
        <f>'Total Funds Spent'!Y68+'Transferred out of TANF'!Y68</f>
        <v>3792722385</v>
      </c>
      <c r="Z68" s="49">
        <f>'Total Funds Spent'!Z68+'Transferred out of TANF'!Z68</f>
        <v>3191123459</v>
      </c>
    </row>
    <row r="69" spans="1:26">
      <c r="A69" s="51" t="s">
        <v>91</v>
      </c>
      <c r="B69" s="49">
        <f>'Total Funds Spent'!B69+'Transferred out of TANF'!B69</f>
        <v>23926968</v>
      </c>
      <c r="C69" s="49">
        <f>'Total Funds Spent'!C69+'Transferred out of TANF'!C69</f>
        <v>74813557</v>
      </c>
      <c r="D69" s="49">
        <f>'Total Funds Spent'!D69+'Transferred out of TANF'!D69</f>
        <v>147481399</v>
      </c>
      <c r="E69" s="49">
        <f>'Total Funds Spent'!E69+'Transferred out of TANF'!E69</f>
        <v>128996308</v>
      </c>
      <c r="F69" s="49">
        <f>'Total Funds Spent'!F69+'Transferred out of TANF'!F69</f>
        <v>162415633</v>
      </c>
      <c r="G69" s="49">
        <f>'Total Funds Spent'!G69+'Transferred out of TANF'!G69</f>
        <v>191376766</v>
      </c>
      <c r="H69" s="49">
        <f>'Total Funds Spent'!H69+'Transferred out of TANF'!H69</f>
        <v>147710543</v>
      </c>
      <c r="I69" s="49">
        <f>'Total Funds Spent'!I69+'Transferred out of TANF'!I69</f>
        <v>164667398</v>
      </c>
      <c r="J69" s="49">
        <f>'Total Funds Spent'!J69+'Transferred out of TANF'!J69</f>
        <v>138360687</v>
      </c>
      <c r="K69" s="49">
        <f>'Total Funds Spent'!K69+'Transferred out of TANF'!K69</f>
        <v>142009729</v>
      </c>
      <c r="L69" s="49">
        <f>'Total Funds Spent'!L69+'Transferred out of TANF'!L69</f>
        <v>117697863</v>
      </c>
      <c r="M69" s="49">
        <f>'Total Funds Spent'!M69+'Transferred out of TANF'!M69</f>
        <v>158004946</v>
      </c>
      <c r="N69" s="49">
        <f>'Total Funds Spent'!N69+'Transferred out of TANF'!N69</f>
        <v>206601606</v>
      </c>
      <c r="O69" s="49">
        <f>'Total Funds Spent'!O69+'Transferred out of TANF'!O69</f>
        <v>212608564</v>
      </c>
      <c r="P69" s="49">
        <f>'Total Funds Spent'!P69+'Transferred out of TANF'!P69</f>
        <v>202939085</v>
      </c>
      <c r="Q69" s="49">
        <f>'Total Funds Spent'!Q69+'Transferred out of TANF'!Q69</f>
        <v>136035775</v>
      </c>
      <c r="R69" s="49">
        <f>'Total Funds Spent'!R69+'Transferred out of TANF'!R69</f>
        <v>146438469</v>
      </c>
      <c r="S69" s="49">
        <f>'Total Funds Spent'!S69+'Transferred out of TANF'!S69</f>
        <v>146983214</v>
      </c>
      <c r="T69" s="49">
        <f>'Total Funds Spent'!T69+'Transferred out of TANF'!T69</f>
        <v>134108064</v>
      </c>
      <c r="U69" s="49">
        <f>'Total Funds Spent'!U69+'Transferred out of TANF'!U69</f>
        <v>140537991</v>
      </c>
      <c r="V69" s="49">
        <f>'Total Funds Spent'!V69+'Transferred out of TANF'!V69</f>
        <v>141403318</v>
      </c>
      <c r="W69" s="49">
        <f>'Total Funds Spent'!W69+'Transferred out of TANF'!W69</f>
        <v>142579420</v>
      </c>
      <c r="X69" s="49">
        <f>'Total Funds Spent'!X69+'Transferred out of TANF'!X69</f>
        <v>152505294</v>
      </c>
      <c r="Y69" s="49">
        <f>'Total Funds Spent'!Y69+'Transferred out of TANF'!Y69</f>
        <v>167413200</v>
      </c>
      <c r="Z69" s="49">
        <f>'Total Funds Spent'!Z69+'Transferred out of TANF'!Z69</f>
        <v>139132092.53999999</v>
      </c>
    </row>
    <row r="70" spans="1:26">
      <c r="A70" s="51" t="s">
        <v>93</v>
      </c>
      <c r="B70" s="49">
        <f>'Total Funds Spent'!B70+'Transferred out of TANF'!B70</f>
        <v>237738884</v>
      </c>
      <c r="C70" s="49">
        <f>'Total Funds Spent'!C70+'Transferred out of TANF'!C70</f>
        <v>295837330</v>
      </c>
      <c r="D70" s="49">
        <f>'Total Funds Spent'!D70+'Transferred out of TANF'!D70</f>
        <v>266788107</v>
      </c>
      <c r="E70" s="49">
        <f>'Total Funds Spent'!E70+'Transferred out of TANF'!E70</f>
        <v>269164911</v>
      </c>
      <c r="F70" s="49">
        <f>'Total Funds Spent'!F70+'Transferred out of TANF'!F70</f>
        <v>255990186</v>
      </c>
      <c r="G70" s="49">
        <f>'Total Funds Spent'!G70+'Transferred out of TANF'!G70</f>
        <v>277297143</v>
      </c>
      <c r="H70" s="49">
        <f>'Total Funds Spent'!H70+'Transferred out of TANF'!H70</f>
        <v>281363508</v>
      </c>
      <c r="I70" s="49">
        <f>'Total Funds Spent'!I70+'Transferred out of TANF'!I70</f>
        <v>266788107</v>
      </c>
      <c r="J70" s="49">
        <f>'Total Funds Spent'!J70+'Transferred out of TANF'!J70</f>
        <v>266788107</v>
      </c>
      <c r="K70" s="49">
        <f>'Total Funds Spent'!K70+'Transferred out of TANF'!K70</f>
        <v>264387014</v>
      </c>
      <c r="L70" s="49">
        <f>'Total Funds Spent'!L70+'Transferred out of TANF'!L70</f>
        <v>261985921</v>
      </c>
      <c r="M70" s="49">
        <f>'Total Funds Spent'!M70+'Transferred out of TANF'!M70</f>
        <v>266788107</v>
      </c>
      <c r="N70" s="49">
        <f>'Total Funds Spent'!N70+'Transferred out of TANF'!N70</f>
        <v>266788107</v>
      </c>
      <c r="O70" s="49">
        <f>'Total Funds Spent'!O70+'Transferred out of TANF'!O70</f>
        <v>293724938</v>
      </c>
      <c r="P70" s="49">
        <f>'Total Funds Spent'!P70+'Transferred out of TANF'!P70</f>
        <v>272165865</v>
      </c>
      <c r="Q70" s="49">
        <f>'Total Funds Spent'!Q70+'Transferred out of TANF'!Q70</f>
        <v>267801066</v>
      </c>
      <c r="R70" s="49">
        <f>'Total Funds Spent'!R70+'Transferred out of TANF'!R70</f>
        <v>266788107</v>
      </c>
      <c r="S70" s="49">
        <f>'Total Funds Spent'!S70+'Transferred out of TANF'!S70</f>
        <v>266621410</v>
      </c>
      <c r="T70" s="49">
        <f>'Total Funds Spent'!T70+'Transferred out of TANF'!T70</f>
        <v>266788106</v>
      </c>
      <c r="U70" s="49">
        <f>'Total Funds Spent'!U70+'Transferred out of TANF'!U70</f>
        <v>266788107</v>
      </c>
      <c r="V70" s="49">
        <f>'Total Funds Spent'!V70+'Transferred out of TANF'!V70</f>
        <v>265138481</v>
      </c>
      <c r="W70" s="49">
        <f>'Total Funds Spent'!W70+'Transferred out of TANF'!W70</f>
        <v>266676931</v>
      </c>
      <c r="X70" s="49">
        <f>'Total Funds Spent'!X70+'Transferred out of TANF'!X70</f>
        <v>265907706</v>
      </c>
      <c r="Y70" s="49">
        <f>'Total Funds Spent'!Y70+'Transferred out of TANF'!Y70</f>
        <v>265907706</v>
      </c>
      <c r="Z70" s="49">
        <f>'Total Funds Spent'!Z70+'Transferred out of TANF'!Z70</f>
        <v>265907706</v>
      </c>
    </row>
    <row r="71" spans="1:26">
      <c r="A71" s="51" t="s">
        <v>95</v>
      </c>
      <c r="B71" s="49">
        <f>'Total Funds Spent'!B71+'Transferred out of TANF'!B71</f>
        <v>14877222</v>
      </c>
      <c r="C71" s="49">
        <f>'Total Funds Spent'!C71+'Transferred out of TANF'!C71</f>
        <v>32964643</v>
      </c>
      <c r="D71" s="49">
        <f>'Total Funds Spent'!D71+'Transferred out of TANF'!D71</f>
        <v>33729876</v>
      </c>
      <c r="E71" s="49">
        <f>'Total Funds Spent'!E71+'Transferred out of TANF'!E71</f>
        <v>35628712</v>
      </c>
      <c r="F71" s="49">
        <f>'Total Funds Spent'!F71+'Transferred out of TANF'!F71</f>
        <v>33760816</v>
      </c>
      <c r="G71" s="49">
        <f>'Total Funds Spent'!G71+'Transferred out of TANF'!G71</f>
        <v>30542411</v>
      </c>
      <c r="H71" s="49">
        <f>'Total Funds Spent'!H71+'Transferred out of TANF'!H71</f>
        <v>30385421</v>
      </c>
      <c r="I71" s="49">
        <f>'Total Funds Spent'!I71+'Transferred out of TANF'!I71</f>
        <v>32794583</v>
      </c>
      <c r="J71" s="49">
        <f>'Total Funds Spent'!J71+'Transferred out of TANF'!J71</f>
        <v>30767912</v>
      </c>
      <c r="K71" s="49">
        <f>'Total Funds Spent'!K71+'Transferred out of TANF'!K71</f>
        <v>35960140</v>
      </c>
      <c r="L71" s="49">
        <f>'Total Funds Spent'!L71+'Transferred out of TANF'!L71</f>
        <v>27206736</v>
      </c>
      <c r="M71" s="49">
        <f>'Total Funds Spent'!M71+'Transferred out of TANF'!M71</f>
        <v>27544548</v>
      </c>
      <c r="N71" s="49">
        <f>'Total Funds Spent'!N71+'Transferred out of TANF'!N71</f>
        <v>43058310</v>
      </c>
      <c r="O71" s="49">
        <f>'Total Funds Spent'!O71+'Transferred out of TANF'!O71</f>
        <v>43822738</v>
      </c>
      <c r="P71" s="49">
        <f>'Total Funds Spent'!P71+'Transferred out of TANF'!P71</f>
        <v>26089690</v>
      </c>
      <c r="Q71" s="49">
        <f>'Total Funds Spent'!Q71+'Transferred out of TANF'!Q71</f>
        <v>28393615</v>
      </c>
      <c r="R71" s="49">
        <f>'Total Funds Spent'!R71+'Transferred out of TANF'!R71</f>
        <v>24682722</v>
      </c>
      <c r="S71" s="49">
        <f>'Total Funds Spent'!S71+'Transferred out of TANF'!S71</f>
        <v>46967423</v>
      </c>
      <c r="T71" s="49">
        <f>'Total Funds Spent'!T71+'Transferred out of TANF'!T71</f>
        <v>33199783</v>
      </c>
      <c r="U71" s="49">
        <f>'Total Funds Spent'!U71+'Transferred out of TANF'!U71</f>
        <v>36711419</v>
      </c>
      <c r="V71" s="49">
        <f>'Total Funds Spent'!V71+'Transferred out of TANF'!V71</f>
        <v>35545260</v>
      </c>
      <c r="W71" s="49">
        <f>'Total Funds Spent'!W71+'Transferred out of TANF'!W71</f>
        <v>30191938</v>
      </c>
      <c r="X71" s="49">
        <f>'Total Funds Spent'!X71+'Transferred out of TANF'!X71</f>
        <v>22063607</v>
      </c>
      <c r="Y71" s="49">
        <f>'Total Funds Spent'!Y71+'Transferred out of TANF'!Y71</f>
        <v>27986471</v>
      </c>
      <c r="Z71" s="49">
        <f>'Total Funds Spent'!Z71+'Transferred out of TANF'!Z71</f>
        <v>32162710</v>
      </c>
    </row>
    <row r="72" spans="1:26">
      <c r="A72" s="51" t="s">
        <v>97</v>
      </c>
      <c r="B72" s="49">
        <f>'Total Funds Spent'!B72+'Transferred out of TANF'!B72</f>
        <v>35374984</v>
      </c>
      <c r="C72" s="49">
        <f>'Total Funds Spent'!C72+'Transferred out of TANF'!C72</f>
        <v>80033218</v>
      </c>
      <c r="D72" s="49">
        <f>'Total Funds Spent'!D72+'Transferred out of TANF'!D72</f>
        <v>84666378</v>
      </c>
      <c r="E72" s="49">
        <f>'Total Funds Spent'!E72+'Transferred out of TANF'!E72</f>
        <v>109389025</v>
      </c>
      <c r="F72" s="49">
        <f>'Total Funds Spent'!F72+'Transferred out of TANF'!F72</f>
        <v>114500743</v>
      </c>
      <c r="G72" s="49">
        <f>'Total Funds Spent'!G72+'Transferred out of TANF'!G72</f>
        <v>154531884</v>
      </c>
      <c r="H72" s="49">
        <f>'Total Funds Spent'!H72+'Transferred out of TANF'!H72</f>
        <v>113569658</v>
      </c>
      <c r="I72" s="49">
        <f>'Total Funds Spent'!I72+'Transferred out of TANF'!I72</f>
        <v>114104945</v>
      </c>
      <c r="J72" s="49">
        <f>'Total Funds Spent'!J72+'Transferred out of TANF'!J72</f>
        <v>102672532</v>
      </c>
      <c r="K72" s="49">
        <f>'Total Funds Spent'!K72+'Transferred out of TANF'!K72</f>
        <v>107370230</v>
      </c>
      <c r="L72" s="49">
        <f>'Total Funds Spent'!L72+'Transferred out of TANF'!L72</f>
        <v>96493413</v>
      </c>
      <c r="M72" s="49">
        <f>'Total Funds Spent'!M72+'Transferred out of TANF'!M72</f>
        <v>89319236</v>
      </c>
      <c r="N72" s="49">
        <f>'Total Funds Spent'!N72+'Transferred out of TANF'!N72</f>
        <v>100600712</v>
      </c>
      <c r="O72" s="49">
        <f>'Total Funds Spent'!O72+'Transferred out of TANF'!O72</f>
        <v>116597198</v>
      </c>
      <c r="P72" s="49">
        <f>'Total Funds Spent'!P72+'Transferred out of TANF'!P72</f>
        <v>111441340</v>
      </c>
      <c r="Q72" s="49">
        <f>'Total Funds Spent'!Q72+'Transferred out of TANF'!Q72</f>
        <v>77886356</v>
      </c>
      <c r="R72" s="49">
        <f>'Total Funds Spent'!R72+'Transferred out of TANF'!R72</f>
        <v>109056128</v>
      </c>
      <c r="S72" s="49">
        <f>'Total Funds Spent'!S72+'Transferred out of TANF'!S72</f>
        <v>80010955</v>
      </c>
      <c r="T72" s="49">
        <f>'Total Funds Spent'!T72+'Transferred out of TANF'!T72</f>
        <v>95085260</v>
      </c>
      <c r="U72" s="49">
        <f>'Total Funds Spent'!U72+'Transferred out of TANF'!U72</f>
        <v>124624812</v>
      </c>
      <c r="V72" s="49">
        <f>'Total Funds Spent'!V72+'Transferred out of TANF'!V72</f>
        <v>136237620</v>
      </c>
      <c r="W72" s="49">
        <f>'Total Funds Spent'!W72+'Transferred out of TANF'!W72</f>
        <v>87226220</v>
      </c>
      <c r="X72" s="49">
        <f>'Total Funds Spent'!X72+'Transferred out of TANF'!X72</f>
        <v>120630860</v>
      </c>
      <c r="Y72" s="49">
        <f>'Total Funds Spent'!Y72+'Transferred out of TANF'!Y72</f>
        <v>119594586</v>
      </c>
      <c r="Z72" s="49">
        <f>'Total Funds Spent'!Z72+'Transferred out of TANF'!Z72</f>
        <v>103385888.23999999</v>
      </c>
    </row>
    <row r="73" spans="1:26">
      <c r="A73" s="51" t="s">
        <v>99</v>
      </c>
      <c r="B73" s="49">
        <f>'Total Funds Spent'!B73+'Transferred out of TANF'!B73</f>
        <v>355434076</v>
      </c>
      <c r="C73" s="49">
        <f>'Total Funds Spent'!C73+'Transferred out of TANF'!C73</f>
        <v>382446035</v>
      </c>
      <c r="D73" s="49">
        <f>'Total Funds Spent'!D73+'Transferred out of TANF'!D73</f>
        <v>591395038</v>
      </c>
      <c r="E73" s="49">
        <f>'Total Funds Spent'!E73+'Transferred out of TANF'!E73</f>
        <v>570633439</v>
      </c>
      <c r="F73" s="49">
        <f>'Total Funds Spent'!F73+'Transferred out of TANF'!F73</f>
        <v>744322331</v>
      </c>
      <c r="G73" s="49">
        <f>'Total Funds Spent'!G73+'Transferred out of TANF'!G73</f>
        <v>788048819</v>
      </c>
      <c r="H73" s="49">
        <f>'Total Funds Spent'!H73+'Transferred out of TANF'!H73</f>
        <v>658392008</v>
      </c>
      <c r="I73" s="49">
        <f>'Total Funds Spent'!I73+'Transferred out of TANF'!I73</f>
        <v>693356916</v>
      </c>
      <c r="J73" s="49">
        <f>'Total Funds Spent'!J73+'Transferred out of TANF'!J73</f>
        <v>684607298</v>
      </c>
      <c r="K73" s="49">
        <f>'Total Funds Spent'!K73+'Transferred out of TANF'!K73</f>
        <v>620824222</v>
      </c>
      <c r="L73" s="49">
        <f>'Total Funds Spent'!L73+'Transferred out of TANF'!L73</f>
        <v>585145415</v>
      </c>
      <c r="M73" s="49">
        <f>'Total Funds Spent'!M73+'Transferred out of TANF'!M73</f>
        <v>656187495</v>
      </c>
      <c r="N73" s="49">
        <f>'Total Funds Spent'!N73+'Transferred out of TANF'!N73</f>
        <v>652666092</v>
      </c>
      <c r="O73" s="49">
        <f>'Total Funds Spent'!O73+'Transferred out of TANF'!O73</f>
        <v>674335640</v>
      </c>
      <c r="P73" s="49">
        <f>'Total Funds Spent'!P73+'Transferred out of TANF'!P73</f>
        <v>606590283</v>
      </c>
      <c r="Q73" s="49">
        <f>'Total Funds Spent'!Q73+'Transferred out of TANF'!Q73</f>
        <v>560272915</v>
      </c>
      <c r="R73" s="49">
        <f>'Total Funds Spent'!R73+'Transferred out of TANF'!R73</f>
        <v>581869975</v>
      </c>
      <c r="S73" s="49">
        <f>'Total Funds Spent'!S73+'Transferred out of TANF'!S73</f>
        <v>560945644</v>
      </c>
      <c r="T73" s="49">
        <f>'Total Funds Spent'!T73+'Transferred out of TANF'!T73</f>
        <v>511569790</v>
      </c>
      <c r="U73" s="49">
        <f>'Total Funds Spent'!U73+'Transferred out of TANF'!U73</f>
        <v>592736941</v>
      </c>
      <c r="V73" s="49">
        <f>'Total Funds Spent'!V73+'Transferred out of TANF'!V73</f>
        <v>556811050</v>
      </c>
      <c r="W73" s="49">
        <f>'Total Funds Spent'!W73+'Transferred out of TANF'!W73</f>
        <v>561691822</v>
      </c>
      <c r="X73" s="49">
        <f>'Total Funds Spent'!X73+'Transferred out of TANF'!X73</f>
        <v>511928167</v>
      </c>
      <c r="Y73" s="49">
        <f>'Total Funds Spent'!Y73+'Transferred out of TANF'!Y73</f>
        <v>574134939</v>
      </c>
      <c r="Z73" s="49">
        <f>'Total Funds Spent'!Z73+'Transferred out of TANF'!Z73</f>
        <v>510645064</v>
      </c>
    </row>
    <row r="74" spans="1:26">
      <c r="A74" s="51" t="s">
        <v>101</v>
      </c>
      <c r="B74" s="49">
        <f>'Total Funds Spent'!B74+'Transferred out of TANF'!B74</f>
        <v>203561261</v>
      </c>
      <c r="C74" s="49">
        <f>'Total Funds Spent'!C74+'Transferred out of TANF'!C74</f>
        <v>321795157</v>
      </c>
      <c r="D74" s="49">
        <f>'Total Funds Spent'!D74+'Transferred out of TANF'!D74</f>
        <v>288373353</v>
      </c>
      <c r="E74" s="49">
        <f>'Total Funds Spent'!E74+'Transferred out of TANF'!E74</f>
        <v>296929587</v>
      </c>
      <c r="F74" s="49">
        <f>'Total Funds Spent'!F74+'Transferred out of TANF'!F74</f>
        <v>353582382</v>
      </c>
      <c r="G74" s="49">
        <f>'Total Funds Spent'!G74+'Transferred out of TANF'!G74</f>
        <v>393348132</v>
      </c>
      <c r="H74" s="49">
        <f>'Total Funds Spent'!H74+'Transferred out of TANF'!H74</f>
        <v>377193780</v>
      </c>
      <c r="I74" s="49">
        <f>'Total Funds Spent'!I74+'Transferred out of TANF'!I74</f>
        <v>370868597</v>
      </c>
      <c r="J74" s="49">
        <f>'Total Funds Spent'!J74+'Transferred out of TANF'!J74</f>
        <v>359586057</v>
      </c>
      <c r="K74" s="49">
        <f>'Total Funds Spent'!K74+'Transferred out of TANF'!K74</f>
        <v>395928700</v>
      </c>
      <c r="L74" s="49">
        <f>'Total Funds Spent'!L74+'Transferred out of TANF'!L74</f>
        <v>378015145</v>
      </c>
      <c r="M74" s="49">
        <f>'Total Funds Spent'!M74+'Transferred out of TANF'!M74</f>
        <v>448602340</v>
      </c>
      <c r="N74" s="49">
        <f>'Total Funds Spent'!N74+'Transferred out of TANF'!N74</f>
        <v>348118951</v>
      </c>
      <c r="O74" s="49">
        <f>'Total Funds Spent'!O74+'Transferred out of TANF'!O74</f>
        <v>403689938</v>
      </c>
      <c r="P74" s="49">
        <f>'Total Funds Spent'!P74+'Transferred out of TANF'!P74</f>
        <v>388134240</v>
      </c>
      <c r="Q74" s="49">
        <f>'Total Funds Spent'!Q74+'Transferred out of TANF'!Q74</f>
        <v>349310900</v>
      </c>
      <c r="R74" s="49">
        <f>'Total Funds Spent'!R74+'Transferred out of TANF'!R74</f>
        <v>320578117</v>
      </c>
      <c r="S74" s="49">
        <f>'Total Funds Spent'!S74+'Transferred out of TANF'!S74</f>
        <v>335527201</v>
      </c>
      <c r="T74" s="49">
        <f>'Total Funds Spent'!T74+'Transferred out of TANF'!T74</f>
        <v>365990350</v>
      </c>
      <c r="U74" s="49">
        <f>'Total Funds Spent'!U74+'Transferred out of TANF'!U74</f>
        <v>322144942</v>
      </c>
      <c r="V74" s="49">
        <f>'Total Funds Spent'!V74+'Transferred out of TANF'!V74</f>
        <v>315655521</v>
      </c>
      <c r="W74" s="49">
        <f>'Total Funds Spent'!W74+'Transferred out of TANF'!W74</f>
        <v>316777652</v>
      </c>
      <c r="X74" s="49">
        <f>'Total Funds Spent'!X74+'Transferred out of TANF'!X74</f>
        <v>319362621</v>
      </c>
      <c r="Y74" s="49">
        <f>'Total Funds Spent'!Y74+'Transferred out of TANF'!Y74</f>
        <v>310921043</v>
      </c>
      <c r="Z74" s="49">
        <f>'Total Funds Spent'!Z74+'Transferred out of TANF'!Z74</f>
        <v>277856406</v>
      </c>
    </row>
    <row r="75" spans="1:26">
      <c r="A75" s="51" t="s">
        <v>102</v>
      </c>
      <c r="B75" s="49">
        <f>'Total Funds Spent'!B75+'Transferred out of TANF'!B75</f>
        <v>25207001</v>
      </c>
      <c r="C75" s="49">
        <f>'Total Funds Spent'!C75+'Transferred out of TANF'!C75</f>
        <v>94245525</v>
      </c>
      <c r="D75" s="49">
        <f>'Total Funds Spent'!D75+'Transferred out of TANF'!D75</f>
        <v>100862800</v>
      </c>
      <c r="E75" s="49">
        <f>'Total Funds Spent'!E75+'Transferred out of TANF'!E75</f>
        <v>85113893</v>
      </c>
      <c r="F75" s="49">
        <f>'Total Funds Spent'!F75+'Transferred out of TANF'!F75</f>
        <v>97795489</v>
      </c>
      <c r="G75" s="49">
        <f>'Total Funds Spent'!G75+'Transferred out of TANF'!G75</f>
        <v>56300867</v>
      </c>
      <c r="H75" s="49">
        <f>'Total Funds Spent'!H75+'Transferred out of TANF'!H75</f>
        <v>78473383</v>
      </c>
      <c r="I75" s="49">
        <f>'Total Funds Spent'!I75+'Transferred out of TANF'!I75</f>
        <v>68565765</v>
      </c>
      <c r="J75" s="49">
        <f>'Total Funds Spent'!J75+'Transferred out of TANF'!J75</f>
        <v>76596313</v>
      </c>
      <c r="K75" s="49">
        <f>'Total Funds Spent'!K75+'Transferred out of TANF'!K75</f>
        <v>100086545</v>
      </c>
      <c r="L75" s="49">
        <f>'Total Funds Spent'!L75+'Transferred out of TANF'!L75</f>
        <v>102748638</v>
      </c>
      <c r="M75" s="49">
        <f>'Total Funds Spent'!M75+'Transferred out of TANF'!M75</f>
        <v>133663922</v>
      </c>
      <c r="N75" s="49">
        <f>'Total Funds Spent'!N75+'Transferred out of TANF'!N75</f>
        <v>149941361</v>
      </c>
      <c r="O75" s="49">
        <f>'Total Funds Spent'!O75+'Transferred out of TANF'!O75</f>
        <v>182739693</v>
      </c>
      <c r="P75" s="49">
        <f>'Total Funds Spent'!P75+'Transferred out of TANF'!P75</f>
        <v>107120727</v>
      </c>
      <c r="Q75" s="49">
        <f>'Total Funds Spent'!Q75+'Transferred out of TANF'!Q75</f>
        <v>84165202</v>
      </c>
      <c r="R75" s="49">
        <f>'Total Funds Spent'!R75+'Transferred out of TANF'!R75</f>
        <v>84334034</v>
      </c>
      <c r="S75" s="49">
        <f>'Total Funds Spent'!S75+'Transferred out of TANF'!S75</f>
        <v>83489416</v>
      </c>
      <c r="T75" s="49">
        <f>'Total Funds Spent'!T75+'Transferred out of TANF'!T75</f>
        <v>65904482</v>
      </c>
      <c r="U75" s="49">
        <f>'Total Funds Spent'!U75+'Transferred out of TANF'!U75</f>
        <v>56912558</v>
      </c>
      <c r="V75" s="49">
        <f>'Total Funds Spent'!V75+'Transferred out of TANF'!V75</f>
        <v>51727194</v>
      </c>
      <c r="W75" s="49">
        <f>'Total Funds Spent'!W75+'Transferred out of TANF'!W75</f>
        <v>49675835</v>
      </c>
      <c r="X75" s="49">
        <f>'Total Funds Spent'!X75+'Transferred out of TANF'!X75</f>
        <v>50161958</v>
      </c>
      <c r="Y75" s="49">
        <f>'Total Funds Spent'!Y75+'Transferred out of TANF'!Y75</f>
        <v>57381850</v>
      </c>
      <c r="Z75" s="49">
        <f>'Total Funds Spent'!Z75+'Transferred out of TANF'!Z75</f>
        <v>72745007</v>
      </c>
    </row>
    <row r="76" spans="1:26">
      <c r="A76" s="51" t="s">
        <v>103</v>
      </c>
      <c r="B76" s="49">
        <f>'Total Funds Spent'!B76+'Transferred out of TANF'!B76</f>
        <v>2405074</v>
      </c>
      <c r="C76" s="49">
        <f>'Total Funds Spent'!C76+'Transferred out of TANF'!C76</f>
        <v>9887154</v>
      </c>
      <c r="D76" s="49">
        <f>'Total Funds Spent'!D76+'Transferred out of TANF'!D76</f>
        <v>31898671</v>
      </c>
      <c r="E76" s="49">
        <f>'Total Funds Spent'!E76+'Transferred out of TANF'!E76</f>
        <v>39966323</v>
      </c>
      <c r="F76" s="49">
        <f>'Total Funds Spent'!F76+'Transferred out of TANF'!F76</f>
        <v>43189127</v>
      </c>
      <c r="G76" s="49">
        <f>'Total Funds Spent'!G76+'Transferred out of TANF'!G76</f>
        <v>36893910</v>
      </c>
      <c r="H76" s="49">
        <f>'Total Funds Spent'!H76+'Transferred out of TANF'!H76</f>
        <v>40289074</v>
      </c>
      <c r="I76" s="49">
        <f>'Total Funds Spent'!I76+'Transferred out of TANF'!I76</f>
        <v>38777172</v>
      </c>
      <c r="J76" s="49">
        <f>'Total Funds Spent'!J76+'Transferred out of TANF'!J76</f>
        <v>36932588</v>
      </c>
      <c r="K76" s="49">
        <f>'Total Funds Spent'!K76+'Transferred out of TANF'!K76</f>
        <v>34201731</v>
      </c>
      <c r="L76" s="49">
        <f>'Total Funds Spent'!L76+'Transferred out of TANF'!L76</f>
        <v>34483494</v>
      </c>
      <c r="M76" s="49">
        <f>'Total Funds Spent'!M76+'Transferred out of TANF'!M76</f>
        <v>31884788</v>
      </c>
      <c r="N76" s="49">
        <f>'Total Funds Spent'!N76+'Transferred out of TANF'!N76</f>
        <v>29600597</v>
      </c>
      <c r="O76" s="49">
        <f>'Total Funds Spent'!O76+'Transferred out of TANF'!O76</f>
        <v>23038658</v>
      </c>
      <c r="P76" s="49">
        <f>'Total Funds Spent'!P76+'Transferred out of TANF'!P76</f>
        <v>22680659</v>
      </c>
      <c r="Q76" s="49">
        <f>'Total Funds Spent'!Q76+'Transferred out of TANF'!Q76</f>
        <v>29827109</v>
      </c>
      <c r="R76" s="49">
        <f>'Total Funds Spent'!R76+'Transferred out of TANF'!R76</f>
        <v>31926137</v>
      </c>
      <c r="S76" s="49">
        <f>'Total Funds Spent'!S76+'Transferred out of TANF'!S76</f>
        <v>31841007</v>
      </c>
      <c r="T76" s="49">
        <f>'Total Funds Spent'!T76+'Transferred out of TANF'!T76</f>
        <v>30235203</v>
      </c>
      <c r="U76" s="49">
        <f>'Total Funds Spent'!U76+'Transferred out of TANF'!U76</f>
        <v>34957847</v>
      </c>
      <c r="V76" s="49">
        <f>'Total Funds Spent'!V76+'Transferred out of TANF'!V76</f>
        <v>36203864</v>
      </c>
      <c r="W76" s="49">
        <f>'Total Funds Spent'!W76+'Transferred out of TANF'!W76</f>
        <v>36521302</v>
      </c>
      <c r="X76" s="49">
        <f>'Total Funds Spent'!X76+'Transferred out of TANF'!X76</f>
        <v>35424868</v>
      </c>
      <c r="Y76" s="49">
        <f>'Total Funds Spent'!Y76+'Transferred out of TANF'!Y76</f>
        <v>30706021</v>
      </c>
      <c r="Z76" s="49">
        <f>'Total Funds Spent'!Z76+'Transferred out of TANF'!Z76</f>
        <v>27813002</v>
      </c>
    </row>
    <row r="77" spans="1:26">
      <c r="A77" s="51" t="s">
        <v>104</v>
      </c>
      <c r="B77" s="49">
        <f>'Total Funds Spent'!B77+'Transferred out of TANF'!B77</f>
        <v>134004829</v>
      </c>
      <c r="C77" s="49">
        <f>'Total Funds Spent'!C77+'Transferred out of TANF'!C77</f>
        <v>641777660</v>
      </c>
      <c r="D77" s="49">
        <f>'Total Funds Spent'!D77+'Transferred out of TANF'!D77</f>
        <v>585056960</v>
      </c>
      <c r="E77" s="49">
        <f>'Total Funds Spent'!E77+'Transferred out of TANF'!E77</f>
        <v>626628889</v>
      </c>
      <c r="F77" s="49">
        <f>'Total Funds Spent'!F77+'Transferred out of TANF'!F77</f>
        <v>601750449</v>
      </c>
      <c r="G77" s="49">
        <f>'Total Funds Spent'!G77+'Transferred out of TANF'!G77</f>
        <v>585056960</v>
      </c>
      <c r="H77" s="49">
        <f>'Total Funds Spent'!H77+'Transferred out of TANF'!H77</f>
        <v>585056960</v>
      </c>
      <c r="I77" s="49">
        <f>'Total Funds Spent'!I77+'Transferred out of TANF'!I77</f>
        <v>585056960</v>
      </c>
      <c r="J77" s="49">
        <f>'Total Funds Spent'!J77+'Transferred out of TANF'!J77</f>
        <v>585809178</v>
      </c>
      <c r="K77" s="49">
        <f>'Total Funds Spent'!K77+'Transferred out of TANF'!K77</f>
        <v>585056960</v>
      </c>
      <c r="L77" s="49">
        <f>'Total Funds Spent'!L77+'Transferred out of TANF'!L77</f>
        <v>585056960</v>
      </c>
      <c r="M77" s="49">
        <f>'Total Funds Spent'!M77+'Transferred out of TANF'!M77</f>
        <v>585056960</v>
      </c>
      <c r="N77" s="49">
        <f>'Total Funds Spent'!N77+'Transferred out of TANF'!N77</f>
        <v>585056960</v>
      </c>
      <c r="O77" s="49">
        <f>'Total Funds Spent'!O77+'Transferred out of TANF'!O77</f>
        <v>752323870</v>
      </c>
      <c r="P77" s="49">
        <f>'Total Funds Spent'!P77+'Transferred out of TANF'!P77</f>
        <v>612763297</v>
      </c>
      <c r="Q77" s="49">
        <f>'Total Funds Spent'!Q77+'Transferred out of TANF'!Q77</f>
        <v>585605859</v>
      </c>
      <c r="R77" s="49">
        <f>'Total Funds Spent'!R77+'Transferred out of TANF'!R77</f>
        <v>585056960</v>
      </c>
      <c r="S77" s="49">
        <f>'Total Funds Spent'!S77+'Transferred out of TANF'!S77</f>
        <v>582365698</v>
      </c>
      <c r="T77" s="49">
        <f>'Total Funds Spent'!T77+'Transferred out of TANF'!T77</f>
        <v>599413696</v>
      </c>
      <c r="U77" s="49">
        <f>'Total Funds Spent'!U77+'Transferred out of TANF'!U77</f>
        <v>537653864</v>
      </c>
      <c r="V77" s="49">
        <f>'Total Funds Spent'!V77+'Transferred out of TANF'!V77</f>
        <v>630529368</v>
      </c>
      <c r="W77" s="49">
        <f>'Total Funds Spent'!W77+'Transferred out of TANF'!W77</f>
        <v>583126272</v>
      </c>
      <c r="X77" s="49">
        <f>'Total Funds Spent'!X77+'Transferred out of TANF'!X77</f>
        <v>583126272</v>
      </c>
      <c r="Y77" s="49">
        <f>'Total Funds Spent'!Y77+'Transferred out of TANF'!Y77</f>
        <v>583126272</v>
      </c>
      <c r="Z77" s="49">
        <f>'Total Funds Spent'!Z77+'Transferred out of TANF'!Z77</f>
        <v>583126272</v>
      </c>
    </row>
    <row r="78" spans="1:26">
      <c r="A78" s="51" t="s">
        <v>105</v>
      </c>
      <c r="B78" s="49">
        <f>'Total Funds Spent'!B78+'Transferred out of TANF'!B78</f>
        <v>78880813</v>
      </c>
      <c r="C78" s="49">
        <f>'Total Funds Spent'!C78+'Transferred out of TANF'!C78</f>
        <v>139397554</v>
      </c>
      <c r="D78" s="49">
        <f>'Total Funds Spent'!D78+'Transferred out of TANF'!D78</f>
        <v>202636511</v>
      </c>
      <c r="E78" s="49">
        <f>'Total Funds Spent'!E78+'Transferred out of TANF'!E78</f>
        <v>283099119</v>
      </c>
      <c r="F78" s="49">
        <f>'Total Funds Spent'!F78+'Transferred out of TANF'!F78</f>
        <v>292816723</v>
      </c>
      <c r="G78" s="49">
        <f>'Total Funds Spent'!G78+'Transferred out of TANF'!G78</f>
        <v>244117412</v>
      </c>
      <c r="H78" s="49">
        <f>'Total Funds Spent'!H78+'Transferred out of TANF'!H78</f>
        <v>220149103</v>
      </c>
      <c r="I78" s="49">
        <f>'Total Funds Spent'!I78+'Transferred out of TANF'!I78</f>
        <v>198946622</v>
      </c>
      <c r="J78" s="49">
        <f>'Total Funds Spent'!J78+'Transferred out of TANF'!J78</f>
        <v>192317537</v>
      </c>
      <c r="K78" s="49">
        <f>'Total Funds Spent'!K78+'Transferred out of TANF'!K78</f>
        <v>207813209</v>
      </c>
      <c r="L78" s="49">
        <f>'Total Funds Spent'!L78+'Transferred out of TANF'!L78</f>
        <v>197599223</v>
      </c>
      <c r="M78" s="49">
        <f>'Total Funds Spent'!M78+'Transferred out of TANF'!M78</f>
        <v>214749330</v>
      </c>
      <c r="N78" s="49">
        <f>'Total Funds Spent'!N78+'Transferred out of TANF'!N78</f>
        <v>219345192</v>
      </c>
      <c r="O78" s="49">
        <f>'Total Funds Spent'!O78+'Transferred out of TANF'!O78</f>
        <v>200321003</v>
      </c>
      <c r="P78" s="49">
        <f>'Total Funds Spent'!P78+'Transferred out of TANF'!P78</f>
        <v>163034566</v>
      </c>
      <c r="Q78" s="49">
        <f>'Total Funds Spent'!Q78+'Transferred out of TANF'!Q78</f>
        <v>126554224</v>
      </c>
      <c r="R78" s="49">
        <f>'Total Funds Spent'!R78+'Transferred out of TANF'!R78</f>
        <v>157766539</v>
      </c>
      <c r="S78" s="49">
        <f>'Total Funds Spent'!S78+'Transferred out of TANF'!S78</f>
        <v>146351405</v>
      </c>
      <c r="T78" s="49">
        <f>'Total Funds Spent'!T78+'Transferred out of TANF'!T78</f>
        <v>181386834</v>
      </c>
      <c r="U78" s="49">
        <f>'Total Funds Spent'!U78+'Transferred out of TANF'!U78</f>
        <v>188576562</v>
      </c>
      <c r="V78" s="49">
        <f>'Total Funds Spent'!V78+'Transferred out of TANF'!V78</f>
        <v>397718201</v>
      </c>
      <c r="W78" s="49">
        <f>'Total Funds Spent'!W78+'Transferred out of TANF'!W78</f>
        <v>297365679</v>
      </c>
      <c r="X78" s="49">
        <f>'Total Funds Spent'!X78+'Transferred out of TANF'!X78</f>
        <v>233341775</v>
      </c>
      <c r="Y78" s="49">
        <f>'Total Funds Spent'!Y78+'Transferred out of TANF'!Y78</f>
        <v>211568842</v>
      </c>
      <c r="Z78" s="49">
        <f>'Total Funds Spent'!Z78+'Transferred out of TANF'!Z78</f>
        <v>173032644</v>
      </c>
    </row>
    <row r="79" spans="1:26">
      <c r="A79" s="51" t="s">
        <v>107</v>
      </c>
      <c r="B79" s="49">
        <f>'Total Funds Spent'!B79+'Transferred out of TANF'!B79</f>
        <v>82656589</v>
      </c>
      <c r="C79" s="49">
        <f>'Total Funds Spent'!C79+'Transferred out of TANF'!C79</f>
        <v>114770367</v>
      </c>
      <c r="D79" s="49">
        <f>'Total Funds Spent'!D79+'Transferred out of TANF'!D79</f>
        <v>140488811</v>
      </c>
      <c r="E79" s="49">
        <f>'Total Funds Spent'!E79+'Transferred out of TANF'!E79</f>
        <v>140209680</v>
      </c>
      <c r="F79" s="49">
        <f>'Total Funds Spent'!F79+'Transferred out of TANF'!F79</f>
        <v>136007051</v>
      </c>
      <c r="G79" s="49">
        <f>'Total Funds Spent'!G79+'Transferred out of TANF'!G79</f>
        <v>127359578</v>
      </c>
      <c r="H79" s="49">
        <f>'Total Funds Spent'!H79+'Transferred out of TANF'!H79</f>
        <v>133592901</v>
      </c>
      <c r="I79" s="49">
        <f>'Total Funds Spent'!I79+'Transferred out of TANF'!I79</f>
        <v>140716517</v>
      </c>
      <c r="J79" s="49">
        <f>'Total Funds Spent'!J79+'Transferred out of TANF'!J79</f>
        <v>137713481</v>
      </c>
      <c r="K79" s="49">
        <f>'Total Funds Spent'!K79+'Transferred out of TANF'!K79</f>
        <v>133374190</v>
      </c>
      <c r="L79" s="49">
        <f>'Total Funds Spent'!L79+'Transferred out of TANF'!L79</f>
        <v>129480858</v>
      </c>
      <c r="M79" s="49">
        <f>'Total Funds Spent'!M79+'Transferred out of TANF'!M79</f>
        <v>128553364</v>
      </c>
      <c r="N79" s="49">
        <f>'Total Funds Spent'!N79+'Transferred out of TANF'!N79</f>
        <v>131518289</v>
      </c>
      <c r="O79" s="49">
        <f>'Total Funds Spent'!O79+'Transferred out of TANF'!O79</f>
        <v>163960845</v>
      </c>
      <c r="P79" s="49">
        <f>'Total Funds Spent'!P79+'Transferred out of TANF'!P79</f>
        <v>151571418</v>
      </c>
      <c r="Q79" s="49">
        <f>'Total Funds Spent'!Q79+'Transferred out of TANF'!Q79</f>
        <v>127264264</v>
      </c>
      <c r="R79" s="49">
        <f>'Total Funds Spent'!R79+'Transferred out of TANF'!R79</f>
        <v>125941120</v>
      </c>
      <c r="S79" s="49">
        <f>'Total Funds Spent'!S79+'Transferred out of TANF'!S79</f>
        <v>120391384</v>
      </c>
      <c r="T79" s="49">
        <f>'Total Funds Spent'!T79+'Transferred out of TANF'!T79</f>
        <v>132862330</v>
      </c>
      <c r="U79" s="49">
        <f>'Total Funds Spent'!U79+'Transferred out of TANF'!U79</f>
        <v>129192526</v>
      </c>
      <c r="V79" s="49">
        <f>'Total Funds Spent'!V79+'Transferred out of TANF'!V79</f>
        <v>150269504</v>
      </c>
      <c r="W79" s="49">
        <f>'Total Funds Spent'!W79+'Transferred out of TANF'!W79</f>
        <v>134188220</v>
      </c>
      <c r="X79" s="49">
        <f>'Total Funds Spent'!X79+'Transferred out of TANF'!X79</f>
        <v>130345994</v>
      </c>
      <c r="Y79" s="49">
        <f>'Total Funds Spent'!Y79+'Transferred out of TANF'!Y79</f>
        <v>120415797</v>
      </c>
      <c r="Z79" s="49">
        <f>'Total Funds Spent'!Z79+'Transferred out of TANF'!Z79</f>
        <v>114367229</v>
      </c>
    </row>
    <row r="80" spans="1:26">
      <c r="A80" s="51" t="s">
        <v>76</v>
      </c>
      <c r="B80" s="49">
        <f>'Total Funds Spent'!B80+'Transferred out of TANF'!B80</f>
        <v>101931061</v>
      </c>
      <c r="C80" s="49">
        <f>'Total Funds Spent'!C80+'Transferred out of TANF'!C80</f>
        <v>101931061</v>
      </c>
      <c r="D80" s="49">
        <f>'Total Funds Spent'!D80+'Transferred out of TANF'!D80</f>
        <v>101931061</v>
      </c>
      <c r="E80" s="49">
        <f>'Total Funds Spent'!E80+'Transferred out of TANF'!E80</f>
        <v>101931061</v>
      </c>
      <c r="F80" s="49">
        <f>'Total Funds Spent'!F80+'Transferred out of TANF'!F80</f>
        <v>95303166</v>
      </c>
      <c r="G80" s="49">
        <f>'Total Funds Spent'!G80+'Transferred out of TANF'!G80</f>
        <v>100061621</v>
      </c>
      <c r="H80" s="49">
        <f>'Total Funds Spent'!H80+'Transferred out of TANF'!H80</f>
        <v>98773676</v>
      </c>
      <c r="I80" s="49">
        <f>'Total Funds Spent'!I80+'Transferred out of TANF'!I80</f>
        <v>117789554</v>
      </c>
      <c r="J80" s="49">
        <f>'Total Funds Spent'!J80+'Transferred out of TANF'!J80</f>
        <v>106468270</v>
      </c>
      <c r="K80" s="49">
        <f>'Total Funds Spent'!K80+'Transferred out of TANF'!K80</f>
        <v>101449872</v>
      </c>
      <c r="L80" s="49">
        <f>'Total Funds Spent'!L80+'Transferred out of TANF'!L80</f>
        <v>91214820</v>
      </c>
      <c r="M80" s="49">
        <f>'Total Funds Spent'!M80+'Transferred out of TANF'!M80</f>
        <v>96936801</v>
      </c>
      <c r="N80" s="49">
        <f>'Total Funds Spent'!N80+'Transferred out of TANF'!N80</f>
        <v>92839036</v>
      </c>
      <c r="O80" s="49">
        <f>'Total Funds Spent'!O80+'Transferred out of TANF'!O80</f>
        <v>152599884</v>
      </c>
      <c r="P80" s="49">
        <f>'Total Funds Spent'!P80+'Transferred out of TANF'!P80</f>
        <v>119003846</v>
      </c>
      <c r="Q80" s="49">
        <f>'Total Funds Spent'!Q80+'Transferred out of TANF'!Q80</f>
        <v>85434012</v>
      </c>
      <c r="R80" s="49">
        <f>'Total Funds Spent'!R80+'Transferred out of TANF'!R80</f>
        <v>99291493</v>
      </c>
      <c r="S80" s="49">
        <f>'Total Funds Spent'!S80+'Transferred out of TANF'!S80</f>
        <v>93024574</v>
      </c>
      <c r="T80" s="49">
        <f>'Total Funds Spent'!T80+'Transferred out of TANF'!T80</f>
        <v>94771205</v>
      </c>
      <c r="U80" s="49">
        <f>'Total Funds Spent'!U80+'Transferred out of TANF'!U80</f>
        <v>88298349</v>
      </c>
      <c r="V80" s="49">
        <f>'Total Funds Spent'!V80+'Transferred out of TANF'!V80</f>
        <v>103628419</v>
      </c>
      <c r="W80" s="49">
        <f>'Total Funds Spent'!W80+'Transferred out of TANF'!W80</f>
        <v>93708014</v>
      </c>
      <c r="X80" s="49">
        <f>'Total Funds Spent'!X80+'Transferred out of TANF'!X80</f>
        <v>104590868</v>
      </c>
      <c r="Y80" s="49">
        <f>'Total Funds Spent'!Y80+'Transferred out of TANF'!Y80</f>
        <v>113531010</v>
      </c>
      <c r="Z80" s="49">
        <f>'Total Funds Spent'!Z80+'Transferred out of TANF'!Z80</f>
        <v>99856461</v>
      </c>
    </row>
    <row r="81" spans="1:28">
      <c r="A81" s="51" t="s">
        <v>110</v>
      </c>
      <c r="B81" s="49">
        <f>'Total Funds Spent'!B81+'Transferred out of TANF'!B81</f>
        <v>152204817</v>
      </c>
      <c r="C81" s="49">
        <f>'Total Funds Spent'!C81+'Transferred out of TANF'!C81</f>
        <v>154219633</v>
      </c>
      <c r="D81" s="49">
        <f>'Total Funds Spent'!D81+'Transferred out of TANF'!D81</f>
        <v>215248683</v>
      </c>
      <c r="E81" s="49">
        <f>'Total Funds Spent'!E81+'Transferred out of TANF'!E81</f>
        <v>186728651</v>
      </c>
      <c r="F81" s="49">
        <f>'Total Funds Spent'!F81+'Transferred out of TANF'!F81</f>
        <v>183270678</v>
      </c>
      <c r="G81" s="49">
        <f>'Total Funds Spent'!G81+'Transferred out of TANF'!G81</f>
        <v>169971057</v>
      </c>
      <c r="H81" s="49">
        <f>'Total Funds Spent'!H81+'Transferred out of TANF'!H81</f>
        <v>166276842</v>
      </c>
      <c r="I81" s="49">
        <f>'Total Funds Spent'!I81+'Transferred out of TANF'!I81</f>
        <v>170762150</v>
      </c>
      <c r="J81" s="49">
        <f>'Total Funds Spent'!J81+'Transferred out of TANF'!J81</f>
        <v>198750667</v>
      </c>
      <c r="K81" s="49">
        <f>'Total Funds Spent'!K81+'Transferred out of TANF'!K81</f>
        <v>172483576</v>
      </c>
      <c r="L81" s="49">
        <f>'Total Funds Spent'!L81+'Transferred out of TANF'!L81</f>
        <v>181768060</v>
      </c>
      <c r="M81" s="49">
        <f>'Total Funds Spent'!M81+'Transferred out of TANF'!M81</f>
        <v>175364643</v>
      </c>
      <c r="N81" s="49">
        <f>'Total Funds Spent'!N81+'Transferred out of TANF'!N81</f>
        <v>195440178</v>
      </c>
      <c r="O81" s="49">
        <f>'Total Funds Spent'!O81+'Transferred out of TANF'!O81</f>
        <v>249200098</v>
      </c>
      <c r="P81" s="49">
        <f>'Total Funds Spent'!P81+'Transferred out of TANF'!P81</f>
        <v>168597497</v>
      </c>
      <c r="Q81" s="49">
        <f>'Total Funds Spent'!Q81+'Transferred out of TANF'!Q81</f>
        <v>214277181</v>
      </c>
      <c r="R81" s="49">
        <f>'Total Funds Spent'!R81+'Transferred out of TANF'!R81</f>
        <v>182328404</v>
      </c>
      <c r="S81" s="49">
        <f>'Total Funds Spent'!S81+'Transferred out of TANF'!S81</f>
        <v>180417212</v>
      </c>
      <c r="T81" s="49">
        <f>'Total Funds Spent'!T81+'Transferred out of TANF'!T81</f>
        <v>152807377</v>
      </c>
      <c r="U81" s="49">
        <f>'Total Funds Spent'!U81+'Transferred out of TANF'!U81</f>
        <v>145557582</v>
      </c>
      <c r="V81" s="49">
        <f>'Total Funds Spent'!V81+'Transferred out of TANF'!V81</f>
        <v>180149852</v>
      </c>
      <c r="W81" s="49">
        <f>'Total Funds Spent'!W81+'Transferred out of TANF'!W81</f>
        <v>183403783</v>
      </c>
      <c r="X81" s="49">
        <f>'Total Funds Spent'!X81+'Transferred out of TANF'!X81</f>
        <v>195808598</v>
      </c>
      <c r="Y81" s="49">
        <f>'Total Funds Spent'!Y81+'Transferred out of TANF'!Y81</f>
        <v>190543666</v>
      </c>
      <c r="Z81" s="49">
        <f>'Total Funds Spent'!Z81+'Transferred out of TANF'!Z81</f>
        <v>147707974</v>
      </c>
      <c r="AA81" s="168"/>
      <c r="AB81" s="168"/>
    </row>
    <row r="82" spans="1:28">
      <c r="A82" s="51" t="s">
        <v>111</v>
      </c>
      <c r="B82" s="49">
        <f>'Total Funds Spent'!B82+'Transferred out of TANF'!B82</f>
        <v>65221806</v>
      </c>
      <c r="C82" s="49">
        <f>'Total Funds Spent'!C82+'Transferred out of TANF'!C82</f>
        <v>112853860</v>
      </c>
      <c r="D82" s="49">
        <f>'Total Funds Spent'!D82+'Transferred out of TANF'!D82</f>
        <v>183063075</v>
      </c>
      <c r="E82" s="49">
        <f>'Total Funds Spent'!E82+'Transferred out of TANF'!E82</f>
        <v>123551323</v>
      </c>
      <c r="F82" s="49">
        <f>'Total Funds Spent'!F82+'Transferred out of TANF'!F82</f>
        <v>127394271</v>
      </c>
      <c r="G82" s="49">
        <f>'Total Funds Spent'!G82+'Transferred out of TANF'!G82</f>
        <v>241526586</v>
      </c>
      <c r="H82" s="49">
        <f>'Total Funds Spent'!H82+'Transferred out of TANF'!H82</f>
        <v>283039377</v>
      </c>
      <c r="I82" s="49">
        <f>'Total Funds Spent'!I82+'Transferred out of TANF'!I82</f>
        <v>235071230</v>
      </c>
      <c r="J82" s="49">
        <f>'Total Funds Spent'!J82+'Transferred out of TANF'!J82</f>
        <v>167002597</v>
      </c>
      <c r="K82" s="49">
        <f>'Total Funds Spent'!K82+'Transferred out of TANF'!K82</f>
        <v>182287935</v>
      </c>
      <c r="L82" s="49">
        <f>'Total Funds Spent'!L82+'Transferred out of TANF'!L82</f>
        <v>198982491</v>
      </c>
      <c r="M82" s="49">
        <f>'Total Funds Spent'!M82+'Transferred out of TANF'!M82</f>
        <v>169964625</v>
      </c>
      <c r="N82" s="49">
        <f>'Total Funds Spent'!N82+'Transferred out of TANF'!N82</f>
        <v>184570893</v>
      </c>
      <c r="O82" s="49">
        <f>'Total Funds Spent'!O82+'Transferred out of TANF'!O82</f>
        <v>203822201</v>
      </c>
      <c r="P82" s="49">
        <f>'Total Funds Spent'!P82+'Transferred out of TANF'!P82</f>
        <v>233171982</v>
      </c>
      <c r="Q82" s="49">
        <f>'Total Funds Spent'!Q82+'Transferred out of TANF'!Q82</f>
        <v>185157225</v>
      </c>
      <c r="R82" s="49">
        <f>'Total Funds Spent'!R82+'Transferred out of TANF'!R82</f>
        <v>164108806</v>
      </c>
      <c r="S82" s="49">
        <f>'Total Funds Spent'!S82+'Transferred out of TANF'!S82</f>
        <v>163568049</v>
      </c>
      <c r="T82" s="49">
        <f>'Total Funds Spent'!T82+'Transferred out of TANF'!T82</f>
        <v>151022031</v>
      </c>
      <c r="U82" s="49">
        <f>'Total Funds Spent'!U82+'Transferred out of TANF'!U82</f>
        <v>176921939</v>
      </c>
      <c r="V82" s="49">
        <f>'Total Funds Spent'!V82+'Transferred out of TANF'!V82</f>
        <v>155427177</v>
      </c>
      <c r="W82" s="49">
        <f>'Total Funds Spent'!W82+'Transferred out of TANF'!W82</f>
        <v>161879447</v>
      </c>
      <c r="X82" s="49">
        <f>'Total Funds Spent'!X82+'Transferred out of TANF'!X82</f>
        <v>123394969</v>
      </c>
      <c r="Y82" s="49">
        <f>'Total Funds Spent'!Y82+'Transferred out of TANF'!Y82</f>
        <v>143599408</v>
      </c>
      <c r="Z82" s="49">
        <f>'Total Funds Spent'!Z82+'Transferred out of TANF'!Z82</f>
        <v>157259640</v>
      </c>
      <c r="AA82" s="168"/>
      <c r="AB82" s="168"/>
    </row>
    <row r="83" spans="1:28">
      <c r="A83" s="51" t="s">
        <v>113</v>
      </c>
      <c r="B83" s="49">
        <f>'Total Funds Spent'!B83+'Transferred out of TANF'!B83</f>
        <v>72476874</v>
      </c>
      <c r="C83" s="49">
        <f>'Total Funds Spent'!C83+'Transferred out of TANF'!C83</f>
        <v>78120889</v>
      </c>
      <c r="D83" s="49">
        <f>'Total Funds Spent'!D83+'Transferred out of TANF'!D83</f>
        <v>78120889</v>
      </c>
      <c r="E83" s="49">
        <f>'Total Funds Spent'!E83+'Transferred out of TANF'!E83</f>
        <v>66063896</v>
      </c>
      <c r="F83" s="49">
        <f>'Total Funds Spent'!F83+'Transferred out of TANF'!F83</f>
        <v>61227865</v>
      </c>
      <c r="G83" s="49">
        <f>'Total Funds Spent'!G83+'Transferred out of TANF'!G83</f>
        <v>70919715</v>
      </c>
      <c r="H83" s="49">
        <f>'Total Funds Spent'!H83+'Transferred out of TANF'!H83</f>
        <v>73137160</v>
      </c>
      <c r="I83" s="49">
        <f>'Total Funds Spent'!I83+'Transferred out of TANF'!I83</f>
        <v>98518401</v>
      </c>
      <c r="J83" s="49">
        <f>'Total Funds Spent'!J83+'Transferred out of TANF'!J83</f>
        <v>103190606</v>
      </c>
      <c r="K83" s="49">
        <f>'Total Funds Spent'!K83+'Transferred out of TANF'!K83</f>
        <v>78120889</v>
      </c>
      <c r="L83" s="49">
        <f>'Total Funds Spent'!L83+'Transferred out of TANF'!L83</f>
        <v>77956645</v>
      </c>
      <c r="M83" s="49">
        <f>'Total Funds Spent'!M83+'Transferred out of TANF'!M83</f>
        <v>85703181</v>
      </c>
      <c r="N83" s="49">
        <f>'Total Funds Spent'!N83+'Transferred out of TANF'!N83</f>
        <v>78541713</v>
      </c>
      <c r="O83" s="49">
        <f>'Total Funds Spent'!O83+'Transferred out of TANF'!O83</f>
        <v>98006523</v>
      </c>
      <c r="P83" s="49">
        <f>'Total Funds Spent'!P83+'Transferred out of TANF'!P83</f>
        <v>81396694</v>
      </c>
      <c r="Q83" s="49">
        <f>'Total Funds Spent'!Q83+'Transferred out of TANF'!Q83</f>
        <v>74702873</v>
      </c>
      <c r="R83" s="49">
        <f>'Total Funds Spent'!R83+'Transferred out of TANF'!R83</f>
        <v>55639840</v>
      </c>
      <c r="S83" s="49">
        <f>'Total Funds Spent'!S83+'Transferred out of TANF'!S83</f>
        <v>45202672</v>
      </c>
      <c r="T83" s="49">
        <f>'Total Funds Spent'!T83+'Transferred out of TANF'!T83</f>
        <v>44924875</v>
      </c>
      <c r="U83" s="49">
        <f>'Total Funds Spent'!U83+'Transferred out of TANF'!U83</f>
        <v>50931603</v>
      </c>
      <c r="V83" s="49">
        <f>'Total Funds Spent'!V83+'Transferred out of TANF'!V83</f>
        <v>54456074</v>
      </c>
      <c r="W83" s="49">
        <f>'Total Funds Spent'!W83+'Transferred out of TANF'!W83</f>
        <v>79514094</v>
      </c>
      <c r="X83" s="49">
        <f>'Total Funds Spent'!X83+'Transferred out of TANF'!X83</f>
        <v>93551543</v>
      </c>
      <c r="Y83" s="49">
        <f>'Total Funds Spent'!Y83+'Transferred out of TANF'!Y83</f>
        <v>89961536</v>
      </c>
      <c r="Z83" s="49">
        <f>'Total Funds Spent'!Z83+'Transferred out of TANF'!Z83</f>
        <v>101192654</v>
      </c>
      <c r="AA83" s="168"/>
      <c r="AB83" s="168"/>
    </row>
    <row r="84" spans="1:28">
      <c r="A84" s="51" t="s">
        <v>78</v>
      </c>
      <c r="B84" s="49">
        <f>'Total Funds Spent'!B84+'Transferred out of TANF'!B84</f>
        <v>105208376</v>
      </c>
      <c r="C84" s="49">
        <f>'Total Funds Spent'!C84+'Transferred out of TANF'!C84</f>
        <v>160000149</v>
      </c>
      <c r="D84" s="49">
        <f>'Total Funds Spent'!D84+'Transferred out of TANF'!D84</f>
        <v>284110194</v>
      </c>
      <c r="E84" s="49">
        <f>'Total Funds Spent'!E84+'Transferred out of TANF'!E84</f>
        <v>224695546</v>
      </c>
      <c r="F84" s="49">
        <f>'Total Funds Spent'!F84+'Transferred out of TANF'!F84</f>
        <v>241394348</v>
      </c>
      <c r="G84" s="49">
        <f>'Total Funds Spent'!G84+'Transferred out of TANF'!G84</f>
        <v>250610184</v>
      </c>
      <c r="H84" s="49">
        <f>'Total Funds Spent'!H84+'Transferred out of TANF'!H84</f>
        <v>254927312</v>
      </c>
      <c r="I84" s="49">
        <f>'Total Funds Spent'!I84+'Transferred out of TANF'!I84</f>
        <v>214796661</v>
      </c>
      <c r="J84" s="49">
        <f>'Total Funds Spent'!J84+'Transferred out of TANF'!J84</f>
        <v>193357354</v>
      </c>
      <c r="K84" s="49">
        <f>'Total Funds Spent'!K84+'Transferred out of TANF'!K84</f>
        <v>213113509</v>
      </c>
      <c r="L84" s="49">
        <f>'Total Funds Spent'!L84+'Transferred out of TANF'!L84</f>
        <v>238200081</v>
      </c>
      <c r="M84" s="49">
        <f>'Total Funds Spent'!M84+'Transferred out of TANF'!M84</f>
        <v>261151517</v>
      </c>
      <c r="N84" s="49">
        <f>'Total Funds Spent'!N84+'Transferred out of TANF'!N84</f>
        <v>288791993</v>
      </c>
      <c r="O84" s="49">
        <f>'Total Funds Spent'!O84+'Transferred out of TANF'!O84</f>
        <v>353744471</v>
      </c>
      <c r="P84" s="49">
        <f>'Total Funds Spent'!P84+'Transferred out of TANF'!P84</f>
        <v>253357489</v>
      </c>
      <c r="Q84" s="49">
        <f>'Total Funds Spent'!Q84+'Transferred out of TANF'!Q84</f>
        <v>249242682</v>
      </c>
      <c r="R84" s="49">
        <f>'Total Funds Spent'!R84+'Transferred out of TANF'!R84</f>
        <v>244196447</v>
      </c>
      <c r="S84" s="49">
        <f>'Total Funds Spent'!S84+'Transferred out of TANF'!S84</f>
        <v>256784813</v>
      </c>
      <c r="T84" s="49">
        <f>'Total Funds Spent'!T84+'Transferred out of TANF'!T84</f>
        <v>254619936</v>
      </c>
      <c r="U84" s="49">
        <f>'Total Funds Spent'!U84+'Transferred out of TANF'!U84</f>
        <v>251597483</v>
      </c>
      <c r="V84" s="49">
        <f>'Total Funds Spent'!V84+'Transferred out of TANF'!V84</f>
        <v>252590029</v>
      </c>
      <c r="W84" s="49">
        <f>'Total Funds Spent'!W84+'Transferred out of TANF'!W84</f>
        <v>245187710</v>
      </c>
      <c r="X84" s="49">
        <f>'Total Funds Spent'!X84+'Transferred out of TANF'!X84</f>
        <v>233850152</v>
      </c>
      <c r="Y84" s="49">
        <f>'Total Funds Spent'!Y84+'Transferred out of TANF'!Y84</f>
        <v>285018236</v>
      </c>
      <c r="Z84" s="49">
        <f>'Total Funds Spent'!Z84+'Transferred out of TANF'!Z84</f>
        <v>239767815</v>
      </c>
      <c r="AA84" s="168"/>
      <c r="AB84" s="168"/>
    </row>
    <row r="85" spans="1:28">
      <c r="A85" s="51" t="s">
        <v>116</v>
      </c>
      <c r="B85" s="49">
        <f>'Total Funds Spent'!B85+'Transferred out of TANF'!B85</f>
        <v>459371116</v>
      </c>
      <c r="C85" s="49">
        <f>'Total Funds Spent'!C85+'Transferred out of TANF'!C85</f>
        <v>459371116</v>
      </c>
      <c r="D85" s="49">
        <f>'Total Funds Spent'!D85+'Transferred out of TANF'!D85</f>
        <v>479371116</v>
      </c>
      <c r="E85" s="49">
        <f>'Total Funds Spent'!E85+'Transferred out of TANF'!E85</f>
        <v>469933339</v>
      </c>
      <c r="F85" s="49">
        <f>'Total Funds Spent'!F85+'Transferred out of TANF'!F85</f>
        <v>459371116</v>
      </c>
      <c r="G85" s="49">
        <f>'Total Funds Spent'!G85+'Transferred out of TANF'!G85</f>
        <v>449235055</v>
      </c>
      <c r="H85" s="49">
        <f>'Total Funds Spent'!H85+'Transferred out of TANF'!H85</f>
        <v>471699894</v>
      </c>
      <c r="I85" s="49">
        <f>'Total Funds Spent'!I85+'Transferred out of TANF'!I85</f>
        <v>460077809</v>
      </c>
      <c r="J85" s="49">
        <f>'Total Funds Spent'!J85+'Transferred out of TANF'!J85</f>
        <v>467384084</v>
      </c>
      <c r="K85" s="49">
        <f>'Total Funds Spent'!K85+'Transferred out of TANF'!K85</f>
        <v>460063683</v>
      </c>
      <c r="L85" s="49">
        <f>'Total Funds Spent'!L85+'Transferred out of TANF'!L85</f>
        <v>460234573</v>
      </c>
      <c r="M85" s="49">
        <f>'Total Funds Spent'!M85+'Transferred out of TANF'!M85</f>
        <v>459371116</v>
      </c>
      <c r="N85" s="49">
        <f>'Total Funds Spent'!N85+'Transferred out of TANF'!N85</f>
        <v>596204458</v>
      </c>
      <c r="O85" s="49">
        <f>'Total Funds Spent'!O85+'Transferred out of TANF'!O85</f>
        <v>558413332</v>
      </c>
      <c r="P85" s="49">
        <f>'Total Funds Spent'!P85+'Transferred out of TANF'!P85</f>
        <v>482339671</v>
      </c>
      <c r="Q85" s="49">
        <f>'Total Funds Spent'!Q85+'Transferred out of TANF'!Q85</f>
        <v>499763744</v>
      </c>
      <c r="R85" s="49">
        <f>'Total Funds Spent'!R85+'Transferred out of TANF'!R85</f>
        <v>499545331</v>
      </c>
      <c r="S85" s="49">
        <f>'Total Funds Spent'!S85+'Transferred out of TANF'!S85</f>
        <v>504986727</v>
      </c>
      <c r="T85" s="49">
        <f>'Total Funds Spent'!T85+'Transferred out of TANF'!T85</f>
        <v>510545831</v>
      </c>
      <c r="U85" s="49">
        <f>'Total Funds Spent'!U85+'Transferred out of TANF'!U85</f>
        <v>504485414</v>
      </c>
      <c r="V85" s="49">
        <f>'Total Funds Spent'!V85+'Transferred out of TANF'!V85</f>
        <v>506475595</v>
      </c>
      <c r="W85" s="49">
        <f>'Total Funds Spent'!W85+'Transferred out of TANF'!W85</f>
        <v>508816424</v>
      </c>
      <c r="X85" s="49">
        <f>'Total Funds Spent'!X85+'Transferred out of TANF'!X85</f>
        <v>510917901</v>
      </c>
      <c r="Y85" s="49">
        <f>'Total Funds Spent'!Y85+'Transferred out of TANF'!Y85</f>
        <v>512398524</v>
      </c>
      <c r="Z85" s="49">
        <f>'Total Funds Spent'!Z85+'Transferred out of TANF'!Z85</f>
        <v>512398524</v>
      </c>
    </row>
    <row r="86" spans="1:28">
      <c r="A86" s="51" t="s">
        <v>117</v>
      </c>
      <c r="B86" s="49">
        <f>'Total Funds Spent'!B86+'Transferred out of TANF'!B86</f>
        <v>712796612</v>
      </c>
      <c r="C86" s="49">
        <f>'Total Funds Spent'!C86+'Transferred out of TANF'!C86</f>
        <v>686091981</v>
      </c>
      <c r="D86" s="49">
        <f>'Total Funds Spent'!D86+'Transferred out of TANF'!D86</f>
        <v>738493863</v>
      </c>
      <c r="E86" s="49">
        <f>'Total Funds Spent'!E86+'Transferred out of TANF'!E86</f>
        <v>881729383</v>
      </c>
      <c r="F86" s="49">
        <f>'Total Funds Spent'!F86+'Transferred out of TANF'!F86</f>
        <v>795762036</v>
      </c>
      <c r="G86" s="49">
        <f>'Total Funds Spent'!G86+'Transferred out of TANF'!G86</f>
        <v>809605856</v>
      </c>
      <c r="H86" s="49">
        <f>'Total Funds Spent'!H86+'Transferred out of TANF'!H86</f>
        <v>755893578</v>
      </c>
      <c r="I86" s="49">
        <f>'Total Funds Spent'!I86+'Transferred out of TANF'!I86</f>
        <v>787455954</v>
      </c>
      <c r="J86" s="49">
        <f>'Total Funds Spent'!J86+'Transferred out of TANF'!J86</f>
        <v>846182344</v>
      </c>
      <c r="K86" s="49">
        <f>'Total Funds Spent'!K86+'Transferred out of TANF'!K86</f>
        <v>821124276</v>
      </c>
      <c r="L86" s="49">
        <f>'Total Funds Spent'!L86+'Transferred out of TANF'!L86</f>
        <v>775018020</v>
      </c>
      <c r="M86" s="49">
        <f>'Total Funds Spent'!M86+'Transferred out of TANF'!M86</f>
        <v>610520084</v>
      </c>
      <c r="N86" s="49">
        <f>'Total Funds Spent'!N86+'Transferred out of TANF'!N86</f>
        <v>850914065</v>
      </c>
      <c r="O86" s="49">
        <f>'Total Funds Spent'!O86+'Transferred out of TANF'!O86</f>
        <v>1163839382</v>
      </c>
      <c r="P86" s="49">
        <f>'Total Funds Spent'!P86+'Transferred out of TANF'!P86</f>
        <v>742655127</v>
      </c>
      <c r="Q86" s="49">
        <f>'Total Funds Spent'!Q86+'Transferred out of TANF'!Q86</f>
        <v>884814808</v>
      </c>
      <c r="R86" s="49">
        <f>'Total Funds Spent'!R86+'Transferred out of TANF'!R86</f>
        <v>851908604</v>
      </c>
      <c r="S86" s="49">
        <f>'Total Funds Spent'!S86+'Transferred out of TANF'!S86</f>
        <v>778856733</v>
      </c>
      <c r="T86" s="49">
        <f>'Total Funds Spent'!T86+'Transferred out of TANF'!T86</f>
        <v>756837337</v>
      </c>
      <c r="U86" s="49">
        <f>'Total Funds Spent'!U86+'Transferred out of TANF'!U86</f>
        <v>740678439</v>
      </c>
      <c r="V86" s="49">
        <f>'Total Funds Spent'!V86+'Transferred out of TANF'!V86</f>
        <v>748076807</v>
      </c>
      <c r="W86" s="49">
        <f>'Total Funds Spent'!W86+'Transferred out of TANF'!W86</f>
        <v>833489225</v>
      </c>
      <c r="X86" s="49">
        <f>'Total Funds Spent'!X86+'Transferred out of TANF'!X86</f>
        <v>729710214</v>
      </c>
      <c r="Y86" s="49">
        <f>'Total Funds Spent'!Y86+'Transferred out of TANF'!Y86</f>
        <v>777776493</v>
      </c>
      <c r="Z86" s="49">
        <f>'Total Funds Spent'!Z86+'Transferred out of TANF'!Z86</f>
        <v>751044289</v>
      </c>
    </row>
    <row r="87" spans="1:28">
      <c r="A87" s="51" t="s">
        <v>77</v>
      </c>
      <c r="B87" s="49">
        <f>'Total Funds Spent'!B87+'Transferred out of TANF'!B87</f>
        <v>47979957</v>
      </c>
      <c r="C87" s="49">
        <f>'Total Funds Spent'!C87+'Transferred out of TANF'!C87</f>
        <v>186619612</v>
      </c>
      <c r="D87" s="49">
        <f>'Total Funds Spent'!D87+'Transferred out of TANF'!D87</f>
        <v>277738183</v>
      </c>
      <c r="E87" s="49">
        <f>'Total Funds Spent'!E87+'Transferred out of TANF'!E87</f>
        <v>223332668</v>
      </c>
      <c r="F87" s="49">
        <f>'Total Funds Spent'!F87+'Transferred out of TANF'!F87</f>
        <v>285884614</v>
      </c>
      <c r="G87" s="49">
        <f>'Total Funds Spent'!G87+'Transferred out of TANF'!G87</f>
        <v>325878161</v>
      </c>
      <c r="H87" s="49">
        <f>'Total Funds Spent'!H87+'Transferred out of TANF'!H87</f>
        <v>347068675</v>
      </c>
      <c r="I87" s="49">
        <f>'Total Funds Spent'!I87+'Transferred out of TANF'!I87</f>
        <v>252395014</v>
      </c>
      <c r="J87" s="49">
        <f>'Total Funds Spent'!J87+'Transferred out of TANF'!J87</f>
        <v>237029835</v>
      </c>
      <c r="K87" s="49">
        <f>'Total Funds Spent'!K87+'Transferred out of TANF'!K87</f>
        <v>305072037</v>
      </c>
      <c r="L87" s="49">
        <f>'Total Funds Spent'!L87+'Transferred out of TANF'!L87</f>
        <v>252135747</v>
      </c>
      <c r="M87" s="49">
        <f>'Total Funds Spent'!M87+'Transferred out of TANF'!M87</f>
        <v>217145894</v>
      </c>
      <c r="N87" s="49">
        <f>'Total Funds Spent'!N87+'Transferred out of TANF'!N87</f>
        <v>300724998</v>
      </c>
      <c r="O87" s="49">
        <f>'Total Funds Spent'!O87+'Transferred out of TANF'!O87</f>
        <v>321251842</v>
      </c>
      <c r="P87" s="49">
        <f>'Total Funds Spent'!P87+'Transferred out of TANF'!P87</f>
        <v>249617630</v>
      </c>
      <c r="Q87" s="49">
        <f>'Total Funds Spent'!Q87+'Transferred out of TANF'!Q87</f>
        <v>266731452</v>
      </c>
      <c r="R87" s="49">
        <f>'Total Funds Spent'!R87+'Transferred out of TANF'!R87</f>
        <v>226307905</v>
      </c>
      <c r="S87" s="49">
        <f>'Total Funds Spent'!S87+'Transferred out of TANF'!S87</f>
        <v>294672215</v>
      </c>
      <c r="T87" s="49">
        <f>'Total Funds Spent'!T87+'Transferred out of TANF'!T87</f>
        <v>239396186</v>
      </c>
      <c r="U87" s="49">
        <f>'Total Funds Spent'!U87+'Transferred out of TANF'!U87</f>
        <v>268391703</v>
      </c>
      <c r="V87" s="49">
        <f>'Total Funds Spent'!V87+'Transferred out of TANF'!V87</f>
        <v>277534439</v>
      </c>
      <c r="W87" s="49">
        <f>'Total Funds Spent'!W87+'Transferred out of TANF'!W87</f>
        <v>261048517</v>
      </c>
      <c r="X87" s="49">
        <f>'Total Funds Spent'!X87+'Transferred out of TANF'!X87</f>
        <v>253167924</v>
      </c>
      <c r="Y87" s="49">
        <f>'Total Funds Spent'!Y87+'Transferred out of TANF'!Y87</f>
        <v>220010579</v>
      </c>
      <c r="Z87" s="49">
        <f>'Total Funds Spent'!Z87+'Transferred out of TANF'!Z87</f>
        <v>222265255</v>
      </c>
    </row>
    <row r="88" spans="1:28">
      <c r="A88" s="51" t="s">
        <v>120</v>
      </c>
      <c r="B88" s="49">
        <f>'Total Funds Spent'!B88+'Transferred out of TANF'!B88</f>
        <v>64350692</v>
      </c>
      <c r="C88" s="49">
        <f>'Total Funds Spent'!C88+'Transferred out of TANF'!C88</f>
        <v>48031040</v>
      </c>
      <c r="D88" s="49">
        <f>'Total Funds Spent'!D88+'Transferred out of TANF'!D88</f>
        <v>60317860</v>
      </c>
      <c r="E88" s="49">
        <f>'Total Funds Spent'!E88+'Transferred out of TANF'!E88</f>
        <v>66339825</v>
      </c>
      <c r="F88" s="49">
        <f>'Total Funds Spent'!F88+'Transferred out of TANF'!F88</f>
        <v>139925910</v>
      </c>
      <c r="G88" s="49">
        <f>'Total Funds Spent'!G88+'Transferred out of TANF'!G88</f>
        <v>150785556</v>
      </c>
      <c r="H88" s="49">
        <f>'Total Funds Spent'!H88+'Transferred out of TANF'!H88</f>
        <v>117610991</v>
      </c>
      <c r="I88" s="49">
        <f>'Total Funds Spent'!I88+'Transferred out of TANF'!I88</f>
        <v>93670857</v>
      </c>
      <c r="J88" s="49">
        <f>'Total Funds Spent'!J88+'Transferred out of TANF'!J88</f>
        <v>86430039</v>
      </c>
      <c r="K88" s="49">
        <f>'Total Funds Spent'!K88+'Transferred out of TANF'!K88</f>
        <v>79862399</v>
      </c>
      <c r="L88" s="49">
        <f>'Total Funds Spent'!L88+'Transferred out of TANF'!L88</f>
        <v>89091255</v>
      </c>
      <c r="M88" s="49">
        <f>'Total Funds Spent'!M88+'Transferred out of TANF'!M88</f>
        <v>97862245</v>
      </c>
      <c r="N88" s="49">
        <f>'Total Funds Spent'!N88+'Transferred out of TANF'!N88</f>
        <v>107347181</v>
      </c>
      <c r="O88" s="49">
        <f>'Total Funds Spent'!O88+'Transferred out of TANF'!O88</f>
        <v>112682641</v>
      </c>
      <c r="P88" s="49">
        <f>'Total Funds Spent'!P88+'Transferred out of TANF'!P88</f>
        <v>115940695</v>
      </c>
      <c r="Q88" s="49">
        <f>'Total Funds Spent'!Q88+'Transferred out of TANF'!Q88</f>
        <v>84840633</v>
      </c>
      <c r="R88" s="49">
        <f>'Total Funds Spent'!R88+'Transferred out of TANF'!R88</f>
        <v>84653871</v>
      </c>
      <c r="S88" s="49">
        <f>'Total Funds Spent'!S88+'Transferred out of TANF'!S88</f>
        <v>77492943</v>
      </c>
      <c r="T88" s="49">
        <f>'Total Funds Spent'!T88+'Transferred out of TANF'!T88</f>
        <v>72155157</v>
      </c>
      <c r="U88" s="49">
        <f>'Total Funds Spent'!U88+'Transferred out of TANF'!U88</f>
        <v>75875042</v>
      </c>
      <c r="V88" s="49">
        <f>'Total Funds Spent'!V88+'Transferred out of TANF'!V88</f>
        <v>98146887</v>
      </c>
      <c r="W88" s="49">
        <f>'Total Funds Spent'!W88+'Transferred out of TANF'!W88</f>
        <v>113072585</v>
      </c>
      <c r="X88" s="49">
        <f>'Total Funds Spent'!X88+'Transferred out of TANF'!X88</f>
        <v>79221691</v>
      </c>
      <c r="Y88" s="49">
        <f>'Total Funds Spent'!Y88+'Transferred out of TANF'!Y88</f>
        <v>55119534</v>
      </c>
      <c r="Z88" s="49">
        <f>'Total Funds Spent'!Z88+'Transferred out of TANF'!Z88</f>
        <v>35611884</v>
      </c>
    </row>
    <row r="89" spans="1:28">
      <c r="A89" s="51" t="s">
        <v>122</v>
      </c>
      <c r="B89" s="49">
        <f>'Total Funds Spent'!B89+'Transferred out of TANF'!B89</f>
        <v>134780551</v>
      </c>
      <c r="C89" s="49">
        <f>'Total Funds Spent'!C89+'Transferred out of TANF'!C89</f>
        <v>206867383</v>
      </c>
      <c r="D89" s="49">
        <f>'Total Funds Spent'!D89+'Transferred out of TANF'!D89</f>
        <v>253514460</v>
      </c>
      <c r="E89" s="49">
        <f>'Total Funds Spent'!E89+'Transferred out of TANF'!E89</f>
        <v>217051740</v>
      </c>
      <c r="F89" s="49">
        <f>'Total Funds Spent'!F89+'Transferred out of TANF'!F89</f>
        <v>223001335</v>
      </c>
      <c r="G89" s="49">
        <f>'Total Funds Spent'!G89+'Transferred out of TANF'!G89</f>
        <v>227904327</v>
      </c>
      <c r="H89" s="49">
        <f>'Total Funds Spent'!H89+'Transferred out of TANF'!H89</f>
        <v>217051741</v>
      </c>
      <c r="I89" s="49">
        <f>'Total Funds Spent'!I89+'Transferred out of TANF'!I89</f>
        <v>218926300</v>
      </c>
      <c r="J89" s="49">
        <f>'Total Funds Spent'!J89+'Transferred out of TANF'!J89</f>
        <v>219868912</v>
      </c>
      <c r="K89" s="49">
        <f>'Total Funds Spent'!K89+'Transferred out of TANF'!K89</f>
        <v>240048976</v>
      </c>
      <c r="L89" s="49">
        <f>'Total Funds Spent'!L89+'Transferred out of TANF'!L89</f>
        <v>228863723</v>
      </c>
      <c r="M89" s="49">
        <f>'Total Funds Spent'!M89+'Transferred out of TANF'!M89</f>
        <v>218777672</v>
      </c>
      <c r="N89" s="49">
        <f>'Total Funds Spent'!N89+'Transferred out of TANF'!N89</f>
        <v>219235205</v>
      </c>
      <c r="O89" s="49">
        <f>'Total Funds Spent'!O89+'Transferred out of TANF'!O89</f>
        <v>239850558</v>
      </c>
      <c r="P89" s="49">
        <f>'Total Funds Spent'!P89+'Transferred out of TANF'!P89</f>
        <v>235087004</v>
      </c>
      <c r="Q89" s="49">
        <f>'Total Funds Spent'!Q89+'Transferred out of TANF'!Q89</f>
        <v>225255512</v>
      </c>
      <c r="R89" s="49">
        <f>'Total Funds Spent'!R89+'Transferred out of TANF'!R89</f>
        <v>226669871</v>
      </c>
      <c r="S89" s="49">
        <f>'Total Funds Spent'!S89+'Transferred out of TANF'!S89</f>
        <v>229647818</v>
      </c>
      <c r="T89" s="49">
        <f>'Total Funds Spent'!T89+'Transferred out of TANF'!T89</f>
        <v>234472459</v>
      </c>
      <c r="U89" s="49">
        <f>'Total Funds Spent'!U89+'Transferred out of TANF'!U89</f>
        <v>233184537</v>
      </c>
      <c r="V89" s="49">
        <f>'Total Funds Spent'!V89+'Transferred out of TANF'!V89</f>
        <v>216335469</v>
      </c>
      <c r="W89" s="49">
        <f>'Total Funds Spent'!W89+'Transferred out of TANF'!W89</f>
        <v>235096881</v>
      </c>
      <c r="X89" s="49">
        <f>'Total Funds Spent'!X89+'Transferred out of TANF'!X89</f>
        <v>216335469</v>
      </c>
      <c r="Y89" s="49">
        <f>'Total Funds Spent'!Y89+'Transferred out of TANF'!Y89</f>
        <v>216335469</v>
      </c>
      <c r="Z89" s="49">
        <f>'Total Funds Spent'!Z89+'Transferred out of TANF'!Z89</f>
        <v>216335469</v>
      </c>
    </row>
    <row r="90" spans="1:28">
      <c r="A90" s="51" t="s">
        <v>124</v>
      </c>
      <c r="B90" s="49">
        <f>'Total Funds Spent'!B90+'Transferred out of TANF'!B90</f>
        <v>22770618</v>
      </c>
      <c r="C90" s="49">
        <f>'Total Funds Spent'!C90+'Transferred out of TANF'!C90</f>
        <v>27888778</v>
      </c>
      <c r="D90" s="49">
        <f>'Total Funds Spent'!D90+'Transferred out of TANF'!D90</f>
        <v>49448509</v>
      </c>
      <c r="E90" s="49">
        <f>'Total Funds Spent'!E90+'Transferred out of TANF'!E90</f>
        <v>40564081</v>
      </c>
      <c r="F90" s="49">
        <f>'Total Funds Spent'!F90+'Transferred out of TANF'!F90</f>
        <v>47978061</v>
      </c>
      <c r="G90" s="49">
        <f>'Total Funds Spent'!G90+'Transferred out of TANF'!G90</f>
        <v>59455634</v>
      </c>
      <c r="H90" s="49">
        <f>'Total Funds Spent'!H90+'Transferred out of TANF'!H90</f>
        <v>53354839</v>
      </c>
      <c r="I90" s="49">
        <f>'Total Funds Spent'!I90+'Transferred out of TANF'!I90</f>
        <v>33192010</v>
      </c>
      <c r="J90" s="49">
        <f>'Total Funds Spent'!J90+'Transferred out of TANF'!J90</f>
        <v>31913071</v>
      </c>
      <c r="K90" s="49">
        <f>'Total Funds Spent'!K90+'Transferred out of TANF'!K90</f>
        <v>36249918</v>
      </c>
      <c r="L90" s="49">
        <f>'Total Funds Spent'!L90+'Transferred out of TANF'!L90</f>
        <v>36394170</v>
      </c>
      <c r="M90" s="49">
        <f>'Total Funds Spent'!M90+'Transferred out of TANF'!M90</f>
        <v>35383253</v>
      </c>
      <c r="N90" s="49">
        <f>'Total Funds Spent'!N90+'Transferred out of TANF'!N90</f>
        <v>37255260</v>
      </c>
      <c r="O90" s="49">
        <f>'Total Funds Spent'!O90+'Transferred out of TANF'!O90</f>
        <v>43438483</v>
      </c>
      <c r="P90" s="49">
        <f>'Total Funds Spent'!P90+'Transferred out of TANF'!P90</f>
        <v>40760343</v>
      </c>
      <c r="Q90" s="49">
        <f>'Total Funds Spent'!Q90+'Transferred out of TANF'!Q90</f>
        <v>41270288</v>
      </c>
      <c r="R90" s="49">
        <f>'Total Funds Spent'!R90+'Transferred out of TANF'!R90</f>
        <v>38778292</v>
      </c>
      <c r="S90" s="49">
        <f>'Total Funds Spent'!S90+'Transferred out of TANF'!S90</f>
        <v>39174841</v>
      </c>
      <c r="T90" s="49">
        <f>'Total Funds Spent'!T90+'Transferred out of TANF'!T90</f>
        <v>37487395</v>
      </c>
      <c r="U90" s="49">
        <f>'Total Funds Spent'!U90+'Transferred out of TANF'!U90</f>
        <v>43452069</v>
      </c>
      <c r="V90" s="49">
        <f>'Total Funds Spent'!V90+'Transferred out of TANF'!V90</f>
        <v>52231166</v>
      </c>
      <c r="W90" s="49">
        <f>'Total Funds Spent'!W90+'Transferred out of TANF'!W90</f>
        <v>45424068</v>
      </c>
      <c r="X90" s="49">
        <f>'Total Funds Spent'!X90+'Transferred out of TANF'!X90</f>
        <v>39314271</v>
      </c>
      <c r="Y90" s="49">
        <f>'Total Funds Spent'!Y90+'Transferred out of TANF'!Y90</f>
        <v>33055000</v>
      </c>
      <c r="Z90" s="49">
        <f>'Total Funds Spent'!Z90+'Transferred out of TANF'!Z90</f>
        <v>23582676</v>
      </c>
    </row>
    <row r="91" spans="1:28">
      <c r="A91" s="51" t="s">
        <v>126</v>
      </c>
      <c r="B91" s="49">
        <f>'Total Funds Spent'!B91+'Transferred out of TANF'!B91</f>
        <v>29051537</v>
      </c>
      <c r="C91" s="49">
        <f>'Total Funds Spent'!C91+'Transferred out of TANF'!C91</f>
        <v>33404183</v>
      </c>
      <c r="D91" s="49">
        <f>'Total Funds Spent'!D91+'Transferred out of TANF'!D91</f>
        <v>93786805</v>
      </c>
      <c r="E91" s="49">
        <f>'Total Funds Spent'!E91+'Transferred out of TANF'!E91</f>
        <v>57601958</v>
      </c>
      <c r="F91" s="49">
        <f>'Total Funds Spent'!F91+'Transferred out of TANF'!F91</f>
        <v>43112781</v>
      </c>
      <c r="G91" s="49">
        <f>'Total Funds Spent'!G91+'Transferred out of TANF'!G91</f>
        <v>61627253</v>
      </c>
      <c r="H91" s="49">
        <f>'Total Funds Spent'!H91+'Transferred out of TANF'!H91</f>
        <v>58976497</v>
      </c>
      <c r="I91" s="49">
        <f>'Total Funds Spent'!I91+'Transferred out of TANF'!I91</f>
        <v>69315433</v>
      </c>
      <c r="J91" s="49">
        <f>'Total Funds Spent'!J91+'Transferred out of TANF'!J91</f>
        <v>56601010</v>
      </c>
      <c r="K91" s="49">
        <f>'Total Funds Spent'!K91+'Transferred out of TANF'!K91</f>
        <v>60513903</v>
      </c>
      <c r="L91" s="49">
        <f>'Total Funds Spent'!L91+'Transferred out of TANF'!L91</f>
        <v>39562539</v>
      </c>
      <c r="M91" s="49">
        <f>'Total Funds Spent'!M91+'Transferred out of TANF'!M91</f>
        <v>50592060</v>
      </c>
      <c r="N91" s="49">
        <f>'Total Funds Spent'!N91+'Transferred out of TANF'!N91</f>
        <v>44975680</v>
      </c>
      <c r="O91" s="49">
        <f>'Total Funds Spent'!O91+'Transferred out of TANF'!O91</f>
        <v>50939675</v>
      </c>
      <c r="P91" s="49">
        <f>'Total Funds Spent'!P91+'Transferred out of TANF'!P91</f>
        <v>69858929</v>
      </c>
      <c r="Q91" s="49">
        <f>'Total Funds Spent'!Q91+'Transferred out of TANF'!Q91</f>
        <v>58377841</v>
      </c>
      <c r="R91" s="49">
        <f>'Total Funds Spent'!R91+'Transferred out of TANF'!R91</f>
        <v>54315357</v>
      </c>
      <c r="S91" s="49">
        <f>'Total Funds Spent'!S91+'Transferred out of TANF'!S91</f>
        <v>60792992</v>
      </c>
      <c r="T91" s="49">
        <f>'Total Funds Spent'!T91+'Transferred out of TANF'!T91</f>
        <v>53117040</v>
      </c>
      <c r="U91" s="49">
        <f>'Total Funds Spent'!U91+'Transferred out of TANF'!U91</f>
        <v>54569491</v>
      </c>
      <c r="V91" s="49">
        <f>'Total Funds Spent'!V91+'Transferred out of TANF'!V91</f>
        <v>51791957</v>
      </c>
      <c r="W91" s="49">
        <f>'Total Funds Spent'!W91+'Transferred out of TANF'!W91</f>
        <v>53724221</v>
      </c>
      <c r="X91" s="49">
        <f>'Total Funds Spent'!X91+'Transferred out of TANF'!X91</f>
        <v>53109903</v>
      </c>
      <c r="Y91" s="49">
        <f>'Total Funds Spent'!Y91+'Transferred out of TANF'!Y91</f>
        <v>56949218</v>
      </c>
      <c r="Z91" s="49">
        <f>'Total Funds Spent'!Z91+'Transferred out of TANF'!Z91</f>
        <v>37244869.149999999</v>
      </c>
    </row>
    <row r="92" spans="1:28">
      <c r="A92" s="51" t="s">
        <v>127</v>
      </c>
      <c r="B92" s="49">
        <f>'Total Funds Spent'!B92+'Transferred out of TANF'!B92</f>
        <v>30041369</v>
      </c>
      <c r="C92" s="49">
        <f>'Total Funds Spent'!C92+'Transferred out of TANF'!C92</f>
        <v>36832249</v>
      </c>
      <c r="D92" s="49">
        <f>'Total Funds Spent'!D92+'Transferred out of TANF'!D92</f>
        <v>42694862</v>
      </c>
      <c r="E92" s="49">
        <f>'Total Funds Spent'!E92+'Transferred out of TANF'!E92</f>
        <v>43449624</v>
      </c>
      <c r="F92" s="49">
        <f>'Total Funds Spent'!F92+'Transferred out of TANF'!F92</f>
        <v>37032513</v>
      </c>
      <c r="G92" s="49">
        <f>'Total Funds Spent'!G92+'Transferred out of TANF'!G92</f>
        <v>65106010</v>
      </c>
      <c r="H92" s="49">
        <f>'Total Funds Spent'!H92+'Transferred out of TANF'!H92</f>
        <v>58580142</v>
      </c>
      <c r="I92" s="49">
        <f>'Total Funds Spent'!I92+'Transferred out of TANF'!I92</f>
        <v>41912985</v>
      </c>
      <c r="J92" s="49">
        <f>'Total Funds Spent'!J92+'Transferred out of TANF'!J92</f>
        <v>44011667</v>
      </c>
      <c r="K92" s="49">
        <f>'Total Funds Spent'!K92+'Transferred out of TANF'!K92</f>
        <v>40595208</v>
      </c>
      <c r="L92" s="49">
        <f>'Total Funds Spent'!L92+'Transferred out of TANF'!L92</f>
        <v>42388131</v>
      </c>
      <c r="M92" s="49">
        <f>'Total Funds Spent'!M92+'Transferred out of TANF'!M92</f>
        <v>51284401</v>
      </c>
      <c r="N92" s="49">
        <f>'Total Funds Spent'!N92+'Transferred out of TANF'!N92</f>
        <v>68426962</v>
      </c>
      <c r="O92" s="49">
        <f>'Total Funds Spent'!O92+'Transferred out of TANF'!O92</f>
        <v>52762173</v>
      </c>
      <c r="P92" s="49">
        <f>'Total Funds Spent'!P92+'Transferred out of TANF'!P92</f>
        <v>56406251</v>
      </c>
      <c r="Q92" s="49">
        <f>'Total Funds Spent'!Q92+'Transferred out of TANF'!Q92</f>
        <v>49825894</v>
      </c>
      <c r="R92" s="49">
        <f>'Total Funds Spent'!R92+'Transferred out of TANF'!R92</f>
        <v>43997850</v>
      </c>
      <c r="S92" s="49">
        <f>'Total Funds Spent'!S92+'Transferred out of TANF'!S92</f>
        <v>54457018</v>
      </c>
      <c r="T92" s="49">
        <f>'Total Funds Spent'!T92+'Transferred out of TANF'!T92</f>
        <v>48946951</v>
      </c>
      <c r="U92" s="49">
        <f>'Total Funds Spent'!U92+'Transferred out of TANF'!U92</f>
        <v>39396362</v>
      </c>
      <c r="V92" s="49">
        <f>'Total Funds Spent'!V92+'Transferred out of TANF'!V92</f>
        <v>39891032</v>
      </c>
      <c r="W92" s="49">
        <f>'Total Funds Spent'!W92+'Transferred out of TANF'!W92</f>
        <v>39567651</v>
      </c>
      <c r="X92" s="49">
        <f>'Total Funds Spent'!X92+'Transferred out of TANF'!X92</f>
        <v>47657335</v>
      </c>
      <c r="Y92" s="49">
        <f>'Total Funds Spent'!Y92+'Transferred out of TANF'!Y92</f>
        <v>37422476</v>
      </c>
      <c r="Z92" s="49">
        <f>'Total Funds Spent'!Z92+'Transferred out of TANF'!Z92</f>
        <v>37723059</v>
      </c>
    </row>
    <row r="93" spans="1:28">
      <c r="A93" s="51" t="s">
        <v>128</v>
      </c>
      <c r="B93" s="49">
        <f>'Total Funds Spent'!B93+'Transferred out of TANF'!B93</f>
        <v>36668242</v>
      </c>
      <c r="C93" s="49">
        <f>'Total Funds Spent'!C93+'Transferred out of TANF'!C93</f>
        <v>34421067</v>
      </c>
      <c r="D93" s="49">
        <f>'Total Funds Spent'!D93+'Transferred out of TANF'!D93</f>
        <v>33898692</v>
      </c>
      <c r="E93" s="49">
        <f>'Total Funds Spent'!E93+'Transferred out of TANF'!E93</f>
        <v>40904297</v>
      </c>
      <c r="F93" s="49">
        <f>'Total Funds Spent'!F93+'Transferred out of TANF'!F93</f>
        <v>31284158</v>
      </c>
      <c r="G93" s="49">
        <f>'Total Funds Spent'!G93+'Transferred out of TANF'!G93</f>
        <v>39882388</v>
      </c>
      <c r="H93" s="49">
        <f>'Total Funds Spent'!H93+'Transferred out of TANF'!H93</f>
        <v>44287993</v>
      </c>
      <c r="I93" s="49">
        <f>'Total Funds Spent'!I93+'Transferred out of TANF'!I93</f>
        <v>28085721</v>
      </c>
      <c r="J93" s="49">
        <f>'Total Funds Spent'!J93+'Transferred out of TANF'!J93</f>
        <v>39622566</v>
      </c>
      <c r="K93" s="49">
        <f>'Total Funds Spent'!K93+'Transferred out of TANF'!K93</f>
        <v>43537832</v>
      </c>
      <c r="L93" s="49">
        <f>'Total Funds Spent'!L93+'Transferred out of TANF'!L93</f>
        <v>50193848</v>
      </c>
      <c r="M93" s="49">
        <f>'Total Funds Spent'!M93+'Transferred out of TANF'!M93</f>
        <v>45877394</v>
      </c>
      <c r="N93" s="49">
        <f>'Total Funds Spent'!N93+'Transferred out of TANF'!N93</f>
        <v>49534787</v>
      </c>
      <c r="O93" s="49">
        <f>'Total Funds Spent'!O93+'Transferred out of TANF'!O93</f>
        <v>50880517</v>
      </c>
      <c r="P93" s="49">
        <f>'Total Funds Spent'!P93+'Transferred out of TANF'!P93</f>
        <v>43229955</v>
      </c>
      <c r="Q93" s="49">
        <f>'Total Funds Spent'!Q93+'Transferred out of TANF'!Q93</f>
        <v>40348788</v>
      </c>
      <c r="R93" s="49">
        <f>'Total Funds Spent'!R93+'Transferred out of TANF'!R93</f>
        <v>30260705</v>
      </c>
      <c r="S93" s="49">
        <f>'Total Funds Spent'!S93+'Transferred out of TANF'!S93</f>
        <v>22476116</v>
      </c>
      <c r="T93" s="49">
        <f>'Total Funds Spent'!T93+'Transferred out of TANF'!T93</f>
        <v>23255687</v>
      </c>
      <c r="U93" s="49">
        <f>'Total Funds Spent'!U93+'Transferred out of TANF'!U93</f>
        <v>13459502</v>
      </c>
      <c r="V93" s="49">
        <f>'Total Funds Spent'!V93+'Transferred out of TANF'!V93</f>
        <v>37133690</v>
      </c>
      <c r="W93" s="49">
        <f>'Total Funds Spent'!W93+'Transferred out of TANF'!W93</f>
        <v>40612997</v>
      </c>
      <c r="X93" s="49">
        <f>'Total Funds Spent'!X93+'Transferred out of TANF'!X93</f>
        <v>58012668</v>
      </c>
      <c r="Y93" s="49">
        <f>'Total Funds Spent'!Y93+'Transferred out of TANF'!Y93</f>
        <v>37506922</v>
      </c>
      <c r="Z93" s="49">
        <f>'Total Funds Spent'!Z93+'Transferred out of TANF'!Z93</f>
        <v>30957815.379999999</v>
      </c>
    </row>
    <row r="94" spans="1:28">
      <c r="A94" s="51" t="s">
        <v>130</v>
      </c>
      <c r="B94" s="49">
        <f>'Total Funds Spent'!B94+'Transferred out of TANF'!B94</f>
        <v>302213821</v>
      </c>
      <c r="C94" s="49">
        <f>'Total Funds Spent'!C94+'Transferred out of TANF'!C94</f>
        <v>404034823</v>
      </c>
      <c r="D94" s="49">
        <f>'Total Funds Spent'!D94+'Transferred out of TANF'!D94</f>
        <v>286654500</v>
      </c>
      <c r="E94" s="49">
        <f>'Total Funds Spent'!E94+'Transferred out of TANF'!E94</f>
        <v>140757967</v>
      </c>
      <c r="F94" s="49">
        <f>'Total Funds Spent'!F94+'Transferred out of TANF'!F94</f>
        <v>295188249</v>
      </c>
      <c r="G94" s="49">
        <f>'Total Funds Spent'!G94+'Transferred out of TANF'!G94</f>
        <v>575597696</v>
      </c>
      <c r="H94" s="49">
        <f>'Total Funds Spent'!H94+'Transferred out of TANF'!H94</f>
        <v>485263102</v>
      </c>
      <c r="I94" s="49">
        <f>'Total Funds Spent'!I94+'Transferred out of TANF'!I94</f>
        <v>484421248</v>
      </c>
      <c r="J94" s="49">
        <f>'Total Funds Spent'!J94+'Transferred out of TANF'!J94</f>
        <v>532865171</v>
      </c>
      <c r="K94" s="49">
        <f>'Total Funds Spent'!K94+'Transferred out of TANF'!K94</f>
        <v>309478037</v>
      </c>
      <c r="L94" s="49">
        <f>'Total Funds Spent'!L94+'Transferred out of TANF'!L94</f>
        <v>431128031</v>
      </c>
      <c r="M94" s="49">
        <f>'Total Funds Spent'!M94+'Transferred out of TANF'!M94</f>
        <v>404408359</v>
      </c>
      <c r="N94" s="49">
        <f>'Total Funds Spent'!N94+'Transferred out of TANF'!N94</f>
        <v>407142874</v>
      </c>
      <c r="O94" s="49">
        <f>'Total Funds Spent'!O94+'Transferred out of TANF'!O94</f>
        <v>669856837</v>
      </c>
      <c r="P94" s="49">
        <f>'Total Funds Spent'!P94+'Transferred out of TANF'!P94</f>
        <v>393349110</v>
      </c>
      <c r="Q94" s="49">
        <f>'Total Funds Spent'!Q94+'Transferred out of TANF'!Q94</f>
        <v>327719418</v>
      </c>
      <c r="R94" s="49">
        <f>'Total Funds Spent'!R94+'Transferred out of TANF'!R94</f>
        <v>505853968</v>
      </c>
      <c r="S94" s="49">
        <f>'Total Funds Spent'!S94+'Transferred out of TANF'!S94</f>
        <v>430475526</v>
      </c>
      <c r="T94" s="49">
        <f>'Total Funds Spent'!T94+'Transferred out of TANF'!T94</f>
        <v>419305769</v>
      </c>
      <c r="U94" s="49">
        <f>'Total Funds Spent'!U94+'Transferred out of TANF'!U94</f>
        <v>358587949</v>
      </c>
      <c r="V94" s="49">
        <f>'Total Funds Spent'!V94+'Transferred out of TANF'!V94</f>
        <v>412872095</v>
      </c>
      <c r="W94" s="49">
        <f>'Total Funds Spent'!W94+'Transferred out of TANF'!W94</f>
        <v>439783234</v>
      </c>
      <c r="X94" s="49">
        <f>'Total Funds Spent'!X94+'Transferred out of TANF'!X94</f>
        <v>389688770</v>
      </c>
      <c r="Y94" s="49">
        <f>'Total Funds Spent'!Y94+'Transferred out of TANF'!Y94</f>
        <v>390015150</v>
      </c>
      <c r="Z94" s="49">
        <f>'Total Funds Spent'!Z94+'Transferred out of TANF'!Z94</f>
        <v>318242055.01999998</v>
      </c>
    </row>
    <row r="95" spans="1:28">
      <c r="A95" s="51" t="s">
        <v>131</v>
      </c>
      <c r="B95" s="49">
        <f>'Total Funds Spent'!B95+'Transferred out of TANF'!B95</f>
        <v>47587058</v>
      </c>
      <c r="C95" s="49">
        <f>'Total Funds Spent'!C95+'Transferred out of TANF'!C95</f>
        <v>72510651</v>
      </c>
      <c r="D95" s="49">
        <f>'Total Funds Spent'!D95+'Transferred out of TANF'!D95</f>
        <v>145554873</v>
      </c>
      <c r="E95" s="49">
        <f>'Total Funds Spent'!E95+'Transferred out of TANF'!E95</f>
        <v>128463513</v>
      </c>
      <c r="F95" s="49">
        <f>'Total Funds Spent'!F95+'Transferred out of TANF'!F95</f>
        <v>144638898</v>
      </c>
      <c r="G95" s="49">
        <f>'Total Funds Spent'!G95+'Transferred out of TANF'!G95</f>
        <v>121729016</v>
      </c>
      <c r="H95" s="49">
        <f>'Total Funds Spent'!H95+'Transferred out of TANF'!H95</f>
        <v>122236079</v>
      </c>
      <c r="I95" s="49">
        <f>'Total Funds Spent'!I95+'Transferred out of TANF'!I95</f>
        <v>131581753</v>
      </c>
      <c r="J95" s="49">
        <f>'Total Funds Spent'!J95+'Transferred out of TANF'!J95</f>
        <v>124048929</v>
      </c>
      <c r="K95" s="49">
        <f>'Total Funds Spent'!K95+'Transferred out of TANF'!K95</f>
        <v>109694512</v>
      </c>
      <c r="L95" s="49">
        <f>'Total Funds Spent'!L95+'Transferred out of TANF'!L95</f>
        <v>93939317</v>
      </c>
      <c r="M95" s="49">
        <f>'Total Funds Spent'!M95+'Transferred out of TANF'!M95</f>
        <v>118903143</v>
      </c>
      <c r="N95" s="49">
        <f>'Total Funds Spent'!N95+'Transferred out of TANF'!N95</f>
        <v>146092127</v>
      </c>
      <c r="O95" s="49">
        <f>'Total Funds Spent'!O95+'Transferred out of TANF'!O95</f>
        <v>174457433</v>
      </c>
      <c r="P95" s="49">
        <f>'Total Funds Spent'!P95+'Transferred out of TANF'!P95</f>
        <v>126534591</v>
      </c>
      <c r="Q95" s="49">
        <f>'Total Funds Spent'!Q95+'Transferred out of TANF'!Q95</f>
        <v>105917404</v>
      </c>
      <c r="R95" s="49">
        <f>'Total Funds Spent'!R95+'Transferred out of TANF'!R95</f>
        <v>97922921</v>
      </c>
      <c r="S95" s="49">
        <f>'Total Funds Spent'!S95+'Transferred out of TANF'!S95</f>
        <v>96504888</v>
      </c>
      <c r="T95" s="49">
        <f>'Total Funds Spent'!T95+'Transferred out of TANF'!T95</f>
        <v>104563640</v>
      </c>
      <c r="U95" s="49">
        <f>'Total Funds Spent'!U95+'Transferred out of TANF'!U95</f>
        <v>122940936</v>
      </c>
      <c r="V95" s="49">
        <f>'Total Funds Spent'!V95+'Transferred out of TANF'!V95</f>
        <v>122338860</v>
      </c>
      <c r="W95" s="49">
        <f>'Total Funds Spent'!W95+'Transferred out of TANF'!W95</f>
        <v>124685468</v>
      </c>
      <c r="X95" s="49">
        <f>'Total Funds Spent'!X95+'Transferred out of TANF'!X95</f>
        <v>117258183</v>
      </c>
      <c r="Y95" s="49">
        <f>'Total Funds Spent'!Y95+'Transferred out of TANF'!Y95</f>
        <v>155869352</v>
      </c>
      <c r="Z95" s="49">
        <f>'Total Funds Spent'!Z95+'Transferred out of TANF'!Z95</f>
        <v>126381394.5</v>
      </c>
    </row>
    <row r="96" spans="1:28">
      <c r="A96" s="51" t="s">
        <v>132</v>
      </c>
      <c r="B96" s="49">
        <f>'Total Funds Spent'!B96+'Transferred out of TANF'!B96</f>
        <v>1898513628</v>
      </c>
      <c r="C96" s="49">
        <f>'Total Funds Spent'!C96+'Transferred out of TANF'!C96</f>
        <v>1837655842</v>
      </c>
      <c r="D96" s="49">
        <f>'Total Funds Spent'!D96+'Transferred out of TANF'!D96</f>
        <v>2072775377</v>
      </c>
      <c r="E96" s="49">
        <f>'Total Funds Spent'!E96+'Transferred out of TANF'!E96</f>
        <v>2205041796</v>
      </c>
      <c r="F96" s="49">
        <f>'Total Funds Spent'!F96+'Transferred out of TANF'!F96</f>
        <v>2642268404</v>
      </c>
      <c r="G96" s="49">
        <f>'Total Funds Spent'!G96+'Transferred out of TANF'!G96</f>
        <v>2639687644</v>
      </c>
      <c r="H96" s="49">
        <f>'Total Funds Spent'!H96+'Transferred out of TANF'!H96</f>
        <v>3067097813</v>
      </c>
      <c r="I96" s="49">
        <f>'Total Funds Spent'!I96+'Transferred out of TANF'!I96</f>
        <v>2495502662</v>
      </c>
      <c r="J96" s="49">
        <f>'Total Funds Spent'!J96+'Transferred out of TANF'!J96</f>
        <v>2514864777</v>
      </c>
      <c r="K96" s="49">
        <f>'Total Funds Spent'!K96+'Transferred out of TANF'!K96</f>
        <v>2490999246</v>
      </c>
      <c r="L96" s="49">
        <f>'Total Funds Spent'!L96+'Transferred out of TANF'!L96</f>
        <v>2586500305</v>
      </c>
      <c r="M96" s="49">
        <f>'Total Funds Spent'!M96+'Transferred out of TANF'!M96</f>
        <v>2394106098</v>
      </c>
      <c r="N96" s="49">
        <f>'Total Funds Spent'!N96+'Transferred out of TANF'!N96</f>
        <v>2633834993</v>
      </c>
      <c r="O96" s="49">
        <f>'Total Funds Spent'!O96+'Transferred out of TANF'!O96</f>
        <v>2878801183</v>
      </c>
      <c r="P96" s="49">
        <f>'Total Funds Spent'!P96+'Transferred out of TANF'!P96</f>
        <v>2904128064</v>
      </c>
      <c r="Q96" s="49">
        <f>'Total Funds Spent'!Q96+'Transferred out of TANF'!Q96</f>
        <v>2663516114</v>
      </c>
      <c r="R96" s="49">
        <f>'Total Funds Spent'!R96+'Transferred out of TANF'!R96</f>
        <v>2802689858</v>
      </c>
      <c r="S96" s="49">
        <f>'Total Funds Spent'!S96+'Transferred out of TANF'!S96</f>
        <v>2870410396</v>
      </c>
      <c r="T96" s="49">
        <f>'Total Funds Spent'!T96+'Transferred out of TANF'!T96</f>
        <v>2597332634</v>
      </c>
      <c r="U96" s="49">
        <f>'Total Funds Spent'!U96+'Transferred out of TANF'!U96</f>
        <v>2544090031</v>
      </c>
      <c r="V96" s="49">
        <f>'Total Funds Spent'!V96+'Transferred out of TANF'!V96</f>
        <v>2361830973</v>
      </c>
      <c r="W96" s="49">
        <f>'Total Funds Spent'!W96+'Transferred out of TANF'!W96</f>
        <v>2669439727</v>
      </c>
      <c r="X96" s="49">
        <f>'Total Funds Spent'!X96+'Transferred out of TANF'!X96</f>
        <v>2597494646</v>
      </c>
      <c r="Y96" s="49">
        <f>'Total Funds Spent'!Y96+'Transferred out of TANF'!Y96</f>
        <v>2427641403</v>
      </c>
      <c r="Z96" s="49">
        <f>'Total Funds Spent'!Z96+'Transferred out of TANF'!Z96</f>
        <v>2355141017</v>
      </c>
    </row>
    <row r="97" spans="1:26">
      <c r="A97" s="51" t="s">
        <v>75</v>
      </c>
      <c r="B97" s="49">
        <f>'Total Funds Spent'!B97+'Transferred out of TANF'!B97</f>
        <v>165630639</v>
      </c>
      <c r="C97" s="49">
        <f>'Total Funds Spent'!C97+'Transferred out of TANF'!C97</f>
        <v>217749579</v>
      </c>
      <c r="D97" s="49">
        <f>'Total Funds Spent'!D97+'Transferred out of TANF'!D97</f>
        <v>365921210</v>
      </c>
      <c r="E97" s="49">
        <f>'Total Funds Spent'!E97+'Transferred out of TANF'!E97</f>
        <v>344641053</v>
      </c>
      <c r="F97" s="49">
        <f>'Total Funds Spent'!F97+'Transferred out of TANF'!F97</f>
        <v>361024303</v>
      </c>
      <c r="G97" s="49">
        <f>'Total Funds Spent'!G97+'Transferred out of TANF'!G97</f>
        <v>361121053</v>
      </c>
      <c r="H97" s="49">
        <f>'Total Funds Spent'!H97+'Transferred out of TANF'!H97</f>
        <v>331198206</v>
      </c>
      <c r="I97" s="49">
        <f>'Total Funds Spent'!I97+'Transferred out of TANF'!I97</f>
        <v>335266920</v>
      </c>
      <c r="J97" s="49">
        <f>'Total Funds Spent'!J97+'Transferred out of TANF'!J97</f>
        <v>343083493</v>
      </c>
      <c r="K97" s="49">
        <f>'Total Funds Spent'!K97+'Transferred out of TANF'!K97</f>
        <v>275862030</v>
      </c>
      <c r="L97" s="49">
        <f>'Total Funds Spent'!L97+'Transferred out of TANF'!L97</f>
        <v>347330965</v>
      </c>
      <c r="M97" s="49">
        <f>'Total Funds Spent'!M97+'Transferred out of TANF'!M97</f>
        <v>335236689</v>
      </c>
      <c r="N97" s="49">
        <f>'Total Funds Spent'!N97+'Transferred out of TANF'!N97</f>
        <v>435717486</v>
      </c>
      <c r="O97" s="49">
        <f>'Total Funds Spent'!O97+'Transferred out of TANF'!O97</f>
        <v>341903779</v>
      </c>
      <c r="P97" s="49">
        <f>'Total Funds Spent'!P97+'Transferred out of TANF'!P97</f>
        <v>410196539</v>
      </c>
      <c r="Q97" s="49">
        <f>'Total Funds Spent'!Q97+'Transferred out of TANF'!Q97</f>
        <v>355804097</v>
      </c>
      <c r="R97" s="49">
        <f>'Total Funds Spent'!R97+'Transferred out of TANF'!R97</f>
        <v>322587568</v>
      </c>
      <c r="S97" s="49">
        <f>'Total Funds Spent'!S97+'Transferred out of TANF'!S97</f>
        <v>322856682</v>
      </c>
      <c r="T97" s="49">
        <f>'Total Funds Spent'!T97+'Transferred out of TANF'!T97</f>
        <v>343608527</v>
      </c>
      <c r="U97" s="49">
        <f>'Total Funds Spent'!U97+'Transferred out of TANF'!U97</f>
        <v>293354350</v>
      </c>
      <c r="V97" s="49">
        <f>'Total Funds Spent'!V97+'Transferred out of TANF'!V97</f>
        <v>324413262</v>
      </c>
      <c r="W97" s="49">
        <f>'Total Funds Spent'!W97+'Transferred out of TANF'!W97</f>
        <v>324440277</v>
      </c>
      <c r="X97" s="49">
        <f>'Total Funds Spent'!X97+'Transferred out of TANF'!X97</f>
        <v>321834377</v>
      </c>
      <c r="Y97" s="49">
        <f>'Total Funds Spent'!Y97+'Transferred out of TANF'!Y97</f>
        <v>345443919</v>
      </c>
      <c r="Z97" s="49">
        <f>'Total Funds Spent'!Z97+'Transferred out of TANF'!Z97</f>
        <v>347370918</v>
      </c>
    </row>
    <row r="98" spans="1:26">
      <c r="A98" s="51" t="s">
        <v>133</v>
      </c>
      <c r="B98" s="49">
        <f>'Total Funds Spent'!B98+'Transferred out of TANF'!B98</f>
        <v>3962854</v>
      </c>
      <c r="C98" s="49">
        <f>'Total Funds Spent'!C98+'Transferred out of TANF'!C98</f>
        <v>25418331</v>
      </c>
      <c r="D98" s="49">
        <f>'Total Funds Spent'!D98+'Transferred out of TANF'!D98</f>
        <v>23898319</v>
      </c>
      <c r="E98" s="49">
        <f>'Total Funds Spent'!E98+'Transferred out of TANF'!E98</f>
        <v>23991186</v>
      </c>
      <c r="F98" s="49">
        <f>'Total Funds Spent'!F98+'Transferred out of TANF'!F98</f>
        <v>27932200</v>
      </c>
      <c r="G98" s="49">
        <f>'Total Funds Spent'!G98+'Transferred out of TANF'!G98</f>
        <v>23832637</v>
      </c>
      <c r="H98" s="49">
        <f>'Total Funds Spent'!H98+'Transferred out of TANF'!H98</f>
        <v>32845764</v>
      </c>
      <c r="I98" s="49">
        <f>'Total Funds Spent'!I98+'Transferred out of TANF'!I98</f>
        <v>25403915</v>
      </c>
      <c r="J98" s="49">
        <f>'Total Funds Spent'!J98+'Transferred out of TANF'!J98</f>
        <v>24562682</v>
      </c>
      <c r="K98" s="49">
        <f>'Total Funds Spent'!K98+'Transferred out of TANF'!K98</f>
        <v>22678986</v>
      </c>
      <c r="L98" s="49">
        <f>'Total Funds Spent'!L98+'Transferred out of TANF'!L98</f>
        <v>26663554</v>
      </c>
      <c r="M98" s="49">
        <f>'Total Funds Spent'!M98+'Transferred out of TANF'!M98</f>
        <v>28246307</v>
      </c>
      <c r="N98" s="49">
        <f>'Total Funds Spent'!N98+'Transferred out of TANF'!N98</f>
        <v>27250914</v>
      </c>
      <c r="O98" s="49">
        <f>'Total Funds Spent'!O98+'Transferred out of TANF'!O98</f>
        <v>28478283</v>
      </c>
      <c r="P98" s="49">
        <f>'Total Funds Spent'!P98+'Transferred out of TANF'!P98</f>
        <v>25861453</v>
      </c>
      <c r="Q98" s="49">
        <f>'Total Funds Spent'!Q98+'Transferred out of TANF'!Q98</f>
        <v>28269406</v>
      </c>
      <c r="R98" s="49">
        <f>'Total Funds Spent'!R98+'Transferred out of TANF'!R98</f>
        <v>24852515</v>
      </c>
      <c r="S98" s="49">
        <f>'Total Funds Spent'!S98+'Transferred out of TANF'!S98</f>
        <v>28103444</v>
      </c>
      <c r="T98" s="49">
        <f>'Total Funds Spent'!T98+'Transferred out of TANF'!T98</f>
        <v>29542661</v>
      </c>
      <c r="U98" s="49">
        <f>'Total Funds Spent'!U98+'Transferred out of TANF'!U98</f>
        <v>30863217</v>
      </c>
      <c r="V98" s="49">
        <f>'Total Funds Spent'!V98+'Transferred out of TANF'!V98</f>
        <v>23154980</v>
      </c>
      <c r="W98" s="49">
        <f>'Total Funds Spent'!W98+'Transferred out of TANF'!W98</f>
        <v>34057936</v>
      </c>
      <c r="X98" s="49">
        <f>'Total Funds Spent'!X98+'Transferred out of TANF'!X98</f>
        <v>22932958</v>
      </c>
      <c r="Y98" s="49">
        <f>'Total Funds Spent'!Y98+'Transferred out of TANF'!Y98</f>
        <v>30115106</v>
      </c>
      <c r="Z98" s="49">
        <f>'Total Funds Spent'!Z98+'Transferred out of TANF'!Z98</f>
        <v>21629683</v>
      </c>
    </row>
    <row r="99" spans="1:26">
      <c r="A99" s="51" t="s">
        <v>134</v>
      </c>
      <c r="B99" s="49">
        <f>'Total Funds Spent'!B99+'Transferred out of TANF'!B99</f>
        <v>454788340</v>
      </c>
      <c r="C99" s="49">
        <f>'Total Funds Spent'!C99+'Transferred out of TANF'!C99</f>
        <v>452345518</v>
      </c>
      <c r="D99" s="49">
        <f>'Total Funds Spent'!D99+'Transferred out of TANF'!D99</f>
        <v>539046934</v>
      </c>
      <c r="E99" s="49">
        <f>'Total Funds Spent'!E99+'Transferred out of TANF'!E99</f>
        <v>744048920</v>
      </c>
      <c r="F99" s="49">
        <f>'Total Funds Spent'!F99+'Transferred out of TANF'!F99</f>
        <v>947948225</v>
      </c>
      <c r="G99" s="49">
        <f>'Total Funds Spent'!G99+'Transferred out of TANF'!G99</f>
        <v>708707550</v>
      </c>
      <c r="H99" s="49">
        <f>'Total Funds Spent'!H99+'Transferred out of TANF'!H99</f>
        <v>688719593</v>
      </c>
      <c r="I99" s="49">
        <f>'Total Funds Spent'!I99+'Transferred out of TANF'!I99</f>
        <v>516651600</v>
      </c>
      <c r="J99" s="49">
        <f>'Total Funds Spent'!J99+'Transferred out of TANF'!J99</f>
        <v>670047417</v>
      </c>
      <c r="K99" s="49">
        <f>'Total Funds Spent'!K99+'Transferred out of TANF'!K99</f>
        <v>787402969</v>
      </c>
      <c r="L99" s="49">
        <f>'Total Funds Spent'!L99+'Transferred out of TANF'!L99</f>
        <v>972965863</v>
      </c>
      <c r="M99" s="49">
        <f>'Total Funds Spent'!M99+'Transferred out of TANF'!M99</f>
        <v>1121035102</v>
      </c>
      <c r="N99" s="49">
        <f>'Total Funds Spent'!N99+'Transferred out of TANF'!N99</f>
        <v>934246248</v>
      </c>
      <c r="O99" s="49">
        <f>'Total Funds Spent'!O99+'Transferred out of TANF'!O99</f>
        <v>895547230</v>
      </c>
      <c r="P99" s="49">
        <f>'Total Funds Spent'!P99+'Transferred out of TANF'!P99</f>
        <v>761322286</v>
      </c>
      <c r="Q99" s="49">
        <f>'Total Funds Spent'!Q99+'Transferred out of TANF'!Q99</f>
        <v>672358028</v>
      </c>
      <c r="R99" s="49">
        <f>'Total Funds Spent'!R99+'Transferred out of TANF'!R99</f>
        <v>552440746</v>
      </c>
      <c r="S99" s="49">
        <f>'Total Funds Spent'!S99+'Transferred out of TANF'!S99</f>
        <v>686164958</v>
      </c>
      <c r="T99" s="49">
        <f>'Total Funds Spent'!T99+'Transferred out of TANF'!T99</f>
        <v>640661729</v>
      </c>
      <c r="U99" s="49">
        <f>'Total Funds Spent'!U99+'Transferred out of TANF'!U99</f>
        <v>681859861</v>
      </c>
      <c r="V99" s="49">
        <f>'Total Funds Spent'!V99+'Transferred out of TANF'!V99</f>
        <v>672977092</v>
      </c>
      <c r="W99" s="49">
        <f>'Total Funds Spent'!W99+'Transferred out of TANF'!W99</f>
        <v>675329479</v>
      </c>
      <c r="X99" s="49">
        <f>'Total Funds Spent'!X99+'Transferred out of TANF'!X99</f>
        <v>683382442</v>
      </c>
      <c r="Y99" s="49">
        <f>'Total Funds Spent'!Y99+'Transferred out of TANF'!Y99</f>
        <v>730823415</v>
      </c>
      <c r="Z99" s="49">
        <f>'Total Funds Spent'!Z99+'Transferred out of TANF'!Z99</f>
        <v>699592432</v>
      </c>
    </row>
    <row r="100" spans="1:26">
      <c r="A100" s="51" t="s">
        <v>136</v>
      </c>
      <c r="B100" s="49">
        <f>'Total Funds Spent'!B100+'Transferred out of TANF'!B100</f>
        <v>91465293</v>
      </c>
      <c r="C100" s="49">
        <f>'Total Funds Spent'!C100+'Transferred out of TANF'!C100</f>
        <v>94151790</v>
      </c>
      <c r="D100" s="49">
        <f>'Total Funds Spent'!D100+'Transferred out of TANF'!D100</f>
        <v>196467402</v>
      </c>
      <c r="E100" s="49">
        <f>'Total Funds Spent'!E100+'Transferred out of TANF'!E100</f>
        <v>117993530</v>
      </c>
      <c r="F100" s="49">
        <f>'Total Funds Spent'!F100+'Transferred out of TANF'!F100</f>
        <v>108894806</v>
      </c>
      <c r="G100" s="49">
        <f>'Total Funds Spent'!G100+'Transferred out of TANF'!G100</f>
        <v>130802709</v>
      </c>
      <c r="H100" s="49">
        <f>'Total Funds Spent'!H100+'Transferred out of TANF'!H100</f>
        <v>188328612</v>
      </c>
      <c r="I100" s="49">
        <f>'Total Funds Spent'!I100+'Transferred out of TANF'!I100</f>
        <v>177798623</v>
      </c>
      <c r="J100" s="49">
        <f>'Total Funds Spent'!J100+'Transferred out of TANF'!J100</f>
        <v>159442961</v>
      </c>
      <c r="K100" s="49">
        <f>'Total Funds Spent'!K100+'Transferred out of TANF'!K100</f>
        <v>134174107</v>
      </c>
      <c r="L100" s="49">
        <f>'Total Funds Spent'!L100+'Transferred out of TANF'!L100</f>
        <v>136273279</v>
      </c>
      <c r="M100" s="49">
        <f>'Total Funds Spent'!M100+'Transferred out of TANF'!M100</f>
        <v>159316986</v>
      </c>
      <c r="N100" s="49">
        <f>'Total Funds Spent'!N100+'Transferred out of TANF'!N100</f>
        <v>201849272</v>
      </c>
      <c r="O100" s="49">
        <f>'Total Funds Spent'!O100+'Transferred out of TANF'!O100</f>
        <v>162463468</v>
      </c>
      <c r="P100" s="49">
        <f>'Total Funds Spent'!P100+'Transferred out of TANF'!P100</f>
        <v>156097832</v>
      </c>
      <c r="Q100" s="49">
        <f>'Total Funds Spent'!Q100+'Transferred out of TANF'!Q100</f>
        <v>132024066</v>
      </c>
      <c r="R100" s="49">
        <f>'Total Funds Spent'!R100+'Transferred out of TANF'!R100</f>
        <v>138887463</v>
      </c>
      <c r="S100" s="49">
        <f>'Total Funds Spent'!S100+'Transferred out of TANF'!S100</f>
        <v>136783466</v>
      </c>
      <c r="T100" s="49">
        <f>'Total Funds Spent'!T100+'Transferred out of TANF'!T100</f>
        <v>154641021</v>
      </c>
      <c r="U100" s="49">
        <f>'Total Funds Spent'!U100+'Transferred out of TANF'!U100</f>
        <v>152141840</v>
      </c>
      <c r="V100" s="49">
        <f>'Total Funds Spent'!V100+'Transferred out of TANF'!V100</f>
        <v>114097297</v>
      </c>
      <c r="W100" s="49">
        <f>'Total Funds Spent'!W100+'Transferred out of TANF'!W100</f>
        <v>86581925</v>
      </c>
      <c r="X100" s="49">
        <f>'Total Funds Spent'!X100+'Transferred out of TANF'!X100</f>
        <v>68351252</v>
      </c>
      <c r="Y100" s="49">
        <f>'Total Funds Spent'!Y100+'Transferred out of TANF'!Y100</f>
        <v>87383060</v>
      </c>
      <c r="Z100" s="49">
        <f>'Total Funds Spent'!Z100+'Transferred out of TANF'!Z100</f>
        <v>68398011</v>
      </c>
    </row>
    <row r="101" spans="1:26">
      <c r="A101" s="51" t="s">
        <v>145</v>
      </c>
      <c r="B101" s="49">
        <f>'Total Funds Spent'!B101+'Transferred out of TANF'!B101</f>
        <v>150087833</v>
      </c>
      <c r="C101" s="49">
        <f>'Total Funds Spent'!C101+'Transferred out of TANF'!C101</f>
        <v>132862026</v>
      </c>
      <c r="D101" s="49">
        <f>'Total Funds Spent'!D101+'Transferred out of TANF'!D101</f>
        <v>309813407</v>
      </c>
      <c r="E101" s="49">
        <f>'Total Funds Spent'!E101+'Transferred out of TANF'!E101</f>
        <v>164410864</v>
      </c>
      <c r="F101" s="49">
        <f>'Total Funds Spent'!F101+'Transferred out of TANF'!F101</f>
        <v>169213740</v>
      </c>
      <c r="G101" s="49">
        <f>'Total Funds Spent'!G101+'Transferred out of TANF'!G101</f>
        <v>175127299</v>
      </c>
      <c r="H101" s="49">
        <f>'Total Funds Spent'!H101+'Transferred out of TANF'!H101</f>
        <v>155119749</v>
      </c>
      <c r="I101" s="49">
        <f>'Total Funds Spent'!I101+'Transferred out of TANF'!I101</f>
        <v>151356716</v>
      </c>
      <c r="J101" s="49">
        <f>'Total Funds Spent'!J101+'Transferred out of TANF'!J101</f>
        <v>177186565</v>
      </c>
      <c r="K101" s="49">
        <f>'Total Funds Spent'!K101+'Transferred out of TANF'!K101</f>
        <v>159782494</v>
      </c>
      <c r="L101" s="49">
        <f>'Total Funds Spent'!L101+'Transferred out of TANF'!L101</f>
        <v>159703149</v>
      </c>
      <c r="M101" s="49">
        <f>'Total Funds Spent'!M101+'Transferred out of TANF'!M101</f>
        <v>205690173</v>
      </c>
      <c r="N101" s="49">
        <f>'Total Funds Spent'!N101+'Transferred out of TANF'!N101</f>
        <v>178845763</v>
      </c>
      <c r="O101" s="49">
        <f>'Total Funds Spent'!O101+'Transferred out of TANF'!O101</f>
        <v>250197944</v>
      </c>
      <c r="P101" s="49">
        <f>'Total Funds Spent'!P101+'Transferred out of TANF'!P101</f>
        <v>175138560</v>
      </c>
      <c r="Q101" s="49">
        <f>'Total Funds Spent'!Q101+'Transferred out of TANF'!Q101</f>
        <v>181333095</v>
      </c>
      <c r="R101" s="49">
        <f>'Total Funds Spent'!R101+'Transferred out of TANF'!R101</f>
        <v>163546011</v>
      </c>
      <c r="S101" s="49">
        <f>'Total Funds Spent'!S101+'Transferred out of TANF'!S101</f>
        <v>201124624</v>
      </c>
      <c r="T101" s="49">
        <f>'Total Funds Spent'!T101+'Transferred out of TANF'!T101</f>
        <v>163300112</v>
      </c>
      <c r="U101" s="49">
        <f>'Total Funds Spent'!U101+'Transferred out of TANF'!U101</f>
        <v>153857273</v>
      </c>
      <c r="V101" s="49">
        <f>'Total Funds Spent'!V101+'Transferred out of TANF'!V101</f>
        <v>185043500</v>
      </c>
      <c r="W101" s="49">
        <f>'Total Funds Spent'!W101+'Transferred out of TANF'!W101</f>
        <v>184800629</v>
      </c>
      <c r="X101" s="49">
        <f>'Total Funds Spent'!X101+'Transferred out of TANF'!X101</f>
        <v>146206534</v>
      </c>
      <c r="Y101" s="49">
        <f>'Total Funds Spent'!Y101+'Transferred out of TANF'!Y101</f>
        <v>154104729</v>
      </c>
      <c r="Z101" s="49">
        <f>'Total Funds Spent'!Z101+'Transferred out of TANF'!Z101</f>
        <v>75530078</v>
      </c>
    </row>
    <row r="102" spans="1:26">
      <c r="A102" s="51" t="s">
        <v>138</v>
      </c>
      <c r="B102" s="49">
        <f>'Total Funds Spent'!B102+'Transferred out of TANF'!B102</f>
        <v>293562674</v>
      </c>
      <c r="C102" s="49">
        <f>'Total Funds Spent'!C102+'Transferred out of TANF'!C102</f>
        <v>561355588</v>
      </c>
      <c r="D102" s="49">
        <f>'Total Funds Spent'!D102+'Transferred out of TANF'!D102</f>
        <v>702544200</v>
      </c>
      <c r="E102" s="49">
        <f>'Total Funds Spent'!E102+'Transferred out of TANF'!E102</f>
        <v>635116725</v>
      </c>
      <c r="F102" s="49">
        <f>'Total Funds Spent'!F102+'Transferred out of TANF'!F102</f>
        <v>620275600</v>
      </c>
      <c r="G102" s="49">
        <f>'Total Funds Spent'!G102+'Transferred out of TANF'!G102</f>
        <v>718066279</v>
      </c>
      <c r="H102" s="49">
        <f>'Total Funds Spent'!H102+'Transferred out of TANF'!H102</f>
        <v>856443267</v>
      </c>
      <c r="I102" s="49">
        <f>'Total Funds Spent'!I102+'Transferred out of TANF'!I102</f>
        <v>950728575</v>
      </c>
      <c r="J102" s="49">
        <f>'Total Funds Spent'!J102+'Transferred out of TANF'!J102</f>
        <v>929365934</v>
      </c>
      <c r="K102" s="49">
        <f>'Total Funds Spent'!K102+'Transferred out of TANF'!K102</f>
        <v>694432290</v>
      </c>
      <c r="L102" s="49">
        <f>'Total Funds Spent'!L102+'Transferred out of TANF'!L102</f>
        <v>645135719</v>
      </c>
      <c r="M102" s="49">
        <f>'Total Funds Spent'!M102+'Transferred out of TANF'!M102</f>
        <v>675532098</v>
      </c>
      <c r="N102" s="49">
        <f>'Total Funds Spent'!N102+'Transferred out of TANF'!N102</f>
        <v>709660381</v>
      </c>
      <c r="O102" s="49">
        <f>'Total Funds Spent'!O102+'Transferred out of TANF'!O102</f>
        <v>736399459</v>
      </c>
      <c r="P102" s="49">
        <f>'Total Funds Spent'!P102+'Transferred out of TANF'!P102</f>
        <v>714471208</v>
      </c>
      <c r="Q102" s="49">
        <f>'Total Funds Spent'!Q102+'Transferred out of TANF'!Q102</f>
        <v>678705171</v>
      </c>
      <c r="R102" s="49">
        <f>'Total Funds Spent'!R102+'Transferred out of TANF'!R102</f>
        <v>631692316</v>
      </c>
      <c r="S102" s="49">
        <f>'Total Funds Spent'!S102+'Transferred out of TANF'!S102</f>
        <v>650785966</v>
      </c>
      <c r="T102" s="49">
        <f>'Total Funds Spent'!T102+'Transferred out of TANF'!T102</f>
        <v>683273442</v>
      </c>
      <c r="U102" s="49">
        <f>'Total Funds Spent'!U102+'Transferred out of TANF'!U102</f>
        <v>703537906</v>
      </c>
      <c r="V102" s="49">
        <f>'Total Funds Spent'!V102+'Transferred out of TANF'!V102</f>
        <v>724116445</v>
      </c>
      <c r="W102" s="49">
        <f>'Total Funds Spent'!W102+'Transferred out of TANF'!W102</f>
        <v>699324635</v>
      </c>
      <c r="X102" s="49">
        <f>'Total Funds Spent'!X102+'Transferred out of TANF'!X102</f>
        <v>728848239</v>
      </c>
      <c r="Y102" s="49">
        <f>'Total Funds Spent'!Y102+'Transferred out of TANF'!Y102</f>
        <v>714658524</v>
      </c>
      <c r="Z102" s="49">
        <f>'Total Funds Spent'!Z102+'Transferred out of TANF'!Z102</f>
        <v>549385701</v>
      </c>
    </row>
    <row r="103" spans="1:26">
      <c r="A103" s="51" t="s">
        <v>140</v>
      </c>
      <c r="B103" s="49">
        <f>'Total Funds Spent'!B103+'Transferred out of TANF'!B103</f>
        <v>36863877</v>
      </c>
      <c r="C103" s="49">
        <f>'Total Funds Spent'!C103+'Transferred out of TANF'!C103</f>
        <v>88494994</v>
      </c>
      <c r="D103" s="49">
        <f>'Total Funds Spent'!D103+'Transferred out of TANF'!D103</f>
        <v>112087343</v>
      </c>
      <c r="E103" s="49">
        <f>'Total Funds Spent'!E103+'Transferred out of TANF'!E103</f>
        <v>97516614</v>
      </c>
      <c r="F103" s="49">
        <f>'Total Funds Spent'!F103+'Transferred out of TANF'!F103</f>
        <v>95021587</v>
      </c>
      <c r="G103" s="49">
        <f>'Total Funds Spent'!G103+'Transferred out of TANF'!G103</f>
        <v>99772666</v>
      </c>
      <c r="H103" s="49">
        <f>'Total Funds Spent'!H103+'Transferred out of TANF'!H103</f>
        <v>95021587</v>
      </c>
      <c r="I103" s="49">
        <f>'Total Funds Spent'!I103+'Transferred out of TANF'!I103</f>
        <v>97114042</v>
      </c>
      <c r="J103" s="49">
        <f>'Total Funds Spent'!J103+'Transferred out of TANF'!J103</f>
        <v>91776459</v>
      </c>
      <c r="K103" s="49">
        <f>'Total Funds Spent'!K103+'Transferred out of TANF'!K103</f>
        <v>95606027</v>
      </c>
      <c r="L103" s="49">
        <f>'Total Funds Spent'!L103+'Transferred out of TANF'!L103</f>
        <v>98426408</v>
      </c>
      <c r="M103" s="49">
        <f>'Total Funds Spent'!M103+'Transferred out of TANF'!M103</f>
        <v>92825127</v>
      </c>
      <c r="N103" s="49">
        <f>'Total Funds Spent'!N103+'Transferred out of TANF'!N103</f>
        <v>99334979</v>
      </c>
      <c r="O103" s="49">
        <f>'Total Funds Spent'!O103+'Transferred out of TANF'!O103</f>
        <v>88757164</v>
      </c>
      <c r="P103" s="49">
        <f>'Total Funds Spent'!P103+'Transferred out of TANF'!P103</f>
        <v>94681962</v>
      </c>
      <c r="Q103" s="49">
        <f>'Total Funds Spent'!Q103+'Transferred out of TANF'!Q103</f>
        <v>95890256</v>
      </c>
      <c r="R103" s="49">
        <f>'Total Funds Spent'!R103+'Transferred out of TANF'!R103</f>
        <v>108624735</v>
      </c>
      <c r="S103" s="49">
        <f>'Total Funds Spent'!S103+'Transferred out of TANF'!S103</f>
        <v>82971368</v>
      </c>
      <c r="T103" s="49">
        <f>'Total Funds Spent'!T103+'Transferred out of TANF'!T103</f>
        <v>83555576</v>
      </c>
      <c r="U103" s="49">
        <f>'Total Funds Spent'!U103+'Transferred out of TANF'!U103</f>
        <v>99432234</v>
      </c>
      <c r="V103" s="49">
        <f>'Total Funds Spent'!V103+'Transferred out of TANF'!V103</f>
        <v>88796085</v>
      </c>
      <c r="W103" s="49">
        <f>'Total Funds Spent'!W103+'Transferred out of TANF'!W103</f>
        <v>89048781</v>
      </c>
      <c r="X103" s="49">
        <f>'Total Funds Spent'!X103+'Transferred out of TANF'!X103</f>
        <v>98455971</v>
      </c>
      <c r="Y103" s="49">
        <f>'Total Funds Spent'!Y103+'Transferred out of TANF'!Y103</f>
        <v>83297460</v>
      </c>
      <c r="Z103" s="49">
        <f>'Total Funds Spent'!Z103+'Transferred out of TANF'!Z103</f>
        <v>67057658</v>
      </c>
    </row>
    <row r="104" spans="1:26">
      <c r="A104" s="51" t="s">
        <v>142</v>
      </c>
      <c r="B104" s="49">
        <f>'Total Funds Spent'!B104+'Transferred out of TANF'!B104</f>
        <v>93846814</v>
      </c>
      <c r="C104" s="49">
        <f>'Total Funds Spent'!C104+'Transferred out of TANF'!C104</f>
        <v>81651843</v>
      </c>
      <c r="D104" s="49">
        <f>'Total Funds Spent'!D104+'Transferred out of TANF'!D104</f>
        <v>76839509</v>
      </c>
      <c r="E104" s="49">
        <f>'Total Funds Spent'!E104+'Transferred out of TANF'!E104</f>
        <v>193294647</v>
      </c>
      <c r="F104" s="49">
        <f>'Total Funds Spent'!F104+'Transferred out of TANF'!F104</f>
        <v>103221352</v>
      </c>
      <c r="G104" s="49">
        <f>'Total Funds Spent'!G104+'Transferred out of TANF'!G104</f>
        <v>109547533</v>
      </c>
      <c r="H104" s="49">
        <f>'Total Funds Spent'!H104+'Transferred out of TANF'!H104</f>
        <v>119077790</v>
      </c>
      <c r="I104" s="49">
        <f>'Total Funds Spent'!I104+'Transferred out of TANF'!I104</f>
        <v>102215793</v>
      </c>
      <c r="J104" s="49">
        <f>'Total Funds Spent'!J104+'Transferred out of TANF'!J104</f>
        <v>186483750</v>
      </c>
      <c r="K104" s="49">
        <f>'Total Funds Spent'!K104+'Transferred out of TANF'!K104</f>
        <v>90779198</v>
      </c>
      <c r="L104" s="49">
        <f>'Total Funds Spent'!L104+'Transferred out of TANF'!L104</f>
        <v>96446537</v>
      </c>
      <c r="M104" s="49">
        <f>'Total Funds Spent'!M104+'Transferred out of TANF'!M104</f>
        <v>116974400</v>
      </c>
      <c r="N104" s="49">
        <f>'Total Funds Spent'!N104+'Transferred out of TANF'!N104</f>
        <v>135658291</v>
      </c>
      <c r="O104" s="49">
        <f>'Total Funds Spent'!O104+'Transferred out of TANF'!O104</f>
        <v>129827974</v>
      </c>
      <c r="P104" s="49">
        <f>'Total Funds Spent'!P104+'Transferred out of TANF'!P104</f>
        <v>104966214</v>
      </c>
      <c r="Q104" s="49">
        <f>'Total Funds Spent'!Q104+'Transferred out of TANF'!Q104</f>
        <v>95183711</v>
      </c>
      <c r="R104" s="49">
        <f>'Total Funds Spent'!R104+'Transferred out of TANF'!R104</f>
        <v>108483606</v>
      </c>
      <c r="S104" s="49">
        <f>'Total Funds Spent'!S104+'Transferred out of TANF'!S104</f>
        <v>88185007</v>
      </c>
      <c r="T104" s="49">
        <f>'Total Funds Spent'!T104+'Transferred out of TANF'!T104</f>
        <v>122757736</v>
      </c>
      <c r="U104" s="49">
        <f>'Total Funds Spent'!U104+'Transferred out of TANF'!U104</f>
        <v>134251884</v>
      </c>
      <c r="V104" s="49">
        <f>'Total Funds Spent'!V104+'Transferred out of TANF'!V104</f>
        <v>110218646</v>
      </c>
      <c r="W104" s="49">
        <f>'Total Funds Spent'!W104+'Transferred out of TANF'!W104</f>
        <v>110728055</v>
      </c>
      <c r="X104" s="49">
        <f>'Total Funds Spent'!X104+'Transferred out of TANF'!X104</f>
        <v>111185376</v>
      </c>
      <c r="Y104" s="49">
        <f>'Total Funds Spent'!Y104+'Transferred out of TANF'!Y104</f>
        <v>111507587</v>
      </c>
      <c r="Z104" s="49">
        <f>'Total Funds Spent'!Z104+'Transferred out of TANF'!Z104</f>
        <v>103129082</v>
      </c>
    </row>
    <row r="105" spans="1:26">
      <c r="A105" s="51" t="s">
        <v>144</v>
      </c>
      <c r="B105" s="49">
        <f>'Total Funds Spent'!B105+'Transferred out of TANF'!B105</f>
        <v>11800675</v>
      </c>
      <c r="C105" s="49">
        <f>'Total Funds Spent'!C105+'Transferred out of TANF'!C105</f>
        <v>16924681</v>
      </c>
      <c r="D105" s="49">
        <f>'Total Funds Spent'!D105+'Transferred out of TANF'!D105</f>
        <v>17659691</v>
      </c>
      <c r="E105" s="49">
        <f>'Total Funds Spent'!E105+'Transferred out of TANF'!E105</f>
        <v>19392467</v>
      </c>
      <c r="F105" s="49">
        <f>'Total Funds Spent'!F105+'Transferred out of TANF'!F105</f>
        <v>18762987</v>
      </c>
      <c r="G105" s="49">
        <f>'Total Funds Spent'!G105+'Transferred out of TANF'!G105</f>
        <v>18760868</v>
      </c>
      <c r="H105" s="49">
        <f>'Total Funds Spent'!H105+'Transferred out of TANF'!H105</f>
        <v>21903987</v>
      </c>
      <c r="I105" s="49">
        <f>'Total Funds Spent'!I105+'Transferred out of TANF'!I105</f>
        <v>22643844</v>
      </c>
      <c r="J105" s="49">
        <f>'Total Funds Spent'!J105+'Transferred out of TANF'!J105</f>
        <v>24030595</v>
      </c>
      <c r="K105" s="49">
        <f>'Total Funds Spent'!K105+'Transferred out of TANF'!K105</f>
        <v>22490399</v>
      </c>
      <c r="L105" s="49">
        <f>'Total Funds Spent'!L105+'Transferred out of TANF'!L105</f>
        <v>22183108</v>
      </c>
      <c r="M105" s="49">
        <f>'Total Funds Spent'!M105+'Transferred out of TANF'!M105</f>
        <v>22133242</v>
      </c>
      <c r="N105" s="49">
        <f>'Total Funds Spent'!N105+'Transferred out of TANF'!N105</f>
        <v>19341662</v>
      </c>
      <c r="O105" s="49">
        <f>'Total Funds Spent'!O105+'Transferred out of TANF'!O105</f>
        <v>28696823</v>
      </c>
      <c r="P105" s="49">
        <f>'Total Funds Spent'!P105+'Transferred out of TANF'!P105</f>
        <v>24672305</v>
      </c>
      <c r="Q105" s="49">
        <f>'Total Funds Spent'!Q105+'Transferred out of TANF'!Q105</f>
        <v>20919919</v>
      </c>
      <c r="R105" s="49">
        <f>'Total Funds Spent'!R105+'Transferred out of TANF'!R105</f>
        <v>19055145</v>
      </c>
      <c r="S105" s="49">
        <f>'Total Funds Spent'!S105+'Transferred out of TANF'!S105</f>
        <v>16824672</v>
      </c>
      <c r="T105" s="49">
        <f>'Total Funds Spent'!T105+'Transferred out of TANF'!T105</f>
        <v>20200704</v>
      </c>
      <c r="U105" s="49">
        <f>'Total Funds Spent'!U105+'Transferred out of TANF'!U105</f>
        <v>19737844</v>
      </c>
      <c r="V105" s="49">
        <f>'Total Funds Spent'!V105+'Transferred out of TANF'!V105</f>
        <v>20713545</v>
      </c>
      <c r="W105" s="49">
        <f>'Total Funds Spent'!W105+'Transferred out of TANF'!W105</f>
        <v>24098816</v>
      </c>
      <c r="X105" s="49">
        <f>'Total Funds Spent'!X105+'Transferred out of TANF'!X105</f>
        <v>18828691</v>
      </c>
      <c r="Y105" s="49">
        <f>'Total Funds Spent'!Y105+'Transferred out of TANF'!Y105</f>
        <v>20397278</v>
      </c>
      <c r="Z105" s="49">
        <f>'Total Funds Spent'!Z105+'Transferred out of TANF'!Z105</f>
        <v>20691248</v>
      </c>
    </row>
    <row r="106" spans="1:26">
      <c r="A106" s="51" t="s">
        <v>146</v>
      </c>
      <c r="B106" s="49">
        <f>'Total Funds Spent'!B106+'Transferred out of TANF'!B106</f>
        <v>161269230</v>
      </c>
      <c r="C106" s="49">
        <f>'Total Funds Spent'!C106+'Transferred out of TANF'!C106</f>
        <v>126667473</v>
      </c>
      <c r="D106" s="49">
        <f>'Total Funds Spent'!D106+'Transferred out of TANF'!D106</f>
        <v>261651314</v>
      </c>
      <c r="E106" s="49">
        <f>'Total Funds Spent'!E106+'Transferred out of TANF'!E106</f>
        <v>251270727</v>
      </c>
      <c r="F106" s="49">
        <f>'Total Funds Spent'!F106+'Transferred out of TANF'!F106</f>
        <v>268307060</v>
      </c>
      <c r="G106" s="49">
        <f>'Total Funds Spent'!G106+'Transferred out of TANF'!G106</f>
        <v>276007841</v>
      </c>
      <c r="H106" s="49">
        <f>'Total Funds Spent'!H106+'Transferred out of TANF'!H106</f>
        <v>243292515</v>
      </c>
      <c r="I106" s="49">
        <f>'Total Funds Spent'!I106+'Transferred out of TANF'!I106</f>
        <v>201965151</v>
      </c>
      <c r="J106" s="49">
        <f>'Total Funds Spent'!J106+'Transferred out of TANF'!J106</f>
        <v>161698366</v>
      </c>
      <c r="K106" s="49">
        <f>'Total Funds Spent'!K106+'Transferred out of TANF'!K106</f>
        <v>192029067</v>
      </c>
      <c r="L106" s="49">
        <f>'Total Funds Spent'!L106+'Transferred out of TANF'!L106</f>
        <v>178886687</v>
      </c>
      <c r="M106" s="49">
        <f>'Total Funds Spent'!M106+'Transferred out of TANF'!M106</f>
        <v>204307295</v>
      </c>
      <c r="N106" s="49">
        <f>'Total Funds Spent'!N106+'Transferred out of TANF'!N106</f>
        <v>261636915</v>
      </c>
      <c r="O106" s="49">
        <f>'Total Funds Spent'!O106+'Transferred out of TANF'!O106</f>
        <v>282432346</v>
      </c>
      <c r="P106" s="49">
        <f>'Total Funds Spent'!P106+'Transferred out of TANF'!P106</f>
        <v>277410335</v>
      </c>
      <c r="Q106" s="49">
        <f>'Total Funds Spent'!Q106+'Transferred out of TANF'!Q106</f>
        <v>248576131</v>
      </c>
      <c r="R106" s="49">
        <f>'Total Funds Spent'!R106+'Transferred out of TANF'!R106</f>
        <v>169444096</v>
      </c>
      <c r="S106" s="49">
        <f>'Total Funds Spent'!S106+'Transferred out of TANF'!S106</f>
        <v>116767723</v>
      </c>
      <c r="T106" s="49">
        <f>'Total Funds Spent'!T106+'Transferred out of TANF'!T106</f>
        <v>123109891</v>
      </c>
      <c r="U106" s="49">
        <f>'Total Funds Spent'!U106+'Transferred out of TANF'!U106</f>
        <v>66371784</v>
      </c>
      <c r="V106" s="49">
        <f>'Total Funds Spent'!V106+'Transferred out of TANF'!V106</f>
        <v>66663517</v>
      </c>
      <c r="W106" s="49">
        <f>'Total Funds Spent'!W106+'Transferred out of TANF'!W106</f>
        <v>20982584</v>
      </c>
      <c r="X106" s="49">
        <f>'Total Funds Spent'!X106+'Transferred out of TANF'!X106</f>
        <v>73362412</v>
      </c>
      <c r="Y106" s="49">
        <f>'Total Funds Spent'!Y106+'Transferred out of TANF'!Y106</f>
        <v>131538617</v>
      </c>
      <c r="Z106" s="49">
        <f>'Total Funds Spent'!Z106+'Transferred out of TANF'!Z106</f>
        <v>182188276.53</v>
      </c>
    </row>
    <row r="107" spans="1:26">
      <c r="A107" s="51" t="s">
        <v>148</v>
      </c>
      <c r="B107" s="49">
        <f>'Total Funds Spent'!B107+'Transferred out of TANF'!B107</f>
        <v>347551485</v>
      </c>
      <c r="C107" s="49">
        <f>'Total Funds Spent'!C107+'Transferred out of TANF'!C107</f>
        <v>371621742</v>
      </c>
      <c r="D107" s="49">
        <f>'Total Funds Spent'!D107+'Transferred out of TANF'!D107</f>
        <v>569496729</v>
      </c>
      <c r="E107" s="49">
        <f>'Total Funds Spent'!E107+'Transferred out of TANF'!E107</f>
        <v>534371063</v>
      </c>
      <c r="F107" s="49">
        <f>'Total Funds Spent'!F107+'Transferred out of TANF'!F107</f>
        <v>516332468</v>
      </c>
      <c r="G107" s="49">
        <f>'Total Funds Spent'!G107+'Transferred out of TANF'!G107</f>
        <v>528773628</v>
      </c>
      <c r="H107" s="49">
        <f>'Total Funds Spent'!H107+'Transferred out of TANF'!H107</f>
        <v>688851996</v>
      </c>
      <c r="I107" s="49">
        <f>'Total Funds Spent'!I107+'Transferred out of TANF'!I107</f>
        <v>525595737</v>
      </c>
      <c r="J107" s="49">
        <f>'Total Funds Spent'!J107+'Transferred out of TANF'!J107</f>
        <v>542638915</v>
      </c>
      <c r="K107" s="49">
        <f>'Total Funds Spent'!K107+'Transferred out of TANF'!K107</f>
        <v>523179773</v>
      </c>
      <c r="L107" s="49">
        <f>'Total Funds Spent'!L107+'Transferred out of TANF'!L107</f>
        <v>500427599</v>
      </c>
      <c r="M107" s="49">
        <f>'Total Funds Spent'!M107+'Transferred out of TANF'!M107</f>
        <v>601169981</v>
      </c>
      <c r="N107" s="49">
        <f>'Total Funds Spent'!N107+'Transferred out of TANF'!N107</f>
        <v>583992336</v>
      </c>
      <c r="O107" s="49">
        <f>'Total Funds Spent'!O107+'Transferred out of TANF'!O107</f>
        <v>684219215</v>
      </c>
      <c r="P107" s="49">
        <f>'Total Funds Spent'!P107+'Transferred out of TANF'!P107</f>
        <v>582467495</v>
      </c>
      <c r="Q107" s="49">
        <f>'Total Funds Spent'!Q107+'Transferred out of TANF'!Q107</f>
        <v>476420873</v>
      </c>
      <c r="R107" s="49">
        <f>'Total Funds Spent'!R107+'Transferred out of TANF'!R107</f>
        <v>468482419</v>
      </c>
      <c r="S107" s="49">
        <f>'Total Funds Spent'!S107+'Transferred out of TANF'!S107</f>
        <v>498503001</v>
      </c>
      <c r="T107" s="49">
        <f>'Total Funds Spent'!T107+'Transferred out of TANF'!T107</f>
        <v>604360678</v>
      </c>
      <c r="U107" s="49">
        <f>'Total Funds Spent'!U107+'Transferred out of TANF'!U107</f>
        <v>472539401</v>
      </c>
      <c r="V107" s="49">
        <f>'Total Funds Spent'!V107+'Transferred out of TANF'!V107</f>
        <v>504299208</v>
      </c>
      <c r="W107" s="49">
        <f>'Total Funds Spent'!W107+'Transferred out of TANF'!W107</f>
        <v>464791219</v>
      </c>
      <c r="X107" s="49">
        <f>'Total Funds Spent'!X107+'Transferred out of TANF'!X107</f>
        <v>598586107</v>
      </c>
      <c r="Y107" s="49">
        <f>'Total Funds Spent'!Y107+'Transferred out of TANF'!Y107</f>
        <v>597797507</v>
      </c>
      <c r="Z107" s="49">
        <f>'Total Funds Spent'!Z107+'Transferred out of TANF'!Z107</f>
        <v>588896775</v>
      </c>
    </row>
    <row r="108" spans="1:26">
      <c r="A108" s="51" t="s">
        <v>150</v>
      </c>
      <c r="B108" s="49">
        <f>'Total Funds Spent'!B108+'Transferred out of TANF'!B108</f>
        <v>73916181</v>
      </c>
      <c r="C108" s="49">
        <f>'Total Funds Spent'!C108+'Transferred out of TANF'!C108</f>
        <v>68280209</v>
      </c>
      <c r="D108" s="49">
        <f>'Total Funds Spent'!D108+'Transferred out of TANF'!D108</f>
        <v>76790152</v>
      </c>
      <c r="E108" s="49">
        <f>'Total Funds Spent'!E108+'Transferred out of TANF'!E108</f>
        <v>70346061</v>
      </c>
      <c r="F108" s="49">
        <f>'Total Funds Spent'!F108+'Transferred out of TANF'!F108</f>
        <v>68942694</v>
      </c>
      <c r="G108" s="49">
        <f>'Total Funds Spent'!G108+'Transferred out of TANF'!G108</f>
        <v>90177527</v>
      </c>
      <c r="H108" s="49">
        <f>'Total Funds Spent'!H108+'Transferred out of TANF'!H108</f>
        <v>118413487</v>
      </c>
      <c r="I108" s="49">
        <f>'Total Funds Spent'!I108+'Transferred out of TANF'!I108</f>
        <v>90338802</v>
      </c>
      <c r="J108" s="49">
        <f>'Total Funds Spent'!J108+'Transferred out of TANF'!J108</f>
        <v>85952596</v>
      </c>
      <c r="K108" s="49">
        <f>'Total Funds Spent'!K108+'Transferred out of TANF'!K108</f>
        <v>76214649</v>
      </c>
      <c r="L108" s="49">
        <f>'Total Funds Spent'!L108+'Transferred out of TANF'!L108</f>
        <v>66370183</v>
      </c>
      <c r="M108" s="49">
        <f>'Total Funds Spent'!M108+'Transferred out of TANF'!M108</f>
        <v>68226298</v>
      </c>
      <c r="N108" s="49">
        <f>'Total Funds Spent'!N108+'Transferred out of TANF'!N108</f>
        <v>93548686</v>
      </c>
      <c r="O108" s="49">
        <f>'Total Funds Spent'!O108+'Transferred out of TANF'!O108</f>
        <v>104671154</v>
      </c>
      <c r="P108" s="49">
        <f>'Total Funds Spent'!P108+'Transferred out of TANF'!P108</f>
        <v>88428969</v>
      </c>
      <c r="Q108" s="49">
        <f>'Total Funds Spent'!Q108+'Transferred out of TANF'!Q108</f>
        <v>79137300</v>
      </c>
      <c r="R108" s="49">
        <f>'Total Funds Spent'!R108+'Transferred out of TANF'!R108</f>
        <v>52664504</v>
      </c>
      <c r="S108" s="49">
        <f>'Total Funds Spent'!S108+'Transferred out of TANF'!S108</f>
        <v>68990042</v>
      </c>
      <c r="T108" s="49">
        <f>'Total Funds Spent'!T108+'Transferred out of TANF'!T108</f>
        <v>76321480</v>
      </c>
      <c r="U108" s="49">
        <f>'Total Funds Spent'!U108+'Transferred out of TANF'!U108</f>
        <v>88071780</v>
      </c>
      <c r="V108" s="49">
        <f>'Total Funds Spent'!V108+'Transferred out of TANF'!V108</f>
        <v>104555654</v>
      </c>
      <c r="W108" s="49">
        <f>'Total Funds Spent'!W108+'Transferred out of TANF'!W108</f>
        <v>93973754</v>
      </c>
      <c r="X108" s="49">
        <f>'Total Funds Spent'!X108+'Transferred out of TANF'!X108</f>
        <v>80060977</v>
      </c>
      <c r="Y108" s="49">
        <f>'Total Funds Spent'!Y108+'Transferred out of TANF'!Y108</f>
        <v>71795986</v>
      </c>
      <c r="Z108" s="49">
        <f>'Total Funds Spent'!Z108+'Transferred out of TANF'!Z108</f>
        <v>58540243</v>
      </c>
    </row>
    <row r="109" spans="1:26">
      <c r="A109" s="51" t="s">
        <v>152</v>
      </c>
      <c r="B109" s="49">
        <f>'Total Funds Spent'!B109+'Transferred out of TANF'!B109</f>
        <v>41719045</v>
      </c>
      <c r="C109" s="49">
        <f>'Total Funds Spent'!C109+'Transferred out of TANF'!C109</f>
        <v>47415744</v>
      </c>
      <c r="D109" s="49">
        <f>'Total Funds Spent'!D109+'Transferred out of TANF'!D109</f>
        <v>49958304</v>
      </c>
      <c r="E109" s="49">
        <f>'Total Funds Spent'!E109+'Transferred out of TANF'!E109</f>
        <v>47103048</v>
      </c>
      <c r="F109" s="49">
        <f>'Total Funds Spent'!F109+'Transferred out of TANF'!F109</f>
        <v>44855407</v>
      </c>
      <c r="G109" s="49">
        <f>'Total Funds Spent'!G109+'Transferred out of TANF'!G109</f>
        <v>55435197</v>
      </c>
      <c r="H109" s="49">
        <f>'Total Funds Spent'!H109+'Transferred out of TANF'!H109</f>
        <v>48623462</v>
      </c>
      <c r="I109" s="49">
        <f>'Total Funds Spent'!I109+'Transferred out of TANF'!I109</f>
        <v>49192191</v>
      </c>
      <c r="J109" s="49">
        <f>'Total Funds Spent'!J109+'Transferred out of TANF'!J109</f>
        <v>48471859</v>
      </c>
      <c r="K109" s="49">
        <f>'Total Funds Spent'!K109+'Transferred out of TANF'!K109</f>
        <v>47353181</v>
      </c>
      <c r="L109" s="49">
        <f>'Total Funds Spent'!L109+'Transferred out of TANF'!L109</f>
        <v>47353181</v>
      </c>
      <c r="M109" s="49">
        <f>'Total Funds Spent'!M109+'Transferred out of TANF'!M109</f>
        <v>47353181</v>
      </c>
      <c r="N109" s="49">
        <f>'Total Funds Spent'!N109+'Transferred out of TANF'!N109</f>
        <v>47353181</v>
      </c>
      <c r="O109" s="49">
        <f>'Total Funds Spent'!O109+'Transferred out of TANF'!O109</f>
        <v>60739617</v>
      </c>
      <c r="P109" s="49">
        <f>'Total Funds Spent'!P109+'Transferred out of TANF'!P109</f>
        <v>47339467</v>
      </c>
      <c r="Q109" s="49">
        <f>'Total Funds Spent'!Q109+'Transferred out of TANF'!Q109</f>
        <v>47353181</v>
      </c>
      <c r="R109" s="49">
        <f>'Total Funds Spent'!R109+'Transferred out of TANF'!R109</f>
        <v>47353181</v>
      </c>
      <c r="S109" s="49">
        <f>'Total Funds Spent'!S109+'Transferred out of TANF'!S109</f>
        <v>47353181</v>
      </c>
      <c r="T109" s="49">
        <f>'Total Funds Spent'!T109+'Transferred out of TANF'!T109</f>
        <v>48814847</v>
      </c>
      <c r="U109" s="49">
        <f>'Total Funds Spent'!U109+'Transferred out of TANF'!U109</f>
        <v>47353181</v>
      </c>
      <c r="V109" s="49">
        <f>'Total Funds Spent'!V109+'Transferred out of TANF'!V109</f>
        <v>47196916</v>
      </c>
      <c r="W109" s="49">
        <f>'Total Funds Spent'!W109+'Transferred out of TANF'!W109</f>
        <v>47196916</v>
      </c>
      <c r="X109" s="49">
        <f>'Total Funds Spent'!X109+'Transferred out of TANF'!X109</f>
        <v>47196916</v>
      </c>
      <c r="Y109" s="49">
        <f>'Total Funds Spent'!Y109+'Transferred out of TANF'!Y109</f>
        <v>47196916</v>
      </c>
      <c r="Z109" s="49">
        <f>'Total Funds Spent'!Z109+'Transferred out of TANF'!Z109</f>
        <v>47196916</v>
      </c>
    </row>
    <row r="110" spans="1:26">
      <c r="A110" s="51" t="s">
        <v>153</v>
      </c>
      <c r="B110" s="49">
        <f>'Total Funds Spent'!B110+'Transferred out of TANF'!B110</f>
        <v>102535024</v>
      </c>
      <c r="C110" s="49">
        <f>'Total Funds Spent'!C110+'Transferred out of TANF'!C110</f>
        <v>106015245</v>
      </c>
      <c r="D110" s="49">
        <f>'Total Funds Spent'!D110+'Transferred out of TANF'!D110</f>
        <v>264914481</v>
      </c>
      <c r="E110" s="49">
        <f>'Total Funds Spent'!E110+'Transferred out of TANF'!E110</f>
        <v>137218568</v>
      </c>
      <c r="F110" s="49">
        <f>'Total Funds Spent'!F110+'Transferred out of TANF'!F110</f>
        <v>170506008</v>
      </c>
      <c r="G110" s="49">
        <f>'Total Funds Spent'!G110+'Transferred out of TANF'!G110</f>
        <v>181311481</v>
      </c>
      <c r="H110" s="49">
        <f>'Total Funds Spent'!H110+'Transferred out of TANF'!H110</f>
        <v>152832457</v>
      </c>
      <c r="I110" s="49">
        <f>'Total Funds Spent'!I110+'Transferred out of TANF'!I110</f>
        <v>183003843</v>
      </c>
      <c r="J110" s="49">
        <f>'Total Funds Spent'!J110+'Transferred out of TANF'!J110</f>
        <v>165510787</v>
      </c>
      <c r="K110" s="49">
        <f>'Total Funds Spent'!K110+'Transferred out of TANF'!K110</f>
        <v>168133446</v>
      </c>
      <c r="L110" s="49">
        <f>'Total Funds Spent'!L110+'Transferred out of TANF'!L110</f>
        <v>145189173</v>
      </c>
      <c r="M110" s="49">
        <f>'Total Funds Spent'!M110+'Transferred out of TANF'!M110</f>
        <v>175067079</v>
      </c>
      <c r="N110" s="49">
        <f>'Total Funds Spent'!N110+'Transferred out of TANF'!N110</f>
        <v>138750427</v>
      </c>
      <c r="O110" s="49">
        <f>'Total Funds Spent'!O110+'Transferred out of TANF'!O110</f>
        <v>176569455</v>
      </c>
      <c r="P110" s="49">
        <f>'Total Funds Spent'!P110+'Transferred out of TANF'!P110</f>
        <v>173114213</v>
      </c>
      <c r="Q110" s="49">
        <f>'Total Funds Spent'!Q110+'Transferred out of TANF'!Q110</f>
        <v>150194330</v>
      </c>
      <c r="R110" s="49">
        <f>'Total Funds Spent'!R110+'Transferred out of TANF'!R110</f>
        <v>144917048</v>
      </c>
      <c r="S110" s="49">
        <f>'Total Funds Spent'!S110+'Transferred out of TANF'!S110</f>
        <v>143779677</v>
      </c>
      <c r="T110" s="49">
        <f>'Total Funds Spent'!T110+'Transferred out of TANF'!T110</f>
        <v>134369744</v>
      </c>
      <c r="U110" s="49">
        <f>'Total Funds Spent'!U110+'Transferred out of TANF'!U110</f>
        <v>133177488</v>
      </c>
      <c r="V110" s="49">
        <f>'Total Funds Spent'!V110+'Transferred out of TANF'!V110</f>
        <v>131086201</v>
      </c>
      <c r="W110" s="49">
        <f>'Total Funds Spent'!W110+'Transferred out of TANF'!W110</f>
        <v>146866496</v>
      </c>
      <c r="X110" s="49">
        <f>'Total Funds Spent'!X110+'Transferred out of TANF'!X110</f>
        <v>158369285</v>
      </c>
      <c r="Y110" s="49">
        <f>'Total Funds Spent'!Y110+'Transferred out of TANF'!Y110</f>
        <v>164860781</v>
      </c>
      <c r="Z110" s="49">
        <f>'Total Funds Spent'!Z110+'Transferred out of TANF'!Z110</f>
        <v>178561962</v>
      </c>
    </row>
    <row r="111" spans="1:26">
      <c r="A111" s="51" t="s">
        <v>154</v>
      </c>
      <c r="B111" s="49">
        <f>'Total Funds Spent'!B111+'Transferred out of TANF'!B111</f>
        <v>221870218</v>
      </c>
      <c r="C111" s="49">
        <f>'Total Funds Spent'!C111+'Transferred out of TANF'!C111</f>
        <v>327305441</v>
      </c>
      <c r="D111" s="49">
        <f>'Total Funds Spent'!D111+'Transferred out of TANF'!D111</f>
        <v>347362558</v>
      </c>
      <c r="E111" s="49">
        <f>'Total Funds Spent'!E111+'Transferred out of TANF'!E111</f>
        <v>387162625</v>
      </c>
      <c r="F111" s="49">
        <f>'Total Funds Spent'!F111+'Transferred out of TANF'!F111</f>
        <v>504182489</v>
      </c>
      <c r="G111" s="49">
        <f>'Total Funds Spent'!G111+'Transferred out of TANF'!G111</f>
        <v>480862356</v>
      </c>
      <c r="H111" s="49">
        <f>'Total Funds Spent'!H111+'Transferred out of TANF'!H111</f>
        <v>425193487</v>
      </c>
      <c r="I111" s="49">
        <f>'Total Funds Spent'!I111+'Transferred out of TANF'!I111</f>
        <v>415776001</v>
      </c>
      <c r="J111" s="49">
        <f>'Total Funds Spent'!J111+'Transferred out of TANF'!J111</f>
        <v>377736719</v>
      </c>
      <c r="K111" s="49">
        <f>'Total Funds Spent'!K111+'Transferred out of TANF'!K111</f>
        <v>382749842</v>
      </c>
      <c r="L111" s="49">
        <f>'Total Funds Spent'!L111+'Transferred out of TANF'!L111</f>
        <v>324543369</v>
      </c>
      <c r="M111" s="49">
        <f>'Total Funds Spent'!M111+'Transferred out of TANF'!M111</f>
        <v>325049041</v>
      </c>
      <c r="N111" s="49">
        <f>'Total Funds Spent'!N111+'Transferred out of TANF'!N111</f>
        <v>505948287</v>
      </c>
      <c r="O111" s="49">
        <f>'Total Funds Spent'!O111+'Transferred out of TANF'!O111</f>
        <v>549092093</v>
      </c>
      <c r="P111" s="49">
        <f>'Total Funds Spent'!P111+'Transferred out of TANF'!P111</f>
        <v>425904830</v>
      </c>
      <c r="Q111" s="49">
        <f>'Total Funds Spent'!Q111+'Transferred out of TANF'!Q111</f>
        <v>416912927</v>
      </c>
      <c r="R111" s="49">
        <f>'Total Funds Spent'!R111+'Transferred out of TANF'!R111</f>
        <v>343478859</v>
      </c>
      <c r="S111" s="49">
        <f>'Total Funds Spent'!S111+'Transferred out of TANF'!S111</f>
        <v>421996168</v>
      </c>
      <c r="T111" s="49">
        <f>'Total Funds Spent'!T111+'Transferred out of TANF'!T111</f>
        <v>442941547</v>
      </c>
      <c r="U111" s="49">
        <f>'Total Funds Spent'!U111+'Transferred out of TANF'!U111</f>
        <v>411883259</v>
      </c>
      <c r="V111" s="49">
        <f>'Total Funds Spent'!V111+'Transferred out of TANF'!V111</f>
        <v>406030592</v>
      </c>
      <c r="W111" s="49">
        <f>'Total Funds Spent'!W111+'Transferred out of TANF'!W111</f>
        <v>437981571</v>
      </c>
      <c r="X111" s="49">
        <f>'Total Funds Spent'!X111+'Transferred out of TANF'!X111</f>
        <v>359426250</v>
      </c>
      <c r="Y111" s="49">
        <f>'Total Funds Spent'!Y111+'Transferred out of TANF'!Y111</f>
        <v>404398455</v>
      </c>
      <c r="Z111" s="49">
        <f>'Total Funds Spent'!Z111+'Transferred out of TANF'!Z111</f>
        <v>414124999.47000003</v>
      </c>
    </row>
    <row r="112" spans="1:26">
      <c r="A112" s="51" t="s">
        <v>155</v>
      </c>
      <c r="B112" s="49">
        <f>'Total Funds Spent'!B112+'Transferred out of TANF'!B112</f>
        <v>56108797</v>
      </c>
      <c r="C112" s="49">
        <f>'Total Funds Spent'!C112+'Transferred out of TANF'!C112</f>
        <v>29458878</v>
      </c>
      <c r="D112" s="49">
        <f>'Total Funds Spent'!D112+'Transferred out of TANF'!D112</f>
        <v>76632345</v>
      </c>
      <c r="E112" s="49">
        <f>'Total Funds Spent'!E112+'Transferred out of TANF'!E112</f>
        <v>96670284</v>
      </c>
      <c r="F112" s="49">
        <f>'Total Funds Spent'!F112+'Transferred out of TANF'!F112</f>
        <v>178555729</v>
      </c>
      <c r="G112" s="49">
        <f>'Total Funds Spent'!G112+'Transferred out of TANF'!G112</f>
        <v>181054308</v>
      </c>
      <c r="H112" s="49">
        <f>'Total Funds Spent'!H112+'Transferred out of TANF'!H112</f>
        <v>129362361</v>
      </c>
      <c r="I112" s="49">
        <f>'Total Funds Spent'!I112+'Transferred out of TANF'!I112</f>
        <v>122823657</v>
      </c>
      <c r="J112" s="49">
        <f>'Total Funds Spent'!J112+'Transferred out of TANF'!J112</f>
        <v>100562032</v>
      </c>
      <c r="K112" s="49">
        <f>'Total Funds Spent'!K112+'Transferred out of TANF'!K112</f>
        <v>91521700</v>
      </c>
      <c r="L112" s="49">
        <f>'Total Funds Spent'!L112+'Transferred out of TANF'!L112</f>
        <v>83121930</v>
      </c>
      <c r="M112" s="49">
        <f>'Total Funds Spent'!M112+'Transferred out of TANF'!M112</f>
        <v>91753022</v>
      </c>
      <c r="N112" s="49">
        <f>'Total Funds Spent'!N112+'Transferred out of TANF'!N112</f>
        <v>123940678</v>
      </c>
      <c r="O112" s="49">
        <f>'Total Funds Spent'!O112+'Transferred out of TANF'!O112</f>
        <v>175433323</v>
      </c>
      <c r="P112" s="49">
        <f>'Total Funds Spent'!P112+'Transferred out of TANF'!P112</f>
        <v>148526595</v>
      </c>
      <c r="Q112" s="49">
        <f>'Total Funds Spent'!Q112+'Transferred out of TANF'!Q112</f>
        <v>110165167</v>
      </c>
      <c r="R112" s="49">
        <f>'Total Funds Spent'!R112+'Transferred out of TANF'!R112</f>
        <v>110176310</v>
      </c>
      <c r="S112" s="49">
        <f>'Total Funds Spent'!S112+'Transferred out of TANF'!S112</f>
        <v>106517415</v>
      </c>
      <c r="T112" s="49">
        <f>'Total Funds Spent'!T112+'Transferred out of TANF'!T112</f>
        <v>91546293</v>
      </c>
      <c r="U112" s="49">
        <f>'Total Funds Spent'!U112+'Transferred out of TANF'!U112</f>
        <v>79985500</v>
      </c>
      <c r="V112" s="49">
        <f>'Total Funds Spent'!V112+'Transferred out of TANF'!V112</f>
        <v>104981775</v>
      </c>
      <c r="W112" s="49">
        <f>'Total Funds Spent'!W112+'Transferred out of TANF'!W112</f>
        <v>92627273</v>
      </c>
      <c r="X112" s="49">
        <f>'Total Funds Spent'!X112+'Transferred out of TANF'!X112</f>
        <v>82594162</v>
      </c>
      <c r="Y112" s="49">
        <f>'Total Funds Spent'!Y112+'Transferred out of TANF'!Y112</f>
        <v>110082267</v>
      </c>
      <c r="Z112" s="49">
        <f>'Total Funds Spent'!Z112+'Transferred out of TANF'!Z112</f>
        <v>101064834</v>
      </c>
    </row>
    <row r="113" spans="1:26">
      <c r="A113" s="51" t="s">
        <v>157</v>
      </c>
      <c r="B113" s="49">
        <f>'Total Funds Spent'!B113+'Transferred out of TANF'!B113</f>
        <v>185603454</v>
      </c>
      <c r="C113" s="49">
        <f>'Total Funds Spent'!C113+'Transferred out of TANF'!C113</f>
        <v>209529431</v>
      </c>
      <c r="D113" s="49">
        <f>'Total Funds Spent'!D113+'Transferred out of TANF'!D113</f>
        <v>236852907</v>
      </c>
      <c r="E113" s="49">
        <f>'Total Funds Spent'!E113+'Transferred out of TANF'!E113</f>
        <v>311093048</v>
      </c>
      <c r="F113" s="49">
        <f>'Total Funds Spent'!F113+'Transferred out of TANF'!F113</f>
        <v>428572403</v>
      </c>
      <c r="G113" s="49">
        <f>'Total Funds Spent'!G113+'Transferred out of TANF'!G113</f>
        <v>388863911</v>
      </c>
      <c r="H113" s="49">
        <f>'Total Funds Spent'!H113+'Transferred out of TANF'!H113</f>
        <v>399686039</v>
      </c>
      <c r="I113" s="49">
        <f>'Total Funds Spent'!I113+'Transferred out of TANF'!I113</f>
        <v>403749555</v>
      </c>
      <c r="J113" s="49">
        <f>'Total Funds Spent'!J113+'Transferred out of TANF'!J113</f>
        <v>343519760</v>
      </c>
      <c r="K113" s="49">
        <f>'Total Funds Spent'!K113+'Transferred out of TANF'!K113</f>
        <v>314499354</v>
      </c>
      <c r="L113" s="49">
        <f>'Total Funds Spent'!L113+'Transferred out of TANF'!L113</f>
        <v>313289022</v>
      </c>
      <c r="M113" s="49">
        <f>'Total Funds Spent'!M113+'Transferred out of TANF'!M113</f>
        <v>315709686</v>
      </c>
      <c r="N113" s="49">
        <f>'Total Funds Spent'!N113+'Transferred out of TANF'!N113</f>
        <v>366019025</v>
      </c>
      <c r="O113" s="49">
        <f>'Total Funds Spent'!O113+'Transferred out of TANF'!O113</f>
        <v>331450479</v>
      </c>
      <c r="P113" s="49">
        <f>'Total Funds Spent'!P113+'Transferred out of TANF'!P113</f>
        <v>375158671</v>
      </c>
      <c r="Q113" s="49">
        <f>'Total Funds Spent'!Q113+'Transferred out of TANF'!Q113</f>
        <v>349352883</v>
      </c>
      <c r="R113" s="49">
        <f>'Total Funds Spent'!R113+'Transferred out of TANF'!R113</f>
        <v>332478737</v>
      </c>
      <c r="S113" s="49">
        <f>'Total Funds Spent'!S113+'Transferred out of TANF'!S113</f>
        <v>351686835</v>
      </c>
      <c r="T113" s="49">
        <f>'Total Funds Spent'!T113+'Transferred out of TANF'!T113</f>
        <v>315498838</v>
      </c>
      <c r="U113" s="49">
        <f>'Total Funds Spent'!U113+'Transferred out of TANF'!U113</f>
        <v>289842823</v>
      </c>
      <c r="V113" s="49">
        <f>'Total Funds Spent'!V113+'Transferred out of TANF'!V113</f>
        <v>284033089</v>
      </c>
      <c r="W113" s="49">
        <f>'Total Funds Spent'!W113+'Transferred out of TANF'!W113</f>
        <v>304310228</v>
      </c>
      <c r="X113" s="49">
        <f>'Total Funds Spent'!X113+'Transferred out of TANF'!X113</f>
        <v>301965349</v>
      </c>
      <c r="Y113" s="49">
        <f>'Total Funds Spent'!Y113+'Transferred out of TANF'!Y113</f>
        <v>294376481</v>
      </c>
      <c r="Z113" s="49">
        <f>'Total Funds Spent'!Z113+'Transferred out of TANF'!Z113</f>
        <v>304173104</v>
      </c>
    </row>
    <row r="114" spans="1:26">
      <c r="A114" s="51" t="s">
        <v>158</v>
      </c>
      <c r="B114" s="49">
        <f>'Total Funds Spent'!B114+'Transferred out of TANF'!B114</f>
        <v>3233807</v>
      </c>
      <c r="C114" s="49">
        <f>'Total Funds Spent'!C114+'Transferred out of TANF'!C114</f>
        <v>517558</v>
      </c>
      <c r="D114" s="49">
        <f>'Total Funds Spent'!D114+'Transferred out of TANF'!D114</f>
        <v>21589262</v>
      </c>
      <c r="E114" s="49">
        <f>'Total Funds Spent'!E114+'Transferred out of TANF'!E114</f>
        <v>3998360</v>
      </c>
      <c r="F114" s="49">
        <f>'Total Funds Spent'!F114+'Transferred out of TANF'!F114</f>
        <v>15101404</v>
      </c>
      <c r="G114" s="49">
        <f>'Total Funds Spent'!G114+'Transferred out of TANF'!G114</f>
        <v>20272842</v>
      </c>
      <c r="H114" s="49">
        <f>'Total Funds Spent'!H114+'Transferred out of TANF'!H114</f>
        <v>61628572</v>
      </c>
      <c r="I114" s="49">
        <f>'Total Funds Spent'!I114+'Transferred out of TANF'!I114</f>
        <v>32005215</v>
      </c>
      <c r="J114" s="49">
        <f>'Total Funds Spent'!J114+'Transferred out of TANF'!J114</f>
        <v>26284356</v>
      </c>
      <c r="K114" s="49">
        <f>'Total Funds Spent'!K114+'Transferred out of TANF'!K114</f>
        <v>17004612</v>
      </c>
      <c r="L114" s="49">
        <f>'Total Funds Spent'!L114+'Transferred out of TANF'!L114</f>
        <v>17972852</v>
      </c>
      <c r="M114" s="49">
        <f>'Total Funds Spent'!M114+'Transferred out of TANF'!M114</f>
        <v>19573329</v>
      </c>
      <c r="N114" s="49">
        <f>'Total Funds Spent'!N114+'Transferred out of TANF'!N114</f>
        <v>21783923</v>
      </c>
      <c r="O114" s="49">
        <f>'Total Funds Spent'!O114+'Transferred out of TANF'!O114</f>
        <v>20324008</v>
      </c>
      <c r="P114" s="49">
        <f>'Total Funds Spent'!P114+'Transferred out of TANF'!P114</f>
        <v>29143049</v>
      </c>
      <c r="Q114" s="49">
        <f>'Total Funds Spent'!Q114+'Transferred out of TANF'!Q114</f>
        <v>21444577</v>
      </c>
      <c r="R114" s="49">
        <f>'Total Funds Spent'!R114+'Transferred out of TANF'!R114</f>
        <v>23112629</v>
      </c>
      <c r="S114" s="49">
        <f>'Total Funds Spent'!S114+'Transferred out of TANF'!S114</f>
        <v>17227318</v>
      </c>
      <c r="T114" s="49">
        <f>'Total Funds Spent'!T114+'Transferred out of TANF'!T114</f>
        <v>16033582</v>
      </c>
      <c r="U114" s="49">
        <f>'Total Funds Spent'!U114+'Transferred out of TANF'!U114</f>
        <v>23297122</v>
      </c>
      <c r="V114" s="49">
        <f>'Total Funds Spent'!V114+'Transferred out of TANF'!V114</f>
        <v>17022553</v>
      </c>
      <c r="W114" s="49">
        <f>'Total Funds Spent'!W114+'Transferred out of TANF'!W114</f>
        <v>13965449</v>
      </c>
      <c r="X114" s="49">
        <f>'Total Funds Spent'!X114+'Transferred out of TANF'!X114</f>
        <v>15888019</v>
      </c>
      <c r="Y114" s="49">
        <f>'Total Funds Spent'!Y114+'Transferred out of TANF'!Y114</f>
        <v>19830985</v>
      </c>
      <c r="Z114" s="49">
        <f>'Total Funds Spent'!Z114+'Transferred out of TANF'!Z114</f>
        <v>20229731</v>
      </c>
    </row>
    <row r="115" spans="1:26">
      <c r="A115" s="59" t="s">
        <v>159</v>
      </c>
      <c r="B115" s="49">
        <f>'Total Funds Spent'!B115+'Transferred out of TANF'!B115</f>
        <v>10632968363</v>
      </c>
      <c r="C115" s="49">
        <f>'Total Funds Spent'!C115+'Transferred out of TANF'!C115</f>
        <v>13258871135</v>
      </c>
      <c r="D115" s="49">
        <f>'Total Funds Spent'!D115+'Transferred out of TANF'!D115</f>
        <v>16230993352</v>
      </c>
      <c r="E115" s="49">
        <f>'Total Funds Spent'!E115+'Transferred out of TANF'!E115</f>
        <v>16892948859</v>
      </c>
      <c r="F115" s="49">
        <f>'Total Funds Spent'!F115+'Transferred out of TANF'!F115</f>
        <v>17792374422</v>
      </c>
      <c r="G115" s="49">
        <f>'Total Funds Spent'!G115+'Transferred out of TANF'!G115</f>
        <v>17545383896</v>
      </c>
      <c r="H115" s="49">
        <f>'Total Funds Spent'!H115+'Transferred out of TANF'!H115</f>
        <v>18970539045</v>
      </c>
      <c r="I115" s="49">
        <f>'Total Funds Spent'!I115+'Transferred out of TANF'!I115</f>
        <v>17113157940</v>
      </c>
      <c r="J115" s="49">
        <f>'Total Funds Spent'!J115+'Transferred out of TANF'!J115</f>
        <v>17023455511</v>
      </c>
      <c r="K115" s="49">
        <f>'Total Funds Spent'!K115+'Transferred out of TANF'!K115</f>
        <v>16422060715</v>
      </c>
      <c r="L115" s="49">
        <f>'Total Funds Spent'!L115+'Transferred out of TANF'!L115</f>
        <v>16731000478</v>
      </c>
      <c r="M115" s="49">
        <f>'Total Funds Spent'!M115+'Transferred out of TANF'!M115</f>
        <v>17334047012</v>
      </c>
      <c r="N115" s="49">
        <f>'Total Funds Spent'!N115+'Transferred out of TANF'!N115</f>
        <v>18117587446</v>
      </c>
      <c r="O115" s="49">
        <f>'Total Funds Spent'!O115+'Transferred out of TANF'!O115</f>
        <v>20657367311</v>
      </c>
      <c r="P115" s="49">
        <f>'Total Funds Spent'!P115+'Transferred out of TANF'!P115</f>
        <v>17883672721</v>
      </c>
      <c r="Q115" s="49">
        <f>'Total Funds Spent'!Q115+'Transferred out of TANF'!Q115</f>
        <v>16610575678</v>
      </c>
      <c r="R115" s="49">
        <f>'Total Funds Spent'!R115+'Transferred out of TANF'!R115</f>
        <v>16653962450</v>
      </c>
      <c r="S115" s="49">
        <f>'Total Funds Spent'!S115+'Transferred out of TANF'!S115</f>
        <v>16565431781</v>
      </c>
      <c r="T115" s="49">
        <f>'Total Funds Spent'!T115+'Transferred out of TANF'!T115</f>
        <v>16339065160</v>
      </c>
      <c r="U115" s="49">
        <f>'Total Funds Spent'!U115+'Transferred out of TANF'!U115</f>
        <v>15900514250</v>
      </c>
      <c r="V115" s="49">
        <f>'Total Funds Spent'!V115+'Transferred out of TANF'!V115</f>
        <v>16402901958</v>
      </c>
      <c r="W115" s="49">
        <f>'Total Funds Spent'!W115+'Transferred out of TANF'!W115</f>
        <v>16573747716</v>
      </c>
      <c r="X115" s="49">
        <f>'Total Funds Spent'!X115+'Transferred out of TANF'!X115</f>
        <v>16219925890</v>
      </c>
      <c r="Y115" s="49">
        <f>'Total Funds Spent'!Y115+'Transferred out of TANF'!Y115</f>
        <v>16576532933</v>
      </c>
      <c r="Z115" s="49">
        <f>'Total Funds Spent'!Z115+'Transferred out of TANF'!Z115</f>
        <v>15151351046.630001</v>
      </c>
    </row>
    <row r="116" spans="1:26">
      <c r="A116" s="82"/>
      <c r="B116" s="82"/>
      <c r="C116" s="82"/>
      <c r="D116" s="82"/>
      <c r="E116" s="82"/>
      <c r="F116" s="82"/>
      <c r="G116" s="82"/>
      <c r="H116" s="82"/>
      <c r="I116" s="82"/>
      <c r="J116" s="82"/>
      <c r="K116" s="82"/>
      <c r="L116" s="82"/>
      <c r="M116" s="82"/>
      <c r="N116" s="82"/>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36671468</v>
      </c>
      <c r="C123" s="49">
        <v>39214118</v>
      </c>
      <c r="D123" s="49">
        <v>39214118</v>
      </c>
      <c r="E123" s="49">
        <v>39214117</v>
      </c>
      <c r="F123" s="49">
        <v>39214119</v>
      </c>
      <c r="G123" s="49">
        <v>39214117</v>
      </c>
      <c r="H123" s="49">
        <v>39214118</v>
      </c>
      <c r="I123" s="49">
        <v>39214118</v>
      </c>
      <c r="J123" s="49">
        <v>39214118</v>
      </c>
      <c r="K123" s="49">
        <v>40279502</v>
      </c>
      <c r="L123" s="49">
        <v>65328445</v>
      </c>
      <c r="M123" s="49">
        <v>51223741</v>
      </c>
      <c r="N123" s="49">
        <v>59862033</v>
      </c>
      <c r="O123" s="49">
        <v>50612318</v>
      </c>
      <c r="P123" s="49">
        <v>75025160</v>
      </c>
      <c r="Q123" s="49">
        <v>80236191</v>
      </c>
      <c r="R123" s="49">
        <v>83006312</v>
      </c>
      <c r="S123" s="49">
        <v>105651972</v>
      </c>
      <c r="T123" s="49">
        <f>'Total Funds Spent'!T123+'Transferred out of TANF'!T123</f>
        <v>89771072</v>
      </c>
      <c r="U123" s="49">
        <f>'Total Funds Spent'!U123+'Transferred out of TANF'!U123</f>
        <v>97721758</v>
      </c>
      <c r="V123" s="49">
        <f>'Total Funds Spent'!V123+'Transferred out of TANF'!V123</f>
        <v>110339371</v>
      </c>
      <c r="W123" s="49">
        <f>'Total Funds Spent'!W123+'Transferred out of TANF'!W123</f>
        <v>92328765</v>
      </c>
      <c r="X123" s="49">
        <f>'Total Funds Spent'!X123+'Transferred out of TANF'!X123</f>
        <v>97160873</v>
      </c>
      <c r="Y123" s="49">
        <f>'Total Funds Spent'!Y123+'Transferred out of TANF'!Y123</f>
        <v>88916332</v>
      </c>
      <c r="Z123" s="49">
        <f>'Total Funds Spent'!Z123+'Transferred out of TANF'!Z123</f>
        <v>112868764</v>
      </c>
    </row>
    <row r="124" spans="1:26">
      <c r="A124" s="51" t="s">
        <v>84</v>
      </c>
      <c r="B124" s="49">
        <v>13260170</v>
      </c>
      <c r="C124" s="49">
        <v>52224766</v>
      </c>
      <c r="D124" s="49">
        <v>50200164</v>
      </c>
      <c r="E124" s="49">
        <v>50247280</v>
      </c>
      <c r="F124" s="49">
        <v>47366712</v>
      </c>
      <c r="G124" s="49">
        <v>44320973</v>
      </c>
      <c r="H124" s="49">
        <v>43857313</v>
      </c>
      <c r="I124" s="49">
        <v>42338679</v>
      </c>
      <c r="J124" s="49">
        <v>40786587</v>
      </c>
      <c r="K124" s="49">
        <v>39057628</v>
      </c>
      <c r="L124" s="49">
        <v>40432046</v>
      </c>
      <c r="M124" s="49">
        <v>39239321</v>
      </c>
      <c r="N124" s="49">
        <v>37950747</v>
      </c>
      <c r="O124" s="49">
        <v>40333541</v>
      </c>
      <c r="P124" s="49">
        <v>37814867</v>
      </c>
      <c r="Q124" s="49">
        <v>37603641</v>
      </c>
      <c r="R124" s="49">
        <v>37146118</v>
      </c>
      <c r="S124" s="49">
        <v>37088381</v>
      </c>
      <c r="T124" s="49">
        <f>'Total Funds Spent'!T124+'Transferred out of TANF'!T124</f>
        <v>37749638</v>
      </c>
      <c r="U124" s="49">
        <f>'Total Funds Spent'!U124+'Transferred out of TANF'!U124</f>
        <v>38109763</v>
      </c>
      <c r="V124" s="49">
        <f>'Total Funds Spent'!V124+'Transferred out of TANF'!V124</f>
        <v>36599999</v>
      </c>
      <c r="W124" s="49">
        <f>'Total Funds Spent'!W124+'Transferred out of TANF'!W124</f>
        <v>36558525</v>
      </c>
      <c r="X124" s="49">
        <f>'Total Funds Spent'!X124+'Transferred out of TANF'!X124</f>
        <v>36558825</v>
      </c>
      <c r="Y124" s="49">
        <f>'Total Funds Spent'!Y124+'Transferred out of TANF'!Y124</f>
        <v>36600000</v>
      </c>
      <c r="Z124" s="49">
        <f>'Total Funds Spent'!Z124+'Transferred out of TANF'!Z124</f>
        <v>36597077</v>
      </c>
    </row>
    <row r="125" spans="1:26">
      <c r="A125" s="51" t="s">
        <v>86</v>
      </c>
      <c r="B125" s="49">
        <v>101362854</v>
      </c>
      <c r="C125" s="49">
        <v>101375735</v>
      </c>
      <c r="D125" s="49">
        <v>84179300</v>
      </c>
      <c r="E125" s="49">
        <v>89230731</v>
      </c>
      <c r="F125" s="49">
        <v>90370852</v>
      </c>
      <c r="G125" s="49">
        <v>91558302</v>
      </c>
      <c r="H125" s="49">
        <v>81282737</v>
      </c>
      <c r="I125" s="49">
        <v>93856781</v>
      </c>
      <c r="J125" s="49">
        <v>98176539</v>
      </c>
      <c r="K125" s="49">
        <v>94000000</v>
      </c>
      <c r="L125" s="49">
        <v>122845414</v>
      </c>
      <c r="M125" s="49">
        <v>152056766</v>
      </c>
      <c r="N125" s="49">
        <v>141474939</v>
      </c>
      <c r="O125" s="49">
        <v>157657115</v>
      </c>
      <c r="P125" s="49">
        <v>124139199</v>
      </c>
      <c r="Q125" s="49">
        <v>123511938</v>
      </c>
      <c r="R125" s="49">
        <v>130708833</v>
      </c>
      <c r="S125" s="49">
        <v>132359685</v>
      </c>
      <c r="T125" s="49">
        <f>'Total Funds Spent'!T125+'Transferred out of TANF'!T125</f>
        <v>237336490</v>
      </c>
      <c r="U125" s="49">
        <f>'Total Funds Spent'!U125+'Transferred out of TANF'!U125</f>
        <v>165267852</v>
      </c>
      <c r="V125" s="49">
        <f>'Total Funds Spent'!V125+'Transferred out of TANF'!V125</f>
        <v>163269440</v>
      </c>
      <c r="W125" s="49">
        <f>'Total Funds Spent'!W125+'Transferred out of TANF'!W125</f>
        <v>132297029</v>
      </c>
      <c r="X125" s="49">
        <f>'Total Funds Spent'!X125+'Transferred out of TANF'!X125</f>
        <v>119443569</v>
      </c>
      <c r="Y125" s="49">
        <f>'Total Funds Spent'!Y125+'Transferred out of TANF'!Y125</f>
        <v>128113628</v>
      </c>
      <c r="Z125" s="49">
        <f>'Total Funds Spent'!Z125+'Transferred out of TANF'!Z125</f>
        <v>129007622</v>
      </c>
    </row>
    <row r="126" spans="1:26">
      <c r="A126" s="51" t="s">
        <v>88</v>
      </c>
      <c r="B126" s="49">
        <v>8356599</v>
      </c>
      <c r="C126" s="49">
        <v>27708380</v>
      </c>
      <c r="D126" s="49">
        <v>517501</v>
      </c>
      <c r="E126" s="49">
        <v>49759421</v>
      </c>
      <c r="F126" s="49">
        <v>22605103</v>
      </c>
      <c r="G126" s="49">
        <v>22546419</v>
      </c>
      <c r="H126" s="49">
        <v>22250954</v>
      </c>
      <c r="I126" s="49">
        <v>23804484</v>
      </c>
      <c r="J126" s="49">
        <v>22758283</v>
      </c>
      <c r="K126" s="49">
        <v>23161003</v>
      </c>
      <c r="L126" s="49">
        <v>45213321</v>
      </c>
      <c r="M126" s="49">
        <v>86287933</v>
      </c>
      <c r="N126" s="49">
        <v>63323739</v>
      </c>
      <c r="O126" s="49">
        <v>96243249</v>
      </c>
      <c r="P126" s="49">
        <v>117107604</v>
      </c>
      <c r="Q126" s="49">
        <v>97950041</v>
      </c>
      <c r="R126" s="49">
        <v>88691726</v>
      </c>
      <c r="S126" s="49">
        <v>93755027</v>
      </c>
      <c r="T126" s="49">
        <f>'Total Funds Spent'!T126+'Transferred out of TANF'!T126</f>
        <v>91002210</v>
      </c>
      <c r="U126" s="49">
        <f>'Total Funds Spent'!U126+'Transferred out of TANF'!U126</f>
        <v>99070416</v>
      </c>
      <c r="V126" s="49">
        <f>'Total Funds Spent'!V126+'Transferred out of TANF'!V126</f>
        <v>111354498</v>
      </c>
      <c r="W126" s="49">
        <f>'Total Funds Spent'!W126+'Transferred out of TANF'!W126</f>
        <v>111454309</v>
      </c>
      <c r="X126" s="49">
        <f>'Total Funds Spent'!X126+'Transferred out of TANF'!X126</f>
        <v>34559648</v>
      </c>
      <c r="Y126" s="49">
        <f>'Total Funds Spent'!Y126+'Transferred out of TANF'!Y126</f>
        <v>29862104</v>
      </c>
      <c r="Z126" s="49">
        <f>'Total Funds Spent'!Z126+'Transferred out of TANF'!Z126</f>
        <v>33475498</v>
      </c>
    </row>
    <row r="127" spans="1:26">
      <c r="A127" s="51" t="s">
        <v>74</v>
      </c>
      <c r="B127" s="49">
        <v>2467399984</v>
      </c>
      <c r="C127" s="49">
        <v>2896576574</v>
      </c>
      <c r="D127" s="49">
        <v>2900930462</v>
      </c>
      <c r="E127" s="49">
        <v>2553368815</v>
      </c>
      <c r="F127" s="49">
        <v>2750654984</v>
      </c>
      <c r="G127" s="49">
        <v>2700255942</v>
      </c>
      <c r="H127" s="49">
        <v>2180711265</v>
      </c>
      <c r="I127" s="49">
        <v>2872736690</v>
      </c>
      <c r="J127" s="49">
        <v>2867540134</v>
      </c>
      <c r="K127" s="49">
        <v>2903199886</v>
      </c>
      <c r="L127" s="49">
        <v>3518895330</v>
      </c>
      <c r="M127" s="49">
        <v>2991706810</v>
      </c>
      <c r="N127" s="49">
        <v>3179003164</v>
      </c>
      <c r="O127" s="49">
        <v>2964570627</v>
      </c>
      <c r="P127" s="49">
        <v>3217214300</v>
      </c>
      <c r="Q127" s="49">
        <v>2900029310</v>
      </c>
      <c r="R127" s="49">
        <v>3239677720</v>
      </c>
      <c r="S127" s="49">
        <v>3129938751</v>
      </c>
      <c r="T127" s="49">
        <f>'Total Funds Spent'!T127+'Transferred out of TANF'!T127</f>
        <v>3024634814</v>
      </c>
      <c r="U127" s="49">
        <f>'Total Funds Spent'!U127+'Transferred out of TANF'!U127</f>
        <v>2909670869</v>
      </c>
      <c r="V127" s="49">
        <f>'Total Funds Spent'!V127+'Transferred out of TANF'!V127</f>
        <v>2908684370</v>
      </c>
      <c r="W127" s="49">
        <f>'Total Funds Spent'!W127+'Transferred out of TANF'!W127</f>
        <v>2908684370</v>
      </c>
      <c r="X127" s="49">
        <f>'Total Funds Spent'!X127+'Transferred out of TANF'!X127</f>
        <v>2910274910</v>
      </c>
      <c r="Y127" s="49">
        <f>'Total Funds Spent'!Y127+'Transferred out of TANF'!Y127</f>
        <v>2910320406</v>
      </c>
      <c r="Z127" s="49">
        <f>'Total Funds Spent'!Z127+'Transferred out of TANF'!Z127</f>
        <v>2910866146</v>
      </c>
    </row>
    <row r="128" spans="1:26">
      <c r="A128" s="51" t="s">
        <v>91</v>
      </c>
      <c r="B128" s="49">
        <v>26258966</v>
      </c>
      <c r="C128" s="49">
        <v>105503229</v>
      </c>
      <c r="D128" s="49">
        <v>83877104</v>
      </c>
      <c r="E128" s="49">
        <v>119460071</v>
      </c>
      <c r="F128" s="49">
        <v>68583511</v>
      </c>
      <c r="G128" s="49">
        <v>92692595</v>
      </c>
      <c r="H128" s="49">
        <v>125682296</v>
      </c>
      <c r="I128" s="49">
        <v>90217452</v>
      </c>
      <c r="J128" s="49">
        <v>93090529</v>
      </c>
      <c r="K128" s="49">
        <v>94189813</v>
      </c>
      <c r="L128" s="49">
        <v>94400407</v>
      </c>
      <c r="M128" s="49">
        <v>117405791</v>
      </c>
      <c r="N128" s="49">
        <v>167087806</v>
      </c>
      <c r="O128" s="49">
        <v>118090469</v>
      </c>
      <c r="P128" s="49">
        <v>142034449</v>
      </c>
      <c r="Q128" s="49">
        <v>129732536</v>
      </c>
      <c r="R128" s="49">
        <v>169213612</v>
      </c>
      <c r="S128" s="49">
        <v>169106784</v>
      </c>
      <c r="T128" s="49">
        <f>'Total Funds Spent'!T128+'Transferred out of TANF'!T128</f>
        <v>167516533</v>
      </c>
      <c r="U128" s="49">
        <f>'Total Funds Spent'!U128+'Transferred out of TANF'!U128</f>
        <v>239148623</v>
      </c>
      <c r="V128" s="49">
        <f>'Total Funds Spent'!V128+'Transferred out of TANF'!V128</f>
        <v>268591728</v>
      </c>
      <c r="W128" s="49">
        <f>'Total Funds Spent'!W128+'Transferred out of TANF'!W128</f>
        <v>238574577</v>
      </c>
      <c r="X128" s="49">
        <f>'Total Funds Spent'!X128+'Transferred out of TANF'!X128</f>
        <v>230364514</v>
      </c>
      <c r="Y128" s="49">
        <f>'Total Funds Spent'!Y128+'Transferred out of TANF'!Y128</f>
        <v>284544294</v>
      </c>
      <c r="Z128" s="49">
        <f>'Total Funds Spent'!Z128+'Transferred out of TANF'!Z128</f>
        <v>285196286</v>
      </c>
    </row>
    <row r="129" spans="1:26">
      <c r="A129" s="51" t="s">
        <v>93</v>
      </c>
      <c r="B129" s="49">
        <v>195649127</v>
      </c>
      <c r="C129" s="49">
        <v>179588191</v>
      </c>
      <c r="D129" s="49">
        <v>183465457</v>
      </c>
      <c r="E129" s="49">
        <v>191131912</v>
      </c>
      <c r="F129" s="49">
        <v>183421057</v>
      </c>
      <c r="G129" s="49">
        <v>185132632</v>
      </c>
      <c r="H129" s="49">
        <v>195249155</v>
      </c>
      <c r="I129" s="49">
        <v>194767581</v>
      </c>
      <c r="J129" s="49">
        <v>218680318</v>
      </c>
      <c r="K129" s="49">
        <v>231179796</v>
      </c>
      <c r="L129" s="49">
        <v>249304978</v>
      </c>
      <c r="M129" s="49">
        <v>256324325</v>
      </c>
      <c r="N129" s="49">
        <v>237413600</v>
      </c>
      <c r="O129" s="49">
        <v>233178393</v>
      </c>
      <c r="P129" s="49">
        <v>237083101</v>
      </c>
      <c r="Q129" s="49">
        <v>225865592</v>
      </c>
      <c r="R129" s="49">
        <v>218432166</v>
      </c>
      <c r="S129" s="49">
        <v>230354250</v>
      </c>
      <c r="T129" s="49">
        <f>'Total Funds Spent'!T129+'Transferred out of TANF'!T129</f>
        <v>237839424</v>
      </c>
      <c r="U129" s="49">
        <f>'Total Funds Spent'!U129+'Transferred out of TANF'!U129</f>
        <v>201880557</v>
      </c>
      <c r="V129" s="49">
        <f>'Total Funds Spent'!V129+'Transferred out of TANF'!V129</f>
        <v>221080835</v>
      </c>
      <c r="W129" s="49">
        <f>'Total Funds Spent'!W129+'Transferred out of TANF'!W129</f>
        <v>231684709</v>
      </c>
      <c r="X129" s="49">
        <f>'Total Funds Spent'!X129+'Transferred out of TANF'!X129</f>
        <v>235418690</v>
      </c>
      <c r="Y129" s="49">
        <f>'Total Funds Spent'!Y129+'Transferred out of TANF'!Y129</f>
        <v>239873765</v>
      </c>
      <c r="Z129" s="49">
        <f>'Total Funds Spent'!Z129+'Transferred out of TANF'!Z129</f>
        <v>210001620</v>
      </c>
    </row>
    <row r="130" spans="1:26">
      <c r="A130" s="51" t="s">
        <v>95</v>
      </c>
      <c r="B130" s="49">
        <v>18515355</v>
      </c>
      <c r="C130" s="49">
        <v>26770137</v>
      </c>
      <c r="D130" s="49">
        <v>28501743</v>
      </c>
      <c r="E130" s="49">
        <v>24540932</v>
      </c>
      <c r="F130" s="49">
        <v>24774514</v>
      </c>
      <c r="G130" s="49">
        <v>27218130</v>
      </c>
      <c r="H130" s="49">
        <v>28670088</v>
      </c>
      <c r="I130" s="49">
        <v>27210684</v>
      </c>
      <c r="J130" s="49">
        <v>28648408</v>
      </c>
      <c r="K130" s="49">
        <v>43437029</v>
      </c>
      <c r="L130" s="49">
        <v>39543576</v>
      </c>
      <c r="M130" s="49">
        <v>50006870</v>
      </c>
      <c r="N130" s="49">
        <v>19423580</v>
      </c>
      <c r="O130" s="49">
        <v>35687171</v>
      </c>
      <c r="P130" s="49">
        <v>47712082</v>
      </c>
      <c r="Q130" s="49">
        <v>59673154</v>
      </c>
      <c r="R130" s="49">
        <v>58500266</v>
      </c>
      <c r="S130" s="49">
        <v>59202736</v>
      </c>
      <c r="T130" s="49">
        <f>'Total Funds Spent'!T130+'Transferred out of TANF'!T130</f>
        <v>65656807</v>
      </c>
      <c r="U130" s="49">
        <f>'Total Funds Spent'!U130+'Transferred out of TANF'!U130</f>
        <v>79856255</v>
      </c>
      <c r="V130" s="49">
        <f>'Total Funds Spent'!V130+'Transferred out of TANF'!V130</f>
        <v>79049268</v>
      </c>
      <c r="W130" s="49">
        <f>'Total Funds Spent'!W130+'Transferred out of TANF'!W130</f>
        <v>86351381</v>
      </c>
      <c r="X130" s="49">
        <f>'Total Funds Spent'!X130+'Transferred out of TANF'!X130</f>
        <v>93603681</v>
      </c>
      <c r="Y130" s="49">
        <f>'Total Funds Spent'!Y130+'Transferred out of TANF'!Y130</f>
        <v>98342873</v>
      </c>
      <c r="Z130" s="49">
        <f>'Total Funds Spent'!Z130+'Transferred out of TANF'!Z130</f>
        <v>65855337</v>
      </c>
    </row>
    <row r="131" spans="1:26">
      <c r="A131" s="51" t="s">
        <v>97</v>
      </c>
      <c r="B131" s="49">
        <v>46416346</v>
      </c>
      <c r="C131" s="49">
        <v>75371291</v>
      </c>
      <c r="D131" s="49">
        <v>77110730</v>
      </c>
      <c r="E131" s="49">
        <v>75580732</v>
      </c>
      <c r="F131" s="49">
        <v>75347456</v>
      </c>
      <c r="G131" s="49">
        <v>77065256</v>
      </c>
      <c r="H131" s="49">
        <v>75235882</v>
      </c>
      <c r="I131" s="49">
        <v>76956903</v>
      </c>
      <c r="J131" s="49">
        <v>75693626</v>
      </c>
      <c r="K131" s="49">
        <v>108504877</v>
      </c>
      <c r="L131" s="49">
        <v>75345456</v>
      </c>
      <c r="M131" s="49">
        <v>75445491</v>
      </c>
      <c r="N131" s="49">
        <v>75645458</v>
      </c>
      <c r="O131" s="49">
        <v>138572872</v>
      </c>
      <c r="P131" s="49">
        <v>142367333</v>
      </c>
      <c r="Q131" s="49">
        <v>96457447</v>
      </c>
      <c r="R131" s="49">
        <v>144677662</v>
      </c>
      <c r="S131" s="49">
        <v>184453024</v>
      </c>
      <c r="T131" s="49">
        <f>'Total Funds Spent'!T131+'Transferred out of TANF'!T131</f>
        <v>171808083</v>
      </c>
      <c r="U131" s="49">
        <f>'Total Funds Spent'!U131+'Transferred out of TANF'!U131</f>
        <v>178385133</v>
      </c>
      <c r="V131" s="49">
        <f>'Total Funds Spent'!V131+'Transferred out of TANF'!V131</f>
        <v>180670923</v>
      </c>
      <c r="W131" s="49">
        <f>'Total Funds Spent'!W131+'Transferred out of TANF'!W131</f>
        <v>202432460</v>
      </c>
      <c r="X131" s="49">
        <f>'Total Funds Spent'!X131+'Transferred out of TANF'!X131</f>
        <v>247622484</v>
      </c>
      <c r="Y131" s="49">
        <f>'Total Funds Spent'!Y131+'Transferred out of TANF'!Y131</f>
        <v>196760834</v>
      </c>
      <c r="Z131" s="49">
        <f>'Total Funds Spent'!Z131+'Transferred out of TANF'!Z131</f>
        <v>325874057</v>
      </c>
    </row>
    <row r="132" spans="1:26">
      <c r="A132" s="51" t="s">
        <v>99</v>
      </c>
      <c r="B132" s="49">
        <v>392002156</v>
      </c>
      <c r="C132" s="49">
        <v>398447825</v>
      </c>
      <c r="D132" s="49">
        <v>315294267</v>
      </c>
      <c r="E132" s="49">
        <v>388251305</v>
      </c>
      <c r="F132" s="49">
        <v>367642754</v>
      </c>
      <c r="G132" s="49">
        <v>389299840</v>
      </c>
      <c r="H132" s="49">
        <v>368454714</v>
      </c>
      <c r="I132" s="49">
        <v>368532559</v>
      </c>
      <c r="J132" s="49">
        <v>368543055</v>
      </c>
      <c r="K132" s="49">
        <v>372417068</v>
      </c>
      <c r="L132" s="49">
        <v>433785209</v>
      </c>
      <c r="M132" s="49">
        <v>476963709</v>
      </c>
      <c r="N132" s="49">
        <v>388073332</v>
      </c>
      <c r="O132" s="49">
        <v>411373862</v>
      </c>
      <c r="P132" s="49">
        <v>406238491</v>
      </c>
      <c r="Q132" s="49">
        <v>415489668</v>
      </c>
      <c r="R132" s="49">
        <v>415658218</v>
      </c>
      <c r="S132" s="49">
        <v>438315444</v>
      </c>
      <c r="T132" s="49">
        <f>'Total Funds Spent'!T132+'Transferred out of TANF'!T132</f>
        <v>437014292</v>
      </c>
      <c r="U132" s="49">
        <f>'Total Funds Spent'!U132+'Transferred out of TANF'!U132</f>
        <v>369516999</v>
      </c>
      <c r="V132" s="49">
        <f>'Total Funds Spent'!V132+'Transferred out of TANF'!V132</f>
        <v>377849487</v>
      </c>
      <c r="W132" s="49">
        <f>'Total Funds Spent'!W132+'Transferred out of TANF'!W132</f>
        <v>379869834</v>
      </c>
      <c r="X132" s="49">
        <f>'Total Funds Spent'!X132+'Transferred out of TANF'!X132</f>
        <v>392060815</v>
      </c>
      <c r="Y132" s="49">
        <f>'Total Funds Spent'!Y132+'Transferred out of TANF'!Y132</f>
        <v>375462979</v>
      </c>
      <c r="Z132" s="49">
        <f>'Total Funds Spent'!Z132+'Transferred out of TANF'!Z132</f>
        <v>385128211</v>
      </c>
    </row>
    <row r="133" spans="1:26">
      <c r="A133" s="51" t="s">
        <v>101</v>
      </c>
      <c r="B133" s="49">
        <v>155672614</v>
      </c>
      <c r="C133" s="49">
        <v>178417328</v>
      </c>
      <c r="D133" s="49">
        <v>188396729</v>
      </c>
      <c r="E133" s="49">
        <v>176901196</v>
      </c>
      <c r="F133" s="49">
        <v>174870534</v>
      </c>
      <c r="G133" s="49">
        <v>177391265</v>
      </c>
      <c r="H133" s="49">
        <v>174421988</v>
      </c>
      <c r="I133" s="49">
        <v>177624997</v>
      </c>
      <c r="J133" s="49">
        <v>174580660</v>
      </c>
      <c r="K133" s="49">
        <v>176147196</v>
      </c>
      <c r="L133" s="49">
        <v>173472917</v>
      </c>
      <c r="M133" s="49">
        <v>173368527</v>
      </c>
      <c r="N133" s="49">
        <v>173368527</v>
      </c>
      <c r="O133" s="49">
        <v>173368528</v>
      </c>
      <c r="P133" s="49">
        <v>173368527</v>
      </c>
      <c r="Q133" s="49">
        <v>173368527</v>
      </c>
      <c r="R133" s="49">
        <v>173368527</v>
      </c>
      <c r="S133" s="49">
        <v>173368528</v>
      </c>
      <c r="T133" s="49">
        <f>'Total Funds Spent'!T133+'Transferred out of TANF'!T133</f>
        <v>173368527</v>
      </c>
      <c r="U133" s="49">
        <f>'Total Funds Spent'!U133+'Transferred out of TANF'!U133</f>
        <v>173368527</v>
      </c>
      <c r="V133" s="49">
        <f>'Total Funds Spent'!V133+'Transferred out of TANF'!V133</f>
        <v>173368527</v>
      </c>
      <c r="W133" s="49">
        <f>'Total Funds Spent'!W133+'Transferred out of TANF'!W133</f>
        <v>173368527</v>
      </c>
      <c r="X133" s="49">
        <f>'Total Funds Spent'!X133+'Transferred out of TANF'!X133</f>
        <v>173368527</v>
      </c>
      <c r="Y133" s="49">
        <f>'Total Funds Spent'!Y133+'Transferred out of TANF'!Y133</f>
        <v>173368527</v>
      </c>
      <c r="Z133" s="49">
        <f>'Total Funds Spent'!Z133+'Transferred out of TANF'!Z133</f>
        <v>173368527</v>
      </c>
    </row>
    <row r="134" spans="1:26">
      <c r="A134" s="51" t="s">
        <v>102</v>
      </c>
      <c r="B134" s="49">
        <v>19720791</v>
      </c>
      <c r="C134" s="49">
        <v>84785256</v>
      </c>
      <c r="D134" s="49">
        <v>81146918</v>
      </c>
      <c r="E134" s="49">
        <v>79105593</v>
      </c>
      <c r="F134" s="49">
        <v>59202805</v>
      </c>
      <c r="G134" s="49">
        <v>92548431</v>
      </c>
      <c r="H134" s="49">
        <v>76536795</v>
      </c>
      <c r="I134" s="49">
        <v>76613904</v>
      </c>
      <c r="J134" s="49">
        <v>72070893</v>
      </c>
      <c r="K134" s="49">
        <v>71153811</v>
      </c>
      <c r="L134" s="49">
        <v>119315295</v>
      </c>
      <c r="M134" s="49">
        <v>125287106</v>
      </c>
      <c r="N134" s="49">
        <v>215276861</v>
      </c>
      <c r="O134" s="49">
        <v>219776537</v>
      </c>
      <c r="P134" s="49">
        <v>235107059</v>
      </c>
      <c r="Q134" s="49">
        <v>182845070</v>
      </c>
      <c r="R134" s="49">
        <v>160153277</v>
      </c>
      <c r="S134" s="49">
        <v>180622433</v>
      </c>
      <c r="T134" s="49">
        <f>'Total Funds Spent'!T134+'Transferred out of TANF'!T134</f>
        <v>207591914</v>
      </c>
      <c r="U134" s="49">
        <f>'Total Funds Spent'!U134+'Transferred out of TANF'!U134</f>
        <v>158826040</v>
      </c>
      <c r="V134" s="49">
        <f>'Total Funds Spent'!V134+'Transferred out of TANF'!V134</f>
        <v>150234513</v>
      </c>
      <c r="W134" s="49">
        <f>'Total Funds Spent'!W134+'Transferred out of TANF'!W134</f>
        <v>149032237</v>
      </c>
      <c r="X134" s="49">
        <f>'Total Funds Spent'!X134+'Transferred out of TANF'!X134</f>
        <v>155252826</v>
      </c>
      <c r="Y134" s="49">
        <f>'Total Funds Spent'!Y134+'Transferred out of TANF'!Y134</f>
        <v>163510754</v>
      </c>
      <c r="Z134" s="49">
        <f>'Total Funds Spent'!Z134+'Transferred out of TANF'!Z134</f>
        <v>135544092</v>
      </c>
    </row>
    <row r="135" spans="1:26">
      <c r="A135" s="51" t="s">
        <v>103</v>
      </c>
      <c r="B135" s="49">
        <v>3647662</v>
      </c>
      <c r="C135" s="49">
        <v>14590646</v>
      </c>
      <c r="D135" s="49">
        <v>12268924</v>
      </c>
      <c r="E135" s="49">
        <v>13423997</v>
      </c>
      <c r="F135" s="49">
        <v>13077337</v>
      </c>
      <c r="G135" s="49">
        <v>12973401</v>
      </c>
      <c r="H135" s="49">
        <v>13025379</v>
      </c>
      <c r="I135" s="49">
        <v>13025379</v>
      </c>
      <c r="J135" s="49">
        <v>13025379</v>
      </c>
      <c r="K135" s="49">
        <v>14897179</v>
      </c>
      <c r="L135" s="49">
        <v>13025379</v>
      </c>
      <c r="M135" s="49">
        <v>13025378</v>
      </c>
      <c r="N135" s="49">
        <v>13025379</v>
      </c>
      <c r="O135" s="49">
        <v>13025379</v>
      </c>
      <c r="P135" s="49">
        <v>13025379</v>
      </c>
      <c r="Q135" s="49">
        <v>13190161</v>
      </c>
      <c r="R135" s="49">
        <v>14353218</v>
      </c>
      <c r="S135" s="49">
        <v>14484633</v>
      </c>
      <c r="T135" s="49">
        <f>'Total Funds Spent'!T135+'Transferred out of TANF'!T135</f>
        <v>13025379</v>
      </c>
      <c r="U135" s="49">
        <f>'Total Funds Spent'!U135+'Transferred out of TANF'!U135</f>
        <v>13025379</v>
      </c>
      <c r="V135" s="49">
        <f>'Total Funds Spent'!V135+'Transferred out of TANF'!V135</f>
        <v>13025379</v>
      </c>
      <c r="W135" s="49">
        <f>'Total Funds Spent'!W135+'Transferred out of TANF'!W135</f>
        <v>13025379</v>
      </c>
      <c r="X135" s="49">
        <f>'Total Funds Spent'!X135+'Transferred out of TANF'!X135</f>
        <v>13025379</v>
      </c>
      <c r="Y135" s="49">
        <f>'Total Funds Spent'!Y135+'Transferred out of TANF'!Y135</f>
        <v>13025379</v>
      </c>
      <c r="Z135" s="49">
        <f>'Total Funds Spent'!Z135+'Transferred out of TANF'!Z135</f>
        <v>13025379</v>
      </c>
    </row>
    <row r="136" spans="1:26">
      <c r="A136" s="51" t="s">
        <v>104</v>
      </c>
      <c r="B136" s="49">
        <v>109260805</v>
      </c>
      <c r="C136" s="49">
        <v>439349767</v>
      </c>
      <c r="D136" s="49">
        <v>431308792</v>
      </c>
      <c r="E136" s="49">
        <v>440579593</v>
      </c>
      <c r="F136" s="49">
        <v>444610453</v>
      </c>
      <c r="G136" s="49">
        <v>430088193</v>
      </c>
      <c r="H136" s="49">
        <v>424857853</v>
      </c>
      <c r="I136" s="49">
        <v>430088193</v>
      </c>
      <c r="J136" s="49">
        <v>430088193</v>
      </c>
      <c r="K136" s="49">
        <v>430088193</v>
      </c>
      <c r="L136" s="49">
        <v>479268651</v>
      </c>
      <c r="M136" s="49">
        <v>469815853</v>
      </c>
      <c r="N136" s="49">
        <v>545387442</v>
      </c>
      <c r="O136" s="49">
        <v>530310108</v>
      </c>
      <c r="P136" s="49">
        <v>706202810</v>
      </c>
      <c r="Q136" s="49">
        <v>600106048</v>
      </c>
      <c r="R136" s="49">
        <v>575865998</v>
      </c>
      <c r="S136" s="49">
        <v>637374514</v>
      </c>
      <c r="T136" s="49">
        <f>'Total Funds Spent'!T136+'Transferred out of TANF'!T136</f>
        <v>775403081</v>
      </c>
      <c r="U136" s="49">
        <f>'Total Funds Spent'!U136+'Transferred out of TANF'!U136</f>
        <v>569963410</v>
      </c>
      <c r="V136" s="49">
        <f>'Total Funds Spent'!V136+'Transferred out of TANF'!V136</f>
        <v>435271322</v>
      </c>
      <c r="W136" s="49">
        <f>'Total Funds Spent'!W136+'Transferred out of TANF'!W136</f>
        <v>560472607</v>
      </c>
      <c r="X136" s="49">
        <f>'Total Funds Spent'!X136+'Transferred out of TANF'!X136</f>
        <v>504335943</v>
      </c>
      <c r="Y136" s="49">
        <f>'Total Funds Spent'!Y136+'Transferred out of TANF'!Y136</f>
        <v>574359475</v>
      </c>
      <c r="Z136" s="49">
        <f>'Total Funds Spent'!Z136+'Transferred out of TANF'!Z136</f>
        <v>566386761</v>
      </c>
    </row>
    <row r="137" spans="1:26">
      <c r="A137" s="51" t="s">
        <v>105</v>
      </c>
      <c r="B137" s="49">
        <v>113525178</v>
      </c>
      <c r="C137" s="49">
        <v>121093312</v>
      </c>
      <c r="D137" s="49">
        <v>232439731</v>
      </c>
      <c r="E137" s="49">
        <v>121093310</v>
      </c>
      <c r="F137" s="49">
        <v>121093312</v>
      </c>
      <c r="G137" s="49">
        <v>113540800</v>
      </c>
      <c r="H137" s="49">
        <v>113537672</v>
      </c>
      <c r="I137" s="49">
        <v>121093310</v>
      </c>
      <c r="J137" s="49">
        <v>121414471</v>
      </c>
      <c r="K137" s="49">
        <v>121153454</v>
      </c>
      <c r="L137" s="49">
        <v>121093890</v>
      </c>
      <c r="M137" s="49">
        <v>132323544</v>
      </c>
      <c r="N137" s="49">
        <v>133708850</v>
      </c>
      <c r="O137" s="49">
        <v>165409543</v>
      </c>
      <c r="P137" s="49">
        <v>156354268</v>
      </c>
      <c r="Q137" s="49">
        <v>121093891</v>
      </c>
      <c r="R137" s="49">
        <v>121547499</v>
      </c>
      <c r="S137" s="49">
        <v>121093891</v>
      </c>
      <c r="T137" s="49">
        <f>'Total Funds Spent'!T137+'Transferred out of TANF'!T137</f>
        <v>113852341</v>
      </c>
      <c r="U137" s="49">
        <f>'Total Funds Spent'!U137+'Transferred out of TANF'!U137</f>
        <v>113525523</v>
      </c>
      <c r="V137" s="49">
        <f>'Total Funds Spent'!V137+'Transferred out of TANF'!V137</f>
        <v>113525523</v>
      </c>
      <c r="W137" s="49">
        <f>'Total Funds Spent'!W137+'Transferred out of TANF'!W137</f>
        <v>117507010</v>
      </c>
      <c r="X137" s="49">
        <f>'Total Funds Spent'!X137+'Transferred out of TANF'!X137</f>
        <v>118556610</v>
      </c>
      <c r="Y137" s="49">
        <f>'Total Funds Spent'!Y137+'Transferred out of TANF'!Y137</f>
        <v>121733263</v>
      </c>
      <c r="Z137" s="49">
        <f>'Total Funds Spent'!Z137+'Transferred out of TANF'!Z137</f>
        <v>114587648</v>
      </c>
    </row>
    <row r="138" spans="1:26">
      <c r="A138" s="51" t="s">
        <v>107</v>
      </c>
      <c r="B138" s="49">
        <v>49683371</v>
      </c>
      <c r="C138" s="49">
        <v>65845592</v>
      </c>
      <c r="D138" s="49">
        <v>61963272</v>
      </c>
      <c r="E138" s="49">
        <v>61992153</v>
      </c>
      <c r="F138" s="49">
        <v>61963271</v>
      </c>
      <c r="G138" s="49">
        <v>61963273</v>
      </c>
      <c r="H138" s="49">
        <v>61963271</v>
      </c>
      <c r="I138" s="49">
        <v>61963271</v>
      </c>
      <c r="J138" s="49">
        <v>61963271</v>
      </c>
      <c r="K138" s="49">
        <v>67090114</v>
      </c>
      <c r="L138" s="49">
        <v>73914555</v>
      </c>
      <c r="M138" s="49">
        <v>83184400</v>
      </c>
      <c r="N138" s="49">
        <v>87309772</v>
      </c>
      <c r="O138" s="49">
        <v>68498926</v>
      </c>
      <c r="P138" s="49">
        <v>79823274</v>
      </c>
      <c r="Q138" s="49">
        <v>99254782</v>
      </c>
      <c r="R138" s="49">
        <v>84793087</v>
      </c>
      <c r="S138" s="49">
        <v>100195718</v>
      </c>
      <c r="T138" s="49">
        <f>'Total Funds Spent'!T138+'Transferred out of TANF'!T138</f>
        <v>85925147</v>
      </c>
      <c r="U138" s="49">
        <f>'Total Funds Spent'!U138+'Transferred out of TANF'!U138</f>
        <v>84284000</v>
      </c>
      <c r="V138" s="49">
        <f>'Total Funds Spent'!V138+'Transferred out of TANF'!V138</f>
        <v>76476571</v>
      </c>
      <c r="W138" s="49">
        <f>'Total Funds Spent'!W138+'Transferred out of TANF'!W138</f>
        <v>77317526</v>
      </c>
      <c r="X138" s="49">
        <f>'Total Funds Spent'!X138+'Transferred out of TANF'!X138</f>
        <v>70229251</v>
      </c>
      <c r="Y138" s="49">
        <f>'Total Funds Spent'!Y138+'Transferred out of TANF'!Y138</f>
        <v>70720797</v>
      </c>
      <c r="Z138" s="49">
        <f>'Total Funds Spent'!Z138+'Transferred out of TANF'!Z138</f>
        <v>68284882</v>
      </c>
    </row>
    <row r="139" spans="1:26">
      <c r="A139" s="51" t="s">
        <v>76</v>
      </c>
      <c r="B139" s="49">
        <v>71881528</v>
      </c>
      <c r="C139" s="49">
        <v>64170092</v>
      </c>
      <c r="D139" s="49">
        <v>68345230</v>
      </c>
      <c r="E139" s="49">
        <v>74782906</v>
      </c>
      <c r="F139" s="49">
        <v>75678844</v>
      </c>
      <c r="G139" s="49">
        <v>62335582</v>
      </c>
      <c r="H139" s="49">
        <v>68360921</v>
      </c>
      <c r="I139" s="49">
        <v>64065847</v>
      </c>
      <c r="J139" s="49">
        <v>73582933</v>
      </c>
      <c r="K139" s="49">
        <v>79432457</v>
      </c>
      <c r="L139" s="49">
        <v>106811034</v>
      </c>
      <c r="M139" s="49">
        <v>108607159</v>
      </c>
      <c r="N139" s="49">
        <v>105112924</v>
      </c>
      <c r="O139" s="49">
        <v>76180740</v>
      </c>
      <c r="P139" s="49">
        <v>122877263</v>
      </c>
      <c r="Q139" s="49">
        <v>97571913</v>
      </c>
      <c r="R139" s="49">
        <v>74283983</v>
      </c>
      <c r="S139" s="49">
        <v>65945199</v>
      </c>
      <c r="T139" s="49">
        <f>'Total Funds Spent'!T139+'Transferred out of TANF'!T139</f>
        <v>67641400</v>
      </c>
      <c r="U139" s="49">
        <f>'Total Funds Spent'!U139+'Transferred out of TANF'!U139</f>
        <v>66271040</v>
      </c>
      <c r="V139" s="49">
        <f>'Total Funds Spent'!V139+'Transferred out of TANF'!V139</f>
        <v>69457294</v>
      </c>
      <c r="W139" s="49">
        <f>'Total Funds Spent'!W139+'Transferred out of TANF'!W139</f>
        <v>71772399</v>
      </c>
      <c r="X139" s="49">
        <f>'Total Funds Spent'!X139+'Transferred out of TANF'!X139</f>
        <v>64780185</v>
      </c>
      <c r="Y139" s="49">
        <f>'Total Funds Spent'!Y139+'Transferred out of TANF'!Y139</f>
        <v>63541015</v>
      </c>
      <c r="Z139" s="49">
        <f>'Total Funds Spent'!Z139+'Transferred out of TANF'!Z139</f>
        <v>61678486</v>
      </c>
    </row>
    <row r="140" spans="1:26">
      <c r="A140" s="51" t="s">
        <v>110</v>
      </c>
      <c r="B140" s="49">
        <v>67613590</v>
      </c>
      <c r="C140" s="49">
        <v>67656415</v>
      </c>
      <c r="D140" s="49">
        <v>83283077</v>
      </c>
      <c r="E140" s="49">
        <v>71039047</v>
      </c>
      <c r="F140" s="49">
        <v>71293301</v>
      </c>
      <c r="G140" s="49">
        <v>71913100</v>
      </c>
      <c r="H140" s="49">
        <v>71913051</v>
      </c>
      <c r="I140" s="49">
        <v>71991686</v>
      </c>
      <c r="J140" s="49">
        <v>71913100</v>
      </c>
      <c r="K140" s="49">
        <v>71913100</v>
      </c>
      <c r="L140" s="49">
        <v>71913100</v>
      </c>
      <c r="M140" s="49">
        <v>72171598</v>
      </c>
      <c r="N140" s="49">
        <v>80023222</v>
      </c>
      <c r="O140" s="49">
        <v>86005694</v>
      </c>
      <c r="P140" s="49">
        <v>91938927</v>
      </c>
      <c r="Q140" s="49">
        <v>93144807</v>
      </c>
      <c r="R140" s="49">
        <v>95381269</v>
      </c>
      <c r="S140" s="49">
        <v>78103498</v>
      </c>
      <c r="T140" s="49">
        <f>'Total Funds Spent'!T140+'Transferred out of TANF'!T140</f>
        <v>101334410</v>
      </c>
      <c r="U140" s="49">
        <f>'Total Funds Spent'!U140+'Transferred out of TANF'!U140</f>
        <v>86188065</v>
      </c>
      <c r="V140" s="49">
        <f>'Total Funds Spent'!V140+'Transferred out of TANF'!V140</f>
        <v>88882397</v>
      </c>
      <c r="W140" s="49">
        <f>'Total Funds Spent'!W140+'Transferred out of TANF'!W140</f>
        <v>78145702</v>
      </c>
      <c r="X140" s="49">
        <f>'Total Funds Spent'!X140+'Transferred out of TANF'!X140</f>
        <v>72703462</v>
      </c>
      <c r="Y140" s="49">
        <f>'Total Funds Spent'!Y140+'Transferred out of TANF'!Y140</f>
        <v>73138285</v>
      </c>
      <c r="Z140" s="49">
        <f>'Total Funds Spent'!Z140+'Transferred out of TANF'!Z140</f>
        <v>72808425</v>
      </c>
    </row>
    <row r="141" spans="1:26">
      <c r="A141" s="51" t="s">
        <v>111</v>
      </c>
      <c r="B141" s="49">
        <v>51238065</v>
      </c>
      <c r="C141" s="49">
        <v>52082049</v>
      </c>
      <c r="D141" s="49">
        <v>59109849</v>
      </c>
      <c r="E141" s="49">
        <v>48644813</v>
      </c>
      <c r="F141" s="49">
        <v>54796759</v>
      </c>
      <c r="G141" s="49">
        <v>55416376</v>
      </c>
      <c r="H141" s="49">
        <v>39657351</v>
      </c>
      <c r="I141" s="49">
        <v>55415128</v>
      </c>
      <c r="J141" s="49">
        <v>55415128</v>
      </c>
      <c r="K141" s="49">
        <v>55415128</v>
      </c>
      <c r="L141" s="49">
        <v>56065186</v>
      </c>
      <c r="M141" s="49">
        <v>56737910</v>
      </c>
      <c r="N141" s="49">
        <v>67148650</v>
      </c>
      <c r="O141" s="49">
        <v>90555626</v>
      </c>
      <c r="P141" s="49">
        <v>64244589</v>
      </c>
      <c r="Q141" s="49">
        <v>75892244</v>
      </c>
      <c r="R141" s="49">
        <v>57575776</v>
      </c>
      <c r="S141" s="49">
        <v>55415288</v>
      </c>
      <c r="T141" s="49">
        <f>'Total Funds Spent'!T141+'Transferred out of TANF'!T141</f>
        <v>78837502</v>
      </c>
      <c r="U141" s="49">
        <f>'Total Funds Spent'!U141+'Transferred out of TANF'!U141</f>
        <v>55415288</v>
      </c>
      <c r="V141" s="49">
        <f>'Total Funds Spent'!V141+'Transferred out of TANF'!V141</f>
        <v>56517380</v>
      </c>
      <c r="W141" s="49">
        <f>'Total Funds Spent'!W141+'Transferred out of TANF'!W141</f>
        <v>63636131</v>
      </c>
      <c r="X141" s="49">
        <f>'Total Funds Spent'!X141+'Transferred out of TANF'!X141</f>
        <v>63269378</v>
      </c>
      <c r="Y141" s="49">
        <f>'Total Funds Spent'!Y141+'Transferred out of TANF'!Y141</f>
        <v>70221996</v>
      </c>
      <c r="Z141" s="49">
        <f>'Total Funds Spent'!Z141+'Transferred out of TANF'!Z141</f>
        <v>66016619</v>
      </c>
    </row>
    <row r="142" spans="1:26">
      <c r="A142" s="51" t="s">
        <v>113</v>
      </c>
      <c r="B142" s="49">
        <v>53107990</v>
      </c>
      <c r="C142" s="49">
        <v>40746428</v>
      </c>
      <c r="D142" s="49">
        <v>42014194</v>
      </c>
      <c r="E142" s="49">
        <v>52059278</v>
      </c>
      <c r="F142" s="49">
        <v>45699448</v>
      </c>
      <c r="G142" s="49">
        <v>41842682</v>
      </c>
      <c r="H142" s="49">
        <v>45042515</v>
      </c>
      <c r="I142" s="49">
        <v>37549999</v>
      </c>
      <c r="J142" s="49">
        <v>37528989</v>
      </c>
      <c r="K142" s="49">
        <v>48341674</v>
      </c>
      <c r="L142" s="49">
        <v>45610095</v>
      </c>
      <c r="M142" s="49">
        <v>44098438</v>
      </c>
      <c r="N142" s="49">
        <v>56029513</v>
      </c>
      <c r="O142" s="49">
        <v>45375271</v>
      </c>
      <c r="P142" s="49">
        <v>48165755</v>
      </c>
      <c r="Q142" s="49">
        <v>40296038</v>
      </c>
      <c r="R142" s="49">
        <v>40296038</v>
      </c>
      <c r="S142" s="49">
        <v>40296038</v>
      </c>
      <c r="T142" s="49">
        <f>'Total Funds Spent'!T142+'Transferred out of TANF'!T142</f>
        <v>40296039</v>
      </c>
      <c r="U142" s="49">
        <f>'Total Funds Spent'!U142+'Transferred out of TANF'!U142</f>
        <v>37523943</v>
      </c>
      <c r="V142" s="49">
        <f>'Total Funds Spent'!V142+'Transferred out of TANF'!V142</f>
        <v>37523943</v>
      </c>
      <c r="W142" s="49">
        <f>'Total Funds Spent'!W142+'Transferred out of TANF'!W142</f>
        <v>37523944</v>
      </c>
      <c r="X142" s="49">
        <f>'Total Funds Spent'!X142+'Transferred out of TANF'!X142</f>
        <v>37523943</v>
      </c>
      <c r="Y142" s="49">
        <f>'Total Funds Spent'!Y142+'Transferred out of TANF'!Y142</f>
        <v>37523943</v>
      </c>
      <c r="Z142" s="49">
        <f>'Total Funds Spent'!Z142+'Transferred out of TANF'!Z142</f>
        <v>37523943</v>
      </c>
    </row>
    <row r="143" spans="1:26">
      <c r="A143" s="51" t="s">
        <v>78</v>
      </c>
      <c r="B143" s="49">
        <v>143511702</v>
      </c>
      <c r="C143" s="49">
        <v>176965444</v>
      </c>
      <c r="D143" s="49">
        <v>174064808</v>
      </c>
      <c r="E143" s="49">
        <v>179866080</v>
      </c>
      <c r="F143" s="49">
        <v>176965445</v>
      </c>
      <c r="G143" s="49">
        <v>176966652</v>
      </c>
      <c r="H143" s="49">
        <v>182789556</v>
      </c>
      <c r="I143" s="49">
        <v>176965444</v>
      </c>
      <c r="J143" s="49">
        <v>178491664</v>
      </c>
      <c r="K143" s="49">
        <v>176997825</v>
      </c>
      <c r="L143" s="49">
        <v>179486215</v>
      </c>
      <c r="M143" s="49">
        <v>177191626</v>
      </c>
      <c r="N143" s="49">
        <v>256134653</v>
      </c>
      <c r="O143" s="49">
        <v>240469011</v>
      </c>
      <c r="P143" s="49">
        <v>234402738</v>
      </c>
      <c r="Q143" s="49">
        <v>320395204</v>
      </c>
      <c r="R143" s="49">
        <v>340011846</v>
      </c>
      <c r="S143" s="49">
        <v>339581418</v>
      </c>
      <c r="T143" s="49">
        <f>'Total Funds Spent'!T143+'Transferred out of TANF'!T143</f>
        <v>347158676</v>
      </c>
      <c r="U143" s="49">
        <f>'Total Funds Spent'!U143+'Transferred out of TANF'!U143</f>
        <v>307052482</v>
      </c>
      <c r="V143" s="49">
        <f>'Total Funds Spent'!V143+'Transferred out of TANF'!V143</f>
        <v>244819474</v>
      </c>
      <c r="W143" s="49">
        <f>'Total Funds Spent'!W143+'Transferred out of TANF'!W143</f>
        <v>255158959</v>
      </c>
      <c r="X143" s="49">
        <f>'Total Funds Spent'!X143+'Transferred out of TANF'!X143</f>
        <v>277113163</v>
      </c>
      <c r="Y143" s="49">
        <f>'Total Funds Spent'!Y143+'Transferred out of TANF'!Y143</f>
        <v>260388890</v>
      </c>
      <c r="Z143" s="49">
        <f>'Total Funds Spent'!Z143+'Transferred out of TANF'!Z143</f>
        <v>362921182</v>
      </c>
    </row>
    <row r="144" spans="1:26">
      <c r="A144" s="51" t="s">
        <v>116</v>
      </c>
      <c r="B144" s="49">
        <v>358947523</v>
      </c>
      <c r="C144" s="49">
        <v>358947523</v>
      </c>
      <c r="D144" s="49">
        <v>358947523</v>
      </c>
      <c r="E144" s="49">
        <v>359295793</v>
      </c>
      <c r="F144" s="49">
        <v>358947523</v>
      </c>
      <c r="G144" s="49">
        <v>358947523</v>
      </c>
      <c r="H144" s="49">
        <v>358947523</v>
      </c>
      <c r="I144" s="49">
        <v>358947523</v>
      </c>
      <c r="J144" s="49">
        <v>358947523</v>
      </c>
      <c r="K144" s="49">
        <v>471898854</v>
      </c>
      <c r="L144" s="49">
        <v>546159237</v>
      </c>
      <c r="M144" s="49">
        <v>593468891</v>
      </c>
      <c r="N144" s="49">
        <v>597771917</v>
      </c>
      <c r="O144" s="49">
        <v>601075914</v>
      </c>
      <c r="P144" s="49">
        <v>677527226</v>
      </c>
      <c r="Q144" s="49">
        <v>667525811</v>
      </c>
      <c r="R144" s="49">
        <v>638826296</v>
      </c>
      <c r="S144" s="49">
        <v>594939273</v>
      </c>
      <c r="T144" s="49">
        <f>'Total Funds Spent'!T144+'Transferred out of TANF'!T144</f>
        <v>601622173</v>
      </c>
      <c r="U144" s="49">
        <f>'Total Funds Spent'!U144+'Transferred out of TANF'!U144</f>
        <v>578454131</v>
      </c>
      <c r="V144" s="49">
        <f>'Total Funds Spent'!V144+'Transferred out of TANF'!V144</f>
        <v>591794291</v>
      </c>
      <c r="W144" s="49">
        <f>'Total Funds Spent'!W144+'Transferred out of TANF'!W144</f>
        <v>586502524</v>
      </c>
      <c r="X144" s="49">
        <f>'Total Funds Spent'!X144+'Transferred out of TANF'!X144</f>
        <v>617564848</v>
      </c>
      <c r="Y144" s="49">
        <f>'Total Funds Spent'!Y144+'Transferred out of TANF'!Y144</f>
        <v>639399910</v>
      </c>
      <c r="Z144" s="49">
        <f>'Total Funds Spent'!Z144+'Transferred out of TANF'!Z144</f>
        <v>590699904</v>
      </c>
    </row>
    <row r="145" spans="1:26">
      <c r="A145" s="51" t="s">
        <v>117</v>
      </c>
      <c r="B145" s="49">
        <v>497355349</v>
      </c>
      <c r="C145" s="49">
        <v>502198724</v>
      </c>
      <c r="D145" s="49">
        <v>471342435</v>
      </c>
      <c r="E145" s="49">
        <v>471540767</v>
      </c>
      <c r="F145" s="49">
        <v>486793738</v>
      </c>
      <c r="G145" s="49">
        <v>484449859</v>
      </c>
      <c r="H145" s="49">
        <v>468979189</v>
      </c>
      <c r="I145" s="49">
        <v>520550856</v>
      </c>
      <c r="J145" s="49">
        <v>503955480</v>
      </c>
      <c r="K145" s="49">
        <v>567771941</v>
      </c>
      <c r="L145" s="49">
        <v>540977550</v>
      </c>
      <c r="M145" s="49">
        <v>789898888</v>
      </c>
      <c r="N145" s="49">
        <v>750684549</v>
      </c>
      <c r="O145" s="49">
        <v>616702391</v>
      </c>
      <c r="P145" s="49">
        <v>711509889</v>
      </c>
      <c r="Q145" s="49">
        <v>699138313</v>
      </c>
      <c r="R145" s="49">
        <v>577641396</v>
      </c>
      <c r="S145" s="49">
        <v>616806907</v>
      </c>
      <c r="T145" s="49">
        <f>'Total Funds Spent'!T145+'Transferred out of TANF'!T145</f>
        <v>618101663</v>
      </c>
      <c r="U145" s="49">
        <f>'Total Funds Spent'!U145+'Transferred out of TANF'!U145</f>
        <v>609652077</v>
      </c>
      <c r="V145" s="49">
        <f>'Total Funds Spent'!V145+'Transferred out of TANF'!V145</f>
        <v>501189064</v>
      </c>
      <c r="W145" s="49">
        <f>'Total Funds Spent'!W145+'Transferred out of TANF'!W145</f>
        <v>570066788</v>
      </c>
      <c r="X145" s="49">
        <f>'Total Funds Spent'!X145+'Transferred out of TANF'!X145</f>
        <v>505209503</v>
      </c>
      <c r="Y145" s="49">
        <f>'Total Funds Spent'!Y145+'Transferred out of TANF'!Y145</f>
        <v>562789164</v>
      </c>
      <c r="Z145" s="49">
        <f>'Total Funds Spent'!Z145+'Transferred out of TANF'!Z145</f>
        <v>493316223</v>
      </c>
    </row>
    <row r="146" spans="1:26">
      <c r="A146" s="51" t="s">
        <v>77</v>
      </c>
      <c r="B146" s="49">
        <v>48326032</v>
      </c>
      <c r="C146" s="49">
        <v>191728278</v>
      </c>
      <c r="D146" s="49">
        <v>200437580</v>
      </c>
      <c r="E146" s="49">
        <v>191139672</v>
      </c>
      <c r="F146" s="49">
        <v>191139081</v>
      </c>
      <c r="G146" s="49">
        <v>179192890</v>
      </c>
      <c r="H146" s="49">
        <v>180476865</v>
      </c>
      <c r="I146" s="49">
        <v>179192889</v>
      </c>
      <c r="J146" s="49">
        <v>177942892</v>
      </c>
      <c r="K146" s="49">
        <v>176692896</v>
      </c>
      <c r="L146" s="49">
        <v>188472419</v>
      </c>
      <c r="M146" s="49">
        <v>257936895</v>
      </c>
      <c r="N146" s="49">
        <v>227786411</v>
      </c>
      <c r="O146" s="49">
        <v>206362024</v>
      </c>
      <c r="P146" s="49">
        <v>233459387</v>
      </c>
      <c r="Q146" s="49">
        <v>238511244</v>
      </c>
      <c r="R146" s="49">
        <v>210666143</v>
      </c>
      <c r="S146" s="49">
        <v>256709798</v>
      </c>
      <c r="T146" s="49">
        <f>'Total Funds Spent'!T146+'Transferred out of TANF'!T146</f>
        <v>306453119</v>
      </c>
      <c r="U146" s="49">
        <f>'Total Funds Spent'!U146+'Transferred out of TANF'!U146</f>
        <v>313383433</v>
      </c>
      <c r="V146" s="49">
        <f>'Total Funds Spent'!V146+'Transferred out of TANF'!V146</f>
        <v>311383430</v>
      </c>
      <c r="W146" s="49">
        <f>'Total Funds Spent'!W146+'Transferred out of TANF'!W146</f>
        <v>302121093</v>
      </c>
      <c r="X146" s="49">
        <f>'Total Funds Spent'!X146+'Transferred out of TANF'!X146</f>
        <v>293075248</v>
      </c>
      <c r="Y146" s="49">
        <f>'Total Funds Spent'!Y146+'Transferred out of TANF'!Y146</f>
        <v>352553748</v>
      </c>
      <c r="Z146" s="49">
        <f>'Total Funds Spent'!Z146+'Transferred out of TANF'!Z146</f>
        <v>284654099</v>
      </c>
    </row>
    <row r="147" spans="1:26">
      <c r="A147" s="51" t="s">
        <v>120</v>
      </c>
      <c r="B147" s="49">
        <v>29735735</v>
      </c>
      <c r="C147" s="49">
        <v>16520111</v>
      </c>
      <c r="D147" s="49">
        <v>22991689</v>
      </c>
      <c r="E147" s="49">
        <v>23442845</v>
      </c>
      <c r="F147" s="49">
        <v>20276021</v>
      </c>
      <c r="G147" s="49">
        <v>21724308</v>
      </c>
      <c r="H147" s="49">
        <v>21724309</v>
      </c>
      <c r="I147" s="49">
        <v>21728428</v>
      </c>
      <c r="J147" s="49">
        <v>21726659</v>
      </c>
      <c r="K147" s="49">
        <v>22304573</v>
      </c>
      <c r="L147" s="49">
        <v>21724308</v>
      </c>
      <c r="M147" s="49">
        <v>21724308</v>
      </c>
      <c r="N147" s="49">
        <v>21724308</v>
      </c>
      <c r="O147" s="49">
        <v>21724308</v>
      </c>
      <c r="P147" s="49">
        <v>21724308</v>
      </c>
      <c r="Q147" s="49">
        <v>21724308</v>
      </c>
      <c r="R147" s="49">
        <v>21724308</v>
      </c>
      <c r="S147" s="49">
        <v>21724308</v>
      </c>
      <c r="T147" s="49">
        <f>'Total Funds Spent'!T147+'Transferred out of TANF'!T147</f>
        <v>21724309</v>
      </c>
      <c r="U147" s="49">
        <f>'Total Funds Spent'!U147+'Transferred out of TANF'!U147</f>
        <v>21724308</v>
      </c>
      <c r="V147" s="49">
        <f>'Total Funds Spent'!V147+'Transferred out of TANF'!V147</f>
        <v>21724308</v>
      </c>
      <c r="W147" s="49">
        <f>'Total Funds Spent'!W147+'Transferred out of TANF'!W147</f>
        <v>21724308</v>
      </c>
      <c r="X147" s="49">
        <f>'Total Funds Spent'!X147+'Transferred out of TANF'!X147</f>
        <v>21840403</v>
      </c>
      <c r="Y147" s="49">
        <f>'Total Funds Spent'!Y147+'Transferred out of TANF'!Y147</f>
        <v>21724308</v>
      </c>
      <c r="Z147" s="49">
        <f>'Total Funds Spent'!Z147+'Transferred out of TANF'!Z147</f>
        <v>21724308</v>
      </c>
    </row>
    <row r="148" spans="1:26">
      <c r="A148" s="51" t="s">
        <v>122</v>
      </c>
      <c r="B148" s="49">
        <v>137617096</v>
      </c>
      <c r="C148" s="49">
        <v>128128826</v>
      </c>
      <c r="D148" s="49">
        <v>128128826</v>
      </c>
      <c r="E148" s="49">
        <v>145882229</v>
      </c>
      <c r="F148" s="49">
        <v>148836245</v>
      </c>
      <c r="G148" s="49">
        <v>133013736</v>
      </c>
      <c r="H148" s="49">
        <v>128128826</v>
      </c>
      <c r="I148" s="49">
        <v>128128827</v>
      </c>
      <c r="J148" s="49">
        <v>128128826</v>
      </c>
      <c r="K148" s="49">
        <v>128128827</v>
      </c>
      <c r="L148" s="49">
        <v>157273321</v>
      </c>
      <c r="M148" s="49">
        <v>158404618</v>
      </c>
      <c r="N148" s="49">
        <v>139949200</v>
      </c>
      <c r="O148" s="49">
        <v>192178483</v>
      </c>
      <c r="P148" s="49">
        <v>132929242</v>
      </c>
      <c r="Q148" s="49">
        <v>187786305</v>
      </c>
      <c r="R148" s="49">
        <v>176477425</v>
      </c>
      <c r="S148" s="49">
        <v>165541781</v>
      </c>
      <c r="T148" s="49">
        <f>'Total Funds Spent'!T148+'Transferred out of TANF'!T148</f>
        <v>185378052</v>
      </c>
      <c r="U148" s="49">
        <f>'Total Funds Spent'!U148+'Transferred out of TANF'!U148</f>
        <v>143740343</v>
      </c>
      <c r="V148" s="49">
        <f>'Total Funds Spent'!V148+'Transferred out of TANF'!V148</f>
        <v>140108780</v>
      </c>
      <c r="W148" s="49">
        <f>'Total Funds Spent'!W148+'Transferred out of TANF'!W148</f>
        <v>180368736</v>
      </c>
      <c r="X148" s="49">
        <f>'Total Funds Spent'!X148+'Transferred out of TANF'!X148</f>
        <v>145326823</v>
      </c>
      <c r="Y148" s="49">
        <f>'Total Funds Spent'!Y148+'Transferred out of TANF'!Y148</f>
        <v>154900483</v>
      </c>
      <c r="Z148" s="49">
        <f>'Total Funds Spent'!Z148+'Transferred out of TANF'!Z148</f>
        <v>156935791</v>
      </c>
    </row>
    <row r="149" spans="1:26">
      <c r="A149" s="51" t="s">
        <v>124</v>
      </c>
      <c r="B149" s="49">
        <v>11114543</v>
      </c>
      <c r="C149" s="49">
        <v>16763670</v>
      </c>
      <c r="D149" s="49">
        <v>15720333</v>
      </c>
      <c r="E149" s="49">
        <v>15568347</v>
      </c>
      <c r="F149" s="49">
        <v>14833318</v>
      </c>
      <c r="G149" s="49">
        <v>14833318</v>
      </c>
      <c r="H149" s="49">
        <v>14833318</v>
      </c>
      <c r="I149" s="49">
        <v>14694482</v>
      </c>
      <c r="J149" s="49">
        <v>15641045</v>
      </c>
      <c r="K149" s="49">
        <v>13578833</v>
      </c>
      <c r="L149" s="49">
        <v>14104095</v>
      </c>
      <c r="M149" s="49">
        <v>13431439</v>
      </c>
      <c r="N149" s="49">
        <v>14399537</v>
      </c>
      <c r="O149" s="49">
        <v>13527055</v>
      </c>
      <c r="P149" s="49">
        <v>14415922</v>
      </c>
      <c r="Q149" s="49">
        <v>15251525</v>
      </c>
      <c r="R149" s="49">
        <v>14864655</v>
      </c>
      <c r="S149" s="49">
        <v>13491225</v>
      </c>
      <c r="T149" s="49">
        <f>'Total Funds Spent'!T149+'Transferred out of TANF'!T149</f>
        <v>15241794</v>
      </c>
      <c r="U149" s="49">
        <f>'Total Funds Spent'!U149+'Transferred out of TANF'!U149</f>
        <v>14014999</v>
      </c>
      <c r="V149" s="49">
        <f>'Total Funds Spent'!V149+'Transferred out of TANF'!V149</f>
        <v>13166006</v>
      </c>
      <c r="W149" s="49">
        <f>'Total Funds Spent'!W149+'Transferred out of TANF'!W149</f>
        <v>13995890</v>
      </c>
      <c r="X149" s="49">
        <f>'Total Funds Spent'!X149+'Transferred out of TANF'!X149</f>
        <v>13995243</v>
      </c>
      <c r="Y149" s="49">
        <f>'Total Funds Spent'!Y149+'Transferred out of TANF'!Y149</f>
        <v>15408703</v>
      </c>
      <c r="Z149" s="49">
        <f>'Total Funds Spent'!Z149+'Transferred out of TANF'!Z149</f>
        <v>14657998</v>
      </c>
    </row>
    <row r="150" spans="1:26">
      <c r="A150" s="51" t="s">
        <v>126</v>
      </c>
      <c r="B150" s="49">
        <v>26064254</v>
      </c>
      <c r="C150" s="49">
        <v>28096240</v>
      </c>
      <c r="D150" s="49">
        <v>38790251</v>
      </c>
      <c r="E150" s="49">
        <v>30739339</v>
      </c>
      <c r="F150" s="49">
        <v>28629439</v>
      </c>
      <c r="G150" s="49">
        <v>28529340</v>
      </c>
      <c r="H150" s="49">
        <v>28929538</v>
      </c>
      <c r="I150" s="49">
        <v>28629239</v>
      </c>
      <c r="J150" s="49">
        <v>30463234</v>
      </c>
      <c r="K150" s="49">
        <v>40875328</v>
      </c>
      <c r="L150" s="49">
        <v>85854122</v>
      </c>
      <c r="M150" s="49">
        <v>58520891</v>
      </c>
      <c r="N150" s="49">
        <v>60740354</v>
      </c>
      <c r="O150" s="49">
        <v>64516372</v>
      </c>
      <c r="P150" s="49">
        <v>58787369</v>
      </c>
      <c r="Q150" s="49">
        <v>52018809</v>
      </c>
      <c r="R150" s="49">
        <v>54598349</v>
      </c>
      <c r="S150" s="49">
        <v>55539761</v>
      </c>
      <c r="T150" s="49">
        <f>'Total Funds Spent'!T150+'Transferred out of TANF'!T150</f>
        <v>55884348</v>
      </c>
      <c r="U150" s="49">
        <f>'Total Funds Spent'!U150+'Transferred out of TANF'!U150</f>
        <v>55658804</v>
      </c>
      <c r="V150" s="49">
        <f>'Total Funds Spent'!V150+'Transferred out of TANF'!V150</f>
        <v>52643247</v>
      </c>
      <c r="W150" s="49">
        <f>'Total Funds Spent'!W150+'Transferred out of TANF'!W150</f>
        <v>50429638</v>
      </c>
      <c r="X150" s="49">
        <f>'Total Funds Spent'!X150+'Transferred out of TANF'!X150</f>
        <v>45818423</v>
      </c>
      <c r="Y150" s="49">
        <f>'Total Funds Spent'!Y150+'Transferred out of TANF'!Y150</f>
        <v>46946478</v>
      </c>
      <c r="Z150" s="49">
        <f>'Total Funds Spent'!Z150+'Transferred out of TANF'!Z150</f>
        <v>42055970.310000002</v>
      </c>
    </row>
    <row r="151" spans="1:26">
      <c r="A151" s="51" t="s">
        <v>127</v>
      </c>
      <c r="B151" s="49">
        <v>21536683</v>
      </c>
      <c r="C151" s="49">
        <v>26528204</v>
      </c>
      <c r="D151" s="49">
        <v>26939737</v>
      </c>
      <c r="E151" s="49">
        <v>27188124</v>
      </c>
      <c r="F151" s="49">
        <v>25488894</v>
      </c>
      <c r="G151" s="49">
        <v>25488834</v>
      </c>
      <c r="H151" s="49">
        <v>27188122</v>
      </c>
      <c r="I151" s="49">
        <v>27188122</v>
      </c>
      <c r="J151" s="49">
        <v>27188121</v>
      </c>
      <c r="K151" s="49">
        <v>27188122</v>
      </c>
      <c r="L151" s="49">
        <v>27188122</v>
      </c>
      <c r="M151" s="49">
        <v>36025703</v>
      </c>
      <c r="N151" s="49">
        <v>61031199</v>
      </c>
      <c r="O151" s="49">
        <v>56245747</v>
      </c>
      <c r="P151" s="49">
        <v>63225403</v>
      </c>
      <c r="Q151" s="49">
        <v>49220384</v>
      </c>
      <c r="R151" s="49">
        <v>46140210</v>
      </c>
      <c r="S151" s="49">
        <v>43835054</v>
      </c>
      <c r="T151" s="49">
        <f>'Total Funds Spent'!T151+'Transferred out of TANF'!T151</f>
        <v>41859305</v>
      </c>
      <c r="U151" s="49">
        <f>'Total Funds Spent'!U151+'Transferred out of TANF'!U151</f>
        <v>71277049</v>
      </c>
      <c r="V151" s="49">
        <f>'Total Funds Spent'!V151+'Transferred out of TANF'!V151</f>
        <v>62491069</v>
      </c>
      <c r="W151" s="49">
        <f>'Total Funds Spent'!W151+'Transferred out of TANF'!W151</f>
        <v>63567123</v>
      </c>
      <c r="X151" s="49">
        <f>'Total Funds Spent'!X151+'Transferred out of TANF'!X151</f>
        <v>76221407</v>
      </c>
      <c r="Y151" s="49">
        <f>'Total Funds Spent'!Y151+'Transferred out of TANF'!Y151</f>
        <v>76689536</v>
      </c>
      <c r="Z151" s="49">
        <f>'Total Funds Spent'!Z151+'Transferred out of TANF'!Z151</f>
        <v>77699238</v>
      </c>
    </row>
    <row r="152" spans="1:26">
      <c r="A152" s="51" t="s">
        <v>128</v>
      </c>
      <c r="B152" s="49">
        <v>32201076</v>
      </c>
      <c r="C152" s="49">
        <v>32169649</v>
      </c>
      <c r="D152" s="49">
        <v>32115098</v>
      </c>
      <c r="E152" s="49">
        <v>32315097</v>
      </c>
      <c r="F152" s="49">
        <v>32315100</v>
      </c>
      <c r="G152" s="49">
        <v>32315100</v>
      </c>
      <c r="H152" s="49">
        <v>32315100</v>
      </c>
      <c r="I152" s="49">
        <v>32115101</v>
      </c>
      <c r="J152" s="49">
        <v>32500313</v>
      </c>
      <c r="K152" s="49">
        <v>32115102</v>
      </c>
      <c r="L152" s="49">
        <v>47390464</v>
      </c>
      <c r="M152" s="49">
        <v>46662077</v>
      </c>
      <c r="N152" s="49">
        <v>38570288</v>
      </c>
      <c r="O152" s="49">
        <v>40279047</v>
      </c>
      <c r="P152" s="49">
        <v>37865410</v>
      </c>
      <c r="Q152" s="49">
        <v>36385974</v>
      </c>
      <c r="R152" s="49">
        <v>42717725</v>
      </c>
      <c r="S152" s="49">
        <v>39102134</v>
      </c>
      <c r="T152" s="49">
        <f>'Total Funds Spent'!T152+'Transferred out of TANF'!T152</f>
        <v>37754734</v>
      </c>
      <c r="U152" s="49">
        <f>'Total Funds Spent'!U152+'Transferred out of TANF'!U152</f>
        <v>32115103</v>
      </c>
      <c r="V152" s="49">
        <f>'Total Funds Spent'!V152+'Transferred out of TANF'!V152</f>
        <v>36371757</v>
      </c>
      <c r="W152" s="49">
        <f>'Total Funds Spent'!W152+'Transferred out of TANF'!W152</f>
        <v>43713605</v>
      </c>
      <c r="X152" s="49">
        <f>'Total Funds Spent'!X152+'Transferred out of TANF'!X152</f>
        <v>38813585</v>
      </c>
      <c r="Y152" s="49">
        <f>'Total Funds Spent'!Y152+'Transferred out of TANF'!Y152</f>
        <v>43042138</v>
      </c>
      <c r="Z152" s="49">
        <f>'Total Funds Spent'!Z152+'Transferred out of TANF'!Z152</f>
        <v>38072519</v>
      </c>
    </row>
    <row r="153" spans="1:26">
      <c r="A153" s="51" t="s">
        <v>130</v>
      </c>
      <c r="B153" s="49">
        <v>212277542</v>
      </c>
      <c r="C153" s="49">
        <v>300160007</v>
      </c>
      <c r="D153" s="49">
        <v>300160007</v>
      </c>
      <c r="E153" s="49">
        <v>300160007</v>
      </c>
      <c r="F153" s="49">
        <v>300214888</v>
      </c>
      <c r="G153" s="49">
        <v>417012998</v>
      </c>
      <c r="H153" s="49">
        <v>397427019</v>
      </c>
      <c r="I153" s="49">
        <v>456653603</v>
      </c>
      <c r="J153" s="49">
        <v>476330752</v>
      </c>
      <c r="K153" s="49">
        <v>346582329</v>
      </c>
      <c r="L153" s="49">
        <v>484680465</v>
      </c>
      <c r="M153" s="49">
        <v>642819281</v>
      </c>
      <c r="N153" s="49">
        <v>800742999</v>
      </c>
      <c r="O153" s="49">
        <v>868632263</v>
      </c>
      <c r="P153" s="49">
        <v>880351980</v>
      </c>
      <c r="Q153" s="49">
        <v>779491464</v>
      </c>
      <c r="R153" s="49">
        <v>789160006</v>
      </c>
      <c r="S153" s="49">
        <v>862895953</v>
      </c>
      <c r="T153" s="49">
        <f>'Total Funds Spent'!T153+'Transferred out of TANF'!T153</f>
        <v>763420596</v>
      </c>
      <c r="U153" s="49">
        <f>'Total Funds Spent'!U153+'Transferred out of TANF'!U153</f>
        <v>944130041</v>
      </c>
      <c r="V153" s="49">
        <f>'Total Funds Spent'!V153+'Transferred out of TANF'!V153</f>
        <v>964567136</v>
      </c>
      <c r="W153" s="49">
        <f>'Total Funds Spent'!W153+'Transferred out of TANF'!W153</f>
        <v>925060157</v>
      </c>
      <c r="X153" s="49">
        <f>'Total Funds Spent'!X153+'Transferred out of TANF'!X153</f>
        <v>973599562</v>
      </c>
      <c r="Y153" s="49">
        <f>'Total Funds Spent'!Y153+'Transferred out of TANF'!Y153</f>
        <v>1100687255</v>
      </c>
      <c r="Z153" s="49">
        <f>'Total Funds Spent'!Z153+'Transferred out of TANF'!Z153</f>
        <v>1117198048.23</v>
      </c>
    </row>
    <row r="154" spans="1:26">
      <c r="A154" s="51" t="s">
        <v>131</v>
      </c>
      <c r="B154" s="49">
        <v>57708735</v>
      </c>
      <c r="C154" s="49">
        <v>37845407</v>
      </c>
      <c r="D154" s="49">
        <v>42048848</v>
      </c>
      <c r="E154" s="49">
        <v>40154699</v>
      </c>
      <c r="F154" s="49">
        <v>39564884</v>
      </c>
      <c r="G154" s="49">
        <v>32748302</v>
      </c>
      <c r="H154" s="49">
        <v>32590232</v>
      </c>
      <c r="I154" s="49">
        <v>36056713</v>
      </c>
      <c r="J154" s="49">
        <v>34931522</v>
      </c>
      <c r="K154" s="49">
        <v>32748302</v>
      </c>
      <c r="L154" s="49">
        <v>33953318</v>
      </c>
      <c r="M154" s="49">
        <v>42068072</v>
      </c>
      <c r="N154" s="49">
        <v>54710608</v>
      </c>
      <c r="O154" s="49">
        <v>93330239</v>
      </c>
      <c r="P154" s="49">
        <v>90295966</v>
      </c>
      <c r="Q154" s="49">
        <v>100090026</v>
      </c>
      <c r="R154" s="49">
        <v>115554666</v>
      </c>
      <c r="S154" s="49">
        <v>118288753</v>
      </c>
      <c r="T154" s="49">
        <f>'Total Funds Spent'!T154+'Transferred out of TANF'!T154</f>
        <v>131298176</v>
      </c>
      <c r="U154" s="49">
        <f>'Total Funds Spent'!U154+'Transferred out of TANF'!U154</f>
        <v>160674536</v>
      </c>
      <c r="V154" s="49">
        <f>'Total Funds Spent'!V154+'Transferred out of TANF'!V154</f>
        <v>164472416</v>
      </c>
      <c r="W154" s="49">
        <f>'Total Funds Spent'!W154+'Transferred out of TANF'!W154</f>
        <v>121981029</v>
      </c>
      <c r="X154" s="49">
        <f>'Total Funds Spent'!X154+'Transferred out of TANF'!X154</f>
        <v>114876281</v>
      </c>
      <c r="Y154" s="49">
        <f>'Total Funds Spent'!Y154+'Transferred out of TANF'!Y154</f>
        <v>149368153</v>
      </c>
      <c r="Z154" s="49">
        <f>'Total Funds Spent'!Z154+'Transferred out of TANF'!Z154</f>
        <v>202973019</v>
      </c>
    </row>
    <row r="155" spans="1:26">
      <c r="A155" s="51" t="s">
        <v>132</v>
      </c>
      <c r="B155" s="49">
        <v>1426655531</v>
      </c>
      <c r="C155" s="49">
        <v>1718578445</v>
      </c>
      <c r="D155" s="49">
        <v>2118269907</v>
      </c>
      <c r="E155" s="49">
        <v>1988433800</v>
      </c>
      <c r="F155" s="49">
        <v>1781529100</v>
      </c>
      <c r="G155" s="49">
        <v>1850171984</v>
      </c>
      <c r="H155" s="49">
        <v>1680089397</v>
      </c>
      <c r="I155" s="49">
        <v>2230396438</v>
      </c>
      <c r="J155" s="49">
        <v>1956633545</v>
      </c>
      <c r="K155" s="49">
        <v>2422043363</v>
      </c>
      <c r="L155" s="49">
        <v>2299401916</v>
      </c>
      <c r="M155" s="49">
        <v>2525658429</v>
      </c>
      <c r="N155" s="49">
        <v>3073090324</v>
      </c>
      <c r="O155" s="49">
        <v>2958562627</v>
      </c>
      <c r="P155" s="49">
        <v>2708919151</v>
      </c>
      <c r="Q155" s="49">
        <v>2735773023</v>
      </c>
      <c r="R155" s="49">
        <v>2807978106</v>
      </c>
      <c r="S155" s="49">
        <v>2859021977</v>
      </c>
      <c r="T155" s="49">
        <f>'Total Funds Spent'!T155+'Transferred out of TANF'!T155</f>
        <v>2868069032</v>
      </c>
      <c r="U155" s="49">
        <f>'Total Funds Spent'!U155+'Transferred out of TANF'!U155</f>
        <v>2816081610</v>
      </c>
      <c r="V155" s="49">
        <f>'Total Funds Spent'!V155+'Transferred out of TANF'!V155</f>
        <v>2736516680</v>
      </c>
      <c r="W155" s="49">
        <f>'Total Funds Spent'!W155+'Transferred out of TANF'!W155</f>
        <v>2718812516</v>
      </c>
      <c r="X155" s="49">
        <f>'Total Funds Spent'!X155+'Transferred out of TANF'!X155</f>
        <v>2687455973</v>
      </c>
      <c r="Y155" s="49">
        <f>'Total Funds Spent'!Y155+'Transferred out of TANF'!Y155</f>
        <v>2732771681</v>
      </c>
      <c r="Z155" s="49">
        <f>'Total Funds Spent'!Z155+'Transferred out of TANF'!Z155</f>
        <v>2948654791</v>
      </c>
    </row>
    <row r="156" spans="1:26">
      <c r="A156" s="51" t="s">
        <v>75</v>
      </c>
      <c r="B156" s="49">
        <v>131557706</v>
      </c>
      <c r="C156" s="49">
        <v>170012647</v>
      </c>
      <c r="D156" s="49">
        <v>166136140</v>
      </c>
      <c r="E156" s="49">
        <v>184584250</v>
      </c>
      <c r="F156" s="49">
        <v>193158165</v>
      </c>
      <c r="G156" s="49">
        <v>192239146</v>
      </c>
      <c r="H156" s="49">
        <v>204643176</v>
      </c>
      <c r="I156" s="49">
        <v>192755779</v>
      </c>
      <c r="J156" s="49">
        <v>196433434</v>
      </c>
      <c r="K156" s="49">
        <v>173326155</v>
      </c>
      <c r="L156" s="49">
        <v>188099765</v>
      </c>
      <c r="M156" s="49">
        <v>203486780</v>
      </c>
      <c r="N156" s="49">
        <v>300172950</v>
      </c>
      <c r="O156" s="49">
        <v>315381259</v>
      </c>
      <c r="P156" s="49">
        <v>314570006</v>
      </c>
      <c r="Q156" s="49">
        <v>267174333</v>
      </c>
      <c r="R156" s="49">
        <v>300377832</v>
      </c>
      <c r="S156" s="49">
        <v>289579387</v>
      </c>
      <c r="T156" s="49">
        <f>'Total Funds Spent'!T156+'Transferred out of TANF'!T156</f>
        <v>223692001</v>
      </c>
      <c r="U156" s="49">
        <f>'Total Funds Spent'!U156+'Transferred out of TANF'!U156</f>
        <v>241270520</v>
      </c>
      <c r="V156" s="49">
        <f>'Total Funds Spent'!V156+'Transferred out of TANF'!V156</f>
        <v>251687437</v>
      </c>
      <c r="W156" s="49">
        <f>'Total Funds Spent'!W156+'Transferred out of TANF'!W156</f>
        <v>272780640</v>
      </c>
      <c r="X156" s="49">
        <f>'Total Funds Spent'!X156+'Transferred out of TANF'!X156</f>
        <v>242601135</v>
      </c>
      <c r="Y156" s="49">
        <f>'Total Funds Spent'!Y156+'Transferred out of TANF'!Y156</f>
        <v>238948352</v>
      </c>
      <c r="Z156" s="49">
        <f>'Total Funds Spent'!Z156+'Transferred out of TANF'!Z156</f>
        <v>230603053</v>
      </c>
    </row>
    <row r="157" spans="1:26">
      <c r="A157" s="51" t="s">
        <v>133</v>
      </c>
      <c r="B157" s="49">
        <v>2438374</v>
      </c>
      <c r="C157" s="49">
        <v>9673984</v>
      </c>
      <c r="D157" s="49">
        <v>9009361</v>
      </c>
      <c r="E157" s="49">
        <v>9129360</v>
      </c>
      <c r="F157" s="49">
        <v>9069364</v>
      </c>
      <c r="G157" s="49">
        <v>9069360</v>
      </c>
      <c r="H157" s="49">
        <v>9069360</v>
      </c>
      <c r="I157" s="49">
        <v>9069360</v>
      </c>
      <c r="J157" s="49">
        <v>9069360</v>
      </c>
      <c r="K157" s="49">
        <v>9069360</v>
      </c>
      <c r="L157" s="49">
        <v>9069360</v>
      </c>
      <c r="M157" s="49">
        <v>9069286</v>
      </c>
      <c r="N157" s="49">
        <v>9069286</v>
      </c>
      <c r="O157" s="49">
        <v>9069286</v>
      </c>
      <c r="P157" s="49">
        <v>9069286</v>
      </c>
      <c r="Q157" s="49">
        <v>9069286</v>
      </c>
      <c r="R157" s="49">
        <v>9069286</v>
      </c>
      <c r="S157" s="49">
        <v>9069286</v>
      </c>
      <c r="T157" s="49">
        <f>'Total Funds Spent'!T157+'Transferred out of TANF'!T157</f>
        <v>9069286</v>
      </c>
      <c r="U157" s="49">
        <f>'Total Funds Spent'!U157+'Transferred out of TANF'!U157</f>
        <v>9069286</v>
      </c>
      <c r="V157" s="49">
        <f>'Total Funds Spent'!V157+'Transferred out of TANF'!V157</f>
        <v>9069286</v>
      </c>
      <c r="W157" s="49">
        <f>'Total Funds Spent'!W157+'Transferred out of TANF'!W157</f>
        <v>9069286</v>
      </c>
      <c r="X157" s="49">
        <f>'Total Funds Spent'!X157+'Transferred out of TANF'!X157</f>
        <v>9069286</v>
      </c>
      <c r="Y157" s="49">
        <f>'Total Funds Spent'!Y157+'Transferred out of TANF'!Y157</f>
        <v>9069286</v>
      </c>
      <c r="Z157" s="49">
        <f>'Total Funds Spent'!Z157+'Transferred out of TANF'!Z157</f>
        <v>9069286</v>
      </c>
    </row>
    <row r="158" spans="1:26">
      <c r="A158" s="51" t="s">
        <v>134</v>
      </c>
      <c r="B158" s="49">
        <v>440958427</v>
      </c>
      <c r="C158" s="49">
        <v>394036784</v>
      </c>
      <c r="D158" s="49">
        <v>415902099</v>
      </c>
      <c r="E158" s="49">
        <v>401573154</v>
      </c>
      <c r="F158" s="49">
        <v>419814408</v>
      </c>
      <c r="G158" s="49">
        <v>410794888</v>
      </c>
      <c r="H158" s="49">
        <v>392898231</v>
      </c>
      <c r="I158" s="49">
        <v>392911934</v>
      </c>
      <c r="J158" s="49">
        <v>394288723</v>
      </c>
      <c r="K158" s="49">
        <v>405448377</v>
      </c>
      <c r="L158" s="49">
        <v>426858849</v>
      </c>
      <c r="M158" s="49">
        <v>437295366</v>
      </c>
      <c r="N158" s="49">
        <v>437732134</v>
      </c>
      <c r="O158" s="49">
        <v>526796606</v>
      </c>
      <c r="P158" s="49">
        <v>469426142</v>
      </c>
      <c r="Q158" s="49">
        <v>424021881</v>
      </c>
      <c r="R158" s="49">
        <v>449880946</v>
      </c>
      <c r="S158" s="49">
        <v>439121237</v>
      </c>
      <c r="T158" s="49">
        <f>'Total Funds Spent'!T158+'Transferred out of TANF'!T158</f>
        <v>426778717</v>
      </c>
      <c r="U158" s="49">
        <f>'Total Funds Spent'!U158+'Transferred out of TANF'!U158</f>
        <v>444071992</v>
      </c>
      <c r="V158" s="49">
        <f>'Total Funds Spent'!V158+'Transferred out of TANF'!V158</f>
        <v>458760855</v>
      </c>
      <c r="W158" s="49">
        <f>'Total Funds Spent'!W158+'Transferred out of TANF'!W158</f>
        <v>456962913</v>
      </c>
      <c r="X158" s="49">
        <f>'Total Funds Spent'!X158+'Transferred out of TANF'!X158</f>
        <v>469736969</v>
      </c>
      <c r="Y158" s="49">
        <f>'Total Funds Spent'!Y158+'Transferred out of TANF'!Y158</f>
        <v>465060106</v>
      </c>
      <c r="Z158" s="49">
        <f>'Total Funds Spent'!Z158+'Transferred out of TANF'!Z158</f>
        <v>453595997</v>
      </c>
    </row>
    <row r="159" spans="1:26">
      <c r="A159" s="51" t="s">
        <v>136</v>
      </c>
      <c r="B159" s="49">
        <v>61250306</v>
      </c>
      <c r="C159" s="49">
        <v>65333660</v>
      </c>
      <c r="D159" s="49">
        <v>65333661</v>
      </c>
      <c r="E159" s="49">
        <v>56821459</v>
      </c>
      <c r="F159" s="49">
        <v>61077560</v>
      </c>
      <c r="G159" s="49">
        <v>61076784</v>
      </c>
      <c r="H159" s="49">
        <v>61076784</v>
      </c>
      <c r="I159" s="49">
        <v>61076784</v>
      </c>
      <c r="J159" s="49">
        <v>61076784</v>
      </c>
      <c r="K159" s="49">
        <v>61076784</v>
      </c>
      <c r="L159" s="49">
        <v>61076784</v>
      </c>
      <c r="M159" s="49">
        <v>60358981</v>
      </c>
      <c r="N159" s="49">
        <v>60119714</v>
      </c>
      <c r="O159" s="49">
        <v>60119714</v>
      </c>
      <c r="P159" s="49">
        <v>60119714</v>
      </c>
      <c r="Q159" s="49">
        <v>60119714</v>
      </c>
      <c r="R159" s="49">
        <v>60119714</v>
      </c>
      <c r="S159" s="49">
        <v>60119714</v>
      </c>
      <c r="T159" s="49">
        <f>'Total Funds Spent'!T159+'Transferred out of TANF'!T159</f>
        <v>60119714</v>
      </c>
      <c r="U159" s="49">
        <f>'Total Funds Spent'!U159+'Transferred out of TANF'!U159</f>
        <v>60119714</v>
      </c>
      <c r="V159" s="49">
        <f>'Total Funds Spent'!V159+'Transferred out of TANF'!V159</f>
        <v>60119714</v>
      </c>
      <c r="W159" s="49">
        <f>'Total Funds Spent'!W159+'Transferred out of TANF'!W159</f>
        <v>60119714</v>
      </c>
      <c r="X159" s="49">
        <f>'Total Funds Spent'!X159+'Transferred out of TANF'!X159</f>
        <v>60119714</v>
      </c>
      <c r="Y159" s="49">
        <f>'Total Funds Spent'!Y159+'Transferred out of TANF'!Y159</f>
        <v>57298937</v>
      </c>
      <c r="Z159" s="49">
        <f>'Total Funds Spent'!Z159+'Transferred out of TANF'!Z159</f>
        <v>57298937</v>
      </c>
    </row>
    <row r="160" spans="1:26">
      <c r="A160" s="51" t="s">
        <v>145</v>
      </c>
      <c r="B160" s="49">
        <v>92254841</v>
      </c>
      <c r="C160" s="49">
        <v>91636300</v>
      </c>
      <c r="D160" s="49">
        <v>91636300</v>
      </c>
      <c r="E160" s="49">
        <v>4930536</v>
      </c>
      <c r="F160" s="49">
        <v>121413852</v>
      </c>
      <c r="G160" s="49">
        <v>83107655</v>
      </c>
      <c r="H160" s="49">
        <v>70387392</v>
      </c>
      <c r="I160" s="49">
        <v>91636299</v>
      </c>
      <c r="J160" s="49">
        <v>91636299</v>
      </c>
      <c r="K160" s="49">
        <v>91636299</v>
      </c>
      <c r="L160" s="49">
        <v>97745386</v>
      </c>
      <c r="M160" s="49">
        <v>103486439</v>
      </c>
      <c r="N160" s="49">
        <v>134209892</v>
      </c>
      <c r="O160" s="49">
        <v>141437222</v>
      </c>
      <c r="P160" s="49">
        <v>167450501</v>
      </c>
      <c r="Q160" s="49">
        <v>163416589</v>
      </c>
      <c r="R160" s="49">
        <v>160414827</v>
      </c>
      <c r="S160" s="49">
        <v>140110803</v>
      </c>
      <c r="T160" s="49">
        <f>'Total Funds Spent'!T160+'Transferred out of TANF'!T160</f>
        <v>184438662</v>
      </c>
      <c r="U160" s="49">
        <f>'Total Funds Spent'!U160+'Transferred out of TANF'!U160</f>
        <v>156486918</v>
      </c>
      <c r="V160" s="49">
        <f>'Total Funds Spent'!V160+'Transferred out of TANF'!V160</f>
        <v>118937957</v>
      </c>
      <c r="W160" s="49">
        <f>'Total Funds Spent'!W160+'Transferred out of TANF'!W160</f>
        <v>91634251</v>
      </c>
      <c r="X160" s="49">
        <f>'Total Funds Spent'!X160+'Transferred out of TANF'!X160</f>
        <v>91634251</v>
      </c>
      <c r="Y160" s="49">
        <f>'Total Funds Spent'!Y160+'Transferred out of TANF'!Y160</f>
        <v>91634252</v>
      </c>
      <c r="Z160" s="49">
        <f>'Total Funds Spent'!Z160+'Transferred out of TANF'!Z160</f>
        <v>97502840</v>
      </c>
    </row>
    <row r="161" spans="1:26">
      <c r="A161" s="51" t="s">
        <v>138</v>
      </c>
      <c r="B161" s="49">
        <v>252231970</v>
      </c>
      <c r="C161" s="49">
        <v>434267306</v>
      </c>
      <c r="D161" s="49">
        <v>0</v>
      </c>
      <c r="E161" s="49">
        <v>814251199</v>
      </c>
      <c r="F161" s="49">
        <v>407125601</v>
      </c>
      <c r="G161" s="49">
        <v>407125600</v>
      </c>
      <c r="H161" s="49">
        <v>407125600</v>
      </c>
      <c r="I161" s="49">
        <v>407125600</v>
      </c>
      <c r="J161" s="49">
        <v>407125600</v>
      </c>
      <c r="K161" s="49">
        <v>407125600</v>
      </c>
      <c r="L161" s="49">
        <v>456833085</v>
      </c>
      <c r="M161" s="49">
        <v>459688524</v>
      </c>
      <c r="N161" s="49">
        <v>428207027</v>
      </c>
      <c r="O161" s="49">
        <v>430149025</v>
      </c>
      <c r="P161" s="49">
        <v>417946379</v>
      </c>
      <c r="Q161" s="49">
        <v>408070106</v>
      </c>
      <c r="R161" s="49">
        <v>411101730</v>
      </c>
      <c r="S161" s="49">
        <v>407988771</v>
      </c>
      <c r="T161" s="49">
        <f>'Total Funds Spent'!T161+'Transferred out of TANF'!T161</f>
        <v>408692949</v>
      </c>
      <c r="U161" s="49">
        <f>'Total Funds Spent'!U161+'Transferred out of TANF'!U161</f>
        <v>455023424</v>
      </c>
      <c r="V161" s="49">
        <f>'Total Funds Spent'!V161+'Transferred out of TANF'!V161</f>
        <v>469865951</v>
      </c>
      <c r="W161" s="49">
        <f>'Total Funds Spent'!W161+'Transferred out of TANF'!W161</f>
        <v>455482924</v>
      </c>
      <c r="X161" s="49">
        <f>'Total Funds Spent'!X161+'Transferred out of TANF'!X161</f>
        <v>502126429</v>
      </c>
      <c r="Y161" s="49">
        <f>'Total Funds Spent'!Y161+'Transferred out of TANF'!Y161</f>
        <v>420366991</v>
      </c>
      <c r="Z161" s="49">
        <f>'Total Funds Spent'!Z161+'Transferred out of TANF'!Z161</f>
        <v>413955958</v>
      </c>
    </row>
    <row r="162" spans="1:26">
      <c r="A162" s="51" t="s">
        <v>140</v>
      </c>
      <c r="B162" s="49">
        <v>28770331</v>
      </c>
      <c r="C162" s="49">
        <v>75146998</v>
      </c>
      <c r="D162" s="49">
        <v>69290226</v>
      </c>
      <c r="E162" s="49">
        <v>82058338</v>
      </c>
      <c r="F162" s="49">
        <v>67481990</v>
      </c>
      <c r="G162" s="49">
        <v>74535786</v>
      </c>
      <c r="H162" s="49">
        <v>76380622</v>
      </c>
      <c r="I162" s="49">
        <v>71570030</v>
      </c>
      <c r="J162" s="49">
        <v>86108965</v>
      </c>
      <c r="K162" s="49">
        <v>72673722</v>
      </c>
      <c r="L162" s="49">
        <v>71995759</v>
      </c>
      <c r="M162" s="49">
        <v>35009026</v>
      </c>
      <c r="N162" s="49">
        <v>26385157</v>
      </c>
      <c r="O162" s="49">
        <v>74554220</v>
      </c>
      <c r="P162" s="49">
        <v>64564151</v>
      </c>
      <c r="Q162" s="49">
        <v>66417324</v>
      </c>
      <c r="R162" s="49">
        <v>77729955</v>
      </c>
      <c r="S162" s="49">
        <v>93108423</v>
      </c>
      <c r="T162" s="49">
        <f>'Total Funds Spent'!T162+'Transferred out of TANF'!T162</f>
        <v>83514077</v>
      </c>
      <c r="U162" s="49">
        <f>'Total Funds Spent'!U162+'Transferred out of TANF'!U162</f>
        <v>88058292</v>
      </c>
      <c r="V162" s="49">
        <f>'Total Funds Spent'!V162+'Transferred out of TANF'!V162</f>
        <v>77291953</v>
      </c>
      <c r="W162" s="49">
        <f>'Total Funds Spent'!W162+'Transferred out of TANF'!W162</f>
        <v>78605341</v>
      </c>
      <c r="X162" s="49">
        <f>'Total Funds Spent'!X162+'Transferred out of TANF'!X162</f>
        <v>84182068</v>
      </c>
      <c r="Y162" s="49">
        <f>'Total Funds Spent'!Y162+'Transferred out of TANF'!Y162</f>
        <v>71366588</v>
      </c>
      <c r="Z162" s="49">
        <f>'Total Funds Spent'!Z162+'Transferred out of TANF'!Z162</f>
        <v>65064947</v>
      </c>
    </row>
    <row r="163" spans="1:26">
      <c r="A163" s="51" t="s">
        <v>142</v>
      </c>
      <c r="B163" s="49">
        <v>35839385</v>
      </c>
      <c r="C163" s="49">
        <v>87355</v>
      </c>
      <c r="D163" s="49">
        <v>35242891</v>
      </c>
      <c r="E163" s="49">
        <v>72498910</v>
      </c>
      <c r="F163" s="49">
        <v>35926740</v>
      </c>
      <c r="G163" s="49">
        <v>35926740</v>
      </c>
      <c r="H163" s="49">
        <v>35926740</v>
      </c>
      <c r="I163" s="49">
        <v>35926740</v>
      </c>
      <c r="J163" s="49">
        <v>64549708</v>
      </c>
      <c r="K163" s="49">
        <v>64492608</v>
      </c>
      <c r="L163" s="49">
        <v>58387849</v>
      </c>
      <c r="M163" s="49">
        <v>58387849</v>
      </c>
      <c r="N163" s="49">
        <v>54085107</v>
      </c>
      <c r="O163" s="49">
        <v>50090591</v>
      </c>
      <c r="P163" s="49">
        <v>132522472</v>
      </c>
      <c r="Q163" s="49">
        <v>53354559</v>
      </c>
      <c r="R163" s="49">
        <v>121742901</v>
      </c>
      <c r="S163" s="49">
        <v>182976671</v>
      </c>
      <c r="T163" s="49">
        <f>'Total Funds Spent'!T163+'Transferred out of TANF'!T163</f>
        <v>57598147</v>
      </c>
      <c r="U163" s="49">
        <f>'Total Funds Spent'!U163+'Transferred out of TANF'!U163</f>
        <v>65275020</v>
      </c>
      <c r="V163" s="49">
        <f>'Total Funds Spent'!V163+'Transferred out of TANF'!V163</f>
        <v>52666904</v>
      </c>
      <c r="W163" s="49">
        <f>'Total Funds Spent'!W163+'Transferred out of TANF'!W163</f>
        <v>54033443</v>
      </c>
      <c r="X163" s="49">
        <f>'Total Funds Spent'!X163+'Transferred out of TANF'!X163</f>
        <v>54296562</v>
      </c>
      <c r="Y163" s="49">
        <f>'Total Funds Spent'!Y163+'Transferred out of TANF'!Y163</f>
        <v>54549346</v>
      </c>
      <c r="Z163" s="49">
        <f>'Total Funds Spent'!Z163+'Transferred out of TANF'!Z163</f>
        <v>53209830</v>
      </c>
    </row>
    <row r="164" spans="1:26">
      <c r="A164" s="51" t="s">
        <v>144</v>
      </c>
      <c r="B164" s="49">
        <v>9743871</v>
      </c>
      <c r="C164" s="49">
        <v>9200000</v>
      </c>
      <c r="D164" s="49">
        <v>9072302</v>
      </c>
      <c r="E164" s="49">
        <v>8642698</v>
      </c>
      <c r="F164" s="49">
        <v>8575000</v>
      </c>
      <c r="G164" s="49">
        <v>8575000</v>
      </c>
      <c r="H164" s="49">
        <v>8575000</v>
      </c>
      <c r="I164" s="49">
        <v>8540000</v>
      </c>
      <c r="J164" s="49">
        <v>8540000</v>
      </c>
      <c r="K164" s="49">
        <v>8540000</v>
      </c>
      <c r="L164" s="49">
        <v>8540000</v>
      </c>
      <c r="M164" s="49">
        <v>8540000</v>
      </c>
      <c r="N164" s="49">
        <v>8540000</v>
      </c>
      <c r="O164" s="49">
        <v>8540000</v>
      </c>
      <c r="P164" s="49">
        <v>8540000</v>
      </c>
      <c r="Q164" s="49">
        <v>8540000</v>
      </c>
      <c r="R164" s="49">
        <v>8540000</v>
      </c>
      <c r="S164" s="49">
        <v>8540000</v>
      </c>
      <c r="T164" s="49">
        <f>'Total Funds Spent'!T164+'Transferred out of TANF'!T164</f>
        <v>8540000</v>
      </c>
      <c r="U164" s="49">
        <f>'Total Funds Spent'!U164+'Transferred out of TANF'!U164</f>
        <v>8540000</v>
      </c>
      <c r="V164" s="49">
        <f>'Total Funds Spent'!V164+'Transferred out of TANF'!V164</f>
        <v>8540000</v>
      </c>
      <c r="W164" s="49">
        <f>'Total Funds Spent'!W164+'Transferred out of TANF'!W164</f>
        <v>8540000</v>
      </c>
      <c r="X164" s="49">
        <f>'Total Funds Spent'!X164+'Transferred out of TANF'!X164</f>
        <v>8540000</v>
      </c>
      <c r="Y164" s="49">
        <f>'Total Funds Spent'!Y164+'Transferred out of TANF'!Y164</f>
        <v>8540000</v>
      </c>
      <c r="Z164" s="49">
        <f>'Total Funds Spent'!Z164+'Transferred out of TANF'!Z164</f>
        <v>8540000</v>
      </c>
    </row>
    <row r="165" spans="1:26">
      <c r="A165" s="51" t="s">
        <v>146</v>
      </c>
      <c r="B165" s="49">
        <v>88580706</v>
      </c>
      <c r="C165" s="49">
        <v>-62356</v>
      </c>
      <c r="D165" s="49">
        <v>156587790</v>
      </c>
      <c r="E165" s="49">
        <v>108216020</v>
      </c>
      <c r="F165" s="49">
        <v>88330540</v>
      </c>
      <c r="G165" s="49">
        <v>88330541</v>
      </c>
      <c r="H165" s="49">
        <v>88330537</v>
      </c>
      <c r="I165" s="49">
        <v>88330538</v>
      </c>
      <c r="J165" s="49">
        <v>138322885</v>
      </c>
      <c r="K165" s="49">
        <v>138306849</v>
      </c>
      <c r="L165" s="49">
        <v>155765727</v>
      </c>
      <c r="M165" s="49">
        <v>145387185</v>
      </c>
      <c r="N165" s="49">
        <v>144261804</v>
      </c>
      <c r="O165" s="49">
        <v>119826560</v>
      </c>
      <c r="P165" s="49">
        <v>145301840</v>
      </c>
      <c r="Q165" s="49">
        <v>123990435</v>
      </c>
      <c r="R165" s="49">
        <v>148656727</v>
      </c>
      <c r="S165" s="49">
        <v>149931720</v>
      </c>
      <c r="T165" s="49">
        <f>'Total Funds Spent'!T165+'Transferred out of TANF'!T165</f>
        <v>133265869</v>
      </c>
      <c r="U165" s="49">
        <f>'Total Funds Spent'!U165+'Transferred out of TANF'!U165</f>
        <v>121126682</v>
      </c>
      <c r="V165" s="49">
        <f>'Total Funds Spent'!V165+'Transferred out of TANF'!V165</f>
        <v>116539283</v>
      </c>
      <c r="W165" s="49">
        <f>'Total Funds Spent'!W165+'Transferred out of TANF'!W165</f>
        <v>117443593</v>
      </c>
      <c r="X165" s="49">
        <f>'Total Funds Spent'!X165+'Transferred out of TANF'!X165</f>
        <v>114934595</v>
      </c>
      <c r="Y165" s="49">
        <f>'Total Funds Spent'!Y165+'Transferred out of TANF'!Y165</f>
        <v>90249054</v>
      </c>
      <c r="Z165" s="49">
        <f>'Total Funds Spent'!Z165+'Transferred out of TANF'!Z165</f>
        <v>88360957</v>
      </c>
    </row>
    <row r="166" spans="1:26">
      <c r="A166" s="51" t="s">
        <v>148</v>
      </c>
      <c r="B166" s="49">
        <v>252712836</v>
      </c>
      <c r="C166" s="49">
        <v>226058010</v>
      </c>
      <c r="D166" s="49">
        <v>251440804</v>
      </c>
      <c r="E166" s="49">
        <v>235725754</v>
      </c>
      <c r="F166" s="49">
        <v>251440805</v>
      </c>
      <c r="G166" s="49">
        <v>245366665</v>
      </c>
      <c r="H166" s="49">
        <v>246557661</v>
      </c>
      <c r="I166" s="49">
        <v>242330046</v>
      </c>
      <c r="J166" s="49">
        <v>369011201</v>
      </c>
      <c r="K166" s="49">
        <v>239089974</v>
      </c>
      <c r="L166" s="49">
        <v>320487530</v>
      </c>
      <c r="M166" s="49">
        <v>251440804</v>
      </c>
      <c r="N166" s="49">
        <v>247128279</v>
      </c>
      <c r="O166" s="49">
        <v>249558905</v>
      </c>
      <c r="P166" s="49">
        <v>260434799</v>
      </c>
      <c r="Q166" s="49">
        <v>438056347</v>
      </c>
      <c r="R166" s="49">
        <v>386384965</v>
      </c>
      <c r="S166" s="49">
        <v>389599388</v>
      </c>
      <c r="T166" s="49">
        <f>'Total Funds Spent'!T166+'Transferred out of TANF'!T166</f>
        <v>394567886</v>
      </c>
      <c r="U166" s="49">
        <f>'Total Funds Spent'!U166+'Transferred out of TANF'!U166</f>
        <v>405370010</v>
      </c>
      <c r="V166" s="49">
        <f>'Total Funds Spent'!V166+'Transferred out of TANF'!V166</f>
        <v>399760235</v>
      </c>
      <c r="W166" s="49">
        <f>'Total Funds Spent'!W166+'Transferred out of TANF'!W166</f>
        <v>397636909</v>
      </c>
      <c r="X166" s="49">
        <f>'Total Funds Spent'!X166+'Transferred out of TANF'!X166</f>
        <v>394164823</v>
      </c>
      <c r="Y166" s="49">
        <f>'Total Funds Spent'!Y166+'Transferred out of TANF'!Y166</f>
        <v>386414168</v>
      </c>
      <c r="Z166" s="49">
        <f>'Total Funds Spent'!Z166+'Transferred out of TANF'!Z166</f>
        <v>369748553</v>
      </c>
    </row>
    <row r="167" spans="1:26">
      <c r="A167" s="51" t="s">
        <v>150</v>
      </c>
      <c r="B167" s="49">
        <v>25290550</v>
      </c>
      <c r="C167" s="49">
        <v>25285115</v>
      </c>
      <c r="D167" s="49">
        <v>25283904</v>
      </c>
      <c r="E167" s="49">
        <v>34626710</v>
      </c>
      <c r="F167" s="49">
        <v>15355936</v>
      </c>
      <c r="G167" s="49">
        <v>25107360</v>
      </c>
      <c r="H167" s="49">
        <v>24889034</v>
      </c>
      <c r="I167" s="49">
        <v>24889035</v>
      </c>
      <c r="J167" s="49">
        <v>24889037</v>
      </c>
      <c r="K167" s="49">
        <v>24889035</v>
      </c>
      <c r="L167" s="49">
        <v>27046612</v>
      </c>
      <c r="M167" s="49">
        <v>24889037</v>
      </c>
      <c r="N167" s="49">
        <v>41998478</v>
      </c>
      <c r="O167" s="49">
        <v>34486683</v>
      </c>
      <c r="P167" s="49">
        <v>30375498</v>
      </c>
      <c r="Q167" s="49">
        <v>24908485</v>
      </c>
      <c r="R167" s="49">
        <v>24889035</v>
      </c>
      <c r="S167" s="49">
        <v>24889035</v>
      </c>
      <c r="T167" s="49">
        <f>'Total Funds Spent'!T167+'Transferred out of TANF'!T167</f>
        <v>24889035</v>
      </c>
      <c r="U167" s="49">
        <f>'Total Funds Spent'!U167+'Transferred out of TANF'!U167</f>
        <v>24889035</v>
      </c>
      <c r="V167" s="49">
        <f>'Total Funds Spent'!V167+'Transferred out of TANF'!V167</f>
        <v>24887706</v>
      </c>
      <c r="W167" s="49">
        <f>'Total Funds Spent'!W167+'Transferred out of TANF'!W167</f>
        <v>24887706</v>
      </c>
      <c r="X167" s="49">
        <f>'Total Funds Spent'!X167+'Transferred out of TANF'!X167</f>
        <v>24887706</v>
      </c>
      <c r="Y167" s="49">
        <f>'Total Funds Spent'!Y167+'Transferred out of TANF'!Y167</f>
        <v>24887706</v>
      </c>
      <c r="Z167" s="49">
        <f>'Total Funds Spent'!Z167+'Transferred out of TANF'!Z167</f>
        <v>24887706</v>
      </c>
    </row>
    <row r="168" spans="1:26">
      <c r="A168" s="51" t="s">
        <v>152</v>
      </c>
      <c r="B168" s="49">
        <v>55363633</v>
      </c>
      <c r="C168" s="49">
        <v>-636367</v>
      </c>
      <c r="D168" s="49">
        <v>27363633</v>
      </c>
      <c r="E168" s="49">
        <v>27363633</v>
      </c>
      <c r="F168" s="49">
        <v>27363633</v>
      </c>
      <c r="G168" s="49">
        <v>25653406</v>
      </c>
      <c r="H168" s="49">
        <v>31945936</v>
      </c>
      <c r="I168" s="49">
        <v>33290995</v>
      </c>
      <c r="J168" s="49">
        <v>32988567</v>
      </c>
      <c r="K168" s="49">
        <v>30690300</v>
      </c>
      <c r="L168" s="49">
        <v>36698048</v>
      </c>
      <c r="M168" s="49">
        <v>38749779</v>
      </c>
      <c r="N168" s="49">
        <v>39182805</v>
      </c>
      <c r="O168" s="49">
        <v>31299682</v>
      </c>
      <c r="P168" s="49">
        <v>39648039</v>
      </c>
      <c r="Q168" s="49">
        <v>34676114</v>
      </c>
      <c r="R168" s="49">
        <v>45128763</v>
      </c>
      <c r="S168" s="49">
        <v>45162006</v>
      </c>
      <c r="T168" s="49">
        <f>'Total Funds Spent'!T168+'Transferred out of TANF'!T168</f>
        <v>48375508</v>
      </c>
      <c r="U168" s="49">
        <f>'Total Funds Spent'!U168+'Transferred out of TANF'!U168</f>
        <v>42777592</v>
      </c>
      <c r="V168" s="49">
        <f>'Total Funds Spent'!V168+'Transferred out of TANF'!V168</f>
        <v>50078655</v>
      </c>
      <c r="W168" s="49">
        <f>'Total Funds Spent'!W168+'Transferred out of TANF'!W168</f>
        <v>46145383</v>
      </c>
      <c r="X168" s="49">
        <f>'Total Funds Spent'!X168+'Transferred out of TANF'!X168</f>
        <v>48950220</v>
      </c>
      <c r="Y168" s="49">
        <f>'Total Funds Spent'!Y168+'Transferred out of TANF'!Y168</f>
        <v>47537848</v>
      </c>
      <c r="Z168" s="49">
        <f>'Total Funds Spent'!Z168+'Transferred out of TANF'!Z168</f>
        <v>38111081</v>
      </c>
    </row>
    <row r="169" spans="1:26">
      <c r="A169" s="51" t="s">
        <v>153</v>
      </c>
      <c r="B169" s="49">
        <v>67157880</v>
      </c>
      <c r="C169" s="49">
        <v>69494251</v>
      </c>
      <c r="D169" s="49">
        <v>13975066</v>
      </c>
      <c r="E169" s="49">
        <v>324544395</v>
      </c>
      <c r="F169" s="49">
        <v>128167027</v>
      </c>
      <c r="G169" s="49">
        <v>128173171</v>
      </c>
      <c r="H169" s="49">
        <v>128173173</v>
      </c>
      <c r="I169" s="49">
        <v>128173171</v>
      </c>
      <c r="J169" s="49">
        <v>142520541</v>
      </c>
      <c r="K169" s="49">
        <v>140380666</v>
      </c>
      <c r="L169" s="49">
        <v>129275728</v>
      </c>
      <c r="M169" s="49">
        <v>129138078</v>
      </c>
      <c r="N169" s="49">
        <v>143076577</v>
      </c>
      <c r="O169" s="49">
        <v>141989757</v>
      </c>
      <c r="P169" s="49">
        <v>141465586</v>
      </c>
      <c r="Q169" s="49">
        <v>156482221</v>
      </c>
      <c r="R169" s="49">
        <v>136116343</v>
      </c>
      <c r="S169" s="49">
        <v>145289620</v>
      </c>
      <c r="T169" s="49">
        <f>'Total Funds Spent'!T169+'Transferred out of TANF'!T169</f>
        <v>138169611</v>
      </c>
      <c r="U169" s="49">
        <f>'Total Funds Spent'!U169+'Transferred out of TANF'!U169</f>
        <v>135446796</v>
      </c>
      <c r="V169" s="49">
        <f>'Total Funds Spent'!V169+'Transferred out of TANF'!V169</f>
        <v>130813411</v>
      </c>
      <c r="W169" s="49">
        <f>'Total Funds Spent'!W169+'Transferred out of TANF'!W169</f>
        <v>132083189</v>
      </c>
      <c r="X169" s="49">
        <f>'Total Funds Spent'!X169+'Transferred out of TANF'!X169</f>
        <v>129106856</v>
      </c>
      <c r="Y169" s="49">
        <f>'Total Funds Spent'!Y169+'Transferred out of TANF'!Y169</f>
        <v>135103532</v>
      </c>
      <c r="Z169" s="49">
        <f>'Total Funds Spent'!Z169+'Transferred out of TANF'!Z169</f>
        <v>136305933</v>
      </c>
    </row>
    <row r="170" spans="1:26">
      <c r="A170" s="51" t="s">
        <v>154</v>
      </c>
      <c r="B170" s="49">
        <v>215122548</v>
      </c>
      <c r="C170" s="49">
        <v>323770052</v>
      </c>
      <c r="D170" s="49">
        <v>289333913</v>
      </c>
      <c r="E170" s="49">
        <v>271613342</v>
      </c>
      <c r="F170" s="49">
        <v>272826478</v>
      </c>
      <c r="G170" s="49">
        <v>267635789</v>
      </c>
      <c r="H170" s="49">
        <v>264147006</v>
      </c>
      <c r="I170" s="49">
        <v>279002007</v>
      </c>
      <c r="J170" s="49">
        <v>258133305</v>
      </c>
      <c r="K170" s="49">
        <v>365401886</v>
      </c>
      <c r="L170" s="49">
        <v>402340579</v>
      </c>
      <c r="M170" s="49">
        <v>494329441</v>
      </c>
      <c r="N170" s="49">
        <v>1058981542</v>
      </c>
      <c r="O170" s="49">
        <v>1059373803</v>
      </c>
      <c r="P170" s="49">
        <v>754060580</v>
      </c>
      <c r="Q170" s="49">
        <v>644211547</v>
      </c>
      <c r="R170" s="49">
        <v>519838508</v>
      </c>
      <c r="S170" s="49">
        <v>551697290</v>
      </c>
      <c r="T170" s="49">
        <f>'Total Funds Spent'!T170+'Transferred out of TANF'!T170</f>
        <v>606337064</v>
      </c>
      <c r="U170" s="49">
        <f>'Total Funds Spent'!U170+'Transferred out of TANF'!U170</f>
        <v>601121012</v>
      </c>
      <c r="V170" s="49">
        <f>'Total Funds Spent'!V170+'Transferred out of TANF'!V170</f>
        <v>625926574</v>
      </c>
      <c r="W170" s="49">
        <f>'Total Funds Spent'!W170+'Transferred out of TANF'!W170</f>
        <v>620764041</v>
      </c>
      <c r="X170" s="49">
        <f>'Total Funds Spent'!X170+'Transferred out of TANF'!X170</f>
        <v>648639991</v>
      </c>
      <c r="Y170" s="49">
        <f>'Total Funds Spent'!Y170+'Transferred out of TANF'!Y170</f>
        <v>652074386</v>
      </c>
      <c r="Z170" s="49">
        <f>'Total Funds Spent'!Z170+'Transferred out of TANF'!Z170</f>
        <v>666603296.09000003</v>
      </c>
    </row>
    <row r="171" spans="1:26">
      <c r="A171" s="51" t="s">
        <v>155</v>
      </c>
      <c r="B171" s="49">
        <v>28801496</v>
      </c>
      <c r="C171" s="49">
        <v>43526202</v>
      </c>
      <c r="D171" s="49">
        <v>37571683</v>
      </c>
      <c r="E171" s="49">
        <v>39167699</v>
      </c>
      <c r="F171" s="49">
        <v>29725185</v>
      </c>
      <c r="G171" s="49">
        <v>34446442</v>
      </c>
      <c r="H171" s="49">
        <v>34446442</v>
      </c>
      <c r="I171" s="49">
        <v>34446445</v>
      </c>
      <c r="J171" s="49">
        <v>34446444</v>
      </c>
      <c r="K171" s="49">
        <v>34446446</v>
      </c>
      <c r="L171" s="49">
        <v>34446446</v>
      </c>
      <c r="M171" s="49">
        <v>34446446</v>
      </c>
      <c r="N171" s="49">
        <v>34446446</v>
      </c>
      <c r="O171" s="49">
        <v>34446446</v>
      </c>
      <c r="P171" s="49">
        <v>34446446</v>
      </c>
      <c r="Q171" s="49">
        <v>34446446</v>
      </c>
      <c r="R171" s="49">
        <v>34446446</v>
      </c>
      <c r="S171" s="49">
        <v>34446446</v>
      </c>
      <c r="T171" s="49">
        <f>'Total Funds Spent'!T171+'Transferred out of TANF'!T171</f>
        <v>34446446</v>
      </c>
      <c r="U171" s="49">
        <f>'Total Funds Spent'!U171+'Transferred out of TANF'!U171</f>
        <v>34446444</v>
      </c>
      <c r="V171" s="49">
        <f>'Total Funds Spent'!V171+'Transferred out of TANF'!V171</f>
        <v>34446444</v>
      </c>
      <c r="W171" s="49">
        <f>'Total Funds Spent'!W171+'Transferred out of TANF'!W171</f>
        <v>34446444</v>
      </c>
      <c r="X171" s="49">
        <f>'Total Funds Spent'!X171+'Transferred out of TANF'!X171</f>
        <v>34446444</v>
      </c>
      <c r="Y171" s="49">
        <f>'Total Funds Spent'!Y171+'Transferred out of TANF'!Y171</f>
        <v>34446444</v>
      </c>
      <c r="Z171" s="49">
        <f>'Total Funds Spent'!Z171+'Transferred out of TANF'!Z171</f>
        <v>34446444</v>
      </c>
    </row>
    <row r="172" spans="1:26">
      <c r="A172" s="51" t="s">
        <v>157</v>
      </c>
      <c r="B172" s="49">
        <v>169228732</v>
      </c>
      <c r="C172" s="49">
        <v>168864890</v>
      </c>
      <c r="D172" s="49">
        <v>168861890</v>
      </c>
      <c r="E172" s="49">
        <v>165932428</v>
      </c>
      <c r="F172" s="49">
        <v>162332108</v>
      </c>
      <c r="G172" s="49">
        <v>177334010</v>
      </c>
      <c r="H172" s="49">
        <v>168187741</v>
      </c>
      <c r="I172" s="49">
        <v>167604136</v>
      </c>
      <c r="J172" s="49">
        <v>180025678</v>
      </c>
      <c r="K172" s="49">
        <v>203376084</v>
      </c>
      <c r="L172" s="49">
        <v>208795979</v>
      </c>
      <c r="M172" s="49">
        <v>213495582</v>
      </c>
      <c r="N172" s="49">
        <v>278928840</v>
      </c>
      <c r="O172" s="49">
        <v>205521584</v>
      </c>
      <c r="P172" s="49">
        <v>277887190</v>
      </c>
      <c r="Q172" s="49">
        <v>254012039</v>
      </c>
      <c r="R172" s="49">
        <v>271435555</v>
      </c>
      <c r="S172" s="49">
        <v>305584372</v>
      </c>
      <c r="T172" s="49">
        <f>'Total Funds Spent'!T172+'Transferred out of TANF'!T172</f>
        <v>267152727</v>
      </c>
      <c r="U172" s="49">
        <f>'Total Funds Spent'!U172+'Transferred out of TANF'!U172</f>
        <v>259111975</v>
      </c>
      <c r="V172" s="49">
        <f>'Total Funds Spent'!V172+'Transferred out of TANF'!V172</f>
        <v>297410096</v>
      </c>
      <c r="W172" s="49">
        <f>'Total Funds Spent'!W172+'Transferred out of TANF'!W172</f>
        <v>276780684</v>
      </c>
      <c r="X172" s="49">
        <f>'Total Funds Spent'!X172+'Transferred out of TANF'!X172</f>
        <v>275640965</v>
      </c>
      <c r="Y172" s="49">
        <f>'Total Funds Spent'!Y172+'Transferred out of TANF'!Y172</f>
        <v>271813906</v>
      </c>
      <c r="Z172" s="49">
        <f>'Total Funds Spent'!Z172+'Transferred out of TANF'!Z172</f>
        <v>257983537</v>
      </c>
    </row>
    <row r="173" spans="1:26">
      <c r="A173" s="51" t="s">
        <v>158</v>
      </c>
      <c r="B173" s="49">
        <v>8545893</v>
      </c>
      <c r="C173" s="49">
        <v>11299436</v>
      </c>
      <c r="D173" s="49">
        <v>-8968712</v>
      </c>
      <c r="E173" s="49">
        <v>29241830</v>
      </c>
      <c r="F173" s="49">
        <v>10384469</v>
      </c>
      <c r="G173" s="49">
        <v>7463026</v>
      </c>
      <c r="H173" s="49">
        <v>29246153</v>
      </c>
      <c r="I173" s="49">
        <v>9679667</v>
      </c>
      <c r="J173" s="49">
        <v>9682474</v>
      </c>
      <c r="K173" s="49">
        <v>9721493</v>
      </c>
      <c r="L173" s="49">
        <v>9742845</v>
      </c>
      <c r="M173" s="49">
        <v>9531136</v>
      </c>
      <c r="N173" s="49">
        <v>9673731</v>
      </c>
      <c r="O173" s="49">
        <v>9673742</v>
      </c>
      <c r="P173" s="49">
        <v>9681803</v>
      </c>
      <c r="Q173" s="49">
        <v>9928654</v>
      </c>
      <c r="R173" s="49">
        <v>9673149</v>
      </c>
      <c r="S173" s="49">
        <v>12003735</v>
      </c>
      <c r="T173" s="49">
        <f>'Total Funds Spent'!T173+'Transferred out of TANF'!T173</f>
        <v>11985542</v>
      </c>
      <c r="U173" s="49">
        <f>'Total Funds Spent'!U173+'Transferred out of TANF'!U173</f>
        <v>9995042</v>
      </c>
      <c r="V173" s="49">
        <f>'Total Funds Spent'!V173+'Transferred out of TANF'!V173</f>
        <v>10592203</v>
      </c>
      <c r="W173" s="49">
        <f>'Total Funds Spent'!W173+'Transferred out of TANF'!W173</f>
        <v>9662742</v>
      </c>
      <c r="X173" s="49">
        <f>'Total Funds Spent'!X173+'Transferred out of TANF'!X173</f>
        <v>9662742</v>
      </c>
      <c r="Y173" s="49">
        <f>'Total Funds Spent'!Y173+'Transferred out of TANF'!Y173</f>
        <v>9662741</v>
      </c>
      <c r="Z173" s="49">
        <f>'Total Funds Spent'!Z173+'Transferred out of TANF'!Z173</f>
        <v>9662741</v>
      </c>
    </row>
    <row r="174" spans="1:26">
      <c r="A174" s="59" t="s">
        <v>159</v>
      </c>
      <c r="B174" s="49">
        <v>8970145905</v>
      </c>
      <c r="C174" s="49">
        <v>10683141926</v>
      </c>
      <c r="D174" s="49">
        <v>10776597555</v>
      </c>
      <c r="E174" s="49">
        <v>11397055716</v>
      </c>
      <c r="F174" s="49">
        <v>10707369663</v>
      </c>
      <c r="G174" s="49">
        <v>10826673522</v>
      </c>
      <c r="H174" s="49">
        <v>10086350900</v>
      </c>
      <c r="I174" s="49">
        <v>11428673876</v>
      </c>
      <c r="J174" s="49">
        <v>11416445195</v>
      </c>
      <c r="K174" s="49">
        <v>12023676841</v>
      </c>
      <c r="L174" s="49">
        <v>13275456167</v>
      </c>
      <c r="M174" s="49">
        <v>13655821527</v>
      </c>
      <c r="N174" s="49">
        <v>15399185654</v>
      </c>
      <c r="O174" s="49">
        <v>15190746535</v>
      </c>
      <c r="P174" s="49">
        <v>15440768860</v>
      </c>
      <c r="Q174" s="49">
        <v>14747521469</v>
      </c>
      <c r="R174" s="49">
        <v>14995239118</v>
      </c>
      <c r="S174" s="49">
        <v>15323822040</v>
      </c>
      <c r="T174" s="49">
        <f>'Total Funds Spent'!T174+'Transferred out of TANF'!T174</f>
        <v>15333204321</v>
      </c>
      <c r="U174" s="49">
        <f>'Total Funds Spent'!U174+'Transferred out of TANF'!U174</f>
        <v>14967178110</v>
      </c>
      <c r="V174" s="49">
        <f>'Total Funds Spent'!V174+'Transferred out of TANF'!V174</f>
        <v>14710415090</v>
      </c>
      <c r="W174" s="49">
        <f>'Total Funds Spent'!W174+'Transferred out of TANF'!W174</f>
        <v>14762618990</v>
      </c>
      <c r="X174" s="49">
        <f>'Total Funds Spent'!X174+'Transferred out of TANF'!X174</f>
        <v>14683764731</v>
      </c>
      <c r="Y174" s="49">
        <f>'Total Funds Spent'!Y174+'Transferred out of TANF'!Y174</f>
        <v>14975634739</v>
      </c>
      <c r="Z174" s="49">
        <f>'Total Funds Spent'!Z174+'Transferred out of TANF'!Z174</f>
        <v>15170609566.630001</v>
      </c>
    </row>
    <row r="175" spans="1:26">
      <c r="A175" s="82"/>
      <c r="B175" s="82"/>
      <c r="C175" s="82"/>
      <c r="D175" s="82"/>
      <c r="E175" s="82"/>
      <c r="F175" s="82"/>
      <c r="G175" s="82"/>
      <c r="H175" s="82"/>
      <c r="I175" s="82"/>
      <c r="J175" s="82"/>
      <c r="K175" s="82"/>
      <c r="L175" s="82"/>
      <c r="M175" s="82"/>
      <c r="N175" s="82"/>
    </row>
    <row r="176" spans="1:26">
      <c r="A176" s="83"/>
      <c r="B176" s="83"/>
      <c r="C176" s="83"/>
      <c r="D176" s="83"/>
      <c r="E176" s="83"/>
      <c r="F176" s="83"/>
      <c r="G176" s="83"/>
      <c r="H176" s="83"/>
      <c r="I176" s="83"/>
      <c r="J176" s="83"/>
      <c r="K176" s="83"/>
      <c r="L176" s="83"/>
      <c r="M176" s="83"/>
      <c r="N176" s="83"/>
    </row>
    <row r="177" spans="1:14">
      <c r="A177" s="84"/>
      <c r="B177" s="84"/>
      <c r="C177" s="84"/>
      <c r="D177" s="84"/>
      <c r="E177" s="84"/>
      <c r="F177" s="84"/>
      <c r="G177" s="84"/>
      <c r="H177" s="84"/>
      <c r="I177" s="84"/>
      <c r="J177" s="84"/>
      <c r="K177" s="84"/>
      <c r="L177" s="84"/>
      <c r="M177" s="84"/>
      <c r="N177" s="84"/>
    </row>
  </sheetData>
  <mergeCells count="79">
    <mergeCell ref="Z3:Z4"/>
    <mergeCell ref="Z62:Z63"/>
    <mergeCell ref="Z121:Z122"/>
    <mergeCell ref="X3:X4"/>
    <mergeCell ref="A1:A2"/>
    <mergeCell ref="A3:A4"/>
    <mergeCell ref="B3:B4"/>
    <mergeCell ref="C3:C4"/>
    <mergeCell ref="D3:D4"/>
    <mergeCell ref="K3:K4"/>
    <mergeCell ref="E3:E4"/>
    <mergeCell ref="F3:F4"/>
    <mergeCell ref="G3:G4"/>
    <mergeCell ref="H3:H4"/>
    <mergeCell ref="I3:I4"/>
    <mergeCell ref="J3:J4"/>
    <mergeCell ref="L3:L4"/>
    <mergeCell ref="M3:M4"/>
    <mergeCell ref="N3:N4"/>
    <mergeCell ref="O3:O4"/>
    <mergeCell ref="P3:P4"/>
    <mergeCell ref="A62:A63"/>
    <mergeCell ref="B62:B63"/>
    <mergeCell ref="C62:C63"/>
    <mergeCell ref="D62:D63"/>
    <mergeCell ref="E62:E63"/>
    <mergeCell ref="Q62:Q63"/>
    <mergeCell ref="R62:R63"/>
    <mergeCell ref="H62:H63"/>
    <mergeCell ref="I62:I63"/>
    <mergeCell ref="J62:J63"/>
    <mergeCell ref="K62:K63"/>
    <mergeCell ref="L62:L63"/>
    <mergeCell ref="M62:M63"/>
    <mergeCell ref="P62:P63"/>
    <mergeCell ref="A121:A122"/>
    <mergeCell ref="B121:B122"/>
    <mergeCell ref="C121:C122"/>
    <mergeCell ref="D121:D122"/>
    <mergeCell ref="E121:E122"/>
    <mergeCell ref="F121:F122"/>
    <mergeCell ref="G121:G122"/>
    <mergeCell ref="H121:H122"/>
    <mergeCell ref="I121:I122"/>
    <mergeCell ref="N62:N63"/>
    <mergeCell ref="F62:F63"/>
    <mergeCell ref="G62:G63"/>
    <mergeCell ref="X121:X122"/>
    <mergeCell ref="S62:S63"/>
    <mergeCell ref="Q3:Q4"/>
    <mergeCell ref="J121:J122"/>
    <mergeCell ref="K121:K122"/>
    <mergeCell ref="L121:L122"/>
    <mergeCell ref="M121:M122"/>
    <mergeCell ref="N121:N122"/>
    <mergeCell ref="O121:O122"/>
    <mergeCell ref="R3:R4"/>
    <mergeCell ref="S3:S4"/>
    <mergeCell ref="P121:P122"/>
    <mergeCell ref="Q121:Q122"/>
    <mergeCell ref="R121:R122"/>
    <mergeCell ref="S121:S122"/>
    <mergeCell ref="O62:O63"/>
    <mergeCell ref="Y3:Y4"/>
    <mergeCell ref="Y62:Y63"/>
    <mergeCell ref="Y121:Y122"/>
    <mergeCell ref="W3:W4"/>
    <mergeCell ref="T121:T122"/>
    <mergeCell ref="V3:V4"/>
    <mergeCell ref="V62:V63"/>
    <mergeCell ref="V121:V122"/>
    <mergeCell ref="U121:U122"/>
    <mergeCell ref="U62:U63"/>
    <mergeCell ref="U3:U4"/>
    <mergeCell ref="T62:T63"/>
    <mergeCell ref="T3:T4"/>
    <mergeCell ref="W121:W122"/>
    <mergeCell ref="W62:W63"/>
    <mergeCell ref="X62:X63"/>
  </mergeCells>
  <phoneticPr fontId="39"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AF174"/>
  <sheetViews>
    <sheetView topLeftCell="A2" zoomScale="80" zoomScaleNormal="80" workbookViewId="0">
      <pane xSplit="1" topLeftCell="T1" activePane="topRight" state="frozen"/>
      <selection pane="topRight" activeCell="Z91" sqref="Z91"/>
    </sheetView>
  </sheetViews>
  <sheetFormatPr defaultColWidth="9.42578125" defaultRowHeight="12.95"/>
  <cols>
    <col min="1" max="1" width="17" style="49" customWidth="1"/>
    <col min="2" max="16" width="14.42578125" style="49" customWidth="1"/>
    <col min="17" max="17" width="14.42578125" style="49" bestFit="1" customWidth="1"/>
    <col min="18" max="18" width="17.42578125" style="49" customWidth="1"/>
    <col min="19" max="20" width="14.42578125" style="49" customWidth="1"/>
    <col min="21" max="21" width="15.42578125" style="49" customWidth="1"/>
    <col min="22" max="22" width="14" style="49" bestFit="1" customWidth="1"/>
    <col min="23" max="23" width="16.42578125" style="49" bestFit="1" customWidth="1"/>
    <col min="24" max="24" width="13.42578125" style="49" bestFit="1" customWidth="1"/>
    <col min="25" max="26" width="15.42578125" style="49" bestFit="1" customWidth="1"/>
    <col min="27" max="29" width="9.42578125" style="49"/>
    <col min="30" max="30" width="12.42578125" style="49" customWidth="1"/>
    <col min="31" max="16384" width="9.42578125" style="49"/>
  </cols>
  <sheetData>
    <row r="1" spans="1:26" ht="17.25" customHeight="1">
      <c r="A1" s="394" t="s">
        <v>223</v>
      </c>
    </row>
    <row r="2" spans="1:26" ht="51" customHeight="1">
      <c r="A2" s="394"/>
    </row>
    <row r="3" spans="1:26"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51" t="s">
        <v>82</v>
      </c>
      <c r="B5" s="49">
        <f t="shared" ref="B5:S20" si="0">B64+B123</f>
        <v>96393656</v>
      </c>
      <c r="C5" s="49">
        <f t="shared" si="0"/>
        <v>99815495</v>
      </c>
      <c r="D5" s="49">
        <f t="shared" si="0"/>
        <v>96283336</v>
      </c>
      <c r="E5" s="49">
        <f t="shared" si="0"/>
        <v>96202557</v>
      </c>
      <c r="F5" s="49">
        <f t="shared" si="0"/>
        <v>105122351</v>
      </c>
      <c r="G5" s="49">
        <f t="shared" si="0"/>
        <v>134707159</v>
      </c>
      <c r="H5" s="49">
        <f t="shared" si="0"/>
        <v>170681442</v>
      </c>
      <c r="I5" s="49">
        <f>I64+I123</f>
        <v>114194976</v>
      </c>
      <c r="J5" s="49">
        <f t="shared" si="0"/>
        <v>123378380</v>
      </c>
      <c r="K5" s="49">
        <f t="shared" si="0"/>
        <v>107329981</v>
      </c>
      <c r="L5" s="49">
        <f t="shared" si="0"/>
        <v>155788568</v>
      </c>
      <c r="M5" s="49">
        <f t="shared" si="0"/>
        <v>142703450</v>
      </c>
      <c r="N5" s="49">
        <f t="shared" si="0"/>
        <v>147258506</v>
      </c>
      <c r="O5" s="49">
        <f t="shared" si="0"/>
        <v>191087281</v>
      </c>
      <c r="P5" s="49">
        <f t="shared" si="0"/>
        <v>184763017</v>
      </c>
      <c r="Q5" s="49">
        <v>168393567</v>
      </c>
      <c r="R5" s="49">
        <f t="shared" si="0"/>
        <v>165886604</v>
      </c>
      <c r="S5" s="49">
        <f t="shared" si="0"/>
        <v>179524456</v>
      </c>
      <c r="T5" s="49">
        <f t="shared" ref="T5:W55" si="1">T64+T123</f>
        <v>160629362</v>
      </c>
      <c r="U5" s="49">
        <f t="shared" si="1"/>
        <v>153353724</v>
      </c>
      <c r="V5" s="49">
        <f>V64+V123</f>
        <v>201682952</v>
      </c>
      <c r="W5" s="49">
        <f>W64+W123</f>
        <v>174160313</v>
      </c>
      <c r="X5" s="49">
        <f>X64+X123</f>
        <v>167625751</v>
      </c>
      <c r="Y5" s="49">
        <f>Y64+Y123</f>
        <v>176413630</v>
      </c>
      <c r="Z5" s="49">
        <f>Z64+Z123</f>
        <v>177100650</v>
      </c>
    </row>
    <row r="6" spans="1:26">
      <c r="A6" s="51" t="s">
        <v>84</v>
      </c>
      <c r="B6" s="49">
        <f t="shared" si="0"/>
        <v>27155591</v>
      </c>
      <c r="C6" s="49">
        <f t="shared" si="0"/>
        <v>100884911</v>
      </c>
      <c r="D6" s="49">
        <f t="shared" si="0"/>
        <v>88732831</v>
      </c>
      <c r="E6" s="49">
        <f t="shared" si="0"/>
        <v>93427035</v>
      </c>
      <c r="F6" s="49">
        <f t="shared" si="0"/>
        <v>85566300</v>
      </c>
      <c r="G6" s="49">
        <f t="shared" si="0"/>
        <v>92820371</v>
      </c>
      <c r="H6" s="49">
        <f t="shared" si="0"/>
        <v>88140094</v>
      </c>
      <c r="I6" s="49">
        <f t="shared" si="0"/>
        <v>76236599</v>
      </c>
      <c r="J6" s="49">
        <f t="shared" si="0"/>
        <v>74253258</v>
      </c>
      <c r="K6" s="49">
        <f t="shared" si="0"/>
        <v>69846279</v>
      </c>
      <c r="L6" s="49">
        <f t="shared" si="0"/>
        <v>77608283</v>
      </c>
      <c r="M6" s="49">
        <f t="shared" si="0"/>
        <v>62618543</v>
      </c>
      <c r="N6" s="49">
        <f t="shared" si="0"/>
        <v>69879675</v>
      </c>
      <c r="O6" s="49">
        <f t="shared" si="0"/>
        <v>61678064</v>
      </c>
      <c r="P6" s="49">
        <f t="shared" si="0"/>
        <v>66298196</v>
      </c>
      <c r="Q6" s="49">
        <v>71922274</v>
      </c>
      <c r="R6" s="49">
        <f t="shared" si="0"/>
        <v>74274770</v>
      </c>
      <c r="S6" s="49">
        <f t="shared" si="0"/>
        <v>75949483</v>
      </c>
      <c r="T6" s="49">
        <f t="shared" si="1"/>
        <v>73994764</v>
      </c>
      <c r="U6" s="49">
        <f t="shared" si="1"/>
        <v>73208283</v>
      </c>
      <c r="V6" s="49">
        <f t="shared" si="1"/>
        <v>73079622</v>
      </c>
      <c r="W6" s="49">
        <f t="shared" si="1"/>
        <v>80603902</v>
      </c>
      <c r="X6" s="49">
        <f t="shared" ref="X6:Y6" si="2">X65+X124</f>
        <v>71589220</v>
      </c>
      <c r="Y6" s="49">
        <f t="shared" si="2"/>
        <v>78451799</v>
      </c>
      <c r="Z6" s="49">
        <f t="shared" ref="Z6" si="3">Z65+Z124</f>
        <v>67012158.799999997</v>
      </c>
    </row>
    <row r="7" spans="1:26">
      <c r="A7" s="51" t="s">
        <v>86</v>
      </c>
      <c r="B7" s="49">
        <f t="shared" si="0"/>
        <v>290119561</v>
      </c>
      <c r="C7" s="49">
        <f t="shared" si="0"/>
        <v>240139280</v>
      </c>
      <c r="D7" s="49">
        <f t="shared" si="0"/>
        <v>237259125</v>
      </c>
      <c r="E7" s="49">
        <f t="shared" si="0"/>
        <v>260734048</v>
      </c>
      <c r="F7" s="49">
        <f t="shared" si="0"/>
        <v>273905770</v>
      </c>
      <c r="G7" s="49">
        <f t="shared" si="0"/>
        <v>309071273</v>
      </c>
      <c r="H7" s="49">
        <f t="shared" si="0"/>
        <v>341685995</v>
      </c>
      <c r="I7" s="49">
        <f t="shared" si="0"/>
        <v>305055004</v>
      </c>
      <c r="J7" s="49">
        <f t="shared" si="0"/>
        <v>298581810</v>
      </c>
      <c r="K7" s="49">
        <f t="shared" si="0"/>
        <v>309260515</v>
      </c>
      <c r="L7" s="49">
        <f t="shared" si="0"/>
        <v>325107208</v>
      </c>
      <c r="M7" s="49">
        <f t="shared" si="0"/>
        <v>348648363</v>
      </c>
      <c r="N7" s="49">
        <f t="shared" si="0"/>
        <v>387073133</v>
      </c>
      <c r="O7" s="49">
        <f t="shared" si="0"/>
        <v>350058691</v>
      </c>
      <c r="P7" s="49">
        <f t="shared" si="0"/>
        <v>358556919</v>
      </c>
      <c r="Q7" s="49">
        <v>325893863</v>
      </c>
      <c r="R7" s="49">
        <f t="shared" si="0"/>
        <v>359429741</v>
      </c>
      <c r="S7" s="49">
        <f t="shared" si="0"/>
        <v>335884400</v>
      </c>
      <c r="T7" s="49">
        <f t="shared" si="1"/>
        <v>452961361</v>
      </c>
      <c r="U7" s="49">
        <f t="shared" si="1"/>
        <v>363144033</v>
      </c>
      <c r="V7" s="49">
        <f t="shared" si="1"/>
        <v>339988194</v>
      </c>
      <c r="W7" s="49">
        <f t="shared" si="1"/>
        <v>314281164</v>
      </c>
      <c r="X7" s="49">
        <f t="shared" ref="X7:Y7" si="4">X66+X125</f>
        <v>326332573</v>
      </c>
      <c r="Y7" s="49">
        <f t="shared" si="4"/>
        <v>335626446</v>
      </c>
      <c r="Z7" s="49">
        <f t="shared" ref="Z7" si="5">Z66+Z125</f>
        <v>318107831</v>
      </c>
    </row>
    <row r="8" spans="1:26">
      <c r="A8" s="51" t="s">
        <v>88</v>
      </c>
      <c r="B8" s="49">
        <f t="shared" si="0"/>
        <v>21025958</v>
      </c>
      <c r="C8" s="49">
        <f t="shared" si="0"/>
        <v>63936542</v>
      </c>
      <c r="D8" s="49">
        <f t="shared" si="0"/>
        <v>29786795</v>
      </c>
      <c r="E8" s="49">
        <f t="shared" si="0"/>
        <v>138543582</v>
      </c>
      <c r="F8" s="49">
        <f t="shared" si="0"/>
        <v>90477332</v>
      </c>
      <c r="G8" s="49">
        <f t="shared" si="0"/>
        <v>69753845</v>
      </c>
      <c r="H8" s="49">
        <f t="shared" si="0"/>
        <v>54234711</v>
      </c>
      <c r="I8" s="49">
        <f t="shared" si="0"/>
        <v>41521107</v>
      </c>
      <c r="J8" s="49">
        <f t="shared" si="0"/>
        <v>66627075</v>
      </c>
      <c r="K8" s="49">
        <f t="shared" si="0"/>
        <v>74367776</v>
      </c>
      <c r="L8" s="49">
        <f t="shared" si="0"/>
        <v>107323437</v>
      </c>
      <c r="M8" s="49">
        <f t="shared" si="0"/>
        <v>144429058</v>
      </c>
      <c r="N8" s="49">
        <f t="shared" si="0"/>
        <v>135918483</v>
      </c>
      <c r="O8" s="49">
        <f t="shared" si="0"/>
        <v>232779147</v>
      </c>
      <c r="P8" s="49">
        <f t="shared" si="0"/>
        <v>186593246</v>
      </c>
      <c r="Q8" s="49">
        <v>174595479</v>
      </c>
      <c r="R8" s="49">
        <f t="shared" si="0"/>
        <v>156639369</v>
      </c>
      <c r="S8" s="49">
        <f t="shared" si="0"/>
        <v>140899391</v>
      </c>
      <c r="T8" s="49">
        <f t="shared" si="1"/>
        <v>144312179</v>
      </c>
      <c r="U8" s="49">
        <f t="shared" si="1"/>
        <v>153529641</v>
      </c>
      <c r="V8" s="49">
        <f t="shared" si="1"/>
        <v>161360990</v>
      </c>
      <c r="W8" s="49">
        <f t="shared" si="1"/>
        <v>165174562</v>
      </c>
      <c r="X8" s="49">
        <f t="shared" ref="X8:Y8" si="6">X67+X126</f>
        <v>80124816</v>
      </c>
      <c r="Y8" s="49">
        <f t="shared" si="6"/>
        <v>84128812</v>
      </c>
      <c r="Z8" s="49">
        <f t="shared" ref="Z8" si="7">Z67+Z126</f>
        <v>88145240</v>
      </c>
    </row>
    <row r="9" spans="1:26">
      <c r="A9" s="51" t="s">
        <v>74</v>
      </c>
      <c r="B9" s="49">
        <f t="shared" si="0"/>
        <v>4852272596</v>
      </c>
      <c r="C9" s="49">
        <f t="shared" si="0"/>
        <v>6018305100</v>
      </c>
      <c r="D9" s="49">
        <f t="shared" si="0"/>
        <v>6243201590</v>
      </c>
      <c r="E9" s="49">
        <f t="shared" si="0"/>
        <v>6481090230</v>
      </c>
      <c r="F9" s="49">
        <f t="shared" si="0"/>
        <v>6466433568</v>
      </c>
      <c r="G9" s="49">
        <f t="shared" si="0"/>
        <v>5477301051</v>
      </c>
      <c r="H9" s="49">
        <f t="shared" si="0"/>
        <v>5851460364</v>
      </c>
      <c r="I9" s="49">
        <f t="shared" si="0"/>
        <v>6177940510</v>
      </c>
      <c r="J9" s="49">
        <f t="shared" si="0"/>
        <v>5882427702</v>
      </c>
      <c r="K9" s="49">
        <f t="shared" si="0"/>
        <v>6280374921</v>
      </c>
      <c r="L9" s="49">
        <f t="shared" si="0"/>
        <v>6586128944</v>
      </c>
      <c r="M9" s="49">
        <f t="shared" si="0"/>
        <v>6687297080</v>
      </c>
      <c r="N9" s="49">
        <f t="shared" si="0"/>
        <v>6525868783</v>
      </c>
      <c r="O9" s="49">
        <f t="shared" si="0"/>
        <v>7238866907</v>
      </c>
      <c r="P9" s="49">
        <f t="shared" si="0"/>
        <v>6674677301</v>
      </c>
      <c r="Q9" s="49">
        <v>6115366791</v>
      </c>
      <c r="R9" s="49">
        <f t="shared" si="0"/>
        <v>6667372347</v>
      </c>
      <c r="S9" s="49">
        <f t="shared" si="0"/>
        <v>6341455425</v>
      </c>
      <c r="T9" s="49">
        <f t="shared" si="1"/>
        <v>6273170520</v>
      </c>
      <c r="U9" s="49">
        <f t="shared" si="1"/>
        <v>6018994030</v>
      </c>
      <c r="V9" s="49">
        <f t="shared" si="1"/>
        <v>6236669561</v>
      </c>
      <c r="W9" s="49">
        <f t="shared" si="1"/>
        <v>6231429420</v>
      </c>
      <c r="X9" s="49">
        <f t="shared" ref="X9:Y9" si="8">X68+X127</f>
        <v>6181796675</v>
      </c>
      <c r="Y9" s="49">
        <f t="shared" si="8"/>
        <v>6345237423</v>
      </c>
      <c r="Z9" s="49">
        <f t="shared" ref="Z9" si="9">Z68+Z127</f>
        <v>5747556161</v>
      </c>
    </row>
    <row r="10" spans="1:26">
      <c r="A10" s="51" t="s">
        <v>91</v>
      </c>
      <c r="B10" s="49">
        <f t="shared" si="0"/>
        <v>50185934</v>
      </c>
      <c r="C10" s="49">
        <f t="shared" si="0"/>
        <v>178164699</v>
      </c>
      <c r="D10" s="49">
        <f t="shared" si="0"/>
        <v>173726037</v>
      </c>
      <c r="E10" s="49">
        <f t="shared" si="0"/>
        <v>204624192</v>
      </c>
      <c r="F10" s="49">
        <f t="shared" si="0"/>
        <v>188777087</v>
      </c>
      <c r="G10" s="49">
        <f t="shared" si="0"/>
        <v>233234757</v>
      </c>
      <c r="H10" s="49">
        <f t="shared" si="0"/>
        <v>236188305</v>
      </c>
      <c r="I10" s="49">
        <f t="shared" si="0"/>
        <v>211832482</v>
      </c>
      <c r="J10" s="49">
        <f t="shared" si="0"/>
        <v>213739930</v>
      </c>
      <c r="K10" s="49">
        <f t="shared" si="0"/>
        <v>209433371</v>
      </c>
      <c r="L10" s="49">
        <f t="shared" si="0"/>
        <v>200300552</v>
      </c>
      <c r="M10" s="49">
        <f t="shared" si="0"/>
        <v>230522823</v>
      </c>
      <c r="N10" s="49">
        <f t="shared" si="0"/>
        <v>330238252</v>
      </c>
      <c r="O10" s="49">
        <f t="shared" si="0"/>
        <v>323266434</v>
      </c>
      <c r="P10" s="49">
        <f t="shared" si="0"/>
        <v>318107617</v>
      </c>
      <c r="Q10" s="49">
        <v>306472672</v>
      </c>
      <c r="R10" s="49">
        <f t="shared" si="0"/>
        <v>313500215</v>
      </c>
      <c r="S10" s="49">
        <f t="shared" si="0"/>
        <v>315459854</v>
      </c>
      <c r="T10" s="49">
        <f t="shared" si="1"/>
        <v>300851205</v>
      </c>
      <c r="U10" s="49">
        <f t="shared" si="1"/>
        <v>374739484</v>
      </c>
      <c r="V10" s="49">
        <f t="shared" si="1"/>
        <v>409995046</v>
      </c>
      <c r="W10" s="49">
        <f t="shared" si="1"/>
        <v>369035190</v>
      </c>
      <c r="X10" s="49">
        <f t="shared" ref="X10:Y10" si="10">X69+X128</f>
        <v>379375682</v>
      </c>
      <c r="Y10" s="49">
        <f t="shared" si="10"/>
        <v>446384386</v>
      </c>
      <c r="Z10" s="49">
        <f t="shared" ref="Z10" si="11">Z69+Z128</f>
        <v>422312987</v>
      </c>
    </row>
    <row r="11" spans="1:26">
      <c r="A11" s="51" t="s">
        <v>93</v>
      </c>
      <c r="B11" s="49">
        <f t="shared" si="0"/>
        <v>427421723</v>
      </c>
      <c r="C11" s="49">
        <f t="shared" si="0"/>
        <v>451582990</v>
      </c>
      <c r="D11" s="49">
        <f t="shared" si="0"/>
        <v>426148608</v>
      </c>
      <c r="E11" s="49">
        <f t="shared" si="0"/>
        <v>435919778</v>
      </c>
      <c r="F11" s="49">
        <f t="shared" si="0"/>
        <v>412732430</v>
      </c>
      <c r="G11" s="49">
        <f t="shared" si="0"/>
        <v>435750965</v>
      </c>
      <c r="H11" s="49">
        <f t="shared" si="0"/>
        <v>449933853</v>
      </c>
      <c r="I11" s="49">
        <f t="shared" si="0"/>
        <v>434876878</v>
      </c>
      <c r="J11" s="49">
        <f t="shared" si="0"/>
        <v>458789615</v>
      </c>
      <c r="K11" s="49">
        <f t="shared" si="0"/>
        <v>469128109</v>
      </c>
      <c r="L11" s="49">
        <f t="shared" si="0"/>
        <v>485092309</v>
      </c>
      <c r="M11" s="49">
        <f t="shared" si="0"/>
        <v>496433622</v>
      </c>
      <c r="N11" s="49">
        <f t="shared" si="0"/>
        <v>477522897</v>
      </c>
      <c r="O11" s="49">
        <f t="shared" si="0"/>
        <v>500224522</v>
      </c>
      <c r="P11" s="49">
        <f t="shared" si="0"/>
        <v>482570156</v>
      </c>
      <c r="Q11" s="49">
        <v>466987848</v>
      </c>
      <c r="R11" s="49">
        <f t="shared" si="0"/>
        <v>458541463</v>
      </c>
      <c r="S11" s="49">
        <f t="shared" si="0"/>
        <v>470463547</v>
      </c>
      <c r="T11" s="49">
        <f t="shared" si="1"/>
        <v>477948720</v>
      </c>
      <c r="U11" s="49">
        <f t="shared" si="1"/>
        <v>444770144</v>
      </c>
      <c r="V11" s="49">
        <f t="shared" si="1"/>
        <v>460397769</v>
      </c>
      <c r="W11" s="49">
        <f t="shared" si="1"/>
        <v>471682830</v>
      </c>
      <c r="X11" s="49">
        <f t="shared" ref="X11:Y11" si="12">X70+X129</f>
        <v>474647586</v>
      </c>
      <c r="Y11" s="49">
        <f t="shared" si="12"/>
        <v>479102661</v>
      </c>
      <c r="Z11" s="49">
        <f t="shared" ref="Z11" si="13">Z70+Z129</f>
        <v>449230516</v>
      </c>
    </row>
    <row r="12" spans="1:26">
      <c r="A12" s="51" t="s">
        <v>95</v>
      </c>
      <c r="B12" s="49">
        <f t="shared" si="0"/>
        <v>33392577</v>
      </c>
      <c r="C12" s="49">
        <f t="shared" si="0"/>
        <v>56505682</v>
      </c>
      <c r="D12" s="49">
        <f t="shared" si="0"/>
        <v>61231619</v>
      </c>
      <c r="E12" s="49">
        <f t="shared" si="0"/>
        <v>55320144</v>
      </c>
      <c r="F12" s="49">
        <f t="shared" si="0"/>
        <v>55769737</v>
      </c>
      <c r="G12" s="49">
        <f t="shared" si="0"/>
        <v>55505538</v>
      </c>
      <c r="H12" s="49">
        <f t="shared" si="0"/>
        <v>56453518</v>
      </c>
      <c r="I12" s="49">
        <f t="shared" si="0"/>
        <v>53520701</v>
      </c>
      <c r="J12" s="49">
        <f t="shared" si="0"/>
        <v>61310212</v>
      </c>
      <c r="K12" s="49">
        <f t="shared" si="0"/>
        <v>76634656</v>
      </c>
      <c r="L12" s="49">
        <f t="shared" si="0"/>
        <v>64207114</v>
      </c>
      <c r="M12" s="49">
        <f t="shared" si="0"/>
        <v>68010869</v>
      </c>
      <c r="N12" s="49">
        <f t="shared" si="0"/>
        <v>53234829</v>
      </c>
      <c r="O12" s="49">
        <f t="shared" si="0"/>
        <v>74570215</v>
      </c>
      <c r="P12" s="49">
        <f t="shared" si="0"/>
        <v>79324359</v>
      </c>
      <c r="Q12" s="49">
        <v>88066769</v>
      </c>
      <c r="R12" s="49">
        <f t="shared" si="0"/>
        <v>83182988</v>
      </c>
      <c r="S12" s="49">
        <f t="shared" si="0"/>
        <v>106170159</v>
      </c>
      <c r="T12" s="49">
        <f t="shared" si="1"/>
        <v>98856590</v>
      </c>
      <c r="U12" s="49">
        <f t="shared" si="1"/>
        <v>116567674</v>
      </c>
      <c r="V12" s="49">
        <f t="shared" si="1"/>
        <v>114594528</v>
      </c>
      <c r="W12" s="49">
        <f t="shared" si="1"/>
        <v>116543319</v>
      </c>
      <c r="X12" s="49">
        <f t="shared" ref="X12:Y12" si="14">X71+X130</f>
        <v>115667288</v>
      </c>
      <c r="Y12" s="49">
        <f t="shared" si="14"/>
        <v>126329344</v>
      </c>
      <c r="Z12" s="49">
        <f t="shared" ref="Z12" si="15">Z71+Z130</f>
        <v>98018047</v>
      </c>
    </row>
    <row r="13" spans="1:26">
      <c r="A13" s="51" t="s">
        <v>97</v>
      </c>
      <c r="B13" s="49">
        <f t="shared" si="0"/>
        <v>81791330</v>
      </c>
      <c r="C13" s="49">
        <f t="shared" si="0"/>
        <v>155404509</v>
      </c>
      <c r="D13" s="49">
        <f t="shared" si="0"/>
        <v>122994164</v>
      </c>
      <c r="E13" s="49">
        <f t="shared" si="0"/>
        <v>157186813</v>
      </c>
      <c r="F13" s="49">
        <f t="shared" si="0"/>
        <v>167390319</v>
      </c>
      <c r="G13" s="49">
        <f t="shared" si="0"/>
        <v>209139260</v>
      </c>
      <c r="H13" s="49">
        <f t="shared" si="0"/>
        <v>166347659</v>
      </c>
      <c r="I13" s="49">
        <f t="shared" si="0"/>
        <v>168633780</v>
      </c>
      <c r="J13" s="49">
        <f t="shared" si="0"/>
        <v>155938090</v>
      </c>
      <c r="K13" s="49">
        <f t="shared" si="0"/>
        <v>193357600</v>
      </c>
      <c r="L13" s="49">
        <f t="shared" si="0"/>
        <v>149380988</v>
      </c>
      <c r="M13" s="49">
        <f t="shared" si="0"/>
        <v>160828810</v>
      </c>
      <c r="N13" s="49">
        <f t="shared" si="0"/>
        <v>172310253</v>
      </c>
      <c r="O13" s="49">
        <f t="shared" si="0"/>
        <v>251234153</v>
      </c>
      <c r="P13" s="49">
        <f t="shared" si="0"/>
        <v>249872756</v>
      </c>
      <c r="Q13" s="49">
        <v>170407886</v>
      </c>
      <c r="R13" s="49">
        <f t="shared" si="0"/>
        <v>249797873</v>
      </c>
      <c r="S13" s="49">
        <f t="shared" si="0"/>
        <v>260528062</v>
      </c>
      <c r="T13" s="49">
        <f t="shared" si="1"/>
        <v>262957426</v>
      </c>
      <c r="U13" s="49">
        <f t="shared" si="1"/>
        <v>299074028</v>
      </c>
      <c r="V13" s="49">
        <f t="shared" si="1"/>
        <v>312972626</v>
      </c>
      <c r="W13" s="49">
        <f t="shared" si="1"/>
        <v>285722763</v>
      </c>
      <c r="X13" s="49">
        <f t="shared" ref="X13:Y13" si="16">X72+X131</f>
        <v>364317427</v>
      </c>
      <c r="Y13" s="49">
        <f t="shared" si="16"/>
        <v>312419603</v>
      </c>
      <c r="Z13" s="49">
        <f t="shared" ref="Z13" si="17">Z72+Z131</f>
        <v>425337016.24000001</v>
      </c>
    </row>
    <row r="14" spans="1:26">
      <c r="A14" s="51" t="s">
        <v>99</v>
      </c>
      <c r="B14" s="49">
        <f t="shared" si="0"/>
        <v>747436232</v>
      </c>
      <c r="C14" s="49">
        <f t="shared" si="0"/>
        <v>693801686</v>
      </c>
      <c r="D14" s="49">
        <f t="shared" si="0"/>
        <v>673661618</v>
      </c>
      <c r="E14" s="49">
        <f t="shared" si="0"/>
        <v>780944829</v>
      </c>
      <c r="F14" s="49">
        <f t="shared" si="0"/>
        <v>925577299</v>
      </c>
      <c r="G14" s="49">
        <f t="shared" si="0"/>
        <v>992524922</v>
      </c>
      <c r="H14" s="49">
        <f t="shared" si="0"/>
        <v>852022982</v>
      </c>
      <c r="I14" s="49">
        <f t="shared" si="0"/>
        <v>877065735</v>
      </c>
      <c r="J14" s="49">
        <f t="shared" si="0"/>
        <v>868326618</v>
      </c>
      <c r="K14" s="49">
        <f t="shared" si="0"/>
        <v>808417556</v>
      </c>
      <c r="L14" s="49">
        <f t="shared" si="0"/>
        <v>834106888</v>
      </c>
      <c r="M14" s="49">
        <f t="shared" si="0"/>
        <v>948327470</v>
      </c>
      <c r="N14" s="49">
        <f t="shared" si="0"/>
        <v>855915689</v>
      </c>
      <c r="O14" s="49">
        <f t="shared" si="0"/>
        <v>900885767</v>
      </c>
      <c r="P14" s="49">
        <f t="shared" si="0"/>
        <v>834073269</v>
      </c>
      <c r="Q14" s="49">
        <v>813782221</v>
      </c>
      <c r="R14" s="49">
        <f t="shared" si="0"/>
        <v>826547987</v>
      </c>
      <c r="S14" s="49">
        <f t="shared" si="0"/>
        <v>832365056</v>
      </c>
      <c r="T14" s="49">
        <f t="shared" si="1"/>
        <v>823412059</v>
      </c>
      <c r="U14" s="49">
        <f t="shared" si="1"/>
        <v>795357908</v>
      </c>
      <c r="V14" s="49">
        <f t="shared" si="1"/>
        <v>768321221</v>
      </c>
      <c r="W14" s="49">
        <f t="shared" si="1"/>
        <v>775222340</v>
      </c>
      <c r="X14" s="49">
        <f t="shared" ref="X14:Y14" si="18">X73+X132</f>
        <v>737934562</v>
      </c>
      <c r="Y14" s="49">
        <f t="shared" si="18"/>
        <v>783543497</v>
      </c>
      <c r="Z14" s="49">
        <f t="shared" ref="Z14" si="19">Z73+Z132</f>
        <v>770483681</v>
      </c>
    </row>
    <row r="15" spans="1:26">
      <c r="A15" s="51" t="s">
        <v>101</v>
      </c>
      <c r="B15" s="49">
        <f t="shared" si="0"/>
        <v>359233875</v>
      </c>
      <c r="C15" s="49">
        <f t="shared" si="0"/>
        <v>432030434</v>
      </c>
      <c r="D15" s="49">
        <f t="shared" si="0"/>
        <v>425747182</v>
      </c>
      <c r="E15" s="49">
        <f t="shared" si="0"/>
        <v>386295169</v>
      </c>
      <c r="F15" s="49">
        <f t="shared" si="0"/>
        <v>474014807</v>
      </c>
      <c r="G15" s="49">
        <f t="shared" si="0"/>
        <v>510736900</v>
      </c>
      <c r="H15" s="49">
        <f t="shared" si="0"/>
        <v>500550617</v>
      </c>
      <c r="I15" s="49">
        <f t="shared" si="0"/>
        <v>535343125</v>
      </c>
      <c r="J15" s="49">
        <f t="shared" si="0"/>
        <v>520066717</v>
      </c>
      <c r="K15" s="49">
        <f t="shared" si="0"/>
        <v>581661388</v>
      </c>
      <c r="L15" s="49">
        <f t="shared" si="0"/>
        <v>499788062</v>
      </c>
      <c r="M15" s="49">
        <f t="shared" si="0"/>
        <v>614970867</v>
      </c>
      <c r="N15" s="49">
        <f t="shared" si="0"/>
        <v>521487478</v>
      </c>
      <c r="O15" s="49">
        <f t="shared" si="0"/>
        <v>563258466</v>
      </c>
      <c r="P15" s="49">
        <f t="shared" si="0"/>
        <v>561502767</v>
      </c>
      <c r="Q15" s="49">
        <v>522679427</v>
      </c>
      <c r="R15" s="49">
        <f t="shared" si="0"/>
        <v>493946644</v>
      </c>
      <c r="S15" s="49">
        <f t="shared" si="0"/>
        <v>507253732</v>
      </c>
      <c r="T15" s="49">
        <f t="shared" si="1"/>
        <v>532635793</v>
      </c>
      <c r="U15" s="49">
        <f t="shared" si="1"/>
        <v>489632396</v>
      </c>
      <c r="V15" s="49">
        <f t="shared" si="1"/>
        <v>486398842</v>
      </c>
      <c r="W15" s="49">
        <f t="shared" si="1"/>
        <v>488964067</v>
      </c>
      <c r="X15" s="49">
        <f t="shared" ref="X15:Y15" si="20">X74+X133</f>
        <v>490818039</v>
      </c>
      <c r="Y15" s="49">
        <f t="shared" si="20"/>
        <v>482530222</v>
      </c>
      <c r="Z15" s="49">
        <f t="shared" ref="Z15" si="21">Z74+Z133</f>
        <v>450212763</v>
      </c>
    </row>
    <row r="16" spans="1:26">
      <c r="A16" s="51" t="s">
        <v>102</v>
      </c>
      <c r="B16" s="49">
        <f t="shared" si="0"/>
        <v>44927792</v>
      </c>
      <c r="C16" s="49">
        <f t="shared" si="0"/>
        <v>170630781</v>
      </c>
      <c r="D16" s="49">
        <f t="shared" si="0"/>
        <v>168111212</v>
      </c>
      <c r="E16" s="49">
        <f t="shared" si="0"/>
        <v>162304486</v>
      </c>
      <c r="F16" s="49">
        <f t="shared" si="0"/>
        <v>150198294</v>
      </c>
      <c r="G16" s="49">
        <f t="shared" si="0"/>
        <v>136649298</v>
      </c>
      <c r="H16" s="49">
        <f t="shared" si="0"/>
        <v>134070178</v>
      </c>
      <c r="I16" s="49">
        <f t="shared" si="0"/>
        <v>127601295</v>
      </c>
      <c r="J16" s="49">
        <f t="shared" si="0"/>
        <v>128385101</v>
      </c>
      <c r="K16" s="49">
        <f t="shared" si="0"/>
        <v>156407754</v>
      </c>
      <c r="L16" s="49">
        <f t="shared" si="0"/>
        <v>201773934</v>
      </c>
      <c r="M16" s="49">
        <f t="shared" si="0"/>
        <v>229161027</v>
      </c>
      <c r="N16" s="49">
        <f t="shared" si="0"/>
        <v>336378222</v>
      </c>
      <c r="O16" s="49">
        <f t="shared" si="0"/>
        <v>377776230</v>
      </c>
      <c r="P16" s="49">
        <f t="shared" si="0"/>
        <v>317337786</v>
      </c>
      <c r="Q16" s="49">
        <v>242120272</v>
      </c>
      <c r="R16" s="49">
        <f t="shared" si="0"/>
        <v>229069811</v>
      </c>
      <c r="S16" s="49">
        <f t="shared" si="0"/>
        <v>241311849</v>
      </c>
      <c r="T16" s="49">
        <f t="shared" si="1"/>
        <v>263606396</v>
      </c>
      <c r="U16" s="49">
        <f t="shared" si="1"/>
        <v>205848598</v>
      </c>
      <c r="V16" s="49">
        <f t="shared" si="1"/>
        <v>194544207</v>
      </c>
      <c r="W16" s="49">
        <f t="shared" si="1"/>
        <v>188850232</v>
      </c>
      <c r="X16" s="49">
        <f t="shared" ref="X16:Y16" si="22">X75+X134</f>
        <v>198021404</v>
      </c>
      <c r="Y16" s="49">
        <f t="shared" si="22"/>
        <v>211034764</v>
      </c>
      <c r="Z16" s="49">
        <f t="shared" ref="Z16" si="23">Z75+Z134</f>
        <v>198431259</v>
      </c>
    </row>
    <row r="17" spans="1:26">
      <c r="A17" s="51" t="s">
        <v>103</v>
      </c>
      <c r="B17" s="49">
        <f t="shared" si="0"/>
        <v>6052736</v>
      </c>
      <c r="C17" s="49">
        <f t="shared" si="0"/>
        <v>21199800</v>
      </c>
      <c r="D17" s="49">
        <f t="shared" si="0"/>
        <v>34252457</v>
      </c>
      <c r="E17" s="49">
        <f t="shared" si="0"/>
        <v>43452900</v>
      </c>
      <c r="F17" s="49">
        <f t="shared" si="0"/>
        <v>45614215</v>
      </c>
      <c r="G17" s="49">
        <f t="shared" si="0"/>
        <v>39369908</v>
      </c>
      <c r="H17" s="49">
        <f t="shared" si="0"/>
        <v>43141271</v>
      </c>
      <c r="I17" s="49">
        <f t="shared" si="0"/>
        <v>41469678</v>
      </c>
      <c r="J17" s="49">
        <f t="shared" si="0"/>
        <v>39784785</v>
      </c>
      <c r="K17" s="49">
        <f t="shared" si="0"/>
        <v>38925727</v>
      </c>
      <c r="L17" s="49">
        <f t="shared" si="0"/>
        <v>37335690</v>
      </c>
      <c r="M17" s="49">
        <f t="shared" si="0"/>
        <v>34736983</v>
      </c>
      <c r="N17" s="49">
        <f t="shared" si="0"/>
        <v>33629875</v>
      </c>
      <c r="O17" s="49">
        <f t="shared" si="0"/>
        <v>34771503</v>
      </c>
      <c r="P17" s="49">
        <f t="shared" si="0"/>
        <v>25888064</v>
      </c>
      <c r="Q17" s="49">
        <v>33893537</v>
      </c>
      <c r="R17" s="49">
        <f t="shared" si="0"/>
        <v>37155621</v>
      </c>
      <c r="S17" s="49">
        <f t="shared" si="0"/>
        <v>37201871</v>
      </c>
      <c r="T17" s="49">
        <f t="shared" si="1"/>
        <v>35106215</v>
      </c>
      <c r="U17" s="49">
        <f t="shared" si="1"/>
        <v>38859458</v>
      </c>
      <c r="V17" s="49">
        <f t="shared" si="1"/>
        <v>40137093</v>
      </c>
      <c r="W17" s="49">
        <f t="shared" si="1"/>
        <v>40776545</v>
      </c>
      <c r="X17" s="49">
        <f t="shared" ref="X17:Y17" si="24">X76+X135</f>
        <v>40646152</v>
      </c>
      <c r="Y17" s="49">
        <f t="shared" si="24"/>
        <v>35927304</v>
      </c>
      <c r="Z17" s="49">
        <f t="shared" ref="Z17" si="25">Z76+Z135</f>
        <v>33034286</v>
      </c>
    </row>
    <row r="18" spans="1:26">
      <c r="A18" s="51" t="s">
        <v>104</v>
      </c>
      <c r="B18" s="49">
        <f t="shared" si="0"/>
        <v>243265634</v>
      </c>
      <c r="C18" s="49">
        <f t="shared" si="0"/>
        <v>1022627427</v>
      </c>
      <c r="D18" s="49">
        <f t="shared" si="0"/>
        <v>840848664</v>
      </c>
      <c r="E18" s="49">
        <f t="shared" si="0"/>
        <v>879219815</v>
      </c>
      <c r="F18" s="49">
        <f t="shared" si="0"/>
        <v>956098335</v>
      </c>
      <c r="G18" s="49">
        <f t="shared" si="0"/>
        <v>971265881</v>
      </c>
      <c r="H18" s="49">
        <f t="shared" si="0"/>
        <v>989412328</v>
      </c>
      <c r="I18" s="49">
        <f t="shared" si="0"/>
        <v>981154770</v>
      </c>
      <c r="J18" s="49">
        <f t="shared" si="0"/>
        <v>998429438</v>
      </c>
      <c r="K18" s="49">
        <f t="shared" si="0"/>
        <v>981718525</v>
      </c>
      <c r="L18" s="49">
        <f t="shared" si="0"/>
        <v>1024658435</v>
      </c>
      <c r="M18" s="49">
        <f t="shared" si="0"/>
        <v>1013298702</v>
      </c>
      <c r="N18" s="49">
        <f t="shared" si="0"/>
        <v>1090772172</v>
      </c>
      <c r="O18" s="49">
        <f t="shared" si="0"/>
        <v>1254678703</v>
      </c>
      <c r="P18" s="49">
        <f t="shared" si="0"/>
        <v>1311050647</v>
      </c>
      <c r="Q18" s="49">
        <v>1184511907</v>
      </c>
      <c r="R18" s="49">
        <f t="shared" si="0"/>
        <v>1159722958</v>
      </c>
      <c r="S18" s="49">
        <f t="shared" si="0"/>
        <v>1218540212</v>
      </c>
      <c r="T18" s="49">
        <f t="shared" si="1"/>
        <v>1373616777</v>
      </c>
      <c r="U18" s="49">
        <f t="shared" si="1"/>
        <v>1106417274</v>
      </c>
      <c r="V18" s="49">
        <f t="shared" si="1"/>
        <v>1064600690</v>
      </c>
      <c r="W18" s="49">
        <f t="shared" si="1"/>
        <v>1142098879</v>
      </c>
      <c r="X18" s="49">
        <f t="shared" ref="X18:Y18" si="26">X77+X136</f>
        <v>1085962215</v>
      </c>
      <c r="Y18" s="49">
        <f t="shared" si="26"/>
        <v>1156285747</v>
      </c>
      <c r="Z18" s="49">
        <f t="shared" ref="Z18" si="27">Z77+Z136</f>
        <v>1148913033</v>
      </c>
    </row>
    <row r="19" spans="1:26">
      <c r="A19" s="51" t="s">
        <v>105</v>
      </c>
      <c r="B19" s="49">
        <f t="shared" si="0"/>
        <v>192405991</v>
      </c>
      <c r="C19" s="49">
        <f t="shared" si="0"/>
        <v>192451866</v>
      </c>
      <c r="D19" s="49">
        <f t="shared" si="0"/>
        <v>316998242</v>
      </c>
      <c r="E19" s="49">
        <f t="shared" si="0"/>
        <v>342153429</v>
      </c>
      <c r="F19" s="49">
        <f t="shared" si="0"/>
        <v>351870302</v>
      </c>
      <c r="G19" s="49">
        <f t="shared" si="0"/>
        <v>327816344</v>
      </c>
      <c r="H19" s="49">
        <f t="shared" si="0"/>
        <v>313333869</v>
      </c>
      <c r="I19" s="49">
        <f t="shared" si="0"/>
        <v>313987026</v>
      </c>
      <c r="J19" s="49">
        <f t="shared" si="0"/>
        <v>306732008</v>
      </c>
      <c r="K19" s="49">
        <f t="shared" si="0"/>
        <v>315966663</v>
      </c>
      <c r="L19" s="49">
        <f t="shared" si="0"/>
        <v>284534514</v>
      </c>
      <c r="M19" s="49">
        <f t="shared" si="0"/>
        <v>307914275</v>
      </c>
      <c r="N19" s="49">
        <f t="shared" si="0"/>
        <v>313895443</v>
      </c>
      <c r="O19" s="49">
        <f t="shared" si="0"/>
        <v>343571947</v>
      </c>
      <c r="P19" s="49">
        <f t="shared" si="0"/>
        <v>292230235</v>
      </c>
      <c r="Q19" s="49">
        <v>222319316</v>
      </c>
      <c r="R19" s="49">
        <f t="shared" si="0"/>
        <v>216971985</v>
      </c>
      <c r="S19" s="49">
        <f t="shared" si="0"/>
        <v>205405563</v>
      </c>
      <c r="T19" s="49">
        <f t="shared" si="1"/>
        <v>233199443</v>
      </c>
      <c r="U19" s="49">
        <f t="shared" si="1"/>
        <v>240062352</v>
      </c>
      <c r="V19" s="49">
        <f t="shared" si="1"/>
        <v>449408722</v>
      </c>
      <c r="W19" s="49">
        <f t="shared" si="1"/>
        <v>353037687</v>
      </c>
      <c r="X19" s="49">
        <f t="shared" ref="X19:Y19" si="28">X78+X137</f>
        <v>290063383</v>
      </c>
      <c r="Y19" s="49">
        <f t="shared" si="28"/>
        <v>271467103</v>
      </c>
      <c r="Z19" s="49">
        <f t="shared" ref="Z19" si="29">Z78+Z137</f>
        <v>225785290</v>
      </c>
    </row>
    <row r="20" spans="1:26">
      <c r="A20" s="51" t="s">
        <v>107</v>
      </c>
      <c r="B20" s="49">
        <f t="shared" si="0"/>
        <v>127793929</v>
      </c>
      <c r="C20" s="49">
        <f t="shared" ref="C20:P35" si="30">C79+C138</f>
        <v>172755264</v>
      </c>
      <c r="D20" s="49">
        <f t="shared" si="30"/>
        <v>175214263</v>
      </c>
      <c r="E20" s="49">
        <f t="shared" si="30"/>
        <v>163075932</v>
      </c>
      <c r="F20" s="49">
        <f t="shared" si="30"/>
        <v>158532769</v>
      </c>
      <c r="G20" s="49">
        <f t="shared" si="30"/>
        <v>150270419</v>
      </c>
      <c r="H20" s="49">
        <f t="shared" si="30"/>
        <v>156098684</v>
      </c>
      <c r="I20" s="49">
        <f t="shared" si="30"/>
        <v>163222300</v>
      </c>
      <c r="J20" s="49">
        <f t="shared" si="30"/>
        <v>161535165</v>
      </c>
      <c r="K20" s="49">
        <f t="shared" si="30"/>
        <v>165638273</v>
      </c>
      <c r="L20" s="49">
        <f t="shared" si="30"/>
        <v>166430845</v>
      </c>
      <c r="M20" s="49">
        <f t="shared" si="30"/>
        <v>172539579</v>
      </c>
      <c r="N20" s="49">
        <f t="shared" si="30"/>
        <v>179629876</v>
      </c>
      <c r="O20" s="49">
        <f t="shared" si="30"/>
        <v>193661586</v>
      </c>
      <c r="P20" s="49">
        <f t="shared" si="30"/>
        <v>195699997</v>
      </c>
      <c r="Q20" s="49">
        <v>190824351</v>
      </c>
      <c r="R20" s="49">
        <f t="shared" ref="R20:S35" si="31">R79+R138</f>
        <v>175039512</v>
      </c>
      <c r="S20" s="49">
        <f t="shared" si="31"/>
        <v>181892407</v>
      </c>
      <c r="T20" s="49">
        <f t="shared" si="1"/>
        <v>179492757</v>
      </c>
      <c r="U20" s="49">
        <f t="shared" si="1"/>
        <v>174186421</v>
      </c>
      <c r="V20" s="49">
        <f t="shared" si="1"/>
        <v>187578655</v>
      </c>
      <c r="W20" s="49">
        <f t="shared" si="1"/>
        <v>172338326</v>
      </c>
      <c r="X20" s="49">
        <f t="shared" ref="X20:Y20" si="32">X79+X138</f>
        <v>161407825</v>
      </c>
      <c r="Y20" s="49">
        <f t="shared" si="32"/>
        <v>151969174</v>
      </c>
      <c r="Z20" s="49">
        <f t="shared" ref="Z20" si="33">Z79+Z138</f>
        <v>143484691</v>
      </c>
    </row>
    <row r="21" spans="1:26">
      <c r="A21" s="51" t="s">
        <v>76</v>
      </c>
      <c r="B21" s="49">
        <f t="shared" ref="B21:P36" si="34">B80+B139</f>
        <v>163812589</v>
      </c>
      <c r="C21" s="49">
        <f t="shared" si="34"/>
        <v>148827854</v>
      </c>
      <c r="D21" s="49">
        <f t="shared" si="34"/>
        <v>154009723</v>
      </c>
      <c r="E21" s="49">
        <f t="shared" si="34"/>
        <v>151184181</v>
      </c>
      <c r="F21" s="49">
        <f t="shared" si="34"/>
        <v>149799620</v>
      </c>
      <c r="G21" s="49">
        <f t="shared" si="34"/>
        <v>137124626</v>
      </c>
      <c r="H21" s="49">
        <f t="shared" si="34"/>
        <v>150061299</v>
      </c>
      <c r="I21" s="49">
        <f t="shared" si="34"/>
        <v>156063340</v>
      </c>
      <c r="J21" s="49">
        <f t="shared" si="34"/>
        <v>154301991</v>
      </c>
      <c r="K21" s="49">
        <f t="shared" si="34"/>
        <v>152006758</v>
      </c>
      <c r="L21" s="49">
        <f t="shared" si="34"/>
        <v>168934811</v>
      </c>
      <c r="M21" s="49">
        <f t="shared" si="30"/>
        <v>176155602</v>
      </c>
      <c r="N21" s="49">
        <f t="shared" si="30"/>
        <v>169967783</v>
      </c>
      <c r="O21" s="49">
        <f t="shared" si="30"/>
        <v>206621559</v>
      </c>
      <c r="P21" s="49">
        <f t="shared" si="30"/>
        <v>213316638</v>
      </c>
      <c r="Q21" s="49">
        <v>159101842</v>
      </c>
      <c r="R21" s="49">
        <f t="shared" si="31"/>
        <v>146719383</v>
      </c>
      <c r="S21" s="49">
        <f t="shared" si="31"/>
        <v>134610746</v>
      </c>
      <c r="T21" s="49">
        <f t="shared" si="1"/>
        <v>144719421</v>
      </c>
      <c r="U21" s="49">
        <f t="shared" si="1"/>
        <v>144379206</v>
      </c>
      <c r="V21" s="49">
        <f t="shared" si="1"/>
        <v>162968313</v>
      </c>
      <c r="W21" s="49">
        <f t="shared" si="1"/>
        <v>155344405</v>
      </c>
      <c r="X21" s="49">
        <f t="shared" ref="X21:Y21" si="35">X80+X139</f>
        <v>159223284</v>
      </c>
      <c r="Y21" s="49">
        <f t="shared" si="35"/>
        <v>166924256</v>
      </c>
      <c r="Z21" s="49">
        <f t="shared" ref="Z21" si="36">Z80+Z139</f>
        <v>151387180</v>
      </c>
    </row>
    <row r="22" spans="1:26">
      <c r="A22" s="51" t="s">
        <v>110</v>
      </c>
      <c r="B22" s="49">
        <f t="shared" si="34"/>
        <v>209102831</v>
      </c>
      <c r="C22" s="49">
        <f t="shared" si="34"/>
        <v>194676048</v>
      </c>
      <c r="D22" s="49">
        <f t="shared" si="34"/>
        <v>217011760</v>
      </c>
      <c r="E22" s="49">
        <f t="shared" si="34"/>
        <v>203407698</v>
      </c>
      <c r="F22" s="49">
        <f t="shared" si="34"/>
        <v>210619279</v>
      </c>
      <c r="G22" s="49">
        <f t="shared" si="34"/>
        <v>206644157</v>
      </c>
      <c r="H22" s="49">
        <f t="shared" si="34"/>
        <v>191054893</v>
      </c>
      <c r="I22" s="49">
        <f t="shared" si="34"/>
        <v>196429589</v>
      </c>
      <c r="J22" s="49">
        <f t="shared" si="34"/>
        <v>216277467</v>
      </c>
      <c r="K22" s="49">
        <f t="shared" si="34"/>
        <v>190010276</v>
      </c>
      <c r="L22" s="49">
        <f t="shared" si="34"/>
        <v>199294860</v>
      </c>
      <c r="M22" s="49">
        <f t="shared" si="30"/>
        <v>193155383</v>
      </c>
      <c r="N22" s="49">
        <f t="shared" si="30"/>
        <v>221077100</v>
      </c>
      <c r="O22" s="49">
        <f t="shared" si="30"/>
        <v>280819492</v>
      </c>
      <c r="P22" s="49">
        <f t="shared" si="30"/>
        <v>246939849</v>
      </c>
      <c r="Q22" s="49">
        <v>259632263</v>
      </c>
      <c r="R22" s="49">
        <f t="shared" si="31"/>
        <v>253016523</v>
      </c>
      <c r="S22" s="49">
        <f t="shared" si="31"/>
        <v>258520710</v>
      </c>
      <c r="T22" s="49">
        <f t="shared" si="1"/>
        <v>254141787</v>
      </c>
      <c r="U22" s="49">
        <f t="shared" si="1"/>
        <v>231745647</v>
      </c>
      <c r="V22" s="49">
        <f t="shared" si="1"/>
        <v>269032249</v>
      </c>
      <c r="W22" s="49">
        <f t="shared" si="1"/>
        <v>261549485</v>
      </c>
      <c r="X22" s="49">
        <f t="shared" ref="X22:Y22" si="37">X81+X140</f>
        <v>268512060</v>
      </c>
      <c r="Y22" s="49">
        <f t="shared" si="37"/>
        <v>263681951</v>
      </c>
      <c r="Z22" s="49">
        <f t="shared" ref="Z22" si="38">Z81+Z140</f>
        <v>220516399</v>
      </c>
    </row>
    <row r="23" spans="1:26">
      <c r="A23" s="51" t="s">
        <v>111</v>
      </c>
      <c r="B23" s="49">
        <f t="shared" si="34"/>
        <v>116459871</v>
      </c>
      <c r="C23" s="49">
        <f t="shared" si="34"/>
        <v>164935909</v>
      </c>
      <c r="D23" s="49">
        <f t="shared" si="34"/>
        <v>140068613</v>
      </c>
      <c r="E23" s="49">
        <f t="shared" si="34"/>
        <v>118090093</v>
      </c>
      <c r="F23" s="49">
        <f t="shared" si="34"/>
        <v>127891331</v>
      </c>
      <c r="G23" s="49">
        <f t="shared" si="34"/>
        <v>240183684</v>
      </c>
      <c r="H23" s="49">
        <f t="shared" si="34"/>
        <v>267268982</v>
      </c>
      <c r="I23" s="49">
        <f t="shared" si="34"/>
        <v>252077816</v>
      </c>
      <c r="J23" s="49">
        <f t="shared" si="34"/>
        <v>186382288</v>
      </c>
      <c r="K23" s="49">
        <f t="shared" si="34"/>
        <v>183403367</v>
      </c>
      <c r="L23" s="49">
        <f t="shared" si="34"/>
        <v>201184145</v>
      </c>
      <c r="M23" s="49">
        <f t="shared" si="30"/>
        <v>172783957</v>
      </c>
      <c r="N23" s="49">
        <f t="shared" si="30"/>
        <v>202795958</v>
      </c>
      <c r="O23" s="49">
        <f t="shared" si="30"/>
        <v>263506021</v>
      </c>
      <c r="P23" s="49">
        <f t="shared" si="30"/>
        <v>276612891</v>
      </c>
      <c r="Q23" s="49">
        <v>244652270</v>
      </c>
      <c r="R23" s="49">
        <f t="shared" si="31"/>
        <v>205287384</v>
      </c>
      <c r="S23" s="49">
        <f t="shared" si="31"/>
        <v>202629993</v>
      </c>
      <c r="T23" s="49">
        <f t="shared" si="1"/>
        <v>213462335</v>
      </c>
      <c r="U23" s="49">
        <f t="shared" si="1"/>
        <v>215940029</v>
      </c>
      <c r="V23" s="49">
        <f t="shared" si="1"/>
        <v>195606848</v>
      </c>
      <c r="W23" s="49">
        <f t="shared" si="1"/>
        <v>209172490</v>
      </c>
      <c r="X23" s="49">
        <f t="shared" ref="X23:Y23" si="39">X82+X141</f>
        <v>174315415</v>
      </c>
      <c r="Y23" s="49">
        <f t="shared" si="39"/>
        <v>197478316</v>
      </c>
      <c r="Z23" s="49">
        <f t="shared" ref="Z23" si="40">Z82+Z141</f>
        <v>206933172</v>
      </c>
    </row>
    <row r="24" spans="1:26">
      <c r="A24" s="51" t="s">
        <v>113</v>
      </c>
      <c r="B24" s="49">
        <f t="shared" si="34"/>
        <v>120142976</v>
      </c>
      <c r="C24" s="49">
        <f t="shared" si="34"/>
        <v>111382507</v>
      </c>
      <c r="D24" s="49">
        <f t="shared" si="34"/>
        <v>109994069</v>
      </c>
      <c r="E24" s="49">
        <f t="shared" si="34"/>
        <v>107762171</v>
      </c>
      <c r="F24" s="49">
        <f t="shared" si="34"/>
        <v>100316945</v>
      </c>
      <c r="G24" s="49">
        <f t="shared" si="34"/>
        <v>104047182</v>
      </c>
      <c r="H24" s="49">
        <f t="shared" si="34"/>
        <v>100011103</v>
      </c>
      <c r="I24" s="49">
        <f t="shared" si="34"/>
        <v>102409452</v>
      </c>
      <c r="J24" s="49">
        <f t="shared" si="34"/>
        <v>126904848</v>
      </c>
      <c r="K24" s="49">
        <f t="shared" si="34"/>
        <v>108093342</v>
      </c>
      <c r="L24" s="49">
        <f t="shared" si="34"/>
        <v>109792300</v>
      </c>
      <c r="M24" s="49">
        <f t="shared" si="30"/>
        <v>126825275</v>
      </c>
      <c r="N24" s="49">
        <f t="shared" si="30"/>
        <v>132028517</v>
      </c>
      <c r="O24" s="49">
        <f t="shared" si="30"/>
        <v>141372188</v>
      </c>
      <c r="P24" s="49">
        <f t="shared" si="30"/>
        <v>129562449</v>
      </c>
      <c r="Q24" s="49">
        <v>114998911</v>
      </c>
      <c r="R24" s="49">
        <f t="shared" si="31"/>
        <v>86123789</v>
      </c>
      <c r="S24" s="49">
        <f t="shared" si="31"/>
        <v>78061646</v>
      </c>
      <c r="T24" s="49">
        <f t="shared" si="1"/>
        <v>85220914</v>
      </c>
      <c r="U24" s="49">
        <f t="shared" si="1"/>
        <v>82233315</v>
      </c>
      <c r="V24" s="49">
        <f t="shared" si="1"/>
        <v>79180546</v>
      </c>
      <c r="W24" s="49">
        <f t="shared" si="1"/>
        <v>104937518</v>
      </c>
      <c r="X24" s="49">
        <f t="shared" ref="X24:Y24" si="41">X83+X142</f>
        <v>108021536</v>
      </c>
      <c r="Y24" s="49">
        <f t="shared" si="41"/>
        <v>110500022</v>
      </c>
      <c r="Z24" s="49">
        <f t="shared" ref="Z24" si="42">Z83+Z142</f>
        <v>115357670</v>
      </c>
    </row>
    <row r="25" spans="1:26">
      <c r="A25" s="51" t="s">
        <v>78</v>
      </c>
      <c r="B25" s="49">
        <f t="shared" si="34"/>
        <v>248720078</v>
      </c>
      <c r="C25" s="49">
        <f t="shared" si="34"/>
        <v>314055790</v>
      </c>
      <c r="D25" s="49">
        <f t="shared" si="34"/>
        <v>343625987</v>
      </c>
      <c r="E25" s="49">
        <f t="shared" si="34"/>
        <v>335832217</v>
      </c>
      <c r="F25" s="49">
        <f t="shared" si="34"/>
        <v>395449990</v>
      </c>
      <c r="G25" s="49">
        <f t="shared" si="34"/>
        <v>427766845</v>
      </c>
      <c r="H25" s="49">
        <f t="shared" si="34"/>
        <v>365922505</v>
      </c>
      <c r="I25" s="49">
        <f t="shared" si="34"/>
        <v>349568878</v>
      </c>
      <c r="J25" s="49">
        <f t="shared" si="34"/>
        <v>348939215</v>
      </c>
      <c r="K25" s="49">
        <f t="shared" si="34"/>
        <v>357073217</v>
      </c>
      <c r="L25" s="49">
        <f t="shared" si="34"/>
        <v>384490826</v>
      </c>
      <c r="M25" s="49">
        <f t="shared" si="30"/>
        <v>405147673</v>
      </c>
      <c r="N25" s="49">
        <f t="shared" si="30"/>
        <v>516131176</v>
      </c>
      <c r="O25" s="49">
        <f t="shared" si="30"/>
        <v>563872012</v>
      </c>
      <c r="P25" s="49">
        <f t="shared" si="30"/>
        <v>454564757</v>
      </c>
      <c r="Q25" s="49">
        <v>546728083</v>
      </c>
      <c r="R25" s="49">
        <f t="shared" si="31"/>
        <v>561298490</v>
      </c>
      <c r="S25" s="49">
        <f t="shared" si="31"/>
        <v>573456428</v>
      </c>
      <c r="T25" s="49">
        <f t="shared" si="1"/>
        <v>578868809</v>
      </c>
      <c r="U25" s="49">
        <f t="shared" si="1"/>
        <v>535740162</v>
      </c>
      <c r="V25" s="49">
        <f t="shared" si="1"/>
        <v>474575302</v>
      </c>
      <c r="W25" s="49">
        <f t="shared" si="1"/>
        <v>477512468</v>
      </c>
      <c r="X25" s="49">
        <f t="shared" ref="X25:Y25" si="43">X84+X143</f>
        <v>488129114</v>
      </c>
      <c r="Y25" s="49">
        <f t="shared" si="43"/>
        <v>522572925</v>
      </c>
      <c r="Z25" s="49">
        <f t="shared" ref="Z25" si="44">Z84+Z143</f>
        <v>579854796</v>
      </c>
    </row>
    <row r="26" spans="1:26">
      <c r="A26" s="51" t="s">
        <v>116</v>
      </c>
      <c r="B26" s="49">
        <f t="shared" si="34"/>
        <v>680507304</v>
      </c>
      <c r="C26" s="49">
        <f t="shared" si="34"/>
        <v>680507304</v>
      </c>
      <c r="D26" s="49">
        <f t="shared" si="34"/>
        <v>698507308</v>
      </c>
      <c r="E26" s="49">
        <f t="shared" si="34"/>
        <v>690361574</v>
      </c>
      <c r="F26" s="49">
        <f t="shared" si="34"/>
        <v>681471386</v>
      </c>
      <c r="G26" s="49">
        <f t="shared" si="34"/>
        <v>670371243</v>
      </c>
      <c r="H26" s="49">
        <f t="shared" si="34"/>
        <v>696664172</v>
      </c>
      <c r="I26" s="49">
        <f t="shared" si="34"/>
        <v>681213995</v>
      </c>
      <c r="J26" s="49">
        <f t="shared" si="34"/>
        <v>688520270</v>
      </c>
      <c r="K26" s="49">
        <f t="shared" si="34"/>
        <v>794151201</v>
      </c>
      <c r="L26" s="49">
        <f t="shared" si="34"/>
        <v>868582472</v>
      </c>
      <c r="M26" s="49">
        <f t="shared" si="30"/>
        <v>915028670</v>
      </c>
      <c r="N26" s="49">
        <f t="shared" si="30"/>
        <v>1056165038</v>
      </c>
      <c r="O26" s="49">
        <f t="shared" si="30"/>
        <v>1021677909</v>
      </c>
      <c r="P26" s="49">
        <f t="shared" si="30"/>
        <v>1022055560</v>
      </c>
      <c r="Q26" s="49">
        <v>1029478218</v>
      </c>
      <c r="R26" s="49">
        <f t="shared" si="31"/>
        <v>1000560290</v>
      </c>
      <c r="S26" s="49">
        <f t="shared" si="31"/>
        <v>962114661</v>
      </c>
      <c r="T26" s="49">
        <f t="shared" si="1"/>
        <v>974356670</v>
      </c>
      <c r="U26" s="49">
        <f t="shared" si="1"/>
        <v>945128210</v>
      </c>
      <c r="V26" s="49">
        <f t="shared" si="1"/>
        <v>960914143</v>
      </c>
      <c r="W26" s="49">
        <f t="shared" si="1"/>
        <v>957963205</v>
      </c>
      <c r="X26" s="49">
        <f t="shared" ref="X26:Y26" si="45">X85+X144</f>
        <v>991127006</v>
      </c>
      <c r="Y26" s="49">
        <f t="shared" si="45"/>
        <v>1014442691</v>
      </c>
      <c r="Z26" s="49">
        <f t="shared" ref="Z26" si="46">Z85+Z144</f>
        <v>965742685</v>
      </c>
    </row>
    <row r="27" spans="1:26">
      <c r="A27" s="51" t="s">
        <v>117</v>
      </c>
      <c r="B27" s="49">
        <f t="shared" si="34"/>
        <v>1106652391</v>
      </c>
      <c r="C27" s="49">
        <f t="shared" si="34"/>
        <v>966043761</v>
      </c>
      <c r="D27" s="49">
        <f t="shared" si="34"/>
        <v>1034248758</v>
      </c>
      <c r="E27" s="49">
        <f t="shared" si="34"/>
        <v>1263889267</v>
      </c>
      <c r="F27" s="49">
        <f t="shared" si="34"/>
        <v>1249440351</v>
      </c>
      <c r="G27" s="49">
        <f t="shared" si="34"/>
        <v>1266805183</v>
      </c>
      <c r="H27" s="49">
        <f t="shared" si="34"/>
        <v>1204714792</v>
      </c>
      <c r="I27" s="49">
        <f t="shared" si="34"/>
        <v>1281075227</v>
      </c>
      <c r="J27" s="49">
        <f t="shared" si="34"/>
        <v>1175293094</v>
      </c>
      <c r="K27" s="49">
        <f t="shared" si="34"/>
        <v>1186564912</v>
      </c>
      <c r="L27" s="49">
        <f t="shared" si="34"/>
        <v>1133697684</v>
      </c>
      <c r="M27" s="49">
        <f t="shared" si="30"/>
        <v>1229605394</v>
      </c>
      <c r="N27" s="49">
        <f t="shared" si="30"/>
        <v>1420537149</v>
      </c>
      <c r="O27" s="49">
        <f t="shared" si="30"/>
        <v>1703006488</v>
      </c>
      <c r="P27" s="49">
        <f t="shared" si="30"/>
        <v>1376629731</v>
      </c>
      <c r="Q27" s="49">
        <v>1506417836</v>
      </c>
      <c r="R27" s="49">
        <f t="shared" si="31"/>
        <v>1352014715</v>
      </c>
      <c r="S27" s="49">
        <f t="shared" si="31"/>
        <v>1306871660</v>
      </c>
      <c r="T27" s="49">
        <f t="shared" si="1"/>
        <v>1295386670</v>
      </c>
      <c r="U27" s="49">
        <f t="shared" si="1"/>
        <v>1272795230</v>
      </c>
      <c r="V27" s="49">
        <f t="shared" si="1"/>
        <v>1164929453</v>
      </c>
      <c r="W27" s="49">
        <f t="shared" si="1"/>
        <v>1317976594</v>
      </c>
      <c r="X27" s="49">
        <f t="shared" ref="X27:Y27" si="47">X86+X145</f>
        <v>1149340298</v>
      </c>
      <c r="Y27" s="49">
        <f t="shared" si="47"/>
        <v>1255795940</v>
      </c>
      <c r="Z27" s="49">
        <f t="shared" ref="Z27" si="48">Z86+Z145</f>
        <v>1160187357</v>
      </c>
    </row>
    <row r="28" spans="1:26">
      <c r="A28" s="51" t="s">
        <v>77</v>
      </c>
      <c r="B28" s="49">
        <f t="shared" si="34"/>
        <v>96305989</v>
      </c>
      <c r="C28" s="49">
        <f t="shared" si="34"/>
        <v>368047890</v>
      </c>
      <c r="D28" s="49">
        <f t="shared" si="34"/>
        <v>377449552</v>
      </c>
      <c r="E28" s="49">
        <f t="shared" si="34"/>
        <v>381129451</v>
      </c>
      <c r="F28" s="49">
        <f t="shared" si="34"/>
        <v>429863995</v>
      </c>
      <c r="G28" s="49">
        <f t="shared" si="34"/>
        <v>465752656</v>
      </c>
      <c r="H28" s="49">
        <f t="shared" si="34"/>
        <v>497665506</v>
      </c>
      <c r="I28" s="49">
        <f t="shared" si="34"/>
        <v>401785903</v>
      </c>
      <c r="J28" s="49">
        <f t="shared" si="34"/>
        <v>392353727</v>
      </c>
      <c r="K28" s="49">
        <f t="shared" si="34"/>
        <v>402737483</v>
      </c>
      <c r="L28" s="49">
        <f t="shared" si="34"/>
        <v>394019866</v>
      </c>
      <c r="M28" s="49">
        <f t="shared" si="30"/>
        <v>434519789</v>
      </c>
      <c r="N28" s="49">
        <f t="shared" si="30"/>
        <v>489660409</v>
      </c>
      <c r="O28" s="49">
        <f t="shared" si="30"/>
        <v>475282866</v>
      </c>
      <c r="P28" s="49">
        <f t="shared" si="30"/>
        <v>434204017</v>
      </c>
      <c r="Q28" s="49">
        <v>438366696</v>
      </c>
      <c r="R28" s="49">
        <f t="shared" si="31"/>
        <v>432184048</v>
      </c>
      <c r="S28" s="49">
        <f t="shared" si="31"/>
        <v>486141013</v>
      </c>
      <c r="T28" s="49">
        <f t="shared" si="1"/>
        <v>490960305</v>
      </c>
      <c r="U28" s="49">
        <f t="shared" si="1"/>
        <v>529056104</v>
      </c>
      <c r="V28" s="49">
        <f t="shared" si="1"/>
        <v>536127869</v>
      </c>
      <c r="W28" s="49">
        <f t="shared" si="1"/>
        <v>519928610</v>
      </c>
      <c r="X28" s="49">
        <f t="shared" ref="X28:Y28" si="49">X87+X146</f>
        <v>491795172</v>
      </c>
      <c r="Y28" s="49">
        <f t="shared" si="49"/>
        <v>515875327</v>
      </c>
      <c r="Z28" s="49">
        <f t="shared" ref="Z28" si="50">Z87+Z146</f>
        <v>441642354</v>
      </c>
    </row>
    <row r="29" spans="1:26">
      <c r="A29" s="51" t="s">
        <v>120</v>
      </c>
      <c r="B29" s="49">
        <f t="shared" si="34"/>
        <v>94086427</v>
      </c>
      <c r="C29" s="49">
        <f t="shared" si="34"/>
        <v>55874573</v>
      </c>
      <c r="D29" s="49">
        <f t="shared" si="34"/>
        <v>42002337</v>
      </c>
      <c r="E29" s="49">
        <f t="shared" si="34"/>
        <v>61744673</v>
      </c>
      <c r="F29" s="49">
        <f t="shared" si="34"/>
        <v>131020538</v>
      </c>
      <c r="G29" s="49">
        <f t="shared" si="34"/>
        <v>143768888</v>
      </c>
      <c r="H29" s="49">
        <f t="shared" si="34"/>
        <v>120011403</v>
      </c>
      <c r="I29" s="49">
        <f t="shared" si="34"/>
        <v>102733025</v>
      </c>
      <c r="J29" s="49">
        <f t="shared" si="34"/>
        <v>78870657</v>
      </c>
      <c r="K29" s="49">
        <f t="shared" si="34"/>
        <v>74005118</v>
      </c>
      <c r="L29" s="49">
        <f t="shared" si="34"/>
        <v>82731829</v>
      </c>
      <c r="M29" s="49">
        <f t="shared" si="30"/>
        <v>91104043</v>
      </c>
      <c r="N29" s="49">
        <f t="shared" si="30"/>
        <v>100719058</v>
      </c>
      <c r="O29" s="49">
        <f t="shared" si="30"/>
        <v>105665974</v>
      </c>
      <c r="P29" s="49">
        <f t="shared" si="30"/>
        <v>109841555</v>
      </c>
      <c r="Q29" s="49">
        <v>80534667</v>
      </c>
      <c r="R29" s="49">
        <f t="shared" si="31"/>
        <v>80347905</v>
      </c>
      <c r="S29" s="49">
        <f t="shared" si="31"/>
        <v>73186977</v>
      </c>
      <c r="T29" s="49">
        <f t="shared" si="1"/>
        <v>67849193</v>
      </c>
      <c r="U29" s="49">
        <f t="shared" si="1"/>
        <v>71569077</v>
      </c>
      <c r="V29" s="49">
        <f t="shared" si="1"/>
        <v>105357420</v>
      </c>
      <c r="W29" s="49">
        <f t="shared" si="1"/>
        <v>126148768</v>
      </c>
      <c r="X29" s="49">
        <f t="shared" ref="X29:Y29" si="51">X88+X147</f>
        <v>101062094</v>
      </c>
      <c r="Y29" s="49">
        <f t="shared" si="51"/>
        <v>76843842</v>
      </c>
      <c r="Z29" s="49">
        <f t="shared" ref="Z29" si="52">Z88+Z147</f>
        <v>57336192</v>
      </c>
    </row>
    <row r="30" spans="1:26">
      <c r="A30" s="51" t="s">
        <v>122</v>
      </c>
      <c r="B30" s="49">
        <f t="shared" si="34"/>
        <v>272397647</v>
      </c>
      <c r="C30" s="49">
        <f t="shared" si="34"/>
        <v>313291035</v>
      </c>
      <c r="D30" s="49">
        <f t="shared" si="34"/>
        <v>316527764</v>
      </c>
      <c r="E30" s="49">
        <f t="shared" si="34"/>
        <v>320516111</v>
      </c>
      <c r="F30" s="49">
        <f t="shared" si="34"/>
        <v>341900197</v>
      </c>
      <c r="G30" s="49">
        <f t="shared" si="34"/>
        <v>326273257</v>
      </c>
      <c r="H30" s="49">
        <f t="shared" si="34"/>
        <v>298592954</v>
      </c>
      <c r="I30" s="49">
        <f t="shared" si="34"/>
        <v>300307514</v>
      </c>
      <c r="J30" s="49">
        <f t="shared" si="34"/>
        <v>298938125</v>
      </c>
      <c r="K30" s="49">
        <f t="shared" si="34"/>
        <v>323472629</v>
      </c>
      <c r="L30" s="49">
        <f t="shared" si="34"/>
        <v>341431870</v>
      </c>
      <c r="M30" s="49">
        <f t="shared" si="30"/>
        <v>332477116</v>
      </c>
      <c r="N30" s="49">
        <f t="shared" si="30"/>
        <v>314479231</v>
      </c>
      <c r="O30" s="49">
        <f t="shared" si="30"/>
        <v>404573867</v>
      </c>
      <c r="P30" s="49">
        <f t="shared" si="30"/>
        <v>323315070</v>
      </c>
      <c r="Q30" s="49">
        <v>368340641</v>
      </c>
      <c r="R30" s="49">
        <f t="shared" si="31"/>
        <v>374092792</v>
      </c>
      <c r="S30" s="49">
        <f t="shared" si="31"/>
        <v>373488423</v>
      </c>
      <c r="T30" s="49">
        <f t="shared" si="1"/>
        <v>398149335</v>
      </c>
      <c r="U30" s="49">
        <f t="shared" si="1"/>
        <v>355223704</v>
      </c>
      <c r="V30" s="49">
        <f t="shared" si="1"/>
        <v>334810703</v>
      </c>
      <c r="W30" s="49">
        <f t="shared" si="1"/>
        <v>399149717</v>
      </c>
      <c r="X30" s="49">
        <f t="shared" ref="X30:Y30" si="53">X89+X148</f>
        <v>340028745</v>
      </c>
      <c r="Y30" s="49">
        <f t="shared" si="53"/>
        <v>349602405</v>
      </c>
      <c r="Z30" s="49">
        <f t="shared" ref="Z30" si="54">Z89+Z148</f>
        <v>351637713</v>
      </c>
    </row>
    <row r="31" spans="1:26">
      <c r="A31" s="51" t="s">
        <v>124</v>
      </c>
      <c r="B31" s="49">
        <f t="shared" si="34"/>
        <v>33885161</v>
      </c>
      <c r="C31" s="49">
        <f t="shared" si="34"/>
        <v>43994779</v>
      </c>
      <c r="D31" s="49">
        <f t="shared" si="34"/>
        <v>44044777</v>
      </c>
      <c r="E31" s="49">
        <f t="shared" si="34"/>
        <v>44270189</v>
      </c>
      <c r="F31" s="49">
        <f t="shared" si="34"/>
        <v>50949140</v>
      </c>
      <c r="G31" s="49">
        <f t="shared" si="34"/>
        <v>60666713</v>
      </c>
      <c r="H31" s="49">
        <f t="shared" si="34"/>
        <v>55715316</v>
      </c>
      <c r="I31" s="49">
        <f t="shared" si="34"/>
        <v>44888266</v>
      </c>
      <c r="J31" s="49">
        <f t="shared" si="34"/>
        <v>43921075</v>
      </c>
      <c r="K31" s="49">
        <f t="shared" si="34"/>
        <v>42769237</v>
      </c>
      <c r="L31" s="49">
        <f t="shared" si="34"/>
        <v>40488029</v>
      </c>
      <c r="M31" s="49">
        <f t="shared" si="30"/>
        <v>39140456</v>
      </c>
      <c r="N31" s="49">
        <f t="shared" si="30"/>
        <v>41980561</v>
      </c>
      <c r="O31" s="49">
        <f t="shared" si="30"/>
        <v>47291302</v>
      </c>
      <c r="P31" s="49">
        <f t="shared" si="30"/>
        <v>44337665</v>
      </c>
      <c r="Q31" s="49">
        <v>45127402</v>
      </c>
      <c r="R31" s="49">
        <f t="shared" si="31"/>
        <v>43612836</v>
      </c>
      <c r="S31" s="49">
        <f t="shared" si="31"/>
        <v>41390227</v>
      </c>
      <c r="T31" s="49">
        <f t="shared" si="1"/>
        <v>41453350</v>
      </c>
      <c r="U31" s="49">
        <f t="shared" si="1"/>
        <v>46191229</v>
      </c>
      <c r="V31" s="49">
        <f t="shared" si="1"/>
        <v>54061333</v>
      </c>
      <c r="W31" s="49">
        <f t="shared" si="1"/>
        <v>49103719</v>
      </c>
      <c r="X31" s="49">
        <f t="shared" ref="X31:Y31" si="55">X90+X149</f>
        <v>42993275</v>
      </c>
      <c r="Y31" s="49">
        <f t="shared" si="55"/>
        <v>37765477</v>
      </c>
      <c r="Z31" s="49">
        <f t="shared" ref="Z31" si="56">Z90+Z149</f>
        <v>31264234</v>
      </c>
    </row>
    <row r="32" spans="1:26">
      <c r="A32" s="51" t="s">
        <v>126</v>
      </c>
      <c r="B32" s="49">
        <f t="shared" si="34"/>
        <v>55115791</v>
      </c>
      <c r="C32" s="49">
        <f t="shared" si="34"/>
        <v>61500423</v>
      </c>
      <c r="D32" s="49">
        <f t="shared" si="34"/>
        <v>132577056</v>
      </c>
      <c r="E32" s="49">
        <f t="shared" si="34"/>
        <v>79341297</v>
      </c>
      <c r="F32" s="49">
        <f t="shared" si="34"/>
        <v>62742220</v>
      </c>
      <c r="G32" s="49">
        <f t="shared" si="34"/>
        <v>76756593</v>
      </c>
      <c r="H32" s="49">
        <f t="shared" si="34"/>
        <v>78906035</v>
      </c>
      <c r="I32" s="49">
        <f t="shared" si="34"/>
        <v>88944672</v>
      </c>
      <c r="J32" s="49">
        <f t="shared" si="34"/>
        <v>78064244</v>
      </c>
      <c r="K32" s="49">
        <f t="shared" si="34"/>
        <v>92389231</v>
      </c>
      <c r="L32" s="49">
        <f t="shared" si="34"/>
        <v>108416661</v>
      </c>
      <c r="M32" s="49">
        <f t="shared" si="30"/>
        <v>94112951</v>
      </c>
      <c r="N32" s="49">
        <f t="shared" si="30"/>
        <v>89716034</v>
      </c>
      <c r="O32" s="49">
        <f t="shared" si="30"/>
        <v>98456047</v>
      </c>
      <c r="P32" s="49">
        <f t="shared" si="30"/>
        <v>111646298</v>
      </c>
      <c r="Q32" s="49">
        <v>93396650</v>
      </c>
      <c r="R32" s="49">
        <f t="shared" si="31"/>
        <v>91913706</v>
      </c>
      <c r="S32" s="49">
        <f t="shared" si="31"/>
        <v>99332753</v>
      </c>
      <c r="T32" s="49">
        <f t="shared" si="1"/>
        <v>92001388</v>
      </c>
      <c r="U32" s="49">
        <f t="shared" si="1"/>
        <v>93228295</v>
      </c>
      <c r="V32" s="49">
        <f t="shared" si="1"/>
        <v>89206940</v>
      </c>
      <c r="W32" s="49">
        <f t="shared" si="1"/>
        <v>87980891</v>
      </c>
      <c r="X32" s="49">
        <f t="shared" ref="X32:Y32" si="57">X91+X150</f>
        <v>81940156</v>
      </c>
      <c r="Y32" s="49">
        <f t="shared" si="57"/>
        <v>86945526</v>
      </c>
      <c r="Z32" s="49">
        <f t="shared" ref="Z32" si="58">Z91+Z150</f>
        <v>78214162.460000008</v>
      </c>
    </row>
    <row r="33" spans="1:26">
      <c r="A33" s="51" t="s">
        <v>127</v>
      </c>
      <c r="B33" s="49">
        <f t="shared" si="34"/>
        <v>51578052</v>
      </c>
      <c r="C33" s="49">
        <f t="shared" si="34"/>
        <v>63360453</v>
      </c>
      <c r="D33" s="49">
        <f t="shared" si="34"/>
        <v>68444632</v>
      </c>
      <c r="E33" s="49">
        <f t="shared" si="34"/>
        <v>68839161</v>
      </c>
      <c r="F33" s="49">
        <f t="shared" si="34"/>
        <v>61380624</v>
      </c>
      <c r="G33" s="49">
        <f t="shared" si="34"/>
        <v>89314937</v>
      </c>
      <c r="H33" s="49">
        <f t="shared" si="34"/>
        <v>84835396</v>
      </c>
      <c r="I33" s="49">
        <f t="shared" si="34"/>
        <v>68446573</v>
      </c>
      <c r="J33" s="49">
        <f t="shared" si="34"/>
        <v>69950331</v>
      </c>
      <c r="K33" s="49">
        <f t="shared" si="34"/>
        <v>66955455</v>
      </c>
      <c r="L33" s="49">
        <f t="shared" si="34"/>
        <v>68501092</v>
      </c>
      <c r="M33" s="49">
        <f t="shared" si="30"/>
        <v>84705650</v>
      </c>
      <c r="N33" s="49">
        <f t="shared" si="30"/>
        <v>127533471</v>
      </c>
      <c r="O33" s="49">
        <f t="shared" si="30"/>
        <v>108253857</v>
      </c>
      <c r="P33" s="49">
        <f t="shared" si="30"/>
        <v>118877591</v>
      </c>
      <c r="Q33" s="49">
        <v>98196278</v>
      </c>
      <c r="R33" s="49">
        <f t="shared" si="31"/>
        <v>90138060</v>
      </c>
      <c r="S33" s="49">
        <f t="shared" si="31"/>
        <v>98292072</v>
      </c>
      <c r="T33" s="49">
        <f t="shared" si="1"/>
        <v>90806256</v>
      </c>
      <c r="U33" s="49">
        <f t="shared" si="1"/>
        <v>110673411</v>
      </c>
      <c r="V33" s="49">
        <f t="shared" si="1"/>
        <v>102382101</v>
      </c>
      <c r="W33" s="49">
        <f t="shared" si="1"/>
        <v>103134774</v>
      </c>
      <c r="X33" s="49">
        <f t="shared" ref="X33:Y33" si="59">X92+X151</f>
        <v>116578922</v>
      </c>
      <c r="Y33" s="49">
        <f t="shared" si="59"/>
        <v>110886452</v>
      </c>
      <c r="Z33" s="49">
        <f t="shared" ref="Z33" si="60">Z92+Z151</f>
        <v>115422297</v>
      </c>
    </row>
    <row r="34" spans="1:26">
      <c r="A34" s="51" t="s">
        <v>128</v>
      </c>
      <c r="B34" s="49">
        <f t="shared" si="34"/>
        <v>68869318</v>
      </c>
      <c r="C34" s="49">
        <f t="shared" si="34"/>
        <v>66590716</v>
      </c>
      <c r="D34" s="49">
        <f t="shared" si="34"/>
        <v>66013790</v>
      </c>
      <c r="E34" s="49">
        <f t="shared" si="34"/>
        <v>73219394</v>
      </c>
      <c r="F34" s="49">
        <f t="shared" si="34"/>
        <v>63599258</v>
      </c>
      <c r="G34" s="49">
        <f t="shared" si="34"/>
        <v>72197488</v>
      </c>
      <c r="H34" s="49">
        <f t="shared" si="34"/>
        <v>72475794</v>
      </c>
      <c r="I34" s="49">
        <f t="shared" si="34"/>
        <v>60054119</v>
      </c>
      <c r="J34" s="49">
        <f t="shared" si="34"/>
        <v>62765672</v>
      </c>
      <c r="K34" s="49">
        <f t="shared" si="34"/>
        <v>70312922</v>
      </c>
      <c r="L34" s="49">
        <f t="shared" si="34"/>
        <v>87876935</v>
      </c>
      <c r="M34" s="49">
        <f t="shared" si="30"/>
        <v>85297320</v>
      </c>
      <c r="N34" s="49">
        <f t="shared" si="30"/>
        <v>82663620</v>
      </c>
      <c r="O34" s="49">
        <f t="shared" si="30"/>
        <v>86261089</v>
      </c>
      <c r="P34" s="49">
        <f t="shared" si="30"/>
        <v>78295365</v>
      </c>
      <c r="Q34" s="49">
        <v>73934762</v>
      </c>
      <c r="R34" s="49">
        <f t="shared" si="31"/>
        <v>67841493</v>
      </c>
      <c r="S34" s="49">
        <f t="shared" si="31"/>
        <v>60180011</v>
      </c>
      <c r="T34" s="49">
        <f t="shared" si="1"/>
        <v>55873484</v>
      </c>
      <c r="U34" s="49">
        <f t="shared" si="1"/>
        <v>40437668</v>
      </c>
      <c r="V34" s="49">
        <f t="shared" si="1"/>
        <v>62091764</v>
      </c>
      <c r="W34" s="49">
        <f t="shared" si="1"/>
        <v>83448667</v>
      </c>
      <c r="X34" s="49">
        <f t="shared" ref="X34:Y34" si="61">X93+X152</f>
        <v>88189316</v>
      </c>
      <c r="Y34" s="49">
        <f t="shared" si="61"/>
        <v>79612123</v>
      </c>
      <c r="Z34" s="49">
        <f t="shared" ref="Z34" si="62">Z93+Z152</f>
        <v>68369570</v>
      </c>
    </row>
    <row r="35" spans="1:26">
      <c r="A35" s="51" t="s">
        <v>130</v>
      </c>
      <c r="B35" s="49">
        <f t="shared" si="34"/>
        <v>423827217</v>
      </c>
      <c r="C35" s="49">
        <f t="shared" si="34"/>
        <v>582984383</v>
      </c>
      <c r="D35" s="49">
        <f t="shared" si="34"/>
        <v>465604060</v>
      </c>
      <c r="E35" s="49">
        <f t="shared" si="34"/>
        <v>320723991</v>
      </c>
      <c r="F35" s="49">
        <f t="shared" si="34"/>
        <v>554988679</v>
      </c>
      <c r="G35" s="49">
        <f t="shared" si="34"/>
        <v>952207694</v>
      </c>
      <c r="H35" s="49">
        <f t="shared" si="34"/>
        <v>841683753</v>
      </c>
      <c r="I35" s="49">
        <f t="shared" si="34"/>
        <v>888893039</v>
      </c>
      <c r="J35" s="49">
        <f t="shared" si="34"/>
        <v>993844669</v>
      </c>
      <c r="K35" s="49">
        <f t="shared" si="34"/>
        <v>585503366</v>
      </c>
      <c r="L35" s="49">
        <f t="shared" si="34"/>
        <v>830572908</v>
      </c>
      <c r="M35" s="49">
        <f t="shared" si="30"/>
        <v>954549189</v>
      </c>
      <c r="N35" s="49">
        <f t="shared" si="30"/>
        <v>1110246589</v>
      </c>
      <c r="O35" s="49">
        <f t="shared" si="30"/>
        <v>1445745141</v>
      </c>
      <c r="P35" s="49">
        <f t="shared" si="30"/>
        <v>1184254525</v>
      </c>
      <c r="Q35" s="49">
        <v>1036994382</v>
      </c>
      <c r="R35" s="49">
        <f t="shared" si="31"/>
        <v>1211368529</v>
      </c>
      <c r="S35" s="49">
        <f t="shared" si="31"/>
        <v>1200433479</v>
      </c>
      <c r="T35" s="49">
        <f t="shared" si="1"/>
        <v>1089788365</v>
      </c>
      <c r="U35" s="49">
        <f t="shared" si="1"/>
        <v>1209779990</v>
      </c>
      <c r="V35" s="49">
        <f t="shared" si="1"/>
        <v>1283000219</v>
      </c>
      <c r="W35" s="49">
        <f t="shared" si="1"/>
        <v>1279736324</v>
      </c>
      <c r="X35" s="49">
        <f t="shared" ref="X35:Y35" si="63">X94+X153</f>
        <v>1281911332</v>
      </c>
      <c r="Y35" s="49">
        <f t="shared" si="63"/>
        <v>1402325405</v>
      </c>
      <c r="Z35" s="49">
        <f t="shared" ref="Z35" si="64">Z94+Z153</f>
        <v>1347063103.25</v>
      </c>
    </row>
    <row r="36" spans="1:26">
      <c r="A36" s="51" t="s">
        <v>131</v>
      </c>
      <c r="B36" s="49">
        <f t="shared" si="34"/>
        <v>105295793</v>
      </c>
      <c r="C36" s="49">
        <f t="shared" si="34"/>
        <v>97051308</v>
      </c>
      <c r="D36" s="49">
        <f t="shared" si="34"/>
        <v>173915356</v>
      </c>
      <c r="E36" s="49">
        <f t="shared" si="34"/>
        <v>149089985</v>
      </c>
      <c r="F36" s="49">
        <f t="shared" si="34"/>
        <v>152988695</v>
      </c>
      <c r="G36" s="49">
        <f t="shared" si="34"/>
        <v>123106492</v>
      </c>
      <c r="H36" s="49">
        <f t="shared" si="34"/>
        <v>123013102</v>
      </c>
      <c r="I36" s="49">
        <f t="shared" si="34"/>
        <v>132567242</v>
      </c>
      <c r="J36" s="49">
        <f t="shared" si="34"/>
        <v>127398357</v>
      </c>
      <c r="K36" s="49">
        <f t="shared" si="34"/>
        <v>108645675</v>
      </c>
      <c r="L36" s="49">
        <f t="shared" si="34"/>
        <v>95685697</v>
      </c>
      <c r="M36" s="49">
        <f t="shared" si="34"/>
        <v>128692434</v>
      </c>
      <c r="N36" s="49">
        <f t="shared" si="34"/>
        <v>168393021</v>
      </c>
      <c r="O36" s="49">
        <f t="shared" si="34"/>
        <v>237087539</v>
      </c>
      <c r="P36" s="49">
        <f t="shared" si="34"/>
        <v>191736019</v>
      </c>
      <c r="Q36" s="49">
        <v>182229930</v>
      </c>
      <c r="R36" s="49">
        <f t="shared" ref="R36:S51" si="65">R95+R154</f>
        <v>188825087</v>
      </c>
      <c r="S36" s="49">
        <f t="shared" si="65"/>
        <v>186703641</v>
      </c>
      <c r="T36" s="49">
        <f t="shared" si="1"/>
        <v>205334316</v>
      </c>
      <c r="U36" s="49">
        <f t="shared" si="1"/>
        <v>253087972</v>
      </c>
      <c r="V36" s="49">
        <f t="shared" si="1"/>
        <v>256283776</v>
      </c>
      <c r="W36" s="49">
        <f t="shared" si="1"/>
        <v>215388997</v>
      </c>
      <c r="X36" s="49">
        <f t="shared" ref="X36:Y36" si="66">X95+X154</f>
        <v>199158510</v>
      </c>
      <c r="Y36" s="49">
        <f t="shared" si="66"/>
        <v>272261551</v>
      </c>
      <c r="Z36" s="49">
        <f t="shared" ref="Z36" si="67">Z95+Z154</f>
        <v>298208788.5</v>
      </c>
    </row>
    <row r="37" spans="1:26">
      <c r="A37" s="51" t="s">
        <v>132</v>
      </c>
      <c r="B37" s="49">
        <f t="shared" ref="B37:P52" si="68">B96+B155</f>
        <v>3156769159</v>
      </c>
      <c r="C37" s="49">
        <f t="shared" si="68"/>
        <v>3280234287</v>
      </c>
      <c r="D37" s="49">
        <f t="shared" si="68"/>
        <v>3677445284</v>
      </c>
      <c r="E37" s="49">
        <f t="shared" si="68"/>
        <v>3512475596</v>
      </c>
      <c r="F37" s="49">
        <f t="shared" si="68"/>
        <v>3804797504</v>
      </c>
      <c r="G37" s="49">
        <f t="shared" si="68"/>
        <v>3851521064</v>
      </c>
      <c r="H37" s="49">
        <f t="shared" si="68"/>
        <v>4463287210</v>
      </c>
      <c r="I37" s="49">
        <f t="shared" si="68"/>
        <v>4195899100</v>
      </c>
      <c r="J37" s="49">
        <f t="shared" si="68"/>
        <v>3969868684</v>
      </c>
      <c r="K37" s="49">
        <f t="shared" si="68"/>
        <v>4240956313</v>
      </c>
      <c r="L37" s="49">
        <f t="shared" si="68"/>
        <v>4399712173</v>
      </c>
      <c r="M37" s="49">
        <f t="shared" si="68"/>
        <v>4422854615</v>
      </c>
      <c r="N37" s="49">
        <f t="shared" si="68"/>
        <v>5092193732</v>
      </c>
      <c r="O37" s="49">
        <f t="shared" si="68"/>
        <v>5346657289</v>
      </c>
      <c r="P37" s="49">
        <f t="shared" si="68"/>
        <v>4954204982</v>
      </c>
      <c r="Q37" s="49">
        <v>4841951246</v>
      </c>
      <c r="R37" s="49">
        <f t="shared" si="65"/>
        <v>4984187666</v>
      </c>
      <c r="S37" s="49">
        <f t="shared" si="65"/>
        <v>5211548074</v>
      </c>
      <c r="T37" s="49">
        <f t="shared" si="1"/>
        <v>4971951123</v>
      </c>
      <c r="U37" s="49">
        <f t="shared" si="1"/>
        <v>4802629531</v>
      </c>
      <c r="V37" s="49">
        <f t="shared" si="1"/>
        <v>4663617184</v>
      </c>
      <c r="W37" s="49">
        <f t="shared" si="1"/>
        <v>4733886777</v>
      </c>
      <c r="X37" s="49">
        <f t="shared" ref="X37:Y37" si="69">X96+X155</f>
        <v>4740108499</v>
      </c>
      <c r="Y37" s="49">
        <f t="shared" si="69"/>
        <v>4585843284</v>
      </c>
      <c r="Z37" s="49">
        <f t="shared" ref="Z37" si="70">Z96+Z155</f>
        <v>4826098410</v>
      </c>
    </row>
    <row r="38" spans="1:26">
      <c r="A38" s="51" t="s">
        <v>75</v>
      </c>
      <c r="B38" s="49">
        <f t="shared" si="68"/>
        <v>297188345</v>
      </c>
      <c r="C38" s="49">
        <f t="shared" si="68"/>
        <v>375092127</v>
      </c>
      <c r="D38" s="49">
        <f t="shared" si="68"/>
        <v>443544183</v>
      </c>
      <c r="E38" s="49">
        <f t="shared" si="68"/>
        <v>440324545</v>
      </c>
      <c r="F38" s="49">
        <f t="shared" si="68"/>
        <v>475411765</v>
      </c>
      <c r="G38" s="49">
        <f t="shared" si="68"/>
        <v>471348002</v>
      </c>
      <c r="H38" s="49">
        <f t="shared" si="68"/>
        <v>456796925</v>
      </c>
      <c r="I38" s="49">
        <f t="shared" si="68"/>
        <v>437816037</v>
      </c>
      <c r="J38" s="49">
        <f t="shared" si="68"/>
        <v>447862908</v>
      </c>
      <c r="K38" s="49">
        <f t="shared" si="68"/>
        <v>372449043</v>
      </c>
      <c r="L38" s="49">
        <f t="shared" si="68"/>
        <v>435245521</v>
      </c>
      <c r="M38" s="49">
        <f t="shared" si="68"/>
        <v>446893081</v>
      </c>
      <c r="N38" s="49">
        <f t="shared" si="68"/>
        <v>636720729</v>
      </c>
      <c r="O38" s="49">
        <f t="shared" si="68"/>
        <v>563445125</v>
      </c>
      <c r="P38" s="49">
        <f t="shared" si="68"/>
        <v>628657903</v>
      </c>
      <c r="Q38" s="49">
        <v>530537770</v>
      </c>
      <c r="R38" s="49">
        <f t="shared" si="65"/>
        <v>539233668</v>
      </c>
      <c r="S38" s="49">
        <f t="shared" si="65"/>
        <v>530834809</v>
      </c>
      <c r="T38" s="49">
        <f t="shared" si="1"/>
        <v>483287827</v>
      </c>
      <c r="U38" s="49">
        <f t="shared" si="1"/>
        <v>472177483</v>
      </c>
      <c r="V38" s="49">
        <f t="shared" si="1"/>
        <v>490632926</v>
      </c>
      <c r="W38" s="49">
        <f t="shared" si="1"/>
        <v>512608922</v>
      </c>
      <c r="X38" s="49">
        <f t="shared" ref="X38:Y38" si="71">X97+X156</f>
        <v>531371281</v>
      </c>
      <c r="Y38" s="49">
        <f t="shared" si="71"/>
        <v>543822440</v>
      </c>
      <c r="Z38" s="49">
        <f t="shared" ref="Z38" si="72">Z97+Z156</f>
        <v>531303088</v>
      </c>
    </row>
    <row r="39" spans="1:26">
      <c r="A39" s="51" t="s">
        <v>133</v>
      </c>
      <c r="B39" s="49">
        <f t="shared" si="68"/>
        <v>6401228</v>
      </c>
      <c r="C39" s="49">
        <f t="shared" si="68"/>
        <v>35092315</v>
      </c>
      <c r="D39" s="49">
        <f t="shared" si="68"/>
        <v>32907680</v>
      </c>
      <c r="E39" s="49">
        <f t="shared" si="68"/>
        <v>32620546</v>
      </c>
      <c r="F39" s="49">
        <f t="shared" si="68"/>
        <v>37001564</v>
      </c>
      <c r="G39" s="49">
        <f t="shared" si="68"/>
        <v>32901997</v>
      </c>
      <c r="H39" s="49">
        <f t="shared" si="68"/>
        <v>41915124</v>
      </c>
      <c r="I39" s="49">
        <f t="shared" si="68"/>
        <v>34473275</v>
      </c>
      <c r="J39" s="49">
        <f t="shared" si="68"/>
        <v>33632042</v>
      </c>
      <c r="K39" s="49">
        <f t="shared" si="68"/>
        <v>31748346</v>
      </c>
      <c r="L39" s="49">
        <f t="shared" si="68"/>
        <v>35732914</v>
      </c>
      <c r="M39" s="49">
        <f t="shared" si="68"/>
        <v>37086344</v>
      </c>
      <c r="N39" s="49">
        <f t="shared" si="68"/>
        <v>36320200</v>
      </c>
      <c r="O39" s="49">
        <f t="shared" si="68"/>
        <v>36885364</v>
      </c>
      <c r="P39" s="49">
        <f t="shared" si="68"/>
        <v>34930739</v>
      </c>
      <c r="Q39" s="49">
        <v>37338692</v>
      </c>
      <c r="R39" s="49">
        <f t="shared" si="65"/>
        <v>33921801</v>
      </c>
      <c r="S39" s="49">
        <f t="shared" si="65"/>
        <v>37172730</v>
      </c>
      <c r="T39" s="49">
        <f t="shared" si="1"/>
        <v>38611947</v>
      </c>
      <c r="U39" s="49">
        <f t="shared" si="1"/>
        <v>39932503</v>
      </c>
      <c r="V39" s="49">
        <f t="shared" si="1"/>
        <v>32224266</v>
      </c>
      <c r="W39" s="49">
        <f t="shared" si="1"/>
        <v>43127222</v>
      </c>
      <c r="X39" s="49">
        <f t="shared" ref="X39:Y39" si="73">X98+X157</f>
        <v>32002244</v>
      </c>
      <c r="Y39" s="49">
        <f t="shared" si="73"/>
        <v>39184392</v>
      </c>
      <c r="Z39" s="49">
        <f t="shared" ref="Z39" si="74">Z98+Z157</f>
        <v>30698969</v>
      </c>
    </row>
    <row r="40" spans="1:26">
      <c r="A40" s="51" t="s">
        <v>134</v>
      </c>
      <c r="B40" s="49">
        <f t="shared" si="68"/>
        <v>895746767</v>
      </c>
      <c r="C40" s="49">
        <f t="shared" si="68"/>
        <v>773585476</v>
      </c>
      <c r="D40" s="49">
        <f t="shared" si="68"/>
        <v>809355381</v>
      </c>
      <c r="E40" s="49">
        <f t="shared" si="68"/>
        <v>995371756</v>
      </c>
      <c r="F40" s="49">
        <f t="shared" si="68"/>
        <v>1158311538</v>
      </c>
      <c r="G40" s="49">
        <f t="shared" si="68"/>
        <v>901111960</v>
      </c>
      <c r="H40" s="49">
        <f t="shared" si="68"/>
        <v>1006682404</v>
      </c>
      <c r="I40" s="49">
        <f t="shared" si="68"/>
        <v>833955342</v>
      </c>
      <c r="J40" s="49">
        <f t="shared" si="68"/>
        <v>990071481</v>
      </c>
      <c r="K40" s="49">
        <f t="shared" si="68"/>
        <v>1120054520</v>
      </c>
      <c r="L40" s="49">
        <f t="shared" si="68"/>
        <v>1339116871</v>
      </c>
      <c r="M40" s="49">
        <f t="shared" si="68"/>
        <v>1501163076</v>
      </c>
      <c r="N40" s="49">
        <f t="shared" si="68"/>
        <v>1317380762</v>
      </c>
      <c r="O40" s="49">
        <f t="shared" si="68"/>
        <v>1331347804</v>
      </c>
      <c r="P40" s="49">
        <f t="shared" si="68"/>
        <v>1187487786</v>
      </c>
      <c r="Q40" s="49">
        <v>1040358151</v>
      </c>
      <c r="R40" s="49">
        <f t="shared" si="65"/>
        <v>963787816</v>
      </c>
      <c r="S40" s="49">
        <f t="shared" si="65"/>
        <v>1052489369</v>
      </c>
      <c r="T40" s="49">
        <f t="shared" si="1"/>
        <v>1006846659</v>
      </c>
      <c r="U40" s="49">
        <f t="shared" si="1"/>
        <v>1065931853</v>
      </c>
      <c r="V40" s="49">
        <f t="shared" si="1"/>
        <v>1067249543</v>
      </c>
      <c r="W40" s="49">
        <f t="shared" si="1"/>
        <v>1067803988</v>
      </c>
      <c r="X40" s="49">
        <f t="shared" ref="X40:Y40" si="75">X99+X158</f>
        <v>1080562815</v>
      </c>
      <c r="Y40" s="49">
        <f t="shared" si="75"/>
        <v>1123326925</v>
      </c>
      <c r="Z40" s="49">
        <f t="shared" ref="Z40" si="76">Z99+Z158</f>
        <v>1080631833</v>
      </c>
    </row>
    <row r="41" spans="1:26">
      <c r="A41" s="51" t="s">
        <v>136</v>
      </c>
      <c r="B41" s="49">
        <f t="shared" si="68"/>
        <v>147515599</v>
      </c>
      <c r="C41" s="49">
        <f t="shared" si="68"/>
        <v>142779316</v>
      </c>
      <c r="D41" s="49">
        <f t="shared" si="68"/>
        <v>150671696</v>
      </c>
      <c r="E41" s="49">
        <f t="shared" si="68"/>
        <v>129515183</v>
      </c>
      <c r="F41" s="49">
        <f t="shared" si="68"/>
        <v>124476940</v>
      </c>
      <c r="G41" s="49">
        <f t="shared" si="68"/>
        <v>147601224</v>
      </c>
      <c r="H41" s="49">
        <f t="shared" si="68"/>
        <v>203172290</v>
      </c>
      <c r="I41" s="49">
        <f t="shared" si="68"/>
        <v>194597138</v>
      </c>
      <c r="J41" s="49">
        <f t="shared" si="68"/>
        <v>174380653</v>
      </c>
      <c r="K41" s="49">
        <f t="shared" si="68"/>
        <v>150972622</v>
      </c>
      <c r="L41" s="49">
        <f t="shared" si="68"/>
        <v>153071794</v>
      </c>
      <c r="M41" s="49">
        <f t="shared" si="68"/>
        <v>175918077</v>
      </c>
      <c r="N41" s="49">
        <f t="shared" si="68"/>
        <v>218384554</v>
      </c>
      <c r="O41" s="49">
        <f t="shared" si="68"/>
        <v>178998750</v>
      </c>
      <c r="P41" s="49">
        <f t="shared" si="68"/>
        <v>172633114</v>
      </c>
      <c r="Q41" s="49">
        <v>148559348</v>
      </c>
      <c r="R41" s="49">
        <f t="shared" si="65"/>
        <v>155422745</v>
      </c>
      <c r="S41" s="49">
        <f t="shared" si="65"/>
        <v>153318748</v>
      </c>
      <c r="T41" s="49">
        <f t="shared" si="1"/>
        <v>171176303</v>
      </c>
      <c r="U41" s="49">
        <f t="shared" si="1"/>
        <v>168677122</v>
      </c>
      <c r="V41" s="49">
        <f t="shared" si="1"/>
        <v>137270304</v>
      </c>
      <c r="W41" s="49">
        <f t="shared" si="1"/>
        <v>108222339</v>
      </c>
      <c r="X41" s="49">
        <f t="shared" ref="X41:Y41" si="77">X100+X159</f>
        <v>89991667</v>
      </c>
      <c r="Y41" s="49">
        <f t="shared" si="77"/>
        <v>107696388</v>
      </c>
      <c r="Z41" s="49">
        <f t="shared" ref="Z41" si="78">Z100+Z159</f>
        <v>84294549</v>
      </c>
    </row>
    <row r="42" spans="1:26">
      <c r="A42" s="51" t="s">
        <v>145</v>
      </c>
      <c r="B42" s="49">
        <f t="shared" si="68"/>
        <v>242342674</v>
      </c>
      <c r="C42" s="49">
        <f t="shared" si="68"/>
        <v>224498326</v>
      </c>
      <c r="D42" s="49">
        <f t="shared" si="68"/>
        <v>401449707</v>
      </c>
      <c r="E42" s="49">
        <f t="shared" si="68"/>
        <v>169341400</v>
      </c>
      <c r="F42" s="49">
        <f t="shared" si="68"/>
        <v>290627592</v>
      </c>
      <c r="G42" s="49">
        <f t="shared" si="68"/>
        <v>258234954</v>
      </c>
      <c r="H42" s="49">
        <f t="shared" si="68"/>
        <v>225507141</v>
      </c>
      <c r="I42" s="49">
        <f t="shared" si="68"/>
        <v>242993015</v>
      </c>
      <c r="J42" s="49">
        <f t="shared" si="68"/>
        <v>268822864</v>
      </c>
      <c r="K42" s="49">
        <f t="shared" si="68"/>
        <v>251418793</v>
      </c>
      <c r="L42" s="49">
        <f t="shared" si="68"/>
        <v>257448535</v>
      </c>
      <c r="M42" s="49">
        <f t="shared" si="68"/>
        <v>309176612</v>
      </c>
      <c r="N42" s="49">
        <f t="shared" si="68"/>
        <v>313055655</v>
      </c>
      <c r="O42" s="49">
        <f t="shared" si="68"/>
        <v>391635166</v>
      </c>
      <c r="P42" s="49">
        <f t="shared" si="68"/>
        <v>342589061</v>
      </c>
      <c r="Q42" s="49">
        <v>344749684</v>
      </c>
      <c r="R42" s="49">
        <f t="shared" si="65"/>
        <v>323960838</v>
      </c>
      <c r="S42" s="49">
        <f t="shared" si="65"/>
        <v>341235427</v>
      </c>
      <c r="T42" s="49">
        <f t="shared" si="1"/>
        <v>347738774</v>
      </c>
      <c r="U42" s="49">
        <f t="shared" si="1"/>
        <v>310344191</v>
      </c>
      <c r="V42" s="49">
        <f t="shared" si="1"/>
        <v>303981457</v>
      </c>
      <c r="W42" s="49">
        <f t="shared" si="1"/>
        <v>276434880</v>
      </c>
      <c r="X42" s="49">
        <f t="shared" ref="X42:Y42" si="79">X101+X160</f>
        <v>237840785</v>
      </c>
      <c r="Y42" s="49">
        <f t="shared" si="79"/>
        <v>245738981</v>
      </c>
      <c r="Z42" s="49">
        <f t="shared" ref="Z42" si="80">Z101+Z160</f>
        <v>173032918</v>
      </c>
    </row>
    <row r="43" spans="1:26">
      <c r="A43" s="51" t="s">
        <v>138</v>
      </c>
      <c r="B43" s="49">
        <f t="shared" si="68"/>
        <v>545794644</v>
      </c>
      <c r="C43" s="49">
        <f t="shared" si="68"/>
        <v>942619368</v>
      </c>
      <c r="D43" s="49">
        <f t="shared" si="68"/>
        <v>575575200</v>
      </c>
      <c r="E43" s="49">
        <f t="shared" si="68"/>
        <v>1327321924</v>
      </c>
      <c r="F43" s="49">
        <f t="shared" si="68"/>
        <v>974676201</v>
      </c>
      <c r="G43" s="49">
        <f t="shared" si="68"/>
        <v>1062998879</v>
      </c>
      <c r="H43" s="49">
        <f t="shared" si="68"/>
        <v>1108505867</v>
      </c>
      <c r="I43" s="49">
        <f t="shared" si="68"/>
        <v>1191955175</v>
      </c>
      <c r="J43" s="49">
        <f t="shared" si="68"/>
        <v>1190363116</v>
      </c>
      <c r="K43" s="49">
        <f t="shared" si="68"/>
        <v>993770890</v>
      </c>
      <c r="L43" s="49">
        <f t="shared" si="68"/>
        <v>897731804</v>
      </c>
      <c r="M43" s="49">
        <f t="shared" si="68"/>
        <v>961552372</v>
      </c>
      <c r="N43" s="49">
        <f t="shared" si="68"/>
        <v>973329658</v>
      </c>
      <c r="O43" s="49">
        <f t="shared" si="68"/>
        <v>964229234</v>
      </c>
      <c r="P43" s="49">
        <f t="shared" si="68"/>
        <v>943154587</v>
      </c>
      <c r="Q43" s="49">
        <v>904981027</v>
      </c>
      <c r="R43" s="49">
        <f t="shared" si="65"/>
        <v>869972796</v>
      </c>
      <c r="S43" s="49">
        <f t="shared" si="65"/>
        <v>874691237</v>
      </c>
      <c r="T43" s="49">
        <f t="shared" si="1"/>
        <v>957821641</v>
      </c>
      <c r="U43" s="49">
        <f t="shared" si="1"/>
        <v>944442330</v>
      </c>
      <c r="V43" s="49">
        <f t="shared" si="1"/>
        <v>978863396</v>
      </c>
      <c r="W43" s="49">
        <f t="shared" si="1"/>
        <v>939670072</v>
      </c>
      <c r="X43" s="49">
        <f t="shared" ref="X43:Y43" si="81">X102+X161</f>
        <v>1015920655</v>
      </c>
      <c r="Y43" s="49">
        <f t="shared" si="81"/>
        <v>919898515</v>
      </c>
      <c r="Z43" s="49">
        <f t="shared" ref="Z43" si="82">Z102+Z161</f>
        <v>782752159</v>
      </c>
    </row>
    <row r="44" spans="1:26">
      <c r="A44" s="51" t="s">
        <v>140</v>
      </c>
      <c r="B44" s="49">
        <f t="shared" si="68"/>
        <v>65634208</v>
      </c>
      <c r="C44" s="49">
        <f t="shared" si="68"/>
        <v>163641992</v>
      </c>
      <c r="D44" s="49">
        <f t="shared" si="68"/>
        <v>165543909</v>
      </c>
      <c r="E44" s="49">
        <f t="shared" si="68"/>
        <v>171875745</v>
      </c>
      <c r="F44" s="49">
        <f t="shared" si="68"/>
        <v>161982667</v>
      </c>
      <c r="G44" s="49">
        <f t="shared" si="68"/>
        <v>173641991</v>
      </c>
      <c r="H44" s="49">
        <f t="shared" si="68"/>
        <v>162311103</v>
      </c>
      <c r="I44" s="49">
        <f t="shared" si="68"/>
        <v>155199726</v>
      </c>
      <c r="J44" s="49">
        <f t="shared" si="68"/>
        <v>168052629</v>
      </c>
      <c r="K44" s="49">
        <f t="shared" si="68"/>
        <v>143930107</v>
      </c>
      <c r="L44" s="49">
        <f t="shared" si="68"/>
        <v>142214976</v>
      </c>
      <c r="M44" s="49">
        <f t="shared" si="68"/>
        <v>109182938</v>
      </c>
      <c r="N44" s="49">
        <f t="shared" si="68"/>
        <v>101586895</v>
      </c>
      <c r="O44" s="49">
        <f t="shared" si="68"/>
        <v>148626175</v>
      </c>
      <c r="P44" s="49">
        <f t="shared" si="68"/>
        <v>139895762</v>
      </c>
      <c r="Q44" s="49">
        <v>142201667</v>
      </c>
      <c r="R44" s="49">
        <f t="shared" si="65"/>
        <v>165721552</v>
      </c>
      <c r="S44" s="49">
        <f t="shared" si="65"/>
        <v>156878162</v>
      </c>
      <c r="T44" s="49">
        <f t="shared" si="1"/>
        <v>146913095</v>
      </c>
      <c r="U44" s="49">
        <f t="shared" si="1"/>
        <v>165968185</v>
      </c>
      <c r="V44" s="49">
        <f t="shared" si="1"/>
        <v>142951365</v>
      </c>
      <c r="W44" s="49">
        <f t="shared" si="1"/>
        <v>141364990</v>
      </c>
      <c r="X44" s="49">
        <f t="shared" ref="X44:Y44" si="83">X103+X162</f>
        <v>176280795</v>
      </c>
      <c r="Y44" s="49">
        <f t="shared" si="83"/>
        <v>150330011</v>
      </c>
      <c r="Z44" s="49">
        <f t="shared" ref="Z44" si="84">Z103+Z162</f>
        <v>124562587</v>
      </c>
    </row>
    <row r="45" spans="1:26">
      <c r="A45" s="51" t="s">
        <v>142</v>
      </c>
      <c r="B45" s="49">
        <f t="shared" si="68"/>
        <v>120301518</v>
      </c>
      <c r="C45" s="49">
        <f t="shared" si="68"/>
        <v>75492429</v>
      </c>
      <c r="D45" s="49">
        <f t="shared" si="68"/>
        <v>98591654</v>
      </c>
      <c r="E45" s="49">
        <f t="shared" si="68"/>
        <v>245365464</v>
      </c>
      <c r="F45" s="49">
        <f t="shared" si="68"/>
        <v>127796693</v>
      </c>
      <c r="G45" s="49">
        <f t="shared" si="68"/>
        <v>133977491</v>
      </c>
      <c r="H45" s="49">
        <f t="shared" si="68"/>
        <v>148442320</v>
      </c>
      <c r="I45" s="49">
        <f t="shared" si="68"/>
        <v>126845751</v>
      </c>
      <c r="J45" s="49">
        <f t="shared" si="68"/>
        <v>229539894</v>
      </c>
      <c r="K45" s="49">
        <f t="shared" si="68"/>
        <v>145275024</v>
      </c>
      <c r="L45" s="49">
        <f t="shared" si="68"/>
        <v>151614457</v>
      </c>
      <c r="M45" s="49">
        <f t="shared" si="68"/>
        <v>170362249</v>
      </c>
      <c r="N45" s="49">
        <f t="shared" si="68"/>
        <v>185743398</v>
      </c>
      <c r="O45" s="49">
        <f t="shared" si="68"/>
        <v>179918565</v>
      </c>
      <c r="P45" s="49">
        <f t="shared" si="68"/>
        <v>237488686</v>
      </c>
      <c r="Q45" s="49">
        <v>148538270</v>
      </c>
      <c r="R45" s="49">
        <f t="shared" si="65"/>
        <v>230226507</v>
      </c>
      <c r="S45" s="49">
        <f t="shared" si="65"/>
        <v>271161678</v>
      </c>
      <c r="T45" s="49">
        <f t="shared" si="1"/>
        <v>180355883</v>
      </c>
      <c r="U45" s="49">
        <f t="shared" si="1"/>
        <v>199526904</v>
      </c>
      <c r="V45" s="49">
        <f t="shared" si="1"/>
        <v>162885550</v>
      </c>
      <c r="W45" s="49">
        <f t="shared" si="1"/>
        <v>164761498</v>
      </c>
      <c r="X45" s="49">
        <f t="shared" ref="X45:Y45" si="85">X104+X163</f>
        <v>165481938</v>
      </c>
      <c r="Y45" s="49">
        <f t="shared" si="85"/>
        <v>166056933</v>
      </c>
      <c r="Z45" s="49">
        <f t="shared" ref="Z45" si="86">Z104+Z163</f>
        <v>156338912</v>
      </c>
    </row>
    <row r="46" spans="1:26">
      <c r="A46" s="51" t="s">
        <v>144</v>
      </c>
      <c r="B46" s="49">
        <f t="shared" si="68"/>
        <v>21544546</v>
      </c>
      <c r="C46" s="49">
        <f t="shared" si="68"/>
        <v>23993340</v>
      </c>
      <c r="D46" s="49">
        <f t="shared" si="68"/>
        <v>21191363</v>
      </c>
      <c r="E46" s="49">
        <f t="shared" si="68"/>
        <v>21490123</v>
      </c>
      <c r="F46" s="49">
        <f t="shared" si="68"/>
        <v>20954092</v>
      </c>
      <c r="G46" s="49">
        <f t="shared" si="68"/>
        <v>23133819</v>
      </c>
      <c r="H46" s="49">
        <f t="shared" si="68"/>
        <v>26492463</v>
      </c>
      <c r="I46" s="49">
        <f t="shared" si="68"/>
        <v>28981152</v>
      </c>
      <c r="J46" s="49">
        <f t="shared" si="68"/>
        <v>30398486</v>
      </c>
      <c r="K46" s="49">
        <f t="shared" si="68"/>
        <v>28902434</v>
      </c>
      <c r="L46" s="49">
        <f t="shared" si="68"/>
        <v>28595143</v>
      </c>
      <c r="M46" s="49">
        <f t="shared" si="68"/>
        <v>28545277</v>
      </c>
      <c r="N46" s="49">
        <f t="shared" si="68"/>
        <v>25753697</v>
      </c>
      <c r="O46" s="49">
        <f t="shared" si="68"/>
        <v>30852928</v>
      </c>
      <c r="P46" s="49">
        <f t="shared" si="68"/>
        <v>31084340</v>
      </c>
      <c r="Q46" s="49">
        <v>27331954</v>
      </c>
      <c r="R46" s="49">
        <f t="shared" si="65"/>
        <v>25467180</v>
      </c>
      <c r="S46" s="49">
        <f t="shared" si="65"/>
        <v>27492637</v>
      </c>
      <c r="T46" s="49">
        <f t="shared" si="1"/>
        <v>26612739</v>
      </c>
      <c r="U46" s="49">
        <f t="shared" si="1"/>
        <v>26149879</v>
      </c>
      <c r="V46" s="49">
        <f t="shared" si="1"/>
        <v>27132805</v>
      </c>
      <c r="W46" s="49">
        <f t="shared" si="1"/>
        <v>30518076</v>
      </c>
      <c r="X46" s="49">
        <f t="shared" ref="X46:Y46" si="87">X105+X164</f>
        <v>25247951</v>
      </c>
      <c r="Y46" s="49">
        <f t="shared" si="87"/>
        <v>26816538</v>
      </c>
      <c r="Z46" s="49">
        <f t="shared" ref="Z46" si="88">Z105+Z164</f>
        <v>27110508</v>
      </c>
    </row>
    <row r="47" spans="1:26">
      <c r="A47" s="51" t="s">
        <v>146</v>
      </c>
      <c r="B47" s="49">
        <f t="shared" si="68"/>
        <v>237175988</v>
      </c>
      <c r="C47" s="49">
        <f t="shared" si="68"/>
        <v>123533470</v>
      </c>
      <c r="D47" s="49">
        <f t="shared" si="68"/>
        <v>366127867</v>
      </c>
      <c r="E47" s="49">
        <f t="shared" si="68"/>
        <v>292989502</v>
      </c>
      <c r="F47" s="49">
        <f t="shared" si="68"/>
        <v>283143556</v>
      </c>
      <c r="G47" s="49">
        <f t="shared" si="68"/>
        <v>311499367</v>
      </c>
      <c r="H47" s="49">
        <f t="shared" si="68"/>
        <v>274331478</v>
      </c>
      <c r="I47" s="49">
        <f t="shared" si="68"/>
        <v>236230766</v>
      </c>
      <c r="J47" s="49">
        <f t="shared" si="68"/>
        <v>233267524</v>
      </c>
      <c r="K47" s="49">
        <f t="shared" si="68"/>
        <v>266409235</v>
      </c>
      <c r="L47" s="49">
        <f t="shared" si="68"/>
        <v>284052414</v>
      </c>
      <c r="M47" s="49">
        <f t="shared" si="68"/>
        <v>290193867</v>
      </c>
      <c r="N47" s="49">
        <f t="shared" si="68"/>
        <v>346298719</v>
      </c>
      <c r="O47" s="49">
        <f t="shared" si="68"/>
        <v>338332226</v>
      </c>
      <c r="P47" s="49">
        <f t="shared" si="68"/>
        <v>360975328</v>
      </c>
      <c r="Q47" s="49">
        <v>340342279</v>
      </c>
      <c r="R47" s="49">
        <f t="shared" si="65"/>
        <v>308469461</v>
      </c>
      <c r="S47" s="49">
        <f t="shared" si="65"/>
        <v>241414710</v>
      </c>
      <c r="T47" s="49">
        <f t="shared" si="1"/>
        <v>247978168</v>
      </c>
      <c r="U47" s="49">
        <f t="shared" si="1"/>
        <v>187482688</v>
      </c>
      <c r="V47" s="49">
        <f t="shared" si="1"/>
        <v>183202800</v>
      </c>
      <c r="W47" s="49">
        <f t="shared" si="1"/>
        <v>138426177</v>
      </c>
      <c r="X47" s="49">
        <f t="shared" ref="X47:Y47" si="89">X106+X165</f>
        <v>188297007</v>
      </c>
      <c r="Y47" s="49">
        <f t="shared" si="89"/>
        <v>164787671</v>
      </c>
      <c r="Z47" s="49">
        <f t="shared" ref="Z47" si="90">Z106+Z165</f>
        <v>270549233.52999997</v>
      </c>
    </row>
    <row r="48" spans="1:26">
      <c r="A48" s="51" t="s">
        <v>148</v>
      </c>
      <c r="B48" s="49">
        <f t="shared" si="68"/>
        <v>600264321</v>
      </c>
      <c r="C48" s="49">
        <f t="shared" si="68"/>
        <v>562390605</v>
      </c>
      <c r="D48" s="49">
        <f t="shared" si="68"/>
        <v>603054678</v>
      </c>
      <c r="E48" s="49">
        <f t="shared" si="68"/>
        <v>727433958</v>
      </c>
      <c r="F48" s="49">
        <f t="shared" si="68"/>
        <v>752985225</v>
      </c>
      <c r="G48" s="49">
        <f t="shared" si="68"/>
        <v>740811954</v>
      </c>
      <c r="H48" s="49">
        <f t="shared" si="68"/>
        <v>910599578</v>
      </c>
      <c r="I48" s="49">
        <f t="shared" si="68"/>
        <v>767925783</v>
      </c>
      <c r="J48" s="49">
        <f t="shared" si="68"/>
        <v>850592767</v>
      </c>
      <c r="K48" s="49">
        <f t="shared" si="68"/>
        <v>731033975</v>
      </c>
      <c r="L48" s="49">
        <f t="shared" si="68"/>
        <v>789679357</v>
      </c>
      <c r="M48" s="49">
        <f t="shared" si="68"/>
        <v>821875550</v>
      </c>
      <c r="N48" s="49">
        <f t="shared" si="68"/>
        <v>801343125</v>
      </c>
      <c r="O48" s="49">
        <f t="shared" si="68"/>
        <v>908116536</v>
      </c>
      <c r="P48" s="49">
        <f t="shared" si="68"/>
        <v>810494208</v>
      </c>
      <c r="Q48" s="49">
        <v>880911345</v>
      </c>
      <c r="R48" s="49">
        <f t="shared" si="65"/>
        <v>821301509</v>
      </c>
      <c r="S48" s="49">
        <f t="shared" si="65"/>
        <v>854536254</v>
      </c>
      <c r="T48" s="49">
        <f t="shared" si="1"/>
        <v>965355109</v>
      </c>
      <c r="U48" s="49">
        <f t="shared" si="1"/>
        <v>843347947</v>
      </c>
      <c r="V48" s="49">
        <f t="shared" si="1"/>
        <v>869094732</v>
      </c>
      <c r="W48" s="49">
        <f t="shared" si="1"/>
        <v>831160307</v>
      </c>
      <c r="X48" s="49">
        <f t="shared" ref="X48:Y48" si="91">X107+X166</f>
        <v>961482924</v>
      </c>
      <c r="Y48" s="49">
        <f t="shared" si="91"/>
        <v>952543602</v>
      </c>
      <c r="Z48" s="49">
        <f t="shared" ref="Z48" si="92">Z107+Z166</f>
        <v>926981624</v>
      </c>
    </row>
    <row r="49" spans="1:32">
      <c r="A49" s="51" t="s">
        <v>150</v>
      </c>
      <c r="B49" s="49">
        <f t="shared" si="68"/>
        <v>99206731</v>
      </c>
      <c r="C49" s="49">
        <f t="shared" si="68"/>
        <v>90448901</v>
      </c>
      <c r="D49" s="49">
        <f t="shared" si="68"/>
        <v>93435576</v>
      </c>
      <c r="E49" s="49">
        <f t="shared" si="68"/>
        <v>99935771</v>
      </c>
      <c r="F49" s="49">
        <f t="shared" si="68"/>
        <v>79561630</v>
      </c>
      <c r="G49" s="49">
        <f t="shared" si="68"/>
        <v>109902887</v>
      </c>
      <c r="H49" s="49">
        <f t="shared" si="68"/>
        <v>130840102</v>
      </c>
      <c r="I49" s="49">
        <f t="shared" si="68"/>
        <v>113642723</v>
      </c>
      <c r="J49" s="49">
        <f t="shared" si="68"/>
        <v>107835633</v>
      </c>
      <c r="K49" s="49">
        <f t="shared" si="68"/>
        <v>95796684</v>
      </c>
      <c r="L49" s="49">
        <f t="shared" si="68"/>
        <v>90209795</v>
      </c>
      <c r="M49" s="49">
        <f t="shared" si="68"/>
        <v>85708335</v>
      </c>
      <c r="N49" s="49">
        <f t="shared" si="68"/>
        <v>127986216</v>
      </c>
      <c r="O49" s="49">
        <f t="shared" si="68"/>
        <v>131858837</v>
      </c>
      <c r="P49" s="49">
        <f t="shared" si="68"/>
        <v>116358468</v>
      </c>
      <c r="Q49" s="49">
        <v>96422648</v>
      </c>
      <c r="R49" s="49">
        <f t="shared" si="65"/>
        <v>69992592</v>
      </c>
      <c r="S49" s="49">
        <f t="shared" si="65"/>
        <v>78604277</v>
      </c>
      <c r="T49" s="49">
        <f t="shared" si="1"/>
        <v>78527673</v>
      </c>
      <c r="U49" s="49">
        <f t="shared" si="1"/>
        <v>90278920</v>
      </c>
      <c r="V49" s="49">
        <f t="shared" si="1"/>
        <v>106842173</v>
      </c>
      <c r="W49" s="49">
        <f t="shared" si="1"/>
        <v>96255273</v>
      </c>
      <c r="X49" s="49">
        <f t="shared" ref="X49:Y49" si="93">X108+X167</f>
        <v>82342495</v>
      </c>
      <c r="Y49" s="49">
        <f t="shared" si="93"/>
        <v>74077504</v>
      </c>
      <c r="Z49" s="49">
        <f t="shared" ref="Z49" si="94">Z108+Z167</f>
        <v>60821761</v>
      </c>
    </row>
    <row r="50" spans="1:32">
      <c r="A50" s="51" t="s">
        <v>152</v>
      </c>
      <c r="B50" s="49">
        <f t="shared" si="68"/>
        <v>91882678</v>
      </c>
      <c r="C50" s="49">
        <f t="shared" si="68"/>
        <v>32966195</v>
      </c>
      <c r="D50" s="49">
        <f t="shared" si="68"/>
        <v>65004004</v>
      </c>
      <c r="E50" s="49">
        <f t="shared" si="68"/>
        <v>62001812</v>
      </c>
      <c r="F50" s="49">
        <f t="shared" si="68"/>
        <v>61323913</v>
      </c>
      <c r="G50" s="49">
        <f t="shared" si="68"/>
        <v>68723190</v>
      </c>
      <c r="H50" s="49">
        <f t="shared" si="68"/>
        <v>66610006</v>
      </c>
      <c r="I50" s="49">
        <f t="shared" si="68"/>
        <v>68523794</v>
      </c>
      <c r="J50" s="49">
        <f t="shared" si="68"/>
        <v>67501034</v>
      </c>
      <c r="K50" s="49">
        <f t="shared" si="68"/>
        <v>64084089</v>
      </c>
      <c r="L50" s="49">
        <f t="shared" si="68"/>
        <v>70091837</v>
      </c>
      <c r="M50" s="49">
        <f t="shared" si="68"/>
        <v>72143568</v>
      </c>
      <c r="N50" s="49">
        <f t="shared" si="68"/>
        <v>72576594</v>
      </c>
      <c r="O50" s="49">
        <f t="shared" si="68"/>
        <v>78079907</v>
      </c>
      <c r="P50" s="49">
        <f t="shared" si="68"/>
        <v>73028114</v>
      </c>
      <c r="Q50" s="49">
        <v>68069903</v>
      </c>
      <c r="R50" s="49">
        <f t="shared" si="65"/>
        <v>78522552</v>
      </c>
      <c r="S50" s="49">
        <f t="shared" si="65"/>
        <v>78555795</v>
      </c>
      <c r="T50" s="49">
        <f t="shared" si="1"/>
        <v>83230963</v>
      </c>
      <c r="U50" s="49">
        <f t="shared" si="1"/>
        <v>76171381</v>
      </c>
      <c r="V50" s="49">
        <f t="shared" si="1"/>
        <v>83331806</v>
      </c>
      <c r="W50" s="49">
        <f t="shared" si="1"/>
        <v>79398534</v>
      </c>
      <c r="X50" s="49">
        <f t="shared" ref="X50:Y50" si="95">X109+X168</f>
        <v>82203369</v>
      </c>
      <c r="Y50" s="49">
        <f t="shared" si="95"/>
        <v>80790997</v>
      </c>
      <c r="Z50" s="49">
        <f t="shared" ref="Z50" si="96">Z109+Z168</f>
        <v>71364232</v>
      </c>
    </row>
    <row r="51" spans="1:32">
      <c r="A51" s="51" t="s">
        <v>153</v>
      </c>
      <c r="B51" s="49">
        <f t="shared" si="68"/>
        <v>149834547</v>
      </c>
      <c r="C51" s="49">
        <f t="shared" si="68"/>
        <v>159753689</v>
      </c>
      <c r="D51" s="49">
        <f t="shared" si="68"/>
        <v>214045639</v>
      </c>
      <c r="E51" s="49">
        <f t="shared" si="68"/>
        <v>418234541</v>
      </c>
      <c r="F51" s="49">
        <f t="shared" si="68"/>
        <v>255144613</v>
      </c>
      <c r="G51" s="49">
        <f t="shared" si="68"/>
        <v>264499101</v>
      </c>
      <c r="H51" s="49">
        <f t="shared" si="68"/>
        <v>273366679</v>
      </c>
      <c r="I51" s="49">
        <f t="shared" si="68"/>
        <v>278532242</v>
      </c>
      <c r="J51" s="49">
        <f t="shared" si="68"/>
        <v>289745828</v>
      </c>
      <c r="K51" s="49">
        <f t="shared" si="68"/>
        <v>290932612</v>
      </c>
      <c r="L51" s="49">
        <f t="shared" si="68"/>
        <v>255136401</v>
      </c>
      <c r="M51" s="49">
        <f t="shared" si="68"/>
        <v>271076657</v>
      </c>
      <c r="N51" s="49">
        <f t="shared" si="68"/>
        <v>254814164</v>
      </c>
      <c r="O51" s="49">
        <f t="shared" si="68"/>
        <v>298534755</v>
      </c>
      <c r="P51" s="49">
        <f t="shared" si="68"/>
        <v>287626635</v>
      </c>
      <c r="Q51" s="49">
        <v>272734583</v>
      </c>
      <c r="R51" s="49">
        <f t="shared" si="65"/>
        <v>257740669</v>
      </c>
      <c r="S51" s="49">
        <f t="shared" si="65"/>
        <v>255438645</v>
      </c>
      <c r="T51" s="49">
        <f t="shared" si="1"/>
        <v>240676126</v>
      </c>
      <c r="U51" s="49">
        <f t="shared" si="1"/>
        <v>235958098</v>
      </c>
      <c r="V51" s="49">
        <f t="shared" si="1"/>
        <v>235186481</v>
      </c>
      <c r="W51" s="49">
        <f t="shared" si="1"/>
        <v>247816190</v>
      </c>
      <c r="X51" s="49">
        <f t="shared" ref="X51:Y51" si="97">X110+X169</f>
        <v>255092509</v>
      </c>
      <c r="Y51" s="49">
        <f t="shared" si="97"/>
        <v>267580681</v>
      </c>
      <c r="Z51" s="49">
        <f t="shared" ref="Z51" si="98">Z110+Z169</f>
        <v>297675367</v>
      </c>
    </row>
    <row r="52" spans="1:32">
      <c r="A52" s="51" t="s">
        <v>154</v>
      </c>
      <c r="B52" s="49">
        <f t="shared" si="68"/>
        <v>436992766</v>
      </c>
      <c r="C52" s="49">
        <f t="shared" si="68"/>
        <v>622101644</v>
      </c>
      <c r="D52" s="49">
        <f t="shared" si="68"/>
        <v>515702292</v>
      </c>
      <c r="E52" s="49">
        <f t="shared" si="68"/>
        <v>534596798</v>
      </c>
      <c r="F52" s="49">
        <f t="shared" si="68"/>
        <v>658945967</v>
      </c>
      <c r="G52" s="49">
        <f t="shared" si="68"/>
        <v>627983145</v>
      </c>
      <c r="H52" s="49">
        <f t="shared" si="68"/>
        <v>571614363</v>
      </c>
      <c r="I52" s="49">
        <f t="shared" si="68"/>
        <v>588580742</v>
      </c>
      <c r="J52" s="49">
        <f t="shared" si="68"/>
        <v>524957537</v>
      </c>
      <c r="K52" s="49">
        <f t="shared" si="68"/>
        <v>633319800</v>
      </c>
      <c r="L52" s="49">
        <f t="shared" si="68"/>
        <v>614862158</v>
      </c>
      <c r="M52" s="49">
        <f t="shared" si="68"/>
        <v>704948904</v>
      </c>
      <c r="N52" s="49">
        <f t="shared" si="68"/>
        <v>1451713767</v>
      </c>
      <c r="O52" s="49">
        <f t="shared" si="68"/>
        <v>1494307958</v>
      </c>
      <c r="P52" s="49">
        <f t="shared" si="68"/>
        <v>1063275410</v>
      </c>
      <c r="Q52" s="49">
        <v>977742101</v>
      </c>
      <c r="R52" s="49">
        <f t="shared" ref="R52:S56" si="99">R111+R170</f>
        <v>776489837</v>
      </c>
      <c r="S52" s="49">
        <f t="shared" si="99"/>
        <v>863458600</v>
      </c>
      <c r="T52" s="49">
        <f t="shared" si="1"/>
        <v>935277325</v>
      </c>
      <c r="U52" s="49">
        <f t="shared" si="1"/>
        <v>898868936</v>
      </c>
      <c r="V52" s="49">
        <f t="shared" si="1"/>
        <v>924024038</v>
      </c>
      <c r="W52" s="49">
        <f t="shared" si="1"/>
        <v>946253763</v>
      </c>
      <c r="X52" s="49">
        <f t="shared" ref="X52:Y52" si="100">X111+X170</f>
        <v>938150493</v>
      </c>
      <c r="Y52" s="49">
        <f t="shared" si="100"/>
        <v>943092749</v>
      </c>
      <c r="Z52" s="49">
        <f t="shared" ref="Z52" si="101">Z111+Z170</f>
        <v>1002031984.96</v>
      </c>
    </row>
    <row r="53" spans="1:32">
      <c r="A53" s="51" t="s">
        <v>155</v>
      </c>
      <c r="B53" s="49">
        <f t="shared" ref="B53:P56" si="102">B112+B171</f>
        <v>81348293</v>
      </c>
      <c r="C53" s="49">
        <f t="shared" si="102"/>
        <v>55585080</v>
      </c>
      <c r="D53" s="49">
        <f t="shared" si="102"/>
        <v>89568766</v>
      </c>
      <c r="E53" s="49">
        <f t="shared" si="102"/>
        <v>134042359</v>
      </c>
      <c r="F53" s="49">
        <f t="shared" si="102"/>
        <v>204966261</v>
      </c>
      <c r="G53" s="49">
        <f t="shared" si="102"/>
        <v>214194483</v>
      </c>
      <c r="H53" s="49">
        <f t="shared" si="102"/>
        <v>156861048</v>
      </c>
      <c r="I53" s="49">
        <f t="shared" si="102"/>
        <v>149855159</v>
      </c>
      <c r="J53" s="49">
        <f t="shared" si="102"/>
        <v>123976680</v>
      </c>
      <c r="K53" s="49">
        <f t="shared" si="102"/>
        <v>115049674</v>
      </c>
      <c r="L53" s="49">
        <f t="shared" si="102"/>
        <v>106550745</v>
      </c>
      <c r="M53" s="49">
        <f t="shared" si="102"/>
        <v>115181837</v>
      </c>
      <c r="N53" s="49">
        <f t="shared" si="102"/>
        <v>147369493</v>
      </c>
      <c r="O53" s="49">
        <f t="shared" si="102"/>
        <v>198862138</v>
      </c>
      <c r="P53" s="49">
        <f t="shared" si="102"/>
        <v>171955410</v>
      </c>
      <c r="Q53" s="49">
        <v>133593982</v>
      </c>
      <c r="R53" s="49">
        <f t="shared" si="99"/>
        <v>133605125</v>
      </c>
      <c r="S53" s="49">
        <f t="shared" si="99"/>
        <v>129946230</v>
      </c>
      <c r="T53" s="49">
        <f t="shared" si="1"/>
        <v>114975108</v>
      </c>
      <c r="U53" s="49">
        <f t="shared" si="1"/>
        <v>103414313</v>
      </c>
      <c r="V53" s="49">
        <f t="shared" si="1"/>
        <v>128446946</v>
      </c>
      <c r="W53" s="49">
        <f t="shared" si="1"/>
        <v>116092445</v>
      </c>
      <c r="X53" s="49">
        <f t="shared" ref="X53:Y53" si="103">X112+X171</f>
        <v>106059333</v>
      </c>
      <c r="Y53" s="49">
        <f t="shared" si="103"/>
        <v>133547439</v>
      </c>
      <c r="Z53" s="49">
        <f t="shared" ref="Z53" si="104">Z112+Z171</f>
        <v>124530006</v>
      </c>
    </row>
    <row r="54" spans="1:32">
      <c r="A54" s="51" t="s">
        <v>157</v>
      </c>
      <c r="B54" s="49">
        <f t="shared" si="102"/>
        <v>354832186</v>
      </c>
      <c r="C54" s="49">
        <f t="shared" si="102"/>
        <v>301187170</v>
      </c>
      <c r="D54" s="49">
        <f t="shared" si="102"/>
        <v>298542428</v>
      </c>
      <c r="E54" s="49">
        <f t="shared" si="102"/>
        <v>381911200</v>
      </c>
      <c r="F54" s="49">
        <f t="shared" si="102"/>
        <v>494213546</v>
      </c>
      <c r="G54" s="49">
        <f t="shared" si="102"/>
        <v>489416349</v>
      </c>
      <c r="H54" s="49">
        <f t="shared" si="102"/>
        <v>489124365</v>
      </c>
      <c r="I54" s="49">
        <f t="shared" si="102"/>
        <v>492734455</v>
      </c>
      <c r="J54" s="49">
        <f t="shared" si="102"/>
        <v>445941915</v>
      </c>
      <c r="K54" s="49">
        <f t="shared" si="102"/>
        <v>440260368</v>
      </c>
      <c r="L54" s="49">
        <f t="shared" si="102"/>
        <v>445764631</v>
      </c>
      <c r="M54" s="49">
        <f t="shared" si="102"/>
        <v>452884898</v>
      </c>
      <c r="N54" s="49">
        <f t="shared" si="102"/>
        <v>568627495</v>
      </c>
      <c r="O54" s="49">
        <f t="shared" si="102"/>
        <v>523551563</v>
      </c>
      <c r="P54" s="49">
        <f t="shared" si="102"/>
        <v>576566670</v>
      </c>
      <c r="Q54" s="49">
        <v>525042852</v>
      </c>
      <c r="R54" s="49">
        <f t="shared" si="99"/>
        <v>525701892</v>
      </c>
      <c r="S54" s="49">
        <f t="shared" si="99"/>
        <v>579048807</v>
      </c>
      <c r="T54" s="49">
        <f t="shared" si="1"/>
        <v>505375221</v>
      </c>
      <c r="U54" s="49">
        <f t="shared" si="1"/>
        <v>471678454</v>
      </c>
      <c r="V54" s="49">
        <f t="shared" si="1"/>
        <v>504220489</v>
      </c>
      <c r="W54" s="49">
        <f t="shared" si="1"/>
        <v>503868216</v>
      </c>
      <c r="X54" s="49">
        <f t="shared" ref="X54:Y54" si="105">X113+X172</f>
        <v>500383618</v>
      </c>
      <c r="Y54" s="49">
        <f t="shared" si="105"/>
        <v>488967691</v>
      </c>
      <c r="Z54" s="49">
        <f t="shared" ref="Z54" si="106">Z113+Z172</f>
        <v>484933945</v>
      </c>
    </row>
    <row r="55" spans="1:32">
      <c r="A55" s="51" t="s">
        <v>158</v>
      </c>
      <c r="B55" s="49">
        <f t="shared" si="102"/>
        <v>11779700</v>
      </c>
      <c r="C55" s="49">
        <f t="shared" si="102"/>
        <v>11816994</v>
      </c>
      <c r="D55" s="49">
        <f t="shared" si="102"/>
        <v>-5428300</v>
      </c>
      <c r="E55" s="49">
        <f t="shared" si="102"/>
        <v>33965990</v>
      </c>
      <c r="F55" s="49">
        <f t="shared" si="102"/>
        <v>28556525</v>
      </c>
      <c r="G55" s="49">
        <f t="shared" si="102"/>
        <v>21975157</v>
      </c>
      <c r="H55" s="49">
        <f t="shared" si="102"/>
        <v>71181018</v>
      </c>
      <c r="I55" s="49">
        <f t="shared" si="102"/>
        <v>39844895</v>
      </c>
      <c r="J55" s="49">
        <f t="shared" si="102"/>
        <v>32266724</v>
      </c>
      <c r="K55" s="49">
        <f t="shared" si="102"/>
        <v>23025999</v>
      </c>
      <c r="L55" s="49">
        <f t="shared" si="102"/>
        <v>25881810</v>
      </c>
      <c r="M55" s="49">
        <f t="shared" si="102"/>
        <v>27254412</v>
      </c>
      <c r="N55" s="49">
        <f t="shared" si="102"/>
        <v>31457654</v>
      </c>
      <c r="O55" s="49">
        <f t="shared" si="102"/>
        <v>29372750</v>
      </c>
      <c r="P55" s="49">
        <f t="shared" si="102"/>
        <v>36974799</v>
      </c>
      <c r="Q55" s="49">
        <v>29523178</v>
      </c>
      <c r="R55" s="49">
        <f t="shared" si="99"/>
        <v>30935725</v>
      </c>
      <c r="S55" s="49">
        <f t="shared" si="99"/>
        <v>27381000</v>
      </c>
      <c r="T55" s="49">
        <f t="shared" si="1"/>
        <v>28019124</v>
      </c>
      <c r="U55" s="49">
        <f t="shared" si="1"/>
        <v>33292164</v>
      </c>
      <c r="V55" s="49">
        <f t="shared" si="1"/>
        <v>27614756</v>
      </c>
      <c r="W55" s="49">
        <f t="shared" si="1"/>
        <v>23628191</v>
      </c>
      <c r="X55" s="49">
        <f t="shared" ref="X55:Y55" si="107">X114+X173</f>
        <v>25550761</v>
      </c>
      <c r="Y55" s="49">
        <f t="shared" si="107"/>
        <v>29493726</v>
      </c>
      <c r="Z55" s="49">
        <f t="shared" ref="Z55" si="108">Z114+Z173</f>
        <v>29892472</v>
      </c>
    </row>
    <row r="56" spans="1:32">
      <c r="A56" s="59" t="s">
        <v>159</v>
      </c>
      <c r="B56" s="49">
        <f t="shared" si="102"/>
        <v>19010190448</v>
      </c>
      <c r="C56" s="49">
        <f t="shared" si="102"/>
        <v>22036419949</v>
      </c>
      <c r="D56" s="49">
        <f t="shared" si="102"/>
        <v>23114572292</v>
      </c>
      <c r="E56" s="49">
        <f t="shared" si="102"/>
        <v>24780710605</v>
      </c>
      <c r="F56" s="49">
        <f t="shared" si="102"/>
        <v>25667380955</v>
      </c>
      <c r="G56" s="49">
        <f t="shared" si="102"/>
        <v>25414382543</v>
      </c>
      <c r="H56" s="49">
        <f t="shared" si="102"/>
        <v>26339994359</v>
      </c>
      <c r="I56" s="49">
        <f t="shared" si="102"/>
        <v>25909700886</v>
      </c>
      <c r="J56" s="49">
        <f t="shared" si="102"/>
        <v>25580110333</v>
      </c>
      <c r="K56" s="49">
        <f t="shared" si="102"/>
        <v>25593809062</v>
      </c>
      <c r="L56" s="49">
        <f t="shared" si="102"/>
        <v>26837981092</v>
      </c>
      <c r="M56" s="49">
        <f t="shared" si="102"/>
        <v>28129745092</v>
      </c>
      <c r="N56" s="49">
        <f t="shared" si="102"/>
        <v>30577764788</v>
      </c>
      <c r="O56" s="49">
        <f t="shared" si="102"/>
        <v>33255476037</v>
      </c>
      <c r="P56" s="49">
        <f t="shared" si="102"/>
        <v>30624118314</v>
      </c>
      <c r="Q56" s="49">
        <v>28867299691</v>
      </c>
      <c r="R56" s="49">
        <f t="shared" si="99"/>
        <v>29147086849</v>
      </c>
      <c r="S56" s="49">
        <f t="shared" si="99"/>
        <v>29350927096</v>
      </c>
      <c r="T56" s="49">
        <f>T115+T174</f>
        <v>29295854973</v>
      </c>
      <c r="U56" s="49">
        <f>U115+U174</f>
        <v>28321227579</v>
      </c>
      <c r="V56" s="49">
        <f t="shared" ref="V56:W56" si="109">V115+V174</f>
        <v>28701032714</v>
      </c>
      <c r="W56" s="49">
        <f t="shared" si="109"/>
        <v>28719696031</v>
      </c>
      <c r="X56" s="49">
        <f t="shared" ref="X56:Y56" si="110">X115+X174</f>
        <v>28483027972</v>
      </c>
      <c r="Y56" s="49">
        <f t="shared" si="110"/>
        <v>28983962591</v>
      </c>
      <c r="Z56" s="49">
        <f t="shared" ref="Z56" si="111">Z115+Z174</f>
        <v>28037907841.740002</v>
      </c>
    </row>
    <row r="57" spans="1:32" s="62" customFormat="1">
      <c r="A57" s="49"/>
      <c r="B57" s="49"/>
      <c r="C57" s="49"/>
      <c r="D57" s="49"/>
      <c r="E57" s="49"/>
      <c r="F57" s="49"/>
      <c r="G57" s="49"/>
      <c r="H57" s="49"/>
      <c r="I57" s="49"/>
      <c r="J57" s="49"/>
      <c r="K57" s="49"/>
      <c r="L57" s="49"/>
      <c r="M57" s="49"/>
      <c r="N57" s="49"/>
      <c r="O57" s="49"/>
      <c r="P57" s="49"/>
      <c r="Q57" s="49"/>
      <c r="R57" s="49"/>
      <c r="S57" s="49"/>
      <c r="T57" s="49"/>
    </row>
    <row r="62" spans="1:32"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63"/>
    </row>
    <row r="63" spans="1:32"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51" t="s">
        <v>82</v>
      </c>
      <c r="B64" s="49">
        <v>59722188</v>
      </c>
      <c r="C64" s="26">
        <v>60601377</v>
      </c>
      <c r="D64" s="26">
        <v>57069218</v>
      </c>
      <c r="E64" s="26">
        <v>56988440</v>
      </c>
      <c r="F64" s="26">
        <v>65908232</v>
      </c>
      <c r="G64" s="26">
        <v>95493042</v>
      </c>
      <c r="H64" s="26">
        <v>131467324</v>
      </c>
      <c r="I64" s="49">
        <v>74980858</v>
      </c>
      <c r="J64" s="49">
        <v>84164262</v>
      </c>
      <c r="K64" s="49">
        <v>67050479</v>
      </c>
      <c r="L64" s="49">
        <v>90460123</v>
      </c>
      <c r="M64" s="49">
        <v>91479709</v>
      </c>
      <c r="N64" s="49">
        <v>87396473</v>
      </c>
      <c r="O64" s="49">
        <v>140474963</v>
      </c>
      <c r="P64" s="87">
        <v>109737857</v>
      </c>
      <c r="Q64" s="49">
        <v>88157376</v>
      </c>
      <c r="R64" s="49">
        <v>82880292</v>
      </c>
      <c r="S64" s="49">
        <v>73872484</v>
      </c>
      <c r="T64" s="49">
        <v>70858290</v>
      </c>
      <c r="U64" s="226">
        <v>55631966</v>
      </c>
      <c r="V64" s="49">
        <v>91343581</v>
      </c>
      <c r="W64" s="49">
        <v>81831548</v>
      </c>
      <c r="X64" s="49">
        <v>70464878</v>
      </c>
      <c r="Y64" s="167">
        <v>87497298</v>
      </c>
      <c r="Z64" s="167">
        <v>64231886</v>
      </c>
    </row>
    <row r="65" spans="1:26">
      <c r="A65" s="51" t="s">
        <v>84</v>
      </c>
      <c r="B65" s="49">
        <v>13895421</v>
      </c>
      <c r="C65" s="26">
        <v>48660145</v>
      </c>
      <c r="D65" s="26">
        <v>38532667</v>
      </c>
      <c r="E65" s="26">
        <v>43179755</v>
      </c>
      <c r="F65" s="26">
        <v>38199588</v>
      </c>
      <c r="G65" s="26">
        <v>48499398</v>
      </c>
      <c r="H65" s="26">
        <v>44282781</v>
      </c>
      <c r="I65" s="49">
        <v>33897920</v>
      </c>
      <c r="J65" s="49">
        <v>33466671</v>
      </c>
      <c r="K65" s="49">
        <v>30788651</v>
      </c>
      <c r="L65" s="49">
        <v>37176237</v>
      </c>
      <c r="M65" s="49">
        <v>23379222</v>
      </c>
      <c r="N65" s="49">
        <v>31928928</v>
      </c>
      <c r="O65" s="49">
        <v>21344523</v>
      </c>
      <c r="P65" s="87">
        <v>28483329</v>
      </c>
      <c r="Q65" s="49">
        <v>34318633</v>
      </c>
      <c r="R65" s="49">
        <v>37128652</v>
      </c>
      <c r="S65" s="49">
        <v>38861102</v>
      </c>
      <c r="T65" s="49">
        <v>36245126</v>
      </c>
      <c r="U65" s="226">
        <v>35098520</v>
      </c>
      <c r="V65" s="49">
        <v>36479623</v>
      </c>
      <c r="W65" s="49">
        <v>44045377</v>
      </c>
      <c r="X65" s="49">
        <v>35030395</v>
      </c>
      <c r="Y65" s="167">
        <v>41851799</v>
      </c>
      <c r="Z65" s="167">
        <v>30415081.800000001</v>
      </c>
    </row>
    <row r="66" spans="1:26">
      <c r="A66" s="51" t="s">
        <v>86</v>
      </c>
      <c r="B66" s="49">
        <v>188756707</v>
      </c>
      <c r="C66" s="26">
        <v>138763545</v>
      </c>
      <c r="D66" s="26">
        <v>153079825</v>
      </c>
      <c r="E66" s="26">
        <v>171503317</v>
      </c>
      <c r="F66" s="26">
        <v>183534918</v>
      </c>
      <c r="G66" s="26">
        <v>217512971</v>
      </c>
      <c r="H66" s="26">
        <v>260403258</v>
      </c>
      <c r="I66" s="49">
        <v>211198223</v>
      </c>
      <c r="J66" s="49">
        <v>200405271</v>
      </c>
      <c r="K66" s="49">
        <v>215260515</v>
      </c>
      <c r="L66" s="49">
        <v>202261794</v>
      </c>
      <c r="M66" s="49">
        <v>196591597</v>
      </c>
      <c r="N66" s="49">
        <v>245598194</v>
      </c>
      <c r="O66" s="49">
        <v>192401576</v>
      </c>
      <c r="P66" s="87">
        <v>234417720</v>
      </c>
      <c r="Q66" s="49">
        <v>202381925</v>
      </c>
      <c r="R66" s="49">
        <v>228720908</v>
      </c>
      <c r="S66" s="49">
        <v>203524715</v>
      </c>
      <c r="T66" s="49">
        <v>215624871</v>
      </c>
      <c r="U66" s="226">
        <v>197876181</v>
      </c>
      <c r="V66" s="49">
        <v>176718754</v>
      </c>
      <c r="W66" s="49">
        <v>181984135</v>
      </c>
      <c r="X66" s="49">
        <v>206889004</v>
      </c>
      <c r="Y66" s="167">
        <v>207512818</v>
      </c>
      <c r="Z66" s="167">
        <v>189100209</v>
      </c>
    </row>
    <row r="67" spans="1:26">
      <c r="A67" s="51" t="s">
        <v>88</v>
      </c>
      <c r="B67" s="49">
        <v>12669359</v>
      </c>
      <c r="C67" s="26">
        <v>36228162</v>
      </c>
      <c r="D67" s="26">
        <v>29269294</v>
      </c>
      <c r="E67" s="26">
        <v>88784161</v>
      </c>
      <c r="F67" s="26">
        <v>67872229</v>
      </c>
      <c r="G67" s="26">
        <v>47207426</v>
      </c>
      <c r="H67" s="26">
        <v>31983757</v>
      </c>
      <c r="I67" s="49">
        <v>17716623</v>
      </c>
      <c r="J67" s="49">
        <v>43868792</v>
      </c>
      <c r="K67" s="49">
        <v>51206773</v>
      </c>
      <c r="L67" s="49">
        <v>62110116</v>
      </c>
      <c r="M67" s="49">
        <v>58141125</v>
      </c>
      <c r="N67" s="49">
        <v>72594744</v>
      </c>
      <c r="O67" s="49">
        <v>136535898</v>
      </c>
      <c r="P67" s="87">
        <v>69485642</v>
      </c>
      <c r="Q67" s="49">
        <v>76645438</v>
      </c>
      <c r="R67" s="49">
        <v>67947643</v>
      </c>
      <c r="S67" s="49">
        <v>47144364</v>
      </c>
      <c r="T67" s="49">
        <v>53309969</v>
      </c>
      <c r="U67" s="226">
        <v>54459225</v>
      </c>
      <c r="V67" s="49">
        <v>50006492</v>
      </c>
      <c r="W67" s="49">
        <v>53720253</v>
      </c>
      <c r="X67" s="49">
        <v>45565168</v>
      </c>
      <c r="Y67" s="167">
        <v>54266708</v>
      </c>
      <c r="Z67" s="167">
        <v>54669742</v>
      </c>
    </row>
    <row r="68" spans="1:26">
      <c r="A68" s="51" t="s">
        <v>74</v>
      </c>
      <c r="B68" s="49">
        <v>2384872612</v>
      </c>
      <c r="C68" s="26">
        <v>3121728526</v>
      </c>
      <c r="D68" s="26">
        <v>3342271128</v>
      </c>
      <c r="E68" s="26">
        <v>3927721415</v>
      </c>
      <c r="F68" s="26">
        <v>3715778584</v>
      </c>
      <c r="G68" s="26">
        <v>2777045109</v>
      </c>
      <c r="H68" s="26">
        <v>3670749099</v>
      </c>
      <c r="I68" s="49">
        <v>3305203820</v>
      </c>
      <c r="J68" s="49">
        <v>3014887568</v>
      </c>
      <c r="K68" s="49">
        <v>3377175035</v>
      </c>
      <c r="L68" s="49">
        <v>3067233614</v>
      </c>
      <c r="M68" s="49">
        <v>3695590270</v>
      </c>
      <c r="N68" s="49">
        <v>3346865619</v>
      </c>
      <c r="O68" s="49">
        <v>4274296280</v>
      </c>
      <c r="P68" s="87">
        <v>3457463001</v>
      </c>
      <c r="Q68" s="49">
        <v>3215337481</v>
      </c>
      <c r="R68" s="49">
        <v>3427694627</v>
      </c>
      <c r="S68" s="49">
        <v>3211516674</v>
      </c>
      <c r="T68" s="49">
        <v>3248535706</v>
      </c>
      <c r="U68" s="226">
        <v>3109323161</v>
      </c>
      <c r="V68" s="49">
        <v>3327985191</v>
      </c>
      <c r="W68" s="49">
        <v>3322745050</v>
      </c>
      <c r="X68" s="49">
        <v>3271521765</v>
      </c>
      <c r="Y68" s="167">
        <v>3434917017</v>
      </c>
      <c r="Z68" s="167">
        <v>2836690015</v>
      </c>
    </row>
    <row r="69" spans="1:26">
      <c r="A69" s="51" t="s">
        <v>91</v>
      </c>
      <c r="B69" s="49">
        <v>23926968</v>
      </c>
      <c r="C69" s="26">
        <v>72661470</v>
      </c>
      <c r="D69" s="26">
        <v>89848933</v>
      </c>
      <c r="E69" s="26">
        <v>85164121</v>
      </c>
      <c r="F69" s="26">
        <v>120193576</v>
      </c>
      <c r="G69" s="26">
        <v>140542162</v>
      </c>
      <c r="H69" s="26">
        <v>110506009</v>
      </c>
      <c r="I69" s="49">
        <v>121615030</v>
      </c>
      <c r="J69" s="49">
        <v>120649401</v>
      </c>
      <c r="K69" s="49">
        <v>115243558</v>
      </c>
      <c r="L69" s="49">
        <v>105900145</v>
      </c>
      <c r="M69" s="49">
        <v>113117032</v>
      </c>
      <c r="N69" s="49">
        <v>163150446</v>
      </c>
      <c r="O69" s="49">
        <v>205175965</v>
      </c>
      <c r="P69" s="87">
        <v>176073168</v>
      </c>
      <c r="Q69" s="49">
        <v>176740136</v>
      </c>
      <c r="R69" s="49">
        <v>144286603</v>
      </c>
      <c r="S69" s="49">
        <v>146353070</v>
      </c>
      <c r="T69" s="49">
        <v>133334672</v>
      </c>
      <c r="U69" s="226">
        <v>135590861</v>
      </c>
      <c r="V69" s="49">
        <v>141403318</v>
      </c>
      <c r="W69" s="49">
        <v>130460613</v>
      </c>
      <c r="X69" s="49">
        <v>149011168</v>
      </c>
      <c r="Y69" s="167">
        <v>161840092</v>
      </c>
      <c r="Z69" s="167">
        <v>137116701</v>
      </c>
    </row>
    <row r="70" spans="1:26">
      <c r="A70" s="51" t="s">
        <v>93</v>
      </c>
      <c r="B70" s="49">
        <v>231772596</v>
      </c>
      <c r="C70" s="26">
        <v>271994799</v>
      </c>
      <c r="D70" s="26">
        <v>242683151</v>
      </c>
      <c r="E70" s="26">
        <v>244787866</v>
      </c>
      <c r="F70" s="26">
        <v>229311373</v>
      </c>
      <c r="G70" s="26">
        <v>250618333</v>
      </c>
      <c r="H70" s="26">
        <v>254684698</v>
      </c>
      <c r="I70" s="49">
        <v>240109297</v>
      </c>
      <c r="J70" s="49">
        <v>240109297</v>
      </c>
      <c r="K70" s="49">
        <v>237948313</v>
      </c>
      <c r="L70" s="49">
        <v>235787331</v>
      </c>
      <c r="M70" s="49">
        <v>240109297</v>
      </c>
      <c r="N70" s="49">
        <v>240109297</v>
      </c>
      <c r="O70" s="49">
        <v>267046129</v>
      </c>
      <c r="P70" s="87">
        <v>245487055</v>
      </c>
      <c r="Q70" s="49">
        <v>241122256</v>
      </c>
      <c r="R70" s="49">
        <v>240109297</v>
      </c>
      <c r="S70" s="49">
        <v>240109297</v>
      </c>
      <c r="T70" s="49">
        <v>240109296</v>
      </c>
      <c r="U70" s="226">
        <v>242889587</v>
      </c>
      <c r="V70" s="49">
        <v>239316934</v>
      </c>
      <c r="W70" s="49">
        <v>239998121</v>
      </c>
      <c r="X70" s="49">
        <v>239228896</v>
      </c>
      <c r="Y70" s="167">
        <v>239228896</v>
      </c>
      <c r="Z70" s="167">
        <v>239228896</v>
      </c>
    </row>
    <row r="71" spans="1:26">
      <c r="A71" s="51" t="s">
        <v>95</v>
      </c>
      <c r="B71" s="49">
        <v>14877222</v>
      </c>
      <c r="C71" s="26">
        <v>29735545</v>
      </c>
      <c r="D71" s="26">
        <v>32729876</v>
      </c>
      <c r="E71" s="26">
        <v>30779212</v>
      </c>
      <c r="F71" s="26">
        <v>30995223</v>
      </c>
      <c r="G71" s="26">
        <v>28287408</v>
      </c>
      <c r="H71" s="26">
        <v>27783430</v>
      </c>
      <c r="I71" s="49">
        <v>26310017</v>
      </c>
      <c r="J71" s="49">
        <v>32661804</v>
      </c>
      <c r="K71" s="49">
        <v>33197627</v>
      </c>
      <c r="L71" s="49">
        <v>24663538</v>
      </c>
      <c r="M71" s="49">
        <v>18003999</v>
      </c>
      <c r="N71" s="49">
        <v>33811249</v>
      </c>
      <c r="O71" s="49">
        <v>38883044</v>
      </c>
      <c r="P71" s="87">
        <v>31612277</v>
      </c>
      <c r="Q71" s="49">
        <v>28393615</v>
      </c>
      <c r="R71" s="49">
        <v>24682722</v>
      </c>
      <c r="S71" s="49">
        <v>46967423</v>
      </c>
      <c r="T71" s="49">
        <v>33199783</v>
      </c>
      <c r="U71" s="226">
        <v>36711419</v>
      </c>
      <c r="V71" s="49">
        <v>35545260</v>
      </c>
      <c r="W71" s="49">
        <v>30191938</v>
      </c>
      <c r="X71" s="49">
        <v>22063607</v>
      </c>
      <c r="Y71" s="167">
        <v>27986471</v>
      </c>
      <c r="Z71" s="167">
        <v>32162710</v>
      </c>
    </row>
    <row r="72" spans="1:26">
      <c r="A72" s="51" t="s">
        <v>97</v>
      </c>
      <c r="B72" s="49">
        <v>35374984</v>
      </c>
      <c r="C72" s="26">
        <v>80033218</v>
      </c>
      <c r="D72" s="26">
        <v>45883434</v>
      </c>
      <c r="E72" s="26">
        <v>81606081</v>
      </c>
      <c r="F72" s="26">
        <v>92042863</v>
      </c>
      <c r="G72" s="26">
        <v>132074004</v>
      </c>
      <c r="H72" s="26">
        <v>91111777</v>
      </c>
      <c r="I72" s="49">
        <v>91676877</v>
      </c>
      <c r="J72" s="49">
        <v>80244464</v>
      </c>
      <c r="K72" s="49">
        <v>84852723</v>
      </c>
      <c r="L72" s="49">
        <v>74035532</v>
      </c>
      <c r="M72" s="49">
        <v>85383319</v>
      </c>
      <c r="N72" s="49">
        <v>96664795</v>
      </c>
      <c r="O72" s="49">
        <v>112661281</v>
      </c>
      <c r="P72" s="87">
        <v>107505423</v>
      </c>
      <c r="Q72" s="49">
        <v>73950439</v>
      </c>
      <c r="R72" s="49">
        <v>105120211</v>
      </c>
      <c r="S72" s="49">
        <v>76075038</v>
      </c>
      <c r="T72" s="49">
        <v>91149343</v>
      </c>
      <c r="U72" s="226">
        <v>120688895</v>
      </c>
      <c r="V72" s="49">
        <v>132301703</v>
      </c>
      <c r="W72" s="49">
        <v>83290303</v>
      </c>
      <c r="X72" s="49">
        <v>116694943</v>
      </c>
      <c r="Y72" s="167">
        <v>115658769</v>
      </c>
      <c r="Z72" s="167">
        <v>99462959.239999995</v>
      </c>
    </row>
    <row r="73" spans="1:26">
      <c r="A73" s="51" t="s">
        <v>99</v>
      </c>
      <c r="B73" s="49">
        <v>355434076</v>
      </c>
      <c r="C73" s="26">
        <v>295353861</v>
      </c>
      <c r="D73" s="26">
        <v>358367351</v>
      </c>
      <c r="E73" s="26">
        <v>392693524</v>
      </c>
      <c r="F73" s="26">
        <v>557934545</v>
      </c>
      <c r="G73" s="26">
        <v>603225082</v>
      </c>
      <c r="H73" s="26">
        <v>483568268</v>
      </c>
      <c r="I73" s="49">
        <v>508533176</v>
      </c>
      <c r="J73" s="49">
        <v>499783563</v>
      </c>
      <c r="K73" s="49">
        <v>436000488</v>
      </c>
      <c r="L73" s="49">
        <v>400321679</v>
      </c>
      <c r="M73" s="49">
        <v>471363761</v>
      </c>
      <c r="N73" s="49">
        <v>467842357</v>
      </c>
      <c r="O73" s="49">
        <v>489511905</v>
      </c>
      <c r="P73" s="87">
        <v>427834778</v>
      </c>
      <c r="Q73" s="49">
        <v>398292553</v>
      </c>
      <c r="R73" s="49">
        <v>410889769</v>
      </c>
      <c r="S73" s="49">
        <v>394049612</v>
      </c>
      <c r="T73" s="49">
        <v>386397767</v>
      </c>
      <c r="U73" s="226">
        <v>425840909</v>
      </c>
      <c r="V73" s="49">
        <v>390471734</v>
      </c>
      <c r="W73" s="49">
        <v>395352506</v>
      </c>
      <c r="X73" s="49">
        <v>345873747</v>
      </c>
      <c r="Y73" s="167">
        <v>408080518</v>
      </c>
      <c r="Z73" s="167">
        <v>385355470</v>
      </c>
    </row>
    <row r="74" spans="1:26">
      <c r="A74" s="51" t="s">
        <v>101</v>
      </c>
      <c r="B74" s="49">
        <v>203561261</v>
      </c>
      <c r="C74" s="26">
        <v>253613106</v>
      </c>
      <c r="D74" s="26">
        <v>237350453</v>
      </c>
      <c r="E74" s="26">
        <v>209393973</v>
      </c>
      <c r="F74" s="26">
        <v>299144273</v>
      </c>
      <c r="G74" s="26">
        <v>333345635</v>
      </c>
      <c r="H74" s="26">
        <v>326128629</v>
      </c>
      <c r="I74" s="49">
        <v>357718128</v>
      </c>
      <c r="J74" s="49">
        <v>345486057</v>
      </c>
      <c r="K74" s="49">
        <v>405514192</v>
      </c>
      <c r="L74" s="49">
        <v>326315145</v>
      </c>
      <c r="M74" s="49">
        <v>441602340</v>
      </c>
      <c r="N74" s="49">
        <v>348118951</v>
      </c>
      <c r="O74" s="49">
        <v>389889938</v>
      </c>
      <c r="P74" s="87">
        <v>388134240</v>
      </c>
      <c r="Q74" s="49">
        <v>349310900</v>
      </c>
      <c r="R74" s="49">
        <v>320578117</v>
      </c>
      <c r="S74" s="49">
        <v>333885204</v>
      </c>
      <c r="T74" s="49">
        <v>359267266</v>
      </c>
      <c r="U74" s="226">
        <v>316263869</v>
      </c>
      <c r="V74" s="49">
        <v>313030315</v>
      </c>
      <c r="W74" s="49">
        <v>315595540</v>
      </c>
      <c r="X74" s="49">
        <v>317449512</v>
      </c>
      <c r="Y74" s="167">
        <v>309161695</v>
      </c>
      <c r="Z74" s="167">
        <v>276844236</v>
      </c>
    </row>
    <row r="75" spans="1:26">
      <c r="A75" s="51" t="s">
        <v>102</v>
      </c>
      <c r="B75" s="49">
        <v>25207001</v>
      </c>
      <c r="C75" s="26">
        <v>85845525</v>
      </c>
      <c r="D75" s="26">
        <v>86964294</v>
      </c>
      <c r="E75" s="26">
        <v>83198893</v>
      </c>
      <c r="F75" s="26">
        <v>90995489</v>
      </c>
      <c r="G75" s="26">
        <v>44100867</v>
      </c>
      <c r="H75" s="26">
        <v>57533383</v>
      </c>
      <c r="I75" s="49">
        <v>50987391</v>
      </c>
      <c r="J75" s="49">
        <v>56314208</v>
      </c>
      <c r="K75" s="49">
        <v>85253943</v>
      </c>
      <c r="L75" s="49">
        <v>82458639</v>
      </c>
      <c r="M75" s="49">
        <v>103873921</v>
      </c>
      <c r="N75" s="49">
        <v>121101361</v>
      </c>
      <c r="O75" s="49">
        <v>157999693</v>
      </c>
      <c r="P75" s="87">
        <v>82230727</v>
      </c>
      <c r="Q75" s="49">
        <v>59275202</v>
      </c>
      <c r="R75" s="49">
        <v>68916534</v>
      </c>
      <c r="S75" s="49">
        <v>60689416</v>
      </c>
      <c r="T75" s="49">
        <v>56014482</v>
      </c>
      <c r="U75" s="226">
        <v>47022558</v>
      </c>
      <c r="V75" s="49">
        <v>44309694</v>
      </c>
      <c r="W75" s="49">
        <v>39817995</v>
      </c>
      <c r="X75" s="49">
        <v>42768578</v>
      </c>
      <c r="Y75" s="167">
        <v>47524010</v>
      </c>
      <c r="Z75" s="167">
        <v>62887167</v>
      </c>
    </row>
    <row r="76" spans="1:26">
      <c r="A76" s="51" t="s">
        <v>103</v>
      </c>
      <c r="B76" s="49">
        <v>2405074</v>
      </c>
      <c r="C76" s="26">
        <v>6609154</v>
      </c>
      <c r="D76" s="26">
        <v>21983533</v>
      </c>
      <c r="E76" s="26">
        <v>30028903</v>
      </c>
      <c r="F76" s="26">
        <v>32536878</v>
      </c>
      <c r="G76" s="26">
        <v>26396507</v>
      </c>
      <c r="H76" s="26">
        <v>30115892</v>
      </c>
      <c r="I76" s="49">
        <v>28444299</v>
      </c>
      <c r="J76" s="49">
        <v>26759406</v>
      </c>
      <c r="K76" s="49">
        <v>24028548</v>
      </c>
      <c r="L76" s="49">
        <v>24310311</v>
      </c>
      <c r="M76" s="49">
        <v>21711605</v>
      </c>
      <c r="N76" s="49">
        <v>20604496</v>
      </c>
      <c r="O76" s="49">
        <v>21746124</v>
      </c>
      <c r="P76" s="87">
        <v>12862685</v>
      </c>
      <c r="Q76" s="49">
        <v>20703376</v>
      </c>
      <c r="R76" s="49">
        <v>22802403</v>
      </c>
      <c r="S76" s="49">
        <v>22717238</v>
      </c>
      <c r="T76" s="49">
        <v>22080836</v>
      </c>
      <c r="U76" s="226">
        <v>25834079</v>
      </c>
      <c r="V76" s="49">
        <v>27111714</v>
      </c>
      <c r="W76" s="49">
        <v>27751166</v>
      </c>
      <c r="X76" s="49">
        <v>27620773</v>
      </c>
      <c r="Y76" s="167">
        <v>22901925</v>
      </c>
      <c r="Z76" s="167">
        <v>20008907</v>
      </c>
    </row>
    <row r="77" spans="1:26">
      <c r="A77" s="51" t="s">
        <v>104</v>
      </c>
      <c r="B77" s="49">
        <v>134004829</v>
      </c>
      <c r="C77" s="26">
        <v>583277660</v>
      </c>
      <c r="D77" s="26">
        <v>409539872</v>
      </c>
      <c r="E77" s="26">
        <v>438640222</v>
      </c>
      <c r="F77" s="26">
        <v>511487882</v>
      </c>
      <c r="G77" s="26">
        <v>541177688</v>
      </c>
      <c r="H77" s="26">
        <v>564554475</v>
      </c>
      <c r="I77" s="49">
        <v>551066577</v>
      </c>
      <c r="J77" s="49">
        <v>568341245</v>
      </c>
      <c r="K77" s="49">
        <v>551630332</v>
      </c>
      <c r="L77" s="49">
        <v>545389784</v>
      </c>
      <c r="M77" s="49">
        <v>543482849</v>
      </c>
      <c r="N77" s="49">
        <v>545384730</v>
      </c>
      <c r="O77" s="49">
        <v>724368595</v>
      </c>
      <c r="P77" s="87">
        <v>604847837</v>
      </c>
      <c r="Q77" s="49">
        <v>584405859</v>
      </c>
      <c r="R77" s="49">
        <v>583856960</v>
      </c>
      <c r="S77" s="49">
        <v>581165698</v>
      </c>
      <c r="T77" s="49">
        <v>598213696</v>
      </c>
      <c r="U77" s="226">
        <v>536453864</v>
      </c>
      <c r="V77" s="49">
        <v>629329368</v>
      </c>
      <c r="W77" s="49">
        <v>581626272</v>
      </c>
      <c r="X77" s="49">
        <v>581626272</v>
      </c>
      <c r="Y77" s="167">
        <v>581926272</v>
      </c>
      <c r="Z77" s="167">
        <v>582526272</v>
      </c>
    </row>
    <row r="78" spans="1:26">
      <c r="A78" s="51" t="s">
        <v>105</v>
      </c>
      <c r="B78" s="49">
        <v>78880813</v>
      </c>
      <c r="C78" s="26">
        <v>71358554</v>
      </c>
      <c r="D78" s="26">
        <v>84558511</v>
      </c>
      <c r="E78" s="26">
        <v>221060119</v>
      </c>
      <c r="F78" s="26">
        <v>230776990</v>
      </c>
      <c r="G78" s="26">
        <v>214275544</v>
      </c>
      <c r="H78" s="26">
        <v>199796197</v>
      </c>
      <c r="I78" s="49">
        <v>192893716</v>
      </c>
      <c r="J78" s="49">
        <v>185317537</v>
      </c>
      <c r="K78" s="49">
        <v>194813209</v>
      </c>
      <c r="L78" s="49">
        <v>163440624</v>
      </c>
      <c r="M78" s="49">
        <v>175590731</v>
      </c>
      <c r="N78" s="49">
        <v>180186593</v>
      </c>
      <c r="O78" s="49">
        <v>178162404</v>
      </c>
      <c r="P78" s="87">
        <v>135875967</v>
      </c>
      <c r="Q78" s="49">
        <v>101225425</v>
      </c>
      <c r="R78" s="49">
        <v>95424486</v>
      </c>
      <c r="S78" s="49">
        <v>84311672</v>
      </c>
      <c r="T78" s="49">
        <v>119347102</v>
      </c>
      <c r="U78" s="226">
        <v>126536829</v>
      </c>
      <c r="V78" s="49">
        <v>335883199</v>
      </c>
      <c r="W78" s="49">
        <v>235530677</v>
      </c>
      <c r="X78" s="49">
        <v>171506773</v>
      </c>
      <c r="Y78" s="167">
        <v>149733840</v>
      </c>
      <c r="Z78" s="167">
        <v>111197642</v>
      </c>
    </row>
    <row r="79" spans="1:26">
      <c r="A79" s="51" t="s">
        <v>107</v>
      </c>
      <c r="B79" s="49">
        <v>78110558</v>
      </c>
      <c r="C79" s="26">
        <v>106909672</v>
      </c>
      <c r="D79" s="26">
        <v>113250991</v>
      </c>
      <c r="E79" s="26">
        <v>101083779</v>
      </c>
      <c r="F79" s="26">
        <v>96569498</v>
      </c>
      <c r="G79" s="26">
        <v>88307146</v>
      </c>
      <c r="H79" s="26">
        <v>94135413</v>
      </c>
      <c r="I79" s="49">
        <v>101259029</v>
      </c>
      <c r="J79" s="49">
        <v>99571894</v>
      </c>
      <c r="K79" s="49">
        <v>98548159</v>
      </c>
      <c r="L79" s="49">
        <v>92516290</v>
      </c>
      <c r="M79" s="49">
        <v>89355179</v>
      </c>
      <c r="N79" s="49">
        <v>92320104</v>
      </c>
      <c r="O79" s="49">
        <v>125162660</v>
      </c>
      <c r="P79" s="87">
        <v>115876723</v>
      </c>
      <c r="Q79" s="49">
        <v>91569569</v>
      </c>
      <c r="R79" s="49">
        <v>90246425</v>
      </c>
      <c r="S79" s="49">
        <v>81696689</v>
      </c>
      <c r="T79" s="49">
        <v>93567610</v>
      </c>
      <c r="U79" s="226">
        <v>89902421</v>
      </c>
      <c r="V79" s="49">
        <v>111102084</v>
      </c>
      <c r="W79" s="49">
        <v>95020800</v>
      </c>
      <c r="X79" s="49">
        <v>91178574</v>
      </c>
      <c r="Y79" s="167">
        <v>81248377</v>
      </c>
      <c r="Z79" s="167">
        <v>75199809</v>
      </c>
    </row>
    <row r="80" spans="1:26">
      <c r="A80" s="51" t="s">
        <v>76</v>
      </c>
      <c r="B80" s="49">
        <v>91931061</v>
      </c>
      <c r="C80" s="26">
        <v>84657762</v>
      </c>
      <c r="D80" s="26">
        <v>85664493</v>
      </c>
      <c r="E80" s="26">
        <v>76401275</v>
      </c>
      <c r="F80" s="26">
        <v>74120776</v>
      </c>
      <c r="G80" s="26">
        <v>74789044</v>
      </c>
      <c r="H80" s="26">
        <v>81700378</v>
      </c>
      <c r="I80" s="49">
        <v>91997493</v>
      </c>
      <c r="J80" s="49">
        <v>80719058</v>
      </c>
      <c r="K80" s="49">
        <v>72574301</v>
      </c>
      <c r="L80" s="49">
        <v>62123777</v>
      </c>
      <c r="M80" s="49">
        <v>67548443</v>
      </c>
      <c r="N80" s="49">
        <v>64854859</v>
      </c>
      <c r="O80" s="49">
        <v>130440819</v>
      </c>
      <c r="P80" s="87">
        <v>90439375</v>
      </c>
      <c r="Q80" s="49">
        <v>61529929</v>
      </c>
      <c r="R80" s="49">
        <v>72435400</v>
      </c>
      <c r="S80" s="49">
        <v>68665547</v>
      </c>
      <c r="T80" s="49">
        <v>77078021</v>
      </c>
      <c r="U80" s="226">
        <v>78108166</v>
      </c>
      <c r="V80" s="49">
        <v>93511019</v>
      </c>
      <c r="W80" s="49">
        <v>83572006</v>
      </c>
      <c r="X80" s="49">
        <v>94443099</v>
      </c>
      <c r="Y80" s="167">
        <v>103383241</v>
      </c>
      <c r="Z80" s="167">
        <v>89708694</v>
      </c>
    </row>
    <row r="81" spans="1:27">
      <c r="A81" s="51" t="s">
        <v>110</v>
      </c>
      <c r="B81" s="49">
        <v>141489241</v>
      </c>
      <c r="C81" s="26">
        <v>127019633</v>
      </c>
      <c r="D81" s="26">
        <v>133728683</v>
      </c>
      <c r="E81" s="26">
        <v>132368651</v>
      </c>
      <c r="F81" s="26">
        <v>139325978</v>
      </c>
      <c r="G81" s="26">
        <v>134731057</v>
      </c>
      <c r="H81" s="26">
        <v>119141842</v>
      </c>
      <c r="I81" s="49">
        <v>124437903</v>
      </c>
      <c r="J81" s="49">
        <v>144364367</v>
      </c>
      <c r="K81" s="49">
        <v>118097176</v>
      </c>
      <c r="L81" s="49">
        <v>127381760</v>
      </c>
      <c r="M81" s="49">
        <v>120983785</v>
      </c>
      <c r="N81" s="49">
        <v>141053878</v>
      </c>
      <c r="O81" s="49">
        <v>194813798</v>
      </c>
      <c r="P81" s="87">
        <v>155000922</v>
      </c>
      <c r="Q81" s="49">
        <v>166487456</v>
      </c>
      <c r="R81" s="49">
        <v>157635254</v>
      </c>
      <c r="S81" s="49">
        <v>180417212</v>
      </c>
      <c r="T81" s="49">
        <v>152807377</v>
      </c>
      <c r="U81" s="226">
        <v>145557582</v>
      </c>
      <c r="V81" s="49">
        <v>180149852</v>
      </c>
      <c r="W81" s="49">
        <v>183403783</v>
      </c>
      <c r="X81" s="49">
        <v>195808598</v>
      </c>
      <c r="Y81" s="167">
        <v>190543666</v>
      </c>
      <c r="Z81" s="167">
        <v>147707974</v>
      </c>
    </row>
    <row r="82" spans="1:27">
      <c r="A82" s="51" t="s">
        <v>111</v>
      </c>
      <c r="B82" s="49">
        <v>65221806</v>
      </c>
      <c r="C82" s="26">
        <v>112853860</v>
      </c>
      <c r="D82" s="26">
        <v>80958764</v>
      </c>
      <c r="E82" s="26">
        <v>69445280</v>
      </c>
      <c r="F82" s="26">
        <v>73094572</v>
      </c>
      <c r="G82" s="26">
        <v>184767308</v>
      </c>
      <c r="H82" s="26">
        <v>227611631</v>
      </c>
      <c r="I82" s="49">
        <v>196662688</v>
      </c>
      <c r="J82" s="49">
        <v>130967160</v>
      </c>
      <c r="K82" s="49">
        <v>127988239</v>
      </c>
      <c r="L82" s="49">
        <v>145118959</v>
      </c>
      <c r="M82" s="49">
        <v>116046047</v>
      </c>
      <c r="N82" s="49">
        <v>135647308</v>
      </c>
      <c r="O82" s="49">
        <v>172950395</v>
      </c>
      <c r="P82" s="87">
        <v>212368302</v>
      </c>
      <c r="Q82" s="49">
        <v>168760026</v>
      </c>
      <c r="R82" s="49">
        <v>147711608</v>
      </c>
      <c r="S82" s="49">
        <v>147214705</v>
      </c>
      <c r="T82" s="49">
        <v>134624833</v>
      </c>
      <c r="U82" s="226">
        <v>160524741</v>
      </c>
      <c r="V82" s="49">
        <v>139089468</v>
      </c>
      <c r="W82" s="49">
        <v>145536359</v>
      </c>
      <c r="X82" s="49">
        <v>111046037</v>
      </c>
      <c r="Y82" s="167">
        <v>127256320</v>
      </c>
      <c r="Z82" s="167">
        <v>140916553</v>
      </c>
    </row>
    <row r="83" spans="1:27">
      <c r="A83" s="51" t="s">
        <v>113</v>
      </c>
      <c r="B83" s="49">
        <v>67034986</v>
      </c>
      <c r="C83" s="26">
        <v>70636079</v>
      </c>
      <c r="D83" s="26">
        <v>67979875</v>
      </c>
      <c r="E83" s="26">
        <v>55702893</v>
      </c>
      <c r="F83" s="26">
        <v>54617497</v>
      </c>
      <c r="G83" s="26">
        <v>62204500</v>
      </c>
      <c r="H83" s="26">
        <v>54968588</v>
      </c>
      <c r="I83" s="49">
        <v>64859453</v>
      </c>
      <c r="J83" s="49">
        <v>89375859</v>
      </c>
      <c r="K83" s="49">
        <v>59751668</v>
      </c>
      <c r="L83" s="49">
        <v>64182205</v>
      </c>
      <c r="M83" s="49">
        <v>82726837</v>
      </c>
      <c r="N83" s="49">
        <v>75999004</v>
      </c>
      <c r="O83" s="49">
        <v>95996917</v>
      </c>
      <c r="P83" s="87">
        <v>81396694</v>
      </c>
      <c r="Q83" s="49">
        <v>74702873</v>
      </c>
      <c r="R83" s="49">
        <v>45827751</v>
      </c>
      <c r="S83" s="49">
        <v>37765608</v>
      </c>
      <c r="T83" s="49">
        <v>44924875</v>
      </c>
      <c r="U83" s="226">
        <v>44709372</v>
      </c>
      <c r="V83" s="49">
        <v>41656603</v>
      </c>
      <c r="W83" s="49">
        <v>67413574</v>
      </c>
      <c r="X83" s="49">
        <v>70497593</v>
      </c>
      <c r="Y83" s="167">
        <v>72976079</v>
      </c>
      <c r="Z83" s="167">
        <v>77833727</v>
      </c>
    </row>
    <row r="84" spans="1:27">
      <c r="A84" s="51" t="s">
        <v>78</v>
      </c>
      <c r="B84" s="49">
        <v>105208376</v>
      </c>
      <c r="C84" s="26">
        <v>137090346</v>
      </c>
      <c r="D84" s="26">
        <v>169561179</v>
      </c>
      <c r="E84" s="26">
        <v>155966137</v>
      </c>
      <c r="F84" s="26">
        <v>218484545</v>
      </c>
      <c r="G84" s="26">
        <v>250800193</v>
      </c>
      <c r="H84" s="26">
        <v>183132949</v>
      </c>
      <c r="I84" s="49">
        <v>172603434</v>
      </c>
      <c r="J84" s="49">
        <v>170447551</v>
      </c>
      <c r="K84" s="49">
        <v>180075392</v>
      </c>
      <c r="L84" s="49">
        <v>205004611</v>
      </c>
      <c r="M84" s="49">
        <v>227956047</v>
      </c>
      <c r="N84" s="49">
        <v>259996523</v>
      </c>
      <c r="O84" s="49">
        <v>323403001</v>
      </c>
      <c r="P84" s="87">
        <v>220162019</v>
      </c>
      <c r="Q84" s="49">
        <v>226332879</v>
      </c>
      <c r="R84" s="49">
        <v>221286644</v>
      </c>
      <c r="S84" s="49">
        <v>233875010</v>
      </c>
      <c r="T84" s="49">
        <v>231710133</v>
      </c>
      <c r="U84" s="226">
        <v>228687680</v>
      </c>
      <c r="V84" s="49">
        <v>229755828</v>
      </c>
      <c r="W84" s="49">
        <v>222353509</v>
      </c>
      <c r="X84" s="49">
        <v>211015951</v>
      </c>
      <c r="Y84" s="167">
        <v>262184035</v>
      </c>
      <c r="Z84" s="167">
        <v>216933614</v>
      </c>
    </row>
    <row r="85" spans="1:27">
      <c r="A85" s="51" t="s">
        <v>116</v>
      </c>
      <c r="B85" s="49">
        <v>321559781</v>
      </c>
      <c r="C85" s="26">
        <v>321559781</v>
      </c>
      <c r="D85" s="26">
        <v>339559785</v>
      </c>
      <c r="E85" s="26">
        <v>331065781</v>
      </c>
      <c r="F85" s="26">
        <v>322523863</v>
      </c>
      <c r="G85" s="26">
        <v>311423720</v>
      </c>
      <c r="H85" s="26">
        <v>337716649</v>
      </c>
      <c r="I85" s="49">
        <v>322266472</v>
      </c>
      <c r="J85" s="49">
        <v>329572747</v>
      </c>
      <c r="K85" s="49">
        <v>322252347</v>
      </c>
      <c r="L85" s="49">
        <v>322423235</v>
      </c>
      <c r="M85" s="49">
        <v>321559779</v>
      </c>
      <c r="N85" s="49">
        <v>458393121</v>
      </c>
      <c r="O85" s="49">
        <v>420601995</v>
      </c>
      <c r="P85" s="87">
        <v>344528334</v>
      </c>
      <c r="Q85" s="49">
        <v>361952407</v>
      </c>
      <c r="R85" s="49">
        <v>361733994</v>
      </c>
      <c r="S85" s="49">
        <v>367175388</v>
      </c>
      <c r="T85" s="49">
        <v>372734497</v>
      </c>
      <c r="U85" s="226">
        <v>366674079</v>
      </c>
      <c r="V85" s="49">
        <v>369119852</v>
      </c>
      <c r="W85" s="49">
        <v>371460681</v>
      </c>
      <c r="X85" s="49">
        <v>373562158</v>
      </c>
      <c r="Y85" s="167">
        <v>375042781</v>
      </c>
      <c r="Z85" s="167">
        <v>375042781</v>
      </c>
    </row>
    <row r="86" spans="1:27">
      <c r="A86" s="51" t="s">
        <v>117</v>
      </c>
      <c r="B86" s="49">
        <v>609297042</v>
      </c>
      <c r="C86" s="26">
        <v>463845037</v>
      </c>
      <c r="D86" s="26">
        <v>562906323</v>
      </c>
      <c r="E86" s="26">
        <v>792348500</v>
      </c>
      <c r="F86" s="26">
        <v>762646613</v>
      </c>
      <c r="G86" s="26">
        <v>782355324</v>
      </c>
      <c r="H86" s="26">
        <v>735735603</v>
      </c>
      <c r="I86" s="49">
        <v>760524371</v>
      </c>
      <c r="J86" s="49">
        <v>671337614</v>
      </c>
      <c r="K86" s="49">
        <v>618792971</v>
      </c>
      <c r="L86" s="49">
        <v>592720134</v>
      </c>
      <c r="M86" s="49">
        <v>439706506</v>
      </c>
      <c r="N86" s="49">
        <v>669852600</v>
      </c>
      <c r="O86" s="49">
        <v>1086304097</v>
      </c>
      <c r="P86" s="87">
        <v>665119842</v>
      </c>
      <c r="Q86" s="49">
        <v>807279523</v>
      </c>
      <c r="R86" s="49">
        <v>774373319</v>
      </c>
      <c r="S86" s="49">
        <v>690064753</v>
      </c>
      <c r="T86" s="49">
        <v>677285007</v>
      </c>
      <c r="U86" s="226">
        <v>663143153</v>
      </c>
      <c r="V86" s="49">
        <v>663740389</v>
      </c>
      <c r="W86" s="49">
        <v>747909806</v>
      </c>
      <c r="X86" s="49">
        <v>644130795</v>
      </c>
      <c r="Y86" s="167">
        <v>693006776</v>
      </c>
      <c r="Z86" s="167">
        <v>666871134</v>
      </c>
    </row>
    <row r="87" spans="1:27">
      <c r="A87" s="51" t="s">
        <v>77</v>
      </c>
      <c r="B87" s="49">
        <v>47979957</v>
      </c>
      <c r="C87" s="26">
        <v>176319612</v>
      </c>
      <c r="D87" s="26">
        <v>177011972</v>
      </c>
      <c r="E87" s="26">
        <v>189989779</v>
      </c>
      <c r="F87" s="26">
        <v>238724914</v>
      </c>
      <c r="G87" s="26">
        <v>286559766</v>
      </c>
      <c r="H87" s="26">
        <v>317188641</v>
      </c>
      <c r="I87" s="49">
        <v>222593014</v>
      </c>
      <c r="J87" s="49">
        <v>214410835</v>
      </c>
      <c r="K87" s="49">
        <v>226044587</v>
      </c>
      <c r="L87" s="49">
        <v>205547447</v>
      </c>
      <c r="M87" s="49">
        <v>176582894</v>
      </c>
      <c r="N87" s="49">
        <v>261873998</v>
      </c>
      <c r="O87" s="49">
        <v>268920842</v>
      </c>
      <c r="P87" s="87">
        <v>200744630</v>
      </c>
      <c r="Q87" s="49">
        <v>199855452</v>
      </c>
      <c r="R87" s="49">
        <v>221517905</v>
      </c>
      <c r="S87" s="49">
        <v>229431215</v>
      </c>
      <c r="T87" s="49">
        <v>184507186</v>
      </c>
      <c r="U87" s="226">
        <v>215672671</v>
      </c>
      <c r="V87" s="49">
        <v>224744439</v>
      </c>
      <c r="W87" s="49">
        <v>217807517</v>
      </c>
      <c r="X87" s="49">
        <v>198719924</v>
      </c>
      <c r="Y87" s="167">
        <v>163321579</v>
      </c>
      <c r="Z87" s="167">
        <v>156988255</v>
      </c>
    </row>
    <row r="88" spans="1:27">
      <c r="A88" s="51" t="s">
        <v>120</v>
      </c>
      <c r="B88" s="49">
        <v>64350692</v>
      </c>
      <c r="C88" s="26">
        <v>39354462</v>
      </c>
      <c r="D88" s="26">
        <v>19010648</v>
      </c>
      <c r="E88" s="26">
        <v>38301828</v>
      </c>
      <c r="F88" s="26">
        <v>110744517</v>
      </c>
      <c r="G88" s="26">
        <v>122044580</v>
      </c>
      <c r="H88" s="26">
        <v>98287094</v>
      </c>
      <c r="I88" s="49">
        <v>81004597</v>
      </c>
      <c r="J88" s="49">
        <v>57143998</v>
      </c>
      <c r="K88" s="49">
        <v>51700545</v>
      </c>
      <c r="L88" s="49">
        <v>61007521</v>
      </c>
      <c r="M88" s="49">
        <v>69379735</v>
      </c>
      <c r="N88" s="49">
        <v>78994750</v>
      </c>
      <c r="O88" s="49">
        <v>83941666</v>
      </c>
      <c r="P88" s="87">
        <v>88117247</v>
      </c>
      <c r="Q88" s="49">
        <v>58810359</v>
      </c>
      <c r="R88" s="49">
        <v>58623597</v>
      </c>
      <c r="S88" s="49">
        <v>51462669</v>
      </c>
      <c r="T88" s="49">
        <v>46124884</v>
      </c>
      <c r="U88" s="226">
        <v>49844769</v>
      </c>
      <c r="V88" s="49">
        <v>83633112</v>
      </c>
      <c r="W88" s="49">
        <v>104424460</v>
      </c>
      <c r="X88" s="49">
        <v>79221691</v>
      </c>
      <c r="Y88" s="167">
        <v>55119534</v>
      </c>
      <c r="Z88" s="167">
        <v>35611884</v>
      </c>
    </row>
    <row r="89" spans="1:27">
      <c r="A89" s="51" t="s">
        <v>122</v>
      </c>
      <c r="B89" s="49">
        <v>134780551</v>
      </c>
      <c r="C89" s="26">
        <v>185162209</v>
      </c>
      <c r="D89" s="26">
        <v>188398938</v>
      </c>
      <c r="E89" s="26">
        <v>174633882</v>
      </c>
      <c r="F89" s="26">
        <v>193063952</v>
      </c>
      <c r="G89" s="26">
        <v>193259521</v>
      </c>
      <c r="H89" s="26">
        <v>170464128</v>
      </c>
      <c r="I89" s="49">
        <v>172178687</v>
      </c>
      <c r="J89" s="49">
        <v>170809299</v>
      </c>
      <c r="K89" s="49">
        <v>195343802</v>
      </c>
      <c r="L89" s="49">
        <v>184158549</v>
      </c>
      <c r="M89" s="49">
        <v>174072498</v>
      </c>
      <c r="N89" s="49">
        <v>174530031</v>
      </c>
      <c r="O89" s="49">
        <v>212395384</v>
      </c>
      <c r="P89" s="87">
        <v>190385828</v>
      </c>
      <c r="Q89" s="49">
        <v>180554336</v>
      </c>
      <c r="R89" s="49">
        <v>197615367</v>
      </c>
      <c r="S89" s="49">
        <v>207946642</v>
      </c>
      <c r="T89" s="49">
        <v>212771283</v>
      </c>
      <c r="U89" s="226">
        <v>211483361</v>
      </c>
      <c r="V89" s="49">
        <v>194701923</v>
      </c>
      <c r="W89" s="49">
        <v>218780981</v>
      </c>
      <c r="X89" s="49">
        <v>194701922</v>
      </c>
      <c r="Y89" s="167">
        <v>194701922</v>
      </c>
      <c r="Z89" s="167">
        <v>194701922</v>
      </c>
      <c r="AA89" s="49">
        <f>COUNTIF(Y64:Y114,"&lt;.75")</f>
        <v>0</v>
      </c>
    </row>
    <row r="90" spans="1:27">
      <c r="A90" s="51" t="s">
        <v>124</v>
      </c>
      <c r="B90" s="49">
        <v>22770618</v>
      </c>
      <c r="C90" s="26">
        <v>27231109</v>
      </c>
      <c r="D90" s="26">
        <v>28324444</v>
      </c>
      <c r="E90" s="26">
        <v>28701842</v>
      </c>
      <c r="F90" s="26">
        <v>36115822</v>
      </c>
      <c r="G90" s="26">
        <v>45833395</v>
      </c>
      <c r="H90" s="26">
        <v>40881998</v>
      </c>
      <c r="I90" s="49">
        <v>30193784</v>
      </c>
      <c r="J90" s="49">
        <v>28280030</v>
      </c>
      <c r="K90" s="49">
        <v>29190404</v>
      </c>
      <c r="L90" s="49">
        <v>26383934</v>
      </c>
      <c r="M90" s="49">
        <v>25709017</v>
      </c>
      <c r="N90" s="49">
        <v>27581024</v>
      </c>
      <c r="O90" s="49">
        <v>33764247</v>
      </c>
      <c r="P90" s="87">
        <v>29921743</v>
      </c>
      <c r="Q90" s="49">
        <v>29875877</v>
      </c>
      <c r="R90" s="49">
        <v>28748181</v>
      </c>
      <c r="S90" s="49">
        <v>27899002</v>
      </c>
      <c r="T90" s="49">
        <v>26211556</v>
      </c>
      <c r="U90" s="226">
        <v>32176230</v>
      </c>
      <c r="V90" s="49">
        <v>40895327</v>
      </c>
      <c r="W90" s="49">
        <v>35107829</v>
      </c>
      <c r="X90" s="49">
        <v>28998032</v>
      </c>
      <c r="Y90" s="167">
        <v>22356774</v>
      </c>
      <c r="Z90" s="167">
        <v>16606236</v>
      </c>
    </row>
    <row r="91" spans="1:27">
      <c r="A91" s="51" t="s">
        <v>126</v>
      </c>
      <c r="B91" s="49">
        <v>29051537</v>
      </c>
      <c r="C91" s="26">
        <v>33404183</v>
      </c>
      <c r="D91" s="26">
        <v>93786805</v>
      </c>
      <c r="E91" s="26">
        <v>48601958</v>
      </c>
      <c r="F91" s="26">
        <v>34112781</v>
      </c>
      <c r="G91" s="26">
        <v>48227253</v>
      </c>
      <c r="H91" s="26">
        <v>49976497</v>
      </c>
      <c r="I91" s="49">
        <v>60315433</v>
      </c>
      <c r="J91" s="49">
        <v>47601010</v>
      </c>
      <c r="K91" s="49">
        <v>51513903</v>
      </c>
      <c r="L91" s="49">
        <v>22562539</v>
      </c>
      <c r="M91" s="49">
        <v>35592060</v>
      </c>
      <c r="N91" s="49">
        <v>28975680</v>
      </c>
      <c r="O91" s="49">
        <v>33939675</v>
      </c>
      <c r="P91" s="87">
        <v>52858929</v>
      </c>
      <c r="Q91" s="49">
        <v>41377841</v>
      </c>
      <c r="R91" s="49">
        <v>37315357</v>
      </c>
      <c r="S91" s="49">
        <v>43792992</v>
      </c>
      <c r="T91" s="49">
        <v>36117040</v>
      </c>
      <c r="U91" s="226">
        <v>37569491</v>
      </c>
      <c r="V91" s="49">
        <v>36563693</v>
      </c>
      <c r="W91" s="49">
        <v>37551253</v>
      </c>
      <c r="X91" s="49">
        <v>36121733</v>
      </c>
      <c r="Y91" s="167">
        <v>39999048</v>
      </c>
      <c r="Z91" s="167">
        <v>36158192.149999999</v>
      </c>
    </row>
    <row r="92" spans="1:27">
      <c r="A92" s="51" t="s">
        <v>127</v>
      </c>
      <c r="B92" s="49">
        <v>30041369</v>
      </c>
      <c r="C92" s="26">
        <v>36832249</v>
      </c>
      <c r="D92" s="26">
        <v>41504895</v>
      </c>
      <c r="E92" s="26">
        <v>41651037</v>
      </c>
      <c r="F92" s="26">
        <v>35891730</v>
      </c>
      <c r="G92" s="26">
        <v>63826103</v>
      </c>
      <c r="H92" s="26">
        <v>57647274</v>
      </c>
      <c r="I92" s="49">
        <v>41258451</v>
      </c>
      <c r="J92" s="49">
        <v>42762210</v>
      </c>
      <c r="K92" s="49">
        <v>39767333</v>
      </c>
      <c r="L92" s="49">
        <v>41312970</v>
      </c>
      <c r="M92" s="49">
        <v>48679947</v>
      </c>
      <c r="N92" s="49">
        <v>66502272</v>
      </c>
      <c r="O92" s="49">
        <v>52008110</v>
      </c>
      <c r="P92" s="87">
        <v>55652188</v>
      </c>
      <c r="Q92" s="49">
        <v>48975894</v>
      </c>
      <c r="R92" s="49">
        <v>43997850</v>
      </c>
      <c r="S92" s="49">
        <v>54457018</v>
      </c>
      <c r="T92" s="49">
        <v>48946951</v>
      </c>
      <c r="U92" s="226">
        <v>39396362</v>
      </c>
      <c r="V92" s="49">
        <v>39891032</v>
      </c>
      <c r="W92" s="49">
        <v>39567651</v>
      </c>
      <c r="X92" s="49">
        <v>40357515</v>
      </c>
      <c r="Y92" s="167">
        <v>34196916</v>
      </c>
      <c r="Z92" s="167">
        <v>37723059</v>
      </c>
    </row>
    <row r="93" spans="1:27">
      <c r="A93" s="51" t="s">
        <v>128</v>
      </c>
      <c r="B93" s="49">
        <v>36668242</v>
      </c>
      <c r="C93" s="26">
        <v>34421067</v>
      </c>
      <c r="D93" s="26">
        <v>33898692</v>
      </c>
      <c r="E93" s="26">
        <v>40904297</v>
      </c>
      <c r="F93" s="26">
        <v>31284158</v>
      </c>
      <c r="G93" s="26">
        <v>39882388</v>
      </c>
      <c r="H93" s="26">
        <v>40160694</v>
      </c>
      <c r="I93" s="49">
        <v>27939018</v>
      </c>
      <c r="J93" s="49">
        <v>30265359</v>
      </c>
      <c r="K93" s="49">
        <v>38197820</v>
      </c>
      <c r="L93" s="49">
        <v>40486471</v>
      </c>
      <c r="M93" s="49">
        <v>38635243</v>
      </c>
      <c r="N93" s="49">
        <v>44093332</v>
      </c>
      <c r="O93" s="49">
        <v>45982042</v>
      </c>
      <c r="P93" s="87">
        <v>40429955</v>
      </c>
      <c r="Q93" s="49">
        <v>37548788</v>
      </c>
      <c r="R93" s="49">
        <v>25123768</v>
      </c>
      <c r="S93" s="49">
        <v>21077877</v>
      </c>
      <c r="T93" s="49">
        <v>18118750</v>
      </c>
      <c r="U93" s="226">
        <v>8322565</v>
      </c>
      <c r="V93" s="49">
        <v>25720007</v>
      </c>
      <c r="W93" s="49">
        <v>39735062</v>
      </c>
      <c r="X93" s="49">
        <v>49375731</v>
      </c>
      <c r="Y93" s="167">
        <v>36569985</v>
      </c>
      <c r="Z93" s="167">
        <v>30297051</v>
      </c>
    </row>
    <row r="94" spans="1:27">
      <c r="A94" s="51" t="s">
        <v>130</v>
      </c>
      <c r="B94" s="49">
        <v>211549675</v>
      </c>
      <c r="C94" s="26">
        <v>282824376</v>
      </c>
      <c r="D94" s="26">
        <v>165444053</v>
      </c>
      <c r="E94" s="26">
        <v>20563984</v>
      </c>
      <c r="F94" s="26">
        <v>254773791</v>
      </c>
      <c r="G94" s="26">
        <v>535194696</v>
      </c>
      <c r="H94" s="26">
        <v>444256734</v>
      </c>
      <c r="I94" s="49">
        <v>432239436</v>
      </c>
      <c r="J94" s="49">
        <v>517513917</v>
      </c>
      <c r="K94" s="49">
        <v>238921037</v>
      </c>
      <c r="L94" s="49">
        <v>345892443</v>
      </c>
      <c r="M94" s="49">
        <v>311729908</v>
      </c>
      <c r="N94" s="49">
        <v>309503590</v>
      </c>
      <c r="O94" s="49">
        <v>577112878</v>
      </c>
      <c r="P94" s="87">
        <v>303902545</v>
      </c>
      <c r="Q94" s="49">
        <v>257502918</v>
      </c>
      <c r="R94" s="49">
        <v>422208523</v>
      </c>
      <c r="S94" s="49">
        <v>337537526</v>
      </c>
      <c r="T94" s="49">
        <v>326367769</v>
      </c>
      <c r="U94" s="226">
        <v>265649949</v>
      </c>
      <c r="V94" s="49">
        <v>318433083</v>
      </c>
      <c r="W94" s="49">
        <v>354676167</v>
      </c>
      <c r="X94" s="49">
        <v>308311770</v>
      </c>
      <c r="Y94" s="167">
        <v>301638150</v>
      </c>
      <c r="Z94" s="167">
        <v>229865055.02000001</v>
      </c>
    </row>
    <row r="95" spans="1:27">
      <c r="A95" s="51" t="s">
        <v>131</v>
      </c>
      <c r="B95" s="49">
        <v>47587058</v>
      </c>
      <c r="C95" s="26">
        <v>59205901</v>
      </c>
      <c r="D95" s="26">
        <v>131866508</v>
      </c>
      <c r="E95" s="26">
        <v>108935286</v>
      </c>
      <c r="F95" s="26">
        <v>113423811</v>
      </c>
      <c r="G95" s="26">
        <v>90358190</v>
      </c>
      <c r="H95" s="26">
        <v>90422870</v>
      </c>
      <c r="I95" s="49">
        <v>96510529</v>
      </c>
      <c r="J95" s="49">
        <v>92466835</v>
      </c>
      <c r="K95" s="49">
        <v>75897373</v>
      </c>
      <c r="L95" s="49">
        <v>61732379</v>
      </c>
      <c r="M95" s="49">
        <v>86624362</v>
      </c>
      <c r="N95" s="49">
        <v>113682413</v>
      </c>
      <c r="O95" s="49">
        <v>143757300</v>
      </c>
      <c r="P95" s="87">
        <v>101440053</v>
      </c>
      <c r="Q95" s="49">
        <v>82139904</v>
      </c>
      <c r="R95" s="49">
        <v>73270421</v>
      </c>
      <c r="S95" s="49">
        <v>68414888</v>
      </c>
      <c r="T95" s="49">
        <v>74036140</v>
      </c>
      <c r="U95" s="226">
        <v>92413436</v>
      </c>
      <c r="V95" s="49">
        <v>91811360</v>
      </c>
      <c r="W95" s="49">
        <v>93407968</v>
      </c>
      <c r="X95" s="49">
        <v>84282229</v>
      </c>
      <c r="Y95" s="167">
        <v>122893398</v>
      </c>
      <c r="Z95" s="167">
        <v>95235769.5</v>
      </c>
    </row>
    <row r="96" spans="1:27">
      <c r="A96" s="51" t="s">
        <v>132</v>
      </c>
      <c r="B96" s="49">
        <v>1730113628</v>
      </c>
      <c r="C96" s="26">
        <v>1561655842</v>
      </c>
      <c r="D96" s="26">
        <v>1559175377</v>
      </c>
      <c r="E96" s="26">
        <v>1524041796</v>
      </c>
      <c r="F96" s="26">
        <v>2023268404</v>
      </c>
      <c r="G96" s="26">
        <v>2001349080</v>
      </c>
      <c r="H96" s="26">
        <v>2783197813</v>
      </c>
      <c r="I96" s="49">
        <v>1965502662</v>
      </c>
      <c r="J96" s="49">
        <v>2013235139</v>
      </c>
      <c r="K96" s="49">
        <v>1818912950</v>
      </c>
      <c r="L96" s="49">
        <v>2100310257</v>
      </c>
      <c r="M96" s="49">
        <v>1897196186</v>
      </c>
      <c r="N96" s="49">
        <v>2019103408</v>
      </c>
      <c r="O96" s="49">
        <v>2388094662</v>
      </c>
      <c r="P96" s="87">
        <v>2245285831</v>
      </c>
      <c r="Q96" s="49">
        <v>2106178223</v>
      </c>
      <c r="R96" s="49">
        <v>2176209560</v>
      </c>
      <c r="S96" s="49">
        <v>2352526097</v>
      </c>
      <c r="T96" s="49">
        <v>2103882091</v>
      </c>
      <c r="U96" s="226">
        <v>1986547921</v>
      </c>
      <c r="V96" s="49">
        <v>1927100504</v>
      </c>
      <c r="W96" s="49">
        <v>2015074261</v>
      </c>
      <c r="X96" s="49">
        <v>2052652526</v>
      </c>
      <c r="Y96" s="167">
        <v>1853071603</v>
      </c>
      <c r="Z96" s="167">
        <v>1877443619</v>
      </c>
    </row>
    <row r="97" spans="1:26">
      <c r="A97" s="51" t="s">
        <v>75</v>
      </c>
      <c r="B97" s="49">
        <v>165630639</v>
      </c>
      <c r="C97" s="26">
        <v>205079480</v>
      </c>
      <c r="D97" s="26">
        <v>277408043</v>
      </c>
      <c r="E97" s="26">
        <v>255740295</v>
      </c>
      <c r="F97" s="26">
        <v>282253600</v>
      </c>
      <c r="G97" s="26">
        <v>279108856</v>
      </c>
      <c r="H97" s="26">
        <v>252153749</v>
      </c>
      <c r="I97" s="49">
        <v>245060258</v>
      </c>
      <c r="J97" s="49">
        <v>251429474</v>
      </c>
      <c r="K97" s="49">
        <v>199122888</v>
      </c>
      <c r="L97" s="49">
        <v>247145756</v>
      </c>
      <c r="M97" s="49">
        <v>243406301</v>
      </c>
      <c r="N97" s="49">
        <v>336547779</v>
      </c>
      <c r="O97" s="49">
        <v>248063866</v>
      </c>
      <c r="P97" s="87">
        <v>314087897</v>
      </c>
      <c r="Q97" s="49">
        <v>263363437</v>
      </c>
      <c r="R97" s="49">
        <v>238855836</v>
      </c>
      <c r="S97" s="49">
        <v>241255422</v>
      </c>
      <c r="T97" s="49">
        <v>259595826</v>
      </c>
      <c r="U97" s="226">
        <v>230906963</v>
      </c>
      <c r="V97" s="49">
        <v>238945489</v>
      </c>
      <c r="W97" s="49">
        <v>239828282</v>
      </c>
      <c r="X97" s="49">
        <v>288770146</v>
      </c>
      <c r="Y97" s="167">
        <v>304874088</v>
      </c>
      <c r="Z97" s="167">
        <v>300700035</v>
      </c>
    </row>
    <row r="98" spans="1:26">
      <c r="A98" s="51" t="s">
        <v>133</v>
      </c>
      <c r="B98" s="49">
        <v>3962854</v>
      </c>
      <c r="C98" s="26">
        <v>25418331</v>
      </c>
      <c r="D98" s="26">
        <v>23898319</v>
      </c>
      <c r="E98" s="26">
        <v>23491186</v>
      </c>
      <c r="F98" s="26">
        <v>27932200</v>
      </c>
      <c r="G98" s="26">
        <v>23832637</v>
      </c>
      <c r="H98" s="26">
        <v>32845764</v>
      </c>
      <c r="I98" s="49">
        <v>25403915</v>
      </c>
      <c r="J98" s="49">
        <v>24562682</v>
      </c>
      <c r="K98" s="49">
        <v>22678986</v>
      </c>
      <c r="L98" s="49">
        <v>26663554</v>
      </c>
      <c r="M98" s="49">
        <v>28017058</v>
      </c>
      <c r="N98" s="49">
        <v>27250914</v>
      </c>
      <c r="O98" s="49">
        <v>27816078</v>
      </c>
      <c r="P98" s="87">
        <v>25861453</v>
      </c>
      <c r="Q98" s="49">
        <v>28269406</v>
      </c>
      <c r="R98" s="49">
        <v>24852515</v>
      </c>
      <c r="S98" s="49">
        <v>28103444</v>
      </c>
      <c r="T98" s="49">
        <v>29542661</v>
      </c>
      <c r="U98" s="226">
        <v>30863217</v>
      </c>
      <c r="V98" s="49">
        <v>23154980</v>
      </c>
      <c r="W98" s="49">
        <v>34057936</v>
      </c>
      <c r="X98" s="49">
        <v>22932958</v>
      </c>
      <c r="Y98" s="167">
        <v>30115106</v>
      </c>
      <c r="Z98" s="167">
        <v>21629683</v>
      </c>
    </row>
    <row r="99" spans="1:26">
      <c r="A99" s="51" t="s">
        <v>134</v>
      </c>
      <c r="B99" s="49">
        <v>454788340</v>
      </c>
      <c r="C99" s="26">
        <v>379548692</v>
      </c>
      <c r="D99" s="26">
        <v>393453282</v>
      </c>
      <c r="E99" s="26">
        <v>593798602</v>
      </c>
      <c r="F99" s="26">
        <v>738497130</v>
      </c>
      <c r="G99" s="26">
        <v>490317072</v>
      </c>
      <c r="H99" s="26">
        <v>613784173</v>
      </c>
      <c r="I99" s="49">
        <v>441043408</v>
      </c>
      <c r="J99" s="49">
        <v>595782758</v>
      </c>
      <c r="K99" s="49">
        <v>714606143</v>
      </c>
      <c r="L99" s="49">
        <v>912258022</v>
      </c>
      <c r="M99" s="49">
        <v>1063867710</v>
      </c>
      <c r="N99" s="49">
        <v>879648628</v>
      </c>
      <c r="O99" s="49">
        <v>804551198</v>
      </c>
      <c r="P99" s="87">
        <v>718061644</v>
      </c>
      <c r="Q99" s="49">
        <v>616336270</v>
      </c>
      <c r="R99" s="49">
        <v>513906870</v>
      </c>
      <c r="S99" s="49">
        <v>613368132</v>
      </c>
      <c r="T99" s="49">
        <v>580067942</v>
      </c>
      <c r="U99" s="226">
        <v>621859861</v>
      </c>
      <c r="V99" s="49">
        <v>608488688</v>
      </c>
      <c r="W99" s="49">
        <v>610841075</v>
      </c>
      <c r="X99" s="49">
        <v>610825846</v>
      </c>
      <c r="Y99" s="167">
        <v>658266819</v>
      </c>
      <c r="Z99" s="167">
        <v>627035836</v>
      </c>
    </row>
    <row r="100" spans="1:26">
      <c r="A100" s="51" t="s">
        <v>136</v>
      </c>
      <c r="B100" s="49">
        <v>86265293</v>
      </c>
      <c r="C100" s="26">
        <v>77445656</v>
      </c>
      <c r="D100" s="26">
        <v>85338035</v>
      </c>
      <c r="E100" s="26">
        <v>72693724</v>
      </c>
      <c r="F100" s="26">
        <v>63399380</v>
      </c>
      <c r="G100" s="26">
        <v>86524440</v>
      </c>
      <c r="H100" s="26">
        <v>142095506</v>
      </c>
      <c r="I100" s="49">
        <v>133520354</v>
      </c>
      <c r="J100" s="49">
        <v>113303869</v>
      </c>
      <c r="K100" s="49">
        <v>89895838</v>
      </c>
      <c r="L100" s="49">
        <v>91995010</v>
      </c>
      <c r="M100" s="49">
        <v>115559096</v>
      </c>
      <c r="N100" s="49">
        <v>158264840</v>
      </c>
      <c r="O100" s="49">
        <v>118879036</v>
      </c>
      <c r="P100" s="87">
        <v>112513400</v>
      </c>
      <c r="Q100" s="49">
        <v>88439634</v>
      </c>
      <c r="R100" s="49">
        <v>95303031</v>
      </c>
      <c r="S100" s="49">
        <v>93199034</v>
      </c>
      <c r="T100" s="49">
        <v>111056589</v>
      </c>
      <c r="U100" s="226">
        <v>108557408</v>
      </c>
      <c r="V100" s="49">
        <v>77150590</v>
      </c>
      <c r="W100" s="49">
        <v>48102625</v>
      </c>
      <c r="X100" s="49">
        <v>29871953</v>
      </c>
      <c r="Y100" s="167">
        <v>50397451</v>
      </c>
      <c r="Z100" s="167">
        <v>26995612</v>
      </c>
    </row>
    <row r="101" spans="1:26">
      <c r="A101" s="51" t="s">
        <v>145</v>
      </c>
      <c r="B101" s="49">
        <v>150087833</v>
      </c>
      <c r="C101" s="26">
        <v>132862026</v>
      </c>
      <c r="D101" s="26">
        <v>309813407</v>
      </c>
      <c r="E101" s="26">
        <v>164410864</v>
      </c>
      <c r="F101" s="26">
        <v>169213740</v>
      </c>
      <c r="G101" s="26">
        <v>175127299</v>
      </c>
      <c r="H101" s="26">
        <v>155119749</v>
      </c>
      <c r="I101" s="49">
        <v>151356716</v>
      </c>
      <c r="J101" s="49">
        <v>177186565</v>
      </c>
      <c r="K101" s="49">
        <v>159782494</v>
      </c>
      <c r="L101" s="49">
        <v>159703149</v>
      </c>
      <c r="M101" s="49">
        <v>205690173</v>
      </c>
      <c r="N101" s="49">
        <v>178845763</v>
      </c>
      <c r="O101" s="49">
        <v>250197944</v>
      </c>
      <c r="P101" s="87">
        <v>175138560</v>
      </c>
      <c r="Q101" s="49">
        <v>181333095</v>
      </c>
      <c r="R101" s="49">
        <v>163546011</v>
      </c>
      <c r="S101" s="49">
        <v>201124624</v>
      </c>
      <c r="T101" s="49">
        <v>163300112</v>
      </c>
      <c r="U101" s="226">
        <v>153857273</v>
      </c>
      <c r="V101" s="49">
        <v>185043500</v>
      </c>
      <c r="W101" s="49">
        <v>184800629</v>
      </c>
      <c r="X101" s="49">
        <v>146206534</v>
      </c>
      <c r="Y101" s="167">
        <v>154104729</v>
      </c>
      <c r="Z101" s="167">
        <v>75530078</v>
      </c>
    </row>
    <row r="102" spans="1:26">
      <c r="A102" s="51" t="s">
        <v>138</v>
      </c>
      <c r="B102" s="49">
        <v>293562674</v>
      </c>
      <c r="C102" s="26">
        <v>508352062</v>
      </c>
      <c r="D102" s="26">
        <v>575575200</v>
      </c>
      <c r="E102" s="26">
        <v>513070725</v>
      </c>
      <c r="F102" s="26">
        <v>567550600</v>
      </c>
      <c r="G102" s="26">
        <v>655873279</v>
      </c>
      <c r="H102" s="26">
        <v>701380267</v>
      </c>
      <c r="I102" s="49">
        <v>784829575</v>
      </c>
      <c r="J102" s="49">
        <v>783237516</v>
      </c>
      <c r="K102" s="49">
        <v>586645290</v>
      </c>
      <c r="L102" s="49">
        <v>440898719</v>
      </c>
      <c r="M102" s="49">
        <v>501863848</v>
      </c>
      <c r="N102" s="49">
        <v>545122631</v>
      </c>
      <c r="O102" s="49">
        <v>534080209</v>
      </c>
      <c r="P102" s="87">
        <v>525208208</v>
      </c>
      <c r="Q102" s="49">
        <v>496910921</v>
      </c>
      <c r="R102" s="49">
        <v>458871066</v>
      </c>
      <c r="S102" s="49">
        <v>466702466</v>
      </c>
      <c r="T102" s="49">
        <v>549128692</v>
      </c>
      <c r="U102" s="226">
        <v>489418906</v>
      </c>
      <c r="V102" s="49">
        <v>508997445</v>
      </c>
      <c r="W102" s="49">
        <v>484187148</v>
      </c>
      <c r="X102" s="49">
        <v>513794226</v>
      </c>
      <c r="Y102" s="167">
        <v>499531524</v>
      </c>
      <c r="Z102" s="167">
        <v>368796201</v>
      </c>
    </row>
    <row r="103" spans="1:26">
      <c r="A103" s="51" t="s">
        <v>140</v>
      </c>
      <c r="B103" s="49">
        <v>36863877</v>
      </c>
      <c r="C103" s="26">
        <v>88494994</v>
      </c>
      <c r="D103" s="26">
        <v>96253683</v>
      </c>
      <c r="E103" s="26">
        <v>89817407</v>
      </c>
      <c r="F103" s="26">
        <v>94500677</v>
      </c>
      <c r="G103" s="26">
        <v>99106205</v>
      </c>
      <c r="H103" s="26">
        <v>85930481</v>
      </c>
      <c r="I103" s="49">
        <v>83629696</v>
      </c>
      <c r="J103" s="49">
        <v>81943664</v>
      </c>
      <c r="K103" s="49">
        <v>71256385</v>
      </c>
      <c r="L103" s="49">
        <v>70219217</v>
      </c>
      <c r="M103" s="49">
        <v>74173912</v>
      </c>
      <c r="N103" s="49">
        <v>75201738</v>
      </c>
      <c r="O103" s="49">
        <v>74071955</v>
      </c>
      <c r="P103" s="87">
        <v>75331611</v>
      </c>
      <c r="Q103" s="49">
        <v>75784343</v>
      </c>
      <c r="R103" s="49">
        <v>87991597</v>
      </c>
      <c r="S103" s="49">
        <v>63769739</v>
      </c>
      <c r="T103" s="49">
        <v>63399018</v>
      </c>
      <c r="U103" s="226">
        <v>77909893</v>
      </c>
      <c r="V103" s="49">
        <v>65659412</v>
      </c>
      <c r="W103" s="49">
        <v>62759649</v>
      </c>
      <c r="X103" s="49">
        <v>92098727</v>
      </c>
      <c r="Y103" s="167">
        <v>78963423</v>
      </c>
      <c r="Z103" s="167">
        <v>59497640</v>
      </c>
    </row>
    <row r="104" spans="1:26">
      <c r="A104" s="51" t="s">
        <v>142</v>
      </c>
      <c r="B104" s="49">
        <v>84462133</v>
      </c>
      <c r="C104" s="26">
        <v>75405074</v>
      </c>
      <c r="D104" s="26">
        <v>63348763</v>
      </c>
      <c r="E104" s="26">
        <v>172866554</v>
      </c>
      <c r="F104" s="26">
        <v>91869953</v>
      </c>
      <c r="G104" s="26">
        <v>98050751</v>
      </c>
      <c r="H104" s="26">
        <v>112515580</v>
      </c>
      <c r="I104" s="49">
        <v>90919011</v>
      </c>
      <c r="J104" s="49">
        <v>164990186</v>
      </c>
      <c r="K104" s="49">
        <v>80782416</v>
      </c>
      <c r="L104" s="49">
        <v>93226608</v>
      </c>
      <c r="M104" s="49">
        <v>111974400</v>
      </c>
      <c r="N104" s="49">
        <v>131658291</v>
      </c>
      <c r="O104" s="49">
        <v>129827974</v>
      </c>
      <c r="P104" s="87">
        <v>104966214</v>
      </c>
      <c r="Q104" s="49">
        <v>95183711</v>
      </c>
      <c r="R104" s="49">
        <v>108483606</v>
      </c>
      <c r="S104" s="49">
        <v>88185007</v>
      </c>
      <c r="T104" s="49">
        <v>122757736</v>
      </c>
      <c r="U104" s="226">
        <v>134251884</v>
      </c>
      <c r="V104" s="49">
        <v>110218646</v>
      </c>
      <c r="W104" s="49">
        <v>110728055</v>
      </c>
      <c r="X104" s="49">
        <v>111185376</v>
      </c>
      <c r="Y104" s="167">
        <v>111507587</v>
      </c>
      <c r="Z104" s="167">
        <v>103129082</v>
      </c>
    </row>
    <row r="105" spans="1:26">
      <c r="A105" s="51" t="s">
        <v>144</v>
      </c>
      <c r="B105" s="49">
        <v>11800675</v>
      </c>
      <c r="C105" s="26">
        <v>14793340</v>
      </c>
      <c r="D105" s="26">
        <v>12119061</v>
      </c>
      <c r="E105" s="26">
        <v>12847425</v>
      </c>
      <c r="F105" s="26">
        <v>12379092</v>
      </c>
      <c r="G105" s="26">
        <v>14558819</v>
      </c>
      <c r="H105" s="26">
        <v>17917463</v>
      </c>
      <c r="I105" s="49">
        <v>20441152</v>
      </c>
      <c r="J105" s="49">
        <v>21858486</v>
      </c>
      <c r="K105" s="49">
        <v>20362434</v>
      </c>
      <c r="L105" s="49">
        <v>20055143</v>
      </c>
      <c r="M105" s="49">
        <v>20005277</v>
      </c>
      <c r="N105" s="49">
        <v>17213697</v>
      </c>
      <c r="O105" s="49">
        <v>22312928</v>
      </c>
      <c r="P105" s="87">
        <v>22544340</v>
      </c>
      <c r="Q105" s="49">
        <v>18791954</v>
      </c>
      <c r="R105" s="49">
        <v>16927180</v>
      </c>
      <c r="S105" s="49">
        <v>18952637</v>
      </c>
      <c r="T105" s="49">
        <v>18072739</v>
      </c>
      <c r="U105" s="226">
        <v>17609879</v>
      </c>
      <c r="V105" s="49">
        <v>18592805</v>
      </c>
      <c r="W105" s="49">
        <v>21978076</v>
      </c>
      <c r="X105" s="49">
        <v>16707951</v>
      </c>
      <c r="Y105" s="167">
        <v>18276538</v>
      </c>
      <c r="Z105" s="167">
        <v>18570508</v>
      </c>
    </row>
    <row r="106" spans="1:26">
      <c r="A106" s="51" t="s">
        <v>146</v>
      </c>
      <c r="B106" s="49">
        <v>148595282</v>
      </c>
      <c r="C106" s="26">
        <v>123595826</v>
      </c>
      <c r="D106" s="26">
        <v>209540077</v>
      </c>
      <c r="E106" s="26">
        <v>184773482</v>
      </c>
      <c r="F106" s="26">
        <v>194813016</v>
      </c>
      <c r="G106" s="26">
        <v>223168826</v>
      </c>
      <c r="H106" s="26">
        <v>186000941</v>
      </c>
      <c r="I106" s="49">
        <v>147900228</v>
      </c>
      <c r="J106" s="49">
        <v>94944639</v>
      </c>
      <c r="K106" s="49">
        <v>128102386</v>
      </c>
      <c r="L106" s="49">
        <v>128286687</v>
      </c>
      <c r="M106" s="49">
        <v>144806682</v>
      </c>
      <c r="N106" s="49">
        <v>202036915</v>
      </c>
      <c r="O106" s="49">
        <v>218505666</v>
      </c>
      <c r="P106" s="87">
        <v>215673488</v>
      </c>
      <c r="Q106" s="49">
        <v>216351844</v>
      </c>
      <c r="R106" s="49">
        <v>159812734</v>
      </c>
      <c r="S106" s="49">
        <v>91482990</v>
      </c>
      <c r="T106" s="49">
        <v>114712299</v>
      </c>
      <c r="U106" s="226">
        <v>66356006</v>
      </c>
      <c r="V106" s="49">
        <v>66663517</v>
      </c>
      <c r="W106" s="49">
        <v>20982584</v>
      </c>
      <c r="X106" s="49">
        <v>73362412</v>
      </c>
      <c r="Y106" s="167">
        <v>74538617</v>
      </c>
      <c r="Z106" s="167">
        <v>182188276.53</v>
      </c>
    </row>
    <row r="107" spans="1:26">
      <c r="A107" s="51" t="s">
        <v>148</v>
      </c>
      <c r="B107" s="49">
        <v>347551485</v>
      </c>
      <c r="C107" s="26">
        <v>336332595</v>
      </c>
      <c r="D107" s="26">
        <v>351613874</v>
      </c>
      <c r="E107" s="26">
        <v>491708204</v>
      </c>
      <c r="F107" s="26">
        <v>501544420</v>
      </c>
      <c r="G107" s="26">
        <v>495445289</v>
      </c>
      <c r="H107" s="26">
        <v>664041917</v>
      </c>
      <c r="I107" s="49">
        <v>525595737</v>
      </c>
      <c r="J107" s="49">
        <v>481581566</v>
      </c>
      <c r="K107" s="49">
        <v>491944001</v>
      </c>
      <c r="L107" s="49">
        <v>469191827</v>
      </c>
      <c r="M107" s="49">
        <v>570434746</v>
      </c>
      <c r="N107" s="49">
        <v>554214846</v>
      </c>
      <c r="O107" s="49">
        <v>658557631</v>
      </c>
      <c r="P107" s="87">
        <v>550059409</v>
      </c>
      <c r="Q107" s="49">
        <v>442854998</v>
      </c>
      <c r="R107" s="49">
        <v>434916544</v>
      </c>
      <c r="S107" s="49">
        <v>464936866</v>
      </c>
      <c r="T107" s="49">
        <v>570787223</v>
      </c>
      <c r="U107" s="226">
        <v>437977937</v>
      </c>
      <c r="V107" s="49">
        <v>469334497</v>
      </c>
      <c r="W107" s="49">
        <v>433523398</v>
      </c>
      <c r="X107" s="49">
        <v>567318101</v>
      </c>
      <c r="Y107" s="167">
        <v>566129434</v>
      </c>
      <c r="Z107" s="167">
        <v>557233071</v>
      </c>
    </row>
    <row r="108" spans="1:26">
      <c r="A108" s="51" t="s">
        <v>150</v>
      </c>
      <c r="B108" s="49">
        <v>73916181</v>
      </c>
      <c r="C108" s="26">
        <v>65163786</v>
      </c>
      <c r="D108" s="26">
        <v>68151672</v>
      </c>
      <c r="E108" s="26">
        <v>65309061</v>
      </c>
      <c r="F108" s="26">
        <v>64205694</v>
      </c>
      <c r="G108" s="26">
        <v>84795527</v>
      </c>
      <c r="H108" s="26">
        <v>105951068</v>
      </c>
      <c r="I108" s="49">
        <v>88753688</v>
      </c>
      <c r="J108" s="49">
        <v>82946596</v>
      </c>
      <c r="K108" s="49">
        <v>70907649</v>
      </c>
      <c r="L108" s="49">
        <v>63163183</v>
      </c>
      <c r="M108" s="49">
        <v>60819298</v>
      </c>
      <c r="N108" s="49">
        <v>85987738</v>
      </c>
      <c r="O108" s="49">
        <v>97372154</v>
      </c>
      <c r="P108" s="87">
        <v>85982970</v>
      </c>
      <c r="Q108" s="49">
        <v>71514163</v>
      </c>
      <c r="R108" s="49">
        <v>45103557</v>
      </c>
      <c r="S108" s="49">
        <v>53715242</v>
      </c>
      <c r="T108" s="49">
        <v>53638638</v>
      </c>
      <c r="U108" s="226">
        <v>65389885</v>
      </c>
      <c r="V108" s="49">
        <v>81954467</v>
      </c>
      <c r="W108" s="49">
        <v>71367567</v>
      </c>
      <c r="X108" s="49">
        <v>57454789</v>
      </c>
      <c r="Y108" s="167">
        <v>49189798</v>
      </c>
      <c r="Z108" s="167">
        <v>35934055</v>
      </c>
    </row>
    <row r="109" spans="1:26">
      <c r="A109" s="51" t="s">
        <v>152</v>
      </c>
      <c r="B109" s="49">
        <v>36519045</v>
      </c>
      <c r="C109" s="26">
        <v>33602562</v>
      </c>
      <c r="D109" s="26">
        <v>37640371</v>
      </c>
      <c r="E109" s="26">
        <v>34638179</v>
      </c>
      <c r="F109" s="26">
        <v>33960280</v>
      </c>
      <c r="G109" s="26">
        <v>43069784</v>
      </c>
      <c r="H109" s="26">
        <v>34664070</v>
      </c>
      <c r="I109" s="49">
        <v>35232799</v>
      </c>
      <c r="J109" s="49">
        <v>34512467</v>
      </c>
      <c r="K109" s="49">
        <v>33393789</v>
      </c>
      <c r="L109" s="49">
        <v>33393789</v>
      </c>
      <c r="M109" s="49">
        <v>33393789</v>
      </c>
      <c r="N109" s="49">
        <v>33393789</v>
      </c>
      <c r="O109" s="49">
        <v>46780225</v>
      </c>
      <c r="P109" s="87">
        <v>33380075</v>
      </c>
      <c r="Q109" s="49">
        <v>33393789</v>
      </c>
      <c r="R109" s="49">
        <v>33393789</v>
      </c>
      <c r="S109" s="49">
        <v>33393789</v>
      </c>
      <c r="T109" s="49">
        <v>34855455</v>
      </c>
      <c r="U109" s="226">
        <v>33393789</v>
      </c>
      <c r="V109" s="49">
        <v>33253151</v>
      </c>
      <c r="W109" s="49">
        <v>33253151</v>
      </c>
      <c r="X109" s="49">
        <v>33253149</v>
      </c>
      <c r="Y109" s="167">
        <v>33253149</v>
      </c>
      <c r="Z109" s="167">
        <v>33253151</v>
      </c>
    </row>
    <row r="110" spans="1:26">
      <c r="A110" s="51" t="s">
        <v>153</v>
      </c>
      <c r="B110" s="49">
        <v>82676667</v>
      </c>
      <c r="C110" s="26">
        <v>90259438</v>
      </c>
      <c r="D110" s="26">
        <v>200070573</v>
      </c>
      <c r="E110" s="26">
        <v>93690146</v>
      </c>
      <c r="F110" s="26">
        <v>126977586</v>
      </c>
      <c r="G110" s="26">
        <v>136325930</v>
      </c>
      <c r="H110" s="26">
        <v>145193506</v>
      </c>
      <c r="I110" s="49">
        <v>150359071</v>
      </c>
      <c r="J110" s="49">
        <v>147225287</v>
      </c>
      <c r="K110" s="49">
        <v>150551946</v>
      </c>
      <c r="L110" s="49">
        <v>125860673</v>
      </c>
      <c r="M110" s="49">
        <v>141938579</v>
      </c>
      <c r="N110" s="49">
        <v>111737587</v>
      </c>
      <c r="O110" s="49">
        <v>156544998</v>
      </c>
      <c r="P110" s="87">
        <v>146161049</v>
      </c>
      <c r="Q110" s="49">
        <v>116252362</v>
      </c>
      <c r="R110" s="49">
        <v>121624326</v>
      </c>
      <c r="S110" s="49">
        <v>110149025</v>
      </c>
      <c r="T110" s="49">
        <v>102506515</v>
      </c>
      <c r="U110" s="226">
        <v>100511302</v>
      </c>
      <c r="V110" s="49">
        <v>104373070</v>
      </c>
      <c r="W110" s="49">
        <v>115733001</v>
      </c>
      <c r="X110" s="49">
        <v>125985653</v>
      </c>
      <c r="Y110" s="167">
        <v>132477149</v>
      </c>
      <c r="Z110" s="167">
        <v>161369434</v>
      </c>
    </row>
    <row r="111" spans="1:26">
      <c r="A111" s="51" t="s">
        <v>154</v>
      </c>
      <c r="B111" s="49">
        <v>221870218</v>
      </c>
      <c r="C111" s="26">
        <v>298331592</v>
      </c>
      <c r="D111" s="26">
        <v>226368379</v>
      </c>
      <c r="E111" s="26">
        <v>262983456</v>
      </c>
      <c r="F111" s="26">
        <v>386119489</v>
      </c>
      <c r="G111" s="26">
        <v>360347356</v>
      </c>
      <c r="H111" s="26">
        <v>307467357</v>
      </c>
      <c r="I111" s="49">
        <v>309578735</v>
      </c>
      <c r="J111" s="49">
        <v>266824232</v>
      </c>
      <c r="K111" s="49">
        <v>267917914</v>
      </c>
      <c r="L111" s="49">
        <v>212521579</v>
      </c>
      <c r="M111" s="49">
        <v>210619463</v>
      </c>
      <c r="N111" s="49">
        <v>392732225</v>
      </c>
      <c r="O111" s="49">
        <v>434934155</v>
      </c>
      <c r="P111" s="87">
        <v>309214830</v>
      </c>
      <c r="Q111" s="49">
        <v>333530554</v>
      </c>
      <c r="R111" s="49">
        <v>256651329</v>
      </c>
      <c r="S111" s="49">
        <v>311761310</v>
      </c>
      <c r="T111" s="49">
        <v>328940261</v>
      </c>
      <c r="U111" s="226">
        <v>297747924</v>
      </c>
      <c r="V111" s="49">
        <v>298097464</v>
      </c>
      <c r="W111" s="49">
        <v>325489722</v>
      </c>
      <c r="X111" s="49">
        <v>289510502</v>
      </c>
      <c r="Y111" s="167">
        <v>291018363</v>
      </c>
      <c r="Z111" s="167">
        <v>335428688.87</v>
      </c>
    </row>
    <row r="112" spans="1:26">
      <c r="A112" s="51" t="s">
        <v>155</v>
      </c>
      <c r="B112" s="49">
        <v>52546797</v>
      </c>
      <c r="C112" s="26">
        <v>12058878</v>
      </c>
      <c r="D112" s="26">
        <v>51997083</v>
      </c>
      <c r="E112" s="26">
        <v>94874660</v>
      </c>
      <c r="F112" s="26">
        <v>175241076</v>
      </c>
      <c r="G112" s="26">
        <v>179748041</v>
      </c>
      <c r="H112" s="26">
        <v>122414606</v>
      </c>
      <c r="I112" s="49">
        <v>115408714</v>
      </c>
      <c r="J112" s="49">
        <v>89530236</v>
      </c>
      <c r="K112" s="49">
        <v>80603228</v>
      </c>
      <c r="L112" s="49">
        <v>72104299</v>
      </c>
      <c r="M112" s="49">
        <v>80735391</v>
      </c>
      <c r="N112" s="49">
        <v>112923047</v>
      </c>
      <c r="O112" s="49">
        <v>164415692</v>
      </c>
      <c r="P112" s="87">
        <v>137508964</v>
      </c>
      <c r="Q112" s="49">
        <v>99147536</v>
      </c>
      <c r="R112" s="49">
        <v>99158679</v>
      </c>
      <c r="S112" s="49">
        <v>95499784</v>
      </c>
      <c r="T112" s="49">
        <v>80528662</v>
      </c>
      <c r="U112" s="226">
        <v>68967869</v>
      </c>
      <c r="V112" s="49">
        <v>94000502</v>
      </c>
      <c r="W112" s="49">
        <v>81646001</v>
      </c>
      <c r="X112" s="49">
        <v>71612889</v>
      </c>
      <c r="Y112" s="167">
        <v>99100995</v>
      </c>
      <c r="Z112" s="167">
        <v>90083562</v>
      </c>
    </row>
    <row r="113" spans="1:26">
      <c r="A113" s="51" t="s">
        <v>157</v>
      </c>
      <c r="B113" s="49">
        <v>185603454</v>
      </c>
      <c r="C113" s="26">
        <v>132322280</v>
      </c>
      <c r="D113" s="26">
        <v>129680538</v>
      </c>
      <c r="E113" s="26">
        <v>215978772</v>
      </c>
      <c r="F113" s="26">
        <v>331881438</v>
      </c>
      <c r="G113" s="26">
        <v>312082339</v>
      </c>
      <c r="H113" s="26">
        <v>320936624</v>
      </c>
      <c r="I113" s="49">
        <v>325130319</v>
      </c>
      <c r="J113" s="49">
        <v>265916237</v>
      </c>
      <c r="K113" s="49">
        <v>236884284</v>
      </c>
      <c r="L113" s="49">
        <v>236968652</v>
      </c>
      <c r="M113" s="49">
        <v>239389316</v>
      </c>
      <c r="N113" s="49">
        <v>289698655</v>
      </c>
      <c r="O113" s="49">
        <v>318029979</v>
      </c>
      <c r="P113" s="87">
        <v>298679480</v>
      </c>
      <c r="Q113" s="49">
        <v>271030813</v>
      </c>
      <c r="R113" s="49">
        <v>254266337</v>
      </c>
      <c r="S113" s="49">
        <v>273464435</v>
      </c>
      <c r="T113" s="49">
        <v>238222494</v>
      </c>
      <c r="U113" s="226">
        <v>212566479</v>
      </c>
      <c r="V113" s="49">
        <v>206810393</v>
      </c>
      <c r="W113" s="49">
        <v>227087532</v>
      </c>
      <c r="X113" s="49">
        <v>224742653</v>
      </c>
      <c r="Y113" s="167">
        <v>217153785</v>
      </c>
      <c r="Z113" s="167">
        <v>226950408</v>
      </c>
    </row>
    <row r="114" spans="1:26">
      <c r="A114" s="51" t="s">
        <v>158</v>
      </c>
      <c r="B114" s="49">
        <v>3233807</v>
      </c>
      <c r="C114" s="26">
        <v>517558</v>
      </c>
      <c r="D114" s="26">
        <v>3540412</v>
      </c>
      <c r="E114" s="26">
        <v>4724160</v>
      </c>
      <c r="F114" s="26">
        <v>18172056</v>
      </c>
      <c r="G114" s="26">
        <v>14512131</v>
      </c>
      <c r="H114" s="26">
        <v>41934865</v>
      </c>
      <c r="I114" s="49">
        <v>30165228</v>
      </c>
      <c r="J114" s="49">
        <v>22584250</v>
      </c>
      <c r="K114" s="49">
        <v>13304506</v>
      </c>
      <c r="L114" s="49">
        <v>16138965</v>
      </c>
      <c r="M114" s="49">
        <v>17723276</v>
      </c>
      <c r="N114" s="49">
        <v>21783923</v>
      </c>
      <c r="O114" s="49">
        <v>19699008</v>
      </c>
      <c r="P114" s="87">
        <v>27292996</v>
      </c>
      <c r="Q114" s="49">
        <v>19594524</v>
      </c>
      <c r="R114" s="49">
        <v>21262576</v>
      </c>
      <c r="S114" s="49">
        <v>15377265</v>
      </c>
      <c r="T114" s="49">
        <v>16033582</v>
      </c>
      <c r="U114" s="226">
        <v>23297122</v>
      </c>
      <c r="V114" s="49">
        <v>17022553</v>
      </c>
      <c r="W114" s="49">
        <v>13965449</v>
      </c>
      <c r="X114" s="49">
        <v>15888019</v>
      </c>
      <c r="Y114" s="167">
        <v>19830985</v>
      </c>
      <c r="Z114" s="167">
        <v>20229731</v>
      </c>
    </row>
    <row r="115" spans="1:26">
      <c r="A115" s="59" t="s">
        <v>159</v>
      </c>
      <c r="B115" s="49">
        <v>10040044543</v>
      </c>
      <c r="C115" s="88">
        <v>11353278023</v>
      </c>
      <c r="D115" s="88">
        <v>12337974737</v>
      </c>
      <c r="E115" s="88">
        <v>13383654889</v>
      </c>
      <c r="F115" s="88">
        <v>14960011292</v>
      </c>
      <c r="G115" s="88">
        <v>14587709021</v>
      </c>
      <c r="H115" s="88">
        <v>16253643459</v>
      </c>
      <c r="I115" s="49">
        <v>14481027010</v>
      </c>
      <c r="J115" s="49">
        <v>14163665138</v>
      </c>
      <c r="K115" s="49">
        <v>13570132221</v>
      </c>
      <c r="L115" s="49">
        <v>13562524925</v>
      </c>
      <c r="M115" s="49">
        <v>14473923565</v>
      </c>
      <c r="N115" s="49">
        <v>15178579134</v>
      </c>
      <c r="O115" s="49">
        <v>18064729502</v>
      </c>
      <c r="P115" s="87">
        <v>15183349454</v>
      </c>
      <c r="Q115" s="49">
        <v>14119778222</v>
      </c>
      <c r="R115" s="49">
        <v>14151847731</v>
      </c>
      <c r="S115" s="49">
        <v>14027105056</v>
      </c>
      <c r="T115" s="49">
        <v>13962650652</v>
      </c>
      <c r="U115" s="226">
        <v>13354049469</v>
      </c>
      <c r="V115" s="49">
        <f>SUM(V64:V114)</f>
        <v>13990617624</v>
      </c>
      <c r="W115" s="49">
        <f>SUM(W64:W114)</f>
        <v>13957077041</v>
      </c>
      <c r="X115" s="49">
        <f>SUM(X64:X114)</f>
        <v>13799263241</v>
      </c>
      <c r="Y115" s="49">
        <f>SUM(Y64:Y114)</f>
        <v>14008327852</v>
      </c>
      <c r="Z115" s="49">
        <f>SUM(Z64:Z114)</f>
        <v>12867298275.110001</v>
      </c>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36671468</v>
      </c>
      <c r="C123" s="49">
        <v>39214118</v>
      </c>
      <c r="D123" s="49">
        <v>39214118</v>
      </c>
      <c r="E123" s="49">
        <v>39214117</v>
      </c>
      <c r="F123" s="49">
        <v>39214119</v>
      </c>
      <c r="G123" s="49">
        <v>39214117</v>
      </c>
      <c r="H123" s="49">
        <v>39214118</v>
      </c>
      <c r="I123" s="49">
        <v>39214118</v>
      </c>
      <c r="J123" s="49">
        <v>39214118</v>
      </c>
      <c r="K123" s="49">
        <v>40279502</v>
      </c>
      <c r="L123" s="49">
        <v>65328445</v>
      </c>
      <c r="M123" s="49">
        <v>51223741</v>
      </c>
      <c r="N123" s="49">
        <v>59862033</v>
      </c>
      <c r="O123" s="49">
        <v>50612318</v>
      </c>
      <c r="P123" s="49">
        <v>75025160</v>
      </c>
      <c r="Q123" s="49">
        <v>80236191</v>
      </c>
      <c r="R123" s="49">
        <v>83006312</v>
      </c>
      <c r="S123" s="49">
        <v>105651972</v>
      </c>
      <c r="T123" s="49">
        <v>89771072</v>
      </c>
      <c r="U123" s="226">
        <v>97721758</v>
      </c>
      <c r="V123" s="49">
        <v>110339371</v>
      </c>
      <c r="W123" s="49">
        <v>92328765</v>
      </c>
      <c r="X123" s="49">
        <v>97160873</v>
      </c>
      <c r="Y123" s="49">
        <v>88916332</v>
      </c>
      <c r="Z123" s="49">
        <v>112868764</v>
      </c>
    </row>
    <row r="124" spans="1:26">
      <c r="A124" s="51" t="s">
        <v>84</v>
      </c>
      <c r="B124" s="49">
        <v>13260170</v>
      </c>
      <c r="C124" s="49">
        <v>52224766</v>
      </c>
      <c r="D124" s="49">
        <v>50200164</v>
      </c>
      <c r="E124" s="49">
        <v>50247280</v>
      </c>
      <c r="F124" s="49">
        <v>47366712</v>
      </c>
      <c r="G124" s="49">
        <v>44320973</v>
      </c>
      <c r="H124" s="49">
        <v>43857313</v>
      </c>
      <c r="I124" s="49">
        <v>42338679</v>
      </c>
      <c r="J124" s="49">
        <v>40786587</v>
      </c>
      <c r="K124" s="49">
        <v>39057628</v>
      </c>
      <c r="L124" s="49">
        <v>40432046</v>
      </c>
      <c r="M124" s="49">
        <v>39239321</v>
      </c>
      <c r="N124" s="49">
        <v>37950747</v>
      </c>
      <c r="O124" s="49">
        <v>40333541</v>
      </c>
      <c r="P124" s="49">
        <v>37814867</v>
      </c>
      <c r="Q124" s="49">
        <v>37603641</v>
      </c>
      <c r="R124" s="49">
        <v>37146118</v>
      </c>
      <c r="S124" s="49">
        <v>37088381</v>
      </c>
      <c r="T124" s="49">
        <v>37749638</v>
      </c>
      <c r="U124" s="226">
        <v>38109763</v>
      </c>
      <c r="V124" s="49">
        <v>36599999</v>
      </c>
      <c r="W124" s="49">
        <v>36558525</v>
      </c>
      <c r="X124" s="49">
        <v>36558825</v>
      </c>
      <c r="Y124" s="49">
        <v>36600000</v>
      </c>
      <c r="Z124" s="49">
        <v>36597077</v>
      </c>
    </row>
    <row r="125" spans="1:26">
      <c r="A125" s="51" t="s">
        <v>86</v>
      </c>
      <c r="B125" s="49">
        <v>101362854</v>
      </c>
      <c r="C125" s="49">
        <v>101375735</v>
      </c>
      <c r="D125" s="49">
        <v>84179300</v>
      </c>
      <c r="E125" s="49">
        <v>89230731</v>
      </c>
      <c r="F125" s="49">
        <v>90370852</v>
      </c>
      <c r="G125" s="49">
        <v>91558302</v>
      </c>
      <c r="H125" s="49">
        <v>81282737</v>
      </c>
      <c r="I125" s="49">
        <v>93856781</v>
      </c>
      <c r="J125" s="49">
        <v>98176539</v>
      </c>
      <c r="K125" s="49">
        <v>94000000</v>
      </c>
      <c r="L125" s="49">
        <v>122845414</v>
      </c>
      <c r="M125" s="49">
        <v>152056766</v>
      </c>
      <c r="N125" s="49">
        <v>141474939</v>
      </c>
      <c r="O125" s="49">
        <v>157657115</v>
      </c>
      <c r="P125" s="49">
        <v>124139199</v>
      </c>
      <c r="Q125" s="49">
        <v>123511938</v>
      </c>
      <c r="R125" s="49">
        <v>130708833</v>
      </c>
      <c r="S125" s="49">
        <v>132359685</v>
      </c>
      <c r="T125" s="49">
        <v>237336490</v>
      </c>
      <c r="U125" s="226">
        <v>165267852</v>
      </c>
      <c r="V125" s="49">
        <v>163269440</v>
      </c>
      <c r="W125" s="49">
        <v>132297029</v>
      </c>
      <c r="X125" s="49">
        <v>119443569</v>
      </c>
      <c r="Y125" s="49">
        <v>128113628</v>
      </c>
      <c r="Z125" s="49">
        <v>129007622</v>
      </c>
    </row>
    <row r="126" spans="1:26">
      <c r="A126" s="51" t="s">
        <v>88</v>
      </c>
      <c r="B126" s="49">
        <v>8356599</v>
      </c>
      <c r="C126" s="49">
        <v>27708380</v>
      </c>
      <c r="D126" s="49">
        <v>517501</v>
      </c>
      <c r="E126" s="49">
        <v>49759421</v>
      </c>
      <c r="F126" s="49">
        <v>22605103</v>
      </c>
      <c r="G126" s="49">
        <v>22546419</v>
      </c>
      <c r="H126" s="49">
        <v>22250954</v>
      </c>
      <c r="I126" s="49">
        <v>23804484</v>
      </c>
      <c r="J126" s="49">
        <v>22758283</v>
      </c>
      <c r="K126" s="49">
        <v>23161003</v>
      </c>
      <c r="L126" s="49">
        <v>45213321</v>
      </c>
      <c r="M126" s="49">
        <v>86287933</v>
      </c>
      <c r="N126" s="49">
        <v>63323739</v>
      </c>
      <c r="O126" s="49">
        <v>96243249</v>
      </c>
      <c r="P126" s="49">
        <v>117107604</v>
      </c>
      <c r="Q126" s="49">
        <v>97950041</v>
      </c>
      <c r="R126" s="49">
        <v>88691726</v>
      </c>
      <c r="S126" s="49">
        <v>93755027</v>
      </c>
      <c r="T126" s="49">
        <v>91002210</v>
      </c>
      <c r="U126" s="226">
        <v>99070416</v>
      </c>
      <c r="V126" s="49">
        <v>111354498</v>
      </c>
      <c r="W126" s="49">
        <v>111454309</v>
      </c>
      <c r="X126" s="49">
        <v>34559648</v>
      </c>
      <c r="Y126" s="49">
        <v>29862104</v>
      </c>
      <c r="Z126" s="49">
        <v>33475498</v>
      </c>
    </row>
    <row r="127" spans="1:26">
      <c r="A127" s="51" t="s">
        <v>74</v>
      </c>
      <c r="B127" s="49">
        <v>2467399984</v>
      </c>
      <c r="C127" s="49">
        <v>2896576574</v>
      </c>
      <c r="D127" s="49">
        <v>2900930462</v>
      </c>
      <c r="E127" s="49">
        <v>2553368815</v>
      </c>
      <c r="F127" s="49">
        <v>2750654984</v>
      </c>
      <c r="G127" s="49">
        <v>2700255942</v>
      </c>
      <c r="H127" s="49">
        <v>2180711265</v>
      </c>
      <c r="I127" s="49">
        <v>2872736690</v>
      </c>
      <c r="J127" s="49">
        <v>2867540134</v>
      </c>
      <c r="K127" s="49">
        <v>2903199886</v>
      </c>
      <c r="L127" s="49">
        <v>3518895330</v>
      </c>
      <c r="M127" s="49">
        <v>2991706810</v>
      </c>
      <c r="N127" s="49">
        <v>3179003164</v>
      </c>
      <c r="O127" s="49">
        <v>2964570627</v>
      </c>
      <c r="P127" s="49">
        <v>3217214300</v>
      </c>
      <c r="Q127" s="49">
        <v>2900029310</v>
      </c>
      <c r="R127" s="49">
        <v>3239677720</v>
      </c>
      <c r="S127" s="49">
        <v>3129938751</v>
      </c>
      <c r="T127" s="49">
        <v>3024634814</v>
      </c>
      <c r="U127" s="226">
        <v>2909670869</v>
      </c>
      <c r="V127" s="49">
        <v>2908684370</v>
      </c>
      <c r="W127" s="49">
        <v>2908684370</v>
      </c>
      <c r="X127" s="49">
        <v>2910274910</v>
      </c>
      <c r="Y127" s="49">
        <v>2910320406</v>
      </c>
      <c r="Z127" s="49">
        <v>2910866146</v>
      </c>
    </row>
    <row r="128" spans="1:26">
      <c r="A128" s="51" t="s">
        <v>91</v>
      </c>
      <c r="B128" s="49">
        <v>26258966</v>
      </c>
      <c r="C128" s="49">
        <v>105503229</v>
      </c>
      <c r="D128" s="49">
        <v>83877104</v>
      </c>
      <c r="E128" s="49">
        <v>119460071</v>
      </c>
      <c r="F128" s="49">
        <v>68583511</v>
      </c>
      <c r="G128" s="49">
        <v>92692595</v>
      </c>
      <c r="H128" s="49">
        <v>125682296</v>
      </c>
      <c r="I128" s="49">
        <v>90217452</v>
      </c>
      <c r="J128" s="49">
        <v>93090529</v>
      </c>
      <c r="K128" s="49">
        <v>94189813</v>
      </c>
      <c r="L128" s="49">
        <v>94400407</v>
      </c>
      <c r="M128" s="49">
        <v>117405791</v>
      </c>
      <c r="N128" s="49">
        <v>167087806</v>
      </c>
      <c r="O128" s="49">
        <v>118090469</v>
      </c>
      <c r="P128" s="49">
        <v>142034449</v>
      </c>
      <c r="Q128" s="49">
        <v>129732536</v>
      </c>
      <c r="R128" s="49">
        <v>169213612</v>
      </c>
      <c r="S128" s="49">
        <v>169106784</v>
      </c>
      <c r="T128" s="49">
        <v>167516533</v>
      </c>
      <c r="U128" s="226">
        <v>239148623</v>
      </c>
      <c r="V128" s="49">
        <v>268591728</v>
      </c>
      <c r="W128" s="49">
        <v>238574577</v>
      </c>
      <c r="X128" s="49">
        <v>230364514</v>
      </c>
      <c r="Y128" s="49">
        <v>284544294</v>
      </c>
      <c r="Z128" s="49">
        <v>285196286</v>
      </c>
    </row>
    <row r="129" spans="1:26">
      <c r="A129" s="51" t="s">
        <v>93</v>
      </c>
      <c r="B129" s="49">
        <v>195649127</v>
      </c>
      <c r="C129" s="49">
        <v>179588191</v>
      </c>
      <c r="D129" s="49">
        <v>183465457</v>
      </c>
      <c r="E129" s="49">
        <v>191131912</v>
      </c>
      <c r="F129" s="49">
        <v>183421057</v>
      </c>
      <c r="G129" s="49">
        <v>185132632</v>
      </c>
      <c r="H129" s="49">
        <v>195249155</v>
      </c>
      <c r="I129" s="49">
        <v>194767581</v>
      </c>
      <c r="J129" s="49">
        <v>218680318</v>
      </c>
      <c r="K129" s="49">
        <v>231179796</v>
      </c>
      <c r="L129" s="49">
        <v>249304978</v>
      </c>
      <c r="M129" s="49">
        <v>256324325</v>
      </c>
      <c r="N129" s="49">
        <v>237413600</v>
      </c>
      <c r="O129" s="49">
        <v>233178393</v>
      </c>
      <c r="P129" s="49">
        <v>237083101</v>
      </c>
      <c r="Q129" s="49">
        <v>225865592</v>
      </c>
      <c r="R129" s="49">
        <v>218432166</v>
      </c>
      <c r="S129" s="49">
        <v>230354250</v>
      </c>
      <c r="T129" s="49">
        <v>237839424</v>
      </c>
      <c r="U129" s="226">
        <v>201880557</v>
      </c>
      <c r="V129" s="49">
        <v>221080835</v>
      </c>
      <c r="W129" s="49">
        <v>231684709</v>
      </c>
      <c r="X129" s="49">
        <v>235418690</v>
      </c>
      <c r="Y129" s="49">
        <v>239873765</v>
      </c>
      <c r="Z129" s="49">
        <v>210001620</v>
      </c>
    </row>
    <row r="130" spans="1:26">
      <c r="A130" s="51" t="s">
        <v>95</v>
      </c>
      <c r="B130" s="49">
        <v>18515355</v>
      </c>
      <c r="C130" s="49">
        <v>26770137</v>
      </c>
      <c r="D130" s="49">
        <v>28501743</v>
      </c>
      <c r="E130" s="49">
        <v>24540932</v>
      </c>
      <c r="F130" s="49">
        <v>24774514</v>
      </c>
      <c r="G130" s="49">
        <v>27218130</v>
      </c>
      <c r="H130" s="49">
        <v>28670088</v>
      </c>
      <c r="I130" s="49">
        <v>27210684</v>
      </c>
      <c r="J130" s="49">
        <v>28648408</v>
      </c>
      <c r="K130" s="49">
        <v>43437029</v>
      </c>
      <c r="L130" s="49">
        <v>39543576</v>
      </c>
      <c r="M130" s="49">
        <v>50006870</v>
      </c>
      <c r="N130" s="49">
        <v>19423580</v>
      </c>
      <c r="O130" s="49">
        <v>35687171</v>
      </c>
      <c r="P130" s="49">
        <v>47712082</v>
      </c>
      <c r="Q130" s="49">
        <v>59673154</v>
      </c>
      <c r="R130" s="49">
        <v>58500266</v>
      </c>
      <c r="S130" s="49">
        <v>59202736</v>
      </c>
      <c r="T130" s="49">
        <v>65656807</v>
      </c>
      <c r="U130" s="226">
        <v>79856255</v>
      </c>
      <c r="V130" s="49">
        <v>79049268</v>
      </c>
      <c r="W130" s="49">
        <v>86351381</v>
      </c>
      <c r="X130" s="49">
        <v>93603681</v>
      </c>
      <c r="Y130" s="49">
        <v>98342873</v>
      </c>
      <c r="Z130" s="49">
        <v>65855337</v>
      </c>
    </row>
    <row r="131" spans="1:26">
      <c r="A131" s="51" t="s">
        <v>97</v>
      </c>
      <c r="B131" s="49">
        <v>46416346</v>
      </c>
      <c r="C131" s="49">
        <v>75371291</v>
      </c>
      <c r="D131" s="49">
        <v>77110730</v>
      </c>
      <c r="E131" s="49">
        <v>75580732</v>
      </c>
      <c r="F131" s="49">
        <v>75347456</v>
      </c>
      <c r="G131" s="49">
        <v>77065256</v>
      </c>
      <c r="H131" s="49">
        <v>75235882</v>
      </c>
      <c r="I131" s="49">
        <v>76956903</v>
      </c>
      <c r="J131" s="49">
        <v>75693626</v>
      </c>
      <c r="K131" s="49">
        <v>108504877</v>
      </c>
      <c r="L131" s="49">
        <v>75345456</v>
      </c>
      <c r="M131" s="49">
        <v>75445491</v>
      </c>
      <c r="N131" s="49">
        <v>75645458</v>
      </c>
      <c r="O131" s="49">
        <v>138572872</v>
      </c>
      <c r="P131" s="49">
        <v>142367333</v>
      </c>
      <c r="Q131" s="49">
        <v>96457447</v>
      </c>
      <c r="R131" s="49">
        <v>144677662</v>
      </c>
      <c r="S131" s="49">
        <v>184453024</v>
      </c>
      <c r="T131" s="49">
        <v>171808083</v>
      </c>
      <c r="U131" s="226">
        <v>178385133</v>
      </c>
      <c r="V131" s="49">
        <v>180670923</v>
      </c>
      <c r="W131" s="49">
        <v>202432460</v>
      </c>
      <c r="X131" s="49">
        <v>247622484</v>
      </c>
      <c r="Y131" s="49">
        <v>196760834</v>
      </c>
      <c r="Z131" s="49">
        <v>325874057</v>
      </c>
    </row>
    <row r="132" spans="1:26">
      <c r="A132" s="51" t="s">
        <v>99</v>
      </c>
      <c r="B132" s="49">
        <v>392002156</v>
      </c>
      <c r="C132" s="49">
        <v>398447825</v>
      </c>
      <c r="D132" s="49">
        <v>315294267</v>
      </c>
      <c r="E132" s="49">
        <v>388251305</v>
      </c>
      <c r="F132" s="49">
        <v>367642754</v>
      </c>
      <c r="G132" s="49">
        <v>389299840</v>
      </c>
      <c r="H132" s="49">
        <v>368454714</v>
      </c>
      <c r="I132" s="49">
        <v>368532559</v>
      </c>
      <c r="J132" s="49">
        <v>368543055</v>
      </c>
      <c r="K132" s="49">
        <v>372417068</v>
      </c>
      <c r="L132" s="49">
        <v>433785209</v>
      </c>
      <c r="M132" s="49">
        <v>476963709</v>
      </c>
      <c r="N132" s="49">
        <v>388073332</v>
      </c>
      <c r="O132" s="49">
        <v>411373862</v>
      </c>
      <c r="P132" s="49">
        <v>406238491</v>
      </c>
      <c r="Q132" s="49">
        <v>415489668</v>
      </c>
      <c r="R132" s="49">
        <v>415658218</v>
      </c>
      <c r="S132" s="49">
        <v>438315444</v>
      </c>
      <c r="T132" s="49">
        <v>437014292</v>
      </c>
      <c r="U132" s="226">
        <v>369516999</v>
      </c>
      <c r="V132" s="49">
        <v>377849487</v>
      </c>
      <c r="W132" s="49">
        <v>379869834</v>
      </c>
      <c r="X132" s="49">
        <v>392060815</v>
      </c>
      <c r="Y132" s="49">
        <v>375462979</v>
      </c>
      <c r="Z132" s="49">
        <v>385128211</v>
      </c>
    </row>
    <row r="133" spans="1:26">
      <c r="A133" s="51" t="s">
        <v>101</v>
      </c>
      <c r="B133" s="49">
        <v>155672614</v>
      </c>
      <c r="C133" s="49">
        <v>178417328</v>
      </c>
      <c r="D133" s="49">
        <v>188396729</v>
      </c>
      <c r="E133" s="49">
        <v>176901196</v>
      </c>
      <c r="F133" s="49">
        <v>174870534</v>
      </c>
      <c r="G133" s="49">
        <v>177391265</v>
      </c>
      <c r="H133" s="49">
        <v>174421988</v>
      </c>
      <c r="I133" s="49">
        <v>177624997</v>
      </c>
      <c r="J133" s="49">
        <v>174580660</v>
      </c>
      <c r="K133" s="49">
        <v>176147196</v>
      </c>
      <c r="L133" s="49">
        <v>173472917</v>
      </c>
      <c r="M133" s="49">
        <v>173368527</v>
      </c>
      <c r="N133" s="49">
        <v>173368527</v>
      </c>
      <c r="O133" s="49">
        <v>173368528</v>
      </c>
      <c r="P133" s="49">
        <v>173368527</v>
      </c>
      <c r="Q133" s="49">
        <v>173368527</v>
      </c>
      <c r="R133" s="49">
        <v>173368527</v>
      </c>
      <c r="S133" s="49">
        <v>173368528</v>
      </c>
      <c r="T133" s="49">
        <v>173368527</v>
      </c>
      <c r="U133" s="226">
        <v>173368527</v>
      </c>
      <c r="V133" s="49">
        <v>173368527</v>
      </c>
      <c r="W133" s="49">
        <v>173368527</v>
      </c>
      <c r="X133" s="49">
        <v>173368527</v>
      </c>
      <c r="Y133" s="49">
        <v>173368527</v>
      </c>
      <c r="Z133" s="49">
        <v>173368527</v>
      </c>
    </row>
    <row r="134" spans="1:26">
      <c r="A134" s="51" t="s">
        <v>102</v>
      </c>
      <c r="B134" s="49">
        <v>19720791</v>
      </c>
      <c r="C134" s="49">
        <v>84785256</v>
      </c>
      <c r="D134" s="49">
        <v>81146918</v>
      </c>
      <c r="E134" s="49">
        <v>79105593</v>
      </c>
      <c r="F134" s="49">
        <v>59202805</v>
      </c>
      <c r="G134" s="49">
        <v>92548431</v>
      </c>
      <c r="H134" s="49">
        <v>76536795</v>
      </c>
      <c r="I134" s="49">
        <v>76613904</v>
      </c>
      <c r="J134" s="49">
        <v>72070893</v>
      </c>
      <c r="K134" s="49">
        <v>71153811</v>
      </c>
      <c r="L134" s="49">
        <v>119315295</v>
      </c>
      <c r="M134" s="49">
        <v>125287106</v>
      </c>
      <c r="N134" s="49">
        <v>215276861</v>
      </c>
      <c r="O134" s="49">
        <v>219776537</v>
      </c>
      <c r="P134" s="49">
        <v>235107059</v>
      </c>
      <c r="Q134" s="49">
        <v>182845070</v>
      </c>
      <c r="R134" s="49">
        <v>160153277</v>
      </c>
      <c r="S134" s="49">
        <v>180622433</v>
      </c>
      <c r="T134" s="49">
        <v>207591914</v>
      </c>
      <c r="U134" s="226">
        <v>158826040</v>
      </c>
      <c r="V134" s="49">
        <v>150234513</v>
      </c>
      <c r="W134" s="49">
        <v>149032237</v>
      </c>
      <c r="X134" s="49">
        <v>155252826</v>
      </c>
      <c r="Y134" s="49">
        <v>163510754</v>
      </c>
      <c r="Z134" s="49">
        <v>135544092</v>
      </c>
    </row>
    <row r="135" spans="1:26">
      <c r="A135" s="51" t="s">
        <v>103</v>
      </c>
      <c r="B135" s="49">
        <v>3647662</v>
      </c>
      <c r="C135" s="49">
        <v>14590646</v>
      </c>
      <c r="D135" s="49">
        <v>12268924</v>
      </c>
      <c r="E135" s="49">
        <v>13423997</v>
      </c>
      <c r="F135" s="49">
        <v>13077337</v>
      </c>
      <c r="G135" s="49">
        <v>12973401</v>
      </c>
      <c r="H135" s="49">
        <v>13025379</v>
      </c>
      <c r="I135" s="49">
        <v>13025379</v>
      </c>
      <c r="J135" s="49">
        <v>13025379</v>
      </c>
      <c r="K135" s="49">
        <v>14897179</v>
      </c>
      <c r="L135" s="49">
        <v>13025379</v>
      </c>
      <c r="M135" s="49">
        <v>13025378</v>
      </c>
      <c r="N135" s="49">
        <v>13025379</v>
      </c>
      <c r="O135" s="49">
        <v>13025379</v>
      </c>
      <c r="P135" s="49">
        <v>13025379</v>
      </c>
      <c r="Q135" s="49">
        <v>13190161</v>
      </c>
      <c r="R135" s="49">
        <v>14353218</v>
      </c>
      <c r="S135" s="49">
        <v>14484633</v>
      </c>
      <c r="T135" s="49">
        <v>13025379</v>
      </c>
      <c r="U135" s="226">
        <v>13025379</v>
      </c>
      <c r="V135" s="49">
        <v>13025379</v>
      </c>
      <c r="W135" s="49">
        <v>13025379</v>
      </c>
      <c r="X135" s="49">
        <v>13025379</v>
      </c>
      <c r="Y135" s="49">
        <v>13025379</v>
      </c>
      <c r="Z135" s="49">
        <v>13025379</v>
      </c>
    </row>
    <row r="136" spans="1:26">
      <c r="A136" s="51" t="s">
        <v>104</v>
      </c>
      <c r="B136" s="49">
        <v>109260805</v>
      </c>
      <c r="C136" s="49">
        <v>439349767</v>
      </c>
      <c r="D136" s="49">
        <v>431308792</v>
      </c>
      <c r="E136" s="49">
        <v>440579593</v>
      </c>
      <c r="F136" s="49">
        <v>444610453</v>
      </c>
      <c r="G136" s="49">
        <v>430088193</v>
      </c>
      <c r="H136" s="49">
        <v>424857853</v>
      </c>
      <c r="I136" s="49">
        <v>430088193</v>
      </c>
      <c r="J136" s="49">
        <v>430088193</v>
      </c>
      <c r="K136" s="49">
        <v>430088193</v>
      </c>
      <c r="L136" s="49">
        <v>479268651</v>
      </c>
      <c r="M136" s="49">
        <v>469815853</v>
      </c>
      <c r="N136" s="49">
        <v>545387442</v>
      </c>
      <c r="O136" s="49">
        <v>530310108</v>
      </c>
      <c r="P136" s="49">
        <v>706202810</v>
      </c>
      <c r="Q136" s="49">
        <v>600106048</v>
      </c>
      <c r="R136" s="49">
        <v>575865998</v>
      </c>
      <c r="S136" s="49">
        <v>637374514</v>
      </c>
      <c r="T136" s="49">
        <v>775403081</v>
      </c>
      <c r="U136" s="226">
        <v>569963410</v>
      </c>
      <c r="V136" s="49">
        <v>435271322</v>
      </c>
      <c r="W136" s="49">
        <v>560472607</v>
      </c>
      <c r="X136" s="49">
        <v>504335943</v>
      </c>
      <c r="Y136" s="49">
        <v>574359475</v>
      </c>
      <c r="Z136" s="49">
        <v>566386761</v>
      </c>
    </row>
    <row r="137" spans="1:26">
      <c r="A137" s="51" t="s">
        <v>105</v>
      </c>
      <c r="B137" s="49">
        <v>113525178</v>
      </c>
      <c r="C137" s="49">
        <v>121093312</v>
      </c>
      <c r="D137" s="49">
        <v>232439731</v>
      </c>
      <c r="E137" s="49">
        <v>121093310</v>
      </c>
      <c r="F137" s="49">
        <v>121093312</v>
      </c>
      <c r="G137" s="49">
        <v>113540800</v>
      </c>
      <c r="H137" s="49">
        <v>113537672</v>
      </c>
      <c r="I137" s="49">
        <v>121093310</v>
      </c>
      <c r="J137" s="49">
        <v>121414471</v>
      </c>
      <c r="K137" s="49">
        <v>121153454</v>
      </c>
      <c r="L137" s="49">
        <v>121093890</v>
      </c>
      <c r="M137" s="49">
        <v>132323544</v>
      </c>
      <c r="N137" s="49">
        <v>133708850</v>
      </c>
      <c r="O137" s="49">
        <v>165409543</v>
      </c>
      <c r="P137" s="49">
        <v>156354268</v>
      </c>
      <c r="Q137" s="49">
        <v>121093891</v>
      </c>
      <c r="R137" s="49">
        <v>121547499</v>
      </c>
      <c r="S137" s="49">
        <v>121093891</v>
      </c>
      <c r="T137" s="49">
        <v>113852341</v>
      </c>
      <c r="U137" s="226">
        <v>113525523</v>
      </c>
      <c r="V137" s="49">
        <v>113525523</v>
      </c>
      <c r="W137" s="49">
        <v>117507010</v>
      </c>
      <c r="X137" s="49">
        <v>118556610</v>
      </c>
      <c r="Y137" s="49">
        <v>121733263</v>
      </c>
      <c r="Z137" s="49">
        <v>114587648</v>
      </c>
    </row>
    <row r="138" spans="1:26">
      <c r="A138" s="51" t="s">
        <v>107</v>
      </c>
      <c r="B138" s="49">
        <v>49683371</v>
      </c>
      <c r="C138" s="49">
        <v>65845592</v>
      </c>
      <c r="D138" s="49">
        <v>61963272</v>
      </c>
      <c r="E138" s="49">
        <v>61992153</v>
      </c>
      <c r="F138" s="49">
        <v>61963271</v>
      </c>
      <c r="G138" s="49">
        <v>61963273</v>
      </c>
      <c r="H138" s="49">
        <v>61963271</v>
      </c>
      <c r="I138" s="49">
        <v>61963271</v>
      </c>
      <c r="J138" s="49">
        <v>61963271</v>
      </c>
      <c r="K138" s="49">
        <v>67090114</v>
      </c>
      <c r="L138" s="49">
        <v>73914555</v>
      </c>
      <c r="M138" s="49">
        <v>83184400</v>
      </c>
      <c r="N138" s="49">
        <v>87309772</v>
      </c>
      <c r="O138" s="49">
        <v>68498926</v>
      </c>
      <c r="P138" s="49">
        <v>79823274</v>
      </c>
      <c r="Q138" s="49">
        <v>99254782</v>
      </c>
      <c r="R138" s="49">
        <v>84793087</v>
      </c>
      <c r="S138" s="49">
        <v>100195718</v>
      </c>
      <c r="T138" s="49">
        <v>85925147</v>
      </c>
      <c r="U138" s="226">
        <v>84284000</v>
      </c>
      <c r="V138" s="49">
        <v>76476571</v>
      </c>
      <c r="W138" s="49">
        <v>77317526</v>
      </c>
      <c r="X138" s="49">
        <v>70229251</v>
      </c>
      <c r="Y138" s="49">
        <v>70720797</v>
      </c>
      <c r="Z138" s="49">
        <v>68284882</v>
      </c>
    </row>
    <row r="139" spans="1:26">
      <c r="A139" s="51" t="s">
        <v>76</v>
      </c>
      <c r="B139" s="49">
        <v>71881528</v>
      </c>
      <c r="C139" s="49">
        <v>64170092</v>
      </c>
      <c r="D139" s="49">
        <v>68345230</v>
      </c>
      <c r="E139" s="49">
        <v>74782906</v>
      </c>
      <c r="F139" s="49">
        <v>75678844</v>
      </c>
      <c r="G139" s="49">
        <v>62335582</v>
      </c>
      <c r="H139" s="49">
        <v>68360921</v>
      </c>
      <c r="I139" s="49">
        <v>64065847</v>
      </c>
      <c r="J139" s="49">
        <v>73582933</v>
      </c>
      <c r="K139" s="49">
        <v>79432457</v>
      </c>
      <c r="L139" s="49">
        <v>106811034</v>
      </c>
      <c r="M139" s="49">
        <v>108607159</v>
      </c>
      <c r="N139" s="49">
        <v>105112924</v>
      </c>
      <c r="O139" s="49">
        <v>76180740</v>
      </c>
      <c r="P139" s="49">
        <v>122877263</v>
      </c>
      <c r="Q139" s="49">
        <v>97571913</v>
      </c>
      <c r="R139" s="49">
        <v>74283983</v>
      </c>
      <c r="S139" s="49">
        <v>65945199</v>
      </c>
      <c r="T139" s="49">
        <v>67641400</v>
      </c>
      <c r="U139" s="226">
        <v>66271040</v>
      </c>
      <c r="V139" s="49">
        <v>69457294</v>
      </c>
      <c r="W139" s="49">
        <v>71772399</v>
      </c>
      <c r="X139" s="49">
        <v>64780185</v>
      </c>
      <c r="Y139" s="49">
        <v>63541015</v>
      </c>
      <c r="Z139" s="49">
        <v>61678486</v>
      </c>
    </row>
    <row r="140" spans="1:26">
      <c r="A140" s="51" t="s">
        <v>110</v>
      </c>
      <c r="B140" s="49">
        <v>67613590</v>
      </c>
      <c r="C140" s="49">
        <v>67656415</v>
      </c>
      <c r="D140" s="49">
        <v>83283077</v>
      </c>
      <c r="E140" s="49">
        <v>71039047</v>
      </c>
      <c r="F140" s="49">
        <v>71293301</v>
      </c>
      <c r="G140" s="49">
        <v>71913100</v>
      </c>
      <c r="H140" s="49">
        <v>71913051</v>
      </c>
      <c r="I140" s="49">
        <v>71991686</v>
      </c>
      <c r="J140" s="49">
        <v>71913100</v>
      </c>
      <c r="K140" s="49">
        <v>71913100</v>
      </c>
      <c r="L140" s="49">
        <v>71913100</v>
      </c>
      <c r="M140" s="49">
        <v>72171598</v>
      </c>
      <c r="N140" s="49">
        <v>80023222</v>
      </c>
      <c r="O140" s="49">
        <v>86005694</v>
      </c>
      <c r="P140" s="49">
        <v>91938927</v>
      </c>
      <c r="Q140" s="49">
        <v>93144807</v>
      </c>
      <c r="R140" s="49">
        <v>95381269</v>
      </c>
      <c r="S140" s="49">
        <v>78103498</v>
      </c>
      <c r="T140" s="49">
        <v>101334410</v>
      </c>
      <c r="U140" s="226">
        <v>86188065</v>
      </c>
      <c r="V140" s="49">
        <v>88882397</v>
      </c>
      <c r="W140" s="49">
        <v>78145702</v>
      </c>
      <c r="X140" s="49">
        <v>72703462</v>
      </c>
      <c r="Y140" s="49">
        <v>73138285</v>
      </c>
      <c r="Z140" s="49">
        <v>72808425</v>
      </c>
    </row>
    <row r="141" spans="1:26">
      <c r="A141" s="51" t="s">
        <v>111</v>
      </c>
      <c r="B141" s="49">
        <v>51238065</v>
      </c>
      <c r="C141" s="49">
        <v>52082049</v>
      </c>
      <c r="D141" s="49">
        <v>59109849</v>
      </c>
      <c r="E141" s="49">
        <v>48644813</v>
      </c>
      <c r="F141" s="49">
        <v>54796759</v>
      </c>
      <c r="G141" s="49">
        <v>55416376</v>
      </c>
      <c r="H141" s="49">
        <v>39657351</v>
      </c>
      <c r="I141" s="49">
        <v>55415128</v>
      </c>
      <c r="J141" s="49">
        <v>55415128</v>
      </c>
      <c r="K141" s="49">
        <v>55415128</v>
      </c>
      <c r="L141" s="49">
        <v>56065186</v>
      </c>
      <c r="M141" s="49">
        <v>56737910</v>
      </c>
      <c r="N141" s="49">
        <v>67148650</v>
      </c>
      <c r="O141" s="49">
        <v>90555626</v>
      </c>
      <c r="P141" s="49">
        <v>64244589</v>
      </c>
      <c r="Q141" s="49">
        <v>75892244</v>
      </c>
      <c r="R141" s="49">
        <v>57575776</v>
      </c>
      <c r="S141" s="49">
        <v>55415288</v>
      </c>
      <c r="T141" s="49">
        <v>78837502</v>
      </c>
      <c r="U141" s="226">
        <v>55415288</v>
      </c>
      <c r="V141" s="49">
        <v>56517380</v>
      </c>
      <c r="W141" s="49">
        <v>63636131</v>
      </c>
      <c r="X141" s="49">
        <v>63269378</v>
      </c>
      <c r="Y141" s="49">
        <v>70221996</v>
      </c>
      <c r="Z141" s="49">
        <v>66016619</v>
      </c>
    </row>
    <row r="142" spans="1:26">
      <c r="A142" s="51" t="s">
        <v>113</v>
      </c>
      <c r="B142" s="49">
        <v>53107990</v>
      </c>
      <c r="C142" s="49">
        <v>40746428</v>
      </c>
      <c r="D142" s="49">
        <v>42014194</v>
      </c>
      <c r="E142" s="49">
        <v>52059278</v>
      </c>
      <c r="F142" s="49">
        <v>45699448</v>
      </c>
      <c r="G142" s="49">
        <v>41842682</v>
      </c>
      <c r="H142" s="49">
        <v>45042515</v>
      </c>
      <c r="I142" s="49">
        <v>37549999</v>
      </c>
      <c r="J142" s="49">
        <v>37528989</v>
      </c>
      <c r="K142" s="49">
        <v>48341674</v>
      </c>
      <c r="L142" s="49">
        <v>45610095</v>
      </c>
      <c r="M142" s="49">
        <v>44098438</v>
      </c>
      <c r="N142" s="49">
        <v>56029513</v>
      </c>
      <c r="O142" s="49">
        <v>45375271</v>
      </c>
      <c r="P142" s="49">
        <v>48165755</v>
      </c>
      <c r="Q142" s="49">
        <v>40296038</v>
      </c>
      <c r="R142" s="49">
        <v>40296038</v>
      </c>
      <c r="S142" s="49">
        <v>40296038</v>
      </c>
      <c r="T142" s="49">
        <v>40296039</v>
      </c>
      <c r="U142" s="226">
        <v>37523943</v>
      </c>
      <c r="V142" s="49">
        <v>37523943</v>
      </c>
      <c r="W142" s="49">
        <v>37523944</v>
      </c>
      <c r="X142" s="49">
        <v>37523943</v>
      </c>
      <c r="Y142" s="49">
        <v>37523943</v>
      </c>
      <c r="Z142" s="49">
        <v>37523943</v>
      </c>
    </row>
    <row r="143" spans="1:26">
      <c r="A143" s="51" t="s">
        <v>78</v>
      </c>
      <c r="B143" s="49">
        <v>143511702</v>
      </c>
      <c r="C143" s="49">
        <v>176965444</v>
      </c>
      <c r="D143" s="49">
        <v>174064808</v>
      </c>
      <c r="E143" s="49">
        <v>179866080</v>
      </c>
      <c r="F143" s="49">
        <v>176965445</v>
      </c>
      <c r="G143" s="49">
        <v>176966652</v>
      </c>
      <c r="H143" s="49">
        <v>182789556</v>
      </c>
      <c r="I143" s="49">
        <v>176965444</v>
      </c>
      <c r="J143" s="49">
        <v>178491664</v>
      </c>
      <c r="K143" s="49">
        <v>176997825</v>
      </c>
      <c r="L143" s="49">
        <v>179486215</v>
      </c>
      <c r="M143" s="49">
        <v>177191626</v>
      </c>
      <c r="N143" s="49">
        <v>256134653</v>
      </c>
      <c r="O143" s="49">
        <v>240469011</v>
      </c>
      <c r="P143" s="49">
        <v>234402738</v>
      </c>
      <c r="Q143" s="49">
        <v>320395204</v>
      </c>
      <c r="R143" s="49">
        <v>340011846</v>
      </c>
      <c r="S143" s="49">
        <v>339581418</v>
      </c>
      <c r="T143" s="49">
        <v>347158676</v>
      </c>
      <c r="U143" s="226">
        <v>307052482</v>
      </c>
      <c r="V143" s="49">
        <v>244819474</v>
      </c>
      <c r="W143" s="49">
        <v>255158959</v>
      </c>
      <c r="X143" s="49">
        <v>277113163</v>
      </c>
      <c r="Y143" s="49">
        <v>260388890</v>
      </c>
      <c r="Z143" s="49">
        <v>362921182</v>
      </c>
    </row>
    <row r="144" spans="1:26">
      <c r="A144" s="51" t="s">
        <v>116</v>
      </c>
      <c r="B144" s="49">
        <v>358947523</v>
      </c>
      <c r="C144" s="49">
        <v>358947523</v>
      </c>
      <c r="D144" s="49">
        <v>358947523</v>
      </c>
      <c r="E144" s="49">
        <v>359295793</v>
      </c>
      <c r="F144" s="49">
        <v>358947523</v>
      </c>
      <c r="G144" s="49">
        <v>358947523</v>
      </c>
      <c r="H144" s="49">
        <v>358947523</v>
      </c>
      <c r="I144" s="49">
        <v>358947523</v>
      </c>
      <c r="J144" s="49">
        <v>358947523</v>
      </c>
      <c r="K144" s="49">
        <v>471898854</v>
      </c>
      <c r="L144" s="49">
        <v>546159237</v>
      </c>
      <c r="M144" s="49">
        <v>593468891</v>
      </c>
      <c r="N144" s="49">
        <v>597771917</v>
      </c>
      <c r="O144" s="49">
        <v>601075914</v>
      </c>
      <c r="P144" s="49">
        <v>677527226</v>
      </c>
      <c r="Q144" s="49">
        <v>667525811</v>
      </c>
      <c r="R144" s="49">
        <v>638826296</v>
      </c>
      <c r="S144" s="49">
        <v>594939273</v>
      </c>
      <c r="T144" s="49">
        <v>601622173</v>
      </c>
      <c r="U144" s="226">
        <v>578454131</v>
      </c>
      <c r="V144" s="49">
        <v>591794291</v>
      </c>
      <c r="W144" s="49">
        <v>586502524</v>
      </c>
      <c r="X144" s="49">
        <v>617564848</v>
      </c>
      <c r="Y144" s="49">
        <v>639399910</v>
      </c>
      <c r="Z144" s="49">
        <v>590699904</v>
      </c>
    </row>
    <row r="145" spans="1:26">
      <c r="A145" s="51" t="s">
        <v>117</v>
      </c>
      <c r="B145" s="49">
        <v>497355349</v>
      </c>
      <c r="C145" s="49">
        <v>502198724</v>
      </c>
      <c r="D145" s="49">
        <v>471342435</v>
      </c>
      <c r="E145" s="49">
        <v>471540767</v>
      </c>
      <c r="F145" s="49">
        <v>486793738</v>
      </c>
      <c r="G145" s="49">
        <v>484449859</v>
      </c>
      <c r="H145" s="49">
        <v>468979189</v>
      </c>
      <c r="I145" s="49">
        <v>520550856</v>
      </c>
      <c r="J145" s="49">
        <v>503955480</v>
      </c>
      <c r="K145" s="49">
        <v>567771941</v>
      </c>
      <c r="L145" s="49">
        <v>540977550</v>
      </c>
      <c r="M145" s="49">
        <v>789898888</v>
      </c>
      <c r="N145" s="49">
        <v>750684549</v>
      </c>
      <c r="O145" s="49">
        <v>616702391</v>
      </c>
      <c r="P145" s="49">
        <v>711509889</v>
      </c>
      <c r="Q145" s="49">
        <v>699138313</v>
      </c>
      <c r="R145" s="49">
        <v>577641396</v>
      </c>
      <c r="S145" s="49">
        <v>616806907</v>
      </c>
      <c r="T145" s="49">
        <v>618101663</v>
      </c>
      <c r="U145" s="226">
        <v>609652077</v>
      </c>
      <c r="V145" s="49">
        <v>501189064</v>
      </c>
      <c r="W145" s="49">
        <v>570066788</v>
      </c>
      <c r="X145" s="49">
        <v>505209503</v>
      </c>
      <c r="Y145" s="49">
        <v>562789164</v>
      </c>
      <c r="Z145" s="49">
        <v>493316223</v>
      </c>
    </row>
    <row r="146" spans="1:26">
      <c r="A146" s="51" t="s">
        <v>77</v>
      </c>
      <c r="B146" s="49">
        <v>48326032</v>
      </c>
      <c r="C146" s="49">
        <v>191728278</v>
      </c>
      <c r="D146" s="49">
        <v>200437580</v>
      </c>
      <c r="E146" s="49">
        <v>191139672</v>
      </c>
      <c r="F146" s="49">
        <v>191139081</v>
      </c>
      <c r="G146" s="49">
        <v>179192890</v>
      </c>
      <c r="H146" s="49">
        <v>180476865</v>
      </c>
      <c r="I146" s="49">
        <v>179192889</v>
      </c>
      <c r="J146" s="49">
        <v>177942892</v>
      </c>
      <c r="K146" s="49">
        <v>176692896</v>
      </c>
      <c r="L146" s="49">
        <v>188472419</v>
      </c>
      <c r="M146" s="49">
        <v>257936895</v>
      </c>
      <c r="N146" s="49">
        <v>227786411</v>
      </c>
      <c r="O146" s="49">
        <v>206362024</v>
      </c>
      <c r="P146" s="49">
        <v>233459387</v>
      </c>
      <c r="Q146" s="49">
        <v>238511244</v>
      </c>
      <c r="R146" s="49">
        <v>210666143</v>
      </c>
      <c r="S146" s="49">
        <v>256709798</v>
      </c>
      <c r="T146" s="49">
        <v>306453119</v>
      </c>
      <c r="U146" s="226">
        <v>313383433</v>
      </c>
      <c r="V146" s="49">
        <v>311383430</v>
      </c>
      <c r="W146" s="49">
        <v>302121093</v>
      </c>
      <c r="X146" s="49">
        <v>293075248</v>
      </c>
      <c r="Y146" s="49">
        <v>352553748</v>
      </c>
      <c r="Z146" s="49">
        <v>284654099</v>
      </c>
    </row>
    <row r="147" spans="1:26">
      <c r="A147" s="51" t="s">
        <v>120</v>
      </c>
      <c r="B147" s="49">
        <v>29735735</v>
      </c>
      <c r="C147" s="49">
        <v>16520111</v>
      </c>
      <c r="D147" s="49">
        <v>22991689</v>
      </c>
      <c r="E147" s="49">
        <v>23442845</v>
      </c>
      <c r="F147" s="49">
        <v>20276021</v>
      </c>
      <c r="G147" s="49">
        <v>21724308</v>
      </c>
      <c r="H147" s="49">
        <v>21724309</v>
      </c>
      <c r="I147" s="49">
        <v>21728428</v>
      </c>
      <c r="J147" s="49">
        <v>21726659</v>
      </c>
      <c r="K147" s="49">
        <v>22304573</v>
      </c>
      <c r="L147" s="49">
        <v>21724308</v>
      </c>
      <c r="M147" s="49">
        <v>21724308</v>
      </c>
      <c r="N147" s="49">
        <v>21724308</v>
      </c>
      <c r="O147" s="49">
        <v>21724308</v>
      </c>
      <c r="P147" s="49">
        <v>21724308</v>
      </c>
      <c r="Q147" s="49">
        <v>21724308</v>
      </c>
      <c r="R147" s="49">
        <v>21724308</v>
      </c>
      <c r="S147" s="49">
        <v>21724308</v>
      </c>
      <c r="T147" s="49">
        <v>21724309</v>
      </c>
      <c r="U147" s="226">
        <v>21724308</v>
      </c>
      <c r="V147" s="49">
        <v>21724308</v>
      </c>
      <c r="W147" s="49">
        <v>21724308</v>
      </c>
      <c r="X147" s="49">
        <v>21840403</v>
      </c>
      <c r="Y147" s="49">
        <v>21724308</v>
      </c>
      <c r="Z147" s="49">
        <v>21724308</v>
      </c>
    </row>
    <row r="148" spans="1:26">
      <c r="A148" s="51" t="s">
        <v>122</v>
      </c>
      <c r="B148" s="49">
        <v>137617096</v>
      </c>
      <c r="C148" s="49">
        <v>128128826</v>
      </c>
      <c r="D148" s="49">
        <v>128128826</v>
      </c>
      <c r="E148" s="49">
        <v>145882229</v>
      </c>
      <c r="F148" s="49">
        <v>148836245</v>
      </c>
      <c r="G148" s="49">
        <v>133013736</v>
      </c>
      <c r="H148" s="49">
        <v>128128826</v>
      </c>
      <c r="I148" s="49">
        <v>128128827</v>
      </c>
      <c r="J148" s="49">
        <v>128128826</v>
      </c>
      <c r="K148" s="49">
        <v>128128827</v>
      </c>
      <c r="L148" s="49">
        <v>157273321</v>
      </c>
      <c r="M148" s="49">
        <v>158404618</v>
      </c>
      <c r="N148" s="49">
        <v>139949200</v>
      </c>
      <c r="O148" s="49">
        <v>192178483</v>
      </c>
      <c r="P148" s="49">
        <v>132929242</v>
      </c>
      <c r="Q148" s="49">
        <v>187786305</v>
      </c>
      <c r="R148" s="49">
        <v>176477425</v>
      </c>
      <c r="S148" s="49">
        <v>165541781</v>
      </c>
      <c r="T148" s="49">
        <v>185378052</v>
      </c>
      <c r="U148" s="226">
        <v>143740343</v>
      </c>
      <c r="V148" s="49">
        <v>140108780</v>
      </c>
      <c r="W148" s="49">
        <v>180368736</v>
      </c>
      <c r="X148" s="49">
        <v>145326823</v>
      </c>
      <c r="Y148" s="49">
        <v>154900483</v>
      </c>
      <c r="Z148" s="49">
        <v>156935791</v>
      </c>
    </row>
    <row r="149" spans="1:26">
      <c r="A149" s="51" t="s">
        <v>124</v>
      </c>
      <c r="B149" s="49">
        <v>11114543</v>
      </c>
      <c r="C149" s="49">
        <v>16763670</v>
      </c>
      <c r="D149" s="49">
        <v>15720333</v>
      </c>
      <c r="E149" s="49">
        <v>15568347</v>
      </c>
      <c r="F149" s="49">
        <v>14833318</v>
      </c>
      <c r="G149" s="49">
        <v>14833318</v>
      </c>
      <c r="H149" s="49">
        <v>14833318</v>
      </c>
      <c r="I149" s="49">
        <v>14694482</v>
      </c>
      <c r="J149" s="49">
        <v>15641045</v>
      </c>
      <c r="K149" s="49">
        <v>13578833</v>
      </c>
      <c r="L149" s="49">
        <v>14104095</v>
      </c>
      <c r="M149" s="49">
        <v>13431439</v>
      </c>
      <c r="N149" s="49">
        <v>14399537</v>
      </c>
      <c r="O149" s="49">
        <v>13527055</v>
      </c>
      <c r="P149" s="49">
        <v>14415922</v>
      </c>
      <c r="Q149" s="49">
        <v>15251525</v>
      </c>
      <c r="R149" s="49">
        <v>14864655</v>
      </c>
      <c r="S149" s="49">
        <v>13491225</v>
      </c>
      <c r="T149" s="49">
        <v>15241794</v>
      </c>
      <c r="U149" s="226">
        <v>14014999</v>
      </c>
      <c r="V149" s="49">
        <v>13166006</v>
      </c>
      <c r="W149" s="49">
        <v>13995890</v>
      </c>
      <c r="X149" s="49">
        <v>13995243</v>
      </c>
      <c r="Y149" s="49">
        <v>15408703</v>
      </c>
      <c r="Z149" s="49">
        <v>14657998</v>
      </c>
    </row>
    <row r="150" spans="1:26">
      <c r="A150" s="51" t="s">
        <v>126</v>
      </c>
      <c r="B150" s="49">
        <v>26064254</v>
      </c>
      <c r="C150" s="49">
        <v>28096240</v>
      </c>
      <c r="D150" s="49">
        <v>38790251</v>
      </c>
      <c r="E150" s="49">
        <v>30739339</v>
      </c>
      <c r="F150" s="49">
        <v>28629439</v>
      </c>
      <c r="G150" s="49">
        <v>28529340</v>
      </c>
      <c r="H150" s="49">
        <v>28929538</v>
      </c>
      <c r="I150" s="49">
        <v>28629239</v>
      </c>
      <c r="J150" s="49">
        <v>30463234</v>
      </c>
      <c r="K150" s="49">
        <v>40875328</v>
      </c>
      <c r="L150" s="49">
        <v>85854122</v>
      </c>
      <c r="M150" s="49">
        <v>58520891</v>
      </c>
      <c r="N150" s="49">
        <v>60740354</v>
      </c>
      <c r="O150" s="49">
        <v>64516372</v>
      </c>
      <c r="P150" s="49">
        <v>58787369</v>
      </c>
      <c r="Q150" s="49">
        <v>52018809</v>
      </c>
      <c r="R150" s="49">
        <v>54598349</v>
      </c>
      <c r="S150" s="49">
        <v>55539761</v>
      </c>
      <c r="T150" s="49">
        <v>55884348</v>
      </c>
      <c r="U150" s="226">
        <v>55658804</v>
      </c>
      <c r="V150" s="49">
        <v>52643247</v>
      </c>
      <c r="W150" s="49">
        <v>50429638</v>
      </c>
      <c r="X150" s="49">
        <v>45818423</v>
      </c>
      <c r="Y150" s="49">
        <v>46946478</v>
      </c>
      <c r="Z150" s="49">
        <v>42055970.310000002</v>
      </c>
    </row>
    <row r="151" spans="1:26">
      <c r="A151" s="51" t="s">
        <v>127</v>
      </c>
      <c r="B151" s="49">
        <v>21536683</v>
      </c>
      <c r="C151" s="49">
        <v>26528204</v>
      </c>
      <c r="D151" s="49">
        <v>26939737</v>
      </c>
      <c r="E151" s="49">
        <v>27188124</v>
      </c>
      <c r="F151" s="49">
        <v>25488894</v>
      </c>
      <c r="G151" s="49">
        <v>25488834</v>
      </c>
      <c r="H151" s="49">
        <v>27188122</v>
      </c>
      <c r="I151" s="49">
        <v>27188122</v>
      </c>
      <c r="J151" s="49">
        <v>27188121</v>
      </c>
      <c r="K151" s="49">
        <v>27188122</v>
      </c>
      <c r="L151" s="49">
        <v>27188122</v>
      </c>
      <c r="M151" s="49">
        <v>36025703</v>
      </c>
      <c r="N151" s="49">
        <v>61031199</v>
      </c>
      <c r="O151" s="49">
        <v>56245747</v>
      </c>
      <c r="P151" s="49">
        <v>63225403</v>
      </c>
      <c r="Q151" s="49">
        <v>49220384</v>
      </c>
      <c r="R151" s="49">
        <v>46140210</v>
      </c>
      <c r="S151" s="49">
        <v>43835054</v>
      </c>
      <c r="T151" s="49">
        <v>41859305</v>
      </c>
      <c r="U151" s="226">
        <v>71277049</v>
      </c>
      <c r="V151" s="49">
        <v>62491069</v>
      </c>
      <c r="W151" s="49">
        <v>63567123</v>
      </c>
      <c r="X151" s="49">
        <v>76221407</v>
      </c>
      <c r="Y151" s="49">
        <v>76689536</v>
      </c>
      <c r="Z151" s="49">
        <v>77699238</v>
      </c>
    </row>
    <row r="152" spans="1:26">
      <c r="A152" s="51" t="s">
        <v>128</v>
      </c>
      <c r="B152" s="49">
        <v>32201076</v>
      </c>
      <c r="C152" s="49">
        <v>32169649</v>
      </c>
      <c r="D152" s="49">
        <v>32115098</v>
      </c>
      <c r="E152" s="49">
        <v>32315097</v>
      </c>
      <c r="F152" s="49">
        <v>32315100</v>
      </c>
      <c r="G152" s="49">
        <v>32315100</v>
      </c>
      <c r="H152" s="49">
        <v>32315100</v>
      </c>
      <c r="I152" s="49">
        <v>32115101</v>
      </c>
      <c r="J152" s="49">
        <v>32500313</v>
      </c>
      <c r="K152" s="49">
        <v>32115102</v>
      </c>
      <c r="L152" s="49">
        <v>47390464</v>
      </c>
      <c r="M152" s="49">
        <v>46662077</v>
      </c>
      <c r="N152" s="49">
        <v>38570288</v>
      </c>
      <c r="O152" s="49">
        <v>40279047</v>
      </c>
      <c r="P152" s="49">
        <v>37865410</v>
      </c>
      <c r="Q152" s="49">
        <v>36385974</v>
      </c>
      <c r="R152" s="49">
        <v>42717725</v>
      </c>
      <c r="S152" s="49">
        <v>39102134</v>
      </c>
      <c r="T152" s="49">
        <v>37754734</v>
      </c>
      <c r="U152" s="226">
        <v>32115103</v>
      </c>
      <c r="V152" s="49">
        <v>36371757</v>
      </c>
      <c r="W152" s="49">
        <v>43713605</v>
      </c>
      <c r="X152" s="49">
        <v>38813585</v>
      </c>
      <c r="Y152" s="49">
        <v>43042138</v>
      </c>
      <c r="Z152" s="49">
        <v>38072519</v>
      </c>
    </row>
    <row r="153" spans="1:26">
      <c r="A153" s="51" t="s">
        <v>130</v>
      </c>
      <c r="B153" s="49">
        <v>212277542</v>
      </c>
      <c r="C153" s="49">
        <v>300160007</v>
      </c>
      <c r="D153" s="49">
        <v>300160007</v>
      </c>
      <c r="E153" s="49">
        <v>300160007</v>
      </c>
      <c r="F153" s="49">
        <v>300214888</v>
      </c>
      <c r="G153" s="49">
        <v>417012998</v>
      </c>
      <c r="H153" s="49">
        <v>397427019</v>
      </c>
      <c r="I153" s="49">
        <v>456653603</v>
      </c>
      <c r="J153" s="49">
        <v>476330752</v>
      </c>
      <c r="K153" s="49">
        <v>346582329</v>
      </c>
      <c r="L153" s="49">
        <v>484680465</v>
      </c>
      <c r="M153" s="49">
        <v>642819281</v>
      </c>
      <c r="N153" s="49">
        <v>800742999</v>
      </c>
      <c r="O153" s="49">
        <v>868632263</v>
      </c>
      <c r="P153" s="49">
        <v>880351980</v>
      </c>
      <c r="Q153" s="49">
        <v>779491464</v>
      </c>
      <c r="R153" s="49">
        <v>789160006</v>
      </c>
      <c r="S153" s="49">
        <v>862895953</v>
      </c>
      <c r="T153" s="49">
        <v>763420596</v>
      </c>
      <c r="U153" s="226">
        <v>944130041</v>
      </c>
      <c r="V153" s="49">
        <v>964567136</v>
      </c>
      <c r="W153" s="49">
        <v>925060157</v>
      </c>
      <c r="X153" s="49">
        <v>973599562</v>
      </c>
      <c r="Y153" s="49">
        <v>1100687255</v>
      </c>
      <c r="Z153" s="49">
        <v>1117198048.23</v>
      </c>
    </row>
    <row r="154" spans="1:26">
      <c r="A154" s="51" t="s">
        <v>131</v>
      </c>
      <c r="B154" s="49">
        <v>57708735</v>
      </c>
      <c r="C154" s="49">
        <v>37845407</v>
      </c>
      <c r="D154" s="49">
        <v>42048848</v>
      </c>
      <c r="E154" s="49">
        <v>40154699</v>
      </c>
      <c r="F154" s="49">
        <v>39564884</v>
      </c>
      <c r="G154" s="49">
        <v>32748302</v>
      </c>
      <c r="H154" s="49">
        <v>32590232</v>
      </c>
      <c r="I154" s="49">
        <v>36056713</v>
      </c>
      <c r="J154" s="49">
        <v>34931522</v>
      </c>
      <c r="K154" s="49">
        <v>32748302</v>
      </c>
      <c r="L154" s="49">
        <v>33953318</v>
      </c>
      <c r="M154" s="49">
        <v>42068072</v>
      </c>
      <c r="N154" s="49">
        <v>54710608</v>
      </c>
      <c r="O154" s="49">
        <v>93330239</v>
      </c>
      <c r="P154" s="49">
        <v>90295966</v>
      </c>
      <c r="Q154" s="49">
        <v>100090026</v>
      </c>
      <c r="R154" s="49">
        <v>115554666</v>
      </c>
      <c r="S154" s="49">
        <v>118288753</v>
      </c>
      <c r="T154" s="49">
        <v>131298176</v>
      </c>
      <c r="U154" s="226">
        <v>160674536</v>
      </c>
      <c r="V154" s="49">
        <v>164472416</v>
      </c>
      <c r="W154" s="49">
        <v>121981029</v>
      </c>
      <c r="X154" s="49">
        <v>114876281</v>
      </c>
      <c r="Y154" s="49">
        <v>149368153</v>
      </c>
      <c r="Z154" s="49">
        <v>202973019</v>
      </c>
    </row>
    <row r="155" spans="1:26">
      <c r="A155" s="51" t="s">
        <v>132</v>
      </c>
      <c r="B155" s="49">
        <v>1426655531</v>
      </c>
      <c r="C155" s="49">
        <v>1718578445</v>
      </c>
      <c r="D155" s="49">
        <v>2118269907</v>
      </c>
      <c r="E155" s="49">
        <v>1988433800</v>
      </c>
      <c r="F155" s="49">
        <v>1781529100</v>
      </c>
      <c r="G155" s="49">
        <v>1850171984</v>
      </c>
      <c r="H155" s="49">
        <v>1680089397</v>
      </c>
      <c r="I155" s="49">
        <v>2230396438</v>
      </c>
      <c r="J155" s="49">
        <v>1956633545</v>
      </c>
      <c r="K155" s="49">
        <v>2422043363</v>
      </c>
      <c r="L155" s="49">
        <v>2299401916</v>
      </c>
      <c r="M155" s="49">
        <v>2525658429</v>
      </c>
      <c r="N155" s="49">
        <v>3073090324</v>
      </c>
      <c r="O155" s="49">
        <v>2958562627</v>
      </c>
      <c r="P155" s="49">
        <v>2708919151</v>
      </c>
      <c r="Q155" s="49">
        <v>2735773023</v>
      </c>
      <c r="R155" s="49">
        <v>2807978106</v>
      </c>
      <c r="S155" s="49">
        <v>2859021977</v>
      </c>
      <c r="T155" s="49">
        <v>2868069032</v>
      </c>
      <c r="U155" s="226">
        <v>2816081610</v>
      </c>
      <c r="V155" s="49">
        <v>2736516680</v>
      </c>
      <c r="W155" s="49">
        <v>2718812516</v>
      </c>
      <c r="X155" s="49">
        <v>2687455973</v>
      </c>
      <c r="Y155" s="49">
        <v>2732771681</v>
      </c>
      <c r="Z155" s="49">
        <v>2948654791</v>
      </c>
    </row>
    <row r="156" spans="1:26">
      <c r="A156" s="51" t="s">
        <v>75</v>
      </c>
      <c r="B156" s="49">
        <v>131557706</v>
      </c>
      <c r="C156" s="49">
        <v>170012647</v>
      </c>
      <c r="D156" s="49">
        <v>166136140</v>
      </c>
      <c r="E156" s="49">
        <v>184584250</v>
      </c>
      <c r="F156" s="49">
        <v>193158165</v>
      </c>
      <c r="G156" s="49">
        <v>192239146</v>
      </c>
      <c r="H156" s="49">
        <v>204643176</v>
      </c>
      <c r="I156" s="49">
        <v>192755779</v>
      </c>
      <c r="J156" s="49">
        <v>196433434</v>
      </c>
      <c r="K156" s="49">
        <v>173326155</v>
      </c>
      <c r="L156" s="49">
        <v>188099765</v>
      </c>
      <c r="M156" s="49">
        <v>203486780</v>
      </c>
      <c r="N156" s="49">
        <v>300172950</v>
      </c>
      <c r="O156" s="49">
        <v>315381259</v>
      </c>
      <c r="P156" s="49">
        <v>314570006</v>
      </c>
      <c r="Q156" s="49">
        <v>267174333</v>
      </c>
      <c r="R156" s="49">
        <v>300377832</v>
      </c>
      <c r="S156" s="49">
        <v>289579387</v>
      </c>
      <c r="T156" s="49">
        <v>223692001</v>
      </c>
      <c r="U156" s="226">
        <v>241270520</v>
      </c>
      <c r="V156" s="49">
        <v>251687437</v>
      </c>
      <c r="W156" s="49">
        <v>272780640</v>
      </c>
      <c r="X156" s="49">
        <v>242601135</v>
      </c>
      <c r="Y156" s="49">
        <v>238948352</v>
      </c>
      <c r="Z156" s="49">
        <v>230603053</v>
      </c>
    </row>
    <row r="157" spans="1:26">
      <c r="A157" s="51" t="s">
        <v>133</v>
      </c>
      <c r="B157" s="49">
        <v>2438374</v>
      </c>
      <c r="C157" s="49">
        <v>9673984</v>
      </c>
      <c r="D157" s="49">
        <v>9009361</v>
      </c>
      <c r="E157" s="49">
        <v>9129360</v>
      </c>
      <c r="F157" s="49">
        <v>9069364</v>
      </c>
      <c r="G157" s="49">
        <v>9069360</v>
      </c>
      <c r="H157" s="49">
        <v>9069360</v>
      </c>
      <c r="I157" s="49">
        <v>9069360</v>
      </c>
      <c r="J157" s="49">
        <v>9069360</v>
      </c>
      <c r="K157" s="49">
        <v>9069360</v>
      </c>
      <c r="L157" s="49">
        <v>9069360</v>
      </c>
      <c r="M157" s="49">
        <v>9069286</v>
      </c>
      <c r="N157" s="49">
        <v>9069286</v>
      </c>
      <c r="O157" s="49">
        <v>9069286</v>
      </c>
      <c r="P157" s="49">
        <v>9069286</v>
      </c>
      <c r="Q157" s="49">
        <v>9069286</v>
      </c>
      <c r="R157" s="49">
        <v>9069286</v>
      </c>
      <c r="S157" s="49">
        <v>9069286</v>
      </c>
      <c r="T157" s="49">
        <v>9069286</v>
      </c>
      <c r="U157" s="226">
        <v>9069286</v>
      </c>
      <c r="V157" s="49">
        <v>9069286</v>
      </c>
      <c r="W157" s="49">
        <v>9069286</v>
      </c>
      <c r="X157" s="49">
        <v>9069286</v>
      </c>
      <c r="Y157" s="49">
        <v>9069286</v>
      </c>
      <c r="Z157" s="49">
        <v>9069286</v>
      </c>
    </row>
    <row r="158" spans="1:26">
      <c r="A158" s="51" t="s">
        <v>134</v>
      </c>
      <c r="B158" s="49">
        <v>440958427</v>
      </c>
      <c r="C158" s="49">
        <v>394036784</v>
      </c>
      <c r="D158" s="49">
        <v>415902099</v>
      </c>
      <c r="E158" s="49">
        <v>401573154</v>
      </c>
      <c r="F158" s="49">
        <v>419814408</v>
      </c>
      <c r="G158" s="49">
        <v>410794888</v>
      </c>
      <c r="H158" s="49">
        <v>392898231</v>
      </c>
      <c r="I158" s="49">
        <v>392911934</v>
      </c>
      <c r="J158" s="49">
        <v>394288723</v>
      </c>
      <c r="K158" s="49">
        <v>405448377</v>
      </c>
      <c r="L158" s="49">
        <v>426858849</v>
      </c>
      <c r="M158" s="49">
        <v>437295366</v>
      </c>
      <c r="N158" s="49">
        <v>437732134</v>
      </c>
      <c r="O158" s="49">
        <v>526796606</v>
      </c>
      <c r="P158" s="49">
        <v>469426142</v>
      </c>
      <c r="Q158" s="49">
        <v>424021881</v>
      </c>
      <c r="R158" s="49">
        <v>449880946</v>
      </c>
      <c r="S158" s="49">
        <v>439121237</v>
      </c>
      <c r="T158" s="49">
        <v>426778717</v>
      </c>
      <c r="U158" s="226">
        <v>444071992</v>
      </c>
      <c r="V158" s="49">
        <v>458760855</v>
      </c>
      <c r="W158" s="49">
        <v>456962913</v>
      </c>
      <c r="X158" s="49">
        <v>469736969</v>
      </c>
      <c r="Y158" s="49">
        <v>465060106</v>
      </c>
      <c r="Z158" s="49">
        <v>453595997</v>
      </c>
    </row>
    <row r="159" spans="1:26">
      <c r="A159" s="51" t="s">
        <v>136</v>
      </c>
      <c r="B159" s="49">
        <v>61250306</v>
      </c>
      <c r="C159" s="49">
        <v>65333660</v>
      </c>
      <c r="D159" s="49">
        <v>65333661</v>
      </c>
      <c r="E159" s="49">
        <v>56821459</v>
      </c>
      <c r="F159" s="49">
        <v>61077560</v>
      </c>
      <c r="G159" s="49">
        <v>61076784</v>
      </c>
      <c r="H159" s="49">
        <v>61076784</v>
      </c>
      <c r="I159" s="49">
        <v>61076784</v>
      </c>
      <c r="J159" s="49">
        <v>61076784</v>
      </c>
      <c r="K159" s="49">
        <v>61076784</v>
      </c>
      <c r="L159" s="49">
        <v>61076784</v>
      </c>
      <c r="M159" s="49">
        <v>60358981</v>
      </c>
      <c r="N159" s="49">
        <v>60119714</v>
      </c>
      <c r="O159" s="49">
        <v>60119714</v>
      </c>
      <c r="P159" s="49">
        <v>60119714</v>
      </c>
      <c r="Q159" s="49">
        <v>60119714</v>
      </c>
      <c r="R159" s="49">
        <v>60119714</v>
      </c>
      <c r="S159" s="49">
        <v>60119714</v>
      </c>
      <c r="T159" s="49">
        <v>60119714</v>
      </c>
      <c r="U159" s="226">
        <v>60119714</v>
      </c>
      <c r="V159" s="49">
        <v>60119714</v>
      </c>
      <c r="W159" s="49">
        <v>60119714</v>
      </c>
      <c r="X159" s="49">
        <v>60119714</v>
      </c>
      <c r="Y159" s="49">
        <v>57298937</v>
      </c>
      <c r="Z159" s="49">
        <v>57298937</v>
      </c>
    </row>
    <row r="160" spans="1:26">
      <c r="A160" s="51" t="s">
        <v>145</v>
      </c>
      <c r="B160" s="49">
        <v>92254841</v>
      </c>
      <c r="C160" s="49">
        <v>91636300</v>
      </c>
      <c r="D160" s="49">
        <v>91636300</v>
      </c>
      <c r="E160" s="49">
        <v>4930536</v>
      </c>
      <c r="F160" s="49">
        <v>121413852</v>
      </c>
      <c r="G160" s="49">
        <v>83107655</v>
      </c>
      <c r="H160" s="49">
        <v>70387392</v>
      </c>
      <c r="I160" s="49">
        <v>91636299</v>
      </c>
      <c r="J160" s="49">
        <v>91636299</v>
      </c>
      <c r="K160" s="49">
        <v>91636299</v>
      </c>
      <c r="L160" s="49">
        <v>97745386</v>
      </c>
      <c r="M160" s="49">
        <v>103486439</v>
      </c>
      <c r="N160" s="49">
        <v>134209892</v>
      </c>
      <c r="O160" s="49">
        <v>141437222</v>
      </c>
      <c r="P160" s="49">
        <v>167450501</v>
      </c>
      <c r="Q160" s="49">
        <v>163416589</v>
      </c>
      <c r="R160" s="49">
        <v>160414827</v>
      </c>
      <c r="S160" s="49">
        <v>140110803</v>
      </c>
      <c r="T160" s="49">
        <v>184438662</v>
      </c>
      <c r="U160" s="226">
        <v>156486918</v>
      </c>
      <c r="V160" s="49">
        <v>118937957</v>
      </c>
      <c r="W160" s="49">
        <v>91634251</v>
      </c>
      <c r="X160" s="49">
        <v>91634251</v>
      </c>
      <c r="Y160" s="49">
        <v>91634252</v>
      </c>
      <c r="Z160" s="49">
        <v>97502840</v>
      </c>
    </row>
    <row r="161" spans="1:26">
      <c r="A161" s="51" t="s">
        <v>138</v>
      </c>
      <c r="B161" s="49">
        <v>252231970</v>
      </c>
      <c r="C161" s="49">
        <v>434267306</v>
      </c>
      <c r="D161" s="49">
        <v>0</v>
      </c>
      <c r="E161" s="49">
        <v>814251199</v>
      </c>
      <c r="F161" s="49">
        <v>407125601</v>
      </c>
      <c r="G161" s="49">
        <v>407125600</v>
      </c>
      <c r="H161" s="49">
        <v>407125600</v>
      </c>
      <c r="I161" s="49">
        <v>407125600</v>
      </c>
      <c r="J161" s="49">
        <v>407125600</v>
      </c>
      <c r="K161" s="49">
        <v>407125600</v>
      </c>
      <c r="L161" s="49">
        <v>456833085</v>
      </c>
      <c r="M161" s="49">
        <v>459688524</v>
      </c>
      <c r="N161" s="49">
        <v>428207027</v>
      </c>
      <c r="O161" s="49">
        <v>430149025</v>
      </c>
      <c r="P161" s="49">
        <v>417946379</v>
      </c>
      <c r="Q161" s="49">
        <v>408070106</v>
      </c>
      <c r="R161" s="49">
        <v>411101730</v>
      </c>
      <c r="S161" s="49">
        <v>407988771</v>
      </c>
      <c r="T161" s="49">
        <v>408692949</v>
      </c>
      <c r="U161" s="226">
        <v>455023424</v>
      </c>
      <c r="V161" s="49">
        <v>469865951</v>
      </c>
      <c r="W161" s="49">
        <v>455482924</v>
      </c>
      <c r="X161" s="49">
        <v>502126429</v>
      </c>
      <c r="Y161" s="49">
        <v>420366991</v>
      </c>
      <c r="Z161" s="49">
        <v>413955958</v>
      </c>
    </row>
    <row r="162" spans="1:26">
      <c r="A162" s="51" t="s">
        <v>140</v>
      </c>
      <c r="B162" s="49">
        <v>28770331</v>
      </c>
      <c r="C162" s="49">
        <v>75146998</v>
      </c>
      <c r="D162" s="49">
        <v>69290226</v>
      </c>
      <c r="E162" s="49">
        <v>82058338</v>
      </c>
      <c r="F162" s="49">
        <v>67481990</v>
      </c>
      <c r="G162" s="49">
        <v>74535786</v>
      </c>
      <c r="H162" s="49">
        <v>76380622</v>
      </c>
      <c r="I162" s="49">
        <v>71570030</v>
      </c>
      <c r="J162" s="49">
        <v>86108965</v>
      </c>
      <c r="K162" s="49">
        <v>72673722</v>
      </c>
      <c r="L162" s="49">
        <v>71995759</v>
      </c>
      <c r="M162" s="49">
        <v>35009026</v>
      </c>
      <c r="N162" s="49">
        <v>26385157</v>
      </c>
      <c r="O162" s="49">
        <v>74554220</v>
      </c>
      <c r="P162" s="49">
        <v>64564151</v>
      </c>
      <c r="Q162" s="49">
        <v>66417324</v>
      </c>
      <c r="R162" s="49">
        <v>77729955</v>
      </c>
      <c r="S162" s="49">
        <v>93108423</v>
      </c>
      <c r="T162" s="49">
        <v>83514077</v>
      </c>
      <c r="U162" s="226">
        <v>88058292</v>
      </c>
      <c r="V162" s="49">
        <v>77291953</v>
      </c>
      <c r="W162" s="49">
        <v>78605341</v>
      </c>
      <c r="X162" s="49">
        <v>84182068</v>
      </c>
      <c r="Y162" s="49">
        <v>71366588</v>
      </c>
      <c r="Z162" s="49">
        <v>65064947</v>
      </c>
    </row>
    <row r="163" spans="1:26">
      <c r="A163" s="51" t="s">
        <v>142</v>
      </c>
      <c r="B163" s="49">
        <v>35839385</v>
      </c>
      <c r="C163" s="49">
        <v>87355</v>
      </c>
      <c r="D163" s="49">
        <v>35242891</v>
      </c>
      <c r="E163" s="49">
        <v>72498910</v>
      </c>
      <c r="F163" s="49">
        <v>35926740</v>
      </c>
      <c r="G163" s="49">
        <v>35926740</v>
      </c>
      <c r="H163" s="49">
        <v>35926740</v>
      </c>
      <c r="I163" s="49">
        <v>35926740</v>
      </c>
      <c r="J163" s="49">
        <v>64549708</v>
      </c>
      <c r="K163" s="49">
        <v>64492608</v>
      </c>
      <c r="L163" s="49">
        <v>58387849</v>
      </c>
      <c r="M163" s="49">
        <v>58387849</v>
      </c>
      <c r="N163" s="49">
        <v>54085107</v>
      </c>
      <c r="O163" s="49">
        <v>50090591</v>
      </c>
      <c r="P163" s="49">
        <v>132522472</v>
      </c>
      <c r="Q163" s="49">
        <v>53354559</v>
      </c>
      <c r="R163" s="49">
        <v>121742901</v>
      </c>
      <c r="S163" s="49">
        <v>182976671</v>
      </c>
      <c r="T163" s="49">
        <v>57598147</v>
      </c>
      <c r="U163" s="226">
        <v>65275020</v>
      </c>
      <c r="V163" s="49">
        <v>52666904</v>
      </c>
      <c r="W163" s="49">
        <v>54033443</v>
      </c>
      <c r="X163" s="49">
        <v>54296562</v>
      </c>
      <c r="Y163" s="49">
        <v>54549346</v>
      </c>
      <c r="Z163" s="49">
        <v>53209830</v>
      </c>
    </row>
    <row r="164" spans="1:26">
      <c r="A164" s="51" t="s">
        <v>144</v>
      </c>
      <c r="B164" s="49">
        <v>9743871</v>
      </c>
      <c r="C164" s="49">
        <v>9200000</v>
      </c>
      <c r="D164" s="49">
        <v>9072302</v>
      </c>
      <c r="E164" s="49">
        <v>8642698</v>
      </c>
      <c r="F164" s="49">
        <v>8575000</v>
      </c>
      <c r="G164" s="49">
        <v>8575000</v>
      </c>
      <c r="H164" s="49">
        <v>8575000</v>
      </c>
      <c r="I164" s="49">
        <v>8540000</v>
      </c>
      <c r="J164" s="49">
        <v>8540000</v>
      </c>
      <c r="K164" s="49">
        <v>8540000</v>
      </c>
      <c r="L164" s="49">
        <v>8540000</v>
      </c>
      <c r="M164" s="49">
        <v>8540000</v>
      </c>
      <c r="N164" s="49">
        <v>8540000</v>
      </c>
      <c r="O164" s="49">
        <v>8540000</v>
      </c>
      <c r="P164" s="49">
        <v>8540000</v>
      </c>
      <c r="Q164" s="49">
        <v>8540000</v>
      </c>
      <c r="R164" s="49">
        <v>8540000</v>
      </c>
      <c r="S164" s="49">
        <v>8540000</v>
      </c>
      <c r="T164" s="49">
        <v>8540000</v>
      </c>
      <c r="U164" s="226">
        <v>8540000</v>
      </c>
      <c r="V164" s="49">
        <v>8540000</v>
      </c>
      <c r="W164" s="49">
        <v>8540000</v>
      </c>
      <c r="X164" s="49">
        <v>8540000</v>
      </c>
      <c r="Y164" s="49">
        <v>8540000</v>
      </c>
      <c r="Z164" s="49">
        <v>8540000</v>
      </c>
    </row>
    <row r="165" spans="1:26">
      <c r="A165" s="51" t="s">
        <v>146</v>
      </c>
      <c r="B165" s="49">
        <v>88580706</v>
      </c>
      <c r="C165" s="49">
        <v>-62356</v>
      </c>
      <c r="D165" s="49">
        <v>156587790</v>
      </c>
      <c r="E165" s="49">
        <v>108216020</v>
      </c>
      <c r="F165" s="49">
        <v>88330540</v>
      </c>
      <c r="G165" s="49">
        <v>88330541</v>
      </c>
      <c r="H165" s="49">
        <v>88330537</v>
      </c>
      <c r="I165" s="49">
        <v>88330538</v>
      </c>
      <c r="J165" s="49">
        <v>138322885</v>
      </c>
      <c r="K165" s="49">
        <v>138306849</v>
      </c>
      <c r="L165" s="49">
        <v>155765727</v>
      </c>
      <c r="M165" s="49">
        <v>145387185</v>
      </c>
      <c r="N165" s="49">
        <v>144261804</v>
      </c>
      <c r="O165" s="49">
        <v>119826560</v>
      </c>
      <c r="P165" s="49">
        <v>145301840</v>
      </c>
      <c r="Q165" s="49">
        <v>123990435</v>
      </c>
      <c r="R165" s="49">
        <v>148656727</v>
      </c>
      <c r="S165" s="49">
        <v>149931720</v>
      </c>
      <c r="T165" s="49">
        <v>133265869</v>
      </c>
      <c r="U165" s="226">
        <v>121126682</v>
      </c>
      <c r="V165" s="49">
        <v>116539283</v>
      </c>
      <c r="W165" s="49">
        <v>117443593</v>
      </c>
      <c r="X165" s="49">
        <v>114934595</v>
      </c>
      <c r="Y165" s="49">
        <v>90249054</v>
      </c>
      <c r="Z165" s="49">
        <v>88360957</v>
      </c>
    </row>
    <row r="166" spans="1:26">
      <c r="A166" s="51" t="s">
        <v>148</v>
      </c>
      <c r="B166" s="49">
        <v>252712836</v>
      </c>
      <c r="C166" s="49">
        <v>226058010</v>
      </c>
      <c r="D166" s="49">
        <v>251440804</v>
      </c>
      <c r="E166" s="49">
        <v>235725754</v>
      </c>
      <c r="F166" s="49">
        <v>251440805</v>
      </c>
      <c r="G166" s="49">
        <v>245366665</v>
      </c>
      <c r="H166" s="49">
        <v>246557661</v>
      </c>
      <c r="I166" s="49">
        <v>242330046</v>
      </c>
      <c r="J166" s="49">
        <v>369011201</v>
      </c>
      <c r="K166" s="49">
        <v>239089974</v>
      </c>
      <c r="L166" s="49">
        <v>320487530</v>
      </c>
      <c r="M166" s="49">
        <v>251440804</v>
      </c>
      <c r="N166" s="49">
        <v>247128279</v>
      </c>
      <c r="O166" s="49">
        <v>249558905</v>
      </c>
      <c r="P166" s="49">
        <v>260434799</v>
      </c>
      <c r="Q166" s="49">
        <v>438056347</v>
      </c>
      <c r="R166" s="49">
        <v>386384965</v>
      </c>
      <c r="S166" s="49">
        <v>389599388</v>
      </c>
      <c r="T166" s="49">
        <v>394567886</v>
      </c>
      <c r="U166" s="226">
        <v>405370010</v>
      </c>
      <c r="V166" s="49">
        <v>399760235</v>
      </c>
      <c r="W166" s="49">
        <v>397636909</v>
      </c>
      <c r="X166" s="49">
        <v>394164823</v>
      </c>
      <c r="Y166" s="49">
        <v>386414168</v>
      </c>
      <c r="Z166" s="49">
        <v>369748553</v>
      </c>
    </row>
    <row r="167" spans="1:26">
      <c r="A167" s="51" t="s">
        <v>150</v>
      </c>
      <c r="B167" s="49">
        <v>25290550</v>
      </c>
      <c r="C167" s="49">
        <v>25285115</v>
      </c>
      <c r="D167" s="49">
        <v>25283904</v>
      </c>
      <c r="E167" s="49">
        <v>34626710</v>
      </c>
      <c r="F167" s="49">
        <v>15355936</v>
      </c>
      <c r="G167" s="49">
        <v>25107360</v>
      </c>
      <c r="H167" s="49">
        <v>24889034</v>
      </c>
      <c r="I167" s="49">
        <v>24889035</v>
      </c>
      <c r="J167" s="49">
        <v>24889037</v>
      </c>
      <c r="K167" s="49">
        <v>24889035</v>
      </c>
      <c r="L167" s="49">
        <v>27046612</v>
      </c>
      <c r="M167" s="49">
        <v>24889037</v>
      </c>
      <c r="N167" s="49">
        <v>41998478</v>
      </c>
      <c r="O167" s="49">
        <v>34486683</v>
      </c>
      <c r="P167" s="49">
        <v>30375498</v>
      </c>
      <c r="Q167" s="49">
        <v>24908485</v>
      </c>
      <c r="R167" s="49">
        <v>24889035</v>
      </c>
      <c r="S167" s="49">
        <v>24889035</v>
      </c>
      <c r="T167" s="49">
        <v>24889035</v>
      </c>
      <c r="U167" s="226">
        <v>24889035</v>
      </c>
      <c r="V167" s="49">
        <v>24887706</v>
      </c>
      <c r="W167" s="49">
        <v>24887706</v>
      </c>
      <c r="X167" s="49">
        <v>24887706</v>
      </c>
      <c r="Y167" s="49">
        <v>24887706</v>
      </c>
      <c r="Z167" s="49">
        <v>24887706</v>
      </c>
    </row>
    <row r="168" spans="1:26">
      <c r="A168" s="51" t="s">
        <v>152</v>
      </c>
      <c r="B168" s="49">
        <v>55363633</v>
      </c>
      <c r="C168" s="49">
        <v>-636367</v>
      </c>
      <c r="D168" s="49">
        <v>27363633</v>
      </c>
      <c r="E168" s="49">
        <v>27363633</v>
      </c>
      <c r="F168" s="49">
        <v>27363633</v>
      </c>
      <c r="G168" s="49">
        <v>25653406</v>
      </c>
      <c r="H168" s="49">
        <v>31945936</v>
      </c>
      <c r="I168" s="49">
        <v>33290995</v>
      </c>
      <c r="J168" s="49">
        <v>32988567</v>
      </c>
      <c r="K168" s="49">
        <v>30690300</v>
      </c>
      <c r="L168" s="49">
        <v>36698048</v>
      </c>
      <c r="M168" s="49">
        <v>38749779</v>
      </c>
      <c r="N168" s="49">
        <v>39182805</v>
      </c>
      <c r="O168" s="49">
        <v>31299682</v>
      </c>
      <c r="P168" s="49">
        <v>39648039</v>
      </c>
      <c r="Q168" s="49">
        <v>34676114</v>
      </c>
      <c r="R168" s="49">
        <v>45128763</v>
      </c>
      <c r="S168" s="49">
        <v>45162006</v>
      </c>
      <c r="T168" s="49">
        <v>48375508</v>
      </c>
      <c r="U168" s="226">
        <v>42777592</v>
      </c>
      <c r="V168" s="49">
        <v>50078655</v>
      </c>
      <c r="W168" s="49">
        <v>46145383</v>
      </c>
      <c r="X168" s="49">
        <v>48950220</v>
      </c>
      <c r="Y168" s="49">
        <v>47537848</v>
      </c>
      <c r="Z168" s="49">
        <v>38111081</v>
      </c>
    </row>
    <row r="169" spans="1:26">
      <c r="A169" s="51" t="s">
        <v>153</v>
      </c>
      <c r="B169" s="49">
        <v>67157880</v>
      </c>
      <c r="C169" s="49">
        <v>69494251</v>
      </c>
      <c r="D169" s="49">
        <v>13975066</v>
      </c>
      <c r="E169" s="49">
        <v>324544395</v>
      </c>
      <c r="F169" s="49">
        <v>128167027</v>
      </c>
      <c r="G169" s="49">
        <v>128173171</v>
      </c>
      <c r="H169" s="49">
        <v>128173173</v>
      </c>
      <c r="I169" s="49">
        <v>128173171</v>
      </c>
      <c r="J169" s="49">
        <v>142520541</v>
      </c>
      <c r="K169" s="49">
        <v>140380666</v>
      </c>
      <c r="L169" s="49">
        <v>129275728</v>
      </c>
      <c r="M169" s="49">
        <v>129138078</v>
      </c>
      <c r="N169" s="49">
        <v>143076577</v>
      </c>
      <c r="O169" s="49">
        <v>141989757</v>
      </c>
      <c r="P169" s="49">
        <v>141465586</v>
      </c>
      <c r="Q169" s="49">
        <v>156482221</v>
      </c>
      <c r="R169" s="49">
        <v>136116343</v>
      </c>
      <c r="S169" s="49">
        <v>145289620</v>
      </c>
      <c r="T169" s="49">
        <v>138169611</v>
      </c>
      <c r="U169" s="226">
        <v>135446796</v>
      </c>
      <c r="V169" s="49">
        <v>130813411</v>
      </c>
      <c r="W169" s="49">
        <v>132083189</v>
      </c>
      <c r="X169" s="49">
        <v>129106856</v>
      </c>
      <c r="Y169" s="49">
        <v>135103532</v>
      </c>
      <c r="Z169" s="49">
        <v>136305933</v>
      </c>
    </row>
    <row r="170" spans="1:26">
      <c r="A170" s="51" t="s">
        <v>154</v>
      </c>
      <c r="B170" s="49">
        <v>215122548</v>
      </c>
      <c r="C170" s="49">
        <v>323770052</v>
      </c>
      <c r="D170" s="49">
        <v>289333913</v>
      </c>
      <c r="E170" s="49">
        <v>271613342</v>
      </c>
      <c r="F170" s="49">
        <v>272826478</v>
      </c>
      <c r="G170" s="49">
        <v>267635789</v>
      </c>
      <c r="H170" s="49">
        <v>264147006</v>
      </c>
      <c r="I170" s="49">
        <v>279002007</v>
      </c>
      <c r="J170" s="49">
        <v>258133305</v>
      </c>
      <c r="K170" s="49">
        <v>365401886</v>
      </c>
      <c r="L170" s="49">
        <v>402340579</v>
      </c>
      <c r="M170" s="49">
        <v>494329441</v>
      </c>
      <c r="N170" s="49">
        <v>1058981542</v>
      </c>
      <c r="O170" s="49">
        <v>1059373803</v>
      </c>
      <c r="P170" s="49">
        <v>754060580</v>
      </c>
      <c r="Q170" s="49">
        <v>644211547</v>
      </c>
      <c r="R170" s="49">
        <v>519838508</v>
      </c>
      <c r="S170" s="49">
        <v>551697290</v>
      </c>
      <c r="T170" s="49">
        <v>606337064</v>
      </c>
      <c r="U170" s="226">
        <v>601121012</v>
      </c>
      <c r="V170" s="49">
        <v>625926574</v>
      </c>
      <c r="W170" s="49">
        <v>620764041</v>
      </c>
      <c r="X170" s="49">
        <v>648639991</v>
      </c>
      <c r="Y170" s="49">
        <v>652074386</v>
      </c>
      <c r="Z170" s="49">
        <v>666603296.09000003</v>
      </c>
    </row>
    <row r="171" spans="1:26">
      <c r="A171" s="51" t="s">
        <v>155</v>
      </c>
      <c r="B171" s="49">
        <v>28801496</v>
      </c>
      <c r="C171" s="49">
        <v>43526202</v>
      </c>
      <c r="D171" s="49">
        <v>37571683</v>
      </c>
      <c r="E171" s="49">
        <v>39167699</v>
      </c>
      <c r="F171" s="49">
        <v>29725185</v>
      </c>
      <c r="G171" s="49">
        <v>34446442</v>
      </c>
      <c r="H171" s="49">
        <v>34446442</v>
      </c>
      <c r="I171" s="49">
        <v>34446445</v>
      </c>
      <c r="J171" s="49">
        <v>34446444</v>
      </c>
      <c r="K171" s="49">
        <v>34446446</v>
      </c>
      <c r="L171" s="49">
        <v>34446446</v>
      </c>
      <c r="M171" s="49">
        <v>34446446</v>
      </c>
      <c r="N171" s="49">
        <v>34446446</v>
      </c>
      <c r="O171" s="49">
        <v>34446446</v>
      </c>
      <c r="P171" s="49">
        <v>34446446</v>
      </c>
      <c r="Q171" s="49">
        <v>34446446</v>
      </c>
      <c r="R171" s="49">
        <v>34446446</v>
      </c>
      <c r="S171" s="49">
        <v>34446446</v>
      </c>
      <c r="T171" s="49">
        <v>34446446</v>
      </c>
      <c r="U171" s="226">
        <v>34446444</v>
      </c>
      <c r="V171" s="49">
        <v>34446444</v>
      </c>
      <c r="W171" s="49">
        <v>34446444</v>
      </c>
      <c r="X171" s="49">
        <v>34446444</v>
      </c>
      <c r="Y171" s="49">
        <v>34446444</v>
      </c>
      <c r="Z171" s="49">
        <v>34446444</v>
      </c>
    </row>
    <row r="172" spans="1:26">
      <c r="A172" s="51" t="s">
        <v>157</v>
      </c>
      <c r="B172" s="49">
        <v>169228732</v>
      </c>
      <c r="C172" s="49">
        <v>168864890</v>
      </c>
      <c r="D172" s="49">
        <v>168861890</v>
      </c>
      <c r="E172" s="49">
        <v>165932428</v>
      </c>
      <c r="F172" s="49">
        <v>162332108</v>
      </c>
      <c r="G172" s="49">
        <v>177334010</v>
      </c>
      <c r="H172" s="49">
        <v>168187741</v>
      </c>
      <c r="I172" s="49">
        <v>167604136</v>
      </c>
      <c r="J172" s="49">
        <v>180025678</v>
      </c>
      <c r="K172" s="49">
        <v>203376084</v>
      </c>
      <c r="L172" s="49">
        <v>208795979</v>
      </c>
      <c r="M172" s="49">
        <v>213495582</v>
      </c>
      <c r="N172" s="49">
        <v>278928840</v>
      </c>
      <c r="O172" s="49">
        <v>205521584</v>
      </c>
      <c r="P172" s="49">
        <v>277887190</v>
      </c>
      <c r="Q172" s="49">
        <v>254012039</v>
      </c>
      <c r="R172" s="49">
        <v>271435555</v>
      </c>
      <c r="S172" s="49">
        <v>305584372</v>
      </c>
      <c r="T172" s="49">
        <v>267152727</v>
      </c>
      <c r="U172" s="226">
        <v>259111975</v>
      </c>
      <c r="V172" s="49">
        <v>297410096</v>
      </c>
      <c r="W172" s="49">
        <v>276780684</v>
      </c>
      <c r="X172" s="49">
        <v>275640965</v>
      </c>
      <c r="Y172" s="49">
        <v>271813906</v>
      </c>
      <c r="Z172" s="49">
        <v>257983537</v>
      </c>
    </row>
    <row r="173" spans="1:26">
      <c r="A173" s="51" t="s">
        <v>158</v>
      </c>
      <c r="B173" s="49">
        <v>8545893</v>
      </c>
      <c r="C173" s="49">
        <v>11299436</v>
      </c>
      <c r="D173" s="49">
        <v>-8968712</v>
      </c>
      <c r="E173" s="49">
        <v>29241830</v>
      </c>
      <c r="F173" s="49">
        <v>10384469</v>
      </c>
      <c r="G173" s="49">
        <v>7463026</v>
      </c>
      <c r="H173" s="49">
        <v>29246153</v>
      </c>
      <c r="I173" s="49">
        <v>9679667</v>
      </c>
      <c r="J173" s="49">
        <v>9682474</v>
      </c>
      <c r="K173" s="49">
        <v>9721493</v>
      </c>
      <c r="L173" s="49">
        <v>9742845</v>
      </c>
      <c r="M173" s="49">
        <v>9531136</v>
      </c>
      <c r="N173" s="49">
        <v>9673731</v>
      </c>
      <c r="O173" s="49">
        <v>9673742</v>
      </c>
      <c r="P173" s="49">
        <v>9681803</v>
      </c>
      <c r="Q173" s="49">
        <v>9928654</v>
      </c>
      <c r="R173" s="49">
        <v>9673149</v>
      </c>
      <c r="S173" s="49">
        <v>12003735</v>
      </c>
      <c r="T173" s="49">
        <v>11985542</v>
      </c>
      <c r="U173" s="227">
        <v>9995042</v>
      </c>
      <c r="V173" s="49">
        <v>10592203</v>
      </c>
      <c r="W173" s="49">
        <v>9662742</v>
      </c>
      <c r="X173" s="49">
        <v>9662742</v>
      </c>
      <c r="Y173" s="49">
        <v>9662741</v>
      </c>
      <c r="Z173" s="49">
        <v>9662741</v>
      </c>
    </row>
    <row r="174" spans="1:26">
      <c r="A174" s="59" t="s">
        <v>159</v>
      </c>
      <c r="B174" s="49">
        <v>8970145905</v>
      </c>
      <c r="C174" s="49">
        <v>10683141926</v>
      </c>
      <c r="D174" s="49">
        <v>10776597555</v>
      </c>
      <c r="E174" s="49">
        <v>11397055716</v>
      </c>
      <c r="F174" s="49">
        <v>10707369663</v>
      </c>
      <c r="G174" s="49">
        <v>10826673522</v>
      </c>
      <c r="H174" s="49">
        <v>10086350900</v>
      </c>
      <c r="I174" s="49">
        <v>11428673876</v>
      </c>
      <c r="J174" s="49">
        <v>11416445195</v>
      </c>
      <c r="K174" s="49">
        <v>12023676841</v>
      </c>
      <c r="L174" s="49">
        <v>13275456167</v>
      </c>
      <c r="M174" s="49">
        <v>13655821527</v>
      </c>
      <c r="N174" s="49">
        <v>15399185654</v>
      </c>
      <c r="O174" s="49">
        <v>15190746535</v>
      </c>
      <c r="P174" s="49">
        <v>15440768860</v>
      </c>
      <c r="Q174" s="49">
        <v>14747521469</v>
      </c>
      <c r="R174" s="49">
        <v>14995239118</v>
      </c>
      <c r="S174" s="49">
        <v>15323822040</v>
      </c>
      <c r="T174" s="49">
        <v>15333204321</v>
      </c>
      <c r="U174" s="226">
        <v>14967178110</v>
      </c>
      <c r="V174" s="49">
        <f>SUM(V123:V173)</f>
        <v>14710415090</v>
      </c>
      <c r="W174" s="49">
        <f>SUM(W123:W173)</f>
        <v>14762618990</v>
      </c>
      <c r="X174" s="49">
        <f>SUM(X123:X173)</f>
        <v>14683764731</v>
      </c>
      <c r="Y174" s="49">
        <f>SUM(Y123:Y173)</f>
        <v>14975634739</v>
      </c>
      <c r="Z174" s="49">
        <f>SUM(Z123:Z173)</f>
        <v>15170609566.630001</v>
      </c>
    </row>
  </sheetData>
  <autoFilter ref="A121:T174" xr:uid="{00000000-0009-0000-0000-00000C000000}"/>
  <mergeCells count="79">
    <mergeCell ref="Z3:Z4"/>
    <mergeCell ref="Z62:Z63"/>
    <mergeCell ref="Z121:Z122"/>
    <mergeCell ref="O3:O4"/>
    <mergeCell ref="P3:P4"/>
    <mergeCell ref="X62:X63"/>
    <mergeCell ref="X121:X122"/>
    <mergeCell ref="X3:X4"/>
    <mergeCell ref="W121:W122"/>
    <mergeCell ref="W62:W63"/>
    <mergeCell ref="W3:W4"/>
    <mergeCell ref="O121:O122"/>
    <mergeCell ref="T62:T63"/>
    <mergeCell ref="O62:O63"/>
    <mergeCell ref="P62:P63"/>
    <mergeCell ref="Q62:Q63"/>
    <mergeCell ref="R62:R63"/>
    <mergeCell ref="V62:V63"/>
    <mergeCell ref="V121:V122"/>
    <mergeCell ref="L3:L4"/>
    <mergeCell ref="M3:M4"/>
    <mergeCell ref="N3:N4"/>
    <mergeCell ref="S62:S63"/>
    <mergeCell ref="Q3:Q4"/>
    <mergeCell ref="U121:U122"/>
    <mergeCell ref="R3:R4"/>
    <mergeCell ref="S3:S4"/>
    <mergeCell ref="P121:P122"/>
    <mergeCell ref="Q121:Q122"/>
    <mergeCell ref="R121:R122"/>
    <mergeCell ref="S121:S122"/>
    <mergeCell ref="T121:T122"/>
    <mergeCell ref="K3:K4"/>
    <mergeCell ref="G3:G4"/>
    <mergeCell ref="H3:H4"/>
    <mergeCell ref="I3:I4"/>
    <mergeCell ref="J3:J4"/>
    <mergeCell ref="I121:I122"/>
    <mergeCell ref="A1:A2"/>
    <mergeCell ref="A3:A4"/>
    <mergeCell ref="B3:B4"/>
    <mergeCell ref="C3:C4"/>
    <mergeCell ref="D3:D4"/>
    <mergeCell ref="A62:A63"/>
    <mergeCell ref="B62:B63"/>
    <mergeCell ref="C62:C63"/>
    <mergeCell ref="D62:D63"/>
    <mergeCell ref="E62:E63"/>
    <mergeCell ref="E3:E4"/>
    <mergeCell ref="F3:F4"/>
    <mergeCell ref="F121:F122"/>
    <mergeCell ref="G121:G122"/>
    <mergeCell ref="H121:H122"/>
    <mergeCell ref="F62:F63"/>
    <mergeCell ref="G62:G63"/>
    <mergeCell ref="N62:N63"/>
    <mergeCell ref="H62:H63"/>
    <mergeCell ref="I62:I63"/>
    <mergeCell ref="J62:J63"/>
    <mergeCell ref="K62:K63"/>
    <mergeCell ref="L62:L63"/>
    <mergeCell ref="M62:M63"/>
    <mergeCell ref="A121:A122"/>
    <mergeCell ref="B121:B122"/>
    <mergeCell ref="C121:C122"/>
    <mergeCell ref="D121:D122"/>
    <mergeCell ref="E121:E122"/>
    <mergeCell ref="J121:J122"/>
    <mergeCell ref="K121:K122"/>
    <mergeCell ref="L121:L122"/>
    <mergeCell ref="M121:M122"/>
    <mergeCell ref="N121:N122"/>
    <mergeCell ref="Y62:Y63"/>
    <mergeCell ref="Y121:Y122"/>
    <mergeCell ref="Y3:Y4"/>
    <mergeCell ref="V3:V4"/>
    <mergeCell ref="T3:T4"/>
    <mergeCell ref="U3:U4"/>
    <mergeCell ref="U62:U63"/>
  </mergeCells>
  <phoneticPr fontId="39" type="noConversion"/>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AD234"/>
  <sheetViews>
    <sheetView topLeftCell="Q2" workbookViewId="0">
      <selection activeCell="Z64" sqref="Z64"/>
    </sheetView>
  </sheetViews>
  <sheetFormatPr defaultColWidth="9.42578125" defaultRowHeight="12.95"/>
  <cols>
    <col min="1" max="1" width="29.42578125" style="49" bestFit="1" customWidth="1"/>
    <col min="2" max="2" width="12.140625" style="49" bestFit="1" customWidth="1"/>
    <col min="3" max="4" width="13.85546875" style="49" bestFit="1" customWidth="1"/>
    <col min="5" max="5" width="17.42578125" style="49" bestFit="1" customWidth="1"/>
    <col min="6" max="23" width="13.85546875" style="49" bestFit="1" customWidth="1"/>
    <col min="24" max="24" width="13.85546875" style="49" customWidth="1"/>
    <col min="25" max="25" width="12.85546875" style="49" bestFit="1" customWidth="1"/>
    <col min="26" max="26" width="15" style="49" customWidth="1"/>
    <col min="27" max="27" width="9.42578125" style="49"/>
    <col min="28" max="28" width="12.42578125" style="49" customWidth="1"/>
    <col min="29" max="16384" width="9.42578125" style="49"/>
  </cols>
  <sheetData>
    <row r="1" spans="1:26" ht="22.7" customHeight="1">
      <c r="A1" s="394" t="s">
        <v>223</v>
      </c>
    </row>
    <row r="2" spans="1:26" ht="26.25" customHeight="1">
      <c r="A2" s="394"/>
    </row>
    <row r="3" spans="1:26" s="50" customFormat="1" ht="12.75" customHeight="1">
      <c r="A3" s="400" t="s">
        <v>224</v>
      </c>
      <c r="B3" s="398" t="s">
        <v>198</v>
      </c>
      <c r="C3" s="398" t="s">
        <v>199</v>
      </c>
      <c r="D3" s="398" t="s">
        <v>200</v>
      </c>
      <c r="E3" s="398" t="s">
        <v>201</v>
      </c>
      <c r="F3" s="398" t="s">
        <v>202</v>
      </c>
      <c r="G3" s="398" t="s">
        <v>203</v>
      </c>
      <c r="H3" s="398" t="s">
        <v>204</v>
      </c>
      <c r="I3" s="398" t="s">
        <v>205</v>
      </c>
      <c r="J3" s="398" t="s">
        <v>206</v>
      </c>
      <c r="K3" s="398" t="s">
        <v>207</v>
      </c>
      <c r="L3" s="398" t="s">
        <v>208</v>
      </c>
      <c r="M3" s="398" t="s">
        <v>209</v>
      </c>
      <c r="N3" s="398" t="s">
        <v>210</v>
      </c>
      <c r="O3" s="398" t="s">
        <v>211</v>
      </c>
      <c r="P3" s="398" t="s">
        <v>212</v>
      </c>
      <c r="Q3" s="398" t="s">
        <v>213</v>
      </c>
      <c r="R3" s="398" t="s">
        <v>214</v>
      </c>
      <c r="S3" s="398" t="s">
        <v>215</v>
      </c>
      <c r="T3" s="398" t="s">
        <v>216</v>
      </c>
      <c r="U3" s="398" t="s">
        <v>217</v>
      </c>
      <c r="V3" s="398" t="s">
        <v>218</v>
      </c>
      <c r="W3" s="398" t="s">
        <v>219</v>
      </c>
      <c r="X3" s="398" t="s">
        <v>220</v>
      </c>
      <c r="Y3" s="398" t="s">
        <v>222</v>
      </c>
      <c r="Z3" s="407">
        <v>2021</v>
      </c>
    </row>
    <row r="4" spans="1:26"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407"/>
    </row>
    <row r="5" spans="1:26">
      <c r="A5" s="51" t="s">
        <v>82</v>
      </c>
      <c r="B5" s="49">
        <f>'[2]Transferred to Social Services'!B5+'[2]Transferred to CCDBG'!B5</f>
        <v>0</v>
      </c>
      <c r="C5" s="49">
        <f>'[2]Transferred to Social Services'!C5+'[2]Transferred to CCDBG'!C5</f>
        <v>19598666</v>
      </c>
      <c r="D5" s="49">
        <f>'[2]Transferred to Social Services'!D5+'[2]Transferred to CCDBG'!D5</f>
        <v>62946103</v>
      </c>
      <c r="E5" s="49">
        <f>'[2]Transferred to Social Services'!E5+'[2]Transferred to CCDBG'!E5</f>
        <v>32459479</v>
      </c>
      <c r="F5" s="49">
        <f>'[2]Transferred to Social Services'!F5+'[2]Transferred to CCDBG'!F5</f>
        <v>40046000</v>
      </c>
      <c r="G5" s="49">
        <f>'[2]Transferred to Social Services'!G5+'[2]Transferred to CCDBG'!G5</f>
        <v>37131619</v>
      </c>
      <c r="H5" s="49">
        <f>'[2]Transferred to Social Services'!H5+'[2]Transferred to CCDBG'!H5</f>
        <v>31037191</v>
      </c>
      <c r="I5" s="49">
        <f>'[2]Transferred to Social Services'!I5+'[2]Transferred to CCDBG'!I5</f>
        <v>30557700</v>
      </c>
      <c r="J5" s="49">
        <f>'[2]Transferred to Social Services'!J5+'[2]Transferred to CCDBG'!J5</f>
        <v>14513423</v>
      </c>
      <c r="K5" s="49">
        <f>'[2]Transferred to Social Services'!K5+'[2]Transferred to CCDBG'!K5</f>
        <v>19083165</v>
      </c>
      <c r="L5" s="49">
        <f>'[2]Transferred to Social Services'!L5+'[2]Transferred to CCDBG'!L5</f>
        <v>26618015</v>
      </c>
      <c r="M5" s="49">
        <f>'[2]Transferred to Social Services'!M5+'[2]Transferred to CCDBG'!M5</f>
        <v>29607680</v>
      </c>
      <c r="N5" s="49">
        <f>'[2]Transferred to Social Services'!N5+'[2]Transferred to CCDBG'!N5</f>
        <v>12440848</v>
      </c>
      <c r="O5" s="49">
        <f>'[2]Transferred to Social Services'!O5+'[2]Transferred to CCDBG'!O5</f>
        <v>10440844</v>
      </c>
      <c r="P5" s="49">
        <f>'[2]Transferred to Social Services'!P5+'[2]Transferred to CCDBG'!P64</f>
        <v>11964633</v>
      </c>
      <c r="Q5" s="49">
        <v>2500000</v>
      </c>
      <c r="R5" s="49">
        <v>5000000</v>
      </c>
      <c r="S5" s="49">
        <v>9331520</v>
      </c>
      <c r="T5" s="49">
        <f t="shared" ref="T5:Y5" si="0">T64</f>
        <v>9331520</v>
      </c>
      <c r="U5" s="49">
        <f t="shared" si="0"/>
        <v>27994561</v>
      </c>
      <c r="V5" s="49">
        <f t="shared" si="0"/>
        <v>9300726</v>
      </c>
      <c r="W5" s="49">
        <f t="shared" si="0"/>
        <v>9300727</v>
      </c>
      <c r="X5" s="49">
        <f t="shared" si="0"/>
        <v>9300727</v>
      </c>
      <c r="Y5" s="49">
        <f t="shared" si="0"/>
        <v>27902178</v>
      </c>
      <c r="Z5" s="49">
        <f t="shared" ref="Z5" si="1">Z64</f>
        <v>27902175</v>
      </c>
    </row>
    <row r="6" spans="1:26">
      <c r="A6" s="51" t="s">
        <v>84</v>
      </c>
      <c r="B6" s="49">
        <f>'[2]Transferred to Social Services'!B6+'[2]Transferred to CCDBG'!B6</f>
        <v>0</v>
      </c>
      <c r="C6" s="49">
        <f>'[2]Transferred to Social Services'!C6+'[2]Transferred to CCDBG'!C6</f>
        <v>4816300</v>
      </c>
      <c r="D6" s="49">
        <f>'[2]Transferred to Social Services'!D6+'[2]Transferred to CCDBG'!D6</f>
        <v>36012075</v>
      </c>
      <c r="E6" s="49">
        <f>'[2]Transferred to Social Services'!E6+'[2]Transferred to CCDBG'!E6</f>
        <v>19658550</v>
      </c>
      <c r="F6" s="49">
        <f>'[2]Transferred to Social Services'!F6+'[2]Transferred to CCDBG'!F6</f>
        <v>17928900</v>
      </c>
      <c r="G6" s="49">
        <f>'[2]Transferred to Social Services'!G6+'[2]Transferred to CCDBG'!G6</f>
        <v>17889000</v>
      </c>
      <c r="H6" s="49">
        <f>'[2]Transferred to Social Services'!H6+'[2]Transferred to CCDBG'!H6</f>
        <v>19837700</v>
      </c>
      <c r="I6" s="49">
        <f>'[2]Transferred to Social Services'!I6+'[2]Transferred to CCDBG'!I6</f>
        <v>18880000</v>
      </c>
      <c r="J6" s="49">
        <f>'[2]Transferred to Social Services'!J6+'[2]Transferred to CCDBG'!J6</f>
        <v>18270000</v>
      </c>
      <c r="K6" s="49">
        <f>'[2]Transferred to Social Services'!K6+'[2]Transferred to CCDBG'!K6</f>
        <v>16451070</v>
      </c>
      <c r="L6" s="49">
        <f>'[2]Transferred to Social Services'!L6+'[2]Transferred to CCDBG'!L6</f>
        <v>15100000</v>
      </c>
      <c r="M6" s="49">
        <f>'[2]Transferred to Social Services'!M6+'[2]Transferred to CCDBG'!M6</f>
        <v>17072400</v>
      </c>
      <c r="N6" s="49">
        <f>'[2]Transferred to Social Services'!N6+'[2]Transferred to CCDBG'!N6</f>
        <v>15657900</v>
      </c>
      <c r="O6" s="49">
        <f>'[2]Transferred to Social Services'!O6+'[2]Transferred to CCDBG'!O6</f>
        <v>14265900</v>
      </c>
      <c r="P6" s="49">
        <f>'[2]Transferred to Social Services'!P6+'[2]Transferred to CCDBG'!P65</f>
        <v>14945018</v>
      </c>
      <c r="Q6" s="49">
        <v>13578100</v>
      </c>
      <c r="R6" s="49">
        <v>14945017</v>
      </c>
      <c r="S6" s="49">
        <v>10500300</v>
      </c>
      <c r="T6" s="49">
        <f t="shared" ref="T6:W56" si="2">T65</f>
        <v>13382212</v>
      </c>
      <c r="U6" s="49">
        <f t="shared" si="2"/>
        <v>13382213</v>
      </c>
      <c r="V6" s="49">
        <f t="shared" si="2"/>
        <v>13319240</v>
      </c>
      <c r="W6" s="49">
        <f t="shared" si="2"/>
        <v>12181975</v>
      </c>
      <c r="X6" s="49">
        <f t="shared" ref="X6:Y6" si="3">X65</f>
        <v>13319240</v>
      </c>
      <c r="Y6" s="49">
        <f t="shared" si="3"/>
        <v>13319240</v>
      </c>
      <c r="Z6" s="49">
        <f t="shared" ref="Z6" si="4">Z65</f>
        <v>13319239</v>
      </c>
    </row>
    <row r="7" spans="1:26">
      <c r="A7" s="51" t="s">
        <v>86</v>
      </c>
      <c r="B7" s="49">
        <f>'[2]Transferred to Social Services'!B7+'[2]Transferred to CCDBG'!B7</f>
        <v>0</v>
      </c>
      <c r="C7" s="49">
        <f>'[2]Transferred to Social Services'!C7+'[2]Transferred to CCDBG'!C7</f>
        <v>22639800</v>
      </c>
      <c r="D7" s="49">
        <f>'[2]Transferred to Social Services'!D7+'[2]Transferred to CCDBG'!D7</f>
        <v>84886069</v>
      </c>
      <c r="E7" s="49">
        <f>'[2]Transferred to Social Services'!E7+'[2]Transferred to CCDBG'!E7</f>
        <v>77601267</v>
      </c>
      <c r="F7" s="49">
        <f>'[2]Transferred to Social Services'!F7+'[2]Transferred to CCDBG'!F7</f>
        <v>23952151</v>
      </c>
      <c r="G7" s="49">
        <f>'[2]Transferred to Social Services'!G7+'[2]Transferred to CCDBG'!G7</f>
        <v>23617005</v>
      </c>
      <c r="H7" s="49">
        <f>'[2]Transferred to Social Services'!H7+'[2]Transferred to CCDBG'!H7</f>
        <v>22733434</v>
      </c>
      <c r="I7" s="49">
        <f>'[2]Transferred to Social Services'!I7+'[2]Transferred to CCDBG'!I7</f>
        <v>22613054</v>
      </c>
      <c r="J7" s="49">
        <f>'[2]Transferred to Social Services'!J7+'[2]Transferred to CCDBG'!J7</f>
        <v>23045436</v>
      </c>
      <c r="K7" s="49">
        <f>'[2]Transferred to Social Services'!K7+'[2]Transferred to CCDBG'!K7</f>
        <v>22613053</v>
      </c>
      <c r="L7" s="49">
        <f>'[2]Transferred to Social Services'!L7+'[2]Transferred to CCDBG'!L7</f>
        <v>22613054</v>
      </c>
      <c r="M7" s="49">
        <f>'[2]Transferred to Social Services'!M7+'[2]Transferred to CCDBG'!M7</f>
        <v>22530846</v>
      </c>
      <c r="N7" s="49">
        <f>'[2]Transferred to Social Services'!N7+'[2]Transferred to CCDBG'!N7</f>
        <v>22415757</v>
      </c>
      <c r="O7" s="49">
        <f>'[2]Transferred to Social Services'!O7+'[2]Transferred to CCDBG'!O7</f>
        <v>22406618</v>
      </c>
      <c r="P7" s="49">
        <f>'[2]Transferred to Social Services'!P7+'[2]Transferred to CCDBG'!P66</f>
        <v>21596800</v>
      </c>
      <c r="Q7" s="49">
        <v>20014130</v>
      </c>
      <c r="R7" s="49">
        <v>20014131</v>
      </c>
      <c r="S7" s="49">
        <v>20014130</v>
      </c>
      <c r="T7" s="49">
        <f t="shared" si="2"/>
        <v>20014129</v>
      </c>
      <c r="U7" s="49">
        <f t="shared" si="2"/>
        <v>20014130</v>
      </c>
      <c r="V7" s="49">
        <f t="shared" si="2"/>
        <v>19940731</v>
      </c>
      <c r="W7" s="49">
        <f t="shared" si="2"/>
        <v>19940731</v>
      </c>
      <c r="X7" s="49">
        <f t="shared" ref="X7:Y7" si="5">X66</f>
        <v>19940731</v>
      </c>
      <c r="Y7" s="49">
        <f t="shared" si="5"/>
        <v>19940731</v>
      </c>
      <c r="Z7" s="49">
        <f t="shared" ref="Z7" si="6">Z66</f>
        <v>19940731</v>
      </c>
    </row>
    <row r="8" spans="1:26">
      <c r="A8" s="51" t="s">
        <v>88</v>
      </c>
      <c r="B8" s="49">
        <f>'[2]Transferred to Social Services'!B8+'[2]Transferred to CCDBG'!B8</f>
        <v>0</v>
      </c>
      <c r="C8" s="49">
        <f>'[2]Transferred to Social Services'!C8+'[2]Transferred to CCDBG'!C8</f>
        <v>0</v>
      </c>
      <c r="D8" s="49">
        <f>'[2]Transferred to Social Services'!D8+'[2]Transferred to CCDBG'!D8</f>
        <v>0</v>
      </c>
      <c r="E8" s="49">
        <f>'[2]Transferred to Social Services'!E8+'[2]Transferred to CCDBG'!E8</f>
        <v>11197131</v>
      </c>
      <c r="F8" s="49">
        <f>'[2]Transferred to Social Services'!F8+'[2]Transferred to CCDBG'!F8</f>
        <v>14540025</v>
      </c>
      <c r="G8" s="49">
        <f>'[2]Transferred to Social Services'!G8+'[2]Transferred to CCDBG'!G8</f>
        <v>-6000000</v>
      </c>
      <c r="H8" s="49">
        <f>'[2]Transferred to Social Services'!H8+'[2]Transferred to CCDBG'!H8</f>
        <v>6000000</v>
      </c>
      <c r="I8" s="49">
        <f>'[2]Transferred to Social Services'!I8+'[2]Transferred to CCDBG'!I8</f>
        <v>18876349</v>
      </c>
      <c r="J8" s="49">
        <f>'[2]Transferred to Social Services'!J8+'[2]Transferred to CCDBG'!J8</f>
        <v>9930000</v>
      </c>
      <c r="K8" s="49">
        <f>'[2]Transferred to Social Services'!K8+'[2]Transferred to CCDBG'!K8</f>
        <v>5799000</v>
      </c>
      <c r="L8" s="49">
        <f>'[2]Transferred to Social Services'!L8+'[2]Transferred to CCDBG'!L8</f>
        <v>7500000</v>
      </c>
      <c r="M8" s="49">
        <f>'[2]Transferred to Social Services'!M8+'[2]Transferred to CCDBG'!M8</f>
        <v>14500000</v>
      </c>
      <c r="N8" s="49">
        <f>'[2]Transferred to Social Services'!N8+'[2]Transferred to CCDBG'!N8</f>
        <v>5000000</v>
      </c>
      <c r="O8" s="49">
        <f>'[2]Transferred to Social Services'!O8+'[2]Transferred to CCDBG'!O8</f>
        <v>0</v>
      </c>
      <c r="P8" s="49">
        <f>'[2]Transferred to Social Services'!P8+'[2]Transferred to CCDBG'!P67</f>
        <v>250000</v>
      </c>
      <c r="Q8" s="49">
        <v>0</v>
      </c>
      <c r="R8" s="49">
        <v>0</v>
      </c>
      <c r="S8" s="49">
        <v>0</v>
      </c>
      <c r="T8" s="49">
        <f t="shared" si="2"/>
        <v>0</v>
      </c>
      <c r="U8" s="49">
        <f t="shared" si="2"/>
        <v>0</v>
      </c>
      <c r="V8" s="49">
        <f t="shared" si="2"/>
        <v>0</v>
      </c>
      <c r="W8" s="49">
        <f t="shared" si="2"/>
        <v>0</v>
      </c>
      <c r="X8" s="49">
        <f t="shared" ref="X8:Y8" si="7">X67</f>
        <v>0</v>
      </c>
      <c r="Y8" s="49">
        <f t="shared" si="7"/>
        <v>0</v>
      </c>
      <c r="Z8" s="49">
        <f t="shared" ref="Z8" si="8">Z67</f>
        <v>0</v>
      </c>
    </row>
    <row r="9" spans="1:26">
      <c r="A9" s="51" t="s">
        <v>74</v>
      </c>
      <c r="B9" s="49">
        <f>'[2]Transferred to Social Services'!B9+'[2]Transferred to CCDBG'!B9</f>
        <v>0</v>
      </c>
      <c r="C9" s="49">
        <f>'[2]Transferred to Social Services'!C9+'[2]Transferred to CCDBG'!C9</f>
        <v>283000000</v>
      </c>
      <c r="D9" s="49">
        <f>'[2]Transferred to Social Services'!D9+'[2]Transferred to CCDBG'!D9</f>
        <v>307300000</v>
      </c>
      <c r="E9" s="49">
        <f>'[2]Transferred to Social Services'!E9+'[2]Transferred to CCDBG'!E9</f>
        <v>480315000</v>
      </c>
      <c r="F9" s="49">
        <f>'[2]Transferred to Social Services'!F9+'[2]Transferred to CCDBG'!F9</f>
        <v>286794000</v>
      </c>
      <c r="G9" s="49">
        <f>'[2]Transferred to Social Services'!G9+'[2]Transferred to CCDBG'!G9</f>
        <v>494033000</v>
      </c>
      <c r="H9" s="49">
        <f>'[2]Transferred to Social Services'!H9+'[2]Transferred to CCDBG'!H9</f>
        <v>654049520</v>
      </c>
      <c r="I9" s="49">
        <f>'[2]Transferred to Social Services'!I9+'[2]Transferred to CCDBG'!I9</f>
        <v>367483889</v>
      </c>
      <c r="J9" s="49">
        <f>'[2]Transferred to Social Services'!J9+'[2]Transferred to CCDBG'!J9</f>
        <v>540805253</v>
      </c>
      <c r="K9" s="49">
        <f>'[2]Transferred to Social Services'!K9+'[2]Transferred to CCDBG'!K9</f>
        <v>271175121</v>
      </c>
      <c r="L9" s="49">
        <f>'[2]Transferred to Social Services'!L9+'[2]Transferred to CCDBG'!L9</f>
        <v>628159525</v>
      </c>
      <c r="M9" s="49">
        <f>'[2]Transferred to Social Services'!M9+'[2]Transferred to CCDBG'!M9</f>
        <v>346247605</v>
      </c>
      <c r="N9" s="49">
        <f>'[2]Transferred to Social Services'!N9+'[2]Transferred to CCDBG'!N9</f>
        <v>357641949</v>
      </c>
      <c r="O9" s="49">
        <f>'[2]Transferred to Social Services'!O9+'[2]Transferred to CCDBG'!O9</f>
        <v>356286577</v>
      </c>
      <c r="P9" s="49">
        <f>'[2]Transferred to Social Services'!P9+'[2]Transferred to CCDBG'!P68</f>
        <v>340460690</v>
      </c>
      <c r="Q9" s="49">
        <v>367284323</v>
      </c>
      <c r="R9" s="49">
        <v>364445461</v>
      </c>
      <c r="S9" s="49">
        <v>363604655</v>
      </c>
      <c r="T9" s="49">
        <f t="shared" si="2"/>
        <v>365119521</v>
      </c>
      <c r="U9" s="49">
        <f t="shared" si="2"/>
        <v>361919546</v>
      </c>
      <c r="V9" s="49">
        <f t="shared" si="2"/>
        <v>360257361</v>
      </c>
      <c r="W9" s="49">
        <f t="shared" si="2"/>
        <v>362416560</v>
      </c>
      <c r="X9" s="49">
        <f t="shared" ref="X9:Y9" si="9">X68</f>
        <v>362534438</v>
      </c>
      <c r="Y9" s="49">
        <f t="shared" si="9"/>
        <v>357805368</v>
      </c>
      <c r="Z9" s="49">
        <f t="shared" ref="Z9" si="10">Z68</f>
        <v>354433444</v>
      </c>
    </row>
    <row r="10" spans="1:26">
      <c r="A10" s="51" t="s">
        <v>91</v>
      </c>
      <c r="B10" s="49">
        <f>'[2]Transferred to Social Services'!B10+'[2]Transferred to CCDBG'!B10</f>
        <v>0</v>
      </c>
      <c r="C10" s="49">
        <f>'[2]Transferred to Social Services'!C10+'[2]Transferred to CCDBG'!C10</f>
        <v>2152087</v>
      </c>
      <c r="D10" s="49">
        <f>'[2]Transferred to Social Services'!D10+'[2]Transferred to CCDBG'!D10</f>
        <v>57632466</v>
      </c>
      <c r="E10" s="49">
        <f>'[2]Transferred to Social Services'!E10+'[2]Transferred to CCDBG'!E10</f>
        <v>43832187</v>
      </c>
      <c r="F10" s="49">
        <f>'[2]Transferred to Social Services'!F10+'[2]Transferred to CCDBG'!F10</f>
        <v>42222057</v>
      </c>
      <c r="G10" s="49">
        <f>'[2]Transferred to Social Services'!G10+'[2]Transferred to CCDBG'!G10</f>
        <v>50834604</v>
      </c>
      <c r="H10" s="49">
        <f>'[2]Transferred to Social Services'!H10+'[2]Transferred to CCDBG'!H10</f>
        <v>37204534</v>
      </c>
      <c r="I10" s="49">
        <f>'[2]Transferred to Social Services'!I10+'[2]Transferred to CCDBG'!I10</f>
        <v>43052368</v>
      </c>
      <c r="J10" s="49">
        <f>'[2]Transferred to Social Services'!J10+'[2]Transferred to CCDBG'!J10</f>
        <v>17711286</v>
      </c>
      <c r="K10" s="49">
        <f>'[2]Transferred to Social Services'!K10+'[2]Transferred to CCDBG'!K10</f>
        <v>26766171</v>
      </c>
      <c r="L10" s="49">
        <f>'[2]Transferred to Social Services'!L10+'[2]Transferred to CCDBG'!L10</f>
        <v>11797718</v>
      </c>
      <c r="M10" s="49">
        <f>'[2]Transferred to Social Services'!M10+'[2]Transferred to CCDBG'!M10</f>
        <v>44887914</v>
      </c>
      <c r="N10" s="49">
        <f>'[2]Transferred to Social Services'!N10+'[2]Transferred to CCDBG'!N10</f>
        <v>43451160</v>
      </c>
      <c r="O10" s="49">
        <f>'[2]Transferred to Social Services'!O10+'[2]Transferred to CCDBG'!O10</f>
        <v>7432599</v>
      </c>
      <c r="P10" s="49">
        <f>'[2]Transferred to Social Services'!P10+'[2]Transferred to CCDBG'!P69</f>
        <v>26865917</v>
      </c>
      <c r="Q10" s="49">
        <v>-40704361</v>
      </c>
      <c r="R10" s="49">
        <v>2151866</v>
      </c>
      <c r="S10" s="49">
        <v>630144</v>
      </c>
      <c r="T10" s="49">
        <f t="shared" si="2"/>
        <v>773392</v>
      </c>
      <c r="U10" s="49">
        <f t="shared" si="2"/>
        <v>4947130</v>
      </c>
      <c r="V10" s="49">
        <f t="shared" si="2"/>
        <v>0</v>
      </c>
      <c r="W10" s="49">
        <f t="shared" si="2"/>
        <v>12118807</v>
      </c>
      <c r="X10" s="49">
        <f t="shared" ref="X10:Y10" si="11">X69</f>
        <v>3494126</v>
      </c>
      <c r="Y10" s="49">
        <f t="shared" si="11"/>
        <v>5573108</v>
      </c>
      <c r="Z10" s="49">
        <f t="shared" ref="Z10" si="12">Z69</f>
        <v>2015391.54</v>
      </c>
    </row>
    <row r="11" spans="1:26">
      <c r="A11" s="51" t="s">
        <v>93</v>
      </c>
      <c r="B11" s="49">
        <f>'[2]Transferred to Social Services'!B11+'[2]Transferred to CCDBG'!B11</f>
        <v>5966288</v>
      </c>
      <c r="C11" s="49">
        <f>'[2]Transferred to Social Services'!C11+'[2]Transferred to CCDBG'!C11</f>
        <v>23842531</v>
      </c>
      <c r="D11" s="49">
        <f>'[2]Transferred to Social Services'!D11+'[2]Transferred to CCDBG'!D11</f>
        <v>24104956</v>
      </c>
      <c r="E11" s="49">
        <f>'[2]Transferred to Social Services'!E11+'[2]Transferred to CCDBG'!E11</f>
        <v>24377045</v>
      </c>
      <c r="F11" s="49">
        <f>'[2]Transferred to Social Services'!F11+'[2]Transferred to CCDBG'!F11</f>
        <v>26678813</v>
      </c>
      <c r="G11" s="49">
        <f>'[2]Transferred to Social Services'!G11+'[2]Transferred to CCDBG'!G11</f>
        <v>26678810</v>
      </c>
      <c r="H11" s="49">
        <f>'[2]Transferred to Social Services'!H11+'[2]Transferred to CCDBG'!H11</f>
        <v>26678810</v>
      </c>
      <c r="I11" s="49">
        <f>'[2]Transferred to Social Services'!I11+'[2]Transferred to CCDBG'!I11</f>
        <v>26678810</v>
      </c>
      <c r="J11" s="49">
        <f>'[2]Transferred to Social Services'!J11+'[2]Transferred to CCDBG'!J11</f>
        <v>26678810</v>
      </c>
      <c r="K11" s="49">
        <f>'[2]Transferred to Social Services'!K11+'[2]Transferred to CCDBG'!K11</f>
        <v>26438701</v>
      </c>
      <c r="L11" s="49">
        <f>'[2]Transferred to Social Services'!L11+'[2]Transferred to CCDBG'!L11</f>
        <v>26198590</v>
      </c>
      <c r="M11" s="49">
        <f>'[2]Transferred to Social Services'!M11+'[2]Transferred to CCDBG'!M11</f>
        <v>26678810</v>
      </c>
      <c r="N11" s="49">
        <f>'[2]Transferred to Social Services'!N11+'[2]Transferred to CCDBG'!N11</f>
        <v>26678810</v>
      </c>
      <c r="O11" s="49">
        <f>'[2]Transferred to Social Services'!O11+'[2]Transferred to CCDBG'!O11</f>
        <v>26678809</v>
      </c>
      <c r="P11" s="49">
        <f>'[2]Transferred to Social Services'!P11+'[2]Transferred to CCDBG'!P70</f>
        <v>26678810</v>
      </c>
      <c r="Q11" s="49">
        <v>26678810</v>
      </c>
      <c r="R11" s="49">
        <v>26678810</v>
      </c>
      <c r="S11" s="49">
        <v>26512113</v>
      </c>
      <c r="T11" s="49">
        <f t="shared" si="2"/>
        <v>26678810</v>
      </c>
      <c r="U11" s="49">
        <f t="shared" si="2"/>
        <v>23898520</v>
      </c>
      <c r="V11" s="49">
        <f t="shared" si="2"/>
        <v>25821547</v>
      </c>
      <c r="W11" s="49">
        <f t="shared" si="2"/>
        <v>26678810</v>
      </c>
      <c r="X11" s="49">
        <f t="shared" ref="X11:Y11" si="13">X70</f>
        <v>26678810</v>
      </c>
      <c r="Y11" s="49">
        <f t="shared" si="13"/>
        <v>26678810</v>
      </c>
      <c r="Z11" s="49">
        <f t="shared" ref="Z11" si="14">Z70</f>
        <v>26678810</v>
      </c>
    </row>
    <row r="12" spans="1:26">
      <c r="A12" s="51" t="s">
        <v>95</v>
      </c>
      <c r="B12" s="49">
        <f>'[2]Transferred to Social Services'!B12+'[2]Transferred to CCDBG'!B12</f>
        <v>0</v>
      </c>
      <c r="C12" s="49">
        <f>'[2]Transferred to Social Services'!C12+'[2]Transferred to CCDBG'!C12</f>
        <v>3229098</v>
      </c>
      <c r="D12" s="49">
        <f>'[2]Transferred to Social Services'!D12+'[2]Transferred to CCDBG'!D12</f>
        <v>1000000</v>
      </c>
      <c r="E12" s="49">
        <f>'[2]Transferred to Social Services'!E12+'[2]Transferred to CCDBG'!E12</f>
        <v>4849500</v>
      </c>
      <c r="F12" s="49">
        <f>'[2]Transferred to Social Services'!F12+'[2]Transferred to CCDBG'!F12</f>
        <v>2765593</v>
      </c>
      <c r="G12" s="49">
        <f>'[2]Transferred to Social Services'!G12+'[2]Transferred to CCDBG'!G12</f>
        <v>2255003</v>
      </c>
      <c r="H12" s="49">
        <f>'[2]Transferred to Social Services'!H12+'[2]Transferred to CCDBG'!H12</f>
        <v>2601991</v>
      </c>
      <c r="I12" s="49">
        <f>'[2]Transferred to Social Services'!I12+'[2]Transferred to CCDBG'!I12</f>
        <v>6484566</v>
      </c>
      <c r="J12" s="49">
        <f>'[2]Transferred to Social Services'!J12+'[2]Transferred to CCDBG'!J12</f>
        <v>-1893892</v>
      </c>
      <c r="K12" s="49">
        <f>'[2]Transferred to Social Services'!K12+'[2]Transferred to CCDBG'!K12</f>
        <v>2762513</v>
      </c>
      <c r="L12" s="49">
        <f>'[2]Transferred to Social Services'!L12+'[2]Transferred to CCDBG'!L12</f>
        <v>2543198</v>
      </c>
      <c r="M12" s="49">
        <f>'[2]Transferred to Social Services'!M12+'[2]Transferred to CCDBG'!M12</f>
        <v>9540549</v>
      </c>
      <c r="N12" s="49">
        <f>'[2]Transferred to Social Services'!N12+'[2]Transferred to CCDBG'!N12</f>
        <v>9247061</v>
      </c>
      <c r="O12" s="49">
        <f>'[2]Transferred to Social Services'!O12+'[2]Transferred to CCDBG'!O12</f>
        <v>4939694</v>
      </c>
      <c r="P12" s="49">
        <f>'[2]Transferred to Social Services'!P12+'[2]Transferred to CCDBG'!P71</f>
        <v>-5522587</v>
      </c>
      <c r="Q12" s="49">
        <v>0</v>
      </c>
      <c r="R12" s="49">
        <v>0</v>
      </c>
      <c r="S12" s="49">
        <v>0</v>
      </c>
      <c r="T12" s="49">
        <f t="shared" si="2"/>
        <v>0</v>
      </c>
      <c r="U12" s="49">
        <f t="shared" si="2"/>
        <v>0</v>
      </c>
      <c r="V12" s="49">
        <f t="shared" si="2"/>
        <v>0</v>
      </c>
      <c r="W12" s="49">
        <f t="shared" si="2"/>
        <v>0</v>
      </c>
      <c r="X12" s="49">
        <f t="shared" ref="X12:Y12" si="15">X71</f>
        <v>0</v>
      </c>
      <c r="Y12" s="49">
        <f t="shared" si="15"/>
        <v>0</v>
      </c>
      <c r="Z12" s="49">
        <f t="shared" ref="Z12" si="16">Z71</f>
        <v>0</v>
      </c>
    </row>
    <row r="13" spans="1:26">
      <c r="A13" s="51" t="s">
        <v>97</v>
      </c>
      <c r="B13" s="49">
        <f>'[2]Transferred to Social Services'!B13+'[2]Transferred to CCDBG'!B13</f>
        <v>0</v>
      </c>
      <c r="C13" s="49">
        <f>'[2]Transferred to Social Services'!C13+'[2]Transferred to CCDBG'!C13</f>
        <v>0</v>
      </c>
      <c r="D13" s="49">
        <f>'[2]Transferred to Social Services'!D13+'[2]Transferred to CCDBG'!D13</f>
        <v>38782944</v>
      </c>
      <c r="E13" s="49">
        <f>'[2]Transferred to Social Services'!E13+'[2]Transferred to CCDBG'!E13</f>
        <v>27782944</v>
      </c>
      <c r="F13" s="49">
        <f>'[2]Transferred to Social Services'!F13+'[2]Transferred to CCDBG'!F13</f>
        <v>22457880</v>
      </c>
      <c r="G13" s="49">
        <f>'[2]Transferred to Social Services'!G13+'[2]Transferred to CCDBG'!G13</f>
        <v>22457880</v>
      </c>
      <c r="H13" s="49">
        <f>'[2]Transferred to Social Services'!H13+'[2]Transferred to CCDBG'!H13</f>
        <v>22457881</v>
      </c>
      <c r="I13" s="49">
        <f>'[2]Transferred to Social Services'!I13+'[2]Transferred to CCDBG'!I13</f>
        <v>22428068</v>
      </c>
      <c r="J13" s="49">
        <f>'[2]Transferred to Social Services'!J13+'[2]Transferred to CCDBG'!J13</f>
        <v>22428068</v>
      </c>
      <c r="K13" s="49">
        <f>'[2]Transferred to Social Services'!K13+'[2]Transferred to CCDBG'!K13</f>
        <v>22517507</v>
      </c>
      <c r="L13" s="49">
        <f>'[2]Transferred to Social Services'!L13+'[2]Transferred to CCDBG'!L13</f>
        <v>22457881</v>
      </c>
      <c r="M13" s="49">
        <f>'[2]Transferred to Social Services'!M13+'[2]Transferred to CCDBG'!M13</f>
        <v>3935917</v>
      </c>
      <c r="N13" s="49">
        <f>'[2]Transferred to Social Services'!N13+'[2]Transferred to CCDBG'!N13</f>
        <v>3935917</v>
      </c>
      <c r="O13" s="49">
        <f>'[2]Transferred to Social Services'!O13+'[2]Transferred to CCDBG'!O13</f>
        <v>3935917</v>
      </c>
      <c r="P13" s="49">
        <f>'[2]Transferred to Social Services'!P13+'[2]Transferred to CCDBG'!P72</f>
        <v>3935917</v>
      </c>
      <c r="Q13" s="49">
        <v>3935917</v>
      </c>
      <c r="R13" s="49">
        <v>3935917</v>
      </c>
      <c r="S13" s="49">
        <v>3935917</v>
      </c>
      <c r="T13" s="49">
        <f t="shared" si="2"/>
        <v>3935917</v>
      </c>
      <c r="U13" s="49">
        <f t="shared" si="2"/>
        <v>3935917</v>
      </c>
      <c r="V13" s="49">
        <f t="shared" si="2"/>
        <v>3935917</v>
      </c>
      <c r="W13" s="49">
        <f t="shared" si="2"/>
        <v>3935917</v>
      </c>
      <c r="X13" s="49">
        <f t="shared" ref="X13:Y13" si="17">X72</f>
        <v>3935917</v>
      </c>
      <c r="Y13" s="49">
        <f t="shared" si="17"/>
        <v>3935817</v>
      </c>
      <c r="Z13" s="49">
        <f t="shared" ref="Z13" si="18">Z72</f>
        <v>3922929</v>
      </c>
    </row>
    <row r="14" spans="1:26">
      <c r="A14" s="51" t="s">
        <v>99</v>
      </c>
      <c r="B14" s="49">
        <f>'[2]Transferred to Social Services'!B14+'[2]Transferred to CCDBG'!B14</f>
        <v>0</v>
      </c>
      <c r="C14" s="49">
        <f>'[2]Transferred to Social Services'!C14+'[2]Transferred to CCDBG'!C14</f>
        <v>87092174</v>
      </c>
      <c r="D14" s="49">
        <f>'[2]Transferred to Social Services'!D14+'[2]Transferred to CCDBG'!D14</f>
        <v>233027687</v>
      </c>
      <c r="E14" s="49">
        <f>'[2]Transferred to Social Services'!E14+'[2]Transferred to CCDBG'!E14</f>
        <v>177939915</v>
      </c>
      <c r="F14" s="49">
        <f>'[2]Transferred to Social Services'!F14+'[2]Transferred to CCDBG'!F14</f>
        <v>186387786</v>
      </c>
      <c r="G14" s="49">
        <f>'[2]Transferred to Social Services'!G14+'[2]Transferred to CCDBG'!G14</f>
        <v>184823737</v>
      </c>
      <c r="H14" s="49">
        <f>'[2]Transferred to Social Services'!H14+'[2]Transferred to CCDBG'!H14</f>
        <v>174823740</v>
      </c>
      <c r="I14" s="49">
        <f>'[2]Transferred to Social Services'!I14+'[2]Transferred to CCDBG'!I14</f>
        <v>184823740</v>
      </c>
      <c r="J14" s="49">
        <f>'[2]Transferred to Social Services'!J14+'[2]Transferred to CCDBG'!J14</f>
        <v>184823735</v>
      </c>
      <c r="K14" s="49">
        <f>'[2]Transferred to Social Services'!K14+'[2]Transferred to CCDBG'!K14</f>
        <v>184823734</v>
      </c>
      <c r="L14" s="49">
        <f>'[2]Transferred to Social Services'!L14+'[2]Transferred to CCDBG'!L14</f>
        <v>184823736</v>
      </c>
      <c r="M14" s="49">
        <f>'[2]Transferred to Social Services'!M14+'[2]Transferred to CCDBG'!M14</f>
        <v>184823734</v>
      </c>
      <c r="N14" s="49">
        <f>'[2]Transferred to Social Services'!N14+'[2]Transferred to CCDBG'!N14</f>
        <v>184823735</v>
      </c>
      <c r="O14" s="49">
        <f>'[2]Transferred to Social Services'!O14+'[2]Transferred to CCDBG'!O14</f>
        <v>184823735</v>
      </c>
      <c r="P14" s="49">
        <f>'[2]Transferred to Social Services'!P14+'[2]Transferred to CCDBG'!P73</f>
        <v>178755505</v>
      </c>
      <c r="Q14" s="49">
        <v>161980362</v>
      </c>
      <c r="R14" s="49">
        <v>170980206</v>
      </c>
      <c r="S14" s="49">
        <v>166896032</v>
      </c>
      <c r="T14" s="49">
        <f t="shared" si="2"/>
        <v>125172023</v>
      </c>
      <c r="U14" s="49">
        <f t="shared" si="2"/>
        <v>166896032</v>
      </c>
      <c r="V14" s="49">
        <f t="shared" si="2"/>
        <v>166339316</v>
      </c>
      <c r="W14" s="49">
        <f t="shared" si="2"/>
        <v>166339316</v>
      </c>
      <c r="X14" s="49">
        <f t="shared" ref="X14:Y14" si="19">X73</f>
        <v>166054420</v>
      </c>
      <c r="Y14" s="49">
        <f t="shared" si="19"/>
        <v>166054421</v>
      </c>
      <c r="Z14" s="49">
        <f t="shared" ref="Z14" si="20">Z73</f>
        <v>125289594</v>
      </c>
    </row>
    <row r="15" spans="1:26">
      <c r="A15" s="51" t="s">
        <v>101</v>
      </c>
      <c r="B15" s="49">
        <f>'[2]Transferred to Social Services'!B15+'[2]Transferred to CCDBG'!B15</f>
        <v>0</v>
      </c>
      <c r="C15" s="49">
        <f>'[2]Transferred to Social Services'!C15+'[2]Transferred to CCDBG'!C15</f>
        <v>68182051</v>
      </c>
      <c r="D15" s="49">
        <f>'[2]Transferred to Social Services'!D15+'[2]Transferred to CCDBG'!D15</f>
        <v>51022900</v>
      </c>
      <c r="E15" s="49">
        <f>'[2]Transferred to Social Services'!E15+'[2]Transferred to CCDBG'!E15</f>
        <v>87535614</v>
      </c>
      <c r="F15" s="49">
        <f>'[2]Transferred to Social Services'!F15+'[2]Transferred to CCDBG'!F15</f>
        <v>54438109</v>
      </c>
      <c r="G15" s="49">
        <f>'[2]Transferred to Social Services'!G15+'[2]Transferred to CCDBG'!G15</f>
        <v>60002497</v>
      </c>
      <c r="H15" s="49">
        <f>'[2]Transferred to Social Services'!H15+'[2]Transferred to CCDBG'!H15</f>
        <v>51065151</v>
      </c>
      <c r="I15" s="49">
        <f>'[2]Transferred to Social Services'!I15+'[2]Transferred to CCDBG'!I15</f>
        <v>13150469</v>
      </c>
      <c r="J15" s="49">
        <f>'[2]Transferred to Social Services'!J15+'[2]Transferred to CCDBG'!J15</f>
        <v>14100000</v>
      </c>
      <c r="K15" s="49">
        <f>'[2]Transferred to Social Services'!K15+'[2]Transferred to CCDBG'!K15</f>
        <v>-9585492</v>
      </c>
      <c r="L15" s="49">
        <f>'[2]Transferred to Social Services'!L15+'[2]Transferred to CCDBG'!L15</f>
        <v>51700000</v>
      </c>
      <c r="M15" s="49">
        <f>'[2]Transferred to Social Services'!M15+'[2]Transferred to CCDBG'!M15</f>
        <v>7000000</v>
      </c>
      <c r="N15" s="49">
        <f>'[2]Transferred to Social Services'!N15+'[2]Transferred to CCDBG'!N15</f>
        <v>0</v>
      </c>
      <c r="O15" s="49">
        <f>'[2]Transferred to Social Services'!O15+'[2]Transferred to CCDBG'!O15</f>
        <v>13800000</v>
      </c>
      <c r="P15" s="49">
        <f>'[2]Transferred to Social Services'!P15+'[2]Transferred to CCDBG'!P74</f>
        <v>0</v>
      </c>
      <c r="Q15" s="49">
        <v>0</v>
      </c>
      <c r="R15" s="49">
        <v>0</v>
      </c>
      <c r="S15" s="49">
        <v>1641997</v>
      </c>
      <c r="T15" s="49">
        <f t="shared" si="2"/>
        <v>6723084</v>
      </c>
      <c r="U15" s="49">
        <f t="shared" si="2"/>
        <v>5881073</v>
      </c>
      <c r="V15" s="49">
        <f t="shared" si="2"/>
        <v>2625206</v>
      </c>
      <c r="W15" s="49">
        <f t="shared" si="2"/>
        <v>1182112</v>
      </c>
      <c r="X15" s="49">
        <f t="shared" ref="X15:Y15" si="21">X74</f>
        <v>1913109</v>
      </c>
      <c r="Y15" s="49">
        <f t="shared" si="21"/>
        <v>1759348</v>
      </c>
      <c r="Z15" s="49">
        <f t="shared" ref="Z15" si="22">Z74</f>
        <v>1012170</v>
      </c>
    </row>
    <row r="16" spans="1:26">
      <c r="A16" s="51" t="s">
        <v>102</v>
      </c>
      <c r="B16" s="49">
        <f>'[2]Transferred to Social Services'!B16+'[2]Transferred to CCDBG'!B16</f>
        <v>0</v>
      </c>
      <c r="C16" s="49">
        <f>'[2]Transferred to Social Services'!C16+'[2]Transferred to CCDBG'!C16</f>
        <v>8400000</v>
      </c>
      <c r="D16" s="49">
        <f>'[2]Transferred to Social Services'!D16+'[2]Transferred to CCDBG'!D16</f>
        <v>13898506</v>
      </c>
      <c r="E16" s="49">
        <f>'[2]Transferred to Social Services'!E16+'[2]Transferred to CCDBG'!E16</f>
        <v>1915000</v>
      </c>
      <c r="F16" s="49">
        <f>'[2]Transferred to Social Services'!F16+'[2]Transferred to CCDBG'!F16</f>
        <v>6800000</v>
      </c>
      <c r="G16" s="49">
        <f>'[2]Transferred to Social Services'!G16+'[2]Transferred to CCDBG'!G16</f>
        <v>12200000</v>
      </c>
      <c r="H16" s="49">
        <f>'[2]Transferred to Social Services'!H16+'[2]Transferred to CCDBG'!H16</f>
        <v>20940000</v>
      </c>
      <c r="I16" s="49">
        <f>'[2]Transferred to Social Services'!I16+'[2]Transferred to CCDBG'!I16</f>
        <v>17578374</v>
      </c>
      <c r="J16" s="49">
        <f>'[2]Transferred to Social Services'!J16+'[2]Transferred to CCDBG'!J16</f>
        <v>20282105</v>
      </c>
      <c r="K16" s="49">
        <f>'[2]Transferred to Social Services'!K16+'[2]Transferred to CCDBG'!K16</f>
        <v>14832602</v>
      </c>
      <c r="L16" s="49">
        <f>'[2]Transferred to Social Services'!L16+'[2]Transferred to CCDBG'!L16</f>
        <v>20289999</v>
      </c>
      <c r="M16" s="49">
        <f>'[2]Transferred to Social Services'!M16+'[2]Transferred to CCDBG'!M16</f>
        <v>29790001</v>
      </c>
      <c r="N16" s="49">
        <f>'[2]Transferred to Social Services'!N16+'[2]Transferred to CCDBG'!N16</f>
        <v>28840000</v>
      </c>
      <c r="O16" s="49">
        <f>'[2]Transferred to Social Services'!O16+'[2]Transferred to CCDBG'!O16</f>
        <v>24740000</v>
      </c>
      <c r="P16" s="49">
        <f>'[2]Transferred to Social Services'!P16+'[2]Transferred to CCDBG'!P75</f>
        <v>24890000</v>
      </c>
      <c r="Q16" s="49">
        <v>24890000</v>
      </c>
      <c r="R16" s="49">
        <v>15417500</v>
      </c>
      <c r="S16" s="49">
        <v>22800000</v>
      </c>
      <c r="T16" s="49">
        <f t="shared" si="2"/>
        <v>9890000</v>
      </c>
      <c r="U16" s="49">
        <f t="shared" si="2"/>
        <v>9890000</v>
      </c>
      <c r="V16" s="49">
        <f t="shared" si="2"/>
        <v>7417500</v>
      </c>
      <c r="W16" s="49">
        <f t="shared" si="2"/>
        <v>9857840</v>
      </c>
      <c r="X16" s="49">
        <f t="shared" ref="X16:Y16" si="23">X75</f>
        <v>7393380</v>
      </c>
      <c r="Y16" s="49">
        <f t="shared" si="23"/>
        <v>9857840</v>
      </c>
      <c r="Z16" s="49">
        <f t="shared" ref="Z16" si="24">Z75</f>
        <v>9857840</v>
      </c>
    </row>
    <row r="17" spans="1:26">
      <c r="A17" s="51" t="s">
        <v>103</v>
      </c>
      <c r="B17" s="49">
        <f>'[2]Transferred to Social Services'!B17+'[2]Transferred to CCDBG'!B17</f>
        <v>0</v>
      </c>
      <c r="C17" s="49">
        <f>'[2]Transferred to Social Services'!C17+'[2]Transferred to CCDBG'!C17</f>
        <v>3278000</v>
      </c>
      <c r="D17" s="49">
        <f>'[2]Transferred to Social Services'!D17+'[2]Transferred to CCDBG'!D17</f>
        <v>9915138</v>
      </c>
      <c r="E17" s="49">
        <f>'[2]Transferred to Social Services'!E17+'[2]Transferred to CCDBG'!E17</f>
        <v>9937420</v>
      </c>
      <c r="F17" s="49">
        <f>'[2]Transferred to Social Services'!F17+'[2]Transferred to CCDBG'!F17</f>
        <v>10652249</v>
      </c>
      <c r="G17" s="49">
        <f>'[2]Transferred to Social Services'!G17+'[2]Transferred to CCDBG'!G17</f>
        <v>10497403</v>
      </c>
      <c r="H17" s="49">
        <f>'[2]Transferred to Social Services'!H17+'[2]Transferred to CCDBG'!H17</f>
        <v>10173182</v>
      </c>
      <c r="I17" s="49">
        <f>'[2]Transferred to Social Services'!I17+'[2]Transferred to CCDBG'!I17</f>
        <v>10332873</v>
      </c>
      <c r="J17" s="49">
        <f>'[2]Transferred to Social Services'!J17+'[2]Transferred to CCDBG'!J17</f>
        <v>10173182</v>
      </c>
      <c r="K17" s="49">
        <f>'[2]Transferred to Social Services'!K17+'[2]Transferred to CCDBG'!K17</f>
        <v>10173183</v>
      </c>
      <c r="L17" s="49">
        <f>'[2]Transferred to Social Services'!L17+'[2]Transferred to CCDBG'!L17</f>
        <v>10173183</v>
      </c>
      <c r="M17" s="49">
        <f>'[2]Transferred to Social Services'!M17+'[2]Transferred to CCDBG'!M17</f>
        <v>10173183</v>
      </c>
      <c r="N17" s="49">
        <f>'[2]Transferred to Social Services'!N17+'[2]Transferred to CCDBG'!N17</f>
        <v>8996101</v>
      </c>
      <c r="O17" s="49">
        <f>'[2]Transferred to Social Services'!O17+'[2]Transferred to CCDBG'!O17</f>
        <v>1292534</v>
      </c>
      <c r="P17" s="49">
        <f>'[2]Transferred to Social Services'!P17+'[2]Transferred to CCDBG'!P76</f>
        <v>9817974</v>
      </c>
      <c r="Q17" s="49">
        <v>9123733</v>
      </c>
      <c r="R17" s="49">
        <v>9123734</v>
      </c>
      <c r="S17" s="49">
        <v>9123769</v>
      </c>
      <c r="T17" s="49">
        <f t="shared" si="2"/>
        <v>8154367</v>
      </c>
      <c r="U17" s="49">
        <f t="shared" si="2"/>
        <v>9123768</v>
      </c>
      <c r="V17" s="49">
        <f t="shared" si="2"/>
        <v>9092150</v>
      </c>
      <c r="W17" s="49">
        <f t="shared" si="2"/>
        <v>8770136</v>
      </c>
      <c r="X17" s="49">
        <f t="shared" ref="X17:Y17" si="25">X76</f>
        <v>7804095</v>
      </c>
      <c r="Y17" s="49">
        <f t="shared" si="25"/>
        <v>7804096</v>
      </c>
      <c r="Z17" s="49">
        <f t="shared" ref="Z17" si="26">Z76</f>
        <v>7804095</v>
      </c>
    </row>
    <row r="18" spans="1:26">
      <c r="A18" s="51" t="s">
        <v>104</v>
      </c>
      <c r="B18" s="49">
        <f>'[2]Transferred to Social Services'!B18+'[2]Transferred to CCDBG'!B18</f>
        <v>0</v>
      </c>
      <c r="C18" s="49">
        <f>'[2]Transferred to Social Services'!C18+'[2]Transferred to CCDBG'!C18</f>
        <v>58500000</v>
      </c>
      <c r="D18" s="49">
        <f>'[2]Transferred to Social Services'!D18+'[2]Transferred to CCDBG'!D18</f>
        <v>175517088</v>
      </c>
      <c r="E18" s="49">
        <f>'[2]Transferred to Social Services'!E18+'[2]Transferred to CCDBG'!E18</f>
        <v>187988667</v>
      </c>
      <c r="F18" s="49">
        <f>'[2]Transferred to Social Services'!F18+'[2]Transferred to CCDBG'!F18</f>
        <v>90262567</v>
      </c>
      <c r="G18" s="49">
        <f>'[2]Transferred to Social Services'!G18+'[2]Transferred to CCDBG'!G18</f>
        <v>43879272</v>
      </c>
      <c r="H18" s="49">
        <f>'[2]Transferred to Social Services'!H18+'[2]Transferred to CCDBG'!H18</f>
        <v>20502485</v>
      </c>
      <c r="I18" s="49">
        <f>'[2]Transferred to Social Services'!I18+'[2]Transferred to CCDBG'!I18</f>
        <v>33990383</v>
      </c>
      <c r="J18" s="49">
        <f>'[2]Transferred to Social Services'!J18+'[2]Transferred to CCDBG'!J18</f>
        <v>17467933</v>
      </c>
      <c r="K18" s="49">
        <f>'[2]Transferred to Social Services'!K18+'[2]Transferred to CCDBG'!K18</f>
        <v>33426628</v>
      </c>
      <c r="L18" s="49">
        <f>'[2]Transferred to Social Services'!L18+'[2]Transferred to CCDBG'!L18</f>
        <v>39667176</v>
      </c>
      <c r="M18" s="49">
        <f>'[2]Transferred to Social Services'!M18+'[2]Transferred to CCDBG'!M18</f>
        <v>41574111</v>
      </c>
      <c r="N18" s="49">
        <f>'[2]Transferred to Social Services'!N18+'[2]Transferred to CCDBG'!N18</f>
        <v>39672230</v>
      </c>
      <c r="O18" s="49">
        <f>'[2]Transferred to Social Services'!O18+'[2]Transferred to CCDBG'!O18</f>
        <v>27955275</v>
      </c>
      <c r="P18" s="49">
        <f>'[2]Transferred to Social Services'!P18+'[2]Transferred to CCDBG'!P77</f>
        <v>7915460</v>
      </c>
      <c r="Q18" s="49">
        <v>1200000</v>
      </c>
      <c r="R18" s="49">
        <v>1200000</v>
      </c>
      <c r="S18" s="49">
        <v>1200000</v>
      </c>
      <c r="T18" s="49">
        <f t="shared" si="2"/>
        <v>1200000</v>
      </c>
      <c r="U18" s="49">
        <f t="shared" si="2"/>
        <v>1200000</v>
      </c>
      <c r="V18" s="49">
        <f t="shared" si="2"/>
        <v>1200000</v>
      </c>
      <c r="W18" s="49">
        <f t="shared" si="2"/>
        <v>1500000</v>
      </c>
      <c r="X18" s="49">
        <f t="shared" ref="X18:Y18" si="27">X77</f>
        <v>1500000</v>
      </c>
      <c r="Y18" s="49">
        <f t="shared" si="27"/>
        <v>1200000</v>
      </c>
      <c r="Z18" s="49">
        <f t="shared" ref="Z18" si="28">Z77</f>
        <v>600000</v>
      </c>
    </row>
    <row r="19" spans="1:26">
      <c r="A19" s="51" t="s">
        <v>105</v>
      </c>
      <c r="B19" s="49">
        <f>'[2]Transferred to Social Services'!B19+'[2]Transferred to CCDBG'!B19</f>
        <v>0</v>
      </c>
      <c r="C19" s="49">
        <f>'[2]Transferred to Social Services'!C19+'[2]Transferred to CCDBG'!C19</f>
        <v>68039000</v>
      </c>
      <c r="D19" s="49">
        <f>'[2]Transferred to Social Services'!D19+'[2]Transferred to CCDBG'!D19</f>
        <v>118078000</v>
      </c>
      <c r="E19" s="49">
        <f>'[2]Transferred to Social Services'!E19+'[2]Transferred to CCDBG'!E19</f>
        <v>62039000</v>
      </c>
      <c r="F19" s="49">
        <f>'[2]Transferred to Social Services'!F19+'[2]Transferred to CCDBG'!F19</f>
        <v>62039733</v>
      </c>
      <c r="G19" s="49">
        <f>'[2]Transferred to Social Services'!G19+'[2]Transferred to CCDBG'!G19</f>
        <v>29841868</v>
      </c>
      <c r="H19" s="49">
        <f>'[2]Transferred to Social Services'!H19+'[2]Transferred to CCDBG'!H19</f>
        <v>20352906</v>
      </c>
      <c r="I19" s="49">
        <f>'[2]Transferred to Social Services'!I19+'[2]Transferred to CCDBG'!I19</f>
        <v>6052906</v>
      </c>
      <c r="J19" s="49">
        <f>'[2]Transferred to Social Services'!J19+'[2]Transferred to CCDBG'!J19</f>
        <v>7000000</v>
      </c>
      <c r="K19" s="49">
        <f>'[2]Transferred to Social Services'!K19+'[2]Transferred to CCDBG'!K19</f>
        <v>13000000</v>
      </c>
      <c r="L19" s="49">
        <f>'[2]Transferred to Social Services'!L19+'[2]Transferred to CCDBG'!L19</f>
        <v>34158599</v>
      </c>
      <c r="M19" s="49">
        <f>'[2]Transferred to Social Services'!M19+'[2]Transferred to CCDBG'!M19</f>
        <v>39158599</v>
      </c>
      <c r="N19" s="49">
        <f>'[2]Transferred to Social Services'!N19+'[2]Transferred to CCDBG'!N19</f>
        <v>39158599</v>
      </c>
      <c r="O19" s="49">
        <f>'[2]Transferred to Social Services'!O19+'[2]Transferred to CCDBG'!O19</f>
        <v>22158599</v>
      </c>
      <c r="P19" s="49">
        <f>'[2]Transferred to Social Services'!P19+'[2]Transferred to CCDBG'!P78</f>
        <v>27158599</v>
      </c>
      <c r="Q19" s="49">
        <v>25328799</v>
      </c>
      <c r="R19" s="49">
        <v>62342053</v>
      </c>
      <c r="S19" s="49">
        <v>62039733</v>
      </c>
      <c r="T19" s="49">
        <f t="shared" si="2"/>
        <v>62039732</v>
      </c>
      <c r="U19" s="49">
        <f t="shared" si="2"/>
        <v>62039733</v>
      </c>
      <c r="V19" s="49">
        <f t="shared" si="2"/>
        <v>61835002</v>
      </c>
      <c r="W19" s="49">
        <f t="shared" si="2"/>
        <v>61835002</v>
      </c>
      <c r="X19" s="49">
        <f t="shared" ref="X19:Y19" si="29">X78</f>
        <v>61835002</v>
      </c>
      <c r="Y19" s="49">
        <f t="shared" si="29"/>
        <v>61835002</v>
      </c>
      <c r="Z19" s="49">
        <f t="shared" ref="Z19" si="30">Z78</f>
        <v>61835002</v>
      </c>
    </row>
    <row r="20" spans="1:26">
      <c r="A20" s="51" t="s">
        <v>107</v>
      </c>
      <c r="B20" s="49">
        <f>'[2]Transferred to Social Services'!B20+'[2]Transferred to CCDBG'!B20</f>
        <v>4546031</v>
      </c>
      <c r="C20" s="49">
        <f>'[2]Transferred to Social Services'!C20+'[2]Transferred to CCDBG'!C20</f>
        <v>7860695</v>
      </c>
      <c r="D20" s="49">
        <f>'[2]Transferred to Social Services'!D20+'[2]Transferred to CCDBG'!D20</f>
        <v>27237820</v>
      </c>
      <c r="E20" s="49">
        <f>'[2]Transferred to Social Services'!E20+'[2]Transferred to CCDBG'!E20</f>
        <v>39125901</v>
      </c>
      <c r="F20" s="49">
        <f>'[2]Transferred to Social Services'!F20+'[2]Transferred to CCDBG'!F20</f>
        <v>39437553</v>
      </c>
      <c r="G20" s="49">
        <f>'[2]Transferred to Social Services'!G20+'[2]Transferred to CCDBG'!G20</f>
        <v>39052432</v>
      </c>
      <c r="H20" s="49">
        <f>'[2]Transferred to Social Services'!H20+'[2]Transferred to CCDBG'!H20</f>
        <v>39457488</v>
      </c>
      <c r="I20" s="49">
        <f>'[2]Transferred to Social Services'!I20+'[2]Transferred to CCDBG'!I20</f>
        <v>39457488</v>
      </c>
      <c r="J20" s="49">
        <f>'[2]Transferred to Social Services'!J20+'[2]Transferred to CCDBG'!J20</f>
        <v>38141587</v>
      </c>
      <c r="K20" s="49">
        <f>'[2]Transferred to Social Services'!K20+'[2]Transferred to CCDBG'!K20</f>
        <v>34826031</v>
      </c>
      <c r="L20" s="49">
        <f>'[2]Transferred to Social Services'!L20+'[2]Transferred to CCDBG'!L20</f>
        <v>36964568</v>
      </c>
      <c r="M20" s="49">
        <f>'[2]Transferred to Social Services'!M20+'[2]Transferred to CCDBG'!M20</f>
        <v>39198185</v>
      </c>
      <c r="N20" s="49">
        <f>'[2]Transferred to Social Services'!N20+'[2]Transferred to CCDBG'!N20</f>
        <v>39198185</v>
      </c>
      <c r="O20" s="49">
        <f>'[2]Transferred to Social Services'!O20+'[2]Transferred to CCDBG'!O20</f>
        <v>38798185</v>
      </c>
      <c r="P20" s="49">
        <f>'[2]Transferred to Social Services'!P20+'[2]Transferred to CCDBG'!P79</f>
        <v>35694695</v>
      </c>
      <c r="Q20" s="49">
        <v>35694695</v>
      </c>
      <c r="R20" s="49">
        <v>35694695</v>
      </c>
      <c r="S20" s="49">
        <v>38694695</v>
      </c>
      <c r="T20" s="49">
        <f t="shared" si="2"/>
        <v>39294720</v>
      </c>
      <c r="U20" s="49">
        <f t="shared" si="2"/>
        <v>39290105</v>
      </c>
      <c r="V20" s="49">
        <f t="shared" si="2"/>
        <v>39167420</v>
      </c>
      <c r="W20" s="49">
        <f t="shared" si="2"/>
        <v>39167420</v>
      </c>
      <c r="X20" s="49">
        <f t="shared" ref="X20:Y20" si="31">X79</f>
        <v>39167420</v>
      </c>
      <c r="Y20" s="49">
        <f t="shared" si="31"/>
        <v>39167420</v>
      </c>
      <c r="Z20" s="49">
        <f t="shared" ref="Z20" si="32">Z79</f>
        <v>39167420</v>
      </c>
    </row>
    <row r="21" spans="1:26">
      <c r="A21" s="51" t="s">
        <v>76</v>
      </c>
      <c r="B21" s="49">
        <f>'[2]Transferred to Social Services'!B21+'[2]Transferred to CCDBG'!B21</f>
        <v>10000000</v>
      </c>
      <c r="C21" s="49">
        <f>'[2]Transferred to Social Services'!C21+'[2]Transferred to CCDBG'!C21</f>
        <v>17273299</v>
      </c>
      <c r="D21" s="49">
        <f>'[2]Transferred to Social Services'!D21+'[2]Transferred to CCDBG'!D21</f>
        <v>16266568</v>
      </c>
      <c r="E21" s="49">
        <f>'[2]Transferred to Social Services'!E21+'[2]Transferred to CCDBG'!E21</f>
        <v>25529786</v>
      </c>
      <c r="F21" s="49">
        <f>'[2]Transferred to Social Services'!F21+'[2]Transferred to CCDBG'!F21</f>
        <v>21182390</v>
      </c>
      <c r="G21" s="49">
        <f>'[2]Transferred to Social Services'!G21+'[2]Transferred to CCDBG'!G21</f>
        <v>25272577</v>
      </c>
      <c r="H21" s="49">
        <f>'[2]Transferred to Social Services'!H21+'[2]Transferred to CCDBG'!H21</f>
        <v>17073298</v>
      </c>
      <c r="I21" s="49">
        <f>'[2]Transferred to Social Services'!I21+'[2]Transferred to CCDBG'!I21</f>
        <v>25792061</v>
      </c>
      <c r="J21" s="49">
        <f>'[2]Transferred to Social Services'!J21+'[2]Transferred to CCDBG'!J21</f>
        <v>25749212</v>
      </c>
      <c r="K21" s="49">
        <f>'[2]Transferred to Social Services'!K21+'[2]Transferred to CCDBG'!K21</f>
        <v>28875571</v>
      </c>
      <c r="L21" s="49">
        <f>'[2]Transferred to Social Services'!L21+'[2]Transferred to CCDBG'!L21</f>
        <v>29091043</v>
      </c>
      <c r="M21" s="49">
        <f>'[2]Transferred to Social Services'!M21+'[2]Transferred to CCDBG'!M21</f>
        <v>29388358</v>
      </c>
      <c r="N21" s="49">
        <f>'[2]Transferred to Social Services'!N21+'[2]Transferred to CCDBG'!N21</f>
        <v>27984177</v>
      </c>
      <c r="O21" s="49">
        <f>'[2]Transferred to Social Services'!O21+'[2]Transferred to CCDBG'!O21</f>
        <v>22159065</v>
      </c>
      <c r="P21" s="49">
        <f>'[2]Transferred to Social Services'!P21+'[2]Transferred to CCDBG'!P80</f>
        <v>28564471</v>
      </c>
      <c r="Q21" s="49">
        <v>23904083</v>
      </c>
      <c r="R21" s="49">
        <v>26856093</v>
      </c>
      <c r="S21" s="49">
        <v>24359027</v>
      </c>
      <c r="T21" s="49">
        <f t="shared" si="2"/>
        <v>17693184</v>
      </c>
      <c r="U21" s="49">
        <f t="shared" si="2"/>
        <v>10190183</v>
      </c>
      <c r="V21" s="49">
        <f t="shared" si="2"/>
        <v>10117400</v>
      </c>
      <c r="W21" s="49">
        <f t="shared" si="2"/>
        <v>10136008</v>
      </c>
      <c r="X21" s="49">
        <f t="shared" ref="X21:Y21" si="33">X80</f>
        <v>10147769</v>
      </c>
      <c r="Y21" s="49">
        <f t="shared" si="33"/>
        <v>10147769</v>
      </c>
      <c r="Z21" s="49">
        <f t="shared" ref="Z21" si="34">Z80</f>
        <v>10147767</v>
      </c>
    </row>
    <row r="22" spans="1:26">
      <c r="A22" s="51" t="s">
        <v>110</v>
      </c>
      <c r="B22" s="49">
        <f>'[2]Transferred to Social Services'!B22+'[2]Transferred to CCDBG'!B22</f>
        <v>10715576</v>
      </c>
      <c r="C22" s="49">
        <f>'[2]Transferred to Social Services'!C22+'[2]Transferred to CCDBG'!C22</f>
        <v>27200000</v>
      </c>
      <c r="D22" s="49">
        <f>'[2]Transferred to Social Services'!D22+'[2]Transferred to CCDBG'!D22</f>
        <v>81520000</v>
      </c>
      <c r="E22" s="49">
        <f>'[2]Transferred to Social Services'!E22+'[2]Transferred to CCDBG'!E22</f>
        <v>54360000</v>
      </c>
      <c r="F22" s="49">
        <f>'[2]Transferred to Social Services'!F22+'[2]Transferred to CCDBG'!F22</f>
        <v>43944700</v>
      </c>
      <c r="G22" s="49">
        <f>'[2]Transferred to Social Services'!G22+'[2]Transferred to CCDBG'!G22</f>
        <v>35240000</v>
      </c>
      <c r="H22" s="49">
        <f>'[2]Transferred to Social Services'!H22+'[2]Transferred to CCDBG'!H22</f>
        <v>47135000</v>
      </c>
      <c r="I22" s="49">
        <f>'[2]Transferred to Social Services'!I22+'[2]Transferred to CCDBG'!I22</f>
        <v>46324247</v>
      </c>
      <c r="J22" s="49">
        <f>'[2]Transferred to Social Services'!J22+'[2]Transferred to CCDBG'!J22</f>
        <v>54386300</v>
      </c>
      <c r="K22" s="49">
        <f>'[2]Transferred to Social Services'!K22+'[2]Transferred to CCDBG'!K22</f>
        <v>54386400</v>
      </c>
      <c r="L22" s="49">
        <f>'[2]Transferred to Social Services'!L22+'[2]Transferred to CCDBG'!L22</f>
        <v>54386300</v>
      </c>
      <c r="M22" s="49">
        <f>'[2]Transferred to Social Services'!M22+'[2]Transferred to CCDBG'!M22</f>
        <v>54380858</v>
      </c>
      <c r="N22" s="49">
        <f>'[2]Transferred to Social Services'!N22+'[2]Transferred to CCDBG'!N22</f>
        <v>54386300</v>
      </c>
      <c r="O22" s="49">
        <f>'[2]Transferred to Social Services'!O22+'[2]Transferred to CCDBG'!O22</f>
        <v>54386300</v>
      </c>
      <c r="P22" s="49">
        <f>'[2]Transferred to Social Services'!P22+'[2]Transferred to CCDBG'!P81</f>
        <v>13596575</v>
      </c>
      <c r="Q22" s="49">
        <v>47789725</v>
      </c>
      <c r="R22" s="49">
        <v>24693150</v>
      </c>
      <c r="S22" s="49">
        <v>0</v>
      </c>
      <c r="T22" s="49">
        <f t="shared" si="2"/>
        <v>0</v>
      </c>
      <c r="U22" s="49">
        <f t="shared" si="2"/>
        <v>0</v>
      </c>
      <c r="V22" s="49">
        <f t="shared" si="2"/>
        <v>0</v>
      </c>
      <c r="W22" s="49">
        <f t="shared" si="2"/>
        <v>0</v>
      </c>
      <c r="X22" s="49">
        <f t="shared" ref="X22:Y22" si="35">X81</f>
        <v>0</v>
      </c>
      <c r="Y22" s="49">
        <f t="shared" si="35"/>
        <v>0</v>
      </c>
      <c r="Z22" s="49">
        <f t="shared" ref="Z22" si="36">Z81</f>
        <v>0</v>
      </c>
    </row>
    <row r="23" spans="1:26">
      <c r="A23" s="51" t="s">
        <v>111</v>
      </c>
      <c r="B23" s="49">
        <f>'[2]Transferred to Social Services'!B23+'[2]Transferred to CCDBG'!B23</f>
        <v>0</v>
      </c>
      <c r="C23" s="49">
        <f>'[2]Transferred to Social Services'!C23+'[2]Transferred to CCDBG'!C23</f>
        <v>0</v>
      </c>
      <c r="D23" s="49">
        <f>'[2]Transferred to Social Services'!D23+'[2]Transferred to CCDBG'!D23</f>
        <v>102104311</v>
      </c>
      <c r="E23" s="49">
        <f>'[2]Transferred to Social Services'!E23+'[2]Transferred to CCDBG'!E23</f>
        <v>54106043</v>
      </c>
      <c r="F23" s="49">
        <f>'[2]Transferred to Social Services'!F23+'[2]Transferred to CCDBG'!F23</f>
        <v>54299699</v>
      </c>
      <c r="G23" s="49">
        <f>'[2]Transferred to Social Services'!G23+'[2]Transferred to CCDBG'!G23</f>
        <v>56759278</v>
      </c>
      <c r="H23" s="49">
        <f>'[2]Transferred to Social Services'!H23+'[2]Transferred to CCDBG'!H23</f>
        <v>55427746</v>
      </c>
      <c r="I23" s="49">
        <f>'[2]Transferred to Social Services'!I23+'[2]Transferred to CCDBG'!I23</f>
        <v>38408542</v>
      </c>
      <c r="J23" s="49">
        <f>'[2]Transferred to Social Services'!J23+'[2]Transferred to CCDBG'!J23</f>
        <v>36035437</v>
      </c>
      <c r="K23" s="49">
        <f>'[2]Transferred to Social Services'!K23+'[2]Transferred to CCDBG'!K23</f>
        <v>54299696</v>
      </c>
      <c r="L23" s="49">
        <f>'[2]Transferred to Social Services'!L23+'[2]Transferred to CCDBG'!L23</f>
        <v>53863532</v>
      </c>
      <c r="M23" s="49">
        <f>'[2]Transferred to Social Services'!M23+'[2]Transferred to CCDBG'!M23</f>
        <v>53918578</v>
      </c>
      <c r="N23" s="49">
        <f>'[2]Transferred to Social Services'!N23+'[2]Transferred to CCDBG'!N23</f>
        <v>48923585</v>
      </c>
      <c r="O23" s="49">
        <f>'[2]Transferred to Social Services'!O23+'[2]Transferred to CCDBG'!O23</f>
        <v>30871806</v>
      </c>
      <c r="P23" s="49">
        <f>'[2]Transferred to Social Services'!P23+'[2]Transferred to CCDBG'!P82</f>
        <v>20803680</v>
      </c>
      <c r="Q23" s="49">
        <v>16397199</v>
      </c>
      <c r="R23" s="49">
        <v>16397198</v>
      </c>
      <c r="S23" s="49">
        <v>16353344</v>
      </c>
      <c r="T23" s="49">
        <f t="shared" si="2"/>
        <v>16397198</v>
      </c>
      <c r="U23" s="49">
        <f t="shared" si="2"/>
        <v>16397198</v>
      </c>
      <c r="V23" s="49">
        <f t="shared" si="2"/>
        <v>16337709</v>
      </c>
      <c r="W23" s="49">
        <f t="shared" si="2"/>
        <v>16343088</v>
      </c>
      <c r="X23" s="49">
        <f t="shared" ref="X23:Y23" si="37">X82</f>
        <v>12348932</v>
      </c>
      <c r="Y23" s="49">
        <f t="shared" si="37"/>
        <v>16343088</v>
      </c>
      <c r="Z23" s="49">
        <f t="shared" ref="Z23" si="38">Z82</f>
        <v>16343087</v>
      </c>
    </row>
    <row r="24" spans="1:26">
      <c r="A24" s="51" t="s">
        <v>113</v>
      </c>
      <c r="B24" s="49">
        <f>'[2]Transferred to Social Services'!B24+'[2]Transferred to CCDBG'!B24</f>
        <v>5441888</v>
      </c>
      <c r="C24" s="49">
        <f>'[2]Transferred to Social Services'!C24+'[2]Transferred to CCDBG'!C24</f>
        <v>7484810</v>
      </c>
      <c r="D24" s="49">
        <f>'[2]Transferred to Social Services'!D24+'[2]Transferred to CCDBG'!D24</f>
        <v>10141014</v>
      </c>
      <c r="E24" s="49">
        <f>'[2]Transferred to Social Services'!E24+'[2]Transferred to CCDBG'!E24</f>
        <v>10361003</v>
      </c>
      <c r="F24" s="49">
        <f>'[2]Transferred to Social Services'!F24+'[2]Transferred to CCDBG'!F24</f>
        <v>6610368</v>
      </c>
      <c r="G24" s="49">
        <f>'[2]Transferred to Social Services'!G24+'[2]Transferred to CCDBG'!G24</f>
        <v>8715215</v>
      </c>
      <c r="H24" s="49">
        <f>'[2]Transferred to Social Services'!H24+'[2]Transferred to CCDBG'!H24</f>
        <v>18168572</v>
      </c>
      <c r="I24" s="49">
        <f>'[2]Transferred to Social Services'!I24+'[2]Transferred to CCDBG'!I24</f>
        <v>33658948</v>
      </c>
      <c r="J24" s="49">
        <f>'[2]Transferred to Social Services'!J24+'[2]Transferred to CCDBG'!J24</f>
        <v>13814747</v>
      </c>
      <c r="K24" s="49">
        <f>'[2]Transferred to Social Services'!K24+'[2]Transferred to CCDBG'!K24</f>
        <v>18369221</v>
      </c>
      <c r="L24" s="49">
        <f>'[2]Transferred to Social Services'!L24+'[2]Transferred to CCDBG'!L24</f>
        <v>13774440</v>
      </c>
      <c r="M24" s="49">
        <f>'[2]Transferred to Social Services'!M24+'[2]Transferred to CCDBG'!M24</f>
        <v>2976344</v>
      </c>
      <c r="N24" s="49">
        <f>'[2]Transferred to Social Services'!N24+'[2]Transferred to CCDBG'!N24</f>
        <v>2542709</v>
      </c>
      <c r="O24" s="49">
        <f>'[2]Transferred to Social Services'!O24+'[2]Transferred to CCDBG'!O24</f>
        <v>2009606</v>
      </c>
      <c r="P24" s="49">
        <f>'[2]Transferred to Social Services'!P24+'[2]Transferred to CCDBG'!P83</f>
        <v>0</v>
      </c>
      <c r="Q24" s="49">
        <v>0</v>
      </c>
      <c r="R24" s="49">
        <v>9812089</v>
      </c>
      <c r="S24" s="49">
        <v>7437064</v>
      </c>
      <c r="T24" s="49">
        <f t="shared" si="2"/>
        <v>0</v>
      </c>
      <c r="U24" s="49">
        <f t="shared" si="2"/>
        <v>6222231</v>
      </c>
      <c r="V24" s="49">
        <f t="shared" si="2"/>
        <v>12799471</v>
      </c>
      <c r="W24" s="49">
        <f t="shared" si="2"/>
        <v>12100520</v>
      </c>
      <c r="X24" s="49">
        <f t="shared" ref="X24:Y24" si="39">X83</f>
        <v>23053950</v>
      </c>
      <c r="Y24" s="49">
        <f t="shared" si="39"/>
        <v>16985457</v>
      </c>
      <c r="Z24" s="49">
        <f t="shared" ref="Z24" si="40">Z83</f>
        <v>23358927</v>
      </c>
    </row>
    <row r="25" spans="1:26">
      <c r="A25" s="51" t="s">
        <v>78</v>
      </c>
      <c r="B25" s="49">
        <f>'[2]Transferred to Social Services'!B25+'[2]Transferred to CCDBG'!B25</f>
        <v>0</v>
      </c>
      <c r="C25" s="49">
        <f>'[2]Transferred to Social Services'!C25+'[2]Transferred to CCDBG'!C25</f>
        <v>22909803</v>
      </c>
      <c r="D25" s="49">
        <f>'[2]Transferred to Social Services'!D25+'[2]Transferred to CCDBG'!D25</f>
        <v>114549015</v>
      </c>
      <c r="E25" s="49">
        <f>'[2]Transferred to Social Services'!E25+'[2]Transferred to CCDBG'!E25</f>
        <v>68729409</v>
      </c>
      <c r="F25" s="49">
        <f>'[2]Transferred to Social Services'!F25+'[2]Transferred to CCDBG'!F25</f>
        <v>22909803</v>
      </c>
      <c r="G25" s="49">
        <f>'[2]Transferred to Social Services'!G25+'[2]Transferred to CCDBG'!G25</f>
        <v>-190009</v>
      </c>
      <c r="H25" s="49">
        <f>'[2]Transferred to Social Services'!H25+'[2]Transferred to CCDBG'!H25</f>
        <v>71794363</v>
      </c>
      <c r="I25" s="49">
        <f>'[2]Transferred to Social Services'!I25+'[2]Transferred to CCDBG'!I25</f>
        <v>42193227</v>
      </c>
      <c r="J25" s="49">
        <f>'[2]Transferred to Social Services'!J25+'[2]Transferred to CCDBG'!J25</f>
        <v>22909803</v>
      </c>
      <c r="K25" s="49">
        <f>'[2]Transferred to Social Services'!K25+'[2]Transferred to CCDBG'!K25</f>
        <v>33038117</v>
      </c>
      <c r="L25" s="49">
        <f>'[2]Transferred to Social Services'!L25+'[2]Transferred to CCDBG'!L25</f>
        <v>33195470</v>
      </c>
      <c r="M25" s="49">
        <f>'[2]Transferred to Social Services'!M25+'[2]Transferred to CCDBG'!M25</f>
        <v>33195470</v>
      </c>
      <c r="N25" s="49">
        <f>'[2]Transferred to Social Services'!N25+'[2]Transferred to CCDBG'!N25</f>
        <v>28795470</v>
      </c>
      <c r="O25" s="49">
        <f>'[2]Transferred to Social Services'!O25+'[2]Transferred to CCDBG'!O25</f>
        <v>30341470</v>
      </c>
      <c r="P25" s="49">
        <f>'[2]Transferred to Social Services'!P25+'[2]Transferred to CCDBG'!P84</f>
        <v>33195470</v>
      </c>
      <c r="Q25" s="49">
        <v>22909803</v>
      </c>
      <c r="R25" s="49">
        <v>22909803</v>
      </c>
      <c r="S25" s="49">
        <v>22909803</v>
      </c>
      <c r="T25" s="49">
        <f t="shared" si="2"/>
        <v>22909803</v>
      </c>
      <c r="U25" s="49">
        <f t="shared" si="2"/>
        <v>22909803</v>
      </c>
      <c r="V25" s="49">
        <f t="shared" si="2"/>
        <v>22834201</v>
      </c>
      <c r="W25" s="49">
        <f t="shared" si="2"/>
        <v>22834201</v>
      </c>
      <c r="X25" s="49">
        <f t="shared" ref="X25:Y25" si="41">X84</f>
        <v>22834201</v>
      </c>
      <c r="Y25" s="49">
        <f t="shared" si="41"/>
        <v>22834201</v>
      </c>
      <c r="Z25" s="49">
        <f t="shared" ref="Z25" si="42">Z84</f>
        <v>22834201</v>
      </c>
    </row>
    <row r="26" spans="1:26">
      <c r="A26" s="51" t="s">
        <v>116</v>
      </c>
      <c r="B26" s="49">
        <f>'[2]Transferred to Social Services'!B26+'[2]Transferred to CCDBG'!B26</f>
        <v>137811335</v>
      </c>
      <c r="C26" s="49">
        <f>'[2]Transferred to Social Services'!C26+'[2]Transferred to CCDBG'!C26</f>
        <v>137811335</v>
      </c>
      <c r="D26" s="49">
        <f>'[2]Transferred to Social Services'!D26+'[2]Transferred to CCDBG'!D26</f>
        <v>139811331</v>
      </c>
      <c r="E26" s="49">
        <f>'[2]Transferred to Social Services'!E26+'[2]Transferred to CCDBG'!E26</f>
        <v>138867558</v>
      </c>
      <c r="F26" s="49">
        <f>'[2]Transferred to Social Services'!F26+'[2]Transferred to CCDBG'!F26</f>
        <v>136847253</v>
      </c>
      <c r="G26" s="49">
        <f>'[2]Transferred to Social Services'!G26+'[2]Transferred to CCDBG'!G26</f>
        <v>137811335</v>
      </c>
      <c r="H26" s="49">
        <f>'[2]Transferred to Social Services'!H26+'[2]Transferred to CCDBG'!H26</f>
        <v>133983245</v>
      </c>
      <c r="I26" s="49">
        <f>'[2]Transferred to Social Services'!I26+'[2]Transferred to CCDBG'!I26</f>
        <v>137811337</v>
      </c>
      <c r="J26" s="49">
        <f>'[2]Transferred to Social Services'!J26+'[2]Transferred to CCDBG'!J26</f>
        <v>137811337</v>
      </c>
      <c r="K26" s="49">
        <f>'[2]Transferred to Social Services'!K26+'[2]Transferred to CCDBG'!K26</f>
        <v>137811336</v>
      </c>
      <c r="L26" s="49">
        <f>'[2]Transferred to Social Services'!L26+'[2]Transferred to CCDBG'!L26</f>
        <v>137811338</v>
      </c>
      <c r="M26" s="49">
        <f>'[2]Transferred to Social Services'!M26+'[2]Transferred to CCDBG'!M26</f>
        <v>137811337</v>
      </c>
      <c r="N26" s="49">
        <f>'[2]Transferred to Social Services'!N26+'[2]Transferred to CCDBG'!N26</f>
        <v>137811337</v>
      </c>
      <c r="O26" s="49">
        <f>'[2]Transferred to Social Services'!O26+'[2]Transferred to CCDBG'!O26</f>
        <v>137811337</v>
      </c>
      <c r="P26" s="49">
        <f>'[2]Transferred to Social Services'!P26+'[2]Transferred to CCDBG'!P85</f>
        <v>137811337</v>
      </c>
      <c r="Q26" s="49">
        <v>137811337</v>
      </c>
      <c r="R26" s="49">
        <v>137811337</v>
      </c>
      <c r="S26" s="49">
        <v>137811339</v>
      </c>
      <c r="T26" s="49">
        <f t="shared" si="2"/>
        <v>137811334</v>
      </c>
      <c r="U26" s="49">
        <f t="shared" si="2"/>
        <v>137811335</v>
      </c>
      <c r="V26" s="49">
        <f t="shared" si="2"/>
        <v>137355743</v>
      </c>
      <c r="W26" s="49">
        <f t="shared" si="2"/>
        <v>137355743</v>
      </c>
      <c r="X26" s="49">
        <f t="shared" ref="X26:Y26" si="43">X85</f>
        <v>137355743</v>
      </c>
      <c r="Y26" s="49">
        <f t="shared" si="43"/>
        <v>137355743</v>
      </c>
      <c r="Z26" s="49">
        <f t="shared" ref="Z26" si="44">Z85</f>
        <v>137355743</v>
      </c>
    </row>
    <row r="27" spans="1:26">
      <c r="A27" s="51" t="s">
        <v>117</v>
      </c>
      <c r="B27" s="49">
        <f>'[2]Transferred to Social Services'!B27+'[2]Transferred to CCDBG'!B27</f>
        <v>103499570</v>
      </c>
      <c r="C27" s="49">
        <f>'[2]Transferred to Social Services'!C27+'[2]Transferred to CCDBG'!C27</f>
        <v>222246944</v>
      </c>
      <c r="D27" s="49">
        <f>'[2]Transferred to Social Services'!D27+'[2]Transferred to CCDBG'!D27</f>
        <v>175587540</v>
      </c>
      <c r="E27" s="49">
        <f>'[2]Transferred to Social Services'!E27+'[2]Transferred to CCDBG'!E27</f>
        <v>89380883</v>
      </c>
      <c r="F27" s="49">
        <f>'[2]Transferred to Social Services'!F27+'[2]Transferred to CCDBG'!F27</f>
        <v>33115423</v>
      </c>
      <c r="G27" s="49">
        <f>'[2]Transferred to Social Services'!G27+'[2]Transferred to CCDBG'!G27</f>
        <v>27250532</v>
      </c>
      <c r="H27" s="49">
        <f>'[2]Transferred to Social Services'!H27+'[2]Transferred to CCDBG'!H27</f>
        <v>20157975</v>
      </c>
      <c r="I27" s="49">
        <f>'[2]Transferred to Social Services'!I27+'[2]Transferred to CCDBG'!I27</f>
        <v>26931583</v>
      </c>
      <c r="J27" s="49">
        <f>'[2]Transferred to Social Services'!J27+'[2]Transferred to CCDBG'!J27</f>
        <v>174844730</v>
      </c>
      <c r="K27" s="49">
        <f>'[2]Transferred to Social Services'!K27+'[2]Transferred to CCDBG'!K27</f>
        <v>202331305</v>
      </c>
      <c r="L27" s="49">
        <f>'[2]Transferred to Social Services'!L27+'[2]Transferred to CCDBG'!L27</f>
        <v>182297886</v>
      </c>
      <c r="M27" s="49">
        <f>'[2]Transferred to Social Services'!M27+'[2]Transferred to CCDBG'!M27</f>
        <v>170813578</v>
      </c>
      <c r="N27" s="49">
        <f>'[2]Transferred to Social Services'!N27+'[2]Transferred to CCDBG'!N27</f>
        <v>181061465</v>
      </c>
      <c r="O27" s="49">
        <f>'[2]Transferred to Social Services'!O27+'[2]Transferred to CCDBG'!O27</f>
        <v>77535285</v>
      </c>
      <c r="P27" s="49">
        <f>'[2]Transferred to Social Services'!P27+'[2]Transferred to CCDBG'!P86</f>
        <v>77535285</v>
      </c>
      <c r="Q27" s="49">
        <v>77535285</v>
      </c>
      <c r="R27" s="49">
        <v>77535285</v>
      </c>
      <c r="S27" s="49">
        <v>88791980</v>
      </c>
      <c r="T27" s="49">
        <f t="shared" si="2"/>
        <v>79552330</v>
      </c>
      <c r="U27" s="49">
        <f t="shared" si="2"/>
        <v>77535286</v>
      </c>
      <c r="V27" s="49">
        <f t="shared" si="2"/>
        <v>84336418</v>
      </c>
      <c r="W27" s="49">
        <f t="shared" si="2"/>
        <v>85579419</v>
      </c>
      <c r="X27" s="49">
        <f t="shared" ref="X27:Y27" si="45">X86</f>
        <v>85579419</v>
      </c>
      <c r="Y27" s="49">
        <f t="shared" si="45"/>
        <v>84769717</v>
      </c>
      <c r="Z27" s="49">
        <f t="shared" ref="Z27" si="46">Z86</f>
        <v>84173155</v>
      </c>
    </row>
    <row r="28" spans="1:26" ht="14.45" customHeight="1">
      <c r="A28" s="51" t="s">
        <v>77</v>
      </c>
      <c r="B28" s="49">
        <f>'[2]Transferred to Social Services'!B28+'[2]Transferred to CCDBG'!B28</f>
        <v>0</v>
      </c>
      <c r="C28" s="49">
        <f>'[2]Transferred to Social Services'!C28+'[2]Transferred to CCDBG'!C28</f>
        <v>10300000</v>
      </c>
      <c r="D28" s="49">
        <f>'[2]Transferred to Social Services'!D28+'[2]Transferred to CCDBG'!D28</f>
        <v>100726211</v>
      </c>
      <c r="E28" s="49">
        <f>'[2]Transferred to Social Services'!E28+'[2]Transferred to CCDBG'!E28</f>
        <v>33342889</v>
      </c>
      <c r="F28" s="49">
        <f>'[2]Transferred to Social Services'!F28+'[2]Transferred to CCDBG'!F28</f>
        <v>47159700</v>
      </c>
      <c r="G28" s="49">
        <f>'[2]Transferred to Social Services'!G28+'[2]Transferred to CCDBG'!G28</f>
        <v>39318395</v>
      </c>
      <c r="H28" s="49">
        <f>'[2]Transferred to Social Services'!H28+'[2]Transferred to CCDBG'!H28</f>
        <v>29880034</v>
      </c>
      <c r="I28" s="49">
        <f>'[2]Transferred to Social Services'!I28+'[2]Transferred to CCDBG'!I28</f>
        <v>29802000</v>
      </c>
      <c r="J28" s="49">
        <f>'[2]Transferred to Social Services'!J28+'[2]Transferred to CCDBG'!J28</f>
        <v>22619000</v>
      </c>
      <c r="K28" s="49">
        <f>'[2]Transferred to Social Services'!K28+'[2]Transferred to CCDBG'!K28</f>
        <v>79027450</v>
      </c>
      <c r="L28" s="49">
        <f>'[2]Transferred to Social Services'!L28+'[2]Transferred to CCDBG'!L28</f>
        <v>46588300</v>
      </c>
      <c r="M28" s="49">
        <f>'[2]Transferred to Social Services'!M28+'[2]Transferred to CCDBG'!M28</f>
        <v>40563000</v>
      </c>
      <c r="N28" s="49">
        <f>'[2]Transferred to Social Services'!N28+'[2]Transferred to CCDBG'!N28</f>
        <v>38851000</v>
      </c>
      <c r="O28" s="49">
        <f>'[2]Transferred to Social Services'!O28+'[2]Transferred to CCDBG'!O28</f>
        <v>52331000</v>
      </c>
      <c r="P28" s="49">
        <f>'[2]Transferred to Social Services'!P28+'[2]Transferred to CCDBG'!P87</f>
        <v>48873000</v>
      </c>
      <c r="Q28" s="49">
        <v>66876000</v>
      </c>
      <c r="R28" s="49">
        <v>4790000</v>
      </c>
      <c r="S28" s="49">
        <v>65241000</v>
      </c>
      <c r="T28" s="49">
        <f t="shared" si="2"/>
        <v>54889000</v>
      </c>
      <c r="U28" s="49">
        <f t="shared" si="2"/>
        <v>52719032</v>
      </c>
      <c r="V28" s="49">
        <f t="shared" si="2"/>
        <v>52790000</v>
      </c>
      <c r="W28" s="49">
        <f t="shared" si="2"/>
        <v>43241000</v>
      </c>
      <c r="X28" s="49">
        <f t="shared" ref="X28:Y28" si="47">X87</f>
        <v>54448000</v>
      </c>
      <c r="Y28" s="49">
        <f t="shared" si="47"/>
        <v>56689000</v>
      </c>
      <c r="Z28" s="49">
        <f t="shared" ref="Z28" si="48">Z87</f>
        <v>65277000</v>
      </c>
    </row>
    <row r="29" spans="1:26" ht="12.75" customHeight="1">
      <c r="A29" s="51" t="s">
        <v>120</v>
      </c>
      <c r="B29" s="49">
        <f>'[2]Transferred to Social Services'!B29+'[2]Transferred to CCDBG'!B29</f>
        <v>0</v>
      </c>
      <c r="C29" s="49">
        <f>'[2]Transferred to Social Services'!C29+'[2]Transferred to CCDBG'!C29</f>
        <v>8676578</v>
      </c>
      <c r="D29" s="49">
        <f>'[2]Transferred to Social Services'!D29+'[2]Transferred to CCDBG'!D29</f>
        <v>41307212</v>
      </c>
      <c r="E29" s="49">
        <f>'[2]Transferred to Social Services'!E29+'[2]Transferred to CCDBG'!E29</f>
        <v>28037997</v>
      </c>
      <c r="F29" s="49">
        <f>'[2]Transferred to Social Services'!F29+'[2]Transferred to CCDBG'!F29</f>
        <v>29181393</v>
      </c>
      <c r="G29" s="49">
        <f>'[2]Transferred to Social Services'!G29+'[2]Transferred to CCDBG'!G29</f>
        <v>28740976</v>
      </c>
      <c r="H29" s="49">
        <f>'[2]Transferred to Social Services'!H29+'[2]Transferred to CCDBG'!H29</f>
        <v>19323897</v>
      </c>
      <c r="I29" s="49">
        <f>'[2]Transferred to Social Services'!I29+'[2]Transferred to CCDBG'!I29</f>
        <v>12666260</v>
      </c>
      <c r="J29" s="49">
        <f>'[2]Transferred to Social Services'!J29+'[2]Transferred to CCDBG'!J29</f>
        <v>29286041</v>
      </c>
      <c r="K29" s="49">
        <f>'[2]Transferred to Social Services'!K29+'[2]Transferred to CCDBG'!K29</f>
        <v>28161854</v>
      </c>
      <c r="L29" s="49">
        <f>'[2]Transferred to Social Services'!L29+'[2]Transferred to CCDBG'!L29</f>
        <v>28083734</v>
      </c>
      <c r="M29" s="49">
        <f>'[2]Transferred to Social Services'!M29+'[2]Transferred to CCDBG'!M29</f>
        <v>28482510</v>
      </c>
      <c r="N29" s="49">
        <f>'[2]Transferred to Social Services'!N29+'[2]Transferred to CCDBG'!N29</f>
        <v>28352431</v>
      </c>
      <c r="O29" s="49">
        <f>'[2]Transferred to Social Services'!O29+'[2]Transferred to CCDBG'!O29</f>
        <v>28740975</v>
      </c>
      <c r="P29" s="49">
        <f>'[2]Transferred to Social Services'!P29+'[2]Transferred to CCDBG'!P88</f>
        <v>27823448</v>
      </c>
      <c r="Q29" s="49">
        <v>26030274</v>
      </c>
      <c r="R29" s="49">
        <v>26030274</v>
      </c>
      <c r="S29" s="49">
        <v>26030274</v>
      </c>
      <c r="T29" s="49">
        <f t="shared" si="2"/>
        <v>26030273</v>
      </c>
      <c r="U29" s="49">
        <f t="shared" si="2"/>
        <v>26030273</v>
      </c>
      <c r="V29" s="49">
        <f t="shared" si="2"/>
        <v>14513775</v>
      </c>
      <c r="W29" s="49">
        <f t="shared" si="2"/>
        <v>8648125</v>
      </c>
      <c r="X29" s="49">
        <f t="shared" ref="X29:Y29" si="49">X88</f>
        <v>0</v>
      </c>
      <c r="Y29" s="49">
        <f t="shared" si="49"/>
        <v>0</v>
      </c>
      <c r="Z29" s="49">
        <f t="shared" ref="Z29" si="50">Z88</f>
        <v>0</v>
      </c>
    </row>
    <row r="30" spans="1:26">
      <c r="A30" s="51" t="s">
        <v>122</v>
      </c>
      <c r="B30" s="49">
        <f>'[2]Transferred to Social Services'!B30+'[2]Transferred to CCDBG'!B30</f>
        <v>0</v>
      </c>
      <c r="C30" s="49">
        <f>'[2]Transferred to Social Services'!C30+'[2]Transferred to CCDBG'!C30</f>
        <v>21705174</v>
      </c>
      <c r="D30" s="49">
        <f>'[2]Transferred to Social Services'!D30+'[2]Transferred to CCDBG'!D30</f>
        <v>65115522</v>
      </c>
      <c r="E30" s="49">
        <f>'[2]Transferred to Social Services'!E30+'[2]Transferred to CCDBG'!E30</f>
        <v>42417858</v>
      </c>
      <c r="F30" s="49">
        <f>'[2]Transferred to Social Services'!F30+'[2]Transferred to CCDBG'!F30</f>
        <v>29937383</v>
      </c>
      <c r="G30" s="49">
        <f>'[2]Transferred to Social Services'!G30+'[2]Transferred to CCDBG'!G30</f>
        <v>34644806</v>
      </c>
      <c r="H30" s="49">
        <f>'[2]Transferred to Social Services'!H30+'[2]Transferred to CCDBG'!H30</f>
        <v>46587613</v>
      </c>
      <c r="I30" s="49">
        <f>'[2]Transferred to Social Services'!I30+'[2]Transferred to CCDBG'!I30</f>
        <v>46747613</v>
      </c>
      <c r="J30" s="49">
        <f>'[2]Transferred to Social Services'!J30+'[2]Transferred to CCDBG'!J30</f>
        <v>49059613</v>
      </c>
      <c r="K30" s="49">
        <f>'[2]Transferred to Social Services'!K30+'[2]Transferred to CCDBG'!K30</f>
        <v>44705174</v>
      </c>
      <c r="L30" s="49">
        <f>'[2]Transferred to Social Services'!L30+'[2]Transferred to CCDBG'!L30</f>
        <v>44705174</v>
      </c>
      <c r="M30" s="49">
        <f>'[2]Transferred to Social Services'!M30+'[2]Transferred to CCDBG'!M30</f>
        <v>44705174</v>
      </c>
      <c r="N30" s="49">
        <f>'[2]Transferred to Social Services'!N30+'[2]Transferred to CCDBG'!N30</f>
        <v>44705174</v>
      </c>
      <c r="O30" s="49">
        <f>'[2]Transferred to Social Services'!O30+'[2]Transferred to CCDBG'!O30</f>
        <v>27455174</v>
      </c>
      <c r="P30" s="49">
        <f>'[2]Transferred to Social Services'!P30+'[2]Transferred to CCDBG'!P89</f>
        <v>44701176</v>
      </c>
      <c r="Q30" s="49">
        <v>44701176</v>
      </c>
      <c r="R30" s="49">
        <v>29054504</v>
      </c>
      <c r="S30" s="49">
        <v>21701176</v>
      </c>
      <c r="T30" s="49">
        <f t="shared" si="2"/>
        <v>21701176</v>
      </c>
      <c r="U30" s="49">
        <f t="shared" si="2"/>
        <v>21701176</v>
      </c>
      <c r="V30" s="49">
        <f t="shared" si="2"/>
        <v>21633546</v>
      </c>
      <c r="W30" s="49">
        <f t="shared" si="2"/>
        <v>16315900</v>
      </c>
      <c r="X30" s="49">
        <f t="shared" ref="X30:Y30" si="51">X89</f>
        <v>21633547</v>
      </c>
      <c r="Y30" s="49">
        <f t="shared" si="51"/>
        <v>21633547</v>
      </c>
      <c r="Z30" s="49">
        <f t="shared" ref="Z30" si="52">Z89</f>
        <v>21633547</v>
      </c>
    </row>
    <row r="31" spans="1:26">
      <c r="A31" s="51" t="s">
        <v>124</v>
      </c>
      <c r="B31" s="49">
        <f>'[2]Transferred to Social Services'!B31+'[2]Transferred to CCDBG'!B31</f>
        <v>0</v>
      </c>
      <c r="C31" s="49">
        <f>'[2]Transferred to Social Services'!C31+'[2]Transferred to CCDBG'!C31</f>
        <v>657669</v>
      </c>
      <c r="D31" s="49">
        <f>'[2]Transferred to Social Services'!D31+'[2]Transferred to CCDBG'!D31</f>
        <v>21124065</v>
      </c>
      <c r="E31" s="49">
        <f>'[2]Transferred to Social Services'!E31+'[2]Transferred to CCDBG'!E31</f>
        <v>11862239</v>
      </c>
      <c r="F31" s="49">
        <f>'[2]Transferred to Social Services'!F31+'[2]Transferred to CCDBG'!F31</f>
        <v>11862239</v>
      </c>
      <c r="G31" s="49">
        <f>'[2]Transferred to Social Services'!G31+'[2]Transferred to CCDBG'!G31</f>
        <v>13622239</v>
      </c>
      <c r="H31" s="49">
        <f>'[2]Transferred to Social Services'!H31+'[2]Transferred to CCDBG'!H31</f>
        <v>12472841</v>
      </c>
      <c r="I31" s="49">
        <f>'[2]Transferred to Social Services'!I31+'[2]Transferred to CCDBG'!I31</f>
        <v>2998226</v>
      </c>
      <c r="J31" s="49">
        <f>'[2]Transferred to Social Services'!J31+'[2]Transferred to CCDBG'!J31</f>
        <v>3633041</v>
      </c>
      <c r="K31" s="49">
        <f>'[2]Transferred to Social Services'!K31+'[2]Transferred to CCDBG'!K31</f>
        <v>7059514</v>
      </c>
      <c r="L31" s="49">
        <f>'[2]Transferred to Social Services'!L31+'[2]Transferred to CCDBG'!L31</f>
        <v>10010236</v>
      </c>
      <c r="M31" s="49">
        <f>'[2]Transferred to Social Services'!M31+'[2]Transferred to CCDBG'!M31</f>
        <v>9674236</v>
      </c>
      <c r="N31" s="49">
        <f>'[2]Transferred to Social Services'!N31+'[2]Transferred to CCDBG'!N31</f>
        <v>9674236</v>
      </c>
      <c r="O31" s="49">
        <f>'[2]Transferred to Social Services'!O31+'[2]Transferred to CCDBG'!O31</f>
        <v>9674236</v>
      </c>
      <c r="P31" s="49">
        <f>'[2]Transferred to Social Services'!P31+'[2]Transferred to CCDBG'!P90</f>
        <v>10838600</v>
      </c>
      <c r="Q31" s="49">
        <v>11394411</v>
      </c>
      <c r="R31" s="49">
        <v>10030111</v>
      </c>
      <c r="S31" s="49">
        <v>11275839</v>
      </c>
      <c r="T31" s="49">
        <f t="shared" si="2"/>
        <v>11275839</v>
      </c>
      <c r="U31" s="49">
        <f t="shared" si="2"/>
        <v>11275839</v>
      </c>
      <c r="V31" s="49">
        <f t="shared" si="2"/>
        <v>11335839</v>
      </c>
      <c r="W31" s="49">
        <f t="shared" si="2"/>
        <v>10316239</v>
      </c>
      <c r="X31" s="49">
        <f t="shared" ref="X31:Y31" si="53">X90</f>
        <v>10316239</v>
      </c>
      <c r="Y31" s="49">
        <f t="shared" si="53"/>
        <v>10698226</v>
      </c>
      <c r="Z31" s="49">
        <f t="shared" ref="Z31" si="54">Z90</f>
        <v>6976440</v>
      </c>
    </row>
    <row r="32" spans="1:26">
      <c r="A32" s="51" t="s">
        <v>126</v>
      </c>
      <c r="B32" s="49">
        <f>'[2]Transferred to Social Services'!B32+'[2]Transferred to CCDBG'!B32</f>
        <v>0</v>
      </c>
      <c r="C32" s="49">
        <f>'[2]Transferred to Social Services'!C32+'[2]Transferred to CCDBG'!C32</f>
        <v>0</v>
      </c>
      <c r="D32" s="49">
        <f>'[2]Transferred to Social Services'!D32+'[2]Transferred to CCDBG'!D32</f>
        <v>0</v>
      </c>
      <c r="E32" s="49">
        <f>'[2]Transferred to Social Services'!E32+'[2]Transferred to CCDBG'!E32</f>
        <v>9000000</v>
      </c>
      <c r="F32" s="49">
        <f>'[2]Transferred to Social Services'!F32+'[2]Transferred to CCDBG'!F32</f>
        <v>9000000</v>
      </c>
      <c r="G32" s="49">
        <f>'[2]Transferred to Social Services'!G32+'[2]Transferred to CCDBG'!G32</f>
        <v>13400000</v>
      </c>
      <c r="H32" s="49">
        <f>'[2]Transferred to Social Services'!H32+'[2]Transferred to CCDBG'!H32</f>
        <v>9000000</v>
      </c>
      <c r="I32" s="49">
        <f>'[2]Transferred to Social Services'!I32+'[2]Transferred to CCDBG'!I32</f>
        <v>9000000</v>
      </c>
      <c r="J32" s="49">
        <f>'[2]Transferred to Social Services'!J32+'[2]Transferred to CCDBG'!J32</f>
        <v>9000000</v>
      </c>
      <c r="K32" s="49">
        <f>'[2]Transferred to Social Services'!K32+'[2]Transferred to CCDBG'!K32</f>
        <v>9000000</v>
      </c>
      <c r="L32" s="49">
        <f>'[2]Transferred to Social Services'!L32+'[2]Transferred to CCDBG'!L32</f>
        <v>17000000</v>
      </c>
      <c r="M32" s="49">
        <f>'[2]Transferred to Social Services'!M32+'[2]Transferred to CCDBG'!M32</f>
        <v>15000000</v>
      </c>
      <c r="N32" s="49">
        <f>'[2]Transferred to Social Services'!N32+'[2]Transferred to CCDBG'!N32</f>
        <v>16000000</v>
      </c>
      <c r="O32" s="49">
        <f>'[2]Transferred to Social Services'!O32+'[2]Transferred to CCDBG'!O32</f>
        <v>17000000</v>
      </c>
      <c r="P32" s="49">
        <f>'[2]Transferred to Social Services'!P32+'[2]Transferred to CCDBG'!P91</f>
        <v>17000000</v>
      </c>
      <c r="Q32" s="49">
        <v>17000000</v>
      </c>
      <c r="R32" s="49">
        <v>17000000</v>
      </c>
      <c r="S32" s="49">
        <v>17000000</v>
      </c>
      <c r="T32" s="49">
        <f t="shared" si="2"/>
        <v>17000000</v>
      </c>
      <c r="U32" s="49">
        <f t="shared" si="2"/>
        <v>17000000</v>
      </c>
      <c r="V32" s="49">
        <f t="shared" si="2"/>
        <v>15228264</v>
      </c>
      <c r="W32" s="49">
        <f t="shared" si="2"/>
        <v>16172968</v>
      </c>
      <c r="X32" s="49">
        <f t="shared" ref="X32:Y32" si="55">X91</f>
        <v>16988170</v>
      </c>
      <c r="Y32" s="49">
        <f t="shared" si="55"/>
        <v>16950170</v>
      </c>
      <c r="Z32" s="49">
        <f t="shared" ref="Z32" si="56">Z91</f>
        <v>1086677</v>
      </c>
    </row>
    <row r="33" spans="1:26">
      <c r="A33" s="51" t="s">
        <v>127</v>
      </c>
      <c r="B33" s="49">
        <f>'[2]Transferred to Social Services'!B33+'[2]Transferred to CCDBG'!B33</f>
        <v>0</v>
      </c>
      <c r="C33" s="49">
        <f>'[2]Transferred to Social Services'!C33+'[2]Transferred to CCDBG'!C33</f>
        <v>0</v>
      </c>
      <c r="D33" s="49">
        <f>'[2]Transferred to Social Services'!D33+'[2]Transferred to CCDBG'!D33</f>
        <v>1189967</v>
      </c>
      <c r="E33" s="49">
        <f>'[2]Transferred to Social Services'!E33+'[2]Transferred to CCDBG'!E33</f>
        <v>1798587</v>
      </c>
      <c r="F33" s="49">
        <f>'[2]Transferred to Social Services'!F33+'[2]Transferred to CCDBG'!F33</f>
        <v>1140783</v>
      </c>
      <c r="G33" s="49">
        <f>'[2]Transferred to Social Services'!G33+'[2]Transferred to CCDBG'!G33</f>
        <v>1279907</v>
      </c>
      <c r="H33" s="49">
        <f>'[2]Transferred to Social Services'!H33+'[2]Transferred to CCDBG'!H33</f>
        <v>932868</v>
      </c>
      <c r="I33" s="49">
        <f>'[2]Transferred to Social Services'!I33+'[2]Transferred to CCDBG'!I33</f>
        <v>654534</v>
      </c>
      <c r="J33" s="49">
        <f>'[2]Transferred to Social Services'!J33+'[2]Transferred to CCDBG'!J33</f>
        <v>1249457</v>
      </c>
      <c r="K33" s="49">
        <f>'[2]Transferred to Social Services'!K33+'[2]Transferred to CCDBG'!K33</f>
        <v>827875</v>
      </c>
      <c r="L33" s="49">
        <f>'[2]Transferred to Social Services'!L33+'[2]Transferred to CCDBG'!L33</f>
        <v>1075161</v>
      </c>
      <c r="M33" s="49">
        <f>'[2]Transferred to Social Services'!M33+'[2]Transferred to CCDBG'!M33</f>
        <v>2604454</v>
      </c>
      <c r="N33" s="49">
        <f>'[2]Transferred to Social Services'!N33+'[2]Transferred to CCDBG'!N33</f>
        <v>1924690</v>
      </c>
      <c r="O33" s="49">
        <f>'[2]Transferred to Social Services'!O33+'[2]Transferred to CCDBG'!O33</f>
        <v>754063</v>
      </c>
      <c r="P33" s="49">
        <f>'[2]Transferred to Social Services'!P33+'[2]Transferred to CCDBG'!P92</f>
        <v>754063</v>
      </c>
      <c r="Q33" s="49">
        <v>850000</v>
      </c>
      <c r="R33" s="49">
        <v>0</v>
      </c>
      <c r="S33" s="49">
        <v>0</v>
      </c>
      <c r="T33" s="49">
        <f t="shared" si="2"/>
        <v>0</v>
      </c>
      <c r="U33" s="49">
        <f t="shared" si="2"/>
        <v>0</v>
      </c>
      <c r="V33" s="49">
        <f t="shared" si="2"/>
        <v>0</v>
      </c>
      <c r="W33" s="49">
        <f t="shared" si="2"/>
        <v>0</v>
      </c>
      <c r="X33" s="49">
        <f t="shared" ref="X33:Y33" si="57">X92</f>
        <v>7299820</v>
      </c>
      <c r="Y33" s="49">
        <f t="shared" si="57"/>
        <v>3225560</v>
      </c>
      <c r="Z33" s="49">
        <f t="shared" ref="Z33" si="58">Z92</f>
        <v>0</v>
      </c>
    </row>
    <row r="34" spans="1:26">
      <c r="A34" s="51" t="s">
        <v>128</v>
      </c>
      <c r="B34" s="49">
        <f>'[2]Transferred to Social Services'!B34+'[2]Transferred to CCDBG'!B34</f>
        <v>0</v>
      </c>
      <c r="C34" s="49">
        <f>'[2]Transferred to Social Services'!C34+'[2]Transferred to CCDBG'!C34</f>
        <v>0</v>
      </c>
      <c r="D34" s="49">
        <f>'[2]Transferred to Social Services'!D34+'[2]Transferred to CCDBG'!D34</f>
        <v>0</v>
      </c>
      <c r="E34" s="49">
        <f>'[2]Transferred to Social Services'!E34+'[2]Transferred to CCDBG'!E34</f>
        <v>0</v>
      </c>
      <c r="F34" s="49">
        <f>'[2]Transferred to Social Services'!F34+'[2]Transferred to CCDBG'!F34</f>
        <v>0</v>
      </c>
      <c r="G34" s="49">
        <f>'[2]Transferred to Social Services'!G34+'[2]Transferred to CCDBG'!G34</f>
        <v>0</v>
      </c>
      <c r="H34" s="49">
        <f>'[2]Transferred to Social Services'!H34+'[2]Transferred to CCDBG'!H34</f>
        <v>4127299</v>
      </c>
      <c r="I34" s="49">
        <f>'[2]Transferred to Social Services'!I34+'[2]Transferred to CCDBG'!I34</f>
        <v>146703</v>
      </c>
      <c r="J34" s="49">
        <f>'[2]Transferred to Social Services'!J34+'[2]Transferred to CCDBG'!J34</f>
        <v>9357207</v>
      </c>
      <c r="K34" s="49">
        <f>'[2]Transferred to Social Services'!K34+'[2]Transferred to CCDBG'!K34</f>
        <v>5340012</v>
      </c>
      <c r="L34" s="49">
        <f>'[2]Transferred to Social Services'!L34+'[2]Transferred to CCDBG'!L34</f>
        <v>9707377</v>
      </c>
      <c r="M34" s="49">
        <f>'[2]Transferred to Social Services'!M34+'[2]Transferred to CCDBG'!M34</f>
        <v>7242151</v>
      </c>
      <c r="N34" s="49">
        <f>'[2]Transferred to Social Services'!N34+'[2]Transferred to CCDBG'!N34</f>
        <v>5441455</v>
      </c>
      <c r="O34" s="49">
        <f>'[2]Transferred to Social Services'!O34+'[2]Transferred to CCDBG'!O34</f>
        <v>4898475</v>
      </c>
      <c r="P34" s="49">
        <f>'[2]Transferred to Social Services'!P34+'[2]Transferred to CCDBG'!P93</f>
        <v>2800000</v>
      </c>
      <c r="Q34" s="49">
        <v>2800000</v>
      </c>
      <c r="R34" s="49">
        <v>5136937</v>
      </c>
      <c r="S34" s="49">
        <v>1398239</v>
      </c>
      <c r="T34" s="49">
        <f t="shared" si="2"/>
        <v>5136937</v>
      </c>
      <c r="U34" s="49">
        <f t="shared" si="2"/>
        <v>5136937</v>
      </c>
      <c r="V34" s="49">
        <f t="shared" si="2"/>
        <v>11413683</v>
      </c>
      <c r="W34" s="49">
        <f t="shared" si="2"/>
        <v>877935</v>
      </c>
      <c r="X34" s="49">
        <f t="shared" ref="X34:Y34" si="59">X93</f>
        <v>8636937</v>
      </c>
      <c r="Y34" s="49">
        <f t="shared" si="59"/>
        <v>936937</v>
      </c>
      <c r="Z34" s="49">
        <f t="shared" ref="Z34" si="60">Z93</f>
        <v>660764.38</v>
      </c>
    </row>
    <row r="35" spans="1:26">
      <c r="A35" s="51" t="s">
        <v>130</v>
      </c>
      <c r="B35" s="49">
        <f>'[2]Transferred to Social Services'!B35+'[2]Transferred to CCDBG'!B35</f>
        <v>90664146</v>
      </c>
      <c r="C35" s="49">
        <f>'[2]Transferred to Social Services'!C35+'[2]Transferred to CCDBG'!C35</f>
        <v>121210447</v>
      </c>
      <c r="D35" s="49">
        <f>'[2]Transferred to Social Services'!D35+'[2]Transferred to CCDBG'!D35</f>
        <v>121210447</v>
      </c>
      <c r="E35" s="49">
        <f>'[2]Transferred to Social Services'!E35+'[2]Transferred to CCDBG'!E35</f>
        <v>120193983</v>
      </c>
      <c r="F35" s="49">
        <f>'[2]Transferred to Social Services'!F35+'[2]Transferred to CCDBG'!F35</f>
        <v>40414458</v>
      </c>
      <c r="G35" s="49">
        <f>'[2]Transferred to Social Services'!G35+'[2]Transferred to CCDBG'!G35</f>
        <v>40403000</v>
      </c>
      <c r="H35" s="49">
        <f>'[2]Transferred to Social Services'!H35+'[2]Transferred to CCDBG'!H35</f>
        <v>41006368</v>
      </c>
      <c r="I35" s="49">
        <f>'[2]Transferred to Social Services'!I35+'[2]Transferred to CCDBG'!I35</f>
        <v>52181812</v>
      </c>
      <c r="J35" s="49">
        <f>'[2]Transferred to Social Services'!J35+'[2]Transferred to CCDBG'!J35</f>
        <v>15351254</v>
      </c>
      <c r="K35" s="49">
        <f>'[2]Transferred to Social Services'!K35+'[2]Transferred to CCDBG'!K35</f>
        <v>70557000</v>
      </c>
      <c r="L35" s="49">
        <f>'[2]Transferred to Social Services'!L35+'[2]Transferred to CCDBG'!L35</f>
        <v>85235588</v>
      </c>
      <c r="M35" s="49">
        <f>'[2]Transferred to Social Services'!M35+'[2]Transferred to CCDBG'!M35</f>
        <v>92678451</v>
      </c>
      <c r="N35" s="49">
        <f>'[2]Transferred to Social Services'!N35+'[2]Transferred to CCDBG'!N35</f>
        <v>97639284</v>
      </c>
      <c r="O35" s="49">
        <f>'[2]Transferred to Social Services'!O35+'[2]Transferred to CCDBG'!O35</f>
        <v>92743959</v>
      </c>
      <c r="P35" s="49">
        <f>'[2]Transferred to Social Services'!P35+'[2]Transferred to CCDBG'!P94</f>
        <v>89446565</v>
      </c>
      <c r="Q35" s="49">
        <v>70216500</v>
      </c>
      <c r="R35" s="49">
        <v>83645445</v>
      </c>
      <c r="S35" s="49">
        <v>92938000</v>
      </c>
      <c r="T35" s="49">
        <f t="shared" si="2"/>
        <v>92938000</v>
      </c>
      <c r="U35" s="49">
        <f t="shared" si="2"/>
        <v>92938000</v>
      </c>
      <c r="V35" s="49">
        <f t="shared" si="2"/>
        <v>94439012</v>
      </c>
      <c r="W35" s="49">
        <f t="shared" si="2"/>
        <v>85107067</v>
      </c>
      <c r="X35" s="49">
        <f t="shared" ref="X35:Y35" si="61">X94</f>
        <v>81377000</v>
      </c>
      <c r="Y35" s="49">
        <f t="shared" si="61"/>
        <v>88377000</v>
      </c>
      <c r="Z35" s="49">
        <f t="shared" ref="Z35" si="62">Z94</f>
        <v>88377000</v>
      </c>
    </row>
    <row r="36" spans="1:26">
      <c r="A36" s="51" t="s">
        <v>131</v>
      </c>
      <c r="B36" s="49">
        <f>'[2]Transferred to Social Services'!B36+'[2]Transferred to CCDBG'!B36</f>
        <v>0</v>
      </c>
      <c r="C36" s="49">
        <f>'[2]Transferred to Social Services'!C36+'[2]Transferred to CCDBG'!C36</f>
        <v>13304750</v>
      </c>
      <c r="D36" s="49">
        <f>'[2]Transferred to Social Services'!D36+'[2]Transferred to CCDBG'!D36</f>
        <v>13688365</v>
      </c>
      <c r="E36" s="49">
        <f>'[2]Transferred to Social Services'!E36+'[2]Transferred to CCDBG'!E36</f>
        <v>19528227</v>
      </c>
      <c r="F36" s="49">
        <f>'[2]Transferred to Social Services'!F36+'[2]Transferred to CCDBG'!F36</f>
        <v>31215087</v>
      </c>
      <c r="G36" s="49">
        <f>'[2]Transferred to Social Services'!G36+'[2]Transferred to CCDBG'!G36</f>
        <v>31370826</v>
      </c>
      <c r="H36" s="49">
        <f>'[2]Transferred to Social Services'!H36+'[2]Transferred to CCDBG'!H36</f>
        <v>31813209</v>
      </c>
      <c r="I36" s="49">
        <f>'[2]Transferred to Social Services'!I36+'[2]Transferred to CCDBG'!I36</f>
        <v>35071224</v>
      </c>
      <c r="J36" s="49">
        <f>'[2]Transferred to Social Services'!J36+'[2]Transferred to CCDBG'!J36</f>
        <v>31582094</v>
      </c>
      <c r="K36" s="49">
        <f>'[2]Transferred to Social Services'!K36+'[2]Transferred to CCDBG'!K36</f>
        <v>33797139</v>
      </c>
      <c r="L36" s="49">
        <f>'[2]Transferred to Social Services'!L36+'[2]Transferred to CCDBG'!L36</f>
        <v>32206938</v>
      </c>
      <c r="M36" s="49">
        <f>'[2]Transferred to Social Services'!M36+'[2]Transferred to CCDBG'!M36</f>
        <v>32278781</v>
      </c>
      <c r="N36" s="49">
        <f>'[2]Transferred to Social Services'!N36+'[2]Transferred to CCDBG'!N36</f>
        <v>32409714</v>
      </c>
      <c r="O36" s="49">
        <f>'[2]Transferred to Social Services'!O36+'[2]Transferred to CCDBG'!O36</f>
        <v>30700133</v>
      </c>
      <c r="P36" s="49">
        <f>'[2]Transferred to Social Services'!P36+'[2]Transferred to CCDBG'!P95</f>
        <v>25094538</v>
      </c>
      <c r="Q36" s="49">
        <v>23777500</v>
      </c>
      <c r="R36" s="49">
        <v>24652500</v>
      </c>
      <c r="S36" s="49">
        <v>28090000</v>
      </c>
      <c r="T36" s="49">
        <f t="shared" si="2"/>
        <v>30527500</v>
      </c>
      <c r="U36" s="49">
        <f t="shared" si="2"/>
        <v>30527500</v>
      </c>
      <c r="V36" s="49">
        <f t="shared" si="2"/>
        <v>30527500</v>
      </c>
      <c r="W36" s="49">
        <f t="shared" si="2"/>
        <v>31277500</v>
      </c>
      <c r="X36" s="49">
        <f t="shared" ref="X36:Y36" si="63">X95</f>
        <v>32975954</v>
      </c>
      <c r="Y36" s="49">
        <f t="shared" si="63"/>
        <v>32975954</v>
      </c>
      <c r="Z36" s="49">
        <f t="shared" ref="Z36" si="64">Z95</f>
        <v>31145625</v>
      </c>
    </row>
    <row r="37" spans="1:26">
      <c r="A37" s="51" t="s">
        <v>132</v>
      </c>
      <c r="B37" s="49">
        <f>'[2]Transferred to Social Services'!B37+'[2]Transferred to CCDBG'!B37</f>
        <v>168400000</v>
      </c>
      <c r="C37" s="49">
        <f>'[2]Transferred to Social Services'!C37+'[2]Transferred to CCDBG'!C37</f>
        <v>276000000</v>
      </c>
      <c r="D37" s="49">
        <f>'[2]Transferred to Social Services'!D37+'[2]Transferred to CCDBG'!D37</f>
        <v>513600000</v>
      </c>
      <c r="E37" s="49">
        <f>'[2]Transferred to Social Services'!E37+'[2]Transferred to CCDBG'!E37</f>
        <v>681000000</v>
      </c>
      <c r="F37" s="49">
        <f>'[2]Transferred to Social Services'!F37+'[2]Transferred to CCDBG'!F37</f>
        <v>619000000</v>
      </c>
      <c r="G37" s="49">
        <f>'[2]Transferred to Social Services'!G37+'[2]Transferred to CCDBG'!G37</f>
        <v>638338564</v>
      </c>
      <c r="H37" s="49">
        <f>'[2]Transferred to Social Services'!H37+'[2]Transferred to CCDBG'!H37</f>
        <v>283900000</v>
      </c>
      <c r="I37" s="49">
        <f>'[2]Transferred to Social Services'!I37+'[2]Transferred to CCDBG'!I37</f>
        <v>530000000</v>
      </c>
      <c r="J37" s="49">
        <f>'[2]Transferred to Social Services'!J37+'[2]Transferred to CCDBG'!J37</f>
        <v>501629638</v>
      </c>
      <c r="K37" s="49">
        <f>'[2]Transferred to Social Services'!K37+'[2]Transferred to CCDBG'!K37</f>
        <v>672086296</v>
      </c>
      <c r="L37" s="49">
        <f>'[2]Transferred to Social Services'!L37+'[2]Transferred to CCDBG'!L37</f>
        <v>486190048</v>
      </c>
      <c r="M37" s="49">
        <f>'[2]Transferred to Social Services'!M37+'[2]Transferred to CCDBG'!M37</f>
        <v>496909912</v>
      </c>
      <c r="N37" s="49">
        <f>'[2]Transferred to Social Services'!N37+'[2]Transferred to CCDBG'!N37</f>
        <v>614731585</v>
      </c>
      <c r="O37" s="49">
        <f>'[2]Transferred to Social Services'!O37+'[2]Transferred to CCDBG'!O37</f>
        <v>490706521</v>
      </c>
      <c r="P37" s="49">
        <f>'[2]Transferred to Social Services'!P37+'[2]Transferred to CCDBG'!P96</f>
        <v>658842233</v>
      </c>
      <c r="Q37" s="49">
        <v>557337891</v>
      </c>
      <c r="R37" s="49">
        <v>626480298</v>
      </c>
      <c r="S37" s="49">
        <v>517884299</v>
      </c>
      <c r="T37" s="49">
        <f t="shared" si="2"/>
        <v>493450543</v>
      </c>
      <c r="U37" s="49">
        <f t="shared" si="2"/>
        <v>557542110</v>
      </c>
      <c r="V37" s="49">
        <f t="shared" si="2"/>
        <v>434730469</v>
      </c>
      <c r="W37" s="49">
        <f t="shared" si="2"/>
        <v>654365466</v>
      </c>
      <c r="X37" s="49">
        <f t="shared" ref="X37:Y37" si="65">X96</f>
        <v>544842120</v>
      </c>
      <c r="Y37" s="49">
        <f t="shared" si="65"/>
        <v>574569800</v>
      </c>
      <c r="Z37" s="49">
        <f t="shared" ref="Z37" si="66">Z96</f>
        <v>477697398</v>
      </c>
    </row>
    <row r="38" spans="1:26">
      <c r="A38" s="51" t="s">
        <v>75</v>
      </c>
      <c r="B38" s="49">
        <f>'[2]Transferred to Social Services'!B38+'[2]Transferred to CCDBG'!B38</f>
        <v>0</v>
      </c>
      <c r="C38" s="49">
        <f>'[2]Transferred to Social Services'!C38+'[2]Transferred to CCDBG'!C38</f>
        <v>12670099</v>
      </c>
      <c r="D38" s="49">
        <f>'[2]Transferred to Social Services'!D38+'[2]Transferred to CCDBG'!D38</f>
        <v>88513167</v>
      </c>
      <c r="E38" s="49">
        <f>'[2]Transferred to Social Services'!E38+'[2]Transferred to CCDBG'!E38</f>
        <v>88900758</v>
      </c>
      <c r="F38" s="49">
        <f>'[2]Transferred to Social Services'!F38+'[2]Transferred to CCDBG'!F38</f>
        <v>78770703</v>
      </c>
      <c r="G38" s="49">
        <f>'[2]Transferred to Social Services'!G38+'[2]Transferred to CCDBG'!G38</f>
        <v>82012197</v>
      </c>
      <c r="H38" s="49">
        <f>'[2]Transferred to Social Services'!H38+'[2]Transferred to CCDBG'!H38</f>
        <v>79044457</v>
      </c>
      <c r="I38" s="49">
        <f>'[2]Transferred to Social Services'!I38+'[2]Transferred to CCDBG'!I38</f>
        <v>90206662</v>
      </c>
      <c r="J38" s="49">
        <f>'[2]Transferred to Social Services'!J38+'[2]Transferred to CCDBG'!J38</f>
        <v>91654019</v>
      </c>
      <c r="K38" s="49">
        <f>'[2]Transferred to Social Services'!K38+'[2]Transferred to CCDBG'!K38</f>
        <v>76739142</v>
      </c>
      <c r="L38" s="49">
        <f>'[2]Transferred to Social Services'!L38+'[2]Transferred to CCDBG'!L38</f>
        <v>100185209</v>
      </c>
      <c r="M38" s="49">
        <f>'[2]Transferred to Social Services'!M38+'[2]Transferred to CCDBG'!M38</f>
        <v>91830388</v>
      </c>
      <c r="N38" s="49">
        <f>'[2]Transferred to Social Services'!N38+'[2]Transferred to CCDBG'!N38</f>
        <v>99169707</v>
      </c>
      <c r="O38" s="49">
        <f>'[2]Transferred to Social Services'!O38+'[2]Transferred to CCDBG'!O38</f>
        <v>93839913</v>
      </c>
      <c r="P38" s="49">
        <f>'[2]Transferred to Social Services'!P38+'[2]Transferred to CCDBG'!P97</f>
        <v>96108642</v>
      </c>
      <c r="Q38" s="49">
        <v>92440660</v>
      </c>
      <c r="R38" s="49">
        <v>83731732</v>
      </c>
      <c r="S38" s="49">
        <v>81601260</v>
      </c>
      <c r="T38" s="49">
        <f t="shared" si="2"/>
        <v>84012701</v>
      </c>
      <c r="U38" s="49">
        <f t="shared" si="2"/>
        <v>62447387</v>
      </c>
      <c r="V38" s="49">
        <f t="shared" si="2"/>
        <v>85467773</v>
      </c>
      <c r="W38" s="49">
        <f t="shared" si="2"/>
        <v>84611995</v>
      </c>
      <c r="X38" s="49">
        <f t="shared" ref="X38:Y38" si="67">X97</f>
        <v>33064231</v>
      </c>
      <c r="Y38" s="49">
        <f t="shared" si="67"/>
        <v>40569831</v>
      </c>
      <c r="Z38" s="49">
        <f t="shared" ref="Z38" si="68">Z97</f>
        <v>46670883</v>
      </c>
    </row>
    <row r="39" spans="1:26">
      <c r="A39" s="51" t="s">
        <v>133</v>
      </c>
      <c r="B39" s="49">
        <f>'[2]Transferred to Social Services'!B39+'[2]Transferred to CCDBG'!B39</f>
        <v>0</v>
      </c>
      <c r="C39" s="49">
        <f>'[2]Transferred to Social Services'!C39+'[2]Transferred to CCDBG'!C39</f>
        <v>0</v>
      </c>
      <c r="D39" s="49">
        <f>'[2]Transferred to Social Services'!D39+'[2]Transferred to CCDBG'!D39</f>
        <v>0</v>
      </c>
      <c r="E39" s="49">
        <f>'[2]Transferred to Social Services'!E39+'[2]Transferred to CCDBG'!E39</f>
        <v>500000</v>
      </c>
      <c r="F39" s="49">
        <f>'[2]Transferred to Social Services'!F39+'[2]Transferred to CCDBG'!F39</f>
        <v>0</v>
      </c>
      <c r="G39" s="49">
        <f>'[2]Transferred to Social Services'!G39+'[2]Transferred to CCDBG'!G39</f>
        <v>0</v>
      </c>
      <c r="H39" s="49">
        <f>'[2]Transferred to Social Services'!H39+'[2]Transferred to CCDBG'!H39</f>
        <v>0</v>
      </c>
      <c r="I39" s="49">
        <f>'[2]Transferred to Social Services'!I39+'[2]Transferred to CCDBG'!I39</f>
        <v>0</v>
      </c>
      <c r="J39" s="49">
        <f>'[2]Transferred to Social Services'!J39+'[2]Transferred to CCDBG'!J39</f>
        <v>0</v>
      </c>
      <c r="K39" s="49">
        <f>'[2]Transferred to Social Services'!K39+'[2]Transferred to CCDBG'!K39</f>
        <v>0</v>
      </c>
      <c r="L39" s="49">
        <f>'[2]Transferred to Social Services'!L39+'[2]Transferred to CCDBG'!L39</f>
        <v>0</v>
      </c>
      <c r="M39" s="49">
        <f>'[2]Transferred to Social Services'!M39+'[2]Transferred to CCDBG'!M39</f>
        <v>229249</v>
      </c>
      <c r="N39" s="49">
        <f>'[2]Transferred to Social Services'!N39+'[2]Transferred to CCDBG'!N39</f>
        <v>0</v>
      </c>
      <c r="O39" s="49">
        <f>'[2]Transferred to Social Services'!O39+'[2]Transferred to CCDBG'!O39</f>
        <v>662205</v>
      </c>
      <c r="P39" s="49">
        <f>'[2]Transferred to Social Services'!P39+'[2]Transferred to CCDBG'!P98</f>
        <v>0</v>
      </c>
      <c r="Q39" s="49">
        <v>0</v>
      </c>
      <c r="R39" s="49">
        <v>0</v>
      </c>
      <c r="S39" s="49">
        <v>0</v>
      </c>
      <c r="T39" s="49">
        <f t="shared" si="2"/>
        <v>0</v>
      </c>
      <c r="U39" s="49">
        <f t="shared" si="2"/>
        <v>0</v>
      </c>
      <c r="V39" s="49">
        <f t="shared" si="2"/>
        <v>0</v>
      </c>
      <c r="W39" s="49">
        <f t="shared" si="2"/>
        <v>0</v>
      </c>
      <c r="X39" s="49">
        <f t="shared" ref="X39:Y39" si="69">X98</f>
        <v>0</v>
      </c>
      <c r="Y39" s="49">
        <f t="shared" si="69"/>
        <v>0</v>
      </c>
      <c r="Z39" s="49">
        <f t="shared" ref="Z39" si="70">Z98</f>
        <v>0</v>
      </c>
    </row>
    <row r="40" spans="1:26">
      <c r="A40" s="51" t="s">
        <v>134</v>
      </c>
      <c r="B40" s="49">
        <f>'[2]Transferred to Social Services'!B40+'[2]Transferred to CCDBG'!B40</f>
        <v>0</v>
      </c>
      <c r="C40" s="49">
        <f>'[2]Transferred to Social Services'!C40+'[2]Transferred to CCDBG'!C40</f>
        <v>72796826</v>
      </c>
      <c r="D40" s="49">
        <f>'[2]Transferred to Social Services'!D40+'[2]Transferred to CCDBG'!D40</f>
        <v>145593652</v>
      </c>
      <c r="E40" s="49">
        <f>'[2]Transferred to Social Services'!E40+'[2]Transferred to CCDBG'!E40</f>
        <v>150250318</v>
      </c>
      <c r="F40" s="49">
        <f>'[2]Transferred to Social Services'!F40+'[2]Transferred to CCDBG'!F40</f>
        <v>209451095</v>
      </c>
      <c r="G40" s="49">
        <f>'[2]Transferred to Social Services'!G40+'[2]Transferred to CCDBG'!G40</f>
        <v>218390478</v>
      </c>
      <c r="H40" s="49">
        <f>'[2]Transferred to Social Services'!H40+'[2]Transferred to CCDBG'!H40</f>
        <v>74935420</v>
      </c>
      <c r="I40" s="49">
        <f>'[2]Transferred to Social Services'!I40+'[2]Transferred to CCDBG'!I40</f>
        <v>75608192</v>
      </c>
      <c r="J40" s="49">
        <f>'[2]Transferred to Social Services'!J40+'[2]Transferred to CCDBG'!J40</f>
        <v>74264659</v>
      </c>
      <c r="K40" s="49">
        <f>'[2]Transferred to Social Services'!K40+'[2]Transferred to CCDBG'!K40</f>
        <v>72796826</v>
      </c>
      <c r="L40" s="49">
        <f>'[2]Transferred to Social Services'!L40+'[2]Transferred to CCDBG'!L40</f>
        <v>60707841</v>
      </c>
      <c r="M40" s="49">
        <f>'[2]Transferred to Social Services'!M40+'[2]Transferred to CCDBG'!M40</f>
        <v>57167392</v>
      </c>
      <c r="N40" s="49">
        <f>'[2]Transferred to Social Services'!N40+'[2]Transferred to CCDBG'!N40</f>
        <v>54597620</v>
      </c>
      <c r="O40" s="49">
        <f>'[2]Transferred to Social Services'!O40+'[2]Transferred to CCDBG'!O40</f>
        <v>90996032</v>
      </c>
      <c r="P40" s="49">
        <f>'[2]Transferred to Social Services'!P40+'[2]Transferred to CCDBG'!P99</f>
        <v>43260642</v>
      </c>
      <c r="Q40" s="49">
        <v>56021758</v>
      </c>
      <c r="R40" s="49">
        <v>38533876</v>
      </c>
      <c r="S40" s="49">
        <v>72796826</v>
      </c>
      <c r="T40" s="49">
        <f t="shared" si="2"/>
        <v>60593787</v>
      </c>
      <c r="U40" s="49">
        <f t="shared" si="2"/>
        <v>60000000</v>
      </c>
      <c r="V40" s="49">
        <f t="shared" si="2"/>
        <v>64488404</v>
      </c>
      <c r="W40" s="49">
        <f t="shared" si="2"/>
        <v>64488404</v>
      </c>
      <c r="X40" s="49">
        <f t="shared" ref="X40:Y40" si="71">X99</f>
        <v>72556596</v>
      </c>
      <c r="Y40" s="49">
        <f t="shared" si="71"/>
        <v>72556596</v>
      </c>
      <c r="Z40" s="49">
        <f t="shared" ref="Z40" si="72">Z99</f>
        <v>72556596</v>
      </c>
    </row>
    <row r="41" spans="1:26">
      <c r="A41" s="51" t="s">
        <v>136</v>
      </c>
      <c r="B41" s="49">
        <f>'[2]Transferred to Social Services'!B41+'[2]Transferred to CCDBG'!B41</f>
        <v>5200000</v>
      </c>
      <c r="C41" s="49">
        <f>'[2]Transferred to Social Services'!C41+'[2]Transferred to CCDBG'!C41</f>
        <v>16706134</v>
      </c>
      <c r="D41" s="49">
        <f>'[2]Transferred to Social Services'!D41+'[2]Transferred to CCDBG'!D41</f>
        <v>111129367</v>
      </c>
      <c r="E41" s="49">
        <f>'[2]Transferred to Social Services'!E41+'[2]Transferred to CCDBG'!E41</f>
        <v>45299806</v>
      </c>
      <c r="F41" s="49">
        <f>'[2]Transferred to Social Services'!F41+'[2]Transferred to CCDBG'!F41</f>
        <v>45495426</v>
      </c>
      <c r="G41" s="49">
        <f>'[2]Transferred to Social Services'!G41+'[2]Transferred to CCDBG'!G41</f>
        <v>44278269</v>
      </c>
      <c r="H41" s="49">
        <f>'[2]Transferred to Social Services'!H41+'[2]Transferred to CCDBG'!H41</f>
        <v>46233106</v>
      </c>
      <c r="I41" s="49">
        <f>'[2]Transferred to Social Services'!I41+'[2]Transferred to CCDBG'!I41</f>
        <v>44278269</v>
      </c>
      <c r="J41" s="49">
        <f>'[2]Transferred to Social Services'!J41+'[2]Transferred to CCDBG'!J41</f>
        <v>46139092</v>
      </c>
      <c r="K41" s="49">
        <f>'[2]Transferred to Social Services'!K41+'[2]Transferred to CCDBG'!K41</f>
        <v>44278269</v>
      </c>
      <c r="L41" s="49">
        <f>'[2]Transferred to Social Services'!L41+'[2]Transferred to CCDBG'!L41</f>
        <v>44278269</v>
      </c>
      <c r="M41" s="49">
        <f>'[2]Transferred to Social Services'!M41+'[2]Transferred to CCDBG'!M41</f>
        <v>43757890</v>
      </c>
      <c r="N41" s="49">
        <f>'[2]Transferred to Social Services'!N41+'[2]Transferred to CCDBG'!N41</f>
        <v>43584432</v>
      </c>
      <c r="O41" s="49">
        <f>'[2]Transferred to Social Services'!O41+'[2]Transferred to CCDBG'!O41</f>
        <v>43584432</v>
      </c>
      <c r="P41" s="49">
        <f>'[2]Transferred to Social Services'!P41+'[2]Transferred to CCDBG'!P100</f>
        <v>43584432</v>
      </c>
      <c r="Q41" s="49">
        <v>43584432</v>
      </c>
      <c r="R41" s="49">
        <v>43584432</v>
      </c>
      <c r="S41" s="49">
        <v>43584432</v>
      </c>
      <c r="T41" s="49">
        <f t="shared" si="2"/>
        <v>43584432</v>
      </c>
      <c r="U41" s="49">
        <f t="shared" si="2"/>
        <v>43584432</v>
      </c>
      <c r="V41" s="49">
        <f t="shared" si="2"/>
        <v>36946707</v>
      </c>
      <c r="W41" s="49">
        <f t="shared" si="2"/>
        <v>38479300</v>
      </c>
      <c r="X41" s="49">
        <f t="shared" ref="X41:Y41" si="73">X100</f>
        <v>38479299</v>
      </c>
      <c r="Y41" s="49">
        <f t="shared" si="73"/>
        <v>36985609</v>
      </c>
      <c r="Z41" s="49">
        <f t="shared" ref="Z41" si="74">Z100</f>
        <v>41402399</v>
      </c>
    </row>
    <row r="42" spans="1:26">
      <c r="A42" s="51" t="s">
        <v>145</v>
      </c>
      <c r="B42" s="49">
        <f>'[2]Transferred to Social Services'!B42+'[2]Transferred to CCDBG'!B42</f>
        <v>0</v>
      </c>
      <c r="C42" s="49">
        <f>'[2]Transferred to Social Services'!C42+'[2]Transferred to CCDBG'!C42</f>
        <v>0</v>
      </c>
      <c r="D42" s="49">
        <f>'[2]Transferred to Social Services'!D42+'[2]Transferred to CCDBG'!D42</f>
        <v>0</v>
      </c>
      <c r="E42" s="49">
        <f>'[2]Transferred to Social Services'!E42+'[2]Transferred to CCDBG'!E42</f>
        <v>0</v>
      </c>
      <c r="F42" s="49">
        <f>'[2]Transferred to Social Services'!F42+'[2]Transferred to CCDBG'!F42</f>
        <v>0</v>
      </c>
      <c r="G42" s="49">
        <f>'[2]Transferred to Social Services'!G42+'[2]Transferred to CCDBG'!G42</f>
        <v>0</v>
      </c>
      <c r="H42" s="49">
        <f>'[2]Transferred to Social Services'!H42+'[2]Transferred to CCDBG'!H42</f>
        <v>0</v>
      </c>
      <c r="I42" s="49">
        <f>'[2]Transferred to Social Services'!I42+'[2]Transferred to CCDBG'!I42</f>
        <v>0</v>
      </c>
      <c r="J42" s="49">
        <f>'[2]Transferred to Social Services'!J42+'[2]Transferred to CCDBG'!J42</f>
        <v>0</v>
      </c>
      <c r="K42" s="49">
        <f>'[2]Transferred to Social Services'!K42+'[2]Transferred to CCDBG'!K42</f>
        <v>0</v>
      </c>
      <c r="L42" s="49">
        <f>'[2]Transferred to Social Services'!L42+'[2]Transferred to CCDBG'!L42</f>
        <v>0</v>
      </c>
      <c r="M42" s="49">
        <f>'[2]Transferred to Social Services'!M42+'[2]Transferred to CCDBG'!M42</f>
        <v>0</v>
      </c>
      <c r="N42" s="49">
        <f>'[2]Transferred to Social Services'!N42+'[2]Transferred to CCDBG'!N42</f>
        <v>0</v>
      </c>
      <c r="O42" s="49">
        <f>'[2]Transferred to Social Services'!O42+'[2]Transferred to CCDBG'!O42</f>
        <v>0</v>
      </c>
      <c r="P42" s="49">
        <f>'[2]Transferred to Social Services'!P42+'[2]Transferred to CCDBG'!P101</f>
        <v>0</v>
      </c>
      <c r="Q42" s="49">
        <v>0</v>
      </c>
      <c r="R42" s="49">
        <v>0</v>
      </c>
      <c r="S42" s="49">
        <v>0</v>
      </c>
      <c r="T42" s="49">
        <f t="shared" si="2"/>
        <v>0</v>
      </c>
      <c r="U42" s="49">
        <f t="shared" si="2"/>
        <v>0</v>
      </c>
      <c r="V42" s="49">
        <f t="shared" si="2"/>
        <v>0</v>
      </c>
      <c r="W42" s="49">
        <f t="shared" si="2"/>
        <v>0</v>
      </c>
      <c r="X42" s="49">
        <f t="shared" ref="X42:Y42" si="75">X101</f>
        <v>0</v>
      </c>
      <c r="Y42" s="49">
        <f t="shared" si="75"/>
        <v>0</v>
      </c>
      <c r="Z42" s="49">
        <f t="shared" ref="Z42" si="76">Z101</f>
        <v>0</v>
      </c>
    </row>
    <row r="43" spans="1:26">
      <c r="A43" s="51" t="s">
        <v>138</v>
      </c>
      <c r="B43" s="49">
        <f>'[2]Transferred to Social Services'!B43+'[2]Transferred to CCDBG'!B43</f>
        <v>0</v>
      </c>
      <c r="C43" s="49">
        <f>'[2]Transferred to Social Services'!C43+'[2]Transferred to CCDBG'!C43</f>
        <v>53003526</v>
      </c>
      <c r="D43" s="49">
        <f>'[2]Transferred to Social Services'!D43+'[2]Transferred to CCDBG'!D43</f>
        <v>126969000</v>
      </c>
      <c r="E43" s="49">
        <f>'[2]Transferred to Social Services'!E43+'[2]Transferred to CCDBG'!E43</f>
        <v>122046000</v>
      </c>
      <c r="F43" s="49">
        <f>'[2]Transferred to Social Services'!F43+'[2]Transferred to CCDBG'!F43</f>
        <v>52725000</v>
      </c>
      <c r="G43" s="49">
        <f>'[2]Transferred to Social Services'!G43+'[2]Transferred to CCDBG'!G43</f>
        <v>62193000</v>
      </c>
      <c r="H43" s="49">
        <f>'[2]Transferred to Social Services'!H43+'[2]Transferred to CCDBG'!H43</f>
        <v>155063000</v>
      </c>
      <c r="I43" s="49">
        <f>'[2]Transferred to Social Services'!I43+'[2]Transferred to CCDBG'!I43</f>
        <v>165899000</v>
      </c>
      <c r="J43" s="49">
        <f>'[2]Transferred to Social Services'!J43+'[2]Transferred to CCDBG'!J43</f>
        <v>146128418</v>
      </c>
      <c r="K43" s="49">
        <f>'[2]Transferred to Social Services'!K43+'[2]Transferred to CCDBG'!K43</f>
        <v>107787000</v>
      </c>
      <c r="L43" s="49">
        <f>'[2]Transferred to Social Services'!L43+'[2]Transferred to CCDBG'!L43</f>
        <v>204237000</v>
      </c>
      <c r="M43" s="49">
        <f>'[2]Transferred to Social Services'!M43+'[2]Transferred to CCDBG'!M43</f>
        <v>173668250</v>
      </c>
      <c r="N43" s="49">
        <f>'[2]Transferred to Social Services'!N43+'[2]Transferred to CCDBG'!N43</f>
        <v>164537750</v>
      </c>
      <c r="O43" s="49">
        <f>'[2]Transferred to Social Services'!O43+'[2]Transferred to CCDBG'!O43</f>
        <v>202319250</v>
      </c>
      <c r="P43" s="49">
        <f>'[2]Transferred to Social Services'!P43+'[2]Transferred to CCDBG'!P102</f>
        <v>189263000</v>
      </c>
      <c r="Q43" s="49">
        <v>181794250</v>
      </c>
      <c r="R43" s="49">
        <v>172821250</v>
      </c>
      <c r="S43" s="49">
        <v>184083500</v>
      </c>
      <c r="T43" s="49">
        <f t="shared" si="2"/>
        <v>134144750</v>
      </c>
      <c r="U43" s="49">
        <f t="shared" si="2"/>
        <v>214119000</v>
      </c>
      <c r="V43" s="49">
        <f t="shared" si="2"/>
        <v>215119000</v>
      </c>
      <c r="W43" s="49">
        <f t="shared" si="2"/>
        <v>215137487</v>
      </c>
      <c r="X43" s="49">
        <f t="shared" ref="X43:Y43" si="77">X102</f>
        <v>215054013</v>
      </c>
      <c r="Y43" s="49">
        <f t="shared" si="77"/>
        <v>215127000</v>
      </c>
      <c r="Z43" s="49">
        <f t="shared" ref="Z43" si="78">Z102</f>
        <v>180589500</v>
      </c>
    </row>
    <row r="44" spans="1:26">
      <c r="A44" s="51" t="s">
        <v>140</v>
      </c>
      <c r="B44" s="49">
        <f>'[2]Transferred to Social Services'!B44+'[2]Transferred to CCDBG'!B44</f>
        <v>0</v>
      </c>
      <c r="C44" s="49">
        <f>'[2]Transferred to Social Services'!C44+'[2]Transferred to CCDBG'!C44</f>
        <v>0</v>
      </c>
      <c r="D44" s="49">
        <f>'[2]Transferred to Social Services'!D44+'[2]Transferred to CCDBG'!D44</f>
        <v>15833660</v>
      </c>
      <c r="E44" s="49">
        <f>'[2]Transferred to Social Services'!E44+'[2]Transferred to CCDBG'!E44</f>
        <v>7699207</v>
      </c>
      <c r="F44" s="49">
        <f>'[2]Transferred to Social Services'!F44+'[2]Transferred to CCDBG'!F44</f>
        <v>520910</v>
      </c>
      <c r="G44" s="49">
        <f>'[2]Transferred to Social Services'!G44+'[2]Transferred to CCDBG'!G44</f>
        <v>666461</v>
      </c>
      <c r="H44" s="49">
        <f>'[2]Transferred to Social Services'!H44+'[2]Transferred to CCDBG'!H44</f>
        <v>9091106</v>
      </c>
      <c r="I44" s="49">
        <f>'[2]Transferred to Social Services'!I44+'[2]Transferred to CCDBG'!I44</f>
        <v>13484346</v>
      </c>
      <c r="J44" s="49">
        <f>'[2]Transferred to Social Services'!J44+'[2]Transferred to CCDBG'!J44</f>
        <v>9832795</v>
      </c>
      <c r="K44" s="49">
        <f>'[2]Transferred to Social Services'!K44+'[2]Transferred to CCDBG'!K44</f>
        <v>24349642</v>
      </c>
      <c r="L44" s="49">
        <f>'[2]Transferred to Social Services'!L44+'[2]Transferred to CCDBG'!L44</f>
        <v>28207191</v>
      </c>
      <c r="M44" s="49">
        <f>'[2]Transferred to Social Services'!M44+'[2]Transferred to CCDBG'!M44</f>
        <v>18651215</v>
      </c>
      <c r="N44" s="49">
        <f>'[2]Transferred to Social Services'!N44+'[2]Transferred to CCDBG'!N44</f>
        <v>24133241</v>
      </c>
      <c r="O44" s="49">
        <f>'[2]Transferred to Social Services'!O44+'[2]Transferred to CCDBG'!O44</f>
        <v>14685209</v>
      </c>
      <c r="P44" s="49">
        <f>'[2]Transferred to Social Services'!P44+'[2]Transferred to CCDBG'!P103</f>
        <v>19350351</v>
      </c>
      <c r="Q44" s="49">
        <v>20105913</v>
      </c>
      <c r="R44" s="49">
        <v>20633138</v>
      </c>
      <c r="S44" s="49">
        <v>19201629</v>
      </c>
      <c r="T44" s="49">
        <f t="shared" si="2"/>
        <v>20156558</v>
      </c>
      <c r="U44" s="49">
        <f t="shared" si="2"/>
        <v>21522341</v>
      </c>
      <c r="V44" s="49">
        <f t="shared" si="2"/>
        <v>23136673</v>
      </c>
      <c r="W44" s="49">
        <f t="shared" si="2"/>
        <v>26289132</v>
      </c>
      <c r="X44" s="49">
        <f t="shared" ref="X44:Y44" si="79">X103</f>
        <v>6357244</v>
      </c>
      <c r="Y44" s="49">
        <f t="shared" si="79"/>
        <v>4334037</v>
      </c>
      <c r="Z44" s="49">
        <f t="shared" ref="Z44" si="80">Z103</f>
        <v>7560018</v>
      </c>
    </row>
    <row r="45" spans="1:26">
      <c r="A45" s="51" t="s">
        <v>142</v>
      </c>
      <c r="B45" s="49">
        <f>'[2]Transferred to Social Services'!B45+'[2]Transferred to CCDBG'!B45</f>
        <v>9384681</v>
      </c>
      <c r="C45" s="49">
        <f>'[2]Transferred to Social Services'!C45+'[2]Transferred to CCDBG'!C45</f>
        <v>6246769</v>
      </c>
      <c r="D45" s="49">
        <f>'[2]Transferred to Social Services'!D45+'[2]Transferred to CCDBG'!D45</f>
        <v>13490746</v>
      </c>
      <c r="E45" s="49">
        <f>'[2]Transferred to Social Services'!E45+'[2]Transferred to CCDBG'!E45</f>
        <v>20428093</v>
      </c>
      <c r="F45" s="49">
        <f>'[2]Transferred to Social Services'!F45+'[2]Transferred to CCDBG'!F45</f>
        <v>11351399</v>
      </c>
      <c r="G45" s="49">
        <f>'[2]Transferred to Social Services'!G45+'[2]Transferred to CCDBG'!G45</f>
        <v>11496782</v>
      </c>
      <c r="H45" s="49">
        <f>'[2]Transferred to Social Services'!H45+'[2]Transferred to CCDBG'!H45</f>
        <v>6562210</v>
      </c>
      <c r="I45" s="49">
        <f>'[2]Transferred to Social Services'!I45+'[2]Transferred to CCDBG'!I45</f>
        <v>11296782</v>
      </c>
      <c r="J45" s="49">
        <f>'[2]Transferred to Social Services'!J45+'[2]Transferred to CCDBG'!J45</f>
        <v>21493564</v>
      </c>
      <c r="K45" s="49">
        <f>'[2]Transferred to Social Services'!K45+'[2]Transferred to CCDBG'!K45</f>
        <v>9996782</v>
      </c>
      <c r="L45" s="49">
        <f>'[2]Transferred to Social Services'!L45+'[2]Transferred to CCDBG'!L45</f>
        <v>3219929</v>
      </c>
      <c r="M45" s="49">
        <f>'[2]Transferred to Social Services'!M45+'[2]Transferred to CCDBG'!M45</f>
        <v>5000000</v>
      </c>
      <c r="N45" s="49">
        <f>'[2]Transferred to Social Services'!N45+'[2]Transferred to CCDBG'!N45</f>
        <v>4000000</v>
      </c>
      <c r="O45" s="49">
        <f>'[2]Transferred to Social Services'!O45+'[2]Transferred to CCDBG'!O45</f>
        <v>0</v>
      </c>
      <c r="P45" s="49">
        <f>'[2]Transferred to Social Services'!P45+'[2]Transferred to CCDBG'!P104</f>
        <v>0</v>
      </c>
      <c r="Q45" s="49">
        <v>0</v>
      </c>
      <c r="R45" s="49">
        <v>0</v>
      </c>
      <c r="S45" s="49">
        <v>0</v>
      </c>
      <c r="T45" s="49">
        <f t="shared" si="2"/>
        <v>0</v>
      </c>
      <c r="U45" s="49">
        <f t="shared" si="2"/>
        <v>0</v>
      </c>
      <c r="V45" s="49">
        <f t="shared" si="2"/>
        <v>0</v>
      </c>
      <c r="W45" s="49">
        <f t="shared" si="2"/>
        <v>0</v>
      </c>
      <c r="X45" s="49">
        <f t="shared" ref="X45:Y45" si="81">X104</f>
        <v>0</v>
      </c>
      <c r="Y45" s="49">
        <f t="shared" si="81"/>
        <v>0</v>
      </c>
      <c r="Z45" s="49">
        <f t="shared" ref="Z45" si="82">Z104</f>
        <v>0</v>
      </c>
    </row>
    <row r="46" spans="1:26">
      <c r="A46" s="51" t="s">
        <v>144</v>
      </c>
      <c r="B46" s="49">
        <f>'[2]Transferred to Social Services'!B46+'[2]Transferred to CCDBG'!B46</f>
        <v>0</v>
      </c>
      <c r="C46" s="49">
        <f>'[2]Transferred to Social Services'!C46+'[2]Transferred to CCDBG'!C46</f>
        <v>2131341</v>
      </c>
      <c r="D46" s="49">
        <f>'[2]Transferred to Social Services'!D46+'[2]Transferred to CCDBG'!D46</f>
        <v>5540630</v>
      </c>
      <c r="E46" s="49">
        <f>'[2]Transferred to Social Services'!E46+'[2]Transferred to CCDBG'!E46</f>
        <v>6545042</v>
      </c>
      <c r="F46" s="49">
        <f>'[2]Transferred to Social Services'!F46+'[2]Transferred to CCDBG'!F46</f>
        <v>6383895</v>
      </c>
      <c r="G46" s="49">
        <f>'[2]Transferred to Social Services'!G46+'[2]Transferred to CCDBG'!G46</f>
        <v>4202049</v>
      </c>
      <c r="H46" s="49">
        <f>'[2]Transferred to Social Services'!H46+'[2]Transferred to CCDBG'!H46</f>
        <v>3986524</v>
      </c>
      <c r="I46" s="49">
        <f>'[2]Transferred to Social Services'!I46+'[2]Transferred to CCDBG'!I46</f>
        <v>2202692</v>
      </c>
      <c r="J46" s="49">
        <f>'[2]Transferred to Social Services'!J46+'[2]Transferred to CCDBG'!J46</f>
        <v>2172109</v>
      </c>
      <c r="K46" s="49">
        <f>'[2]Transferred to Social Services'!K46+'[2]Transferred to CCDBG'!K46</f>
        <v>2127965</v>
      </c>
      <c r="L46" s="49">
        <f>'[2]Transferred to Social Services'!L46+'[2]Transferred to CCDBG'!L46</f>
        <v>2127965</v>
      </c>
      <c r="M46" s="49">
        <f>'[2]Transferred to Social Services'!M46+'[2]Transferred to CCDBG'!M46</f>
        <v>2127965</v>
      </c>
      <c r="N46" s="49">
        <f>'[2]Transferred to Social Services'!N46+'[2]Transferred to CCDBG'!N46</f>
        <v>2127965</v>
      </c>
      <c r="O46" s="49">
        <f>'[2]Transferred to Social Services'!O46+'[2]Transferred to CCDBG'!O46</f>
        <v>6383895</v>
      </c>
      <c r="P46" s="49">
        <f>'[2]Transferred to Social Services'!P46+'[2]Transferred to CCDBG'!P105</f>
        <v>2127965</v>
      </c>
      <c r="Q46" s="49">
        <v>2127965</v>
      </c>
      <c r="R46" s="49">
        <v>2127965</v>
      </c>
      <c r="S46" s="49">
        <v>-2127965</v>
      </c>
      <c r="T46" s="49">
        <f t="shared" si="2"/>
        <v>2127965</v>
      </c>
      <c r="U46" s="49">
        <f t="shared" si="2"/>
        <v>2127965</v>
      </c>
      <c r="V46" s="49">
        <f t="shared" si="2"/>
        <v>2120740</v>
      </c>
      <c r="W46" s="49">
        <f t="shared" si="2"/>
        <v>2120740</v>
      </c>
      <c r="X46" s="49">
        <f t="shared" ref="X46:Y46" si="83">X105</f>
        <v>2120740</v>
      </c>
      <c r="Y46" s="49">
        <f t="shared" si="83"/>
        <v>2120740</v>
      </c>
      <c r="Z46" s="49">
        <f t="shared" ref="Z46" si="84">Z105</f>
        <v>2120740</v>
      </c>
    </row>
    <row r="47" spans="1:26">
      <c r="A47" s="51" t="s">
        <v>146</v>
      </c>
      <c r="B47" s="49">
        <f>'[2]Transferred to Social Services'!B47+'[2]Transferred to CCDBG'!B47</f>
        <v>12673948</v>
      </c>
      <c r="C47" s="49">
        <f>'[2]Transferred to Social Services'!C47+'[2]Transferred to CCDBG'!C47</f>
        <v>3071647</v>
      </c>
      <c r="D47" s="49">
        <f>'[2]Transferred to Social Services'!D47+'[2]Transferred to CCDBG'!D47</f>
        <v>52111237</v>
      </c>
      <c r="E47" s="49">
        <f>'[2]Transferred to Social Services'!E47+'[2]Transferred to CCDBG'!E47</f>
        <v>66497245</v>
      </c>
      <c r="F47" s="49">
        <f>'[2]Transferred to Social Services'!F47+'[2]Transferred to CCDBG'!F47</f>
        <v>73494044</v>
      </c>
      <c r="G47" s="49">
        <f>'[2]Transferred to Social Services'!G47+'[2]Transferred to CCDBG'!G47</f>
        <v>52839015</v>
      </c>
      <c r="H47" s="49">
        <f>'[2]Transferred to Social Services'!H47+'[2]Transferred to CCDBG'!H47</f>
        <v>57291574</v>
      </c>
      <c r="I47" s="49">
        <f>'[2]Transferred to Social Services'!I47+'[2]Transferred to CCDBG'!I47</f>
        <v>54064923</v>
      </c>
      <c r="J47" s="49">
        <f>'[2]Transferred to Social Services'!J47+'[2]Transferred to CCDBG'!J47</f>
        <v>66753727</v>
      </c>
      <c r="K47" s="49">
        <f>'[2]Transferred to Social Services'!K47+'[2]Transferred to CCDBG'!K47</f>
        <v>63926681</v>
      </c>
      <c r="L47" s="49">
        <f>'[2]Transferred to Social Services'!L47+'[2]Transferred to CCDBG'!L47</f>
        <v>50600000</v>
      </c>
      <c r="M47" s="49">
        <f>'[2]Transferred to Social Services'!M47+'[2]Transferred to CCDBG'!M47</f>
        <v>59500613</v>
      </c>
      <c r="N47" s="49">
        <f>'[2]Transferred to Social Services'!N47+'[2]Transferred to CCDBG'!N47</f>
        <v>59600000</v>
      </c>
      <c r="O47" s="49">
        <f>'[2]Transferred to Social Services'!O47+'[2]Transferred to CCDBG'!O47</f>
        <v>63926680</v>
      </c>
      <c r="P47" s="49">
        <f>'[2]Transferred to Social Services'!P47+'[2]Transferred to CCDBG'!P106</f>
        <v>61736847</v>
      </c>
      <c r="Q47" s="49">
        <v>32224287</v>
      </c>
      <c r="R47" s="49">
        <v>9631362</v>
      </c>
      <c r="S47" s="49">
        <v>25284733</v>
      </c>
      <c r="T47" s="49">
        <f t="shared" si="2"/>
        <v>8397592</v>
      </c>
      <c r="U47" s="49">
        <f t="shared" si="2"/>
        <v>15778</v>
      </c>
      <c r="V47" s="49">
        <f t="shared" si="2"/>
        <v>0</v>
      </c>
      <c r="W47" s="49">
        <f t="shared" si="2"/>
        <v>0</v>
      </c>
      <c r="X47" s="49">
        <f t="shared" ref="X47:Y47" si="85">X106</f>
        <v>0</v>
      </c>
      <c r="Y47" s="49">
        <f t="shared" si="85"/>
        <v>57000000</v>
      </c>
      <c r="Z47" s="49">
        <f t="shared" ref="Z47" si="86">Z106</f>
        <v>0</v>
      </c>
    </row>
    <row r="48" spans="1:26">
      <c r="A48" s="51" t="s">
        <v>148</v>
      </c>
      <c r="B48" s="49">
        <f>'[2]Transferred to Social Services'!B48+'[2]Transferred to CCDBG'!B48</f>
        <v>0</v>
      </c>
      <c r="C48" s="49">
        <f>'[2]Transferred to Social Services'!C48+'[2]Transferred to CCDBG'!C48</f>
        <v>35289147</v>
      </c>
      <c r="D48" s="49">
        <f>'[2]Transferred to Social Services'!D48+'[2]Transferred to CCDBG'!D48</f>
        <v>217882855</v>
      </c>
      <c r="E48" s="49">
        <f>'[2]Transferred to Social Services'!E48+'[2]Transferred to CCDBG'!E48</f>
        <v>42662859</v>
      </c>
      <c r="F48" s="49">
        <f>'[2]Transferred to Social Services'!F48+'[2]Transferred to CCDBG'!F48</f>
        <v>14788048</v>
      </c>
      <c r="G48" s="49">
        <f>'[2]Transferred to Social Services'!G48+'[2]Transferred to CCDBG'!G48</f>
        <v>33328339</v>
      </c>
      <c r="H48" s="49">
        <f>'[2]Transferred to Social Services'!H48+'[2]Transferred to CCDBG'!H48</f>
        <v>24810079</v>
      </c>
      <c r="I48" s="49">
        <f>'[2]Transferred to Social Services'!I48+'[2]Transferred to CCDBG'!I48</f>
        <v>0</v>
      </c>
      <c r="J48" s="49">
        <f>'[2]Transferred to Social Services'!J48+'[2]Transferred to CCDBG'!J48</f>
        <v>61057349</v>
      </c>
      <c r="K48" s="49">
        <f>'[2]Transferred to Social Services'!K48+'[2]Transferred to CCDBG'!K48</f>
        <v>31235772</v>
      </c>
      <c r="L48" s="49">
        <f>'[2]Transferred to Social Services'!L48+'[2]Transferred to CCDBG'!L48</f>
        <v>31235772</v>
      </c>
      <c r="M48" s="49">
        <f>'[2]Transferred to Social Services'!M48+'[2]Transferred to CCDBG'!M48</f>
        <v>30735235</v>
      </c>
      <c r="N48" s="49">
        <f>'[2]Transferred to Social Services'!N48+'[2]Transferred to CCDBG'!N48</f>
        <v>29777490</v>
      </c>
      <c r="O48" s="49">
        <f>'[2]Transferred to Social Services'!O48+'[2]Transferred to CCDBG'!O48</f>
        <v>25661584</v>
      </c>
      <c r="P48" s="49">
        <f>'[2]Transferred to Social Services'!P48+'[2]Transferred to CCDBG'!P107</f>
        <v>32408086</v>
      </c>
      <c r="Q48" s="49">
        <v>33565875</v>
      </c>
      <c r="R48" s="49">
        <v>33565875</v>
      </c>
      <c r="S48" s="49">
        <v>33566135</v>
      </c>
      <c r="T48" s="49">
        <f t="shared" si="2"/>
        <v>33573455</v>
      </c>
      <c r="U48" s="49">
        <f t="shared" si="2"/>
        <v>34561464</v>
      </c>
      <c r="V48" s="49">
        <f t="shared" si="2"/>
        <v>34964711</v>
      </c>
      <c r="W48" s="49">
        <f t="shared" si="2"/>
        <v>31267821</v>
      </c>
      <c r="X48" s="49">
        <f t="shared" ref="X48:Y48" si="87">X107</f>
        <v>31268006</v>
      </c>
      <c r="Y48" s="49">
        <f t="shared" si="87"/>
        <v>31668073</v>
      </c>
      <c r="Z48" s="49">
        <f t="shared" ref="Z48" si="88">Z107</f>
        <v>31663704</v>
      </c>
    </row>
    <row r="49" spans="1:30">
      <c r="A49" s="51" t="s">
        <v>150</v>
      </c>
      <c r="B49" s="49">
        <f>'[2]Transferred to Social Services'!B49+'[2]Transferred to CCDBG'!B49</f>
        <v>0</v>
      </c>
      <c r="C49" s="49">
        <f>'[2]Transferred to Social Services'!C49+'[2]Transferred to CCDBG'!C49</f>
        <v>3116423</v>
      </c>
      <c r="D49" s="49">
        <f>'[2]Transferred to Social Services'!D49+'[2]Transferred to CCDBG'!D49</f>
        <v>8638480</v>
      </c>
      <c r="E49" s="49">
        <f>'[2]Transferred to Social Services'!E49+'[2]Transferred to CCDBG'!E49</f>
        <v>5037000</v>
      </c>
      <c r="F49" s="49">
        <f>'[2]Transferred to Social Services'!F49+'[2]Transferred to CCDBG'!F49</f>
        <v>4737000</v>
      </c>
      <c r="G49" s="49">
        <f>'[2]Transferred to Social Services'!G49+'[2]Transferred to CCDBG'!G49</f>
        <v>5382000</v>
      </c>
      <c r="H49" s="49">
        <f>'[2]Transferred to Social Services'!H49+'[2]Transferred to CCDBG'!H49</f>
        <v>12462419</v>
      </c>
      <c r="I49" s="49">
        <f>'[2]Transferred to Social Services'!I49+'[2]Transferred to CCDBG'!I49</f>
        <v>1585114</v>
      </c>
      <c r="J49" s="49">
        <f>'[2]Transferred to Social Services'!J49+'[2]Transferred to CCDBG'!J49</f>
        <v>3006000</v>
      </c>
      <c r="K49" s="49">
        <f>'[2]Transferred to Social Services'!K49+'[2]Transferred to CCDBG'!K49</f>
        <v>5307000</v>
      </c>
      <c r="L49" s="49">
        <f>'[2]Transferred to Social Services'!L49+'[2]Transferred to CCDBG'!L49</f>
        <v>3207000</v>
      </c>
      <c r="M49" s="49">
        <f>'[2]Transferred to Social Services'!M49+'[2]Transferred to CCDBG'!M49</f>
        <v>7407000</v>
      </c>
      <c r="N49" s="49">
        <f>'[2]Transferred to Social Services'!N49+'[2]Transferred to CCDBG'!N49</f>
        <v>7560948</v>
      </c>
      <c r="O49" s="49">
        <f>'[2]Transferred to Social Services'!O49+'[2]Transferred to CCDBG'!O49</f>
        <v>7299000</v>
      </c>
      <c r="P49" s="49">
        <f>'[2]Transferred to Social Services'!P49+'[2]Transferred to CCDBG'!P108</f>
        <v>2445999</v>
      </c>
      <c r="Q49" s="49">
        <v>7623137</v>
      </c>
      <c r="R49" s="49">
        <v>7560947</v>
      </c>
      <c r="S49" s="49">
        <v>15274800</v>
      </c>
      <c r="T49" s="49">
        <f t="shared" si="2"/>
        <v>22682842</v>
      </c>
      <c r="U49" s="49">
        <f t="shared" si="2"/>
        <v>22681895</v>
      </c>
      <c r="V49" s="49">
        <f t="shared" si="2"/>
        <v>22601187</v>
      </c>
      <c r="W49" s="49">
        <f t="shared" si="2"/>
        <v>22606187</v>
      </c>
      <c r="X49" s="49">
        <f t="shared" ref="X49:Y49" si="89">X108</f>
        <v>22606188</v>
      </c>
      <c r="Y49" s="49">
        <f t="shared" si="89"/>
        <v>22606188</v>
      </c>
      <c r="Z49" s="49">
        <f t="shared" ref="Z49" si="90">Z108</f>
        <v>22606188</v>
      </c>
    </row>
    <row r="50" spans="1:30">
      <c r="A50" s="51" t="s">
        <v>152</v>
      </c>
      <c r="B50" s="49">
        <f>'[2]Transferred to Social Services'!B50+'[2]Transferred to CCDBG'!B50</f>
        <v>5200000</v>
      </c>
      <c r="C50" s="49">
        <f>'[2]Transferred to Social Services'!C50+'[2]Transferred to CCDBG'!C50</f>
        <v>13813182</v>
      </c>
      <c r="D50" s="49">
        <f>'[2]Transferred to Social Services'!D50+'[2]Transferred to CCDBG'!D50</f>
        <v>12317933</v>
      </c>
      <c r="E50" s="49">
        <f>'[2]Transferred to Social Services'!E50+'[2]Transferred to CCDBG'!E50</f>
        <v>12464869</v>
      </c>
      <c r="F50" s="49">
        <f>'[2]Transferred to Social Services'!F50+'[2]Transferred to CCDBG'!F50</f>
        <v>10895127</v>
      </c>
      <c r="G50" s="49">
        <f>'[2]Transferred to Social Services'!G50+'[2]Transferred to CCDBG'!G50</f>
        <v>12365413</v>
      </c>
      <c r="H50" s="49">
        <f>'[2]Transferred to Social Services'!H50+'[2]Transferred to CCDBG'!H50</f>
        <v>13959392</v>
      </c>
      <c r="I50" s="49">
        <f>'[2]Transferred to Social Services'!I50+'[2]Transferred to CCDBG'!I50</f>
        <v>13959392</v>
      </c>
      <c r="J50" s="49">
        <f>'[2]Transferred to Social Services'!J50+'[2]Transferred to CCDBG'!J50</f>
        <v>13959392</v>
      </c>
      <c r="K50" s="49">
        <f>'[2]Transferred to Social Services'!K50+'[2]Transferred to CCDBG'!K50</f>
        <v>13959392</v>
      </c>
      <c r="L50" s="49">
        <f>'[2]Transferred to Social Services'!L50+'[2]Transferred to CCDBG'!L50</f>
        <v>13959392</v>
      </c>
      <c r="M50" s="49">
        <f>'[2]Transferred to Social Services'!M50+'[2]Transferred to CCDBG'!M50</f>
        <v>13959392</v>
      </c>
      <c r="N50" s="49">
        <f>'[2]Transferred to Social Services'!N50+'[2]Transferred to CCDBG'!N50</f>
        <v>13959392</v>
      </c>
      <c r="O50" s="49">
        <f>'[2]Transferred to Social Services'!O50+'[2]Transferred to CCDBG'!O50</f>
        <v>13959392</v>
      </c>
      <c r="P50" s="49">
        <f>'[2]Transferred to Social Services'!P50+'[2]Transferred to CCDBG'!P109</f>
        <v>13959392</v>
      </c>
      <c r="Q50" s="49">
        <v>13959392</v>
      </c>
      <c r="R50" s="49">
        <v>13959392</v>
      </c>
      <c r="S50" s="49">
        <v>13959392</v>
      </c>
      <c r="T50" s="49">
        <f t="shared" si="2"/>
        <v>13959392</v>
      </c>
      <c r="U50" s="49">
        <f t="shared" si="2"/>
        <v>13959392</v>
      </c>
      <c r="V50" s="49">
        <f t="shared" si="2"/>
        <v>13943765</v>
      </c>
      <c r="W50" s="49">
        <f t="shared" si="2"/>
        <v>13943765</v>
      </c>
      <c r="X50" s="49">
        <f t="shared" ref="X50:Y50" si="91">X109</f>
        <v>13943767</v>
      </c>
      <c r="Y50" s="49">
        <f t="shared" si="91"/>
        <v>13943767</v>
      </c>
      <c r="Z50" s="49">
        <f t="shared" ref="Z50" si="92">Z109</f>
        <v>13943765</v>
      </c>
    </row>
    <row r="51" spans="1:30">
      <c r="A51" s="51" t="s">
        <v>153</v>
      </c>
      <c r="B51" s="49">
        <f>'[2]Transferred to Social Services'!B51+'[2]Transferred to CCDBG'!B51</f>
        <v>19858357</v>
      </c>
      <c r="C51" s="49">
        <f>'[2]Transferred to Social Services'!C51+'[2]Transferred to CCDBG'!C51</f>
        <v>15755807</v>
      </c>
      <c r="D51" s="49">
        <f>'[2]Transferred to Social Services'!D51+'[2]Transferred to CCDBG'!D51</f>
        <v>64843908</v>
      </c>
      <c r="E51" s="49">
        <f>'[2]Transferred to Social Services'!E51+'[2]Transferred to CCDBG'!E51</f>
        <v>43528422</v>
      </c>
      <c r="F51" s="49">
        <f>'[2]Transferred to Social Services'!F51+'[2]Transferred to CCDBG'!F51</f>
        <v>43528422</v>
      </c>
      <c r="G51" s="49">
        <f>'[2]Transferred to Social Services'!G51+'[2]Transferred to CCDBG'!G51</f>
        <v>44985551</v>
      </c>
      <c r="H51" s="49">
        <f>'[2]Transferred to Social Services'!H51+'[2]Transferred to CCDBG'!H51</f>
        <v>7638951</v>
      </c>
      <c r="I51" s="49">
        <f>'[2]Transferred to Social Services'!I51+'[2]Transferred to CCDBG'!I51</f>
        <v>32644772</v>
      </c>
      <c r="J51" s="49">
        <f>'[2]Transferred to Social Services'!J51+'[2]Transferred to CCDBG'!J51</f>
        <v>18285500</v>
      </c>
      <c r="K51" s="49">
        <f>'[2]Transferred to Social Services'!K51+'[2]Transferred to CCDBG'!K51</f>
        <v>17581500</v>
      </c>
      <c r="L51" s="49">
        <f>'[2]Transferred to Social Services'!L51+'[2]Transferred to CCDBG'!L51</f>
        <v>19328500</v>
      </c>
      <c r="M51" s="49">
        <f>'[2]Transferred to Social Services'!M51+'[2]Transferred to CCDBG'!M51</f>
        <v>33128500</v>
      </c>
      <c r="N51" s="49">
        <f>'[2]Transferred to Social Services'!N51+'[2]Transferred to CCDBG'!N51</f>
        <v>27012840</v>
      </c>
      <c r="O51" s="49">
        <f>'[2]Transferred to Social Services'!O51+'[2]Transferred to CCDBG'!O51</f>
        <v>20024457</v>
      </c>
      <c r="P51" s="49">
        <f>'[2]Transferred to Social Services'!P51+'[2]Transferred to CCDBG'!P110</f>
        <v>26953164</v>
      </c>
      <c r="Q51" s="49">
        <v>33941968</v>
      </c>
      <c r="R51" s="49">
        <v>23292722</v>
      </c>
      <c r="S51" s="49">
        <v>33630652</v>
      </c>
      <c r="T51" s="49">
        <f t="shared" si="2"/>
        <v>31863229</v>
      </c>
      <c r="U51" s="49">
        <f t="shared" si="2"/>
        <v>32666186</v>
      </c>
      <c r="V51" s="49">
        <f t="shared" si="2"/>
        <v>26713131</v>
      </c>
      <c r="W51" s="49">
        <f t="shared" si="2"/>
        <v>31133495</v>
      </c>
      <c r="X51" s="49">
        <f t="shared" ref="X51:Y51" si="93">X110</f>
        <v>32383632</v>
      </c>
      <c r="Y51" s="49">
        <f t="shared" si="93"/>
        <v>32383632</v>
      </c>
      <c r="Z51" s="49">
        <f t="shared" ref="Z51" si="94">Z110</f>
        <v>17192528</v>
      </c>
    </row>
    <row r="52" spans="1:30">
      <c r="A52" s="51" t="s">
        <v>154</v>
      </c>
      <c r="B52" s="49">
        <f>'[2]Transferred to Social Services'!B52+'[2]Transferred to CCDBG'!B52</f>
        <v>0</v>
      </c>
      <c r="C52" s="49">
        <f>'[2]Transferred to Social Services'!C52+'[2]Transferred to CCDBG'!C52</f>
        <v>28973849</v>
      </c>
      <c r="D52" s="49">
        <f>'[2]Transferred to Social Services'!D52+'[2]Transferred to CCDBG'!D52</f>
        <v>120994179</v>
      </c>
      <c r="E52" s="49">
        <f>'[2]Transferred to Social Services'!E52+'[2]Transferred to CCDBG'!E52</f>
        <v>124179169</v>
      </c>
      <c r="F52" s="49">
        <f>'[2]Transferred to Social Services'!F52+'[2]Transferred to CCDBG'!F52</f>
        <v>118063000</v>
      </c>
      <c r="G52" s="49">
        <f>'[2]Transferred to Social Services'!G52+'[2]Transferred to CCDBG'!G52</f>
        <v>120515000</v>
      </c>
      <c r="H52" s="49">
        <f>'[2]Transferred to Social Services'!H52+'[2]Transferred to CCDBG'!H52</f>
        <v>117726130</v>
      </c>
      <c r="I52" s="49">
        <f>'[2]Transferred to Social Services'!I52+'[2]Transferred to CCDBG'!I52</f>
        <v>106197266</v>
      </c>
      <c r="J52" s="49">
        <f>'[2]Transferred to Social Services'!J52+'[2]Transferred to CCDBG'!J52</f>
        <v>110912487</v>
      </c>
      <c r="K52" s="49">
        <f>'[2]Transferred to Social Services'!K52+'[2]Transferred to CCDBG'!K52</f>
        <v>114831928</v>
      </c>
      <c r="L52" s="49">
        <f>'[2]Transferred to Social Services'!L52+'[2]Transferred to CCDBG'!L52</f>
        <v>112021790</v>
      </c>
      <c r="M52" s="49">
        <f>'[2]Transferred to Social Services'!M52+'[2]Transferred to CCDBG'!M52</f>
        <v>114429578</v>
      </c>
      <c r="N52" s="49">
        <f>'[2]Transferred to Social Services'!N52+'[2]Transferred to CCDBG'!N52</f>
        <v>113216062</v>
      </c>
      <c r="O52" s="49">
        <f>'[2]Transferred to Social Services'!O52+'[2]Transferred to CCDBG'!O52</f>
        <v>114157938</v>
      </c>
      <c r="P52" s="49">
        <f>'[2]Transferred to Social Services'!P52+'[2]Transferred to CCDBG'!P111</f>
        <v>116690000</v>
      </c>
      <c r="Q52" s="49">
        <v>83382373</v>
      </c>
      <c r="R52" s="49">
        <v>86827530</v>
      </c>
      <c r="S52" s="49">
        <v>110234858</v>
      </c>
      <c r="T52" s="49">
        <f t="shared" si="2"/>
        <v>114001286</v>
      </c>
      <c r="U52" s="49">
        <f t="shared" si="2"/>
        <v>114135335</v>
      </c>
      <c r="V52" s="49">
        <f t="shared" si="2"/>
        <v>107933128</v>
      </c>
      <c r="W52" s="49">
        <f t="shared" si="2"/>
        <v>112491849</v>
      </c>
      <c r="X52" s="49">
        <f t="shared" ref="X52:Y52" si="95">X111</f>
        <v>69915748</v>
      </c>
      <c r="Y52" s="49">
        <f t="shared" si="95"/>
        <v>113380092</v>
      </c>
      <c r="Z52" s="49">
        <f t="shared" ref="Z52" si="96">Z111</f>
        <v>78696310.599999994</v>
      </c>
    </row>
    <row r="53" spans="1:30">
      <c r="A53" s="51" t="s">
        <v>155</v>
      </c>
      <c r="B53" s="49">
        <f>'[2]Transferred to Social Services'!B53+'[2]Transferred to CCDBG'!B53</f>
        <v>3562000</v>
      </c>
      <c r="C53" s="49">
        <f>'[2]Transferred to Social Services'!C53+'[2]Transferred to CCDBG'!C53</f>
        <v>17400000</v>
      </c>
      <c r="D53" s="49">
        <f>'[2]Transferred to Social Services'!D53+'[2]Transferred to CCDBG'!D53</f>
        <v>24635262</v>
      </c>
      <c r="E53" s="49">
        <f>'[2]Transferred to Social Services'!E53+'[2]Transferred to CCDBG'!E53</f>
        <v>1795624</v>
      </c>
      <c r="F53" s="49">
        <f>'[2]Transferred to Social Services'!F53+'[2]Transferred to CCDBG'!F53</f>
        <v>3314653</v>
      </c>
      <c r="G53" s="49">
        <f>'[2]Transferred to Social Services'!G53+'[2]Transferred to CCDBG'!G53</f>
        <v>1306267</v>
      </c>
      <c r="H53" s="49">
        <f>'[2]Transferred to Social Services'!H53+'[2]Transferred to CCDBG'!H53</f>
        <v>6947755</v>
      </c>
      <c r="I53" s="49">
        <f>'[2]Transferred to Social Services'!I53+'[2]Transferred to CCDBG'!I53</f>
        <v>7414943</v>
      </c>
      <c r="J53" s="49">
        <f>'[2]Transferred to Social Services'!J53+'[2]Transferred to CCDBG'!J53</f>
        <v>11031796</v>
      </c>
      <c r="K53" s="49">
        <f>'[2]Transferred to Social Services'!K53+'[2]Transferred to CCDBG'!K53</f>
        <v>10918472</v>
      </c>
      <c r="L53" s="49">
        <f>'[2]Transferred to Social Services'!L53+'[2]Transferred to CCDBG'!L53</f>
        <v>11017631</v>
      </c>
      <c r="M53" s="49">
        <f>'[2]Transferred to Social Services'!M53+'[2]Transferred to CCDBG'!M53</f>
        <v>11017631</v>
      </c>
      <c r="N53" s="49">
        <f>'[2]Transferred to Social Services'!N53+'[2]Transferred to CCDBG'!N53</f>
        <v>11017631</v>
      </c>
      <c r="O53" s="49">
        <f>'[2]Transferred to Social Services'!O53+'[2]Transferred to CCDBG'!O53</f>
        <v>11017631</v>
      </c>
      <c r="P53" s="49">
        <f>'[2]Transferred to Social Services'!P53+'[2]Transferred to CCDBG'!P112</f>
        <v>11017631</v>
      </c>
      <c r="Q53" s="49">
        <v>11017631</v>
      </c>
      <c r="R53" s="49">
        <v>11017631</v>
      </c>
      <c r="S53" s="49">
        <v>11017631</v>
      </c>
      <c r="T53" s="49">
        <f t="shared" si="2"/>
        <v>11017631</v>
      </c>
      <c r="U53" s="49">
        <f t="shared" si="2"/>
        <v>11017631</v>
      </c>
      <c r="V53" s="49">
        <f t="shared" si="2"/>
        <v>10981273</v>
      </c>
      <c r="W53" s="49">
        <f t="shared" si="2"/>
        <v>10981272</v>
      </c>
      <c r="X53" s="49">
        <f t="shared" ref="X53:Y53" si="97">X112</f>
        <v>10981273</v>
      </c>
      <c r="Y53" s="49">
        <f t="shared" si="97"/>
        <v>10981272</v>
      </c>
      <c r="Z53" s="49">
        <f t="shared" ref="Z53" si="98">Z112</f>
        <v>10981272</v>
      </c>
    </row>
    <row r="54" spans="1:30">
      <c r="A54" s="51" t="s">
        <v>157</v>
      </c>
      <c r="B54" s="49">
        <f>'[2]Transferred to Social Services'!B54+'[2]Transferred to CCDBG'!B54</f>
        <v>0</v>
      </c>
      <c r="C54" s="49">
        <f>'[2]Transferred to Social Services'!C54+'[2]Transferred to CCDBG'!C54</f>
        <v>77207151</v>
      </c>
      <c r="D54" s="49">
        <f>'[2]Transferred to Social Services'!D54+'[2]Transferred to CCDBG'!D54</f>
        <v>107172369</v>
      </c>
      <c r="E54" s="49">
        <f>'[2]Transferred to Social Services'!E54+'[2]Transferred to CCDBG'!E54</f>
        <v>95114276</v>
      </c>
      <c r="F54" s="49">
        <f>'[2]Transferred to Social Services'!F54+'[2]Transferred to CCDBG'!F54</f>
        <v>96690965</v>
      </c>
      <c r="G54" s="49">
        <f>'[2]Transferred to Social Services'!G54+'[2]Transferred to CCDBG'!G54</f>
        <v>76781572</v>
      </c>
      <c r="H54" s="49">
        <f>'[2]Transferred to Social Services'!H54+'[2]Transferred to CCDBG'!H54</f>
        <v>78749415</v>
      </c>
      <c r="I54" s="49">
        <f>'[2]Transferred to Social Services'!I54+'[2]Transferred to CCDBG'!I54</f>
        <v>78619236</v>
      </c>
      <c r="J54" s="49">
        <f>'[2]Transferred to Social Services'!J54+'[2]Transferred to CCDBG'!J54</f>
        <v>77603523</v>
      </c>
      <c r="K54" s="49">
        <f>'[2]Transferred to Social Services'!K54+'[2]Transferred to CCDBG'!K54</f>
        <v>77615070</v>
      </c>
      <c r="L54" s="49">
        <f>'[2]Transferred to Social Services'!L54+'[2]Transferred to CCDBG'!L54</f>
        <v>76320370</v>
      </c>
      <c r="M54" s="49">
        <f>'[2]Transferred to Social Services'!M54+'[2]Transferred to CCDBG'!M54</f>
        <v>76320370</v>
      </c>
      <c r="N54" s="49">
        <f>'[2]Transferred to Social Services'!N54+'[2]Transferred to CCDBG'!N54</f>
        <v>76320370</v>
      </c>
      <c r="O54" s="49">
        <f>'[2]Transferred to Social Services'!O54+'[2]Transferred to CCDBG'!O54</f>
        <v>13420500</v>
      </c>
      <c r="P54" s="49">
        <f>'[2]Transferred to Social Services'!P54+'[2]Transferred to CCDBG'!P113</f>
        <v>76479191</v>
      </c>
      <c r="Q54" s="49">
        <v>78322070</v>
      </c>
      <c r="R54" s="49">
        <v>78212400</v>
      </c>
      <c r="S54" s="49">
        <v>78222400</v>
      </c>
      <c r="T54" s="49">
        <f t="shared" si="2"/>
        <v>77276344</v>
      </c>
      <c r="U54" s="49">
        <f t="shared" si="2"/>
        <v>77276344</v>
      </c>
      <c r="V54" s="49">
        <f t="shared" si="2"/>
        <v>77222696</v>
      </c>
      <c r="W54" s="49">
        <f t="shared" si="2"/>
        <v>77222696</v>
      </c>
      <c r="X54" s="49">
        <f t="shared" ref="X54:Y54" si="99">X113</f>
        <v>77222696</v>
      </c>
      <c r="Y54" s="49">
        <f t="shared" si="99"/>
        <v>77222696</v>
      </c>
      <c r="Z54" s="49">
        <f t="shared" ref="Z54" si="100">Z113</f>
        <v>77222696</v>
      </c>
    </row>
    <row r="55" spans="1:30">
      <c r="A55" s="51" t="s">
        <v>158</v>
      </c>
      <c r="B55" s="49">
        <f>'[2]Transferred to Social Services'!B55+'[2]Transferred to CCDBG'!B55</f>
        <v>0</v>
      </c>
      <c r="C55" s="49">
        <f>'[2]Transferred to Social Services'!C55+'[2]Transferred to CCDBG'!C55</f>
        <v>0</v>
      </c>
      <c r="D55" s="49">
        <f>'[2]Transferred to Social Services'!D55+'[2]Transferred to CCDBG'!D55</f>
        <v>18048850</v>
      </c>
      <c r="E55" s="49">
        <f>'[2]Transferred to Social Services'!E55+'[2]Transferred to CCDBG'!E55</f>
        <v>-725800</v>
      </c>
      <c r="F55" s="49">
        <f>'[2]Transferred to Social Services'!F55+'[2]Transferred to CCDBG'!F55</f>
        <v>-3070652</v>
      </c>
      <c r="G55" s="49">
        <f>'[2]Transferred to Social Services'!G55+'[2]Transferred to CCDBG'!G55</f>
        <v>5760711</v>
      </c>
      <c r="H55" s="49">
        <f>'[2]Transferred to Social Services'!H55+'[2]Transferred to CCDBG'!H55</f>
        <v>19693707</v>
      </c>
      <c r="I55" s="49">
        <f>'[2]Transferred to Social Services'!I55+'[2]Transferred to CCDBG'!I55</f>
        <v>1839987</v>
      </c>
      <c r="J55" s="49">
        <f>'[2]Transferred to Social Services'!J55+'[2]Transferred to CCDBG'!J55</f>
        <v>3700106</v>
      </c>
      <c r="K55" s="49">
        <f>'[2]Transferred to Social Services'!K55+'[2]Transferred to CCDBG'!K55</f>
        <v>3700106</v>
      </c>
      <c r="L55" s="49">
        <f>'[2]Transferred to Social Services'!L55+'[2]Transferred to CCDBG'!L55</f>
        <v>1833887</v>
      </c>
      <c r="M55" s="49">
        <f>'[2]Transferred to Social Services'!M55+'[2]Transferred to CCDBG'!M55</f>
        <v>1850053</v>
      </c>
      <c r="N55" s="49">
        <f>'[2]Transferred to Social Services'!N55+'[2]Transferred to CCDBG'!N55</f>
        <v>0</v>
      </c>
      <c r="O55" s="49">
        <f>'[2]Transferred to Social Services'!O55+'[2]Transferred to CCDBG'!O55</f>
        <v>625000</v>
      </c>
      <c r="P55" s="49">
        <f>'[2]Transferred to Social Services'!P55+'[2]Transferred to CCDBG'!P114</f>
        <v>1850053</v>
      </c>
      <c r="Q55" s="49">
        <v>1850053</v>
      </c>
      <c r="R55" s="49">
        <v>1850053</v>
      </c>
      <c r="S55" s="49">
        <v>1850053</v>
      </c>
      <c r="T55" s="49">
        <f t="shared" si="2"/>
        <v>0</v>
      </c>
      <c r="U55" s="49">
        <f t="shared" si="2"/>
        <v>0</v>
      </c>
      <c r="V55" s="49">
        <f t="shared" si="2"/>
        <v>0</v>
      </c>
      <c r="W55" s="49">
        <f t="shared" si="2"/>
        <v>0</v>
      </c>
      <c r="X55" s="49">
        <f t="shared" ref="X55:Y55" si="101">X114</f>
        <v>0</v>
      </c>
      <c r="Y55" s="49">
        <f t="shared" si="101"/>
        <v>0</v>
      </c>
      <c r="Z55" s="49">
        <f t="shared" ref="Z55" si="102">Z114</f>
        <v>0</v>
      </c>
    </row>
    <row r="56" spans="1:30" s="62" customFormat="1">
      <c r="A56" s="59" t="s">
        <v>159</v>
      </c>
      <c r="B56" s="49">
        <f>'[2]Transferred to Social Services'!B56+'[2]Transferred to CCDBG'!B56</f>
        <v>592923820</v>
      </c>
      <c r="C56" s="49">
        <f>'[2]Transferred to Social Services'!C56+'[2]Transferred to CCDBG'!C56</f>
        <v>1905593112</v>
      </c>
      <c r="D56" s="49">
        <f>'[2]Transferred to Social Services'!D56+'[2]Transferred to CCDBG'!D56</f>
        <v>3893018615</v>
      </c>
      <c r="E56" s="49">
        <f>'[2]Transferred to Social Services'!E56+'[2]Transferred to CCDBG'!E56</f>
        <v>3509293970</v>
      </c>
      <c r="F56" s="49">
        <f>'[2]Transferred to Social Services'!F56+'[2]Transferred to CCDBG'!F56</f>
        <v>2832363130</v>
      </c>
      <c r="G56" s="49">
        <f>'[2]Transferred to Social Services'!G56+'[2]Transferred to CCDBG'!G56</f>
        <v>2957674875</v>
      </c>
      <c r="H56" s="49">
        <f>'[2]Transferred to Social Services'!H56+'[2]Transferred to CCDBG'!H56</f>
        <v>2716895586</v>
      </c>
      <c r="I56" s="49">
        <f>'[2]Transferred to Social Services'!I56+'[2]Transferred to CCDBG'!I56</f>
        <v>2632130930</v>
      </c>
      <c r="J56" s="49">
        <f>'[2]Transferred to Social Services'!J56+'[2]Transferred to CCDBG'!J56</f>
        <v>2859790373</v>
      </c>
      <c r="K56" s="49">
        <f>'[2]Transferred to Social Services'!K56+'[2]Transferred to CCDBG'!K56</f>
        <v>2851928494</v>
      </c>
      <c r="L56" s="49">
        <f>'[2]Transferred to Social Services'!L56+'[2]Transferred to CCDBG'!L56</f>
        <v>3168475553</v>
      </c>
      <c r="M56" s="49">
        <f>'[2]Transferred to Social Services'!M56+'[2]Transferred to CCDBG'!M56</f>
        <v>2860123447</v>
      </c>
      <c r="N56" s="49">
        <f>'[2]Transferred to Social Services'!N56+'[2]Transferred to CCDBG'!N56</f>
        <v>2939008312</v>
      </c>
      <c r="O56" s="49">
        <f>'[2]Transferred to Social Services'!O56+'[2]Transferred to CCDBG'!O56</f>
        <v>2592637809</v>
      </c>
      <c r="P56" s="49">
        <f>'[2]Transferred to Social Services'!P56+'[2]Transferred to CCDBG'!P115</f>
        <v>2700323267</v>
      </c>
      <c r="Q56" s="49">
        <v>2490797456</v>
      </c>
      <c r="R56" s="49">
        <v>2502114719</v>
      </c>
      <c r="S56" s="49">
        <v>2538326725</v>
      </c>
      <c r="T56" s="49">
        <f t="shared" si="2"/>
        <v>2376414508</v>
      </c>
      <c r="U56" s="49">
        <f t="shared" si="2"/>
        <v>2546464781</v>
      </c>
      <c r="V56" s="49">
        <f t="shared" si="2"/>
        <v>2412284334</v>
      </c>
      <c r="W56" s="49">
        <f t="shared" si="2"/>
        <v>2616670675</v>
      </c>
      <c r="X56" s="49">
        <f t="shared" ref="X56:Y56" si="103">X115</f>
        <v>2420662649</v>
      </c>
      <c r="Y56" s="49">
        <f t="shared" si="103"/>
        <v>2568205081</v>
      </c>
      <c r="Z56" s="49">
        <f t="shared" ref="Z56" si="104">Z115</f>
        <v>2284052771.52</v>
      </c>
    </row>
    <row r="61" spans="1:30" ht="12.75" customHeight="1">
      <c r="AD61" s="63"/>
    </row>
    <row r="62" spans="1:30" ht="12.75" customHeight="1">
      <c r="A62" s="396" t="s">
        <v>156</v>
      </c>
      <c r="B62" s="398" t="s">
        <v>198</v>
      </c>
      <c r="C62" s="398" t="s">
        <v>199</v>
      </c>
      <c r="D62" s="398" t="s">
        <v>200</v>
      </c>
      <c r="E62" s="398" t="s">
        <v>201</v>
      </c>
      <c r="F62" s="398" t="s">
        <v>202</v>
      </c>
      <c r="G62" s="398" t="s">
        <v>203</v>
      </c>
      <c r="H62" s="398" t="s">
        <v>204</v>
      </c>
      <c r="I62" s="398" t="s">
        <v>205</v>
      </c>
      <c r="J62" s="398" t="s">
        <v>206</v>
      </c>
      <c r="K62" s="398" t="s">
        <v>207</v>
      </c>
      <c r="L62" s="398" t="s">
        <v>208</v>
      </c>
      <c r="M62" s="398" t="s">
        <v>209</v>
      </c>
      <c r="N62" s="398" t="s">
        <v>210</v>
      </c>
      <c r="O62" s="398" t="s">
        <v>211</v>
      </c>
      <c r="P62" s="398" t="s">
        <v>212</v>
      </c>
      <c r="Q62" s="398" t="s">
        <v>213</v>
      </c>
      <c r="R62" s="398" t="s">
        <v>214</v>
      </c>
      <c r="S62" s="398" t="s">
        <v>215</v>
      </c>
      <c r="T62" s="398" t="s">
        <v>216</v>
      </c>
      <c r="U62" s="398" t="s">
        <v>217</v>
      </c>
      <c r="V62" s="398" t="s">
        <v>218</v>
      </c>
      <c r="W62" s="398" t="s">
        <v>219</v>
      </c>
      <c r="X62" s="398" t="s">
        <v>220</v>
      </c>
      <c r="Y62" s="398" t="s">
        <v>222</v>
      </c>
      <c r="Z62" s="407">
        <v>2021</v>
      </c>
    </row>
    <row r="63" spans="1:30">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407"/>
    </row>
    <row r="64" spans="1:30">
      <c r="A64" s="51" t="s">
        <v>82</v>
      </c>
      <c r="B64" s="49">
        <f>'[2]Transferred to Social Services'!B5+'[2]Transferred to CCDBG'!B5</f>
        <v>0</v>
      </c>
      <c r="C64" s="49">
        <f>'[2]Transferred to Social Services'!C5+'[2]Transferred to CCDBG'!C5</f>
        <v>19598666</v>
      </c>
      <c r="D64" s="49">
        <f>'[2]Transferred to Social Services'!D5+'[2]Transferred to CCDBG'!D5</f>
        <v>62946103</v>
      </c>
      <c r="E64" s="49">
        <f>'[2]Transferred to Social Services'!E5+'[2]Transferred to CCDBG'!E5</f>
        <v>32459479</v>
      </c>
      <c r="F64" s="49">
        <f>'[2]Transferred to Social Services'!F5+'[2]Transferred to CCDBG'!F5</f>
        <v>40046000</v>
      </c>
      <c r="G64" s="49">
        <f>'[2]Transferred to Social Services'!G5+'[2]Transferred to CCDBG'!G5</f>
        <v>37131619</v>
      </c>
      <c r="H64" s="49">
        <f>'[2]Transferred to Social Services'!H5+'[2]Transferred to CCDBG'!H5</f>
        <v>31037191</v>
      </c>
      <c r="I64" s="49">
        <f>'[2]Transferred to Social Services'!I5+'[2]Transferred to CCDBG'!I5</f>
        <v>30557700</v>
      </c>
      <c r="J64" s="49">
        <f>'[2]Transferred to Social Services'!J5+'[2]Transferred to CCDBG'!J5</f>
        <v>14513423</v>
      </c>
      <c r="K64" s="49">
        <f>'[2]Transferred to Social Services'!K5+'[2]Transferred to CCDBG'!K5</f>
        <v>19083165</v>
      </c>
      <c r="L64" s="49">
        <f>'[2]Transferred to Social Services'!L5+'[2]Transferred to CCDBG'!L5</f>
        <v>26618015</v>
      </c>
      <c r="M64" s="49">
        <f>'[2]Transferred to Social Services'!M5+'[2]Transferred to CCDBG'!M5</f>
        <v>29607680</v>
      </c>
      <c r="N64" s="49">
        <f>'[2]Transferred to Social Services'!N5+'[2]Transferred to CCDBG'!N5</f>
        <v>12440848</v>
      </c>
      <c r="O64" s="49">
        <f>'[2]Transferred to Social Services'!O5+'[2]Transferred to CCDBG'!O5</f>
        <v>10440844</v>
      </c>
      <c r="P64" s="49">
        <v>11964633</v>
      </c>
      <c r="Q64" s="49">
        <v>2500000</v>
      </c>
      <c r="R64" s="49">
        <v>5000000</v>
      </c>
      <c r="S64" s="49">
        <v>9331520</v>
      </c>
      <c r="T64" s="49">
        <f>'Transferred to CCDF'!T64+'Transferred to SSBG'!T64</f>
        <v>9331520</v>
      </c>
      <c r="U64" s="49">
        <f>'Transferred to CCDF'!U64+'Transferred to SSBG'!U64</f>
        <v>27994561</v>
      </c>
      <c r="V64" s="49">
        <f>'Transferred to CCDF'!V64+'Transferred to SSBG'!V64</f>
        <v>9300726</v>
      </c>
      <c r="W64" s="49">
        <f>'Transferred to CCDF'!W64+'Transferred to SSBG'!W64</f>
        <v>9300727</v>
      </c>
      <c r="X64" s="49">
        <f>'Transferred to CCDF'!X64+'Transferred to SSBG'!X64</f>
        <v>9300727</v>
      </c>
      <c r="Y64" s="49">
        <f>'Transferred to CCDF'!Y64+'Transferred to SSBG'!Y64</f>
        <v>27902178</v>
      </c>
      <c r="Z64" s="49">
        <f>'Transferred to CCDF'!Z64+'Transferred to SSBG'!Z64</f>
        <v>27902175</v>
      </c>
    </row>
    <row r="65" spans="1:26">
      <c r="A65" s="51" t="s">
        <v>84</v>
      </c>
      <c r="B65" s="49">
        <f>'[2]Transferred to Social Services'!B6+'[2]Transferred to CCDBG'!B6</f>
        <v>0</v>
      </c>
      <c r="C65" s="49">
        <f>'[2]Transferred to Social Services'!C6+'[2]Transferred to CCDBG'!C6</f>
        <v>4816300</v>
      </c>
      <c r="D65" s="49">
        <f>'[2]Transferred to Social Services'!D6+'[2]Transferred to CCDBG'!D6</f>
        <v>36012075</v>
      </c>
      <c r="E65" s="49">
        <f>'[2]Transferred to Social Services'!E6+'[2]Transferred to CCDBG'!E6</f>
        <v>19658550</v>
      </c>
      <c r="F65" s="49">
        <f>'[2]Transferred to Social Services'!F6+'[2]Transferred to CCDBG'!F6</f>
        <v>17928900</v>
      </c>
      <c r="G65" s="49">
        <f>'[2]Transferred to Social Services'!G6+'[2]Transferred to CCDBG'!G6</f>
        <v>17889000</v>
      </c>
      <c r="H65" s="49">
        <f>'[2]Transferred to Social Services'!H6+'[2]Transferred to CCDBG'!H6</f>
        <v>19837700</v>
      </c>
      <c r="I65" s="49">
        <f>'[2]Transferred to Social Services'!I6+'[2]Transferred to CCDBG'!I6</f>
        <v>18880000</v>
      </c>
      <c r="J65" s="49">
        <f>'[2]Transferred to Social Services'!J6+'[2]Transferred to CCDBG'!J6</f>
        <v>18270000</v>
      </c>
      <c r="K65" s="49">
        <f>'[2]Transferred to Social Services'!K6+'[2]Transferred to CCDBG'!K6</f>
        <v>16451070</v>
      </c>
      <c r="L65" s="49">
        <f>'[2]Transferred to Social Services'!L6+'[2]Transferred to CCDBG'!L6</f>
        <v>15100000</v>
      </c>
      <c r="M65" s="49">
        <f>'[2]Transferred to Social Services'!M6+'[2]Transferred to CCDBG'!M6</f>
        <v>17072400</v>
      </c>
      <c r="N65" s="49">
        <f>'[2]Transferred to Social Services'!N6+'[2]Transferred to CCDBG'!N6</f>
        <v>15657900</v>
      </c>
      <c r="O65" s="49">
        <f>'[2]Transferred to Social Services'!O6+'[2]Transferred to CCDBG'!O6</f>
        <v>14265900</v>
      </c>
      <c r="P65" s="49">
        <v>14945018</v>
      </c>
      <c r="Q65" s="49">
        <v>13578100</v>
      </c>
      <c r="R65" s="49">
        <v>14945017</v>
      </c>
      <c r="S65" s="49">
        <v>10500300</v>
      </c>
      <c r="T65" s="49">
        <f>'Transferred to CCDF'!T65+'Transferred to SSBG'!T65</f>
        <v>13382212</v>
      </c>
      <c r="U65" s="49">
        <f>'Transferred to CCDF'!U65+'Transferred to SSBG'!U65</f>
        <v>13382213</v>
      </c>
      <c r="V65" s="49">
        <f>'Transferred to CCDF'!V65+'Transferred to SSBG'!V65</f>
        <v>13319240</v>
      </c>
      <c r="W65" s="49">
        <f>'Transferred to CCDF'!W65+'Transferred to SSBG'!W65</f>
        <v>12181975</v>
      </c>
      <c r="X65" s="49">
        <f>'Transferred to CCDF'!X65+'Transferred to SSBG'!X65</f>
        <v>13319240</v>
      </c>
      <c r="Y65" s="49">
        <f>'Transferred to CCDF'!Y65+'Transferred to SSBG'!Y65</f>
        <v>13319240</v>
      </c>
      <c r="Z65" s="49">
        <f>'Transferred to CCDF'!Z65+'Transferred to SSBG'!Z65</f>
        <v>13319239</v>
      </c>
    </row>
    <row r="66" spans="1:26">
      <c r="A66" s="51" t="s">
        <v>86</v>
      </c>
      <c r="B66" s="49">
        <f>'[2]Transferred to Social Services'!B7+'[2]Transferred to CCDBG'!B7</f>
        <v>0</v>
      </c>
      <c r="C66" s="49">
        <f>'[2]Transferred to Social Services'!C7+'[2]Transferred to CCDBG'!C7</f>
        <v>22639800</v>
      </c>
      <c r="D66" s="49">
        <f>'[2]Transferred to Social Services'!D7+'[2]Transferred to CCDBG'!D7</f>
        <v>84886069</v>
      </c>
      <c r="E66" s="49">
        <f>'[2]Transferred to Social Services'!E7+'[2]Transferred to CCDBG'!E7</f>
        <v>77601267</v>
      </c>
      <c r="F66" s="49">
        <f>'[2]Transferred to Social Services'!F7+'[2]Transferred to CCDBG'!F7</f>
        <v>23952151</v>
      </c>
      <c r="G66" s="49">
        <f>'[2]Transferred to Social Services'!G7+'[2]Transferred to CCDBG'!G7</f>
        <v>23617005</v>
      </c>
      <c r="H66" s="49">
        <f>'[2]Transferred to Social Services'!H7+'[2]Transferred to CCDBG'!H7</f>
        <v>22733434</v>
      </c>
      <c r="I66" s="49">
        <f>'[2]Transferred to Social Services'!I7+'[2]Transferred to CCDBG'!I7</f>
        <v>22613054</v>
      </c>
      <c r="J66" s="49">
        <f>'[2]Transferred to Social Services'!J7+'[2]Transferred to CCDBG'!J7</f>
        <v>23045436</v>
      </c>
      <c r="K66" s="49">
        <f>'[2]Transferred to Social Services'!K7+'[2]Transferred to CCDBG'!K7</f>
        <v>22613053</v>
      </c>
      <c r="L66" s="49">
        <f>'[2]Transferred to Social Services'!L7+'[2]Transferred to CCDBG'!L7</f>
        <v>22613054</v>
      </c>
      <c r="M66" s="49">
        <f>'[2]Transferred to Social Services'!M7+'[2]Transferred to CCDBG'!M7</f>
        <v>22530846</v>
      </c>
      <c r="N66" s="49">
        <f>'[2]Transferred to Social Services'!N7+'[2]Transferred to CCDBG'!N7</f>
        <v>22415757</v>
      </c>
      <c r="O66" s="49">
        <f>'[2]Transferred to Social Services'!O7+'[2]Transferred to CCDBG'!O7</f>
        <v>22406618</v>
      </c>
      <c r="P66" s="49">
        <v>21596800</v>
      </c>
      <c r="Q66" s="49">
        <v>20014130</v>
      </c>
      <c r="R66" s="49">
        <v>20014131</v>
      </c>
      <c r="S66" s="49">
        <v>20014130</v>
      </c>
      <c r="T66" s="49">
        <f>'Transferred to CCDF'!T66+'Transferred to SSBG'!T66</f>
        <v>20014129</v>
      </c>
      <c r="U66" s="49">
        <f>'Transferred to CCDF'!U66+'Transferred to SSBG'!U66</f>
        <v>20014130</v>
      </c>
      <c r="V66" s="49">
        <f>'Transferred to CCDF'!V66+'Transferred to SSBG'!V66</f>
        <v>19940731</v>
      </c>
      <c r="W66" s="49">
        <f>'Transferred to CCDF'!W66+'Transferred to SSBG'!W66</f>
        <v>19940731</v>
      </c>
      <c r="X66" s="49">
        <f>'Transferred to CCDF'!X66+'Transferred to SSBG'!X66</f>
        <v>19940731</v>
      </c>
      <c r="Y66" s="49">
        <f>'Transferred to CCDF'!Y66+'Transferred to SSBG'!Y66</f>
        <v>19940731</v>
      </c>
      <c r="Z66" s="49">
        <f>'Transferred to CCDF'!Z66+'Transferred to SSBG'!Z66</f>
        <v>19940731</v>
      </c>
    </row>
    <row r="67" spans="1:26">
      <c r="A67" s="51" t="s">
        <v>88</v>
      </c>
      <c r="B67" s="49">
        <f>'[2]Transferred to Social Services'!B8+'[2]Transferred to CCDBG'!B8</f>
        <v>0</v>
      </c>
      <c r="C67" s="49">
        <f>'[2]Transferred to Social Services'!C8+'[2]Transferred to CCDBG'!C8</f>
        <v>0</v>
      </c>
      <c r="D67" s="49">
        <f>'[2]Transferred to Social Services'!D8+'[2]Transferred to CCDBG'!D8</f>
        <v>0</v>
      </c>
      <c r="E67" s="49">
        <f>'[2]Transferred to Social Services'!E8+'[2]Transferred to CCDBG'!E8</f>
        <v>11197131</v>
      </c>
      <c r="F67" s="49">
        <f>'[2]Transferred to Social Services'!F8+'[2]Transferred to CCDBG'!F8</f>
        <v>14540025</v>
      </c>
      <c r="G67" s="49">
        <f>'[2]Transferred to Social Services'!G8+'[2]Transferred to CCDBG'!G8</f>
        <v>-6000000</v>
      </c>
      <c r="H67" s="49">
        <f>'[2]Transferred to Social Services'!H8+'[2]Transferred to CCDBG'!H8</f>
        <v>6000000</v>
      </c>
      <c r="I67" s="49">
        <f>'[2]Transferred to Social Services'!I8+'[2]Transferred to CCDBG'!I8</f>
        <v>18876349</v>
      </c>
      <c r="J67" s="49">
        <f>'[2]Transferred to Social Services'!J8+'[2]Transferred to CCDBG'!J8</f>
        <v>9930000</v>
      </c>
      <c r="K67" s="49">
        <f>'[2]Transferred to Social Services'!K8+'[2]Transferred to CCDBG'!K8</f>
        <v>5799000</v>
      </c>
      <c r="L67" s="49">
        <f>'[2]Transferred to Social Services'!L8+'[2]Transferred to CCDBG'!L8</f>
        <v>7500000</v>
      </c>
      <c r="M67" s="49">
        <f>'[2]Transferred to Social Services'!M8+'[2]Transferred to CCDBG'!M8</f>
        <v>14500000</v>
      </c>
      <c r="N67" s="49">
        <f>'[2]Transferred to Social Services'!N8+'[2]Transferred to CCDBG'!N8</f>
        <v>5000000</v>
      </c>
      <c r="O67" s="49">
        <f>'[2]Transferred to Social Services'!O8+'[2]Transferred to CCDBG'!O8</f>
        <v>0</v>
      </c>
      <c r="P67" s="49">
        <v>250000</v>
      </c>
      <c r="Q67" s="49">
        <v>0</v>
      </c>
      <c r="R67" s="49">
        <v>0</v>
      </c>
      <c r="S67" s="49">
        <v>0</v>
      </c>
      <c r="T67" s="49">
        <f>'Transferred to CCDF'!T67+'Transferred to SSBG'!T67</f>
        <v>0</v>
      </c>
      <c r="U67" s="49">
        <f>'Transferred to CCDF'!U67+'Transferred to SSBG'!U67</f>
        <v>0</v>
      </c>
      <c r="V67" s="49">
        <f>'Transferred to CCDF'!V67+'Transferred to SSBG'!V67</f>
        <v>0</v>
      </c>
      <c r="W67" s="49">
        <f>'Transferred to CCDF'!W67+'Transferred to SSBG'!W67</f>
        <v>0</v>
      </c>
      <c r="X67" s="49">
        <f>'Transferred to CCDF'!X67+'Transferred to SSBG'!X67</f>
        <v>0</v>
      </c>
      <c r="Y67" s="49">
        <f>'Transferred to CCDF'!Y67+'Transferred to SSBG'!Y67</f>
        <v>0</v>
      </c>
      <c r="Z67" s="49">
        <f>'Transferred to CCDF'!Z67+'Transferred to SSBG'!Z67</f>
        <v>0</v>
      </c>
    </row>
    <row r="68" spans="1:26">
      <c r="A68" s="51" t="s">
        <v>74</v>
      </c>
      <c r="B68" s="49">
        <f>'[2]Transferred to Social Services'!B9+'[2]Transferred to CCDBG'!B9</f>
        <v>0</v>
      </c>
      <c r="C68" s="49">
        <f>'[2]Transferred to Social Services'!C9+'[2]Transferred to CCDBG'!C9</f>
        <v>283000000</v>
      </c>
      <c r="D68" s="49">
        <f>'[2]Transferred to Social Services'!D9+'[2]Transferred to CCDBG'!D9</f>
        <v>307300000</v>
      </c>
      <c r="E68" s="49">
        <f>'[2]Transferred to Social Services'!E9+'[2]Transferred to CCDBG'!E9</f>
        <v>480315000</v>
      </c>
      <c r="F68" s="49">
        <f>'[2]Transferred to Social Services'!F9+'[2]Transferred to CCDBG'!F9</f>
        <v>286794000</v>
      </c>
      <c r="G68" s="49">
        <f>'[2]Transferred to Social Services'!G9+'[2]Transferred to CCDBG'!G9</f>
        <v>494033000</v>
      </c>
      <c r="H68" s="49">
        <f>'[2]Transferred to Social Services'!H9+'[2]Transferred to CCDBG'!H9</f>
        <v>654049520</v>
      </c>
      <c r="I68" s="49">
        <f>'[2]Transferred to Social Services'!I9+'[2]Transferred to CCDBG'!I9</f>
        <v>367483889</v>
      </c>
      <c r="J68" s="49">
        <f>'[2]Transferred to Social Services'!J9+'[2]Transferred to CCDBG'!J9</f>
        <v>540805253</v>
      </c>
      <c r="K68" s="49">
        <f>'[2]Transferred to Social Services'!K9+'[2]Transferred to CCDBG'!K9</f>
        <v>271175121</v>
      </c>
      <c r="L68" s="49">
        <f>'[2]Transferred to Social Services'!L9+'[2]Transferred to CCDBG'!L9</f>
        <v>628159525</v>
      </c>
      <c r="M68" s="49">
        <f>'[2]Transferred to Social Services'!M9+'[2]Transferred to CCDBG'!M9</f>
        <v>346247605</v>
      </c>
      <c r="N68" s="49">
        <f>'[2]Transferred to Social Services'!N9+'[2]Transferred to CCDBG'!N9</f>
        <v>357641949</v>
      </c>
      <c r="O68" s="49">
        <f>'[2]Transferred to Social Services'!O9+'[2]Transferred to CCDBG'!O9</f>
        <v>356286577</v>
      </c>
      <c r="P68" s="49">
        <v>340460690</v>
      </c>
      <c r="Q68" s="49">
        <v>367284323</v>
      </c>
      <c r="R68" s="49">
        <v>364445461</v>
      </c>
      <c r="S68" s="49">
        <v>363604655</v>
      </c>
      <c r="T68" s="49">
        <f>'Transferred to CCDF'!T68+'Transferred to SSBG'!T68</f>
        <v>365119521</v>
      </c>
      <c r="U68" s="49">
        <f>'Transferred to CCDF'!U68+'Transferred to SSBG'!U68</f>
        <v>361919546</v>
      </c>
      <c r="V68" s="49">
        <f>'Transferred to CCDF'!V68+'Transferred to SSBG'!V68</f>
        <v>360257361</v>
      </c>
      <c r="W68" s="49">
        <f>'Transferred to CCDF'!W68+'Transferred to SSBG'!W68</f>
        <v>362416560</v>
      </c>
      <c r="X68" s="49">
        <f>'Transferred to CCDF'!X68+'Transferred to SSBG'!X68</f>
        <v>362534438</v>
      </c>
      <c r="Y68" s="49">
        <f>'Transferred to CCDF'!Y68+'Transferred to SSBG'!Y68</f>
        <v>357805368</v>
      </c>
      <c r="Z68" s="49">
        <f>'Transferred to CCDF'!Z68+'Transferred to SSBG'!Z68</f>
        <v>354433444</v>
      </c>
    </row>
    <row r="69" spans="1:26">
      <c r="A69" s="51" t="s">
        <v>91</v>
      </c>
      <c r="B69" s="49">
        <f>'[2]Transferred to Social Services'!B10+'[2]Transferred to CCDBG'!B10</f>
        <v>0</v>
      </c>
      <c r="C69" s="49">
        <f>'[2]Transferred to Social Services'!C10+'[2]Transferred to CCDBG'!C10</f>
        <v>2152087</v>
      </c>
      <c r="D69" s="49">
        <f>'[2]Transferred to Social Services'!D10+'[2]Transferred to CCDBG'!D10</f>
        <v>57632466</v>
      </c>
      <c r="E69" s="49">
        <f>'[2]Transferred to Social Services'!E10+'[2]Transferred to CCDBG'!E10</f>
        <v>43832187</v>
      </c>
      <c r="F69" s="49">
        <f>'[2]Transferred to Social Services'!F10+'[2]Transferred to CCDBG'!F10</f>
        <v>42222057</v>
      </c>
      <c r="G69" s="49">
        <f>'[2]Transferred to Social Services'!G10+'[2]Transferred to CCDBG'!G10</f>
        <v>50834604</v>
      </c>
      <c r="H69" s="49">
        <f>'[2]Transferred to Social Services'!H10+'[2]Transferred to CCDBG'!H10</f>
        <v>37204534</v>
      </c>
      <c r="I69" s="49">
        <f>'[2]Transferred to Social Services'!I10+'[2]Transferred to CCDBG'!I10</f>
        <v>43052368</v>
      </c>
      <c r="J69" s="49">
        <f>'[2]Transferred to Social Services'!J10+'[2]Transferred to CCDBG'!J10</f>
        <v>17711286</v>
      </c>
      <c r="K69" s="49">
        <f>'[2]Transferred to Social Services'!K10+'[2]Transferred to CCDBG'!K10</f>
        <v>26766171</v>
      </c>
      <c r="L69" s="49">
        <f>'[2]Transferred to Social Services'!L10+'[2]Transferred to CCDBG'!L10</f>
        <v>11797718</v>
      </c>
      <c r="M69" s="49">
        <f>'[2]Transferred to Social Services'!M10+'[2]Transferred to CCDBG'!M10</f>
        <v>44887914</v>
      </c>
      <c r="N69" s="49">
        <f>'[2]Transferred to Social Services'!N10+'[2]Transferred to CCDBG'!N10</f>
        <v>43451160</v>
      </c>
      <c r="O69" s="49">
        <f>'[2]Transferred to Social Services'!O10+'[2]Transferred to CCDBG'!O10</f>
        <v>7432599</v>
      </c>
      <c r="P69" s="49">
        <v>26865917</v>
      </c>
      <c r="Q69" s="49">
        <v>-40704361</v>
      </c>
      <c r="R69" s="49">
        <v>2151866</v>
      </c>
      <c r="S69" s="49">
        <v>630144</v>
      </c>
      <c r="T69" s="49">
        <f>'Transferred to CCDF'!T69+'Transferred to SSBG'!T69</f>
        <v>773392</v>
      </c>
      <c r="U69" s="49">
        <f>'Transferred to CCDF'!U69+'Transferred to SSBG'!U69</f>
        <v>4947130</v>
      </c>
      <c r="V69" s="49">
        <f>'Transferred to CCDF'!V69+'Transferred to SSBG'!V69</f>
        <v>0</v>
      </c>
      <c r="W69" s="49">
        <f>'Transferred to CCDF'!W69+'Transferred to SSBG'!W69</f>
        <v>12118807</v>
      </c>
      <c r="X69" s="49">
        <f>'Transferred to CCDF'!X69+'Transferred to SSBG'!X69</f>
        <v>3494126</v>
      </c>
      <c r="Y69" s="49">
        <f>'Transferred to CCDF'!Y69+'Transferred to SSBG'!Y69</f>
        <v>5573108</v>
      </c>
      <c r="Z69" s="49">
        <f>'Transferred to CCDF'!Z69+'Transferred to SSBG'!Z69</f>
        <v>2015391.54</v>
      </c>
    </row>
    <row r="70" spans="1:26">
      <c r="A70" s="51" t="s">
        <v>93</v>
      </c>
      <c r="B70" s="49">
        <f>'[2]Transferred to Social Services'!B11+'[2]Transferred to CCDBG'!B11</f>
        <v>5966288</v>
      </c>
      <c r="C70" s="49">
        <f>'[2]Transferred to Social Services'!C11+'[2]Transferred to CCDBG'!C11</f>
        <v>23842531</v>
      </c>
      <c r="D70" s="49">
        <f>'[2]Transferred to Social Services'!D11+'[2]Transferred to CCDBG'!D11</f>
        <v>24104956</v>
      </c>
      <c r="E70" s="49">
        <f>'[2]Transferred to Social Services'!E11+'[2]Transferred to CCDBG'!E11</f>
        <v>24377045</v>
      </c>
      <c r="F70" s="49">
        <f>'[2]Transferred to Social Services'!F11+'[2]Transferred to CCDBG'!F11</f>
        <v>26678813</v>
      </c>
      <c r="G70" s="49">
        <f>'[2]Transferred to Social Services'!G11+'[2]Transferred to CCDBG'!G11</f>
        <v>26678810</v>
      </c>
      <c r="H70" s="49">
        <f>'[2]Transferred to Social Services'!H11+'[2]Transferred to CCDBG'!H11</f>
        <v>26678810</v>
      </c>
      <c r="I70" s="49">
        <f>'[2]Transferred to Social Services'!I11+'[2]Transferred to CCDBG'!I11</f>
        <v>26678810</v>
      </c>
      <c r="J70" s="49">
        <f>'[2]Transferred to Social Services'!J11+'[2]Transferred to CCDBG'!J11</f>
        <v>26678810</v>
      </c>
      <c r="K70" s="49">
        <f>'[2]Transferred to Social Services'!K11+'[2]Transferred to CCDBG'!K11</f>
        <v>26438701</v>
      </c>
      <c r="L70" s="49">
        <f>'[2]Transferred to Social Services'!L11+'[2]Transferred to CCDBG'!L11</f>
        <v>26198590</v>
      </c>
      <c r="M70" s="49">
        <f>'[2]Transferred to Social Services'!M11+'[2]Transferred to CCDBG'!M11</f>
        <v>26678810</v>
      </c>
      <c r="N70" s="49">
        <f>'[2]Transferred to Social Services'!N11+'[2]Transferred to CCDBG'!N11</f>
        <v>26678810</v>
      </c>
      <c r="O70" s="49">
        <f>'[2]Transferred to Social Services'!O11+'[2]Transferred to CCDBG'!O11</f>
        <v>26678809</v>
      </c>
      <c r="P70" s="49">
        <v>26678810</v>
      </c>
      <c r="Q70" s="49">
        <v>26678810</v>
      </c>
      <c r="R70" s="49">
        <v>26678810</v>
      </c>
      <c r="S70" s="49">
        <v>26512113</v>
      </c>
      <c r="T70" s="49">
        <f>'Transferred to CCDF'!T70+'Transferred to SSBG'!T70</f>
        <v>26678810</v>
      </c>
      <c r="U70" s="49">
        <f>'Transferred to CCDF'!U70+'Transferred to SSBG'!U70</f>
        <v>23898520</v>
      </c>
      <c r="V70" s="49">
        <f>'Transferred to CCDF'!V70+'Transferred to SSBG'!V70</f>
        <v>25821547</v>
      </c>
      <c r="W70" s="49">
        <f>'Transferred to CCDF'!W70+'Transferred to SSBG'!W70</f>
        <v>26678810</v>
      </c>
      <c r="X70" s="49">
        <f>'Transferred to CCDF'!X70+'Transferred to SSBG'!X70</f>
        <v>26678810</v>
      </c>
      <c r="Y70" s="49">
        <f>'Transferred to CCDF'!Y70+'Transferred to SSBG'!Y70</f>
        <v>26678810</v>
      </c>
      <c r="Z70" s="49">
        <f>'Transferred to CCDF'!Z70+'Transferred to SSBG'!Z70</f>
        <v>26678810</v>
      </c>
    </row>
    <row r="71" spans="1:26">
      <c r="A71" s="51" t="s">
        <v>95</v>
      </c>
      <c r="B71" s="49">
        <f>'[2]Transferred to Social Services'!B12+'[2]Transferred to CCDBG'!B12</f>
        <v>0</v>
      </c>
      <c r="C71" s="49">
        <f>'[2]Transferred to Social Services'!C12+'[2]Transferred to CCDBG'!C12</f>
        <v>3229098</v>
      </c>
      <c r="D71" s="49">
        <f>'[2]Transferred to Social Services'!D12+'[2]Transferred to CCDBG'!D12</f>
        <v>1000000</v>
      </c>
      <c r="E71" s="49">
        <f>'[2]Transferred to Social Services'!E12+'[2]Transferred to CCDBG'!E12</f>
        <v>4849500</v>
      </c>
      <c r="F71" s="49">
        <f>'[2]Transferred to Social Services'!F12+'[2]Transferred to CCDBG'!F12</f>
        <v>2765593</v>
      </c>
      <c r="G71" s="49">
        <f>'[2]Transferred to Social Services'!G12+'[2]Transferred to CCDBG'!G12</f>
        <v>2255003</v>
      </c>
      <c r="H71" s="49">
        <f>'[2]Transferred to Social Services'!H12+'[2]Transferred to CCDBG'!H12</f>
        <v>2601991</v>
      </c>
      <c r="I71" s="49">
        <f>'[2]Transferred to Social Services'!I12+'[2]Transferred to CCDBG'!I12</f>
        <v>6484566</v>
      </c>
      <c r="J71" s="49">
        <f>'[2]Transferred to Social Services'!J12+'[2]Transferred to CCDBG'!J12</f>
        <v>-1893892</v>
      </c>
      <c r="K71" s="49">
        <f>'[2]Transferred to Social Services'!K12+'[2]Transferred to CCDBG'!K12</f>
        <v>2762513</v>
      </c>
      <c r="L71" s="49">
        <f>'[2]Transferred to Social Services'!L12+'[2]Transferred to CCDBG'!L12</f>
        <v>2543198</v>
      </c>
      <c r="M71" s="49">
        <f>'[2]Transferred to Social Services'!M12+'[2]Transferred to CCDBG'!M12</f>
        <v>9540549</v>
      </c>
      <c r="N71" s="49">
        <f>'[2]Transferred to Social Services'!N12+'[2]Transferred to CCDBG'!N12</f>
        <v>9247061</v>
      </c>
      <c r="O71" s="49">
        <f>'[2]Transferred to Social Services'!O12+'[2]Transferred to CCDBG'!O12</f>
        <v>4939694</v>
      </c>
      <c r="P71" s="49">
        <v>-5522587</v>
      </c>
      <c r="Q71" s="49">
        <v>0</v>
      </c>
      <c r="R71" s="49">
        <v>0</v>
      </c>
      <c r="S71" s="49">
        <v>0</v>
      </c>
      <c r="T71" s="49">
        <f>'Transferred to CCDF'!T71+'Transferred to SSBG'!T71</f>
        <v>0</v>
      </c>
      <c r="U71" s="49">
        <f>'Transferred to CCDF'!U71+'Transferred to SSBG'!U71</f>
        <v>0</v>
      </c>
      <c r="V71" s="49">
        <f>'Transferred to CCDF'!V71+'Transferred to SSBG'!V71</f>
        <v>0</v>
      </c>
      <c r="W71" s="49">
        <f>'Transferred to CCDF'!W71+'Transferred to SSBG'!W71</f>
        <v>0</v>
      </c>
      <c r="X71" s="49">
        <f>'Transferred to CCDF'!X71+'Transferred to SSBG'!X71</f>
        <v>0</v>
      </c>
      <c r="Y71" s="49">
        <f>'Transferred to CCDF'!Y71+'Transferred to SSBG'!Y71</f>
        <v>0</v>
      </c>
      <c r="Z71" s="49">
        <f>'Transferred to CCDF'!Z71+'Transferred to SSBG'!Z71</f>
        <v>0</v>
      </c>
    </row>
    <row r="72" spans="1:26">
      <c r="A72" s="51" t="s">
        <v>97</v>
      </c>
      <c r="B72" s="49">
        <f>'[2]Transferred to Social Services'!B13+'[2]Transferred to CCDBG'!B13</f>
        <v>0</v>
      </c>
      <c r="C72" s="49">
        <f>'[2]Transferred to Social Services'!C13+'[2]Transferred to CCDBG'!C13</f>
        <v>0</v>
      </c>
      <c r="D72" s="49">
        <f>'[2]Transferred to Social Services'!D13+'[2]Transferred to CCDBG'!D13</f>
        <v>38782944</v>
      </c>
      <c r="E72" s="49">
        <f>'[2]Transferred to Social Services'!E13+'[2]Transferred to CCDBG'!E13</f>
        <v>27782944</v>
      </c>
      <c r="F72" s="49">
        <f>'[2]Transferred to Social Services'!F13+'[2]Transferred to CCDBG'!F13</f>
        <v>22457880</v>
      </c>
      <c r="G72" s="49">
        <f>'[2]Transferred to Social Services'!G13+'[2]Transferred to CCDBG'!G13</f>
        <v>22457880</v>
      </c>
      <c r="H72" s="49">
        <f>'[2]Transferred to Social Services'!H13+'[2]Transferred to CCDBG'!H13</f>
        <v>22457881</v>
      </c>
      <c r="I72" s="49">
        <f>'[2]Transferred to Social Services'!I13+'[2]Transferred to CCDBG'!I13</f>
        <v>22428068</v>
      </c>
      <c r="J72" s="49">
        <f>'[2]Transferred to Social Services'!J13+'[2]Transferred to CCDBG'!J13</f>
        <v>22428068</v>
      </c>
      <c r="K72" s="49">
        <f>'[2]Transferred to Social Services'!K13+'[2]Transferred to CCDBG'!K13</f>
        <v>22517507</v>
      </c>
      <c r="L72" s="49">
        <f>'[2]Transferred to Social Services'!L13+'[2]Transferred to CCDBG'!L13</f>
        <v>22457881</v>
      </c>
      <c r="M72" s="49">
        <f>'[2]Transferred to Social Services'!M13+'[2]Transferred to CCDBG'!M13</f>
        <v>3935917</v>
      </c>
      <c r="N72" s="49">
        <f>'[2]Transferred to Social Services'!N13+'[2]Transferred to CCDBG'!N13</f>
        <v>3935917</v>
      </c>
      <c r="O72" s="49">
        <f>'[2]Transferred to Social Services'!O13+'[2]Transferred to CCDBG'!O13</f>
        <v>3935917</v>
      </c>
      <c r="P72" s="49">
        <v>3935917</v>
      </c>
      <c r="Q72" s="49">
        <v>3935917</v>
      </c>
      <c r="R72" s="49">
        <v>3935917</v>
      </c>
      <c r="S72" s="49">
        <v>3935917</v>
      </c>
      <c r="T72" s="49">
        <f>'Transferred to CCDF'!T72+'Transferred to SSBG'!T72</f>
        <v>3935917</v>
      </c>
      <c r="U72" s="49">
        <f>'Transferred to CCDF'!U72+'Transferred to SSBG'!U72</f>
        <v>3935917</v>
      </c>
      <c r="V72" s="49">
        <f>'Transferred to CCDF'!V72+'Transferred to SSBG'!V72</f>
        <v>3935917</v>
      </c>
      <c r="W72" s="49">
        <f>'Transferred to CCDF'!W72+'Transferred to SSBG'!W72</f>
        <v>3935917</v>
      </c>
      <c r="X72" s="49">
        <f>'Transferred to CCDF'!X72+'Transferred to SSBG'!X72</f>
        <v>3935917</v>
      </c>
      <c r="Y72" s="49">
        <f>'Transferred to CCDF'!Y72+'Transferred to SSBG'!Y72</f>
        <v>3935817</v>
      </c>
      <c r="Z72" s="49">
        <f>'Transferred to CCDF'!Z72+'Transferred to SSBG'!Z72</f>
        <v>3922929</v>
      </c>
    </row>
    <row r="73" spans="1:26">
      <c r="A73" s="51" t="s">
        <v>99</v>
      </c>
      <c r="B73" s="49">
        <f>'[2]Transferred to Social Services'!B14+'[2]Transferred to CCDBG'!B14</f>
        <v>0</v>
      </c>
      <c r="C73" s="49">
        <f>'[2]Transferred to Social Services'!C14+'[2]Transferred to CCDBG'!C14</f>
        <v>87092174</v>
      </c>
      <c r="D73" s="49">
        <f>'[2]Transferred to Social Services'!D14+'[2]Transferred to CCDBG'!D14</f>
        <v>233027687</v>
      </c>
      <c r="E73" s="49">
        <f>'[2]Transferred to Social Services'!E14+'[2]Transferred to CCDBG'!E14</f>
        <v>177939915</v>
      </c>
      <c r="F73" s="49">
        <f>'[2]Transferred to Social Services'!F14+'[2]Transferred to CCDBG'!F14</f>
        <v>186387786</v>
      </c>
      <c r="G73" s="49">
        <f>'[2]Transferred to Social Services'!G14+'[2]Transferred to CCDBG'!G14</f>
        <v>184823737</v>
      </c>
      <c r="H73" s="49">
        <f>'[2]Transferred to Social Services'!H14+'[2]Transferred to CCDBG'!H14</f>
        <v>174823740</v>
      </c>
      <c r="I73" s="49">
        <f>'[2]Transferred to Social Services'!I14+'[2]Transferred to CCDBG'!I14</f>
        <v>184823740</v>
      </c>
      <c r="J73" s="49">
        <f>'[2]Transferred to Social Services'!J14+'[2]Transferred to CCDBG'!J14</f>
        <v>184823735</v>
      </c>
      <c r="K73" s="49">
        <f>'[2]Transferred to Social Services'!K14+'[2]Transferred to CCDBG'!K14</f>
        <v>184823734</v>
      </c>
      <c r="L73" s="49">
        <f>'[2]Transferred to Social Services'!L14+'[2]Transferred to CCDBG'!L14</f>
        <v>184823736</v>
      </c>
      <c r="M73" s="49">
        <f>'[2]Transferred to Social Services'!M14+'[2]Transferred to CCDBG'!M14</f>
        <v>184823734</v>
      </c>
      <c r="N73" s="49">
        <f>'[2]Transferred to Social Services'!N14+'[2]Transferred to CCDBG'!N14</f>
        <v>184823735</v>
      </c>
      <c r="O73" s="49">
        <f>'[2]Transferred to Social Services'!O14+'[2]Transferred to CCDBG'!O14</f>
        <v>184823735</v>
      </c>
      <c r="P73" s="49">
        <v>178755505</v>
      </c>
      <c r="Q73" s="49">
        <v>161980362</v>
      </c>
      <c r="R73" s="49">
        <v>170980206</v>
      </c>
      <c r="S73" s="49">
        <v>166896032</v>
      </c>
      <c r="T73" s="49">
        <f>'Transferred to CCDF'!T73+'Transferred to SSBG'!T73</f>
        <v>125172023</v>
      </c>
      <c r="U73" s="49">
        <f>'Transferred to CCDF'!U73+'Transferred to SSBG'!U73</f>
        <v>166896032</v>
      </c>
      <c r="V73" s="49">
        <f>'Transferred to CCDF'!V73+'Transferred to SSBG'!V73</f>
        <v>166339316</v>
      </c>
      <c r="W73" s="49">
        <f>'Transferred to CCDF'!W73+'Transferred to SSBG'!W73</f>
        <v>166339316</v>
      </c>
      <c r="X73" s="49">
        <f>'Transferred to CCDF'!X73+'Transferred to SSBG'!X73</f>
        <v>166054420</v>
      </c>
      <c r="Y73" s="49">
        <f>'Transferred to CCDF'!Y73+'Transferred to SSBG'!Y73</f>
        <v>166054421</v>
      </c>
      <c r="Z73" s="49">
        <f>'Transferred to CCDF'!Z73+'Transferred to SSBG'!Z73</f>
        <v>125289594</v>
      </c>
    </row>
    <row r="74" spans="1:26">
      <c r="A74" s="51" t="s">
        <v>101</v>
      </c>
      <c r="B74" s="49">
        <f>'[2]Transferred to Social Services'!B15+'[2]Transferred to CCDBG'!B15</f>
        <v>0</v>
      </c>
      <c r="C74" s="49">
        <f>'[2]Transferred to Social Services'!C15+'[2]Transferred to CCDBG'!C15</f>
        <v>68182051</v>
      </c>
      <c r="D74" s="49">
        <f>'[2]Transferred to Social Services'!D15+'[2]Transferred to CCDBG'!D15</f>
        <v>51022900</v>
      </c>
      <c r="E74" s="49">
        <f>'[2]Transferred to Social Services'!E15+'[2]Transferred to CCDBG'!E15</f>
        <v>87535614</v>
      </c>
      <c r="F74" s="49">
        <f>'[2]Transferred to Social Services'!F15+'[2]Transferred to CCDBG'!F15</f>
        <v>54438109</v>
      </c>
      <c r="G74" s="49">
        <f>'[2]Transferred to Social Services'!G15+'[2]Transferred to CCDBG'!G15</f>
        <v>60002497</v>
      </c>
      <c r="H74" s="49">
        <f>'[2]Transferred to Social Services'!H15+'[2]Transferred to CCDBG'!H15</f>
        <v>51065151</v>
      </c>
      <c r="I74" s="49">
        <f>'[2]Transferred to Social Services'!I15+'[2]Transferred to CCDBG'!I15</f>
        <v>13150469</v>
      </c>
      <c r="J74" s="49">
        <f>'[2]Transferred to Social Services'!J15+'[2]Transferred to CCDBG'!J15</f>
        <v>14100000</v>
      </c>
      <c r="K74" s="49">
        <f>'[2]Transferred to Social Services'!K15+'[2]Transferred to CCDBG'!K15</f>
        <v>-9585492</v>
      </c>
      <c r="L74" s="49">
        <f>'[2]Transferred to Social Services'!L15+'[2]Transferred to CCDBG'!L15</f>
        <v>51700000</v>
      </c>
      <c r="M74" s="49">
        <f>'[2]Transferred to Social Services'!M15+'[2]Transferred to CCDBG'!M15</f>
        <v>7000000</v>
      </c>
      <c r="N74" s="49">
        <f>'[2]Transferred to Social Services'!N15+'[2]Transferred to CCDBG'!N15</f>
        <v>0</v>
      </c>
      <c r="O74" s="49">
        <f>'[2]Transferred to Social Services'!O15+'[2]Transferred to CCDBG'!O15</f>
        <v>13800000</v>
      </c>
      <c r="P74" s="49">
        <v>0</v>
      </c>
      <c r="Q74" s="49">
        <v>0</v>
      </c>
      <c r="R74" s="49">
        <v>0</v>
      </c>
      <c r="S74" s="49">
        <v>1641997</v>
      </c>
      <c r="T74" s="49">
        <f>'Transferred to CCDF'!T74+'Transferred to SSBG'!T74</f>
        <v>6723084</v>
      </c>
      <c r="U74" s="49">
        <f>'Transferred to CCDF'!U74+'Transferred to SSBG'!U74</f>
        <v>5881073</v>
      </c>
      <c r="V74" s="49">
        <f>'Transferred to CCDF'!V74+'Transferred to SSBG'!V74</f>
        <v>2625206</v>
      </c>
      <c r="W74" s="49">
        <f>'Transferred to CCDF'!W74+'Transferred to SSBG'!W74</f>
        <v>1182112</v>
      </c>
      <c r="X74" s="49">
        <f>'Transferred to CCDF'!X74+'Transferred to SSBG'!X74</f>
        <v>1913109</v>
      </c>
      <c r="Y74" s="49">
        <f>'Transferred to CCDF'!Y74+'Transferred to SSBG'!Y74</f>
        <v>1759348</v>
      </c>
      <c r="Z74" s="49">
        <f>'Transferred to CCDF'!Z74+'Transferred to SSBG'!Z74</f>
        <v>1012170</v>
      </c>
    </row>
    <row r="75" spans="1:26">
      <c r="A75" s="51" t="s">
        <v>102</v>
      </c>
      <c r="B75" s="49">
        <f>'[2]Transferred to Social Services'!B16+'[2]Transferred to CCDBG'!B16</f>
        <v>0</v>
      </c>
      <c r="C75" s="49">
        <f>'[2]Transferred to Social Services'!C16+'[2]Transferred to CCDBG'!C16</f>
        <v>8400000</v>
      </c>
      <c r="D75" s="49">
        <f>'[2]Transferred to Social Services'!D16+'[2]Transferred to CCDBG'!D16</f>
        <v>13898506</v>
      </c>
      <c r="E75" s="49">
        <f>'[2]Transferred to Social Services'!E16+'[2]Transferred to CCDBG'!E16</f>
        <v>1915000</v>
      </c>
      <c r="F75" s="49">
        <f>'[2]Transferred to Social Services'!F16+'[2]Transferred to CCDBG'!F16</f>
        <v>6800000</v>
      </c>
      <c r="G75" s="49">
        <f>'[2]Transferred to Social Services'!G16+'[2]Transferred to CCDBG'!G16</f>
        <v>12200000</v>
      </c>
      <c r="H75" s="49">
        <f>'[2]Transferred to Social Services'!H16+'[2]Transferred to CCDBG'!H16</f>
        <v>20940000</v>
      </c>
      <c r="I75" s="49">
        <f>'[2]Transferred to Social Services'!I16+'[2]Transferred to CCDBG'!I16</f>
        <v>17578374</v>
      </c>
      <c r="J75" s="49">
        <f>'[2]Transferred to Social Services'!J16+'[2]Transferred to CCDBG'!J16</f>
        <v>20282105</v>
      </c>
      <c r="K75" s="49">
        <f>'[2]Transferred to Social Services'!K16+'[2]Transferred to CCDBG'!K16</f>
        <v>14832602</v>
      </c>
      <c r="L75" s="49">
        <f>'[2]Transferred to Social Services'!L16+'[2]Transferred to CCDBG'!L16</f>
        <v>20289999</v>
      </c>
      <c r="M75" s="49">
        <f>'[2]Transferred to Social Services'!M16+'[2]Transferred to CCDBG'!M16</f>
        <v>29790001</v>
      </c>
      <c r="N75" s="49">
        <f>'[2]Transferred to Social Services'!N16+'[2]Transferred to CCDBG'!N16</f>
        <v>28840000</v>
      </c>
      <c r="O75" s="49">
        <f>'[2]Transferred to Social Services'!O16+'[2]Transferred to CCDBG'!O16</f>
        <v>24740000</v>
      </c>
      <c r="P75" s="49">
        <v>24890000</v>
      </c>
      <c r="Q75" s="49">
        <v>24890000</v>
      </c>
      <c r="R75" s="49">
        <v>15417500</v>
      </c>
      <c r="S75" s="49">
        <v>22800000</v>
      </c>
      <c r="T75" s="49">
        <f>'Transferred to CCDF'!T75+'Transferred to SSBG'!T75</f>
        <v>9890000</v>
      </c>
      <c r="U75" s="49">
        <f>'Transferred to CCDF'!U75+'Transferred to SSBG'!U75</f>
        <v>9890000</v>
      </c>
      <c r="V75" s="49">
        <f>'Transferred to CCDF'!V75+'Transferred to SSBG'!V75</f>
        <v>7417500</v>
      </c>
      <c r="W75" s="49">
        <f>'Transferred to CCDF'!W75+'Transferred to SSBG'!W75</f>
        <v>9857840</v>
      </c>
      <c r="X75" s="49">
        <f>'Transferred to CCDF'!X75+'Transferred to SSBG'!X75</f>
        <v>7393380</v>
      </c>
      <c r="Y75" s="49">
        <f>'Transferred to CCDF'!Y75+'Transferred to SSBG'!Y75</f>
        <v>9857840</v>
      </c>
      <c r="Z75" s="49">
        <f>'Transferred to CCDF'!Z75+'Transferred to SSBG'!Z75</f>
        <v>9857840</v>
      </c>
    </row>
    <row r="76" spans="1:26">
      <c r="A76" s="51" t="s">
        <v>103</v>
      </c>
      <c r="B76" s="49">
        <f>'[2]Transferred to Social Services'!B17+'[2]Transferred to CCDBG'!B17</f>
        <v>0</v>
      </c>
      <c r="C76" s="49">
        <f>'[2]Transferred to Social Services'!C17+'[2]Transferred to CCDBG'!C17</f>
        <v>3278000</v>
      </c>
      <c r="D76" s="49">
        <f>'[2]Transferred to Social Services'!D17+'[2]Transferred to CCDBG'!D17</f>
        <v>9915138</v>
      </c>
      <c r="E76" s="49">
        <f>'[2]Transferred to Social Services'!E17+'[2]Transferred to CCDBG'!E17</f>
        <v>9937420</v>
      </c>
      <c r="F76" s="49">
        <f>'[2]Transferred to Social Services'!F17+'[2]Transferred to CCDBG'!F17</f>
        <v>10652249</v>
      </c>
      <c r="G76" s="49">
        <f>'[2]Transferred to Social Services'!G17+'[2]Transferred to CCDBG'!G17</f>
        <v>10497403</v>
      </c>
      <c r="H76" s="49">
        <f>'[2]Transferred to Social Services'!H17+'[2]Transferred to CCDBG'!H17</f>
        <v>10173182</v>
      </c>
      <c r="I76" s="49">
        <f>'[2]Transferred to Social Services'!I17+'[2]Transferred to CCDBG'!I17</f>
        <v>10332873</v>
      </c>
      <c r="J76" s="49">
        <f>'[2]Transferred to Social Services'!J17+'[2]Transferred to CCDBG'!J17</f>
        <v>10173182</v>
      </c>
      <c r="K76" s="49">
        <f>'[2]Transferred to Social Services'!K17+'[2]Transferred to CCDBG'!K17</f>
        <v>10173183</v>
      </c>
      <c r="L76" s="49">
        <f>'[2]Transferred to Social Services'!L17+'[2]Transferred to CCDBG'!L17</f>
        <v>10173183</v>
      </c>
      <c r="M76" s="49">
        <f>'[2]Transferred to Social Services'!M17+'[2]Transferred to CCDBG'!M17</f>
        <v>10173183</v>
      </c>
      <c r="N76" s="49">
        <f>'[2]Transferred to Social Services'!N17+'[2]Transferred to CCDBG'!N17</f>
        <v>8996101</v>
      </c>
      <c r="O76" s="49">
        <f>'[2]Transferred to Social Services'!O17+'[2]Transferred to CCDBG'!O17</f>
        <v>1292534</v>
      </c>
      <c r="P76" s="49">
        <v>9817974</v>
      </c>
      <c r="Q76" s="49">
        <v>9123733</v>
      </c>
      <c r="R76" s="49">
        <v>9123734</v>
      </c>
      <c r="S76" s="49">
        <v>9123769</v>
      </c>
      <c r="T76" s="49">
        <f>'Transferred to CCDF'!T76+'Transferred to SSBG'!T76</f>
        <v>8154367</v>
      </c>
      <c r="U76" s="49">
        <f>'Transferred to CCDF'!U76+'Transferred to SSBG'!U76</f>
        <v>9123768</v>
      </c>
      <c r="V76" s="49">
        <f>'Transferred to CCDF'!V76+'Transferred to SSBG'!V76</f>
        <v>9092150</v>
      </c>
      <c r="W76" s="49">
        <f>'Transferred to CCDF'!W76+'Transferred to SSBG'!W76</f>
        <v>8770136</v>
      </c>
      <c r="X76" s="49">
        <f>'Transferred to CCDF'!X76+'Transferred to SSBG'!X76</f>
        <v>7804095</v>
      </c>
      <c r="Y76" s="49">
        <f>'Transferred to CCDF'!Y76+'Transferred to SSBG'!Y76</f>
        <v>7804096</v>
      </c>
      <c r="Z76" s="49">
        <f>'Transferred to CCDF'!Z76+'Transferred to SSBG'!Z76</f>
        <v>7804095</v>
      </c>
    </row>
    <row r="77" spans="1:26">
      <c r="A77" s="51" t="s">
        <v>104</v>
      </c>
      <c r="B77" s="49">
        <f>'[2]Transferred to Social Services'!B18+'[2]Transferred to CCDBG'!B18</f>
        <v>0</v>
      </c>
      <c r="C77" s="49">
        <f>'[2]Transferred to Social Services'!C18+'[2]Transferred to CCDBG'!C18</f>
        <v>58500000</v>
      </c>
      <c r="D77" s="49">
        <f>'[2]Transferred to Social Services'!D18+'[2]Transferred to CCDBG'!D18</f>
        <v>175517088</v>
      </c>
      <c r="E77" s="49">
        <f>'[2]Transferred to Social Services'!E18+'[2]Transferred to CCDBG'!E18</f>
        <v>187988667</v>
      </c>
      <c r="F77" s="49">
        <f>'[2]Transferred to Social Services'!F18+'[2]Transferred to CCDBG'!F18</f>
        <v>90262567</v>
      </c>
      <c r="G77" s="49">
        <f>'[2]Transferred to Social Services'!G18+'[2]Transferred to CCDBG'!G18</f>
        <v>43879272</v>
      </c>
      <c r="H77" s="49">
        <f>'[2]Transferred to Social Services'!H18+'[2]Transferred to CCDBG'!H18</f>
        <v>20502485</v>
      </c>
      <c r="I77" s="49">
        <f>'[2]Transferred to Social Services'!I18+'[2]Transferred to CCDBG'!I18</f>
        <v>33990383</v>
      </c>
      <c r="J77" s="49">
        <f>'[2]Transferred to Social Services'!J18+'[2]Transferred to CCDBG'!J18</f>
        <v>17467933</v>
      </c>
      <c r="K77" s="49">
        <f>'[2]Transferred to Social Services'!K18+'[2]Transferred to CCDBG'!K18</f>
        <v>33426628</v>
      </c>
      <c r="L77" s="49">
        <f>'[2]Transferred to Social Services'!L18+'[2]Transferred to CCDBG'!L18</f>
        <v>39667176</v>
      </c>
      <c r="M77" s="49">
        <f>'[2]Transferred to Social Services'!M18+'[2]Transferred to CCDBG'!M18</f>
        <v>41574111</v>
      </c>
      <c r="N77" s="49">
        <f>'[2]Transferred to Social Services'!N18+'[2]Transferred to CCDBG'!N18</f>
        <v>39672230</v>
      </c>
      <c r="O77" s="49">
        <f>'[2]Transferred to Social Services'!O18+'[2]Transferred to CCDBG'!O18</f>
        <v>27955275</v>
      </c>
      <c r="P77" s="49">
        <v>7915460</v>
      </c>
      <c r="Q77" s="49">
        <v>1200000</v>
      </c>
      <c r="R77" s="49">
        <v>1200000</v>
      </c>
      <c r="S77" s="49">
        <v>1200000</v>
      </c>
      <c r="T77" s="49">
        <f>'Transferred to CCDF'!T77+'Transferred to SSBG'!T77</f>
        <v>1200000</v>
      </c>
      <c r="U77" s="49">
        <f>'Transferred to CCDF'!U77+'Transferred to SSBG'!U77</f>
        <v>1200000</v>
      </c>
      <c r="V77" s="49">
        <f>'Transferred to CCDF'!V77+'Transferred to SSBG'!V77</f>
        <v>1200000</v>
      </c>
      <c r="W77" s="49">
        <f>'Transferred to CCDF'!W77+'Transferred to SSBG'!W77</f>
        <v>1500000</v>
      </c>
      <c r="X77" s="49">
        <f>'Transferred to CCDF'!X77+'Transferred to SSBG'!X77</f>
        <v>1500000</v>
      </c>
      <c r="Y77" s="49">
        <f>'Transferred to CCDF'!Y77+'Transferred to SSBG'!Y77</f>
        <v>1200000</v>
      </c>
      <c r="Z77" s="49">
        <f>'Transferred to CCDF'!Z77+'Transferred to SSBG'!Z77</f>
        <v>600000</v>
      </c>
    </row>
    <row r="78" spans="1:26">
      <c r="A78" s="51" t="s">
        <v>105</v>
      </c>
      <c r="B78" s="49">
        <f>'[2]Transferred to Social Services'!B19+'[2]Transferred to CCDBG'!B19</f>
        <v>0</v>
      </c>
      <c r="C78" s="49">
        <f>'[2]Transferred to Social Services'!C19+'[2]Transferred to CCDBG'!C19</f>
        <v>68039000</v>
      </c>
      <c r="D78" s="49">
        <f>'[2]Transferred to Social Services'!D19+'[2]Transferred to CCDBG'!D19</f>
        <v>118078000</v>
      </c>
      <c r="E78" s="49">
        <f>'[2]Transferred to Social Services'!E19+'[2]Transferred to CCDBG'!E19</f>
        <v>62039000</v>
      </c>
      <c r="F78" s="49">
        <f>'[2]Transferred to Social Services'!F19+'[2]Transferred to CCDBG'!F19</f>
        <v>62039733</v>
      </c>
      <c r="G78" s="49">
        <f>'[2]Transferred to Social Services'!G19+'[2]Transferred to CCDBG'!G19</f>
        <v>29841868</v>
      </c>
      <c r="H78" s="49">
        <f>'[2]Transferred to Social Services'!H19+'[2]Transferred to CCDBG'!H19</f>
        <v>20352906</v>
      </c>
      <c r="I78" s="49">
        <f>'[2]Transferred to Social Services'!I19+'[2]Transferred to CCDBG'!I19</f>
        <v>6052906</v>
      </c>
      <c r="J78" s="49">
        <f>'[2]Transferred to Social Services'!J19+'[2]Transferred to CCDBG'!J19</f>
        <v>7000000</v>
      </c>
      <c r="K78" s="49">
        <f>'[2]Transferred to Social Services'!K19+'[2]Transferred to CCDBG'!K19</f>
        <v>13000000</v>
      </c>
      <c r="L78" s="49">
        <f>'[2]Transferred to Social Services'!L19+'[2]Transferred to CCDBG'!L19</f>
        <v>34158599</v>
      </c>
      <c r="M78" s="49">
        <f>'[2]Transferred to Social Services'!M19+'[2]Transferred to CCDBG'!M19</f>
        <v>39158599</v>
      </c>
      <c r="N78" s="49">
        <f>'[2]Transferred to Social Services'!N19+'[2]Transferred to CCDBG'!N19</f>
        <v>39158599</v>
      </c>
      <c r="O78" s="49">
        <f>'[2]Transferred to Social Services'!O19+'[2]Transferred to CCDBG'!O19</f>
        <v>22158599</v>
      </c>
      <c r="P78" s="49">
        <v>27158599</v>
      </c>
      <c r="Q78" s="49">
        <v>25328799</v>
      </c>
      <c r="R78" s="49">
        <v>62342053</v>
      </c>
      <c r="S78" s="49">
        <v>62039733</v>
      </c>
      <c r="T78" s="49">
        <f>'Transferred to CCDF'!T78+'Transferred to SSBG'!T78</f>
        <v>62039732</v>
      </c>
      <c r="U78" s="49">
        <f>'Transferred to CCDF'!U78+'Transferred to SSBG'!U78</f>
        <v>62039733</v>
      </c>
      <c r="V78" s="49">
        <f>'Transferred to CCDF'!V78+'Transferred to SSBG'!V78</f>
        <v>61835002</v>
      </c>
      <c r="W78" s="49">
        <f>'Transferred to CCDF'!W78+'Transferred to SSBG'!W78</f>
        <v>61835002</v>
      </c>
      <c r="X78" s="49">
        <f>'Transferred to CCDF'!X78+'Transferred to SSBG'!X78</f>
        <v>61835002</v>
      </c>
      <c r="Y78" s="49">
        <f>'Transferred to CCDF'!Y78+'Transferred to SSBG'!Y78</f>
        <v>61835002</v>
      </c>
      <c r="Z78" s="49">
        <f>'Transferred to CCDF'!Z78+'Transferred to SSBG'!Z78</f>
        <v>61835002</v>
      </c>
    </row>
    <row r="79" spans="1:26">
      <c r="A79" s="51" t="s">
        <v>107</v>
      </c>
      <c r="B79" s="49">
        <f>'[2]Transferred to Social Services'!B20+'[2]Transferred to CCDBG'!B20</f>
        <v>4546031</v>
      </c>
      <c r="C79" s="49">
        <f>'[2]Transferred to Social Services'!C20+'[2]Transferred to CCDBG'!C20</f>
        <v>7860695</v>
      </c>
      <c r="D79" s="49">
        <f>'[2]Transferred to Social Services'!D20+'[2]Transferred to CCDBG'!D20</f>
        <v>27237820</v>
      </c>
      <c r="E79" s="49">
        <f>'[2]Transferred to Social Services'!E20+'[2]Transferred to CCDBG'!E20</f>
        <v>39125901</v>
      </c>
      <c r="F79" s="49">
        <f>'[2]Transferred to Social Services'!F20+'[2]Transferred to CCDBG'!F20</f>
        <v>39437553</v>
      </c>
      <c r="G79" s="49">
        <f>'[2]Transferred to Social Services'!G20+'[2]Transferred to CCDBG'!G20</f>
        <v>39052432</v>
      </c>
      <c r="H79" s="49">
        <f>'[2]Transferred to Social Services'!H20+'[2]Transferred to CCDBG'!H20</f>
        <v>39457488</v>
      </c>
      <c r="I79" s="49">
        <f>'[2]Transferred to Social Services'!I20+'[2]Transferred to CCDBG'!I20</f>
        <v>39457488</v>
      </c>
      <c r="J79" s="49">
        <f>'[2]Transferred to Social Services'!J20+'[2]Transferred to CCDBG'!J20</f>
        <v>38141587</v>
      </c>
      <c r="K79" s="49">
        <f>'[2]Transferred to Social Services'!K20+'[2]Transferred to CCDBG'!K20</f>
        <v>34826031</v>
      </c>
      <c r="L79" s="49">
        <f>'[2]Transferred to Social Services'!L20+'[2]Transferred to CCDBG'!L20</f>
        <v>36964568</v>
      </c>
      <c r="M79" s="49">
        <f>'[2]Transferred to Social Services'!M20+'[2]Transferred to CCDBG'!M20</f>
        <v>39198185</v>
      </c>
      <c r="N79" s="49">
        <f>'[2]Transferred to Social Services'!N20+'[2]Transferred to CCDBG'!N20</f>
        <v>39198185</v>
      </c>
      <c r="O79" s="49">
        <f>'[2]Transferred to Social Services'!O20+'[2]Transferred to CCDBG'!O20</f>
        <v>38798185</v>
      </c>
      <c r="P79" s="49">
        <v>35694695</v>
      </c>
      <c r="Q79" s="49">
        <v>35694695</v>
      </c>
      <c r="R79" s="49">
        <v>35694695</v>
      </c>
      <c r="S79" s="49">
        <v>38694695</v>
      </c>
      <c r="T79" s="49">
        <f>'Transferred to CCDF'!T79+'Transferred to SSBG'!T79</f>
        <v>39294720</v>
      </c>
      <c r="U79" s="49">
        <f>'Transferred to CCDF'!U79+'Transferred to SSBG'!U79</f>
        <v>39290105</v>
      </c>
      <c r="V79" s="49">
        <f>'Transferred to CCDF'!V79+'Transferred to SSBG'!V79</f>
        <v>39167420</v>
      </c>
      <c r="W79" s="49">
        <f>'Transferred to CCDF'!W79+'Transferred to SSBG'!W79</f>
        <v>39167420</v>
      </c>
      <c r="X79" s="49">
        <f>'Transferred to CCDF'!X79+'Transferred to SSBG'!X79</f>
        <v>39167420</v>
      </c>
      <c r="Y79" s="49">
        <f>'Transferred to CCDF'!Y79+'Transferred to SSBG'!Y79</f>
        <v>39167420</v>
      </c>
      <c r="Z79" s="49">
        <f>'Transferred to CCDF'!Z79+'Transferred to SSBG'!Z79</f>
        <v>39167420</v>
      </c>
    </row>
    <row r="80" spans="1:26">
      <c r="A80" s="51" t="s">
        <v>76</v>
      </c>
      <c r="B80" s="49">
        <f>'[2]Transferred to Social Services'!B21+'[2]Transferred to CCDBG'!B21</f>
        <v>10000000</v>
      </c>
      <c r="C80" s="49">
        <f>'[2]Transferred to Social Services'!C21+'[2]Transferred to CCDBG'!C21</f>
        <v>17273299</v>
      </c>
      <c r="D80" s="49">
        <f>'[2]Transferred to Social Services'!D21+'[2]Transferred to CCDBG'!D21</f>
        <v>16266568</v>
      </c>
      <c r="E80" s="49">
        <f>'[2]Transferred to Social Services'!E21+'[2]Transferred to CCDBG'!E21</f>
        <v>25529786</v>
      </c>
      <c r="F80" s="49">
        <f>'[2]Transferred to Social Services'!F21+'[2]Transferred to CCDBG'!F21</f>
        <v>21182390</v>
      </c>
      <c r="G80" s="49">
        <f>'[2]Transferred to Social Services'!G21+'[2]Transferred to CCDBG'!G21</f>
        <v>25272577</v>
      </c>
      <c r="H80" s="49">
        <f>'[2]Transferred to Social Services'!H21+'[2]Transferred to CCDBG'!H21</f>
        <v>17073298</v>
      </c>
      <c r="I80" s="49">
        <f>'[2]Transferred to Social Services'!I21+'[2]Transferred to CCDBG'!I21</f>
        <v>25792061</v>
      </c>
      <c r="J80" s="49">
        <f>'[2]Transferred to Social Services'!J21+'[2]Transferred to CCDBG'!J21</f>
        <v>25749212</v>
      </c>
      <c r="K80" s="49">
        <f>'[2]Transferred to Social Services'!K21+'[2]Transferred to CCDBG'!K21</f>
        <v>28875571</v>
      </c>
      <c r="L80" s="49">
        <f>'[2]Transferred to Social Services'!L21+'[2]Transferred to CCDBG'!L21</f>
        <v>29091043</v>
      </c>
      <c r="M80" s="49">
        <f>'[2]Transferred to Social Services'!M21+'[2]Transferred to CCDBG'!M21</f>
        <v>29388358</v>
      </c>
      <c r="N80" s="49">
        <f>'[2]Transferred to Social Services'!N21+'[2]Transferred to CCDBG'!N21</f>
        <v>27984177</v>
      </c>
      <c r="O80" s="49">
        <f>'[2]Transferred to Social Services'!O21+'[2]Transferred to CCDBG'!O21</f>
        <v>22159065</v>
      </c>
      <c r="P80" s="49">
        <v>28564471</v>
      </c>
      <c r="Q80" s="49">
        <v>23904083</v>
      </c>
      <c r="R80" s="49">
        <v>26856093</v>
      </c>
      <c r="S80" s="49">
        <v>24359027</v>
      </c>
      <c r="T80" s="49">
        <f>'Transferred to CCDF'!T80+'Transferred to SSBG'!T80</f>
        <v>17693184</v>
      </c>
      <c r="U80" s="49">
        <f>'Transferred to CCDF'!U80+'Transferred to SSBG'!U80</f>
        <v>10190183</v>
      </c>
      <c r="V80" s="49">
        <f>'Transferred to CCDF'!V80+'Transferred to SSBG'!V80</f>
        <v>10117400</v>
      </c>
      <c r="W80" s="49">
        <f>'Transferred to CCDF'!W80+'Transferred to SSBG'!W80</f>
        <v>10136008</v>
      </c>
      <c r="X80" s="49">
        <f>'Transferred to CCDF'!X80+'Transferred to SSBG'!X80</f>
        <v>10147769</v>
      </c>
      <c r="Y80" s="49">
        <f>'Transferred to CCDF'!Y80+'Transferred to SSBG'!Y80</f>
        <v>10147769</v>
      </c>
      <c r="Z80" s="49">
        <f>'Transferred to CCDF'!Z80+'Transferred to SSBG'!Z80</f>
        <v>10147767</v>
      </c>
    </row>
    <row r="81" spans="1:26">
      <c r="A81" s="51" t="s">
        <v>110</v>
      </c>
      <c r="B81" s="49">
        <f>'[2]Transferred to Social Services'!B22+'[2]Transferred to CCDBG'!B22</f>
        <v>10715576</v>
      </c>
      <c r="C81" s="49">
        <f>'[2]Transferred to Social Services'!C22+'[2]Transferred to CCDBG'!C22</f>
        <v>27200000</v>
      </c>
      <c r="D81" s="49">
        <f>'[2]Transferred to Social Services'!D22+'[2]Transferred to CCDBG'!D22</f>
        <v>81520000</v>
      </c>
      <c r="E81" s="49">
        <f>'[2]Transferred to Social Services'!E22+'[2]Transferred to CCDBG'!E22</f>
        <v>54360000</v>
      </c>
      <c r="F81" s="49">
        <f>'[2]Transferred to Social Services'!F22+'[2]Transferred to CCDBG'!F22</f>
        <v>43944700</v>
      </c>
      <c r="G81" s="49">
        <f>'[2]Transferred to Social Services'!G22+'[2]Transferred to CCDBG'!G22</f>
        <v>35240000</v>
      </c>
      <c r="H81" s="49">
        <f>'[2]Transferred to Social Services'!H22+'[2]Transferred to CCDBG'!H22</f>
        <v>47135000</v>
      </c>
      <c r="I81" s="49">
        <f>'[2]Transferred to Social Services'!I22+'[2]Transferred to CCDBG'!I22</f>
        <v>46324247</v>
      </c>
      <c r="J81" s="49">
        <f>'[2]Transferred to Social Services'!J22+'[2]Transferred to CCDBG'!J22</f>
        <v>54386300</v>
      </c>
      <c r="K81" s="49">
        <f>'[2]Transferred to Social Services'!K22+'[2]Transferred to CCDBG'!K22</f>
        <v>54386400</v>
      </c>
      <c r="L81" s="49">
        <f>'[2]Transferred to Social Services'!L22+'[2]Transferred to CCDBG'!L22</f>
        <v>54386300</v>
      </c>
      <c r="M81" s="49">
        <f>'[2]Transferred to Social Services'!M22+'[2]Transferred to CCDBG'!M22</f>
        <v>54380858</v>
      </c>
      <c r="N81" s="49">
        <f>'[2]Transferred to Social Services'!N22+'[2]Transferred to CCDBG'!N22</f>
        <v>54386300</v>
      </c>
      <c r="O81" s="49">
        <f>'[2]Transferred to Social Services'!O22+'[2]Transferred to CCDBG'!O22</f>
        <v>54386300</v>
      </c>
      <c r="P81" s="49">
        <v>13596575</v>
      </c>
      <c r="Q81" s="49">
        <v>47789725</v>
      </c>
      <c r="R81" s="49">
        <v>24693150</v>
      </c>
      <c r="S81" s="49">
        <v>0</v>
      </c>
      <c r="T81" s="49">
        <f>'Transferred to CCDF'!T81+'Transferred to SSBG'!T81</f>
        <v>0</v>
      </c>
      <c r="U81" s="49">
        <f>'Transferred to CCDF'!U81+'Transferred to SSBG'!U81</f>
        <v>0</v>
      </c>
      <c r="V81" s="49">
        <f>'Transferred to CCDF'!V81+'Transferred to SSBG'!V81</f>
        <v>0</v>
      </c>
      <c r="W81" s="49">
        <f>'Transferred to CCDF'!W81+'Transferred to SSBG'!W81</f>
        <v>0</v>
      </c>
      <c r="X81" s="49">
        <f>'Transferred to CCDF'!X81+'Transferred to SSBG'!X81</f>
        <v>0</v>
      </c>
      <c r="Y81" s="49">
        <f>'Transferred to CCDF'!Y81+'Transferred to SSBG'!Y81</f>
        <v>0</v>
      </c>
      <c r="Z81" s="49">
        <f>'Transferred to CCDF'!Z81+'Transferred to SSBG'!Z81</f>
        <v>0</v>
      </c>
    </row>
    <row r="82" spans="1:26">
      <c r="A82" s="51" t="s">
        <v>111</v>
      </c>
      <c r="B82" s="49">
        <f>'[2]Transferred to Social Services'!B23+'[2]Transferred to CCDBG'!B23</f>
        <v>0</v>
      </c>
      <c r="C82" s="49">
        <f>'[2]Transferred to Social Services'!C23+'[2]Transferred to CCDBG'!C23</f>
        <v>0</v>
      </c>
      <c r="D82" s="49">
        <f>'[2]Transferred to Social Services'!D23+'[2]Transferred to CCDBG'!D23</f>
        <v>102104311</v>
      </c>
      <c r="E82" s="49">
        <f>'[2]Transferred to Social Services'!E23+'[2]Transferred to CCDBG'!E23</f>
        <v>54106043</v>
      </c>
      <c r="F82" s="49">
        <f>'[2]Transferred to Social Services'!F23+'[2]Transferred to CCDBG'!F23</f>
        <v>54299699</v>
      </c>
      <c r="G82" s="49">
        <f>'[2]Transferred to Social Services'!G23+'[2]Transferred to CCDBG'!G23</f>
        <v>56759278</v>
      </c>
      <c r="H82" s="49">
        <f>'[2]Transferred to Social Services'!H23+'[2]Transferred to CCDBG'!H23</f>
        <v>55427746</v>
      </c>
      <c r="I82" s="49">
        <f>'[2]Transferred to Social Services'!I23+'[2]Transferred to CCDBG'!I23</f>
        <v>38408542</v>
      </c>
      <c r="J82" s="49">
        <f>'[2]Transferred to Social Services'!J23+'[2]Transferred to CCDBG'!J23</f>
        <v>36035437</v>
      </c>
      <c r="K82" s="49">
        <f>'[2]Transferred to Social Services'!K23+'[2]Transferred to CCDBG'!K23</f>
        <v>54299696</v>
      </c>
      <c r="L82" s="49">
        <f>'[2]Transferred to Social Services'!L23+'[2]Transferred to CCDBG'!L23</f>
        <v>53863532</v>
      </c>
      <c r="M82" s="49">
        <f>'[2]Transferred to Social Services'!M23+'[2]Transferred to CCDBG'!M23</f>
        <v>53918578</v>
      </c>
      <c r="N82" s="49">
        <f>'[2]Transferred to Social Services'!N23+'[2]Transferred to CCDBG'!N23</f>
        <v>48923585</v>
      </c>
      <c r="O82" s="49">
        <f>'[2]Transferred to Social Services'!O23+'[2]Transferred to CCDBG'!O23</f>
        <v>30871806</v>
      </c>
      <c r="P82" s="49">
        <v>20803680</v>
      </c>
      <c r="Q82" s="49">
        <v>16397199</v>
      </c>
      <c r="R82" s="49">
        <v>16397198</v>
      </c>
      <c r="S82" s="49">
        <v>16353344</v>
      </c>
      <c r="T82" s="49">
        <f>'Transferred to CCDF'!T82+'Transferred to SSBG'!T82</f>
        <v>16397198</v>
      </c>
      <c r="U82" s="49">
        <f>'Transferred to CCDF'!U82+'Transferred to SSBG'!U82</f>
        <v>16397198</v>
      </c>
      <c r="V82" s="49">
        <f>'Transferred to CCDF'!V82+'Transferred to SSBG'!V82</f>
        <v>16337709</v>
      </c>
      <c r="W82" s="49">
        <f>'Transferred to CCDF'!W82+'Transferred to SSBG'!W82</f>
        <v>16343088</v>
      </c>
      <c r="X82" s="49">
        <f>'Transferred to CCDF'!X82+'Transferred to SSBG'!X82</f>
        <v>12348932</v>
      </c>
      <c r="Y82" s="49">
        <f>'Transferred to CCDF'!Y82+'Transferred to SSBG'!Y82</f>
        <v>16343088</v>
      </c>
      <c r="Z82" s="49">
        <f>'Transferred to CCDF'!Z82+'Transferred to SSBG'!Z82</f>
        <v>16343087</v>
      </c>
    </row>
    <row r="83" spans="1:26">
      <c r="A83" s="51" t="s">
        <v>113</v>
      </c>
      <c r="B83" s="49">
        <f>'[2]Transferred to Social Services'!B24+'[2]Transferred to CCDBG'!B24</f>
        <v>5441888</v>
      </c>
      <c r="C83" s="49">
        <f>'[2]Transferred to Social Services'!C24+'[2]Transferred to CCDBG'!C24</f>
        <v>7484810</v>
      </c>
      <c r="D83" s="49">
        <f>'[2]Transferred to Social Services'!D24+'[2]Transferred to CCDBG'!D24</f>
        <v>10141014</v>
      </c>
      <c r="E83" s="49">
        <f>'[2]Transferred to Social Services'!E24+'[2]Transferred to CCDBG'!E24</f>
        <v>10361003</v>
      </c>
      <c r="F83" s="49">
        <f>'[2]Transferred to Social Services'!F24+'[2]Transferred to CCDBG'!F24</f>
        <v>6610368</v>
      </c>
      <c r="G83" s="49">
        <f>'[2]Transferred to Social Services'!G24+'[2]Transferred to CCDBG'!G24</f>
        <v>8715215</v>
      </c>
      <c r="H83" s="49">
        <f>'[2]Transferred to Social Services'!H24+'[2]Transferred to CCDBG'!H24</f>
        <v>18168572</v>
      </c>
      <c r="I83" s="49">
        <f>'[2]Transferred to Social Services'!I24+'[2]Transferred to CCDBG'!I24</f>
        <v>33658948</v>
      </c>
      <c r="J83" s="49">
        <f>'[2]Transferred to Social Services'!J24+'[2]Transferred to CCDBG'!J24</f>
        <v>13814747</v>
      </c>
      <c r="K83" s="49">
        <f>'[2]Transferred to Social Services'!K24+'[2]Transferred to CCDBG'!K24</f>
        <v>18369221</v>
      </c>
      <c r="L83" s="49">
        <f>'[2]Transferred to Social Services'!L24+'[2]Transferred to CCDBG'!L24</f>
        <v>13774440</v>
      </c>
      <c r="M83" s="49">
        <f>'[2]Transferred to Social Services'!M24+'[2]Transferred to CCDBG'!M24</f>
        <v>2976344</v>
      </c>
      <c r="N83" s="49">
        <f>'[2]Transferred to Social Services'!N24+'[2]Transferred to CCDBG'!N24</f>
        <v>2542709</v>
      </c>
      <c r="O83" s="49">
        <f>'[2]Transferred to Social Services'!O24+'[2]Transferred to CCDBG'!O24</f>
        <v>2009606</v>
      </c>
      <c r="P83" s="49">
        <v>0</v>
      </c>
      <c r="Q83" s="49">
        <v>0</v>
      </c>
      <c r="R83" s="49">
        <v>9812089</v>
      </c>
      <c r="S83" s="49">
        <v>7437064</v>
      </c>
      <c r="T83" s="49">
        <f>'Transferred to CCDF'!T83+'Transferred to SSBG'!T83</f>
        <v>0</v>
      </c>
      <c r="U83" s="49">
        <f>'Transferred to CCDF'!U83+'Transferred to SSBG'!U83</f>
        <v>6222231</v>
      </c>
      <c r="V83" s="49">
        <f>'Transferred to CCDF'!V83+'Transferred to SSBG'!V83</f>
        <v>12799471</v>
      </c>
      <c r="W83" s="49">
        <f>'Transferred to CCDF'!W83+'Transferred to SSBG'!W83</f>
        <v>12100520</v>
      </c>
      <c r="X83" s="49">
        <f>'Transferred to CCDF'!X83+'Transferred to SSBG'!X83</f>
        <v>23053950</v>
      </c>
      <c r="Y83" s="49">
        <f>'Transferred to CCDF'!Y83+'Transferred to SSBG'!Y83</f>
        <v>16985457</v>
      </c>
      <c r="Z83" s="49">
        <f>'Transferred to CCDF'!Z83+'Transferred to SSBG'!Z83</f>
        <v>23358927</v>
      </c>
    </row>
    <row r="84" spans="1:26">
      <c r="A84" s="51" t="s">
        <v>78</v>
      </c>
      <c r="B84" s="49">
        <f>'[2]Transferred to Social Services'!B25+'[2]Transferred to CCDBG'!B25</f>
        <v>0</v>
      </c>
      <c r="C84" s="49">
        <f>'[2]Transferred to Social Services'!C25+'[2]Transferred to CCDBG'!C25</f>
        <v>22909803</v>
      </c>
      <c r="D84" s="49">
        <f>'[2]Transferred to Social Services'!D25+'[2]Transferred to CCDBG'!D25</f>
        <v>114549015</v>
      </c>
      <c r="E84" s="49">
        <f>'[2]Transferred to Social Services'!E25+'[2]Transferred to CCDBG'!E25</f>
        <v>68729409</v>
      </c>
      <c r="F84" s="49">
        <f>'[2]Transferred to Social Services'!F25+'[2]Transferred to CCDBG'!F25</f>
        <v>22909803</v>
      </c>
      <c r="G84" s="49">
        <f>'[2]Transferred to Social Services'!G25+'[2]Transferred to CCDBG'!G25</f>
        <v>-190009</v>
      </c>
      <c r="H84" s="49">
        <f>'[2]Transferred to Social Services'!H25+'[2]Transferred to CCDBG'!H25</f>
        <v>71794363</v>
      </c>
      <c r="I84" s="49">
        <f>'[2]Transferred to Social Services'!I25+'[2]Transferred to CCDBG'!I25</f>
        <v>42193227</v>
      </c>
      <c r="J84" s="49">
        <f>'[2]Transferred to Social Services'!J25+'[2]Transferred to CCDBG'!J25</f>
        <v>22909803</v>
      </c>
      <c r="K84" s="49">
        <f>'[2]Transferred to Social Services'!K25+'[2]Transferred to CCDBG'!K25</f>
        <v>33038117</v>
      </c>
      <c r="L84" s="49">
        <f>'[2]Transferred to Social Services'!L25+'[2]Transferred to CCDBG'!L25</f>
        <v>33195470</v>
      </c>
      <c r="M84" s="49">
        <f>'[2]Transferred to Social Services'!M25+'[2]Transferred to CCDBG'!M25</f>
        <v>33195470</v>
      </c>
      <c r="N84" s="49">
        <f>'[2]Transferred to Social Services'!N25+'[2]Transferred to CCDBG'!N25</f>
        <v>28795470</v>
      </c>
      <c r="O84" s="49">
        <f>'[2]Transferred to Social Services'!O25+'[2]Transferred to CCDBG'!O25</f>
        <v>30341470</v>
      </c>
      <c r="P84" s="49">
        <v>33195470</v>
      </c>
      <c r="Q84" s="49">
        <v>22909803</v>
      </c>
      <c r="R84" s="49">
        <v>22909803</v>
      </c>
      <c r="S84" s="49">
        <v>22909803</v>
      </c>
      <c r="T84" s="49">
        <f>'Transferred to CCDF'!T84+'Transferred to SSBG'!T84</f>
        <v>22909803</v>
      </c>
      <c r="U84" s="49">
        <f>'Transferred to CCDF'!U84+'Transferred to SSBG'!U84</f>
        <v>22909803</v>
      </c>
      <c r="V84" s="49">
        <f>'Transferred to CCDF'!V84+'Transferred to SSBG'!V84</f>
        <v>22834201</v>
      </c>
      <c r="W84" s="49">
        <f>'Transferred to CCDF'!W84+'Transferred to SSBG'!W84</f>
        <v>22834201</v>
      </c>
      <c r="X84" s="49">
        <f>'Transferred to CCDF'!X84+'Transferred to SSBG'!X84</f>
        <v>22834201</v>
      </c>
      <c r="Y84" s="49">
        <f>'Transferred to CCDF'!Y84+'Transferred to SSBG'!Y84</f>
        <v>22834201</v>
      </c>
      <c r="Z84" s="49">
        <f>'Transferred to CCDF'!Z84+'Transferred to SSBG'!Z84</f>
        <v>22834201</v>
      </c>
    </row>
    <row r="85" spans="1:26">
      <c r="A85" s="51" t="s">
        <v>116</v>
      </c>
      <c r="B85" s="49">
        <f>'[2]Transferred to Social Services'!B26+'[2]Transferred to CCDBG'!B26</f>
        <v>137811335</v>
      </c>
      <c r="C85" s="49">
        <f>'[2]Transferred to Social Services'!C26+'[2]Transferred to CCDBG'!C26</f>
        <v>137811335</v>
      </c>
      <c r="D85" s="49">
        <f>'[2]Transferred to Social Services'!D26+'[2]Transferred to CCDBG'!D26</f>
        <v>139811331</v>
      </c>
      <c r="E85" s="49">
        <f>'[2]Transferred to Social Services'!E26+'[2]Transferred to CCDBG'!E26</f>
        <v>138867558</v>
      </c>
      <c r="F85" s="49">
        <f>'[2]Transferred to Social Services'!F26+'[2]Transferred to CCDBG'!F26</f>
        <v>136847253</v>
      </c>
      <c r="G85" s="49">
        <f>'[2]Transferred to Social Services'!G26+'[2]Transferred to CCDBG'!G26</f>
        <v>137811335</v>
      </c>
      <c r="H85" s="49">
        <f>'[2]Transferred to Social Services'!H26+'[2]Transferred to CCDBG'!H26</f>
        <v>133983245</v>
      </c>
      <c r="I85" s="49">
        <f>'[2]Transferred to Social Services'!I26+'[2]Transferred to CCDBG'!I26</f>
        <v>137811337</v>
      </c>
      <c r="J85" s="49">
        <f>'[2]Transferred to Social Services'!J26+'[2]Transferred to CCDBG'!J26</f>
        <v>137811337</v>
      </c>
      <c r="K85" s="49">
        <f>'[2]Transferred to Social Services'!K26+'[2]Transferred to CCDBG'!K26</f>
        <v>137811336</v>
      </c>
      <c r="L85" s="49">
        <f>'[2]Transferred to Social Services'!L26+'[2]Transferred to CCDBG'!L26</f>
        <v>137811338</v>
      </c>
      <c r="M85" s="49">
        <f>'[2]Transferred to Social Services'!M26+'[2]Transferred to CCDBG'!M26</f>
        <v>137811337</v>
      </c>
      <c r="N85" s="49">
        <f>'[2]Transferred to Social Services'!N26+'[2]Transferred to CCDBG'!N26</f>
        <v>137811337</v>
      </c>
      <c r="O85" s="49">
        <f>'[2]Transferred to Social Services'!O26+'[2]Transferred to CCDBG'!O26</f>
        <v>137811337</v>
      </c>
      <c r="P85" s="49">
        <v>137811337</v>
      </c>
      <c r="Q85" s="49">
        <v>137811337</v>
      </c>
      <c r="R85" s="49">
        <v>137811337</v>
      </c>
      <c r="S85" s="49">
        <v>137811339</v>
      </c>
      <c r="T85" s="49">
        <f>'Transferred to CCDF'!T85+'Transferred to SSBG'!T85</f>
        <v>137811334</v>
      </c>
      <c r="U85" s="49">
        <f>'Transferred to CCDF'!U85+'Transferred to SSBG'!U85</f>
        <v>137811335</v>
      </c>
      <c r="V85" s="49">
        <f>'Transferred to CCDF'!V85+'Transferred to SSBG'!V85</f>
        <v>137355743</v>
      </c>
      <c r="W85" s="49">
        <f>'Transferred to CCDF'!W85+'Transferred to SSBG'!W85</f>
        <v>137355743</v>
      </c>
      <c r="X85" s="49">
        <f>'Transferred to CCDF'!X85+'Transferred to SSBG'!X85</f>
        <v>137355743</v>
      </c>
      <c r="Y85" s="49">
        <f>'Transferred to CCDF'!Y85+'Transferred to SSBG'!Y85</f>
        <v>137355743</v>
      </c>
      <c r="Z85" s="49">
        <f>'Transferred to CCDF'!Z85+'Transferred to SSBG'!Z85</f>
        <v>137355743</v>
      </c>
    </row>
    <row r="86" spans="1:26">
      <c r="A86" s="51" t="s">
        <v>117</v>
      </c>
      <c r="B86" s="49">
        <f>'[2]Transferred to Social Services'!B27+'[2]Transferred to CCDBG'!B27</f>
        <v>103499570</v>
      </c>
      <c r="C86" s="49">
        <f>'[2]Transferred to Social Services'!C27+'[2]Transferred to CCDBG'!C27</f>
        <v>222246944</v>
      </c>
      <c r="D86" s="49">
        <f>'[2]Transferred to Social Services'!D27+'[2]Transferred to CCDBG'!D27</f>
        <v>175587540</v>
      </c>
      <c r="E86" s="49">
        <f>'[2]Transferred to Social Services'!E27+'[2]Transferred to CCDBG'!E27</f>
        <v>89380883</v>
      </c>
      <c r="F86" s="49">
        <f>'[2]Transferred to Social Services'!F27+'[2]Transferred to CCDBG'!F27</f>
        <v>33115423</v>
      </c>
      <c r="G86" s="49">
        <f>'[2]Transferred to Social Services'!G27+'[2]Transferred to CCDBG'!G27</f>
        <v>27250532</v>
      </c>
      <c r="H86" s="49">
        <f>'[2]Transferred to Social Services'!H27+'[2]Transferred to CCDBG'!H27</f>
        <v>20157975</v>
      </c>
      <c r="I86" s="49">
        <f>'[2]Transferred to Social Services'!I27+'[2]Transferred to CCDBG'!I27</f>
        <v>26931583</v>
      </c>
      <c r="J86" s="49">
        <f>'[2]Transferred to Social Services'!J27+'[2]Transferred to CCDBG'!J27</f>
        <v>174844730</v>
      </c>
      <c r="K86" s="49">
        <f>'[2]Transferred to Social Services'!K27+'[2]Transferred to CCDBG'!K27</f>
        <v>202331305</v>
      </c>
      <c r="L86" s="49">
        <f>'[2]Transferred to Social Services'!L27+'[2]Transferred to CCDBG'!L27</f>
        <v>182297886</v>
      </c>
      <c r="M86" s="49">
        <f>'[2]Transferred to Social Services'!M27+'[2]Transferred to CCDBG'!M27</f>
        <v>170813578</v>
      </c>
      <c r="N86" s="49">
        <f>'[2]Transferred to Social Services'!N27+'[2]Transferred to CCDBG'!N27</f>
        <v>181061465</v>
      </c>
      <c r="O86" s="49">
        <f>'[2]Transferred to Social Services'!O27+'[2]Transferred to CCDBG'!O27</f>
        <v>77535285</v>
      </c>
      <c r="P86" s="49">
        <v>77535285</v>
      </c>
      <c r="Q86" s="49">
        <v>77535285</v>
      </c>
      <c r="R86" s="49">
        <v>77535285</v>
      </c>
      <c r="S86" s="49">
        <v>88791980</v>
      </c>
      <c r="T86" s="49">
        <f>'Transferred to CCDF'!T86+'Transferred to SSBG'!T86</f>
        <v>79552330</v>
      </c>
      <c r="U86" s="49">
        <f>'Transferred to CCDF'!U86+'Transferred to SSBG'!U86</f>
        <v>77535286</v>
      </c>
      <c r="V86" s="49">
        <f>'Transferred to CCDF'!V86+'Transferred to SSBG'!V86</f>
        <v>84336418</v>
      </c>
      <c r="W86" s="49">
        <f>'Transferred to CCDF'!W86+'Transferred to SSBG'!W86</f>
        <v>85579419</v>
      </c>
      <c r="X86" s="49">
        <f>'Transferred to CCDF'!X86+'Transferred to SSBG'!X86</f>
        <v>85579419</v>
      </c>
      <c r="Y86" s="49">
        <f>'Transferred to CCDF'!Y86+'Transferred to SSBG'!Y86</f>
        <v>84769717</v>
      </c>
      <c r="Z86" s="49">
        <f>'Transferred to CCDF'!Z86+'Transferred to SSBG'!Z86</f>
        <v>84173155</v>
      </c>
    </row>
    <row r="87" spans="1:26">
      <c r="A87" s="51" t="s">
        <v>77</v>
      </c>
      <c r="B87" s="49">
        <f>'[2]Transferred to Social Services'!B28+'[2]Transferred to CCDBG'!B28</f>
        <v>0</v>
      </c>
      <c r="C87" s="49">
        <f>'[2]Transferred to Social Services'!C28+'[2]Transferred to CCDBG'!C28</f>
        <v>10300000</v>
      </c>
      <c r="D87" s="49">
        <f>'[2]Transferred to Social Services'!D28+'[2]Transferred to CCDBG'!D28</f>
        <v>100726211</v>
      </c>
      <c r="E87" s="49">
        <f>'[2]Transferred to Social Services'!E28+'[2]Transferred to CCDBG'!E28</f>
        <v>33342889</v>
      </c>
      <c r="F87" s="49">
        <f>'[2]Transferred to Social Services'!F28+'[2]Transferred to CCDBG'!F28</f>
        <v>47159700</v>
      </c>
      <c r="G87" s="49">
        <f>'[2]Transferred to Social Services'!G28+'[2]Transferred to CCDBG'!G28</f>
        <v>39318395</v>
      </c>
      <c r="H87" s="49">
        <f>'[2]Transferred to Social Services'!H28+'[2]Transferred to CCDBG'!H28</f>
        <v>29880034</v>
      </c>
      <c r="I87" s="49">
        <f>'[2]Transferred to Social Services'!I28+'[2]Transferred to CCDBG'!I28</f>
        <v>29802000</v>
      </c>
      <c r="J87" s="49">
        <f>'[2]Transferred to Social Services'!J28+'[2]Transferred to CCDBG'!J28</f>
        <v>22619000</v>
      </c>
      <c r="K87" s="49">
        <f>'[2]Transferred to Social Services'!K28+'[2]Transferred to CCDBG'!K28</f>
        <v>79027450</v>
      </c>
      <c r="L87" s="49">
        <f>'[2]Transferred to Social Services'!L28+'[2]Transferred to CCDBG'!L28</f>
        <v>46588300</v>
      </c>
      <c r="M87" s="49">
        <f>'[2]Transferred to Social Services'!M28+'[2]Transferred to CCDBG'!M28</f>
        <v>40563000</v>
      </c>
      <c r="N87" s="49">
        <f>'[2]Transferred to Social Services'!N28+'[2]Transferred to CCDBG'!N28</f>
        <v>38851000</v>
      </c>
      <c r="O87" s="49">
        <f>'[2]Transferred to Social Services'!O28+'[2]Transferred to CCDBG'!O28</f>
        <v>52331000</v>
      </c>
      <c r="P87" s="49">
        <v>48873000</v>
      </c>
      <c r="Q87" s="49">
        <v>66876000</v>
      </c>
      <c r="R87" s="49">
        <v>4790000</v>
      </c>
      <c r="S87" s="49">
        <v>65241000</v>
      </c>
      <c r="T87" s="49">
        <f>'Transferred to CCDF'!T87+'Transferred to SSBG'!T87</f>
        <v>54889000</v>
      </c>
      <c r="U87" s="49">
        <f>'Transferred to CCDF'!U87+'Transferred to SSBG'!U87</f>
        <v>52719032</v>
      </c>
      <c r="V87" s="49">
        <f>'Transferred to CCDF'!V87+'Transferred to SSBG'!V87</f>
        <v>52790000</v>
      </c>
      <c r="W87" s="49">
        <f>'Transferred to CCDF'!W87+'Transferred to SSBG'!W87</f>
        <v>43241000</v>
      </c>
      <c r="X87" s="49">
        <f>'Transferred to CCDF'!X87+'Transferred to SSBG'!X87</f>
        <v>54448000</v>
      </c>
      <c r="Y87" s="49">
        <f>'Transferred to CCDF'!Y87+'Transferred to SSBG'!Y87</f>
        <v>56689000</v>
      </c>
      <c r="Z87" s="49">
        <f>'Transferred to CCDF'!Z87+'Transferred to SSBG'!Z87</f>
        <v>65277000</v>
      </c>
    </row>
    <row r="88" spans="1:26">
      <c r="A88" s="51" t="s">
        <v>120</v>
      </c>
      <c r="B88" s="49">
        <f>'[2]Transferred to Social Services'!B29+'[2]Transferred to CCDBG'!B29</f>
        <v>0</v>
      </c>
      <c r="C88" s="49">
        <f>'[2]Transferred to Social Services'!C29+'[2]Transferred to CCDBG'!C29</f>
        <v>8676578</v>
      </c>
      <c r="D88" s="49">
        <f>'[2]Transferred to Social Services'!D29+'[2]Transferred to CCDBG'!D29</f>
        <v>41307212</v>
      </c>
      <c r="E88" s="49">
        <f>'[2]Transferred to Social Services'!E29+'[2]Transferred to CCDBG'!E29</f>
        <v>28037997</v>
      </c>
      <c r="F88" s="49">
        <f>'[2]Transferred to Social Services'!F29+'[2]Transferred to CCDBG'!F29</f>
        <v>29181393</v>
      </c>
      <c r="G88" s="49">
        <f>'[2]Transferred to Social Services'!G29+'[2]Transferred to CCDBG'!G29</f>
        <v>28740976</v>
      </c>
      <c r="H88" s="49">
        <f>'[2]Transferred to Social Services'!H29+'[2]Transferred to CCDBG'!H29</f>
        <v>19323897</v>
      </c>
      <c r="I88" s="49">
        <f>'[2]Transferred to Social Services'!I29+'[2]Transferred to CCDBG'!I29</f>
        <v>12666260</v>
      </c>
      <c r="J88" s="49">
        <f>'[2]Transferred to Social Services'!J29+'[2]Transferred to CCDBG'!J29</f>
        <v>29286041</v>
      </c>
      <c r="K88" s="49">
        <f>'[2]Transferred to Social Services'!K29+'[2]Transferred to CCDBG'!K29</f>
        <v>28161854</v>
      </c>
      <c r="L88" s="49">
        <f>'[2]Transferred to Social Services'!L29+'[2]Transferred to CCDBG'!L29</f>
        <v>28083734</v>
      </c>
      <c r="M88" s="49">
        <f>'[2]Transferred to Social Services'!M29+'[2]Transferred to CCDBG'!M29</f>
        <v>28482510</v>
      </c>
      <c r="N88" s="49">
        <f>'[2]Transferred to Social Services'!N29+'[2]Transferred to CCDBG'!N29</f>
        <v>28352431</v>
      </c>
      <c r="O88" s="49">
        <f>'[2]Transferred to Social Services'!O29+'[2]Transferred to CCDBG'!O29</f>
        <v>28740975</v>
      </c>
      <c r="P88" s="49">
        <v>27823448</v>
      </c>
      <c r="Q88" s="49">
        <v>26030274</v>
      </c>
      <c r="R88" s="49">
        <v>26030274</v>
      </c>
      <c r="S88" s="49">
        <v>26030274</v>
      </c>
      <c r="T88" s="49">
        <f>'Transferred to CCDF'!T88+'Transferred to SSBG'!T88</f>
        <v>26030273</v>
      </c>
      <c r="U88" s="49">
        <f>'Transferred to CCDF'!U88+'Transferred to SSBG'!U88</f>
        <v>26030273</v>
      </c>
      <c r="V88" s="49">
        <f>'Transferred to CCDF'!V88+'Transferred to SSBG'!V88</f>
        <v>14513775</v>
      </c>
      <c r="W88" s="49">
        <f>'Transferred to CCDF'!W88+'Transferred to SSBG'!W88</f>
        <v>8648125</v>
      </c>
      <c r="X88" s="49">
        <f>'Transferred to CCDF'!X88+'Transferred to SSBG'!X88</f>
        <v>0</v>
      </c>
      <c r="Y88" s="49">
        <f>'Transferred to CCDF'!Y88+'Transferred to SSBG'!Y88</f>
        <v>0</v>
      </c>
      <c r="Z88" s="49">
        <f>'Transferred to CCDF'!Z88+'Transferred to SSBG'!Z88</f>
        <v>0</v>
      </c>
    </row>
    <row r="89" spans="1:26">
      <c r="A89" s="51" t="s">
        <v>122</v>
      </c>
      <c r="B89" s="49">
        <f>'[2]Transferred to Social Services'!B30+'[2]Transferred to CCDBG'!B30</f>
        <v>0</v>
      </c>
      <c r="C89" s="49">
        <f>'[2]Transferred to Social Services'!C30+'[2]Transferred to CCDBG'!C30</f>
        <v>21705174</v>
      </c>
      <c r="D89" s="49">
        <f>'[2]Transferred to Social Services'!D30+'[2]Transferred to CCDBG'!D30</f>
        <v>65115522</v>
      </c>
      <c r="E89" s="49">
        <f>'[2]Transferred to Social Services'!E30+'[2]Transferred to CCDBG'!E30</f>
        <v>42417858</v>
      </c>
      <c r="F89" s="49">
        <f>'[2]Transferred to Social Services'!F30+'[2]Transferred to CCDBG'!F30</f>
        <v>29937383</v>
      </c>
      <c r="G89" s="49">
        <f>'[2]Transferred to Social Services'!G30+'[2]Transferred to CCDBG'!G30</f>
        <v>34644806</v>
      </c>
      <c r="H89" s="49">
        <f>'[2]Transferred to Social Services'!H30+'[2]Transferred to CCDBG'!H30</f>
        <v>46587613</v>
      </c>
      <c r="I89" s="49">
        <f>'[2]Transferred to Social Services'!I30+'[2]Transferred to CCDBG'!I30</f>
        <v>46747613</v>
      </c>
      <c r="J89" s="49">
        <f>'[2]Transferred to Social Services'!J30+'[2]Transferred to CCDBG'!J30</f>
        <v>49059613</v>
      </c>
      <c r="K89" s="49">
        <f>'[2]Transferred to Social Services'!K30+'[2]Transferred to CCDBG'!K30</f>
        <v>44705174</v>
      </c>
      <c r="L89" s="49">
        <f>'[2]Transferred to Social Services'!L30+'[2]Transferred to CCDBG'!L30</f>
        <v>44705174</v>
      </c>
      <c r="M89" s="49">
        <f>'[2]Transferred to Social Services'!M30+'[2]Transferred to CCDBG'!M30</f>
        <v>44705174</v>
      </c>
      <c r="N89" s="49">
        <f>'[2]Transferred to Social Services'!N30+'[2]Transferred to CCDBG'!N30</f>
        <v>44705174</v>
      </c>
      <c r="O89" s="49">
        <f>'[2]Transferred to Social Services'!O30+'[2]Transferred to CCDBG'!O30</f>
        <v>27455174</v>
      </c>
      <c r="P89" s="49">
        <v>44701176</v>
      </c>
      <c r="Q89" s="49">
        <v>44701176</v>
      </c>
      <c r="R89" s="49">
        <v>29054504</v>
      </c>
      <c r="S89" s="49">
        <v>21701176</v>
      </c>
      <c r="T89" s="49">
        <f>'Transferred to CCDF'!T89+'Transferred to SSBG'!T89</f>
        <v>21701176</v>
      </c>
      <c r="U89" s="49">
        <f>'Transferred to CCDF'!U89+'Transferred to SSBG'!U89</f>
        <v>21701176</v>
      </c>
      <c r="V89" s="49">
        <f>'Transferred to CCDF'!V89+'Transferred to SSBG'!V89</f>
        <v>21633546</v>
      </c>
      <c r="W89" s="49">
        <f>'Transferred to CCDF'!W89+'Transferred to SSBG'!W89</f>
        <v>16315900</v>
      </c>
      <c r="X89" s="49">
        <f>'Transferred to CCDF'!X89+'Transferred to SSBG'!X89</f>
        <v>21633547</v>
      </c>
      <c r="Y89" s="49">
        <f>'Transferred to CCDF'!Y89+'Transferred to SSBG'!Y89</f>
        <v>21633547</v>
      </c>
      <c r="Z89" s="49">
        <f>'Transferred to CCDF'!Z89+'Transferred to SSBG'!Z89</f>
        <v>21633547</v>
      </c>
    </row>
    <row r="90" spans="1:26">
      <c r="A90" s="51" t="s">
        <v>124</v>
      </c>
      <c r="B90" s="49">
        <f>'[2]Transferred to Social Services'!B31+'[2]Transferred to CCDBG'!B31</f>
        <v>0</v>
      </c>
      <c r="C90" s="49">
        <f>'[2]Transferred to Social Services'!C31+'[2]Transferred to CCDBG'!C31</f>
        <v>657669</v>
      </c>
      <c r="D90" s="49">
        <f>'[2]Transferred to Social Services'!D31+'[2]Transferred to CCDBG'!D31</f>
        <v>21124065</v>
      </c>
      <c r="E90" s="49">
        <f>'[2]Transferred to Social Services'!E31+'[2]Transferred to CCDBG'!E31</f>
        <v>11862239</v>
      </c>
      <c r="F90" s="49">
        <f>'[2]Transferred to Social Services'!F31+'[2]Transferred to CCDBG'!F31</f>
        <v>11862239</v>
      </c>
      <c r="G90" s="49">
        <f>'[2]Transferred to Social Services'!G31+'[2]Transferred to CCDBG'!G31</f>
        <v>13622239</v>
      </c>
      <c r="H90" s="49">
        <f>'[2]Transferred to Social Services'!H31+'[2]Transferred to CCDBG'!H31</f>
        <v>12472841</v>
      </c>
      <c r="I90" s="49">
        <f>'[2]Transferred to Social Services'!I31+'[2]Transferred to CCDBG'!I31</f>
        <v>2998226</v>
      </c>
      <c r="J90" s="49">
        <f>'[2]Transferred to Social Services'!J31+'[2]Transferred to CCDBG'!J31</f>
        <v>3633041</v>
      </c>
      <c r="K90" s="49">
        <f>'[2]Transferred to Social Services'!K31+'[2]Transferred to CCDBG'!K31</f>
        <v>7059514</v>
      </c>
      <c r="L90" s="49">
        <f>'[2]Transferred to Social Services'!L31+'[2]Transferred to CCDBG'!L31</f>
        <v>10010236</v>
      </c>
      <c r="M90" s="49">
        <f>'[2]Transferred to Social Services'!M31+'[2]Transferred to CCDBG'!M31</f>
        <v>9674236</v>
      </c>
      <c r="N90" s="49">
        <f>'[2]Transferred to Social Services'!N31+'[2]Transferred to CCDBG'!N31</f>
        <v>9674236</v>
      </c>
      <c r="O90" s="49">
        <f>'[2]Transferred to Social Services'!O31+'[2]Transferred to CCDBG'!O31</f>
        <v>9674236</v>
      </c>
      <c r="P90" s="49">
        <v>10838600</v>
      </c>
      <c r="Q90" s="49">
        <v>11394411</v>
      </c>
      <c r="R90" s="49">
        <v>10030111</v>
      </c>
      <c r="S90" s="49">
        <v>11275839</v>
      </c>
      <c r="T90" s="49">
        <f>'Transferred to CCDF'!T90+'Transferred to SSBG'!T90</f>
        <v>11275839</v>
      </c>
      <c r="U90" s="49">
        <f>'Transferred to CCDF'!U90+'Transferred to SSBG'!U90</f>
        <v>11275839</v>
      </c>
      <c r="V90" s="49">
        <f>'Transferred to CCDF'!V90+'Transferred to SSBG'!V90</f>
        <v>11335839</v>
      </c>
      <c r="W90" s="49">
        <f>'Transferred to CCDF'!W90+'Transferred to SSBG'!W90</f>
        <v>10316239</v>
      </c>
      <c r="X90" s="49">
        <f>'Transferred to CCDF'!X90+'Transferred to SSBG'!X90</f>
        <v>10316239</v>
      </c>
      <c r="Y90" s="49">
        <f>'Transferred to CCDF'!Y90+'Transferred to SSBG'!Y90</f>
        <v>10698226</v>
      </c>
      <c r="Z90" s="49">
        <f>'Transferred to CCDF'!Z90+'Transferred to SSBG'!Z90</f>
        <v>6976440</v>
      </c>
    </row>
    <row r="91" spans="1:26">
      <c r="A91" s="51" t="s">
        <v>126</v>
      </c>
      <c r="B91" s="49">
        <f>'[2]Transferred to Social Services'!B32+'[2]Transferred to CCDBG'!B32</f>
        <v>0</v>
      </c>
      <c r="C91" s="49">
        <f>'[2]Transferred to Social Services'!C32+'[2]Transferred to CCDBG'!C32</f>
        <v>0</v>
      </c>
      <c r="D91" s="49">
        <f>'[2]Transferred to Social Services'!D32+'[2]Transferred to CCDBG'!D32</f>
        <v>0</v>
      </c>
      <c r="E91" s="49">
        <f>'[2]Transferred to Social Services'!E32+'[2]Transferred to CCDBG'!E32</f>
        <v>9000000</v>
      </c>
      <c r="F91" s="49">
        <f>'[2]Transferred to Social Services'!F32+'[2]Transferred to CCDBG'!F32</f>
        <v>9000000</v>
      </c>
      <c r="G91" s="49">
        <f>'[2]Transferred to Social Services'!G32+'[2]Transferred to CCDBG'!G32</f>
        <v>13400000</v>
      </c>
      <c r="H91" s="49">
        <f>'[2]Transferred to Social Services'!H32+'[2]Transferred to CCDBG'!H32</f>
        <v>9000000</v>
      </c>
      <c r="I91" s="49">
        <f>'[2]Transferred to Social Services'!I32+'[2]Transferred to CCDBG'!I32</f>
        <v>9000000</v>
      </c>
      <c r="J91" s="49">
        <f>'[2]Transferred to Social Services'!J32+'[2]Transferred to CCDBG'!J32</f>
        <v>9000000</v>
      </c>
      <c r="K91" s="49">
        <f>'[2]Transferred to Social Services'!K32+'[2]Transferred to CCDBG'!K32</f>
        <v>9000000</v>
      </c>
      <c r="L91" s="49">
        <f>'[2]Transferred to Social Services'!L32+'[2]Transferred to CCDBG'!L32</f>
        <v>17000000</v>
      </c>
      <c r="M91" s="49">
        <f>'[2]Transferred to Social Services'!M32+'[2]Transferred to CCDBG'!M32</f>
        <v>15000000</v>
      </c>
      <c r="N91" s="49">
        <f>'[2]Transferred to Social Services'!N32+'[2]Transferred to CCDBG'!N32</f>
        <v>16000000</v>
      </c>
      <c r="O91" s="49">
        <f>'[2]Transferred to Social Services'!O32+'[2]Transferred to CCDBG'!O32</f>
        <v>17000000</v>
      </c>
      <c r="P91" s="49">
        <v>17000000</v>
      </c>
      <c r="Q91" s="49">
        <v>17000000</v>
      </c>
      <c r="R91" s="49">
        <v>17000000</v>
      </c>
      <c r="S91" s="49">
        <v>17000000</v>
      </c>
      <c r="T91" s="49">
        <f>'Transferred to CCDF'!T91+'Transferred to SSBG'!T91</f>
        <v>17000000</v>
      </c>
      <c r="U91" s="49">
        <f>'Transferred to CCDF'!U91+'Transferred to SSBG'!U91</f>
        <v>17000000</v>
      </c>
      <c r="V91" s="49">
        <f>'Transferred to CCDF'!V91+'Transferred to SSBG'!V91</f>
        <v>15228264</v>
      </c>
      <c r="W91" s="49">
        <f>'Transferred to CCDF'!W91+'Transferred to SSBG'!W91</f>
        <v>16172968</v>
      </c>
      <c r="X91" s="49">
        <f>'Transferred to CCDF'!X91+'Transferred to SSBG'!X91</f>
        <v>16988170</v>
      </c>
      <c r="Y91" s="49">
        <f>'Transferred to CCDF'!Y91+'Transferred to SSBG'!Y91</f>
        <v>16950170</v>
      </c>
      <c r="Z91" s="49">
        <f>'Transferred to CCDF'!Z91+'Transferred to SSBG'!Z91</f>
        <v>1086677</v>
      </c>
    </row>
    <row r="92" spans="1:26">
      <c r="A92" s="51" t="s">
        <v>127</v>
      </c>
      <c r="B92" s="49">
        <f>'[2]Transferred to Social Services'!B33+'[2]Transferred to CCDBG'!B33</f>
        <v>0</v>
      </c>
      <c r="C92" s="49">
        <f>'[2]Transferred to Social Services'!C33+'[2]Transferred to CCDBG'!C33</f>
        <v>0</v>
      </c>
      <c r="D92" s="49">
        <f>'[2]Transferred to Social Services'!D33+'[2]Transferred to CCDBG'!D33</f>
        <v>1189967</v>
      </c>
      <c r="E92" s="49">
        <f>'[2]Transferred to Social Services'!E33+'[2]Transferred to CCDBG'!E33</f>
        <v>1798587</v>
      </c>
      <c r="F92" s="49">
        <f>'[2]Transferred to Social Services'!F33+'[2]Transferred to CCDBG'!F33</f>
        <v>1140783</v>
      </c>
      <c r="G92" s="49">
        <f>'[2]Transferred to Social Services'!G33+'[2]Transferred to CCDBG'!G33</f>
        <v>1279907</v>
      </c>
      <c r="H92" s="49">
        <f>'[2]Transferred to Social Services'!H33+'[2]Transferred to CCDBG'!H33</f>
        <v>932868</v>
      </c>
      <c r="I92" s="49">
        <f>'[2]Transferred to Social Services'!I33+'[2]Transferred to CCDBG'!I33</f>
        <v>654534</v>
      </c>
      <c r="J92" s="49">
        <f>'[2]Transferred to Social Services'!J33+'[2]Transferred to CCDBG'!J33</f>
        <v>1249457</v>
      </c>
      <c r="K92" s="49">
        <f>'[2]Transferred to Social Services'!K33+'[2]Transferred to CCDBG'!K33</f>
        <v>827875</v>
      </c>
      <c r="L92" s="49">
        <f>'[2]Transferred to Social Services'!L33+'[2]Transferred to CCDBG'!L33</f>
        <v>1075161</v>
      </c>
      <c r="M92" s="49">
        <f>'[2]Transferred to Social Services'!M33+'[2]Transferred to CCDBG'!M33</f>
        <v>2604454</v>
      </c>
      <c r="N92" s="49">
        <f>'[2]Transferred to Social Services'!N33+'[2]Transferred to CCDBG'!N33</f>
        <v>1924690</v>
      </c>
      <c r="O92" s="49">
        <f>'[2]Transferred to Social Services'!O33+'[2]Transferred to CCDBG'!O33</f>
        <v>754063</v>
      </c>
      <c r="P92" s="49">
        <v>754063</v>
      </c>
      <c r="Q92" s="49">
        <v>850000</v>
      </c>
      <c r="R92" s="49">
        <v>0</v>
      </c>
      <c r="S92" s="49">
        <v>0</v>
      </c>
      <c r="T92" s="49">
        <f>'Transferred to CCDF'!T92+'Transferred to SSBG'!T92</f>
        <v>0</v>
      </c>
      <c r="U92" s="49">
        <f>'Transferred to CCDF'!U92+'Transferred to SSBG'!U92</f>
        <v>0</v>
      </c>
      <c r="V92" s="49">
        <f>'Transferred to CCDF'!V92+'Transferred to SSBG'!V92</f>
        <v>0</v>
      </c>
      <c r="W92" s="49">
        <f>'Transferred to CCDF'!W92+'Transferred to SSBG'!W92</f>
        <v>0</v>
      </c>
      <c r="X92" s="49">
        <f>'Transferred to CCDF'!X92+'Transferred to SSBG'!X92</f>
        <v>7299820</v>
      </c>
      <c r="Y92" s="49">
        <f>'Transferred to CCDF'!Y92+'Transferred to SSBG'!Y92</f>
        <v>3225560</v>
      </c>
      <c r="Z92" s="49">
        <f>'Transferred to CCDF'!Z92+'Transferred to SSBG'!Z92</f>
        <v>0</v>
      </c>
    </row>
    <row r="93" spans="1:26">
      <c r="A93" s="51" t="s">
        <v>128</v>
      </c>
      <c r="B93" s="49">
        <f>'[2]Transferred to Social Services'!B34+'[2]Transferred to CCDBG'!B34</f>
        <v>0</v>
      </c>
      <c r="C93" s="49">
        <f>'[2]Transferred to Social Services'!C34+'[2]Transferred to CCDBG'!C34</f>
        <v>0</v>
      </c>
      <c r="D93" s="49">
        <f>'[2]Transferred to Social Services'!D34+'[2]Transferred to CCDBG'!D34</f>
        <v>0</v>
      </c>
      <c r="E93" s="49">
        <f>'[2]Transferred to Social Services'!E34+'[2]Transferred to CCDBG'!E34</f>
        <v>0</v>
      </c>
      <c r="F93" s="49">
        <f>'[2]Transferred to Social Services'!F34+'[2]Transferred to CCDBG'!F34</f>
        <v>0</v>
      </c>
      <c r="G93" s="49">
        <f>'[2]Transferred to Social Services'!G34+'[2]Transferred to CCDBG'!G34</f>
        <v>0</v>
      </c>
      <c r="H93" s="49">
        <f>'[2]Transferred to Social Services'!H34+'[2]Transferred to CCDBG'!H34</f>
        <v>4127299</v>
      </c>
      <c r="I93" s="49">
        <f>'[2]Transferred to Social Services'!I34+'[2]Transferred to CCDBG'!I34</f>
        <v>146703</v>
      </c>
      <c r="J93" s="49">
        <f>'[2]Transferred to Social Services'!J34+'[2]Transferred to CCDBG'!J34</f>
        <v>9357207</v>
      </c>
      <c r="K93" s="49">
        <f>'[2]Transferred to Social Services'!K34+'[2]Transferred to CCDBG'!K34</f>
        <v>5340012</v>
      </c>
      <c r="L93" s="49">
        <f>'[2]Transferred to Social Services'!L34+'[2]Transferred to CCDBG'!L34</f>
        <v>9707377</v>
      </c>
      <c r="M93" s="49">
        <f>'[2]Transferred to Social Services'!M34+'[2]Transferred to CCDBG'!M34</f>
        <v>7242151</v>
      </c>
      <c r="N93" s="49">
        <f>'[2]Transferred to Social Services'!N34+'[2]Transferred to CCDBG'!N34</f>
        <v>5441455</v>
      </c>
      <c r="O93" s="49">
        <f>'[2]Transferred to Social Services'!O34+'[2]Transferred to CCDBG'!O34</f>
        <v>4898475</v>
      </c>
      <c r="P93" s="49">
        <v>2800000</v>
      </c>
      <c r="Q93" s="49">
        <v>2800000</v>
      </c>
      <c r="R93" s="49">
        <v>5136937</v>
      </c>
      <c r="S93" s="49">
        <v>1398239</v>
      </c>
      <c r="T93" s="49">
        <f>'Transferred to CCDF'!T93+'Transferred to SSBG'!T93</f>
        <v>5136937</v>
      </c>
      <c r="U93" s="49">
        <f>'Transferred to CCDF'!U93+'Transferred to SSBG'!U93</f>
        <v>5136937</v>
      </c>
      <c r="V93" s="49">
        <f>'Transferred to CCDF'!V93+'Transferred to SSBG'!V93</f>
        <v>11413683</v>
      </c>
      <c r="W93" s="49">
        <f>'Transferred to CCDF'!W93+'Transferred to SSBG'!W93</f>
        <v>877935</v>
      </c>
      <c r="X93" s="49">
        <f>'Transferred to CCDF'!X93+'Transferred to SSBG'!X93</f>
        <v>8636937</v>
      </c>
      <c r="Y93" s="49">
        <f>'Transferred to CCDF'!Y93+'Transferred to SSBG'!Y93</f>
        <v>936937</v>
      </c>
      <c r="Z93" s="49">
        <f>'Transferred to CCDF'!Z93+'Transferred to SSBG'!Z93</f>
        <v>660764.38</v>
      </c>
    </row>
    <row r="94" spans="1:26">
      <c r="A94" s="51" t="s">
        <v>130</v>
      </c>
      <c r="B94" s="49">
        <f>'[2]Transferred to Social Services'!B35+'[2]Transferred to CCDBG'!B35</f>
        <v>90664146</v>
      </c>
      <c r="C94" s="49">
        <f>'[2]Transferred to Social Services'!C35+'[2]Transferred to CCDBG'!C35</f>
        <v>121210447</v>
      </c>
      <c r="D94" s="49">
        <f>'[2]Transferred to Social Services'!D35+'[2]Transferred to CCDBG'!D35</f>
        <v>121210447</v>
      </c>
      <c r="E94" s="49">
        <f>'[2]Transferred to Social Services'!E35+'[2]Transferred to CCDBG'!E35</f>
        <v>120193983</v>
      </c>
      <c r="F94" s="49">
        <f>'[2]Transferred to Social Services'!F35+'[2]Transferred to CCDBG'!F35</f>
        <v>40414458</v>
      </c>
      <c r="G94" s="49">
        <f>'[2]Transferred to Social Services'!G35+'[2]Transferred to CCDBG'!G35</f>
        <v>40403000</v>
      </c>
      <c r="H94" s="49">
        <f>'[2]Transferred to Social Services'!H35+'[2]Transferred to CCDBG'!H35</f>
        <v>41006368</v>
      </c>
      <c r="I94" s="49">
        <f>'[2]Transferred to Social Services'!I35+'[2]Transferred to CCDBG'!I35</f>
        <v>52181812</v>
      </c>
      <c r="J94" s="49">
        <f>'[2]Transferred to Social Services'!J35+'[2]Transferred to CCDBG'!J35</f>
        <v>15351254</v>
      </c>
      <c r="K94" s="49">
        <f>'[2]Transferred to Social Services'!K35+'[2]Transferred to CCDBG'!K35</f>
        <v>70557000</v>
      </c>
      <c r="L94" s="49">
        <f>'[2]Transferred to Social Services'!L35+'[2]Transferred to CCDBG'!L35</f>
        <v>85235588</v>
      </c>
      <c r="M94" s="49">
        <f>'[2]Transferred to Social Services'!M35+'[2]Transferred to CCDBG'!M35</f>
        <v>92678451</v>
      </c>
      <c r="N94" s="49">
        <f>'[2]Transferred to Social Services'!N35+'[2]Transferred to CCDBG'!N35</f>
        <v>97639284</v>
      </c>
      <c r="O94" s="49">
        <f>'[2]Transferred to Social Services'!O35+'[2]Transferred to CCDBG'!O35</f>
        <v>92743959</v>
      </c>
      <c r="P94" s="49">
        <v>89446565</v>
      </c>
      <c r="Q94" s="49">
        <v>70216500</v>
      </c>
      <c r="R94" s="49">
        <v>83645445</v>
      </c>
      <c r="S94" s="49">
        <v>92938000</v>
      </c>
      <c r="T94" s="49">
        <f>'Transferred to CCDF'!T94+'Transferred to SSBG'!T94</f>
        <v>92938000</v>
      </c>
      <c r="U94" s="49">
        <f>'Transferred to CCDF'!U94+'Transferred to SSBG'!U94</f>
        <v>92938000</v>
      </c>
      <c r="V94" s="49">
        <f>'Transferred to CCDF'!V94+'Transferred to SSBG'!V94</f>
        <v>94439012</v>
      </c>
      <c r="W94" s="49">
        <f>'Transferred to CCDF'!W94+'Transferred to SSBG'!W94</f>
        <v>85107067</v>
      </c>
      <c r="X94" s="49">
        <f>'Transferred to CCDF'!X94+'Transferred to SSBG'!X94</f>
        <v>81377000</v>
      </c>
      <c r="Y94" s="49">
        <f>'Transferred to CCDF'!Y94+'Transferred to SSBG'!Y94</f>
        <v>88377000</v>
      </c>
      <c r="Z94" s="49">
        <f>'Transferred to CCDF'!Z94+'Transferred to SSBG'!Z94</f>
        <v>88377000</v>
      </c>
    </row>
    <row r="95" spans="1:26">
      <c r="A95" s="51" t="s">
        <v>131</v>
      </c>
      <c r="B95" s="49">
        <f>'[2]Transferred to Social Services'!B36+'[2]Transferred to CCDBG'!B36</f>
        <v>0</v>
      </c>
      <c r="C95" s="49">
        <f>'[2]Transferred to Social Services'!C36+'[2]Transferred to CCDBG'!C36</f>
        <v>13304750</v>
      </c>
      <c r="D95" s="49">
        <f>'[2]Transferred to Social Services'!D36+'[2]Transferred to CCDBG'!D36</f>
        <v>13688365</v>
      </c>
      <c r="E95" s="49">
        <f>'[2]Transferred to Social Services'!E36+'[2]Transferred to CCDBG'!E36</f>
        <v>19528227</v>
      </c>
      <c r="F95" s="49">
        <f>'[2]Transferred to Social Services'!F36+'[2]Transferred to CCDBG'!F36</f>
        <v>31215087</v>
      </c>
      <c r="G95" s="49">
        <f>'[2]Transferred to Social Services'!G36+'[2]Transferred to CCDBG'!G36</f>
        <v>31370826</v>
      </c>
      <c r="H95" s="49">
        <f>'[2]Transferred to Social Services'!H36+'[2]Transferred to CCDBG'!H36</f>
        <v>31813209</v>
      </c>
      <c r="I95" s="49">
        <f>'[2]Transferred to Social Services'!I36+'[2]Transferred to CCDBG'!I36</f>
        <v>35071224</v>
      </c>
      <c r="J95" s="49">
        <f>'[2]Transferred to Social Services'!J36+'[2]Transferred to CCDBG'!J36</f>
        <v>31582094</v>
      </c>
      <c r="K95" s="49">
        <f>'[2]Transferred to Social Services'!K36+'[2]Transferred to CCDBG'!K36</f>
        <v>33797139</v>
      </c>
      <c r="L95" s="49">
        <f>'[2]Transferred to Social Services'!L36+'[2]Transferred to CCDBG'!L36</f>
        <v>32206938</v>
      </c>
      <c r="M95" s="49">
        <f>'[2]Transferred to Social Services'!M36+'[2]Transferred to CCDBG'!M36</f>
        <v>32278781</v>
      </c>
      <c r="N95" s="49">
        <f>'[2]Transferred to Social Services'!N36+'[2]Transferred to CCDBG'!N36</f>
        <v>32409714</v>
      </c>
      <c r="O95" s="49">
        <f>'[2]Transferred to Social Services'!O36+'[2]Transferred to CCDBG'!O36</f>
        <v>30700133</v>
      </c>
      <c r="P95" s="49">
        <v>25094538</v>
      </c>
      <c r="Q95" s="49">
        <v>23777500</v>
      </c>
      <c r="R95" s="49">
        <v>24652500</v>
      </c>
      <c r="S95" s="49">
        <v>28090000</v>
      </c>
      <c r="T95" s="49">
        <f>'Transferred to CCDF'!T95+'Transferred to SSBG'!T95</f>
        <v>30527500</v>
      </c>
      <c r="U95" s="49">
        <f>'Transferred to CCDF'!U95+'Transferred to SSBG'!U95</f>
        <v>30527500</v>
      </c>
      <c r="V95" s="49">
        <f>'Transferred to CCDF'!V95+'Transferred to SSBG'!V95</f>
        <v>30527500</v>
      </c>
      <c r="W95" s="49">
        <f>'Transferred to CCDF'!W95+'Transferred to SSBG'!W95</f>
        <v>31277500</v>
      </c>
      <c r="X95" s="49">
        <f>'Transferred to CCDF'!X95+'Transferred to SSBG'!X95</f>
        <v>32975954</v>
      </c>
      <c r="Y95" s="49">
        <f>'Transferred to CCDF'!Y95+'Transferred to SSBG'!Y95</f>
        <v>32975954</v>
      </c>
      <c r="Z95" s="49">
        <f>'Transferred to CCDF'!Z95+'Transferred to SSBG'!Z95</f>
        <v>31145625</v>
      </c>
    </row>
    <row r="96" spans="1:26">
      <c r="A96" s="51" t="s">
        <v>132</v>
      </c>
      <c r="B96" s="49">
        <f>'[2]Transferred to Social Services'!B37+'[2]Transferred to CCDBG'!B37</f>
        <v>168400000</v>
      </c>
      <c r="C96" s="49">
        <f>'[2]Transferred to Social Services'!C37+'[2]Transferred to CCDBG'!C37</f>
        <v>276000000</v>
      </c>
      <c r="D96" s="49">
        <f>'[2]Transferred to Social Services'!D37+'[2]Transferred to CCDBG'!D37</f>
        <v>513600000</v>
      </c>
      <c r="E96" s="49">
        <f>'[2]Transferred to Social Services'!E37+'[2]Transferred to CCDBG'!E37</f>
        <v>681000000</v>
      </c>
      <c r="F96" s="49">
        <f>'[2]Transferred to Social Services'!F37+'[2]Transferred to CCDBG'!F37</f>
        <v>619000000</v>
      </c>
      <c r="G96" s="49">
        <f>'[2]Transferred to Social Services'!G37+'[2]Transferred to CCDBG'!G37</f>
        <v>638338564</v>
      </c>
      <c r="H96" s="49">
        <f>'[2]Transferred to Social Services'!H37+'[2]Transferred to CCDBG'!H37</f>
        <v>283900000</v>
      </c>
      <c r="I96" s="49">
        <f>'[2]Transferred to Social Services'!I37+'[2]Transferred to CCDBG'!I37</f>
        <v>530000000</v>
      </c>
      <c r="J96" s="49">
        <f>'[2]Transferred to Social Services'!J37+'[2]Transferred to CCDBG'!J37</f>
        <v>501629638</v>
      </c>
      <c r="K96" s="49">
        <f>'[2]Transferred to Social Services'!K37+'[2]Transferred to CCDBG'!K37</f>
        <v>672086296</v>
      </c>
      <c r="L96" s="49">
        <f>'[2]Transferred to Social Services'!L37+'[2]Transferred to CCDBG'!L37</f>
        <v>486190048</v>
      </c>
      <c r="M96" s="49">
        <f>'[2]Transferred to Social Services'!M37+'[2]Transferred to CCDBG'!M37</f>
        <v>496909912</v>
      </c>
      <c r="N96" s="49">
        <f>'[2]Transferred to Social Services'!N37+'[2]Transferred to CCDBG'!N37</f>
        <v>614731585</v>
      </c>
      <c r="O96" s="49">
        <f>'[2]Transferred to Social Services'!O37+'[2]Transferred to CCDBG'!O37</f>
        <v>490706521</v>
      </c>
      <c r="P96" s="49">
        <v>658842233</v>
      </c>
      <c r="Q96" s="49">
        <v>557337891</v>
      </c>
      <c r="R96" s="49">
        <v>626480298</v>
      </c>
      <c r="S96" s="49">
        <v>517884299</v>
      </c>
      <c r="T96" s="49">
        <f>'Transferred to CCDF'!T96+'Transferred to SSBG'!T96</f>
        <v>493450543</v>
      </c>
      <c r="U96" s="49">
        <f>'Transferred to CCDF'!U96+'Transferred to SSBG'!U96</f>
        <v>557542110</v>
      </c>
      <c r="V96" s="49">
        <f>'Transferred to CCDF'!V96+'Transferred to SSBG'!V96</f>
        <v>434730469</v>
      </c>
      <c r="W96" s="49">
        <f>'Transferred to CCDF'!W96+'Transferred to SSBG'!W96</f>
        <v>654365466</v>
      </c>
      <c r="X96" s="49">
        <f>'Transferred to CCDF'!X96+'Transferred to SSBG'!X96</f>
        <v>544842120</v>
      </c>
      <c r="Y96" s="49">
        <f>'Transferred to CCDF'!Y96+'Transferred to SSBG'!Y96</f>
        <v>574569800</v>
      </c>
      <c r="Z96" s="49">
        <f>'Transferred to CCDF'!Z96+'Transferred to SSBG'!Z96</f>
        <v>477697398</v>
      </c>
    </row>
    <row r="97" spans="1:26">
      <c r="A97" s="51" t="s">
        <v>75</v>
      </c>
      <c r="B97" s="49">
        <f>'[2]Transferred to Social Services'!B38+'[2]Transferred to CCDBG'!B38</f>
        <v>0</v>
      </c>
      <c r="C97" s="49">
        <f>'[2]Transferred to Social Services'!C38+'[2]Transferred to CCDBG'!C38</f>
        <v>12670099</v>
      </c>
      <c r="D97" s="49">
        <f>'[2]Transferred to Social Services'!D38+'[2]Transferred to CCDBG'!D38</f>
        <v>88513167</v>
      </c>
      <c r="E97" s="49">
        <f>'[2]Transferred to Social Services'!E38+'[2]Transferred to CCDBG'!E38</f>
        <v>88900758</v>
      </c>
      <c r="F97" s="49">
        <f>'[2]Transferred to Social Services'!F38+'[2]Transferred to CCDBG'!F38</f>
        <v>78770703</v>
      </c>
      <c r="G97" s="49">
        <f>'[2]Transferred to Social Services'!G38+'[2]Transferred to CCDBG'!G38</f>
        <v>82012197</v>
      </c>
      <c r="H97" s="49">
        <f>'[2]Transferred to Social Services'!H38+'[2]Transferred to CCDBG'!H38</f>
        <v>79044457</v>
      </c>
      <c r="I97" s="49">
        <f>'[2]Transferred to Social Services'!I38+'[2]Transferred to CCDBG'!I38</f>
        <v>90206662</v>
      </c>
      <c r="J97" s="49">
        <f>'[2]Transferred to Social Services'!J38+'[2]Transferred to CCDBG'!J38</f>
        <v>91654019</v>
      </c>
      <c r="K97" s="49">
        <f>'[2]Transferred to Social Services'!K38+'[2]Transferred to CCDBG'!K38</f>
        <v>76739142</v>
      </c>
      <c r="L97" s="49">
        <f>'[2]Transferred to Social Services'!L38+'[2]Transferred to CCDBG'!L38</f>
        <v>100185209</v>
      </c>
      <c r="M97" s="49">
        <f>'[2]Transferred to Social Services'!M38+'[2]Transferred to CCDBG'!M38</f>
        <v>91830388</v>
      </c>
      <c r="N97" s="49">
        <f>'[2]Transferred to Social Services'!N38+'[2]Transferred to CCDBG'!N38</f>
        <v>99169707</v>
      </c>
      <c r="O97" s="49">
        <f>'[2]Transferred to Social Services'!O38+'[2]Transferred to CCDBG'!O38</f>
        <v>93839913</v>
      </c>
      <c r="P97" s="49">
        <v>96108642</v>
      </c>
      <c r="Q97" s="49">
        <v>92440660</v>
      </c>
      <c r="R97" s="49">
        <v>83731732</v>
      </c>
      <c r="S97" s="49">
        <v>81601260</v>
      </c>
      <c r="T97" s="49">
        <f>'Transferred to CCDF'!T97+'Transferred to SSBG'!T97</f>
        <v>84012701</v>
      </c>
      <c r="U97" s="49">
        <f>'Transferred to CCDF'!U97+'Transferred to SSBG'!U97</f>
        <v>62447387</v>
      </c>
      <c r="V97" s="49">
        <f>'Transferred to CCDF'!V97+'Transferred to SSBG'!V97</f>
        <v>85467773</v>
      </c>
      <c r="W97" s="49">
        <f>'Transferred to CCDF'!W97+'Transferred to SSBG'!W97</f>
        <v>84611995</v>
      </c>
      <c r="X97" s="49">
        <f>'Transferred to CCDF'!X97+'Transferred to SSBG'!X97</f>
        <v>33064231</v>
      </c>
      <c r="Y97" s="49">
        <f>'Transferred to CCDF'!Y97+'Transferred to SSBG'!Y97</f>
        <v>40569831</v>
      </c>
      <c r="Z97" s="49">
        <f>'Transferred to CCDF'!Z97+'Transferred to SSBG'!Z97</f>
        <v>46670883</v>
      </c>
    </row>
    <row r="98" spans="1:26">
      <c r="A98" s="51" t="s">
        <v>133</v>
      </c>
      <c r="B98" s="49">
        <f>'[2]Transferred to Social Services'!B39+'[2]Transferred to CCDBG'!B39</f>
        <v>0</v>
      </c>
      <c r="C98" s="49">
        <f>'[2]Transferred to Social Services'!C39+'[2]Transferred to CCDBG'!C39</f>
        <v>0</v>
      </c>
      <c r="D98" s="49">
        <f>'[2]Transferred to Social Services'!D39+'[2]Transferred to CCDBG'!D39</f>
        <v>0</v>
      </c>
      <c r="E98" s="49">
        <f>'[2]Transferred to Social Services'!E39+'[2]Transferred to CCDBG'!E39</f>
        <v>500000</v>
      </c>
      <c r="F98" s="49">
        <f>'[2]Transferred to Social Services'!F39+'[2]Transferred to CCDBG'!F39</f>
        <v>0</v>
      </c>
      <c r="G98" s="49">
        <f>'[2]Transferred to Social Services'!G39+'[2]Transferred to CCDBG'!G39</f>
        <v>0</v>
      </c>
      <c r="H98" s="49">
        <f>'[2]Transferred to Social Services'!H39+'[2]Transferred to CCDBG'!H39</f>
        <v>0</v>
      </c>
      <c r="I98" s="49">
        <f>'[2]Transferred to Social Services'!I39+'[2]Transferred to CCDBG'!I39</f>
        <v>0</v>
      </c>
      <c r="J98" s="49">
        <f>'[2]Transferred to Social Services'!J39+'[2]Transferred to CCDBG'!J39</f>
        <v>0</v>
      </c>
      <c r="K98" s="49">
        <f>'[2]Transferred to Social Services'!K39+'[2]Transferred to CCDBG'!K39</f>
        <v>0</v>
      </c>
      <c r="L98" s="49">
        <f>'[2]Transferred to Social Services'!L39+'[2]Transferred to CCDBG'!L39</f>
        <v>0</v>
      </c>
      <c r="M98" s="49">
        <f>'[2]Transferred to Social Services'!M39+'[2]Transferred to CCDBG'!M39</f>
        <v>229249</v>
      </c>
      <c r="N98" s="49">
        <f>'[2]Transferred to Social Services'!N39+'[2]Transferred to CCDBG'!N39</f>
        <v>0</v>
      </c>
      <c r="O98" s="49">
        <f>'[2]Transferred to Social Services'!O39+'[2]Transferred to CCDBG'!O39</f>
        <v>662205</v>
      </c>
      <c r="P98" s="49">
        <v>0</v>
      </c>
      <c r="Q98" s="49">
        <v>0</v>
      </c>
      <c r="R98" s="49">
        <v>0</v>
      </c>
      <c r="S98" s="49">
        <v>0</v>
      </c>
      <c r="T98" s="49">
        <f>'Transferred to CCDF'!T98+'Transferred to SSBG'!T98</f>
        <v>0</v>
      </c>
      <c r="U98" s="49">
        <f>'Transferred to CCDF'!U98+'Transferred to SSBG'!U98</f>
        <v>0</v>
      </c>
      <c r="V98" s="49">
        <f>'Transferred to CCDF'!V98+'Transferred to SSBG'!V98</f>
        <v>0</v>
      </c>
      <c r="W98" s="49">
        <f>'Transferred to CCDF'!W98+'Transferred to SSBG'!W98</f>
        <v>0</v>
      </c>
      <c r="X98" s="49">
        <f>'Transferred to CCDF'!X98+'Transferred to SSBG'!X98</f>
        <v>0</v>
      </c>
      <c r="Y98" s="49">
        <f>'Transferred to CCDF'!Y98+'Transferred to SSBG'!Y98</f>
        <v>0</v>
      </c>
      <c r="Z98" s="49">
        <f>'Transferred to CCDF'!Z98+'Transferred to SSBG'!Z98</f>
        <v>0</v>
      </c>
    </row>
    <row r="99" spans="1:26">
      <c r="A99" s="51" t="s">
        <v>134</v>
      </c>
      <c r="B99" s="49">
        <f>'[2]Transferred to Social Services'!B40+'[2]Transferred to CCDBG'!B40</f>
        <v>0</v>
      </c>
      <c r="C99" s="49">
        <f>'[2]Transferred to Social Services'!C40+'[2]Transferred to CCDBG'!C40</f>
        <v>72796826</v>
      </c>
      <c r="D99" s="49">
        <f>'[2]Transferred to Social Services'!D40+'[2]Transferred to CCDBG'!D40</f>
        <v>145593652</v>
      </c>
      <c r="E99" s="49">
        <f>'[2]Transferred to Social Services'!E40+'[2]Transferred to CCDBG'!E40</f>
        <v>150250318</v>
      </c>
      <c r="F99" s="49">
        <f>'[2]Transferred to Social Services'!F40+'[2]Transferred to CCDBG'!F40</f>
        <v>209451095</v>
      </c>
      <c r="G99" s="49">
        <f>'[2]Transferred to Social Services'!G40+'[2]Transferred to CCDBG'!G40</f>
        <v>218390478</v>
      </c>
      <c r="H99" s="49">
        <f>'[2]Transferred to Social Services'!H40+'[2]Transferred to CCDBG'!H40</f>
        <v>74935420</v>
      </c>
      <c r="I99" s="49">
        <f>'[2]Transferred to Social Services'!I40+'[2]Transferred to CCDBG'!I40</f>
        <v>75608192</v>
      </c>
      <c r="J99" s="49">
        <f>'[2]Transferred to Social Services'!J40+'[2]Transferred to CCDBG'!J40</f>
        <v>74264659</v>
      </c>
      <c r="K99" s="49">
        <f>'[2]Transferred to Social Services'!K40+'[2]Transferred to CCDBG'!K40</f>
        <v>72796826</v>
      </c>
      <c r="L99" s="49">
        <f>'[2]Transferred to Social Services'!L40+'[2]Transferred to CCDBG'!L40</f>
        <v>60707841</v>
      </c>
      <c r="M99" s="49">
        <f>'[2]Transferred to Social Services'!M40+'[2]Transferred to CCDBG'!M40</f>
        <v>57167392</v>
      </c>
      <c r="N99" s="49">
        <f>'[2]Transferred to Social Services'!N40+'[2]Transferred to CCDBG'!N40</f>
        <v>54597620</v>
      </c>
      <c r="O99" s="49">
        <f>'[2]Transferred to Social Services'!O40+'[2]Transferred to CCDBG'!O40</f>
        <v>90996032</v>
      </c>
      <c r="P99" s="49">
        <v>43260642</v>
      </c>
      <c r="Q99" s="49">
        <v>56021758</v>
      </c>
      <c r="R99" s="49">
        <v>38533876</v>
      </c>
      <c r="S99" s="49">
        <v>72796826</v>
      </c>
      <c r="T99" s="49">
        <f>'Transferred to CCDF'!T99+'Transferred to SSBG'!T99</f>
        <v>60593787</v>
      </c>
      <c r="U99" s="49">
        <f>'Transferred to CCDF'!U99+'Transferred to SSBG'!U99</f>
        <v>60000000</v>
      </c>
      <c r="V99" s="49">
        <f>'Transferred to CCDF'!V99+'Transferred to SSBG'!V99</f>
        <v>64488404</v>
      </c>
      <c r="W99" s="49">
        <f>'Transferred to CCDF'!W99+'Transferred to SSBG'!W99</f>
        <v>64488404</v>
      </c>
      <c r="X99" s="49">
        <f>'Transferred to CCDF'!X99+'Transferred to SSBG'!X99</f>
        <v>72556596</v>
      </c>
      <c r="Y99" s="49">
        <f>'Transferred to CCDF'!Y99+'Transferred to SSBG'!Y99</f>
        <v>72556596</v>
      </c>
      <c r="Z99" s="49">
        <f>'Transferred to CCDF'!Z99+'Transferred to SSBG'!Z99</f>
        <v>72556596</v>
      </c>
    </row>
    <row r="100" spans="1:26">
      <c r="A100" s="51" t="s">
        <v>136</v>
      </c>
      <c r="B100" s="49">
        <f>'[2]Transferred to Social Services'!B41+'[2]Transferred to CCDBG'!B41</f>
        <v>5200000</v>
      </c>
      <c r="C100" s="49">
        <f>'[2]Transferred to Social Services'!C41+'[2]Transferred to CCDBG'!C41</f>
        <v>16706134</v>
      </c>
      <c r="D100" s="49">
        <f>'[2]Transferred to Social Services'!D41+'[2]Transferred to CCDBG'!D41</f>
        <v>111129367</v>
      </c>
      <c r="E100" s="49">
        <f>'[2]Transferred to Social Services'!E41+'[2]Transferred to CCDBG'!E41</f>
        <v>45299806</v>
      </c>
      <c r="F100" s="49">
        <f>'[2]Transferred to Social Services'!F41+'[2]Transferred to CCDBG'!F41</f>
        <v>45495426</v>
      </c>
      <c r="G100" s="49">
        <f>'[2]Transferred to Social Services'!G41+'[2]Transferred to CCDBG'!G41</f>
        <v>44278269</v>
      </c>
      <c r="H100" s="49">
        <f>'[2]Transferred to Social Services'!H41+'[2]Transferred to CCDBG'!H41</f>
        <v>46233106</v>
      </c>
      <c r="I100" s="49">
        <f>'[2]Transferred to Social Services'!I41+'[2]Transferred to CCDBG'!I41</f>
        <v>44278269</v>
      </c>
      <c r="J100" s="49">
        <f>'[2]Transferred to Social Services'!J41+'[2]Transferred to CCDBG'!J41</f>
        <v>46139092</v>
      </c>
      <c r="K100" s="49">
        <f>'[2]Transferred to Social Services'!K41+'[2]Transferred to CCDBG'!K41</f>
        <v>44278269</v>
      </c>
      <c r="L100" s="49">
        <f>'[2]Transferred to Social Services'!L41+'[2]Transferred to CCDBG'!L41</f>
        <v>44278269</v>
      </c>
      <c r="M100" s="49">
        <f>'[2]Transferred to Social Services'!M41+'[2]Transferred to CCDBG'!M41</f>
        <v>43757890</v>
      </c>
      <c r="N100" s="49">
        <f>'[2]Transferred to Social Services'!N41+'[2]Transferred to CCDBG'!N41</f>
        <v>43584432</v>
      </c>
      <c r="O100" s="49">
        <f>'[2]Transferred to Social Services'!O41+'[2]Transferred to CCDBG'!O41</f>
        <v>43584432</v>
      </c>
      <c r="P100" s="49">
        <v>43584432</v>
      </c>
      <c r="Q100" s="49">
        <v>43584432</v>
      </c>
      <c r="R100" s="49">
        <v>43584432</v>
      </c>
      <c r="S100" s="49">
        <v>43584432</v>
      </c>
      <c r="T100" s="49">
        <f>'Transferred to CCDF'!T100+'Transferred to SSBG'!T100</f>
        <v>43584432</v>
      </c>
      <c r="U100" s="49">
        <f>'Transferred to CCDF'!U100+'Transferred to SSBG'!U100</f>
        <v>43584432</v>
      </c>
      <c r="V100" s="49">
        <f>'Transferred to CCDF'!V100+'Transferred to SSBG'!V100</f>
        <v>36946707</v>
      </c>
      <c r="W100" s="49">
        <f>'Transferred to CCDF'!W100+'Transferred to SSBG'!W100</f>
        <v>38479300</v>
      </c>
      <c r="X100" s="49">
        <f>'Transferred to CCDF'!X100+'Transferred to SSBG'!X100</f>
        <v>38479299</v>
      </c>
      <c r="Y100" s="49">
        <f>'Transferred to CCDF'!Y100+'Transferred to SSBG'!Y100</f>
        <v>36985609</v>
      </c>
      <c r="Z100" s="49">
        <f>'Transferred to CCDF'!Z100+'Transferred to SSBG'!Z100</f>
        <v>41402399</v>
      </c>
    </row>
    <row r="101" spans="1:26">
      <c r="A101" s="51" t="s">
        <v>145</v>
      </c>
      <c r="B101" s="49">
        <f>'[2]Transferred to Social Services'!B42+'[2]Transferred to CCDBG'!B42</f>
        <v>0</v>
      </c>
      <c r="C101" s="49">
        <f>'[2]Transferred to Social Services'!C42+'[2]Transferred to CCDBG'!C42</f>
        <v>0</v>
      </c>
      <c r="D101" s="49">
        <f>'[2]Transferred to Social Services'!D42+'[2]Transferred to CCDBG'!D42</f>
        <v>0</v>
      </c>
      <c r="E101" s="49">
        <f>'[2]Transferred to Social Services'!E42+'[2]Transferred to CCDBG'!E42</f>
        <v>0</v>
      </c>
      <c r="F101" s="49">
        <f>'[2]Transferred to Social Services'!F42+'[2]Transferred to CCDBG'!F42</f>
        <v>0</v>
      </c>
      <c r="G101" s="49">
        <f>'[2]Transferred to Social Services'!G42+'[2]Transferred to CCDBG'!G42</f>
        <v>0</v>
      </c>
      <c r="H101" s="49">
        <f>'[2]Transferred to Social Services'!H42+'[2]Transferred to CCDBG'!H42</f>
        <v>0</v>
      </c>
      <c r="I101" s="49">
        <f>'[2]Transferred to Social Services'!I42+'[2]Transferred to CCDBG'!I42</f>
        <v>0</v>
      </c>
      <c r="J101" s="49">
        <f>'[2]Transferred to Social Services'!J42+'[2]Transferred to CCDBG'!J42</f>
        <v>0</v>
      </c>
      <c r="K101" s="49">
        <f>'[2]Transferred to Social Services'!K42+'[2]Transferred to CCDBG'!K42</f>
        <v>0</v>
      </c>
      <c r="L101" s="49">
        <f>'[2]Transferred to Social Services'!L42+'[2]Transferred to CCDBG'!L42</f>
        <v>0</v>
      </c>
      <c r="M101" s="49">
        <f>'[2]Transferred to Social Services'!M42+'[2]Transferred to CCDBG'!M42</f>
        <v>0</v>
      </c>
      <c r="N101" s="49">
        <f>'[2]Transferred to Social Services'!N42+'[2]Transferred to CCDBG'!N42</f>
        <v>0</v>
      </c>
      <c r="O101" s="49">
        <f>'[2]Transferred to Social Services'!O42+'[2]Transferred to CCDBG'!O42</f>
        <v>0</v>
      </c>
      <c r="P101" s="49">
        <v>0</v>
      </c>
      <c r="Q101" s="49">
        <v>0</v>
      </c>
      <c r="R101" s="49">
        <v>0</v>
      </c>
      <c r="S101" s="49">
        <v>0</v>
      </c>
      <c r="T101" s="49">
        <f>'Transferred to CCDF'!T101+'Transferred to SSBG'!T101</f>
        <v>0</v>
      </c>
      <c r="U101" s="49">
        <f>'Transferred to CCDF'!U101+'Transferred to SSBG'!U101</f>
        <v>0</v>
      </c>
      <c r="V101" s="49">
        <f>'Transferred to CCDF'!V101+'Transferred to SSBG'!V101</f>
        <v>0</v>
      </c>
      <c r="W101" s="49">
        <f>'Transferred to CCDF'!W101+'Transferred to SSBG'!W101</f>
        <v>0</v>
      </c>
      <c r="X101" s="49">
        <f>'Transferred to CCDF'!X101+'Transferred to SSBG'!X101</f>
        <v>0</v>
      </c>
      <c r="Y101" s="49">
        <f>'Transferred to CCDF'!Y101+'Transferred to SSBG'!Y101</f>
        <v>0</v>
      </c>
      <c r="Z101" s="49">
        <f>'Transferred to CCDF'!Z101+'Transferred to SSBG'!Z101</f>
        <v>0</v>
      </c>
    </row>
    <row r="102" spans="1:26">
      <c r="A102" s="51" t="s">
        <v>138</v>
      </c>
      <c r="B102" s="49">
        <f>'[2]Transferred to Social Services'!B43+'[2]Transferred to CCDBG'!B43</f>
        <v>0</v>
      </c>
      <c r="C102" s="49">
        <f>'[2]Transferred to Social Services'!C43+'[2]Transferred to CCDBG'!C43</f>
        <v>53003526</v>
      </c>
      <c r="D102" s="49">
        <f>'[2]Transferred to Social Services'!D43+'[2]Transferred to CCDBG'!D43</f>
        <v>126969000</v>
      </c>
      <c r="E102" s="49">
        <f>'[2]Transferred to Social Services'!E43+'[2]Transferred to CCDBG'!E43</f>
        <v>122046000</v>
      </c>
      <c r="F102" s="49">
        <f>'[2]Transferred to Social Services'!F43+'[2]Transferred to CCDBG'!F43</f>
        <v>52725000</v>
      </c>
      <c r="G102" s="49">
        <f>'[2]Transferred to Social Services'!G43+'[2]Transferred to CCDBG'!G43</f>
        <v>62193000</v>
      </c>
      <c r="H102" s="49">
        <f>'[2]Transferred to Social Services'!H43+'[2]Transferred to CCDBG'!H43</f>
        <v>155063000</v>
      </c>
      <c r="I102" s="49">
        <f>'[2]Transferred to Social Services'!I43+'[2]Transferred to CCDBG'!I43</f>
        <v>165899000</v>
      </c>
      <c r="J102" s="49">
        <f>'[2]Transferred to Social Services'!J43+'[2]Transferred to CCDBG'!J43</f>
        <v>146128418</v>
      </c>
      <c r="K102" s="49">
        <f>'[2]Transferred to Social Services'!K43+'[2]Transferred to CCDBG'!K43</f>
        <v>107787000</v>
      </c>
      <c r="L102" s="49">
        <f>'[2]Transferred to Social Services'!L43+'[2]Transferred to CCDBG'!L43</f>
        <v>204237000</v>
      </c>
      <c r="M102" s="49">
        <f>'[2]Transferred to Social Services'!M43+'[2]Transferred to CCDBG'!M43</f>
        <v>173668250</v>
      </c>
      <c r="N102" s="49">
        <f>'[2]Transferred to Social Services'!N43+'[2]Transferred to CCDBG'!N43</f>
        <v>164537750</v>
      </c>
      <c r="O102" s="49">
        <f>'[2]Transferred to Social Services'!O43+'[2]Transferred to CCDBG'!O43</f>
        <v>202319250</v>
      </c>
      <c r="P102" s="49">
        <v>189263000</v>
      </c>
      <c r="Q102" s="49">
        <v>181794250</v>
      </c>
      <c r="R102" s="49">
        <v>172821250</v>
      </c>
      <c r="S102" s="49">
        <v>184083500</v>
      </c>
      <c r="T102" s="49">
        <f>'Transferred to CCDF'!T102+'Transferred to SSBG'!T102</f>
        <v>134144750</v>
      </c>
      <c r="U102" s="49">
        <f>'Transferred to CCDF'!U102+'Transferred to SSBG'!U102</f>
        <v>214119000</v>
      </c>
      <c r="V102" s="49">
        <f>'Transferred to CCDF'!V102+'Transferred to SSBG'!V102</f>
        <v>215119000</v>
      </c>
      <c r="W102" s="49">
        <f>'Transferred to CCDF'!W102+'Transferred to SSBG'!W102</f>
        <v>215137487</v>
      </c>
      <c r="X102" s="49">
        <f>'Transferred to CCDF'!X102+'Transferred to SSBG'!X102</f>
        <v>215054013</v>
      </c>
      <c r="Y102" s="49">
        <f>'Transferred to CCDF'!Y102+'Transferred to SSBG'!Y102</f>
        <v>215127000</v>
      </c>
      <c r="Z102" s="49">
        <f>'Transferred to CCDF'!Z102+'Transferred to SSBG'!Z102</f>
        <v>180589500</v>
      </c>
    </row>
    <row r="103" spans="1:26">
      <c r="A103" s="51" t="s">
        <v>140</v>
      </c>
      <c r="B103" s="49">
        <f>'[2]Transferred to Social Services'!B44+'[2]Transferred to CCDBG'!B44</f>
        <v>0</v>
      </c>
      <c r="C103" s="49">
        <f>'[2]Transferred to Social Services'!C44+'[2]Transferred to CCDBG'!C44</f>
        <v>0</v>
      </c>
      <c r="D103" s="49">
        <f>'[2]Transferred to Social Services'!D44+'[2]Transferred to CCDBG'!D44</f>
        <v>15833660</v>
      </c>
      <c r="E103" s="49">
        <f>'[2]Transferred to Social Services'!E44+'[2]Transferred to CCDBG'!E44</f>
        <v>7699207</v>
      </c>
      <c r="F103" s="49">
        <f>'[2]Transferred to Social Services'!F44+'[2]Transferred to CCDBG'!F44</f>
        <v>520910</v>
      </c>
      <c r="G103" s="49">
        <f>'[2]Transferred to Social Services'!G44+'[2]Transferred to CCDBG'!G44</f>
        <v>666461</v>
      </c>
      <c r="H103" s="49">
        <f>'[2]Transferred to Social Services'!H44+'[2]Transferred to CCDBG'!H44</f>
        <v>9091106</v>
      </c>
      <c r="I103" s="49">
        <f>'[2]Transferred to Social Services'!I44+'[2]Transferred to CCDBG'!I44</f>
        <v>13484346</v>
      </c>
      <c r="J103" s="49">
        <f>'[2]Transferred to Social Services'!J44+'[2]Transferred to CCDBG'!J44</f>
        <v>9832795</v>
      </c>
      <c r="K103" s="49">
        <f>'[2]Transferred to Social Services'!K44+'[2]Transferred to CCDBG'!K44</f>
        <v>24349642</v>
      </c>
      <c r="L103" s="49">
        <f>'[2]Transferred to Social Services'!L44+'[2]Transferred to CCDBG'!L44</f>
        <v>28207191</v>
      </c>
      <c r="M103" s="49">
        <f>'[2]Transferred to Social Services'!M44+'[2]Transferred to CCDBG'!M44</f>
        <v>18651215</v>
      </c>
      <c r="N103" s="49">
        <f>'[2]Transferred to Social Services'!N44+'[2]Transferred to CCDBG'!N44</f>
        <v>24133241</v>
      </c>
      <c r="O103" s="49">
        <f>'[2]Transferred to Social Services'!O44+'[2]Transferred to CCDBG'!O44</f>
        <v>14685209</v>
      </c>
      <c r="P103" s="49">
        <v>19350351</v>
      </c>
      <c r="Q103" s="49">
        <v>20105913</v>
      </c>
      <c r="R103" s="49">
        <v>20633138</v>
      </c>
      <c r="S103" s="49">
        <v>19201629</v>
      </c>
      <c r="T103" s="49">
        <f>'Transferred to CCDF'!T103+'Transferred to SSBG'!T103</f>
        <v>20156558</v>
      </c>
      <c r="U103" s="49">
        <f>'Transferred to CCDF'!U103+'Transferred to SSBG'!U103</f>
        <v>21522341</v>
      </c>
      <c r="V103" s="49">
        <f>'Transferred to CCDF'!V103+'Transferred to SSBG'!V103</f>
        <v>23136673</v>
      </c>
      <c r="W103" s="49">
        <f>'Transferred to CCDF'!W103+'Transferred to SSBG'!W103</f>
        <v>26289132</v>
      </c>
      <c r="X103" s="49">
        <f>'Transferred to CCDF'!X103+'Transferred to SSBG'!X103</f>
        <v>6357244</v>
      </c>
      <c r="Y103" s="49">
        <f>'Transferred to CCDF'!Y103+'Transferred to SSBG'!Y103</f>
        <v>4334037</v>
      </c>
      <c r="Z103" s="49">
        <f>'Transferred to CCDF'!Z103+'Transferred to SSBG'!Z103</f>
        <v>7560018</v>
      </c>
    </row>
    <row r="104" spans="1:26">
      <c r="A104" s="51" t="s">
        <v>142</v>
      </c>
      <c r="B104" s="49">
        <f>'[2]Transferred to Social Services'!B45+'[2]Transferred to CCDBG'!B45</f>
        <v>9384681</v>
      </c>
      <c r="C104" s="49">
        <f>'[2]Transferred to Social Services'!C45+'[2]Transferred to CCDBG'!C45</f>
        <v>6246769</v>
      </c>
      <c r="D104" s="49">
        <f>'[2]Transferred to Social Services'!D45+'[2]Transferred to CCDBG'!D45</f>
        <v>13490746</v>
      </c>
      <c r="E104" s="49">
        <f>'[2]Transferred to Social Services'!E45+'[2]Transferred to CCDBG'!E45</f>
        <v>20428093</v>
      </c>
      <c r="F104" s="49">
        <f>'[2]Transferred to Social Services'!F45+'[2]Transferred to CCDBG'!F45</f>
        <v>11351399</v>
      </c>
      <c r="G104" s="49">
        <f>'[2]Transferred to Social Services'!G45+'[2]Transferred to CCDBG'!G45</f>
        <v>11496782</v>
      </c>
      <c r="H104" s="49">
        <f>'[2]Transferred to Social Services'!H45+'[2]Transferred to CCDBG'!H45</f>
        <v>6562210</v>
      </c>
      <c r="I104" s="49">
        <f>'[2]Transferred to Social Services'!I45+'[2]Transferred to CCDBG'!I45</f>
        <v>11296782</v>
      </c>
      <c r="J104" s="49">
        <f>'[2]Transferred to Social Services'!J45+'[2]Transferred to CCDBG'!J45</f>
        <v>21493564</v>
      </c>
      <c r="K104" s="49">
        <f>'[2]Transferred to Social Services'!K45+'[2]Transferred to CCDBG'!K45</f>
        <v>9996782</v>
      </c>
      <c r="L104" s="49">
        <f>'[2]Transferred to Social Services'!L45+'[2]Transferred to CCDBG'!L45</f>
        <v>3219929</v>
      </c>
      <c r="M104" s="49">
        <f>'[2]Transferred to Social Services'!M45+'[2]Transferred to CCDBG'!M45</f>
        <v>5000000</v>
      </c>
      <c r="N104" s="49">
        <f>'[2]Transferred to Social Services'!N45+'[2]Transferred to CCDBG'!N45</f>
        <v>4000000</v>
      </c>
      <c r="O104" s="49">
        <f>'[2]Transferred to Social Services'!O45+'[2]Transferred to CCDBG'!O45</f>
        <v>0</v>
      </c>
      <c r="P104" s="49">
        <v>0</v>
      </c>
      <c r="Q104" s="49">
        <v>0</v>
      </c>
      <c r="R104" s="49">
        <v>0</v>
      </c>
      <c r="S104" s="49">
        <v>0</v>
      </c>
      <c r="T104" s="49">
        <f>'Transferred to CCDF'!T104+'Transferred to SSBG'!T104</f>
        <v>0</v>
      </c>
      <c r="U104" s="49">
        <f>'Transferred to CCDF'!U104+'Transferred to SSBG'!U104</f>
        <v>0</v>
      </c>
      <c r="V104" s="49">
        <f>'Transferred to CCDF'!V104+'Transferred to SSBG'!V104</f>
        <v>0</v>
      </c>
      <c r="W104" s="49">
        <f>'Transferred to CCDF'!W104+'Transferred to SSBG'!W104</f>
        <v>0</v>
      </c>
      <c r="X104" s="49">
        <f>'Transferred to CCDF'!X104+'Transferred to SSBG'!X104</f>
        <v>0</v>
      </c>
      <c r="Y104" s="49">
        <f>'Transferred to CCDF'!Y104+'Transferred to SSBG'!Y104</f>
        <v>0</v>
      </c>
      <c r="Z104" s="49">
        <f>'Transferred to CCDF'!Z104+'Transferred to SSBG'!Z104</f>
        <v>0</v>
      </c>
    </row>
    <row r="105" spans="1:26">
      <c r="A105" s="51" t="s">
        <v>144</v>
      </c>
      <c r="B105" s="49">
        <f>'[2]Transferred to Social Services'!B46+'[2]Transferred to CCDBG'!B46</f>
        <v>0</v>
      </c>
      <c r="C105" s="49">
        <f>'[2]Transferred to Social Services'!C46+'[2]Transferred to CCDBG'!C46</f>
        <v>2131341</v>
      </c>
      <c r="D105" s="49">
        <f>'[2]Transferred to Social Services'!D46+'[2]Transferred to CCDBG'!D46</f>
        <v>5540630</v>
      </c>
      <c r="E105" s="49">
        <f>'[2]Transferred to Social Services'!E46+'[2]Transferred to CCDBG'!E46</f>
        <v>6545042</v>
      </c>
      <c r="F105" s="49">
        <f>'[2]Transferred to Social Services'!F46+'[2]Transferred to CCDBG'!F46</f>
        <v>6383895</v>
      </c>
      <c r="G105" s="49">
        <f>'[2]Transferred to Social Services'!G46+'[2]Transferred to CCDBG'!G46</f>
        <v>4202049</v>
      </c>
      <c r="H105" s="49">
        <f>'[2]Transferred to Social Services'!H46+'[2]Transferred to CCDBG'!H46</f>
        <v>3986524</v>
      </c>
      <c r="I105" s="49">
        <f>'[2]Transferred to Social Services'!I46+'[2]Transferred to CCDBG'!I46</f>
        <v>2202692</v>
      </c>
      <c r="J105" s="49">
        <f>'[2]Transferred to Social Services'!J46+'[2]Transferred to CCDBG'!J46</f>
        <v>2172109</v>
      </c>
      <c r="K105" s="49">
        <f>'[2]Transferred to Social Services'!K46+'[2]Transferred to CCDBG'!K46</f>
        <v>2127965</v>
      </c>
      <c r="L105" s="49">
        <f>'[2]Transferred to Social Services'!L46+'[2]Transferred to CCDBG'!L46</f>
        <v>2127965</v>
      </c>
      <c r="M105" s="49">
        <f>'[2]Transferred to Social Services'!M46+'[2]Transferred to CCDBG'!M46</f>
        <v>2127965</v>
      </c>
      <c r="N105" s="49">
        <f>'[2]Transferred to Social Services'!N46+'[2]Transferred to CCDBG'!N46</f>
        <v>2127965</v>
      </c>
      <c r="O105" s="49">
        <f>'[2]Transferred to Social Services'!O46+'[2]Transferred to CCDBG'!O46</f>
        <v>6383895</v>
      </c>
      <c r="P105" s="49">
        <v>2127965</v>
      </c>
      <c r="Q105" s="49">
        <v>2127965</v>
      </c>
      <c r="R105" s="49">
        <v>2127965</v>
      </c>
      <c r="S105" s="49">
        <v>-2127965</v>
      </c>
      <c r="T105" s="49">
        <f>'Transferred to CCDF'!T105+'Transferred to SSBG'!T105</f>
        <v>2127965</v>
      </c>
      <c r="U105" s="49">
        <f>'Transferred to CCDF'!U105+'Transferred to SSBG'!U105</f>
        <v>2127965</v>
      </c>
      <c r="V105" s="49">
        <f>'Transferred to CCDF'!V105+'Transferred to SSBG'!V105</f>
        <v>2120740</v>
      </c>
      <c r="W105" s="49">
        <f>'Transferred to CCDF'!W105+'Transferred to SSBG'!W105</f>
        <v>2120740</v>
      </c>
      <c r="X105" s="49">
        <f>'Transferred to CCDF'!X105+'Transferred to SSBG'!X105</f>
        <v>2120740</v>
      </c>
      <c r="Y105" s="49">
        <f>'Transferred to CCDF'!Y105+'Transferred to SSBG'!Y105</f>
        <v>2120740</v>
      </c>
      <c r="Z105" s="49">
        <f>'Transferred to CCDF'!Z105+'Transferred to SSBG'!Z105</f>
        <v>2120740</v>
      </c>
    </row>
    <row r="106" spans="1:26">
      <c r="A106" s="51" t="s">
        <v>146</v>
      </c>
      <c r="B106" s="49">
        <f>'[2]Transferred to Social Services'!B47+'[2]Transferred to CCDBG'!B47</f>
        <v>12673948</v>
      </c>
      <c r="C106" s="49">
        <f>'[2]Transferred to Social Services'!C47+'[2]Transferred to CCDBG'!C47</f>
        <v>3071647</v>
      </c>
      <c r="D106" s="49">
        <f>'[2]Transferred to Social Services'!D47+'[2]Transferred to CCDBG'!D47</f>
        <v>52111237</v>
      </c>
      <c r="E106" s="49">
        <f>'[2]Transferred to Social Services'!E47+'[2]Transferred to CCDBG'!E47</f>
        <v>66497245</v>
      </c>
      <c r="F106" s="49">
        <f>'[2]Transferred to Social Services'!F47+'[2]Transferred to CCDBG'!F47</f>
        <v>73494044</v>
      </c>
      <c r="G106" s="49">
        <f>'[2]Transferred to Social Services'!G47+'[2]Transferred to CCDBG'!G47</f>
        <v>52839015</v>
      </c>
      <c r="H106" s="49">
        <f>'[2]Transferred to Social Services'!H47+'[2]Transferred to CCDBG'!H47</f>
        <v>57291574</v>
      </c>
      <c r="I106" s="49">
        <f>'[2]Transferred to Social Services'!I47+'[2]Transferred to CCDBG'!I47</f>
        <v>54064923</v>
      </c>
      <c r="J106" s="49">
        <f>'[2]Transferred to Social Services'!J47+'[2]Transferred to CCDBG'!J47</f>
        <v>66753727</v>
      </c>
      <c r="K106" s="49">
        <f>'[2]Transferred to Social Services'!K47+'[2]Transferred to CCDBG'!K47</f>
        <v>63926681</v>
      </c>
      <c r="L106" s="49">
        <f>'[2]Transferred to Social Services'!L47+'[2]Transferred to CCDBG'!L47</f>
        <v>50600000</v>
      </c>
      <c r="M106" s="49">
        <f>'[2]Transferred to Social Services'!M47+'[2]Transferred to CCDBG'!M47</f>
        <v>59500613</v>
      </c>
      <c r="N106" s="49">
        <f>'[2]Transferred to Social Services'!N47+'[2]Transferred to CCDBG'!N47</f>
        <v>59600000</v>
      </c>
      <c r="O106" s="49">
        <f>'[2]Transferred to Social Services'!O47+'[2]Transferred to CCDBG'!O47</f>
        <v>63926680</v>
      </c>
      <c r="P106" s="49">
        <v>61736847</v>
      </c>
      <c r="Q106" s="49">
        <v>32224287</v>
      </c>
      <c r="R106" s="49">
        <v>9631362</v>
      </c>
      <c r="S106" s="49">
        <v>25284733</v>
      </c>
      <c r="T106" s="49">
        <f>'Transferred to CCDF'!T106+'Transferred to SSBG'!T106</f>
        <v>8397592</v>
      </c>
      <c r="U106" s="49">
        <f>'Transferred to CCDF'!U106+'Transferred to SSBG'!U106</f>
        <v>15778</v>
      </c>
      <c r="V106" s="49">
        <f>'Transferred to CCDF'!V106+'Transferred to SSBG'!V106</f>
        <v>0</v>
      </c>
      <c r="W106" s="49">
        <f>'Transferred to CCDF'!W106+'Transferred to SSBG'!W106</f>
        <v>0</v>
      </c>
      <c r="X106" s="49">
        <f>'Transferred to CCDF'!X106+'Transferred to SSBG'!X106</f>
        <v>0</v>
      </c>
      <c r="Y106" s="49">
        <f>'Transferred to CCDF'!Y106+'Transferred to SSBG'!Y106</f>
        <v>57000000</v>
      </c>
      <c r="Z106" s="49">
        <f>'Transferred to CCDF'!Z106+'Transferred to SSBG'!Z106</f>
        <v>0</v>
      </c>
    </row>
    <row r="107" spans="1:26">
      <c r="A107" s="51" t="s">
        <v>148</v>
      </c>
      <c r="B107" s="49">
        <f>'[2]Transferred to Social Services'!B48+'[2]Transferred to CCDBG'!B48</f>
        <v>0</v>
      </c>
      <c r="C107" s="49">
        <f>'[2]Transferred to Social Services'!C48+'[2]Transferred to CCDBG'!C48</f>
        <v>35289147</v>
      </c>
      <c r="D107" s="49">
        <f>'[2]Transferred to Social Services'!D48+'[2]Transferred to CCDBG'!D48</f>
        <v>217882855</v>
      </c>
      <c r="E107" s="49">
        <f>'[2]Transferred to Social Services'!E48+'[2]Transferred to CCDBG'!E48</f>
        <v>42662859</v>
      </c>
      <c r="F107" s="49">
        <f>'[2]Transferred to Social Services'!F48+'[2]Transferred to CCDBG'!F48</f>
        <v>14788048</v>
      </c>
      <c r="G107" s="49">
        <f>'[2]Transferred to Social Services'!G48+'[2]Transferred to CCDBG'!G48</f>
        <v>33328339</v>
      </c>
      <c r="H107" s="49">
        <f>'[2]Transferred to Social Services'!H48+'[2]Transferred to CCDBG'!H48</f>
        <v>24810079</v>
      </c>
      <c r="I107" s="49">
        <f>'[2]Transferred to Social Services'!I48+'[2]Transferred to CCDBG'!I48</f>
        <v>0</v>
      </c>
      <c r="J107" s="49">
        <f>'[2]Transferred to Social Services'!J48+'[2]Transferred to CCDBG'!J48</f>
        <v>61057349</v>
      </c>
      <c r="K107" s="49">
        <f>'[2]Transferred to Social Services'!K48+'[2]Transferred to CCDBG'!K48</f>
        <v>31235772</v>
      </c>
      <c r="L107" s="49">
        <f>'[2]Transferred to Social Services'!L48+'[2]Transferred to CCDBG'!L48</f>
        <v>31235772</v>
      </c>
      <c r="M107" s="49">
        <f>'[2]Transferred to Social Services'!M48+'[2]Transferred to CCDBG'!M48</f>
        <v>30735235</v>
      </c>
      <c r="N107" s="49">
        <f>'[2]Transferred to Social Services'!N48+'[2]Transferred to CCDBG'!N48</f>
        <v>29777490</v>
      </c>
      <c r="O107" s="49">
        <f>'[2]Transferred to Social Services'!O48+'[2]Transferred to CCDBG'!O48</f>
        <v>25661584</v>
      </c>
      <c r="P107" s="49">
        <v>32408086</v>
      </c>
      <c r="Q107" s="49">
        <v>33565875</v>
      </c>
      <c r="R107" s="49">
        <v>33565875</v>
      </c>
      <c r="S107" s="49">
        <v>33566135</v>
      </c>
      <c r="T107" s="49">
        <f>'Transferred to CCDF'!T107+'Transferred to SSBG'!T107</f>
        <v>33573455</v>
      </c>
      <c r="U107" s="49">
        <f>'Transferred to CCDF'!U107+'Transferred to SSBG'!U107</f>
        <v>34561464</v>
      </c>
      <c r="V107" s="49">
        <f>'Transferred to CCDF'!V107+'Transferred to SSBG'!V107</f>
        <v>34964711</v>
      </c>
      <c r="W107" s="49">
        <f>'Transferred to CCDF'!W107+'Transferred to SSBG'!W107</f>
        <v>31267821</v>
      </c>
      <c r="X107" s="49">
        <f>'Transferred to CCDF'!X107+'Transferred to SSBG'!X107</f>
        <v>31268006</v>
      </c>
      <c r="Y107" s="49">
        <f>'Transferred to CCDF'!Y107+'Transferred to SSBG'!Y107</f>
        <v>31668073</v>
      </c>
      <c r="Z107" s="49">
        <f>'Transferred to CCDF'!Z107+'Transferred to SSBG'!Z107</f>
        <v>31663704</v>
      </c>
    </row>
    <row r="108" spans="1:26">
      <c r="A108" s="51" t="s">
        <v>150</v>
      </c>
      <c r="B108" s="49">
        <f>'[2]Transferred to Social Services'!B49+'[2]Transferred to CCDBG'!B49</f>
        <v>0</v>
      </c>
      <c r="C108" s="49">
        <f>'[2]Transferred to Social Services'!C49+'[2]Transferred to CCDBG'!C49</f>
        <v>3116423</v>
      </c>
      <c r="D108" s="49">
        <f>'[2]Transferred to Social Services'!D49+'[2]Transferred to CCDBG'!D49</f>
        <v>8638480</v>
      </c>
      <c r="E108" s="49">
        <f>'[2]Transferred to Social Services'!E49+'[2]Transferred to CCDBG'!E49</f>
        <v>5037000</v>
      </c>
      <c r="F108" s="49">
        <f>'[2]Transferred to Social Services'!F49+'[2]Transferred to CCDBG'!F49</f>
        <v>4737000</v>
      </c>
      <c r="G108" s="49">
        <f>'[2]Transferred to Social Services'!G49+'[2]Transferred to CCDBG'!G49</f>
        <v>5382000</v>
      </c>
      <c r="H108" s="49">
        <f>'[2]Transferred to Social Services'!H49+'[2]Transferred to CCDBG'!H49</f>
        <v>12462419</v>
      </c>
      <c r="I108" s="49">
        <f>'[2]Transferred to Social Services'!I49+'[2]Transferred to CCDBG'!I49</f>
        <v>1585114</v>
      </c>
      <c r="J108" s="49">
        <f>'[2]Transferred to Social Services'!J49+'[2]Transferred to CCDBG'!J49</f>
        <v>3006000</v>
      </c>
      <c r="K108" s="49">
        <f>'[2]Transferred to Social Services'!K49+'[2]Transferred to CCDBG'!K49</f>
        <v>5307000</v>
      </c>
      <c r="L108" s="49">
        <f>'[2]Transferred to Social Services'!L49+'[2]Transferred to CCDBG'!L49</f>
        <v>3207000</v>
      </c>
      <c r="M108" s="49">
        <f>'[2]Transferred to Social Services'!M49+'[2]Transferred to CCDBG'!M49</f>
        <v>7407000</v>
      </c>
      <c r="N108" s="49">
        <f>'[2]Transferred to Social Services'!N49+'[2]Transferred to CCDBG'!N49</f>
        <v>7560948</v>
      </c>
      <c r="O108" s="49">
        <f>'[2]Transferred to Social Services'!O49+'[2]Transferred to CCDBG'!O49</f>
        <v>7299000</v>
      </c>
      <c r="P108" s="49">
        <v>2445999</v>
      </c>
      <c r="Q108" s="49">
        <v>7623137</v>
      </c>
      <c r="R108" s="49">
        <v>7560947</v>
      </c>
      <c r="S108" s="49">
        <v>15274800</v>
      </c>
      <c r="T108" s="49">
        <f>'Transferred to CCDF'!T108+'Transferred to SSBG'!T108</f>
        <v>22682842</v>
      </c>
      <c r="U108" s="49">
        <f>'Transferred to CCDF'!U108+'Transferred to SSBG'!U108</f>
        <v>22681895</v>
      </c>
      <c r="V108" s="49">
        <f>'Transferred to CCDF'!V108+'Transferred to SSBG'!V108</f>
        <v>22601187</v>
      </c>
      <c r="W108" s="49">
        <f>'Transferred to CCDF'!W108+'Transferred to SSBG'!W108</f>
        <v>22606187</v>
      </c>
      <c r="X108" s="49">
        <f>'Transferred to CCDF'!X108+'Transferred to SSBG'!X108</f>
        <v>22606188</v>
      </c>
      <c r="Y108" s="49">
        <f>'Transferred to CCDF'!Y108+'Transferred to SSBG'!Y108</f>
        <v>22606188</v>
      </c>
      <c r="Z108" s="49">
        <f>'Transferred to CCDF'!Z108+'Transferred to SSBG'!Z108</f>
        <v>22606188</v>
      </c>
    </row>
    <row r="109" spans="1:26">
      <c r="A109" s="51" t="s">
        <v>152</v>
      </c>
      <c r="B109" s="49">
        <f>'[2]Transferred to Social Services'!B50+'[2]Transferred to CCDBG'!B50</f>
        <v>5200000</v>
      </c>
      <c r="C109" s="49">
        <f>'[2]Transferred to Social Services'!C50+'[2]Transferred to CCDBG'!C50</f>
        <v>13813182</v>
      </c>
      <c r="D109" s="49">
        <f>'[2]Transferred to Social Services'!D50+'[2]Transferred to CCDBG'!D50</f>
        <v>12317933</v>
      </c>
      <c r="E109" s="49">
        <f>'[2]Transferred to Social Services'!E50+'[2]Transferred to CCDBG'!E50</f>
        <v>12464869</v>
      </c>
      <c r="F109" s="49">
        <f>'[2]Transferred to Social Services'!F50+'[2]Transferred to CCDBG'!F50</f>
        <v>10895127</v>
      </c>
      <c r="G109" s="49">
        <f>'[2]Transferred to Social Services'!G50+'[2]Transferred to CCDBG'!G50</f>
        <v>12365413</v>
      </c>
      <c r="H109" s="49">
        <f>'[2]Transferred to Social Services'!H50+'[2]Transferred to CCDBG'!H50</f>
        <v>13959392</v>
      </c>
      <c r="I109" s="49">
        <f>'[2]Transferred to Social Services'!I50+'[2]Transferred to CCDBG'!I50</f>
        <v>13959392</v>
      </c>
      <c r="J109" s="49">
        <f>'[2]Transferred to Social Services'!J50+'[2]Transferred to CCDBG'!J50</f>
        <v>13959392</v>
      </c>
      <c r="K109" s="49">
        <f>'[2]Transferred to Social Services'!K50+'[2]Transferred to CCDBG'!K50</f>
        <v>13959392</v>
      </c>
      <c r="L109" s="49">
        <f>'[2]Transferred to Social Services'!L50+'[2]Transferred to CCDBG'!L50</f>
        <v>13959392</v>
      </c>
      <c r="M109" s="49">
        <f>'[2]Transferred to Social Services'!M50+'[2]Transferred to CCDBG'!M50</f>
        <v>13959392</v>
      </c>
      <c r="N109" s="49">
        <f>'[2]Transferred to Social Services'!N50+'[2]Transferred to CCDBG'!N50</f>
        <v>13959392</v>
      </c>
      <c r="O109" s="49">
        <f>'[2]Transferred to Social Services'!O50+'[2]Transferred to CCDBG'!O50</f>
        <v>13959392</v>
      </c>
      <c r="P109" s="49">
        <v>13959392</v>
      </c>
      <c r="Q109" s="49">
        <v>13959392</v>
      </c>
      <c r="R109" s="49">
        <v>13959392</v>
      </c>
      <c r="S109" s="49">
        <v>13959392</v>
      </c>
      <c r="T109" s="49">
        <f>'Transferred to CCDF'!T109+'Transferred to SSBG'!T109</f>
        <v>13959392</v>
      </c>
      <c r="U109" s="49">
        <f>'Transferred to CCDF'!U109+'Transferred to SSBG'!U109</f>
        <v>13959392</v>
      </c>
      <c r="V109" s="49">
        <f>'Transferred to CCDF'!V109+'Transferred to SSBG'!V109</f>
        <v>13943765</v>
      </c>
      <c r="W109" s="49">
        <f>'Transferred to CCDF'!W109+'Transferred to SSBG'!W109</f>
        <v>13943765</v>
      </c>
      <c r="X109" s="49">
        <f>'Transferred to CCDF'!X109+'Transferred to SSBG'!X109</f>
        <v>13943767</v>
      </c>
      <c r="Y109" s="49">
        <f>'Transferred to CCDF'!Y109+'Transferred to SSBG'!Y109</f>
        <v>13943767</v>
      </c>
      <c r="Z109" s="49">
        <f>'Transferred to CCDF'!Z109+'Transferred to SSBG'!Z109</f>
        <v>13943765</v>
      </c>
    </row>
    <row r="110" spans="1:26">
      <c r="A110" s="51" t="s">
        <v>153</v>
      </c>
      <c r="B110" s="49">
        <f>'[2]Transferred to Social Services'!B51+'[2]Transferred to CCDBG'!B51</f>
        <v>19858357</v>
      </c>
      <c r="C110" s="49">
        <f>'[2]Transferred to Social Services'!C51+'[2]Transferred to CCDBG'!C51</f>
        <v>15755807</v>
      </c>
      <c r="D110" s="49">
        <f>'[2]Transferred to Social Services'!D51+'[2]Transferred to CCDBG'!D51</f>
        <v>64843908</v>
      </c>
      <c r="E110" s="49">
        <f>'[2]Transferred to Social Services'!E51+'[2]Transferred to CCDBG'!E51</f>
        <v>43528422</v>
      </c>
      <c r="F110" s="49">
        <f>'[2]Transferred to Social Services'!F51+'[2]Transferred to CCDBG'!F51</f>
        <v>43528422</v>
      </c>
      <c r="G110" s="49">
        <f>'[2]Transferred to Social Services'!G51+'[2]Transferred to CCDBG'!G51</f>
        <v>44985551</v>
      </c>
      <c r="H110" s="49">
        <f>'[2]Transferred to Social Services'!H51+'[2]Transferred to CCDBG'!H51</f>
        <v>7638951</v>
      </c>
      <c r="I110" s="49">
        <f>'[2]Transferred to Social Services'!I51+'[2]Transferred to CCDBG'!I51</f>
        <v>32644772</v>
      </c>
      <c r="J110" s="49">
        <f>'[2]Transferred to Social Services'!J51+'[2]Transferred to CCDBG'!J51</f>
        <v>18285500</v>
      </c>
      <c r="K110" s="49">
        <f>'[2]Transferred to Social Services'!K51+'[2]Transferred to CCDBG'!K51</f>
        <v>17581500</v>
      </c>
      <c r="L110" s="49">
        <f>'[2]Transferred to Social Services'!L51+'[2]Transferred to CCDBG'!L51</f>
        <v>19328500</v>
      </c>
      <c r="M110" s="49">
        <f>'[2]Transferred to Social Services'!M51+'[2]Transferred to CCDBG'!M51</f>
        <v>33128500</v>
      </c>
      <c r="N110" s="49">
        <f>'[2]Transferred to Social Services'!N51+'[2]Transferred to CCDBG'!N51</f>
        <v>27012840</v>
      </c>
      <c r="O110" s="49">
        <f>'[2]Transferred to Social Services'!O51+'[2]Transferred to CCDBG'!O51</f>
        <v>20024457</v>
      </c>
      <c r="P110" s="49">
        <v>26953164</v>
      </c>
      <c r="Q110" s="49">
        <v>33941968</v>
      </c>
      <c r="R110" s="49">
        <v>23292722</v>
      </c>
      <c r="S110" s="49">
        <v>33630652</v>
      </c>
      <c r="T110" s="49">
        <f>'Transferred to CCDF'!T110+'Transferred to SSBG'!T110</f>
        <v>31863229</v>
      </c>
      <c r="U110" s="49">
        <f>'Transferred to CCDF'!U110+'Transferred to SSBG'!U110</f>
        <v>32666186</v>
      </c>
      <c r="V110" s="49">
        <f>'Transferred to CCDF'!V110+'Transferred to SSBG'!V110</f>
        <v>26713131</v>
      </c>
      <c r="W110" s="49">
        <f>'Transferred to CCDF'!W110+'Transferred to SSBG'!W110</f>
        <v>31133495</v>
      </c>
      <c r="X110" s="49">
        <f>'Transferred to CCDF'!X110+'Transferred to SSBG'!X110</f>
        <v>32383632</v>
      </c>
      <c r="Y110" s="49">
        <f>'Transferred to CCDF'!Y110+'Transferred to SSBG'!Y110</f>
        <v>32383632</v>
      </c>
      <c r="Z110" s="49">
        <f>'Transferred to CCDF'!Z110+'Transferred to SSBG'!Z110</f>
        <v>17192528</v>
      </c>
    </row>
    <row r="111" spans="1:26">
      <c r="A111" s="51" t="s">
        <v>154</v>
      </c>
      <c r="B111" s="49">
        <f>'[2]Transferred to Social Services'!B52+'[2]Transferred to CCDBG'!B52</f>
        <v>0</v>
      </c>
      <c r="C111" s="49">
        <f>'[2]Transferred to Social Services'!C52+'[2]Transferred to CCDBG'!C52</f>
        <v>28973849</v>
      </c>
      <c r="D111" s="49">
        <f>'[2]Transferred to Social Services'!D52+'[2]Transferred to CCDBG'!D52</f>
        <v>120994179</v>
      </c>
      <c r="E111" s="49">
        <f>'[2]Transferred to Social Services'!E52+'[2]Transferred to CCDBG'!E52</f>
        <v>124179169</v>
      </c>
      <c r="F111" s="49">
        <f>'[2]Transferred to Social Services'!F52+'[2]Transferred to CCDBG'!F52</f>
        <v>118063000</v>
      </c>
      <c r="G111" s="49">
        <f>'[2]Transferred to Social Services'!G52+'[2]Transferred to CCDBG'!G52</f>
        <v>120515000</v>
      </c>
      <c r="H111" s="49">
        <f>'[2]Transferred to Social Services'!H52+'[2]Transferred to CCDBG'!H52</f>
        <v>117726130</v>
      </c>
      <c r="I111" s="49">
        <f>'[2]Transferred to Social Services'!I52+'[2]Transferred to CCDBG'!I52</f>
        <v>106197266</v>
      </c>
      <c r="J111" s="49">
        <f>'[2]Transferred to Social Services'!J52+'[2]Transferred to CCDBG'!J52</f>
        <v>110912487</v>
      </c>
      <c r="K111" s="49">
        <f>'[2]Transferred to Social Services'!K52+'[2]Transferred to CCDBG'!K52</f>
        <v>114831928</v>
      </c>
      <c r="L111" s="49">
        <f>'[2]Transferred to Social Services'!L52+'[2]Transferred to CCDBG'!L52</f>
        <v>112021790</v>
      </c>
      <c r="M111" s="49">
        <f>'[2]Transferred to Social Services'!M52+'[2]Transferred to CCDBG'!M52</f>
        <v>114429578</v>
      </c>
      <c r="N111" s="49">
        <f>'[2]Transferred to Social Services'!N52+'[2]Transferred to CCDBG'!N52</f>
        <v>113216062</v>
      </c>
      <c r="O111" s="49">
        <f>'[2]Transferred to Social Services'!O52+'[2]Transferred to CCDBG'!O52</f>
        <v>114157938</v>
      </c>
      <c r="P111" s="49">
        <v>116690000</v>
      </c>
      <c r="Q111" s="49">
        <v>83382373</v>
      </c>
      <c r="R111" s="49">
        <v>86827530</v>
      </c>
      <c r="S111" s="49">
        <v>110234858</v>
      </c>
      <c r="T111" s="49">
        <f>'Transferred to CCDF'!T111+'Transferred to SSBG'!T111</f>
        <v>114001286</v>
      </c>
      <c r="U111" s="49">
        <f>'Transferred to CCDF'!U111+'Transferred to SSBG'!U111</f>
        <v>114135335</v>
      </c>
      <c r="V111" s="49">
        <f>'Transferred to CCDF'!V111+'Transferred to SSBG'!V111</f>
        <v>107933128</v>
      </c>
      <c r="W111" s="49">
        <f>'Transferred to CCDF'!W111+'Transferred to SSBG'!W111</f>
        <v>112491849</v>
      </c>
      <c r="X111" s="49">
        <f>'Transferred to CCDF'!X111+'Transferred to SSBG'!X111</f>
        <v>69915748</v>
      </c>
      <c r="Y111" s="49">
        <f>'Transferred to CCDF'!Y111+'Transferred to SSBG'!Y111</f>
        <v>113380092</v>
      </c>
      <c r="Z111" s="49">
        <f>'Transferred to CCDF'!Z111+'Transferred to SSBG'!Z111</f>
        <v>78696310.599999994</v>
      </c>
    </row>
    <row r="112" spans="1:26">
      <c r="A112" s="51" t="s">
        <v>155</v>
      </c>
      <c r="B112" s="49">
        <f>'[2]Transferred to Social Services'!B53+'[2]Transferred to CCDBG'!B53</f>
        <v>3562000</v>
      </c>
      <c r="C112" s="49">
        <f>'[2]Transferred to Social Services'!C53+'[2]Transferred to CCDBG'!C53</f>
        <v>17400000</v>
      </c>
      <c r="D112" s="49">
        <f>'[2]Transferred to Social Services'!D53+'[2]Transferred to CCDBG'!D53</f>
        <v>24635262</v>
      </c>
      <c r="E112" s="49">
        <f>'[2]Transferred to Social Services'!E53+'[2]Transferred to CCDBG'!E53</f>
        <v>1795624</v>
      </c>
      <c r="F112" s="49">
        <f>'[2]Transferred to Social Services'!F53+'[2]Transferred to CCDBG'!F53</f>
        <v>3314653</v>
      </c>
      <c r="G112" s="49">
        <f>'[2]Transferred to Social Services'!G53+'[2]Transferred to CCDBG'!G53</f>
        <v>1306267</v>
      </c>
      <c r="H112" s="49">
        <f>'[2]Transferred to Social Services'!H53+'[2]Transferred to CCDBG'!H53</f>
        <v>6947755</v>
      </c>
      <c r="I112" s="49">
        <f>'[2]Transferred to Social Services'!I53+'[2]Transferred to CCDBG'!I53</f>
        <v>7414943</v>
      </c>
      <c r="J112" s="49">
        <f>'[2]Transferred to Social Services'!J53+'[2]Transferred to CCDBG'!J53</f>
        <v>11031796</v>
      </c>
      <c r="K112" s="49">
        <f>'[2]Transferred to Social Services'!K53+'[2]Transferred to CCDBG'!K53</f>
        <v>10918472</v>
      </c>
      <c r="L112" s="49">
        <f>'[2]Transferred to Social Services'!L53+'[2]Transferred to CCDBG'!L53</f>
        <v>11017631</v>
      </c>
      <c r="M112" s="49">
        <f>'[2]Transferred to Social Services'!M53+'[2]Transferred to CCDBG'!M53</f>
        <v>11017631</v>
      </c>
      <c r="N112" s="49">
        <f>'[2]Transferred to Social Services'!N53+'[2]Transferred to CCDBG'!N53</f>
        <v>11017631</v>
      </c>
      <c r="O112" s="49">
        <f>'[2]Transferred to Social Services'!O53+'[2]Transferred to CCDBG'!O53</f>
        <v>11017631</v>
      </c>
      <c r="P112" s="49">
        <v>11017631</v>
      </c>
      <c r="Q112" s="49">
        <v>11017631</v>
      </c>
      <c r="R112" s="49">
        <v>11017631</v>
      </c>
      <c r="S112" s="49">
        <v>11017631</v>
      </c>
      <c r="T112" s="49">
        <f>'Transferred to CCDF'!T112+'Transferred to SSBG'!T112</f>
        <v>11017631</v>
      </c>
      <c r="U112" s="49">
        <f>'Transferred to CCDF'!U112+'Transferred to SSBG'!U112</f>
        <v>11017631</v>
      </c>
      <c r="V112" s="49">
        <f>'Transferred to CCDF'!V112+'Transferred to SSBG'!V112</f>
        <v>10981273</v>
      </c>
      <c r="W112" s="49">
        <f>'Transferred to CCDF'!W112+'Transferred to SSBG'!W112</f>
        <v>10981272</v>
      </c>
      <c r="X112" s="49">
        <f>'Transferred to CCDF'!X112+'Transferred to SSBG'!X112</f>
        <v>10981273</v>
      </c>
      <c r="Y112" s="49">
        <f>'Transferred to CCDF'!Y112+'Transferred to SSBG'!Y112</f>
        <v>10981272</v>
      </c>
      <c r="Z112" s="49">
        <f>'Transferred to CCDF'!Z112+'Transferred to SSBG'!Z112</f>
        <v>10981272</v>
      </c>
    </row>
    <row r="113" spans="1:26">
      <c r="A113" s="51" t="s">
        <v>157</v>
      </c>
      <c r="B113" s="49">
        <f>'[2]Transferred to Social Services'!B54+'[2]Transferred to CCDBG'!B54</f>
        <v>0</v>
      </c>
      <c r="C113" s="49">
        <f>'[2]Transferred to Social Services'!C54+'[2]Transferred to CCDBG'!C54</f>
        <v>77207151</v>
      </c>
      <c r="D113" s="49">
        <f>'[2]Transferred to Social Services'!D54+'[2]Transferred to CCDBG'!D54</f>
        <v>107172369</v>
      </c>
      <c r="E113" s="49">
        <f>'[2]Transferred to Social Services'!E54+'[2]Transferred to CCDBG'!E54</f>
        <v>95114276</v>
      </c>
      <c r="F113" s="49">
        <f>'[2]Transferred to Social Services'!F54+'[2]Transferred to CCDBG'!F54</f>
        <v>96690965</v>
      </c>
      <c r="G113" s="49">
        <f>'[2]Transferred to Social Services'!G54+'[2]Transferred to CCDBG'!G54</f>
        <v>76781572</v>
      </c>
      <c r="H113" s="49">
        <f>'[2]Transferred to Social Services'!H54+'[2]Transferred to CCDBG'!H54</f>
        <v>78749415</v>
      </c>
      <c r="I113" s="49">
        <f>'[2]Transferred to Social Services'!I54+'[2]Transferred to CCDBG'!I54</f>
        <v>78619236</v>
      </c>
      <c r="J113" s="49">
        <f>'[2]Transferred to Social Services'!J54+'[2]Transferred to CCDBG'!J54</f>
        <v>77603523</v>
      </c>
      <c r="K113" s="49">
        <f>'[2]Transferred to Social Services'!K54+'[2]Transferred to CCDBG'!K54</f>
        <v>77615070</v>
      </c>
      <c r="L113" s="49">
        <f>'[2]Transferred to Social Services'!L54+'[2]Transferred to CCDBG'!L54</f>
        <v>76320370</v>
      </c>
      <c r="M113" s="49">
        <f>'[2]Transferred to Social Services'!M54+'[2]Transferred to CCDBG'!M54</f>
        <v>76320370</v>
      </c>
      <c r="N113" s="49">
        <f>'[2]Transferred to Social Services'!N54+'[2]Transferred to CCDBG'!N54</f>
        <v>76320370</v>
      </c>
      <c r="O113" s="49">
        <f>'[2]Transferred to Social Services'!O54+'[2]Transferred to CCDBG'!O54</f>
        <v>13420500</v>
      </c>
      <c r="P113" s="49">
        <v>76479191</v>
      </c>
      <c r="Q113" s="49">
        <v>78322070</v>
      </c>
      <c r="R113" s="49">
        <v>78212400</v>
      </c>
      <c r="S113" s="49">
        <v>78222400</v>
      </c>
      <c r="T113" s="49">
        <f>'Transferred to CCDF'!T113+'Transferred to SSBG'!T113</f>
        <v>77276344</v>
      </c>
      <c r="U113" s="49">
        <f>'Transferred to CCDF'!U113+'Transferred to SSBG'!U113</f>
        <v>77276344</v>
      </c>
      <c r="V113" s="49">
        <f>'Transferred to CCDF'!V113+'Transferred to SSBG'!V113</f>
        <v>77222696</v>
      </c>
      <c r="W113" s="49">
        <f>'Transferred to CCDF'!W113+'Transferred to SSBG'!W113</f>
        <v>77222696</v>
      </c>
      <c r="X113" s="49">
        <f>'Transferred to CCDF'!X113+'Transferred to SSBG'!X113</f>
        <v>77222696</v>
      </c>
      <c r="Y113" s="49">
        <f>'Transferred to CCDF'!Y113+'Transferred to SSBG'!Y113</f>
        <v>77222696</v>
      </c>
      <c r="Z113" s="49">
        <f>'Transferred to CCDF'!Z113+'Transferred to SSBG'!Z113</f>
        <v>77222696</v>
      </c>
    </row>
    <row r="114" spans="1:26">
      <c r="A114" s="51" t="s">
        <v>158</v>
      </c>
      <c r="B114" s="49">
        <f>'[2]Transferred to Social Services'!B55+'[2]Transferred to CCDBG'!B55</f>
        <v>0</v>
      </c>
      <c r="C114" s="49">
        <f>'[2]Transferred to Social Services'!C55+'[2]Transferred to CCDBG'!C55</f>
        <v>0</v>
      </c>
      <c r="D114" s="49">
        <f>'[2]Transferred to Social Services'!D55+'[2]Transferred to CCDBG'!D55</f>
        <v>18048850</v>
      </c>
      <c r="E114" s="49">
        <f>'[2]Transferred to Social Services'!E55+'[2]Transferred to CCDBG'!E55</f>
        <v>-725800</v>
      </c>
      <c r="F114" s="49">
        <f>'[2]Transferred to Social Services'!F55+'[2]Transferred to CCDBG'!F55</f>
        <v>-3070652</v>
      </c>
      <c r="G114" s="49">
        <f>'[2]Transferred to Social Services'!G55+'[2]Transferred to CCDBG'!G55</f>
        <v>5760711</v>
      </c>
      <c r="H114" s="49">
        <f>'[2]Transferred to Social Services'!H55+'[2]Transferred to CCDBG'!H55</f>
        <v>19693707</v>
      </c>
      <c r="I114" s="49">
        <f>'[2]Transferred to Social Services'!I55+'[2]Transferred to CCDBG'!I55</f>
        <v>1839987</v>
      </c>
      <c r="J114" s="49">
        <f>'[2]Transferred to Social Services'!J55+'[2]Transferred to CCDBG'!J55</f>
        <v>3700106</v>
      </c>
      <c r="K114" s="49">
        <f>'[2]Transferred to Social Services'!K55+'[2]Transferred to CCDBG'!K55</f>
        <v>3700106</v>
      </c>
      <c r="L114" s="49">
        <f>'[2]Transferred to Social Services'!L55+'[2]Transferred to CCDBG'!L55</f>
        <v>1833887</v>
      </c>
      <c r="M114" s="49">
        <f>'[2]Transferred to Social Services'!M55+'[2]Transferred to CCDBG'!M55</f>
        <v>1850053</v>
      </c>
      <c r="N114" s="49">
        <f>'[2]Transferred to Social Services'!N55+'[2]Transferred to CCDBG'!N55</f>
        <v>0</v>
      </c>
      <c r="O114" s="49">
        <f>'[2]Transferred to Social Services'!O55+'[2]Transferred to CCDBG'!O55</f>
        <v>625000</v>
      </c>
      <c r="P114" s="49">
        <v>1850053</v>
      </c>
      <c r="Q114" s="49">
        <v>1850053</v>
      </c>
      <c r="R114" s="49">
        <v>1850053</v>
      </c>
      <c r="S114" s="49">
        <v>1850053</v>
      </c>
      <c r="T114" s="49">
        <f>'Transferred to CCDF'!T114+'Transferred to SSBG'!T114</f>
        <v>0</v>
      </c>
      <c r="U114" s="49">
        <f>'Transferred to CCDF'!U114+'Transferred to SSBG'!U114</f>
        <v>0</v>
      </c>
      <c r="V114" s="49">
        <f>'Transferred to CCDF'!V114+'Transferred to SSBG'!V114</f>
        <v>0</v>
      </c>
      <c r="W114" s="49">
        <f>'Transferred to CCDF'!W114+'Transferred to SSBG'!W114</f>
        <v>0</v>
      </c>
      <c r="X114" s="49">
        <f>'Transferred to CCDF'!X114+'Transferred to SSBG'!X114</f>
        <v>0</v>
      </c>
      <c r="Y114" s="49">
        <f>'Transferred to CCDF'!Y114+'Transferred to SSBG'!Y114</f>
        <v>0</v>
      </c>
      <c r="Z114" s="49">
        <f>'Transferred to CCDF'!Z114+'Transferred to SSBG'!Z114</f>
        <v>0</v>
      </c>
    </row>
    <row r="115" spans="1:26">
      <c r="A115" s="59" t="s">
        <v>159</v>
      </c>
      <c r="B115" s="49">
        <f>'[2]Transferred to Social Services'!B56+'[2]Transferred to CCDBG'!B56</f>
        <v>592923820</v>
      </c>
      <c r="C115" s="49">
        <f>'[2]Transferred to Social Services'!C56+'[2]Transferred to CCDBG'!C56</f>
        <v>1905593112</v>
      </c>
      <c r="D115" s="49">
        <f>'[2]Transferred to Social Services'!D56+'[2]Transferred to CCDBG'!D56</f>
        <v>3893018615</v>
      </c>
      <c r="E115" s="49">
        <f>'[2]Transferred to Social Services'!E56+'[2]Transferred to CCDBG'!E56</f>
        <v>3509293970</v>
      </c>
      <c r="F115" s="49">
        <f>'[2]Transferred to Social Services'!F56+'[2]Transferred to CCDBG'!F56</f>
        <v>2832363130</v>
      </c>
      <c r="G115" s="49">
        <f>'[2]Transferred to Social Services'!G56+'[2]Transferred to CCDBG'!G56</f>
        <v>2957674875</v>
      </c>
      <c r="H115" s="49">
        <f>'[2]Transferred to Social Services'!H56+'[2]Transferred to CCDBG'!H56</f>
        <v>2716895586</v>
      </c>
      <c r="I115" s="49">
        <f>'[2]Transferred to Social Services'!I56+'[2]Transferred to CCDBG'!I56</f>
        <v>2632130930</v>
      </c>
      <c r="J115" s="49">
        <f>'[2]Transferred to Social Services'!J56+'[2]Transferred to CCDBG'!J56</f>
        <v>2859790373</v>
      </c>
      <c r="K115" s="49">
        <f>'[2]Transferred to Social Services'!K56+'[2]Transferred to CCDBG'!K56</f>
        <v>2851928494</v>
      </c>
      <c r="L115" s="49">
        <f>'[2]Transferred to Social Services'!L56+'[2]Transferred to CCDBG'!L56</f>
        <v>3168475553</v>
      </c>
      <c r="M115" s="49">
        <f>'[2]Transferred to Social Services'!M56+'[2]Transferred to CCDBG'!M56</f>
        <v>2860123447</v>
      </c>
      <c r="N115" s="49">
        <f>'[2]Transferred to Social Services'!N56+'[2]Transferred to CCDBG'!N56</f>
        <v>2939008312</v>
      </c>
      <c r="O115" s="49">
        <f>'[2]Transferred to Social Services'!O56+'[2]Transferred to CCDBG'!O56</f>
        <v>2592637809</v>
      </c>
      <c r="P115" s="49">
        <v>2700323267</v>
      </c>
      <c r="Q115" s="49">
        <v>2490797456</v>
      </c>
      <c r="R115" s="49">
        <v>2502114719</v>
      </c>
      <c r="S115" s="49">
        <v>2538326725</v>
      </c>
      <c r="T115" s="49">
        <f>'Transferred to CCDF'!T115+'Transferred to SSBG'!T115</f>
        <v>2376414508</v>
      </c>
      <c r="U115" s="49">
        <f>'Transferred to CCDF'!U115+'Transferred to SSBG'!U115</f>
        <v>2546464781</v>
      </c>
      <c r="V115" s="49">
        <f>'Transferred to CCDF'!V115+'Transferred to SSBG'!V115</f>
        <v>2412284334</v>
      </c>
      <c r="W115" s="49">
        <f>'Transferred to CCDF'!W115+'Transferred to SSBG'!W115</f>
        <v>2616670675</v>
      </c>
      <c r="X115" s="49">
        <f>'Transferred to CCDF'!X115+'Transferred to SSBG'!X115</f>
        <v>2420662649</v>
      </c>
      <c r="Y115" s="49">
        <f>'Transferred to CCDF'!Y115+'Transferred to SSBG'!Y115</f>
        <v>2568205081</v>
      </c>
      <c r="Z115" s="49">
        <f>'Transferred to CCDF'!Z115+'Transferred to SSBG'!Z115</f>
        <v>2284052771.52</v>
      </c>
    </row>
    <row r="121" spans="1:26">
      <c r="A121" s="395" t="s">
        <v>160</v>
      </c>
      <c r="B121" s="398" t="s">
        <v>198</v>
      </c>
      <c r="C121" s="398" t="s">
        <v>199</v>
      </c>
      <c r="D121" s="398" t="s">
        <v>200</v>
      </c>
      <c r="E121" s="398" t="s">
        <v>201</v>
      </c>
      <c r="F121" s="398" t="s">
        <v>202</v>
      </c>
      <c r="G121" s="398" t="s">
        <v>203</v>
      </c>
      <c r="H121" s="398" t="s">
        <v>204</v>
      </c>
      <c r="I121" s="398" t="s">
        <v>205</v>
      </c>
      <c r="J121" s="398" t="s">
        <v>206</v>
      </c>
      <c r="K121" s="398" t="s">
        <v>207</v>
      </c>
      <c r="L121" s="398" t="s">
        <v>208</v>
      </c>
      <c r="M121" s="398" t="s">
        <v>209</v>
      </c>
      <c r="N121" s="398" t="s">
        <v>210</v>
      </c>
      <c r="O121" s="398" t="s">
        <v>211</v>
      </c>
      <c r="P121" s="398" t="s">
        <v>212</v>
      </c>
      <c r="Q121" s="398" t="s">
        <v>213</v>
      </c>
      <c r="R121" s="398" t="s">
        <v>214</v>
      </c>
      <c r="S121" s="398" t="s">
        <v>215</v>
      </c>
      <c r="T121" s="398" t="s">
        <v>216</v>
      </c>
      <c r="U121" s="398" t="s">
        <v>217</v>
      </c>
      <c r="V121" s="398" t="s">
        <v>218</v>
      </c>
      <c r="W121" s="398" t="s">
        <v>219</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row>
    <row r="123" spans="1:26">
      <c r="A123" s="51" t="s">
        <v>82</v>
      </c>
    </row>
    <row r="124" spans="1:26">
      <c r="A124" s="51" t="s">
        <v>84</v>
      </c>
    </row>
    <row r="125" spans="1:26">
      <c r="A125" s="51" t="s">
        <v>86</v>
      </c>
      <c r="E125" s="49" t="s">
        <v>320</v>
      </c>
    </row>
    <row r="126" spans="1:26">
      <c r="A126" s="51" t="s">
        <v>88</v>
      </c>
    </row>
    <row r="127" spans="1:26">
      <c r="A127" s="51" t="s">
        <v>74</v>
      </c>
    </row>
    <row r="128" spans="1:26">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80" spans="1:24">
      <c r="A180" s="396" t="s">
        <v>232</v>
      </c>
      <c r="B180" s="398" t="s">
        <v>198</v>
      </c>
      <c r="C180" s="398" t="s">
        <v>199</v>
      </c>
      <c r="D180" s="398" t="s">
        <v>200</v>
      </c>
      <c r="E180" s="398" t="s">
        <v>201</v>
      </c>
      <c r="F180" s="398" t="s">
        <v>202</v>
      </c>
      <c r="G180" s="398" t="s">
        <v>203</v>
      </c>
      <c r="H180" s="398" t="s">
        <v>204</v>
      </c>
      <c r="I180" s="398" t="s">
        <v>205</v>
      </c>
      <c r="J180" s="398" t="s">
        <v>206</v>
      </c>
      <c r="K180" s="398" t="s">
        <v>207</v>
      </c>
      <c r="L180" s="398" t="s">
        <v>208</v>
      </c>
      <c r="M180" s="398" t="s">
        <v>209</v>
      </c>
      <c r="N180" s="398" t="s">
        <v>210</v>
      </c>
      <c r="O180" s="398" t="s">
        <v>211</v>
      </c>
      <c r="P180" s="398" t="s">
        <v>212</v>
      </c>
      <c r="Q180" s="398" t="s">
        <v>213</v>
      </c>
      <c r="R180" s="398" t="s">
        <v>214</v>
      </c>
      <c r="S180" s="398" t="s">
        <v>215</v>
      </c>
      <c r="T180" s="398" t="s">
        <v>216</v>
      </c>
      <c r="U180" s="398" t="s">
        <v>217</v>
      </c>
      <c r="V180" s="398" t="s">
        <v>218</v>
      </c>
      <c r="W180" s="398" t="s">
        <v>219</v>
      </c>
      <c r="X180" s="398" t="s">
        <v>220</v>
      </c>
    </row>
    <row r="181" spans="1:24">
      <c r="A181" s="396"/>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row>
    <row r="182" spans="1:24">
      <c r="A182" s="51" t="s">
        <v>82</v>
      </c>
      <c r="B182" s="89">
        <f>B5/'[2]Total Funds Spent &amp; Transferred'!B5</f>
        <v>0</v>
      </c>
      <c r="C182" s="89">
        <f>C5/'[2]Total Funds Spent &amp; Transferred'!C5</f>
        <v>0.16412346606027739</v>
      </c>
      <c r="D182" s="89">
        <f>D5/'[2]Total Funds Spent &amp; Transferred'!D5</f>
        <v>0.39531699285833694</v>
      </c>
      <c r="E182" s="89">
        <f>E5/'[2]Total Funds Spent &amp; Transferred'!E5</f>
        <v>0.25228482316259943</v>
      </c>
      <c r="F182" s="89">
        <f>F5/'[2]Total Funds Spent &amp; Transferred'!F5</f>
        <v>0.2758590266000886</v>
      </c>
      <c r="G182" s="89">
        <f>G5/'[2]Total Funds Spent &amp; Transferred'!G5</f>
        <v>0.21608404943382453</v>
      </c>
      <c r="H182" s="89">
        <f>H5/'[2]Total Funds Spent &amp; Transferred'!H5</f>
        <v>0.15386377816669022</v>
      </c>
      <c r="I182" s="89">
        <f>I5/'[2]Total Funds Spent &amp; Transferred'!I5</f>
        <v>0.21110283308337596</v>
      </c>
      <c r="J182" s="89">
        <f>J5/'[2]Total Funds Spent &amp; Transferred'!J5</f>
        <v>0.1052522534642614</v>
      </c>
      <c r="K182" s="89">
        <f>K5/'[2]Total Funds Spent &amp; Transferred'!K5</f>
        <v>0.1509587064623801</v>
      </c>
      <c r="L182" s="89">
        <f>L5/'[2]Total Funds Spent &amp; Transferred'!L5</f>
        <v>0.14592683313408705</v>
      </c>
      <c r="M182" s="89">
        <f>M5/'[2]Total Funds Spent &amp; Transferred'!M5</f>
        <v>0.17182685761505945</v>
      </c>
      <c r="N182" s="89">
        <f>N5/'[2]Total Funds Spent &amp; Transferred'!N5</f>
        <v>7.7901680178368155E-2</v>
      </c>
      <c r="O182" s="89">
        <f>O5/'[2]Total Funds Spent &amp; Transferred'!O5</f>
        <v>5.1808371660283146E-2</v>
      </c>
      <c r="P182" s="89">
        <f>P5/'[2]Total Funds Spent &amp; Transferred'!P5</f>
        <v>6.0818258135041006E-2</v>
      </c>
      <c r="Q182" s="89">
        <f>Q5/'[2]Total Funds Spent &amp; Transferred'!Q5</f>
        <v>1.4628988345711106E-2</v>
      </c>
      <c r="R182" s="89">
        <f>R5/'[2]Total Funds Spent &amp; Transferred'!R5</f>
        <v>2.9259168846260179E-2</v>
      </c>
      <c r="S182" s="89">
        <f>S5/'[2]Total Funds Spent &amp; Transferred'!S5</f>
        <v>4.9410774271712747E-2</v>
      </c>
      <c r="T182" s="140">
        <f>T5/'Total Funds Spent &amp; Transferred'!T5</f>
        <v>5.4903927834406036E-2</v>
      </c>
      <c r="U182" s="140">
        <f>U5/'Total Funds Spent &amp; Transferred'!U5</f>
        <v>0.1543690418687996</v>
      </c>
      <c r="V182" s="140">
        <f>V5/'Total Funds Spent &amp; Transferred'!V5</f>
        <v>4.4082680177752895E-2</v>
      </c>
      <c r="W182" s="140">
        <f>W5/'Total Funds Spent &amp; Transferred'!W5</f>
        <v>5.0695924322679081E-2</v>
      </c>
      <c r="X182" s="140">
        <f>X5/'Total Funds Spent &amp; Transferred'!X5</f>
        <v>5.2568315975859758E-2</v>
      </c>
    </row>
    <row r="183" spans="1:24">
      <c r="A183" s="51" t="s">
        <v>84</v>
      </c>
      <c r="B183" s="89">
        <f>B6/'[2]Total Funds Spent &amp; Transferred'!B6</f>
        <v>0</v>
      </c>
      <c r="C183" s="89">
        <f>C6/'[2]Total Funds Spent &amp; Transferred'!C6</f>
        <v>4.5565230089937188E-2</v>
      </c>
      <c r="D183" s="89">
        <f>D6/'[2]Total Funds Spent &amp; Transferred'!D6</f>
        <v>0.28868573599309938</v>
      </c>
      <c r="E183" s="89">
        <f>E6/'[2]Total Funds Spent &amp; Transferred'!E6</f>
        <v>0.17383780611825991</v>
      </c>
      <c r="F183" s="89">
        <f>F6/'[2]Total Funds Spent &amp; Transferred'!F6</f>
        <v>0.17323412100271318</v>
      </c>
      <c r="G183" s="89">
        <f>G6/'[2]Total Funds Spent &amp; Transferred'!G6</f>
        <v>0.16158523744119185</v>
      </c>
      <c r="H183" s="89">
        <f>H6/'[2]Total Funds Spent &amp; Transferred'!H6</f>
        <v>0.1837201823182274</v>
      </c>
      <c r="I183" s="89">
        <f>I6/'[2]Total Funds Spent &amp; Transferred'!I6</f>
        <v>0.19849321988478583</v>
      </c>
      <c r="J183" s="89">
        <f>J6/'[2]Total Funds Spent &amp; Transferred'!J6</f>
        <v>0.19746386362659213</v>
      </c>
      <c r="K183" s="89">
        <f>K6/'[2]Total Funds Spent &amp; Transferred'!K6</f>
        <v>0.19063239126847337</v>
      </c>
      <c r="L183" s="89">
        <f>L6/'[2]Total Funds Spent &amp; Transferred'!L6</f>
        <v>0.16287649292350717</v>
      </c>
      <c r="M183" s="89">
        <f>M6/'[2]Total Funds Spent &amp; Transferred'!M6</f>
        <v>0.21423262615928637</v>
      </c>
      <c r="N183" s="89">
        <f>N6/'[2]Total Funds Spent &amp; Transferred'!N6</f>
        <v>0.1830528864069387</v>
      </c>
      <c r="O183" s="89">
        <f>O6/'[2]Total Funds Spent &amp; Transferred'!O6</f>
        <v>0.18784771361157815</v>
      </c>
      <c r="P183" s="89">
        <f>P6/'[2]Total Funds Spent &amp; Transferred'!P6</f>
        <v>0.18395404691892175</v>
      </c>
      <c r="Q183" s="89">
        <f>Q6/'[2]Total Funds Spent &amp; Transferred'!Q6</f>
        <v>0.15880749246781073</v>
      </c>
      <c r="R183" s="89">
        <f>R6/'[2]Total Funds Spent &amp; Transferred'!R6</f>
        <v>0.16750787580337981</v>
      </c>
      <c r="S183" s="89">
        <f>S6/'[2]Total Funds Spent &amp; Transferred'!S6</f>
        <v>0.12146126497506651</v>
      </c>
      <c r="T183" s="140">
        <f>T6/'Total Funds Spent &amp; Transferred'!T6</f>
        <v>0.1531548997529967</v>
      </c>
      <c r="U183" s="140">
        <f>U6/'Total Funds Spent &amp; Transferred'!U6</f>
        <v>0.15454597927236727</v>
      </c>
      <c r="V183" s="140">
        <f>V6/'Total Funds Spent &amp; Transferred'!V6</f>
        <v>0.15415990085610157</v>
      </c>
      <c r="W183" s="140">
        <f>W6/'Total Funds Spent &amp; Transferred'!W6</f>
        <v>0.131291263216707</v>
      </c>
      <c r="X183" s="140">
        <f>X6/'Total Funds Spent &amp; Transferred'!X6</f>
        <v>0.1568658764980545</v>
      </c>
    </row>
    <row r="184" spans="1:24">
      <c r="A184" s="51" t="s">
        <v>86</v>
      </c>
      <c r="B184" s="89">
        <f>B7/'[2]Total Funds Spent &amp; Transferred'!B7</f>
        <v>0</v>
      </c>
      <c r="C184" s="89">
        <f>C7/'[2]Total Funds Spent &amp; Transferred'!C7</f>
        <v>8.6155260152368296E-2</v>
      </c>
      <c r="D184" s="89">
        <f>D7/'[2]Total Funds Spent &amp; Transferred'!D7</f>
        <v>0.26350251557687371</v>
      </c>
      <c r="E184" s="89">
        <f>E7/'[2]Total Funds Spent &amp; Transferred'!E7</f>
        <v>0.22936200733287332</v>
      </c>
      <c r="F184" s="89">
        <f>F7/'[2]Total Funds Spent &amp; Transferred'!F7</f>
        <v>8.0414685362690086E-2</v>
      </c>
      <c r="G184" s="89">
        <f>G7/'[2]Total Funds Spent &amp; Transferred'!G7</f>
        <v>7.0988389317401798E-2</v>
      </c>
      <c r="H184" s="89">
        <f>H7/'[2]Total Funds Spent &amp; Transferred'!H7</f>
        <v>6.238260693833643E-2</v>
      </c>
      <c r="I184" s="89">
        <f>I7/'[2]Total Funds Spent &amp; Transferred'!I7</f>
        <v>6.9012079291537173E-2</v>
      </c>
      <c r="J184" s="89">
        <f>J7/'[2]Total Funds Spent &amp; Transferred'!J7</f>
        <v>7.1652623608884178E-2</v>
      </c>
      <c r="K184" s="89">
        <f>K7/'[2]Total Funds Spent &amp; Transferred'!K7</f>
        <v>6.8137553515560487E-2</v>
      </c>
      <c r="L184" s="89">
        <f>L7/'[2]Total Funds Spent &amp; Transferred'!L7</f>
        <v>6.5032316120824732E-2</v>
      </c>
      <c r="M184" s="89">
        <f>M7/'[2]Total Funds Spent &amp; Transferred'!M7</f>
        <v>6.0700722060108708E-2</v>
      </c>
      <c r="N184" s="89">
        <f>N7/'[2]Total Funds Spent &amp; Transferred'!N7</f>
        <v>5.4740818487163348E-2</v>
      </c>
      <c r="O184" s="89">
        <f>O7/'[2]Total Funds Spent &amp; Transferred'!O7</f>
        <v>6.0157597120004534E-2</v>
      </c>
      <c r="P184" s="89">
        <f>P7/'[2]Total Funds Spent &amp; Transferred'!P7</f>
        <v>5.681070293567219E-2</v>
      </c>
      <c r="Q184" s="89">
        <f>Q7/'[2]Total Funds Spent &amp; Transferred'!Q7</f>
        <v>5.7859692186991468E-2</v>
      </c>
      <c r="R184" s="89">
        <f>R7/'[2]Total Funds Spent &amp; Transferred'!R7</f>
        <v>5.2745959223186506E-2</v>
      </c>
      <c r="S184" s="89">
        <f>S7/'[2]Total Funds Spent &amp; Transferred'!S7</f>
        <v>5.6235494987855107E-2</v>
      </c>
      <c r="T184" s="140">
        <f>T7/'Total Funds Spent &amp; Transferred'!T7</f>
        <v>4.231536183830583E-2</v>
      </c>
      <c r="U184" s="140">
        <f>U7/'Total Funds Spent &amp; Transferred'!U7</f>
        <v>5.2234643373629493E-2</v>
      </c>
      <c r="V184" s="140">
        <f>V7/'Total Funds Spent &amp; Transferred'!V7</f>
        <v>5.5401857463942362E-2</v>
      </c>
      <c r="W184" s="140">
        <f>W7/'Total Funds Spent &amp; Transferred'!W7</f>
        <v>5.9663149836428279E-2</v>
      </c>
      <c r="X184" s="140">
        <f>X7/'Total Funds Spent &amp; Transferred'!X7</f>
        <v>5.7586683032313686E-2</v>
      </c>
    </row>
    <row r="185" spans="1:24">
      <c r="A185" s="51" t="s">
        <v>88</v>
      </c>
      <c r="B185" s="89">
        <f>B8/'[2]Total Funds Spent &amp; Transferred'!B8</f>
        <v>0</v>
      </c>
      <c r="C185" s="89">
        <f>C8/'[2]Total Funds Spent &amp; Transferred'!C8</f>
        <v>0</v>
      </c>
      <c r="D185" s="89">
        <f>D8/'[2]Total Funds Spent &amp; Transferred'!D8</f>
        <v>0</v>
      </c>
      <c r="E185" s="89">
        <f>E8/'[2]Total Funds Spent &amp; Transferred'!E8</f>
        <v>7.477679767692838E-2</v>
      </c>
      <c r="F185" s="89">
        <f>F8/'[2]Total Funds Spent &amp; Transferred'!F8</f>
        <v>0.13845354154170914</v>
      </c>
      <c r="G185" s="89">
        <f>G8/'[2]Total Funds Spent &amp; Transferred'!G8</f>
        <v>-9.411197081525044E-2</v>
      </c>
      <c r="H185" s="89">
        <f>H8/'[2]Total Funds Spent &amp; Transferred'!H8</f>
        <v>9.9610339294231853E-2</v>
      </c>
      <c r="I185" s="89">
        <f>I8/'[2]Total Funds Spent &amp; Transferred'!I8</f>
        <v>0.31253549818389703</v>
      </c>
      <c r="J185" s="89">
        <f>J8/'[2]Total Funds Spent &amp; Transferred'!J8</f>
        <v>0.12970714986172083</v>
      </c>
      <c r="K185" s="89">
        <f>K8/'[2]Total Funds Spent &amp; Transferred'!K8</f>
        <v>7.2336699682172573E-2</v>
      </c>
      <c r="L185" s="89">
        <f>L8/'[2]Total Funds Spent &amp; Transferred'!L8</f>
        <v>6.5317675519502169E-2</v>
      </c>
      <c r="M185" s="89">
        <f>M8/'[2]Total Funds Spent &amp; Transferred'!M8</f>
        <v>9.1235675731495242E-2</v>
      </c>
      <c r="N185" s="89">
        <f>N8/'[2]Total Funds Spent &amp; Transferred'!N8</f>
        <v>3.5481505999464952E-2</v>
      </c>
      <c r="O185" s="89">
        <f>O8/'[2]Total Funds Spent &amp; Transferred'!O8</f>
        <v>0</v>
      </c>
      <c r="P185" s="89">
        <f>P8/'[2]Total Funds Spent &amp; Transferred'!P8</f>
        <v>1.3380199999308512E-3</v>
      </c>
      <c r="Q185" s="89">
        <f>Q8/'[2]Total Funds Spent &amp; Transferred'!Q8</f>
        <v>0</v>
      </c>
      <c r="R185" s="89">
        <f>R8/'[2]Total Funds Spent &amp; Transferred'!R8</f>
        <v>0</v>
      </c>
      <c r="S185" s="89">
        <f>S8/'[2]Total Funds Spent &amp; Transferred'!S8</f>
        <v>0</v>
      </c>
      <c r="T185" s="140">
        <f>T8/'Total Funds Spent &amp; Transferred'!T8</f>
        <v>0</v>
      </c>
      <c r="U185" s="140">
        <f>U8/'Total Funds Spent &amp; Transferred'!U8</f>
        <v>0</v>
      </c>
      <c r="V185" s="140">
        <f>V8/'Total Funds Spent &amp; Transferred'!V8</f>
        <v>0</v>
      </c>
      <c r="W185" s="140">
        <f>W8/'Total Funds Spent &amp; Transferred'!W8</f>
        <v>0</v>
      </c>
      <c r="X185" s="140">
        <f>X8/'Total Funds Spent &amp; Transferred'!X8</f>
        <v>0</v>
      </c>
    </row>
    <row r="186" spans="1:24">
      <c r="A186" s="51" t="s">
        <v>74</v>
      </c>
      <c r="B186" s="89">
        <f>B9/'[2]Total Funds Spent &amp; Transferred'!B9</f>
        <v>0</v>
      </c>
      <c r="C186" s="89">
        <f>C9/'[2]Total Funds Spent &amp; Transferred'!C9</f>
        <v>4.4911331146304911E-2</v>
      </c>
      <c r="D186" s="89">
        <f>D9/'[2]Total Funds Spent &amp; Transferred'!D9</f>
        <v>4.6912438044305553E-2</v>
      </c>
      <c r="E186" s="89">
        <f>E9/'[2]Total Funds Spent &amp; Transferred'!E9</f>
        <v>6.8996845339514876E-2</v>
      </c>
      <c r="F186" s="89">
        <f>F9/'[2]Total Funds Spent &amp; Transferred'!F9</f>
        <v>4.2467693723067503E-2</v>
      </c>
      <c r="G186" s="89">
        <f>G9/'[2]Total Funds Spent &amp; Transferred'!G9</f>
        <v>8.2734108623058175E-2</v>
      </c>
      <c r="H186" s="89">
        <f>H9/'[2]Total Funds Spent &amp; Transferred'!H9</f>
        <v>0.10053777976859346</v>
      </c>
      <c r="I186" s="89">
        <f>I9/'[2]Total Funds Spent &amp; Transferred'!I9</f>
        <v>5.6143630511742468E-2</v>
      </c>
      <c r="J186" s="89">
        <f>J9/'[2]Total Funds Spent &amp; Transferred'!J9</f>
        <v>8.4195179715383678E-2</v>
      </c>
      <c r="K186" s="89">
        <f>K9/'[2]Total Funds Spent &amp; Transferred'!K9</f>
        <v>4.1390986752994109E-2</v>
      </c>
      <c r="L186" s="89">
        <f>L9/'[2]Total Funds Spent &amp; Transferred'!L9</f>
        <v>8.7071584079181072E-2</v>
      </c>
      <c r="M186" s="89">
        <f>M9/'[2]Total Funds Spent &amp; Transferred'!M9</f>
        <v>4.9228037996036415E-2</v>
      </c>
      <c r="N186" s="89">
        <f>N9/'[2]Total Funds Spent &amp; Transferred'!N9</f>
        <v>5.19563291065121E-2</v>
      </c>
      <c r="O186" s="89">
        <f>O9/'[2]Total Funds Spent &amp; Transferred'!O9</f>
        <v>4.6909727071422012E-2</v>
      </c>
      <c r="P186" s="89">
        <f>P9/'[2]Total Funds Spent &amp; Transferred'!P9</f>
        <v>4.853228695384048E-2</v>
      </c>
      <c r="Q186" s="89">
        <f>Q9/'[2]Total Funds Spent &amp; Transferred'!Q9</f>
        <v>5.6656500024628659E-2</v>
      </c>
      <c r="R186" s="89">
        <f>R9/'[2]Total Funds Spent &amp; Transferred'!R9</f>
        <v>5.1828057971777301E-2</v>
      </c>
      <c r="S186" s="89">
        <f>S9/'[2]Total Funds Spent &amp; Transferred'!S9</f>
        <v>5.4228396265168143E-2</v>
      </c>
      <c r="T186" s="140">
        <f>T9/'Total Funds Spent &amp; Transferred'!T9</f>
        <v>5.5002044012074827E-2</v>
      </c>
      <c r="U186" s="140">
        <f>U9/'Total Funds Spent &amp; Transferred'!U9</f>
        <v>5.6719079750783323E-2</v>
      </c>
      <c r="V186" s="140">
        <f>V9/'Total Funds Spent &amp; Transferred'!V9</f>
        <v>5.4609875970974109E-2</v>
      </c>
      <c r="W186" s="140">
        <f>W9/'Total Funds Spent &amp; Transferred'!W9</f>
        <v>5.4962848859263162E-2</v>
      </c>
      <c r="X186" s="140">
        <f>X9/'Total Funds Spent &amp; Transferred'!X9</f>
        <v>5.5396713849004783E-2</v>
      </c>
    </row>
    <row r="187" spans="1:24">
      <c r="A187" s="51" t="s">
        <v>91</v>
      </c>
      <c r="B187" s="89">
        <f>B10/'[2]Total Funds Spent &amp; Transferred'!B10</f>
        <v>0</v>
      </c>
      <c r="C187" s="89">
        <f>C10/'[2]Total Funds Spent &amp; Transferred'!C10</f>
        <v>1.1935034157052909E-2</v>
      </c>
      <c r="D187" s="89">
        <f>D10/'[2]Total Funds Spent &amp; Transferred'!D10</f>
        <v>0.24910459418040062</v>
      </c>
      <c r="E187" s="89">
        <f>E10/'[2]Total Funds Spent &amp; Transferred'!E10</f>
        <v>0.17641803835513517</v>
      </c>
      <c r="F187" s="89">
        <f>F10/'[2]Total Funds Spent &amp; Transferred'!F10</f>
        <v>0.18278014484763633</v>
      </c>
      <c r="G187" s="89">
        <f>G10/'[2]Total Funds Spent &amp; Transferred'!G10</f>
        <v>0.17895137941328351</v>
      </c>
      <c r="H187" s="89">
        <f>H10/'[2]Total Funds Spent &amp; Transferred'!H10</f>
        <v>0.13608452268202972</v>
      </c>
      <c r="I187" s="89">
        <f>I10/'[2]Total Funds Spent &amp; Transferred'!I10</f>
        <v>0.16890908973208882</v>
      </c>
      <c r="J187" s="89">
        <f>J10/'[2]Total Funds Spent &amp; Transferred'!J10</f>
        <v>7.6522760632201647E-2</v>
      </c>
      <c r="K187" s="89">
        <f>K10/'[2]Total Funds Spent &amp; Transferred'!K10</f>
        <v>0.1133201646936301</v>
      </c>
      <c r="L187" s="89">
        <f>L10/'[2]Total Funds Spent &amp; Transferred'!L10</f>
        <v>5.562382946357837E-2</v>
      </c>
      <c r="M187" s="89">
        <f>M10/'[2]Total Funds Spent &amp; Transferred'!M10</f>
        <v>0.16298534504847573</v>
      </c>
      <c r="N187" s="89">
        <f>N10/'[2]Total Funds Spent &amp; Transferred'!N10</f>
        <v>0.11627613361440382</v>
      </c>
      <c r="O187" s="89">
        <f>O10/'[2]Total Funds Spent &amp; Transferred'!O10</f>
        <v>2.2475418003414602E-2</v>
      </c>
      <c r="P187" s="89">
        <f>P10/'[2]Total Funds Spent &amp; Transferred'!P10</f>
        <v>7.7878197461953708E-2</v>
      </c>
      <c r="Q187" s="89">
        <f>Q10/'[2]Total Funds Spent &amp; Transferred'!Q10</f>
        <v>-0.15315731528278403</v>
      </c>
      <c r="R187" s="89">
        <f>R10/'[2]Total Funds Spent &amp; Transferred'!R10</f>
        <v>6.8172083427512709E-3</v>
      </c>
      <c r="S187" s="89">
        <f>S10/'[2]Total Funds Spent &amp; Transferred'!S10</f>
        <v>1.9935588091591558E-3</v>
      </c>
      <c r="T187" s="140">
        <f>T10/'Total Funds Spent &amp; Transferred'!T10</f>
        <v>2.5640879679318727E-3</v>
      </c>
      <c r="U187" s="140">
        <f>U10/'Total Funds Spent &amp; Transferred'!U10</f>
        <v>1.3029508593631904E-2</v>
      </c>
      <c r="V187" s="140">
        <f>V10/'Total Funds Spent &amp; Transferred'!V10</f>
        <v>0</v>
      </c>
      <c r="W187" s="140">
        <f>W10/'Total Funds Spent &amp; Transferred'!W10</f>
        <v>3.1795041099883833E-2</v>
      </c>
      <c r="X187" s="140">
        <f>X10/'Total Funds Spent &amp; Transferred'!X10</f>
        <v>9.126146609084413E-3</v>
      </c>
    </row>
    <row r="188" spans="1:24">
      <c r="A188" s="51" t="s">
        <v>93</v>
      </c>
      <c r="B188" s="89">
        <f>B11/'[2]Total Funds Spent &amp; Transferred'!B11</f>
        <v>1.3766619861572498E-2</v>
      </c>
      <c r="C188" s="89">
        <f>C11/'[2]Total Funds Spent &amp; Transferred'!C11</f>
        <v>5.0149876156942781E-2</v>
      </c>
      <c r="D188" s="89">
        <f>D11/'[2]Total Funds Spent &amp; Transferred'!D11</f>
        <v>5.3536402434784504E-2</v>
      </c>
      <c r="E188" s="89">
        <f>E11/'[2]Total Funds Spent &amp; Transferred'!E11</f>
        <v>5.2959403111066006E-2</v>
      </c>
      <c r="F188" s="89">
        <f>F11/'[2]Total Funds Spent &amp; Transferred'!F11</f>
        <v>6.0714907560979268E-2</v>
      </c>
      <c r="G188" s="89">
        <f>G11/'[2]Total Funds Spent &amp; Transferred'!G11</f>
        <v>5.7692673444308382E-2</v>
      </c>
      <c r="H188" s="89">
        <f>H11/'[2]Total Funds Spent &amp; Transferred'!H11</f>
        <v>5.5975873221815763E-2</v>
      </c>
      <c r="I188" s="89">
        <f>I11/'[2]Total Funds Spent &amp; Transferred'!I11</f>
        <v>5.7801930934063148E-2</v>
      </c>
      <c r="J188" s="89">
        <f>J11/'[2]Total Funds Spent &amp; Transferred'!J11</f>
        <v>5.4954778984853653E-2</v>
      </c>
      <c r="K188" s="89">
        <f>K11/'[2]Total Funds Spent &amp; Transferred'!K11</f>
        <v>5.3350427160366129E-2</v>
      </c>
      <c r="L188" s="89">
        <f>L11/'[2]Total Funds Spent &amp; Transferred'!L11</f>
        <v>5.1240086712359023E-2</v>
      </c>
      <c r="M188" s="89">
        <f>M11/'[2]Total Funds Spent &amp; Transferred'!M11</f>
        <v>5.100014522308275E-2</v>
      </c>
      <c r="N188" s="89">
        <f>N11/'[2]Total Funds Spent &amp; Transferred'!N11</f>
        <v>5.2912970403727728E-2</v>
      </c>
      <c r="O188" s="89">
        <f>O11/'[2]Total Funds Spent &amp; Transferred'!O11</f>
        <v>5.0633213780157331E-2</v>
      </c>
      <c r="P188" s="89">
        <f>P11/'[2]Total Funds Spent &amp; Transferred'!P11</f>
        <v>5.23885403431531E-2</v>
      </c>
      <c r="Q188" s="89">
        <f>Q11/'[2]Total Funds Spent &amp; Transferred'!Q11</f>
        <v>5.4042154898781926E-2</v>
      </c>
      <c r="R188" s="89">
        <f>R11/'[2]Total Funds Spent &amp; Transferred'!R11</f>
        <v>5.4982884031310866E-2</v>
      </c>
      <c r="S188" s="89">
        <f>S11/'[2]Total Funds Spent &amp; Transferred'!S11</f>
        <v>5.3346904353424471E-2</v>
      </c>
      <c r="T188" s="140">
        <f>T11/'Total Funds Spent &amp; Transferred'!T11</f>
        <v>5.286832052147452E-2</v>
      </c>
      <c r="U188" s="140">
        <f>U11/'Total Funds Spent &amp; Transferred'!U11</f>
        <v>5.099235736400759E-2</v>
      </c>
      <c r="V188" s="140">
        <f>V11/'Total Funds Spent &amp; Transferred'!V11</f>
        <v>5.3106789776323902E-2</v>
      </c>
      <c r="W188" s="140">
        <f>W11/'Total Funds Spent &amp; Transferred'!W11</f>
        <v>5.3533032759102407E-2</v>
      </c>
      <c r="X188" s="140">
        <f>X11/'Total Funds Spent &amp; Transferred'!X11</f>
        <v>5.3216447832920413E-2</v>
      </c>
    </row>
    <row r="189" spans="1:24">
      <c r="A189" s="51" t="s">
        <v>95</v>
      </c>
      <c r="B189" s="89">
        <f>B12/'[2]Total Funds Spent &amp; Transferred'!B12</f>
        <v>0</v>
      </c>
      <c r="C189" s="89">
        <f>C12/'[2]Total Funds Spent &amp; Transferred'!C12</f>
        <v>5.4057251068807821E-2</v>
      </c>
      <c r="D189" s="89">
        <f>D12/'[2]Total Funds Spent &amp; Transferred'!D12</f>
        <v>1.6069001836510152E-2</v>
      </c>
      <c r="E189" s="89">
        <f>E12/'[2]Total Funds Spent &amp; Transferred'!E12</f>
        <v>8.0597119703749623E-2</v>
      </c>
      <c r="F189" s="89">
        <f>F12/'[2]Total Funds Spent &amp; Transferred'!F12</f>
        <v>4.7246560325191637E-2</v>
      </c>
      <c r="G189" s="89">
        <f>G12/'[2]Total Funds Spent &amp; Transferred'!G12</f>
        <v>3.9040544997665447E-2</v>
      </c>
      <c r="H189" s="89">
        <f>H12/'[2]Total Funds Spent &amp; Transferred'!H12</f>
        <v>4.4060089296664939E-2</v>
      </c>
      <c r="I189" s="89">
        <f>I12/'[2]Total Funds Spent &amp; Transferred'!I12</f>
        <v>0.10806661355244032</v>
      </c>
      <c r="J189" s="89">
        <f>J12/'[2]Total Funds Spent &amp; Transferred'!J12</f>
        <v>-3.187494614274327E-2</v>
      </c>
      <c r="K189" s="89">
        <f>K12/'[2]Total Funds Spent &amp; Transferred'!K12</f>
        <v>3.4793595726316136E-2</v>
      </c>
      <c r="L189" s="89">
        <f>L12/'[2]Total Funds Spent &amp; Transferred'!L12</f>
        <v>3.8100166483116961E-2</v>
      </c>
      <c r="M189" s="89">
        <f>M12/'[2]Total Funds Spent &amp; Transferred'!M12</f>
        <v>0.12302223796862102</v>
      </c>
      <c r="N189" s="89">
        <f>N12/'[2]Total Funds Spent &amp; Transferred'!N12</f>
        <v>0.14799585928018502</v>
      </c>
      <c r="O189" s="89">
        <f>O12/'[2]Total Funds Spent &amp; Transferred'!O12</f>
        <v>6.2126772148613577E-2</v>
      </c>
      <c r="P189" s="89">
        <f>P12/'[2]Total Funds Spent &amp; Transferred'!P12</f>
        <v>-7.4830005436725827E-2</v>
      </c>
      <c r="Q189" s="89">
        <f>Q12/'[2]Total Funds Spent &amp; Transferred'!Q12</f>
        <v>0</v>
      </c>
      <c r="R189" s="89">
        <f>R12/'[2]Total Funds Spent &amp; Transferred'!R12</f>
        <v>0</v>
      </c>
      <c r="S189" s="89">
        <f>S12/'[2]Total Funds Spent &amp; Transferred'!S12</f>
        <v>0</v>
      </c>
      <c r="T189" s="140">
        <f>T12/'Total Funds Spent &amp; Transferred'!T12</f>
        <v>0</v>
      </c>
      <c r="U189" s="140">
        <f>U12/'Total Funds Spent &amp; Transferred'!U12</f>
        <v>0</v>
      </c>
      <c r="V189" s="140">
        <f>V12/'Total Funds Spent &amp; Transferred'!V12</f>
        <v>0</v>
      </c>
      <c r="W189" s="140">
        <f>W12/'Total Funds Spent &amp; Transferred'!W12</f>
        <v>0</v>
      </c>
      <c r="X189" s="140">
        <f>X12/'Total Funds Spent &amp; Transferred'!X12</f>
        <v>0</v>
      </c>
    </row>
    <row r="190" spans="1:24">
      <c r="A190" s="51" t="s">
        <v>97</v>
      </c>
      <c r="B190" s="89">
        <f>B13/'[2]Total Funds Spent &amp; Transferred'!B13</f>
        <v>0</v>
      </c>
      <c r="C190" s="89">
        <f>C13/'[2]Total Funds Spent &amp; Transferred'!C13</f>
        <v>0</v>
      </c>
      <c r="D190" s="89">
        <f>D13/'[2]Total Funds Spent &amp; Transferred'!D13</f>
        <v>0.23973072877529744</v>
      </c>
      <c r="E190" s="89">
        <f>E13/'[2]Total Funds Spent &amp; Transferred'!E13</f>
        <v>0.15020263015212806</v>
      </c>
      <c r="F190" s="89">
        <f>F13/'[2]Total Funds Spent &amp; Transferred'!F13</f>
        <v>0.1182938796274807</v>
      </c>
      <c r="G190" s="89">
        <f>G13/'[2]Total Funds Spent &amp; Transferred'!G13</f>
        <v>9.6969591247974829E-2</v>
      </c>
      <c r="H190" s="89">
        <f>H13/'[2]Total Funds Spent &amp; Transferred'!H13</f>
        <v>0.11894715059738184</v>
      </c>
      <c r="I190" s="89">
        <f>I13/'[2]Total Funds Spent &amp; Transferred'!I13</f>
        <v>0.1173864287128637</v>
      </c>
      <c r="J190" s="89">
        <f>J13/'[2]Total Funds Spent &amp; Transferred'!J13</f>
        <v>0.12574172282165769</v>
      </c>
      <c r="K190" s="89">
        <f>K13/'[2]Total Funds Spent &amp; Transferred'!K13</f>
        <v>0.10430802936440467</v>
      </c>
      <c r="L190" s="89">
        <f>L13/'[2]Total Funds Spent &amp; Transferred'!L13</f>
        <v>0.13069150845027966</v>
      </c>
      <c r="M190" s="89">
        <f>M13/'[2]Total Funds Spent &amp; Transferred'!M13</f>
        <v>2.3888104399918071E-2</v>
      </c>
      <c r="N190" s="89">
        <f>N13/'[2]Total Funds Spent &amp; Transferred'!N13</f>
        <v>2.2331929255540704E-2</v>
      </c>
      <c r="O190" s="89">
        <f>O13/'[2]Total Funds Spent &amp; Transferred'!O13</f>
        <v>1.5424681272376497E-2</v>
      </c>
      <c r="P190" s="89">
        <f>P13/'[2]Total Funds Spent &amp; Transferred'!P13</f>
        <v>1.5507417274113403E-2</v>
      </c>
      <c r="Q190" s="89">
        <f>Q13/'[2]Total Funds Spent &amp; Transferred'!Q13</f>
        <v>2.257560597092172E-2</v>
      </c>
      <c r="R190" s="89">
        <f>R13/'[2]Total Funds Spent &amp; Transferred'!R13</f>
        <v>1.551199388934363E-2</v>
      </c>
      <c r="S190" s="89">
        <f>S13/'[2]Total Funds Spent &amp; Transferred'!S13</f>
        <v>1.4882620366231425E-2</v>
      </c>
      <c r="T190" s="140">
        <f>T13/'Total Funds Spent &amp; Transferred'!T13</f>
        <v>1.4747153135250735E-2</v>
      </c>
      <c r="U190" s="140">
        <f>U13/'Total Funds Spent &amp; Transferred'!U13</f>
        <v>1.2989398747291941E-2</v>
      </c>
      <c r="V190" s="140">
        <f>V13/'Total Funds Spent &amp; Transferred'!V13</f>
        <v>1.2419725144487507E-2</v>
      </c>
      <c r="W190" s="140">
        <f>W13/'Total Funds Spent &amp; Transferred'!W13</f>
        <v>1.3588120335285654E-2</v>
      </c>
      <c r="X190" s="140">
        <f>X13/'Total Funds Spent &amp; Transferred'!X13</f>
        <v>1.0688068592256966E-2</v>
      </c>
    </row>
    <row r="191" spans="1:24">
      <c r="A191" s="51" t="s">
        <v>99</v>
      </c>
      <c r="B191" s="89">
        <f>B14/'[2]Total Funds Spent &amp; Transferred'!B14</f>
        <v>0</v>
      </c>
      <c r="C191" s="89">
        <f>C14/'[2]Total Funds Spent &amp; Transferred'!C14</f>
        <v>0.11152882416055877</v>
      </c>
      <c r="D191" s="89">
        <f>D14/'[2]Total Funds Spent &amp; Transferred'!D14</f>
        <v>0.25700941404619304</v>
      </c>
      <c r="E191" s="89">
        <f>E14/'[2]Total Funds Spent &amp; Transferred'!E14</f>
        <v>0.18556965903714492</v>
      </c>
      <c r="F191" s="89">
        <f>F14/'[2]Total Funds Spent &amp; Transferred'!F14</f>
        <v>0.16762017846990224</v>
      </c>
      <c r="G191" s="89">
        <f>G14/'[2]Total Funds Spent &amp; Transferred'!G14</f>
        <v>0.15698301058667108</v>
      </c>
      <c r="H191" s="89">
        <f>H14/'[2]Total Funds Spent &amp; Transferred'!H14</f>
        <v>0.17025300490758152</v>
      </c>
      <c r="I191" s="89">
        <f>I14/'[2]Total Funds Spent &amp; Transferred'!I14</f>
        <v>0.17405176748738374</v>
      </c>
      <c r="J191" s="89">
        <f>J14/'[2]Total Funds Spent &amp; Transferred'!J14</f>
        <v>0.1754960575890345</v>
      </c>
      <c r="K191" s="89">
        <f>K14/'[2]Total Funds Spent &amp; Transferred'!K14</f>
        <v>0.186081404247703</v>
      </c>
      <c r="L191" s="89">
        <f>L14/'[2]Total Funds Spent &amp; Transferred'!L14</f>
        <v>0.18138991178264949</v>
      </c>
      <c r="M191" s="89">
        <f>M14/'[2]Total Funds Spent &amp; Transferred'!M14</f>
        <v>0.16310597680836952</v>
      </c>
      <c r="N191" s="89">
        <f>N14/'[2]Total Funds Spent &amp; Transferred'!N14</f>
        <v>0.17758886685549446</v>
      </c>
      <c r="O191" s="89">
        <f>O14/'[2]Total Funds Spent &amp; Transferred'!O14</f>
        <v>0.17023313755616371</v>
      </c>
      <c r="P191" s="89">
        <f>P14/'[2]Total Funds Spent &amp; Transferred'!P14</f>
        <v>0.17649133751802357</v>
      </c>
      <c r="Q191" s="89">
        <f>Q14/'[2]Total Funds Spent &amp; Transferred'!Q14</f>
        <v>0.16600386694680216</v>
      </c>
      <c r="R191" s="89">
        <f>R14/'[2]Total Funds Spent &amp; Transferred'!R14</f>
        <v>0.17140388331861414</v>
      </c>
      <c r="S191" s="89">
        <f>S14/'[2]Total Funds Spent &amp; Transferred'!S14</f>
        <v>0.16701944467190141</v>
      </c>
      <c r="T191" s="140">
        <f>T14/'Total Funds Spent &amp; Transferred'!T14</f>
        <v>0.13195669775112251</v>
      </c>
      <c r="U191" s="140">
        <f>U14/'Total Funds Spent &amp; Transferred'!U14</f>
        <v>0.17344281489769739</v>
      </c>
      <c r="V191" s="140">
        <f>V14/'Total Funds Spent &amp; Transferred'!V14</f>
        <v>0.17796762505230282</v>
      </c>
      <c r="W191" s="140">
        <f>W14/'Total Funds Spent &amp; Transferred'!W14</f>
        <v>0.17666322214803531</v>
      </c>
      <c r="X191" s="140">
        <f>X14/'Total Funds Spent &amp; Transferred'!X14</f>
        <v>0.18369075653180914</v>
      </c>
    </row>
    <row r="192" spans="1:24">
      <c r="A192" s="51" t="s">
        <v>101</v>
      </c>
      <c r="B192" s="89">
        <f>B15/'[2]Total Funds Spent &amp; Transferred'!B15</f>
        <v>0</v>
      </c>
      <c r="C192" s="89">
        <f>C15/'[2]Total Funds Spent &amp; Transferred'!C15</f>
        <v>0.13630617596440042</v>
      </c>
      <c r="D192" s="89">
        <f>D15/'[2]Total Funds Spent &amp; Transferred'!D15</f>
        <v>0.10701783087135908</v>
      </c>
      <c r="E192" s="89">
        <f>E15/'[2]Total Funds Spent &amp; Transferred'!E15</f>
        <v>0.18474024301624997</v>
      </c>
      <c r="F192" s="89">
        <f>F15/'[2]Total Funds Spent &amp; Transferred'!F15</f>
        <v>0.10301411412781381</v>
      </c>
      <c r="G192" s="89">
        <f>G15/'[2]Total Funds Spent &amp; Transferred'!G15</f>
        <v>0.10513116374196961</v>
      </c>
      <c r="H192" s="89">
        <f>H15/'[2]Total Funds Spent &amp; Transferred'!H15</f>
        <v>9.2573769573606537E-2</v>
      </c>
      <c r="I192" s="89">
        <f>I15/'[2]Total Funds Spent &amp; Transferred'!I15</f>
        <v>2.3975610916615372E-2</v>
      </c>
      <c r="J192" s="89">
        <f>J15/'[2]Total Funds Spent &amp; Transferred'!J15</f>
        <v>2.6396253362973941E-2</v>
      </c>
      <c r="K192" s="89">
        <f>K15/'[2]Total Funds Spent &amp; Transferred'!K15</f>
        <v>-1.6755629920824352E-2</v>
      </c>
      <c r="L192" s="89">
        <f>L15/'[2]Total Funds Spent &amp; Transferred'!L15</f>
        <v>9.3746362908577338E-2</v>
      </c>
      <c r="M192" s="89">
        <f>M15/'[2]Total Funds Spent &amp; Transferred'!M15</f>
        <v>1.1254546428779919E-2</v>
      </c>
      <c r="N192" s="89">
        <f>N15/'[2]Total Funds Spent &amp; Transferred'!N15</f>
        <v>0</v>
      </c>
      <c r="O192" s="89">
        <f>O15/'[2]Total Funds Spent &amp; Transferred'!O15</f>
        <v>2.391438790536694E-2</v>
      </c>
      <c r="P192" s="89">
        <f>P15/'[2]Total Funds Spent &amp; Transferred'!P15</f>
        <v>0</v>
      </c>
      <c r="Q192" s="89">
        <f>Q15/'[2]Total Funds Spent &amp; Transferred'!Q15</f>
        <v>0</v>
      </c>
      <c r="R192" s="89">
        <f>R15/'[2]Total Funds Spent &amp; Transferred'!R15</f>
        <v>0</v>
      </c>
      <c r="S192" s="89">
        <f>S15/'[2]Total Funds Spent &amp; Transferred'!S15</f>
        <v>3.2265882899559567E-3</v>
      </c>
      <c r="T192" s="140">
        <f>T15/'Total Funds Spent &amp; Transferred'!T15</f>
        <v>1.2464954757757701E-2</v>
      </c>
      <c r="U192" s="140">
        <f>U15/'Total Funds Spent &amp; Transferred'!U15</f>
        <v>1.1868644079178401E-2</v>
      </c>
      <c r="V192" s="140">
        <f>V15/'Total Funds Spent &amp; Transferred'!V15</f>
        <v>5.3682554277985116E-3</v>
      </c>
      <c r="W192" s="140">
        <f>W15/'Total Funds Spent &amp; Transferred'!W15</f>
        <v>2.4117539841109321E-3</v>
      </c>
      <c r="X192" s="140">
        <f>X15/'Total Funds Spent &amp; Transferred'!X15</f>
        <v>3.8826630055057935E-3</v>
      </c>
    </row>
    <row r="193" spans="1:24">
      <c r="A193" s="51" t="s">
        <v>102</v>
      </c>
      <c r="B193" s="89">
        <f>B16/'[2]Total Funds Spent &amp; Transferred'!B16</f>
        <v>0</v>
      </c>
      <c r="C193" s="89">
        <f>C16/'[2]Total Funds Spent &amp; Transferred'!C16</f>
        <v>4.6919306015874442E-2</v>
      </c>
      <c r="D193" s="89">
        <f>D16/'[2]Total Funds Spent &amp; Transferred'!D16</f>
        <v>7.6361340222503946E-2</v>
      </c>
      <c r="E193" s="89">
        <f>E16/'[2]Total Funds Spent &amp; Transferred'!E16</f>
        <v>1.1661222712632287E-2</v>
      </c>
      <c r="F193" s="89">
        <f>F16/'[2]Total Funds Spent &amp; Transferred'!F16</f>
        <v>4.3312572555724717E-2</v>
      </c>
      <c r="G193" s="89">
        <f>G16/'[2]Total Funds Spent &amp; Transferred'!G16</f>
        <v>8.196209296197017E-2</v>
      </c>
      <c r="H193" s="89">
        <f>H16/'[2]Total Funds Spent &amp; Transferred'!H16</f>
        <v>0.13508790371171628</v>
      </c>
      <c r="I193" s="89">
        <f>I16/'[2]Total Funds Spent &amp; Transferred'!I16</f>
        <v>0.12108013553881294</v>
      </c>
      <c r="J193" s="89">
        <f>J16/'[2]Total Funds Spent &amp; Transferred'!J16</f>
        <v>0.13642622031922763</v>
      </c>
      <c r="K193" s="89">
        <f>K16/'[2]Total Funds Spent &amp; Transferred'!K16</f>
        <v>8.6618612262170255E-2</v>
      </c>
      <c r="L193" s="89">
        <f>L16/'[2]Total Funds Spent &amp; Transferred'!L16</f>
        <v>9.1370078544002004E-2</v>
      </c>
      <c r="M193" s="89">
        <f>M16/'[2]Total Funds Spent &amp; Transferred'!M16</f>
        <v>0.11504106096848551</v>
      </c>
      <c r="N193" s="89">
        <f>N16/'[2]Total Funds Spent &amp; Transferred'!N16</f>
        <v>7.8966487055511708E-2</v>
      </c>
      <c r="O193" s="89">
        <f>O16/'[2]Total Funds Spent &amp; Transferred'!O16</f>
        <v>6.1463360123391791E-2</v>
      </c>
      <c r="P193" s="89">
        <f>P16/'[2]Total Funds Spent &amp; Transferred'!P16</f>
        <v>7.2729337062070118E-2</v>
      </c>
      <c r="Q193" s="89">
        <f>Q16/'[2]Total Funds Spent &amp; Transferred'!Q16</f>
        <v>9.3217387531817505E-2</v>
      </c>
      <c r="R193" s="89">
        <f>R16/'[2]Total Funds Spent &amp; Transferred'!R16</f>
        <v>6.3060532413479739E-2</v>
      </c>
      <c r="S193" s="89">
        <f>S16/'[2]Total Funds Spent &amp; Transferred'!S16</f>
        <v>8.632706213798079E-2</v>
      </c>
      <c r="T193" s="140">
        <f>T16/'Total Funds Spent &amp; Transferred'!T16</f>
        <v>3.6161354023838764E-2</v>
      </c>
      <c r="U193" s="140">
        <f>U16/'Total Funds Spent &amp; Transferred'!U16</f>
        <v>4.5842515394486805E-2</v>
      </c>
      <c r="V193" s="140">
        <f>V16/'Total Funds Spent &amp; Transferred'!V16</f>
        <v>3.6727259390811152E-2</v>
      </c>
      <c r="W193" s="140">
        <f>W16/'Total Funds Spent &amp; Transferred'!W16</f>
        <v>4.9609660547660084E-2</v>
      </c>
      <c r="X193" s="140">
        <f>X16/'Total Funds Spent &amp; Transferred'!X16</f>
        <v>3.5992443465023435E-2</v>
      </c>
    </row>
    <row r="194" spans="1:24">
      <c r="A194" s="51" t="s">
        <v>103</v>
      </c>
      <c r="B194" s="89">
        <f>B17/'[2]Total Funds Spent &amp; Transferred'!B17</f>
        <v>0</v>
      </c>
      <c r="C194" s="89">
        <f>C17/'[2]Total Funds Spent &amp; Transferred'!C17</f>
        <v>0.13391726380638783</v>
      </c>
      <c r="D194" s="89">
        <f>D17/'[2]Total Funds Spent &amp; Transferred'!D17</f>
        <v>0.22448897206198345</v>
      </c>
      <c r="E194" s="89">
        <f>E17/'[2]Total Funds Spent &amp; Transferred'!E17</f>
        <v>0.18612774750179434</v>
      </c>
      <c r="F194" s="89">
        <f>F17/'[2]Total Funds Spent &amp; Transferred'!F17</f>
        <v>0.18931790346733002</v>
      </c>
      <c r="G194" s="89">
        <f>G17/'[2]Total Funds Spent &amp; Transferred'!G17</f>
        <v>0.21050669846625578</v>
      </c>
      <c r="H194" s="89">
        <f>H17/'[2]Total Funds Spent &amp; Transferred'!H17</f>
        <v>0.19081471210067558</v>
      </c>
      <c r="I194" s="89">
        <f>I17/'[2]Total Funds Spent &amp; Transferred'!I17</f>
        <v>0.19946648959430588</v>
      </c>
      <c r="J194" s="89">
        <f>J17/'[2]Total Funds Spent &amp; Transferred'!J17</f>
        <v>0.20363482765421578</v>
      </c>
      <c r="K194" s="89">
        <f>K17/'[2]Total Funds Spent &amp; Transferred'!K17</f>
        <v>0.20719773616155635</v>
      </c>
      <c r="L194" s="89">
        <f>L17/'[2]Total Funds Spent &amp; Transferred'!L17</f>
        <v>0.21413227377546926</v>
      </c>
      <c r="M194" s="89">
        <f>M17/'[2]Total Funds Spent &amp; Transferred'!M17</f>
        <v>0.22652294360256875</v>
      </c>
      <c r="N194" s="89">
        <f>N17/'[2]Total Funds Spent &amp; Transferred'!N17</f>
        <v>0.21104739044567566</v>
      </c>
      <c r="O194" s="89">
        <f>O17/'[2]Total Funds Spent &amp; Transferred'!O17</f>
        <v>3.5839969884680412E-2</v>
      </c>
      <c r="P194" s="89">
        <f>P17/'[2]Total Funds Spent &amp; Transferred'!P17</f>
        <v>0.27496677172639539</v>
      </c>
      <c r="Q194" s="89">
        <f>Q17/'[2]Total Funds Spent &amp; Transferred'!Q17</f>
        <v>0.2120946540773043</v>
      </c>
      <c r="R194" s="89">
        <f>R17/'[2]Total Funds Spent &amp; Transferred'!R17</f>
        <v>0.19714479598948603</v>
      </c>
      <c r="S194" s="89">
        <f>S17/'[2]Total Funds Spent &amp; Transferred'!S17</f>
        <v>0.1969485796634434</v>
      </c>
      <c r="T194" s="140">
        <f>T17/'Total Funds Spent &amp; Transferred'!T17</f>
        <v>0.18849415849282841</v>
      </c>
      <c r="U194" s="140">
        <f>U17/'Total Funds Spent &amp; Transferred'!U17</f>
        <v>0.19014494773652776</v>
      </c>
      <c r="V194" s="140">
        <f>V17/'Total Funds Spent &amp; Transferred'!V17</f>
        <v>0.18469002255427736</v>
      </c>
      <c r="W194" s="140">
        <f>W17/'Total Funds Spent &amp; Transferred'!W17</f>
        <v>0.17700753759873442</v>
      </c>
      <c r="X194" s="140">
        <f>X17/'Total Funds Spent &amp; Transferred'!X17</f>
        <v>0.16107441103447831</v>
      </c>
    </row>
    <row r="195" spans="1:24">
      <c r="A195" s="51" t="s">
        <v>104</v>
      </c>
      <c r="B195" s="89">
        <f>B18/'[2]Total Funds Spent &amp; Transferred'!B18</f>
        <v>0</v>
      </c>
      <c r="C195" s="89">
        <f>C18/'[2]Total Funds Spent &amp; Transferred'!C18</f>
        <v>5.4110180297923381E-2</v>
      </c>
      <c r="D195" s="89">
        <f>D18/'[2]Total Funds Spent &amp; Transferred'!D18</f>
        <v>0.17269087201592365</v>
      </c>
      <c r="E195" s="89">
        <f>E18/'[2]Total Funds Spent &amp; Transferred'!E18</f>
        <v>0.17614989964069644</v>
      </c>
      <c r="F195" s="89">
        <f>F18/'[2]Total Funds Spent &amp; Transferred'!F18</f>
        <v>8.6263321601058832E-2</v>
      </c>
      <c r="G195" s="89">
        <f>G18/'[2]Total Funds Spent &amp; Transferred'!G18</f>
        <v>4.3224628389670297E-2</v>
      </c>
      <c r="H195" s="89">
        <f>H18/'[2]Total Funds Spent &amp; Transferred'!H18</f>
        <v>2.030120237477891E-2</v>
      </c>
      <c r="I195" s="89">
        <f>I18/'[2]Total Funds Spent &amp; Transferred'!I18</f>
        <v>3.348327369691928E-2</v>
      </c>
      <c r="J195" s="89">
        <f>J18/'[2]Total Funds Spent &amp; Transferred'!J18</f>
        <v>1.7194584313970036E-2</v>
      </c>
      <c r="K195" s="89">
        <f>K18/'[2]Total Funds Spent &amp; Transferred'!K18</f>
        <v>3.2927929470200602E-2</v>
      </c>
      <c r="L195" s="89">
        <f>L18/'[2]Total Funds Spent &amp; Transferred'!L18</f>
        <v>3.7269774954236258E-2</v>
      </c>
      <c r="M195" s="89">
        <f>M18/'[2]Total Funds Spent &amp; Transferred'!M18</f>
        <v>3.9411491591830418E-2</v>
      </c>
      <c r="N195" s="89">
        <f>N18/'[2]Total Funds Spent &amp; Transferred'!N18</f>
        <v>3.5094366365839194E-2</v>
      </c>
      <c r="O195" s="89">
        <f>O18/'[2]Total Funds Spent &amp; Transferred'!O18</f>
        <v>2.1795208515831162E-2</v>
      </c>
      <c r="P195" s="89">
        <f>P18/'[2]Total Funds Spent &amp; Transferred'!P18</f>
        <v>6.001261107462256E-3</v>
      </c>
      <c r="Q195" s="89">
        <f>Q18/'[2]Total Funds Spent &amp; Transferred'!Q18</f>
        <v>1.0120502230901523E-3</v>
      </c>
      <c r="R195" s="89">
        <f>R18/'[2]Total Funds Spent &amp; Transferred'!R18</f>
        <v>1.0336603232201735E-3</v>
      </c>
      <c r="S195" s="89">
        <f>S18/'[2]Total Funds Spent &amp; Transferred'!S18</f>
        <v>9.8381605213487865E-4</v>
      </c>
      <c r="T195" s="140">
        <f>T18/'Total Funds Spent &amp; Transferred'!T18</f>
        <v>8.7284358183243205E-4</v>
      </c>
      <c r="U195" s="140">
        <f>U18/'Total Funds Spent &amp; Transferred'!U18</f>
        <v>1.0834067219504199E-3</v>
      </c>
      <c r="V195" s="140">
        <f>V18/'Total Funds Spent &amp; Transferred'!V18</f>
        <v>1.1259140768617817E-3</v>
      </c>
      <c r="W195" s="140">
        <f>W18/'Total Funds Spent &amp; Transferred'!W18</f>
        <v>1.311648714898749E-3</v>
      </c>
      <c r="X195" s="140">
        <f>X18/'Total Funds Spent &amp; Transferred'!X18</f>
        <v>1.3793582703928707E-3</v>
      </c>
    </row>
    <row r="196" spans="1:24">
      <c r="A196" s="51" t="s">
        <v>105</v>
      </c>
      <c r="B196" s="89">
        <f>B19/'[2]Total Funds Spent &amp; Transferred'!B19</f>
        <v>0</v>
      </c>
      <c r="C196" s="89">
        <f>C19/'[2]Total Funds Spent &amp; Transferred'!C19</f>
        <v>0.26119533880316553</v>
      </c>
      <c r="D196" s="89">
        <f>D19/'[2]Total Funds Spent &amp; Transferred'!D19</f>
        <v>0.27139611084532628</v>
      </c>
      <c r="E196" s="89">
        <f>E19/'[2]Total Funds Spent &amp; Transferred'!E19</f>
        <v>0.15348877304181271</v>
      </c>
      <c r="F196" s="89">
        <f>F19/'[2]Total Funds Spent &amp; Transferred'!F19</f>
        <v>0.14988699899484195</v>
      </c>
      <c r="G196" s="89">
        <f>G19/'[2]Total Funds Spent &amp; Transferred'!G19</f>
        <v>8.3436831586017099E-2</v>
      </c>
      <c r="H196" s="89">
        <f>H19/'[2]Total Funds Spent &amp; Transferred'!H19</f>
        <v>6.0994044489776376E-2</v>
      </c>
      <c r="I196" s="89">
        <f>I19/'[2]Total Funds Spent &amp; Transferred'!I19</f>
        <v>1.8912971147612916E-2</v>
      </c>
      <c r="J196" s="89">
        <f>J19/'[2]Total Funds Spent &amp; Transferred'!J19</f>
        <v>2.2312036456286603E-2</v>
      </c>
      <c r="K196" s="89">
        <f>K19/'[2]Total Funds Spent &amp; Transferred'!K19</f>
        <v>3.9517682069808997E-2</v>
      </c>
      <c r="L196" s="89">
        <f>L19/'[2]Total Funds Spent &amp; Transferred'!L19</f>
        <v>0.10718336106623051</v>
      </c>
      <c r="M196" s="89">
        <f>M19/'[2]Total Funds Spent &amp; Transferred'!M19</f>
        <v>0.11282529386033205</v>
      </c>
      <c r="N196" s="89">
        <f>N19/'[2]Total Funds Spent &amp; Transferred'!N19</f>
        <v>0.11091389515942718</v>
      </c>
      <c r="O196" s="89">
        <f>O19/'[2]Total Funds Spent &amp; Transferred'!O19</f>
        <v>6.0587225328452607E-2</v>
      </c>
      <c r="P196" s="89">
        <f>P19/'[2]Total Funds Spent &amp; Transferred'!P19</f>
        <v>8.5033025919747721E-2</v>
      </c>
      <c r="Q196" s="89">
        <f>Q19/'[2]Total Funds Spent &amp; Transferred'!Q19</f>
        <v>0.10227737449162494</v>
      </c>
      <c r="R196" s="89">
        <f>R19/'[2]Total Funds Spent &amp; Transferred'!R19</f>
        <v>0.22319699162417322</v>
      </c>
      <c r="S196" s="89">
        <f>S19/'[2]Total Funds Spent &amp; Transferred'!S19</f>
        <v>0.231971673938135</v>
      </c>
      <c r="T196" s="140">
        <f>T19/'Total Funds Spent &amp; Transferred'!T19</f>
        <v>0.21013380761546974</v>
      </c>
      <c r="U196" s="140">
        <f>U19/'Total Funds Spent &amp; Transferred'!U19</f>
        <v>0.2053601616155678</v>
      </c>
      <c r="V196" s="140">
        <f>V19/'Total Funds Spent &amp; Transferred'!V19</f>
        <v>0.12095014392783039</v>
      </c>
      <c r="W196" s="140">
        <f>W19/'Total Funds Spent &amp; Transferred'!W19</f>
        <v>0.14904572809804792</v>
      </c>
      <c r="X196" s="140">
        <f>X19/'Total Funds Spent &amp; Transferred'!X19</f>
        <v>0.17571834551045182</v>
      </c>
    </row>
    <row r="197" spans="1:24">
      <c r="A197" s="51" t="s">
        <v>107</v>
      </c>
      <c r="B197" s="89">
        <f>B20/'[2]Total Funds Spent &amp; Transferred'!B20</f>
        <v>3.7805733279360043E-2</v>
      </c>
      <c r="C197" s="89">
        <f>C20/'[2]Total Funds Spent &amp; Transferred'!C20</f>
        <v>4.3521597114239502E-2</v>
      </c>
      <c r="D197" s="89">
        <f>D20/'[2]Total Funds Spent &amp; Transferred'!D20</f>
        <v>0.13453958880729322</v>
      </c>
      <c r="E197" s="89">
        <f>E20/'[2]Total Funds Spent &amp; Transferred'!E20</f>
        <v>0.19349923994012458</v>
      </c>
      <c r="F197" s="89">
        <f>F20/'[2]Total Funds Spent &amp; Transferred'!F20</f>
        <v>0.19920941988466331</v>
      </c>
      <c r="G197" s="89">
        <f>G20/'[2]Total Funds Spent &amp; Transferred'!G20</f>
        <v>0.2062742653289116</v>
      </c>
      <c r="H197" s="89">
        <f>H20/'[2]Total Funds Spent &amp; Transferred'!H20</f>
        <v>0.20177060941855621</v>
      </c>
      <c r="I197" s="89">
        <f>I20/'[2]Total Funds Spent &amp; Transferred'!I20</f>
        <v>0.19467894845044934</v>
      </c>
      <c r="J197" s="89">
        <f>J20/'[2]Total Funds Spent &amp; Transferred'!J20</f>
        <v>0.19101666377265591</v>
      </c>
      <c r="K197" s="89">
        <f>K20/'[2]Total Funds Spent &amp; Transferred'!K20</f>
        <v>0.17372684465559515</v>
      </c>
      <c r="L197" s="89">
        <f>L20/'[2]Total Funds Spent &amp; Transferred'!L20</f>
        <v>0.18173747113952859</v>
      </c>
      <c r="M197" s="89">
        <f>M20/'[2]Total Funds Spent &amp; Transferred'!M20</f>
        <v>0.18512609304781361</v>
      </c>
      <c r="N197" s="89">
        <f>N20/'[2]Total Funds Spent &amp; Transferred'!N20</f>
        <v>0.17912778105729318</v>
      </c>
      <c r="O197" s="89">
        <f>O20/'[2]Total Funds Spent &amp; Transferred'!O20</f>
        <v>0.16690279282775342</v>
      </c>
      <c r="P197" s="89">
        <f>P20/'[2]Total Funds Spent &amp; Transferred'!P20</f>
        <v>0.15425891878280423</v>
      </c>
      <c r="Q197" s="89">
        <f>Q20/'[2]Total Funds Spent &amp; Transferred'!Q20</f>
        <v>0.15757922183726661</v>
      </c>
      <c r="R197" s="89">
        <f>R20/'[2]Total Funds Spent &amp; Transferred'!R20</f>
        <v>0.16938253883006285</v>
      </c>
      <c r="S197" s="89">
        <f>S20/'[2]Total Funds Spent &amp; Transferred'!S20</f>
        <v>0.17541685188828493</v>
      </c>
      <c r="T197" s="140">
        <f>T20/'Total Funds Spent &amp; Transferred'!T20</f>
        <v>0.17960223564349617</v>
      </c>
      <c r="U197" s="140">
        <f>U20/'Total Funds Spent &amp; Transferred'!U20</f>
        <v>0.18404883073654665</v>
      </c>
      <c r="V197" s="140">
        <f>V20/'Total Funds Spent &amp; Transferred'!V20</f>
        <v>0.17273692609673619</v>
      </c>
      <c r="W197" s="140">
        <f>W20/'Total Funds Spent &amp; Transferred'!W20</f>
        <v>0.18518371600173927</v>
      </c>
      <c r="X197" s="140">
        <f>X20/'Total Funds Spent &amp; Transferred'!X20</f>
        <v>0.19527544388640783</v>
      </c>
    </row>
    <row r="198" spans="1:24">
      <c r="A198" s="51" t="s">
        <v>76</v>
      </c>
      <c r="B198" s="89">
        <f>B21/'[2]Total Funds Spent &amp; Transferred'!B21</f>
        <v>5.7533231957093742E-2</v>
      </c>
      <c r="C198" s="89">
        <f>C21/'[2]Total Funds Spent &amp; Transferred'!C21</f>
        <v>0.10399264958744747</v>
      </c>
      <c r="D198" s="89">
        <f>D21/'[2]Total Funds Spent &amp; Transferred'!D21</f>
        <v>9.5530434122505059E-2</v>
      </c>
      <c r="E198" s="89">
        <f>E21/'[2]Total Funds Spent &amp; Transferred'!E21</f>
        <v>0.1444695426932496</v>
      </c>
      <c r="F198" s="89">
        <f>F21/'[2]Total Funds Spent &amp; Transferred'!F21</f>
        <v>0.12388665918712735</v>
      </c>
      <c r="G198" s="89">
        <f>G21/'[2]Total Funds Spent &amp; Transferred'!G21</f>
        <v>0.15562199676554775</v>
      </c>
      <c r="H198" s="89">
        <f>H21/'[2]Total Funds Spent &amp; Transferred'!H21</f>
        <v>0.10215298511773717</v>
      </c>
      <c r="I198" s="89">
        <f>I21/'[2]Total Funds Spent &amp; Transferred'!I21</f>
        <v>0.14182730267109306</v>
      </c>
      <c r="J198" s="89">
        <f>J21/'[2]Total Funds Spent &amp; Transferred'!J21</f>
        <v>0.14301049685294243</v>
      </c>
      <c r="K198" s="89">
        <f>K21/'[2]Total Funds Spent &amp; Transferred'!K21</f>
        <v>0.15963732421866372</v>
      </c>
      <c r="L198" s="89">
        <f>L21/'[2]Total Funds Spent &amp; Transferred'!L21</f>
        <v>0.14690527732808059</v>
      </c>
      <c r="M198" s="89">
        <f>M21/'[2]Total Funds Spent &amp; Transferred'!M21</f>
        <v>0.14297845580089047</v>
      </c>
      <c r="N198" s="89">
        <f>N21/'[2]Total Funds Spent &amp; Transferred'!N21</f>
        <v>0.14136852699008387</v>
      </c>
      <c r="O198" s="89">
        <f>O21/'[2]Total Funds Spent &amp; Transferred'!O21</f>
        <v>9.6857262702456828E-2</v>
      </c>
      <c r="P198" s="89">
        <f>P21/'[2]Total Funds Spent &amp; Transferred'!P21</f>
        <v>0.11809302147692732</v>
      </c>
      <c r="Q198" s="89">
        <f>Q21/'[2]Total Funds Spent &amp; Transferred'!Q21</f>
        <v>0.13061917530812187</v>
      </c>
      <c r="R198" s="89">
        <f>R21/'[2]Total Funds Spent &amp; Transferred'!R21</f>
        <v>0.154722853820663</v>
      </c>
      <c r="S198" s="89">
        <f>S21/'[2]Total Funds Spent &amp; Transferred'!S21</f>
        <v>0.15323055786209117</v>
      </c>
      <c r="T198" s="140">
        <f>T21/'Total Funds Spent &amp; Transferred'!T21</f>
        <v>0.10893972176605381</v>
      </c>
      <c r="U198" s="140">
        <f>U21/'Total Funds Spent &amp; Transferred'!U21</f>
        <v>6.5926268234132696E-2</v>
      </c>
      <c r="V198" s="140">
        <f>V21/'Total Funds Spent &amp; Transferred'!V21</f>
        <v>5.8453120275732982E-2</v>
      </c>
      <c r="W198" s="140">
        <f>W21/'Total Funds Spent &amp; Transferred'!W21</f>
        <v>6.1252010532509366E-2</v>
      </c>
      <c r="X198" s="140">
        <f>X21/'Total Funds Spent &amp; Transferred'!X21</f>
        <v>5.9914423511318669E-2</v>
      </c>
    </row>
    <row r="199" spans="1:24">
      <c r="A199" s="51" t="s">
        <v>110</v>
      </c>
      <c r="B199" s="89">
        <f>B22/'[2]Total Funds Spent &amp; Transferred'!B22</f>
        <v>4.8747400848919806E-2</v>
      </c>
      <c r="C199" s="89">
        <f>C22/'[2]Total Funds Spent &amp; Transferred'!C22</f>
        <v>0.12259097025200305</v>
      </c>
      <c r="D199" s="89">
        <f>D22/'[2]Total Funds Spent &amp; Transferred'!D22</f>
        <v>0.27306977321273956</v>
      </c>
      <c r="E199" s="89">
        <f>E22/'[2]Total Funds Spent &amp; Transferred'!E22</f>
        <v>0.21088755659368924</v>
      </c>
      <c r="F199" s="89">
        <f>F22/'[2]Total Funds Spent &amp; Transferred'!F22</f>
        <v>0.17262732996485727</v>
      </c>
      <c r="G199" s="89">
        <f>G22/'[2]Total Funds Spent &amp; Transferred'!G22</f>
        <v>0.14568957486537656</v>
      </c>
      <c r="H199" s="89">
        <f>H22/'[2]Total Funds Spent &amp; Transferred'!H22</f>
        <v>0.1978883293759236</v>
      </c>
      <c r="I199" s="89">
        <f>I22/'[2]Total Funds Spent &amp; Transferred'!I22</f>
        <v>0.1908280740824215</v>
      </c>
      <c r="J199" s="89">
        <f>J22/'[2]Total Funds Spent &amp; Transferred'!J22</f>
        <v>0.20093675855771267</v>
      </c>
      <c r="K199" s="89">
        <f>K22/'[2]Total Funds Spent &amp; Transferred'!K22</f>
        <v>0.22253330483103625</v>
      </c>
      <c r="L199" s="89">
        <f>L22/'[2]Total Funds Spent &amp; Transferred'!L22</f>
        <v>0.21438840787388388</v>
      </c>
      <c r="M199" s="89">
        <f>M22/'[2]Total Funds Spent &amp; Transferred'!M22</f>
        <v>0.21968846977845155</v>
      </c>
      <c r="N199" s="89">
        <f>N22/'[2]Total Funds Spent &amp; Transferred'!N22</f>
        <v>0.19743566658946343</v>
      </c>
      <c r="O199" s="89">
        <f>O22/'[2]Total Funds Spent &amp; Transferred'!O22</f>
        <v>0.16224749481655734</v>
      </c>
      <c r="P199" s="89">
        <f>P22/'[2]Total Funds Spent &amp; Transferred'!P22</f>
        <v>5.2186848929806455E-2</v>
      </c>
      <c r="Q199" s="89">
        <f>Q22/'[2]Total Funds Spent &amp; Transferred'!Q22</f>
        <v>0.15545317792948499</v>
      </c>
      <c r="R199" s="89">
        <f>R22/'[2]Total Funds Spent &amp; Transferred'!R22</f>
        <v>8.8917140455528898E-2</v>
      </c>
      <c r="S199" s="89">
        <f>S22/'[2]Total Funds Spent &amp; Transferred'!S22</f>
        <v>0</v>
      </c>
      <c r="T199" s="140">
        <f>T22/'Total Funds Spent &amp; Transferred'!T22</f>
        <v>0</v>
      </c>
      <c r="U199" s="140">
        <f>U22/'Total Funds Spent &amp; Transferred'!U22</f>
        <v>0</v>
      </c>
      <c r="V199" s="140">
        <f>V22/'Total Funds Spent &amp; Transferred'!V22</f>
        <v>0</v>
      </c>
      <c r="W199" s="140">
        <f>W22/'Total Funds Spent &amp; Transferred'!W22</f>
        <v>0</v>
      </c>
      <c r="X199" s="140">
        <f>X22/'Total Funds Spent &amp; Transferred'!X22</f>
        <v>0</v>
      </c>
    </row>
    <row r="200" spans="1:24">
      <c r="A200" s="51" t="s">
        <v>111</v>
      </c>
      <c r="B200" s="89">
        <f>B23/'[2]Total Funds Spent &amp; Transferred'!B23</f>
        <v>0</v>
      </c>
      <c r="C200" s="89">
        <f>C23/'[2]Total Funds Spent &amp; Transferred'!C23</f>
        <v>0</v>
      </c>
      <c r="D200" s="89">
        <f>D23/'[2]Total Funds Spent &amp; Transferred'!D23</f>
        <v>0.42161736875258604</v>
      </c>
      <c r="E200" s="89">
        <f>E23/'[2]Total Funds Spent &amp; Transferred'!E23</f>
        <v>0.31421171378665547</v>
      </c>
      <c r="F200" s="89">
        <f>F23/'[2]Total Funds Spent &amp; Transferred'!F23</f>
        <v>0.29803717010656344</v>
      </c>
      <c r="G200" s="89">
        <f>G23/'[2]Total Funds Spent &amp; Transferred'!G23</f>
        <v>0.19114538905959993</v>
      </c>
      <c r="H200" s="89">
        <f>H23/'[2]Total Funds Spent &amp; Transferred'!H23</f>
        <v>0.17176420208388354</v>
      </c>
      <c r="I200" s="89">
        <f>I23/'[2]Total Funds Spent &amp; Transferred'!I23</f>
        <v>0.13222150005405761</v>
      </c>
      <c r="J200" s="89">
        <f>J23/'[2]Total Funds Spent &amp; Transferred'!J23</f>
        <v>0.16201693008055001</v>
      </c>
      <c r="K200" s="89">
        <f>K23/'[2]Total Funds Spent &amp; Transferred'!K23</f>
        <v>0.22843498655294989</v>
      </c>
      <c r="L200" s="89">
        <f>L23/'[2]Total Funds Spent &amp; Transferred'!L23</f>
        <v>0.21119005134087146</v>
      </c>
      <c r="M200" s="89">
        <f>M23/'[2]Total Funds Spent &amp; Transferred'!M23</f>
        <v>0.23783844322693612</v>
      </c>
      <c r="N200" s="89">
        <f>N23/'[2]Total Funds Spent &amp; Transferred'!N23</f>
        <v>0.19435751557835937</v>
      </c>
      <c r="O200" s="89">
        <f>O23/'[2]Total Funds Spent &amp; Transferred'!O23</f>
        <v>0.10487136994866125</v>
      </c>
      <c r="P200" s="89">
        <f>P23/'[2]Total Funds Spent &amp; Transferred'!P23</f>
        <v>6.9947951891355775E-2</v>
      </c>
      <c r="Q200" s="89">
        <f>Q23/'[2]Total Funds Spent &amp; Transferred'!Q23</f>
        <v>6.2812611965129106E-2</v>
      </c>
      <c r="R200" s="89">
        <f>R23/'[2]Total Funds Spent &amp; Transferred'!R23</f>
        <v>7.3966343766748738E-2</v>
      </c>
      <c r="S200" s="89">
        <f>S23/'[2]Total Funds Spent &amp; Transferred'!S23</f>
        <v>7.4678485696836383E-2</v>
      </c>
      <c r="T200" s="140">
        <f>T23/'Total Funds Spent &amp; Transferred'!T23</f>
        <v>7.133573180973965E-2</v>
      </c>
      <c r="U200" s="140">
        <f>U23/'Total Funds Spent &amp; Transferred'!U23</f>
        <v>7.0574992271901393E-2</v>
      </c>
      <c r="V200" s="140">
        <f>V23/'Total Funds Spent &amp; Transferred'!V23</f>
        <v>7.7084824594009269E-2</v>
      </c>
      <c r="W200" s="140">
        <f>W23/'Total Funds Spent &amp; Transferred'!W23</f>
        <v>7.2469884985062988E-2</v>
      </c>
      <c r="X200" s="140">
        <f>X23/'Total Funds Spent &amp; Transferred'!X23</f>
        <v>6.6155814961279133E-2</v>
      </c>
    </row>
    <row r="201" spans="1:24">
      <c r="A201" s="51" t="s">
        <v>113</v>
      </c>
      <c r="B201" s="89">
        <f>B24/'[2]Total Funds Spent &amp; Transferred'!B24</f>
        <v>4.8391771052734407E-2</v>
      </c>
      <c r="C201" s="89">
        <f>C24/'[2]Total Funds Spent &amp; Transferred'!C24</f>
        <v>6.2967771031628483E-2</v>
      </c>
      <c r="D201" s="89">
        <f>D24/'[2]Total Funds Spent &amp; Transferred'!D24</f>
        <v>8.4413426509223788E-2</v>
      </c>
      <c r="E201" s="89">
        <f>E24/'[2]Total Funds Spent &amp; Transferred'!E24</f>
        <v>8.771355060269545E-2</v>
      </c>
      <c r="F201" s="89">
        <f>F24/'[2]Total Funds Spent &amp; Transferred'!F24</f>
        <v>6.1821136382619095E-2</v>
      </c>
      <c r="G201" s="89">
        <f>G24/'[2]Total Funds Spent &amp; Transferred'!G24</f>
        <v>7.7288309151498438E-2</v>
      </c>
      <c r="H201" s="89">
        <f>H24/'[2]Total Funds Spent &amp; Transferred'!H24</f>
        <v>0.15373685872803425</v>
      </c>
      <c r="I201" s="89">
        <f>I24/'[2]Total Funds Spent &amp; Transferred'!I24</f>
        <v>0.24736785322675947</v>
      </c>
      <c r="J201" s="89">
        <f>J24/'[2]Total Funds Spent &amp; Transferred'!J24</f>
        <v>9.8172162874687066E-2</v>
      </c>
      <c r="K201" s="89">
        <f>K24/'[2]Total Funds Spent &amp; Transferred'!K24</f>
        <v>0.14525422041304034</v>
      </c>
      <c r="L201" s="89">
        <f>L24/'[2]Total Funds Spent &amp; Transferred'!L24</f>
        <v>0.11147368620390892</v>
      </c>
      <c r="M201" s="89">
        <f>M24/'[2]Total Funds Spent &amp; Transferred'!M24</f>
        <v>2.2929945118789312E-2</v>
      </c>
      <c r="N201" s="89">
        <f>N24/'[2]Total Funds Spent &amp; Transferred'!N24</f>
        <v>1.8894893623098895E-2</v>
      </c>
      <c r="O201" s="89">
        <f>O24/'[2]Total Funds Spent &amp; Transferred'!O24</f>
        <v>1.4015768278084175E-2</v>
      </c>
      <c r="P201" s="89">
        <f>P24/'[2]Total Funds Spent &amp; Transferred'!P24</f>
        <v>0</v>
      </c>
      <c r="Q201" s="89">
        <f>Q24/'[2]Total Funds Spent &amp; Transferred'!Q24</f>
        <v>0</v>
      </c>
      <c r="R201" s="89">
        <f>R24/'[2]Total Funds Spent &amp; Transferred'!R24</f>
        <v>0.10227757544471527</v>
      </c>
      <c r="S201" s="89">
        <f>S24/'[2]Total Funds Spent &amp; Transferred'!S24</f>
        <v>8.6984517076339515E-2</v>
      </c>
      <c r="T201" s="140">
        <f>T24/'Total Funds Spent &amp; Transferred'!T24</f>
        <v>0</v>
      </c>
      <c r="U201" s="140">
        <f>U24/'Total Funds Spent &amp; Transferred'!U24</f>
        <v>7.0343028576184477E-2</v>
      </c>
      <c r="V201" s="140">
        <f>V24/'Total Funds Spent &amp; Transferred'!V24</f>
        <v>0.1391549101366224</v>
      </c>
      <c r="W201" s="140">
        <f>W24/'Total Funds Spent &amp; Transferred'!W24</f>
        <v>0.10338963474421879</v>
      </c>
      <c r="X201" s="140">
        <f>X24/'Total Funds Spent &amp; Transferred'!X24</f>
        <v>0.17588300225718789</v>
      </c>
    </row>
    <row r="202" spans="1:24">
      <c r="A202" s="51" t="s">
        <v>78</v>
      </c>
      <c r="B202" s="89">
        <f>B25/'[2]Total Funds Spent &amp; Transferred'!B25</f>
        <v>0</v>
      </c>
      <c r="C202" s="89">
        <f>C25/'[2]Total Funds Spent &amp; Transferred'!C25</f>
        <v>6.7988552765979288E-2</v>
      </c>
      <c r="D202" s="89">
        <f>D25/'[2]Total Funds Spent &amp; Transferred'!D25</f>
        <v>0.25001149015109297</v>
      </c>
      <c r="E202" s="89">
        <f>E25/'[2]Total Funds Spent &amp; Transferred'!E25</f>
        <v>0.16988613003053335</v>
      </c>
      <c r="F202" s="89">
        <f>F25/'[2]Total Funds Spent &amp; Transferred'!F25</f>
        <v>5.4761005678191449E-2</v>
      </c>
      <c r="G202" s="89">
        <f>G25/'[2]Total Funds Spent &amp; Transferred'!G25</f>
        <v>-4.4438562616614714E-4</v>
      </c>
      <c r="H202" s="89">
        <f>H25/'[2]Total Funds Spent &amp; Transferred'!H25</f>
        <v>0.16402009666211903</v>
      </c>
      <c r="I202" s="89">
        <f>I25/'[2]Total Funds Spent &amp; Transferred'!I25</f>
        <v>0.10770114429520947</v>
      </c>
      <c r="J202" s="89">
        <f>J25/'[2]Total Funds Spent &amp; Transferred'!J25</f>
        <v>6.1610497516494722E-2</v>
      </c>
      <c r="K202" s="89">
        <f>K25/'[2]Total Funds Spent &amp; Transferred'!K25</f>
        <v>8.4688944207911676E-2</v>
      </c>
      <c r="L202" s="89">
        <f>L25/'[2]Total Funds Spent &amp; Transferred'!L25</f>
        <v>7.9474644770246419E-2</v>
      </c>
      <c r="M202" s="89">
        <f>M25/'[2]Total Funds Spent &amp; Transferred'!M25</f>
        <v>7.5729415482153437E-2</v>
      </c>
      <c r="N202" s="89">
        <f>N25/'[2]Total Funds Spent &amp; Transferred'!N25</f>
        <v>5.2842837125641313E-2</v>
      </c>
      <c r="O202" s="89">
        <f>O25/'[2]Total Funds Spent &amp; Transferred'!O25</f>
        <v>5.1061564436197027E-2</v>
      </c>
      <c r="P202" s="89">
        <f>P25/'[2]Total Funds Spent &amp; Transferred'!P25</f>
        <v>6.805694306846384E-2</v>
      </c>
      <c r="Q202" s="89">
        <f>Q25/'[2]Total Funds Spent &amp; Transferred'!Q25</f>
        <v>4.0218186962374898E-2</v>
      </c>
      <c r="R202" s="89">
        <f>R25/'[2]Total Funds Spent &amp; Transferred'!R25</f>
        <v>3.9215128019416866E-2</v>
      </c>
      <c r="S202" s="89">
        <f>S25/'[2]Total Funds Spent &amp; Transferred'!S25</f>
        <v>3.8415661063813653E-2</v>
      </c>
      <c r="T202" s="140">
        <f>T25/'Total Funds Spent &amp; Transferred'!T25</f>
        <v>3.8070151619147279E-2</v>
      </c>
      <c r="U202" s="140">
        <f>U25/'Total Funds Spent &amp; Transferred'!U25</f>
        <v>4.1009226591466802E-2</v>
      </c>
      <c r="V202" s="140">
        <f>V25/'Total Funds Spent &amp; Transferred'!V25</f>
        <v>4.5906241964178959E-2</v>
      </c>
      <c r="W202" s="140">
        <f>W25/'Total Funds Spent &amp; Transferred'!W25</f>
        <v>4.5636760299887197E-2</v>
      </c>
      <c r="X202" s="140">
        <f>X25/'Total Funds Spent &amp; Transferred'!X25</f>
        <v>4.468853307012853E-2</v>
      </c>
    </row>
    <row r="203" spans="1:24">
      <c r="A203" s="51" t="s">
        <v>116</v>
      </c>
      <c r="B203" s="89">
        <f>B26/'[2]Total Funds Spent &amp; Transferred'!B26</f>
        <v>0.16840791402284069</v>
      </c>
      <c r="C203" s="89">
        <f>C26/'[2]Total Funds Spent &amp; Transferred'!C26</f>
        <v>0.16840791402284069</v>
      </c>
      <c r="D203" s="89">
        <f>D26/'[2]Total Funds Spent &amp; Transferred'!D26</f>
        <v>0.16677588269631685</v>
      </c>
      <c r="E203" s="89">
        <f>E26/'[2]Total Funds Spent &amp; Transferred'!E26</f>
        <v>0.16746584585742702</v>
      </c>
      <c r="F203" s="89">
        <f>F26/'[2]Total Funds Spent &amp; Transferred'!F26</f>
        <v>0.1672297885909452</v>
      </c>
      <c r="G203" s="89">
        <f>G26/'[2]Total Funds Spent &amp; Transferred'!G26</f>
        <v>0.17052005172029333</v>
      </c>
      <c r="H203" s="89">
        <f>H26/'[2]Total Funds Spent &amp; Transferred'!H26</f>
        <v>0.16129977925399364</v>
      </c>
      <c r="I203" s="89">
        <f>I26/'[2]Total Funds Spent &amp; Transferred'!I26</f>
        <v>0.16826260631459933</v>
      </c>
      <c r="J203" s="89">
        <f>J26/'[2]Total Funds Spent &amp; Transferred'!J26</f>
        <v>0.16677485870391012</v>
      </c>
      <c r="K203" s="89">
        <f>K26/'[2]Total Funds Spent &amp; Transferred'!K26</f>
        <v>0.14787218426570725</v>
      </c>
      <c r="L203" s="89">
        <f>L26/'[2]Total Funds Spent &amp; Transferred'!L26</f>
        <v>0.1369357965347581</v>
      </c>
      <c r="M203" s="89">
        <f>M26/'[2]Total Funds Spent &amp; Transferred'!M26</f>
        <v>0.13089485209883367</v>
      </c>
      <c r="N203" s="89">
        <f>N26/'[2]Total Funds Spent &amp; Transferred'!N26</f>
        <v>0.11542216402732425</v>
      </c>
      <c r="O203" s="89">
        <f>O26/'[2]Total Funds Spent &amp; Transferred'!O26</f>
        <v>0.11885520928755557</v>
      </c>
      <c r="P203" s="89">
        <f>P26/'[2]Total Funds Spent &amp; Transferred'!P26</f>
        <v>0.11881651020168739</v>
      </c>
      <c r="Q203" s="89">
        <f>Q26/'[2]Total Funds Spent &amp; Transferred'!Q26</f>
        <v>0.11806096988505993</v>
      </c>
      <c r="R203" s="89">
        <f>R26/'[2]Total Funds Spent &amp; Transferred'!R26</f>
        <v>0.12106005958983726</v>
      </c>
      <c r="S203" s="89">
        <f>S26/'[2]Total Funds Spent &amp; Transferred'!S26</f>
        <v>0.12529146415304301</v>
      </c>
      <c r="T203" s="140">
        <f>T26/'Total Funds Spent &amp; Transferred'!T26</f>
        <v>0.12391233474110985</v>
      </c>
      <c r="U203" s="140">
        <f>U26/'Total Funds Spent &amp; Transferred'!U26</f>
        <v>0.12725672050326686</v>
      </c>
      <c r="V203" s="140">
        <f>V26/'Total Funds Spent &amp; Transferred'!V26</f>
        <v>0.12506556425785492</v>
      </c>
      <c r="W203" s="140">
        <f>W26/'Total Funds Spent &amp; Transferred'!W26</f>
        <v>0.12540250787298532</v>
      </c>
      <c r="X203" s="140">
        <f>X26/'Total Funds Spent &amp; Transferred'!X26</f>
        <v>0.12171718453092631</v>
      </c>
    </row>
    <row r="204" spans="1:24">
      <c r="A204" s="51" t="s">
        <v>117</v>
      </c>
      <c r="B204" s="89">
        <f>B27/'[2]Total Funds Spent &amp; Transferred'!B27</f>
        <v>8.7313017299930615E-2</v>
      </c>
      <c r="C204" s="89">
        <f>C27/'[2]Total Funds Spent &amp; Transferred'!C27</f>
        <v>0.18703078553492514</v>
      </c>
      <c r="D204" s="89">
        <f>D27/'[2]Total Funds Spent &amp; Transferred'!D27</f>
        <v>0.14513330463821147</v>
      </c>
      <c r="E204" s="89">
        <f>E27/'[2]Total Funds Spent &amp; Transferred'!E27</f>
        <v>6.6048071037405204E-2</v>
      </c>
      <c r="F204" s="89">
        <f>F27/'[2]Total Funds Spent &amp; Transferred'!F27</f>
        <v>2.5819869725213215E-2</v>
      </c>
      <c r="G204" s="89">
        <f>G27/'[2]Total Funds Spent &amp; Transferred'!G27</f>
        <v>2.1058237048162953E-2</v>
      </c>
      <c r="H204" s="89">
        <f>H27/'[2]Total Funds Spent &amp; Transferred'!H27</f>
        <v>1.6457199101072021E-2</v>
      </c>
      <c r="I204" s="89">
        <f>I27/'[2]Total Funds Spent &amp; Transferred'!I27</f>
        <v>2.0589788060812925E-2</v>
      </c>
      <c r="J204" s="89">
        <f>J27/'[2]Total Funds Spent &amp; Transferred'!J27</f>
        <v>0.12950139377770664</v>
      </c>
      <c r="K204" s="89">
        <f>K27/'[2]Total Funds Spent &amp; Transferred'!K27</f>
        <v>0.14567777096911771</v>
      </c>
      <c r="L204" s="89">
        <f>L27/'[2]Total Funds Spent &amp; Transferred'!L27</f>
        <v>0.13852469579361881</v>
      </c>
      <c r="M204" s="89">
        <f>M27/'[2]Total Funds Spent &amp; Transferred'!M27</f>
        <v>0.12197319617575132</v>
      </c>
      <c r="N204" s="89">
        <f>N27/'[2]Total Funds Spent &amp; Transferred'!N27</f>
        <v>0.11305046309187178</v>
      </c>
      <c r="O204" s="89">
        <f>O27/'[2]Total Funds Spent &amp; Transferred'!O27</f>
        <v>4.3545894949357081E-2</v>
      </c>
      <c r="P204" s="89">
        <f>P27/'[2]Total Funds Spent &amp; Transferred'!P27</f>
        <v>5.3319454220730617E-2</v>
      </c>
      <c r="Q204" s="89">
        <f>Q27/'[2]Total Funds Spent &amp; Transferred'!Q27</f>
        <v>4.895049226649429E-2</v>
      </c>
      <c r="R204" s="89">
        <f>R27/'[2]Total Funds Spent &amp; Transferred'!R27</f>
        <v>5.4237546780455385E-2</v>
      </c>
      <c r="S204" s="89">
        <f>S27/'[2]Total Funds Spent &amp; Transferred'!S27</f>
        <v>6.361989913271654E-2</v>
      </c>
      <c r="T204" s="140">
        <f>T27/'Total Funds Spent &amp; Transferred'!T27</f>
        <v>5.7858806827066511E-2</v>
      </c>
      <c r="U204" s="140">
        <f>U27/'Total Funds Spent &amp; Transferred'!U27</f>
        <v>5.7419487363492269E-2</v>
      </c>
      <c r="V204" s="140">
        <f>V27/'Total Funds Spent &amp; Transferred'!V27</f>
        <v>6.7508782524004454E-2</v>
      </c>
      <c r="W204" s="140">
        <f>W27/'Total Funds Spent &amp; Transferred'!W27</f>
        <v>6.0973283721737721E-2</v>
      </c>
      <c r="X204" s="140">
        <f>X27/'Total Funds Spent &amp; Transferred'!X27</f>
        <v>6.9299581035031768E-2</v>
      </c>
    </row>
    <row r="205" spans="1:24">
      <c r="A205" s="51" t="s">
        <v>77</v>
      </c>
      <c r="B205" s="89">
        <f>B28/'[2]Total Funds Spent &amp; Transferred'!B28</f>
        <v>0</v>
      </c>
      <c r="C205" s="89">
        <f>C28/'[2]Total Funds Spent &amp; Transferred'!C28</f>
        <v>2.7223622153674493E-2</v>
      </c>
      <c r="D205" s="89">
        <f>D28/'[2]Total Funds Spent &amp; Transferred'!D28</f>
        <v>0.21064683489614675</v>
      </c>
      <c r="E205" s="89">
        <f>E28/'[2]Total Funds Spent &amp; Transferred'!E28</f>
        <v>8.044659626743729E-2</v>
      </c>
      <c r="F205" s="89">
        <f>F28/'[2]Total Funds Spent &amp; Transferred'!F28</f>
        <v>9.8862384603347633E-2</v>
      </c>
      <c r="G205" s="89">
        <f>G28/'[2]Total Funds Spent &amp; Transferred'!G28</f>
        <v>7.7847255197368265E-2</v>
      </c>
      <c r="H205" s="89">
        <f>H28/'[2]Total Funds Spent &amp; Transferred'!H28</f>
        <v>5.6639724411280207E-2</v>
      </c>
      <c r="I205" s="89">
        <f>I28/'[2]Total Funds Spent &amp; Transferred'!I28</f>
        <v>6.9051981746578284E-2</v>
      </c>
      <c r="J205" s="89">
        <f>J28/'[2]Total Funds Spent &amp; Transferred'!J28</f>
        <v>5.450719656571551E-2</v>
      </c>
      <c r="K205" s="89">
        <f>K28/'[2]Total Funds Spent &amp; Transferred'!K28</f>
        <v>0.1640373646705415</v>
      </c>
      <c r="L205" s="89">
        <f>L28/'[2]Total Funds Spent &amp; Transferred'!L28</f>
        <v>0.10573635169530653</v>
      </c>
      <c r="M205" s="89">
        <f>M28/'[2]Total Funds Spent &amp; Transferred'!M28</f>
        <v>8.5380908210505604E-2</v>
      </c>
      <c r="N205" s="89">
        <f>N28/'[2]Total Funds Spent &amp; Transferred'!N28</f>
        <v>7.3510239019267801E-2</v>
      </c>
      <c r="O205" s="89">
        <f>O28/'[2]Total Funds Spent &amp; Transferred'!O28</f>
        <v>9.918427731389455E-2</v>
      </c>
      <c r="P205" s="89">
        <f>P28/'[2]Total Funds Spent &amp; Transferred'!P28</f>
        <v>0.10117020325974233</v>
      </c>
      <c r="Q205" s="89">
        <f>Q28/'[2]Total Funds Spent &amp; Transferred'!Q28</f>
        <v>0.13236411041556156</v>
      </c>
      <c r="R205" s="89">
        <f>R28/'[2]Total Funds Spent &amp; Transferred'!R28</f>
        <v>1.0961749380594795E-2</v>
      </c>
      <c r="S205" s="89">
        <f>S28/'[2]Total Funds Spent &amp; Transferred'!S28</f>
        <v>0.11832268456678872</v>
      </c>
      <c r="T205" s="140">
        <f>T28/'Total Funds Spent &amp; Transferred'!T28</f>
        <v>0.10055705759302927</v>
      </c>
      <c r="U205" s="140">
        <f>U28/'Total Funds Spent &amp; Transferred'!U28</f>
        <v>9.0617540588740456E-2</v>
      </c>
      <c r="V205" s="140">
        <f>V28/'Total Funds Spent &amp; Transferred'!V28</f>
        <v>8.9638984956661255E-2</v>
      </c>
      <c r="W205" s="140">
        <f>W28/'Total Funds Spent &amp; Transferred'!W28</f>
        <v>7.6781486841948021E-2</v>
      </c>
      <c r="X205" s="140">
        <f>X28/'Total Funds Spent &amp; Transferred'!X28</f>
        <v>9.967721848246737E-2</v>
      </c>
    </row>
    <row r="206" spans="1:24">
      <c r="A206" s="51" t="s">
        <v>120</v>
      </c>
      <c r="B206" s="89">
        <f>B29/'[2]Total Funds Spent &amp; Transferred'!B29</f>
        <v>0</v>
      </c>
      <c r="C206" s="89">
        <f>C29/'[2]Total Funds Spent &amp; Transferred'!C29</f>
        <v>0.1344139936404852</v>
      </c>
      <c r="D206" s="89">
        <f>D29/'[2]Total Funds Spent &amp; Transferred'!D29</f>
        <v>0.49582805927805468</v>
      </c>
      <c r="E206" s="89">
        <f>E29/'[2]Total Funds Spent &amp; Transferred'!E29</f>
        <v>0.31228740468511351</v>
      </c>
      <c r="F206" s="89">
        <f>F29/'[2]Total Funds Spent &amp; Transferred'!F29</f>
        <v>0.1821538156116233</v>
      </c>
      <c r="G206" s="89">
        <f>G29/'[2]Total Funds Spent &amp; Transferred'!G29</f>
        <v>0.16660482672457499</v>
      </c>
      <c r="H206" s="89">
        <f>H29/'[2]Total Funds Spent &amp; Transferred'!H29</f>
        <v>0.13868629844698363</v>
      </c>
      <c r="I206" s="89">
        <f>I29/'[2]Total Funds Spent &amp; Transferred'!I29</f>
        <v>0.10976029877481476</v>
      </c>
      <c r="J206" s="89">
        <f>J29/'[2]Total Funds Spent &amp; Transferred'!J29</f>
        <v>0.27077417803564974</v>
      </c>
      <c r="K206" s="89">
        <f>K29/'[2]Total Funds Spent &amp; Transferred'!K29</f>
        <v>0.27564538175801079</v>
      </c>
      <c r="L206" s="89">
        <f>L29/'[2]Total Funds Spent &amp; Transferred'!L29</f>
        <v>0.25342770672021941</v>
      </c>
      <c r="M206" s="89">
        <f>M29/'[2]Total Funds Spent &amp; Transferred'!M29</f>
        <v>0.23817485566291052</v>
      </c>
      <c r="N206" s="89">
        <f>N29/'[2]Total Funds Spent &amp; Transferred'!N29</f>
        <v>0.2196645534940718</v>
      </c>
      <c r="O206" s="89">
        <f>O29/'[2]Total Funds Spent &amp; Transferred'!O29</f>
        <v>0.21383548405670602</v>
      </c>
      <c r="P206" s="89">
        <f>P29/'[2]Total Funds Spent &amp; Transferred'!P29</f>
        <v>0.20210981290575356</v>
      </c>
      <c r="Q206" s="89">
        <f>Q29/'[2]Total Funds Spent &amp; Transferred'!Q29</f>
        <v>0.24426677062581023</v>
      </c>
      <c r="R206" s="89">
        <f>R29/'[2]Total Funds Spent &amp; Transferred'!R29</f>
        <v>0.24469561562996861</v>
      </c>
      <c r="S206" s="89">
        <f>S29/'[2]Total Funds Spent &amp; Transferred'!S29</f>
        <v>0.26235633156173616</v>
      </c>
      <c r="T206" s="140">
        <f>T29/'Total Funds Spent &amp; Transferred'!T29</f>
        <v>0.27727333898554557</v>
      </c>
      <c r="U206" s="140">
        <f>U29/'Total Funds Spent &amp; Transferred'!U29</f>
        <v>0.26670539301747398</v>
      </c>
      <c r="V206" s="140">
        <f>V29/'Total Funds Spent &amp; Transferred'!V29</f>
        <v>0.12107808719183955</v>
      </c>
      <c r="W206" s="140">
        <f>W29/'Total Funds Spent &amp; Transferred'!W29</f>
        <v>6.4156708715830707E-2</v>
      </c>
      <c r="X206" s="140">
        <f>X29/'Total Funds Spent &amp; Transferred'!X29</f>
        <v>0</v>
      </c>
    </row>
    <row r="207" spans="1:24">
      <c r="A207" s="51" t="s">
        <v>122</v>
      </c>
      <c r="B207" s="89">
        <f>B30/'[2]Total Funds Spent &amp; Transferred'!B30</f>
        <v>0</v>
      </c>
      <c r="C207" s="89">
        <f>C30/'[2]Total Funds Spent &amp; Transferred'!C30</f>
        <v>6.4792297395819182E-2</v>
      </c>
      <c r="D207" s="89">
        <f>D30/'[2]Total Funds Spent &amp; Transferred'!D30</f>
        <v>0.17061880658893602</v>
      </c>
      <c r="E207" s="89">
        <f>E30/'[2]Total Funds Spent &amp; Transferred'!E30</f>
        <v>0.11687486326197259</v>
      </c>
      <c r="F207" s="89">
        <f>F30/'[2]Total Funds Spent &amp; Transferred'!F30</f>
        <v>8.0511988594590148E-2</v>
      </c>
      <c r="G207" s="89">
        <f>G30/'[2]Total Funds Spent &amp; Transferred'!G30</f>
        <v>9.5990778937545165E-2</v>
      </c>
      <c r="H207" s="89">
        <f>H30/'[2]Total Funds Spent &amp; Transferred'!H30</f>
        <v>0.13496592060467877</v>
      </c>
      <c r="I207" s="89">
        <f>I30/'[2]Total Funds Spent &amp; Transferred'!I30</f>
        <v>0.13469794670401167</v>
      </c>
      <c r="J207" s="89">
        <f>J30/'[2]Total Funds Spent &amp; Transferred'!J30</f>
        <v>0.1409768157745899</v>
      </c>
      <c r="K207" s="89">
        <f>K30/'[2]Total Funds Spent &amp; Transferred'!K30</f>
        <v>0.12142278441484426</v>
      </c>
      <c r="L207" s="89">
        <f>L30/'[2]Total Funds Spent &amp; Transferred'!L30</f>
        <v>0.11577540848424789</v>
      </c>
      <c r="M207" s="89">
        <f>M30/'[2]Total Funds Spent &amp; Transferred'!M30</f>
        <v>0.11852405371418685</v>
      </c>
      <c r="N207" s="89">
        <f>N30/'[2]Total Funds Spent &amp; Transferred'!N30</f>
        <v>0.12446301503541057</v>
      </c>
      <c r="O207" s="89">
        <f>O30/'[2]Total Funds Spent &amp; Transferred'!O30</f>
        <v>6.3549371441444374E-2</v>
      </c>
      <c r="P207" s="89">
        <f>P30/'[2]Total Funds Spent &amp; Transferred'!P30</f>
        <v>0.12146522466293512</v>
      </c>
      <c r="Q207" s="89">
        <f>Q30/'[2]Total Funds Spent &amp; Transferred'!Q30</f>
        <v>0.10822433506774932</v>
      </c>
      <c r="R207" s="89">
        <f>R30/'[2]Total Funds Spent &amp; Transferred'!R30</f>
        <v>7.2069202220321968E-2</v>
      </c>
      <c r="S207" s="89">
        <f>S30/'[2]Total Funds Spent &amp; Transferred'!S30</f>
        <v>5.4913327817617992E-2</v>
      </c>
      <c r="T207" s="140">
        <f>T30/'Total Funds Spent &amp; Transferred'!T30</f>
        <v>5.1687863731098328E-2</v>
      </c>
      <c r="U207" s="140">
        <f>U30/'Total Funds Spent &amp; Transferred'!U30</f>
        <v>5.7574273154905563E-2</v>
      </c>
      <c r="V207" s="140">
        <f>V30/'Total Funds Spent &amp; Transferred'!V30</f>
        <v>6.0692649862335135E-2</v>
      </c>
      <c r="W207" s="140">
        <f>W30/'Total Funds Spent &amp; Transferred'!W30</f>
        <v>3.9271360450508712E-2</v>
      </c>
      <c r="X207" s="140">
        <f>X30/'Total Funds Spent &amp; Transferred'!X30</f>
        <v>5.9816982523574785E-2</v>
      </c>
    </row>
    <row r="208" spans="1:24">
      <c r="A208" s="51" t="s">
        <v>124</v>
      </c>
      <c r="B208" s="89">
        <f>B31/'[2]Total Funds Spent &amp; Transferred'!B31</f>
        <v>0</v>
      </c>
      <c r="C208" s="89">
        <f>C31/'[2]Total Funds Spent &amp; Transferred'!C31</f>
        <v>1.4728621373681462E-2</v>
      </c>
      <c r="D208" s="89">
        <f>D31/'[2]Total Funds Spent &amp; Transferred'!D31</f>
        <v>0.32414362986532735</v>
      </c>
      <c r="E208" s="89">
        <f>E31/'[2]Total Funds Spent &amp; Transferred'!E31</f>
        <v>0.21132595582717356</v>
      </c>
      <c r="F208" s="89">
        <f>F31/'[2]Total Funds Spent &amp; Transferred'!F31</f>
        <v>0.18885493661904795</v>
      </c>
      <c r="G208" s="89">
        <f>G31/'[2]Total Funds Spent &amp; Transferred'!G31</f>
        <v>0.1833683021938444</v>
      </c>
      <c r="H208" s="89">
        <f>H31/'[2]Total Funds Spent &amp; Transferred'!H31</f>
        <v>0.18291799556923058</v>
      </c>
      <c r="I208" s="89">
        <f>I31/'[2]Total Funds Spent &amp; Transferred'!I31</f>
        <v>6.2611101268391089E-2</v>
      </c>
      <c r="J208" s="89">
        <f>J31/'[2]Total Funds Spent &amp; Transferred'!J31</f>
        <v>7.6398034609664489E-2</v>
      </c>
      <c r="K208" s="89">
        <f>K31/'[2]Total Funds Spent &amp; Transferred'!K31</f>
        <v>0.14167551580813253</v>
      </c>
      <c r="L208" s="89">
        <f>L31/'[2]Total Funds Spent &amp; Transferred'!L31</f>
        <v>0.19822930550188209</v>
      </c>
      <c r="M208" s="89">
        <f>M31/'[2]Total Funds Spent &amp; Transferred'!M31</f>
        <v>0.19818287494265047</v>
      </c>
      <c r="N208" s="89">
        <f>N31/'[2]Total Funds Spent &amp; Transferred'!N31</f>
        <v>0.1872863037289644</v>
      </c>
      <c r="O208" s="89">
        <f>O31/'[2]Total Funds Spent &amp; Transferred'!O31</f>
        <v>0.16982611486966032</v>
      </c>
      <c r="P208" s="89">
        <f>P31/'[2]Total Funds Spent &amp; Transferred'!P31</f>
        <v>0.19643591315939923</v>
      </c>
      <c r="Q208" s="89">
        <f>Q31/'[2]Total Funds Spent &amp; Transferred'!Q31</f>
        <v>0.20159316191785992</v>
      </c>
      <c r="R208" s="89">
        <f>R31/'[2]Total Funds Spent &amp; Transferred'!R31</f>
        <v>0.18697911954762664</v>
      </c>
      <c r="S208" s="89">
        <f>S31/'[2]Total Funds Spent &amp; Transferred'!S31</f>
        <v>0.2141006506922313</v>
      </c>
      <c r="T208" s="140">
        <f>T31/'Total Funds Spent &amp; Transferred'!T31</f>
        <v>0.21384434719828518</v>
      </c>
      <c r="U208" s="140">
        <f>U31/'Total Funds Spent &amp; Transferred'!U31</f>
        <v>0.19621392551295638</v>
      </c>
      <c r="V208" s="140">
        <f>V31/'Total Funds Spent &amp; Transferred'!V31</f>
        <v>0.17333836698626662</v>
      </c>
      <c r="W208" s="140">
        <f>W31/'Total Funds Spent &amp; Transferred'!W31</f>
        <v>0.17361572352508226</v>
      </c>
      <c r="X208" s="140">
        <f>X31/'Total Funds Spent &amp; Transferred'!X31</f>
        <v>0.19351590787340511</v>
      </c>
    </row>
    <row r="209" spans="1:24">
      <c r="A209" s="51" t="s">
        <v>126</v>
      </c>
      <c r="B209" s="89">
        <f>B32/'[2]Total Funds Spent &amp; Transferred'!B32</f>
        <v>0</v>
      </c>
      <c r="C209" s="89">
        <f>C32/'[2]Total Funds Spent &amp; Transferred'!C32</f>
        <v>0</v>
      </c>
      <c r="D209" s="89">
        <f>D32/'[2]Total Funds Spent &amp; Transferred'!D32</f>
        <v>0</v>
      </c>
      <c r="E209" s="89">
        <f>E32/'[2]Total Funds Spent &amp; Transferred'!E32</f>
        <v>0.10187760770594075</v>
      </c>
      <c r="F209" s="89">
        <f>F32/'[2]Total Funds Spent &amp; Transferred'!F32</f>
        <v>0.1254491427781298</v>
      </c>
      <c r="G209" s="89">
        <f>G32/'[2]Total Funds Spent &amp; Transferred'!G32</f>
        <v>0.14863028375528786</v>
      </c>
      <c r="H209" s="89">
        <f>H32/'[2]Total Funds Spent &amp; Transferred'!H32</f>
        <v>0.1023820491960535</v>
      </c>
      <c r="I209" s="89">
        <f>I32/'[2]Total Funds Spent &amp; Transferred'!I32</f>
        <v>9.1888612379037837E-2</v>
      </c>
      <c r="J209" s="89">
        <f>J32/'[2]Total Funds Spent &amp; Transferred'!J32</f>
        <v>0.10337194221774899</v>
      </c>
      <c r="K209" s="89">
        <f>K32/'[2]Total Funds Spent &amp; Transferred'!K32</f>
        <v>8.8766823766520134E-2</v>
      </c>
      <c r="L209" s="89">
        <f>L32/'[2]Total Funds Spent &amp; Transferred'!L32</f>
        <v>0.13554817888191106</v>
      </c>
      <c r="M209" s="89">
        <f>M32/'[2]Total Funds Spent &amp; Transferred'!M32</f>
        <v>0.13747222362265685</v>
      </c>
      <c r="N209" s="89">
        <f>N32/'[2]Total Funds Spent &amp; Transferred'!N32</f>
        <v>0.1513488483686401</v>
      </c>
      <c r="O209" s="89">
        <f>O32/'[2]Total Funds Spent &amp; Transferred'!O32</f>
        <v>0.14724217952828403</v>
      </c>
      <c r="P209" s="89">
        <f>P32/'[2]Total Funds Spent &amp; Transferred'!P32</f>
        <v>0.13214527168127294</v>
      </c>
      <c r="Q209" s="89">
        <f>Q32/'[2]Total Funds Spent &amp; Transferred'!Q32</f>
        <v>0.15399017995564176</v>
      </c>
      <c r="R209" s="89">
        <f>R32/'[2]Total Funds Spent &amp; Transferred'!R32</f>
        <v>0.1560868748695412</v>
      </c>
      <c r="S209" s="89">
        <f>S32/'[2]Total Funds Spent &amp; Transferred'!S32</f>
        <v>0.1461325341453924</v>
      </c>
      <c r="T209" s="140">
        <f>T32/'Total Funds Spent &amp; Transferred'!T32</f>
        <v>0.15596131674947111</v>
      </c>
      <c r="U209" s="140">
        <f>U32/'Total Funds Spent &amp; Transferred'!U32</f>
        <v>0.15422537380261575</v>
      </c>
      <c r="V209" s="140">
        <f>V32/'Total Funds Spent &amp; Transferred'!V32</f>
        <v>0.14581542829178559</v>
      </c>
      <c r="W209" s="140">
        <f>W32/'Total Funds Spent &amp; Transferred'!W32</f>
        <v>0.15527958498398028</v>
      </c>
      <c r="X209" s="140">
        <f>X32/'Total Funds Spent &amp; Transferred'!X32</f>
        <v>0.17172200002656468</v>
      </c>
    </row>
    <row r="210" spans="1:24">
      <c r="A210" s="51" t="s">
        <v>127</v>
      </c>
      <c r="B210" s="89">
        <f>B33/'[2]Total Funds Spent &amp; Transferred'!B33</f>
        <v>0</v>
      </c>
      <c r="C210" s="89">
        <f>C33/'[2]Total Funds Spent &amp; Transferred'!C33</f>
        <v>0</v>
      </c>
      <c r="D210" s="89">
        <f>D33/'[2]Total Funds Spent &amp; Transferred'!D33</f>
        <v>1.708873199657544E-2</v>
      </c>
      <c r="E210" s="89">
        <f>E33/'[2]Total Funds Spent &amp; Transferred'!E33</f>
        <v>2.5462122603342338E-2</v>
      </c>
      <c r="F210" s="89">
        <f>F33/'[2]Total Funds Spent &amp; Transferred'!F33</f>
        <v>1.8246278430682151E-2</v>
      </c>
      <c r="G210" s="89">
        <f>G33/'[2]Total Funds Spent &amp; Transferred'!G33</f>
        <v>1.4127812836677548E-2</v>
      </c>
      <c r="H210" s="89">
        <f>H33/'[2]Total Funds Spent &amp; Transferred'!H33</f>
        <v>1.0876610490798787E-2</v>
      </c>
      <c r="I210" s="89">
        <f>I33/'[2]Total Funds Spent &amp; Transferred'!I33</f>
        <v>9.4721203236295473E-3</v>
      </c>
      <c r="J210" s="89">
        <f>J33/'[2]Total Funds Spent &amp; Transferred'!J33</f>
        <v>1.7548605622252696E-2</v>
      </c>
      <c r="K210" s="89">
        <f>K33/'[2]Total Funds Spent &amp; Transferred'!K33</f>
        <v>1.2213548670447438E-2</v>
      </c>
      <c r="L210" s="89">
        <f>L33/'[2]Total Funds Spent &amp; Transferred'!L33</f>
        <v>1.5452987961280409E-2</v>
      </c>
      <c r="M210" s="89">
        <f>M33/'[2]Total Funds Spent &amp; Transferred'!M33</f>
        <v>2.9829926671488101E-2</v>
      </c>
      <c r="N210" s="89">
        <f>N33/'[2]Total Funds Spent &amp; Transferred'!N33</f>
        <v>1.486727437754967E-2</v>
      </c>
      <c r="O210" s="89">
        <f>O33/'[2]Total Funds Spent &amp; Transferred'!O33</f>
        <v>6.9175065444786032E-3</v>
      </c>
      <c r="P210" s="89">
        <f>P33/'[2]Total Funds Spent &amp; Transferred'!P33</f>
        <v>6.3032063403553711E-3</v>
      </c>
      <c r="Q210" s="89">
        <f>Q33/'[2]Total Funds Spent &amp; Transferred'!Q33</f>
        <v>8.5818469624875764E-3</v>
      </c>
      <c r="R210" s="89">
        <f>R33/'[2]Total Funds Spent &amp; Transferred'!R33</f>
        <v>0</v>
      </c>
      <c r="S210" s="89">
        <f>S33/'[2]Total Funds Spent &amp; Transferred'!S33</f>
        <v>0</v>
      </c>
      <c r="T210" s="140">
        <f>T33/'Total Funds Spent &amp; Transferred'!T33</f>
        <v>0</v>
      </c>
      <c r="U210" s="140">
        <f>U33/'Total Funds Spent &amp; Transferred'!U33</f>
        <v>0</v>
      </c>
      <c r="V210" s="140">
        <f>V33/'Total Funds Spent &amp; Transferred'!V33</f>
        <v>0</v>
      </c>
      <c r="W210" s="140">
        <f>W33/'Total Funds Spent &amp; Transferred'!W33</f>
        <v>0</v>
      </c>
      <c r="X210" s="140">
        <f>X33/'Total Funds Spent &amp; Transferred'!X33</f>
        <v>5.8927140219102322E-2</v>
      </c>
    </row>
    <row r="211" spans="1:24">
      <c r="A211" s="51" t="s">
        <v>128</v>
      </c>
      <c r="B211" s="89">
        <f>B34/'[2]Total Funds Spent &amp; Transferred'!B34</f>
        <v>0</v>
      </c>
      <c r="C211" s="89">
        <f>C34/'[2]Total Funds Spent &amp; Transferred'!C34</f>
        <v>0</v>
      </c>
      <c r="D211" s="89">
        <f>D34/'[2]Total Funds Spent &amp; Transferred'!D34</f>
        <v>0</v>
      </c>
      <c r="E211" s="89">
        <f>E34/'[2]Total Funds Spent &amp; Transferred'!E34</f>
        <v>0</v>
      </c>
      <c r="F211" s="89">
        <f>F34/'[2]Total Funds Spent &amp; Transferred'!F34</f>
        <v>0</v>
      </c>
      <c r="G211" s="89">
        <f>G34/'[2]Total Funds Spent &amp; Transferred'!G34</f>
        <v>0</v>
      </c>
      <c r="H211" s="89">
        <f>H34/'[2]Total Funds Spent &amp; Transferred'!H34</f>
        <v>5.3879012430999358E-2</v>
      </c>
      <c r="I211" s="89">
        <f>I34/'[2]Total Funds Spent &amp; Transferred'!I34</f>
        <v>2.4368936357712857E-3</v>
      </c>
      <c r="J211" s="89">
        <f>J34/'[2]Total Funds Spent &amp; Transferred'!J34</f>
        <v>0.12973978756449808</v>
      </c>
      <c r="K211" s="89">
        <f>K34/'[2]Total Funds Spent &amp; Transferred'!K34</f>
        <v>7.0585656334227573E-2</v>
      </c>
      <c r="L211" s="89">
        <f>L34/'[2]Total Funds Spent &amp; Transferred'!L34</f>
        <v>9.9476819593706828E-2</v>
      </c>
      <c r="M211" s="89">
        <f>M34/'[2]Total Funds Spent &amp; Transferred'!M34</f>
        <v>7.8260129669425055E-2</v>
      </c>
      <c r="N211" s="89">
        <f>N34/'[2]Total Funds Spent &amp; Transferred'!N34</f>
        <v>6.1760971203985694E-2</v>
      </c>
      <c r="O211" s="89">
        <f>O34/'[2]Total Funds Spent &amp; Transferred'!O34</f>
        <v>5.3735173634661085E-2</v>
      </c>
      <c r="P211" s="89">
        <f>P34/'[2]Total Funds Spent &amp; Transferred'!P34</f>
        <v>3.4527250725118509E-2</v>
      </c>
      <c r="Q211" s="89">
        <f>Q34/'[2]Total Funds Spent &amp; Transferred'!Q34</f>
        <v>3.648932930814329E-2</v>
      </c>
      <c r="R211" s="89">
        <f>R34/'[2]Total Funds Spent &amp; Transferred'!R34</f>
        <v>7.0389798739161694E-2</v>
      </c>
      <c r="S211" s="89">
        <f>S34/'[2]Total Funds Spent &amp; Transferred'!S34</f>
        <v>2.2706702447698658E-2</v>
      </c>
      <c r="T211" s="140">
        <f>T34/'Total Funds Spent &amp; Transferred'!T34</f>
        <v>8.4197697963762613E-2</v>
      </c>
      <c r="U211" s="140">
        <f>U34/'Total Funds Spent &amp; Transferred'!U34</f>
        <v>0.11271489901009564</v>
      </c>
      <c r="V211" s="140">
        <f>V34/'Total Funds Spent &amp; Transferred'!V34</f>
        <v>0.15527669670521152</v>
      </c>
      <c r="W211" s="140">
        <f>W34/'Total Funds Spent &amp; Transferred'!W34</f>
        <v>1.0411127439950681E-2</v>
      </c>
      <c r="X211" s="140">
        <f>X34/'Total Funds Spent &amp; Transferred'!X34</f>
        <v>8.9200363872389027E-2</v>
      </c>
    </row>
    <row r="212" spans="1:24">
      <c r="A212" s="51" t="s">
        <v>130</v>
      </c>
      <c r="B212" s="89">
        <f>B35/'[2]Total Funds Spent &amp; Transferred'!B35</f>
        <v>0.17622092909652984</v>
      </c>
      <c r="C212" s="89">
        <f>C35/'[2]Total Funds Spent &amp; Transferred'!C35</f>
        <v>0.17212629493459927</v>
      </c>
      <c r="D212" s="89">
        <f>D35/'[2]Total Funds Spent &amp; Transferred'!D35</f>
        <v>0.2065566640805627</v>
      </c>
      <c r="E212" s="89">
        <f>E35/'[2]Total Funds Spent &amp; Transferred'!E35</f>
        <v>0.27259941777742086</v>
      </c>
      <c r="F212" s="89">
        <f>F35/'[2]Total Funds Spent &amp; Transferred'!F35</f>
        <v>6.7877469043297972E-2</v>
      </c>
      <c r="G212" s="89">
        <f>G35/'[2]Total Funds Spent &amp; Transferred'!G35</f>
        <v>4.0703772631327302E-2</v>
      </c>
      <c r="H212" s="89">
        <f>H35/'[2]Total Funds Spent &amp; Transferred'!H35</f>
        <v>4.6456131120561163E-2</v>
      </c>
      <c r="I212" s="89">
        <f>I35/'[2]Total Funds Spent &amp; Transferred'!I35</f>
        <v>5.5449162141088817E-2</v>
      </c>
      <c r="J212" s="89">
        <f>J35/'[2]Total Funds Spent &amp; Transferred'!J35</f>
        <v>1.521137139988228E-2</v>
      </c>
      <c r="K212" s="89">
        <f>K35/'[2]Total Funds Spent &amp; Transferred'!K35</f>
        <v>0.10754650586528497</v>
      </c>
      <c r="L212" s="89">
        <f>L35/'[2]Total Funds Spent &amp; Transferred'!L35</f>
        <v>9.3071409986133169E-2</v>
      </c>
      <c r="M212" s="89">
        <f>M35/'[2]Total Funds Spent &amp; Transferred'!M35</f>
        <v>8.8498858758158827E-2</v>
      </c>
      <c r="N212" s="89">
        <f>N35/'[2]Total Funds Spent &amp; Transferred'!N35</f>
        <v>8.0834858807890042E-2</v>
      </c>
      <c r="O212" s="89">
        <f>O35/'[2]Total Funds Spent &amp; Transferred'!O35</f>
        <v>6.0282493389130935E-2</v>
      </c>
      <c r="P212" s="89">
        <f>P35/'[2]Total Funds Spent &amp; Transferred'!P35</f>
        <v>7.0225711277361005E-2</v>
      </c>
      <c r="Q212" s="89">
        <f>Q35/'[2]Total Funds Spent &amp; Transferred'!Q35</f>
        <v>6.3417458355507744E-2</v>
      </c>
      <c r="R212" s="89">
        <f>R35/'[2]Total Funds Spent &amp; Transferred'!R35</f>
        <v>6.4590380242491502E-2</v>
      </c>
      <c r="S212" s="89">
        <f>S35/'[2]Total Funds Spent &amp; Transferred'!S35</f>
        <v>7.1857158990282638E-2</v>
      </c>
      <c r="T212" s="140">
        <f>T35/'Total Funds Spent &amp; Transferred'!T35</f>
        <v>7.8579460769862858E-2</v>
      </c>
      <c r="U212" s="140">
        <f>U35/'Total Funds Spent &amp; Transferred'!U35</f>
        <v>7.1341610934535421E-2</v>
      </c>
      <c r="V212" s="140">
        <f>V35/'Total Funds Spent &amp; Transferred'!V35</f>
        <v>6.8561291035277624E-2</v>
      </c>
      <c r="W212" s="140">
        <f>W35/'Total Funds Spent &amp; Transferred'!W35</f>
        <v>6.2356653929095368E-2</v>
      </c>
      <c r="X212" s="140">
        <f>X35/'Total Funds Spent &amp; Transferred'!X35</f>
        <v>5.9691701373704706E-2</v>
      </c>
    </row>
    <row r="213" spans="1:24">
      <c r="A213" s="51" t="s">
        <v>131</v>
      </c>
      <c r="B213" s="89">
        <f>B36/'[2]Total Funds Spent &amp; Transferred'!B36</f>
        <v>0</v>
      </c>
      <c r="C213" s="89">
        <f>C36/'[2]Total Funds Spent &amp; Transferred'!C36</f>
        <v>0.12056202659939158</v>
      </c>
      <c r="D213" s="89">
        <f>D36/'[2]Total Funds Spent &amp; Transferred'!D36</f>
        <v>7.2964251066214195E-2</v>
      </c>
      <c r="E213" s="89">
        <f>E36/'[2]Total Funds Spent &amp; Transferred'!E36</f>
        <v>0.11581327288656103</v>
      </c>
      <c r="F213" s="89">
        <f>F36/'[2]Total Funds Spent &amp; Transferred'!F36</f>
        <v>0.16945953368101857</v>
      </c>
      <c r="G213" s="89">
        <f>G36/'[2]Total Funds Spent &amp; Transferred'!G36</f>
        <v>0.20307723105342881</v>
      </c>
      <c r="H213" s="89">
        <f>H36/'[2]Total Funds Spent &amp; Transferred'!H36</f>
        <v>0.20547676163388018</v>
      </c>
      <c r="I213" s="89">
        <f>I36/'[2]Total Funds Spent &amp; Transferred'!I36</f>
        <v>0.20920749775889741</v>
      </c>
      <c r="J213" s="89">
        <f>J36/'[2]Total Funds Spent &amp; Transferred'!J36</f>
        <v>0.19865394645282519</v>
      </c>
      <c r="K213" s="89">
        <f>K36/'[2]Total Funds Spent &amp; Transferred'!K36</f>
        <v>0.23726812220938012</v>
      </c>
      <c r="L213" s="89">
        <f>L36/'[2]Total Funds Spent &amp; Transferred'!L36</f>
        <v>0.25182793364137035</v>
      </c>
      <c r="M213" s="89">
        <f>M36/'[2]Total Funds Spent &amp; Transferred'!M36</f>
        <v>0.20052517464069586</v>
      </c>
      <c r="N213" s="89">
        <f>N36/'[2]Total Funds Spent &amp; Transferred'!N36</f>
        <v>0.16140075980538812</v>
      </c>
      <c r="O213" s="89">
        <f>O36/'[2]Total Funds Spent &amp; Transferred'!O36</f>
        <v>0.11464356357674299</v>
      </c>
      <c r="P213" s="89">
        <f>P36/'[2]Total Funds Spent &amp; Transferred'!P36</f>
        <v>0.11573340191161341</v>
      </c>
      <c r="Q213" s="89">
        <f>Q36/'[2]Total Funds Spent &amp; Transferred'!Q36</f>
        <v>0.11542059429604068</v>
      </c>
      <c r="R213" s="89">
        <f>R36/'[2]Total Funds Spent &amp; Transferred'!R36</f>
        <v>0.11548050709417097</v>
      </c>
      <c r="S213" s="89">
        <f>S36/'[2]Total Funds Spent &amp; Transferred'!S36</f>
        <v>0.13077668346801757</v>
      </c>
      <c r="T213" s="140">
        <f>T36/'Total Funds Spent &amp; Transferred'!T36</f>
        <v>0.12942959787946345</v>
      </c>
      <c r="U213" s="140">
        <f>U36/'Total Funds Spent &amp; Transferred'!U36</f>
        <v>0.10763693456046713</v>
      </c>
      <c r="V213" s="140">
        <f>V36/'Total Funds Spent &amp; Transferred'!V36</f>
        <v>0.10643758650549011</v>
      </c>
      <c r="W213" s="140">
        <f>W36/'Total Funds Spent &amp; Transferred'!W36</f>
        <v>0.12680076289403827</v>
      </c>
      <c r="X213" s="140">
        <f>X36/'Total Funds Spent &amp; Transferred'!X36</f>
        <v>0.14205539940850834</v>
      </c>
    </row>
    <row r="214" spans="1:24">
      <c r="A214" s="51" t="s">
        <v>132</v>
      </c>
      <c r="B214" s="89">
        <f>B37/'[2]Total Funds Spent &amp; Transferred'!B37</f>
        <v>5.0482393686033439E-2</v>
      </c>
      <c r="C214" s="89">
        <f>C37/'[2]Total Funds Spent &amp; Transferred'!C37</f>
        <v>7.7610184742026814E-2</v>
      </c>
      <c r="D214" s="89">
        <f>D37/'[2]Total Funds Spent &amp; Transferred'!D37</f>
        <v>0.12254699369647756</v>
      </c>
      <c r="E214" s="89">
        <f>E37/'[2]Total Funds Spent &amp; Transferred'!E37</f>
        <v>0.16239512652692686</v>
      </c>
      <c r="F214" s="89">
        <f>F37/'[2]Total Funds Spent &amp; Transferred'!F37</f>
        <v>0.13992503034786286</v>
      </c>
      <c r="G214" s="89">
        <f>G37/'[2]Total Funds Spent &amp; Transferred'!G37</f>
        <v>0.14217339001405413</v>
      </c>
      <c r="H214" s="89">
        <f>H37/'[2]Total Funds Spent &amp; Transferred'!H37</f>
        <v>5.9803834869196153E-2</v>
      </c>
      <c r="I214" s="89">
        <f>I37/'[2]Total Funds Spent &amp; Transferred'!I37</f>
        <v>0.1121479720123521</v>
      </c>
      <c r="J214" s="89">
        <f>J37/'[2]Total Funds Spent &amp; Transferred'!J37</f>
        <v>0.11218379207075994</v>
      </c>
      <c r="K214" s="89">
        <f>K37/'[2]Total Funds Spent &amp; Transferred'!K37</f>
        <v>0.13679634993778253</v>
      </c>
      <c r="L214" s="89">
        <f>L37/'[2]Total Funds Spent &amp; Transferred'!L37</f>
        <v>9.95087551916852E-2</v>
      </c>
      <c r="M214" s="89">
        <f>M37/'[2]Total Funds Spent &amp; Transferred'!M37</f>
        <v>0.1010027836236724</v>
      </c>
      <c r="N214" s="89">
        <f>N37/'[2]Total Funds Spent &amp; Transferred'!N37</f>
        <v>0.1077167740690096</v>
      </c>
      <c r="O214" s="89">
        <f>O37/'[2]Total Funds Spent &amp; Transferred'!O37</f>
        <v>8.4063035468060029E-2</v>
      </c>
      <c r="P214" s="89">
        <f>P37/'[2]Total Funds Spent &amp; Transferred'!P37</f>
        <v>0.11737692696390405</v>
      </c>
      <c r="Q214" s="89">
        <f>Q37/'[2]Total Funds Spent &amp; Transferred'!Q37</f>
        <v>0.1032243091374197</v>
      </c>
      <c r="R214" s="89">
        <f>R37/'[2]Total Funds Spent &amp; Transferred'!R37</f>
        <v>0.1116587725418285</v>
      </c>
      <c r="S214" s="89">
        <f>S37/'[2]Total Funds Spent &amp; Transferred'!S37</f>
        <v>9.0390158271268589E-2</v>
      </c>
      <c r="T214" s="140">
        <f>T37/'Total Funds Spent &amp; Transferred'!T37</f>
        <v>9.0286235697868658E-2</v>
      </c>
      <c r="U214" s="140">
        <f>U37/'Total Funds Spent &amp; Transferred'!U37</f>
        <v>0.10401571952199357</v>
      </c>
      <c r="V214" s="140">
        <f>V37/'Total Funds Spent &amp; Transferred'!V37</f>
        <v>8.5268894667116971E-2</v>
      </c>
      <c r="W214" s="140">
        <f>W37/'Total Funds Spent &amp; Transferred'!W37</f>
        <v>0.12144299050774784</v>
      </c>
      <c r="X214" s="140">
        <f>X37/'Total Funds Spent &amp; Transferred'!X37</f>
        <v>0.10309313355572906</v>
      </c>
    </row>
    <row r="215" spans="1:24">
      <c r="A215" s="51" t="s">
        <v>75</v>
      </c>
      <c r="B215" s="89">
        <f>B38/'[2]Total Funds Spent &amp; Transferred'!B38</f>
        <v>0</v>
      </c>
      <c r="C215" s="89">
        <f>C38/'[2]Total Funds Spent &amp; Transferred'!C38</f>
        <v>3.2674918159769382E-2</v>
      </c>
      <c r="D215" s="89">
        <f>D38/'[2]Total Funds Spent &amp; Transferred'!D38</f>
        <v>0.16636019970403568</v>
      </c>
      <c r="E215" s="89">
        <f>E38/'[2]Total Funds Spent &amp; Transferred'!E38</f>
        <v>0.16798281846323587</v>
      </c>
      <c r="F215" s="89">
        <f>F38/'[2]Total Funds Spent &amp; Transferred'!F38</f>
        <v>0.14213856906061489</v>
      </c>
      <c r="G215" s="89">
        <f>G38/'[2]Total Funds Spent &amp; Transferred'!G38</f>
        <v>0.1482076180184401</v>
      </c>
      <c r="H215" s="89">
        <f>H38/'[2]Total Funds Spent &amp; Transferred'!H38</f>
        <v>0.14751465574564376</v>
      </c>
      <c r="I215" s="89">
        <f>I38/'[2]Total Funds Spent &amp; Transferred'!I38</f>
        <v>0.17083860631529404</v>
      </c>
      <c r="J215" s="89">
        <f>J38/'[2]Total Funds Spent &amp; Transferred'!J38</f>
        <v>0.16988163746714105</v>
      </c>
      <c r="K215" s="89">
        <f>K38/'[2]Total Funds Spent &amp; Transferred'!K38</f>
        <v>0.23464510689644297</v>
      </c>
      <c r="L215" s="89">
        <f>L38/'[2]Total Funds Spent &amp; Transferred'!L38</f>
        <v>0.18711142896112817</v>
      </c>
      <c r="M215" s="89">
        <f>M38/'[2]Total Funds Spent &amp; Transferred'!M38</f>
        <v>0.17045923054078047</v>
      </c>
      <c r="N215" s="89">
        <f>N38/'[2]Total Funds Spent &amp; Transferred'!N38</f>
        <v>0.13476151088339461</v>
      </c>
      <c r="O215" s="89">
        <f>O38/'[2]Total Funds Spent &amp; Transferred'!O38</f>
        <v>0.142768977802291</v>
      </c>
      <c r="P215" s="89">
        <f>P38/'[2]Total Funds Spent &amp; Transferred'!P38</f>
        <v>0.13260634429532064</v>
      </c>
      <c r="Q215" s="89">
        <f>Q38/'[2]Total Funds Spent &amp; Transferred'!Q38</f>
        <v>0.14838500909252988</v>
      </c>
      <c r="R215" s="89">
        <f>R38/'[2]Total Funds Spent &amp; Transferred'!R38</f>
        <v>0.13440831866424685</v>
      </c>
      <c r="S215" s="89">
        <f>S38/'[2]Total Funds Spent &amp; Transferred'!S38</f>
        <v>0.13324045419669756</v>
      </c>
      <c r="T215" s="140">
        <f>T38/'Total Funds Spent &amp; Transferred'!T38</f>
        <v>0.14809205501039124</v>
      </c>
      <c r="U215" s="140">
        <f>U38/'Total Funds Spent &amp; Transferred'!U38</f>
        <v>0.11680598959042066</v>
      </c>
      <c r="V215" s="140">
        <f>V38/'Total Funds Spent &amp; Transferred'!V38</f>
        <v>0.14835561412849457</v>
      </c>
      <c r="W215" s="140">
        <f>W38/'Total Funds Spent &amp; Transferred'!W38</f>
        <v>0.14167620823635688</v>
      </c>
      <c r="X215" s="140">
        <f>X38/'Total Funds Spent &amp; Transferred'!X38</f>
        <v>5.8579289036654374E-2</v>
      </c>
    </row>
    <row r="216" spans="1:24">
      <c r="A216" s="51" t="s">
        <v>133</v>
      </c>
      <c r="B216" s="89">
        <f>B39/'[2]Total Funds Spent &amp; Transferred'!B39</f>
        <v>0</v>
      </c>
      <c r="C216" s="89">
        <f>C39/'[2]Total Funds Spent &amp; Transferred'!C39</f>
        <v>0</v>
      </c>
      <c r="D216" s="89">
        <f>D39/'[2]Total Funds Spent &amp; Transferred'!D39</f>
        <v>0</v>
      </c>
      <c r="E216" s="89">
        <f>E39/'[2]Total Funds Spent &amp; Transferred'!E39</f>
        <v>1.5096369486179364E-2</v>
      </c>
      <c r="F216" s="89">
        <f>F39/'[2]Total Funds Spent &amp; Transferred'!F39</f>
        <v>0</v>
      </c>
      <c r="G216" s="89">
        <f>G39/'[2]Total Funds Spent &amp; Transferred'!G39</f>
        <v>0</v>
      </c>
      <c r="H216" s="89">
        <f>H39/'[2]Total Funds Spent &amp; Transferred'!H39</f>
        <v>0</v>
      </c>
      <c r="I216" s="89">
        <f>I39/'[2]Total Funds Spent &amp; Transferred'!I39</f>
        <v>0</v>
      </c>
      <c r="J216" s="89">
        <f>J39/'[2]Total Funds Spent &amp; Transferred'!J39</f>
        <v>0</v>
      </c>
      <c r="K216" s="89">
        <f>K39/'[2]Total Funds Spent &amp; Transferred'!K39</f>
        <v>0</v>
      </c>
      <c r="L216" s="89">
        <f>L39/'[2]Total Funds Spent &amp; Transferred'!L39</f>
        <v>0</v>
      </c>
      <c r="M216" s="89">
        <f>M39/'[2]Total Funds Spent &amp; Transferred'!M39</f>
        <v>6.1435175370253394E-3</v>
      </c>
      <c r="N216" s="89">
        <f>N39/'[2]Total Funds Spent &amp; Transferred'!N39</f>
        <v>0</v>
      </c>
      <c r="O216" s="89">
        <f>O39/'[2]Total Funds Spent &amp; Transferred'!O39</f>
        <v>1.7636428073412688E-2</v>
      </c>
      <c r="P216" s="89">
        <f>P39/'[2]Total Funds Spent &amp; Transferred'!P39</f>
        <v>0</v>
      </c>
      <c r="Q216" s="89">
        <f>Q39/'[2]Total Funds Spent &amp; Transferred'!Q39</f>
        <v>0</v>
      </c>
      <c r="R216" s="89">
        <f>R39/'[2]Total Funds Spent &amp; Transferred'!R39</f>
        <v>0</v>
      </c>
      <c r="S216" s="89">
        <f>S39/'[2]Total Funds Spent &amp; Transferred'!S39</f>
        <v>0</v>
      </c>
      <c r="T216" s="140">
        <f>T39/'Total Funds Spent &amp; Transferred'!T39</f>
        <v>0</v>
      </c>
      <c r="U216" s="140">
        <f>U39/'Total Funds Spent &amp; Transferred'!U39</f>
        <v>0</v>
      </c>
      <c r="V216" s="140">
        <f>V39/'Total Funds Spent &amp; Transferred'!V39</f>
        <v>0</v>
      </c>
      <c r="W216" s="140">
        <f>W39/'Total Funds Spent &amp; Transferred'!W39</f>
        <v>0</v>
      </c>
      <c r="X216" s="140">
        <f>X39/'Total Funds Spent &amp; Transferred'!X39</f>
        <v>0</v>
      </c>
    </row>
    <row r="217" spans="1:24">
      <c r="A217" s="51" t="s">
        <v>134</v>
      </c>
      <c r="B217" s="89">
        <f>B40/'[2]Total Funds Spent &amp; Transferred'!B40</f>
        <v>0</v>
      </c>
      <c r="C217" s="89">
        <f>C40/'[2]Total Funds Spent &amp; Transferred'!C40</f>
        <v>8.6009390588604254E-2</v>
      </c>
      <c r="D217" s="89">
        <f>D40/'[2]Total Funds Spent &amp; Transferred'!D40</f>
        <v>0.15246222255716971</v>
      </c>
      <c r="E217" s="89">
        <f>E40/'[2]Total Funds Spent &amp; Transferred'!E40</f>
        <v>0.13115173093286608</v>
      </c>
      <c r="F217" s="89">
        <f>F40/'[2]Total Funds Spent &amp; Transferred'!F40</f>
        <v>0.15313409647739659</v>
      </c>
      <c r="G217" s="89">
        <f>G40/'[2]Total Funds Spent &amp; Transferred'!G40</f>
        <v>0.19507816203612413</v>
      </c>
      <c r="H217" s="89">
        <f>H40/'[2]Total Funds Spent &amp; Transferred'!H40</f>
        <v>6.9280866436609315E-2</v>
      </c>
      <c r="I217" s="89">
        <f>I40/'[2]Total Funds Spent &amp; Transferred'!I40</f>
        <v>8.3125795146488365E-2</v>
      </c>
      <c r="J217" s="89">
        <f>J40/'[2]Total Funds Spent &amp; Transferred'!J40</f>
        <v>6.9775568271129088E-2</v>
      </c>
      <c r="K217" s="89">
        <f>K40/'[2]Total Funds Spent &amp; Transferred'!K40</f>
        <v>6.1027575853529699E-2</v>
      </c>
      <c r="L217" s="89">
        <f>L40/'[2]Total Funds Spent &amp; Transferred'!L40</f>
        <v>4.3368173514570729E-2</v>
      </c>
      <c r="M217" s="89">
        <f>M40/'[2]Total Funds Spent &amp; Transferred'!M40</f>
        <v>3.6685024886518487E-2</v>
      </c>
      <c r="N217" s="89">
        <f>N40/'[2]Total Funds Spent &amp; Transferred'!N40</f>
        <v>3.9794810702782631E-2</v>
      </c>
      <c r="O217" s="89">
        <f>O40/'[2]Total Funds Spent &amp; Transferred'!O40</f>
        <v>6.3976114422448271E-2</v>
      </c>
      <c r="P217" s="89">
        <f>P40/'[2]Total Funds Spent &amp; Transferred'!P40</f>
        <v>3.5149865736818151E-2</v>
      </c>
      <c r="Q217" s="89">
        <f>Q40/'[2]Total Funds Spent &amp; Transferred'!Q40</f>
        <v>5.1097030819451106E-2</v>
      </c>
      <c r="R217" s="89">
        <f>R40/'[2]Total Funds Spent &amp; Transferred'!R40</f>
        <v>3.8444619434615607E-2</v>
      </c>
      <c r="S217" s="89">
        <f>S40/'[2]Total Funds Spent &amp; Transferred'!S40</f>
        <v>6.4691832463118409E-2</v>
      </c>
      <c r="T217" s="140">
        <f>T40/'Total Funds Spent &amp; Transferred'!T40</f>
        <v>5.6765496592397248E-2</v>
      </c>
      <c r="U217" s="140">
        <f>U40/'Total Funds Spent &amp; Transferred'!U40</f>
        <v>5.3289193160431889E-2</v>
      </c>
      <c r="V217" s="140">
        <f>V40/'Total Funds Spent &amp; Transferred'!V40</f>
        <v>5.6981745792782895E-2</v>
      </c>
      <c r="W217" s="140">
        <f>W40/'Total Funds Spent &amp; Transferred'!W40</f>
        <v>5.69538437735966E-2</v>
      </c>
      <c r="X217" s="140">
        <f>X40/'Total Funds Spent &amp; Transferred'!X40</f>
        <v>6.2922014240552923E-2</v>
      </c>
    </row>
    <row r="218" spans="1:24">
      <c r="A218" s="51" t="s">
        <v>136</v>
      </c>
      <c r="B218" s="89">
        <f>B41/'[2]Total Funds Spent &amp; Transferred'!B41</f>
        <v>3.4050221680366782E-2</v>
      </c>
      <c r="C218" s="89">
        <f>C41/'[2]Total Funds Spent &amp; Transferred'!C41</f>
        <v>0.10475020762082059</v>
      </c>
      <c r="D218" s="89">
        <f>D41/'[2]Total Funds Spent &amp; Transferred'!D41</f>
        <v>0.42448019777520918</v>
      </c>
      <c r="E218" s="89">
        <f>E41/'[2]Total Funds Spent &amp; Transferred'!E41</f>
        <v>0.25912998798975984</v>
      </c>
      <c r="F218" s="89">
        <f>F41/'[2]Total Funds Spent &amp; Transferred'!F41</f>
        <v>0.26766366245675488</v>
      </c>
      <c r="G218" s="89">
        <f>G41/'[2]Total Funds Spent &amp; Transferred'!G41</f>
        <v>0.23076081923981318</v>
      </c>
      <c r="H218" s="89">
        <f>H41/'[2]Total Funds Spent &amp; Transferred'!H41</f>
        <v>0.18537331886756772</v>
      </c>
      <c r="I218" s="89">
        <f>I41/'[2]Total Funds Spent &amp; Transferred'!I41</f>
        <v>0.18536135450728924</v>
      </c>
      <c r="J218" s="89">
        <f>J41/'[2]Total Funds Spent &amp; Transferred'!J41</f>
        <v>0.20922884705857064</v>
      </c>
      <c r="K218" s="89">
        <f>K41/'[2]Total Funds Spent &amp; Transferred'!K41</f>
        <v>0.2267762711515616</v>
      </c>
      <c r="L218" s="89">
        <f>L41/'[2]Total Funds Spent &amp; Transferred'!L41</f>
        <v>0.2243640986321854</v>
      </c>
      <c r="M218" s="89">
        <f>M41/'[2]Total Funds Spent &amp; Transferred'!M41</f>
        <v>0.19919288667567353</v>
      </c>
      <c r="N218" s="89">
        <f>N41/'[2]Total Funds Spent &amp; Transferred'!N41</f>
        <v>0.16637248807765359</v>
      </c>
      <c r="O218" s="89">
        <f>O41/'[2]Total Funds Spent &amp; Transferred'!O41</f>
        <v>0.19581188303795566</v>
      </c>
      <c r="P218" s="89">
        <f>P41/'[2]Total Funds Spent &amp; Transferred'!P41</f>
        <v>0.20157675825254256</v>
      </c>
      <c r="Q218" s="89">
        <f>Q41/'[2]Total Funds Spent &amp; Transferred'!Q41</f>
        <v>0.22683238562289135</v>
      </c>
      <c r="R218" s="89">
        <f>R41/'[2]Total Funds Spent &amp; Transferred'!R41</f>
        <v>0.21900934758749932</v>
      </c>
      <c r="S218" s="89">
        <f>S41/'[2]Total Funds Spent &amp; Transferred'!S41</f>
        <v>0.22134955870189602</v>
      </c>
      <c r="T218" s="140">
        <f>T41/'Total Funds Spent &amp; Transferred'!T41</f>
        <v>0.20294413687865243</v>
      </c>
      <c r="U218" s="140">
        <f>U41/'Total Funds Spent &amp; Transferred'!U41</f>
        <v>0.2053336140184859</v>
      </c>
      <c r="V218" s="140">
        <f>V41/'Total Funds Spent &amp; Transferred'!V41</f>
        <v>0.21207290142292706</v>
      </c>
      <c r="W218" s="140">
        <f>W41/'Total Funds Spent &amp; Transferred'!W41</f>
        <v>0.26229631967506511</v>
      </c>
      <c r="X218" s="140">
        <f>X41/'Total Funds Spent &amp; Transferred'!X41</f>
        <v>0.29951747229798209</v>
      </c>
    </row>
    <row r="219" spans="1:24">
      <c r="A219" s="51" t="s">
        <v>145</v>
      </c>
      <c r="B219" s="89">
        <f>B42/'[2]Total Funds Spent &amp; Transferred'!B42</f>
        <v>0</v>
      </c>
      <c r="C219" s="89">
        <f>C42/'[2]Total Funds Spent &amp; Transferred'!C42</f>
        <v>0</v>
      </c>
      <c r="D219" s="89">
        <f>D42/'[2]Total Funds Spent &amp; Transferred'!D42</f>
        <v>0</v>
      </c>
      <c r="E219" s="89">
        <f>E42/'[2]Total Funds Spent &amp; Transferred'!E42</f>
        <v>0</v>
      </c>
      <c r="F219" s="89">
        <f>F42/'[2]Total Funds Spent &amp; Transferred'!F42</f>
        <v>0</v>
      </c>
      <c r="G219" s="89">
        <f>G42/'[2]Total Funds Spent &amp; Transferred'!G42</f>
        <v>0</v>
      </c>
      <c r="H219" s="89">
        <f>H42/'[2]Total Funds Spent &amp; Transferred'!H42</f>
        <v>0</v>
      </c>
      <c r="I219" s="89">
        <f>I42/'[2]Total Funds Spent &amp; Transferred'!I42</f>
        <v>0</v>
      </c>
      <c r="J219" s="89">
        <f>J42/'[2]Total Funds Spent &amp; Transferred'!J42</f>
        <v>0</v>
      </c>
      <c r="K219" s="89">
        <f>K42/'[2]Total Funds Spent &amp; Transferred'!K42</f>
        <v>0</v>
      </c>
      <c r="L219" s="89">
        <f>L42/'[2]Total Funds Spent &amp; Transferred'!L42</f>
        <v>0</v>
      </c>
      <c r="M219" s="89">
        <f>M42/'[2]Total Funds Spent &amp; Transferred'!M42</f>
        <v>0</v>
      </c>
      <c r="N219" s="89">
        <f>N42/'[2]Total Funds Spent &amp; Transferred'!N42</f>
        <v>0</v>
      </c>
      <c r="O219" s="89">
        <f>O42/'[2]Total Funds Spent &amp; Transferred'!O42</f>
        <v>0</v>
      </c>
      <c r="P219" s="89">
        <f>P42/'[2]Total Funds Spent &amp; Transferred'!P42</f>
        <v>0</v>
      </c>
      <c r="Q219" s="89">
        <f>Q42/'[2]Total Funds Spent &amp; Transferred'!Q42</f>
        <v>0</v>
      </c>
      <c r="R219" s="89">
        <f>R42/'[2]Total Funds Spent &amp; Transferred'!R42</f>
        <v>0</v>
      </c>
      <c r="S219" s="89">
        <f>S42/'[2]Total Funds Spent &amp; Transferred'!S42</f>
        <v>0</v>
      </c>
      <c r="T219" s="140">
        <f>T42/'Total Funds Spent &amp; Transferred'!T42</f>
        <v>0</v>
      </c>
      <c r="U219" s="140">
        <f>U42/'Total Funds Spent &amp; Transferred'!U42</f>
        <v>0</v>
      </c>
      <c r="V219" s="140">
        <f>V42/'Total Funds Spent &amp; Transferred'!V42</f>
        <v>0</v>
      </c>
      <c r="W219" s="140">
        <f>W42/'Total Funds Spent &amp; Transferred'!W42</f>
        <v>0</v>
      </c>
      <c r="X219" s="140">
        <f>X42/'Total Funds Spent &amp; Transferred'!X42</f>
        <v>0</v>
      </c>
    </row>
    <row r="220" spans="1:24">
      <c r="A220" s="51" t="s">
        <v>138</v>
      </c>
      <c r="B220" s="89">
        <f>B43/'[2]Total Funds Spent &amp; Transferred'!B43</f>
        <v>0</v>
      </c>
      <c r="C220" s="89">
        <f>C43/'[2]Total Funds Spent &amp; Transferred'!C43</f>
        <v>5.3236548013730185E-2</v>
      </c>
      <c r="D220" s="89">
        <f>D43/'[2]Total Funds Spent &amp; Transferred'!D43</f>
        <v>0.18072741900082587</v>
      </c>
      <c r="E220" s="89">
        <f>E43/'[2]Total Funds Spent &amp; Transferred'!E43</f>
        <v>8.4206361945126082E-2</v>
      </c>
      <c r="F220" s="89">
        <f>F43/'[2]Total Funds Spent &amp; Transferred'!F43</f>
        <v>5.1318803159545852E-2</v>
      </c>
      <c r="G220" s="89">
        <f>G43/'[2]Total Funds Spent &amp; Transferred'!G43</f>
        <v>5.527323931210136E-2</v>
      </c>
      <c r="H220" s="89">
        <f>H43/'[2]Total Funds Spent &amp; Transferred'!H43</f>
        <v>0.12271828156715735</v>
      </c>
      <c r="I220" s="89">
        <f>I43/'[2]Total Funds Spent &amp; Transferred'!I43</f>
        <v>0.12217733174477297</v>
      </c>
      <c r="J220" s="89">
        <f>J43/'[2]Total Funds Spent &amp; Transferred'!J43</f>
        <v>0.10933733157489646</v>
      </c>
      <c r="K220" s="89">
        <f>K43/'[2]Total Funds Spent &amp; Transferred'!K43</f>
        <v>9.7849600986471982E-2</v>
      </c>
      <c r="L220" s="89">
        <f>L43/'[2]Total Funds Spent &amp; Transferred'!L43</f>
        <v>0.18533827750717344</v>
      </c>
      <c r="M220" s="89">
        <f>M43/'[2]Total Funds Spent &amp; Transferred'!M43</f>
        <v>0.15298193728549092</v>
      </c>
      <c r="N220" s="89">
        <f>N43/'[2]Total Funds Spent &amp; Transferred'!N43</f>
        <v>0.14460186559803459</v>
      </c>
      <c r="O220" s="89">
        <f>O43/'[2]Total Funds Spent &amp; Transferred'!O43</f>
        <v>0.17343406877206144</v>
      </c>
      <c r="P220" s="89">
        <f>P43/'[2]Total Funds Spent &amp; Transferred'!P43</f>
        <v>0.16713180912475531</v>
      </c>
      <c r="Q220" s="89">
        <f>Q43/'[2]Total Funds Spent &amp; Transferred'!Q43</f>
        <v>0.1672786028974047</v>
      </c>
      <c r="R220" s="89">
        <f>R43/'[2]Total Funds Spent &amp; Transferred'!R43</f>
        <v>0.16572903409155063</v>
      </c>
      <c r="S220" s="89">
        <f>S43/'[2]Total Funds Spent &amp; Transferred'!S43</f>
        <v>0.1738646508714346</v>
      </c>
      <c r="T220" s="140">
        <f>T43/'Total Funds Spent &amp; Transferred'!T43</f>
        <v>0.12284695857457027</v>
      </c>
      <c r="U220" s="140">
        <f>U43/'Total Funds Spent &amp; Transferred'!U43</f>
        <v>0.18481455789655951</v>
      </c>
      <c r="V220" s="140">
        <f>V43/'Total Funds Spent &amp; Transferred'!V43</f>
        <v>0.18016932303246455</v>
      </c>
      <c r="W220" s="140">
        <f>W43/'Total Funds Spent &amp; Transferred'!W43</f>
        <v>0.18629726253809531</v>
      </c>
      <c r="X220" s="140">
        <f>X43/'Total Funds Spent &amp; Transferred'!X43</f>
        <v>0.17470222466023971</v>
      </c>
    </row>
    <row r="221" spans="1:24">
      <c r="A221" s="51" t="s">
        <v>140</v>
      </c>
      <c r="B221" s="89">
        <f>B44/'[2]Total Funds Spent &amp; Transferred'!B44</f>
        <v>0</v>
      </c>
      <c r="C221" s="89">
        <f>C44/'[2]Total Funds Spent &amp; Transferred'!C44</f>
        <v>0</v>
      </c>
      <c r="D221" s="89">
        <f>D44/'[2]Total Funds Spent &amp; Transferred'!D44</f>
        <v>8.7296682204402024E-2</v>
      </c>
      <c r="E221" s="89">
        <f>E44/'[2]Total Funds Spent &amp; Transferred'!E44</f>
        <v>4.2874615386226028E-2</v>
      </c>
      <c r="F221" s="89">
        <f>F44/'[2]Total Funds Spent &amp; Transferred'!F44</f>
        <v>3.2055294388996743E-3</v>
      </c>
      <c r="G221" s="89">
        <f>G44/'[2]Total Funds Spent &amp; Transferred'!G44</f>
        <v>3.8234577403050999E-3</v>
      </c>
      <c r="H221" s="89">
        <f>H44/'[2]Total Funds Spent &amp; Transferred'!H44</f>
        <v>5.3039608141806388E-2</v>
      </c>
      <c r="I221" s="89">
        <f>I44/'[2]Total Funds Spent &amp; Transferred'!I44</f>
        <v>7.9938466270840322E-2</v>
      </c>
      <c r="J221" s="89">
        <f>J44/'[2]Total Funds Spent &amp; Transferred'!J44</f>
        <v>5.5276001703208691E-2</v>
      </c>
      <c r="K221" s="89">
        <f>K44/'[2]Total Funds Spent &amp; Transferred'!K44</f>
        <v>0.14469739909108137</v>
      </c>
      <c r="L221" s="89">
        <f>L44/'[2]Total Funds Spent &amp; Transferred'!L44</f>
        <v>0.16551362710931847</v>
      </c>
      <c r="M221" s="89">
        <f>M44/'[2]Total Funds Spent &amp; Transferred'!M44</f>
        <v>0.14590165900344332</v>
      </c>
      <c r="N221" s="89">
        <f>N44/'[2]Total Funds Spent &amp; Transferred'!N44</f>
        <v>0.1919600293782692</v>
      </c>
      <c r="O221" s="89">
        <f>O44/'[2]Total Funds Spent &amp; Transferred'!O44</f>
        <v>8.9921526842243887E-2</v>
      </c>
      <c r="P221" s="89">
        <f>P44/'[2]Total Funds Spent &amp; Transferred'!P44</f>
        <v>0.12151223433629428</v>
      </c>
      <c r="Q221" s="89">
        <f>Q44/'[2]Total Funds Spent &amp; Transferred'!Q44</f>
        <v>0.12387537907964619</v>
      </c>
      <c r="R221" s="89">
        <f>R44/'[2]Total Funds Spent &amp; Transferred'!R44</f>
        <v>0.11071971411076373</v>
      </c>
      <c r="S221" s="89">
        <f>S44/'[2]Total Funds Spent &amp; Transferred'!S44</f>
        <v>0.10905072575875559</v>
      </c>
      <c r="T221" s="140">
        <f>T44/'Total Funds Spent &amp; Transferred'!T44</f>
        <v>0.12064763191912538</v>
      </c>
      <c r="U221" s="140">
        <f>U44/'Total Funds Spent &amp; Transferred'!U44</f>
        <v>0.11479161885758431</v>
      </c>
      <c r="V221" s="140">
        <f>V44/'Total Funds Spent &amp; Transferred'!V44</f>
        <v>0.13930366857605964</v>
      </c>
      <c r="W221" s="140">
        <f>W44/'Total Funds Spent &amp; Transferred'!W44</f>
        <v>0.15680575989655657</v>
      </c>
      <c r="X221" s="140">
        <f>X44/'Total Funds Spent &amp; Transferred'!X44</f>
        <v>3.4807885776741175E-2</v>
      </c>
    </row>
    <row r="222" spans="1:24">
      <c r="A222" s="51" t="s">
        <v>142</v>
      </c>
      <c r="B222" s="89">
        <f>B45/'[2]Total Funds Spent &amp; Transferred'!B45</f>
        <v>7.2364531248232514E-2</v>
      </c>
      <c r="C222" s="89">
        <f>C45/'[2]Total Funds Spent &amp; Transferred'!C45</f>
        <v>7.6423174594886525E-2</v>
      </c>
      <c r="D222" s="89">
        <f>D45/'[2]Total Funds Spent &amp; Transferred'!D45</f>
        <v>0.12036453537754366</v>
      </c>
      <c r="E222" s="89">
        <f>E45/'[2]Total Funds Spent &amp; Transferred'!E45</f>
        <v>7.6856990931499516E-2</v>
      </c>
      <c r="F222" s="89">
        <f>F45/'[2]Total Funds Spent &amp; Transferred'!F45</f>
        <v>8.1577827168481762E-2</v>
      </c>
      <c r="G222" s="89">
        <f>G45/'[2]Total Funds Spent &amp; Transferred'!G45</f>
        <v>7.9029657704493217E-2</v>
      </c>
      <c r="H222" s="89">
        <f>H45/'[2]Total Funds Spent &amp; Transferred'!H45</f>
        <v>4.2335601417584377E-2</v>
      </c>
      <c r="I222" s="89">
        <f>I45/'[2]Total Funds Spent &amp; Transferred'!I45</f>
        <v>8.1776276680839491E-2</v>
      </c>
      <c r="J222" s="89">
        <f>J45/'[2]Total Funds Spent &amp; Transferred'!J45</f>
        <v>8.5620315997877866E-2</v>
      </c>
      <c r="K222" s="89">
        <f>K45/'[2]Total Funds Spent &amp; Transferred'!K45</f>
        <v>6.4382467477708094E-2</v>
      </c>
      <c r="L222" s="89">
        <f>L45/'[2]Total Funds Spent &amp; Transferred'!L45</f>
        <v>2.0795955492728856E-2</v>
      </c>
      <c r="M222" s="89">
        <f>M45/'[2]Total Funds Spent &amp; Transferred'!M45</f>
        <v>2.8512408049693752E-2</v>
      </c>
      <c r="N222" s="89">
        <f>N45/'[2]Total Funds Spent &amp; Transferred'!N45</f>
        <v>2.1081102384389681E-2</v>
      </c>
      <c r="O222" s="89">
        <f>O45/'[2]Total Funds Spent &amp; Transferred'!O45</f>
        <v>0</v>
      </c>
      <c r="P222" s="89">
        <f>P45/'[2]Total Funds Spent &amp; Transferred'!P45</f>
        <v>0</v>
      </c>
      <c r="Q222" s="89">
        <f>Q45/'[2]Total Funds Spent &amp; Transferred'!Q45</f>
        <v>0</v>
      </c>
      <c r="R222" s="89">
        <f>R45/'[2]Total Funds Spent &amp; Transferred'!R45</f>
        <v>0</v>
      </c>
      <c r="S222" s="89">
        <f>S45/'[2]Total Funds Spent &amp; Transferred'!S45</f>
        <v>0</v>
      </c>
      <c r="T222" s="140">
        <f>T45/'Total Funds Spent &amp; Transferred'!T45</f>
        <v>0</v>
      </c>
      <c r="U222" s="140">
        <f>U45/'Total Funds Spent &amp; Transferred'!U45</f>
        <v>0</v>
      </c>
      <c r="V222" s="140">
        <f>V45/'Total Funds Spent &amp; Transferred'!V45</f>
        <v>0</v>
      </c>
      <c r="W222" s="140">
        <f>W45/'Total Funds Spent &amp; Transferred'!W45</f>
        <v>0</v>
      </c>
      <c r="X222" s="140">
        <f>X45/'Total Funds Spent &amp; Transferred'!X45</f>
        <v>0</v>
      </c>
    </row>
    <row r="223" spans="1:24">
      <c r="A223" s="51" t="s">
        <v>144</v>
      </c>
      <c r="B223" s="89">
        <f>B46/'[2]Total Funds Spent &amp; Transferred'!B46</f>
        <v>0</v>
      </c>
      <c r="C223" s="89">
        <f>C46/'[2]Total Funds Spent &amp; Transferred'!C46</f>
        <v>8.1583426798589431E-2</v>
      </c>
      <c r="D223" s="89">
        <f>D46/'[2]Total Funds Spent &amp; Transferred'!D46</f>
        <v>0.20726587800617785</v>
      </c>
      <c r="E223" s="89">
        <f>E46/'[2]Total Funds Spent &amp; Transferred'!E46</f>
        <v>0.23345830138684756</v>
      </c>
      <c r="F223" s="89">
        <f>F46/'[2]Total Funds Spent &amp; Transferred'!F46</f>
        <v>0.23351737638912479</v>
      </c>
      <c r="G223" s="89">
        <f>G46/'[2]Total Funds Spent &amp; Transferred'!G46</f>
        <v>0.15371924535193102</v>
      </c>
      <c r="H223" s="89">
        <f>H46/'[2]Total Funds Spent &amp; Transferred'!H46</f>
        <v>0.13079581680322905</v>
      </c>
      <c r="I223" s="89">
        <f>I46/'[2]Total Funds Spent &amp; Transferred'!I46</f>
        <v>7.0635679167712614E-2</v>
      </c>
      <c r="J223" s="89">
        <f>J46/'[2]Total Funds Spent &amp; Transferred'!J46</f>
        <v>6.6689263736201321E-2</v>
      </c>
      <c r="K223" s="89">
        <f>K46/'[2]Total Funds Spent &amp; Transferred'!K46</f>
        <v>6.8576784977853494E-2</v>
      </c>
      <c r="L223" s="89">
        <f>L46/'[2]Total Funds Spent &amp; Transferred'!L46</f>
        <v>6.9262686574548385E-2</v>
      </c>
      <c r="M223" s="89">
        <f>M46/'[2]Total Funds Spent &amp; Transferred'!M46</f>
        <v>6.937528807681953E-2</v>
      </c>
      <c r="N223" s="89">
        <f>N46/'[2]Total Funds Spent &amp; Transferred'!N46</f>
        <v>7.6321311118397461E-2</v>
      </c>
      <c r="O223" s="89">
        <f>O46/'[2]Total Funds Spent &amp; Transferred'!O46</f>
        <v>0.17144037771428566</v>
      </c>
      <c r="P223" s="89">
        <f>P46/'[2]Total Funds Spent &amp; Transferred'!P46</f>
        <v>6.4071584311898855E-2</v>
      </c>
      <c r="Q223" s="89">
        <f>Q46/'[2]Total Funds Spent &amp; Transferred'!Q46</f>
        <v>7.2232547550453205E-2</v>
      </c>
      <c r="R223" s="89">
        <f>R46/'[2]Total Funds Spent &amp; Transferred'!R46</f>
        <v>7.7113745914362833E-2</v>
      </c>
      <c r="S223" s="89">
        <f>S46/'[2]Total Funds Spent &amp; Transferred'!S46</f>
        <v>-8.3894836093287545E-2</v>
      </c>
      <c r="T223" s="140">
        <f>T46/'Total Funds Spent &amp; Transferred'!T46</f>
        <v>7.404011397911478E-2</v>
      </c>
      <c r="U223" s="140">
        <f>U46/'Total Funds Spent &amp; Transferred'!U46</f>
        <v>7.5252024164218459E-2</v>
      </c>
      <c r="V223" s="140">
        <f>V46/'Total Funds Spent &amp; Transferred'!V46</f>
        <v>7.24951454601485E-2</v>
      </c>
      <c r="W223" s="140">
        <f>W46/'Total Funds Spent &amp; Transferred'!W46</f>
        <v>6.4976008933657403E-2</v>
      </c>
      <c r="X223" s="140">
        <f>X46/'Total Funds Spent &amp; Transferred'!X46</f>
        <v>7.7487812625017402E-2</v>
      </c>
    </row>
    <row r="224" spans="1:24">
      <c r="A224" s="51" t="s">
        <v>146</v>
      </c>
      <c r="B224" s="89">
        <f>B47/'[2]Total Funds Spent &amp; Transferred'!B47</f>
        <v>5.07770822496234E-2</v>
      </c>
      <c r="C224" s="89">
        <f>C47/'[2]Total Funds Spent &amp; Transferred'!C47</f>
        <v>2.4261633911684628E-2</v>
      </c>
      <c r="D224" s="89">
        <f>D47/'[2]Total Funds Spent &amp; Transferred'!D47</f>
        <v>0.12459675936949215</v>
      </c>
      <c r="E224" s="89">
        <f>E47/'[2]Total Funds Spent &amp; Transferred'!E47</f>
        <v>0.18497829351133213</v>
      </c>
      <c r="F224" s="89">
        <f>F47/'[2]Total Funds Spent &amp; Transferred'!F47</f>
        <v>0.20607486142795936</v>
      </c>
      <c r="G224" s="89">
        <f>G47/'[2]Total Funds Spent &amp; Transferred'!G47</f>
        <v>0.14502730870666269</v>
      </c>
      <c r="H224" s="89">
        <f>H47/'[2]Total Funds Spent &amp; Transferred'!H47</f>
        <v>0.17276113241970886</v>
      </c>
      <c r="I224" s="89">
        <f>I47/'[2]Total Funds Spent &amp; Transferred'!I47</f>
        <v>0.18624087455876756</v>
      </c>
      <c r="J224" s="89">
        <f>J47/'[2]Total Funds Spent &amp; Transferred'!J47</f>
        <v>0.22249666241142366</v>
      </c>
      <c r="K224" s="89">
        <f>K47/'[2]Total Funds Spent &amp; Transferred'!K47</f>
        <v>0.19352022563601592</v>
      </c>
      <c r="L224" s="89">
        <f>L47/'[2]Total Funds Spent &amp; Transferred'!L47</f>
        <v>0.15120165844672495</v>
      </c>
      <c r="M224" s="89">
        <f>M47/'[2]Total Funds Spent &amp; Transferred'!M47</f>
        <v>0.17015027803698818</v>
      </c>
      <c r="N224" s="89">
        <f>N47/'[2]Total Funds Spent &amp; Transferred'!N47</f>
        <v>0.14683465901748757</v>
      </c>
      <c r="O224" s="89">
        <f>O47/'[2]Total Funds Spent &amp; Transferred'!O47</f>
        <v>0.15891924093285334</v>
      </c>
      <c r="P224" s="89">
        <f>P47/'[2]Total Funds Spent &amp; Transferred'!P47</f>
        <v>0.14604937035466273</v>
      </c>
      <c r="Q224" s="89">
        <f>Q47/'[2]Total Funds Spent &amp; Transferred'!Q47</f>
        <v>8.6492696717182072E-2</v>
      </c>
      <c r="R224" s="89">
        <f>R47/'[2]Total Funds Spent &amp; Transferred'!R47</f>
        <v>3.0277702236564161E-2</v>
      </c>
      <c r="S224" s="89">
        <f>S47/'[2]Total Funds Spent &amp; Transferred'!S47</f>
        <v>9.4806096014231275E-2</v>
      </c>
      <c r="T224" s="140">
        <f>T47/'Total Funds Spent &amp; Transferred'!T47</f>
        <v>3.275501552876918E-2</v>
      </c>
      <c r="U224" s="140">
        <f>U47/'Total Funds Spent &amp; Transferred'!U47</f>
        <v>8.4150021792711623E-5</v>
      </c>
      <c r="V224" s="140">
        <f>V47/'Total Funds Spent &amp; Transferred'!V47</f>
        <v>0</v>
      </c>
      <c r="W224" s="140">
        <f>W47/'Total Funds Spent &amp; Transferred'!W47</f>
        <v>0</v>
      </c>
      <c r="X224" s="140">
        <f>X47/'Total Funds Spent &amp; Transferred'!X47</f>
        <v>0</v>
      </c>
    </row>
    <row r="225" spans="1:24">
      <c r="A225" s="51" t="s">
        <v>148</v>
      </c>
      <c r="B225" s="89">
        <f>B48/'[2]Total Funds Spent &amp; Transferred'!B48</f>
        <v>0</v>
      </c>
      <c r="C225" s="89">
        <f>C48/'[2]Total Funds Spent &amp; Transferred'!C48</f>
        <v>5.9043571213367792E-2</v>
      </c>
      <c r="D225" s="89">
        <f>D48/'[2]Total Funds Spent &amp; Transferred'!D48</f>
        <v>0.2654073498184179</v>
      </c>
      <c r="E225" s="89">
        <f>E48/'[2]Total Funds Spent &amp; Transferred'!E48</f>
        <v>5.5399344677462811E-2</v>
      </c>
      <c r="F225" s="89">
        <f>F48/'[2]Total Funds Spent &amp; Transferred'!F48</f>
        <v>1.9260957003904459E-2</v>
      </c>
      <c r="G225" s="89">
        <f>G48/'[2]Total Funds Spent &amp; Transferred'!G48</f>
        <v>4.3052066016152968E-2</v>
      </c>
      <c r="H225" s="89">
        <f>H48/'[2]Total Funds Spent &amp; Transferred'!H48</f>
        <v>2.6523223075940513E-2</v>
      </c>
      <c r="I225" s="89">
        <f>I48/'[2]Total Funds Spent &amp; Transferred'!I48</f>
        <v>0</v>
      </c>
      <c r="J225" s="89">
        <f>J48/'[2]Total Funds Spent &amp; Transferred'!J48</f>
        <v>6.6974542018267011E-2</v>
      </c>
      <c r="K225" s="89">
        <f>K48/'[2]Total Funds Spent &amp; Transferred'!K48</f>
        <v>4.0977320853847296E-2</v>
      </c>
      <c r="L225" s="89">
        <f>L48/'[2]Total Funds Spent &amp; Transferred'!L48</f>
        <v>3.8049940726576623E-2</v>
      </c>
      <c r="M225" s="89">
        <f>M48/'[2]Total Funds Spent &amp; Transferred'!M48</f>
        <v>3.6048376985988985E-2</v>
      </c>
      <c r="N225" s="89">
        <f>N48/'[2]Total Funds Spent &amp; Transferred'!N48</f>
        <v>3.5828121048351085E-2</v>
      </c>
      <c r="O225" s="89">
        <f>O48/'[2]Total Funds Spent &amp; Transferred'!O48</f>
        <v>2.7481457800703234E-2</v>
      </c>
      <c r="P225" s="89">
        <f>P48/'[2]Total Funds Spent &amp; Transferred'!P48</f>
        <v>3.8448211887296156E-2</v>
      </c>
      <c r="Q225" s="89">
        <f>Q48/'[2]Total Funds Spent &amp; Transferred'!Q48</f>
        <v>3.6704987577492638E-2</v>
      </c>
      <c r="R225" s="89">
        <f>R48/'[2]Total Funds Spent &amp; Transferred'!R48</f>
        <v>3.9264423497996033E-2</v>
      </c>
      <c r="S225" s="89">
        <f>S48/'[2]Total Funds Spent &amp; Transferred'!S48</f>
        <v>3.7795343662790214E-2</v>
      </c>
      <c r="T225" s="140">
        <f>T48/'Total Funds Spent &amp; Transferred'!T48</f>
        <v>3.3609465391160845E-2</v>
      </c>
      <c r="U225" s="140">
        <f>U48/'Total Funds Spent &amp; Transferred'!U48</f>
        <v>3.9367916059393972E-2</v>
      </c>
      <c r="V225" s="140">
        <f>V48/'Total Funds Spent &amp; Transferred'!V48</f>
        <v>3.8675234544284273E-2</v>
      </c>
      <c r="W225" s="140">
        <f>W48/'Total Funds Spent &amp; Transferred'!W48</f>
        <v>3.6255567258121714E-2</v>
      </c>
      <c r="X225" s="140">
        <f>X48/'Total Funds Spent &amp; Transferred'!X48</f>
        <v>3.1496325065139955E-2</v>
      </c>
    </row>
    <row r="226" spans="1:24">
      <c r="A226" s="51" t="s">
        <v>150</v>
      </c>
      <c r="B226" s="89">
        <f>B49/'[2]Total Funds Spent &amp; Transferred'!B49</f>
        <v>0</v>
      </c>
      <c r="C226" s="89">
        <f>C49/'[2]Total Funds Spent &amp; Transferred'!C49</f>
        <v>3.3307456937786056E-2</v>
      </c>
      <c r="D226" s="89">
        <f>D49/'[2]Total Funds Spent &amp; Transferred'!D49</f>
        <v>8.4629536030193603E-2</v>
      </c>
      <c r="E226" s="89">
        <f>E49/'[2]Total Funds Spent &amp; Transferred'!E49</f>
        <v>4.798387193189365E-2</v>
      </c>
      <c r="F226" s="89">
        <f>F49/'[2]Total Funds Spent &amp; Transferred'!F49</f>
        <v>5.6193084039444056E-2</v>
      </c>
      <c r="G226" s="89">
        <f>G49/'[2]Total Funds Spent &amp; Transferred'!G49</f>
        <v>4.6684349874932002E-2</v>
      </c>
      <c r="H226" s="89">
        <f>H49/'[2]Total Funds Spent &amp; Transferred'!H49</f>
        <v>8.696580432105587E-2</v>
      </c>
      <c r="I226" s="89">
        <f>I49/'[2]Total Funds Spent &amp; Transferred'!I49</f>
        <v>1.3756346046832416E-2</v>
      </c>
      <c r="J226" s="89">
        <f>J49/'[2]Total Funds Spent &amp; Transferred'!J49</f>
        <v>2.7119773668437382E-2</v>
      </c>
      <c r="K226" s="89">
        <f>K49/'[2]Total Funds Spent &amp; Transferred'!K49</f>
        <v>5.2490668886012108E-2</v>
      </c>
      <c r="L226" s="89">
        <f>L49/'[2]Total Funds Spent &amp; Transferred'!L49</f>
        <v>3.4330015282583823E-2</v>
      </c>
      <c r="M226" s="89">
        <f>M49/'[2]Total Funds Spent &amp; Transferred'!M49</f>
        <v>7.9546510786864477E-2</v>
      </c>
      <c r="N226" s="89">
        <f>N49/'[2]Total Funds Spent &amp; Transferred'!N49</f>
        <v>5.5780938360318624E-2</v>
      </c>
      <c r="O226" s="89">
        <f>O49/'[2]Total Funds Spent &amp; Transferred'!O49</f>
        <v>5.2451232049546728E-2</v>
      </c>
      <c r="P226" s="89">
        <f>P49/'[2]Total Funds Spent &amp; Transferred'!P49</f>
        <v>2.0588443025463008E-2</v>
      </c>
      <c r="Q226" s="89">
        <f>Q49/'[2]Total Funds Spent &amp; Transferred'!Q49</f>
        <v>7.3267139077282176E-2</v>
      </c>
      <c r="R226" s="89">
        <f>R49/'[2]Total Funds Spent &amp; Transferred'!R49</f>
        <v>9.7493255594693101E-2</v>
      </c>
      <c r="S226" s="89">
        <f>S49/'[2]Total Funds Spent &amp; Transferred'!S49</f>
        <v>0.16270718128172479</v>
      </c>
      <c r="T226" s="140">
        <f>T49/'Total Funds Spent &amp; Transferred'!T49</f>
        <v>0.22411546863485479</v>
      </c>
      <c r="U226" s="140">
        <f>U49/'Total Funds Spent &amp; Transferred'!U49</f>
        <v>0.20079436395709432</v>
      </c>
      <c r="V226" s="140">
        <f>V49/'Total Funds Spent &amp; Transferred'!V49</f>
        <v>0.17460290740289808</v>
      </c>
      <c r="W226" s="140">
        <f>W49/'Total Funds Spent &amp; Transferred'!W49</f>
        <v>0.19018937677528108</v>
      </c>
      <c r="X226" s="140">
        <f>X49/'Total Funds Spent &amp; Transferred'!X49</f>
        <v>0.2154023028569115</v>
      </c>
    </row>
    <row r="227" spans="1:24">
      <c r="A227" s="51" t="s">
        <v>152</v>
      </c>
      <c r="B227" s="89">
        <f>B50/'[2]Total Funds Spent &amp; Transferred'!B50</f>
        <v>5.356259331865567E-2</v>
      </c>
      <c r="C227" s="89">
        <f>C50/'[2]Total Funds Spent &amp; Transferred'!C50</f>
        <v>0.29528358190832682</v>
      </c>
      <c r="D227" s="89">
        <f>D50/'[2]Total Funds Spent &amp; Transferred'!D50</f>
        <v>0.15930709288878783</v>
      </c>
      <c r="E227" s="89">
        <f>E50/'[2]Total Funds Spent &amp; Transferred'!E50</f>
        <v>0.16738853984911722</v>
      </c>
      <c r="F227" s="89">
        <f>F50/'[2]Total Funds Spent &amp; Transferred'!F50</f>
        <v>0.15086225183829638</v>
      </c>
      <c r="G227" s="89">
        <f>G50/'[2]Total Funds Spent &amp; Transferred'!G50</f>
        <v>0.1524926135427441</v>
      </c>
      <c r="H227" s="89">
        <f>H50/'[2]Total Funds Spent &amp; Transferred'!H50</f>
        <v>0.17325923174950369</v>
      </c>
      <c r="I227" s="89">
        <f>I50/'[2]Total Funds Spent &amp; Transferred'!I50</f>
        <v>0.16923924349866892</v>
      </c>
      <c r="J227" s="89">
        <f>J50/'[2]Total Funds Spent &amp; Transferred'!J50</f>
        <v>0.1713640927927384</v>
      </c>
      <c r="K227" s="89">
        <f>K50/'[2]Total Funds Spent &amp; Transferred'!K50</f>
        <v>0.17886685500355884</v>
      </c>
      <c r="L227" s="89">
        <f>L50/'[2]Total Funds Spent &amp; Transferred'!L50</f>
        <v>0.16608194985465352</v>
      </c>
      <c r="M227" s="89">
        <f>M50/'[2]Total Funds Spent &amp; Transferred'!M50</f>
        <v>0.16212441477040976</v>
      </c>
      <c r="N227" s="89">
        <f>N50/'[2]Total Funds Spent &amp; Transferred'!N50</f>
        <v>0.16131314433743205</v>
      </c>
      <c r="O227" s="89">
        <f>O50/'[2]Total Funds Spent &amp; Transferred'!O50</f>
        <v>0.15166773488789825</v>
      </c>
      <c r="P227" s="89">
        <f>P50/'[2]Total Funds Spent &amp; Transferred'!P50</f>
        <v>0.16047582741365179</v>
      </c>
      <c r="Q227" s="89">
        <f>Q50/'[2]Total Funds Spent &amp; Transferred'!Q50</f>
        <v>0.1701756915014325</v>
      </c>
      <c r="R227" s="89">
        <f>R50/'[2]Total Funds Spent &amp; Transferred'!R50</f>
        <v>0.15094180978721641</v>
      </c>
      <c r="S227" s="89">
        <f>S50/'[2]Total Funds Spent &amp; Transferred'!S50</f>
        <v>0.15088757265334177</v>
      </c>
      <c r="T227" s="140">
        <f>T50/'Total Funds Spent &amp; Transferred'!T50</f>
        <v>0.14362939614738521</v>
      </c>
      <c r="U227" s="140">
        <f>U50/'Total Funds Spent &amp; Transferred'!U50</f>
        <v>0.15487931075438574</v>
      </c>
      <c r="V227" s="140">
        <f>V50/'Total Funds Spent &amp; Transferred'!V50</f>
        <v>0.14334292625226533</v>
      </c>
      <c r="W227" s="140">
        <f>W50/'Total Funds Spent &amp; Transferred'!W50</f>
        <v>0.14938313229246689</v>
      </c>
      <c r="X227" s="140">
        <f>X50/'Total Funds Spent &amp; Transferred'!X50</f>
        <v>0.14502529747739965</v>
      </c>
    </row>
    <row r="228" spans="1:24">
      <c r="A228" s="51" t="s">
        <v>153</v>
      </c>
      <c r="B228" s="89">
        <f>B51/'[2]Total Funds Spent &amp; Transferred'!B51</f>
        <v>0.11702526465101923</v>
      </c>
      <c r="C228" s="89">
        <f>C51/'[2]Total Funds Spent &amp; Transferred'!C51</f>
        <v>8.9771820665475566E-2</v>
      </c>
      <c r="D228" s="89">
        <f>D51/'[2]Total Funds Spent &amp; Transferred'!D51</f>
        <v>0.23250748799129428</v>
      </c>
      <c r="E228" s="89">
        <f>E51/'[2]Total Funds Spent &amp; Transferred'!E51</f>
        <v>9.4265728280160915E-2</v>
      </c>
      <c r="F228" s="89">
        <f>F51/'[2]Total Funds Spent &amp; Transferred'!F51</f>
        <v>0.1457393768406311</v>
      </c>
      <c r="G228" s="89">
        <f>G51/'[2]Total Funds Spent &amp; Transferred'!G51</f>
        <v>0.14535632287186895</v>
      </c>
      <c r="H228" s="89">
        <f>H51/'[2]Total Funds Spent &amp; Transferred'!H51</f>
        <v>2.7184334349457696E-2</v>
      </c>
      <c r="I228" s="89">
        <f>I51/'[2]Total Funds Spent &amp; Transferred'!I51</f>
        <v>0.10490740167588343</v>
      </c>
      <c r="J228" s="89">
        <f>J51/'[2]Total Funds Spent &amp; Transferred'!J51</f>
        <v>5.9362468482426566E-2</v>
      </c>
      <c r="K228" s="89">
        <f>K51/'[2]Total Funds Spent &amp; Transferred'!K51</f>
        <v>5.6987668687259269E-2</v>
      </c>
      <c r="L228" s="89">
        <f>L51/'[2]Total Funds Spent &amp; Transferred'!L51</f>
        <v>7.0422483638445263E-2</v>
      </c>
      <c r="M228" s="89">
        <f>M51/'[2]Total Funds Spent &amp; Transferred'!M51</f>
        <v>0.10890183561220824</v>
      </c>
      <c r="N228" s="89">
        <f>N51/'[2]Total Funds Spent &amp; Transferred'!N51</f>
        <v>9.5849012396271291E-2</v>
      </c>
      <c r="O228" s="89">
        <f>O51/'[2]Total Funds Spent &amp; Transferred'!O51</f>
        <v>6.2859450443391987E-2</v>
      </c>
      <c r="P228" s="89">
        <f>P51/'[2]Total Funds Spent &amp; Transferred'!P51</f>
        <v>8.5679894531307782E-2</v>
      </c>
      <c r="Q228" s="89">
        <f>Q51/'[2]Total Funds Spent &amp; Transferred'!Q51</f>
        <v>0.11067676315428499</v>
      </c>
      <c r="R228" s="89">
        <f>R51/'[2]Total Funds Spent &amp; Transferred'!R51</f>
        <v>8.2882400262536779E-2</v>
      </c>
      <c r="S228" s="89">
        <f>S51/'[2]Total Funds Spent &amp; Transferred'!S51</f>
        <v>0.1163411415498755</v>
      </c>
      <c r="T228" s="140">
        <f>T51/'Total Funds Spent &amp; Transferred'!T51</f>
        <v>0.11691239600974325</v>
      </c>
      <c r="U228" s="140">
        <f>U51/'Total Funds Spent &amp; Transferred'!U51</f>
        <v>0.1216054837395118</v>
      </c>
      <c r="V228" s="140">
        <f>V51/'Total Funds Spent &amp; Transferred'!V51</f>
        <v>0.10199759669747048</v>
      </c>
      <c r="W228" s="140">
        <f>W51/'Total Funds Spent &amp; Transferred'!W51</f>
        <v>0.11160971556573007</v>
      </c>
      <c r="X228" s="140">
        <f>X51/'Total Funds Spent &amp; Transferred'!X51</f>
        <v>0.11264806841831093</v>
      </c>
    </row>
    <row r="229" spans="1:24">
      <c r="A229" s="51" t="s">
        <v>154</v>
      </c>
      <c r="B229" s="89">
        <f>B52/'[2]Total Funds Spent &amp; Transferred'!B52</f>
        <v>0</v>
      </c>
      <c r="C229" s="89">
        <f>C52/'[2]Total Funds Spent &amp; Transferred'!C52</f>
        <v>4.4501519887494831E-2</v>
      </c>
      <c r="D229" s="89">
        <f>D52/'[2]Total Funds Spent &amp; Transferred'!D52</f>
        <v>0.19003431699560966</v>
      </c>
      <c r="E229" s="89">
        <f>E52/'[2]Total Funds Spent &amp; Transferred'!E52</f>
        <v>0.188499847020072</v>
      </c>
      <c r="F229" s="89">
        <f>F52/'[2]Total Funds Spent &amp; Transferred'!F52</f>
        <v>0.15194547941426781</v>
      </c>
      <c r="G229" s="89">
        <f>G52/'[2]Total Funds Spent &amp; Transferred'!G52</f>
        <v>0.16100908306192263</v>
      </c>
      <c r="H229" s="89">
        <f>H52/'[2]Total Funds Spent &amp; Transferred'!H52</f>
        <v>0.17078081324899044</v>
      </c>
      <c r="I229" s="89">
        <f>I52/'[2]Total Funds Spent &amp; Transferred'!I52</f>
        <v>0.15285064405780674</v>
      </c>
      <c r="J229" s="89">
        <f>J52/'[2]Total Funds Spent &amp; Transferred'!J52</f>
        <v>0.17442634943269475</v>
      </c>
      <c r="K229" s="89">
        <f>K52/'[2]Total Funds Spent &amp; Transferred'!K52</f>
        <v>0.15348748616403651</v>
      </c>
      <c r="L229" s="89">
        <f>L52/'[2]Total Funds Spent &amp; Transferred'!L52</f>
        <v>0.15411234531760495</v>
      </c>
      <c r="M229" s="89">
        <f>M52/'[2]Total Funds Spent &amp; Transferred'!M52</f>
        <v>0.13965411652096571</v>
      </c>
      <c r="N229" s="89">
        <f>N52/'[2]Total Funds Spent &amp; Transferred'!N52</f>
        <v>7.234577544754564E-2</v>
      </c>
      <c r="O229" s="89">
        <f>O52/'[2]Total Funds Spent &amp; Transferred'!O52</f>
        <v>7.0973179029715658E-2</v>
      </c>
      <c r="P229" s="89">
        <f>P52/'[2]Total Funds Spent &amp; Transferred'!P52</f>
        <v>9.8892729406364552E-2</v>
      </c>
      <c r="Q229" s="89">
        <f>Q52/'[2]Total Funds Spent &amp; Transferred'!Q52</f>
        <v>7.8579257234246011E-2</v>
      </c>
      <c r="R229" s="89">
        <f>R52/'[2]Total Funds Spent &amp; Transferred'!R52</f>
        <v>0.10057428857445885</v>
      </c>
      <c r="S229" s="89">
        <f>S52/'[2]Total Funds Spent &amp; Transferred'!S52</f>
        <v>0.11321310325574767</v>
      </c>
      <c r="T229" s="140">
        <f>T52/'Total Funds Spent &amp; Transferred'!T52</f>
        <v>0.10864729806257339</v>
      </c>
      <c r="U229" s="140">
        <f>U52/'Total Funds Spent &amp; Transferred'!U52</f>
        <v>0.11267014194059602</v>
      </c>
      <c r="V229" s="140">
        <f>V52/'Total Funds Spent &amp; Transferred'!V52</f>
        <v>0.10459070546344749</v>
      </c>
      <c r="W229" s="140">
        <f>W52/'Total Funds Spent &amp; Transferred'!W52</f>
        <v>0.10625012063804426</v>
      </c>
      <c r="X229" s="140">
        <f>X52/'Total Funds Spent &amp; Transferred'!X52</f>
        <v>6.9356303342371334E-2</v>
      </c>
    </row>
    <row r="230" spans="1:24">
      <c r="A230" s="51" t="s">
        <v>155</v>
      </c>
      <c r="B230" s="89">
        <f>B53/'[2]Total Funds Spent &amp; Transferred'!B53</f>
        <v>4.1950155560056775E-2</v>
      </c>
      <c r="C230" s="89">
        <f>C53/'[2]Total Funds Spent &amp; Transferred'!C53</f>
        <v>0.23840489042417984</v>
      </c>
      <c r="D230" s="89">
        <f>D53/'[2]Total Funds Spent &amp; Transferred'!D53</f>
        <v>0.21571272424822005</v>
      </c>
      <c r="E230" s="89">
        <f>E53/'[2]Total Funds Spent &amp; Transferred'!E53</f>
        <v>1.3218865300731093E-2</v>
      </c>
      <c r="F230" s="89">
        <f>F53/'[2]Total Funds Spent &amp; Transferred'!F53</f>
        <v>1.5914338651308205E-2</v>
      </c>
      <c r="G230" s="89">
        <f>G53/'[2]Total Funds Spent &amp; Transferred'!G53</f>
        <v>6.0615427092481113E-3</v>
      </c>
      <c r="H230" s="89">
        <f>H53/'[2]Total Funds Spent &amp; Transferred'!H53</f>
        <v>4.2413807272616476E-2</v>
      </c>
      <c r="I230" s="89">
        <f>I53/'[2]Total Funds Spent &amp; Transferred'!I53</f>
        <v>4.7147823430546257E-2</v>
      </c>
      <c r="J230" s="89">
        <f>J53/'[2]Total Funds Spent &amp; Transferred'!J53</f>
        <v>8.1711877112071091E-2</v>
      </c>
      <c r="K230" s="89">
        <f>K53/'[2]Total Funds Spent &amp; Transferred'!K53</f>
        <v>8.6676452315174984E-2</v>
      </c>
      <c r="L230" s="89">
        <f>L53/'[2]Total Funds Spent &amp; Transferred'!L53</f>
        <v>9.3712538820813512E-2</v>
      </c>
      <c r="M230" s="89">
        <f>M53/'[2]Total Funds Spent &amp; Transferred'!M53</f>
        <v>8.7303307807921976E-2</v>
      </c>
      <c r="N230" s="89">
        <f>N53/'[2]Total Funds Spent &amp; Transferred'!N53</f>
        <v>6.9561405761746131E-2</v>
      </c>
      <c r="O230" s="89">
        <f>O53/'[2]Total Funds Spent &amp; Transferred'!O53</f>
        <v>5.2494964390779372E-2</v>
      </c>
      <c r="P230" s="89">
        <f>P53/'[2]Total Funds Spent &amp; Transferred'!P53</f>
        <v>6.0214504496320854E-2</v>
      </c>
      <c r="Q230" s="89">
        <f>Q53/'[2]Total Funds Spent &amp; Transferred'!Q53</f>
        <v>7.6187733276994837E-2</v>
      </c>
      <c r="R230" s="89">
        <f>R53/'[2]Total Funds Spent &amp; Transferred'!R53</f>
        <v>7.6181863108735121E-2</v>
      </c>
      <c r="S230" s="89">
        <f>S53/'[2]Total Funds Spent &amp; Transferred'!S53</f>
        <v>7.8159259556603661E-2</v>
      </c>
      <c r="T230" s="140">
        <f>T53/'Total Funds Spent &amp; Transferred'!T53</f>
        <v>8.744655515426171E-2</v>
      </c>
      <c r="U230" s="140">
        <f>U53/'Total Funds Spent &amp; Transferred'!U53</f>
        <v>9.62810786470603E-2</v>
      </c>
      <c r="V230" s="140">
        <f>V53/'Total Funds Spent &amp; Transferred'!V53</f>
        <v>7.8759329200066744E-2</v>
      </c>
      <c r="W230" s="140">
        <f>W53/'Total Funds Spent &amp; Transferred'!W53</f>
        <v>8.6416548278036132E-2</v>
      </c>
      <c r="X230" s="140">
        <f>X53/'Total Funds Spent &amp; Transferred'!X53</f>
        <v>9.3824471482999675E-2</v>
      </c>
    </row>
    <row r="231" spans="1:24">
      <c r="A231" s="51" t="s">
        <v>157</v>
      </c>
      <c r="B231" s="89">
        <f>B54/'[2]Total Funds Spent &amp; Transferred'!B54</f>
        <v>0</v>
      </c>
      <c r="C231" s="89">
        <f>C54/'[2]Total Funds Spent &amp; Transferred'!C54</f>
        <v>0.20403887351152927</v>
      </c>
      <c r="D231" s="89">
        <f>D54/'[2]Total Funds Spent &amp; Transferred'!D54</f>
        <v>0.264156914641691</v>
      </c>
      <c r="E231" s="89">
        <f>E54/'[2]Total Funds Spent &amp; Transferred'!E54</f>
        <v>0.19939034870330488</v>
      </c>
      <c r="F231" s="89">
        <f>F54/'[2]Total Funds Spent &amp; Transferred'!F54</f>
        <v>0.16363213209587429</v>
      </c>
      <c r="G231" s="89">
        <f>G54/'[2]Total Funds Spent &amp; Transferred'!G54</f>
        <v>0.13560906734590431</v>
      </c>
      <c r="H231" s="89">
        <f>H54/'[2]Total Funds Spent &amp; Transferred'!H54</f>
        <v>0.1386741522033294</v>
      </c>
      <c r="I231" s="89">
        <f>I54/'[2]Total Funds Spent &amp; Transferred'!I54</f>
        <v>0.13760169442923928</v>
      </c>
      <c r="J231" s="89">
        <f>J54/'[2]Total Funds Spent &amp; Transferred'!J54</f>
        <v>0.14822691091809304</v>
      </c>
      <c r="K231" s="89">
        <f>K54/'[2]Total Funds Spent &amp; Transferred'!K54</f>
        <v>0.14987208178813069</v>
      </c>
      <c r="L231" s="89">
        <f>L54/'[2]Total Funds Spent &amp; Transferred'!L54</f>
        <v>0.14618380120826341</v>
      </c>
      <c r="M231" s="89">
        <f>M54/'[2]Total Funds Spent &amp; Transferred'!M54</f>
        <v>0.14421695061433137</v>
      </c>
      <c r="N231" s="89">
        <f>N54/'[2]Total Funds Spent &amp; Transferred'!N54</f>
        <v>0.11833572005079822</v>
      </c>
      <c r="O231" s="89">
        <f>O54/'[2]Total Funds Spent &amp; Transferred'!O54</f>
        <v>2.4992920348632736E-2</v>
      </c>
      <c r="P231" s="89">
        <f>P54/'[2]Total Funds Spent &amp; Transferred'!P54</f>
        <v>0.11711151630742822</v>
      </c>
      <c r="Q231" s="89">
        <f>Q54/'[2]Total Funds Spent &amp; Transferred'!Q54</f>
        <v>0.1298087892487724</v>
      </c>
      <c r="R231" s="89">
        <f>R54/'[2]Total Funds Spent &amp; Transferred'!R54</f>
        <v>0.1295091059047167</v>
      </c>
      <c r="S231" s="89">
        <f>S54/'[2]Total Funds Spent &amp; Transferred'!S54</f>
        <v>0.1190108423538474</v>
      </c>
      <c r="T231" s="140">
        <f>T54/'Total Funds Spent &amp; Transferred'!T54</f>
        <v>0.13262874184505108</v>
      </c>
      <c r="U231" s="140">
        <f>U54/'Total Funds Spent &amp; Transferred'!U54</f>
        <v>0.14076995825802036</v>
      </c>
      <c r="V231" s="140">
        <f>V54/'Total Funds Spent &amp; Transferred'!V54</f>
        <v>0.13281210957868567</v>
      </c>
      <c r="W231" s="140">
        <f>W54/'Total Funds Spent &amp; Transferred'!W54</f>
        <v>0.1328926238653686</v>
      </c>
      <c r="X231" s="140">
        <f>X54/'Total Funds Spent &amp; Transferred'!X54</f>
        <v>0.13369434185236417</v>
      </c>
    </row>
    <row r="232" spans="1:24">
      <c r="A232" s="51" t="s">
        <v>158</v>
      </c>
      <c r="B232" s="89">
        <f>B55/'[2]Total Funds Spent &amp; Transferred'!B55</f>
        <v>0</v>
      </c>
      <c r="C232" s="89">
        <f>C55/'[2]Total Funds Spent &amp; Transferred'!C55</f>
        <v>0</v>
      </c>
      <c r="D232" s="89">
        <f>D55/'[2]Total Funds Spent &amp; Transferred'!D55</f>
        <v>1.430115961665696</v>
      </c>
      <c r="E232" s="89">
        <f>E55/'[2]Total Funds Spent &amp; Transferred'!E55</f>
        <v>-2.1835013578442242E-2</v>
      </c>
      <c r="F232" s="89">
        <f>F55/'[2]Total Funds Spent &amp; Transferred'!F55</f>
        <v>-0.12048447388873043</v>
      </c>
      <c r="G232" s="89">
        <f>G55/'[2]Total Funds Spent &amp; Transferred'!G55</f>
        <v>0.20769896222465437</v>
      </c>
      <c r="H232" s="89">
        <f>H55/'[2]Total Funds Spent &amp; Transferred'!H55</f>
        <v>0.21671269981834884</v>
      </c>
      <c r="I232" s="89">
        <f>I55/'[2]Total Funds Spent &amp; Transferred'!I55</f>
        <v>4.4140391233445257E-2</v>
      </c>
      <c r="J232" s="89">
        <f>J55/'[2]Total Funds Spent &amp; Transferred'!J55</f>
        <v>0.10287551057460444</v>
      </c>
      <c r="K232" s="89">
        <f>K55/'[2]Total Funds Spent &amp; Transferred'!K55</f>
        <v>0.13844538888102101</v>
      </c>
      <c r="L232" s="89">
        <f>L55/'[2]Total Funds Spent &amp; Transferred'!L55</f>
        <v>6.6167810970079524E-2</v>
      </c>
      <c r="M232" s="89">
        <f>M55/'[2]Total Funds Spent &amp; Transferred'!M55</f>
        <v>6.3565951134989085E-2</v>
      </c>
      <c r="N232" s="89">
        <f>N55/'[2]Total Funds Spent &amp; Transferred'!N55</f>
        <v>0</v>
      </c>
      <c r="O232" s="89">
        <f>O55/'[2]Total Funds Spent &amp; Transferred'!O55</f>
        <v>2.0834895950529623E-2</v>
      </c>
      <c r="P232" s="89">
        <f>P55/'[2]Total Funds Spent &amp; Transferred'!P55</f>
        <v>4.7651256983542396E-2</v>
      </c>
      <c r="Q232" s="89">
        <f>Q55/'[2]Total Funds Spent &amp; Transferred'!Q55</f>
        <v>5.8969157496083204E-2</v>
      </c>
      <c r="R232" s="89">
        <f>R55/'[2]Total Funds Spent &amp; Transferred'!R55</f>
        <v>5.6428522147621445E-2</v>
      </c>
      <c r="S232" s="89">
        <f>S55/'[2]Total Funds Spent &amp; Transferred'!S55</f>
        <v>6.3290672422919553E-2</v>
      </c>
      <c r="T232" s="140">
        <f>T55/'Total Funds Spent &amp; Transferred'!T55</f>
        <v>0</v>
      </c>
      <c r="U232" s="140">
        <f>U55/'Total Funds Spent &amp; Transferred'!U55</f>
        <v>0</v>
      </c>
      <c r="V232" s="140">
        <f>V55/'Total Funds Spent &amp; Transferred'!V55</f>
        <v>0</v>
      </c>
      <c r="W232" s="140">
        <f>W55/'Total Funds Spent &amp; Transferred'!W55</f>
        <v>0</v>
      </c>
      <c r="X232" s="140">
        <f>X55/'Total Funds Spent &amp; Transferred'!X55</f>
        <v>0</v>
      </c>
    </row>
    <row r="233" spans="1:24">
      <c r="A233" s="59" t="s">
        <v>159</v>
      </c>
      <c r="B233" s="89">
        <f>B56/'[2]Total Funds Spent &amp; Transferred'!B56</f>
        <v>3.0437163074099195E-2</v>
      </c>
      <c r="C233" s="89">
        <f>C56/'[2]Total Funds Spent &amp; Transferred'!C56</f>
        <v>7.9592017059922526E-2</v>
      </c>
      <c r="D233" s="89">
        <f>D56/'[2]Total Funds Spent &amp; Transferred'!D56</f>
        <v>0.14414534892821493</v>
      </c>
      <c r="E233" s="89">
        <f>E56/'[2]Total Funds Spent &amp; Transferred'!E56</f>
        <v>0.12404713335045475</v>
      </c>
      <c r="F233" s="89">
        <f>F56/'[2]Total Funds Spent &amp; Transferred'!F56</f>
        <v>9.9382054854686597E-2</v>
      </c>
      <c r="G233" s="89">
        <f>G56/'[2]Total Funds Spent &amp; Transferred'!G56</f>
        <v>0.10424604854787764</v>
      </c>
      <c r="H233" s="89">
        <f>H56/'[2]Total Funds Spent &amp; Transferred'!H56</f>
        <v>9.3502628503692051E-2</v>
      </c>
      <c r="I233" s="89">
        <f>I56/'[2]Total Funds Spent &amp; Transferred'!I56</f>
        <v>9.222011211363379E-2</v>
      </c>
      <c r="J233" s="89">
        <f>J56/'[2]Total Funds Spent &amp; Transferred'!J56</f>
        <v>0.10055556812814985</v>
      </c>
      <c r="K233" s="89">
        <f>K56/'[2]Total Funds Spent &amp; Transferred'!K56</f>
        <v>0.10025855326779701</v>
      </c>
      <c r="L233" s="89">
        <f>L56/'[2]Total Funds Spent &amp; Transferred'!L56</f>
        <v>0.1055931258557303</v>
      </c>
      <c r="M233" s="89">
        <f>M56/'[2]Total Funds Spent &amp; Transferred'!M56</f>
        <v>9.2292209739470304E-2</v>
      </c>
      <c r="N233" s="89">
        <f>N56/'[2]Total Funds Spent &amp; Transferred'!N56</f>
        <v>8.7687687094197025E-2</v>
      </c>
      <c r="O233" s="89">
        <f>O56/'[2]Total Funds Spent &amp; Transferred'!O56</f>
        <v>7.2322851353845821E-2</v>
      </c>
      <c r="P233" s="89">
        <f>P56/'[2]Total Funds Spent &amp; Transferred'!P56</f>
        <v>8.1031313321078879E-2</v>
      </c>
      <c r="Q233" s="89">
        <f>Q56/'[2]Total Funds Spent &amp; Transferred'!Q56</f>
        <v>7.9430758962308154E-2</v>
      </c>
      <c r="R233" s="89">
        <f>R56/'[2]Total Funds Spent &amp; Transferred'!R56</f>
        <v>7.905775169790849E-2</v>
      </c>
      <c r="S233" s="89">
        <f>S56/'[2]Total Funds Spent &amp; Transferred'!S56</f>
        <v>7.9598184995110732E-2</v>
      </c>
      <c r="T233" s="140">
        <f>T56/'Total Funds Spent &amp; Transferred'!T56</f>
        <v>7.5031393295816595E-2</v>
      </c>
      <c r="U233" s="140">
        <f>U56/'Total Funds Spent &amp; Transferred'!U56</f>
        <v>8.2496117665726273E-2</v>
      </c>
      <c r="V233" s="140">
        <f>V56/'Total Funds Spent &amp; Transferred'!V56</f>
        <v>7.7532213305269049E-2</v>
      </c>
      <c r="W233" s="140">
        <f>W56/'Total Funds Spent &amp; Transferred'!W56</f>
        <v>8.3502682348269297E-2</v>
      </c>
      <c r="X233" s="140">
        <f>X56/'Total Funds Spent &amp; Transferred'!X56</f>
        <v>7.8329241600518934E-2</v>
      </c>
    </row>
    <row r="234" spans="1:24">
      <c r="B234" s="89"/>
      <c r="C234" s="89"/>
      <c r="D234" s="89"/>
      <c r="E234" s="89"/>
      <c r="F234" s="89"/>
      <c r="G234" s="89"/>
      <c r="H234" s="89"/>
      <c r="I234" s="89"/>
      <c r="J234" s="89"/>
      <c r="K234" s="89"/>
      <c r="L234" s="89"/>
      <c r="M234" s="89"/>
      <c r="N234" s="89"/>
      <c r="O234" s="89"/>
      <c r="P234" s="89"/>
    </row>
  </sheetData>
  <mergeCells count="100">
    <mergeCell ref="Z3:Z4"/>
    <mergeCell ref="Z62:Z63"/>
    <mergeCell ref="X180:X181"/>
    <mergeCell ref="X62:X63"/>
    <mergeCell ref="X3:X4"/>
    <mergeCell ref="Y3:Y4"/>
    <mergeCell ref="Y62:Y63"/>
    <mergeCell ref="W121:W122"/>
    <mergeCell ref="W62:W63"/>
    <mergeCell ref="W3:W4"/>
    <mergeCell ref="W180:W181"/>
    <mergeCell ref="E3:E4"/>
    <mergeCell ref="Q3:Q4"/>
    <mergeCell ref="F3:F4"/>
    <mergeCell ref="G3:G4"/>
    <mergeCell ref="H3:H4"/>
    <mergeCell ref="I3:I4"/>
    <mergeCell ref="J3:J4"/>
    <mergeCell ref="K3:K4"/>
    <mergeCell ref="L3:L4"/>
    <mergeCell ref="M3:M4"/>
    <mergeCell ref="N3:N4"/>
    <mergeCell ref="O3:O4"/>
    <mergeCell ref="P3:P4"/>
    <mergeCell ref="A1:A2"/>
    <mergeCell ref="A3:A4"/>
    <mergeCell ref="B3:B4"/>
    <mergeCell ref="C3:C4"/>
    <mergeCell ref="D3:D4"/>
    <mergeCell ref="J121:J122"/>
    <mergeCell ref="A121:A122"/>
    <mergeCell ref="B121:B122"/>
    <mergeCell ref="C121:C122"/>
    <mergeCell ref="D121:D122"/>
    <mergeCell ref="E121:E122"/>
    <mergeCell ref="H121:H122"/>
    <mergeCell ref="I121:I122"/>
    <mergeCell ref="F121:F122"/>
    <mergeCell ref="G121:G122"/>
    <mergeCell ref="H62:H63"/>
    <mergeCell ref="I62:I63"/>
    <mergeCell ref="J62:J63"/>
    <mergeCell ref="A62:A63"/>
    <mergeCell ref="B62:B63"/>
    <mergeCell ref="C62:C63"/>
    <mergeCell ref="D62:D63"/>
    <mergeCell ref="E62:E63"/>
    <mergeCell ref="F62:F63"/>
    <mergeCell ref="G62:G63"/>
    <mergeCell ref="Q62:Q63"/>
    <mergeCell ref="R62:R63"/>
    <mergeCell ref="S62:S63"/>
    <mergeCell ref="K121:K122"/>
    <mergeCell ref="L121:L122"/>
    <mergeCell ref="M121:M122"/>
    <mergeCell ref="N121:N122"/>
    <mergeCell ref="O121:O122"/>
    <mergeCell ref="S121:S122"/>
    <mergeCell ref="N62:N63"/>
    <mergeCell ref="K62:K63"/>
    <mergeCell ref="L62:L63"/>
    <mergeCell ref="M62:M63"/>
    <mergeCell ref="A180:A181"/>
    <mergeCell ref="B180:B181"/>
    <mergeCell ref="C180:C181"/>
    <mergeCell ref="D180:D181"/>
    <mergeCell ref="E180:E181"/>
    <mergeCell ref="R3:R4"/>
    <mergeCell ref="S3:S4"/>
    <mergeCell ref="T3:T4"/>
    <mergeCell ref="F180:F181"/>
    <mergeCell ref="G180:G181"/>
    <mergeCell ref="H180:H181"/>
    <mergeCell ref="I180:I181"/>
    <mergeCell ref="J180:J181"/>
    <mergeCell ref="K180:K181"/>
    <mergeCell ref="P121:P122"/>
    <mergeCell ref="Q121:Q122"/>
    <mergeCell ref="R121:R122"/>
    <mergeCell ref="T62:T63"/>
    <mergeCell ref="O62:O63"/>
    <mergeCell ref="P62:P63"/>
    <mergeCell ref="Q180:Q181"/>
    <mergeCell ref="T180:T181"/>
    <mergeCell ref="R180:R181"/>
    <mergeCell ref="S180:S181"/>
    <mergeCell ref="T121:T122"/>
    <mergeCell ref="L180:L181"/>
    <mergeCell ref="M180:M181"/>
    <mergeCell ref="N180:N181"/>
    <mergeCell ref="O180:O181"/>
    <mergeCell ref="P180:P181"/>
    <mergeCell ref="V180:V181"/>
    <mergeCell ref="U180:U181"/>
    <mergeCell ref="U62:U63"/>
    <mergeCell ref="U121:U122"/>
    <mergeCell ref="U3:U4"/>
    <mergeCell ref="V3:V4"/>
    <mergeCell ref="V62:V63"/>
    <mergeCell ref="V121:V122"/>
  </mergeCells>
  <phoneticPr fontId="39" type="noConversion"/>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C9E2-8092-BC49-B53E-4E46B8371AB1}">
  <sheetPr>
    <tabColor rgb="FFC00000"/>
  </sheetPr>
  <dimension ref="A1:AC54"/>
  <sheetViews>
    <sheetView workbookViewId="0">
      <selection activeCell="A14" sqref="A14"/>
    </sheetView>
  </sheetViews>
  <sheetFormatPr defaultColWidth="11.42578125" defaultRowHeight="14.45"/>
  <cols>
    <col min="2" max="19" width="11.42578125" hidden="1" customWidth="1"/>
    <col min="27" max="27" width="13.42578125" bestFit="1" customWidth="1"/>
  </cols>
  <sheetData>
    <row r="1" spans="1:29">
      <c r="T1" s="402">
        <v>2015</v>
      </c>
      <c r="U1" s="402">
        <v>2016</v>
      </c>
      <c r="V1" s="402">
        <v>2017</v>
      </c>
      <c r="W1" s="402">
        <v>2018</v>
      </c>
      <c r="X1" s="402">
        <v>2019</v>
      </c>
      <c r="Y1" s="402">
        <v>2020</v>
      </c>
      <c r="Z1" s="402">
        <v>2021</v>
      </c>
    </row>
    <row r="2" spans="1:29">
      <c r="B2" s="332" t="s">
        <v>198</v>
      </c>
      <c r="C2" s="332" t="s">
        <v>199</v>
      </c>
      <c r="D2" s="332" t="s">
        <v>200</v>
      </c>
      <c r="E2" s="332" t="s">
        <v>201</v>
      </c>
      <c r="F2" s="332" t="s">
        <v>202</v>
      </c>
      <c r="G2" s="332" t="s">
        <v>203</v>
      </c>
      <c r="H2" s="332" t="s">
        <v>204</v>
      </c>
      <c r="I2" s="332" t="s">
        <v>205</v>
      </c>
      <c r="J2" s="332" t="s">
        <v>206</v>
      </c>
      <c r="K2" s="332" t="s">
        <v>207</v>
      </c>
      <c r="L2" s="332" t="s">
        <v>208</v>
      </c>
      <c r="M2" s="332" t="s">
        <v>209</v>
      </c>
      <c r="N2" s="332" t="s">
        <v>210</v>
      </c>
      <c r="O2" s="332" t="s">
        <v>211</v>
      </c>
      <c r="P2" s="332" t="s">
        <v>212</v>
      </c>
      <c r="Q2" s="332" t="s">
        <v>213</v>
      </c>
      <c r="R2" s="332" t="s">
        <v>214</v>
      </c>
      <c r="S2" s="332" t="s">
        <v>215</v>
      </c>
      <c r="T2" s="402"/>
      <c r="U2" s="402"/>
      <c r="V2" s="402"/>
      <c r="W2" s="402"/>
      <c r="X2" s="402"/>
      <c r="Y2" s="402"/>
      <c r="Z2" s="402"/>
      <c r="AA2" s="408" t="s">
        <v>321</v>
      </c>
      <c r="AB2" s="408"/>
      <c r="AC2" s="408"/>
    </row>
    <row r="3" spans="1:29">
      <c r="A3" s="51" t="s">
        <v>82</v>
      </c>
      <c r="G3" s="26"/>
      <c r="T3" s="179">
        <f>(_xlfn.XLOOKUP($A3,'Total Funds Spent &amp; Transferred'!$A$64:$A$114,'Total Funds Spent &amp; Transferred'!T$64:T$114))/(_xlfn.XLOOKUP('Share Block Grant Spent'!$A3,'Adjusted SFAG'!$A$5:$A$55,'Adjusted SFAG'!$J$5:$J$55))</f>
        <v>0.85934342941552921</v>
      </c>
      <c r="U3" s="179">
        <f>(_xlfn.XLOOKUP($A3,'Total Funds Spent &amp; Transferred'!$A$64:$A$114,'Total Funds Spent &amp; Transferred'!U$64:U$114))/(_xlfn.XLOOKUP('Share Block Grant Spent'!$A3,'Adjusted SFAG'!$A$5:$A$55,'Adjusted SFAG'!$L$5:$L$55))</f>
        <v>0.89617254988246453</v>
      </c>
      <c r="V3" s="179">
        <f>(_xlfn.XLOOKUP($A3,'Total Funds Spent &amp; Transferred'!$A$64:$A$114,'Total Funds Spent &amp; Transferred'!V$64:V$114))/(_xlfn.XLOOKUP('Share Block Grant Spent'!$A3,'Adjusted SFAG'!$A$5:$A$55,'Adjusted SFAG'!$N$5:$N$55))</f>
        <v>1.0821122934404686</v>
      </c>
      <c r="W3" s="179">
        <f>(_xlfn.XLOOKUP($A3,'Total Funds Spent &amp; Transferred'!$A$64:$A$114,'Total Funds Spent &amp; Transferred'!W$64:W$114))/(_xlfn.XLOOKUP('Share Block Grant Spent'!$A3,'Adjusted SFAG'!$A$5:$A$55,'Adjusted SFAG'!$Q$5:$Q$55))</f>
        <v>0.97984037096800192</v>
      </c>
      <c r="X3" s="179">
        <f>(_xlfn.XLOOKUP($A3,'Total Funds Spent &amp; Transferred'!$A$64:$A$114,'Total Funds Spent &amp; Transferred'!X$64:X$114))/(_xlfn.XLOOKUP('Share Block Grant Spent'!$A3,'Adjusted SFAG'!$A$5:$A$55,'Adjusted SFAG'!$T$5:$T$55))</f>
        <v>0.85762766257823708</v>
      </c>
      <c r="Y3" s="179">
        <f>(_xlfn.XLOOKUP($A3,'Total Funds Spent &amp; Transferred'!$A$64:$A$114,'Total Funds Spent &amp; Transferred'!Y$64:Y$114))/(_xlfn.XLOOKUP('Share Block Grant Spent'!$A3,'Adjusted SFAG'!$A$5:$A$55,'Adjusted SFAG'!$T$5:$T$55))</f>
        <v>1.2407576281109303</v>
      </c>
      <c r="Z3" s="179">
        <f>(_xlfn.XLOOKUP($A3,'Total Funds Spent &amp; Transferred'!$A$64:$A$114,'Total Funds Spent &amp; Transferred'!Z$64:Z$114))/(_xlfn.XLOOKUP('Share Block Grant Spent'!$A3,'Adjusted SFAG'!$A$5:$A$55,'Adjusted SFAG'!$Z$5:$Z$55))</f>
        <v>0.99061142179352502</v>
      </c>
      <c r="AA3" t="s">
        <v>322</v>
      </c>
      <c r="AB3">
        <f>COUNTIF($Z$3:$Z$53,"&lt;0.9")</f>
        <v>19</v>
      </c>
    </row>
    <row r="4" spans="1:29">
      <c r="A4" s="51" t="s">
        <v>84</v>
      </c>
      <c r="G4" s="26"/>
      <c r="T4" s="179">
        <f>(_xlfn.XLOOKUP($A4,'Total Funds Spent &amp; Transferred'!$A$64:$A$114,'Total Funds Spent &amp; Transferred'!T$64:T$114))/(_xlfn.XLOOKUP('Share Block Grant Spent'!$A4,'Adjusted SFAG'!$A$5:$A$55,'Adjusted SFAG'!$J$5:$J$55))</f>
        <v>1.1125365903611995</v>
      </c>
      <c r="U4" s="179">
        <f>(_xlfn.XLOOKUP($A4,'Total Funds Spent &amp; Transferred'!$A$64:$A$114,'Total Funds Spent &amp; Transferred'!U$64:U$114))/(_xlfn.XLOOKUP('Share Block Grant Spent'!$A4,'Adjusted SFAG'!$A$5:$A$55,'Adjusted SFAG'!$L$5:$L$55))</f>
        <v>1.0868322090947471</v>
      </c>
      <c r="V4" s="179">
        <f>(_xlfn.XLOOKUP($A4,'Total Funds Spent &amp; Transferred'!$A$64:$A$114,'Total Funds Spent &amp; Transferred'!V$64:V$114))/(_xlfn.XLOOKUP('Share Block Grant Spent'!$A4,'Adjusted SFAG'!$A$5:$A$55,'Adjusted SFAG'!$N$5:$N$55))</f>
        <v>1.1216600289755276</v>
      </c>
      <c r="W4" s="179">
        <f>(_xlfn.XLOOKUP($A4,'Total Funds Spent &amp; Transferred'!$A$64:$A$114,'Total Funds Spent &amp; Transferred'!W$64:W$114))/(_xlfn.XLOOKUP('Share Block Grant Spent'!$A4,'Adjusted SFAG'!$A$5:$A$55,'Adjusted SFAG'!$Q$5:$Q$55))</f>
        <v>1.2664540809603864</v>
      </c>
      <c r="X4" s="179">
        <f>(_xlfn.XLOOKUP($A4,'Total Funds Spent &amp; Transferred'!$A$64:$A$114,'Total Funds Spent &amp; Transferred'!X$64:X$114))/(_xlfn.XLOOKUP('Share Block Grant Spent'!$A4,'Adjusted SFAG'!$A$5:$A$55,'Adjusted SFAG'!$T$5:$T$55))</f>
        <v>1.0890178957510774</v>
      </c>
      <c r="Y4" s="179">
        <f>(_xlfn.XLOOKUP($A4,'Total Funds Spent &amp; Transferred'!$A$64:$A$114,'Total Funds Spent &amp; Transferred'!Y$64:Y$114))/(_xlfn.XLOOKUP('Share Block Grant Spent'!$A4,'Adjusted SFAG'!$A$5:$A$55,'Adjusted SFAG'!$T$5:$T$55))</f>
        <v>1.242661889757402</v>
      </c>
      <c r="Z4" s="179">
        <f>(_xlfn.XLOOKUP($A4,'Total Funds Spent &amp; Transferred'!$A$64:$A$114,'Total Funds Spent &amp; Transferred'!Z$64:Z$114))/(_xlfn.XLOOKUP('Share Block Grant Spent'!$A4,'Adjusted SFAG'!$A$5:$A$55,'Adjusted SFAG'!$Z$5:$Z$55))</f>
        <v>0.98506344483714448</v>
      </c>
      <c r="AA4" t="s">
        <v>323</v>
      </c>
      <c r="AB4">
        <f>COUNTIF($Z$3:$Z$53,"&lt;0.5")</f>
        <v>3</v>
      </c>
    </row>
    <row r="5" spans="1:29">
      <c r="A5" s="51" t="s">
        <v>86</v>
      </c>
      <c r="G5" s="26"/>
      <c r="T5" s="179">
        <f>(_xlfn.XLOOKUP($A5,'Total Funds Spent &amp; Transferred'!$A$64:$A$114,'Total Funds Spent &amp; Transferred'!T$64:T$114))/(_xlfn.XLOOKUP('Share Block Grant Spent'!$A5,'Adjusted SFAG'!$A$5:$A$55,'Adjusted SFAG'!$J$5:$J$55))</f>
        <v>1.177363204669533</v>
      </c>
      <c r="U5" s="179">
        <f>(_xlfn.XLOOKUP($A5,'Total Funds Spent &amp; Transferred'!$A$64:$A$114,'Total Funds Spent &amp; Transferred'!U$64:U$114))/(_xlfn.XLOOKUP('Share Block Grant Spent'!$A5,'Adjusted SFAG'!$A$5:$A$55,'Adjusted SFAG'!$L$5:$L$55))</f>
        <v>1.0886824063233447</v>
      </c>
      <c r="V5" s="179">
        <f>(_xlfn.XLOOKUP($A5,'Total Funds Spent &amp; Transferred'!$A$64:$A$114,'Total Funds Spent &amp; Transferred'!V$64:V$114))/(_xlfn.XLOOKUP('Share Block Grant Spent'!$A5,'Adjusted SFAG'!$A$5:$A$55,'Adjusted SFAG'!$N$5:$N$55))</f>
        <v>0.98622002393663466</v>
      </c>
      <c r="W5" s="179">
        <f>(_xlfn.XLOOKUP($A5,'Total Funds Spent &amp; Transferred'!$A$64:$A$114,'Total Funds Spent &amp; Transferred'!W$64:W$114))/(_xlfn.XLOOKUP('Share Block Grant Spent'!$A5,'Adjusted SFAG'!$A$5:$A$55,'Adjusted SFAG'!$Q$5:$Q$55))</f>
        <v>1.0126251788970246</v>
      </c>
      <c r="X5" s="179">
        <f>(_xlfn.XLOOKUP($A5,'Total Funds Spent &amp; Transferred'!$A$64:$A$114,'Total Funds Spent &amp; Transferred'!X$64:X$114))/(_xlfn.XLOOKUP('Share Block Grant Spent'!$A5,'Adjusted SFAG'!$A$5:$A$55,'Adjusted SFAG'!$T$5:$T$55))</f>
        <v>1.1375196405158923</v>
      </c>
      <c r="Y5" s="179">
        <f>(_xlfn.XLOOKUP($A5,'Total Funds Spent &amp; Transferred'!$A$64:$A$114,'Total Funds Spent &amp; Transferred'!Y$64:Y$114))/(_xlfn.XLOOKUP('Share Block Grant Spent'!$A5,'Adjusted SFAG'!$A$5:$A$55,'Adjusted SFAG'!$T$5:$T$55))</f>
        <v>1.1406479811500192</v>
      </c>
      <c r="Z5" s="179">
        <f>(_xlfn.XLOOKUP($A5,'Total Funds Spent &amp; Transferred'!$A$64:$A$114,'Total Funds Spent &amp; Transferred'!Z$64:Z$114))/(_xlfn.XLOOKUP('Share Block Grant Spent'!$A5,'Adjusted SFAG'!$A$5:$A$55,'Adjusted SFAG'!$Z$5:$Z$55))</f>
        <v>1.0483113024044408</v>
      </c>
      <c r="AA5" t="s">
        <v>324</v>
      </c>
      <c r="AB5" s="4"/>
    </row>
    <row r="6" spans="1:29">
      <c r="A6" s="51" t="s">
        <v>88</v>
      </c>
      <c r="G6" s="26"/>
      <c r="T6" s="179">
        <f>(_xlfn.XLOOKUP($A6,'Total Funds Spent &amp; Transferred'!$A$64:$A$114,'Total Funds Spent &amp; Transferred'!T$64:T$114))/(_xlfn.XLOOKUP('Share Block Grant Spent'!$A6,'Adjusted SFAG'!$A$5:$A$55,'Adjusted SFAG'!$J$5:$J$55))</f>
        <v>0.93966655090776496</v>
      </c>
      <c r="U6" s="179">
        <f>(_xlfn.XLOOKUP($A6,'Total Funds Spent &amp; Transferred'!$A$64:$A$114,'Total Funds Spent &amp; Transferred'!U$64:U$114))/(_xlfn.XLOOKUP('Share Block Grant Spent'!$A6,'Adjusted SFAG'!$A$5:$A$55,'Adjusted SFAG'!$L$5:$L$55))</f>
        <v>0.95992387691802872</v>
      </c>
      <c r="V6" s="179">
        <f>(_xlfn.XLOOKUP($A6,'Total Funds Spent &amp; Transferred'!$A$64:$A$114,'Total Funds Spent &amp; Transferred'!V$64:V$114))/(_xlfn.XLOOKUP('Share Block Grant Spent'!$A6,'Adjusted SFAG'!$A$5:$A$55,'Adjusted SFAG'!$N$5:$N$55))</f>
        <v>0.88435628281862222</v>
      </c>
      <c r="W6" s="179">
        <f>(_xlfn.XLOOKUP($A6,'Total Funds Spent &amp; Transferred'!$A$64:$A$114,'Total Funds Spent &amp; Transferred'!W$64:W$114))/(_xlfn.XLOOKUP('Share Block Grant Spent'!$A6,'Adjusted SFAG'!$A$5:$A$55,'Adjusted SFAG'!$Q$5:$Q$55))</f>
        <v>0.95003351275182313</v>
      </c>
      <c r="X6" s="179">
        <f>(_xlfn.XLOOKUP($A6,'Total Funds Spent &amp; Transferred'!$A$64:$A$114,'Total Funds Spent &amp; Transferred'!X$64:X$114))/(_xlfn.XLOOKUP('Share Block Grant Spent'!$A6,'Adjusted SFAG'!$A$5:$A$55,'Adjusted SFAG'!$T$5:$T$55))</f>
        <v>0.80581222531038643</v>
      </c>
      <c r="Y6" s="179">
        <f>(_xlfn.XLOOKUP($A6,'Total Funds Spent &amp; Transferred'!$A$64:$A$114,'Total Funds Spent &amp; Transferred'!Y$64:Y$114))/(_xlfn.XLOOKUP('Share Block Grant Spent'!$A6,'Adjusted SFAG'!$A$5:$A$55,'Adjusted SFAG'!$T$5:$T$55))</f>
        <v>0.95969747623335766</v>
      </c>
      <c r="Z6" s="179">
        <f>(_xlfn.XLOOKUP($A6,'Total Funds Spent &amp; Transferred'!$A$64:$A$114,'Total Funds Spent &amp; Transferred'!Z$64:Z$114))/(_xlfn.XLOOKUP('Share Block Grant Spent'!$A6,'Adjusted SFAG'!$A$5:$A$55,'Adjusted SFAG'!$Z$5:$Z$55))</f>
        <v>0.96682506378917987</v>
      </c>
    </row>
    <row r="7" spans="1:29">
      <c r="A7" s="51" t="s">
        <v>74</v>
      </c>
      <c r="G7" s="26"/>
      <c r="T7" s="179">
        <f>(_xlfn.XLOOKUP($A7,'Total Funds Spent &amp; Transferred'!$A$64:$A$114,'Total Funds Spent &amp; Transferred'!T$64:T$114))/(_xlfn.XLOOKUP('Share Block Grant Spent'!$A7,'Adjusted SFAG'!$A$5:$A$55,'Adjusted SFAG'!$J$5:$J$55))</f>
        <v>0.98902045848746301</v>
      </c>
      <c r="U7" s="179">
        <f>(_xlfn.XLOOKUP($A7,'Total Funds Spent &amp; Transferred'!$A$64:$A$114,'Total Funds Spent &amp; Transferred'!U$64:U$114))/(_xlfn.XLOOKUP('Share Block Grant Spent'!$A7,'Adjusted SFAG'!$A$5:$A$55,'Adjusted SFAG'!$L$5:$L$55))</f>
        <v>0.95060117478247008</v>
      </c>
      <c r="V7" s="179">
        <f>(_xlfn.XLOOKUP($A7,'Total Funds Spent &amp; Transferred'!$A$64:$A$114,'Total Funds Spent &amp; Transferred'!V$64:V$114))/(_xlfn.XLOOKUP('Share Block Grant Spent'!$A7,'Adjusted SFAG'!$A$5:$A$55,'Adjusted SFAG'!$N$5:$N$55))</f>
        <v>1.0131345731528421</v>
      </c>
      <c r="W7" s="179">
        <f>(_xlfn.XLOOKUP($A7,'Total Funds Spent &amp; Transferred'!$A$64:$A$114,'Total Funds Spent &amp; Transferred'!W$64:W$114))/(_xlfn.XLOOKUP('Share Block Grant Spent'!$A7,'Adjusted SFAG'!$A$5:$A$55,'Adjusted SFAG'!$Q$5:$Q$55))</f>
        <v>1.0131019426544563</v>
      </c>
      <c r="X7" s="179">
        <f>(_xlfn.XLOOKUP($A7,'Total Funds Spent &amp; Transferred'!$A$64:$A$114,'Total Funds Spent &amp; Transferred'!X$64:X$114))/(_xlfn.XLOOKUP('Share Block Grant Spent'!$A7,'Adjusted SFAG'!$A$5:$A$55,'Adjusted SFAG'!$T$5:$T$55))</f>
        <v>0.99958548100756128</v>
      </c>
      <c r="Y7" s="179">
        <f>(_xlfn.XLOOKUP($A7,'Total Funds Spent &amp; Transferred'!$A$64:$A$114,'Total Funds Spent &amp; Transferred'!Y$64:Y$114))/(_xlfn.XLOOKUP('Share Block Grant Spent'!$A7,'Adjusted SFAG'!$A$5:$A$55,'Adjusted SFAG'!$T$5:$T$55))</f>
        <v>1.0432282875561156</v>
      </c>
      <c r="Z7" s="179">
        <f>(_xlfn.XLOOKUP($A7,'Total Funds Spent &amp; Transferred'!$A$64:$A$114,'Total Funds Spent &amp; Transferred'!Z$64:Z$114))/(_xlfn.XLOOKUP('Share Block Grant Spent'!$A7,'Adjusted SFAG'!$A$5:$A$55,'Adjusted SFAG'!$Z$5:$Z$55))</f>
        <v>0.87805344807561525</v>
      </c>
    </row>
    <row r="8" spans="1:29">
      <c r="A8" s="51" t="s">
        <v>91</v>
      </c>
      <c r="G8" s="26"/>
      <c r="T8" s="179">
        <f>(_xlfn.XLOOKUP($A8,'Total Funds Spent &amp; Transferred'!$A$64:$A$114,'Total Funds Spent &amp; Transferred'!T$64:T$114))/(_xlfn.XLOOKUP('Share Block Grant Spent'!$A8,'Adjusted SFAG'!$A$5:$A$55,'Adjusted SFAG'!$J$5:$J$55))</f>
        <v>0.98567783767192929</v>
      </c>
      <c r="U8" s="179">
        <f>(_xlfn.XLOOKUP($A8,'Total Funds Spent &amp; Transferred'!$A$64:$A$114,'Total Funds Spent &amp; Transferred'!U$64:U$114))/(_xlfn.XLOOKUP('Share Block Grant Spent'!$A8,'Adjusted SFAG'!$A$5:$A$55,'Adjusted SFAG'!$L$5:$L$55))</f>
        <v>1.0329370132405837</v>
      </c>
      <c r="V8" s="179">
        <f>(_xlfn.XLOOKUP($A8,'Total Funds Spent &amp; Transferred'!$A$64:$A$114,'Total Funds Spent &amp; Transferred'!V$64:V$114))/(_xlfn.XLOOKUP('Share Block Grant Spent'!$A8,'Adjusted SFAG'!$A$5:$A$55,'Adjusted SFAG'!$N$5:$N$55))</f>
        <v>1.0427380957850161</v>
      </c>
      <c r="W8" s="179">
        <f>(_xlfn.XLOOKUP($A8,'Total Funds Spent &amp; Transferred'!$A$64:$A$114,'Total Funds Spent &amp; Transferred'!W$64:W$114))/(_xlfn.XLOOKUP('Share Block Grant Spent'!$A8,'Adjusted SFAG'!$A$5:$A$55,'Adjusted SFAG'!$Q$5:$Q$55))</f>
        <v>1.0514109216937331</v>
      </c>
      <c r="X8" s="179">
        <f>(_xlfn.XLOOKUP($A8,'Total Funds Spent &amp; Transferred'!$A$64:$A$114,'Total Funds Spent &amp; Transferred'!X$64:X$114))/(_xlfn.XLOOKUP('Share Block Grant Spent'!$A8,'Adjusted SFAG'!$A$5:$A$55,'Adjusted SFAG'!$T$5:$T$55))</f>
        <v>1.1246064244595309</v>
      </c>
      <c r="Y8" s="179">
        <f>(_xlfn.XLOOKUP($A8,'Total Funds Spent &amp; Transferred'!$A$64:$A$114,'Total Funds Spent &amp; Transferred'!Y$64:Y$114))/(_xlfn.XLOOKUP('Share Block Grant Spent'!$A8,'Adjusted SFAG'!$A$5:$A$55,'Adjusted SFAG'!$T$5:$T$55))</f>
        <v>1.2345404891933018</v>
      </c>
      <c r="Z8" s="179">
        <f>(_xlfn.XLOOKUP($A8,'Total Funds Spent &amp; Transferred'!$A$64:$A$114,'Total Funds Spent &amp; Transferred'!Z$64:Z$114))/(_xlfn.XLOOKUP('Share Block Grant Spent'!$A8,'Adjusted SFAG'!$A$5:$A$55,'Adjusted SFAG'!$Z$5:$Z$55))</f>
        <v>1.0259895969183992</v>
      </c>
    </row>
    <row r="9" spans="1:29">
      <c r="A9" s="51" t="s">
        <v>93</v>
      </c>
      <c r="G9" s="26"/>
      <c r="T9" s="179">
        <f>(_xlfn.XLOOKUP($A9,'Total Funds Spent &amp; Transferred'!$A$64:$A$114,'Total Funds Spent &amp; Transferred'!T$64:T$114))/(_xlfn.XLOOKUP('Share Block Grant Spent'!$A9,'Adjusted SFAG'!$A$5:$A$55,'Adjusted SFAG'!$J$5:$J$55))</f>
        <v>0.99999999625170699</v>
      </c>
      <c r="U9" s="179">
        <f>(_xlfn.XLOOKUP($A9,'Total Funds Spent &amp; Transferred'!$A$64:$A$114,'Total Funds Spent &amp; Transferred'!U$64:U$114))/(_xlfn.XLOOKUP('Share Block Grant Spent'!$A9,'Adjusted SFAG'!$A$5:$A$55,'Adjusted SFAG'!$L$5:$L$55))</f>
        <v>1</v>
      </c>
      <c r="V9" s="179">
        <f>(_xlfn.XLOOKUP($A9,'Total Funds Spent &amp; Transferred'!$A$64:$A$114,'Total Funds Spent &amp; Transferred'!V$64:V$114))/(_xlfn.XLOOKUP('Share Block Grant Spent'!$A9,'Adjusted SFAG'!$A$5:$A$55,'Adjusted SFAG'!$N$5:$N$55))</f>
        <v>0.99710717296775142</v>
      </c>
      <c r="W9" s="179">
        <f>(_xlfn.XLOOKUP($A9,'Total Funds Spent &amp; Transferred'!$A$64:$A$114,'Total Funds Spent &amp; Transferred'!W$64:W$114))/(_xlfn.XLOOKUP('Share Block Grant Spent'!$A9,'Adjusted SFAG'!$A$5:$A$55,'Adjusted SFAG'!$Q$5:$Q$55))</f>
        <v>1.0028928270322486</v>
      </c>
      <c r="X9" s="179">
        <f>(_xlfn.XLOOKUP($A9,'Total Funds Spent &amp; Transferred'!$A$64:$A$114,'Total Funds Spent &amp; Transferred'!X$64:X$114))/(_xlfn.XLOOKUP('Share Block Grant Spent'!$A9,'Adjusted SFAG'!$A$5:$A$55,'Adjusted SFAG'!$T$5:$T$55))</f>
        <v>1</v>
      </c>
      <c r="Y9" s="179">
        <f>(_xlfn.XLOOKUP($A9,'Total Funds Spent &amp; Transferred'!$A$64:$A$114,'Total Funds Spent &amp; Transferred'!Y$64:Y$114))/(_xlfn.XLOOKUP('Share Block Grant Spent'!$A9,'Adjusted SFAG'!$A$5:$A$55,'Adjusted SFAG'!$T$5:$T$55))</f>
        <v>1</v>
      </c>
      <c r="Z9" s="179">
        <f>(_xlfn.XLOOKUP($A9,'Total Funds Spent &amp; Transferred'!$A$64:$A$114,'Total Funds Spent &amp; Transferred'!Z$64:Z$114))/(_xlfn.XLOOKUP('Share Block Grant Spent'!$A9,'Adjusted SFAG'!$A$5:$A$55,'Adjusted SFAG'!$Z$5:$Z$55))</f>
        <v>1</v>
      </c>
    </row>
    <row r="10" spans="1:29">
      <c r="A10" s="51" t="s">
        <v>95</v>
      </c>
      <c r="G10" s="26"/>
      <c r="T10" s="179">
        <f>(_xlfn.XLOOKUP($A10,'Total Funds Spent &amp; Transferred'!$A$64:$A$114,'Total Funds Spent &amp; Transferred'!T$64:T$114))/(_xlfn.XLOOKUP('Share Block Grant Spent'!$A10,'Adjusted SFAG'!$A$5:$A$55,'Adjusted SFAG'!$J$5:$J$55))</f>
        <v>1.0281441434064824</v>
      </c>
      <c r="U10" s="179">
        <f>(_xlfn.XLOOKUP($A10,'Total Funds Spent &amp; Transferred'!$A$64:$A$114,'Total Funds Spent &amp; Transferred'!U$64:U$114))/(_xlfn.XLOOKUP('Share Block Grant Spent'!$A10,'Adjusted SFAG'!$A$5:$A$55,'Adjusted SFAG'!$L$5:$L$55))</f>
        <v>1.136893889968843</v>
      </c>
      <c r="V10" s="179">
        <f>(_xlfn.XLOOKUP($A10,'Total Funds Spent &amp; Transferred'!$A$64:$A$114,'Total Funds Spent &amp; Transferred'!V$64:V$114))/(_xlfn.XLOOKUP('Share Block Grant Spent'!$A10,'Adjusted SFAG'!$A$5:$A$55,'Adjusted SFAG'!$N$5:$N$55))</f>
        <v>1.1044244045900344</v>
      </c>
      <c r="W10" s="179">
        <f>(_xlfn.XLOOKUP($A10,'Total Funds Spent &amp; Transferred'!$A$64:$A$114,'Total Funds Spent &amp; Transferred'!W$64:W$114))/(_xlfn.XLOOKUP('Share Block Grant Spent'!$A10,'Adjusted SFAG'!$A$5:$A$55,'Adjusted SFAG'!$Q$5:$Q$55))</f>
        <v>0.93809169349356947</v>
      </c>
      <c r="X10" s="179">
        <f>(_xlfn.XLOOKUP($A10,'Total Funds Spent &amp; Transferred'!$A$64:$A$114,'Total Funds Spent &amp; Transferred'!X$64:X$114))/(_xlfn.XLOOKUP('Share Block Grant Spent'!$A10,'Adjusted SFAG'!$A$5:$A$55,'Adjusted SFAG'!$T$5:$T$55))</f>
        <v>0.68553686269515302</v>
      </c>
      <c r="Y10" s="179">
        <f>(_xlfn.XLOOKUP($A10,'Total Funds Spent &amp; Transferred'!$A$64:$A$114,'Total Funds Spent &amp; Transferred'!Y$64:Y$114))/(_xlfn.XLOOKUP('Share Block Grant Spent'!$A10,'Adjusted SFAG'!$A$5:$A$55,'Adjusted SFAG'!$T$5:$T$55))</f>
        <v>0.86956577531719459</v>
      </c>
      <c r="Z10" s="179">
        <f>(_xlfn.XLOOKUP($A10,'Total Funds Spent &amp; Transferred'!$A$64:$A$114,'Total Funds Spent &amp; Transferred'!Z$64:Z$114))/(_xlfn.XLOOKUP('Share Block Grant Spent'!$A10,'Adjusted SFAG'!$A$5:$A$55,'Adjusted SFAG'!$Z$5:$Z$55))</f>
        <v>0.99932541896590277</v>
      </c>
    </row>
    <row r="11" spans="1:29">
      <c r="A11" s="51" t="s">
        <v>97</v>
      </c>
      <c r="G11" s="26"/>
      <c r="T11" s="179">
        <f>(_xlfn.XLOOKUP($A11,'Total Funds Spent &amp; Transferred'!$A$64:$A$114,'Total Funds Spent &amp; Transferred'!T$64:T$114))/(_xlfn.XLOOKUP('Share Block Grant Spent'!$A11,'Adjusted SFAG'!$A$5:$A$55,'Adjusted SFAG'!$J$5:$J$55))</f>
        <v>1.0267298452839999</v>
      </c>
      <c r="U11" s="179">
        <f>(_xlfn.XLOOKUP($A11,'Total Funds Spent &amp; Transferred'!$A$64:$A$114,'Total Funds Spent &amp; Transferred'!U$64:U$114))/(_xlfn.XLOOKUP('Share Block Grant Spent'!$A11,'Adjusted SFAG'!$A$5:$A$55,'Adjusted SFAG'!$L$5:$L$55))</f>
        <v>1.3456976671425163</v>
      </c>
      <c r="V11" s="179">
        <f>(_xlfn.XLOOKUP($A11,'Total Funds Spent &amp; Transferred'!$A$64:$A$114,'Total Funds Spent &amp; Transferred'!V$64:V$114))/(_xlfn.XLOOKUP('Share Block Grant Spent'!$A11,'Adjusted SFAG'!$A$5:$A$55,'Adjusted SFAG'!$N$5:$N$55))</f>
        <v>1.4759633426443215</v>
      </c>
      <c r="W11" s="179">
        <f>(_xlfn.XLOOKUP($A11,'Total Funds Spent &amp; Transferred'!$A$64:$A$114,'Total Funds Spent &amp; Transferred'!W$64:W$114))/(_xlfn.XLOOKUP('Share Block Grant Spent'!$A11,'Adjusted SFAG'!$A$5:$A$55,'Adjusted SFAG'!$Q$5:$Q$55))</f>
        <v>0.9449864379415096</v>
      </c>
      <c r="X11" s="179">
        <f>(_xlfn.XLOOKUP($A11,'Total Funds Spent &amp; Transferred'!$A$64:$A$114,'Total Funds Spent &amp; Transferred'!X$64:X$114))/(_xlfn.XLOOKUP('Share Block Grant Spent'!$A11,'Adjusted SFAG'!$A$5:$A$55,'Adjusted SFAG'!$T$5:$T$55))</f>
        <v>1.3068837179602752</v>
      </c>
      <c r="Y11" s="179">
        <f>(_xlfn.XLOOKUP($A11,'Total Funds Spent &amp; Transferred'!$A$64:$A$114,'Total Funds Spent &amp; Transferred'!Y$64:Y$114))/(_xlfn.XLOOKUP('Share Block Grant Spent'!$A11,'Adjusted SFAG'!$A$5:$A$55,'Adjusted SFAG'!$T$5:$T$55))</f>
        <v>1.2956569919140084</v>
      </c>
      <c r="Z11" s="179">
        <f>(_xlfn.XLOOKUP($A11,'Total Funds Spent &amp; Transferred'!$A$64:$A$114,'Total Funds Spent &amp; Transferred'!Z$64:Z$114))/(_xlfn.XLOOKUP('Share Block Grant Spent'!$A11,'Adjusted SFAG'!$A$5:$A$55,'Adjusted SFAG'!$Z$5:$Z$55))</f>
        <v>1.1200561283216972</v>
      </c>
    </row>
    <row r="12" spans="1:29">
      <c r="A12" s="51" t="s">
        <v>99</v>
      </c>
      <c r="G12" s="26"/>
      <c r="T12" s="179">
        <f>(_xlfn.XLOOKUP($A12,'Total Funds Spent &amp; Transferred'!$A$64:$A$114,'Total Funds Spent &amp; Transferred'!T$64:T$114))/(_xlfn.XLOOKUP('Share Block Grant Spent'!$A12,'Adjusted SFAG'!$A$5:$A$55,'Adjusted SFAG'!$J$5:$J$55))</f>
        <v>0.90971597402653759</v>
      </c>
      <c r="U12" s="179">
        <f>(_xlfn.XLOOKUP($A12,'Total Funds Spent &amp; Transferred'!$A$64:$A$114,'Total Funds Spent &amp; Transferred'!U$64:U$114))/(_xlfn.XLOOKUP('Share Block Grant Spent'!$A12,'Adjusted SFAG'!$A$5:$A$55,'Adjusted SFAG'!$L$5:$L$55))</f>
        <v>1.0540541567619255</v>
      </c>
      <c r="V12" s="179">
        <f>(_xlfn.XLOOKUP($A12,'Total Funds Spent &amp; Transferred'!$A$64:$A$114,'Total Funds Spent &amp; Transferred'!V$64:V$114))/(_xlfn.XLOOKUP('Share Block Grant Spent'!$A12,'Adjusted SFAG'!$A$5:$A$55,'Adjusted SFAG'!$N$5:$N$55))</f>
        <v>0.99344611908358593</v>
      </c>
      <c r="W12" s="179">
        <f>(_xlfn.XLOOKUP($A12,'Total Funds Spent &amp; Transferred'!$A$64:$A$114,'Total Funds Spent &amp; Transferred'!W$64:W$114))/(_xlfn.XLOOKUP('Share Block Grant Spent'!$A12,'Adjusted SFAG'!$A$5:$A$55,'Adjusted SFAG'!$Q$5:$Q$55))</f>
        <v>1.0021542508664085</v>
      </c>
      <c r="X12" s="179">
        <f>(_xlfn.XLOOKUP($A12,'Total Funds Spent &amp; Transferred'!$A$64:$A$114,'Total Funds Spent &amp; Transferred'!X$64:X$114))/(_xlfn.XLOOKUP('Share Block Grant Spent'!$A12,'Adjusted SFAG'!$A$5:$A$55,'Adjusted SFAG'!$T$5:$T$55))</f>
        <v>0.91336738154841557</v>
      </c>
      <c r="Y12" s="179">
        <f>(_xlfn.XLOOKUP($A12,'Total Funds Spent &amp; Transferred'!$A$64:$A$114,'Total Funds Spent &amp; Transferred'!Y$64:Y$114))/(_xlfn.XLOOKUP('Share Block Grant Spent'!$A12,'Adjusted SFAG'!$A$5:$A$55,'Adjusted SFAG'!$T$5:$T$55))</f>
        <v>1.0243548991706277</v>
      </c>
      <c r="Z12" s="179">
        <f>(_xlfn.XLOOKUP($A12,'Total Funds Spent &amp; Transferred'!$A$64:$A$114,'Total Funds Spent &amp; Transferred'!Z$64:Z$114))/(_xlfn.XLOOKUP('Share Block Grant Spent'!$A12,'Adjusted SFAG'!$A$5:$A$55,'Adjusted SFAG'!$Z$5:$Z$55))</f>
        <v>0.91107810640609477</v>
      </c>
    </row>
    <row r="13" spans="1:29">
      <c r="A13" s="51" t="s">
        <v>101</v>
      </c>
      <c r="G13" s="26"/>
      <c r="T13" s="179">
        <f>(_xlfn.XLOOKUP($A13,'Total Funds Spent &amp; Transferred'!$A$64:$A$114,'Total Funds Spent &amp; Transferred'!T$64:T$114))/(_xlfn.XLOOKUP('Share Block Grant Spent'!$A13,'Adjusted SFAG'!$A$5:$A$55,'Adjusted SFAG'!$J$5:$J$55))</f>
        <v>1.1065744260357777</v>
      </c>
      <c r="U13" s="179">
        <f>(_xlfn.XLOOKUP($A13,'Total Funds Spent &amp; Transferred'!$A$64:$A$114,'Total Funds Spent &amp; Transferred'!U$64:U$114))/(_xlfn.XLOOKUP('Share Block Grant Spent'!$A13,'Adjusted SFAG'!$A$5:$A$55,'Adjusted SFAG'!$L$5:$L$55))</f>
        <v>0.97400752313272443</v>
      </c>
      <c r="V13" s="179">
        <f>(_xlfn.XLOOKUP($A13,'Total Funds Spent &amp; Transferred'!$A$64:$A$114,'Total Funds Spent &amp; Transferred'!V$64:V$114))/(_xlfn.XLOOKUP('Share Block Grant Spent'!$A13,'Adjusted SFAG'!$A$5:$A$55,'Adjusted SFAG'!$N$5:$N$55))</f>
        <v>0.95754661718166056</v>
      </c>
      <c r="W13" s="179">
        <f>(_xlfn.XLOOKUP($A13,'Total Funds Spent &amp; Transferred'!$A$64:$A$114,'Total Funds Spent &amp; Transferred'!W$64:W$114))/(_xlfn.XLOOKUP('Share Block Grant Spent'!$A13,'Adjusted SFAG'!$A$5:$A$55,'Adjusted SFAG'!$Q$5:$Q$55))</f>
        <v>0.96095062145720966</v>
      </c>
      <c r="X13" s="179">
        <f>(_xlfn.XLOOKUP($A13,'Total Funds Spent &amp; Transferred'!$A$64:$A$114,'Total Funds Spent &amp; Transferred'!X$64:X$114))/(_xlfn.XLOOKUP('Share Block Grant Spent'!$A13,'Adjusted SFAG'!$A$5:$A$55,'Adjusted SFAG'!$T$5:$T$55))</f>
        <v>0.96879217073101265</v>
      </c>
      <c r="Y13" s="179">
        <f>(_xlfn.XLOOKUP($A13,'Total Funds Spent &amp; Transferred'!$A$64:$A$114,'Total Funds Spent &amp; Transferred'!Y$64:Y$114))/(_xlfn.XLOOKUP('Share Block Grant Spent'!$A13,'Adjusted SFAG'!$A$5:$A$55,'Adjusted SFAG'!$T$5:$T$55))</f>
        <v>0.9431844942615264</v>
      </c>
      <c r="Z13" s="179">
        <f>(_xlfn.XLOOKUP($A13,'Total Funds Spent &amp; Transferred'!$A$64:$A$114,'Total Funds Spent &amp; Transferred'!Z$64:Z$114))/(_xlfn.XLOOKUP('Share Block Grant Spent'!$A13,'Adjusted SFAG'!$A$5:$A$55,'Adjusted SFAG'!$Z$5:$Z$55))</f>
        <v>0.84288233193156803</v>
      </c>
    </row>
    <row r="14" spans="1:29">
      <c r="A14" s="51" t="s">
        <v>102</v>
      </c>
      <c r="G14" s="26"/>
      <c r="T14" s="179">
        <f>(_xlfn.XLOOKUP($A14,'Total Funds Spent &amp; Transferred'!$A$64:$A$114,'Total Funds Spent &amp; Transferred'!T$64:T$114))/(_xlfn.XLOOKUP('Share Block Grant Spent'!$A14,'Adjusted SFAG'!$A$5:$A$55,'Adjusted SFAG'!$J$5:$J$55))</f>
        <v>0.66634268504776528</v>
      </c>
      <c r="U14" s="179">
        <f>(_xlfn.XLOOKUP($A14,'Total Funds Spent &amp; Transferred'!$A$64:$A$114,'Total Funds Spent &amp; Transferred'!U$64:U$114))/(_xlfn.XLOOKUP('Share Block Grant Spent'!$A14,'Adjusted SFAG'!$A$5:$A$55,'Adjusted SFAG'!$L$5:$L$55))</f>
        <v>0.57542773358960131</v>
      </c>
      <c r="V14" s="179">
        <f>(_xlfn.XLOOKUP($A14,'Total Funds Spent &amp; Transferred'!$A$64:$A$114,'Total Funds Spent &amp; Transferred'!V$64:V$114))/(_xlfn.XLOOKUP('Share Block Grant Spent'!$A14,'Adjusted SFAG'!$A$5:$A$55,'Adjusted SFAG'!$N$5:$N$55))</f>
        <v>0.52473151268976748</v>
      </c>
      <c r="W14" s="179">
        <f>(_xlfn.XLOOKUP($A14,'Total Funds Spent &amp; Transferred'!$A$64:$A$114,'Total Funds Spent &amp; Transferred'!W$64:W$114))/(_xlfn.XLOOKUP('Share Block Grant Spent'!$A14,'Adjusted SFAG'!$A$5:$A$55,'Adjusted SFAG'!$Q$5:$Q$55))</f>
        <v>0.50392209644461472</v>
      </c>
      <c r="X14" s="179">
        <f>(_xlfn.XLOOKUP($A14,'Total Funds Spent &amp; Transferred'!$A$64:$A$114,'Total Funds Spent &amp; Transferred'!X$64:X$114))/(_xlfn.XLOOKUP('Share Block Grant Spent'!$A14,'Adjusted SFAG'!$A$5:$A$55,'Adjusted SFAG'!$T$5:$T$55))</f>
        <v>0.50885343018646212</v>
      </c>
      <c r="Y14" s="179">
        <f>(_xlfn.XLOOKUP($A14,'Total Funds Spent &amp; Transferred'!$A$64:$A$114,'Total Funds Spent &amp; Transferred'!Y$64:Y$114))/(_xlfn.XLOOKUP('Share Block Grant Spent'!$A14,'Adjusted SFAG'!$A$5:$A$55,'Adjusted SFAG'!$T$5:$T$55))</f>
        <v>0.58209352998032982</v>
      </c>
      <c r="Z14" s="179">
        <f>(_xlfn.XLOOKUP($A14,'Total Funds Spent &amp; Transferred'!$A$64:$A$114,'Total Funds Spent &amp; Transferred'!Z$64:Z$114))/(_xlfn.XLOOKUP('Share Block Grant Spent'!$A14,'Adjusted SFAG'!$A$5:$A$55,'Adjusted SFAG'!$Z$5:$Z$55))</f>
        <v>0.7379406190820581</v>
      </c>
    </row>
    <row r="15" spans="1:29">
      <c r="A15" s="51" t="s">
        <v>103</v>
      </c>
      <c r="G15" s="26"/>
      <c r="T15" s="179">
        <f>(_xlfn.XLOOKUP($A15,'Total Funds Spent &amp; Transferred'!$A$64:$A$114,'Total Funds Spent &amp; Transferred'!T$64:T$114))/(_xlfn.XLOOKUP('Share Block Grant Spent'!$A15,'Adjusted SFAG'!$A$5:$A$55,'Adjusted SFAG'!$J$5:$J$55))</f>
        <v>0.99416823219299977</v>
      </c>
      <c r="U15" s="179">
        <f>(_xlfn.XLOOKUP($A15,'Total Funds Spent &amp; Transferred'!$A$64:$A$114,'Total Funds Spent &amp; Transferred'!U$64:U$114))/(_xlfn.XLOOKUP('Share Block Grant Spent'!$A15,'Adjusted SFAG'!$A$5:$A$55,'Adjusted SFAG'!$L$5:$L$55))</f>
        <v>1.149454195933904</v>
      </c>
      <c r="V15" s="179">
        <f>(_xlfn.XLOOKUP($A15,'Total Funds Spent &amp; Transferred'!$A$64:$A$114,'Total Funds Spent &amp; Transferred'!V$64:V$114))/(_xlfn.XLOOKUP('Share Block Grant Spent'!$A15,'Adjusted SFAG'!$A$5:$A$55,'Adjusted SFAG'!$N$5:$N$55))</f>
        <v>1.1945644802288673</v>
      </c>
      <c r="W15" s="179">
        <f>(_xlfn.XLOOKUP($A15,'Total Funds Spent &amp; Transferred'!$A$64:$A$114,'Total Funds Spent &amp; Transferred'!W$64:W$114))/(_xlfn.XLOOKUP('Share Block Grant Spent'!$A15,'Adjusted SFAG'!$A$5:$A$55,'Adjusted SFAG'!$Q$5:$Q$55))</f>
        <v>1.2050385047549481</v>
      </c>
      <c r="X15" s="179">
        <f>(_xlfn.XLOOKUP($A15,'Total Funds Spent &amp; Transferred'!$A$64:$A$114,'Total Funds Spent &amp; Transferred'!X$64:X$114))/(_xlfn.XLOOKUP('Share Block Grant Spent'!$A15,'Adjusted SFAG'!$A$5:$A$55,'Adjusted SFAG'!$T$5:$T$55))</f>
        <v>1.1688611201720411</v>
      </c>
      <c r="Y15" s="179">
        <f>(_xlfn.XLOOKUP($A15,'Total Funds Spent &amp; Transferred'!$A$64:$A$114,'Total Funds Spent &amp; Transferred'!Y$64:Y$114))/(_xlfn.XLOOKUP('Share Block Grant Spent'!$A15,'Adjusted SFAG'!$A$5:$A$55,'Adjusted SFAG'!$T$5:$T$55))</f>
        <v>1.0131604188923504</v>
      </c>
      <c r="Z15" s="179">
        <f>(_xlfn.XLOOKUP($A15,'Total Funds Spent &amp; Transferred'!$A$64:$A$114,'Total Funds Spent &amp; Transferred'!Z$64:Z$114))/(_xlfn.XLOOKUP('Share Block Grant Spent'!$A15,'Adjusted SFAG'!$A$5:$A$55,'Adjusted SFAG'!$Z$5:$Z$55))</f>
        <v>0.91770381961810621</v>
      </c>
    </row>
    <row r="16" spans="1:29">
      <c r="A16" s="51" t="s">
        <v>104</v>
      </c>
      <c r="G16" s="26"/>
      <c r="T16" s="179">
        <f>(_xlfn.XLOOKUP($A16,'Total Funds Spent &amp; Transferred'!$A$64:$A$114,'Total Funds Spent &amp; Transferred'!T$64:T$114))/(_xlfn.XLOOKUP('Share Block Grant Spent'!$A16,'Adjusted SFAG'!$A$5:$A$55,'Adjusted SFAG'!$J$5:$J$55))</f>
        <v>1.0245390397543515</v>
      </c>
      <c r="U16" s="179">
        <f>(_xlfn.XLOOKUP($A16,'Total Funds Spent &amp; Transferred'!$A$64:$A$114,'Total Funds Spent &amp; Transferred'!U$64:U$114))/(_xlfn.XLOOKUP('Share Block Grant Spent'!$A16,'Adjusted SFAG'!$A$5:$A$55,'Adjusted SFAG'!$L$5:$L$55))</f>
        <v>0.91897695567966575</v>
      </c>
      <c r="V16" s="179">
        <f>(_xlfn.XLOOKUP($A16,'Total Funds Spent &amp; Transferred'!$A$64:$A$114,'Total Funds Spent &amp; Transferred'!V$64:V$114))/(_xlfn.XLOOKUP('Share Block Grant Spent'!$A16,'Adjusted SFAG'!$A$5:$A$55,'Adjusted SFAG'!$N$5:$N$55))</f>
        <v>1.0812913056333706</v>
      </c>
      <c r="W16" s="179">
        <f>(_xlfn.XLOOKUP($A16,'Total Funds Spent &amp; Transferred'!$A$64:$A$114,'Total Funds Spent &amp; Transferred'!W$64:W$114))/(_xlfn.XLOOKUP('Share Block Grant Spent'!$A16,'Adjusted SFAG'!$A$5:$A$55,'Adjusted SFAG'!$Q$5:$Q$55))</f>
        <v>1</v>
      </c>
      <c r="X16" s="179">
        <f>(_xlfn.XLOOKUP($A16,'Total Funds Spent &amp; Transferred'!$A$64:$A$114,'Total Funds Spent &amp; Transferred'!X$64:X$114))/(_xlfn.XLOOKUP('Share Block Grant Spent'!$A16,'Adjusted SFAG'!$A$5:$A$55,'Adjusted SFAG'!$T$5:$T$55))</f>
        <v>1</v>
      </c>
      <c r="Y16" s="179">
        <f>(_xlfn.XLOOKUP($A16,'Total Funds Spent &amp; Transferred'!$A$64:$A$114,'Total Funds Spent &amp; Transferred'!Y$64:Y$114))/(_xlfn.XLOOKUP('Share Block Grant Spent'!$A16,'Adjusted SFAG'!$A$5:$A$55,'Adjusted SFAG'!$T$5:$T$55))</f>
        <v>1</v>
      </c>
      <c r="Z16" s="179">
        <f>(_xlfn.XLOOKUP($A16,'Total Funds Spent &amp; Transferred'!$A$64:$A$114,'Total Funds Spent &amp; Transferred'!Z$64:Z$114))/(_xlfn.XLOOKUP('Share Block Grant Spent'!$A16,'Adjusted SFAG'!$A$5:$A$55,'Adjusted SFAG'!$Z$5:$Z$55))</f>
        <v>1</v>
      </c>
    </row>
    <row r="17" spans="1:26">
      <c r="A17" s="51" t="s">
        <v>105</v>
      </c>
      <c r="G17" s="26"/>
      <c r="T17" s="179">
        <f>(_xlfn.XLOOKUP($A17,'Total Funds Spent &amp; Transferred'!$A$64:$A$114,'Total Funds Spent &amp; Transferred'!T$64:T$114))/(_xlfn.XLOOKUP('Share Block Grant Spent'!$A17,'Adjusted SFAG'!$A$5:$A$55,'Adjusted SFAG'!$J$5:$J$55))</f>
        <v>0.87711613340227756</v>
      </c>
      <c r="U17" s="179">
        <f>(_xlfn.XLOOKUP($A17,'Total Funds Spent &amp; Transferred'!$A$64:$A$114,'Total Funds Spent &amp; Transferred'!U$64:U$114))/(_xlfn.XLOOKUP('Share Block Grant Spent'!$A17,'Adjusted SFAG'!$A$5:$A$55,'Adjusted SFAG'!$L$5:$L$55))</f>
        <v>0.9118828553560161</v>
      </c>
      <c r="V17" s="179">
        <f>(_xlfn.XLOOKUP($A17,'Total Funds Spent &amp; Transferred'!$A$64:$A$114,'Total Funds Spent &amp; Transferred'!V$64:V$114))/(_xlfn.XLOOKUP('Share Block Grant Spent'!$A17,'Adjusted SFAG'!$A$5:$A$55,'Adjusted SFAG'!$N$5:$N$55))</f>
        <v>1.9295780255951347</v>
      </c>
      <c r="W17" s="179">
        <f>(_xlfn.XLOOKUP($A17,'Total Funds Spent &amp; Transferred'!$A$64:$A$114,'Total Funds Spent &amp; Transferred'!W$64:W$114))/(_xlfn.XLOOKUP('Share Block Grant Spent'!$A17,'Adjusted SFAG'!$A$5:$A$55,'Adjusted SFAG'!$Q$5:$Q$55))</f>
        <v>1.4427056099566755</v>
      </c>
      <c r="X17" s="179">
        <f>(_xlfn.XLOOKUP($A17,'Total Funds Spent &amp; Transferred'!$A$64:$A$114,'Total Funds Spent &amp; Transferred'!X$64:X$114))/(_xlfn.XLOOKUP('Share Block Grant Spent'!$A17,'Adjusted SFAG'!$A$5:$A$55,'Adjusted SFAG'!$T$5:$T$55))</f>
        <v>1.1320858848332269</v>
      </c>
      <c r="Y17" s="179">
        <f>(_xlfn.XLOOKUP($A17,'Total Funds Spent &amp; Transferred'!$A$64:$A$114,'Total Funds Spent &amp; Transferred'!Y$64:Y$114))/(_xlfn.XLOOKUP('Share Block Grant Spent'!$A17,'Adjusted SFAG'!$A$5:$A$55,'Adjusted SFAG'!$T$5:$T$55))</f>
        <v>1.0264518631467134</v>
      </c>
      <c r="Z17" s="179">
        <f>(_xlfn.XLOOKUP($A17,'Total Funds Spent &amp; Transferred'!$A$64:$A$114,'Total Funds Spent &amp; Transferred'!Z$64:Z$114))/(_xlfn.XLOOKUP('Share Block Grant Spent'!$A17,'Adjusted SFAG'!$A$5:$A$55,'Adjusted SFAG'!$Z$5:$Z$55))</f>
        <v>0.83948883086953785</v>
      </c>
    </row>
    <row r="18" spans="1:26">
      <c r="A18" s="51" t="s">
        <v>107</v>
      </c>
      <c r="G18" s="26"/>
      <c r="T18" s="179">
        <f>(_xlfn.XLOOKUP($A18,'Total Funds Spent &amp; Transferred'!$A$64:$A$114,'Total Funds Spent &amp; Transferred'!T$64:T$114))/(_xlfn.XLOOKUP('Share Block Grant Spent'!$A18,'Adjusted SFAG'!$A$5:$A$55,'Adjusted SFAG'!$J$5:$J$55))</f>
        <v>1.0139953324062783</v>
      </c>
      <c r="U18" s="179">
        <f>(_xlfn.XLOOKUP($A18,'Total Funds Spent &amp; Transferred'!$A$64:$A$114,'Total Funds Spent &amp; Transferred'!U$64:U$114))/(_xlfn.XLOOKUP('Share Block Grant Spent'!$A18,'Adjusted SFAG'!$A$5:$A$55,'Adjusted SFAG'!$L$5:$L$55))</f>
        <v>0.9860562285604797</v>
      </c>
      <c r="V18" s="179">
        <f>(_xlfn.XLOOKUP($A18,'Total Funds Spent &amp; Transferred'!$A$64:$A$114,'Total Funds Spent &amp; Transferred'!V$64:V$114))/(_xlfn.XLOOKUP('Share Block Grant Spent'!$A18,'Adjusted SFAG'!$A$5:$A$55,'Adjusted SFAG'!$N$5:$N$55))</f>
        <v>1.1509783064498167</v>
      </c>
      <c r="W18" s="179">
        <f>(_xlfn.XLOOKUP($A18,'Total Funds Spent &amp; Transferred'!$A$64:$A$114,'Total Funds Spent &amp; Transferred'!W$64:W$114))/(_xlfn.XLOOKUP('Share Block Grant Spent'!$A18,'Adjusted SFAG'!$A$5:$A$55,'Adjusted SFAG'!$Q$5:$Q$55))</f>
        <v>1.0278048844901719</v>
      </c>
      <c r="X18" s="179">
        <f>(_xlfn.XLOOKUP($A18,'Total Funds Spent &amp; Transferred'!$A$64:$A$114,'Total Funds Spent &amp; Transferred'!X$64:X$114))/(_xlfn.XLOOKUP('Share Block Grant Spent'!$A18,'Adjusted SFAG'!$A$5:$A$55,'Adjusted SFAG'!$T$5:$T$55))</f>
        <v>0.99837563466395662</v>
      </c>
      <c r="Y18" s="179">
        <f>(_xlfn.XLOOKUP($A18,'Total Funds Spent &amp; Transferred'!$A$64:$A$114,'Total Funds Spent &amp; Transferred'!Y$64:Y$114))/(_xlfn.XLOOKUP('Share Block Grant Spent'!$A18,'Adjusted SFAG'!$A$5:$A$55,'Adjusted SFAG'!$T$5:$T$55))</f>
        <v>0.92231601497044213</v>
      </c>
      <c r="Z18" s="179">
        <f>(_xlfn.XLOOKUP($A18,'Total Funds Spent &amp; Transferred'!$A$64:$A$114,'Total Funds Spent &amp; Transferred'!Z$64:Z$114))/(_xlfn.XLOOKUP('Share Block Grant Spent'!$A18,'Adjusted SFAG'!$A$5:$A$55,'Adjusted SFAG'!$Z$5:$Z$55))</f>
        <v>0.87598744950790786</v>
      </c>
    </row>
    <row r="19" spans="1:26">
      <c r="A19" s="51" t="s">
        <v>76</v>
      </c>
      <c r="G19" s="26"/>
      <c r="T19" s="179">
        <f>(_xlfn.XLOOKUP($A19,'Total Funds Spent &amp; Transferred'!$A$64:$A$114,'Total Funds Spent &amp; Transferred'!T$64:T$114))/(_xlfn.XLOOKUP('Share Block Grant Spent'!$A19,'Adjusted SFAG'!$A$5:$A$55,'Adjusted SFAG'!$J$5:$J$55))</f>
        <v>0.9297578585981755</v>
      </c>
      <c r="U19" s="179">
        <f>(_xlfn.XLOOKUP($A19,'Total Funds Spent &amp; Transferred'!$A$64:$A$114,'Total Funds Spent &amp; Transferred'!U$64:U$114))/(_xlfn.XLOOKUP('Share Block Grant Spent'!$A19,'Adjusted SFAG'!$A$5:$A$55,'Adjusted SFAG'!$L$5:$L$55))</f>
        <v>0.86650403040345703</v>
      </c>
      <c r="V19" s="179">
        <f>(_xlfn.XLOOKUP($A19,'Total Funds Spent &amp; Transferred'!$A$64:$A$114,'Total Funds Spent &amp; Transferred'!V$64:V$114))/(_xlfn.XLOOKUP('Share Block Grant Spent'!$A19,'Adjusted SFAG'!$A$5:$A$55,'Adjusted SFAG'!$N$5:$N$55))</f>
        <v>1.0242532701190508</v>
      </c>
      <c r="W19" s="179">
        <f>(_xlfn.XLOOKUP($A19,'Total Funds Spent &amp; Transferred'!$A$64:$A$114,'Total Funds Spent &amp; Transferred'!W$64:W$114))/(_xlfn.XLOOKUP('Share Block Grant Spent'!$A19,'Adjusted SFAG'!$A$5:$A$55,'Adjusted SFAG'!$Q$5:$Q$55))</f>
        <v>0.9245061080801622</v>
      </c>
      <c r="X19" s="179">
        <f>(_xlfn.XLOOKUP($A19,'Total Funds Spent &amp; Transferred'!$A$64:$A$114,'Total Funds Spent &amp; Transferred'!X$64:X$114))/(_xlfn.XLOOKUP('Share Block Grant Spent'!$A19,'Adjusted SFAG'!$A$5:$A$55,'Adjusted SFAG'!$T$5:$T$55))</f>
        <v>1.0306783765500709</v>
      </c>
      <c r="Y19" s="179">
        <f>(_xlfn.XLOOKUP($A19,'Total Funds Spent &amp; Transferred'!$A$64:$A$114,'Total Funds Spent &amp; Transferred'!Y$64:Y$114))/(_xlfn.XLOOKUP('Share Block Grant Spent'!$A19,'Adjusted SFAG'!$A$5:$A$55,'Adjusted SFAG'!$T$5:$T$55))</f>
        <v>1.1187779517700327</v>
      </c>
      <c r="Z19" s="179">
        <f>(_xlfn.XLOOKUP($A19,'Total Funds Spent &amp; Transferred'!$A$64:$A$114,'Total Funds Spent &amp; Transferred'!Z$64:Z$114))/(_xlfn.XLOOKUP('Share Block Grant Spent'!$A19,'Adjusted SFAG'!$A$5:$A$55,'Adjusted SFAG'!$Z$5:$Z$55))</f>
        <v>0.98402372099556024</v>
      </c>
    </row>
    <row r="20" spans="1:26">
      <c r="A20" s="51" t="s">
        <v>110</v>
      </c>
      <c r="G20" s="26"/>
      <c r="T20" s="179">
        <f>(_xlfn.XLOOKUP($A20,'Total Funds Spent &amp; Transferred'!$A$64:$A$114,'Total Funds Spent &amp; Transferred'!T$64:T$114))/(_xlfn.XLOOKUP('Share Block Grant Spent'!$A20,'Adjusted SFAG'!$A$5:$A$55,'Adjusted SFAG'!$J$5:$J$55))</f>
        <v>0.84290000906184093</v>
      </c>
      <c r="U20" s="179">
        <f>(_xlfn.XLOOKUP($A20,'Total Funds Spent &amp; Transferred'!$A$64:$A$114,'Total Funds Spent &amp; Transferred'!U$64:U$114))/(_xlfn.XLOOKUP('Share Block Grant Spent'!$A20,'Adjusted SFAG'!$A$5:$A$55,'Adjusted SFAG'!$L$5:$L$55))</f>
        <v>0.80290944664305874</v>
      </c>
      <c r="V20" s="179">
        <f>(_xlfn.XLOOKUP($A20,'Total Funds Spent &amp; Transferred'!$A$64:$A$114,'Total Funds Spent &amp; Transferred'!V$64:V$114))/(_xlfn.XLOOKUP('Share Block Grant Spent'!$A20,'Adjusted SFAG'!$A$5:$A$55,'Adjusted SFAG'!$N$5:$N$55))</f>
        <v>0.99701383733480353</v>
      </c>
      <c r="W20" s="179">
        <f>(_xlfn.XLOOKUP($A20,'Total Funds Spent &amp; Transferred'!$A$64:$A$114,'Total Funds Spent &amp; Transferred'!W$64:W$114))/(_xlfn.XLOOKUP('Share Block Grant Spent'!$A20,'Adjusted SFAG'!$A$5:$A$55,'Adjusted SFAG'!$Q$5:$Q$55))</f>
        <v>1.0150222575289687</v>
      </c>
      <c r="X20" s="179">
        <f>(_xlfn.XLOOKUP($A20,'Total Funds Spent &amp; Transferred'!$A$64:$A$114,'Total Funds Spent &amp; Transferred'!X$64:X$114))/(_xlfn.XLOOKUP('Share Block Grant Spent'!$A20,'Adjusted SFAG'!$A$5:$A$55,'Adjusted SFAG'!$T$5:$T$55))</f>
        <v>1.0836749489815176</v>
      </c>
      <c r="Y20" s="179">
        <f>(_xlfn.XLOOKUP($A20,'Total Funds Spent &amp; Transferred'!$A$64:$A$114,'Total Funds Spent &amp; Transferred'!Y$64:Y$114))/(_xlfn.XLOOKUP('Share Block Grant Spent'!$A20,'Adjusted SFAG'!$A$5:$A$55,'Adjusted SFAG'!$T$5:$T$55))</f>
        <v>1.0545369286148574</v>
      </c>
      <c r="Z20" s="179">
        <f>(_xlfn.XLOOKUP($A20,'Total Funds Spent &amp; Transferred'!$A$64:$A$114,'Total Funds Spent &amp; Transferred'!Z$64:Z$114))/(_xlfn.XLOOKUP('Share Block Grant Spent'!$A20,'Adjusted SFAG'!$A$5:$A$55,'Adjusted SFAG'!$Z$5:$Z$55))</f>
        <v>0.81746885899572874</v>
      </c>
    </row>
    <row r="21" spans="1:26">
      <c r="A21" s="51" t="s">
        <v>111</v>
      </c>
      <c r="G21" s="26"/>
      <c r="T21" s="179">
        <f>(_xlfn.XLOOKUP($A21,'Total Funds Spent &amp; Transferred'!$A$64:$A$114,'Total Funds Spent &amp; Transferred'!T$64:T$114))/(_xlfn.XLOOKUP('Share Block Grant Spent'!$A21,'Adjusted SFAG'!$A$5:$A$55,'Adjusted SFAG'!$J$5:$J$55))</f>
        <v>0.92102337481613095</v>
      </c>
      <c r="U21" s="179">
        <f>(_xlfn.XLOOKUP($A21,'Total Funds Spent &amp; Transferred'!$A$64:$A$114,'Total Funds Spent &amp; Transferred'!U$64:U$114))/(_xlfn.XLOOKUP('Share Block Grant Spent'!$A21,'Adjusted SFAG'!$A$5:$A$55,'Adjusted SFAG'!$L$5:$L$55))</f>
        <v>1.0789766251838691</v>
      </c>
      <c r="V21" s="179">
        <f>(_xlfn.XLOOKUP($A21,'Total Funds Spent &amp; Transferred'!$A$64:$A$114,'Total Funds Spent &amp; Transferred'!V$64:V$114))/(_xlfn.XLOOKUP('Share Block Grant Spent'!$A21,'Adjusted SFAG'!$A$5:$A$55,'Adjusted SFAG'!$N$5:$N$55))</f>
        <v>0.95134009915343698</v>
      </c>
      <c r="W21" s="179">
        <f>(_xlfn.XLOOKUP($A21,'Total Funds Spent &amp; Transferred'!$A$64:$A$114,'Total Funds Spent &amp; Transferred'!W$64:W$114))/(_xlfn.XLOOKUP('Share Block Grant Spent'!$A21,'Adjusted SFAG'!$A$5:$A$55,'Adjusted SFAG'!$Q$5:$Q$55))</f>
        <v>0.99050711818673043</v>
      </c>
      <c r="X21" s="179">
        <f>(_xlfn.XLOOKUP($A21,'Total Funds Spent &amp; Transferred'!$A$64:$A$114,'Total Funds Spent &amp; Transferred'!X$64:X$114))/(_xlfn.XLOOKUP('Share Block Grant Spent'!$A21,'Adjusted SFAG'!$A$5:$A$55,'Adjusted SFAG'!$T$5:$T$55))</f>
        <v>0.75502849440133646</v>
      </c>
      <c r="Y21" s="179">
        <f>(_xlfn.XLOOKUP($A21,'Total Funds Spent &amp; Transferred'!$A$64:$A$114,'Total Funds Spent &amp; Transferred'!Y$64:Y$114))/(_xlfn.XLOOKUP('Share Block Grant Spent'!$A21,'Adjusted SFAG'!$A$5:$A$55,'Adjusted SFAG'!$T$5:$T$55))</f>
        <v>0.87865531064855018</v>
      </c>
      <c r="Z21" s="179">
        <f>(_xlfn.XLOOKUP($A21,'Total Funds Spent &amp; Transferred'!$A$64:$A$114,'Total Funds Spent &amp; Transferred'!Z$64:Z$114))/(_xlfn.XLOOKUP('Share Block Grant Spent'!$A21,'Adjusted SFAG'!$A$5:$A$55,'Adjusted SFAG'!$Z$5:$Z$55))</f>
        <v>0.96223946714793684</v>
      </c>
    </row>
    <row r="22" spans="1:26">
      <c r="A22" s="51" t="s">
        <v>113</v>
      </c>
      <c r="G22" s="26"/>
      <c r="T22" s="179">
        <f>(_xlfn.XLOOKUP($A22,'Total Funds Spent &amp; Transferred'!$A$64:$A$114,'Total Funds Spent &amp; Transferred'!T$64:T$114))/(_xlfn.XLOOKUP('Share Block Grant Spent'!$A22,'Adjusted SFAG'!$A$5:$A$55,'Adjusted SFAG'!$J$5:$J$55))</f>
        <v>0.57506866057297423</v>
      </c>
      <c r="U22" s="179">
        <f>(_xlfn.XLOOKUP($A22,'Total Funds Spent &amp; Transferred'!$A$64:$A$114,'Total Funds Spent &amp; Transferred'!U$64:U$114))/(_xlfn.XLOOKUP('Share Block Grant Spent'!$A22,'Adjusted SFAG'!$A$5:$A$55,'Adjusted SFAG'!$L$5:$L$55))</f>
        <v>0.65195882499493829</v>
      </c>
      <c r="V22" s="179">
        <f>(_xlfn.XLOOKUP($A22,'Total Funds Spent &amp; Transferred'!$A$64:$A$114,'Total Funds Spent &amp; Transferred'!V$64:V$114))/(_xlfn.XLOOKUP('Share Block Grant Spent'!$A22,'Adjusted SFAG'!$A$5:$A$55,'Adjusted SFAG'!$N$5:$N$55))</f>
        <v>0.69938239029558169</v>
      </c>
      <c r="W22" s="179">
        <f>(_xlfn.XLOOKUP($A22,'Total Funds Spent &amp; Transferred'!$A$64:$A$114,'Total Funds Spent &amp; Transferred'!W$64:W$114))/(_xlfn.XLOOKUP('Share Block Grant Spent'!$A22,'Adjusted SFAG'!$A$5:$A$55,'Adjusted SFAG'!$Q$5:$Q$55))</f>
        <v>1.0212039362938203</v>
      </c>
      <c r="X22" s="179">
        <f>(_xlfn.XLOOKUP($A22,'Total Funds Spent &amp; Transferred'!$A$64:$A$114,'Total Funds Spent &amp; Transferred'!X$64:X$114))/(_xlfn.XLOOKUP('Share Block Grant Spent'!$A22,'Adjusted SFAG'!$A$5:$A$55,'Adjusted SFAG'!$T$5:$T$55))</f>
        <v>1.2173819627439115</v>
      </c>
      <c r="Y22" s="179">
        <f>(_xlfn.XLOOKUP($A22,'Total Funds Spent &amp; Transferred'!$A$64:$A$114,'Total Funds Spent &amp; Transferred'!Y$64:Y$114))/(_xlfn.XLOOKUP('Share Block Grant Spent'!$A22,'Adjusted SFAG'!$A$5:$A$55,'Adjusted SFAG'!$T$5:$T$55))</f>
        <v>1.1706653653712271</v>
      </c>
      <c r="Z22" s="179">
        <f>(_xlfn.XLOOKUP($A22,'Total Funds Spent &amp; Transferred'!$A$64:$A$114,'Total Funds Spent &amp; Transferred'!Z$64:Z$114))/(_xlfn.XLOOKUP('Share Block Grant Spent'!$A22,'Adjusted SFAG'!$A$5:$A$55,'Adjusted SFAG'!$Z$5:$Z$55))</f>
        <v>1.2996228893561763</v>
      </c>
    </row>
    <row r="23" spans="1:26">
      <c r="A23" s="51" t="s">
        <v>78</v>
      </c>
      <c r="G23" s="26"/>
      <c r="T23" s="179">
        <f>(_xlfn.XLOOKUP($A23,'Total Funds Spent &amp; Transferred'!$A$64:$A$114,'Total Funds Spent &amp; Transferred'!T$64:T$114))/(_xlfn.XLOOKUP('Share Block Grant Spent'!$A23,'Adjusted SFAG'!$A$5:$A$55,'Adjusted SFAG'!$J$5:$J$55))</f>
        <v>1.1114016728000526</v>
      </c>
      <c r="U23" s="179">
        <f>(_xlfn.XLOOKUP($A23,'Total Funds Spent &amp; Transferred'!$A$64:$A$114,'Total Funds Spent &amp; Transferred'!U$64:U$114))/(_xlfn.XLOOKUP('Share Block Grant Spent'!$A23,'Adjusted SFAG'!$A$5:$A$55,'Adjusted SFAG'!$L$5:$L$55))</f>
        <v>1.098208835770357</v>
      </c>
      <c r="V23" s="179">
        <f>(_xlfn.XLOOKUP($A23,'Total Funds Spent &amp; Transferred'!$A$64:$A$114,'Total Funds Spent &amp; Transferred'!V$64:V$114))/(_xlfn.XLOOKUP('Share Block Grant Spent'!$A23,'Adjusted SFAG'!$A$5:$A$55,'Adjusted SFAG'!$N$5:$N$55))</f>
        <v>1.1061916780551391</v>
      </c>
      <c r="W23" s="179">
        <f>(_xlfn.XLOOKUP($A23,'Total Funds Spent &amp; Transferred'!$A$64:$A$114,'Total Funds Spent &amp; Transferred'!W$64:W$114))/(_xlfn.XLOOKUP('Share Block Grant Spent'!$A23,'Adjusted SFAG'!$A$5:$A$55,'Adjusted SFAG'!$Q$5:$Q$55))</f>
        <v>1.0737739943147036</v>
      </c>
      <c r="X23" s="179">
        <f>(_xlfn.XLOOKUP($A23,'Total Funds Spent &amp; Transferred'!$A$64:$A$114,'Total Funds Spent &amp; Transferred'!X$64:X$114))/(_xlfn.XLOOKUP('Share Block Grant Spent'!$A23,'Adjusted SFAG'!$A$5:$A$55,'Adjusted SFAG'!$T$5:$T$55))</f>
        <v>1.0241223419564569</v>
      </c>
      <c r="Y23" s="179">
        <f>(_xlfn.XLOOKUP($A23,'Total Funds Spent &amp; Transferred'!$A$64:$A$114,'Total Funds Spent &amp; Transferred'!Y$64:Y$114))/(_xlfn.XLOOKUP('Share Block Grant Spent'!$A23,'Adjusted SFAG'!$A$5:$A$55,'Adjusted SFAG'!$T$5:$T$55))</f>
        <v>1.2482076272185536</v>
      </c>
      <c r="Z23" s="179">
        <f>(_xlfn.XLOOKUP($A23,'Total Funds Spent &amp; Transferred'!$A$64:$A$114,'Total Funds Spent &amp; Transferred'!Z$64:Z$114))/(_xlfn.XLOOKUP('Share Block Grant Spent'!$A23,'Adjusted SFAG'!$A$5:$A$55,'Adjusted SFAG'!$Z$5:$Z$55))</f>
        <v>1.0500381296462979</v>
      </c>
    </row>
    <row r="24" spans="1:26">
      <c r="A24" s="51" t="s">
        <v>116</v>
      </c>
      <c r="G24" s="26"/>
      <c r="T24" s="179">
        <f>(_xlfn.XLOOKUP($A24,'Total Funds Spent &amp; Transferred'!$A$64:$A$114,'Total Funds Spent &amp; Transferred'!T$64:T$114))/(_xlfn.XLOOKUP('Share Block Grant Spent'!$A24,'Adjusted SFAG'!$A$5:$A$55,'Adjusted SFAG'!$J$5:$J$55))</f>
        <v>1.1114016820334869</v>
      </c>
      <c r="U24" s="179">
        <f>(_xlfn.XLOOKUP($A24,'Total Funds Spent &amp; Transferred'!$A$64:$A$114,'Total Funds Spent &amp; Transferred'!U$64:U$114))/(_xlfn.XLOOKUP('Share Block Grant Spent'!$A24,'Adjusted SFAG'!$A$5:$A$55,'Adjusted SFAG'!$L$5:$L$55))</f>
        <v>1.0982088259985419</v>
      </c>
      <c r="V24" s="179">
        <f>(_xlfn.XLOOKUP($A24,'Total Funds Spent &amp; Transferred'!$A$64:$A$114,'Total Funds Spent &amp; Transferred'!V$64:V$114))/(_xlfn.XLOOKUP('Share Block Grant Spent'!$A24,'Adjusted SFAG'!$A$5:$A$55,'Adjusted SFAG'!$N$5:$N$55))</f>
        <v>1.1061916626822736</v>
      </c>
      <c r="W24" s="179">
        <f>(_xlfn.XLOOKUP($A24,'Total Funds Spent &amp; Transferred'!$A$64:$A$114,'Total Funds Spent &amp; Transferred'!W$64:W$114))/(_xlfn.XLOOKUP('Share Block Grant Spent'!$A24,'Adjusted SFAG'!$A$5:$A$55,'Adjusted SFAG'!$Q$5:$Q$55))</f>
        <v>1.1113042595164111</v>
      </c>
      <c r="X24" s="179">
        <f>(_xlfn.XLOOKUP($A24,'Total Funds Spent &amp; Transferred'!$A$64:$A$114,'Total Funds Spent &amp; Transferred'!X$64:X$114))/(_xlfn.XLOOKUP('Share Block Grant Spent'!$A24,'Adjusted SFAG'!$A$5:$A$55,'Adjusted SFAG'!$T$5:$T$55))</f>
        <v>1.1158940884433479</v>
      </c>
      <c r="Y24" s="179">
        <f>(_xlfn.XLOOKUP($A24,'Total Funds Spent &amp; Transferred'!$A$64:$A$114,'Total Funds Spent &amp; Transferred'!Y$64:Y$114))/(_xlfn.XLOOKUP('Share Block Grant Spent'!$A24,'Adjusted SFAG'!$A$5:$A$55,'Adjusted SFAG'!$T$5:$T$55))</f>
        <v>1.119127912213624</v>
      </c>
      <c r="Z24" s="179">
        <f>(_xlfn.XLOOKUP($A24,'Total Funds Spent &amp; Transferred'!$A$64:$A$114,'Total Funds Spent &amp; Transferred'!Z$64:Z$114))/(_xlfn.XLOOKUP('Share Block Grant Spent'!$A24,'Adjusted SFAG'!$A$5:$A$55,'Adjusted SFAG'!$Z$5:$Z$55))</f>
        <v>1.119127912213624</v>
      </c>
    </row>
    <row r="25" spans="1:26">
      <c r="A25" s="51" t="s">
        <v>117</v>
      </c>
      <c r="G25" s="26"/>
      <c r="T25" s="179">
        <f>(_xlfn.XLOOKUP($A25,'Total Funds Spent &amp; Transferred'!$A$64:$A$114,'Total Funds Spent &amp; Transferred'!T$64:T$114))/(_xlfn.XLOOKUP('Share Block Grant Spent'!$A25,'Adjusted SFAG'!$A$5:$A$55,'Adjusted SFAG'!$J$5:$J$55))</f>
        <v>0.97611987779633613</v>
      </c>
      <c r="U25" s="179">
        <f>(_xlfn.XLOOKUP($A25,'Total Funds Spent &amp; Transferred'!$A$64:$A$114,'Total Funds Spent &amp; Transferred'!U$64:U$114))/(_xlfn.XLOOKUP('Share Block Grant Spent'!$A25,'Adjusted SFAG'!$A$5:$A$55,'Adjusted SFAG'!$L$5:$L$55))</f>
        <v>0.95527917561374365</v>
      </c>
      <c r="V25" s="179">
        <f>(_xlfn.XLOOKUP($A25,'Total Funds Spent &amp; Transferred'!$A$64:$A$114,'Total Funds Spent &amp; Transferred'!V$64:V$114))/(_xlfn.XLOOKUP('Share Block Grant Spent'!$A25,'Adjusted SFAG'!$A$5:$A$55,'Adjusted SFAG'!$N$5:$N$55))</f>
        <v>0.96801556327427585</v>
      </c>
      <c r="W25" s="179">
        <f>(_xlfn.XLOOKUP($A25,'Total Funds Spent &amp; Transferred'!$A$64:$A$114,'Total Funds Spent &amp; Transferred'!W$64:W$114))/(_xlfn.XLOOKUP('Share Block Grant Spent'!$A25,'Adjusted SFAG'!$A$5:$A$55,'Adjusted SFAG'!$Q$5:$Q$55))</f>
        <v>1.0785397088529369</v>
      </c>
      <c r="X25" s="179">
        <f>(_xlfn.XLOOKUP($A25,'Total Funds Spent &amp; Transferred'!$A$64:$A$114,'Total Funds Spent &amp; Transferred'!X$64:X$114))/(_xlfn.XLOOKUP('Share Block Grant Spent'!$A25,'Adjusted SFAG'!$A$5:$A$55,'Adjusted SFAG'!$T$5:$T$55))</f>
        <v>0.94424908942832975</v>
      </c>
      <c r="Y25" s="179">
        <f>(_xlfn.XLOOKUP($A25,'Total Funds Spent &amp; Transferred'!$A$64:$A$114,'Total Funds Spent &amp; Transferred'!Y$64:Y$114))/(_xlfn.XLOOKUP('Share Block Grant Spent'!$A25,'Adjusted SFAG'!$A$5:$A$55,'Adjusted SFAG'!$T$5:$T$55))</f>
        <v>1.0064471227122083</v>
      </c>
      <c r="Z25" s="179">
        <f>(_xlfn.XLOOKUP($A25,'Total Funds Spent &amp; Transferred'!$A$64:$A$114,'Total Funds Spent &amp; Transferred'!Z$64:Z$114))/(_xlfn.XLOOKUP('Share Block Grant Spent'!$A25,'Adjusted SFAG'!$A$5:$A$55,'Adjusted SFAG'!$Z$5:$Z$55))</f>
        <v>0.97185550154379141</v>
      </c>
    </row>
    <row r="26" spans="1:26">
      <c r="A26" s="51" t="s">
        <v>77</v>
      </c>
      <c r="G26" s="26"/>
      <c r="T26" s="179">
        <f>(_xlfn.XLOOKUP($A26,'Total Funds Spent &amp; Transferred'!$A$64:$A$114,'Total Funds Spent &amp; Transferred'!T$64:T$114))/(_xlfn.XLOOKUP('Share Block Grant Spent'!$A26,'Adjusted SFAG'!$A$5:$A$55,'Adjusted SFAG'!$J$5:$J$55))</f>
        <v>0.91383108202331864</v>
      </c>
      <c r="U26" s="179">
        <f>(_xlfn.XLOOKUP($A26,'Total Funds Spent &amp; Transferred'!$A$64:$A$114,'Total Funds Spent &amp; Transferred'!U$64:U$114))/(_xlfn.XLOOKUP('Share Block Grant Spent'!$A26,'Adjusted SFAG'!$A$5:$A$55,'Adjusted SFAG'!$L$5:$L$55))</f>
        <v>1.0264260641436918</v>
      </c>
      <c r="V26" s="179">
        <f>(_xlfn.XLOOKUP($A26,'Total Funds Spent &amp; Transferred'!$A$64:$A$114,'Total Funds Spent &amp; Transferred'!V$64:V$114))/(_xlfn.XLOOKUP('Share Block Grant Spent'!$A26,'Adjusted SFAG'!$A$5:$A$55,'Adjusted SFAG'!$N$5:$N$55))</f>
        <v>1.0649930458444026</v>
      </c>
      <c r="W26" s="179">
        <f>(_xlfn.XLOOKUP($A26,'Total Funds Spent &amp; Transferred'!$A$64:$A$114,'Total Funds Spent &amp; Transferred'!W$64:W$114))/(_xlfn.XLOOKUP('Share Block Grant Spent'!$A26,'Adjusted SFAG'!$A$5:$A$55,'Adjusted SFAG'!$Q$5:$Q$55))</f>
        <v>1.0047044180527671</v>
      </c>
      <c r="X26" s="179">
        <f>(_xlfn.XLOOKUP($A26,'Total Funds Spent &amp; Transferred'!$A$64:$A$114,'Total Funds Spent &amp; Transferred'!X$64:X$114))/(_xlfn.XLOOKUP('Share Block Grant Spent'!$A26,'Adjusted SFAG'!$A$5:$A$55,'Adjusted SFAG'!$T$5:$T$55))</f>
        <v>0.97533919175004447</v>
      </c>
      <c r="Y26" s="179">
        <f>(_xlfn.XLOOKUP($A26,'Total Funds Spent &amp; Transferred'!$A$64:$A$114,'Total Funds Spent &amp; Transferred'!Y$64:Y$114))/(_xlfn.XLOOKUP('Share Block Grant Spent'!$A26,'Adjusted SFAG'!$A$5:$A$55,'Adjusted SFAG'!$T$5:$T$55))</f>
        <v>0.84759924127797215</v>
      </c>
      <c r="Z26" s="179">
        <f>(_xlfn.XLOOKUP($A26,'Total Funds Spent &amp; Transferred'!$A$64:$A$114,'Total Funds Spent &amp; Transferred'!Z$64:Z$114))/(_xlfn.XLOOKUP('Share Block Grant Spent'!$A26,'Adjusted SFAG'!$A$5:$A$55,'Adjusted SFAG'!$Z$5:$Z$55))</f>
        <v>0.85628546752951817</v>
      </c>
    </row>
    <row r="27" spans="1:26">
      <c r="A27" s="51" t="s">
        <v>120</v>
      </c>
      <c r="G27" s="26"/>
      <c r="T27" s="179">
        <f>(_xlfn.XLOOKUP($A27,'Total Funds Spent &amp; Transferred'!$A$64:$A$114,'Total Funds Spent &amp; Transferred'!T$64:T$114))/(_xlfn.XLOOKUP('Share Block Grant Spent'!$A27,'Adjusted SFAG'!$A$5:$A$55,'Adjusted SFAG'!$J$5:$J$55))</f>
        <v>0.83159124058517853</v>
      </c>
      <c r="U27" s="179">
        <f>(_xlfn.XLOOKUP($A27,'Total Funds Spent &amp; Transferred'!$A$64:$A$114,'Total Funds Spent &amp; Transferred'!U$64:U$114))/(_xlfn.XLOOKUP('Share Block Grant Spent'!$A27,'Adjusted SFAG'!$A$5:$A$55,'Adjusted SFAG'!$L$5:$L$55))</f>
        <v>0.8744630626891533</v>
      </c>
      <c r="V27" s="179">
        <f>(_xlfn.XLOOKUP($A27,'Total Funds Spent &amp; Transferred'!$A$64:$A$114,'Total Funds Spent &amp; Transferred'!V$64:V$114))/(_xlfn.XLOOKUP('Share Block Grant Spent'!$A27,'Adjusted SFAG'!$A$5:$A$55,'Adjusted SFAG'!$N$5:$N$55))</f>
        <v>1.1348921607222469</v>
      </c>
      <c r="W27" s="179">
        <f>(_xlfn.XLOOKUP($A27,'Total Funds Spent &amp; Transferred'!$A$64:$A$114,'Total Funds Spent &amp; Transferred'!W$64:W$114))/(_xlfn.XLOOKUP('Share Block Grant Spent'!$A27,'Adjusted SFAG'!$A$5:$A$55,'Adjusted SFAG'!$Q$5:$Q$55))</f>
        <v>1.3074810035401316</v>
      </c>
      <c r="X27" s="179">
        <f>(_xlfn.XLOOKUP($A27,'Total Funds Spent &amp; Transferred'!$A$64:$A$114,'Total Funds Spent &amp; Transferred'!X$64:X$114))/(_xlfn.XLOOKUP('Share Block Grant Spent'!$A27,'Adjusted SFAG'!$A$5:$A$55,'Adjusted SFAG'!$T$5:$T$55))</f>
        <v>0.91605631949447541</v>
      </c>
      <c r="Y27" s="179">
        <f>(_xlfn.XLOOKUP($A27,'Total Funds Spent &amp; Transferred'!$A$64:$A$114,'Total Funds Spent &amp; Transferred'!Y$64:Y$114))/(_xlfn.XLOOKUP('Share Block Grant Spent'!$A27,'Adjusted SFAG'!$A$5:$A$55,'Adjusted SFAG'!$T$5:$T$55))</f>
        <v>0.63735823877188635</v>
      </c>
      <c r="Z27" s="179">
        <f>(_xlfn.XLOOKUP($A27,'Total Funds Spent &amp; Transferred'!$A$64:$A$114,'Total Funds Spent &amp; Transferred'!Z$64:Z$114))/(_xlfn.XLOOKUP('Share Block Grant Spent'!$A27,'Adjusted SFAG'!$A$5:$A$55,'Adjusted SFAG'!$Z$5:$Z$55))</f>
        <v>0.41178736499457197</v>
      </c>
    </row>
    <row r="28" spans="1:26">
      <c r="A28" s="51" t="s">
        <v>122</v>
      </c>
      <c r="G28" s="26"/>
      <c r="T28" s="179">
        <f>(_xlfn.XLOOKUP($A28,'Total Funds Spent &amp; Transferred'!$A$64:$A$114,'Total Funds Spent &amp; Transferred'!T$64:T$114))/(_xlfn.XLOOKUP('Share Block Grant Spent'!$A28,'Adjusted SFAG'!$A$5:$A$55,'Adjusted SFAG'!$J$5:$J$55))</f>
        <v>1.0802606742521392</v>
      </c>
      <c r="U28" s="179">
        <f>(_xlfn.XLOOKUP($A28,'Total Funds Spent &amp; Transferred'!$A$64:$A$114,'Total Funds Spent &amp; Transferred'!U$64:U$114))/(_xlfn.XLOOKUP('Share Block Grant Spent'!$A28,'Adjusted SFAG'!$A$5:$A$55,'Adjusted SFAG'!$L$5:$L$55))</f>
        <v>1.0743269646214308</v>
      </c>
      <c r="V28" s="179">
        <f>(_xlfn.XLOOKUP($A28,'Total Funds Spent &amp; Transferred'!$A$64:$A$114,'Total Funds Spent &amp; Transferred'!V$64:V$114))/(_xlfn.XLOOKUP('Share Block Grant Spent'!$A28,'Adjusted SFAG'!$A$5:$A$55,'Adjusted SFAG'!$N$5:$N$55))</f>
        <v>1</v>
      </c>
      <c r="W28" s="179">
        <f>(_xlfn.XLOOKUP($A28,'Total Funds Spent &amp; Transferred'!$A$64:$A$114,'Total Funds Spent &amp; Transferred'!W$64:W$114))/(_xlfn.XLOOKUP('Share Block Grant Spent'!$A28,'Adjusted SFAG'!$A$5:$A$55,'Adjusted SFAG'!$Q$5:$Q$55))</f>
        <v>1.0867236985535644</v>
      </c>
      <c r="X28" s="179">
        <f>(_xlfn.XLOOKUP($A28,'Total Funds Spent &amp; Transferred'!$A$64:$A$114,'Total Funds Spent &amp; Transferred'!X$64:X$114))/(_xlfn.XLOOKUP('Share Block Grant Spent'!$A28,'Adjusted SFAG'!$A$5:$A$55,'Adjusted SFAG'!$T$5:$T$55))</f>
        <v>1</v>
      </c>
      <c r="Y28" s="179">
        <f>(_xlfn.XLOOKUP($A28,'Total Funds Spent &amp; Transferred'!$A$64:$A$114,'Total Funds Spent &amp; Transferred'!Y$64:Y$114))/(_xlfn.XLOOKUP('Share Block Grant Spent'!$A28,'Adjusted SFAG'!$A$5:$A$55,'Adjusted SFAG'!$T$5:$T$55))</f>
        <v>1</v>
      </c>
      <c r="Z28" s="179">
        <f>(_xlfn.XLOOKUP($A28,'Total Funds Spent &amp; Transferred'!$A$64:$A$114,'Total Funds Spent &amp; Transferred'!Z$64:Z$114))/(_xlfn.XLOOKUP('Share Block Grant Spent'!$A28,'Adjusted SFAG'!$A$5:$A$55,'Adjusted SFAG'!$Z$5:$Z$55))</f>
        <v>1</v>
      </c>
    </row>
    <row r="29" spans="1:26">
      <c r="A29" s="51" t="s">
        <v>124</v>
      </c>
      <c r="G29" s="26"/>
      <c r="T29" s="179">
        <f>(_xlfn.XLOOKUP($A29,'Total Funds Spent &amp; Transferred'!$A$64:$A$114,'Total Funds Spent &amp; Transferred'!T$64:T$114))/(_xlfn.XLOOKUP('Share Block Grant Spent'!$A29,'Adjusted SFAG'!$A$5:$A$55,'Adjusted SFAG'!$J$5:$J$55))</f>
        <v>0.98549595632033093</v>
      </c>
      <c r="U29" s="179">
        <f>(_xlfn.XLOOKUP($A29,'Total Funds Spent &amp; Transferred'!$A$64:$A$114,'Total Funds Spent &amp; Transferred'!U$64:U$114))/(_xlfn.XLOOKUP('Share Block Grant Spent'!$A29,'Adjusted SFAG'!$A$5:$A$55,'Adjusted SFAG'!$L$5:$L$55))</f>
        <v>1.142299652810018</v>
      </c>
      <c r="V29" s="179">
        <f>(_xlfn.XLOOKUP($A29,'Total Funds Spent &amp; Transferred'!$A$64:$A$114,'Total Funds Spent &amp; Transferred'!V$64:V$114))/(_xlfn.XLOOKUP('Share Block Grant Spent'!$A29,'Adjusted SFAG'!$A$5:$A$55,'Adjusted SFAG'!$N$5:$N$55))</f>
        <v>1.3677926100833735</v>
      </c>
      <c r="W29" s="179">
        <f>(_xlfn.XLOOKUP($A29,'Total Funds Spent &amp; Transferred'!$A$64:$A$114,'Total Funds Spent &amp; Transferred'!W$64:W$114))/(_xlfn.XLOOKUP('Share Block Grant Spent'!$A29,'Adjusted SFAG'!$A$5:$A$55,'Adjusted SFAG'!$Q$5:$Q$55))</f>
        <v>1.1988767989657327</v>
      </c>
      <c r="X29" s="179">
        <f>(_xlfn.XLOOKUP($A29,'Total Funds Spent &amp; Transferred'!$A$64:$A$114,'Total Funds Spent &amp; Transferred'!X$64:X$114))/(_xlfn.XLOOKUP('Share Block Grant Spent'!$A29,'Adjusted SFAG'!$A$5:$A$55,'Adjusted SFAG'!$T$5:$T$55))</f>
        <v>1.0376210111818109</v>
      </c>
      <c r="Y29" s="179">
        <f>(_xlfn.XLOOKUP($A29,'Total Funds Spent &amp; Transferred'!$A$64:$A$114,'Total Funds Spent &amp; Transferred'!Y$64:Y$114))/(_xlfn.XLOOKUP('Share Block Grant Spent'!$A29,'Adjusted SFAG'!$A$5:$A$55,'Adjusted SFAG'!$T$5:$T$55))</f>
        <v>0.87242015818161189</v>
      </c>
      <c r="Z29" s="179">
        <f>(_xlfn.XLOOKUP($A29,'Total Funds Spent &amp; Transferred'!$A$64:$A$114,'Total Funds Spent &amp; Transferred'!Z$64:Z$114))/(_xlfn.XLOOKUP('Share Block Grant Spent'!$A29,'Adjusted SFAG'!$A$5:$A$55,'Adjusted SFAG'!$Z$5:$Z$55))</f>
        <v>0.62241724175663904</v>
      </c>
    </row>
    <row r="30" spans="1:26">
      <c r="A30" s="51" t="s">
        <v>126</v>
      </c>
      <c r="G30" s="26"/>
      <c r="T30" s="179">
        <f>(_xlfn.XLOOKUP($A30,'Total Funds Spent &amp; Transferred'!$A$64:$A$114,'Total Funds Spent &amp; Transferred'!T$64:T$114))/(_xlfn.XLOOKUP('Share Block Grant Spent'!$A30,'Adjusted SFAG'!$A$5:$A$55,'Adjusted SFAG'!$J$5:$J$55))</f>
        <v>0.93460336210624606</v>
      </c>
      <c r="U30" s="179">
        <f>(_xlfn.XLOOKUP($A30,'Total Funds Spent &amp; Transferred'!$A$64:$A$114,'Total Funds Spent &amp; Transferred'!U$64:U$114))/(_xlfn.XLOOKUP('Share Block Grant Spent'!$A30,'Adjusted SFAG'!$A$5:$A$55,'Adjusted SFAG'!$L$5:$L$55))</f>
        <v>0.96015948473458868</v>
      </c>
      <c r="V30" s="179">
        <f>(_xlfn.XLOOKUP($A30,'Total Funds Spent &amp; Transferred'!$A$64:$A$114,'Total Funds Spent &amp; Transferred'!V$64:V$114))/(_xlfn.XLOOKUP('Share Block Grant Spent'!$A30,'Adjusted SFAG'!$A$5:$A$55,'Adjusted SFAG'!$N$5:$N$55))</f>
        <v>0.91436914867345387</v>
      </c>
      <c r="W30" s="179">
        <f>(_xlfn.XLOOKUP($A30,'Total Funds Spent &amp; Transferred'!$A$64:$A$114,'Total Funds Spent &amp; Transferred'!W$64:W$114))/(_xlfn.XLOOKUP('Share Block Grant Spent'!$A30,'Adjusted SFAG'!$A$5:$A$55,'Adjusted SFAG'!$Q$5:$Q$55))</f>
        <v>0.94873468479848411</v>
      </c>
      <c r="X30" s="179">
        <f>(_xlfn.XLOOKUP($A30,'Total Funds Spent &amp; Transferred'!$A$64:$A$114,'Total Funds Spent &amp; Transferred'!X$64:X$114))/(_xlfn.XLOOKUP('Share Block Grant Spent'!$A30,'Adjusted SFAG'!$A$5:$A$55,'Adjusted SFAG'!$T$5:$T$55))</f>
        <v>0.93788622979536662</v>
      </c>
      <c r="Y30" s="179">
        <f>(_xlfn.XLOOKUP($A30,'Total Funds Spent &amp; Transferred'!$A$64:$A$114,'Total Funds Spent &amp; Transferred'!Y$64:Y$114))/(_xlfn.XLOOKUP('Share Block Grant Spent'!$A30,'Adjusted SFAG'!$A$5:$A$55,'Adjusted SFAG'!$T$5:$T$55))</f>
        <v>1.0056860273274164</v>
      </c>
      <c r="Z30" s="179">
        <f>(_xlfn.XLOOKUP($A30,'Total Funds Spent &amp; Transferred'!$A$64:$A$114,'Total Funds Spent &amp; Transferred'!Z$64:Z$114))/(_xlfn.XLOOKUP('Share Block Grant Spent'!$A30,'Adjusted SFAG'!$A$5:$A$55,'Adjusted SFAG'!$Z$5:$Z$55))</f>
        <v>0.65772008482702859</v>
      </c>
    </row>
    <row r="31" spans="1:26">
      <c r="A31" s="51" t="s">
        <v>127</v>
      </c>
      <c r="G31" s="26"/>
      <c r="T31" s="179">
        <f>(_xlfn.XLOOKUP($A31,'Total Funds Spent &amp; Transferred'!$A$64:$A$114,'Total Funds Spent &amp; Transferred'!T$64:T$114))/(_xlfn.XLOOKUP('Share Block Grant Spent'!$A31,'Adjusted SFAG'!$A$5:$A$55,'Adjusted SFAG'!$J$5:$J$55))</f>
        <v>1.1147738578515807</v>
      </c>
      <c r="U31" s="179">
        <f>(_xlfn.XLOOKUP($A31,'Total Funds Spent &amp; Transferred'!$A$64:$A$114,'Total Funds Spent &amp; Transferred'!U$64:U$114))/(_xlfn.XLOOKUP('Share Block Grant Spent'!$A31,'Adjusted SFAG'!$A$5:$A$55,'Adjusted SFAG'!$L$5:$L$55))</f>
        <v>0.89725779756573343</v>
      </c>
      <c r="V31" s="179">
        <f>(_xlfn.XLOOKUP($A31,'Total Funds Spent &amp; Transferred'!$A$64:$A$114,'Total Funds Spent &amp; Transferred'!V$64:V$114))/(_xlfn.XLOOKUP('Share Block Grant Spent'!$A31,'Adjusted SFAG'!$A$5:$A$55,'Adjusted SFAG'!$N$5:$N$55))</f>
        <v>0.91153678658439019</v>
      </c>
      <c r="W31" s="179">
        <f>(_xlfn.XLOOKUP($A31,'Total Funds Spent &amp; Transferred'!$A$64:$A$114,'Total Funds Spent &amp; Transferred'!W$64:W$114))/(_xlfn.XLOOKUP('Share Block Grant Spent'!$A31,'Adjusted SFAG'!$A$5:$A$55,'Adjusted SFAG'!$Q$5:$Q$55))</f>
        <v>0.90414731424428019</v>
      </c>
      <c r="X31" s="179">
        <f>(_xlfn.XLOOKUP($A31,'Total Funds Spent &amp; Transferred'!$A$64:$A$114,'Total Funds Spent &amp; Transferred'!X$64:X$114))/(_xlfn.XLOOKUP('Share Block Grant Spent'!$A31,'Adjusted SFAG'!$A$5:$A$55,'Adjusted SFAG'!$T$5:$T$55))</f>
        <v>1.0890020093507682</v>
      </c>
      <c r="Y31" s="179">
        <f>(_xlfn.XLOOKUP($A31,'Total Funds Spent &amp; Transferred'!$A$64:$A$114,'Total Funds Spent &amp; Transferred'!Y$64:Y$114))/(_xlfn.XLOOKUP('Share Block Grant Spent'!$A31,'Adjusted SFAG'!$A$5:$A$55,'Adjusted SFAG'!$T$5:$T$55))</f>
        <v>0.85512862938896805</v>
      </c>
      <c r="Z31" s="179">
        <f>(_xlfn.XLOOKUP($A31,'Total Funds Spent &amp; Transferred'!$A$64:$A$114,'Total Funds Spent &amp; Transferred'!Z$64:Z$114))/(_xlfn.XLOOKUP('Share Block Grant Spent'!$A31,'Adjusted SFAG'!$A$5:$A$55,'Adjusted SFAG'!$Z$5:$Z$55))</f>
        <v>0.86199715216676676</v>
      </c>
    </row>
    <row r="32" spans="1:26">
      <c r="A32" s="51" t="s">
        <v>128</v>
      </c>
      <c r="G32" s="26"/>
      <c r="T32" s="179">
        <f>(_xlfn.XLOOKUP($A32,'Total Funds Spent &amp; Transferred'!$A$64:$A$114,'Total Funds Spent &amp; Transferred'!T$64:T$114))/(_xlfn.XLOOKUP('Share Block Grant Spent'!$A32,'Adjusted SFAG'!$A$5:$A$55,'Adjusted SFAG'!$J$5:$J$55))</f>
        <v>0.60371042889795323</v>
      </c>
      <c r="U32" s="179">
        <f>(_xlfn.XLOOKUP($A32,'Total Funds Spent &amp; Transferred'!$A$64:$A$114,'Total Funds Spent &amp; Transferred'!U$64:U$114))/(_xlfn.XLOOKUP('Share Block Grant Spent'!$A32,'Adjusted SFAG'!$A$5:$A$55,'Adjusted SFAG'!$L$5:$L$55))</f>
        <v>0.34940450158160713</v>
      </c>
      <c r="V32" s="179">
        <f>(_xlfn.XLOOKUP($A32,'Total Funds Spent &amp; Transferred'!$A$64:$A$114,'Total Funds Spent &amp; Transferred'!V$64:V$114))/(_xlfn.XLOOKUP('Share Block Grant Spent'!$A32,'Adjusted SFAG'!$A$5:$A$55,'Adjusted SFAG'!$N$5:$N$55))</f>
        <v>0.96717074618234067</v>
      </c>
      <c r="W32" s="179">
        <f>(_xlfn.XLOOKUP($A32,'Total Funds Spent &amp; Transferred'!$A$64:$A$114,'Total Funds Spent &amp; Transferred'!W$64:W$114))/(_xlfn.XLOOKUP('Share Block Grant Spent'!$A32,'Adjusted SFAG'!$A$5:$A$55,'Adjusted SFAG'!$Q$5:$Q$55))</f>
        <v>1.0577915260560198</v>
      </c>
      <c r="X32" s="179">
        <f>(_xlfn.XLOOKUP($A32,'Total Funds Spent &amp; Transferred'!$A$64:$A$114,'Total Funds Spent &amp; Transferred'!X$64:X$114))/(_xlfn.XLOOKUP('Share Block Grant Spent'!$A32,'Adjusted SFAG'!$A$5:$A$55,'Adjusted SFAG'!$T$5:$T$55))</f>
        <v>1.5109771045535307</v>
      </c>
      <c r="Y32" s="179">
        <f>(_xlfn.XLOOKUP($A32,'Total Funds Spent &amp; Transferred'!$A$64:$A$114,'Total Funds Spent &amp; Transferred'!Y$64:Y$114))/(_xlfn.XLOOKUP('Share Block Grant Spent'!$A32,'Adjusted SFAG'!$A$5:$A$55,'Adjusted SFAG'!$T$5:$T$55))</f>
        <v>0.97689181273778203</v>
      </c>
      <c r="Z32" s="179">
        <f>(_xlfn.XLOOKUP($A32,'Total Funds Spent &amp; Transferred'!$A$64:$A$114,'Total Funds Spent &amp; Transferred'!Z$64:Z$114))/(_xlfn.XLOOKUP('Share Block Grant Spent'!$A32,'Adjusted SFAG'!$A$5:$A$55,'Adjusted SFAG'!$Z$5:$Z$55))</f>
        <v>0.80631613505821109</v>
      </c>
    </row>
    <row r="33" spans="1:26">
      <c r="A33" s="51" t="s">
        <v>130</v>
      </c>
      <c r="G33" s="26"/>
      <c r="T33" s="179">
        <f>(_xlfn.XLOOKUP($A33,'Total Funds Spent &amp; Transferred'!$A$64:$A$114,'Total Funds Spent &amp; Transferred'!T$64:T$114))/(_xlfn.XLOOKUP('Share Block Grant Spent'!$A33,'Adjusted SFAG'!$A$5:$A$55,'Adjusted SFAG'!$J$5:$J$55))</f>
        <v>1.0377961134305496</v>
      </c>
      <c r="U33" s="179">
        <f>(_xlfn.XLOOKUP($A33,'Total Funds Spent &amp; Transferred'!$A$64:$A$114,'Total Funds Spent &amp; Transferred'!U$64:U$114))/(_xlfn.XLOOKUP('Share Block Grant Spent'!$A33,'Adjusted SFAG'!$A$5:$A$55,'Adjusted SFAG'!$L$5:$L$55))</f>
        <v>0.88751743311986753</v>
      </c>
      <c r="V33" s="179">
        <f>(_xlfn.XLOOKUP($A33,'Total Funds Spent &amp; Transferred'!$A$64:$A$114,'Total Funds Spent &amp; Transferred'!V$64:V$114))/(_xlfn.XLOOKUP('Share Block Grant Spent'!$A33,'Adjusted SFAG'!$A$5:$A$55,'Adjusted SFAG'!$N$5:$N$55))</f>
        <v>1.025255894994066</v>
      </c>
      <c r="W33" s="179">
        <f>(_xlfn.XLOOKUP($A33,'Total Funds Spent &amp; Transferred'!$A$64:$A$114,'Total Funds Spent &amp; Transferred'!W$64:W$114))/(_xlfn.XLOOKUP('Share Block Grant Spent'!$A33,'Adjusted SFAG'!$A$5:$A$55,'Adjusted SFAG'!$Q$5:$Q$55))</f>
        <v>1.0920824115712027</v>
      </c>
      <c r="X33" s="179">
        <f>(_xlfn.XLOOKUP($A33,'Total Funds Spent &amp; Transferred'!$A$64:$A$114,'Total Funds Spent &amp; Transferred'!X$64:X$114))/(_xlfn.XLOOKUP('Share Block Grant Spent'!$A33,'Adjusted SFAG'!$A$5:$A$55,'Adjusted SFAG'!$T$5:$T$55))</f>
        <v>0.96768639366505671</v>
      </c>
      <c r="Y33" s="179">
        <f>(_xlfn.XLOOKUP($A33,'Total Funds Spent &amp; Transferred'!$A$64:$A$114,'Total Funds Spent &amp; Transferred'!Y$64:Y$114))/(_xlfn.XLOOKUP('Share Block Grant Spent'!$A33,'Adjusted SFAG'!$A$5:$A$55,'Adjusted SFAG'!$T$5:$T$55))</f>
        <v>0.96849686989500916</v>
      </c>
      <c r="Z33" s="179">
        <f>(_xlfn.XLOOKUP($A33,'Total Funds Spent &amp; Transferred'!$A$64:$A$114,'Total Funds Spent &amp; Transferred'!Z$64:Z$114))/(_xlfn.XLOOKUP('Share Block Grant Spent'!$A33,'Adjusted SFAG'!$A$5:$A$55,'Adjusted SFAG'!$Z$5:$Z$55))</f>
        <v>0.79026785025101021</v>
      </c>
    </row>
    <row r="34" spans="1:26">
      <c r="A34" s="51" t="s">
        <v>131</v>
      </c>
      <c r="G34" s="26"/>
      <c r="T34" s="179">
        <f>(_xlfn.XLOOKUP($A34,'Total Funds Spent &amp; Transferred'!$A$64:$A$114,'Total Funds Spent &amp; Transferred'!T$64:T$114))/(_xlfn.XLOOKUP('Share Block Grant Spent'!$A34,'Adjusted SFAG'!$A$5:$A$55,'Adjusted SFAG'!$J$5:$J$55))</f>
        <v>0.94560894064918821</v>
      </c>
      <c r="U34" s="179">
        <f>(_xlfn.XLOOKUP($A34,'Total Funds Spent &amp; Transferred'!$A$64:$A$114,'Total Funds Spent &amp; Transferred'!U$64:U$114))/(_xlfn.XLOOKUP('Share Block Grant Spent'!$A34,'Adjusted SFAG'!$A$5:$A$55,'Adjusted SFAG'!$L$5:$L$55))</f>
        <v>1.1130203440264104</v>
      </c>
      <c r="V34" s="179">
        <f>(_xlfn.XLOOKUP($A34,'Total Funds Spent &amp; Transferred'!$A$64:$A$114,'Total Funds Spent &amp; Transferred'!V$64:V$114))/(_xlfn.XLOOKUP('Share Block Grant Spent'!$A34,'Adjusted SFAG'!$A$5:$A$55,'Adjusted SFAG'!$N$5:$N$55))</f>
        <v>1.1129824443805858</v>
      </c>
      <c r="W34" s="179">
        <f>(_xlfn.XLOOKUP($A34,'Total Funds Spent &amp; Transferred'!$A$64:$A$114,'Total Funds Spent &amp; Transferred'!W$64:W$114))/(_xlfn.XLOOKUP('Share Block Grant Spent'!$A34,'Adjusted SFAG'!$A$5:$A$55,'Adjusted SFAG'!$Q$5:$Q$55))</f>
        <v>1.1343308001511319</v>
      </c>
      <c r="X34" s="179">
        <f>(_xlfn.XLOOKUP($A34,'Total Funds Spent &amp; Transferred'!$A$64:$A$114,'Total Funds Spent &amp; Transferred'!X$64:X$114))/(_xlfn.XLOOKUP('Share Block Grant Spent'!$A34,'Adjusted SFAG'!$A$5:$A$55,'Adjusted SFAG'!$T$5:$T$55))</f>
        <v>1.0667607916157307</v>
      </c>
      <c r="Y34" s="179">
        <f>(_xlfn.XLOOKUP($A34,'Total Funds Spent &amp; Transferred'!$A$64:$A$114,'Total Funds Spent &amp; Transferred'!Y$64:Y$114))/(_xlfn.XLOOKUP('Share Block Grant Spent'!$A34,'Adjusted SFAG'!$A$5:$A$55,'Adjusted SFAG'!$T$5:$T$55))</f>
        <v>1.4180273740737648</v>
      </c>
      <c r="Z34" s="179">
        <f>(_xlfn.XLOOKUP($A34,'Total Funds Spent &amp; Transferred'!$A$64:$A$114,'Total Funds Spent &amp; Transferred'!Z$64:Z$114))/(_xlfn.XLOOKUP('Share Block Grant Spent'!$A34,'Adjusted SFAG'!$A$5:$A$55,'Adjusted SFAG'!$Z$5:$Z$55))</f>
        <v>1.1497595561609542</v>
      </c>
    </row>
    <row r="35" spans="1:26">
      <c r="A35" s="51" t="s">
        <v>132</v>
      </c>
      <c r="G35" s="26"/>
      <c r="T35" s="179">
        <f>(_xlfn.XLOOKUP($A35,'Total Funds Spent &amp; Transferred'!$A$64:$A$114,'Total Funds Spent &amp; Transferred'!T$64:T$114))/(_xlfn.XLOOKUP('Share Block Grant Spent'!$A35,'Adjusted SFAG'!$A$5:$A$55,'Adjusted SFAG'!$J$5:$J$55))</f>
        <v>1.0632036095800645</v>
      </c>
      <c r="U35" s="179">
        <f>(_xlfn.XLOOKUP($A35,'Total Funds Spent &amp; Transferred'!$A$64:$A$114,'Total Funds Spent &amp; Transferred'!U$64:U$114))/(_xlfn.XLOOKUP('Share Block Grant Spent'!$A35,'Adjusted SFAG'!$A$5:$A$55,'Adjusted SFAG'!$L$5:$L$55))</f>
        <v>1.0414090473618784</v>
      </c>
      <c r="V35" s="179">
        <f>(_xlfn.XLOOKUP($A35,'Total Funds Spent &amp; Transferred'!$A$64:$A$114,'Total Funds Spent &amp; Transferred'!V$64:V$114))/(_xlfn.XLOOKUP('Share Block Grant Spent'!$A35,'Adjusted SFAG'!$A$5:$A$55,'Adjusted SFAG'!$N$5:$N$55))</f>
        <v>0.97000333074601952</v>
      </c>
      <c r="W35" s="179">
        <f>(_xlfn.XLOOKUP($A35,'Total Funds Spent &amp; Transferred'!$A$64:$A$114,'Total Funds Spent &amp; Transferred'!W$64:W$114))/(_xlfn.XLOOKUP('Share Block Grant Spent'!$A35,'Adjusted SFAG'!$A$5:$A$55,'Adjusted SFAG'!$Q$5:$Q$55))</f>
        <v>1.0963381613743217</v>
      </c>
      <c r="X35" s="179">
        <f>(_xlfn.XLOOKUP($A35,'Total Funds Spent &amp; Transferred'!$A$64:$A$114,'Total Funds Spent &amp; Transferred'!X$64:X$114))/(_xlfn.XLOOKUP('Share Block Grant Spent'!$A35,'Adjusted SFAG'!$A$5:$A$55,'Adjusted SFAG'!$T$5:$T$55))</f>
        <v>1.0667903364035327</v>
      </c>
      <c r="Y35" s="179">
        <f>(_xlfn.XLOOKUP($A35,'Total Funds Spent &amp; Transferred'!$A$64:$A$114,'Total Funds Spent &amp; Transferred'!Y$64:Y$114))/(_xlfn.XLOOKUP('Share Block Grant Spent'!$A35,'Adjusted SFAG'!$A$5:$A$55,'Adjusted SFAG'!$T$5:$T$55))</f>
        <v>0.99703165623907664</v>
      </c>
      <c r="Z35" s="179">
        <f>(_xlfn.XLOOKUP($A35,'Total Funds Spent &amp; Transferred'!$A$64:$A$114,'Total Funds Spent &amp; Transferred'!Z$64:Z$114))/(_xlfn.XLOOKUP('Share Block Grant Spent'!$A35,'Adjusted SFAG'!$A$5:$A$55,'Adjusted SFAG'!$Z$5:$Z$55))</f>
        <v>0.96725576765758159</v>
      </c>
    </row>
    <row r="36" spans="1:26">
      <c r="A36" s="51" t="s">
        <v>75</v>
      </c>
      <c r="G36" s="26"/>
      <c r="T36" s="179">
        <f>(_xlfn.XLOOKUP($A36,'Total Funds Spent &amp; Transferred'!$A$64:$A$114,'Total Funds Spent &amp; Transferred'!T$64:T$114))/(_xlfn.XLOOKUP('Share Block Grant Spent'!$A36,'Adjusted SFAG'!$A$5:$A$55,'Adjusted SFAG'!$J$5:$J$55))</f>
        <v>1.1399092780132147</v>
      </c>
      <c r="U36" s="179">
        <f>(_xlfn.XLOOKUP($A36,'Total Funds Spent &amp; Transferred'!$A$64:$A$114,'Total Funds Spent &amp; Transferred'!U$64:U$114))/(_xlfn.XLOOKUP('Share Block Grant Spent'!$A36,'Adjusted SFAG'!$A$5:$A$55,'Adjusted SFAG'!$L$5:$L$55))</f>
        <v>0.97319267000358933</v>
      </c>
      <c r="V36" s="179">
        <f>(_xlfn.XLOOKUP($A36,'Total Funds Spent &amp; Transferred'!$A$64:$A$114,'Total Funds Spent &amp; Transferred'!V$64:V$114))/(_xlfn.XLOOKUP('Share Block Grant Spent'!$A36,'Adjusted SFAG'!$A$5:$A$55,'Adjusted SFAG'!$N$5:$N$55))</f>
        <v>1.0798023710924864</v>
      </c>
      <c r="W36" s="179">
        <f>(_xlfn.XLOOKUP($A36,'Total Funds Spent &amp; Transferred'!$A$64:$A$114,'Total Funds Spent &amp; Transferred'!W$64:W$114))/(_xlfn.XLOOKUP('Share Block Grant Spent'!$A36,'Adjusted SFAG'!$A$5:$A$55,'Adjusted SFAG'!$Q$5:$Q$55))</f>
        <v>1.0798922899227932</v>
      </c>
      <c r="X36" s="179">
        <f>(_xlfn.XLOOKUP($A36,'Total Funds Spent &amp; Transferred'!$A$64:$A$114,'Total Funds Spent &amp; Transferred'!X$64:X$114))/(_xlfn.XLOOKUP('Share Block Grant Spent'!$A36,'Adjusted SFAG'!$A$5:$A$55,'Adjusted SFAG'!$T$5:$T$55))</f>
        <v>1.0712186093787779</v>
      </c>
      <c r="Y36" s="179">
        <f>(_xlfn.XLOOKUP($A36,'Total Funds Spent &amp; Transferred'!$A$64:$A$114,'Total Funds Spent &amp; Transferred'!Y$64:Y$114))/(_xlfn.XLOOKUP('Share Block Grant Spent'!$A36,'Adjusted SFAG'!$A$5:$A$55,'Adjusted SFAG'!$T$5:$T$55))</f>
        <v>1.1498024480136104</v>
      </c>
      <c r="Z36" s="179">
        <f>(_xlfn.XLOOKUP($A36,'Total Funds Spent &amp; Transferred'!$A$64:$A$114,'Total Funds Spent &amp; Transferred'!Z$64:Z$114))/(_xlfn.XLOOKUP('Share Block Grant Spent'!$A36,'Adjusted SFAG'!$A$5:$A$55,'Adjusted SFAG'!$Z$5:$Z$55))</f>
        <v>1.1562164215869006</v>
      </c>
    </row>
    <row r="37" spans="1:26">
      <c r="A37" s="51" t="s">
        <v>133</v>
      </c>
      <c r="G37" s="26"/>
      <c r="T37" s="179">
        <f>(_xlfn.XLOOKUP($A37,'Total Funds Spent &amp; Transferred'!$A$64:$A$114,'Total Funds Spent &amp; Transferred'!T$64:T$114))/(_xlfn.XLOOKUP('Share Block Grant Spent'!$A37,'Adjusted SFAG'!$A$5:$A$55,'Adjusted SFAG'!$J$5:$J$55))</f>
        <v>1.1190482855387325</v>
      </c>
      <c r="U37" s="179">
        <f>(_xlfn.XLOOKUP($A37,'Total Funds Spent &amp; Transferred'!$A$64:$A$114,'Total Funds Spent &amp; Transferred'!U$64:U$114))/(_xlfn.XLOOKUP('Share Block Grant Spent'!$A37,'Adjusted SFAG'!$A$5:$A$55,'Adjusted SFAG'!$L$5:$L$55))</f>
        <v>1.1690697080422059</v>
      </c>
      <c r="V37" s="179">
        <f>(_xlfn.XLOOKUP($A37,'Total Funds Spent &amp; Transferred'!$A$64:$A$114,'Total Funds Spent &amp; Transferred'!V$64:V$114))/(_xlfn.XLOOKUP('Share Block Grant Spent'!$A37,'Adjusted SFAG'!$A$5:$A$55,'Adjusted SFAG'!$N$5:$N$55))</f>
        <v>0.87999288556206146</v>
      </c>
      <c r="W37" s="179">
        <f>(_xlfn.XLOOKUP($A37,'Total Funds Spent &amp; Transferred'!$A$64:$A$114,'Total Funds Spent &amp; Transferred'!W$64:W$114))/(_xlfn.XLOOKUP('Share Block Grant Spent'!$A37,'Adjusted SFAG'!$A$5:$A$55,'Adjusted SFAG'!$Q$5:$Q$55))</f>
        <v>1.2943540170161241</v>
      </c>
      <c r="X37" s="179">
        <f>(_xlfn.XLOOKUP($A37,'Total Funds Spent &amp; Transferred'!$A$64:$A$114,'Total Funds Spent &amp; Transferred'!X$64:X$114))/(_xlfn.XLOOKUP('Share Block Grant Spent'!$A37,'Adjusted SFAG'!$A$5:$A$55,'Adjusted SFAG'!$T$5:$T$55))</f>
        <v>0.87155505575446679</v>
      </c>
      <c r="Y37" s="179">
        <f>(_xlfn.XLOOKUP($A37,'Total Funds Spent &amp; Transferred'!$A$64:$A$114,'Total Funds Spent &amp; Transferred'!Y$64:Y$114))/(_xlfn.XLOOKUP('Share Block Grant Spent'!$A37,'Adjusted SFAG'!$A$5:$A$55,'Adjusted SFAG'!$T$5:$T$55))</f>
        <v>1.1445088282497913</v>
      </c>
      <c r="Z37" s="179">
        <f>(_xlfn.XLOOKUP($A37,'Total Funds Spent &amp; Transferred'!$A$64:$A$114,'Total Funds Spent &amp; Transferred'!Z$64:Z$114))/(_xlfn.XLOOKUP('Share Block Grant Spent'!$A37,'Adjusted SFAG'!$A$5:$A$55,'Adjusted SFAG'!$Z$5:$Z$55))</f>
        <v>0.82202477207765534</v>
      </c>
    </row>
    <row r="38" spans="1:26">
      <c r="A38" s="51" t="s">
        <v>134</v>
      </c>
      <c r="G38" s="26"/>
      <c r="T38" s="179">
        <f>(_xlfn.XLOOKUP($A38,'Total Funds Spent &amp; Transferred'!$A$64:$A$114,'Total Funds Spent &amp; Transferred'!T$64:T$114))/(_xlfn.XLOOKUP('Share Block Grant Spent'!$A38,'Adjusted SFAG'!$A$5:$A$55,'Adjusted SFAG'!$J$5:$J$55))</f>
        <v>0.88006821753464914</v>
      </c>
      <c r="U38" s="179">
        <f>(_xlfn.XLOOKUP($A38,'Total Funds Spent &amp; Transferred'!$A$64:$A$114,'Total Funds Spent &amp; Transferred'!U$64:U$114))/(_xlfn.XLOOKUP('Share Block Grant Spent'!$A38,'Adjusted SFAG'!$A$5:$A$55,'Adjusted SFAG'!$L$5:$L$55))</f>
        <v>0.93666152560003102</v>
      </c>
      <c r="V38" s="179">
        <f>(_xlfn.XLOOKUP($A38,'Total Funds Spent &amp; Transferred'!$A$64:$A$114,'Total Funds Spent &amp; Transferred'!V$64:V$114))/(_xlfn.XLOOKUP('Share Block Grant Spent'!$A38,'Adjusted SFAG'!$A$5:$A$55,'Adjusted SFAG'!$N$5:$N$55))</f>
        <v>0.92752020417605996</v>
      </c>
      <c r="W38" s="179">
        <f>(_xlfn.XLOOKUP($A38,'Total Funds Spent &amp; Transferred'!$A$64:$A$114,'Total Funds Spent &amp; Transferred'!W$64:W$114))/(_xlfn.XLOOKUP('Share Block Grant Spent'!$A38,'Adjusted SFAG'!$A$5:$A$55,'Adjusted SFAG'!$Q$5:$Q$55))</f>
        <v>0.93076234495095145</v>
      </c>
      <c r="X38" s="179">
        <f>(_xlfn.XLOOKUP($A38,'Total Funds Spent &amp; Transferred'!$A$64:$A$114,'Total Funds Spent &amp; Transferred'!X$64:X$114))/(_xlfn.XLOOKUP('Share Block Grant Spent'!$A38,'Adjusted SFAG'!$A$5:$A$55,'Adjusted SFAG'!$T$5:$T$55))</f>
        <v>0.94186121588545024</v>
      </c>
      <c r="Y38" s="179">
        <f>(_xlfn.XLOOKUP($A38,'Total Funds Spent &amp; Transferred'!$A$64:$A$114,'Total Funds Spent &amp; Transferred'!Y$64:Y$114))/(_xlfn.XLOOKUP('Share Block Grant Spent'!$A38,'Adjusted SFAG'!$A$5:$A$55,'Adjusted SFAG'!$T$5:$T$55))</f>
        <v>1.0072459986460363</v>
      </c>
      <c r="Z38" s="179">
        <f>(_xlfn.XLOOKUP($A38,'Total Funds Spent &amp; Transferred'!$A$64:$A$114,'Total Funds Spent &amp; Transferred'!Z$64:Z$114))/(_xlfn.XLOOKUP('Share Block Grant Spent'!$A38,'Adjusted SFAG'!$A$5:$A$55,'Adjusted SFAG'!$Z$5:$Z$55))</f>
        <v>0.96420238234300304</v>
      </c>
    </row>
    <row r="39" spans="1:26">
      <c r="A39" s="51" t="s">
        <v>136</v>
      </c>
      <c r="G39" s="26"/>
      <c r="T39" s="179">
        <f>(_xlfn.XLOOKUP($A39,'Total Funds Spent &amp; Transferred'!$A$64:$A$114,'Total Funds Spent &amp; Transferred'!T$64:T$114))/(_xlfn.XLOOKUP('Share Block Grant Spent'!$A39,'Adjusted SFAG'!$A$5:$A$55,'Adjusted SFAG'!$J$5:$J$55))</f>
        <v>1.0644237754743651</v>
      </c>
      <c r="U39" s="179">
        <f>(_xlfn.XLOOKUP($A39,'Total Funds Spent &amp; Transferred'!$A$64:$A$114,'Total Funds Spent &amp; Transferred'!U$64:U$114))/(_xlfn.XLOOKUP('Share Block Grant Spent'!$A39,'Adjusted SFAG'!$A$5:$A$55,'Adjusted SFAG'!$L$5:$L$55))</f>
        <v>1.0472214338291053</v>
      </c>
      <c r="V39" s="179">
        <f>(_xlfn.XLOOKUP($A39,'Total Funds Spent &amp; Transferred'!$A$64:$A$114,'Total Funds Spent &amp; Transferred'!V$64:V$114))/(_xlfn.XLOOKUP('Share Block Grant Spent'!$A39,'Adjusted SFAG'!$A$5:$A$55,'Adjusted SFAG'!$N$5:$N$55))</f>
        <v>0.78800286867465008</v>
      </c>
      <c r="W39" s="179">
        <f>(_xlfn.XLOOKUP($A39,'Total Funds Spent &amp; Transferred'!$A$64:$A$114,'Total Funds Spent &amp; Transferred'!W$64:W$114))/(_xlfn.XLOOKUP('Share Block Grant Spent'!$A39,'Adjusted SFAG'!$A$5:$A$55,'Adjusted SFAG'!$Q$5:$Q$55))</f>
        <v>0.59797039079175907</v>
      </c>
      <c r="X39" s="179">
        <f>(_xlfn.XLOOKUP($A39,'Total Funds Spent &amp; Transferred'!$A$64:$A$114,'Total Funds Spent &amp; Transferred'!X$64:X$114))/(_xlfn.XLOOKUP('Share Block Grant Spent'!$A39,'Adjusted SFAG'!$A$5:$A$55,'Adjusted SFAG'!$T$5:$T$55))</f>
        <v>0.47206186359966013</v>
      </c>
      <c r="Y39" s="179">
        <f>(_xlfn.XLOOKUP($A39,'Total Funds Spent &amp; Transferred'!$A$64:$A$114,'Total Funds Spent &amp; Transferred'!Y$64:Y$114))/(_xlfn.XLOOKUP('Share Block Grant Spent'!$A39,'Adjusted SFAG'!$A$5:$A$55,'Adjusted SFAG'!$T$5:$T$55))</f>
        <v>0.60350335866036398</v>
      </c>
      <c r="Z39" s="179">
        <f>(_xlfn.XLOOKUP($A39,'Total Funds Spent &amp; Transferred'!$A$64:$A$114,'Total Funds Spent &amp; Transferred'!Z$64:Z$114))/(_xlfn.XLOOKUP('Share Block Grant Spent'!$A39,'Adjusted SFAG'!$A$5:$A$55,'Adjusted SFAG'!$Z$5:$Z$55))</f>
        <v>0.4956090370936328</v>
      </c>
    </row>
    <row r="40" spans="1:26">
      <c r="A40" s="51" t="s">
        <v>145</v>
      </c>
      <c r="G40" s="26"/>
      <c r="T40" s="179">
        <f>(_xlfn.XLOOKUP($A40,'Total Funds Spent &amp; Transferred'!$A$64:$A$114,'Total Funds Spent &amp; Transferred'!T$64:T$114))/(_xlfn.XLOOKUP('Share Block Grant Spent'!$A40,'Adjusted SFAG'!$A$5:$A$55,'Adjusted SFAG'!$J$5:$J$55))</f>
        <v>0.97902550505975683</v>
      </c>
      <c r="U40" s="179">
        <f>(_xlfn.XLOOKUP($A40,'Total Funds Spent &amp; Transferred'!$A$64:$A$114,'Total Funds Spent &amp; Transferred'!U$64:U$114))/(_xlfn.XLOOKUP('Share Block Grant Spent'!$A40,'Adjusted SFAG'!$A$5:$A$55,'Adjusted SFAG'!$L$5:$L$55))</f>
        <v>0.92241329513565729</v>
      </c>
      <c r="V40" s="179">
        <f>(_xlfn.XLOOKUP($A40,'Total Funds Spent &amp; Transferred'!$A$64:$A$114,'Total Funds Spent &amp; Transferred'!V$64:V$114))/(_xlfn.XLOOKUP('Share Block Grant Spent'!$A40,'Adjusted SFAG'!$A$5:$A$55,'Adjusted SFAG'!$N$5:$N$55))</f>
        <v>1.1130805800358674</v>
      </c>
      <c r="W40" s="179">
        <f>(_xlfn.XLOOKUP($A40,'Total Funds Spent &amp; Transferred'!$A$64:$A$114,'Total Funds Spent &amp; Transferred'!W$64:W$114))/(_xlfn.XLOOKUP('Share Block Grant Spent'!$A40,'Adjusted SFAG'!$A$5:$A$55,'Adjusted SFAG'!$Q$5:$Q$55))</f>
        <v>1.1129887653501662</v>
      </c>
      <c r="X40" s="179">
        <f>(_xlfn.XLOOKUP($A40,'Total Funds Spent &amp; Transferred'!$A$64:$A$114,'Total Funds Spent &amp; Transferred'!X$64:X$114))/(_xlfn.XLOOKUP('Share Block Grant Spent'!$A40,'Adjusted SFAG'!$A$5:$A$55,'Adjusted SFAG'!$T$5:$T$55))</f>
        <v>0.88163604993662514</v>
      </c>
      <c r="Y40" s="179">
        <f>(_xlfn.XLOOKUP($A40,'Total Funds Spent &amp; Transferred'!$A$64:$A$114,'Total Funds Spent &amp; Transferred'!Y$64:Y$114))/(_xlfn.XLOOKUP('Share Block Grant Spent'!$A40,'Adjusted SFAG'!$A$5:$A$55,'Adjusted SFAG'!$T$5:$T$55))</f>
        <v>0.92926274110371898</v>
      </c>
      <c r="Z40" s="179">
        <f>(_xlfn.XLOOKUP($A40,'Total Funds Spent &amp; Transferred'!$A$64:$A$114,'Total Funds Spent &amp; Transferred'!Z$64:Z$114))/(_xlfn.XLOOKUP('Share Block Grant Spent'!$A40,'Adjusted SFAG'!$A$5:$A$55,'Adjusted SFAG'!$Z$5:$Z$55))</f>
        <v>0.45545187207108812</v>
      </c>
    </row>
    <row r="41" spans="1:26">
      <c r="A41" s="51" t="s">
        <v>138</v>
      </c>
      <c r="G41" s="26"/>
      <c r="T41" s="179">
        <f>(_xlfn.XLOOKUP($A41,'Total Funds Spent &amp; Transferred'!$A$64:$A$114,'Total Funds Spent &amp; Transferred'!T$64:T$114))/(_xlfn.XLOOKUP('Share Block Grant Spent'!$A41,'Adjusted SFAG'!$A$5:$A$55,'Adjusted SFAG'!$J$5:$J$55))</f>
        <v>0.94965128840534463</v>
      </c>
      <c r="U41" s="179">
        <f>(_xlfn.XLOOKUP($A41,'Total Funds Spent &amp; Transferred'!$A$64:$A$114,'Total Funds Spent &amp; Transferred'!U$64:U$114))/(_xlfn.XLOOKUP('Share Block Grant Spent'!$A41,'Adjusted SFAG'!$A$5:$A$55,'Adjusted SFAG'!$L$5:$L$55))</f>
        <v>0.9778159632829666</v>
      </c>
      <c r="V41" s="179">
        <f>(_xlfn.XLOOKUP($A41,'Total Funds Spent &amp; Transferred'!$A$64:$A$114,'Total Funds Spent &amp; Transferred'!V$64:V$114))/(_xlfn.XLOOKUP('Share Block Grant Spent'!$A41,'Adjusted SFAG'!$A$5:$A$55,'Adjusted SFAG'!$N$5:$N$55))</f>
        <v>1.0097493301993672</v>
      </c>
      <c r="W41" s="179">
        <f>(_xlfn.XLOOKUP($A41,'Total Funds Spent &amp; Transferred'!$A$64:$A$114,'Total Funds Spent &amp; Transferred'!W$64:W$114))/(_xlfn.XLOOKUP('Share Block Grant Spent'!$A41,'Adjusted SFAG'!$A$5:$A$55,'Adjusted SFAG'!$Q$5:$Q$55))</f>
        <v>0.97517821430387064</v>
      </c>
      <c r="X41" s="179">
        <f>(_xlfn.XLOOKUP($A41,'Total Funds Spent &amp; Transferred'!$A$64:$A$114,'Total Funds Spent &amp; Transferred'!X$64:X$114))/(_xlfn.XLOOKUP('Share Block Grant Spent'!$A41,'Adjusted SFAG'!$A$5:$A$55,'Adjusted SFAG'!$T$5:$T$55))</f>
        <v>1.0163476140184031</v>
      </c>
      <c r="Y41" s="179">
        <f>(_xlfn.XLOOKUP($A41,'Total Funds Spent &amp; Transferred'!$A$64:$A$114,'Total Funds Spent &amp; Transferred'!Y$64:Y$114))/(_xlfn.XLOOKUP('Share Block Grant Spent'!$A41,'Adjusted SFAG'!$A$5:$A$55,'Adjusted SFAG'!$T$5:$T$55))</f>
        <v>0.99656066494977669</v>
      </c>
      <c r="Z41" s="179">
        <f>(_xlfn.XLOOKUP($A41,'Total Funds Spent &amp; Transferred'!$A$64:$A$114,'Total Funds Spent &amp; Transferred'!Z$64:Z$114))/(_xlfn.XLOOKUP('Share Block Grant Spent'!$A41,'Adjusted SFAG'!$A$5:$A$55,'Adjusted SFAG'!$Z$5:$Z$55))</f>
        <v>0.76609480068617941</v>
      </c>
    </row>
    <row r="42" spans="1:26">
      <c r="A42" s="51" t="s">
        <v>140</v>
      </c>
      <c r="G42" s="26"/>
      <c r="T42" s="179">
        <f>(_xlfn.XLOOKUP($A42,'Total Funds Spent &amp; Transferred'!$A$64:$A$114,'Total Funds Spent &amp; Transferred'!T$64:T$114))/(_xlfn.XLOOKUP('Share Block Grant Spent'!$A42,'Adjusted SFAG'!$A$5:$A$55,'Adjusted SFAG'!$J$5:$J$55))</f>
        <v>0.87933256681979011</v>
      </c>
      <c r="U42" s="179">
        <f>(_xlfn.XLOOKUP($A42,'Total Funds Spent &amp; Transferred'!$A$64:$A$114,'Total Funds Spent &amp; Transferred'!U$64:U$114))/(_xlfn.XLOOKUP('Share Block Grant Spent'!$A42,'Adjusted SFAG'!$A$5:$A$55,'Adjusted SFAG'!$L$5:$L$55))</f>
        <v>1.0464173156779628</v>
      </c>
      <c r="V42" s="179">
        <f>(_xlfn.XLOOKUP($A42,'Total Funds Spent &amp; Transferred'!$A$64:$A$114,'Total Funds Spent &amp; Transferred'!V$64:V$114))/(_xlfn.XLOOKUP('Share Block Grant Spent'!$A42,'Adjusted SFAG'!$A$5:$A$55,'Adjusted SFAG'!$N$5:$N$55))</f>
        <v>0.95597309712809142</v>
      </c>
      <c r="W42" s="179">
        <f>(_xlfn.XLOOKUP($A42,'Total Funds Spent &amp; Transferred'!$A$64:$A$114,'Total Funds Spent &amp; Transferred'!W$64:W$114))/(_xlfn.XLOOKUP('Share Block Grant Spent'!$A42,'Adjusted SFAG'!$A$5:$A$55,'Adjusted SFAG'!$Q$5:$Q$55))</f>
        <v>0.9402454487062637</v>
      </c>
      <c r="X42" s="179">
        <f>(_xlfn.XLOOKUP($A42,'Total Funds Spent &amp; Transferred'!$A$64:$A$114,'Total Funds Spent &amp; Transferred'!X$64:X$114))/(_xlfn.XLOOKUP('Share Block Grant Spent'!$A42,'Adjusted SFAG'!$A$5:$A$55,'Adjusted SFAG'!$T$5:$T$55))</f>
        <v>1.0441622008505593</v>
      </c>
      <c r="Y42" s="179">
        <f>(_xlfn.XLOOKUP($A42,'Total Funds Spent &amp; Transferred'!$A$64:$A$114,'Total Funds Spent &amp; Transferred'!Y$64:Y$114))/(_xlfn.XLOOKUP('Share Block Grant Spent'!$A42,'Adjusted SFAG'!$A$5:$A$55,'Adjusted SFAG'!$T$5:$T$55))</f>
        <v>0.88340055230232228</v>
      </c>
      <c r="Z42" s="179">
        <f>(_xlfn.XLOOKUP($A42,'Total Funds Spent &amp; Transferred'!$A$64:$A$114,'Total Funds Spent &amp; Transferred'!Z$64:Z$114))/(_xlfn.XLOOKUP('Share Block Grant Spent'!$A42,'Adjusted SFAG'!$A$5:$A$55,'Adjusted SFAG'!$Z$5:$Z$55))</f>
        <v>0.70804627561831723</v>
      </c>
    </row>
    <row r="43" spans="1:26">
      <c r="A43" s="51" t="s">
        <v>142</v>
      </c>
      <c r="G43" s="26"/>
      <c r="T43" s="179">
        <f>(_xlfn.XLOOKUP($A43,'Total Funds Spent &amp; Transferred'!$A$64:$A$114,'Total Funds Spent &amp; Transferred'!T$64:T$114))/(_xlfn.XLOOKUP('Share Block Grant Spent'!$A43,'Adjusted SFAG'!$A$5:$A$55,'Adjusted SFAG'!$J$5:$J$55))</f>
        <v>1.2279724724227268</v>
      </c>
      <c r="U43" s="179">
        <f>(_xlfn.XLOOKUP($A43,'Total Funds Spent &amp; Transferred'!$A$64:$A$114,'Total Funds Spent &amp; Transferred'!U$64:U$114))/(_xlfn.XLOOKUP('Share Block Grant Spent'!$A43,'Adjusted SFAG'!$A$5:$A$55,'Adjusted SFAG'!$L$5:$L$55))</f>
        <v>1.3429509478969954</v>
      </c>
      <c r="V43" s="179">
        <f>(_xlfn.XLOOKUP($A43,'Total Funds Spent &amp; Transferred'!$A$64:$A$114,'Total Funds Spent &amp; Transferred'!V$64:V$114))/(_xlfn.XLOOKUP('Share Block Grant Spent'!$A43,'Adjusted SFAG'!$A$5:$A$55,'Adjusted SFAG'!$N$5:$N$55))</f>
        <v>1.1061916481002767</v>
      </c>
      <c r="W43" s="179">
        <f>(_xlfn.XLOOKUP($A43,'Total Funds Spent &amp; Transferred'!$A$64:$A$114,'Total Funds Spent &amp; Transferred'!W$64:W$114))/(_xlfn.XLOOKUP('Share Block Grant Spent'!$A43,'Adjusted SFAG'!$A$5:$A$55,'Adjusted SFAG'!$Q$5:$Q$55))</f>
        <v>1.1113042492954239</v>
      </c>
      <c r="X43" s="179">
        <f>(_xlfn.XLOOKUP($A43,'Total Funds Spent &amp; Transferred'!$A$64:$A$114,'Total Funds Spent &amp; Transferred'!X$64:X$114))/(_xlfn.XLOOKUP('Share Block Grant Spent'!$A43,'Adjusted SFAG'!$A$5:$A$55,'Adjusted SFAG'!$T$5:$T$55))</f>
        <v>1.1158940776870816</v>
      </c>
      <c r="Y43" s="179">
        <f>(_xlfn.XLOOKUP($A43,'Total Funds Spent &amp; Transferred'!$A$64:$A$114,'Total Funds Spent &amp; Transferred'!Y$64:Y$114))/(_xlfn.XLOOKUP('Share Block Grant Spent'!$A43,'Adjusted SFAG'!$A$5:$A$55,'Adjusted SFAG'!$T$5:$T$55))</f>
        <v>1.1191278963744029</v>
      </c>
      <c r="Z43" s="179">
        <f>(_xlfn.XLOOKUP($A43,'Total Funds Spent &amp; Transferred'!$A$64:$A$114,'Total Funds Spent &amp; Transferred'!Z$64:Z$114))/(_xlfn.XLOOKUP('Share Block Grant Spent'!$A43,'Adjusted SFAG'!$A$5:$A$55,'Adjusted SFAG'!$Z$5:$Z$55))</f>
        <v>1.0350383834750481</v>
      </c>
    </row>
    <row r="44" spans="1:26">
      <c r="A44" s="51" t="s">
        <v>144</v>
      </c>
      <c r="G44" s="26"/>
      <c r="T44" s="179">
        <f>(_xlfn.XLOOKUP($A44,'Total Funds Spent &amp; Transferred'!$A$64:$A$114,'Total Funds Spent &amp; Transferred'!T$64:T$114))/(_xlfn.XLOOKUP('Share Block Grant Spent'!$A44,'Adjusted SFAG'!$A$5:$A$55,'Adjusted SFAG'!$J$5:$J$55))</f>
        <v>0.94929677183145533</v>
      </c>
      <c r="U44" s="179">
        <f>(_xlfn.XLOOKUP($A44,'Total Funds Spent &amp; Transferred'!$A$64:$A$114,'Total Funds Spent &amp; Transferred'!U$64:U$114))/(_xlfn.XLOOKUP('Share Block Grant Spent'!$A44,'Adjusted SFAG'!$A$5:$A$55,'Adjusted SFAG'!$L$5:$L$55))</f>
        <v>0.92754547525239017</v>
      </c>
      <c r="V44" s="179">
        <f>(_xlfn.XLOOKUP($A44,'Total Funds Spent &amp; Transferred'!$A$64:$A$114,'Total Funds Spent &amp; Transferred'!V$64:V$114))/(_xlfn.XLOOKUP('Share Block Grant Spent'!$A44,'Adjusted SFAG'!$A$5:$A$55,'Adjusted SFAG'!$N$5:$N$55))</f>
        <v>0.97671298917236538</v>
      </c>
      <c r="W44" s="179">
        <f>(_xlfn.XLOOKUP($A44,'Total Funds Spent &amp; Transferred'!$A$64:$A$114,'Total Funds Spent &amp; Transferred'!W$64:W$114))/(_xlfn.XLOOKUP('Share Block Grant Spent'!$A44,'Adjusted SFAG'!$A$5:$A$55,'Adjusted SFAG'!$Q$5:$Q$55))</f>
        <v>1.1363398496430632</v>
      </c>
      <c r="X44" s="179">
        <f>(_xlfn.XLOOKUP($A44,'Total Funds Spent &amp; Transferred'!$A$64:$A$114,'Total Funds Spent &amp; Transferred'!X$64:X$114))/(_xlfn.XLOOKUP('Share Block Grant Spent'!$A44,'Adjusted SFAG'!$A$5:$A$55,'Adjusted SFAG'!$T$5:$T$55))</f>
        <v>0.88783581317504146</v>
      </c>
      <c r="Y44" s="179">
        <f>(_xlfn.XLOOKUP($A44,'Total Funds Spent &amp; Transferred'!$A$64:$A$114,'Total Funds Spent &amp; Transferred'!Y$64:Y$114))/(_xlfn.XLOOKUP('Share Block Grant Spent'!$A44,'Adjusted SFAG'!$A$5:$A$55,'Adjusted SFAG'!$T$5:$T$55))</f>
        <v>0.96179994136009683</v>
      </c>
      <c r="Z44" s="179">
        <f>(_xlfn.XLOOKUP($A44,'Total Funds Spent &amp; Transferred'!$A$64:$A$114,'Total Funds Spent &amp; Transferred'!Z$64:Z$114))/(_xlfn.XLOOKUP('Share Block Grant Spent'!$A44,'Adjusted SFAG'!$A$5:$A$55,'Adjusted SFAG'!$Z$5:$Z$55))</f>
        <v>0.97566161097903459</v>
      </c>
    </row>
    <row r="45" spans="1:26">
      <c r="A45" s="51" t="s">
        <v>146</v>
      </c>
      <c r="G45" s="26"/>
      <c r="T45" s="179">
        <f>(_xlfn.XLOOKUP($A45,'Total Funds Spent &amp; Transferred'!$A$64:$A$114,'Total Funds Spent &amp; Transferred'!T$64:T$114))/(_xlfn.XLOOKUP('Share Block Grant Spent'!$A45,'Adjusted SFAG'!$A$5:$A$55,'Adjusted SFAG'!$J$5:$J$55))</f>
        <v>0.64279161612486202</v>
      </c>
      <c r="U45" s="179">
        <f>(_xlfn.XLOOKUP($A45,'Total Funds Spent &amp; Transferred'!$A$64:$A$114,'Total Funds Spent &amp; Transferred'!U$64:U$114))/(_xlfn.XLOOKUP('Share Block Grant Spent'!$A45,'Adjusted SFAG'!$A$5:$A$55,'Adjusted SFAG'!$L$5:$L$55))</f>
        <v>0.34654588641013628</v>
      </c>
      <c r="V45" s="179">
        <f>(_xlfn.XLOOKUP($A45,'Total Funds Spent &amp; Transferred'!$A$64:$A$114,'Total Funds Spent &amp; Transferred'!V$64:V$114))/(_xlfn.XLOOKUP('Share Block Grant Spent'!$A45,'Adjusted SFAG'!$A$5:$A$55,'Adjusted SFAG'!$N$5:$N$55))</f>
        <v>0.34922153898223623</v>
      </c>
      <c r="W45" s="179">
        <f>(_xlfn.XLOOKUP($A45,'Total Funds Spent &amp; Transferred'!$A$64:$A$114,'Total Funds Spent &amp; Transferred'!W$64:W$114))/(_xlfn.XLOOKUP('Share Block Grant Spent'!$A45,'Adjusted SFAG'!$A$5:$A$55,'Adjusted SFAG'!$Q$5:$Q$55))</f>
        <v>0.1099187472557748</v>
      </c>
      <c r="X45" s="179">
        <f>(_xlfn.XLOOKUP($A45,'Total Funds Spent &amp; Transferred'!$A$64:$A$114,'Total Funds Spent &amp; Transferred'!X$64:X$114))/(_xlfn.XLOOKUP('Share Block Grant Spent'!$A45,'Adjusted SFAG'!$A$5:$A$55,'Adjusted SFAG'!$T$5:$T$55))</f>
        <v>0.38431417325444855</v>
      </c>
      <c r="Y45" s="179">
        <f>(_xlfn.XLOOKUP($A45,'Total Funds Spent &amp; Transferred'!$A$64:$A$114,'Total Funds Spent &amp; Transferred'!Y$64:Y$114))/(_xlfn.XLOOKUP('Share Block Grant Spent'!$A45,'Adjusted SFAG'!$A$5:$A$55,'Adjusted SFAG'!$T$5:$T$55))</f>
        <v>0.68907432928171108</v>
      </c>
      <c r="Z45" s="179">
        <f>(_xlfn.XLOOKUP($A45,'Total Funds Spent &amp; Transferred'!$A$64:$A$114,'Total Funds Spent &amp; Transferred'!Z$64:Z$114))/(_xlfn.XLOOKUP('Share Block Grant Spent'!$A45,'Adjusted SFAG'!$A$5:$A$55,'Adjusted SFAG'!$Z$5:$Z$55))</f>
        <v>0.95440614563326798</v>
      </c>
    </row>
    <row r="46" spans="1:26">
      <c r="A46" s="51" t="s">
        <v>148</v>
      </c>
      <c r="G46" s="26"/>
      <c r="T46" s="179">
        <f>(_xlfn.XLOOKUP($A46,'Total Funds Spent &amp; Transferred'!$A$64:$A$114,'Total Funds Spent &amp; Transferred'!T$64:T$114))/(_xlfn.XLOOKUP('Share Block Grant Spent'!$A46,'Adjusted SFAG'!$A$5:$A$55,'Adjusted SFAG'!$J$5:$J$55))</f>
        <v>1.2428838787620577</v>
      </c>
      <c r="U46" s="179">
        <f>(_xlfn.XLOOKUP($A46,'Total Funds Spent &amp; Transferred'!$A$64:$A$114,'Total Funds Spent &amp; Transferred'!U$64:U$114))/(_xlfn.XLOOKUP('Share Block Grant Spent'!$A46,'Adjusted SFAG'!$A$5:$A$55,'Adjusted SFAG'!$L$5:$L$55))</f>
        <v>0.97178990123308351</v>
      </c>
      <c r="V46" s="179">
        <f>(_xlfn.XLOOKUP($A46,'Total Funds Spent &amp; Transferred'!$A$64:$A$114,'Total Funds Spent &amp; Transferred'!V$64:V$114))/(_xlfn.XLOOKUP('Share Block Grant Spent'!$A46,'Adjusted SFAG'!$A$5:$A$55,'Adjusted SFAG'!$N$5:$N$55))</f>
        <v>1.0405385694136209</v>
      </c>
      <c r="W46" s="179">
        <f>(_xlfn.XLOOKUP($A46,'Total Funds Spent &amp; Transferred'!$A$64:$A$114,'Total Funds Spent &amp; Transferred'!W$64:W$114))/(_xlfn.XLOOKUP('Share Block Grant Spent'!$A46,'Adjusted SFAG'!$A$5:$A$55,'Adjusted SFAG'!$Q$5:$Q$55))</f>
        <v>0.95902032448615904</v>
      </c>
      <c r="X46" s="179">
        <f>(_xlfn.XLOOKUP($A46,'Total Funds Spent &amp; Transferred'!$A$64:$A$114,'Total Funds Spent &amp; Transferred'!X$64:X$114))/(_xlfn.XLOOKUP('Share Block Grant Spent'!$A46,'Adjusted SFAG'!$A$5:$A$55,'Adjusted SFAG'!$T$5:$T$55))</f>
        <v>1.2350840960445224</v>
      </c>
      <c r="Y46" s="179">
        <f>(_xlfn.XLOOKUP($A46,'Total Funds Spent &amp; Transferred'!$A$64:$A$114,'Total Funds Spent &amp; Transferred'!Y$64:Y$114))/(_xlfn.XLOOKUP('Share Block Grant Spent'!$A46,'Adjusted SFAG'!$A$5:$A$55,'Adjusted SFAG'!$T$5:$T$55))</f>
        <v>1.2334569494957626</v>
      </c>
      <c r="Z46" s="179">
        <f>(_xlfn.XLOOKUP($A46,'Total Funds Spent &amp; Transferred'!$A$64:$A$114,'Total Funds Spent &amp; Transferred'!Z$64:Z$114))/(_xlfn.XLOOKUP('Share Block Grant Spent'!$A46,'Adjusted SFAG'!$A$5:$A$55,'Adjusted SFAG'!$Z$5:$Z$55))</f>
        <v>1.215091751226377</v>
      </c>
    </row>
    <row r="47" spans="1:26">
      <c r="A47" s="51" t="s">
        <v>150</v>
      </c>
      <c r="G47" s="26"/>
      <c r="T47" s="179">
        <f>(_xlfn.XLOOKUP($A47,'Total Funds Spent &amp; Transferred'!$A$64:$A$114,'Total Funds Spent &amp; Transferred'!T$64:T$114))/(_xlfn.XLOOKUP('Share Block Grant Spent'!$A47,'Adjusted SFAG'!$A$5:$A$55,'Adjusted SFAG'!$J$5:$J$55))</f>
        <v>1.0094168753320929</v>
      </c>
      <c r="U47" s="179">
        <f>(_xlfn.XLOOKUP($A47,'Total Funds Spent &amp; Transferred'!$A$64:$A$114,'Total Funds Spent &amp; Transferred'!U$64:U$114))/(_xlfn.XLOOKUP('Share Block Grant Spent'!$A47,'Adjusted SFAG'!$A$5:$A$55,'Adjusted SFAG'!$L$5:$L$55))</f>
        <v>1.1648246466464687</v>
      </c>
      <c r="V47" s="179">
        <f>(_xlfn.XLOOKUP($A47,'Total Funds Spent &amp; Transferred'!$A$64:$A$114,'Total Funds Spent &amp; Transferred'!V$64:V$114))/(_xlfn.XLOOKUP('Share Block Grant Spent'!$A47,'Adjusted SFAG'!$A$5:$A$55,'Adjusted SFAG'!$N$5:$N$55))</f>
        <v>1.3874905599676755</v>
      </c>
      <c r="W47" s="179">
        <f>(_xlfn.XLOOKUP($A47,'Total Funds Spent &amp; Transferred'!$A$64:$A$114,'Total Funds Spent &amp; Transferred'!W$64:W$114))/(_xlfn.XLOOKUP('Share Block Grant Spent'!$A47,'Adjusted SFAG'!$A$5:$A$55,'Adjusted SFAG'!$Q$5:$Q$55))</f>
        <v>1.2470649990838811</v>
      </c>
      <c r="X47" s="179">
        <f>(_xlfn.XLOOKUP($A47,'Total Funds Spent &amp; Transferred'!$A$64:$A$114,'Total Funds Spent &amp; Transferred'!X$64:X$114))/(_xlfn.XLOOKUP('Share Block Grant Spent'!$A47,'Adjusted SFAG'!$A$5:$A$55,'Adjusted SFAG'!$T$5:$T$55))</f>
        <v>1.0624375206843353</v>
      </c>
      <c r="Y47" s="179">
        <f>(_xlfn.XLOOKUP($A47,'Total Funds Spent &amp; Transferred'!$A$64:$A$114,'Total Funds Spent &amp; Transferred'!Y$64:Y$114))/(_xlfn.XLOOKUP('Share Block Grant Spent'!$A47,'Adjusted SFAG'!$A$5:$A$55,'Adjusted SFAG'!$T$5:$T$55))</f>
        <v>0.95275816283040415</v>
      </c>
      <c r="Z47" s="179">
        <f>(_xlfn.XLOOKUP($A47,'Total Funds Spent &amp; Transferred'!$A$64:$A$114,'Total Funds Spent &amp; Transferred'!Z$64:Z$114))/(_xlfn.XLOOKUP('Share Block Grant Spent'!$A47,'Adjusted SFAG'!$A$5:$A$55,'Adjusted SFAG'!$Z$5:$Z$55))</f>
        <v>0.77684975831831915</v>
      </c>
    </row>
    <row r="48" spans="1:26">
      <c r="A48" s="51" t="s">
        <v>152</v>
      </c>
      <c r="G48" s="26"/>
      <c r="T48" s="179">
        <f>(_xlfn.XLOOKUP($A48,'Total Funds Spent &amp; Transferred'!$A$64:$A$114,'Total Funds Spent &amp; Transferred'!T$64:T$114))/(_xlfn.XLOOKUP('Share Block Grant Spent'!$A48,'Adjusted SFAG'!$A$5:$A$55,'Adjusted SFAG'!$J$5:$J$55))</f>
        <v>1.0308673244148054</v>
      </c>
      <c r="U48" s="179">
        <f>(_xlfn.XLOOKUP($A48,'Total Funds Spent &amp; Transferred'!$A$64:$A$114,'Total Funds Spent &amp; Transferred'!U$64:U$114))/(_xlfn.XLOOKUP('Share Block Grant Spent'!$A48,'Adjusted SFAG'!$A$5:$A$55,'Adjusted SFAG'!$L$5:$L$55))</f>
        <v>1</v>
      </c>
      <c r="V48" s="179">
        <f>(_xlfn.XLOOKUP($A48,'Total Funds Spent &amp; Transferred'!$A$64:$A$114,'Total Funds Spent &amp; Transferred'!V$64:V$114))/(_xlfn.XLOOKUP('Share Block Grant Spent'!$A48,'Adjusted SFAG'!$A$5:$A$55,'Adjusted SFAG'!$N$5:$N$55))</f>
        <v>1</v>
      </c>
      <c r="W48" s="179">
        <f>(_xlfn.XLOOKUP($A48,'Total Funds Spent &amp; Transferred'!$A$64:$A$114,'Total Funds Spent &amp; Transferred'!W$64:W$114))/(_xlfn.XLOOKUP('Share Block Grant Spent'!$A48,'Adjusted SFAG'!$A$5:$A$55,'Adjusted SFAG'!$Q$5:$Q$55))</f>
        <v>1</v>
      </c>
      <c r="X48" s="179">
        <f>(_xlfn.XLOOKUP($A48,'Total Funds Spent &amp; Transferred'!$A$64:$A$114,'Total Funds Spent &amp; Transferred'!X$64:X$114))/(_xlfn.XLOOKUP('Share Block Grant Spent'!$A48,'Adjusted SFAG'!$A$5:$A$55,'Adjusted SFAG'!$T$5:$T$55))</f>
        <v>1</v>
      </c>
      <c r="Y48" s="179">
        <f>(_xlfn.XLOOKUP($A48,'Total Funds Spent &amp; Transferred'!$A$64:$A$114,'Total Funds Spent &amp; Transferred'!Y$64:Y$114))/(_xlfn.XLOOKUP('Share Block Grant Spent'!$A48,'Adjusted SFAG'!$A$5:$A$55,'Adjusted SFAG'!$T$5:$T$55))</f>
        <v>1</v>
      </c>
      <c r="Z48" s="179">
        <f>(_xlfn.XLOOKUP($A48,'Total Funds Spent &amp; Transferred'!$A$64:$A$114,'Total Funds Spent &amp; Transferred'!Z$64:Z$114))/(_xlfn.XLOOKUP('Share Block Grant Spent'!$A48,'Adjusted SFAG'!$A$5:$A$55,'Adjusted SFAG'!$Z$5:$Z$55))</f>
        <v>1</v>
      </c>
    </row>
    <row r="49" spans="1:26">
      <c r="A49" s="51" t="s">
        <v>153</v>
      </c>
      <c r="G49" s="26"/>
      <c r="T49" s="179">
        <f>(_xlfn.XLOOKUP($A49,'Total Funds Spent &amp; Transferred'!$A$64:$A$114,'Total Funds Spent &amp; Transferred'!T$64:T$114))/(_xlfn.XLOOKUP('Share Block Grant Spent'!$A49,'Adjusted SFAG'!$A$5:$A$55,'Adjusted SFAG'!$J$5:$J$55))</f>
        <v>0.84890923326665113</v>
      </c>
      <c r="U49" s="179">
        <f>(_xlfn.XLOOKUP($A49,'Total Funds Spent &amp; Transferred'!$A$64:$A$114,'Total Funds Spent &amp; Transferred'!U$64:U$114))/(_xlfn.XLOOKUP('Share Block Grant Spent'!$A49,'Adjusted SFAG'!$A$5:$A$55,'Adjusted SFAG'!$L$5:$L$55))</f>
        <v>0.84137690421184874</v>
      </c>
      <c r="V49" s="179">
        <f>(_xlfn.XLOOKUP($A49,'Total Funds Spent &amp; Transferred'!$A$64:$A$114,'Total Funds Spent &amp; Transferred'!V$64:V$114))/(_xlfn.XLOOKUP('Share Block Grant Spent'!$A49,'Adjusted SFAG'!$A$5:$A$55,'Adjusted SFAG'!$N$5:$N$55))</f>
        <v>0.83090674887800409</v>
      </c>
      <c r="W49" s="179">
        <f>(_xlfn.XLOOKUP($A49,'Total Funds Spent &amp; Transferred'!$A$64:$A$114,'Total Funds Spent &amp; Transferred'!W$64:W$114))/(_xlfn.XLOOKUP('Share Block Grant Spent'!$A49,'Adjusted SFAG'!$A$5:$A$55,'Adjusted SFAG'!$Q$5:$Q$55))</f>
        <v>0.93093217882227275</v>
      </c>
      <c r="X49" s="179">
        <f>(_xlfn.XLOOKUP($A49,'Total Funds Spent &amp; Transferred'!$A$64:$A$114,'Total Funds Spent &amp; Transferred'!X$64:X$114))/(_xlfn.XLOOKUP('Share Block Grant Spent'!$A49,'Adjusted SFAG'!$A$5:$A$55,'Adjusted SFAG'!$T$5:$T$55))</f>
        <v>1.0038440866974554</v>
      </c>
      <c r="Y49" s="179">
        <f>(_xlfn.XLOOKUP($A49,'Total Funds Spent &amp; Transferred'!$A$64:$A$114,'Total Funds Spent &amp; Transferred'!Y$64:Y$114))/(_xlfn.XLOOKUP('Share Block Grant Spent'!$A49,'Adjusted SFAG'!$A$5:$A$55,'Adjusted SFAG'!$T$5:$T$55))</f>
        <v>1.0449912692045948</v>
      </c>
      <c r="Z49" s="179">
        <f>(_xlfn.XLOOKUP($A49,'Total Funds Spent &amp; Transferred'!$A$64:$A$114,'Total Funds Spent &amp; Transferred'!Z$64:Z$114))/(_xlfn.XLOOKUP('Share Block Grant Spent'!$A49,'Adjusted SFAG'!$A$5:$A$55,'Adjusted SFAG'!$Z$5:$Z$55))</f>
        <v>1.1318379675881958</v>
      </c>
    </row>
    <row r="50" spans="1:26">
      <c r="A50" s="51" t="s">
        <v>154</v>
      </c>
      <c r="G50" s="26"/>
      <c r="T50" s="179">
        <f>(_xlfn.XLOOKUP($A50,'Total Funds Spent &amp; Transferred'!$A$64:$A$114,'Total Funds Spent &amp; Transferred'!T$64:T$114))/(_xlfn.XLOOKUP('Share Block Grant Spent'!$A50,'Adjusted SFAG'!$A$5:$A$55,'Adjusted SFAG'!$J$5:$J$55))</f>
        <v>1.1639663751906451</v>
      </c>
      <c r="U50" s="179">
        <f>(_xlfn.XLOOKUP($A50,'Total Funds Spent &amp; Transferred'!$A$64:$A$114,'Total Funds Spent &amp; Transferred'!U$64:U$114))/(_xlfn.XLOOKUP('Share Block Grant Spent'!$A50,'Adjusted SFAG'!$A$5:$A$55,'Adjusted SFAG'!$L$5:$L$55))</f>
        <v>1.0826180831005419</v>
      </c>
      <c r="V50" s="179">
        <f>(_xlfn.XLOOKUP($A50,'Total Funds Spent &amp; Transferred'!$A$64:$A$114,'Total Funds Spent &amp; Transferred'!V$64:V$114))/(_xlfn.XLOOKUP('Share Block Grant Spent'!$A50,'Adjusted SFAG'!$A$5:$A$55,'Adjusted SFAG'!$N$5:$N$55))</f>
        <v>1.0711370709262786</v>
      </c>
      <c r="W50" s="179">
        <f>(_xlfn.XLOOKUP($A50,'Total Funds Spent &amp; Transferred'!$A$64:$A$114,'Total Funds Spent &amp; Transferred'!W$64:W$114))/(_xlfn.XLOOKUP('Share Block Grant Spent'!$A50,'Adjusted SFAG'!$A$5:$A$55,'Adjusted SFAG'!$Q$5:$Q$55))</f>
        <v>1.1554468108899958</v>
      </c>
      <c r="X50" s="179">
        <f>(_xlfn.XLOOKUP($A50,'Total Funds Spent &amp; Transferred'!$A$64:$A$114,'Total Funds Spent &amp; Transferred'!X$64:X$114))/(_xlfn.XLOOKUP('Share Block Grant Spent'!$A50,'Adjusted SFAG'!$A$5:$A$55,'Adjusted SFAG'!$T$5:$T$55))</f>
        <v>0.94820865034216317</v>
      </c>
      <c r="Y50" s="179">
        <f>(_xlfn.XLOOKUP($A50,'Total Funds Spent &amp; Transferred'!$A$64:$A$114,'Total Funds Spent &amp; Transferred'!Y$64:Y$114))/(_xlfn.XLOOKUP('Share Block Grant Spent'!$A50,'Adjusted SFAG'!$A$5:$A$55,'Adjusted SFAG'!$T$5:$T$55))</f>
        <v>1.0668506076448396</v>
      </c>
      <c r="Z50" s="179">
        <f>(_xlfn.XLOOKUP($A50,'Total Funds Spent &amp; Transferred'!$A$64:$A$114,'Total Funds Spent &amp; Transferred'!Z$64:Z$114))/(_xlfn.XLOOKUP('Share Block Grant Spent'!$A50,'Adjusted SFAG'!$A$5:$A$55,'Adjusted SFAG'!$Z$5:$Z$55))</f>
        <v>1.0927135558345902</v>
      </c>
    </row>
    <row r="51" spans="1:26">
      <c r="A51" s="51" t="s">
        <v>155</v>
      </c>
      <c r="G51" s="26"/>
      <c r="T51" s="179">
        <f>(_xlfn.XLOOKUP($A51,'Total Funds Spent &amp; Transferred'!$A$64:$A$114,'Total Funds Spent &amp; Transferred'!T$64:T$114))/(_xlfn.XLOOKUP('Share Block Grant Spent'!$A51,'Adjusted SFAG'!$A$5:$A$55,'Adjusted SFAG'!$J$5:$J$55))</f>
        <v>0.83090723405058675</v>
      </c>
      <c r="U51" s="179">
        <f>(_xlfn.XLOOKUP($A51,'Total Funds Spent &amp; Transferred'!$A$64:$A$114,'Total Funds Spent &amp; Transferred'!U$64:U$114))/(_xlfn.XLOOKUP('Share Block Grant Spent'!$A51,'Adjusted SFAG'!$A$5:$A$55,'Adjusted SFAG'!$L$5:$L$55))</f>
        <v>0.72597729947572209</v>
      </c>
      <c r="V51" s="179">
        <f>(_xlfn.XLOOKUP($A51,'Total Funds Spent &amp; Transferred'!$A$64:$A$114,'Total Funds Spent &amp; Transferred'!V$64:V$114))/(_xlfn.XLOOKUP('Share Block Grant Spent'!$A51,'Adjusted SFAG'!$A$5:$A$55,'Adjusted SFAG'!$N$5:$N$55))</f>
        <v>0.9560073491663007</v>
      </c>
      <c r="W51" s="179">
        <f>(_xlfn.XLOOKUP($A51,'Total Funds Spent &amp; Transferred'!$A$64:$A$114,'Total Funds Spent &amp; Transferred'!W$64:W$114))/(_xlfn.XLOOKUP('Share Block Grant Spent'!$A51,'Adjusted SFAG'!$A$5:$A$55,'Adjusted SFAG'!$Q$5:$Q$55))</f>
        <v>0.84350215760052882</v>
      </c>
      <c r="X51" s="179">
        <f>(_xlfn.XLOOKUP($A51,'Total Funds Spent &amp; Transferred'!$A$64:$A$114,'Total Funds Spent &amp; Transferred'!X$64:X$114))/(_xlfn.XLOOKUP('Share Block Grant Spent'!$A51,'Adjusted SFAG'!$A$5:$A$55,'Adjusted SFAG'!$T$5:$T$55))</f>
        <v>0.75213651007741111</v>
      </c>
      <c r="Y51" s="179">
        <f>(_xlfn.XLOOKUP($A51,'Total Funds Spent &amp; Transferred'!$A$64:$A$114,'Total Funds Spent &amp; Transferred'!Y$64:Y$114))/(_xlfn.XLOOKUP('Share Block Grant Spent'!$A51,'Adjusted SFAG'!$A$5:$A$55,'Adjusted SFAG'!$T$5:$T$55))</f>
        <v>1.0024545333214925</v>
      </c>
      <c r="Z51" s="179">
        <f>(_xlfn.XLOOKUP($A51,'Total Funds Spent &amp; Transferred'!$A$64:$A$114,'Total Funds Spent &amp; Transferred'!Z$64:Z$114))/(_xlfn.XLOOKUP('Share Block Grant Spent'!$A51,'Adjusted SFAG'!$A$5:$A$55,'Adjusted SFAG'!$Z$5:$Z$55))</f>
        <v>0.92033806864355472</v>
      </c>
    </row>
    <row r="52" spans="1:26">
      <c r="A52" s="51" t="s">
        <v>157</v>
      </c>
      <c r="G52" s="26"/>
      <c r="T52" s="179">
        <f>(_xlfn.XLOOKUP($A52,'Total Funds Spent &amp; Transferred'!$A$64:$A$114,'Total Funds Spent &amp; Transferred'!T$64:T$114))/(_xlfn.XLOOKUP('Share Block Grant Spent'!$A52,'Adjusted SFAG'!$A$5:$A$55,'Adjusted SFAG'!$J$5:$J$55))</f>
        <v>1.005106267664748</v>
      </c>
      <c r="U52" s="179">
        <f>(_xlfn.XLOOKUP($A52,'Total Funds Spent &amp; Transferred'!$A$64:$A$114,'Total Funds Spent &amp; Transferred'!U$64:U$114))/(_xlfn.XLOOKUP('Share Block Grant Spent'!$A52,'Adjusted SFAG'!$A$5:$A$55,'Adjusted SFAG'!$L$5:$L$55))</f>
        <v>0.92337213966809295</v>
      </c>
      <c r="V52" s="179">
        <f>(_xlfn.XLOOKUP($A52,'Total Funds Spent &amp; Transferred'!$A$64:$A$114,'Total Funds Spent &amp; Transferred'!V$64:V$114))/(_xlfn.XLOOKUP('Share Block Grant Spent'!$A52,'Adjusted SFAG'!$A$5:$A$55,'Adjusted SFAG'!$N$5:$N$55))</f>
        <v>0.90790071523373894</v>
      </c>
      <c r="W52" s="179">
        <f>(_xlfn.XLOOKUP($A52,'Total Funds Spent &amp; Transferred'!$A$64:$A$114,'Total Funds Spent &amp; Transferred'!W$64:W$114))/(_xlfn.XLOOKUP('Share Block Grant Spent'!$A52,'Adjusted SFAG'!$A$5:$A$55,'Adjusted SFAG'!$Q$5:$Q$55))</f>
        <v>0.97271580091903376</v>
      </c>
      <c r="X52" s="179">
        <f>(_xlfn.XLOOKUP($A52,'Total Funds Spent &amp; Transferred'!$A$64:$A$114,'Total Funds Spent &amp; Transferred'!X$64:X$114))/(_xlfn.XLOOKUP('Share Block Grant Spent'!$A52,'Adjusted SFAG'!$A$5:$A$55,'Adjusted SFAG'!$T$5:$T$55))</f>
        <v>0.96522048645151204</v>
      </c>
      <c r="Y52" s="179">
        <f>(_xlfn.XLOOKUP($A52,'Total Funds Spent &amp; Transferred'!$A$64:$A$114,'Total Funds Spent &amp; Transferred'!Y$64:Y$114))/(_xlfn.XLOOKUP('Share Block Grant Spent'!$A52,'Adjusted SFAG'!$A$5:$A$55,'Adjusted SFAG'!$T$5:$T$55))</f>
        <v>0.940962965226531</v>
      </c>
      <c r="Z52" s="179">
        <f>(_xlfn.XLOOKUP($A52,'Total Funds Spent &amp; Transferred'!$A$64:$A$114,'Total Funds Spent &amp; Transferred'!Z$64:Z$114))/(_xlfn.XLOOKUP('Share Block Grant Spent'!$A52,'Adjusted SFAG'!$A$5:$A$55,'Adjusted SFAG'!$Z$5:$Z$55))</f>
        <v>0.97227748938950731</v>
      </c>
    </row>
    <row r="53" spans="1:26">
      <c r="A53" s="51" t="s">
        <v>158</v>
      </c>
      <c r="G53" s="26"/>
      <c r="T53" s="179">
        <f>(_xlfn.XLOOKUP($A53,'Total Funds Spent &amp; Transferred'!$A$64:$A$114,'Total Funds Spent &amp; Transferred'!T$64:T$114))/(_xlfn.XLOOKUP('Share Block Grant Spent'!$A53,'Adjusted SFAG'!$A$5:$A$55,'Adjusted SFAG'!$J$5:$J$55))</f>
        <v>0.86665527960550315</v>
      </c>
      <c r="U53" s="179">
        <f>(_xlfn.XLOOKUP($A53,'Total Funds Spent &amp; Transferred'!$A$64:$A$114,'Total Funds Spent &amp; Transferred'!U$64:U$114))/(_xlfn.XLOOKUP('Share Block Grant Spent'!$A53,'Adjusted SFAG'!$A$5:$A$55,'Adjusted SFAG'!$L$5:$L$55))</f>
        <v>1.2592678155706891</v>
      </c>
      <c r="V53" s="179">
        <f>(_xlfn.XLOOKUP($A53,'Total Funds Spent &amp; Transferred'!$A$64:$A$114,'Total Funds Spent &amp; Transferred'!V$64:V$114))/(_xlfn.XLOOKUP('Share Block Grant Spent'!$A53,'Adjusted SFAG'!$A$5:$A$55,'Adjusted SFAG'!$N$5:$N$55))</f>
        <v>0.92370043797562829</v>
      </c>
      <c r="W53" s="179">
        <f>(_xlfn.XLOOKUP($A53,'Total Funds Spent &amp; Transferred'!$A$64:$A$114,'Total Funds Spent &amp; Transferred'!W$64:W$114))/(_xlfn.XLOOKUP('Share Block Grant Spent'!$A53,'Adjusted SFAG'!$A$5:$A$55,'Adjusted SFAG'!$Q$5:$Q$55))</f>
        <v>0.75781178991343423</v>
      </c>
      <c r="X53" s="179">
        <f>(_xlfn.XLOOKUP($A53,'Total Funds Spent &amp; Transferred'!$A$64:$A$114,'Total Funds Spent &amp; Transferred'!X$64:X$114))/(_xlfn.XLOOKUP('Share Block Grant Spent'!$A53,'Adjusted SFAG'!$A$5:$A$55,'Adjusted SFAG'!$T$5:$T$55))</f>
        <v>0.86213684333161444</v>
      </c>
      <c r="Y53" s="179">
        <f>(_xlfn.XLOOKUP($A53,'Total Funds Spent &amp; Transferred'!$A$64:$A$114,'Total Funds Spent &amp; Transferred'!Y$64:Y$114))/(_xlfn.XLOOKUP('Share Block Grant Spent'!$A53,'Adjusted SFAG'!$A$5:$A$55,'Adjusted SFAG'!$T$5:$T$55))</f>
        <v>1.0760953148442607</v>
      </c>
      <c r="Z53" s="179">
        <f>(_xlfn.XLOOKUP($A53,'Total Funds Spent &amp; Transferred'!$A$64:$A$114,'Total Funds Spent &amp; Transferred'!Z$64:Z$114))/(_xlfn.XLOOKUP('Share Block Grant Spent'!$A53,'Adjusted SFAG'!$A$5:$A$55,'Adjusted SFAG'!$Z$5:$Z$55))</f>
        <v>1.0977326012631092</v>
      </c>
    </row>
    <row r="54" spans="1:26">
      <c r="A54" s="59" t="s">
        <v>159</v>
      </c>
    </row>
  </sheetData>
  <autoFilter ref="A2:X2" xr:uid="{7155D98B-6A38-461D-8D57-6565BAE48DC0}"/>
  <mergeCells count="8">
    <mergeCell ref="AA2:AC2"/>
    <mergeCell ref="T1:T2"/>
    <mergeCell ref="U1:U2"/>
    <mergeCell ref="V1:V2"/>
    <mergeCell ref="W1:W2"/>
    <mergeCell ref="X1:X2"/>
    <mergeCell ref="Y1:Y2"/>
    <mergeCell ref="Z1:Z2"/>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A1:AH238"/>
  <sheetViews>
    <sheetView zoomScale="120" zoomScaleNormal="120" workbookViewId="0">
      <pane xSplit="1" topLeftCell="Y1" activePane="topRight" state="frozen"/>
      <selection pane="topRight" activeCell="C233" sqref="C233"/>
      <selection activeCell="A105" sqref="A105"/>
    </sheetView>
  </sheetViews>
  <sheetFormatPr defaultColWidth="9.42578125" defaultRowHeight="12.95"/>
  <cols>
    <col min="1" max="1" width="17" style="49" customWidth="1"/>
    <col min="2" max="6" width="17.140625" style="49" bestFit="1" customWidth="1"/>
    <col min="7" max="7" width="16.85546875" style="49" bestFit="1" customWidth="1"/>
    <col min="8" max="14" width="17.140625" style="49" bestFit="1" customWidth="1"/>
    <col min="15" max="15" width="13.42578125" style="49" customWidth="1"/>
    <col min="16" max="16" width="14.42578125" style="49" customWidth="1"/>
    <col min="17" max="17" width="17.140625" style="49" bestFit="1" customWidth="1"/>
    <col min="18" max="19" width="15.42578125" style="49" customWidth="1"/>
    <col min="20" max="20" width="14" style="49" customWidth="1"/>
    <col min="21" max="23" width="17" style="49" bestFit="1" customWidth="1"/>
    <col min="24" max="24" width="16.85546875" style="49" bestFit="1" customWidth="1"/>
    <col min="25" max="25" width="13.85546875" style="89" bestFit="1" customWidth="1"/>
    <col min="26" max="26" width="13.85546875" style="89" customWidth="1"/>
    <col min="27" max="27" width="15.140625" style="49" bestFit="1" customWidth="1"/>
    <col min="28" max="28" width="12.85546875" style="49" bestFit="1" customWidth="1"/>
    <col min="29" max="31" width="9.42578125" style="49" bestFit="1" customWidth="1"/>
    <col min="32" max="32" width="15.7109375" style="49" customWidth="1"/>
    <col min="33" max="33" width="13.7109375" style="49" bestFit="1" customWidth="1"/>
    <col min="34" max="16384" width="9.42578125" style="49"/>
  </cols>
  <sheetData>
    <row r="1" spans="1:33" ht="19.5" customHeight="1">
      <c r="A1" s="394" t="s">
        <v>223</v>
      </c>
      <c r="AA1" s="408" t="s">
        <v>321</v>
      </c>
      <c r="AB1" s="408"/>
      <c r="AC1" s="408"/>
    </row>
    <row r="2" spans="1:33" ht="62.25" customHeight="1">
      <c r="A2" s="394"/>
      <c r="AA2" s="225" t="s">
        <v>325</v>
      </c>
      <c r="AB2" s="168">
        <f>MIN($Z$182:$Z$232)</f>
        <v>3.6551739185026313E-2</v>
      </c>
      <c r="AC2" s="168">
        <f>MAX($Z$182:$Z$232)</f>
        <v>0.74503199646390017</v>
      </c>
    </row>
    <row r="3" spans="1:33"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A3" s="225" t="s">
        <v>326</v>
      </c>
      <c r="AB3" s="49">
        <f>COUNTIF($Z$182:$Z$232,"&lt;0.105")</f>
        <v>14</v>
      </c>
      <c r="AC3" s="49"/>
    </row>
    <row r="4" spans="1:33" s="50" customFormat="1">
      <c r="A4" s="400"/>
      <c r="B4" s="402"/>
      <c r="C4" s="402"/>
      <c r="D4" s="402"/>
      <c r="E4" s="402"/>
      <c r="F4" s="402"/>
      <c r="G4" s="402"/>
      <c r="H4" s="402"/>
      <c r="I4" s="402"/>
      <c r="J4" s="402"/>
      <c r="K4" s="402"/>
      <c r="L4" s="402"/>
      <c r="M4" s="402"/>
      <c r="N4" s="402"/>
      <c r="O4" s="402"/>
      <c r="P4" s="402"/>
      <c r="Q4" s="402"/>
      <c r="R4" s="402"/>
      <c r="S4" s="402"/>
      <c r="T4" s="402"/>
      <c r="U4" s="402"/>
      <c r="V4" s="402"/>
      <c r="W4" s="402"/>
      <c r="X4" s="402"/>
      <c r="Y4" s="402"/>
      <c r="Z4" s="402"/>
      <c r="AA4" s="225" t="s">
        <v>327</v>
      </c>
      <c r="AB4" s="49">
        <f>COUNTIF($Z$182:$Z$232,"&gt;0.3")</f>
        <v>13</v>
      </c>
      <c r="AC4" s="49"/>
      <c r="AE4" s="339"/>
      <c r="AG4" s="328"/>
    </row>
    <row r="5" spans="1:33">
      <c r="A5" s="51" t="s">
        <v>82</v>
      </c>
      <c r="B5" s="49">
        <f t="shared" ref="B5:O20" si="0">B64+B123</f>
        <v>52679901</v>
      </c>
      <c r="C5" s="49">
        <f t="shared" si="0"/>
        <v>44588171</v>
      </c>
      <c r="D5" s="49">
        <f t="shared" si="0"/>
        <v>38455341</v>
      </c>
      <c r="E5" s="49">
        <f t="shared" si="0"/>
        <v>36346033</v>
      </c>
      <c r="F5" s="49">
        <f t="shared" si="0"/>
        <v>31861159</v>
      </c>
      <c r="G5" s="49">
        <f t="shared" si="0"/>
        <v>32884665</v>
      </c>
      <c r="H5" s="49">
        <f t="shared" si="0"/>
        <v>46143852</v>
      </c>
      <c r="I5" s="49">
        <f t="shared" si="0"/>
        <v>44854961</v>
      </c>
      <c r="J5" s="49">
        <f t="shared" si="0"/>
        <v>47390331</v>
      </c>
      <c r="K5" s="49">
        <f t="shared" si="0"/>
        <v>34578824</v>
      </c>
      <c r="L5" s="49">
        <f t="shared" si="0"/>
        <v>45868772</v>
      </c>
      <c r="M5" s="49">
        <f t="shared" si="0"/>
        <v>40713175</v>
      </c>
      <c r="N5" s="49">
        <f>N64+N123</f>
        <v>42279825</v>
      </c>
      <c r="O5" s="49">
        <f>O64+O123</f>
        <v>49093777</v>
      </c>
      <c r="P5" s="49">
        <f>P64+P123</f>
        <v>53974713</v>
      </c>
      <c r="Q5" s="49">
        <v>49633048</v>
      </c>
      <c r="R5" s="49">
        <v>45889869</v>
      </c>
      <c r="S5" s="49">
        <f t="shared" ref="S5:X5" si="1">S64+S123</f>
        <v>39734089</v>
      </c>
      <c r="T5" s="49">
        <f t="shared" si="1"/>
        <v>31558999</v>
      </c>
      <c r="U5" s="49">
        <f t="shared" si="1"/>
        <v>25672715</v>
      </c>
      <c r="V5" s="167">
        <f t="shared" si="1"/>
        <v>22317883</v>
      </c>
      <c r="W5" s="167">
        <f t="shared" si="1"/>
        <v>20321862</v>
      </c>
      <c r="X5" s="167">
        <f t="shared" si="1"/>
        <v>17262940</v>
      </c>
      <c r="Y5" s="167">
        <f t="shared" ref="Y5" si="2">Y64+Y123</f>
        <v>16378450</v>
      </c>
      <c r="Z5" s="167">
        <f t="shared" ref="Z5" si="3">Z64+Z123</f>
        <v>14408114</v>
      </c>
      <c r="AA5" s="96" t="s">
        <v>328</v>
      </c>
      <c r="AB5" s="49">
        <f>Z56</f>
        <v>6856769825.7700005</v>
      </c>
      <c r="AE5" s="339"/>
      <c r="AF5" s="344">
        <v>135143600</v>
      </c>
      <c r="AG5" s="328"/>
    </row>
    <row r="6" spans="1:33">
      <c r="A6" s="51" t="s">
        <v>84</v>
      </c>
      <c r="B6" s="49">
        <f t="shared" si="0"/>
        <v>22048747</v>
      </c>
      <c r="C6" s="49">
        <f t="shared" si="0"/>
        <v>76163933</v>
      </c>
      <c r="D6" s="49">
        <f t="shared" si="0"/>
        <v>64286383</v>
      </c>
      <c r="E6" s="49">
        <f t="shared" si="0"/>
        <v>55365359</v>
      </c>
      <c r="F6" s="49">
        <f t="shared" si="0"/>
        <v>51217598</v>
      </c>
      <c r="G6" s="49">
        <f t="shared" si="0"/>
        <v>55030276</v>
      </c>
      <c r="H6" s="49">
        <f t="shared" si="0"/>
        <v>50183123</v>
      </c>
      <c r="I6" s="49">
        <f t="shared" si="0"/>
        <v>43349868</v>
      </c>
      <c r="J6" s="49">
        <f t="shared" si="0"/>
        <v>41117680</v>
      </c>
      <c r="K6" s="49">
        <f t="shared" si="0"/>
        <v>36401528</v>
      </c>
      <c r="L6" s="49">
        <f t="shared" si="0"/>
        <v>37294678</v>
      </c>
      <c r="M6" s="49">
        <f t="shared" si="0"/>
        <v>33507885</v>
      </c>
      <c r="N6" s="49">
        <f>N65+N124</f>
        <v>31919545</v>
      </c>
      <c r="O6" s="49">
        <f>O65+O124</f>
        <v>39660988</v>
      </c>
      <c r="P6" s="49">
        <f t="shared" ref="P6:P56" si="4">P65+P124</f>
        <v>40822309</v>
      </c>
      <c r="Q6" s="49">
        <v>41349655</v>
      </c>
      <c r="R6" s="49">
        <v>38661269</v>
      </c>
      <c r="S6" s="49">
        <f t="shared" ref="S6:T55" si="5">S65+S124</f>
        <v>39787960</v>
      </c>
      <c r="T6" s="49">
        <f t="shared" si="5"/>
        <v>46192118</v>
      </c>
      <c r="U6" s="49">
        <f t="shared" ref="U6:W6" si="6">U65+U124</f>
        <v>39416180</v>
      </c>
      <c r="V6" s="167">
        <f t="shared" si="6"/>
        <v>52996203</v>
      </c>
      <c r="W6" s="167">
        <f t="shared" si="6"/>
        <v>42073843</v>
      </c>
      <c r="X6" s="167">
        <f t="shared" ref="X6:Y6" si="7">X65+X124</f>
        <v>37175891</v>
      </c>
      <c r="Y6" s="167">
        <f t="shared" si="7"/>
        <v>45589773</v>
      </c>
      <c r="Z6" s="167">
        <f t="shared" ref="Z6" si="8">Z65+Z124</f>
        <v>38741993</v>
      </c>
      <c r="AA6" s="96" t="s">
        <v>329</v>
      </c>
      <c r="AB6" s="168">
        <f>Z233</f>
        <v>0.22613213944917165</v>
      </c>
      <c r="AE6" s="339"/>
      <c r="AF6" s="344">
        <v>115814301</v>
      </c>
      <c r="AG6" s="328"/>
    </row>
    <row r="7" spans="1:33">
      <c r="A7" s="51" t="s">
        <v>86</v>
      </c>
      <c r="B7" s="49">
        <f t="shared" si="0"/>
        <v>195282143</v>
      </c>
      <c r="C7" s="49">
        <f t="shared" si="0"/>
        <v>136556510</v>
      </c>
      <c r="D7" s="49">
        <f t="shared" si="0"/>
        <v>114818966</v>
      </c>
      <c r="E7" s="49">
        <f t="shared" si="0"/>
        <v>107384566</v>
      </c>
      <c r="F7" s="49">
        <f t="shared" si="0"/>
        <v>91276949</v>
      </c>
      <c r="G7" s="49">
        <f t="shared" si="0"/>
        <v>129764915</v>
      </c>
      <c r="H7" s="49">
        <f t="shared" si="0"/>
        <v>175362380</v>
      </c>
      <c r="I7" s="49">
        <f t="shared" si="0"/>
        <v>182511772</v>
      </c>
      <c r="J7" s="49">
        <f t="shared" si="0"/>
        <v>160067455</v>
      </c>
      <c r="K7" s="49">
        <f t="shared" si="0"/>
        <v>137114201</v>
      </c>
      <c r="L7" s="49">
        <f t="shared" si="0"/>
        <v>131520326</v>
      </c>
      <c r="M7" s="49">
        <f t="shared" si="0"/>
        <v>121767061</v>
      </c>
      <c r="N7" s="49">
        <f t="shared" si="0"/>
        <v>137974614</v>
      </c>
      <c r="O7" s="49">
        <f t="shared" si="0"/>
        <v>104894864</v>
      </c>
      <c r="P7" s="49">
        <f t="shared" si="4"/>
        <v>87439348</v>
      </c>
      <c r="Q7" s="49">
        <v>49291677</v>
      </c>
      <c r="R7" s="49">
        <v>-21820495</v>
      </c>
      <c r="S7" s="49">
        <f t="shared" si="5"/>
        <v>32050396</v>
      </c>
      <c r="T7" s="49">
        <f t="shared" si="5"/>
        <v>52908451</v>
      </c>
      <c r="U7" s="49">
        <f t="shared" ref="U7:W7" si="9">U66+U125</f>
        <v>44727521</v>
      </c>
      <c r="V7" s="167">
        <f t="shared" si="9"/>
        <v>37731823</v>
      </c>
      <c r="W7" s="167">
        <f t="shared" si="9"/>
        <v>41697276</v>
      </c>
      <c r="X7" s="167">
        <f t="shared" ref="X7" si="10">X66+X125</f>
        <v>43598588</v>
      </c>
      <c r="Y7" s="167">
        <f>Y66+Y125</f>
        <v>45032987</v>
      </c>
      <c r="Z7" s="167">
        <f>Z66+Z125</f>
        <v>38245379</v>
      </c>
      <c r="AB7" s="321"/>
      <c r="AC7" s="211"/>
      <c r="AE7" s="339"/>
      <c r="AF7" s="344">
        <v>323782842</v>
      </c>
      <c r="AG7" s="328"/>
    </row>
    <row r="8" spans="1:33">
      <c r="A8" s="51" t="s">
        <v>88</v>
      </c>
      <c r="B8" s="49">
        <f t="shared" si="0"/>
        <v>12475522</v>
      </c>
      <c r="C8" s="49">
        <f t="shared" si="0"/>
        <v>27496482</v>
      </c>
      <c r="D8" s="49">
        <f t="shared" si="0"/>
        <v>15672673</v>
      </c>
      <c r="E8" s="49">
        <f t="shared" si="0"/>
        <v>33981599</v>
      </c>
      <c r="F8" s="49">
        <f t="shared" si="0"/>
        <v>24602944</v>
      </c>
      <c r="G8" s="49">
        <f t="shared" si="0"/>
        <v>26204045</v>
      </c>
      <c r="H8" s="49">
        <f t="shared" si="0"/>
        <v>22028084</v>
      </c>
      <c r="I8" s="49">
        <f t="shared" si="0"/>
        <v>16843026</v>
      </c>
      <c r="J8" s="49">
        <f t="shared" si="0"/>
        <v>18499019</v>
      </c>
      <c r="K8" s="49">
        <f t="shared" si="0"/>
        <v>15301923</v>
      </c>
      <c r="L8" s="49">
        <f t="shared" si="0"/>
        <v>16289812</v>
      </c>
      <c r="M8" s="49">
        <f t="shared" si="0"/>
        <v>13515457</v>
      </c>
      <c r="N8" s="49">
        <f t="shared" si="0"/>
        <v>16536666</v>
      </c>
      <c r="O8" s="49">
        <f t="shared" si="0"/>
        <v>16162976</v>
      </c>
      <c r="P8" s="49">
        <f t="shared" si="4"/>
        <v>15706228</v>
      </c>
      <c r="Q8" s="49">
        <v>14576892</v>
      </c>
      <c r="R8" s="49">
        <v>13186751</v>
      </c>
      <c r="S8" s="49">
        <f t="shared" si="5"/>
        <v>11104361</v>
      </c>
      <c r="T8" s="49">
        <f t="shared" si="5"/>
        <v>9212268</v>
      </c>
      <c r="U8" s="49">
        <f t="shared" ref="U8:W8" si="11">U67+U126</f>
        <v>7039380</v>
      </c>
      <c r="V8" s="167">
        <f t="shared" si="11"/>
        <v>5948291</v>
      </c>
      <c r="W8" s="167">
        <f t="shared" si="11"/>
        <v>4098634</v>
      </c>
      <c r="X8" s="167">
        <f t="shared" ref="X8:Y8" si="12">X67+X126</f>
        <v>4912258</v>
      </c>
      <c r="Y8" s="167">
        <f t="shared" si="12"/>
        <v>4256954</v>
      </c>
      <c r="Z8" s="167">
        <f t="shared" ref="Z8" si="13">Z67+Z126</f>
        <v>3553686</v>
      </c>
      <c r="AE8" s="339"/>
      <c r="AF8" s="344">
        <v>78961073</v>
      </c>
      <c r="AG8" s="328"/>
    </row>
    <row r="9" spans="1:33">
      <c r="A9" s="51" t="s">
        <v>74</v>
      </c>
      <c r="B9" s="49">
        <f t="shared" si="0"/>
        <v>4102631558</v>
      </c>
      <c r="C9" s="49">
        <f t="shared" si="0"/>
        <v>4081215551</v>
      </c>
      <c r="D9" s="49">
        <f t="shared" si="0"/>
        <v>4127606283</v>
      </c>
      <c r="E9" s="49">
        <f t="shared" si="0"/>
        <v>3642622413</v>
      </c>
      <c r="F9" s="49">
        <f t="shared" si="0"/>
        <v>3137518842</v>
      </c>
      <c r="G9" s="49">
        <f t="shared" si="0"/>
        <v>2608215707</v>
      </c>
      <c r="H9" s="49">
        <f t="shared" si="0"/>
        <v>3119315877</v>
      </c>
      <c r="I9" s="49">
        <f t="shared" si="0"/>
        <v>3285658612</v>
      </c>
      <c r="J9" s="49">
        <f t="shared" si="0"/>
        <v>3503655295</v>
      </c>
      <c r="K9" s="49">
        <f t="shared" si="0"/>
        <v>3479718022</v>
      </c>
      <c r="L9" s="49">
        <f t="shared" si="0"/>
        <v>3289760420</v>
      </c>
      <c r="M9" s="49">
        <f t="shared" si="0"/>
        <v>3252007950</v>
      </c>
      <c r="N9" s="49">
        <f t="shared" si="0"/>
        <v>3509503146</v>
      </c>
      <c r="O9" s="49">
        <f t="shared" si="0"/>
        <v>3948392413</v>
      </c>
      <c r="P9" s="49">
        <f t="shared" si="4"/>
        <v>3719700391</v>
      </c>
      <c r="Q9" s="49">
        <v>3285158179</v>
      </c>
      <c r="R9" s="49">
        <v>3225250917</v>
      </c>
      <c r="S9" s="49">
        <f t="shared" si="5"/>
        <v>3076015144</v>
      </c>
      <c r="T9" s="49">
        <f t="shared" si="5"/>
        <v>2838726503</v>
      </c>
      <c r="U9" s="49">
        <f t="shared" ref="U9:W9" si="14">U68+U127</f>
        <v>2632008637</v>
      </c>
      <c r="V9" s="167">
        <f t="shared" si="14"/>
        <v>2539250305</v>
      </c>
      <c r="W9" s="167">
        <f t="shared" si="14"/>
        <v>2329995229</v>
      </c>
      <c r="X9" s="167">
        <f t="shared" ref="X9:Y9" si="15">X68+X127</f>
        <v>2204395614</v>
      </c>
      <c r="Y9" s="167">
        <f t="shared" si="15"/>
        <v>2598201497</v>
      </c>
      <c r="Z9" s="167">
        <f t="shared" ref="Z9" si="16">Z68+Z127</f>
        <v>2279025029</v>
      </c>
      <c r="AA9" s="168"/>
      <c r="AE9" s="339"/>
      <c r="AF9" s="344">
        <v>6642502154</v>
      </c>
      <c r="AG9" s="328"/>
    </row>
    <row r="10" spans="1:33">
      <c r="A10" s="51" t="s">
        <v>91</v>
      </c>
      <c r="B10" s="49">
        <f t="shared" si="0"/>
        <v>24367348</v>
      </c>
      <c r="C10" s="49">
        <f t="shared" si="0"/>
        <v>75114468</v>
      </c>
      <c r="D10" s="49">
        <f t="shared" si="0"/>
        <v>62252757</v>
      </c>
      <c r="E10" s="49">
        <f t="shared" si="0"/>
        <v>47808184</v>
      </c>
      <c r="F10" s="49">
        <f t="shared" si="0"/>
        <v>55173679</v>
      </c>
      <c r="G10" s="49">
        <f t="shared" si="0"/>
        <v>52745864</v>
      </c>
      <c r="H10" s="49">
        <f t="shared" si="0"/>
        <v>50722851</v>
      </c>
      <c r="I10" s="49">
        <f t="shared" si="0"/>
        <v>65377600</v>
      </c>
      <c r="J10" s="49">
        <f t="shared" si="0"/>
        <v>75131653</v>
      </c>
      <c r="K10" s="49">
        <f t="shared" si="0"/>
        <v>62977079</v>
      </c>
      <c r="L10" s="49">
        <f t="shared" si="0"/>
        <v>48180687</v>
      </c>
      <c r="M10" s="49">
        <f t="shared" si="0"/>
        <v>42639891</v>
      </c>
      <c r="N10" s="49">
        <f t="shared" si="0"/>
        <v>51771662</v>
      </c>
      <c r="O10" s="49">
        <f t="shared" si="0"/>
        <v>71193840</v>
      </c>
      <c r="P10" s="49">
        <f t="shared" si="4"/>
        <v>78219769</v>
      </c>
      <c r="Q10" s="49">
        <v>70719006</v>
      </c>
      <c r="R10" s="49">
        <v>70665383</v>
      </c>
      <c r="S10" s="49">
        <f t="shared" si="5"/>
        <v>79295381</v>
      </c>
      <c r="T10" s="49">
        <f t="shared" si="5"/>
        <v>76899072</v>
      </c>
      <c r="U10" s="49">
        <f t="shared" ref="U10:W10" si="17">U69+U128</f>
        <v>74788705</v>
      </c>
      <c r="V10" s="167">
        <f t="shared" si="17"/>
        <v>89927406</v>
      </c>
      <c r="W10" s="167">
        <f t="shared" si="17"/>
        <v>55969019</v>
      </c>
      <c r="X10" s="167">
        <f t="shared" ref="X10:Y10" si="18">X69+X128</f>
        <v>75424102</v>
      </c>
      <c r="Y10" s="167">
        <f t="shared" si="18"/>
        <v>80602214</v>
      </c>
      <c r="Z10" s="167">
        <f t="shared" ref="Z10" si="19">Z69+Z128</f>
        <v>57199298</v>
      </c>
      <c r="AE10" s="339"/>
      <c r="AF10" s="344">
        <v>224452312</v>
      </c>
      <c r="AG10" s="328"/>
    </row>
    <row r="11" spans="1:33">
      <c r="A11" s="51" t="s">
        <v>93</v>
      </c>
      <c r="B11" s="49">
        <f t="shared" si="0"/>
        <v>320927195</v>
      </c>
      <c r="C11" s="49">
        <f t="shared" si="0"/>
        <v>279604704</v>
      </c>
      <c r="D11" s="49">
        <f t="shared" si="0"/>
        <v>202336827</v>
      </c>
      <c r="E11" s="49">
        <f t="shared" si="0"/>
        <v>166109891</v>
      </c>
      <c r="F11" s="49">
        <f t="shared" si="0"/>
        <v>151081522</v>
      </c>
      <c r="G11" s="49">
        <f t="shared" si="0"/>
        <v>127800941</v>
      </c>
      <c r="H11" s="49">
        <f t="shared" si="0"/>
        <v>133433527</v>
      </c>
      <c r="I11" s="49">
        <f t="shared" si="0"/>
        <v>126194003</v>
      </c>
      <c r="J11" s="49">
        <f t="shared" si="0"/>
        <v>125739101</v>
      </c>
      <c r="K11" s="49">
        <f t="shared" si="0"/>
        <v>124148328</v>
      </c>
      <c r="L11" s="49">
        <f t="shared" si="0"/>
        <v>106844070</v>
      </c>
      <c r="M11" s="49">
        <f t="shared" si="0"/>
        <v>100482895</v>
      </c>
      <c r="N11" s="49">
        <f t="shared" si="0"/>
        <v>89287313</v>
      </c>
      <c r="O11" s="49">
        <f t="shared" si="0"/>
        <v>92870439</v>
      </c>
      <c r="P11" s="49">
        <f t="shared" si="4"/>
        <v>89888554</v>
      </c>
      <c r="Q11" s="49">
        <v>81116023</v>
      </c>
      <c r="R11" s="49">
        <v>81318858</v>
      </c>
      <c r="S11" s="49">
        <f t="shared" si="5"/>
        <v>83415438</v>
      </c>
      <c r="T11" s="49">
        <f t="shared" si="5"/>
        <v>69820413</v>
      </c>
      <c r="U11" s="49">
        <f t="shared" ref="U11:W11" si="20">U70+U129</f>
        <v>59229283</v>
      </c>
      <c r="V11" s="167">
        <f t="shared" si="20"/>
        <v>52340451</v>
      </c>
      <c r="W11" s="167">
        <f t="shared" si="20"/>
        <v>50235960</v>
      </c>
      <c r="X11" s="167">
        <f t="shared" ref="X11:Y11" si="21">X70+X129</f>
        <v>41885749</v>
      </c>
      <c r="Y11" s="167">
        <f t="shared" si="21"/>
        <v>36207096</v>
      </c>
      <c r="Z11" s="167">
        <f t="shared" ref="Z11" si="22">Z70+Z129</f>
        <v>26847170</v>
      </c>
      <c r="AE11" s="339"/>
      <c r="AF11" s="344">
        <v>462437234</v>
      </c>
      <c r="AG11" s="328"/>
    </row>
    <row r="12" spans="1:33">
      <c r="A12" s="51" t="s">
        <v>95</v>
      </c>
      <c r="B12" s="49">
        <f t="shared" si="0"/>
        <v>14961014</v>
      </c>
      <c r="C12" s="49">
        <f t="shared" si="0"/>
        <v>24366058</v>
      </c>
      <c r="D12" s="49">
        <f t="shared" si="0"/>
        <v>24952190</v>
      </c>
      <c r="E12" s="49">
        <f t="shared" si="0"/>
        <v>19759641</v>
      </c>
      <c r="F12" s="49">
        <f t="shared" si="0"/>
        <v>20578715</v>
      </c>
      <c r="G12" s="49">
        <f t="shared" si="0"/>
        <v>19262380</v>
      </c>
      <c r="H12" s="49">
        <f t="shared" si="0"/>
        <v>20064790</v>
      </c>
      <c r="I12" s="49">
        <f t="shared" si="0"/>
        <v>20422256</v>
      </c>
      <c r="J12" s="49">
        <f t="shared" si="0"/>
        <v>19314086</v>
      </c>
      <c r="K12" s="49">
        <f t="shared" si="0"/>
        <v>18335253</v>
      </c>
      <c r="L12" s="49">
        <f t="shared" si="0"/>
        <v>14074821</v>
      </c>
      <c r="M12" s="49">
        <f t="shared" si="0"/>
        <v>13475885</v>
      </c>
      <c r="N12" s="49">
        <f t="shared" si="0"/>
        <v>18162179</v>
      </c>
      <c r="O12" s="49">
        <f t="shared" si="0"/>
        <v>10779102</v>
      </c>
      <c r="P12" s="49">
        <f t="shared" si="4"/>
        <v>25728025</v>
      </c>
      <c r="Q12" s="49">
        <v>19134666</v>
      </c>
      <c r="R12" s="49">
        <v>12916840</v>
      </c>
      <c r="S12" s="49">
        <f t="shared" si="5"/>
        <v>21316942</v>
      </c>
      <c r="T12" s="49">
        <f t="shared" si="5"/>
        <v>21009341</v>
      </c>
      <c r="U12" s="49">
        <f t="shared" ref="U12:W12" si="23">U71+U130</f>
        <v>19611962</v>
      </c>
      <c r="V12" s="167">
        <f t="shared" si="23"/>
        <v>17421352</v>
      </c>
      <c r="W12" s="167">
        <f t="shared" si="23"/>
        <v>13868102</v>
      </c>
      <c r="X12" s="167">
        <f t="shared" ref="X12:Y12" si="24">X71+X130</f>
        <v>11387726</v>
      </c>
      <c r="Y12" s="167">
        <f t="shared" si="24"/>
        <v>11543687</v>
      </c>
      <c r="Z12" s="167">
        <f t="shared" ref="Z12" si="25">Z71+Z130</f>
        <v>5635558</v>
      </c>
      <c r="AB12" s="168"/>
      <c r="AC12" s="168"/>
      <c r="AE12" s="339"/>
      <c r="AF12" s="344">
        <v>55513455</v>
      </c>
      <c r="AG12" s="328"/>
    </row>
    <row r="13" spans="1:33">
      <c r="A13" s="51" t="s">
        <v>97</v>
      </c>
      <c r="B13" s="49">
        <f t="shared" si="0"/>
        <v>59693764</v>
      </c>
      <c r="C13" s="49">
        <f t="shared" si="0"/>
        <v>95055200</v>
      </c>
      <c r="D13" s="49">
        <f t="shared" si="0"/>
        <v>80361954</v>
      </c>
      <c r="E13" s="49">
        <f t="shared" si="0"/>
        <v>72153694</v>
      </c>
      <c r="F13" s="49">
        <f t="shared" si="0"/>
        <v>67393207</v>
      </c>
      <c r="G13" s="49">
        <f t="shared" si="0"/>
        <v>66871324</v>
      </c>
      <c r="H13" s="49">
        <f t="shared" si="0"/>
        <v>67565242</v>
      </c>
      <c r="I13" s="49">
        <f t="shared" si="0"/>
        <v>69662385</v>
      </c>
      <c r="J13" s="49">
        <f t="shared" si="0"/>
        <v>66266572</v>
      </c>
      <c r="K13" s="49">
        <f t="shared" si="0"/>
        <v>62137218</v>
      </c>
      <c r="L13" s="49">
        <f t="shared" si="0"/>
        <v>18677434</v>
      </c>
      <c r="M13" s="49">
        <f t="shared" si="0"/>
        <v>21414961</v>
      </c>
      <c r="N13" s="49">
        <f t="shared" si="0"/>
        <v>22702328</v>
      </c>
      <c r="O13" s="49">
        <f t="shared" si="0"/>
        <v>53150612</v>
      </c>
      <c r="P13" s="49">
        <f t="shared" si="4"/>
        <v>67212358</v>
      </c>
      <c r="Q13" s="49">
        <v>35772461</v>
      </c>
      <c r="R13" s="49">
        <v>59029639</v>
      </c>
      <c r="S13" s="49">
        <f t="shared" si="5"/>
        <v>60333791</v>
      </c>
      <c r="T13" s="49">
        <f t="shared" si="5"/>
        <v>76760797</v>
      </c>
      <c r="U13" s="49">
        <f t="shared" ref="U13:W13" si="26">U72+U131</f>
        <v>99550447</v>
      </c>
      <c r="V13" s="167">
        <f t="shared" si="26"/>
        <v>121650235</v>
      </c>
      <c r="W13" s="167">
        <f t="shared" si="26"/>
        <v>114481531</v>
      </c>
      <c r="X13" s="167">
        <f t="shared" ref="X13:Y13" si="27">X72+X131</f>
        <v>164955982</v>
      </c>
      <c r="Y13" s="167">
        <f t="shared" si="27"/>
        <v>185408012</v>
      </c>
      <c r="Z13" s="167">
        <f t="shared" ref="Z13" si="28">Z72+Z131</f>
        <v>200126164</v>
      </c>
      <c r="AE13" s="339"/>
      <c r="AF13" s="344">
        <v>167755362</v>
      </c>
      <c r="AG13" s="328"/>
    </row>
    <row r="14" spans="1:33">
      <c r="A14" s="51" t="s">
        <v>99</v>
      </c>
      <c r="B14" s="49">
        <f t="shared" si="0"/>
        <v>530635112</v>
      </c>
      <c r="C14" s="49">
        <f t="shared" si="0"/>
        <v>364447578</v>
      </c>
      <c r="D14" s="49">
        <f t="shared" si="0"/>
        <v>282674481</v>
      </c>
      <c r="E14" s="49">
        <f t="shared" si="0"/>
        <v>234307415</v>
      </c>
      <c r="F14" s="49">
        <f t="shared" si="0"/>
        <v>251433103</v>
      </c>
      <c r="G14" s="49">
        <f t="shared" si="0"/>
        <v>255865425</v>
      </c>
      <c r="H14" s="49">
        <f t="shared" si="0"/>
        <v>250566624</v>
      </c>
      <c r="I14" s="49">
        <f t="shared" si="0"/>
        <v>239455744</v>
      </c>
      <c r="J14" s="49">
        <f t="shared" si="0"/>
        <v>184194021</v>
      </c>
      <c r="K14" s="49">
        <f t="shared" si="0"/>
        <v>169525763</v>
      </c>
      <c r="L14" s="49">
        <f t="shared" si="0"/>
        <v>153010752</v>
      </c>
      <c r="M14" s="49">
        <f t="shared" si="0"/>
        <v>158913733</v>
      </c>
      <c r="N14" s="49">
        <f t="shared" si="0"/>
        <v>179955836</v>
      </c>
      <c r="O14" s="49">
        <f t="shared" si="0"/>
        <v>187356811</v>
      </c>
      <c r="P14" s="49">
        <f t="shared" si="4"/>
        <v>171675141</v>
      </c>
      <c r="Q14" s="49">
        <v>169458905</v>
      </c>
      <c r="R14" s="49">
        <v>173246361</v>
      </c>
      <c r="S14" s="49">
        <f t="shared" si="5"/>
        <v>165543951</v>
      </c>
      <c r="T14" s="49">
        <f t="shared" si="5"/>
        <v>177243696</v>
      </c>
      <c r="U14" s="49">
        <f t="shared" ref="U14:W14" si="29">U73+U132</f>
        <v>167512569</v>
      </c>
      <c r="V14" s="167">
        <f t="shared" si="29"/>
        <v>163180192</v>
      </c>
      <c r="W14" s="167">
        <f t="shared" si="29"/>
        <v>160442905</v>
      </c>
      <c r="X14" s="167">
        <f t="shared" ref="X14:Y14" si="30">X73+X132</f>
        <v>145676585</v>
      </c>
      <c r="Y14" s="167">
        <f t="shared" si="30"/>
        <v>133883128</v>
      </c>
      <c r="Z14" s="167">
        <f t="shared" ref="Z14" si="31">Z73+Z132</f>
        <v>168261255</v>
      </c>
      <c r="AE14" s="339"/>
      <c r="AF14" s="344">
        <v>957987107</v>
      </c>
      <c r="AG14" s="328"/>
    </row>
    <row r="15" spans="1:33">
      <c r="A15" s="51" t="s">
        <v>101</v>
      </c>
      <c r="B15" s="49">
        <f t="shared" si="0"/>
        <v>233228739</v>
      </c>
      <c r="C15" s="49">
        <f t="shared" si="0"/>
        <v>301387905</v>
      </c>
      <c r="D15" s="49">
        <f t="shared" si="0"/>
        <v>139179398</v>
      </c>
      <c r="E15" s="49">
        <f t="shared" si="0"/>
        <v>180040872</v>
      </c>
      <c r="F15" s="49">
        <f t="shared" si="0"/>
        <v>172434828</v>
      </c>
      <c r="G15" s="49">
        <f t="shared" si="0"/>
        <v>109194498</v>
      </c>
      <c r="H15" s="49">
        <f t="shared" si="0"/>
        <v>168524947</v>
      </c>
      <c r="I15" s="49">
        <f t="shared" si="0"/>
        <v>162422024</v>
      </c>
      <c r="J15" s="49">
        <f t="shared" si="0"/>
        <v>117324721</v>
      </c>
      <c r="K15" s="49">
        <f t="shared" si="0"/>
        <v>95716821</v>
      </c>
      <c r="L15" s="49">
        <f t="shared" si="0"/>
        <v>51265339</v>
      </c>
      <c r="M15" s="49">
        <f t="shared" si="0"/>
        <v>74073720</v>
      </c>
      <c r="N15" s="49">
        <f t="shared" si="0"/>
        <v>55009627</v>
      </c>
      <c r="O15" s="49">
        <f t="shared" si="0"/>
        <v>48315614</v>
      </c>
      <c r="P15" s="49">
        <f t="shared" si="4"/>
        <v>51158782</v>
      </c>
      <c r="Q15" s="49">
        <v>43887999</v>
      </c>
      <c r="R15" s="49">
        <v>47521753</v>
      </c>
      <c r="S15" s="49">
        <f t="shared" si="5"/>
        <v>42584012</v>
      </c>
      <c r="T15" s="49">
        <f t="shared" si="5"/>
        <v>96903315</v>
      </c>
      <c r="U15" s="49">
        <f t="shared" ref="U15:W15" si="32">U74+U133</f>
        <v>83569126</v>
      </c>
      <c r="V15" s="167">
        <f t="shared" si="32"/>
        <v>86540490</v>
      </c>
      <c r="W15" s="167">
        <f t="shared" si="32"/>
        <v>95549628</v>
      </c>
      <c r="X15" s="167">
        <f t="shared" ref="X15:Y15" si="33">X74+X133</f>
        <v>98333136</v>
      </c>
      <c r="Y15" s="167">
        <f t="shared" si="33"/>
        <v>109858017</v>
      </c>
      <c r="Z15" s="167">
        <f t="shared" ref="Z15" si="34">Z74+Z133</f>
        <v>94949748</v>
      </c>
      <c r="AE15" s="339"/>
      <c r="AF15" s="344">
        <v>515668168</v>
      </c>
      <c r="AG15" s="328"/>
    </row>
    <row r="16" spans="1:33">
      <c r="A16" s="51" t="s">
        <v>102</v>
      </c>
      <c r="B16" s="49">
        <f t="shared" si="0"/>
        <v>39296171</v>
      </c>
      <c r="C16" s="49">
        <f t="shared" si="0"/>
        <v>153244306</v>
      </c>
      <c r="D16" s="49">
        <f t="shared" si="0"/>
        <v>150447589</v>
      </c>
      <c r="E16" s="49">
        <f t="shared" si="0"/>
        <v>140970974</v>
      </c>
      <c r="F16" s="49">
        <f t="shared" si="0"/>
        <v>125701802</v>
      </c>
      <c r="G16" s="49">
        <f t="shared" si="0"/>
        <v>84983802</v>
      </c>
      <c r="H16" s="49">
        <f t="shared" si="0"/>
        <v>91146136</v>
      </c>
      <c r="I16" s="49">
        <f t="shared" si="0"/>
        <v>87270088</v>
      </c>
      <c r="J16" s="49">
        <f t="shared" si="0"/>
        <v>81730818</v>
      </c>
      <c r="K16" s="49">
        <f t="shared" si="0"/>
        <v>84656952</v>
      </c>
      <c r="L16" s="49">
        <f t="shared" si="0"/>
        <v>114999367</v>
      </c>
      <c r="M16" s="49">
        <f t="shared" si="0"/>
        <v>48682475</v>
      </c>
      <c r="N16" s="49">
        <f t="shared" si="0"/>
        <v>70148700</v>
      </c>
      <c r="O16" s="49">
        <f t="shared" si="0"/>
        <v>70141059</v>
      </c>
      <c r="P16" s="49">
        <f t="shared" si="4"/>
        <v>71917149</v>
      </c>
      <c r="Q16" s="49">
        <v>69238228</v>
      </c>
      <c r="R16" s="49">
        <v>64060110</v>
      </c>
      <c r="S16" s="49">
        <f t="shared" si="5"/>
        <v>58651158</v>
      </c>
      <c r="T16" s="49">
        <f t="shared" si="5"/>
        <v>52318996</v>
      </c>
      <c r="U16" s="49">
        <f t="shared" ref="U16:W16" si="35">U75+U134</f>
        <v>42384056</v>
      </c>
      <c r="V16" s="167">
        <f t="shared" si="35"/>
        <v>39957196</v>
      </c>
      <c r="W16" s="167">
        <f t="shared" si="35"/>
        <v>28602509</v>
      </c>
      <c r="X16" s="167">
        <f t="shared" ref="X16:Y16" si="36">X75+X134</f>
        <v>30805082</v>
      </c>
      <c r="Y16" s="167">
        <f t="shared" si="36"/>
        <v>38679185</v>
      </c>
      <c r="Z16" s="167">
        <f t="shared" ref="Z16" si="37">Z75+Z134</f>
        <v>49214568</v>
      </c>
      <c r="AE16" s="339"/>
      <c r="AF16" s="344">
        <v>176751700</v>
      </c>
      <c r="AG16" s="328"/>
    </row>
    <row r="17" spans="1:33">
      <c r="A17" s="51" t="s">
        <v>103</v>
      </c>
      <c r="B17" s="49">
        <f t="shared" si="0"/>
        <v>2063358</v>
      </c>
      <c r="C17" s="49">
        <f t="shared" si="0"/>
        <v>6007108</v>
      </c>
      <c r="D17" s="49">
        <f t="shared" si="0"/>
        <v>5142042</v>
      </c>
      <c r="E17" s="49">
        <f t="shared" si="0"/>
        <v>3289730</v>
      </c>
      <c r="F17" s="49">
        <f t="shared" si="0"/>
        <v>4570543</v>
      </c>
      <c r="G17" s="49">
        <f t="shared" si="0"/>
        <v>4941417</v>
      </c>
      <c r="H17" s="49">
        <f t="shared" si="0"/>
        <v>6345623</v>
      </c>
      <c r="I17" s="49">
        <f t="shared" si="0"/>
        <v>7231018</v>
      </c>
      <c r="J17" s="49">
        <f t="shared" si="0"/>
        <v>7294220</v>
      </c>
      <c r="K17" s="49">
        <f t="shared" si="0"/>
        <v>7237698</v>
      </c>
      <c r="L17" s="49">
        <f t="shared" si="0"/>
        <v>5953783</v>
      </c>
      <c r="M17" s="49">
        <f t="shared" si="0"/>
        <v>5505784</v>
      </c>
      <c r="N17" s="49">
        <f t="shared" si="0"/>
        <v>5901818</v>
      </c>
      <c r="O17" s="49">
        <f t="shared" si="0"/>
        <v>6195466</v>
      </c>
      <c r="P17" s="49">
        <f t="shared" si="4"/>
        <v>4617239</v>
      </c>
      <c r="Q17" s="49">
        <v>7221482</v>
      </c>
      <c r="R17" s="49">
        <v>6548938</v>
      </c>
      <c r="S17" s="49">
        <f t="shared" si="5"/>
        <v>6664547</v>
      </c>
      <c r="T17" s="49">
        <f t="shared" si="5"/>
        <v>7793360</v>
      </c>
      <c r="U17" s="49">
        <f t="shared" ref="U17:W17" si="38">U76+U135</f>
        <v>7917110</v>
      </c>
      <c r="V17" s="167">
        <f t="shared" si="38"/>
        <v>7870953</v>
      </c>
      <c r="W17" s="167">
        <f t="shared" si="38"/>
        <v>8218660</v>
      </c>
      <c r="X17" s="167">
        <f t="shared" ref="X17:Y17" si="39">X76+X135</f>
        <v>8299154</v>
      </c>
      <c r="Y17" s="167">
        <f t="shared" si="39"/>
        <v>7914737</v>
      </c>
      <c r="Z17" s="167">
        <f t="shared" ref="Z17" si="40">Z76+Z135</f>
        <v>6909768</v>
      </c>
      <c r="AE17" s="339"/>
      <c r="AF17" s="344">
        <v>46528698</v>
      </c>
      <c r="AG17" s="328"/>
    </row>
    <row r="18" spans="1:33">
      <c r="A18" s="51" t="s">
        <v>104</v>
      </c>
      <c r="B18" s="49">
        <f t="shared" si="0"/>
        <v>189164311</v>
      </c>
      <c r="C18" s="49">
        <f t="shared" si="0"/>
        <v>761917844</v>
      </c>
      <c r="D18" s="49">
        <f t="shared" si="0"/>
        <v>575283328</v>
      </c>
      <c r="E18" s="49">
        <f t="shared" si="0"/>
        <v>269391206</v>
      </c>
      <c r="F18" s="49">
        <f t="shared" si="0"/>
        <v>190590551</v>
      </c>
      <c r="G18" s="49">
        <f t="shared" si="0"/>
        <v>146390028</v>
      </c>
      <c r="H18" s="49">
        <f t="shared" si="0"/>
        <v>114556049</v>
      </c>
      <c r="I18" s="49">
        <f t="shared" si="0"/>
        <v>110438560</v>
      </c>
      <c r="J18" s="49">
        <f t="shared" si="0"/>
        <v>122179852</v>
      </c>
      <c r="K18" s="49">
        <f t="shared" si="0"/>
        <v>123502434</v>
      </c>
      <c r="L18" s="49">
        <f t="shared" si="0"/>
        <v>95646955</v>
      </c>
      <c r="M18" s="49">
        <f t="shared" si="0"/>
        <v>60486523</v>
      </c>
      <c r="N18" s="49">
        <f t="shared" si="0"/>
        <v>61091530</v>
      </c>
      <c r="O18" s="49">
        <f t="shared" si="0"/>
        <v>72269935</v>
      </c>
      <c r="P18" s="49">
        <f t="shared" si="4"/>
        <v>106445472</v>
      </c>
      <c r="Q18" s="49">
        <v>127429136</v>
      </c>
      <c r="R18" s="49">
        <v>81008007</v>
      </c>
      <c r="S18" s="49">
        <f t="shared" si="5"/>
        <v>77417612</v>
      </c>
      <c r="T18" s="49">
        <f t="shared" si="5"/>
        <v>68486653</v>
      </c>
      <c r="U18" s="49">
        <f t="shared" ref="U18:W18" si="41">U77+U136</f>
        <v>53514363</v>
      </c>
      <c r="V18" s="167">
        <f t="shared" si="41"/>
        <v>43419310</v>
      </c>
      <c r="W18" s="167">
        <f t="shared" si="41"/>
        <v>31882616</v>
      </c>
      <c r="X18" s="167">
        <f t="shared" ref="X18:Y18" si="42">X77+X136</f>
        <v>43334677</v>
      </c>
      <c r="Y18" s="167">
        <f t="shared" si="42"/>
        <v>50912441</v>
      </c>
      <c r="Z18" s="167">
        <f t="shared" ref="Z18" si="43">Z77+Z136</f>
        <v>45136551</v>
      </c>
      <c r="AE18" s="339"/>
      <c r="AF18" s="344">
        <v>1043817699</v>
      </c>
      <c r="AG18" s="328"/>
    </row>
    <row r="19" spans="1:33">
      <c r="A19" s="51" t="s">
        <v>105</v>
      </c>
      <c r="B19" s="49">
        <f t="shared" si="0"/>
        <v>125771059</v>
      </c>
      <c r="C19" s="49">
        <f t="shared" si="0"/>
        <v>104382009</v>
      </c>
      <c r="D19" s="49">
        <f t="shared" si="0"/>
        <v>80230325</v>
      </c>
      <c r="E19" s="49">
        <f t="shared" si="0"/>
        <v>86561515</v>
      </c>
      <c r="F19" s="49">
        <f t="shared" si="0"/>
        <v>119632254</v>
      </c>
      <c r="G19" s="49">
        <f t="shared" si="0"/>
        <v>145899086</v>
      </c>
      <c r="H19" s="49">
        <f t="shared" si="0"/>
        <v>139052999</v>
      </c>
      <c r="I19" s="49">
        <f t="shared" si="0"/>
        <v>121920690</v>
      </c>
      <c r="J19" s="49">
        <f t="shared" si="0"/>
        <v>113221948</v>
      </c>
      <c r="K19" s="49">
        <f t="shared" si="0"/>
        <v>108652149</v>
      </c>
      <c r="L19" s="49">
        <f t="shared" si="0"/>
        <v>102275375</v>
      </c>
      <c r="M19" s="49">
        <f t="shared" si="0"/>
        <v>76018087</v>
      </c>
      <c r="N19" s="49">
        <f t="shared" si="0"/>
        <v>108608850</v>
      </c>
      <c r="O19" s="49">
        <f t="shared" si="0"/>
        <v>91937263</v>
      </c>
      <c r="P19" s="49">
        <f t="shared" si="4"/>
        <v>71524114</v>
      </c>
      <c r="Q19" s="49">
        <v>40693945</v>
      </c>
      <c r="R19" s="49">
        <v>28917287</v>
      </c>
      <c r="S19" s="49">
        <f t="shared" si="5"/>
        <v>23441807</v>
      </c>
      <c r="T19" s="49">
        <f t="shared" si="5"/>
        <v>20433286</v>
      </c>
      <c r="U19" s="49">
        <f t="shared" ref="U19:W19" si="44">U78+U137</f>
        <v>18557718</v>
      </c>
      <c r="V19" s="167">
        <f t="shared" si="44"/>
        <v>16713895</v>
      </c>
      <c r="W19" s="167">
        <f t="shared" si="44"/>
        <v>14744438</v>
      </c>
      <c r="X19" s="167">
        <f t="shared" ref="X19:Y19" si="45">X78+X137</f>
        <v>12748734</v>
      </c>
      <c r="Y19" s="167">
        <f t="shared" si="45"/>
        <v>16013393</v>
      </c>
      <c r="Z19" s="167">
        <f t="shared" ref="Z19" si="46">Z78+Z137</f>
        <v>19941170</v>
      </c>
      <c r="AE19" s="339"/>
      <c r="AF19" s="344">
        <v>327893000</v>
      </c>
      <c r="AG19" s="328"/>
    </row>
    <row r="20" spans="1:33">
      <c r="A20" s="51" t="s">
        <v>107</v>
      </c>
      <c r="B20" s="49">
        <f t="shared" si="0"/>
        <v>87331400</v>
      </c>
      <c r="C20" s="49">
        <f t="shared" si="0"/>
        <v>101103315</v>
      </c>
      <c r="D20" s="49">
        <f t="shared" si="0"/>
        <v>91862880</v>
      </c>
      <c r="E20" s="49">
        <f t="shared" si="0"/>
        <v>78811516</v>
      </c>
      <c r="F20" s="49">
        <f t="shared" si="0"/>
        <v>77767716</v>
      </c>
      <c r="G20" s="49">
        <f t="shared" si="0"/>
        <v>76299454</v>
      </c>
      <c r="H20" s="49">
        <f t="shared" si="0"/>
        <v>80899006</v>
      </c>
      <c r="I20" s="49">
        <f t="shared" si="0"/>
        <v>79837153</v>
      </c>
      <c r="J20" s="49">
        <f t="shared" si="0"/>
        <v>75700353</v>
      </c>
      <c r="K20" s="49">
        <f t="shared" si="0"/>
        <v>73909488</v>
      </c>
      <c r="L20" s="49">
        <f t="shared" si="0"/>
        <v>64905042</v>
      </c>
      <c r="M20" s="49">
        <f t="shared" si="0"/>
        <v>60106428</v>
      </c>
      <c r="N20" s="49">
        <f t="shared" si="0"/>
        <v>61916841</v>
      </c>
      <c r="O20" s="49">
        <f t="shared" si="0"/>
        <v>70456537</v>
      </c>
      <c r="P20" s="49">
        <f t="shared" si="4"/>
        <v>68655908</v>
      </c>
      <c r="Q20" s="49">
        <v>66389497</v>
      </c>
      <c r="R20" s="49">
        <v>54111291</v>
      </c>
      <c r="S20" s="49">
        <f t="shared" si="5"/>
        <v>50286063</v>
      </c>
      <c r="T20" s="49">
        <f t="shared" si="5"/>
        <v>40449292</v>
      </c>
      <c r="U20" s="49">
        <f t="shared" ref="U20:W20" si="47">U79+U138</f>
        <v>40353294</v>
      </c>
      <c r="V20" s="167">
        <f t="shared" si="47"/>
        <v>37165855</v>
      </c>
      <c r="W20" s="167">
        <f t="shared" si="47"/>
        <v>33549353</v>
      </c>
      <c r="X20" s="167">
        <f t="shared" ref="X20:Y20" si="48">X79+X138</f>
        <v>29339152</v>
      </c>
      <c r="Y20" s="167">
        <f t="shared" si="48"/>
        <v>30372554</v>
      </c>
      <c r="Z20" s="167">
        <f t="shared" ref="Z20" si="49">Z79+Z138</f>
        <v>27114795</v>
      </c>
      <c r="AE20" s="339"/>
      <c r="AF20" s="344">
        <v>197619115</v>
      </c>
      <c r="AG20" s="328"/>
    </row>
    <row r="21" spans="1:33">
      <c r="A21" s="51" t="s">
        <v>76</v>
      </c>
      <c r="B21" s="49">
        <f t="shared" ref="B21:O36" si="50">B80+B139</f>
        <v>90914420</v>
      </c>
      <c r="C21" s="49">
        <f t="shared" si="50"/>
        <v>40940651</v>
      </c>
      <c r="D21" s="49">
        <f t="shared" si="50"/>
        <v>45676752</v>
      </c>
      <c r="E21" s="49">
        <f t="shared" si="50"/>
        <v>42533502</v>
      </c>
      <c r="F21" s="49">
        <f t="shared" si="50"/>
        <v>56355733</v>
      </c>
      <c r="G21" s="49">
        <f t="shared" si="50"/>
        <v>50131364</v>
      </c>
      <c r="H21" s="49">
        <f t="shared" si="50"/>
        <v>55198828</v>
      </c>
      <c r="I21" s="49">
        <f t="shared" si="50"/>
        <v>60973716</v>
      </c>
      <c r="J21" s="49">
        <f t="shared" si="50"/>
        <v>65355979</v>
      </c>
      <c r="K21" s="49">
        <f t="shared" si="50"/>
        <v>62761619</v>
      </c>
      <c r="L21" s="49">
        <f>L80+L139</f>
        <v>54411558</v>
      </c>
      <c r="M21" s="49">
        <f t="shared" si="50"/>
        <v>46132310</v>
      </c>
      <c r="N21" s="49">
        <f t="shared" si="50"/>
        <v>46493291</v>
      </c>
      <c r="O21" s="49">
        <f t="shared" si="50"/>
        <v>50355327</v>
      </c>
      <c r="P21" s="49">
        <f t="shared" si="4"/>
        <v>56166968</v>
      </c>
      <c r="Q21" s="49">
        <v>33063717</v>
      </c>
      <c r="R21" s="49">
        <v>27456136</v>
      </c>
      <c r="S21" s="49">
        <f t="shared" si="5"/>
        <v>22787114</v>
      </c>
      <c r="T21" s="49">
        <f t="shared" si="5"/>
        <v>19610167</v>
      </c>
      <c r="U21" s="49">
        <f t="shared" ref="U21:W21" si="51">U80+U139</f>
        <v>16403189</v>
      </c>
      <c r="V21" s="167">
        <f t="shared" si="51"/>
        <v>13919918</v>
      </c>
      <c r="W21" s="167">
        <f t="shared" si="51"/>
        <v>13025973</v>
      </c>
      <c r="X21" s="167">
        <f t="shared" ref="X21:Y21" si="52">X80+X139</f>
        <v>11900853</v>
      </c>
      <c r="Y21" s="167">
        <f t="shared" si="52"/>
        <v>13060506</v>
      </c>
      <c r="Z21" s="167">
        <f t="shared" ref="Z21" si="53">Z80+Z139</f>
        <v>9940821</v>
      </c>
      <c r="AE21" s="339"/>
      <c r="AF21" s="344">
        <v>167797291</v>
      </c>
      <c r="AG21" s="328"/>
    </row>
    <row r="22" spans="1:33">
      <c r="A22" s="51" t="s">
        <v>110</v>
      </c>
      <c r="B22" s="49">
        <f t="shared" si="50"/>
        <v>165601818</v>
      </c>
      <c r="C22" s="49">
        <f t="shared" si="50"/>
        <v>146654310</v>
      </c>
      <c r="D22" s="49">
        <f t="shared" si="50"/>
        <v>120143386</v>
      </c>
      <c r="E22" s="49">
        <f t="shared" si="50"/>
        <v>104259210</v>
      </c>
      <c r="F22" s="49">
        <f t="shared" si="50"/>
        <v>113007306</v>
      </c>
      <c r="G22" s="49">
        <f t="shared" si="50"/>
        <v>100874988</v>
      </c>
      <c r="H22" s="49">
        <f t="shared" si="50"/>
        <v>102317235</v>
      </c>
      <c r="I22" s="49">
        <f t="shared" si="50"/>
        <v>106055259</v>
      </c>
      <c r="J22" s="49">
        <f t="shared" si="50"/>
        <v>104864090</v>
      </c>
      <c r="K22" s="49">
        <f t="shared" si="50"/>
        <v>100567247</v>
      </c>
      <c r="L22" s="49">
        <f t="shared" si="50"/>
        <v>121845321</v>
      </c>
      <c r="M22" s="49">
        <f t="shared" si="50"/>
        <v>106151412</v>
      </c>
      <c r="N22" s="49">
        <f t="shared" si="50"/>
        <v>117388418</v>
      </c>
      <c r="O22" s="49">
        <f t="shared" si="50"/>
        <v>122839214</v>
      </c>
      <c r="P22" s="49">
        <f t="shared" si="4"/>
        <v>105240855</v>
      </c>
      <c r="Q22" s="49">
        <v>112226057</v>
      </c>
      <c r="R22" s="49">
        <v>102073147</v>
      </c>
      <c r="S22" s="49">
        <f t="shared" si="5"/>
        <v>132069799</v>
      </c>
      <c r="T22" s="49">
        <f t="shared" si="5"/>
        <v>139795721</v>
      </c>
      <c r="U22" s="49">
        <f t="shared" ref="U22:W22" si="54">U81+U140</f>
        <v>144001409</v>
      </c>
      <c r="V22" s="167">
        <f t="shared" si="54"/>
        <v>170761813</v>
      </c>
      <c r="W22" s="167">
        <f t="shared" si="54"/>
        <v>172117902</v>
      </c>
      <c r="X22" s="167">
        <f t="shared" ref="X22:Y22" si="55">X81+X140</f>
        <v>186166105</v>
      </c>
      <c r="Y22" s="167">
        <f t="shared" si="55"/>
        <v>179972606</v>
      </c>
      <c r="Z22" s="167">
        <f t="shared" ref="Z22" si="56">Z81+Z140</f>
        <v>164291773</v>
      </c>
      <c r="AE22" s="339"/>
      <c r="AF22" s="344">
        <v>253200669</v>
      </c>
      <c r="AG22" s="328"/>
    </row>
    <row r="23" spans="1:33">
      <c r="A23" s="51" t="s">
        <v>111</v>
      </c>
      <c r="B23" s="49">
        <f t="shared" si="50"/>
        <v>75115788</v>
      </c>
      <c r="C23" s="49">
        <f t="shared" si="50"/>
        <v>92310771</v>
      </c>
      <c r="D23" s="49">
        <f t="shared" si="50"/>
        <v>74533107</v>
      </c>
      <c r="E23" s="49">
        <f t="shared" si="50"/>
        <v>57998810</v>
      </c>
      <c r="F23" s="49">
        <f t="shared" si="50"/>
        <v>65872704</v>
      </c>
      <c r="G23" s="49">
        <f t="shared" si="50"/>
        <v>66529076</v>
      </c>
      <c r="H23" s="49">
        <f t="shared" si="50"/>
        <v>66979067</v>
      </c>
      <c r="I23" s="49">
        <f t="shared" si="50"/>
        <v>64720343</v>
      </c>
      <c r="J23" s="49">
        <f t="shared" si="50"/>
        <v>51323617</v>
      </c>
      <c r="K23" s="49">
        <f t="shared" si="50"/>
        <v>44789652</v>
      </c>
      <c r="L23" s="49">
        <f t="shared" si="50"/>
        <v>41436442</v>
      </c>
      <c r="M23" s="49">
        <f t="shared" si="50"/>
        <v>37860309</v>
      </c>
      <c r="N23" s="49">
        <f t="shared" si="50"/>
        <v>42755955</v>
      </c>
      <c r="O23" s="49">
        <f t="shared" si="50"/>
        <v>40841357</v>
      </c>
      <c r="P23" s="49">
        <f t="shared" si="4"/>
        <v>82843626</v>
      </c>
      <c r="Q23" s="49">
        <v>17893726</v>
      </c>
      <c r="R23" s="49">
        <v>25701676</v>
      </c>
      <c r="S23" s="49">
        <f t="shared" si="5"/>
        <v>20348760</v>
      </c>
      <c r="T23" s="49">
        <f t="shared" si="5"/>
        <v>18826852</v>
      </c>
      <c r="U23" s="49">
        <f t="shared" ref="U23:W23" si="57">U82+U141</f>
        <v>19661371</v>
      </c>
      <c r="V23" s="167">
        <f t="shared" si="57"/>
        <v>19191241</v>
      </c>
      <c r="W23" s="167">
        <f t="shared" si="57"/>
        <v>19673217</v>
      </c>
      <c r="X23" s="167">
        <f t="shared" ref="X23:Y23" si="58">X82+X141</f>
        <v>17403974</v>
      </c>
      <c r="Y23" s="167">
        <f t="shared" si="58"/>
        <v>15121806</v>
      </c>
      <c r="Z23" s="167">
        <f t="shared" ref="Z23" si="59">Z82+Z141</f>
        <v>12362209</v>
      </c>
      <c r="AE23" s="339"/>
      <c r="AF23" s="344">
        <v>223081455</v>
      </c>
      <c r="AG23" s="328"/>
    </row>
    <row r="24" spans="1:33">
      <c r="A24" s="51" t="s">
        <v>113</v>
      </c>
      <c r="B24" s="49">
        <f t="shared" si="50"/>
        <v>100643998</v>
      </c>
      <c r="C24" s="49">
        <f t="shared" si="50"/>
        <v>79869173</v>
      </c>
      <c r="D24" s="49">
        <f t="shared" si="50"/>
        <v>74324688</v>
      </c>
      <c r="E24" s="49">
        <f t="shared" si="50"/>
        <v>72805886</v>
      </c>
      <c r="F24" s="49">
        <f t="shared" si="50"/>
        <v>67818834</v>
      </c>
      <c r="G24" s="49">
        <f t="shared" si="50"/>
        <v>66144914</v>
      </c>
      <c r="H24" s="49">
        <f t="shared" si="50"/>
        <v>66203115</v>
      </c>
      <c r="I24" s="49">
        <f t="shared" si="50"/>
        <v>76626351</v>
      </c>
      <c r="J24" s="49">
        <f t="shared" si="50"/>
        <v>90017113</v>
      </c>
      <c r="K24" s="49">
        <f t="shared" si="50"/>
        <v>65237115</v>
      </c>
      <c r="L24" s="49">
        <f t="shared" si="50"/>
        <v>61733186</v>
      </c>
      <c r="M24" s="49">
        <f t="shared" si="50"/>
        <v>70200037</v>
      </c>
      <c r="N24" s="49">
        <f t="shared" si="50"/>
        <v>74624936</v>
      </c>
      <c r="O24" s="49">
        <f t="shared" si="50"/>
        <v>77968137</v>
      </c>
      <c r="P24" s="49">
        <f t="shared" si="4"/>
        <v>80736558</v>
      </c>
      <c r="Q24" s="49">
        <v>69632935</v>
      </c>
      <c r="R24" s="49">
        <v>49822769</v>
      </c>
      <c r="S24" s="49">
        <f t="shared" si="5"/>
        <v>45252725</v>
      </c>
      <c r="T24" s="49">
        <f t="shared" si="5"/>
        <v>40489547</v>
      </c>
      <c r="U24" s="49">
        <f t="shared" ref="U24:W24" si="60">U83+U142</f>
        <v>30477557</v>
      </c>
      <c r="V24" s="167">
        <f t="shared" si="60"/>
        <v>25693496</v>
      </c>
      <c r="W24" s="167">
        <f t="shared" si="60"/>
        <v>30392822</v>
      </c>
      <c r="X24" s="167">
        <f t="shared" ref="X24:Y24" si="61">X83+X142</f>
        <v>32737870</v>
      </c>
      <c r="Y24" s="167">
        <f t="shared" si="61"/>
        <v>37472880</v>
      </c>
      <c r="Z24" s="167">
        <f t="shared" ref="Z24" si="62">Z83+Z142</f>
        <v>39638298</v>
      </c>
      <c r="AE24" s="339"/>
      <c r="AF24" s="344">
        <v>118146428</v>
      </c>
      <c r="AG24" s="328"/>
    </row>
    <row r="25" spans="1:33">
      <c r="A25" s="51" t="s">
        <v>78</v>
      </c>
      <c r="B25" s="49">
        <f t="shared" si="50"/>
        <v>174638057</v>
      </c>
      <c r="C25" s="49">
        <f t="shared" si="50"/>
        <v>185300907</v>
      </c>
      <c r="D25" s="49">
        <f t="shared" si="50"/>
        <v>204730106</v>
      </c>
      <c r="E25" s="49">
        <f t="shared" si="50"/>
        <v>195936929</v>
      </c>
      <c r="F25" s="49">
        <f t="shared" si="50"/>
        <v>224198072</v>
      </c>
      <c r="G25" s="49">
        <f t="shared" si="50"/>
        <v>226924694</v>
      </c>
      <c r="H25" s="49">
        <f t="shared" si="50"/>
        <v>32088461</v>
      </c>
      <c r="I25" s="49">
        <f t="shared" si="50"/>
        <v>109819074</v>
      </c>
      <c r="J25" s="49">
        <f t="shared" si="50"/>
        <v>124291318</v>
      </c>
      <c r="K25" s="49">
        <f t="shared" si="50"/>
        <v>106319758</v>
      </c>
      <c r="L25" s="49">
        <f t="shared" si="50"/>
        <v>93962795</v>
      </c>
      <c r="M25" s="49">
        <f t="shared" si="50"/>
        <v>113031371</v>
      </c>
      <c r="N25" s="49">
        <f t="shared" si="50"/>
        <v>107147135</v>
      </c>
      <c r="O25" s="49">
        <f t="shared" si="50"/>
        <v>124415298</v>
      </c>
      <c r="P25" s="49">
        <f t="shared" si="4"/>
        <v>88468836</v>
      </c>
      <c r="Q25" s="49">
        <v>141676510</v>
      </c>
      <c r="R25" s="49">
        <v>139192074</v>
      </c>
      <c r="S25" s="49">
        <f t="shared" si="5"/>
        <v>116748570</v>
      </c>
      <c r="T25" s="49">
        <f t="shared" si="5"/>
        <v>111435066</v>
      </c>
      <c r="U25" s="49">
        <f t="shared" ref="U25:W25" si="63">U84+U143</f>
        <v>123423287</v>
      </c>
      <c r="V25" s="167">
        <f t="shared" si="63"/>
        <v>115786671</v>
      </c>
      <c r="W25" s="167">
        <f t="shared" si="63"/>
        <v>111808946</v>
      </c>
      <c r="X25" s="167">
        <f t="shared" ref="X25:Y25" si="64">X84+X143</f>
        <v>117920872</v>
      </c>
      <c r="Y25" s="167">
        <f t="shared" si="64"/>
        <v>153087455</v>
      </c>
      <c r="Z25" s="167">
        <f t="shared" ref="Z25" si="65">Z84+Z143</f>
        <v>170393515</v>
      </c>
      <c r="AE25" s="339"/>
      <c r="AF25" s="344">
        <v>417861172</v>
      </c>
      <c r="AG25" s="328"/>
    </row>
    <row r="26" spans="1:33">
      <c r="A26" s="51" t="s">
        <v>116</v>
      </c>
      <c r="B26" s="49">
        <f t="shared" si="50"/>
        <v>472115572</v>
      </c>
      <c r="C26" s="49">
        <f t="shared" si="50"/>
        <v>415938190</v>
      </c>
      <c r="D26" s="49">
        <f t="shared" si="50"/>
        <v>384424606</v>
      </c>
      <c r="E26" s="49">
        <f t="shared" si="50"/>
        <v>335610328</v>
      </c>
      <c r="F26" s="49">
        <f t="shared" si="50"/>
        <v>285808216</v>
      </c>
      <c r="G26" s="49">
        <f t="shared" si="50"/>
        <v>279010153</v>
      </c>
      <c r="H26" s="49">
        <f t="shared" si="50"/>
        <v>338752552</v>
      </c>
      <c r="I26" s="49">
        <f t="shared" si="50"/>
        <v>340743596</v>
      </c>
      <c r="J26" s="49">
        <f t="shared" si="50"/>
        <v>331585188</v>
      </c>
      <c r="K26" s="49">
        <f t="shared" si="50"/>
        <v>320378316</v>
      </c>
      <c r="L26" s="49">
        <f t="shared" si="50"/>
        <v>295296614</v>
      </c>
      <c r="M26" s="49">
        <f t="shared" si="50"/>
        <v>293351120</v>
      </c>
      <c r="N26" s="49">
        <f t="shared" si="50"/>
        <v>324682619</v>
      </c>
      <c r="O26" s="49">
        <f t="shared" si="50"/>
        <v>336526231</v>
      </c>
      <c r="P26" s="49">
        <f t="shared" si="4"/>
        <v>337075697</v>
      </c>
      <c r="Q26" s="49">
        <v>360013452</v>
      </c>
      <c r="R26" s="49">
        <v>338713000</v>
      </c>
      <c r="S26" s="49">
        <f t="shared" si="5"/>
        <v>292700268</v>
      </c>
      <c r="T26" s="49">
        <f t="shared" si="5"/>
        <v>266155892</v>
      </c>
      <c r="U26" s="49">
        <f t="shared" ref="U26:W26" si="66">U85+U144</f>
        <v>231104706</v>
      </c>
      <c r="V26" s="167">
        <f t="shared" si="66"/>
        <v>207063019</v>
      </c>
      <c r="W26" s="167">
        <f t="shared" si="66"/>
        <v>197095710</v>
      </c>
      <c r="X26" s="167">
        <f t="shared" ref="X26:Y26" si="67">X85+X144</f>
        <v>220293073</v>
      </c>
      <c r="Y26" s="167">
        <f t="shared" si="67"/>
        <v>240783939</v>
      </c>
      <c r="Z26" s="167">
        <f t="shared" ref="Z26" si="68">Z85+Z144</f>
        <v>213479914</v>
      </c>
      <c r="AE26" s="339"/>
      <c r="AF26" s="344">
        <v>842248474</v>
      </c>
      <c r="AG26" s="328"/>
    </row>
    <row r="27" spans="1:33">
      <c r="A27" s="51" t="s">
        <v>117</v>
      </c>
      <c r="B27" s="49">
        <f t="shared" si="50"/>
        <v>737231458</v>
      </c>
      <c r="C27" s="49">
        <f t="shared" si="50"/>
        <v>540149479</v>
      </c>
      <c r="D27" s="49">
        <f t="shared" si="50"/>
        <v>406415652</v>
      </c>
      <c r="E27" s="49">
        <f t="shared" si="50"/>
        <v>386442480</v>
      </c>
      <c r="F27" s="49">
        <f t="shared" si="50"/>
        <v>328517130</v>
      </c>
      <c r="G27" s="49">
        <f t="shared" si="50"/>
        <v>326021769</v>
      </c>
      <c r="H27" s="49">
        <f t="shared" si="50"/>
        <v>389604870</v>
      </c>
      <c r="I27" s="49">
        <f t="shared" si="50"/>
        <v>400785091</v>
      </c>
      <c r="J27" s="49">
        <f t="shared" si="50"/>
        <v>411966196</v>
      </c>
      <c r="K27" s="49">
        <f t="shared" si="50"/>
        <v>422333792</v>
      </c>
      <c r="L27" s="49">
        <f t="shared" si="50"/>
        <v>380935976</v>
      </c>
      <c r="M27" s="49">
        <f t="shared" si="50"/>
        <v>337949681</v>
      </c>
      <c r="N27" s="49">
        <f>N86+N145</f>
        <v>336428859</v>
      </c>
      <c r="O27" s="49">
        <f t="shared" si="50"/>
        <v>546268921</v>
      </c>
      <c r="P27" s="49">
        <f t="shared" si="4"/>
        <v>185519817</v>
      </c>
      <c r="Q27" s="49">
        <v>253078451</v>
      </c>
      <c r="R27" s="49">
        <v>206580424</v>
      </c>
      <c r="S27" s="49">
        <f t="shared" si="5"/>
        <v>167236026</v>
      </c>
      <c r="T27" s="49">
        <f t="shared" si="5"/>
        <v>149705357</v>
      </c>
      <c r="U27" s="49">
        <f t="shared" ref="U27:W27" si="69">U86+U145</f>
        <v>130839319</v>
      </c>
      <c r="V27" s="167">
        <f t="shared" si="69"/>
        <v>133132023</v>
      </c>
      <c r="W27" s="167">
        <f t="shared" si="69"/>
        <v>168726265</v>
      </c>
      <c r="X27" s="167">
        <f t="shared" ref="X27:Y27" si="70">X86+X145</f>
        <v>74149472</v>
      </c>
      <c r="Y27" s="167">
        <f t="shared" si="70"/>
        <v>129478389</v>
      </c>
      <c r="Z27" s="167">
        <f t="shared" ref="Z27" si="71">Z86+Z145</f>
        <v>103218568</v>
      </c>
      <c r="AE27" s="339"/>
      <c r="AF27" s="344">
        <v>1275105792</v>
      </c>
      <c r="AG27" s="328"/>
    </row>
    <row r="28" spans="1:33">
      <c r="A28" s="51" t="s">
        <v>77</v>
      </c>
      <c r="B28" s="49">
        <f t="shared" si="50"/>
        <v>77327485</v>
      </c>
      <c r="C28" s="49">
        <f t="shared" si="50"/>
        <v>264593985</v>
      </c>
      <c r="D28" s="49">
        <f t="shared" si="50"/>
        <v>229052335</v>
      </c>
      <c r="E28" s="49">
        <f t="shared" si="50"/>
        <v>192910265</v>
      </c>
      <c r="F28" s="49">
        <f t="shared" si="50"/>
        <v>183673209</v>
      </c>
      <c r="G28" s="49">
        <f t="shared" si="50"/>
        <v>184030236</v>
      </c>
      <c r="H28" s="49">
        <f t="shared" si="50"/>
        <v>192753041</v>
      </c>
      <c r="I28" s="49">
        <f t="shared" si="50"/>
        <v>167469728</v>
      </c>
      <c r="J28" s="49">
        <f t="shared" si="50"/>
        <v>137346821</v>
      </c>
      <c r="K28" s="49">
        <f t="shared" si="50"/>
        <v>129122511</v>
      </c>
      <c r="L28" s="49">
        <f t="shared" si="50"/>
        <v>106269806</v>
      </c>
      <c r="M28" s="49">
        <f t="shared" si="50"/>
        <v>70883104</v>
      </c>
      <c r="N28" s="49">
        <f>N87+N146</f>
        <v>90025750</v>
      </c>
      <c r="O28" s="49">
        <f t="shared" si="50"/>
        <v>95830668</v>
      </c>
      <c r="P28" s="49">
        <f t="shared" si="4"/>
        <v>94909659</v>
      </c>
      <c r="Q28" s="49">
        <v>86447282</v>
      </c>
      <c r="R28" s="49">
        <v>94097884</v>
      </c>
      <c r="S28" s="49">
        <f t="shared" si="5"/>
        <v>86037333</v>
      </c>
      <c r="T28" s="49">
        <f t="shared" si="5"/>
        <v>84902158</v>
      </c>
      <c r="U28" s="49">
        <f t="shared" ref="U28:W28" si="72">U87+U146</f>
        <v>93051164</v>
      </c>
      <c r="V28" s="167">
        <f t="shared" si="72"/>
        <v>98144197</v>
      </c>
      <c r="W28" s="167">
        <f t="shared" si="72"/>
        <v>85568844</v>
      </c>
      <c r="X28" s="167">
        <f t="shared" ref="X28:Y28" si="73">X87+X146</f>
        <v>78514977</v>
      </c>
      <c r="Y28" s="167">
        <f t="shared" si="73"/>
        <v>93963268</v>
      </c>
      <c r="Z28" s="167">
        <f t="shared" ref="Z28" si="74">Z87+Z146</f>
        <v>123947806</v>
      </c>
      <c r="AF28" s="344">
        <v>459713164</v>
      </c>
    </row>
    <row r="29" spans="1:33">
      <c r="A29" s="51" t="s">
        <v>120</v>
      </c>
      <c r="B29" s="49">
        <f t="shared" si="50"/>
        <v>60278677</v>
      </c>
      <c r="C29" s="49">
        <f t="shared" si="50"/>
        <v>32906487</v>
      </c>
      <c r="D29" s="49">
        <f t="shared" si="50"/>
        <v>28896980</v>
      </c>
      <c r="E29" s="49">
        <f t="shared" si="50"/>
        <v>18028492</v>
      </c>
      <c r="F29" s="49">
        <f t="shared" si="50"/>
        <v>30981179</v>
      </c>
      <c r="G29" s="49">
        <f t="shared" si="50"/>
        <v>37468900</v>
      </c>
      <c r="H29" s="49">
        <f t="shared" si="50"/>
        <v>36433528</v>
      </c>
      <c r="I29" s="49">
        <f t="shared" si="50"/>
        <v>32101605</v>
      </c>
      <c r="J29" s="49">
        <f t="shared" si="50"/>
        <v>26862023</v>
      </c>
      <c r="K29" s="49">
        <f t="shared" si="50"/>
        <v>22325652</v>
      </c>
      <c r="L29" s="49">
        <f t="shared" si="50"/>
        <v>20441024</v>
      </c>
      <c r="M29" s="49">
        <f t="shared" si="50"/>
        <v>18481700</v>
      </c>
      <c r="N29" s="49">
        <f t="shared" si="50"/>
        <v>18870176</v>
      </c>
      <c r="O29" s="49">
        <f t="shared" si="50"/>
        <v>19859498</v>
      </c>
      <c r="P29" s="49">
        <f t="shared" si="4"/>
        <v>19882291</v>
      </c>
      <c r="Q29" s="49">
        <v>19045019</v>
      </c>
      <c r="R29" s="49">
        <v>16727155</v>
      </c>
      <c r="S29" s="49">
        <f t="shared" si="5"/>
        <v>14390219</v>
      </c>
      <c r="T29" s="49">
        <f t="shared" si="5"/>
        <v>11350245</v>
      </c>
      <c r="U29" s="49">
        <f t="shared" ref="U29:W29" si="75">U88+U147</f>
        <v>9674253</v>
      </c>
      <c r="V29" s="167">
        <f t="shared" si="75"/>
        <v>8585030</v>
      </c>
      <c r="W29" s="167">
        <f t="shared" si="75"/>
        <v>7283266</v>
      </c>
      <c r="X29" s="167">
        <f t="shared" ref="X29:Y29" si="76">X88+X147</f>
        <v>5542511</v>
      </c>
      <c r="Y29" s="167">
        <f t="shared" si="76"/>
        <v>4074387</v>
      </c>
      <c r="Z29" s="167">
        <f t="shared" ref="Z29" si="77">Z88+Z147</f>
        <v>3530536</v>
      </c>
      <c r="AF29" s="344">
        <v>109940173</v>
      </c>
    </row>
    <row r="30" spans="1:33" ht="14.45">
      <c r="A30" s="51" t="s">
        <v>122</v>
      </c>
      <c r="B30" s="49">
        <f t="shared" si="50"/>
        <v>180093132</v>
      </c>
      <c r="C30" s="49">
        <f t="shared" si="50"/>
        <v>179823854</v>
      </c>
      <c r="D30" s="49">
        <f t="shared" si="50"/>
        <v>165455875</v>
      </c>
      <c r="E30" s="49">
        <f t="shared" si="50"/>
        <v>138956361</v>
      </c>
      <c r="F30" s="49">
        <f t="shared" si="50"/>
        <v>148463493</v>
      </c>
      <c r="G30" s="49">
        <f t="shared" si="50"/>
        <v>147806007</v>
      </c>
      <c r="H30" s="49">
        <f t="shared" si="50"/>
        <v>130210035</v>
      </c>
      <c r="I30" s="49">
        <f t="shared" si="50"/>
        <v>137836944</v>
      </c>
      <c r="J30" s="49">
        <f t="shared" si="50"/>
        <v>124949019</v>
      </c>
      <c r="K30" s="49">
        <f t="shared" si="50"/>
        <v>122226617</v>
      </c>
      <c r="L30" s="49">
        <f t="shared" si="50"/>
        <v>115464712</v>
      </c>
      <c r="M30" s="49">
        <f t="shared" si="50"/>
        <v>113778808</v>
      </c>
      <c r="N30" s="49">
        <f t="shared" si="50"/>
        <v>104482914</v>
      </c>
      <c r="O30" s="49">
        <f t="shared" si="50"/>
        <v>105720630</v>
      </c>
      <c r="P30" s="49">
        <f t="shared" si="4"/>
        <v>91316362</v>
      </c>
      <c r="Q30" s="49">
        <v>91913487</v>
      </c>
      <c r="R30" s="49">
        <v>101324094</v>
      </c>
      <c r="S30" s="49">
        <f t="shared" si="5"/>
        <v>83789053</v>
      </c>
      <c r="T30" s="49">
        <f t="shared" si="5"/>
        <v>77131363</v>
      </c>
      <c r="U30" s="49">
        <f t="shared" ref="U30:W30" si="78">U89+U148</f>
        <v>51610188</v>
      </c>
      <c r="V30" s="167">
        <f t="shared" si="78"/>
        <v>42341095</v>
      </c>
      <c r="W30" s="167">
        <f t="shared" si="78"/>
        <v>35600387</v>
      </c>
      <c r="X30" s="167">
        <f t="shared" ref="X30:Y30" si="79">X89+X148</f>
        <v>31317896</v>
      </c>
      <c r="Y30" s="167">
        <f t="shared" si="79"/>
        <v>31551122</v>
      </c>
      <c r="Z30" s="167">
        <f t="shared" ref="Z30" si="80">Z89+Z148</f>
        <v>20802628</v>
      </c>
      <c r="AA30" s="322"/>
      <c r="AB30" s="211"/>
      <c r="AC30" s="211"/>
      <c r="AD30" s="211"/>
      <c r="AE30" s="211"/>
      <c r="AF30" s="344">
        <v>345180566</v>
      </c>
    </row>
    <row r="31" spans="1:33" ht="14.45">
      <c r="A31" s="51" t="s">
        <v>124</v>
      </c>
      <c r="B31" s="49">
        <f t="shared" si="50"/>
        <v>22918605</v>
      </c>
      <c r="C31" s="49">
        <f t="shared" si="50"/>
        <v>30171003</v>
      </c>
      <c r="D31" s="49">
        <f t="shared" si="50"/>
        <v>26178252</v>
      </c>
      <c r="E31" s="49">
        <f t="shared" si="50"/>
        <v>21452328</v>
      </c>
      <c r="F31" s="49">
        <f t="shared" si="50"/>
        <v>25576565</v>
      </c>
      <c r="G31" s="49">
        <f t="shared" si="50"/>
        <v>31464643</v>
      </c>
      <c r="H31" s="49">
        <f t="shared" si="50"/>
        <v>30540956</v>
      </c>
      <c r="I31" s="49">
        <f t="shared" si="50"/>
        <v>20956903</v>
      </c>
      <c r="J31" s="49">
        <f t="shared" si="50"/>
        <v>19790186</v>
      </c>
      <c r="K31" s="49">
        <f t="shared" si="50"/>
        <v>16510872</v>
      </c>
      <c r="L31" s="49">
        <f t="shared" si="50"/>
        <v>14530197</v>
      </c>
      <c r="M31" s="49">
        <f t="shared" si="50"/>
        <v>14226840</v>
      </c>
      <c r="N31" s="49">
        <f t="shared" si="50"/>
        <v>16437573</v>
      </c>
      <c r="O31" s="49">
        <f t="shared" si="50"/>
        <v>18413389</v>
      </c>
      <c r="P31" s="49">
        <f t="shared" si="4"/>
        <v>16709520</v>
      </c>
      <c r="Q31" s="49">
        <v>15617798</v>
      </c>
      <c r="R31" s="49">
        <v>15341135</v>
      </c>
      <c r="S31" s="49">
        <f t="shared" si="5"/>
        <v>15765956</v>
      </c>
      <c r="T31" s="49">
        <f t="shared" si="5"/>
        <v>16611949</v>
      </c>
      <c r="U31" s="49">
        <f t="shared" ref="U31:W31" si="81">U90+U149</f>
        <v>19833336</v>
      </c>
      <c r="V31" s="167">
        <f t="shared" si="81"/>
        <v>26079706</v>
      </c>
      <c r="W31" s="167">
        <f t="shared" si="81"/>
        <v>25091374</v>
      </c>
      <c r="X31" s="167">
        <f t="shared" ref="X31:Y31" si="82">X90+X149</f>
        <v>19596952</v>
      </c>
      <c r="Y31" s="167">
        <f t="shared" si="82"/>
        <v>17447999</v>
      </c>
      <c r="Z31" s="167">
        <f t="shared" ref="Z31" si="83">Z90+Z149</f>
        <v>12655861</v>
      </c>
      <c r="AA31" s="161"/>
      <c r="AB31" s="161"/>
      <c r="AC31" s="91"/>
      <c r="AD31" s="168"/>
      <c r="AE31" s="168"/>
      <c r="AF31" s="344">
        <v>62297676</v>
      </c>
    </row>
    <row r="32" spans="1:33">
      <c r="A32" s="51" t="s">
        <v>126</v>
      </c>
      <c r="B32" s="49">
        <f t="shared" si="50"/>
        <v>36496267</v>
      </c>
      <c r="C32" s="49">
        <f t="shared" si="50"/>
        <v>37299439</v>
      </c>
      <c r="D32" s="49">
        <f t="shared" si="50"/>
        <v>80781659</v>
      </c>
      <c r="E32" s="49">
        <f t="shared" si="50"/>
        <v>41225565</v>
      </c>
      <c r="F32" s="49">
        <f t="shared" si="50"/>
        <v>39349872</v>
      </c>
      <c r="G32" s="49">
        <f t="shared" si="50"/>
        <v>52273408</v>
      </c>
      <c r="H32" s="49">
        <f t="shared" si="50"/>
        <v>58624970</v>
      </c>
      <c r="I32" s="49">
        <f t="shared" si="50"/>
        <v>64387452</v>
      </c>
      <c r="J32" s="49">
        <f t="shared" si="50"/>
        <v>53962664</v>
      </c>
      <c r="K32" s="49">
        <f t="shared" si="50"/>
        <v>63267151</v>
      </c>
      <c r="L32" s="49">
        <f t="shared" si="50"/>
        <v>43452662</v>
      </c>
      <c r="M32" s="49">
        <f t="shared" si="50"/>
        <v>23167357</v>
      </c>
      <c r="N32" s="49">
        <f t="shared" si="50"/>
        <v>26386782</v>
      </c>
      <c r="O32" s="49">
        <f t="shared" si="50"/>
        <v>31317664</v>
      </c>
      <c r="P32" s="49">
        <f t="shared" si="4"/>
        <v>28498774</v>
      </c>
      <c r="Q32" s="49">
        <v>25441826</v>
      </c>
      <c r="R32" s="49">
        <v>24242137</v>
      </c>
      <c r="S32" s="49">
        <f t="shared" si="5"/>
        <v>23412717</v>
      </c>
      <c r="T32" s="49">
        <f t="shared" si="5"/>
        <v>23968420</v>
      </c>
      <c r="U32" s="49">
        <f t="shared" ref="U32:W32" si="84">U91+U150</f>
        <v>26952782</v>
      </c>
      <c r="V32" s="167">
        <f t="shared" si="84"/>
        <v>26602849</v>
      </c>
      <c r="W32" s="167">
        <f t="shared" si="84"/>
        <v>26056953</v>
      </c>
      <c r="X32" s="167">
        <f t="shared" ref="X32:Y32" si="85">X91+X150</f>
        <v>24036999</v>
      </c>
      <c r="Y32" s="167">
        <f t="shared" si="85"/>
        <v>28344182</v>
      </c>
      <c r="Z32" s="167">
        <f t="shared" ref="Z32" si="86">Z91+Z150</f>
        <v>20947682.060000002</v>
      </c>
      <c r="AF32" s="344">
        <v>88566647</v>
      </c>
    </row>
    <row r="33" spans="1:32">
      <c r="A33" s="51" t="s">
        <v>127</v>
      </c>
      <c r="B33" s="49">
        <f t="shared" si="50"/>
        <v>31209909</v>
      </c>
      <c r="C33" s="49">
        <f t="shared" si="50"/>
        <v>31059040</v>
      </c>
      <c r="D33" s="49">
        <f t="shared" si="50"/>
        <v>28863061</v>
      </c>
      <c r="E33" s="49">
        <f t="shared" si="50"/>
        <v>28271399</v>
      </c>
      <c r="F33" s="49">
        <f t="shared" si="50"/>
        <v>25256381</v>
      </c>
      <c r="G33" s="49">
        <f t="shared" si="50"/>
        <v>48115377</v>
      </c>
      <c r="H33" s="49">
        <f t="shared" si="50"/>
        <v>47830605</v>
      </c>
      <c r="I33" s="49">
        <f t="shared" si="50"/>
        <v>32377190</v>
      </c>
      <c r="J33" s="49">
        <f t="shared" si="50"/>
        <v>33145945</v>
      </c>
      <c r="K33" s="49">
        <f t="shared" si="50"/>
        <v>33028225</v>
      </c>
      <c r="L33" s="49">
        <f t="shared" si="50"/>
        <v>33811814</v>
      </c>
      <c r="M33" s="49">
        <f t="shared" si="50"/>
        <v>24292338</v>
      </c>
      <c r="N33" s="49">
        <f t="shared" si="50"/>
        <v>46748416</v>
      </c>
      <c r="O33" s="49">
        <f t="shared" si="50"/>
        <v>41596249</v>
      </c>
      <c r="P33" s="49">
        <f t="shared" si="4"/>
        <v>45377841</v>
      </c>
      <c r="Q33" s="49">
        <v>43743280</v>
      </c>
      <c r="R33" s="49">
        <v>43488242</v>
      </c>
      <c r="S33" s="49">
        <f t="shared" si="5"/>
        <v>50017036</v>
      </c>
      <c r="T33" s="49">
        <f t="shared" si="5"/>
        <v>45850652</v>
      </c>
      <c r="U33" s="49">
        <f t="shared" ref="U33:W33" si="87">U92+U151</f>
        <v>44515377</v>
      </c>
      <c r="V33" s="167">
        <f t="shared" si="87"/>
        <v>39108107</v>
      </c>
      <c r="W33" s="167">
        <f t="shared" si="87"/>
        <v>38178148</v>
      </c>
      <c r="X33" s="167">
        <f t="shared" ref="X33:Y33" si="88">X92+X151</f>
        <v>33727358</v>
      </c>
      <c r="Y33" s="167">
        <f t="shared" si="88"/>
        <v>33046853</v>
      </c>
      <c r="Z33" s="167">
        <f t="shared" ref="Z33" si="89">Z92+Z151</f>
        <v>36031245</v>
      </c>
      <c r="AF33" s="344">
        <v>71164872</v>
      </c>
    </row>
    <row r="34" spans="1:32" ht="13.7" customHeight="1">
      <c r="A34" s="51" t="s">
        <v>128</v>
      </c>
      <c r="B34" s="49">
        <f t="shared" si="50"/>
        <v>43663523</v>
      </c>
      <c r="C34" s="49">
        <f t="shared" si="50"/>
        <v>39012620</v>
      </c>
      <c r="D34" s="49">
        <f t="shared" si="50"/>
        <v>40441825</v>
      </c>
      <c r="E34" s="49">
        <f t="shared" si="50"/>
        <v>32054643</v>
      </c>
      <c r="F34" s="49">
        <f t="shared" si="50"/>
        <v>26908051</v>
      </c>
      <c r="G34" s="49">
        <f t="shared" si="50"/>
        <v>29143046</v>
      </c>
      <c r="H34" s="49">
        <f t="shared" si="50"/>
        <v>38973119</v>
      </c>
      <c r="I34" s="49">
        <f t="shared" si="50"/>
        <v>34390222</v>
      </c>
      <c r="J34" s="49">
        <f t="shared" si="50"/>
        <v>35276842</v>
      </c>
      <c r="K34" s="49">
        <f t="shared" si="50"/>
        <v>34949364</v>
      </c>
      <c r="L34" s="49">
        <f t="shared" si="50"/>
        <v>28831205</v>
      </c>
      <c r="M34" s="49">
        <f t="shared" si="50"/>
        <v>23824195</v>
      </c>
      <c r="N34" s="49">
        <f t="shared" si="50"/>
        <v>33923569</v>
      </c>
      <c r="O34" s="49">
        <f t="shared" si="50"/>
        <v>37820100</v>
      </c>
      <c r="P34" s="49">
        <f t="shared" si="4"/>
        <v>36542655</v>
      </c>
      <c r="Q34" s="49">
        <v>29696161</v>
      </c>
      <c r="R34" s="49">
        <v>23875719</v>
      </c>
      <c r="S34" s="49">
        <f t="shared" si="5"/>
        <v>21591088</v>
      </c>
      <c r="T34" s="49">
        <f t="shared" si="5"/>
        <v>19309986</v>
      </c>
      <c r="U34" s="49">
        <f t="shared" ref="U34:W34" si="90">U93+U152</f>
        <v>13661441</v>
      </c>
      <c r="V34" s="167">
        <f t="shared" si="90"/>
        <v>18986924</v>
      </c>
      <c r="W34" s="167">
        <f t="shared" si="90"/>
        <v>30650858</v>
      </c>
      <c r="X34" s="167">
        <f t="shared" ref="X34:Y34" si="91">X93+X152</f>
        <v>34054177</v>
      </c>
      <c r="Y34" s="167">
        <f t="shared" si="91"/>
        <v>34200778</v>
      </c>
      <c r="Z34" s="167">
        <f t="shared" ref="Z34" si="92">Z93+Z152</f>
        <v>29215355</v>
      </c>
      <c r="AF34" s="344">
        <v>72777264</v>
      </c>
    </row>
    <row r="35" spans="1:32">
      <c r="A35" s="51" t="s">
        <v>130</v>
      </c>
      <c r="B35" s="49">
        <f t="shared" si="50"/>
        <v>292653655</v>
      </c>
      <c r="C35" s="49">
        <f t="shared" si="50"/>
        <v>356791270</v>
      </c>
      <c r="D35" s="49">
        <f t="shared" si="50"/>
        <v>282753010</v>
      </c>
      <c r="E35" s="49">
        <f t="shared" si="50"/>
        <v>221595922</v>
      </c>
      <c r="F35" s="49">
        <f t="shared" si="50"/>
        <v>198796258</v>
      </c>
      <c r="G35" s="49">
        <f t="shared" si="50"/>
        <v>193771762</v>
      </c>
      <c r="H35" s="49">
        <f t="shared" si="50"/>
        <v>221872580</v>
      </c>
      <c r="I35" s="49">
        <f t="shared" si="50"/>
        <v>267422432</v>
      </c>
      <c r="J35" s="49">
        <f t="shared" si="50"/>
        <v>440937357</v>
      </c>
      <c r="K35" s="49">
        <f t="shared" si="50"/>
        <v>158620261</v>
      </c>
      <c r="L35" s="49">
        <f t="shared" si="50"/>
        <v>226651220</v>
      </c>
      <c r="M35" s="49">
        <f t="shared" si="50"/>
        <v>200065680</v>
      </c>
      <c r="N35" s="49">
        <f t="shared" si="50"/>
        <v>181775940</v>
      </c>
      <c r="O35" s="49">
        <f t="shared" si="50"/>
        <v>266016176</v>
      </c>
      <c r="P35" s="49">
        <f t="shared" si="4"/>
        <v>234832019</v>
      </c>
      <c r="Q35" s="49">
        <v>209878429</v>
      </c>
      <c r="R35" s="49">
        <v>304045430</v>
      </c>
      <c r="S35" s="49">
        <f t="shared" si="5"/>
        <v>218533329</v>
      </c>
      <c r="T35" s="49">
        <f t="shared" si="5"/>
        <v>190505511</v>
      </c>
      <c r="U35" s="49">
        <f t="shared" ref="U35:W35" si="93">U94+U153</f>
        <v>121620405</v>
      </c>
      <c r="V35" s="167">
        <f t="shared" si="93"/>
        <v>96528608</v>
      </c>
      <c r="W35" s="167">
        <f t="shared" si="93"/>
        <v>81594390</v>
      </c>
      <c r="X35" s="167">
        <f t="shared" ref="X35:Y35" si="94">X94+X153</f>
        <v>69186378</v>
      </c>
      <c r="Y35" s="167">
        <f t="shared" si="94"/>
        <v>82638626</v>
      </c>
      <c r="Z35" s="167">
        <f t="shared" ref="Z35" si="95">Z94+Z153</f>
        <v>81789114.780000001</v>
      </c>
      <c r="AF35" s="344">
        <v>724205497</v>
      </c>
    </row>
    <row r="36" spans="1:32">
      <c r="A36" s="51" t="s">
        <v>131</v>
      </c>
      <c r="B36" s="49">
        <f t="shared" si="50"/>
        <v>80510472</v>
      </c>
      <c r="C36" s="49">
        <f t="shared" si="50"/>
        <v>89680767</v>
      </c>
      <c r="D36" s="49">
        <f t="shared" si="50"/>
        <v>144314258</v>
      </c>
      <c r="E36" s="49">
        <f t="shared" si="50"/>
        <v>112792121</v>
      </c>
      <c r="F36" s="49">
        <f t="shared" si="50"/>
        <v>105894440</v>
      </c>
      <c r="G36" s="49">
        <f t="shared" si="50"/>
        <v>82157029</v>
      </c>
      <c r="H36" s="49">
        <f t="shared" si="50"/>
        <v>77892582</v>
      </c>
      <c r="I36" s="49">
        <f t="shared" si="50"/>
        <v>73299739</v>
      </c>
      <c r="J36" s="49">
        <f t="shared" si="50"/>
        <v>74761924</v>
      </c>
      <c r="K36" s="49">
        <f t="shared" si="50"/>
        <v>73594819</v>
      </c>
      <c r="L36" s="49">
        <f t="shared" si="50"/>
        <v>58879549</v>
      </c>
      <c r="M36" s="49">
        <f t="shared" si="50"/>
        <v>55006875</v>
      </c>
      <c r="N36" s="49">
        <f t="shared" si="50"/>
        <v>60063794</v>
      </c>
      <c r="O36" s="49">
        <f t="shared" si="50"/>
        <v>95638252</v>
      </c>
      <c r="P36" s="49">
        <f t="shared" si="4"/>
        <v>80915527</v>
      </c>
      <c r="Q36" s="49">
        <v>63872250</v>
      </c>
      <c r="R36" s="49">
        <v>53060825</v>
      </c>
      <c r="S36" s="49">
        <f t="shared" si="5"/>
        <v>47164990</v>
      </c>
      <c r="T36" s="49">
        <f t="shared" si="5"/>
        <v>52746082</v>
      </c>
      <c r="U36" s="49">
        <f t="shared" ref="U36:W36" si="96">U95+U154</f>
        <v>59147748</v>
      </c>
      <c r="V36" s="167">
        <f t="shared" si="96"/>
        <v>55422422</v>
      </c>
      <c r="W36" s="167">
        <f t="shared" si="96"/>
        <v>55419066</v>
      </c>
      <c r="X36" s="167">
        <f t="shared" ref="X36:Y36" si="97">X95+X154</f>
        <v>47429804</v>
      </c>
      <c r="Y36" s="167">
        <f t="shared" si="97"/>
        <v>68684425</v>
      </c>
      <c r="Z36" s="167">
        <f t="shared" ref="Z36" si="98">Z95+Z154</f>
        <v>50212332</v>
      </c>
      <c r="AF36" s="344">
        <v>165939029</v>
      </c>
    </row>
    <row r="37" spans="1:32">
      <c r="A37" s="51" t="s">
        <v>132</v>
      </c>
      <c r="B37" s="49">
        <f t="shared" ref="B37:O52" si="99">B96+B155</f>
        <v>2195745140</v>
      </c>
      <c r="C37" s="49">
        <f t="shared" si="99"/>
        <v>2204031003</v>
      </c>
      <c r="D37" s="49">
        <f t="shared" si="99"/>
        <v>2284889361</v>
      </c>
      <c r="E37" s="49">
        <f t="shared" si="99"/>
        <v>1554423956</v>
      </c>
      <c r="F37" s="49">
        <f t="shared" si="99"/>
        <v>1619616753</v>
      </c>
      <c r="G37" s="49">
        <f t="shared" si="99"/>
        <v>1464883655</v>
      </c>
      <c r="H37" s="49">
        <f t="shared" si="99"/>
        <v>1604839889</v>
      </c>
      <c r="I37" s="49">
        <f t="shared" si="99"/>
        <v>1585867556</v>
      </c>
      <c r="J37" s="49">
        <f t="shared" si="99"/>
        <v>1761846561</v>
      </c>
      <c r="K37" s="49">
        <f t="shared" si="99"/>
        <v>1623752053</v>
      </c>
      <c r="L37" s="49">
        <f t="shared" si="99"/>
        <v>1474079582</v>
      </c>
      <c r="M37" s="49">
        <f t="shared" si="99"/>
        <v>1428242373</v>
      </c>
      <c r="N37" s="49">
        <f t="shared" si="99"/>
        <v>1457970126</v>
      </c>
      <c r="O37" s="49">
        <f t="shared" si="99"/>
        <v>1667796093</v>
      </c>
      <c r="P37" s="49">
        <f t="shared" si="4"/>
        <v>1443553507</v>
      </c>
      <c r="Q37" s="49">
        <v>1470929069</v>
      </c>
      <c r="R37" s="49">
        <v>1606028384</v>
      </c>
      <c r="S37" s="49">
        <f t="shared" si="5"/>
        <v>1747501469</v>
      </c>
      <c r="T37" s="49">
        <f t="shared" si="5"/>
        <v>1574482905</v>
      </c>
      <c r="U37" s="49">
        <f t="shared" ref="U37:W37" si="100">U96+U155</f>
        <v>1565709220</v>
      </c>
      <c r="V37" s="167">
        <f t="shared" si="100"/>
        <v>1455625225</v>
      </c>
      <c r="W37" s="167">
        <f t="shared" si="100"/>
        <v>1489959121</v>
      </c>
      <c r="X37" s="167">
        <f t="shared" ref="X37:Y37" si="101">X96+X155</f>
        <v>1473353433</v>
      </c>
      <c r="Y37" s="167">
        <f t="shared" si="101"/>
        <v>1444192886</v>
      </c>
      <c r="Z37" s="167">
        <f t="shared" ref="Z37" si="102">Z96+Z155</f>
        <v>1633423662</v>
      </c>
      <c r="AF37" s="344">
        <v>4276080943</v>
      </c>
    </row>
    <row r="38" spans="1:32">
      <c r="A38" s="51" t="s">
        <v>75</v>
      </c>
      <c r="B38" s="49">
        <f t="shared" si="99"/>
        <v>200668355</v>
      </c>
      <c r="C38" s="49">
        <f t="shared" si="99"/>
        <v>177867913</v>
      </c>
      <c r="D38" s="49">
        <f t="shared" si="99"/>
        <v>199963387</v>
      </c>
      <c r="E38" s="49">
        <f t="shared" si="99"/>
        <v>140129420</v>
      </c>
      <c r="F38" s="49">
        <f t="shared" si="99"/>
        <v>135038072</v>
      </c>
      <c r="G38" s="49">
        <f t="shared" si="99"/>
        <v>138661147</v>
      </c>
      <c r="H38" s="49">
        <f t="shared" si="99"/>
        <v>133365618</v>
      </c>
      <c r="I38" s="49">
        <f t="shared" si="99"/>
        <v>119077259</v>
      </c>
      <c r="J38" s="49">
        <f t="shared" si="99"/>
        <v>108391953</v>
      </c>
      <c r="K38" s="49">
        <f t="shared" si="99"/>
        <v>94433523</v>
      </c>
      <c r="L38" s="49">
        <f t="shared" si="99"/>
        <v>83736349</v>
      </c>
      <c r="M38" s="49">
        <f t="shared" si="99"/>
        <v>79891677</v>
      </c>
      <c r="N38" s="49">
        <f t="shared" si="99"/>
        <v>89261967</v>
      </c>
      <c r="O38" s="49">
        <f t="shared" si="99"/>
        <v>74949693</v>
      </c>
      <c r="P38" s="49">
        <f t="shared" si="4"/>
        <v>58364304</v>
      </c>
      <c r="Q38" s="49">
        <v>64193119</v>
      </c>
      <c r="R38" s="49">
        <v>59078538</v>
      </c>
      <c r="S38" s="49">
        <f t="shared" si="5"/>
        <v>54343050</v>
      </c>
      <c r="T38" s="49">
        <f t="shared" si="5"/>
        <v>52293388</v>
      </c>
      <c r="U38" s="49">
        <f t="shared" ref="U38:W38" si="103">U97+U156</f>
        <v>45902300</v>
      </c>
      <c r="V38" s="167">
        <f t="shared" si="103"/>
        <v>41569708</v>
      </c>
      <c r="W38" s="167">
        <f t="shared" si="103"/>
        <v>36847046</v>
      </c>
      <c r="X38" s="167">
        <f t="shared" ref="X38:Y38" si="104">X97+X156</f>
        <v>32930191</v>
      </c>
      <c r="Y38" s="167">
        <f t="shared" si="104"/>
        <v>34721580</v>
      </c>
      <c r="Z38" s="167">
        <f t="shared" ref="Z38" si="105">Z97+Z156</f>
        <v>30907971</v>
      </c>
      <c r="AA38" s="313"/>
      <c r="AB38" s="168"/>
      <c r="AF38" s="344">
        <v>466693746</v>
      </c>
    </row>
    <row r="39" spans="1:32">
      <c r="A39" s="51" t="s">
        <v>133</v>
      </c>
      <c r="B39" s="49">
        <f t="shared" si="99"/>
        <v>5266146</v>
      </c>
      <c r="C39" s="49">
        <f t="shared" si="99"/>
        <v>21771032</v>
      </c>
      <c r="D39" s="49">
        <f t="shared" si="99"/>
        <v>21948832</v>
      </c>
      <c r="E39" s="49">
        <f t="shared" si="99"/>
        <v>11814347</v>
      </c>
      <c r="F39" s="49">
        <f t="shared" si="99"/>
        <v>12973067</v>
      </c>
      <c r="G39" s="49">
        <f t="shared" si="99"/>
        <v>10004956</v>
      </c>
      <c r="H39" s="49">
        <f t="shared" si="99"/>
        <v>17883596</v>
      </c>
      <c r="I39" s="49">
        <f t="shared" si="99"/>
        <v>12445395</v>
      </c>
      <c r="J39" s="49">
        <f t="shared" si="99"/>
        <v>11176558</v>
      </c>
      <c r="K39" s="49">
        <f t="shared" si="99"/>
        <v>10499701</v>
      </c>
      <c r="L39" s="49">
        <f t="shared" si="99"/>
        <v>8202930</v>
      </c>
      <c r="M39" s="49">
        <f t="shared" si="99"/>
        <v>7630285</v>
      </c>
      <c r="N39" s="49">
        <f t="shared" si="99"/>
        <v>8541136</v>
      </c>
      <c r="O39" s="49">
        <f t="shared" si="99"/>
        <v>7620852</v>
      </c>
      <c r="P39" s="49">
        <f t="shared" si="4"/>
        <v>6846126</v>
      </c>
      <c r="Q39" s="49">
        <v>5874751</v>
      </c>
      <c r="R39" s="49">
        <v>5092080</v>
      </c>
      <c r="S39" s="49">
        <f t="shared" si="5"/>
        <v>4632553</v>
      </c>
      <c r="T39" s="49">
        <f t="shared" si="5"/>
        <v>4750630</v>
      </c>
      <c r="U39" s="49">
        <f t="shared" ref="U39:W39" si="106">U98+U157</f>
        <v>4306551</v>
      </c>
      <c r="V39" s="167">
        <f t="shared" si="106"/>
        <v>4069520</v>
      </c>
      <c r="W39" s="167">
        <f t="shared" si="106"/>
        <v>3933844</v>
      </c>
      <c r="X39" s="167">
        <f t="shared" ref="X39:Y39" si="107">X98+X157</f>
        <v>3896302</v>
      </c>
      <c r="Y39" s="167">
        <f t="shared" si="107"/>
        <v>3856574</v>
      </c>
      <c r="Z39" s="167">
        <f t="shared" ref="Z39" si="108">Z98+Z157</f>
        <v>4552535</v>
      </c>
      <c r="AF39" s="344">
        <v>36073714</v>
      </c>
    </row>
    <row r="40" spans="1:32">
      <c r="A40" s="51" t="s">
        <v>134</v>
      </c>
      <c r="B40" s="49">
        <f t="shared" si="99"/>
        <v>697067991</v>
      </c>
      <c r="C40" s="49">
        <f t="shared" si="99"/>
        <v>521898072</v>
      </c>
      <c r="D40" s="49">
        <f t="shared" si="99"/>
        <v>414976875</v>
      </c>
      <c r="E40" s="49">
        <f t="shared" si="99"/>
        <v>368213004</v>
      </c>
      <c r="F40" s="49">
        <f t="shared" si="99"/>
        <v>336126148</v>
      </c>
      <c r="G40" s="49">
        <f t="shared" si="99"/>
        <v>335981227</v>
      </c>
      <c r="H40" s="49">
        <f t="shared" si="99"/>
        <v>304004951</v>
      </c>
      <c r="I40" s="49">
        <f t="shared" si="99"/>
        <v>320454314</v>
      </c>
      <c r="J40" s="49">
        <f t="shared" si="99"/>
        <v>316362166</v>
      </c>
      <c r="K40" s="49">
        <f t="shared" si="99"/>
        <v>330576858</v>
      </c>
      <c r="L40" s="49">
        <f t="shared" si="99"/>
        <v>313901824</v>
      </c>
      <c r="M40" s="49">
        <f t="shared" si="99"/>
        <v>307203938</v>
      </c>
      <c r="N40" s="49">
        <f t="shared" si="99"/>
        <v>432029531</v>
      </c>
      <c r="O40" s="49">
        <f t="shared" si="99"/>
        <v>506398844</v>
      </c>
      <c r="P40" s="49">
        <f t="shared" si="4"/>
        <v>440118498</v>
      </c>
      <c r="Q40" s="49">
        <v>366041867</v>
      </c>
      <c r="R40" s="49">
        <v>301877426</v>
      </c>
      <c r="S40" s="49">
        <f t="shared" si="5"/>
        <v>282598948</v>
      </c>
      <c r="T40" s="49">
        <f t="shared" si="5"/>
        <v>270717044</v>
      </c>
      <c r="U40" s="49">
        <f t="shared" ref="U40:W40" si="109">U99+U158</f>
        <v>256516635</v>
      </c>
      <c r="V40" s="167">
        <f t="shared" si="109"/>
        <v>246988624</v>
      </c>
      <c r="W40" s="167">
        <f t="shared" si="109"/>
        <v>236818580</v>
      </c>
      <c r="X40" s="167">
        <f t="shared" ref="X40:Y40" si="110">X99+X158</f>
        <v>239855518</v>
      </c>
      <c r="Y40" s="167">
        <f t="shared" si="110"/>
        <v>247480042</v>
      </c>
      <c r="Z40" s="167">
        <f t="shared" ref="Z40" si="111">Z99+Z158</f>
        <v>219053730</v>
      </c>
      <c r="AF40" s="344">
        <v>1144854922</v>
      </c>
    </row>
    <row r="41" spans="1:32">
      <c r="A41" s="51" t="s">
        <v>136</v>
      </c>
      <c r="B41" s="49">
        <f t="shared" si="99"/>
        <v>95144635</v>
      </c>
      <c r="C41" s="49">
        <f t="shared" si="99"/>
        <v>71768110</v>
      </c>
      <c r="D41" s="49">
        <f t="shared" si="99"/>
        <v>57316392</v>
      </c>
      <c r="E41" s="49">
        <f t="shared" si="99"/>
        <v>78319646</v>
      </c>
      <c r="F41" s="49">
        <f t="shared" si="99"/>
        <v>52750694</v>
      </c>
      <c r="G41" s="49">
        <f t="shared" si="99"/>
        <v>44802225</v>
      </c>
      <c r="H41" s="49">
        <f t="shared" si="99"/>
        <v>58449615</v>
      </c>
      <c r="I41" s="49">
        <f t="shared" si="99"/>
        <v>42515638</v>
      </c>
      <c r="J41" s="49">
        <f t="shared" si="99"/>
        <v>33200646</v>
      </c>
      <c r="K41" s="49">
        <f t="shared" si="99"/>
        <v>27657220</v>
      </c>
      <c r="L41" s="49">
        <f t="shared" si="99"/>
        <v>26279527</v>
      </c>
      <c r="M41" s="49">
        <f t="shared" si="99"/>
        <v>20707125</v>
      </c>
      <c r="N41" s="49">
        <f t="shared" si="99"/>
        <v>22004766</v>
      </c>
      <c r="O41" s="49">
        <f t="shared" si="99"/>
        <v>24446971</v>
      </c>
      <c r="P41" s="49">
        <f t="shared" si="4"/>
        <v>21651877</v>
      </c>
      <c r="Q41" s="49">
        <v>21759995</v>
      </c>
      <c r="R41" s="49">
        <v>19846311</v>
      </c>
      <c r="S41" s="49">
        <f t="shared" si="5"/>
        <v>18281041</v>
      </c>
      <c r="T41" s="49">
        <f t="shared" si="5"/>
        <v>28345067</v>
      </c>
      <c r="U41" s="49">
        <f t="shared" ref="U41:W41" si="112">U100+U159</f>
        <v>32544786</v>
      </c>
      <c r="V41" s="167">
        <f t="shared" si="112"/>
        <v>42603194</v>
      </c>
      <c r="W41" s="167">
        <f t="shared" si="112"/>
        <v>29493052</v>
      </c>
      <c r="X41" s="167">
        <f t="shared" ref="X41:Y41" si="113">X100+X159</f>
        <v>17988291</v>
      </c>
      <c r="Y41" s="167">
        <f t="shared" si="113"/>
        <v>19303285</v>
      </c>
      <c r="Z41" s="167">
        <f t="shared" ref="Z41" si="114">Z100+Z159</f>
        <v>21070390</v>
      </c>
      <c r="AF41" s="344">
        <v>213347218</v>
      </c>
    </row>
    <row r="42" spans="1:32">
      <c r="A42" s="51" t="s">
        <v>145</v>
      </c>
      <c r="B42" s="49">
        <f t="shared" si="99"/>
        <v>196190107</v>
      </c>
      <c r="C42" s="49">
        <f t="shared" si="99"/>
        <v>107649823</v>
      </c>
      <c r="D42" s="49">
        <f t="shared" si="99"/>
        <v>241261266</v>
      </c>
      <c r="E42" s="49">
        <f t="shared" si="99"/>
        <v>33907454</v>
      </c>
      <c r="F42" s="49">
        <f t="shared" si="99"/>
        <v>72645771</v>
      </c>
      <c r="G42" s="49">
        <f t="shared" si="99"/>
        <v>68726216</v>
      </c>
      <c r="H42" s="49">
        <f t="shared" si="99"/>
        <v>82190274</v>
      </c>
      <c r="I42" s="49">
        <f t="shared" si="99"/>
        <v>84942710</v>
      </c>
      <c r="J42" s="49">
        <f t="shared" si="99"/>
        <v>105140667</v>
      </c>
      <c r="K42" s="49">
        <f t="shared" si="99"/>
        <v>88626854</v>
      </c>
      <c r="L42" s="49">
        <f t="shared" si="99"/>
        <v>83853054</v>
      </c>
      <c r="M42" s="49">
        <f t="shared" si="99"/>
        <v>91724605</v>
      </c>
      <c r="N42" s="49">
        <f t="shared" si="99"/>
        <v>115034542</v>
      </c>
      <c r="O42" s="49">
        <f t="shared" si="99"/>
        <v>200018047</v>
      </c>
      <c r="P42" s="49">
        <f t="shared" si="4"/>
        <v>162562874</v>
      </c>
      <c r="Q42" s="49">
        <v>152138206</v>
      </c>
      <c r="R42" s="49">
        <v>141759717</v>
      </c>
      <c r="S42" s="49">
        <f t="shared" si="5"/>
        <v>140199166</v>
      </c>
      <c r="T42" s="49">
        <f t="shared" si="5"/>
        <v>126404411</v>
      </c>
      <c r="U42" s="49">
        <f t="shared" ref="U42:W42" si="115">U101+U160</f>
        <v>101263975</v>
      </c>
      <c r="V42" s="167">
        <f t="shared" si="115"/>
        <v>89262973</v>
      </c>
      <c r="W42" s="167">
        <f t="shared" si="115"/>
        <v>83385085</v>
      </c>
      <c r="X42" s="167">
        <f t="shared" ref="X42:Y42" si="116">X101+X160</f>
        <v>84649005</v>
      </c>
      <c r="Y42" s="167">
        <f t="shared" si="116"/>
        <v>83503575</v>
      </c>
      <c r="Z42" s="167">
        <f t="shared" ref="Z42" si="117">Z101+Z160</f>
        <v>67058416</v>
      </c>
      <c r="AF42" s="344">
        <v>266329676</v>
      </c>
    </row>
    <row r="43" spans="1:32">
      <c r="A43" s="51" t="s">
        <v>138</v>
      </c>
      <c r="B43" s="49">
        <f t="shared" si="99"/>
        <v>391362923</v>
      </c>
      <c r="C43" s="49">
        <f t="shared" si="99"/>
        <v>497954471</v>
      </c>
      <c r="D43" s="49">
        <f t="shared" si="99"/>
        <v>248973847</v>
      </c>
      <c r="E43" s="49">
        <f t="shared" si="99"/>
        <v>573399672</v>
      </c>
      <c r="F43" s="49">
        <f t="shared" si="99"/>
        <v>305121970</v>
      </c>
      <c r="G43" s="49">
        <f t="shared" si="99"/>
        <v>337548773</v>
      </c>
      <c r="H43" s="49">
        <f t="shared" si="99"/>
        <v>323619231</v>
      </c>
      <c r="I43" s="49">
        <f t="shared" si="99"/>
        <v>385049100</v>
      </c>
      <c r="J43" s="49">
        <f t="shared" si="99"/>
        <v>407136317</v>
      </c>
      <c r="K43" s="49">
        <f t="shared" si="99"/>
        <v>392857310</v>
      </c>
      <c r="L43" s="49">
        <f t="shared" si="99"/>
        <v>247294778</v>
      </c>
      <c r="M43" s="49">
        <f t="shared" si="99"/>
        <v>218530827</v>
      </c>
      <c r="N43" s="49">
        <f t="shared" si="99"/>
        <v>197746121</v>
      </c>
      <c r="O43" s="49">
        <f t="shared" si="99"/>
        <v>202162876</v>
      </c>
      <c r="P43" s="49">
        <f t="shared" si="4"/>
        <v>188670540</v>
      </c>
      <c r="Q43" s="49">
        <v>293663708</v>
      </c>
      <c r="R43" s="49">
        <v>271504540</v>
      </c>
      <c r="S43" s="49">
        <f t="shared" si="5"/>
        <v>256191450</v>
      </c>
      <c r="T43" s="49">
        <f t="shared" si="5"/>
        <v>284167818</v>
      </c>
      <c r="U43" s="49">
        <f t="shared" ref="U43:W43" si="118">U102+U161</f>
        <v>229318261</v>
      </c>
      <c r="V43" s="167">
        <f t="shared" si="118"/>
        <v>186912137</v>
      </c>
      <c r="W43" s="167">
        <f t="shared" si="118"/>
        <v>167238924</v>
      </c>
      <c r="X43" s="167">
        <f t="shared" ref="X43:Y43" si="119">X102+X161</f>
        <v>151418971</v>
      </c>
      <c r="Y43" s="167">
        <f t="shared" si="119"/>
        <v>130775770</v>
      </c>
      <c r="Z43" s="167">
        <f t="shared" ref="Z43" si="120">Z102+Z161</f>
        <v>105678884</v>
      </c>
      <c r="AF43" s="344">
        <v>1153766611</v>
      </c>
    </row>
    <row r="44" spans="1:32">
      <c r="A44" s="51" t="s">
        <v>140</v>
      </c>
      <c r="B44" s="49">
        <f t="shared" si="99"/>
        <v>50582113</v>
      </c>
      <c r="C44" s="49">
        <f t="shared" si="99"/>
        <v>117478120</v>
      </c>
      <c r="D44" s="49">
        <f t="shared" si="99"/>
        <v>116179002</v>
      </c>
      <c r="E44" s="49">
        <f t="shared" si="99"/>
        <v>105011360</v>
      </c>
      <c r="F44" s="49">
        <f t="shared" si="99"/>
        <v>88076328</v>
      </c>
      <c r="G44" s="49">
        <f t="shared" si="99"/>
        <v>88748617</v>
      </c>
      <c r="H44" s="49">
        <f t="shared" si="99"/>
        <v>82740122</v>
      </c>
      <c r="I44" s="49">
        <f t="shared" si="99"/>
        <v>78610574</v>
      </c>
      <c r="J44" s="49">
        <f t="shared" si="99"/>
        <v>72080115</v>
      </c>
      <c r="K44" s="49">
        <f t="shared" si="99"/>
        <v>64976630</v>
      </c>
      <c r="L44" s="49">
        <f t="shared" si="99"/>
        <v>57400534</v>
      </c>
      <c r="M44" s="49">
        <f t="shared" si="99"/>
        <v>40730642</v>
      </c>
      <c r="N44" s="49">
        <f t="shared" si="99"/>
        <v>45248157</v>
      </c>
      <c r="O44" s="49">
        <f t="shared" si="99"/>
        <v>40058464</v>
      </c>
      <c r="P44" s="49">
        <f t="shared" si="4"/>
        <v>35676224</v>
      </c>
      <c r="Q44" s="49">
        <v>36895270</v>
      </c>
      <c r="R44" s="49">
        <v>42359021</v>
      </c>
      <c r="S44" s="49">
        <f t="shared" si="5"/>
        <v>23294341</v>
      </c>
      <c r="T44" s="49">
        <f t="shared" si="5"/>
        <v>20368850</v>
      </c>
      <c r="U44" s="49">
        <f t="shared" ref="U44:W44" si="121">U103+U162</f>
        <v>26931588</v>
      </c>
      <c r="V44" s="167">
        <f t="shared" si="121"/>
        <v>24434987</v>
      </c>
      <c r="W44" s="167">
        <f t="shared" si="121"/>
        <v>25472033</v>
      </c>
      <c r="X44" s="167">
        <f t="shared" ref="X44:Y44" si="122">X103+X162</f>
        <v>23911294</v>
      </c>
      <c r="Y44" s="167">
        <f t="shared" si="122"/>
        <v>21679470</v>
      </c>
      <c r="Z44" s="167">
        <f t="shared" ref="Z44" si="123">Z103+Z162</f>
        <v>15203248</v>
      </c>
      <c r="AF44" s="344">
        <v>159413102</v>
      </c>
    </row>
    <row r="45" spans="1:32">
      <c r="A45" s="51" t="s">
        <v>142</v>
      </c>
      <c r="B45" s="49">
        <f t="shared" si="99"/>
        <v>64184452</v>
      </c>
      <c r="C45" s="49">
        <f t="shared" si="99"/>
        <v>37286650</v>
      </c>
      <c r="D45" s="49">
        <f t="shared" si="99"/>
        <v>34363025</v>
      </c>
      <c r="E45" s="49">
        <f t="shared" si="99"/>
        <v>91019633</v>
      </c>
      <c r="F45" s="49">
        <f t="shared" si="99"/>
        <v>32718124</v>
      </c>
      <c r="G45" s="49">
        <f t="shared" si="99"/>
        <v>35371388</v>
      </c>
      <c r="H45" s="49">
        <f t="shared" si="99"/>
        <v>48696269</v>
      </c>
      <c r="I45" s="49">
        <f t="shared" si="99"/>
        <v>38907099</v>
      </c>
      <c r="J45" s="49">
        <f t="shared" si="99"/>
        <v>73380519</v>
      </c>
      <c r="K45" s="49">
        <f t="shared" si="99"/>
        <v>38531355</v>
      </c>
      <c r="L45" s="49">
        <f t="shared" si="99"/>
        <v>31635519</v>
      </c>
      <c r="M45" s="49">
        <f t="shared" si="99"/>
        <v>34628615</v>
      </c>
      <c r="N45" s="49">
        <f t="shared" si="99"/>
        <v>40460152</v>
      </c>
      <c r="O45" s="49">
        <f t="shared" si="99"/>
        <v>45743806</v>
      </c>
      <c r="P45" s="49">
        <f t="shared" si="4"/>
        <v>37380973</v>
      </c>
      <c r="Q45" s="49">
        <v>31438030</v>
      </c>
      <c r="R45" s="49">
        <v>34806837</v>
      </c>
      <c r="S45" s="49">
        <f t="shared" si="5"/>
        <v>21831317</v>
      </c>
      <c r="T45" s="49">
        <f t="shared" si="5"/>
        <v>40790583</v>
      </c>
      <c r="U45" s="49">
        <f t="shared" ref="U45:W45" si="124">U104+U163</f>
        <v>41716691</v>
      </c>
      <c r="V45" s="167">
        <f t="shared" si="124"/>
        <v>38231245</v>
      </c>
      <c r="W45" s="167">
        <f t="shared" si="124"/>
        <v>52919369</v>
      </c>
      <c r="X45" s="167">
        <f t="shared" ref="X45:Y45" si="125">X104+X163</f>
        <v>52506551</v>
      </c>
      <c r="Y45" s="167">
        <f t="shared" si="125"/>
        <v>48818450</v>
      </c>
      <c r="Z45" s="167">
        <f t="shared" ref="Z45" si="126">Z104+Z163</f>
        <v>29026526</v>
      </c>
      <c r="AF45" s="344">
        <v>138289680</v>
      </c>
    </row>
    <row r="46" spans="1:32">
      <c r="A46" s="51" t="s">
        <v>144</v>
      </c>
      <c r="B46" s="49">
        <f t="shared" si="99"/>
        <v>13132666</v>
      </c>
      <c r="C46" s="49">
        <f t="shared" si="99"/>
        <v>13935122</v>
      </c>
      <c r="D46" s="49">
        <f t="shared" si="99"/>
        <v>11056218</v>
      </c>
      <c r="E46" s="49">
        <f t="shared" si="99"/>
        <v>10223868</v>
      </c>
      <c r="F46" s="49">
        <f t="shared" si="99"/>
        <v>9719525</v>
      </c>
      <c r="G46" s="49">
        <f t="shared" si="99"/>
        <v>11111100</v>
      </c>
      <c r="H46" s="49">
        <f t="shared" si="99"/>
        <v>11125550</v>
      </c>
      <c r="I46" s="49">
        <f t="shared" si="99"/>
        <v>11252265</v>
      </c>
      <c r="J46" s="49">
        <f t="shared" si="99"/>
        <v>11646469</v>
      </c>
      <c r="K46" s="49">
        <f t="shared" si="99"/>
        <v>12156628</v>
      </c>
      <c r="L46" s="49">
        <f t="shared" si="99"/>
        <v>12539309</v>
      </c>
      <c r="M46" s="49">
        <f t="shared" si="99"/>
        <v>12784415</v>
      </c>
      <c r="N46" s="49">
        <f t="shared" si="99"/>
        <v>13646526</v>
      </c>
      <c r="O46" s="49">
        <f t="shared" si="99"/>
        <v>15662935</v>
      </c>
      <c r="P46" s="49">
        <f t="shared" si="4"/>
        <v>15039373</v>
      </c>
      <c r="Q46" s="49">
        <v>14156411</v>
      </c>
      <c r="R46" s="49">
        <v>12609711</v>
      </c>
      <c r="S46" s="49">
        <f t="shared" si="5"/>
        <v>15528999</v>
      </c>
      <c r="T46" s="49">
        <f t="shared" si="5"/>
        <v>14025248</v>
      </c>
      <c r="U46" s="49">
        <f t="shared" ref="U46:W46" si="127">U105+U164</f>
        <v>13308743</v>
      </c>
      <c r="V46" s="167">
        <f t="shared" si="127"/>
        <v>13813387</v>
      </c>
      <c r="W46" s="167">
        <f t="shared" si="127"/>
        <v>15093654</v>
      </c>
      <c r="X46" s="167">
        <f t="shared" ref="X46:Y46" si="128">X105+X164</f>
        <v>13246468</v>
      </c>
      <c r="Y46" s="167">
        <f t="shared" si="128"/>
        <v>13021930</v>
      </c>
      <c r="Z46" s="167">
        <f t="shared" ref="Z46" si="129">Z105+Z164</f>
        <v>11853910</v>
      </c>
      <c r="AF46" s="344">
        <v>31252764</v>
      </c>
    </row>
    <row r="47" spans="1:32">
      <c r="A47" s="51" t="s">
        <v>146</v>
      </c>
      <c r="B47" s="49">
        <f t="shared" si="99"/>
        <v>130185137</v>
      </c>
      <c r="C47" s="49">
        <f t="shared" si="99"/>
        <v>81104506</v>
      </c>
      <c r="D47" s="49">
        <f t="shared" si="99"/>
        <v>210743549</v>
      </c>
      <c r="E47" s="49">
        <f t="shared" si="99"/>
        <v>145841285</v>
      </c>
      <c r="F47" s="49">
        <f t="shared" si="99"/>
        <v>123423166</v>
      </c>
      <c r="G47" s="49">
        <f t="shared" si="99"/>
        <v>131746658</v>
      </c>
      <c r="H47" s="49">
        <f t="shared" si="99"/>
        <v>138424390</v>
      </c>
      <c r="I47" s="49">
        <f t="shared" si="99"/>
        <v>119673358</v>
      </c>
      <c r="J47" s="49">
        <f t="shared" si="99"/>
        <v>120840196</v>
      </c>
      <c r="K47" s="49">
        <f t="shared" si="99"/>
        <v>103705182</v>
      </c>
      <c r="L47" s="49">
        <f t="shared" si="99"/>
        <v>91282140</v>
      </c>
      <c r="M47" s="49">
        <f t="shared" si="99"/>
        <v>93722337</v>
      </c>
      <c r="N47" s="49">
        <f t="shared" si="99"/>
        <v>127826228</v>
      </c>
      <c r="O47" s="49">
        <f t="shared" si="99"/>
        <v>133943931</v>
      </c>
      <c r="P47" s="49">
        <f t="shared" si="4"/>
        <v>131357933</v>
      </c>
      <c r="Q47" s="49">
        <v>118479871</v>
      </c>
      <c r="R47" s="49">
        <v>108198368</v>
      </c>
      <c r="S47" s="49">
        <f t="shared" si="5"/>
        <v>81285876</v>
      </c>
      <c r="T47" s="49">
        <f t="shared" si="5"/>
        <v>82102096</v>
      </c>
      <c r="U47" s="49">
        <f t="shared" ref="U47:W47" si="130">U106+U165</f>
        <v>71412477</v>
      </c>
      <c r="V47" s="167">
        <f t="shared" si="130"/>
        <v>61543754</v>
      </c>
      <c r="W47" s="167">
        <f t="shared" si="130"/>
        <v>18416847</v>
      </c>
      <c r="X47" s="167">
        <f t="shared" ref="X47:Y47" si="131">X106+X165</f>
        <v>57657202</v>
      </c>
      <c r="Y47" s="167">
        <f t="shared" si="131"/>
        <v>23612021</v>
      </c>
      <c r="Z47" s="167">
        <f t="shared" ref="Z47" si="132">Z106+Z165</f>
        <v>110038634</v>
      </c>
      <c r="AF47" s="344">
        <v>279854334</v>
      </c>
    </row>
    <row r="48" spans="1:32">
      <c r="A48" s="51" t="s">
        <v>148</v>
      </c>
      <c r="B48" s="49">
        <f t="shared" si="99"/>
        <v>354463148</v>
      </c>
      <c r="C48" s="49">
        <f t="shared" si="99"/>
        <v>292306804</v>
      </c>
      <c r="D48" s="49">
        <f t="shared" si="99"/>
        <v>227432998</v>
      </c>
      <c r="E48" s="49">
        <f t="shared" si="99"/>
        <v>247909122</v>
      </c>
      <c r="F48" s="49">
        <f t="shared" si="99"/>
        <v>241757314</v>
      </c>
      <c r="G48" s="49">
        <f t="shared" si="99"/>
        <v>202678682</v>
      </c>
      <c r="H48" s="49">
        <f t="shared" si="99"/>
        <v>323040758</v>
      </c>
      <c r="I48" s="49">
        <f t="shared" si="99"/>
        <v>213053902</v>
      </c>
      <c r="J48" s="49">
        <f t="shared" si="99"/>
        <v>181130450</v>
      </c>
      <c r="K48" s="49">
        <f t="shared" si="99"/>
        <v>138932208</v>
      </c>
      <c r="L48" s="49">
        <f t="shared" si="99"/>
        <v>109721758</v>
      </c>
      <c r="M48" s="49">
        <f t="shared" si="99"/>
        <v>98128017</v>
      </c>
      <c r="N48" s="49">
        <f t="shared" si="99"/>
        <v>84249270</v>
      </c>
      <c r="O48" s="49">
        <f t="shared" si="99"/>
        <v>107100969</v>
      </c>
      <c r="P48" s="49">
        <f t="shared" si="4"/>
        <v>104459713</v>
      </c>
      <c r="Q48" s="49">
        <v>92577343</v>
      </c>
      <c r="R48" s="49">
        <v>75417807</v>
      </c>
      <c r="S48" s="49">
        <f t="shared" si="5"/>
        <v>64367287</v>
      </c>
      <c r="T48" s="49">
        <f t="shared" si="5"/>
        <v>58129686</v>
      </c>
      <c r="U48" s="49">
        <f t="shared" ref="U48:W48" si="133">U107+U166</f>
        <v>53812127</v>
      </c>
      <c r="V48" s="167">
        <f t="shared" si="133"/>
        <v>50837006</v>
      </c>
      <c r="W48" s="167">
        <f t="shared" si="133"/>
        <v>53169997</v>
      </c>
      <c r="X48" s="167">
        <f t="shared" ref="X48:Y48" si="134">X107+X166</f>
        <v>39782205</v>
      </c>
      <c r="Y48" s="167">
        <f t="shared" si="134"/>
        <v>45248973</v>
      </c>
      <c r="Z48" s="167">
        <f t="shared" ref="Z48" si="135">Z107+Z166</f>
        <v>35040154</v>
      </c>
      <c r="AA48" s="313"/>
      <c r="AB48" s="168"/>
      <c r="AF48" s="344">
        <v>737697556</v>
      </c>
    </row>
    <row r="49" spans="1:34">
      <c r="A49" s="51" t="s">
        <v>150</v>
      </c>
      <c r="B49" s="49">
        <f t="shared" si="99"/>
        <v>58340686</v>
      </c>
      <c r="C49" s="49">
        <f t="shared" si="99"/>
        <v>50383595</v>
      </c>
      <c r="D49" s="49">
        <f t="shared" si="99"/>
        <v>47459574</v>
      </c>
      <c r="E49" s="49">
        <f t="shared" si="99"/>
        <v>39521641</v>
      </c>
      <c r="F49" s="49">
        <f t="shared" si="99"/>
        <v>39085214</v>
      </c>
      <c r="G49" s="49">
        <f t="shared" si="99"/>
        <v>40744980</v>
      </c>
      <c r="H49" s="49">
        <f t="shared" si="99"/>
        <v>43531885</v>
      </c>
      <c r="I49" s="49">
        <f t="shared" si="99"/>
        <v>45457387</v>
      </c>
      <c r="J49" s="49">
        <f t="shared" si="99"/>
        <v>45178092</v>
      </c>
      <c r="K49" s="49">
        <f t="shared" si="99"/>
        <v>36925910</v>
      </c>
      <c r="L49" s="49">
        <f t="shared" si="99"/>
        <v>25245972</v>
      </c>
      <c r="M49" s="49">
        <f t="shared" si="99"/>
        <v>24891496</v>
      </c>
      <c r="N49" s="49">
        <f t="shared" si="99"/>
        <v>32780177</v>
      </c>
      <c r="O49" s="49">
        <f t="shared" si="99"/>
        <v>37050388</v>
      </c>
      <c r="P49" s="49">
        <f t="shared" si="4"/>
        <v>31408492</v>
      </c>
      <c r="Q49" s="49">
        <v>26593712</v>
      </c>
      <c r="R49" s="49">
        <v>23194191</v>
      </c>
      <c r="S49" s="49">
        <f t="shared" si="5"/>
        <v>24563514</v>
      </c>
      <c r="T49" s="49">
        <f t="shared" si="5"/>
        <v>21580785</v>
      </c>
      <c r="U49" s="49">
        <f t="shared" ref="U49:W49" si="136">U108+U167</f>
        <v>21466054</v>
      </c>
      <c r="V49" s="167">
        <f t="shared" si="136"/>
        <v>25289265</v>
      </c>
      <c r="W49" s="167">
        <f t="shared" si="136"/>
        <v>18920011</v>
      </c>
      <c r="X49" s="167">
        <f t="shared" ref="X49:Y49" si="137">X108+X167</f>
        <v>22528535</v>
      </c>
      <c r="Y49" s="167">
        <f t="shared" si="137"/>
        <v>17343097</v>
      </c>
      <c r="Z49" s="167">
        <f t="shared" ref="Z49" si="138">Z108+Z167</f>
        <v>16062009</v>
      </c>
      <c r="AF49" s="344">
        <v>103805805</v>
      </c>
    </row>
    <row r="50" spans="1:34">
      <c r="A50" s="51" t="s">
        <v>152</v>
      </c>
      <c r="B50" s="49">
        <f t="shared" si="99"/>
        <v>53276870</v>
      </c>
      <c r="C50" s="49">
        <f t="shared" si="99"/>
        <v>49482712</v>
      </c>
      <c r="D50" s="49">
        <f t="shared" si="99"/>
        <v>52335688</v>
      </c>
      <c r="E50" s="49">
        <f t="shared" si="99"/>
        <v>38966893</v>
      </c>
      <c r="F50" s="49">
        <f t="shared" si="99"/>
        <v>34958731</v>
      </c>
      <c r="G50" s="49">
        <f t="shared" si="99"/>
        <v>38002751</v>
      </c>
      <c r="H50" s="49">
        <f t="shared" si="99"/>
        <v>34438835</v>
      </c>
      <c r="I50" s="49">
        <f t="shared" si="99"/>
        <v>35340553</v>
      </c>
      <c r="J50" s="49">
        <f t="shared" si="99"/>
        <v>36080714</v>
      </c>
      <c r="K50" s="49">
        <f t="shared" si="99"/>
        <v>34582138</v>
      </c>
      <c r="L50" s="49">
        <f t="shared" si="99"/>
        <v>30928941</v>
      </c>
      <c r="M50" s="49">
        <f t="shared" si="99"/>
        <v>26058457</v>
      </c>
      <c r="N50" s="49">
        <f t="shared" si="99"/>
        <v>16907256</v>
      </c>
      <c r="O50" s="49">
        <f t="shared" si="99"/>
        <v>16743055</v>
      </c>
      <c r="P50" s="49">
        <f t="shared" si="4"/>
        <v>16210063</v>
      </c>
      <c r="Q50" s="49">
        <v>18297146</v>
      </c>
      <c r="R50" s="49">
        <v>20038991</v>
      </c>
      <c r="S50" s="49">
        <f t="shared" si="5"/>
        <v>18498163</v>
      </c>
      <c r="T50" s="49">
        <f t="shared" si="5"/>
        <v>17726218</v>
      </c>
      <c r="U50" s="49">
        <f t="shared" ref="U50:W50" si="139">U109+U168</f>
        <v>15384998</v>
      </c>
      <c r="V50" s="167">
        <f t="shared" si="139"/>
        <v>15230363</v>
      </c>
      <c r="W50" s="167">
        <f t="shared" si="139"/>
        <v>14147720</v>
      </c>
      <c r="X50" s="167">
        <f t="shared" ref="X50:Y50" si="140">X109+X168</f>
        <v>13715733</v>
      </c>
      <c r="Y50" s="167">
        <f t="shared" si="140"/>
        <v>13143550</v>
      </c>
      <c r="Z50" s="167">
        <f t="shared" ref="Z50" si="141">Z109+Z168</f>
        <v>11321024</v>
      </c>
      <c r="AF50" s="344">
        <v>74606407</v>
      </c>
    </row>
    <row r="51" spans="1:34">
      <c r="A51" s="51" t="s">
        <v>153</v>
      </c>
      <c r="B51" s="49">
        <f t="shared" si="99"/>
        <v>99590274</v>
      </c>
      <c r="C51" s="49">
        <f t="shared" si="99"/>
        <v>68195321</v>
      </c>
      <c r="D51" s="49">
        <f t="shared" si="99"/>
        <v>128026147</v>
      </c>
      <c r="E51" s="49">
        <f t="shared" si="99"/>
        <v>186469567</v>
      </c>
      <c r="F51" s="49">
        <f t="shared" si="99"/>
        <v>102801144</v>
      </c>
      <c r="G51" s="49">
        <f t="shared" si="99"/>
        <v>101178729</v>
      </c>
      <c r="H51" s="49">
        <f t="shared" si="99"/>
        <v>128988634</v>
      </c>
      <c r="I51" s="49">
        <f t="shared" si="99"/>
        <v>111839526</v>
      </c>
      <c r="J51" s="49">
        <f t="shared" si="99"/>
        <v>143118997</v>
      </c>
      <c r="K51" s="49">
        <f t="shared" si="99"/>
        <v>135734389</v>
      </c>
      <c r="L51" s="49">
        <f t="shared" si="99"/>
        <v>85513709</v>
      </c>
      <c r="M51" s="49">
        <f t="shared" si="99"/>
        <v>92994978</v>
      </c>
      <c r="N51" s="49">
        <f t="shared" si="99"/>
        <v>73838938</v>
      </c>
      <c r="O51" s="49">
        <f t="shared" si="99"/>
        <v>122517853</v>
      </c>
      <c r="P51" s="49">
        <f t="shared" si="4"/>
        <v>119658769</v>
      </c>
      <c r="Q51" s="49">
        <v>104052002</v>
      </c>
      <c r="R51" s="49">
        <v>100541744</v>
      </c>
      <c r="S51" s="49">
        <f t="shared" si="5"/>
        <v>99363339</v>
      </c>
      <c r="T51" s="49">
        <f t="shared" si="5"/>
        <v>82836320</v>
      </c>
      <c r="U51" s="49">
        <f t="shared" ref="U51:W51" si="142">U110+U169</f>
        <v>77187857</v>
      </c>
      <c r="V51" s="167">
        <f t="shared" si="142"/>
        <v>68485374</v>
      </c>
      <c r="W51" s="167">
        <f t="shared" si="142"/>
        <v>67732679</v>
      </c>
      <c r="X51" s="167">
        <f t="shared" ref="X51:Y51" si="143">X110+X169</f>
        <v>62525482</v>
      </c>
      <c r="Y51" s="167">
        <f t="shared" si="143"/>
        <v>65836428</v>
      </c>
      <c r="Z51" s="167">
        <f t="shared" ref="Z51" si="144">Z110+Z169</f>
        <v>78324694</v>
      </c>
      <c r="AF51" s="344">
        <v>295003220</v>
      </c>
    </row>
    <row r="52" spans="1:34">
      <c r="A52" s="51" t="s">
        <v>154</v>
      </c>
      <c r="B52" s="49">
        <f t="shared" si="99"/>
        <v>365997782</v>
      </c>
      <c r="C52" s="49">
        <f t="shared" si="99"/>
        <v>442680712</v>
      </c>
      <c r="D52" s="49">
        <f t="shared" si="99"/>
        <v>330479805</v>
      </c>
      <c r="E52" s="49">
        <f t="shared" si="99"/>
        <v>312436398</v>
      </c>
      <c r="F52" s="49">
        <f t="shared" si="99"/>
        <v>288318333</v>
      </c>
      <c r="G52" s="49">
        <f t="shared" si="99"/>
        <v>294668318</v>
      </c>
      <c r="H52" s="49">
        <f t="shared" si="99"/>
        <v>269268706</v>
      </c>
      <c r="I52" s="49">
        <f t="shared" si="99"/>
        <v>321510334</v>
      </c>
      <c r="J52" s="49">
        <f t="shared" si="99"/>
        <v>261910028</v>
      </c>
      <c r="K52" s="49">
        <f t="shared" si="99"/>
        <v>284435431</v>
      </c>
      <c r="L52" s="49">
        <f t="shared" si="99"/>
        <v>265888337</v>
      </c>
      <c r="M52" s="49">
        <f t="shared" si="99"/>
        <v>267864015</v>
      </c>
      <c r="N52" s="49">
        <f t="shared" si="99"/>
        <v>318453140</v>
      </c>
      <c r="O52" s="49">
        <f t="shared" si="99"/>
        <v>368599838</v>
      </c>
      <c r="P52" s="49">
        <f t="shared" si="4"/>
        <v>305740849</v>
      </c>
      <c r="Q52" s="49">
        <v>242029894</v>
      </c>
      <c r="R52" s="49">
        <v>201701974</v>
      </c>
      <c r="S52" s="49">
        <f t="shared" si="5"/>
        <v>180941247</v>
      </c>
      <c r="T52" s="49">
        <f t="shared" si="5"/>
        <v>154051563</v>
      </c>
      <c r="U52" s="49">
        <f t="shared" ref="U52:W52" si="145">U111+U170</f>
        <v>158863459</v>
      </c>
      <c r="V52" s="167">
        <f t="shared" si="145"/>
        <v>143608024</v>
      </c>
      <c r="W52" s="167">
        <f t="shared" si="145"/>
        <v>135806978</v>
      </c>
      <c r="X52" s="167">
        <f t="shared" ref="X52:Y52" si="146">X111+X170</f>
        <v>141868033</v>
      </c>
      <c r="Y52" s="167">
        <f t="shared" si="146"/>
        <v>139722035</v>
      </c>
      <c r="Z52" s="167">
        <f>Z111+Z170</f>
        <v>157890456.92999998</v>
      </c>
      <c r="AF52" s="344">
        <v>694529966</v>
      </c>
    </row>
    <row r="53" spans="1:34">
      <c r="A53" s="51" t="s">
        <v>155</v>
      </c>
      <c r="B53" s="49">
        <f t="shared" ref="B53:O56" si="147">B112+B171</f>
        <v>62791465</v>
      </c>
      <c r="C53" s="49">
        <f t="shared" si="147"/>
        <v>32045344</v>
      </c>
      <c r="D53" s="49">
        <f t="shared" si="147"/>
        <v>52620227</v>
      </c>
      <c r="E53" s="49">
        <f t="shared" si="147"/>
        <v>49223685</v>
      </c>
      <c r="F53" s="49">
        <f t="shared" si="147"/>
        <v>64447685</v>
      </c>
      <c r="G53" s="49">
        <f t="shared" si="147"/>
        <v>70996214</v>
      </c>
      <c r="H53" s="49">
        <f t="shared" si="147"/>
        <v>68432824</v>
      </c>
      <c r="I53" s="49">
        <f t="shared" si="147"/>
        <v>69012579</v>
      </c>
      <c r="J53" s="49">
        <f t="shared" si="147"/>
        <v>43002800</v>
      </c>
      <c r="K53" s="49">
        <f t="shared" si="147"/>
        <v>37252382</v>
      </c>
      <c r="L53" s="49">
        <f t="shared" si="147"/>
        <v>33185351</v>
      </c>
      <c r="M53" s="49">
        <f t="shared" si="147"/>
        <v>31148455</v>
      </c>
      <c r="N53" s="49">
        <f t="shared" si="147"/>
        <v>31784049</v>
      </c>
      <c r="O53" s="49">
        <f t="shared" si="147"/>
        <v>43275520</v>
      </c>
      <c r="P53" s="49">
        <f t="shared" si="4"/>
        <v>34249892</v>
      </c>
      <c r="Q53" s="49">
        <v>32971273</v>
      </c>
      <c r="R53" s="49">
        <v>30956799</v>
      </c>
      <c r="S53" s="49">
        <f t="shared" si="5"/>
        <v>30619758</v>
      </c>
      <c r="T53" s="49">
        <f t="shared" si="5"/>
        <v>24586981</v>
      </c>
      <c r="U53" s="49">
        <f t="shared" ref="U53:W53" si="148">U112+U171</f>
        <v>26601572</v>
      </c>
      <c r="V53" s="167">
        <f t="shared" si="148"/>
        <v>26752748</v>
      </c>
      <c r="W53" s="167">
        <f t="shared" si="148"/>
        <v>26205913</v>
      </c>
      <c r="X53" s="167">
        <f t="shared" ref="X53:Y53" si="149">X112+X171</f>
        <v>25140467</v>
      </c>
      <c r="Y53" s="167">
        <f t="shared" si="149"/>
        <v>40211780</v>
      </c>
      <c r="Z53" s="167">
        <f t="shared" ref="Z53" si="150">Z112+Z171</f>
        <v>46485636</v>
      </c>
      <c r="AF53" s="344">
        <v>144622752</v>
      </c>
    </row>
    <row r="54" spans="1:34">
      <c r="A54" s="51" t="s">
        <v>157</v>
      </c>
      <c r="B54" s="49">
        <f t="shared" si="147"/>
        <v>206221364</v>
      </c>
      <c r="C54" s="49">
        <f t="shared" si="147"/>
        <v>145407120</v>
      </c>
      <c r="D54" s="49">
        <f t="shared" si="147"/>
        <v>94151128</v>
      </c>
      <c r="E54" s="49">
        <f t="shared" si="147"/>
        <v>6984532</v>
      </c>
      <c r="F54" s="49">
        <f t="shared" si="147"/>
        <v>80692323</v>
      </c>
      <c r="G54" s="49">
        <f t="shared" si="147"/>
        <v>126133787</v>
      </c>
      <c r="H54" s="49">
        <f t="shared" si="147"/>
        <v>108526014</v>
      </c>
      <c r="I54" s="49">
        <f t="shared" si="147"/>
        <v>135716584</v>
      </c>
      <c r="J54" s="49">
        <f t="shared" si="147"/>
        <v>115469434</v>
      </c>
      <c r="K54" s="49">
        <f t="shared" si="147"/>
        <v>110874726</v>
      </c>
      <c r="L54" s="49">
        <f t="shared" si="147"/>
        <v>89184956</v>
      </c>
      <c r="M54" s="49">
        <f t="shared" si="147"/>
        <v>89486194</v>
      </c>
      <c r="N54" s="49">
        <f t="shared" si="147"/>
        <v>113408555</v>
      </c>
      <c r="O54" s="49">
        <f t="shared" si="147"/>
        <v>130008982</v>
      </c>
      <c r="P54" s="49">
        <f t="shared" si="4"/>
        <v>127764803</v>
      </c>
      <c r="Q54" s="49">
        <v>137165025</v>
      </c>
      <c r="R54" s="49">
        <v>134203467</v>
      </c>
      <c r="S54" s="49">
        <f t="shared" si="5"/>
        <v>150729164</v>
      </c>
      <c r="T54" s="49">
        <f t="shared" si="5"/>
        <v>120227388</v>
      </c>
      <c r="U54" s="49">
        <f t="shared" ref="U54:W54" si="151">U113+U172</f>
        <v>84060943</v>
      </c>
      <c r="V54" s="167">
        <f t="shared" si="151"/>
        <v>85910500</v>
      </c>
      <c r="W54" s="167">
        <f t="shared" si="151"/>
        <v>82281803</v>
      </c>
      <c r="X54" s="167">
        <f t="shared" ref="X54:Y54" si="152">X113+X172</f>
        <v>71793471</v>
      </c>
      <c r="Y54" s="167">
        <f t="shared" si="152"/>
        <v>73363987</v>
      </c>
      <c r="Z54" s="167">
        <f t="shared" ref="Z54" si="153">Z113+Z172</f>
        <v>82274426</v>
      </c>
      <c r="AF54" s="344">
        <v>498699057</v>
      </c>
    </row>
    <row r="55" spans="1:34">
      <c r="A55" s="51" t="s">
        <v>158</v>
      </c>
      <c r="B55" s="49">
        <f t="shared" si="147"/>
        <v>7523880</v>
      </c>
      <c r="C55" s="49">
        <f t="shared" si="147"/>
        <v>6573183</v>
      </c>
      <c r="D55" s="49">
        <f t="shared" si="147"/>
        <v>-979077</v>
      </c>
      <c r="E55" s="49">
        <f t="shared" si="147"/>
        <v>8806642</v>
      </c>
      <c r="F55" s="49">
        <f t="shared" si="147"/>
        <v>3882327</v>
      </c>
      <c r="G55" s="49">
        <f t="shared" si="147"/>
        <v>2022902</v>
      </c>
      <c r="H55" s="49">
        <f t="shared" si="147"/>
        <v>14791532</v>
      </c>
      <c r="I55" s="49">
        <f t="shared" si="147"/>
        <v>5280357</v>
      </c>
      <c r="J55" s="49">
        <f t="shared" si="147"/>
        <v>6644598</v>
      </c>
      <c r="K55" s="49">
        <f t="shared" si="147"/>
        <v>10459397</v>
      </c>
      <c r="L55" s="49">
        <f t="shared" si="147"/>
        <v>4534576</v>
      </c>
      <c r="M55" s="49">
        <f t="shared" si="147"/>
        <v>10886521</v>
      </c>
      <c r="N55" s="49">
        <f t="shared" si="147"/>
        <v>11305296</v>
      </c>
      <c r="O55" s="49">
        <f t="shared" si="147"/>
        <v>10744118</v>
      </c>
      <c r="P55" s="49">
        <f t="shared" si="4"/>
        <v>13733476</v>
      </c>
      <c r="Q55" s="49">
        <v>8662745</v>
      </c>
      <c r="R55" s="49">
        <v>2459191</v>
      </c>
      <c r="S55" s="49">
        <f t="shared" si="5"/>
        <v>3160814</v>
      </c>
      <c r="T55" s="49">
        <f t="shared" si="5"/>
        <v>4881309</v>
      </c>
      <c r="U55" s="49">
        <f t="shared" ref="U55:W55" si="154">U114+U173</f>
        <v>4412032</v>
      </c>
      <c r="V55" s="167">
        <f t="shared" si="154"/>
        <v>6706124</v>
      </c>
      <c r="W55" s="167">
        <f t="shared" si="154"/>
        <v>9075196</v>
      </c>
      <c r="X55" s="167">
        <f t="shared" ref="X55:Y55" si="155">X114+X173</f>
        <v>8321466</v>
      </c>
      <c r="Y55" s="167">
        <f t="shared" si="155"/>
        <v>11460599</v>
      </c>
      <c r="Z55" s="167">
        <f t="shared" ref="Z55" si="156">Z114+Z173</f>
        <v>13735616</v>
      </c>
      <c r="AF55" s="344">
        <v>33157794</v>
      </c>
    </row>
    <row r="56" spans="1:34" s="62" customFormat="1">
      <c r="A56" s="59" t="s">
        <v>159</v>
      </c>
      <c r="B56" s="49">
        <f t="shared" si="147"/>
        <v>13901705312</v>
      </c>
      <c r="C56" s="49">
        <f>C115+C174</f>
        <v>13927623731</v>
      </c>
      <c r="D56" s="49">
        <f t="shared" si="147"/>
        <v>13165747213</v>
      </c>
      <c r="E56" s="49">
        <f t="shared" si="147"/>
        <v>11180400974</v>
      </c>
      <c r="F56" s="49">
        <f t="shared" si="147"/>
        <v>10143465544</v>
      </c>
      <c r="G56" s="49">
        <f t="shared" si="147"/>
        <v>9408233518</v>
      </c>
      <c r="H56" s="49">
        <f t="shared" si="147"/>
        <v>10218545347</v>
      </c>
      <c r="I56" s="49">
        <f>I115+I174</f>
        <v>10389421895</v>
      </c>
      <c r="J56" s="49">
        <f>J115+J174</f>
        <v>10739000687</v>
      </c>
      <c r="K56" s="49">
        <f t="shared" si="147"/>
        <v>9906038682</v>
      </c>
      <c r="L56" s="49">
        <f t="shared" si="147"/>
        <v>9068930860</v>
      </c>
      <c r="M56" s="49">
        <f t="shared" si="147"/>
        <v>8648970019</v>
      </c>
      <c r="N56" s="49">
        <f>N115+N174</f>
        <v>9323502540</v>
      </c>
      <c r="O56" s="49">
        <f t="shared" si="147"/>
        <v>10699142042</v>
      </c>
      <c r="P56" s="49">
        <f t="shared" si="4"/>
        <v>9604170791</v>
      </c>
      <c r="Q56" s="49">
        <v>8982230616</v>
      </c>
      <c r="R56" s="49">
        <v>8737929722</v>
      </c>
      <c r="S56" s="49">
        <f>S115+S174</f>
        <v>8443419131</v>
      </c>
      <c r="T56" s="49">
        <f t="shared" ref="T56:W56" si="157">T115+T174</f>
        <v>7937579818</v>
      </c>
      <c r="U56" s="49">
        <f t="shared" si="157"/>
        <v>7382550867</v>
      </c>
      <c r="V56" s="167">
        <f t="shared" si="157"/>
        <v>7059653117</v>
      </c>
      <c r="W56" s="167">
        <f t="shared" si="157"/>
        <v>6710933538</v>
      </c>
      <c r="X56" s="167">
        <f>SUM(X5:X55)</f>
        <v>6510603259</v>
      </c>
      <c r="Y56" s="167">
        <f>SUM(Y5:Y55)</f>
        <v>7051079378</v>
      </c>
      <c r="Z56" s="167">
        <f>SUM(Z5:Z55)</f>
        <v>6856769825.7700005</v>
      </c>
      <c r="AA56" s="49"/>
      <c r="AB56" s="49"/>
      <c r="AC56" s="49"/>
      <c r="AF56" s="344">
        <v>27617933255</v>
      </c>
    </row>
    <row r="57" spans="1:34">
      <c r="A57" s="82"/>
      <c r="B57" s="82"/>
      <c r="C57" s="82"/>
      <c r="D57" s="82"/>
      <c r="E57" s="82"/>
      <c r="F57" s="82"/>
      <c r="G57" s="82"/>
      <c r="H57" s="82"/>
      <c r="I57" s="82"/>
      <c r="J57" s="82"/>
      <c r="K57" s="82"/>
      <c r="L57" s="82"/>
      <c r="M57" s="82"/>
      <c r="N57" s="82"/>
      <c r="O57" s="82"/>
      <c r="P57" s="82"/>
      <c r="Q57" s="82"/>
      <c r="R57" s="82"/>
      <c r="S57" s="82"/>
      <c r="T57" s="82"/>
      <c r="U57" s="82"/>
      <c r="V57" s="82"/>
      <c r="W57" s="82"/>
      <c r="X57" s="82"/>
    </row>
    <row r="58" spans="1:34">
      <c r="A58" s="83"/>
    </row>
    <row r="59" spans="1:34">
      <c r="A59" s="84"/>
      <c r="B59" s="84"/>
      <c r="C59" s="84"/>
      <c r="D59" s="84"/>
      <c r="E59" s="84"/>
      <c r="F59" s="84"/>
      <c r="G59" s="84"/>
      <c r="H59" s="84"/>
      <c r="I59" s="84"/>
      <c r="J59" s="84"/>
      <c r="K59" s="84"/>
      <c r="L59" s="84"/>
      <c r="M59" s="84"/>
      <c r="N59" s="84"/>
    </row>
    <row r="60" spans="1:34">
      <c r="A60" s="85"/>
      <c r="B60" s="83"/>
      <c r="C60" s="83"/>
      <c r="D60" s="83"/>
      <c r="E60" s="83"/>
      <c r="F60" s="83"/>
      <c r="G60" s="83"/>
      <c r="H60" s="83"/>
      <c r="I60" s="83"/>
      <c r="J60" s="83"/>
      <c r="K60" s="83"/>
      <c r="L60" s="83"/>
      <c r="M60" s="83"/>
      <c r="N60" s="83"/>
      <c r="O60" s="83"/>
      <c r="P60" s="83"/>
      <c r="Q60" s="83"/>
      <c r="R60" s="83"/>
      <c r="S60" s="83"/>
      <c r="T60" s="83"/>
      <c r="U60" s="83"/>
      <c r="V60" s="83"/>
      <c r="W60" s="83"/>
      <c r="X60" s="83"/>
    </row>
    <row r="61" spans="1:34">
      <c r="A61" s="86"/>
      <c r="B61" s="86"/>
      <c r="C61" s="86"/>
      <c r="D61" s="86"/>
      <c r="E61" s="86"/>
      <c r="F61" s="86"/>
      <c r="G61" s="86"/>
      <c r="H61" s="86"/>
      <c r="I61" s="86"/>
      <c r="J61" s="86"/>
      <c r="K61" s="86"/>
      <c r="L61" s="86"/>
      <c r="M61" s="86"/>
      <c r="N61" s="86"/>
      <c r="AH61" s="63"/>
    </row>
    <row r="62" spans="1:34"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4">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4">
      <c r="A64" s="51" t="s">
        <v>82</v>
      </c>
      <c r="B64" s="26">
        <v>34887661</v>
      </c>
      <c r="C64" s="26">
        <v>29539376</v>
      </c>
      <c r="D64" s="92">
        <v>24309263</v>
      </c>
      <c r="E64" s="26">
        <v>31009581</v>
      </c>
      <c r="F64" s="26">
        <v>31032902</v>
      </c>
      <c r="G64" s="26">
        <v>31981926</v>
      </c>
      <c r="H64" s="26">
        <v>44921372</v>
      </c>
      <c r="I64" s="49">
        <v>40932789</v>
      </c>
      <c r="J64" s="49">
        <v>46613654</v>
      </c>
      <c r="K64" s="49">
        <v>33751089</v>
      </c>
      <c r="L64" s="49">
        <v>45868772</v>
      </c>
      <c r="M64" s="49">
        <v>40713175</v>
      </c>
      <c r="N64" s="49">
        <v>42279821</v>
      </c>
      <c r="O64" s="49">
        <v>49093777</v>
      </c>
      <c r="P64" s="49">
        <v>53974713</v>
      </c>
      <c r="Q64" s="49">
        <v>49633048</v>
      </c>
      <c r="R64" s="49">
        <v>45889869</v>
      </c>
      <c r="S64" s="49">
        <v>39734089</v>
      </c>
      <c r="T64" s="123">
        <v>31558999</v>
      </c>
      <c r="U64" s="226">
        <v>25672715</v>
      </c>
      <c r="V64" s="167">
        <v>22317883</v>
      </c>
      <c r="W64" s="49">
        <v>20321862</v>
      </c>
      <c r="X64" s="49">
        <v>17262940</v>
      </c>
      <c r="Y64" s="167">
        <v>16378450</v>
      </c>
      <c r="Z64" s="167">
        <v>14408114</v>
      </c>
    </row>
    <row r="65" spans="1:26">
      <c r="A65" s="51" t="s">
        <v>84</v>
      </c>
      <c r="B65" s="26">
        <v>11027089</v>
      </c>
      <c r="C65" s="26">
        <v>36874212</v>
      </c>
      <c r="D65" s="92">
        <v>26045590</v>
      </c>
      <c r="E65" s="26">
        <v>16366684</v>
      </c>
      <c r="F65" s="26">
        <v>14532669</v>
      </c>
      <c r="G65" s="26">
        <v>20639271</v>
      </c>
      <c r="H65" s="26">
        <v>17051867</v>
      </c>
      <c r="I65" s="49">
        <v>10200969</v>
      </c>
      <c r="J65" s="49">
        <v>9254600</v>
      </c>
      <c r="K65" s="49">
        <v>7945944</v>
      </c>
      <c r="L65" s="49">
        <v>7632663</v>
      </c>
      <c r="M65" s="49">
        <v>5978752</v>
      </c>
      <c r="N65" s="49">
        <v>5936549</v>
      </c>
      <c r="O65" s="49">
        <v>8984500</v>
      </c>
      <c r="P65" s="49">
        <v>9235413</v>
      </c>
      <c r="Q65" s="49">
        <v>11163448</v>
      </c>
      <c r="R65" s="49">
        <v>7000577</v>
      </c>
      <c r="S65" s="49">
        <v>8105336</v>
      </c>
      <c r="T65" s="123">
        <v>11178768</v>
      </c>
      <c r="U65" s="226">
        <v>10825868</v>
      </c>
      <c r="V65" s="167">
        <v>22436326</v>
      </c>
      <c r="W65" s="49">
        <v>17091522</v>
      </c>
      <c r="X65" s="49">
        <v>13933127</v>
      </c>
      <c r="Y65" s="167">
        <v>21019368</v>
      </c>
      <c r="Z65" s="167">
        <v>13766551</v>
      </c>
    </row>
    <row r="66" spans="1:26">
      <c r="A66" s="51" t="s">
        <v>86</v>
      </c>
      <c r="B66" s="26">
        <v>145656733</v>
      </c>
      <c r="C66" s="26">
        <v>87569632</v>
      </c>
      <c r="D66" s="92">
        <v>88105783</v>
      </c>
      <c r="E66" s="26">
        <v>52650279</v>
      </c>
      <c r="F66" s="26">
        <v>37359129</v>
      </c>
      <c r="G66" s="26">
        <v>78531959</v>
      </c>
      <c r="H66" s="26">
        <v>126065473</v>
      </c>
      <c r="I66" s="49">
        <v>120228147</v>
      </c>
      <c r="J66" s="49">
        <v>96635371</v>
      </c>
      <c r="K66" s="49">
        <v>92511162</v>
      </c>
      <c r="L66" s="49">
        <v>87538639</v>
      </c>
      <c r="M66" s="49">
        <v>39827026</v>
      </c>
      <c r="N66" s="49">
        <v>79206975</v>
      </c>
      <c r="O66" s="49">
        <v>92796404</v>
      </c>
      <c r="P66" s="49">
        <v>87439348</v>
      </c>
      <c r="Q66" s="49">
        <v>49126948</v>
      </c>
      <c r="R66" s="49">
        <v>-23388098</v>
      </c>
      <c r="S66" s="49">
        <v>32050396</v>
      </c>
      <c r="T66" s="123">
        <v>52908451</v>
      </c>
      <c r="U66" s="226">
        <v>44727521</v>
      </c>
      <c r="V66" s="167">
        <v>37731823</v>
      </c>
      <c r="W66" s="49">
        <v>41697276</v>
      </c>
      <c r="X66" s="49">
        <v>43598588</v>
      </c>
      <c r="Y66" s="167">
        <v>45032987</v>
      </c>
      <c r="Z66" s="167">
        <v>38245379</v>
      </c>
    </row>
    <row r="67" spans="1:26">
      <c r="A67" s="51" t="s">
        <v>88</v>
      </c>
      <c r="B67" s="26">
        <v>8724914</v>
      </c>
      <c r="C67" s="26">
        <v>18724347</v>
      </c>
      <c r="D67" s="92">
        <v>15672673</v>
      </c>
      <c r="E67" s="26">
        <v>25049936</v>
      </c>
      <c r="F67" s="26">
        <v>17356450</v>
      </c>
      <c r="G67" s="26">
        <v>19653034</v>
      </c>
      <c r="H67" s="26">
        <v>14116159</v>
      </c>
      <c r="I67" s="49">
        <v>8172841</v>
      </c>
      <c r="J67" s="49">
        <v>13217449</v>
      </c>
      <c r="K67" s="49">
        <v>13945617</v>
      </c>
      <c r="L67" s="49">
        <v>13407277</v>
      </c>
      <c r="M67" s="49">
        <v>13515457</v>
      </c>
      <c r="N67" s="49">
        <v>16536666</v>
      </c>
      <c r="O67" s="49">
        <v>16162976</v>
      </c>
      <c r="P67" s="49">
        <v>15706228</v>
      </c>
      <c r="Q67" s="49">
        <v>14576892</v>
      </c>
      <c r="R67" s="49">
        <v>13186751</v>
      </c>
      <c r="S67" s="49">
        <v>11104361</v>
      </c>
      <c r="T67" s="123">
        <v>9212268</v>
      </c>
      <c r="U67" s="226">
        <v>7039380</v>
      </c>
      <c r="V67" s="167">
        <v>5948291</v>
      </c>
      <c r="W67" s="49">
        <v>4098634</v>
      </c>
      <c r="X67" s="49">
        <v>4912258</v>
      </c>
      <c r="Y67" s="167">
        <v>4256954</v>
      </c>
      <c r="Z67" s="167">
        <v>3553686</v>
      </c>
    </row>
    <row r="68" spans="1:26">
      <c r="A68" s="51" t="s">
        <v>74</v>
      </c>
      <c r="B68" s="26">
        <v>2074980903</v>
      </c>
      <c r="C68" s="26">
        <v>2156116237</v>
      </c>
      <c r="D68" s="92">
        <v>2164964061</v>
      </c>
      <c r="E68" s="26">
        <v>1829955443</v>
      </c>
      <c r="F68" s="26">
        <v>1270384643</v>
      </c>
      <c r="G68" s="26">
        <v>918534100</v>
      </c>
      <c r="H68" s="26">
        <v>1535349002</v>
      </c>
      <c r="I68" s="49">
        <v>1185011695</v>
      </c>
      <c r="J68" s="49">
        <v>1322971607</v>
      </c>
      <c r="K68" s="49">
        <v>1564319217</v>
      </c>
      <c r="L68" s="49">
        <v>1382060938</v>
      </c>
      <c r="M68" s="49">
        <v>1846030970</v>
      </c>
      <c r="N68" s="49">
        <v>1584246397</v>
      </c>
      <c r="O68" s="49">
        <v>2135058174</v>
      </c>
      <c r="P68" s="49">
        <v>1648397125</v>
      </c>
      <c r="Q68" s="49">
        <v>1482441239</v>
      </c>
      <c r="R68" s="49">
        <v>1124706003</v>
      </c>
      <c r="S68" s="49">
        <v>1053332545</v>
      </c>
      <c r="T68" s="123">
        <v>1017637383</v>
      </c>
      <c r="U68" s="226">
        <v>658930955</v>
      </c>
      <c r="V68" s="167">
        <v>722580571</v>
      </c>
      <c r="W68" s="49">
        <v>480116893</v>
      </c>
      <c r="X68" s="49">
        <v>377435976</v>
      </c>
      <c r="Y68" s="167">
        <v>654463670</v>
      </c>
      <c r="Z68" s="167">
        <v>789278419</v>
      </c>
    </row>
    <row r="69" spans="1:26">
      <c r="A69" s="51" t="s">
        <v>91</v>
      </c>
      <c r="B69" s="26">
        <v>17306270</v>
      </c>
      <c r="C69" s="26">
        <v>32891548</v>
      </c>
      <c r="D69" s="92">
        <v>47098886</v>
      </c>
      <c r="E69" s="26">
        <v>34186498</v>
      </c>
      <c r="F69" s="26">
        <v>36560898</v>
      </c>
      <c r="G69" s="26">
        <v>49004329</v>
      </c>
      <c r="H69" s="26">
        <v>41234221</v>
      </c>
      <c r="I69" s="49">
        <v>49406076</v>
      </c>
      <c r="J69" s="49">
        <v>58099066</v>
      </c>
      <c r="K69" s="49">
        <v>48592740</v>
      </c>
      <c r="L69" s="49">
        <v>35838327</v>
      </c>
      <c r="M69" s="49">
        <v>32706152</v>
      </c>
      <c r="N69" s="49">
        <v>49219122</v>
      </c>
      <c r="O69" s="49">
        <v>67346204</v>
      </c>
      <c r="P69" s="49">
        <v>74905399</v>
      </c>
      <c r="Q69" s="49">
        <v>62945487</v>
      </c>
      <c r="R69" s="49">
        <v>62280210</v>
      </c>
      <c r="S69" s="49">
        <v>70632359</v>
      </c>
      <c r="T69" s="123">
        <v>68964811</v>
      </c>
      <c r="U69" s="226">
        <v>66523404</v>
      </c>
      <c r="V69" s="167">
        <v>79935216</v>
      </c>
      <c r="W69" s="49">
        <v>48100901</v>
      </c>
      <c r="X69" s="49">
        <v>67453254</v>
      </c>
      <c r="Y69" s="167">
        <v>75591736</v>
      </c>
      <c r="Z69" s="167">
        <v>51987211</v>
      </c>
    </row>
    <row r="70" spans="1:26">
      <c r="A70" s="51" t="s">
        <v>93</v>
      </c>
      <c r="B70" s="26">
        <v>219926488</v>
      </c>
      <c r="C70" s="26">
        <v>264145635</v>
      </c>
      <c r="D70" s="92">
        <v>135853546</v>
      </c>
      <c r="E70" s="26">
        <v>113485653</v>
      </c>
      <c r="F70" s="26">
        <v>104593161</v>
      </c>
      <c r="G70" s="26">
        <v>77275930</v>
      </c>
      <c r="H70" s="26">
        <v>44225255</v>
      </c>
      <c r="I70" s="49">
        <v>8110481</v>
      </c>
      <c r="J70" s="49">
        <v>7804430</v>
      </c>
      <c r="K70" s="49">
        <v>16184110</v>
      </c>
      <c r="L70" s="49">
        <v>4546511</v>
      </c>
      <c r="M70" s="49">
        <v>14234753</v>
      </c>
      <c r="N70" s="49">
        <v>9740531</v>
      </c>
      <c r="O70" s="49">
        <v>22143143</v>
      </c>
      <c r="P70" s="49">
        <v>3310740</v>
      </c>
      <c r="Q70" s="49">
        <v>7592156</v>
      </c>
      <c r="R70" s="49">
        <v>12779775</v>
      </c>
      <c r="S70" s="49">
        <v>20573812</v>
      </c>
      <c r="T70" s="123">
        <v>22752509</v>
      </c>
      <c r="U70" s="226">
        <v>16672109</v>
      </c>
      <c r="V70" s="167">
        <v>4412931</v>
      </c>
      <c r="W70" s="49">
        <v>0</v>
      </c>
      <c r="X70" s="49">
        <v>0</v>
      </c>
      <c r="Y70" s="167">
        <v>0</v>
      </c>
      <c r="Z70" s="167">
        <v>0</v>
      </c>
    </row>
    <row r="71" spans="1:26">
      <c r="A71" s="51" t="s">
        <v>95</v>
      </c>
      <c r="B71" s="26">
        <v>7480507</v>
      </c>
      <c r="C71" s="26">
        <v>16813925</v>
      </c>
      <c r="D71" s="92">
        <v>16670379</v>
      </c>
      <c r="E71" s="26">
        <v>17414672</v>
      </c>
      <c r="F71" s="26">
        <v>16507806</v>
      </c>
      <c r="G71" s="26">
        <v>16477846</v>
      </c>
      <c r="H71" s="26">
        <v>17145224</v>
      </c>
      <c r="I71" s="49">
        <v>17509939</v>
      </c>
      <c r="J71" s="49">
        <v>15767224</v>
      </c>
      <c r="K71" s="49">
        <v>14872439</v>
      </c>
      <c r="L71" s="49">
        <v>12400826</v>
      </c>
      <c r="M71" s="49">
        <v>1406182</v>
      </c>
      <c r="N71" s="49">
        <v>4603872</v>
      </c>
      <c r="O71" s="49">
        <v>509138</v>
      </c>
      <c r="P71" s="49">
        <v>13375881</v>
      </c>
      <c r="Q71" s="49">
        <v>1830839</v>
      </c>
      <c r="R71" s="49">
        <v>-273538</v>
      </c>
      <c r="S71" s="49">
        <v>-1269104</v>
      </c>
      <c r="T71" s="123">
        <v>637864</v>
      </c>
      <c r="U71" s="226">
        <v>336286</v>
      </c>
      <c r="V71" s="167">
        <v>526035</v>
      </c>
      <c r="W71" s="49">
        <v>910494</v>
      </c>
      <c r="X71" s="49">
        <v>25900</v>
      </c>
      <c r="Y71" s="167">
        <v>149647</v>
      </c>
      <c r="Z71" s="167">
        <v>1081100</v>
      </c>
    </row>
    <row r="72" spans="1:26">
      <c r="A72" s="51" t="s">
        <v>97</v>
      </c>
      <c r="B72" s="26">
        <v>29342949</v>
      </c>
      <c r="C72" s="26">
        <v>45261927</v>
      </c>
      <c r="D72" s="92">
        <v>29936042</v>
      </c>
      <c r="E72" s="26">
        <v>22540414</v>
      </c>
      <c r="F72" s="26">
        <v>17083208</v>
      </c>
      <c r="G72" s="26">
        <v>20561324</v>
      </c>
      <c r="H72" s="26">
        <v>17255243</v>
      </c>
      <c r="I72" s="49">
        <v>28858225</v>
      </c>
      <c r="J72" s="49">
        <v>16043395</v>
      </c>
      <c r="K72" s="49">
        <v>14536942</v>
      </c>
      <c r="L72" s="49">
        <v>5988690</v>
      </c>
      <c r="M72" s="49">
        <v>5694715</v>
      </c>
      <c r="N72" s="49">
        <v>12412082</v>
      </c>
      <c r="O72" s="49">
        <v>21239992</v>
      </c>
      <c r="P72" s="49">
        <v>23697533</v>
      </c>
      <c r="Q72" s="49">
        <v>14048659</v>
      </c>
      <c r="R72" s="49">
        <v>23826697</v>
      </c>
      <c r="S72" s="49">
        <v>18960579</v>
      </c>
      <c r="T72" s="123">
        <v>36290185</v>
      </c>
      <c r="U72" s="226">
        <v>55510054</v>
      </c>
      <c r="V72" s="167">
        <v>64829668</v>
      </c>
      <c r="W72" s="49">
        <v>22292955</v>
      </c>
      <c r="X72" s="49">
        <v>42109638</v>
      </c>
      <c r="Y72" s="167">
        <v>52455070</v>
      </c>
      <c r="Z72" s="167">
        <v>23557534</v>
      </c>
    </row>
    <row r="73" spans="1:26">
      <c r="A73" s="51" t="s">
        <v>99</v>
      </c>
      <c r="B73" s="26">
        <v>258310420</v>
      </c>
      <c r="C73" s="26">
        <v>55226344</v>
      </c>
      <c r="D73" s="92">
        <v>51841075</v>
      </c>
      <c r="E73" s="26">
        <v>0</v>
      </c>
      <c r="F73" s="26">
        <v>30028362</v>
      </c>
      <c r="G73" s="26">
        <v>28333872</v>
      </c>
      <c r="H73" s="26">
        <v>43444074</v>
      </c>
      <c r="I73" s="49">
        <v>36150920</v>
      </c>
      <c r="J73" s="49">
        <v>-14462498</v>
      </c>
      <c r="K73" s="49">
        <v>5507522</v>
      </c>
      <c r="L73" s="49">
        <v>0</v>
      </c>
      <c r="M73" s="49">
        <v>31772672</v>
      </c>
      <c r="N73" s="49">
        <v>64579735</v>
      </c>
      <c r="O73" s="49">
        <v>54171225</v>
      </c>
      <c r="P73" s="49">
        <v>29365813</v>
      </c>
      <c r="Q73" s="49">
        <v>31977991</v>
      </c>
      <c r="R73" s="49">
        <v>43346065</v>
      </c>
      <c r="S73" s="49">
        <v>26242812</v>
      </c>
      <c r="T73" s="123">
        <v>43648558</v>
      </c>
      <c r="U73" s="226">
        <v>37270568</v>
      </c>
      <c r="V73" s="167">
        <v>39148258</v>
      </c>
      <c r="W73" s="49">
        <v>36560664</v>
      </c>
      <c r="X73" s="49">
        <v>24977967</v>
      </c>
      <c r="Y73" s="167">
        <v>31432627</v>
      </c>
      <c r="Z73" s="167">
        <v>31418735</v>
      </c>
    </row>
    <row r="74" spans="1:26">
      <c r="A74" s="51" t="s">
        <v>101</v>
      </c>
      <c r="B74" s="26">
        <v>155056121</v>
      </c>
      <c r="C74" s="26">
        <v>165258543</v>
      </c>
      <c r="D74" s="92">
        <v>141980985</v>
      </c>
      <c r="E74" s="26">
        <v>53822376</v>
      </c>
      <c r="F74" s="26">
        <v>94963583</v>
      </c>
      <c r="G74" s="26">
        <v>33506979</v>
      </c>
      <c r="H74" s="26">
        <v>98807957</v>
      </c>
      <c r="I74" s="49">
        <v>94210611</v>
      </c>
      <c r="J74" s="49">
        <v>46344551</v>
      </c>
      <c r="K74" s="49">
        <v>73988933</v>
      </c>
      <c r="L74" s="49">
        <v>24535584</v>
      </c>
      <c r="M74" s="49">
        <v>70688403</v>
      </c>
      <c r="N74" s="49">
        <v>51742421</v>
      </c>
      <c r="O74" s="49">
        <v>46024930</v>
      </c>
      <c r="P74" s="49">
        <v>48354015</v>
      </c>
      <c r="Q74" s="49">
        <v>41558502</v>
      </c>
      <c r="R74" s="49">
        <v>45030424</v>
      </c>
      <c r="S74" s="49">
        <v>40383751</v>
      </c>
      <c r="T74" s="123">
        <v>69231994</v>
      </c>
      <c r="U74" s="226">
        <v>67272755</v>
      </c>
      <c r="V74" s="167">
        <v>69288738</v>
      </c>
      <c r="W74" s="49">
        <v>67651096</v>
      </c>
      <c r="X74" s="49">
        <v>61375619</v>
      </c>
      <c r="Y74" s="167">
        <v>62041277</v>
      </c>
      <c r="Z74" s="167">
        <v>70929417</v>
      </c>
    </row>
    <row r="75" spans="1:26">
      <c r="A75" s="51" t="s">
        <v>102</v>
      </c>
      <c r="B75" s="26">
        <v>21477672</v>
      </c>
      <c r="C75" s="26">
        <v>75109925</v>
      </c>
      <c r="D75" s="92">
        <v>76745013</v>
      </c>
      <c r="E75" s="26">
        <v>71597245</v>
      </c>
      <c r="F75" s="26">
        <v>74631756</v>
      </c>
      <c r="G75" s="26">
        <v>33997146</v>
      </c>
      <c r="H75" s="26">
        <v>40916583</v>
      </c>
      <c r="I75" s="49">
        <v>34858763</v>
      </c>
      <c r="J75" s="49">
        <v>31734017</v>
      </c>
      <c r="K75" s="49">
        <v>40624185</v>
      </c>
      <c r="L75" s="49">
        <v>29600000</v>
      </c>
      <c r="M75" s="49">
        <v>38097839</v>
      </c>
      <c r="N75" s="49">
        <v>48828084</v>
      </c>
      <c r="O75" s="49">
        <v>56918230</v>
      </c>
      <c r="P75" s="49">
        <v>32974768</v>
      </c>
      <c r="Q75" s="49">
        <v>37449708</v>
      </c>
      <c r="R75" s="49">
        <v>45623500</v>
      </c>
      <c r="S75" s="49">
        <v>38489360</v>
      </c>
      <c r="T75" s="123">
        <v>34208575</v>
      </c>
      <c r="U75" s="226">
        <v>21067763</v>
      </c>
      <c r="V75" s="167">
        <v>21743157</v>
      </c>
      <c r="W75" s="49">
        <v>17563586</v>
      </c>
      <c r="X75" s="49">
        <v>16160386</v>
      </c>
      <c r="Y75" s="167">
        <v>16553360</v>
      </c>
      <c r="Z75" s="167">
        <v>24745419</v>
      </c>
    </row>
    <row r="76" spans="1:26">
      <c r="A76" s="51" t="s">
        <v>103</v>
      </c>
      <c r="B76" s="26">
        <v>390525</v>
      </c>
      <c r="C76" s="26">
        <v>21675</v>
      </c>
      <c r="D76" s="92">
        <v>2725664</v>
      </c>
      <c r="E76" s="26">
        <v>3289730</v>
      </c>
      <c r="F76" s="26">
        <v>4570543</v>
      </c>
      <c r="G76" s="26">
        <v>4941417</v>
      </c>
      <c r="H76" s="26">
        <v>6345623</v>
      </c>
      <c r="I76" s="49">
        <v>7231018</v>
      </c>
      <c r="J76" s="49">
        <v>7294220</v>
      </c>
      <c r="K76" s="49">
        <v>7237698</v>
      </c>
      <c r="L76" s="49">
        <v>5953783</v>
      </c>
      <c r="M76" s="49">
        <v>5505784</v>
      </c>
      <c r="N76" s="49">
        <v>5901818</v>
      </c>
      <c r="O76" s="49">
        <v>6195466</v>
      </c>
      <c r="P76" s="49">
        <v>-428199</v>
      </c>
      <c r="Q76" s="49">
        <v>482039</v>
      </c>
      <c r="R76" s="49">
        <v>4243767</v>
      </c>
      <c r="S76" s="49">
        <v>2903606</v>
      </c>
      <c r="T76" s="123">
        <v>3851708</v>
      </c>
      <c r="U76" s="226">
        <v>2916424</v>
      </c>
      <c r="V76" s="167">
        <v>1849210</v>
      </c>
      <c r="W76" s="49">
        <v>1923752</v>
      </c>
      <c r="X76" s="49">
        <v>1586246</v>
      </c>
      <c r="Y76" s="167">
        <v>2070633</v>
      </c>
      <c r="Z76" s="167">
        <v>440052</v>
      </c>
    </row>
    <row r="77" spans="1:26">
      <c r="A77" s="51" t="s">
        <v>104</v>
      </c>
      <c r="B77" s="26">
        <v>122077008</v>
      </c>
      <c r="C77" s="26">
        <v>480588856</v>
      </c>
      <c r="D77" s="92">
        <v>323474397</v>
      </c>
      <c r="E77" s="26">
        <v>216748883</v>
      </c>
      <c r="F77" s="26">
        <v>112117712</v>
      </c>
      <c r="G77" s="26">
        <v>81912743</v>
      </c>
      <c r="H77" s="26">
        <v>59153847</v>
      </c>
      <c r="I77" s="49">
        <v>59971983</v>
      </c>
      <c r="J77" s="49">
        <v>71238915</v>
      </c>
      <c r="K77" s="49">
        <v>72897065</v>
      </c>
      <c r="L77" s="49">
        <v>54438676</v>
      </c>
      <c r="M77" s="49">
        <v>14395701</v>
      </c>
      <c r="N77" s="49">
        <v>16761725</v>
      </c>
      <c r="O77" s="49">
        <v>37462304</v>
      </c>
      <c r="P77" s="49">
        <v>68486978</v>
      </c>
      <c r="Q77" s="49">
        <v>89842598</v>
      </c>
      <c r="R77" s="49">
        <v>77013310</v>
      </c>
      <c r="S77" s="49">
        <v>72700401</v>
      </c>
      <c r="T77" s="123">
        <v>63498813</v>
      </c>
      <c r="U77" s="226">
        <v>49315165</v>
      </c>
      <c r="V77" s="167">
        <v>38701439</v>
      </c>
      <c r="W77" s="49">
        <v>26918725</v>
      </c>
      <c r="X77" s="49">
        <v>37425883</v>
      </c>
      <c r="Y77" s="167">
        <v>43406767</v>
      </c>
      <c r="Z77" s="167">
        <v>36502925</v>
      </c>
    </row>
    <row r="78" spans="1:26">
      <c r="A78" s="51" t="s">
        <v>105</v>
      </c>
      <c r="B78" s="26">
        <v>57491025</v>
      </c>
      <c r="C78" s="26">
        <v>42797455</v>
      </c>
      <c r="D78" s="92">
        <v>44554232</v>
      </c>
      <c r="E78" s="26">
        <v>39258070</v>
      </c>
      <c r="F78" s="26">
        <v>86443899</v>
      </c>
      <c r="G78" s="26">
        <v>119497147</v>
      </c>
      <c r="H78" s="26">
        <v>114955215</v>
      </c>
      <c r="I78" s="49">
        <v>108578593</v>
      </c>
      <c r="J78" s="49">
        <v>102642389</v>
      </c>
      <c r="K78" s="49">
        <v>101549470</v>
      </c>
      <c r="L78" s="49">
        <v>85829781</v>
      </c>
      <c r="M78" s="49">
        <v>75022266</v>
      </c>
      <c r="N78" s="49">
        <v>82227454</v>
      </c>
      <c r="O78" s="49">
        <v>91937263</v>
      </c>
      <c r="P78" s="49">
        <v>71524114</v>
      </c>
      <c r="Q78" s="49">
        <v>32092095</v>
      </c>
      <c r="R78" s="49">
        <v>24248792</v>
      </c>
      <c r="S78" s="49">
        <v>16031969</v>
      </c>
      <c r="T78" s="123">
        <v>19029824</v>
      </c>
      <c r="U78" s="226">
        <v>14373849</v>
      </c>
      <c r="V78" s="167">
        <v>15857108</v>
      </c>
      <c r="W78" s="49">
        <v>14716227</v>
      </c>
      <c r="X78" s="49">
        <v>11886387</v>
      </c>
      <c r="Y78" s="167">
        <v>16013393</v>
      </c>
      <c r="Z78" s="167">
        <v>19941170</v>
      </c>
    </row>
    <row r="79" spans="1:26">
      <c r="A79" s="51" t="s">
        <v>107</v>
      </c>
      <c r="B79" s="26">
        <v>66753680</v>
      </c>
      <c r="C79" s="26">
        <v>62423258</v>
      </c>
      <c r="D79" s="92">
        <v>60507203</v>
      </c>
      <c r="E79" s="26">
        <v>40706256</v>
      </c>
      <c r="F79" s="26">
        <v>39371248</v>
      </c>
      <c r="G79" s="26">
        <v>31791582</v>
      </c>
      <c r="H79" s="26">
        <v>38505453</v>
      </c>
      <c r="I79" s="49">
        <v>42140792</v>
      </c>
      <c r="J79" s="49">
        <v>37916615</v>
      </c>
      <c r="K79" s="49">
        <v>30791357</v>
      </c>
      <c r="L79" s="49">
        <v>25853714</v>
      </c>
      <c r="M79" s="49">
        <v>19180715</v>
      </c>
      <c r="N79" s="49">
        <v>19427300</v>
      </c>
      <c r="O79" s="49">
        <v>46289618</v>
      </c>
      <c r="P79" s="49">
        <v>36338488</v>
      </c>
      <c r="Q79" s="49">
        <v>15948053</v>
      </c>
      <c r="R79" s="49">
        <v>12757510</v>
      </c>
      <c r="S79" s="49">
        <v>5573995</v>
      </c>
      <c r="T79" s="123">
        <v>3322944</v>
      </c>
      <c r="U79" s="226">
        <v>4882159</v>
      </c>
      <c r="V79" s="167">
        <v>10420203</v>
      </c>
      <c r="W79" s="49">
        <v>1625682</v>
      </c>
      <c r="X79" s="49">
        <v>2465909</v>
      </c>
      <c r="Y79" s="167">
        <v>2099816</v>
      </c>
      <c r="Z79" s="167">
        <v>862400</v>
      </c>
    </row>
    <row r="80" spans="1:26">
      <c r="A80" s="51" t="s">
        <v>76</v>
      </c>
      <c r="B80" s="26">
        <v>53295269</v>
      </c>
      <c r="C80" s="26">
        <v>9377813</v>
      </c>
      <c r="D80" s="92">
        <v>13553723</v>
      </c>
      <c r="E80" s="26">
        <v>11330876</v>
      </c>
      <c r="F80" s="26">
        <v>14136960</v>
      </c>
      <c r="G80" s="26">
        <v>20738458</v>
      </c>
      <c r="H80" s="26">
        <v>29042335</v>
      </c>
      <c r="I80" s="49">
        <v>34766208</v>
      </c>
      <c r="J80" s="49">
        <v>32810597</v>
      </c>
      <c r="K80" s="49">
        <v>33997921</v>
      </c>
      <c r="L80" s="49">
        <v>21889302</v>
      </c>
      <c r="M80" s="49">
        <v>17036497</v>
      </c>
      <c r="N80" s="49">
        <v>16193207</v>
      </c>
      <c r="O80" s="49">
        <v>39174260</v>
      </c>
      <c r="P80" s="49">
        <v>21237805</v>
      </c>
      <c r="Q80" s="49">
        <v>17071684</v>
      </c>
      <c r="R80" s="49">
        <v>20220042</v>
      </c>
      <c r="S80" s="49">
        <v>21149943</v>
      </c>
      <c r="T80" s="123">
        <v>19610167</v>
      </c>
      <c r="U80" s="226">
        <v>16403189</v>
      </c>
      <c r="V80" s="167">
        <v>13919918</v>
      </c>
      <c r="W80" s="49">
        <v>13025973</v>
      </c>
      <c r="X80" s="49">
        <v>11900853</v>
      </c>
      <c r="Y80" s="167">
        <v>13060506</v>
      </c>
      <c r="Z80" s="167">
        <v>9940821</v>
      </c>
    </row>
    <row r="81" spans="1:26">
      <c r="A81" s="51" t="s">
        <v>110</v>
      </c>
      <c r="B81" s="26">
        <v>115487348</v>
      </c>
      <c r="C81" s="26">
        <v>96000864</v>
      </c>
      <c r="D81" s="92">
        <v>73402458</v>
      </c>
      <c r="E81" s="26">
        <v>40446203</v>
      </c>
      <c r="F81" s="26">
        <v>46858983</v>
      </c>
      <c r="G81" s="26">
        <v>33361270</v>
      </c>
      <c r="H81" s="26">
        <v>43671510</v>
      </c>
      <c r="I81" s="49">
        <v>40657478</v>
      </c>
      <c r="J81" s="49">
        <v>33687413</v>
      </c>
      <c r="K81" s="49">
        <v>50997266</v>
      </c>
      <c r="L81" s="49">
        <v>63804501</v>
      </c>
      <c r="M81" s="49">
        <v>49248870</v>
      </c>
      <c r="N81" s="49">
        <v>70228720</v>
      </c>
      <c r="O81" s="49">
        <v>74637066</v>
      </c>
      <c r="P81" s="49">
        <v>73386390</v>
      </c>
      <c r="Q81" s="49">
        <v>72838379</v>
      </c>
      <c r="R81" s="49">
        <v>59869734</v>
      </c>
      <c r="S81" s="49">
        <v>81427215</v>
      </c>
      <c r="T81" s="123">
        <v>76083387</v>
      </c>
      <c r="U81" s="226">
        <v>80304372</v>
      </c>
      <c r="V81" s="167">
        <v>126152340</v>
      </c>
      <c r="W81" s="49">
        <v>141309259</v>
      </c>
      <c r="X81" s="49">
        <v>153716115</v>
      </c>
      <c r="Y81" s="167">
        <v>143525635</v>
      </c>
      <c r="Z81" s="167">
        <v>125813475</v>
      </c>
    </row>
    <row r="82" spans="1:26">
      <c r="A82" s="51" t="s">
        <v>111</v>
      </c>
      <c r="B82" s="26">
        <v>32096444</v>
      </c>
      <c r="C82" s="26">
        <v>49571341</v>
      </c>
      <c r="D82" s="92">
        <v>21191651</v>
      </c>
      <c r="E82" s="26">
        <v>59416223</v>
      </c>
      <c r="F82" s="26">
        <v>61715891</v>
      </c>
      <c r="G82" s="26">
        <v>65948300</v>
      </c>
      <c r="H82" s="26">
        <v>59692754</v>
      </c>
      <c r="I82" s="49">
        <v>58996738</v>
      </c>
      <c r="J82" s="49">
        <v>40513751</v>
      </c>
      <c r="K82" s="49">
        <v>44488410</v>
      </c>
      <c r="L82" s="49">
        <v>31839328</v>
      </c>
      <c r="M82" s="49">
        <v>30965372</v>
      </c>
      <c r="N82" s="49">
        <v>39665955</v>
      </c>
      <c r="O82" s="49">
        <v>40841357</v>
      </c>
      <c r="P82" s="49">
        <v>82843626</v>
      </c>
      <c r="Q82" s="49">
        <v>14653328</v>
      </c>
      <c r="R82" s="49">
        <v>25701676</v>
      </c>
      <c r="S82" s="49">
        <v>20348760</v>
      </c>
      <c r="T82" s="123">
        <v>18826852</v>
      </c>
      <c r="U82" s="226">
        <v>19095016</v>
      </c>
      <c r="V82" s="167">
        <v>19191241</v>
      </c>
      <c r="W82" s="49">
        <v>19673217</v>
      </c>
      <c r="X82" s="49">
        <v>17403974</v>
      </c>
      <c r="Y82" s="167">
        <v>15121806</v>
      </c>
      <c r="Z82" s="167">
        <v>12362209</v>
      </c>
    </row>
    <row r="83" spans="1:26">
      <c r="A83" s="51" t="s">
        <v>113</v>
      </c>
      <c r="B83" s="26">
        <v>55236440</v>
      </c>
      <c r="C83" s="26">
        <v>49533774</v>
      </c>
      <c r="D83" s="92">
        <v>46679217</v>
      </c>
      <c r="E83" s="26">
        <v>32706209</v>
      </c>
      <c r="F83" s="26">
        <v>29981283</v>
      </c>
      <c r="G83" s="26">
        <v>31089338</v>
      </c>
      <c r="H83" s="26">
        <v>28079126</v>
      </c>
      <c r="I83" s="49">
        <v>45757488</v>
      </c>
      <c r="J83" s="49">
        <v>60070407</v>
      </c>
      <c r="K83" s="49">
        <v>23709472</v>
      </c>
      <c r="L83" s="49">
        <v>23888020</v>
      </c>
      <c r="M83" s="49">
        <v>37613578</v>
      </c>
      <c r="N83" s="49">
        <v>29381429</v>
      </c>
      <c r="O83" s="49">
        <v>47995158</v>
      </c>
      <c r="P83" s="49">
        <v>45633194</v>
      </c>
      <c r="Q83" s="49">
        <v>41798058</v>
      </c>
      <c r="R83" s="49">
        <v>18959454</v>
      </c>
      <c r="S83" s="49">
        <v>15502966</v>
      </c>
      <c r="T83" s="123">
        <v>14142246</v>
      </c>
      <c r="U83" s="226">
        <v>12095887</v>
      </c>
      <c r="V83" s="167">
        <v>2840986</v>
      </c>
      <c r="W83" s="49">
        <v>8759257</v>
      </c>
      <c r="X83" s="49">
        <v>11671504</v>
      </c>
      <c r="Y83" s="167">
        <v>16729635</v>
      </c>
      <c r="Z83" s="167">
        <v>24898215</v>
      </c>
    </row>
    <row r="84" spans="1:26">
      <c r="A84" s="51" t="s">
        <v>78</v>
      </c>
      <c r="B84" s="26">
        <v>76877956</v>
      </c>
      <c r="C84" s="26">
        <v>106572281</v>
      </c>
      <c r="D84" s="92">
        <v>84865937</v>
      </c>
      <c r="E84" s="26">
        <v>67842924</v>
      </c>
      <c r="F84" s="26">
        <v>96660678</v>
      </c>
      <c r="G84" s="26">
        <v>106993946</v>
      </c>
      <c r="H84" s="26">
        <v>69008738</v>
      </c>
      <c r="I84" s="49">
        <v>78706057</v>
      </c>
      <c r="J84" s="49">
        <v>91275338</v>
      </c>
      <c r="K84" s="49">
        <v>85671830</v>
      </c>
      <c r="L84" s="49">
        <v>80043152</v>
      </c>
      <c r="M84" s="49">
        <v>104724053</v>
      </c>
      <c r="N84" s="49">
        <v>77005060</v>
      </c>
      <c r="O84" s="49">
        <v>117179053</v>
      </c>
      <c r="P84" s="49">
        <v>81203652</v>
      </c>
      <c r="Q84" s="49">
        <v>90672279</v>
      </c>
      <c r="R84" s="49">
        <v>114017696</v>
      </c>
      <c r="S84" s="49">
        <v>97835859</v>
      </c>
      <c r="T84" s="123">
        <v>102256597</v>
      </c>
      <c r="U84" s="226">
        <v>111249881</v>
      </c>
      <c r="V84" s="167">
        <v>112469403</v>
      </c>
      <c r="W84" s="49">
        <v>100713507</v>
      </c>
      <c r="X84" s="49">
        <v>111597376</v>
      </c>
      <c r="Y84" s="167">
        <v>146516639</v>
      </c>
      <c r="Z84" s="167">
        <v>107954625</v>
      </c>
    </row>
    <row r="85" spans="1:26">
      <c r="A85" s="51" t="s">
        <v>116</v>
      </c>
      <c r="B85" s="26">
        <v>211726199</v>
      </c>
      <c r="C85" s="26">
        <v>220103310</v>
      </c>
      <c r="D85" s="92">
        <v>201515603</v>
      </c>
      <c r="E85" s="26">
        <v>150003478</v>
      </c>
      <c r="F85" s="26">
        <v>80809966</v>
      </c>
      <c r="G85" s="26">
        <v>88767756</v>
      </c>
      <c r="H85" s="26">
        <v>144001809</v>
      </c>
      <c r="I85" s="49">
        <v>147061550</v>
      </c>
      <c r="J85" s="49">
        <v>133557236</v>
      </c>
      <c r="K85" s="49">
        <v>107477163</v>
      </c>
      <c r="L85" s="49">
        <v>89395442</v>
      </c>
      <c r="M85" s="49">
        <v>69323042</v>
      </c>
      <c r="N85" s="49">
        <v>41419577</v>
      </c>
      <c r="O85" s="49">
        <v>78838051</v>
      </c>
      <c r="P85" s="49">
        <v>9570141</v>
      </c>
      <c r="Q85" s="49">
        <v>14535192</v>
      </c>
      <c r="R85" s="49">
        <v>22801519</v>
      </c>
      <c r="S85" s="49">
        <v>44015175</v>
      </c>
      <c r="T85" s="123">
        <v>10500000</v>
      </c>
      <c r="U85" s="226">
        <v>10053286</v>
      </c>
      <c r="V85" s="167">
        <v>15157316</v>
      </c>
      <c r="W85" s="49">
        <v>12840829</v>
      </c>
      <c r="X85" s="49">
        <v>10500000</v>
      </c>
      <c r="Y85" s="167">
        <v>56391131</v>
      </c>
      <c r="Z85" s="167">
        <v>25500000</v>
      </c>
    </row>
    <row r="86" spans="1:26">
      <c r="A86" s="51" t="s">
        <v>117</v>
      </c>
      <c r="B86" s="26">
        <v>450458299</v>
      </c>
      <c r="C86" s="26">
        <v>220062958</v>
      </c>
      <c r="D86" s="92">
        <v>114875052</v>
      </c>
      <c r="E86" s="26">
        <v>206923709</v>
      </c>
      <c r="F86" s="26">
        <v>122642858</v>
      </c>
      <c r="G86" s="26">
        <v>110097713</v>
      </c>
      <c r="H86" s="26">
        <v>206088132</v>
      </c>
      <c r="I86" s="49">
        <v>183555284</v>
      </c>
      <c r="J86" s="49">
        <v>197610284</v>
      </c>
      <c r="K86" s="49">
        <v>150775298</v>
      </c>
      <c r="L86" s="49">
        <v>126440535</v>
      </c>
      <c r="M86" s="49">
        <v>39432116</v>
      </c>
      <c r="N86" s="49">
        <v>33373962</v>
      </c>
      <c r="O86" s="49">
        <v>470611082</v>
      </c>
      <c r="P86" s="49">
        <v>92652098</v>
      </c>
      <c r="Q86" s="49">
        <v>201403852</v>
      </c>
      <c r="R86" s="49">
        <v>144460802</v>
      </c>
      <c r="S86" s="49">
        <v>130000115</v>
      </c>
      <c r="T86" s="123">
        <v>123029169</v>
      </c>
      <c r="U86" s="226">
        <v>111795186</v>
      </c>
      <c r="V86" s="167">
        <v>117105347</v>
      </c>
      <c r="W86" s="49">
        <v>137198148</v>
      </c>
      <c r="X86" s="49">
        <v>73831809</v>
      </c>
      <c r="Y86" s="167">
        <v>119288018</v>
      </c>
      <c r="Z86" s="167">
        <v>103024128</v>
      </c>
    </row>
    <row r="87" spans="1:26">
      <c r="A87" s="51" t="s">
        <v>77</v>
      </c>
      <c r="B87" s="26">
        <v>41141292</v>
      </c>
      <c r="C87" s="26">
        <v>131903223</v>
      </c>
      <c r="D87" s="92">
        <v>119006336</v>
      </c>
      <c r="E87" s="26">
        <v>99632387</v>
      </c>
      <c r="F87" s="26">
        <v>93627851</v>
      </c>
      <c r="G87" s="26">
        <v>117222128</v>
      </c>
      <c r="H87" s="26">
        <v>134527503</v>
      </c>
      <c r="I87" s="49">
        <v>100359996</v>
      </c>
      <c r="J87" s="49">
        <v>61709089</v>
      </c>
      <c r="K87" s="49">
        <v>63184336</v>
      </c>
      <c r="L87" s="49">
        <v>48921958</v>
      </c>
      <c r="M87" s="49">
        <v>54682591</v>
      </c>
      <c r="N87" s="49">
        <v>83353671</v>
      </c>
      <c r="O87" s="49">
        <v>66779428</v>
      </c>
      <c r="P87" s="49">
        <v>42081521</v>
      </c>
      <c r="Q87" s="49">
        <v>49100172</v>
      </c>
      <c r="R87" s="49">
        <v>71162579</v>
      </c>
      <c r="S87" s="49">
        <v>75447174</v>
      </c>
      <c r="T87" s="123">
        <v>39474728</v>
      </c>
      <c r="U87" s="226">
        <v>72030079</v>
      </c>
      <c r="V87" s="167">
        <v>74514321</v>
      </c>
      <c r="W87" s="49">
        <v>61204300</v>
      </c>
      <c r="X87" s="49">
        <v>51039030</v>
      </c>
      <c r="Y87" s="167">
        <v>57313100</v>
      </c>
      <c r="Z87" s="167">
        <v>43543646</v>
      </c>
    </row>
    <row r="88" spans="1:26">
      <c r="A88" s="51" t="s">
        <v>120</v>
      </c>
      <c r="B88" s="26">
        <v>45209008</v>
      </c>
      <c r="C88" s="26">
        <v>24708310</v>
      </c>
      <c r="D88" s="92">
        <v>11063460</v>
      </c>
      <c r="E88" s="26">
        <v>8776773</v>
      </c>
      <c r="F88" s="26">
        <v>32429466</v>
      </c>
      <c r="G88" s="26">
        <v>37453835</v>
      </c>
      <c r="H88" s="26">
        <v>34419238</v>
      </c>
      <c r="I88" s="49">
        <v>32093604</v>
      </c>
      <c r="J88" s="49">
        <v>26860863</v>
      </c>
      <c r="K88" s="49">
        <v>19235179</v>
      </c>
      <c r="L88" s="49">
        <v>18972248</v>
      </c>
      <c r="M88" s="49">
        <v>16307381</v>
      </c>
      <c r="N88" s="49">
        <v>16305142</v>
      </c>
      <c r="O88" s="49">
        <v>16988305</v>
      </c>
      <c r="P88" s="49">
        <v>12444223</v>
      </c>
      <c r="Q88" s="49">
        <v>12022394</v>
      </c>
      <c r="R88" s="49">
        <v>11301884</v>
      </c>
      <c r="S88" s="49">
        <v>10225335</v>
      </c>
      <c r="T88" s="123">
        <v>6931557</v>
      </c>
      <c r="U88" s="226">
        <v>6627606</v>
      </c>
      <c r="V88" s="167">
        <v>8131677</v>
      </c>
      <c r="W88" s="49">
        <v>6147736</v>
      </c>
      <c r="X88" s="49">
        <v>4966800</v>
      </c>
      <c r="Y88" s="167">
        <v>3732140</v>
      </c>
      <c r="Z88" s="167">
        <v>3530536</v>
      </c>
    </row>
    <row r="89" spans="1:26">
      <c r="A89" s="51" t="s">
        <v>122</v>
      </c>
      <c r="B89" s="26">
        <v>58951977</v>
      </c>
      <c r="C89" s="26">
        <v>115990639</v>
      </c>
      <c r="D89" s="92">
        <v>92418790</v>
      </c>
      <c r="E89" s="26">
        <v>72667816</v>
      </c>
      <c r="F89" s="26">
        <v>70830425</v>
      </c>
      <c r="G89" s="26">
        <v>91090097</v>
      </c>
      <c r="H89" s="26">
        <v>68219965</v>
      </c>
      <c r="I89" s="49">
        <v>73298275</v>
      </c>
      <c r="J89" s="49">
        <v>78071588</v>
      </c>
      <c r="K89" s="49">
        <v>75146989</v>
      </c>
      <c r="L89" s="49">
        <v>47786217</v>
      </c>
      <c r="M89" s="49">
        <v>73370301</v>
      </c>
      <c r="N89" s="49">
        <v>77187561</v>
      </c>
      <c r="O89" s="49">
        <v>55542430</v>
      </c>
      <c r="P89" s="49">
        <v>34843543</v>
      </c>
      <c r="Q89" s="49">
        <v>1253790</v>
      </c>
      <c r="R89" s="49">
        <v>30409037</v>
      </c>
      <c r="S89" s="49">
        <v>21338825</v>
      </c>
      <c r="T89" s="123">
        <v>12807374</v>
      </c>
      <c r="U89" s="226">
        <v>29380589</v>
      </c>
      <c r="V89" s="167">
        <v>24566523</v>
      </c>
      <c r="W89" s="49">
        <v>1079016</v>
      </c>
      <c r="X89" s="49">
        <v>27529999</v>
      </c>
      <c r="Y89" s="167">
        <v>17259352</v>
      </c>
      <c r="Z89" s="167">
        <v>17014773</v>
      </c>
    </row>
    <row r="90" spans="1:26">
      <c r="A90" s="51" t="s">
        <v>124</v>
      </c>
      <c r="B90" s="26">
        <v>16641692</v>
      </c>
      <c r="C90" s="26">
        <v>19767333</v>
      </c>
      <c r="D90" s="92">
        <v>18406998</v>
      </c>
      <c r="E90" s="26">
        <v>18205211</v>
      </c>
      <c r="F90" s="26">
        <v>25321490</v>
      </c>
      <c r="G90" s="26">
        <v>30150653</v>
      </c>
      <c r="H90" s="26">
        <v>31283345</v>
      </c>
      <c r="I90" s="49">
        <v>18506065</v>
      </c>
      <c r="J90" s="49">
        <v>18296042</v>
      </c>
      <c r="K90" s="49">
        <v>16510872</v>
      </c>
      <c r="L90" s="49">
        <v>13433171</v>
      </c>
      <c r="M90" s="49">
        <v>13788140</v>
      </c>
      <c r="N90" s="49">
        <v>15564621</v>
      </c>
      <c r="O90" s="49">
        <v>17902389</v>
      </c>
      <c r="P90" s="49">
        <v>16709520</v>
      </c>
      <c r="Q90" s="49">
        <v>15617798</v>
      </c>
      <c r="R90" s="49">
        <v>15341135</v>
      </c>
      <c r="S90" s="49">
        <v>14157139</v>
      </c>
      <c r="T90" s="123">
        <v>14030562</v>
      </c>
      <c r="U90" s="226">
        <v>18942884</v>
      </c>
      <c r="V90" s="167">
        <v>23449495</v>
      </c>
      <c r="W90" s="49">
        <v>24143212</v>
      </c>
      <c r="X90" s="49">
        <v>16800975</v>
      </c>
      <c r="Y90" s="167">
        <v>13157234</v>
      </c>
      <c r="Z90" s="167">
        <v>9085607</v>
      </c>
    </row>
    <row r="91" spans="1:26">
      <c r="A91" s="51" t="s">
        <v>126</v>
      </c>
      <c r="B91" s="26">
        <v>20322000</v>
      </c>
      <c r="C91" s="26">
        <v>18246580</v>
      </c>
      <c r="D91" s="92">
        <v>55458667</v>
      </c>
      <c r="E91" s="26">
        <v>25103356</v>
      </c>
      <c r="F91" s="26">
        <v>19822240</v>
      </c>
      <c r="G91" s="26">
        <v>30661815</v>
      </c>
      <c r="H91" s="26">
        <v>36394529</v>
      </c>
      <c r="I91" s="49">
        <v>42257211</v>
      </c>
      <c r="J91" s="49">
        <v>29998428</v>
      </c>
      <c r="K91" s="49">
        <v>28890822</v>
      </c>
      <c r="L91" s="49">
        <v>13188343</v>
      </c>
      <c r="M91" s="49">
        <v>9628613</v>
      </c>
      <c r="N91" s="49">
        <v>10996891</v>
      </c>
      <c r="O91" s="49">
        <v>17344283</v>
      </c>
      <c r="P91" s="49">
        <v>19122747</v>
      </c>
      <c r="Q91" s="49">
        <v>17128825</v>
      </c>
      <c r="R91" s="49">
        <v>16229363</v>
      </c>
      <c r="S91" s="49">
        <v>13773027</v>
      </c>
      <c r="T91" s="123">
        <v>13093813</v>
      </c>
      <c r="U91" s="226">
        <v>15393338</v>
      </c>
      <c r="V91" s="167">
        <v>18531582</v>
      </c>
      <c r="W91" s="49">
        <v>19113089</v>
      </c>
      <c r="X91" s="49">
        <v>18047866</v>
      </c>
      <c r="Y91" s="167">
        <v>18274716</v>
      </c>
      <c r="Z91" s="167">
        <v>14884542.49</v>
      </c>
    </row>
    <row r="92" spans="1:26">
      <c r="A92" s="51" t="s">
        <v>127</v>
      </c>
      <c r="B92" s="26">
        <v>19618431</v>
      </c>
      <c r="C92" s="26">
        <v>22484066</v>
      </c>
      <c r="D92" s="92">
        <v>22954197</v>
      </c>
      <c r="E92" s="26">
        <v>16457146</v>
      </c>
      <c r="F92" s="26">
        <v>9433420</v>
      </c>
      <c r="G92" s="26">
        <v>32513317</v>
      </c>
      <c r="H92" s="26">
        <v>27820235</v>
      </c>
      <c r="I92" s="49">
        <v>11847708</v>
      </c>
      <c r="J92" s="49">
        <v>14042967</v>
      </c>
      <c r="K92" s="49">
        <v>12948024</v>
      </c>
      <c r="L92" s="49">
        <v>23936856</v>
      </c>
      <c r="M92" s="49">
        <v>23527296</v>
      </c>
      <c r="N92" s="49">
        <v>24072414</v>
      </c>
      <c r="O92" s="49">
        <v>26815643</v>
      </c>
      <c r="P92" s="49">
        <v>24259246</v>
      </c>
      <c r="Q92" s="49">
        <v>21765697</v>
      </c>
      <c r="R92" s="49">
        <v>17806953</v>
      </c>
      <c r="S92" s="49">
        <v>39056542</v>
      </c>
      <c r="T92" s="123">
        <v>36053042</v>
      </c>
      <c r="U92" s="226">
        <v>16739364</v>
      </c>
      <c r="V92" s="167">
        <v>15729922</v>
      </c>
      <c r="W92" s="49">
        <v>14027691</v>
      </c>
      <c r="X92" s="49">
        <v>13764119</v>
      </c>
      <c r="Y92" s="167">
        <v>7955384</v>
      </c>
      <c r="Z92" s="167">
        <v>11423542</v>
      </c>
    </row>
    <row r="93" spans="1:26">
      <c r="A93" s="51" t="s">
        <v>128</v>
      </c>
      <c r="B93" s="26">
        <v>25028575</v>
      </c>
      <c r="C93" s="26">
        <v>21620048</v>
      </c>
      <c r="D93" s="92">
        <v>21304635</v>
      </c>
      <c r="E93" s="26">
        <v>18617490</v>
      </c>
      <c r="F93" s="26">
        <v>10296106</v>
      </c>
      <c r="G93" s="26">
        <v>13767435</v>
      </c>
      <c r="H93" s="26">
        <v>22587096</v>
      </c>
      <c r="I93" s="49">
        <v>16283973</v>
      </c>
      <c r="J93" s="49">
        <v>17325241</v>
      </c>
      <c r="K93" s="49">
        <v>16229012</v>
      </c>
      <c r="L93" s="49">
        <v>13985719</v>
      </c>
      <c r="M93" s="49">
        <v>11356805</v>
      </c>
      <c r="N93" s="49">
        <v>21457939</v>
      </c>
      <c r="O93" s="49">
        <v>24273423</v>
      </c>
      <c r="P93" s="49">
        <v>17994992</v>
      </c>
      <c r="Q93" s="49">
        <v>10787736</v>
      </c>
      <c r="R93" s="49">
        <v>1734013</v>
      </c>
      <c r="S93" s="49">
        <v>5274309</v>
      </c>
      <c r="T93" s="123">
        <v>4134092</v>
      </c>
      <c r="U93" s="226">
        <v>3707719</v>
      </c>
      <c r="V93" s="167">
        <v>7532611</v>
      </c>
      <c r="W93" s="49">
        <v>15786898</v>
      </c>
      <c r="X93" s="49">
        <v>23003339</v>
      </c>
      <c r="Y93" s="167">
        <v>15984792</v>
      </c>
      <c r="Z93" s="167">
        <v>13485231</v>
      </c>
    </row>
    <row r="94" spans="1:26">
      <c r="A94" s="51" t="s">
        <v>130</v>
      </c>
      <c r="B94" s="26">
        <v>155186358</v>
      </c>
      <c r="C94" s="26">
        <v>156817275</v>
      </c>
      <c r="D94" s="92">
        <v>94918828</v>
      </c>
      <c r="E94" s="26">
        <v>14209961</v>
      </c>
      <c r="F94" s="26">
        <v>133049243</v>
      </c>
      <c r="G94" s="26">
        <v>294842808</v>
      </c>
      <c r="H94" s="26">
        <v>166297462</v>
      </c>
      <c r="I94" s="49">
        <v>189597583</v>
      </c>
      <c r="J94" s="49">
        <v>366306040</v>
      </c>
      <c r="K94" s="49">
        <v>92859754</v>
      </c>
      <c r="L94" s="49">
        <v>179347905</v>
      </c>
      <c r="M94" s="49">
        <v>150316264</v>
      </c>
      <c r="N94" s="49">
        <v>128433767</v>
      </c>
      <c r="O94" s="49">
        <v>197693469</v>
      </c>
      <c r="P94" s="49">
        <v>128140998</v>
      </c>
      <c r="Q94" s="49">
        <v>128525935</v>
      </c>
      <c r="R94" s="49">
        <v>240613518</v>
      </c>
      <c r="S94" s="49">
        <v>159140343</v>
      </c>
      <c r="T94" s="123">
        <v>159489083</v>
      </c>
      <c r="U94" s="226">
        <v>121620405</v>
      </c>
      <c r="V94" s="167">
        <v>88610017</v>
      </c>
      <c r="W94" s="49">
        <v>78630113</v>
      </c>
      <c r="X94" s="49">
        <v>39504191</v>
      </c>
      <c r="Y94" s="167">
        <v>57172946</v>
      </c>
      <c r="Z94" s="167">
        <v>63609427.609999999</v>
      </c>
    </row>
    <row r="95" spans="1:26">
      <c r="A95" s="51" t="s">
        <v>131</v>
      </c>
      <c r="B95" s="26">
        <v>36030241</v>
      </c>
      <c r="C95" s="26">
        <v>61209204</v>
      </c>
      <c r="D95" s="92">
        <v>116052583</v>
      </c>
      <c r="E95" s="26">
        <v>86063273</v>
      </c>
      <c r="F95" s="26">
        <v>89682811</v>
      </c>
      <c r="G95" s="26">
        <v>71185845</v>
      </c>
      <c r="H95" s="26">
        <v>62687660</v>
      </c>
      <c r="I95" s="49">
        <v>57384514</v>
      </c>
      <c r="J95" s="49">
        <v>51499664</v>
      </c>
      <c r="K95" s="49">
        <v>53607399</v>
      </c>
      <c r="L95" s="49">
        <v>40584089</v>
      </c>
      <c r="M95" s="49">
        <v>53150437</v>
      </c>
      <c r="N95" s="49">
        <v>58998045</v>
      </c>
      <c r="O95" s="49">
        <v>94297125</v>
      </c>
      <c r="P95" s="49">
        <v>80630886</v>
      </c>
      <c r="Q95" s="49">
        <v>63804831</v>
      </c>
      <c r="R95" s="49">
        <v>52134053</v>
      </c>
      <c r="S95" s="49">
        <v>46819525</v>
      </c>
      <c r="T95" s="123">
        <v>44766109</v>
      </c>
      <c r="U95" s="226">
        <v>46988012</v>
      </c>
      <c r="V95" s="167">
        <v>44859827</v>
      </c>
      <c r="W95" s="49">
        <v>46002831</v>
      </c>
      <c r="X95" s="49">
        <v>39232761</v>
      </c>
      <c r="Y95" s="167">
        <v>60624881</v>
      </c>
      <c r="Z95" s="167">
        <v>42232708</v>
      </c>
    </row>
    <row r="96" spans="1:26">
      <c r="A96" s="51" t="s">
        <v>132</v>
      </c>
      <c r="B96" s="26">
        <v>1327422040</v>
      </c>
      <c r="C96" s="26">
        <v>1063040784</v>
      </c>
      <c r="D96" s="92">
        <v>986568268</v>
      </c>
      <c r="E96" s="26">
        <v>687727225</v>
      </c>
      <c r="F96" s="26">
        <v>896163001</v>
      </c>
      <c r="G96" s="26">
        <v>626282962</v>
      </c>
      <c r="H96" s="26">
        <v>1101636536</v>
      </c>
      <c r="I96" s="49">
        <v>490205674</v>
      </c>
      <c r="J96" s="49">
        <v>946204649</v>
      </c>
      <c r="K96" s="49">
        <v>786128462</v>
      </c>
      <c r="L96" s="49">
        <v>953303238</v>
      </c>
      <c r="M96" s="49">
        <v>749702316</v>
      </c>
      <c r="N96" s="49">
        <v>658279225</v>
      </c>
      <c r="O96" s="49">
        <v>1203746223</v>
      </c>
      <c r="P96" s="49">
        <v>1051427915</v>
      </c>
      <c r="Q96" s="49">
        <v>1068439252</v>
      </c>
      <c r="R96" s="49">
        <v>1152474723</v>
      </c>
      <c r="S96" s="49">
        <v>1312205244</v>
      </c>
      <c r="T96" s="123">
        <v>1112205620</v>
      </c>
      <c r="U96" s="226">
        <v>1109758748</v>
      </c>
      <c r="V96" s="167">
        <v>1010840242</v>
      </c>
      <c r="W96" s="49">
        <v>1029042930</v>
      </c>
      <c r="X96" s="49">
        <v>949552301</v>
      </c>
      <c r="Y96" s="167">
        <v>882507571</v>
      </c>
      <c r="Z96" s="167">
        <v>967518940</v>
      </c>
    </row>
    <row r="97" spans="1:26">
      <c r="A97" s="51" t="s">
        <v>75</v>
      </c>
      <c r="B97" s="26">
        <v>127325159</v>
      </c>
      <c r="C97" s="26">
        <v>159335513</v>
      </c>
      <c r="D97" s="92">
        <v>187480179</v>
      </c>
      <c r="E97" s="26">
        <v>132714712</v>
      </c>
      <c r="F97" s="26">
        <v>122197379</v>
      </c>
      <c r="G97" s="26">
        <v>116091356</v>
      </c>
      <c r="H97" s="26">
        <v>110544210</v>
      </c>
      <c r="I97" s="49">
        <v>96255851</v>
      </c>
      <c r="J97" s="49">
        <v>89561271</v>
      </c>
      <c r="K97" s="49">
        <v>89166206</v>
      </c>
      <c r="L97" s="49">
        <v>67193060</v>
      </c>
      <c r="M97" s="49">
        <v>63360995</v>
      </c>
      <c r="N97" s="49">
        <v>89261967</v>
      </c>
      <c r="O97" s="49">
        <v>74949693</v>
      </c>
      <c r="P97" s="49">
        <v>58364304</v>
      </c>
      <c r="Q97" s="49">
        <v>64193119</v>
      </c>
      <c r="R97" s="49">
        <v>56549542</v>
      </c>
      <c r="S97" s="49">
        <v>54342903</v>
      </c>
      <c r="T97" s="123">
        <v>52293388</v>
      </c>
      <c r="U97" s="226">
        <v>45902300</v>
      </c>
      <c r="V97" s="167">
        <v>41569708</v>
      </c>
      <c r="W97" s="49">
        <v>36847046</v>
      </c>
      <c r="X97" s="49">
        <v>32930191</v>
      </c>
      <c r="Y97" s="167">
        <v>34721580</v>
      </c>
      <c r="Z97" s="167">
        <v>30907971</v>
      </c>
    </row>
    <row r="98" spans="1:26">
      <c r="A98" s="51" t="s">
        <v>133</v>
      </c>
      <c r="B98" s="26">
        <v>3342326</v>
      </c>
      <c r="C98" s="26">
        <v>15181872</v>
      </c>
      <c r="D98" s="92">
        <v>14942124</v>
      </c>
      <c r="E98" s="26">
        <v>3702023</v>
      </c>
      <c r="F98" s="26">
        <v>4921460</v>
      </c>
      <c r="G98" s="26">
        <v>1951911</v>
      </c>
      <c r="H98" s="26">
        <v>9831272</v>
      </c>
      <c r="I98" s="49">
        <v>4393071</v>
      </c>
      <c r="J98" s="49">
        <v>4269680</v>
      </c>
      <c r="K98" s="49">
        <v>2447377</v>
      </c>
      <c r="L98" s="49">
        <v>2405181</v>
      </c>
      <c r="M98" s="49">
        <v>1788811</v>
      </c>
      <c r="N98" s="49">
        <v>2777680</v>
      </c>
      <c r="O98" s="49">
        <v>468451</v>
      </c>
      <c r="P98" s="49">
        <v>403513</v>
      </c>
      <c r="Q98" s="49">
        <v>276718</v>
      </c>
      <c r="R98" s="49">
        <v>146446</v>
      </c>
      <c r="S98" s="49">
        <v>257030</v>
      </c>
      <c r="T98" s="123">
        <v>1438856</v>
      </c>
      <c r="U98" s="226">
        <v>2004946</v>
      </c>
      <c r="V98" s="167">
        <v>1474738</v>
      </c>
      <c r="W98" s="49">
        <v>1786838</v>
      </c>
      <c r="X98" s="49">
        <v>1353878</v>
      </c>
      <c r="Y98" s="167">
        <v>1591897</v>
      </c>
      <c r="Z98" s="167">
        <v>1378758</v>
      </c>
    </row>
    <row r="99" spans="1:26">
      <c r="A99" s="51" t="s">
        <v>134</v>
      </c>
      <c r="B99" s="26">
        <v>367487793</v>
      </c>
      <c r="C99" s="26">
        <v>232556313</v>
      </c>
      <c r="D99" s="92">
        <v>99589403</v>
      </c>
      <c r="E99" s="26">
        <v>81719006</v>
      </c>
      <c r="F99" s="26">
        <v>60309863</v>
      </c>
      <c r="G99" s="26">
        <v>141824804</v>
      </c>
      <c r="H99" s="26">
        <v>137924864</v>
      </c>
      <c r="I99" s="49">
        <v>140557840</v>
      </c>
      <c r="J99" s="49">
        <v>138404184</v>
      </c>
      <c r="K99" s="49">
        <v>213425338</v>
      </c>
      <c r="L99" s="49">
        <v>220253999</v>
      </c>
      <c r="M99" s="49">
        <v>215496470</v>
      </c>
      <c r="N99" s="49">
        <v>148157897</v>
      </c>
      <c r="O99" s="49">
        <v>388830101</v>
      </c>
      <c r="P99" s="49">
        <v>301325624</v>
      </c>
      <c r="Q99" s="49">
        <v>221290156</v>
      </c>
      <c r="R99" s="49">
        <v>150115772</v>
      </c>
      <c r="S99" s="49">
        <v>130445225</v>
      </c>
      <c r="T99" s="123">
        <v>155558649</v>
      </c>
      <c r="U99" s="226">
        <v>140256740</v>
      </c>
      <c r="V99" s="167">
        <v>112057767</v>
      </c>
      <c r="W99" s="49">
        <v>103005212</v>
      </c>
      <c r="X99" s="49">
        <v>106624700</v>
      </c>
      <c r="Y99" s="167">
        <v>109494455</v>
      </c>
      <c r="Z99" s="167">
        <v>89180478</v>
      </c>
    </row>
    <row r="100" spans="1:26">
      <c r="A100" s="51" t="s">
        <v>136</v>
      </c>
      <c r="B100" s="26">
        <v>59990302</v>
      </c>
      <c r="C100" s="26">
        <v>39365602</v>
      </c>
      <c r="D100" s="92">
        <v>35315913</v>
      </c>
      <c r="E100" s="26">
        <v>63869867</v>
      </c>
      <c r="F100" s="26">
        <v>29873184</v>
      </c>
      <c r="G100" s="26">
        <v>28879356</v>
      </c>
      <c r="H100" s="26">
        <v>45669703</v>
      </c>
      <c r="I100" s="49">
        <v>29647631</v>
      </c>
      <c r="J100" s="49">
        <v>21666837</v>
      </c>
      <c r="K100" s="49">
        <v>16817308</v>
      </c>
      <c r="L100" s="49">
        <v>14491251</v>
      </c>
      <c r="M100" s="49">
        <v>8134919</v>
      </c>
      <c r="N100" s="49">
        <v>10890609</v>
      </c>
      <c r="O100" s="49">
        <v>14461143</v>
      </c>
      <c r="P100" s="49">
        <v>10834254</v>
      </c>
      <c r="Q100" s="49">
        <v>10363425</v>
      </c>
      <c r="R100" s="49">
        <v>7934825</v>
      </c>
      <c r="S100" s="49">
        <v>8416105</v>
      </c>
      <c r="T100" s="123">
        <v>13975337</v>
      </c>
      <c r="U100" s="226">
        <v>17724926</v>
      </c>
      <c r="V100" s="167">
        <v>30204235</v>
      </c>
      <c r="W100" s="49">
        <v>15885294</v>
      </c>
      <c r="X100" s="49">
        <v>4716608</v>
      </c>
      <c r="Y100" s="167">
        <v>949343</v>
      </c>
      <c r="Z100" s="167">
        <v>5848012</v>
      </c>
    </row>
    <row r="101" spans="1:26">
      <c r="A101" s="51" t="s">
        <v>145</v>
      </c>
      <c r="B101" s="26">
        <v>130062064</v>
      </c>
      <c r="C101" s="26">
        <v>61993607</v>
      </c>
      <c r="D101" s="92">
        <v>209738603</v>
      </c>
      <c r="E101" s="26">
        <v>62670998</v>
      </c>
      <c r="F101" s="26">
        <v>55131622</v>
      </c>
      <c r="G101" s="26">
        <v>53477655</v>
      </c>
      <c r="H101" s="26">
        <v>63047478</v>
      </c>
      <c r="I101" s="49">
        <v>62706363</v>
      </c>
      <c r="J101" s="49">
        <v>77984748</v>
      </c>
      <c r="K101" s="49">
        <v>67988364</v>
      </c>
      <c r="L101" s="49">
        <v>52054386</v>
      </c>
      <c r="M101" s="49">
        <v>84919531</v>
      </c>
      <c r="N101" s="49">
        <v>54688770</v>
      </c>
      <c r="O101" s="49">
        <v>128972192</v>
      </c>
      <c r="P101" s="49">
        <v>81859293</v>
      </c>
      <c r="Q101" s="49">
        <v>84543932</v>
      </c>
      <c r="R101" s="49">
        <v>66825349</v>
      </c>
      <c r="S101" s="49">
        <v>105769586</v>
      </c>
      <c r="T101" s="123">
        <v>59023039</v>
      </c>
      <c r="U101" s="226">
        <v>54601226</v>
      </c>
      <c r="V101" s="167">
        <v>59560601</v>
      </c>
      <c r="W101" s="49">
        <v>58859381</v>
      </c>
      <c r="X101" s="49">
        <v>63013193</v>
      </c>
      <c r="Y101" s="167">
        <v>67369809</v>
      </c>
      <c r="Z101" s="167">
        <v>36376399</v>
      </c>
    </row>
    <row r="102" spans="1:26">
      <c r="A102" s="51" t="s">
        <v>138</v>
      </c>
      <c r="B102" s="26">
        <v>229421794</v>
      </c>
      <c r="C102" s="26">
        <v>265082420</v>
      </c>
      <c r="D102" s="92">
        <v>350455830</v>
      </c>
      <c r="E102" s="26">
        <v>254990232</v>
      </c>
      <c r="F102" s="26">
        <v>118411999</v>
      </c>
      <c r="G102" s="26">
        <v>149788662</v>
      </c>
      <c r="H102" s="26">
        <v>146881618</v>
      </c>
      <c r="I102" s="49">
        <v>168676264</v>
      </c>
      <c r="J102" s="49">
        <v>191711751</v>
      </c>
      <c r="K102" s="49">
        <v>212587804</v>
      </c>
      <c r="L102" s="49">
        <v>87511552</v>
      </c>
      <c r="M102" s="49">
        <v>177523242</v>
      </c>
      <c r="N102" s="49">
        <v>179078669</v>
      </c>
      <c r="O102" s="49">
        <v>179756941</v>
      </c>
      <c r="P102" s="49">
        <v>158280767</v>
      </c>
      <c r="Q102" s="49">
        <v>245945087</v>
      </c>
      <c r="R102" s="49">
        <v>220317375</v>
      </c>
      <c r="S102" s="49">
        <v>225315522</v>
      </c>
      <c r="T102" s="123">
        <v>262799378</v>
      </c>
      <c r="U102" s="226">
        <v>223123444</v>
      </c>
      <c r="V102" s="167">
        <v>177487631</v>
      </c>
      <c r="W102" s="49">
        <v>148355534</v>
      </c>
      <c r="X102" s="49">
        <v>145970389</v>
      </c>
      <c r="Y102" s="167">
        <v>126995037</v>
      </c>
      <c r="Z102" s="167">
        <v>102621472</v>
      </c>
    </row>
    <row r="103" spans="1:26">
      <c r="A103" s="51" t="s">
        <v>140</v>
      </c>
      <c r="B103" s="26">
        <v>31804223</v>
      </c>
      <c r="C103" s="26">
        <v>74532577</v>
      </c>
      <c r="D103" s="92">
        <v>78364906</v>
      </c>
      <c r="E103" s="26">
        <v>67368177</v>
      </c>
      <c r="F103" s="26">
        <v>67451334</v>
      </c>
      <c r="G103" s="26">
        <v>72335697</v>
      </c>
      <c r="H103" s="26">
        <v>59818483</v>
      </c>
      <c r="I103" s="49">
        <v>58086852</v>
      </c>
      <c r="J103" s="49">
        <v>56034626</v>
      </c>
      <c r="K103" s="49">
        <v>48723907</v>
      </c>
      <c r="L103" s="49">
        <v>44240280</v>
      </c>
      <c r="M103" s="49">
        <v>38014632</v>
      </c>
      <c r="N103" s="49">
        <v>44217957</v>
      </c>
      <c r="O103" s="49">
        <v>39497327</v>
      </c>
      <c r="P103" s="49">
        <v>35216417</v>
      </c>
      <c r="Q103" s="49">
        <v>36380456</v>
      </c>
      <c r="R103" s="49">
        <v>41867792</v>
      </c>
      <c r="S103" s="49">
        <v>22766288</v>
      </c>
      <c r="T103" s="123">
        <v>19910562</v>
      </c>
      <c r="U103" s="226">
        <v>22548095</v>
      </c>
      <c r="V103" s="167">
        <v>24058002</v>
      </c>
      <c r="W103" s="49">
        <v>22407579</v>
      </c>
      <c r="X103" s="49">
        <v>20979096</v>
      </c>
      <c r="Y103" s="167">
        <v>18797344</v>
      </c>
      <c r="Z103" s="167">
        <v>12522205</v>
      </c>
    </row>
    <row r="104" spans="1:26">
      <c r="A104" s="51" t="s">
        <v>142</v>
      </c>
      <c r="B104" s="26">
        <v>49441887</v>
      </c>
      <c r="C104" s="26">
        <v>40107788</v>
      </c>
      <c r="D104" s="92">
        <v>26476475</v>
      </c>
      <c r="E104" s="26">
        <v>67228149</v>
      </c>
      <c r="F104" s="26">
        <v>18677110</v>
      </c>
      <c r="G104" s="26">
        <v>21043864</v>
      </c>
      <c r="H104" s="26">
        <v>34497529</v>
      </c>
      <c r="I104" s="49">
        <v>24532319</v>
      </c>
      <c r="J104" s="49">
        <v>29208057</v>
      </c>
      <c r="K104" s="49">
        <v>27562382</v>
      </c>
      <c r="L104" s="49">
        <v>30382891</v>
      </c>
      <c r="M104" s="49">
        <v>34214114</v>
      </c>
      <c r="N104" s="49">
        <v>39436395</v>
      </c>
      <c r="O104" s="49">
        <v>44583761</v>
      </c>
      <c r="P104" s="49">
        <v>36140779</v>
      </c>
      <c r="Q104" s="49">
        <v>30315212</v>
      </c>
      <c r="R104" s="49">
        <v>33908031</v>
      </c>
      <c r="S104" s="49">
        <v>20970454</v>
      </c>
      <c r="T104" s="123">
        <v>39890384</v>
      </c>
      <c r="U104" s="226">
        <v>40736539</v>
      </c>
      <c r="V104" s="167">
        <v>37210831</v>
      </c>
      <c r="W104" s="49">
        <v>51902981</v>
      </c>
      <c r="X104" s="49">
        <v>52506551</v>
      </c>
      <c r="Y104" s="167">
        <v>48022433</v>
      </c>
      <c r="Z104" s="167">
        <v>28481983</v>
      </c>
    </row>
    <row r="105" spans="1:26">
      <c r="A105" s="51" t="s">
        <v>144</v>
      </c>
      <c r="B105" s="26">
        <v>6175286</v>
      </c>
      <c r="C105" s="26">
        <v>8306089</v>
      </c>
      <c r="D105" s="92">
        <v>5704480</v>
      </c>
      <c r="E105" s="26">
        <v>4269138</v>
      </c>
      <c r="F105" s="26">
        <v>3637030</v>
      </c>
      <c r="G105" s="26">
        <v>5140510</v>
      </c>
      <c r="H105" s="26">
        <v>5714560</v>
      </c>
      <c r="I105" s="49">
        <v>5949239</v>
      </c>
      <c r="J105" s="49">
        <v>6406540</v>
      </c>
      <c r="K105" s="49">
        <v>7151397</v>
      </c>
      <c r="L105" s="49">
        <v>7487852</v>
      </c>
      <c r="M105" s="49">
        <v>7788646</v>
      </c>
      <c r="N105" s="49">
        <v>8176805</v>
      </c>
      <c r="O105" s="49">
        <v>10714082</v>
      </c>
      <c r="P105" s="49">
        <v>9826534</v>
      </c>
      <c r="Q105" s="49">
        <v>8675813</v>
      </c>
      <c r="R105" s="49">
        <v>7352038</v>
      </c>
      <c r="S105" s="49">
        <v>10049202</v>
      </c>
      <c r="T105" s="123">
        <v>8515144</v>
      </c>
      <c r="U105" s="226">
        <v>7821153</v>
      </c>
      <c r="V105" s="167">
        <v>8169811</v>
      </c>
      <c r="W105" s="49">
        <v>9267853</v>
      </c>
      <c r="X105" s="49">
        <v>7277391</v>
      </c>
      <c r="Y105" s="167">
        <v>6988749</v>
      </c>
      <c r="Z105" s="167">
        <v>5889175</v>
      </c>
    </row>
    <row r="106" spans="1:26">
      <c r="A106" s="51" t="s">
        <v>146</v>
      </c>
      <c r="B106" s="26">
        <v>103060508</v>
      </c>
      <c r="C106" s="26">
        <v>78969068</v>
      </c>
      <c r="D106" s="92">
        <v>158494482</v>
      </c>
      <c r="E106" s="26">
        <v>132691024</v>
      </c>
      <c r="F106" s="26">
        <v>116529202</v>
      </c>
      <c r="G106" s="26">
        <v>124989881</v>
      </c>
      <c r="H106" s="26">
        <v>119789642</v>
      </c>
      <c r="I106" s="49">
        <v>114026971</v>
      </c>
      <c r="J106" s="49">
        <v>58429173</v>
      </c>
      <c r="K106" s="49">
        <v>74360388</v>
      </c>
      <c r="L106" s="49">
        <v>57352538</v>
      </c>
      <c r="M106" s="49">
        <v>64730206</v>
      </c>
      <c r="N106" s="49">
        <v>114594577</v>
      </c>
      <c r="O106" s="49">
        <v>132997201</v>
      </c>
      <c r="P106" s="49">
        <v>124130958</v>
      </c>
      <c r="Q106" s="49">
        <v>118403257</v>
      </c>
      <c r="R106" s="49">
        <v>92096149</v>
      </c>
      <c r="S106" s="49">
        <v>62436865</v>
      </c>
      <c r="T106" s="123">
        <v>69544767</v>
      </c>
      <c r="U106" s="226">
        <v>49969096</v>
      </c>
      <c r="V106" s="167">
        <v>41231289</v>
      </c>
      <c r="W106" s="49">
        <v>42935</v>
      </c>
      <c r="X106" s="49">
        <v>41299811</v>
      </c>
      <c r="Y106" s="167">
        <v>17460032</v>
      </c>
      <c r="Z106" s="167">
        <v>105120236</v>
      </c>
    </row>
    <row r="107" spans="1:26">
      <c r="A107" s="51" t="s">
        <v>148</v>
      </c>
      <c r="B107" s="26">
        <v>221754008</v>
      </c>
      <c r="C107" s="26">
        <v>168564251</v>
      </c>
      <c r="D107" s="92">
        <v>99432358</v>
      </c>
      <c r="E107" s="26">
        <v>136159654</v>
      </c>
      <c r="F107" s="26">
        <v>147973547</v>
      </c>
      <c r="G107" s="26">
        <v>91934912</v>
      </c>
      <c r="H107" s="26">
        <v>210241163</v>
      </c>
      <c r="I107" s="49">
        <v>127724118</v>
      </c>
      <c r="J107" s="49">
        <v>96453760</v>
      </c>
      <c r="K107" s="49">
        <v>73191900</v>
      </c>
      <c r="L107" s="49">
        <v>37473227</v>
      </c>
      <c r="M107" s="49">
        <v>38063369</v>
      </c>
      <c r="N107" s="49">
        <v>19875108</v>
      </c>
      <c r="O107" s="49">
        <v>43210652</v>
      </c>
      <c r="P107" s="49">
        <v>41607782</v>
      </c>
      <c r="Q107" s="49">
        <v>29714525</v>
      </c>
      <c r="R107" s="49">
        <v>12565876</v>
      </c>
      <c r="S107" s="49">
        <v>1515356</v>
      </c>
      <c r="T107" s="123">
        <v>47690117</v>
      </c>
      <c r="U107" s="226">
        <v>5554816</v>
      </c>
      <c r="V107" s="167">
        <v>2579695</v>
      </c>
      <c r="W107" s="49">
        <v>4912686</v>
      </c>
      <c r="X107" s="49">
        <v>4128678</v>
      </c>
      <c r="Y107" s="167">
        <v>6843349</v>
      </c>
      <c r="Z107" s="167">
        <v>0</v>
      </c>
    </row>
    <row r="108" spans="1:26">
      <c r="A108" s="51" t="s">
        <v>150</v>
      </c>
      <c r="B108" s="26">
        <v>45743099</v>
      </c>
      <c r="C108" s="26">
        <v>36984567</v>
      </c>
      <c r="D108" s="92">
        <v>36812623</v>
      </c>
      <c r="E108" s="26">
        <v>32254875</v>
      </c>
      <c r="F108" s="26">
        <v>38081693</v>
      </c>
      <c r="G108" s="26">
        <v>40132372</v>
      </c>
      <c r="H108" s="26">
        <v>41857536</v>
      </c>
      <c r="I108" s="49">
        <v>40696544</v>
      </c>
      <c r="J108" s="49">
        <v>42917153</v>
      </c>
      <c r="K108" s="49">
        <v>36394575</v>
      </c>
      <c r="L108" s="49">
        <v>19917483</v>
      </c>
      <c r="M108" s="49">
        <v>23906859</v>
      </c>
      <c r="N108" s="49">
        <v>31774470</v>
      </c>
      <c r="O108" s="49">
        <v>36162937</v>
      </c>
      <c r="P108" s="49">
        <v>29995618</v>
      </c>
      <c r="Q108" s="49">
        <v>25311705</v>
      </c>
      <c r="R108" s="49">
        <v>21365095</v>
      </c>
      <c r="S108" s="49">
        <v>18360212</v>
      </c>
      <c r="T108" s="123">
        <v>15210820</v>
      </c>
      <c r="U108" s="226">
        <v>17850320</v>
      </c>
      <c r="V108" s="167">
        <v>13826040</v>
      </c>
      <c r="W108" s="49">
        <v>12816155</v>
      </c>
      <c r="X108" s="49">
        <v>11503735</v>
      </c>
      <c r="Y108" s="167">
        <v>10651805</v>
      </c>
      <c r="Z108" s="167">
        <v>6834116</v>
      </c>
    </row>
    <row r="109" spans="1:26">
      <c r="A109" s="51" t="s">
        <v>152</v>
      </c>
      <c r="B109" s="26">
        <v>30732585</v>
      </c>
      <c r="C109" s="26">
        <v>27494012</v>
      </c>
      <c r="D109" s="92">
        <v>31282256</v>
      </c>
      <c r="E109" s="26">
        <v>23914364</v>
      </c>
      <c r="F109" s="26">
        <v>22024421</v>
      </c>
      <c r="G109" s="26">
        <v>27556994</v>
      </c>
      <c r="H109" s="26">
        <v>21475277</v>
      </c>
      <c r="I109" s="49">
        <v>22005117</v>
      </c>
      <c r="J109" s="49">
        <v>23888738</v>
      </c>
      <c r="K109" s="49">
        <v>21811403</v>
      </c>
      <c r="L109" s="49">
        <v>20354196</v>
      </c>
      <c r="M109" s="49">
        <v>7610918</v>
      </c>
      <c r="N109" s="49">
        <v>2789072</v>
      </c>
      <c r="O109" s="49">
        <v>4244969</v>
      </c>
      <c r="P109" s="49">
        <v>-767202</v>
      </c>
      <c r="Q109" s="49">
        <v>3588074</v>
      </c>
      <c r="R109" s="49">
        <v>2477973</v>
      </c>
      <c r="S109" s="49">
        <v>2805771</v>
      </c>
      <c r="T109" s="123">
        <v>1563623</v>
      </c>
      <c r="U109" s="226">
        <v>1228375</v>
      </c>
      <c r="V109" s="167">
        <v>466327</v>
      </c>
      <c r="W109" s="49">
        <v>2475789</v>
      </c>
      <c r="X109" s="49">
        <v>1417203</v>
      </c>
      <c r="Y109" s="167">
        <v>2132657</v>
      </c>
      <c r="Z109" s="167">
        <v>4010014</v>
      </c>
    </row>
    <row r="110" spans="1:26">
      <c r="A110" s="51" t="s">
        <v>153</v>
      </c>
      <c r="B110" s="26">
        <v>54846575</v>
      </c>
      <c r="C110" s="26">
        <v>32918848</v>
      </c>
      <c r="D110" s="92">
        <v>137720786</v>
      </c>
      <c r="E110" s="26">
        <v>34389219</v>
      </c>
      <c r="F110" s="26">
        <v>44809906</v>
      </c>
      <c r="G110" s="26">
        <v>48429585</v>
      </c>
      <c r="H110" s="26">
        <v>66084470</v>
      </c>
      <c r="I110" s="49">
        <v>69623469</v>
      </c>
      <c r="J110" s="49">
        <v>67756851</v>
      </c>
      <c r="K110" s="49">
        <v>78564405</v>
      </c>
      <c r="L110" s="49">
        <v>42038879</v>
      </c>
      <c r="M110" s="49">
        <v>56075459</v>
      </c>
      <c r="N110" s="49">
        <v>25098417</v>
      </c>
      <c r="O110" s="49">
        <v>71186658</v>
      </c>
      <c r="P110" s="49">
        <v>71840255</v>
      </c>
      <c r="Q110" s="49">
        <v>46307310</v>
      </c>
      <c r="R110" s="49">
        <v>47729969</v>
      </c>
      <c r="S110" s="49">
        <v>45933983</v>
      </c>
      <c r="T110" s="123">
        <v>38835103</v>
      </c>
      <c r="U110" s="226">
        <v>33944727</v>
      </c>
      <c r="V110" s="167">
        <v>27054755</v>
      </c>
      <c r="W110" s="49">
        <v>27992510</v>
      </c>
      <c r="X110" s="49">
        <v>12447297</v>
      </c>
      <c r="Y110" s="167">
        <v>26006115</v>
      </c>
      <c r="Z110" s="167">
        <v>32567382</v>
      </c>
    </row>
    <row r="111" spans="1:26">
      <c r="A111" s="51" t="s">
        <v>154</v>
      </c>
      <c r="B111" s="26">
        <v>192311142</v>
      </c>
      <c r="C111" s="26">
        <v>214524756</v>
      </c>
      <c r="D111" s="92">
        <v>104083939</v>
      </c>
      <c r="E111" s="26">
        <v>128270188</v>
      </c>
      <c r="F111" s="26">
        <v>97845264</v>
      </c>
      <c r="G111" s="26">
        <v>114411112</v>
      </c>
      <c r="H111" s="26">
        <v>102296180</v>
      </c>
      <c r="I111" s="49">
        <v>157012911</v>
      </c>
      <c r="J111" s="49">
        <v>118421429</v>
      </c>
      <c r="K111" s="49">
        <v>127624700</v>
      </c>
      <c r="L111" s="49">
        <v>92578553</v>
      </c>
      <c r="M111" s="49">
        <v>104625985</v>
      </c>
      <c r="N111" s="49">
        <v>183788621</v>
      </c>
      <c r="O111" s="49">
        <v>246071183</v>
      </c>
      <c r="P111" s="49">
        <v>207792044</v>
      </c>
      <c r="Q111" s="49">
        <v>209596889</v>
      </c>
      <c r="R111" s="49">
        <v>128169303</v>
      </c>
      <c r="S111" s="49">
        <v>174061390</v>
      </c>
      <c r="T111" s="123">
        <v>151246379</v>
      </c>
      <c r="U111" s="226">
        <v>139349304</v>
      </c>
      <c r="V111" s="167">
        <v>128994602</v>
      </c>
      <c r="W111" s="49">
        <v>122554177</v>
      </c>
      <c r="X111" s="49">
        <v>128587467</v>
      </c>
      <c r="Y111" s="167">
        <v>122757097</v>
      </c>
      <c r="Z111" s="167">
        <v>146802770.19999999</v>
      </c>
    </row>
    <row r="112" spans="1:26">
      <c r="A112" s="51" t="s">
        <v>155</v>
      </c>
      <c r="B112" s="26">
        <v>41826433</v>
      </c>
      <c r="C112" s="26">
        <v>2911635</v>
      </c>
      <c r="D112" s="92">
        <v>30811034</v>
      </c>
      <c r="E112" s="26">
        <v>17748636</v>
      </c>
      <c r="F112" s="26">
        <v>44803443</v>
      </c>
      <c r="G112" s="26">
        <v>46450303</v>
      </c>
      <c r="H112" s="26">
        <v>43446368</v>
      </c>
      <c r="I112" s="49">
        <v>42978530</v>
      </c>
      <c r="J112" s="49">
        <v>17527863</v>
      </c>
      <c r="K112" s="49">
        <v>13295697</v>
      </c>
      <c r="L112" s="49">
        <v>6877267</v>
      </c>
      <c r="M112" s="49">
        <v>4840371</v>
      </c>
      <c r="N112" s="49">
        <v>5475963</v>
      </c>
      <c r="O112" s="49">
        <v>16967434</v>
      </c>
      <c r="P112" s="49">
        <v>7941805</v>
      </c>
      <c r="Q112" s="49">
        <v>12649035</v>
      </c>
      <c r="R112" s="49">
        <v>9391989</v>
      </c>
      <c r="S112" s="49">
        <v>4311670</v>
      </c>
      <c r="T112" s="123">
        <v>616832</v>
      </c>
      <c r="U112" s="226">
        <v>1434647</v>
      </c>
      <c r="V112" s="167">
        <v>1251709</v>
      </c>
      <c r="W112" s="49">
        <v>1585750</v>
      </c>
      <c r="X112" s="49">
        <v>599997</v>
      </c>
      <c r="Y112" s="167">
        <v>14072077</v>
      </c>
      <c r="Z112" s="167">
        <v>20942696</v>
      </c>
    </row>
    <row r="113" spans="1:26">
      <c r="A113" s="51" t="s">
        <v>157</v>
      </c>
      <c r="B113" s="26">
        <v>90045752</v>
      </c>
      <c r="C113" s="26">
        <v>45220245</v>
      </c>
      <c r="D113" s="92">
        <v>33916753</v>
      </c>
      <c r="E113" s="26">
        <v>15561398</v>
      </c>
      <c r="F113" s="26">
        <v>44402619</v>
      </c>
      <c r="G113" s="26">
        <v>102024251</v>
      </c>
      <c r="H113" s="26">
        <v>68684893</v>
      </c>
      <c r="I113" s="49">
        <v>98602060</v>
      </c>
      <c r="J113" s="49">
        <v>80849408</v>
      </c>
      <c r="K113" s="49">
        <v>87269243</v>
      </c>
      <c r="L113" s="49">
        <v>71446388</v>
      </c>
      <c r="M113" s="49">
        <v>59504472</v>
      </c>
      <c r="N113" s="49">
        <v>43358989</v>
      </c>
      <c r="O113" s="49">
        <v>105424033</v>
      </c>
      <c r="P113" s="49">
        <v>21321972</v>
      </c>
      <c r="Q113" s="49">
        <v>69454804</v>
      </c>
      <c r="R113" s="49">
        <v>52432443</v>
      </c>
      <c r="S113" s="49">
        <v>33287614</v>
      </c>
      <c r="T113" s="123">
        <v>38481311</v>
      </c>
      <c r="U113" s="226">
        <v>8151738</v>
      </c>
      <c r="V113" s="167">
        <v>0</v>
      </c>
      <c r="W113" s="49">
        <v>1000</v>
      </c>
      <c r="X113" s="49">
        <v>2115872</v>
      </c>
      <c r="Y113" s="167">
        <v>1887343</v>
      </c>
      <c r="Z113" s="167">
        <v>239303</v>
      </c>
    </row>
    <row r="114" spans="1:26">
      <c r="A114" s="51" t="s">
        <v>158</v>
      </c>
      <c r="B114" s="26">
        <v>2255864</v>
      </c>
      <c r="C114" s="26">
        <v>356182</v>
      </c>
      <c r="D114" s="92">
        <v>2849433</v>
      </c>
      <c r="E114" s="26">
        <v>272901</v>
      </c>
      <c r="F114" s="26">
        <v>2171612</v>
      </c>
      <c r="G114" s="26">
        <v>-1009188</v>
      </c>
      <c r="H114" s="26">
        <v>7487128</v>
      </c>
      <c r="I114" s="49">
        <v>1250443</v>
      </c>
      <c r="J114" s="49">
        <v>3016185</v>
      </c>
      <c r="K114" s="49">
        <v>7211346</v>
      </c>
      <c r="L114" s="49">
        <v>1819576</v>
      </c>
      <c r="M114" s="49">
        <v>5708755</v>
      </c>
      <c r="N114" s="49">
        <v>4557831</v>
      </c>
      <c r="O114" s="49">
        <v>7408171</v>
      </c>
      <c r="P114" s="49">
        <v>7697247</v>
      </c>
      <c r="Q114" s="49">
        <v>2221277</v>
      </c>
      <c r="R114" s="49">
        <v>523853</v>
      </c>
      <c r="S114" s="49">
        <v>1625509</v>
      </c>
      <c r="T114" s="123">
        <v>1045040</v>
      </c>
      <c r="U114" s="226">
        <v>788155</v>
      </c>
      <c r="V114" s="167">
        <v>2761372</v>
      </c>
      <c r="W114" s="49">
        <v>4401020</v>
      </c>
      <c r="X114" s="49">
        <v>3416531</v>
      </c>
      <c r="Y114" s="167">
        <v>6621651</v>
      </c>
      <c r="Z114" s="167">
        <v>9565209</v>
      </c>
    </row>
    <row r="115" spans="1:26">
      <c r="A115" s="59" t="s">
        <v>159</v>
      </c>
      <c r="B115" s="26">
        <v>7759246334</v>
      </c>
      <c r="C115" s="26">
        <v>7253429073</v>
      </c>
      <c r="D115" s="92">
        <v>6988192772</v>
      </c>
      <c r="E115" s="26">
        <v>5444006541</v>
      </c>
      <c r="F115" s="26">
        <v>4860253329</v>
      </c>
      <c r="G115" s="26">
        <v>4554262318</v>
      </c>
      <c r="H115" s="26">
        <v>5820242915</v>
      </c>
      <c r="I115" s="49">
        <v>4737634841</v>
      </c>
      <c r="J115" s="49">
        <v>5193462856</v>
      </c>
      <c r="K115" s="49">
        <v>4925829574</v>
      </c>
      <c r="L115" s="49">
        <v>4488132764</v>
      </c>
      <c r="M115" s="49">
        <v>4755251988</v>
      </c>
      <c r="N115" s="49">
        <v>4503567535</v>
      </c>
      <c r="O115" s="49">
        <v>6888899018</v>
      </c>
      <c r="P115" s="49">
        <v>5254652818</v>
      </c>
      <c r="Q115" s="49">
        <v>5003359698</v>
      </c>
      <c r="R115" s="49">
        <v>4485279615</v>
      </c>
      <c r="S115" s="49">
        <v>4485938448</v>
      </c>
      <c r="T115" s="123">
        <v>4273006781</v>
      </c>
      <c r="U115" s="226">
        <v>3698513083</v>
      </c>
      <c r="V115" s="167">
        <f>SUM(V64:V114)</f>
        <v>3591288738</v>
      </c>
      <c r="W115" s="49">
        <f>SUM(W64:W114)</f>
        <v>3155388015</v>
      </c>
      <c r="X115" s="49">
        <f>SUM(X64:X114)</f>
        <v>2937561678</v>
      </c>
      <c r="Y115" s="61">
        <f>SUM(Y64:Y114)</f>
        <v>3310944014</v>
      </c>
      <c r="Z115" s="61">
        <f>SUM(Z64:Z114)</f>
        <v>3355828717.2999997</v>
      </c>
    </row>
    <row r="116" spans="1:26">
      <c r="A116" s="82"/>
      <c r="B116" s="82"/>
      <c r="C116" s="82"/>
      <c r="D116" s="82"/>
      <c r="E116" s="82"/>
      <c r="F116" s="82"/>
      <c r="G116" s="82"/>
      <c r="H116" s="82"/>
      <c r="I116" s="82"/>
      <c r="J116" s="82"/>
      <c r="K116" s="82"/>
      <c r="L116" s="82"/>
      <c r="M116" s="82"/>
      <c r="N116" s="82"/>
    </row>
    <row r="117" spans="1:26">
      <c r="J117" s="168"/>
      <c r="K117" s="168"/>
      <c r="L117" s="168"/>
      <c r="M117" s="168"/>
      <c r="N117" s="168"/>
      <c r="O117" s="168"/>
      <c r="P117" s="168"/>
      <c r="Q117" s="168"/>
      <c r="R117" s="168"/>
      <c r="S117" s="168"/>
      <c r="T117" s="168"/>
      <c r="U117" s="168"/>
    </row>
    <row r="118" spans="1:26">
      <c r="J118" s="168"/>
      <c r="K118" s="168"/>
      <c r="L118" s="168"/>
      <c r="M118" s="168"/>
      <c r="N118" s="168"/>
      <c r="O118" s="168"/>
      <c r="P118" s="168"/>
      <c r="Q118" s="168"/>
      <c r="R118" s="168"/>
      <c r="S118" s="168"/>
      <c r="T118" s="168"/>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17792240</v>
      </c>
      <c r="C123" s="52">
        <v>15048795</v>
      </c>
      <c r="D123" s="52">
        <v>14146078</v>
      </c>
      <c r="E123" s="49">
        <v>5336452</v>
      </c>
      <c r="F123" s="49">
        <v>828257</v>
      </c>
      <c r="G123" s="49">
        <v>902739</v>
      </c>
      <c r="H123" s="49">
        <v>1222480</v>
      </c>
      <c r="I123" s="49">
        <v>3922172</v>
      </c>
      <c r="J123" s="49">
        <v>776677</v>
      </c>
      <c r="K123" s="49">
        <v>827735</v>
      </c>
      <c r="L123" s="49">
        <v>0</v>
      </c>
      <c r="M123" s="49">
        <v>0</v>
      </c>
      <c r="N123" s="49">
        <v>4</v>
      </c>
      <c r="O123" s="49">
        <v>0</v>
      </c>
      <c r="P123" s="49">
        <v>0</v>
      </c>
      <c r="Q123" s="49">
        <v>0</v>
      </c>
      <c r="R123" s="49">
        <v>0</v>
      </c>
      <c r="S123" s="49">
        <v>0</v>
      </c>
      <c r="T123" s="123">
        <v>0</v>
      </c>
      <c r="U123" s="226">
        <v>0</v>
      </c>
      <c r="V123" s="167">
        <v>0</v>
      </c>
      <c r="W123" s="49">
        <f>'Excluding Relative Foster Care'!E123+'Relative Foster Care'!E123</f>
        <v>0</v>
      </c>
      <c r="X123" s="49">
        <v>0</v>
      </c>
      <c r="Y123" s="167">
        <v>0</v>
      </c>
      <c r="Z123" s="167">
        <v>0</v>
      </c>
    </row>
    <row r="124" spans="1:26">
      <c r="A124" s="51" t="s">
        <v>84</v>
      </c>
      <c r="B124" s="49">
        <v>11021658</v>
      </c>
      <c r="C124" s="52">
        <v>39289721</v>
      </c>
      <c r="D124" s="52">
        <v>38240793</v>
      </c>
      <c r="E124" s="49">
        <v>38998675</v>
      </c>
      <c r="F124" s="49">
        <v>36684929</v>
      </c>
      <c r="G124" s="49">
        <v>34391005</v>
      </c>
      <c r="H124" s="49">
        <v>33131256</v>
      </c>
      <c r="I124" s="49">
        <v>33148899</v>
      </c>
      <c r="J124" s="49">
        <v>31863080</v>
      </c>
      <c r="K124" s="49">
        <v>28455584</v>
      </c>
      <c r="L124" s="49">
        <v>29662015</v>
      </c>
      <c r="M124" s="49">
        <v>27529133</v>
      </c>
      <c r="N124" s="49">
        <v>25982996</v>
      </c>
      <c r="O124" s="93">
        <v>30676488</v>
      </c>
      <c r="P124" s="49">
        <v>31586896</v>
      </c>
      <c r="Q124" s="49">
        <v>30186207</v>
      </c>
      <c r="R124" s="49">
        <v>31660692</v>
      </c>
      <c r="S124" s="49">
        <v>31682624</v>
      </c>
      <c r="T124" s="123">
        <v>35013350</v>
      </c>
      <c r="U124" s="226">
        <v>28590312</v>
      </c>
      <c r="V124" s="167">
        <v>30559877</v>
      </c>
      <c r="W124" s="49">
        <f>'Excluding Relative Foster Care'!E124+'Relative Foster Care'!E124</f>
        <v>24982321</v>
      </c>
      <c r="X124" s="49">
        <v>23242764</v>
      </c>
      <c r="Y124" s="167">
        <v>24570405</v>
      </c>
      <c r="Z124" s="167">
        <v>24975442</v>
      </c>
    </row>
    <row r="125" spans="1:26">
      <c r="A125" s="51" t="s">
        <v>86</v>
      </c>
      <c r="B125" s="49">
        <v>49625410</v>
      </c>
      <c r="C125" s="52">
        <v>48986878</v>
      </c>
      <c r="D125" s="52">
        <v>26713183</v>
      </c>
      <c r="E125" s="49">
        <v>54734287</v>
      </c>
      <c r="F125" s="49">
        <v>53917820</v>
      </c>
      <c r="G125" s="49">
        <v>51232956</v>
      </c>
      <c r="H125" s="49">
        <v>49296907</v>
      </c>
      <c r="I125" s="49">
        <v>62283625</v>
      </c>
      <c r="J125" s="49">
        <v>63432084</v>
      </c>
      <c r="K125" s="49">
        <v>44603039</v>
      </c>
      <c r="L125" s="49">
        <v>43981687</v>
      </c>
      <c r="M125" s="49">
        <v>81940035</v>
      </c>
      <c r="N125" s="49">
        <v>58767639</v>
      </c>
      <c r="O125" s="49">
        <v>12098460</v>
      </c>
      <c r="P125" s="49">
        <v>0</v>
      </c>
      <c r="Q125" s="49">
        <v>164729</v>
      </c>
      <c r="R125" s="49">
        <v>1567603</v>
      </c>
      <c r="S125" s="49">
        <v>0</v>
      </c>
      <c r="T125" s="123">
        <v>0</v>
      </c>
      <c r="U125" s="226">
        <v>0</v>
      </c>
      <c r="V125" s="167">
        <v>0</v>
      </c>
      <c r="W125" s="49">
        <f>'Excluding Relative Foster Care'!E125+'Relative Foster Care'!E125</f>
        <v>0</v>
      </c>
      <c r="X125" s="49">
        <v>0</v>
      </c>
      <c r="Y125" s="167">
        <v>0</v>
      </c>
      <c r="Z125" s="167">
        <v>0</v>
      </c>
    </row>
    <row r="126" spans="1:26">
      <c r="A126" s="51" t="s">
        <v>88</v>
      </c>
      <c r="B126" s="49">
        <v>3750608</v>
      </c>
      <c r="C126" s="52">
        <v>8772135</v>
      </c>
      <c r="D126" s="52">
        <v>0</v>
      </c>
      <c r="E126" s="49">
        <v>8931663</v>
      </c>
      <c r="F126" s="49">
        <v>7246494</v>
      </c>
      <c r="G126" s="49">
        <v>6551011</v>
      </c>
      <c r="H126" s="49">
        <v>7911925</v>
      </c>
      <c r="I126" s="49">
        <v>8670185</v>
      </c>
      <c r="J126" s="49">
        <v>5281570</v>
      </c>
      <c r="K126" s="49">
        <v>1356306</v>
      </c>
      <c r="L126" s="49">
        <v>2882535</v>
      </c>
      <c r="M126" s="49">
        <v>0</v>
      </c>
      <c r="N126" s="49">
        <v>0</v>
      </c>
      <c r="O126" s="49">
        <v>0</v>
      </c>
      <c r="P126" s="49">
        <v>0</v>
      </c>
      <c r="Q126" s="49">
        <v>0</v>
      </c>
      <c r="R126" s="49">
        <v>0</v>
      </c>
      <c r="S126" s="49">
        <v>0</v>
      </c>
      <c r="T126" s="123">
        <v>0</v>
      </c>
      <c r="U126" s="226">
        <v>0</v>
      </c>
      <c r="V126" s="167">
        <v>0</v>
      </c>
      <c r="W126" s="49">
        <f>'Excluding Relative Foster Care'!E126+'Relative Foster Care'!E126</f>
        <v>0</v>
      </c>
      <c r="X126" s="49">
        <v>0</v>
      </c>
      <c r="Y126" s="167">
        <v>0</v>
      </c>
      <c r="Z126" s="167">
        <v>0</v>
      </c>
    </row>
    <row r="127" spans="1:26">
      <c r="A127" s="51" t="s">
        <v>74</v>
      </c>
      <c r="B127" s="49">
        <v>2027650655</v>
      </c>
      <c r="C127" s="52">
        <v>1925099314</v>
      </c>
      <c r="D127" s="52">
        <v>1962642222</v>
      </c>
      <c r="E127" s="49">
        <v>1812666970</v>
      </c>
      <c r="F127" s="49">
        <v>1867134199</v>
      </c>
      <c r="G127" s="49">
        <v>1689681607</v>
      </c>
      <c r="H127" s="49">
        <v>1583966875</v>
      </c>
      <c r="I127" s="49">
        <v>2100646917</v>
      </c>
      <c r="J127" s="49">
        <v>2180683688</v>
      </c>
      <c r="K127" s="49">
        <v>1915398805</v>
      </c>
      <c r="L127" s="49">
        <v>1907699482</v>
      </c>
      <c r="M127" s="49">
        <v>1405976980</v>
      </c>
      <c r="N127" s="49">
        <v>1925256749</v>
      </c>
      <c r="O127" s="49">
        <v>1813334239</v>
      </c>
      <c r="P127" s="49">
        <v>2071303266</v>
      </c>
      <c r="Q127" s="49">
        <v>1802716940</v>
      </c>
      <c r="R127" s="49">
        <v>2100544914</v>
      </c>
      <c r="S127" s="49">
        <v>2022682599</v>
      </c>
      <c r="T127" s="123">
        <v>1821089120</v>
      </c>
      <c r="U127" s="226">
        <v>1973077682</v>
      </c>
      <c r="V127" s="167">
        <v>1816669734</v>
      </c>
      <c r="W127" s="49">
        <f>'Excluding Relative Foster Care'!E127+'Relative Foster Care'!E127</f>
        <v>1849878336</v>
      </c>
      <c r="X127" s="49">
        <v>1826959638</v>
      </c>
      <c r="Y127" s="167">
        <v>1943737827</v>
      </c>
      <c r="Z127" s="167">
        <v>1489746610</v>
      </c>
    </row>
    <row r="128" spans="1:26">
      <c r="A128" s="51" t="s">
        <v>91</v>
      </c>
      <c r="B128" s="49">
        <v>7061078</v>
      </c>
      <c r="C128" s="52">
        <v>42222920</v>
      </c>
      <c r="D128" s="52">
        <v>15153871</v>
      </c>
      <c r="E128" s="49">
        <v>13621686</v>
      </c>
      <c r="F128" s="49">
        <v>18612781</v>
      </c>
      <c r="G128" s="49">
        <v>3741535</v>
      </c>
      <c r="H128" s="49">
        <v>9488630</v>
      </c>
      <c r="I128" s="49">
        <v>15971524</v>
      </c>
      <c r="J128" s="49">
        <v>17032587</v>
      </c>
      <c r="K128" s="49">
        <v>14384339</v>
      </c>
      <c r="L128" s="49">
        <v>12342360</v>
      </c>
      <c r="M128" s="49">
        <v>9933739</v>
      </c>
      <c r="N128" s="49">
        <v>2552540</v>
      </c>
      <c r="O128" s="49">
        <v>3847636</v>
      </c>
      <c r="P128" s="49">
        <v>3314370</v>
      </c>
      <c r="Q128" s="49">
        <v>7773519</v>
      </c>
      <c r="R128" s="49">
        <v>8385173</v>
      </c>
      <c r="S128" s="49">
        <v>8663022</v>
      </c>
      <c r="T128" s="123">
        <v>7934261</v>
      </c>
      <c r="U128" s="226">
        <v>8265301</v>
      </c>
      <c r="V128" s="167">
        <v>9992190</v>
      </c>
      <c r="W128" s="49">
        <f>'Excluding Relative Foster Care'!E128+'Relative Foster Care'!E128</f>
        <v>7868118</v>
      </c>
      <c r="X128" s="49">
        <v>7970848</v>
      </c>
      <c r="Y128" s="167">
        <v>5010478</v>
      </c>
      <c r="Z128" s="167">
        <v>5212087</v>
      </c>
    </row>
    <row r="129" spans="1:26">
      <c r="A129" s="51" t="s">
        <v>93</v>
      </c>
      <c r="B129" s="49">
        <v>101000707</v>
      </c>
      <c r="C129" s="52">
        <v>15459069</v>
      </c>
      <c r="D129" s="52">
        <v>66483281</v>
      </c>
      <c r="E129" s="49">
        <v>52624238</v>
      </c>
      <c r="F129" s="49">
        <v>46488361</v>
      </c>
      <c r="G129" s="49">
        <v>50525011</v>
      </c>
      <c r="H129" s="49">
        <v>89208272</v>
      </c>
      <c r="I129" s="49">
        <v>118083522</v>
      </c>
      <c r="J129" s="49">
        <v>117934671</v>
      </c>
      <c r="K129" s="49">
        <v>107964218</v>
      </c>
      <c r="L129" s="49">
        <v>102297559</v>
      </c>
      <c r="M129" s="49">
        <v>86248142</v>
      </c>
      <c r="N129" s="49">
        <v>79546782</v>
      </c>
      <c r="O129" s="49">
        <v>70727296</v>
      </c>
      <c r="P129" s="49">
        <v>86577814</v>
      </c>
      <c r="Q129" s="49">
        <v>73523867</v>
      </c>
      <c r="R129" s="49">
        <v>68539083</v>
      </c>
      <c r="S129" s="49">
        <v>62841626</v>
      </c>
      <c r="T129" s="123">
        <v>47067904</v>
      </c>
      <c r="U129" s="226">
        <v>42557174</v>
      </c>
      <c r="V129" s="167">
        <v>47927520</v>
      </c>
      <c r="W129" s="49">
        <f>'Excluding Relative Foster Care'!E129+'Relative Foster Care'!E129</f>
        <v>50235960</v>
      </c>
      <c r="X129" s="49">
        <v>41885749</v>
      </c>
      <c r="Y129" s="167">
        <v>36207096</v>
      </c>
      <c r="Z129" s="167">
        <v>26847170</v>
      </c>
    </row>
    <row r="130" spans="1:26">
      <c r="A130" s="51" t="s">
        <v>95</v>
      </c>
      <c r="B130" s="49">
        <v>7480507</v>
      </c>
      <c r="C130" s="52">
        <v>7552133</v>
      </c>
      <c r="D130" s="52">
        <v>8281811</v>
      </c>
      <c r="E130" s="49">
        <v>2344969</v>
      </c>
      <c r="F130" s="49">
        <v>4070909</v>
      </c>
      <c r="G130" s="49">
        <v>2784534</v>
      </c>
      <c r="H130" s="49">
        <v>2919566</v>
      </c>
      <c r="I130" s="49">
        <v>2912317</v>
      </c>
      <c r="J130" s="49">
        <v>3546862</v>
      </c>
      <c r="K130" s="49">
        <v>3462814</v>
      </c>
      <c r="L130" s="49">
        <v>1673995</v>
      </c>
      <c r="M130" s="49">
        <v>12069703</v>
      </c>
      <c r="N130" s="49">
        <v>13558307</v>
      </c>
      <c r="O130" s="49">
        <v>10269964</v>
      </c>
      <c r="P130" s="49">
        <v>12352144</v>
      </c>
      <c r="Q130" s="49">
        <v>17303827</v>
      </c>
      <c r="R130" s="49">
        <v>13190378</v>
      </c>
      <c r="S130" s="49">
        <v>22586046</v>
      </c>
      <c r="T130" s="123">
        <v>20371477</v>
      </c>
      <c r="U130" s="226">
        <v>19275676</v>
      </c>
      <c r="V130" s="167">
        <v>16895317</v>
      </c>
      <c r="W130" s="49">
        <f>'Excluding Relative Foster Care'!E130+'Relative Foster Care'!E130</f>
        <v>12957608</v>
      </c>
      <c r="X130" s="49">
        <v>11361826</v>
      </c>
      <c r="Y130" s="167">
        <v>11394040</v>
      </c>
      <c r="Z130" s="167">
        <v>4554458</v>
      </c>
    </row>
    <row r="131" spans="1:26">
      <c r="A131" s="51" t="s">
        <v>97</v>
      </c>
      <c r="B131" s="49">
        <v>30350815</v>
      </c>
      <c r="C131" s="52">
        <v>49793273</v>
      </c>
      <c r="D131" s="52">
        <v>50425912</v>
      </c>
      <c r="E131" s="49">
        <v>49613280</v>
      </c>
      <c r="F131" s="49">
        <v>50309999</v>
      </c>
      <c r="G131" s="49">
        <v>46310000</v>
      </c>
      <c r="H131" s="49">
        <v>50309999</v>
      </c>
      <c r="I131" s="49">
        <v>40804160</v>
      </c>
      <c r="J131" s="49">
        <v>50223177</v>
      </c>
      <c r="K131" s="49">
        <v>47600276</v>
      </c>
      <c r="L131" s="49">
        <v>12688744</v>
      </c>
      <c r="M131" s="49">
        <v>15720246</v>
      </c>
      <c r="N131" s="49">
        <v>10290246</v>
      </c>
      <c r="O131" s="49">
        <v>31910620</v>
      </c>
      <c r="P131" s="49">
        <v>43514825</v>
      </c>
      <c r="Q131" s="49">
        <v>21723802</v>
      </c>
      <c r="R131" s="49">
        <v>35202942</v>
      </c>
      <c r="S131" s="49">
        <v>41373212</v>
      </c>
      <c r="T131" s="123">
        <v>40470612</v>
      </c>
      <c r="U131" s="226">
        <v>44040393</v>
      </c>
      <c r="V131" s="167">
        <v>56820567</v>
      </c>
      <c r="W131" s="49">
        <f>'Excluding Relative Foster Care'!E131+'Relative Foster Care'!E131</f>
        <v>92188576</v>
      </c>
      <c r="X131" s="49">
        <v>122846344</v>
      </c>
      <c r="Y131" s="167">
        <v>132952942</v>
      </c>
      <c r="Z131" s="167">
        <v>176568630</v>
      </c>
    </row>
    <row r="132" spans="1:26">
      <c r="A132" s="51" t="s">
        <v>99</v>
      </c>
      <c r="B132" s="49">
        <v>272324692</v>
      </c>
      <c r="C132" s="52">
        <v>309221234</v>
      </c>
      <c r="D132" s="52">
        <v>230833406</v>
      </c>
      <c r="E132" s="49">
        <v>234307415</v>
      </c>
      <c r="F132" s="49">
        <v>221404741</v>
      </c>
      <c r="G132" s="49">
        <v>227531553</v>
      </c>
      <c r="H132" s="49">
        <v>207122550</v>
      </c>
      <c r="I132" s="49">
        <v>203304824</v>
      </c>
      <c r="J132" s="49">
        <v>198656519</v>
      </c>
      <c r="K132" s="49">
        <v>164018241</v>
      </c>
      <c r="L132" s="49">
        <v>153010752</v>
      </c>
      <c r="M132" s="49">
        <v>127141061</v>
      </c>
      <c r="N132" s="49">
        <v>115376101</v>
      </c>
      <c r="O132" s="49">
        <v>133185586</v>
      </c>
      <c r="P132" s="49">
        <v>142309328</v>
      </c>
      <c r="Q132" s="49">
        <v>137480914</v>
      </c>
      <c r="R132" s="49">
        <v>129900296</v>
      </c>
      <c r="S132" s="49">
        <v>139301139</v>
      </c>
      <c r="T132" s="123">
        <v>133595138</v>
      </c>
      <c r="U132" s="226">
        <v>130242001</v>
      </c>
      <c r="V132" s="167">
        <v>124031934</v>
      </c>
      <c r="W132" s="49">
        <f>'Excluding Relative Foster Care'!E132+'Relative Foster Care'!E132</f>
        <v>123882241</v>
      </c>
      <c r="X132" s="49">
        <v>120698618</v>
      </c>
      <c r="Y132" s="167">
        <v>102450501</v>
      </c>
      <c r="Z132" s="167">
        <v>136842520</v>
      </c>
    </row>
    <row r="133" spans="1:26">
      <c r="A133" s="51" t="s">
        <v>101</v>
      </c>
      <c r="B133" s="49">
        <v>78172618</v>
      </c>
      <c r="C133" s="52">
        <v>136129362</v>
      </c>
      <c r="D133" s="52">
        <v>-2801587</v>
      </c>
      <c r="E133" s="49">
        <v>126218496</v>
      </c>
      <c r="F133" s="49">
        <v>77471245</v>
      </c>
      <c r="G133" s="49">
        <v>75687519</v>
      </c>
      <c r="H133" s="49">
        <v>69716990</v>
      </c>
      <c r="I133" s="49">
        <v>68211413</v>
      </c>
      <c r="J133" s="49">
        <v>70980170</v>
      </c>
      <c r="K133" s="49">
        <v>21727888</v>
      </c>
      <c r="L133" s="49">
        <v>26729755</v>
      </c>
      <c r="M133" s="49">
        <v>3385317</v>
      </c>
      <c r="N133" s="49">
        <v>3267206</v>
      </c>
      <c r="O133" s="49">
        <v>2290684</v>
      </c>
      <c r="P133" s="49">
        <v>2804767</v>
      </c>
      <c r="Q133" s="49">
        <v>2329497</v>
      </c>
      <c r="R133" s="49">
        <v>2491329</v>
      </c>
      <c r="S133" s="49">
        <v>2200261</v>
      </c>
      <c r="T133" s="123">
        <v>27671321</v>
      </c>
      <c r="U133" s="226">
        <v>16296371</v>
      </c>
      <c r="V133" s="167">
        <v>17251752</v>
      </c>
      <c r="W133" s="49">
        <f>'Excluding Relative Foster Care'!E133+'Relative Foster Care'!E133</f>
        <v>27898532</v>
      </c>
      <c r="X133" s="49">
        <v>36957517</v>
      </c>
      <c r="Y133" s="167">
        <v>47816740</v>
      </c>
      <c r="Z133" s="167">
        <v>24020331</v>
      </c>
    </row>
    <row r="134" spans="1:26">
      <c r="A134" s="51" t="s">
        <v>102</v>
      </c>
      <c r="B134" s="49">
        <v>17818499</v>
      </c>
      <c r="C134" s="52">
        <v>78134381</v>
      </c>
      <c r="D134" s="52">
        <v>73702576</v>
      </c>
      <c r="E134" s="49">
        <v>69373729</v>
      </c>
      <c r="F134" s="49">
        <v>51070046</v>
      </c>
      <c r="G134" s="49">
        <v>50986656</v>
      </c>
      <c r="H134" s="49">
        <v>50229553</v>
      </c>
      <c r="I134" s="49">
        <v>52411325</v>
      </c>
      <c r="J134" s="49">
        <v>49996801</v>
      </c>
      <c r="K134" s="49">
        <v>44032767</v>
      </c>
      <c r="L134" s="49">
        <v>85399367</v>
      </c>
      <c r="M134" s="49">
        <v>10584636</v>
      </c>
      <c r="N134" s="49">
        <v>21320616</v>
      </c>
      <c r="O134" s="49">
        <v>13222829</v>
      </c>
      <c r="P134" s="49">
        <v>38942381</v>
      </c>
      <c r="Q134" s="49">
        <v>31788520</v>
      </c>
      <c r="R134" s="49">
        <v>18436610</v>
      </c>
      <c r="S134" s="49">
        <v>20161798</v>
      </c>
      <c r="T134" s="123">
        <v>18110421</v>
      </c>
      <c r="U134" s="226">
        <v>21316293</v>
      </c>
      <c r="V134" s="167">
        <v>18214039</v>
      </c>
      <c r="W134" s="49">
        <f>'Excluding Relative Foster Care'!E134+'Relative Foster Care'!E134</f>
        <v>11038923</v>
      </c>
      <c r="X134" s="49">
        <v>14644696</v>
      </c>
      <c r="Y134" s="167">
        <v>22125825</v>
      </c>
      <c r="Z134" s="167">
        <v>24469149</v>
      </c>
    </row>
    <row r="135" spans="1:26">
      <c r="A135" s="51" t="s">
        <v>103</v>
      </c>
      <c r="B135" s="49">
        <v>1672833</v>
      </c>
      <c r="C135" s="52">
        <v>5985433</v>
      </c>
      <c r="D135" s="52">
        <v>2416378</v>
      </c>
      <c r="E135" s="49">
        <v>0</v>
      </c>
      <c r="F135" s="49">
        <v>0</v>
      </c>
      <c r="G135" s="49">
        <v>0</v>
      </c>
      <c r="H135" s="49">
        <v>0</v>
      </c>
      <c r="I135" s="49">
        <v>0</v>
      </c>
      <c r="J135" s="49">
        <v>0</v>
      </c>
      <c r="K135" s="49">
        <v>0</v>
      </c>
      <c r="L135" s="49">
        <v>0</v>
      </c>
      <c r="M135" s="49">
        <v>0</v>
      </c>
      <c r="N135" s="49">
        <v>0</v>
      </c>
      <c r="O135" s="49">
        <v>0</v>
      </c>
      <c r="P135" s="49">
        <v>5045438</v>
      </c>
      <c r="Q135" s="49">
        <v>6739443</v>
      </c>
      <c r="R135" s="49">
        <v>2305171</v>
      </c>
      <c r="S135" s="49">
        <v>3760941</v>
      </c>
      <c r="T135" s="123">
        <v>3941652</v>
      </c>
      <c r="U135" s="226">
        <v>5000686</v>
      </c>
      <c r="V135" s="167">
        <v>6021743</v>
      </c>
      <c r="W135" s="49">
        <f>'Excluding Relative Foster Care'!E135+'Relative Foster Care'!E135</f>
        <v>6294908</v>
      </c>
      <c r="X135" s="49">
        <v>6712908</v>
      </c>
      <c r="Y135" s="167">
        <v>5844104</v>
      </c>
      <c r="Z135" s="167">
        <v>6469716</v>
      </c>
    </row>
    <row r="136" spans="1:26">
      <c r="A136" s="51" t="s">
        <v>104</v>
      </c>
      <c r="B136" s="49">
        <v>67087303</v>
      </c>
      <c r="C136" s="52">
        <v>281328988</v>
      </c>
      <c r="D136" s="52">
        <v>251808931</v>
      </c>
      <c r="E136" s="49">
        <v>52642323</v>
      </c>
      <c r="F136" s="49">
        <v>78472839</v>
      </c>
      <c r="G136" s="49">
        <v>64477285</v>
      </c>
      <c r="H136" s="49">
        <v>55402202</v>
      </c>
      <c r="I136" s="49">
        <v>50466577</v>
      </c>
      <c r="J136" s="49">
        <v>50940937</v>
      </c>
      <c r="K136" s="49">
        <v>50605369</v>
      </c>
      <c r="L136" s="49">
        <v>41208279</v>
      </c>
      <c r="M136" s="49">
        <v>46090822</v>
      </c>
      <c r="N136" s="49">
        <v>44329805</v>
      </c>
      <c r="O136" s="49">
        <v>34807631</v>
      </c>
      <c r="P136" s="49">
        <v>37958494</v>
      </c>
      <c r="Q136" s="49">
        <v>37586538</v>
      </c>
      <c r="R136" s="49">
        <v>3994697</v>
      </c>
      <c r="S136" s="49">
        <v>4717211</v>
      </c>
      <c r="T136" s="123">
        <v>4987840</v>
      </c>
      <c r="U136" s="226">
        <v>4199198</v>
      </c>
      <c r="V136" s="167">
        <v>4717871</v>
      </c>
      <c r="W136" s="49">
        <f>'Excluding Relative Foster Care'!E136+'Relative Foster Care'!E136</f>
        <v>4963891</v>
      </c>
      <c r="X136" s="49">
        <v>5908794</v>
      </c>
      <c r="Y136" s="167">
        <v>7505674</v>
      </c>
      <c r="Z136" s="167">
        <v>8633626</v>
      </c>
    </row>
    <row r="137" spans="1:26">
      <c r="A137" s="51" t="s">
        <v>105</v>
      </c>
      <c r="B137" s="49">
        <v>68280034</v>
      </c>
      <c r="C137" s="52">
        <v>61584554</v>
      </c>
      <c r="D137" s="52">
        <v>35676093</v>
      </c>
      <c r="E137" s="49">
        <v>47303445</v>
      </c>
      <c r="F137" s="49">
        <v>33188355</v>
      </c>
      <c r="G137" s="49">
        <v>26401939</v>
      </c>
      <c r="H137" s="49">
        <v>24097784</v>
      </c>
      <c r="I137" s="49">
        <v>13342097</v>
      </c>
      <c r="J137" s="49">
        <v>10579559</v>
      </c>
      <c r="K137" s="49">
        <v>7102679</v>
      </c>
      <c r="L137" s="49">
        <v>16445594</v>
      </c>
      <c r="M137" s="49">
        <v>995821</v>
      </c>
      <c r="N137" s="49">
        <v>26381396</v>
      </c>
      <c r="O137" s="49">
        <v>0</v>
      </c>
      <c r="P137" s="49">
        <v>0</v>
      </c>
      <c r="Q137" s="49">
        <v>8601850</v>
      </c>
      <c r="R137" s="49">
        <v>4668495</v>
      </c>
      <c r="S137" s="49">
        <v>7409838</v>
      </c>
      <c r="T137" s="123">
        <v>1403462</v>
      </c>
      <c r="U137" s="226">
        <v>4183869</v>
      </c>
      <c r="V137" s="167">
        <v>856787</v>
      </c>
      <c r="W137" s="49">
        <f>'Excluding Relative Foster Care'!E137+'Relative Foster Care'!E137</f>
        <v>28211</v>
      </c>
      <c r="X137" s="49">
        <v>862347</v>
      </c>
      <c r="Y137" s="167">
        <v>0</v>
      </c>
      <c r="Z137" s="167">
        <v>0</v>
      </c>
    </row>
    <row r="138" spans="1:26">
      <c r="A138" s="51" t="s">
        <v>107</v>
      </c>
      <c r="B138" s="49">
        <v>20577720</v>
      </c>
      <c r="C138" s="52">
        <v>38680057</v>
      </c>
      <c r="D138" s="52">
        <v>31355677</v>
      </c>
      <c r="E138" s="49">
        <v>38105260</v>
      </c>
      <c r="F138" s="49">
        <v>38396468</v>
      </c>
      <c r="G138" s="49">
        <v>44507872</v>
      </c>
      <c r="H138" s="49">
        <v>42393553</v>
      </c>
      <c r="I138" s="49">
        <v>37696361</v>
      </c>
      <c r="J138" s="49">
        <v>37783738</v>
      </c>
      <c r="K138" s="49">
        <v>43118131</v>
      </c>
      <c r="L138" s="49">
        <v>39051328</v>
      </c>
      <c r="M138" s="49">
        <v>40925713</v>
      </c>
      <c r="N138" s="49">
        <v>42489541</v>
      </c>
      <c r="O138" s="49">
        <v>24166919</v>
      </c>
      <c r="P138" s="49">
        <v>32317420</v>
      </c>
      <c r="Q138" s="49">
        <v>50441444</v>
      </c>
      <c r="R138" s="49">
        <v>41353781</v>
      </c>
      <c r="S138" s="49">
        <v>44712068</v>
      </c>
      <c r="T138" s="123">
        <v>37126348</v>
      </c>
      <c r="U138" s="226">
        <v>35471135</v>
      </c>
      <c r="V138" s="167">
        <v>26745652</v>
      </c>
      <c r="W138" s="49">
        <f>'Excluding Relative Foster Care'!E138+'Relative Foster Care'!E138</f>
        <v>31923671</v>
      </c>
      <c r="X138" s="49">
        <v>26873243</v>
      </c>
      <c r="Y138" s="167">
        <v>28272738</v>
      </c>
      <c r="Z138" s="167">
        <v>26252395</v>
      </c>
    </row>
    <row r="139" spans="1:26">
      <c r="A139" s="51" t="s">
        <v>76</v>
      </c>
      <c r="B139" s="49">
        <v>37619151</v>
      </c>
      <c r="C139" s="52">
        <v>31562838</v>
      </c>
      <c r="D139" s="52">
        <v>32123029</v>
      </c>
      <c r="E139" s="49">
        <v>31202626</v>
      </c>
      <c r="F139" s="49">
        <v>42218773</v>
      </c>
      <c r="G139" s="49">
        <v>29392906</v>
      </c>
      <c r="H139" s="49">
        <v>26156493</v>
      </c>
      <c r="I139" s="49">
        <v>26207508</v>
      </c>
      <c r="J139" s="49">
        <v>32545382</v>
      </c>
      <c r="K139" s="49">
        <v>28763698</v>
      </c>
      <c r="L139" s="49">
        <v>32522256</v>
      </c>
      <c r="M139" s="49">
        <v>29095813</v>
      </c>
      <c r="N139" s="49">
        <v>30300084</v>
      </c>
      <c r="O139" s="49">
        <v>11181067</v>
      </c>
      <c r="P139" s="49">
        <v>34929163</v>
      </c>
      <c r="Q139" s="49">
        <v>15992033</v>
      </c>
      <c r="R139" s="49">
        <v>7236094</v>
      </c>
      <c r="S139" s="49">
        <v>1637171</v>
      </c>
      <c r="T139" s="123">
        <v>0</v>
      </c>
      <c r="U139" s="226">
        <v>0</v>
      </c>
      <c r="V139" s="167">
        <v>0</v>
      </c>
      <c r="W139" s="49">
        <f>'Excluding Relative Foster Care'!E139+'Relative Foster Care'!E139</f>
        <v>0</v>
      </c>
      <c r="X139" s="49">
        <v>0</v>
      </c>
      <c r="Y139" s="167">
        <v>0</v>
      </c>
      <c r="Z139" s="167">
        <v>0</v>
      </c>
    </row>
    <row r="140" spans="1:26">
      <c r="A140" s="51" t="s">
        <v>110</v>
      </c>
      <c r="B140" s="49">
        <v>50114470</v>
      </c>
      <c r="C140" s="52">
        <v>50653446</v>
      </c>
      <c r="D140" s="52">
        <v>46740928</v>
      </c>
      <c r="E140" s="49">
        <v>63813007</v>
      </c>
      <c r="F140" s="49">
        <v>66148323</v>
      </c>
      <c r="G140" s="49">
        <v>67513718</v>
      </c>
      <c r="H140" s="49">
        <v>58645725</v>
      </c>
      <c r="I140" s="49">
        <v>65397781</v>
      </c>
      <c r="J140" s="49">
        <v>71176677</v>
      </c>
      <c r="K140" s="49">
        <v>49569981</v>
      </c>
      <c r="L140" s="49">
        <v>58040820</v>
      </c>
      <c r="M140" s="49">
        <v>56902542</v>
      </c>
      <c r="N140" s="49">
        <v>47159698</v>
      </c>
      <c r="O140" s="49">
        <v>48202148</v>
      </c>
      <c r="P140" s="49">
        <v>31854465</v>
      </c>
      <c r="Q140" s="49">
        <v>39387678</v>
      </c>
      <c r="R140" s="49">
        <v>42203413</v>
      </c>
      <c r="S140" s="49">
        <v>50642584</v>
      </c>
      <c r="T140" s="123">
        <v>63712334</v>
      </c>
      <c r="U140" s="226">
        <v>63697037</v>
      </c>
      <c r="V140" s="167">
        <v>44609473</v>
      </c>
      <c r="W140" s="49">
        <f>'Excluding Relative Foster Care'!E140+'Relative Foster Care'!E140</f>
        <v>30808643</v>
      </c>
      <c r="X140" s="49">
        <v>32449990</v>
      </c>
      <c r="Y140" s="167">
        <v>36446971</v>
      </c>
      <c r="Z140" s="167">
        <v>38478298</v>
      </c>
    </row>
    <row r="141" spans="1:26">
      <c r="A141" s="51" t="s">
        <v>111</v>
      </c>
      <c r="B141" s="49">
        <v>43019344</v>
      </c>
      <c r="C141" s="52">
        <v>42739430</v>
      </c>
      <c r="D141" s="52">
        <v>53341456</v>
      </c>
      <c r="E141" s="49">
        <v>-1417413</v>
      </c>
      <c r="F141" s="49">
        <v>4156813</v>
      </c>
      <c r="G141" s="49">
        <v>580776</v>
      </c>
      <c r="H141" s="49">
        <v>7286313</v>
      </c>
      <c r="I141" s="49">
        <v>5723605</v>
      </c>
      <c r="J141" s="49">
        <v>10809866</v>
      </c>
      <c r="K141" s="49">
        <v>301242</v>
      </c>
      <c r="L141" s="49">
        <v>9597114</v>
      </c>
      <c r="M141" s="49">
        <v>6894937</v>
      </c>
      <c r="N141" s="49">
        <v>3090000</v>
      </c>
      <c r="O141" s="49">
        <v>0</v>
      </c>
      <c r="P141" s="49">
        <v>0</v>
      </c>
      <c r="Q141" s="49">
        <v>3240398</v>
      </c>
      <c r="R141" s="49">
        <v>0</v>
      </c>
      <c r="S141" s="49">
        <v>0</v>
      </c>
      <c r="T141" s="123">
        <v>0</v>
      </c>
      <c r="U141" s="226">
        <v>566355</v>
      </c>
      <c r="V141" s="167">
        <v>0</v>
      </c>
      <c r="W141" s="49">
        <f>'Excluding Relative Foster Care'!E141+'Relative Foster Care'!E141</f>
        <v>0</v>
      </c>
      <c r="X141" s="49">
        <v>0</v>
      </c>
      <c r="Y141" s="167">
        <v>0</v>
      </c>
      <c r="Z141" s="167">
        <v>0</v>
      </c>
    </row>
    <row r="142" spans="1:26">
      <c r="A142" s="51" t="s">
        <v>113</v>
      </c>
      <c r="B142" s="49">
        <v>45407558</v>
      </c>
      <c r="C142" s="52">
        <v>30335399</v>
      </c>
      <c r="D142" s="52">
        <v>27645471</v>
      </c>
      <c r="E142" s="49">
        <v>40099677</v>
      </c>
      <c r="F142" s="49">
        <v>37837551</v>
      </c>
      <c r="G142" s="49">
        <v>35055576</v>
      </c>
      <c r="H142" s="49">
        <v>38123989</v>
      </c>
      <c r="I142" s="49">
        <v>30868863</v>
      </c>
      <c r="J142" s="49">
        <v>29946706</v>
      </c>
      <c r="K142" s="49">
        <v>41527643</v>
      </c>
      <c r="L142" s="49">
        <v>37845166</v>
      </c>
      <c r="M142" s="49">
        <v>32586459</v>
      </c>
      <c r="N142" s="49">
        <v>45243507</v>
      </c>
      <c r="O142" s="49">
        <v>29972979</v>
      </c>
      <c r="P142" s="49">
        <v>35103364</v>
      </c>
      <c r="Q142" s="49">
        <v>27834877</v>
      </c>
      <c r="R142" s="49">
        <v>30863315</v>
      </c>
      <c r="S142" s="49">
        <v>29749759</v>
      </c>
      <c r="T142" s="123">
        <v>26347301</v>
      </c>
      <c r="U142" s="226">
        <v>18381670</v>
      </c>
      <c r="V142" s="167">
        <v>22852510</v>
      </c>
      <c r="W142" s="49">
        <f>'Excluding Relative Foster Care'!E142+'Relative Foster Care'!E142</f>
        <v>21633565</v>
      </c>
      <c r="X142" s="49">
        <v>21066366</v>
      </c>
      <c r="Y142" s="167">
        <v>20743245</v>
      </c>
      <c r="Z142" s="167">
        <v>14740083</v>
      </c>
    </row>
    <row r="143" spans="1:26">
      <c r="A143" s="51" t="s">
        <v>78</v>
      </c>
      <c r="B143" s="49">
        <v>97760101</v>
      </c>
      <c r="C143" s="52">
        <v>78728626</v>
      </c>
      <c r="D143" s="52">
        <v>119864169</v>
      </c>
      <c r="E143" s="49">
        <v>128094005</v>
      </c>
      <c r="F143" s="49">
        <v>127537394</v>
      </c>
      <c r="G143" s="49">
        <v>119930748</v>
      </c>
      <c r="H143" s="49">
        <v>-36920277</v>
      </c>
      <c r="I143" s="49">
        <v>31113017</v>
      </c>
      <c r="J143" s="49">
        <v>33015980</v>
      </c>
      <c r="K143" s="49">
        <v>20647928</v>
      </c>
      <c r="L143" s="49">
        <v>13919643</v>
      </c>
      <c r="M143" s="49">
        <v>8307318</v>
      </c>
      <c r="N143" s="49">
        <v>30142075</v>
      </c>
      <c r="O143" s="49">
        <v>7236245</v>
      </c>
      <c r="P143" s="49">
        <v>7265184</v>
      </c>
      <c r="Q143" s="49">
        <v>51004231</v>
      </c>
      <c r="R143" s="49">
        <v>25174378</v>
      </c>
      <c r="S143" s="49">
        <v>18912711</v>
      </c>
      <c r="T143" s="123">
        <v>9178469</v>
      </c>
      <c r="U143" s="226">
        <v>12173406</v>
      </c>
      <c r="V143" s="167">
        <v>3317268</v>
      </c>
      <c r="W143" s="49">
        <f>'Excluding Relative Foster Care'!E143+'Relative Foster Care'!E143</f>
        <v>11095439</v>
      </c>
      <c r="X143" s="49">
        <v>6323496</v>
      </c>
      <c r="Y143" s="167">
        <v>6570816</v>
      </c>
      <c r="Z143" s="167">
        <v>62438890</v>
      </c>
    </row>
    <row r="144" spans="1:26">
      <c r="A144" s="51" t="s">
        <v>116</v>
      </c>
      <c r="B144" s="49">
        <v>260389373</v>
      </c>
      <c r="C144" s="52">
        <v>195834880</v>
      </c>
      <c r="D144" s="52">
        <v>182909003</v>
      </c>
      <c r="E144" s="49">
        <v>185606850</v>
      </c>
      <c r="F144" s="49">
        <v>204998250</v>
      </c>
      <c r="G144" s="49">
        <v>190242397</v>
      </c>
      <c r="H144" s="49">
        <v>194750743</v>
      </c>
      <c r="I144" s="49">
        <v>193682046</v>
      </c>
      <c r="J144" s="49">
        <v>198027952</v>
      </c>
      <c r="K144" s="49">
        <v>212901153</v>
      </c>
      <c r="L144" s="49">
        <v>205901172</v>
      </c>
      <c r="M144" s="49">
        <v>224028078</v>
      </c>
      <c r="N144" s="49">
        <v>283263042</v>
      </c>
      <c r="O144" s="49">
        <v>257688180</v>
      </c>
      <c r="P144" s="49">
        <v>327505556</v>
      </c>
      <c r="Q144" s="49">
        <v>345478260</v>
      </c>
      <c r="R144" s="49">
        <v>315911481</v>
      </c>
      <c r="S144" s="49">
        <v>248685093</v>
      </c>
      <c r="T144" s="123">
        <v>255655892</v>
      </c>
      <c r="U144" s="226">
        <v>221051420</v>
      </c>
      <c r="V144" s="167">
        <v>191905703</v>
      </c>
      <c r="W144" s="49">
        <f>'Excluding Relative Foster Care'!E144+'Relative Foster Care'!E144</f>
        <v>184254881</v>
      </c>
      <c r="X144" s="49">
        <v>209793073</v>
      </c>
      <c r="Y144" s="167">
        <v>184392808</v>
      </c>
      <c r="Z144" s="167">
        <v>187979914</v>
      </c>
    </row>
    <row r="145" spans="1:26">
      <c r="A145" s="51" t="s">
        <v>117</v>
      </c>
      <c r="B145" s="49">
        <v>286773159</v>
      </c>
      <c r="C145" s="52">
        <v>320086521</v>
      </c>
      <c r="D145" s="52">
        <v>291540600</v>
      </c>
      <c r="E145" s="49">
        <v>179518771</v>
      </c>
      <c r="F145" s="49">
        <v>205874272</v>
      </c>
      <c r="G145" s="49">
        <v>215924056</v>
      </c>
      <c r="H145" s="49">
        <v>183516738</v>
      </c>
      <c r="I145" s="49">
        <v>217229807</v>
      </c>
      <c r="J145" s="49">
        <v>214355912</v>
      </c>
      <c r="K145" s="49">
        <v>271558494</v>
      </c>
      <c r="L145" s="49">
        <v>254495441</v>
      </c>
      <c r="M145" s="49">
        <v>298517565</v>
      </c>
      <c r="N145" s="49">
        <v>303054897</v>
      </c>
      <c r="O145" s="49">
        <v>75657839</v>
      </c>
      <c r="P145" s="49">
        <v>92867719</v>
      </c>
      <c r="Q145" s="49">
        <v>51674599</v>
      </c>
      <c r="R145" s="49">
        <v>62119622</v>
      </c>
      <c r="S145" s="49">
        <v>37235911</v>
      </c>
      <c r="T145" s="123">
        <v>26676188</v>
      </c>
      <c r="U145" s="226">
        <v>19044133</v>
      </c>
      <c r="V145" s="167">
        <v>16026676</v>
      </c>
      <c r="W145" s="49">
        <f>'Excluding Relative Foster Care'!E145+'Relative Foster Care'!E145</f>
        <v>31528117</v>
      </c>
      <c r="X145" s="49">
        <v>317663</v>
      </c>
      <c r="Y145" s="167">
        <v>10190371</v>
      </c>
      <c r="Z145" s="167">
        <v>194440</v>
      </c>
    </row>
    <row r="146" spans="1:26">
      <c r="A146" s="51" t="s">
        <v>77</v>
      </c>
      <c r="B146" s="49">
        <v>36186193</v>
      </c>
      <c r="C146" s="52">
        <v>132690762</v>
      </c>
      <c r="D146" s="52">
        <v>110045999</v>
      </c>
      <c r="E146" s="49">
        <v>93277878</v>
      </c>
      <c r="F146" s="49">
        <v>90045358</v>
      </c>
      <c r="G146" s="49">
        <v>66808108</v>
      </c>
      <c r="H146" s="49">
        <v>58225538</v>
      </c>
      <c r="I146" s="49">
        <v>67109732</v>
      </c>
      <c r="J146" s="49">
        <v>75637732</v>
      </c>
      <c r="K146" s="49">
        <v>65938175</v>
      </c>
      <c r="L146" s="49">
        <v>57347848</v>
      </c>
      <c r="M146" s="49">
        <v>16200513</v>
      </c>
      <c r="N146" s="49">
        <v>6672079</v>
      </c>
      <c r="O146" s="49">
        <v>29051240</v>
      </c>
      <c r="P146" s="49">
        <v>52828138</v>
      </c>
      <c r="Q146" s="49">
        <v>37347110</v>
      </c>
      <c r="R146" s="49">
        <v>22935305</v>
      </c>
      <c r="S146" s="49">
        <v>10590159</v>
      </c>
      <c r="T146" s="123">
        <v>45427430</v>
      </c>
      <c r="U146" s="226">
        <v>21021085</v>
      </c>
      <c r="V146" s="167">
        <v>23629876</v>
      </c>
      <c r="W146" s="49">
        <f>'Excluding Relative Foster Care'!E146+'Relative Foster Care'!E146</f>
        <v>24364544</v>
      </c>
      <c r="X146" s="49">
        <v>27475947</v>
      </c>
      <c r="Y146" s="167">
        <v>36650168</v>
      </c>
      <c r="Z146" s="167">
        <v>80404160</v>
      </c>
    </row>
    <row r="147" spans="1:26">
      <c r="A147" s="51" t="s">
        <v>120</v>
      </c>
      <c r="B147" s="49">
        <v>15069669</v>
      </c>
      <c r="C147" s="52">
        <v>8198177</v>
      </c>
      <c r="D147" s="52">
        <v>17833520</v>
      </c>
      <c r="E147" s="49">
        <v>9251719</v>
      </c>
      <c r="F147" s="49">
        <v>-1448287</v>
      </c>
      <c r="G147" s="49">
        <v>15065</v>
      </c>
      <c r="H147" s="49">
        <v>2014290</v>
      </c>
      <c r="I147" s="49">
        <v>8001</v>
      </c>
      <c r="J147" s="49">
        <v>1160</v>
      </c>
      <c r="K147" s="49">
        <v>3090473</v>
      </c>
      <c r="L147" s="49">
        <v>1468776</v>
      </c>
      <c r="M147" s="49">
        <v>2174319</v>
      </c>
      <c r="N147" s="49">
        <v>2565034</v>
      </c>
      <c r="O147" s="49">
        <v>2871193</v>
      </c>
      <c r="P147" s="49">
        <v>7438068</v>
      </c>
      <c r="Q147" s="49">
        <v>7022625</v>
      </c>
      <c r="R147" s="49">
        <v>5425271</v>
      </c>
      <c r="S147" s="49">
        <v>4164884</v>
      </c>
      <c r="T147" s="123">
        <v>4418688</v>
      </c>
      <c r="U147" s="226">
        <v>3046647</v>
      </c>
      <c r="V147" s="167">
        <v>453353</v>
      </c>
      <c r="W147" s="49">
        <f>'Excluding Relative Foster Care'!E147+'Relative Foster Care'!E147</f>
        <v>1135530</v>
      </c>
      <c r="X147" s="49">
        <v>575711</v>
      </c>
      <c r="Y147" s="167">
        <v>342247</v>
      </c>
      <c r="Z147" s="167">
        <v>0</v>
      </c>
    </row>
    <row r="148" spans="1:26">
      <c r="A148" s="51" t="s">
        <v>122</v>
      </c>
      <c r="B148" s="49">
        <v>121141155</v>
      </c>
      <c r="C148" s="52">
        <v>63833215</v>
      </c>
      <c r="D148" s="52">
        <v>73037085</v>
      </c>
      <c r="E148" s="49">
        <v>66288545</v>
      </c>
      <c r="F148" s="49">
        <v>77633068</v>
      </c>
      <c r="G148" s="49">
        <v>56715910</v>
      </c>
      <c r="H148" s="49">
        <v>61990070</v>
      </c>
      <c r="I148" s="49">
        <v>64538669</v>
      </c>
      <c r="J148" s="49">
        <v>46877431</v>
      </c>
      <c r="K148" s="49">
        <v>47079628</v>
      </c>
      <c r="L148" s="49">
        <v>67678495</v>
      </c>
      <c r="M148" s="49">
        <v>40408507</v>
      </c>
      <c r="N148" s="49">
        <v>27295353</v>
      </c>
      <c r="O148" s="49">
        <v>50178200</v>
      </c>
      <c r="P148" s="49">
        <v>56472819</v>
      </c>
      <c r="Q148" s="49">
        <v>90659697</v>
      </c>
      <c r="R148" s="49">
        <v>70915057</v>
      </c>
      <c r="S148" s="49">
        <v>62450228</v>
      </c>
      <c r="T148" s="123">
        <v>64323989</v>
      </c>
      <c r="U148" s="226">
        <v>22229599</v>
      </c>
      <c r="V148" s="167">
        <v>17774572</v>
      </c>
      <c r="W148" s="49">
        <f>'Excluding Relative Foster Care'!E148+'Relative Foster Care'!E148</f>
        <v>34521371</v>
      </c>
      <c r="X148" s="49">
        <v>3787897</v>
      </c>
      <c r="Y148" s="167">
        <v>14291770</v>
      </c>
      <c r="Z148" s="167">
        <v>3787855</v>
      </c>
    </row>
    <row r="149" spans="1:26">
      <c r="A149" s="51" t="s">
        <v>124</v>
      </c>
      <c r="B149" s="49">
        <v>6276913</v>
      </c>
      <c r="C149" s="52">
        <v>10403670</v>
      </c>
      <c r="D149" s="52">
        <v>7771254</v>
      </c>
      <c r="E149" s="49">
        <v>3247117</v>
      </c>
      <c r="F149" s="49">
        <v>255075</v>
      </c>
      <c r="G149" s="49">
        <v>1313990</v>
      </c>
      <c r="H149" s="49">
        <v>-742389</v>
      </c>
      <c r="I149" s="49">
        <v>2450838</v>
      </c>
      <c r="J149" s="49">
        <v>1494144</v>
      </c>
      <c r="K149" s="49">
        <v>0</v>
      </c>
      <c r="L149" s="49">
        <v>1097026</v>
      </c>
      <c r="M149" s="49">
        <v>438700</v>
      </c>
      <c r="N149" s="49">
        <v>872952</v>
      </c>
      <c r="O149" s="49">
        <v>511000</v>
      </c>
      <c r="P149" s="49">
        <v>0</v>
      </c>
      <c r="Q149" s="49">
        <v>0</v>
      </c>
      <c r="R149" s="49">
        <v>0</v>
      </c>
      <c r="S149" s="49">
        <v>1608817</v>
      </c>
      <c r="T149" s="123">
        <v>2581387</v>
      </c>
      <c r="U149" s="226">
        <v>890452</v>
      </c>
      <c r="V149" s="167">
        <v>2630211</v>
      </c>
      <c r="W149" s="49">
        <f>'Excluding Relative Foster Care'!E149+'Relative Foster Care'!E149</f>
        <v>948162</v>
      </c>
      <c r="X149" s="49">
        <v>2795977</v>
      </c>
      <c r="Y149" s="167">
        <v>4290765</v>
      </c>
      <c r="Z149" s="167">
        <v>3570254</v>
      </c>
    </row>
    <row r="150" spans="1:26">
      <c r="A150" s="51" t="s">
        <v>126</v>
      </c>
      <c r="B150" s="49">
        <v>16174267</v>
      </c>
      <c r="C150" s="52">
        <v>19052859</v>
      </c>
      <c r="D150" s="52">
        <v>25322992</v>
      </c>
      <c r="E150" s="49">
        <v>16122209</v>
      </c>
      <c r="F150" s="49">
        <v>19527632</v>
      </c>
      <c r="G150" s="49">
        <v>21611593</v>
      </c>
      <c r="H150" s="49">
        <v>22230441</v>
      </c>
      <c r="I150" s="49">
        <v>22130241</v>
      </c>
      <c r="J150" s="49">
        <v>23964236</v>
      </c>
      <c r="K150" s="49">
        <v>34376329</v>
      </c>
      <c r="L150" s="49">
        <v>30264319</v>
      </c>
      <c r="M150" s="49">
        <v>13538744</v>
      </c>
      <c r="N150" s="49">
        <v>15389891</v>
      </c>
      <c r="O150" s="49">
        <v>13973381</v>
      </c>
      <c r="P150" s="49">
        <v>9376027</v>
      </c>
      <c r="Q150" s="49">
        <v>8313001</v>
      </c>
      <c r="R150" s="49">
        <v>8012774</v>
      </c>
      <c r="S150" s="49">
        <v>9639690</v>
      </c>
      <c r="T150" s="123">
        <v>10874607</v>
      </c>
      <c r="U150" s="226">
        <v>11559444</v>
      </c>
      <c r="V150" s="167">
        <v>8071267</v>
      </c>
      <c r="W150" s="49">
        <f>'Excluding Relative Foster Care'!E150+'Relative Foster Care'!E150</f>
        <v>6943864</v>
      </c>
      <c r="X150" s="49">
        <v>5989133</v>
      </c>
      <c r="Y150" s="167">
        <v>10069466</v>
      </c>
      <c r="Z150" s="167">
        <v>6063139.5700000003</v>
      </c>
    </row>
    <row r="151" spans="1:26">
      <c r="A151" s="51" t="s">
        <v>127</v>
      </c>
      <c r="B151" s="49">
        <v>11591478</v>
      </c>
      <c r="C151" s="52">
        <v>8574974</v>
      </c>
      <c r="D151" s="52">
        <v>5908864</v>
      </c>
      <c r="E151" s="49">
        <v>11814253</v>
      </c>
      <c r="F151" s="49">
        <v>15822961</v>
      </c>
      <c r="G151" s="49">
        <v>15602060</v>
      </c>
      <c r="H151" s="49">
        <v>20010370</v>
      </c>
      <c r="I151" s="49">
        <v>20529482</v>
      </c>
      <c r="J151" s="49">
        <v>19102978</v>
      </c>
      <c r="K151" s="49">
        <v>20080201</v>
      </c>
      <c r="L151" s="49">
        <v>9874958</v>
      </c>
      <c r="M151" s="49">
        <v>765042</v>
      </c>
      <c r="N151" s="49">
        <v>22676002</v>
      </c>
      <c r="O151" s="49">
        <v>14780606</v>
      </c>
      <c r="P151" s="49">
        <v>21118595</v>
      </c>
      <c r="Q151" s="49">
        <v>21977583</v>
      </c>
      <c r="R151" s="49">
        <v>25681289</v>
      </c>
      <c r="S151" s="49">
        <v>10960494</v>
      </c>
      <c r="T151" s="123">
        <v>9797610</v>
      </c>
      <c r="U151" s="226">
        <v>27776013</v>
      </c>
      <c r="V151" s="167">
        <v>23378185</v>
      </c>
      <c r="W151" s="49">
        <f>'Excluding Relative Foster Care'!E151+'Relative Foster Care'!E151</f>
        <v>24150457</v>
      </c>
      <c r="X151" s="49">
        <v>19963239</v>
      </c>
      <c r="Y151" s="167">
        <v>25091469</v>
      </c>
      <c r="Z151" s="167">
        <v>24607703</v>
      </c>
    </row>
    <row r="152" spans="1:26">
      <c r="A152" s="51" t="s">
        <v>128</v>
      </c>
      <c r="B152" s="49">
        <v>18634948</v>
      </c>
      <c r="C152" s="52">
        <v>17392572</v>
      </c>
      <c r="D152" s="52">
        <v>19137190</v>
      </c>
      <c r="E152" s="49">
        <v>13437153</v>
      </c>
      <c r="F152" s="49">
        <v>16611945</v>
      </c>
      <c r="G152" s="49">
        <v>15375611</v>
      </c>
      <c r="H152" s="49">
        <v>16386023</v>
      </c>
      <c r="I152" s="49">
        <v>18106249</v>
      </c>
      <c r="J152" s="49">
        <v>17951601</v>
      </c>
      <c r="K152" s="49">
        <v>18720352</v>
      </c>
      <c r="L152" s="49">
        <v>14845486</v>
      </c>
      <c r="M152" s="49">
        <v>12467390</v>
      </c>
      <c r="N152" s="49">
        <v>12465630</v>
      </c>
      <c r="O152" s="49">
        <v>13546677</v>
      </c>
      <c r="P152" s="49">
        <v>18547663</v>
      </c>
      <c r="Q152" s="49">
        <v>18908425</v>
      </c>
      <c r="R152" s="49">
        <v>22141706</v>
      </c>
      <c r="S152" s="49">
        <v>16316779</v>
      </c>
      <c r="T152" s="123">
        <v>15175894</v>
      </c>
      <c r="U152" s="226">
        <v>9953722</v>
      </c>
      <c r="V152" s="167">
        <v>11454313</v>
      </c>
      <c r="W152" s="49">
        <f>'Excluding Relative Foster Care'!E152+'Relative Foster Care'!E152</f>
        <v>14863960</v>
      </c>
      <c r="X152" s="49">
        <v>11050838</v>
      </c>
      <c r="Y152" s="167">
        <v>18215986</v>
      </c>
      <c r="Z152" s="167">
        <v>15730124</v>
      </c>
    </row>
    <row r="153" spans="1:26">
      <c r="A153" s="51" t="s">
        <v>130</v>
      </c>
      <c r="B153" s="49">
        <v>137467297</v>
      </c>
      <c r="C153" s="52">
        <v>199973995</v>
      </c>
      <c r="D153" s="52">
        <v>187834182</v>
      </c>
      <c r="E153" s="49">
        <v>207385961</v>
      </c>
      <c r="F153" s="49">
        <v>65747015</v>
      </c>
      <c r="G153" s="49">
        <v>-101071046</v>
      </c>
      <c r="H153" s="49">
        <v>55575118</v>
      </c>
      <c r="I153" s="49">
        <v>77824849</v>
      </c>
      <c r="J153" s="49">
        <v>74631317</v>
      </c>
      <c r="K153" s="49">
        <v>65760507</v>
      </c>
      <c r="L153" s="49">
        <v>47303315</v>
      </c>
      <c r="M153" s="49">
        <v>49749416</v>
      </c>
      <c r="N153" s="49">
        <v>53342173</v>
      </c>
      <c r="O153" s="49">
        <v>68322707</v>
      </c>
      <c r="P153" s="49">
        <v>106691021</v>
      </c>
      <c r="Q153" s="49">
        <v>81352494</v>
      </c>
      <c r="R153" s="49">
        <v>63431912</v>
      </c>
      <c r="S153" s="49">
        <v>59392986</v>
      </c>
      <c r="T153" s="123">
        <v>31016428</v>
      </c>
      <c r="U153" s="226">
        <v>0</v>
      </c>
      <c r="V153" s="167">
        <v>7918591</v>
      </c>
      <c r="W153" s="49">
        <f>'Excluding Relative Foster Care'!E153+'Relative Foster Care'!E153</f>
        <v>2964277</v>
      </c>
      <c r="X153" s="49">
        <v>29682187</v>
      </c>
      <c r="Y153" s="167">
        <v>25465680</v>
      </c>
      <c r="Z153" s="167">
        <v>18179687.170000002</v>
      </c>
    </row>
    <row r="154" spans="1:26">
      <c r="A154" s="51" t="s">
        <v>131</v>
      </c>
      <c r="B154" s="49">
        <v>44480231</v>
      </c>
      <c r="C154" s="52">
        <v>28471563</v>
      </c>
      <c r="D154" s="52">
        <v>28261675</v>
      </c>
      <c r="E154" s="49">
        <v>26728848</v>
      </c>
      <c r="F154" s="49">
        <v>16211629</v>
      </c>
      <c r="G154" s="49">
        <v>10971184</v>
      </c>
      <c r="H154" s="49">
        <v>15204922</v>
      </c>
      <c r="I154" s="49">
        <v>15915225</v>
      </c>
      <c r="J154" s="49">
        <v>23262260</v>
      </c>
      <c r="K154" s="49">
        <v>19987420</v>
      </c>
      <c r="L154" s="49">
        <v>18295460</v>
      </c>
      <c r="M154" s="49">
        <v>1856438</v>
      </c>
      <c r="N154" s="49">
        <v>1065749</v>
      </c>
      <c r="O154" s="49">
        <v>1341127</v>
      </c>
      <c r="P154" s="49">
        <v>284641</v>
      </c>
      <c r="Q154" s="49">
        <v>67419</v>
      </c>
      <c r="R154" s="49">
        <v>926772</v>
      </c>
      <c r="S154" s="49">
        <v>345465</v>
      </c>
      <c r="T154" s="123">
        <v>7979973</v>
      </c>
      <c r="U154" s="226">
        <v>12159736</v>
      </c>
      <c r="V154" s="167">
        <v>10562595</v>
      </c>
      <c r="W154" s="49">
        <f>'Excluding Relative Foster Care'!E154+'Relative Foster Care'!E154</f>
        <v>9416235</v>
      </c>
      <c r="X154" s="49">
        <v>8197043</v>
      </c>
      <c r="Y154" s="167">
        <v>8059544</v>
      </c>
      <c r="Z154" s="167">
        <v>7979624</v>
      </c>
    </row>
    <row r="155" spans="1:26">
      <c r="A155" s="51" t="s">
        <v>132</v>
      </c>
      <c r="B155" s="49">
        <v>868323100</v>
      </c>
      <c r="C155" s="52">
        <v>1140990219</v>
      </c>
      <c r="D155" s="52">
        <v>1298321093</v>
      </c>
      <c r="E155" s="49">
        <v>866696731</v>
      </c>
      <c r="F155" s="49">
        <v>723453752</v>
      </c>
      <c r="G155" s="49">
        <v>838600693</v>
      </c>
      <c r="H155" s="49">
        <v>503203353</v>
      </c>
      <c r="I155" s="49">
        <v>1095661882</v>
      </c>
      <c r="J155" s="49">
        <v>815641912</v>
      </c>
      <c r="K155" s="49">
        <v>837623591</v>
      </c>
      <c r="L155" s="49">
        <v>520776344</v>
      </c>
      <c r="M155" s="49">
        <v>678540057</v>
      </c>
      <c r="N155" s="49">
        <v>799690901</v>
      </c>
      <c r="O155" s="49">
        <v>464049870</v>
      </c>
      <c r="P155" s="49">
        <v>392125592</v>
      </c>
      <c r="Q155" s="49">
        <v>402489817</v>
      </c>
      <c r="R155" s="49">
        <v>453553661</v>
      </c>
      <c r="S155" s="49">
        <v>435296225</v>
      </c>
      <c r="T155" s="123">
        <v>462277285</v>
      </c>
      <c r="U155" s="226">
        <v>455950472</v>
      </c>
      <c r="V155" s="167">
        <v>444784983</v>
      </c>
      <c r="W155" s="49">
        <f>'Excluding Relative Foster Care'!E155+'Relative Foster Care'!E155</f>
        <v>460916191</v>
      </c>
      <c r="X155" s="49">
        <v>523801132</v>
      </c>
      <c r="Y155" s="167">
        <v>561685315</v>
      </c>
      <c r="Z155" s="167">
        <v>665904722</v>
      </c>
    </row>
    <row r="156" spans="1:26">
      <c r="A156" s="51" t="s">
        <v>75</v>
      </c>
      <c r="B156" s="49">
        <v>73343196</v>
      </c>
      <c r="C156" s="52">
        <v>18532400</v>
      </c>
      <c r="D156" s="52">
        <v>12483208</v>
      </c>
      <c r="E156" s="49">
        <v>7414708</v>
      </c>
      <c r="F156" s="49">
        <v>12840693</v>
      </c>
      <c r="G156" s="49">
        <v>22569791</v>
      </c>
      <c r="H156" s="49">
        <v>22821408</v>
      </c>
      <c r="I156" s="49">
        <v>22821408</v>
      </c>
      <c r="J156" s="49">
        <v>18830682</v>
      </c>
      <c r="K156" s="49">
        <v>5267317</v>
      </c>
      <c r="L156" s="49">
        <v>16543289</v>
      </c>
      <c r="M156" s="49">
        <v>16530682</v>
      </c>
      <c r="N156" s="49">
        <v>0</v>
      </c>
      <c r="O156" s="49">
        <v>0</v>
      </c>
      <c r="P156" s="49">
        <v>0</v>
      </c>
      <c r="Q156" s="49">
        <v>0</v>
      </c>
      <c r="R156" s="49">
        <v>2528996</v>
      </c>
      <c r="S156" s="49">
        <v>147</v>
      </c>
      <c r="T156" s="123">
        <v>0</v>
      </c>
      <c r="U156" s="226">
        <v>0</v>
      </c>
      <c r="V156" s="167">
        <v>0</v>
      </c>
      <c r="W156" s="49">
        <f>'Excluding Relative Foster Care'!E156+'Relative Foster Care'!E156</f>
        <v>0</v>
      </c>
      <c r="X156" s="49">
        <v>0</v>
      </c>
      <c r="Y156" s="167">
        <v>0</v>
      </c>
      <c r="Z156" s="167">
        <v>0</v>
      </c>
    </row>
    <row r="157" spans="1:26">
      <c r="A157" s="51" t="s">
        <v>133</v>
      </c>
      <c r="B157" s="49">
        <v>1923820</v>
      </c>
      <c r="C157" s="52">
        <v>6589160</v>
      </c>
      <c r="D157" s="52">
        <v>7006708</v>
      </c>
      <c r="E157" s="49">
        <v>8112324</v>
      </c>
      <c r="F157" s="49">
        <v>8051607</v>
      </c>
      <c r="G157" s="49">
        <v>8053045</v>
      </c>
      <c r="H157" s="49">
        <v>8052324</v>
      </c>
      <c r="I157" s="49">
        <v>8052324</v>
      </c>
      <c r="J157" s="49">
        <v>6906878</v>
      </c>
      <c r="K157" s="49">
        <v>8052324</v>
      </c>
      <c r="L157" s="49">
        <v>5797749</v>
      </c>
      <c r="M157" s="49">
        <v>5841474</v>
      </c>
      <c r="N157" s="49">
        <v>5763456</v>
      </c>
      <c r="O157" s="49">
        <v>7152401</v>
      </c>
      <c r="P157" s="49">
        <v>6442613</v>
      </c>
      <c r="Q157" s="49">
        <v>5598033</v>
      </c>
      <c r="R157" s="49">
        <v>4945634</v>
      </c>
      <c r="S157" s="49">
        <v>4375523</v>
      </c>
      <c r="T157" s="123">
        <v>3311774</v>
      </c>
      <c r="U157" s="226">
        <v>2301605</v>
      </c>
      <c r="V157" s="167">
        <v>2594782</v>
      </c>
      <c r="W157" s="49">
        <f>'Excluding Relative Foster Care'!E157+'Relative Foster Care'!E157</f>
        <v>2147006</v>
      </c>
      <c r="X157" s="49">
        <v>2542424</v>
      </c>
      <c r="Y157" s="167">
        <v>2264677</v>
      </c>
      <c r="Z157" s="167">
        <v>3173777</v>
      </c>
    </row>
    <row r="158" spans="1:26">
      <c r="A158" s="51" t="s">
        <v>134</v>
      </c>
      <c r="B158" s="49">
        <v>329580198</v>
      </c>
      <c r="C158" s="52">
        <v>289341759</v>
      </c>
      <c r="D158" s="52">
        <v>315387472</v>
      </c>
      <c r="E158" s="49">
        <v>286493998</v>
      </c>
      <c r="F158" s="49">
        <v>275816285</v>
      </c>
      <c r="G158" s="49">
        <v>194156423</v>
      </c>
      <c r="H158" s="49">
        <v>166080087</v>
      </c>
      <c r="I158" s="49">
        <v>179896474</v>
      </c>
      <c r="J158" s="49">
        <v>177957982</v>
      </c>
      <c r="K158" s="49">
        <v>117151520</v>
      </c>
      <c r="L158" s="49">
        <v>93647825</v>
      </c>
      <c r="M158" s="49">
        <v>91707468</v>
      </c>
      <c r="N158" s="49">
        <v>283871634</v>
      </c>
      <c r="O158" s="49">
        <v>117568743</v>
      </c>
      <c r="P158" s="49">
        <v>138792874</v>
      </c>
      <c r="Q158" s="49">
        <v>144751711</v>
      </c>
      <c r="R158" s="49">
        <v>151761654</v>
      </c>
      <c r="S158" s="49">
        <v>152153723</v>
      </c>
      <c r="T158" s="123">
        <v>115158395</v>
      </c>
      <c r="U158" s="226">
        <v>116259895</v>
      </c>
      <c r="V158" s="167">
        <v>134930857</v>
      </c>
      <c r="W158" s="49">
        <f>'Excluding Relative Foster Care'!E158+'Relative Foster Care'!E158</f>
        <v>133813368</v>
      </c>
      <c r="X158" s="49">
        <v>133230818</v>
      </c>
      <c r="Y158" s="167">
        <v>137985587</v>
      </c>
      <c r="Z158" s="167">
        <v>129873252</v>
      </c>
    </row>
    <row r="159" spans="1:26">
      <c r="A159" s="51" t="s">
        <v>136</v>
      </c>
      <c r="B159" s="49">
        <v>35154333</v>
      </c>
      <c r="C159" s="52">
        <v>32402508</v>
      </c>
      <c r="D159" s="52">
        <v>22000479</v>
      </c>
      <c r="E159" s="49">
        <v>14449779</v>
      </c>
      <c r="F159" s="49">
        <v>22877510</v>
      </c>
      <c r="G159" s="49">
        <v>15922869</v>
      </c>
      <c r="H159" s="49">
        <v>12779912</v>
      </c>
      <c r="I159" s="49">
        <v>12868007</v>
      </c>
      <c r="J159" s="49">
        <v>11533809</v>
      </c>
      <c r="K159" s="49">
        <v>10839912</v>
      </c>
      <c r="L159" s="49">
        <v>11788276</v>
      </c>
      <c r="M159" s="49">
        <v>12572206</v>
      </c>
      <c r="N159" s="49">
        <v>11114157</v>
      </c>
      <c r="O159" s="49">
        <v>9985828</v>
      </c>
      <c r="P159" s="49">
        <v>10817623</v>
      </c>
      <c r="Q159" s="49">
        <v>11396570</v>
      </c>
      <c r="R159" s="49">
        <v>11911486</v>
      </c>
      <c r="S159" s="49">
        <v>9864936</v>
      </c>
      <c r="T159" s="123">
        <v>14369730</v>
      </c>
      <c r="U159" s="226">
        <v>14819860</v>
      </c>
      <c r="V159" s="167">
        <v>12398959</v>
      </c>
      <c r="W159" s="49">
        <f>'Excluding Relative Foster Care'!E159+'Relative Foster Care'!E159</f>
        <v>13607758</v>
      </c>
      <c r="X159" s="49">
        <v>13271683</v>
      </c>
      <c r="Y159" s="167">
        <v>18353942</v>
      </c>
      <c r="Z159" s="167">
        <v>15222378</v>
      </c>
    </row>
    <row r="160" spans="1:26">
      <c r="A160" s="51" t="s">
        <v>145</v>
      </c>
      <c r="B160" s="49">
        <v>66128043</v>
      </c>
      <c r="C160" s="52">
        <v>45656216</v>
      </c>
      <c r="D160" s="52">
        <v>31522663</v>
      </c>
      <c r="E160" s="49">
        <v>-28763544</v>
      </c>
      <c r="F160" s="49">
        <v>17514149</v>
      </c>
      <c r="G160" s="49">
        <v>15248561</v>
      </c>
      <c r="H160" s="49">
        <v>19142796</v>
      </c>
      <c r="I160" s="49">
        <v>22236347</v>
      </c>
      <c r="J160" s="49">
        <v>27155919</v>
      </c>
      <c r="K160" s="49">
        <v>20638490</v>
      </c>
      <c r="L160" s="49">
        <v>31798668</v>
      </c>
      <c r="M160" s="49">
        <v>6805074</v>
      </c>
      <c r="N160" s="49">
        <v>60345772</v>
      </c>
      <c r="O160" s="49">
        <v>71045855</v>
      </c>
      <c r="P160" s="49">
        <v>80703581</v>
      </c>
      <c r="Q160" s="49">
        <v>67594274</v>
      </c>
      <c r="R160" s="49">
        <v>74934368</v>
      </c>
      <c r="S160" s="49">
        <v>34429580</v>
      </c>
      <c r="T160" s="123">
        <v>67381372</v>
      </c>
      <c r="U160" s="226">
        <v>46662749</v>
      </c>
      <c r="V160" s="167">
        <v>29702372</v>
      </c>
      <c r="W160" s="49">
        <f>'Excluding Relative Foster Care'!E160+'Relative Foster Care'!E160</f>
        <v>24525704</v>
      </c>
      <c r="X160" s="49">
        <v>21635812</v>
      </c>
      <c r="Y160" s="167">
        <v>16133766</v>
      </c>
      <c r="Z160" s="167">
        <v>30682017</v>
      </c>
    </row>
    <row r="161" spans="1:26">
      <c r="A161" s="51" t="s">
        <v>138</v>
      </c>
      <c r="B161" s="49">
        <v>161941129</v>
      </c>
      <c r="C161" s="52">
        <v>232872051</v>
      </c>
      <c r="D161" s="94">
        <v>-101481983</v>
      </c>
      <c r="E161" s="49">
        <v>318409440</v>
      </c>
      <c r="F161" s="49">
        <v>186709971</v>
      </c>
      <c r="G161" s="49">
        <v>187760111</v>
      </c>
      <c r="H161" s="49">
        <v>176737613</v>
      </c>
      <c r="I161" s="49">
        <v>216372836</v>
      </c>
      <c r="J161" s="49">
        <v>215424566</v>
      </c>
      <c r="K161" s="49">
        <v>180269506</v>
      </c>
      <c r="L161" s="49">
        <v>159783226</v>
      </c>
      <c r="M161" s="49">
        <v>41007585</v>
      </c>
      <c r="N161" s="49">
        <v>18667452</v>
      </c>
      <c r="O161" s="49">
        <v>22405935</v>
      </c>
      <c r="P161" s="49">
        <v>30389773</v>
      </c>
      <c r="Q161" s="49">
        <v>47718621</v>
      </c>
      <c r="R161" s="49">
        <v>51187165</v>
      </c>
      <c r="S161" s="49">
        <v>30875928</v>
      </c>
      <c r="T161" s="123">
        <v>21368440</v>
      </c>
      <c r="U161" s="226">
        <v>6194817</v>
      </c>
      <c r="V161" s="167">
        <v>9424506</v>
      </c>
      <c r="W161" s="49">
        <f>'Excluding Relative Foster Care'!E161+'Relative Foster Care'!E161</f>
        <v>18883390</v>
      </c>
      <c r="X161" s="49">
        <v>5448582</v>
      </c>
      <c r="Y161" s="167">
        <v>3780733</v>
      </c>
      <c r="Z161" s="167">
        <v>3057412</v>
      </c>
    </row>
    <row r="162" spans="1:26">
      <c r="A162" s="51" t="s">
        <v>140</v>
      </c>
      <c r="B162" s="49">
        <v>18777890</v>
      </c>
      <c r="C162" s="52">
        <v>42945543</v>
      </c>
      <c r="D162" s="52">
        <v>37814096</v>
      </c>
      <c r="E162" s="49">
        <v>37643183</v>
      </c>
      <c r="F162" s="49">
        <v>20624994</v>
      </c>
      <c r="G162" s="49">
        <v>16412920</v>
      </c>
      <c r="H162" s="49">
        <v>22921639</v>
      </c>
      <c r="I162" s="49">
        <v>20523722</v>
      </c>
      <c r="J162" s="49">
        <v>16045489</v>
      </c>
      <c r="K162" s="49">
        <v>16252723</v>
      </c>
      <c r="L162" s="49">
        <v>13160254</v>
      </c>
      <c r="M162" s="49">
        <v>2716010</v>
      </c>
      <c r="N162" s="49">
        <v>1030200</v>
      </c>
      <c r="O162" s="49">
        <v>561137</v>
      </c>
      <c r="P162" s="49">
        <v>459807</v>
      </c>
      <c r="Q162" s="49">
        <v>514814</v>
      </c>
      <c r="R162" s="49">
        <v>491229</v>
      </c>
      <c r="S162" s="49">
        <v>528053</v>
      </c>
      <c r="T162" s="123">
        <v>458288</v>
      </c>
      <c r="U162" s="226">
        <v>4383493</v>
      </c>
      <c r="V162" s="167">
        <v>376985</v>
      </c>
      <c r="W162" s="49">
        <f>'Excluding Relative Foster Care'!E162+'Relative Foster Care'!E162</f>
        <v>3064454</v>
      </c>
      <c r="X162" s="49">
        <v>2932198</v>
      </c>
      <c r="Y162" s="167">
        <v>2882126</v>
      </c>
      <c r="Z162" s="167">
        <v>2681043</v>
      </c>
    </row>
    <row r="163" spans="1:26">
      <c r="A163" s="51" t="s">
        <v>142</v>
      </c>
      <c r="B163" s="49">
        <v>14742565</v>
      </c>
      <c r="C163" s="94">
        <v>-2821138</v>
      </c>
      <c r="D163" s="52">
        <v>7886550</v>
      </c>
      <c r="E163" s="49">
        <v>23791484</v>
      </c>
      <c r="F163" s="49">
        <v>14041014</v>
      </c>
      <c r="G163" s="49">
        <v>14327524</v>
      </c>
      <c r="H163" s="49">
        <v>14198740</v>
      </c>
      <c r="I163" s="49">
        <v>14374780</v>
      </c>
      <c r="J163" s="49">
        <v>44172462</v>
      </c>
      <c r="K163" s="49">
        <v>10968973</v>
      </c>
      <c r="L163" s="49">
        <v>1252628</v>
      </c>
      <c r="M163" s="49">
        <v>414501</v>
      </c>
      <c r="N163" s="49">
        <v>1023757</v>
      </c>
      <c r="O163" s="49">
        <v>1160045</v>
      </c>
      <c r="P163" s="49">
        <v>1240194</v>
      </c>
      <c r="Q163" s="49">
        <v>1122818</v>
      </c>
      <c r="R163" s="49">
        <v>898806</v>
      </c>
      <c r="S163" s="49">
        <v>860863</v>
      </c>
      <c r="T163" s="123">
        <v>900199</v>
      </c>
      <c r="U163" s="226">
        <v>980152</v>
      </c>
      <c r="V163" s="167">
        <v>1020414</v>
      </c>
      <c r="W163" s="49">
        <f>'Excluding Relative Foster Care'!E163+'Relative Foster Care'!E163</f>
        <v>1016388</v>
      </c>
      <c r="X163" s="49">
        <v>0</v>
      </c>
      <c r="Y163" s="167">
        <v>796017</v>
      </c>
      <c r="Z163" s="167">
        <v>544543</v>
      </c>
    </row>
    <row r="164" spans="1:26">
      <c r="A164" s="51" t="s">
        <v>144</v>
      </c>
      <c r="B164" s="49">
        <v>6957380</v>
      </c>
      <c r="C164" s="52">
        <v>5629033</v>
      </c>
      <c r="D164" s="52">
        <v>5351738</v>
      </c>
      <c r="E164" s="49">
        <v>5954730</v>
      </c>
      <c r="F164" s="49">
        <v>6082495</v>
      </c>
      <c r="G164" s="49">
        <v>5970590</v>
      </c>
      <c r="H164" s="49">
        <v>5410990</v>
      </c>
      <c r="I164" s="49">
        <v>5303026</v>
      </c>
      <c r="J164" s="49">
        <v>5239929</v>
      </c>
      <c r="K164" s="49">
        <v>5005231</v>
      </c>
      <c r="L164" s="49">
        <v>5051457</v>
      </c>
      <c r="M164" s="49">
        <v>4995769</v>
      </c>
      <c r="N164" s="49">
        <v>5469721</v>
      </c>
      <c r="O164" s="49">
        <v>4948853</v>
      </c>
      <c r="P164" s="49">
        <v>5212839</v>
      </c>
      <c r="Q164" s="49">
        <v>5480598</v>
      </c>
      <c r="R164" s="49">
        <v>5257673</v>
      </c>
      <c r="S164" s="49">
        <v>5479797</v>
      </c>
      <c r="T164" s="123">
        <v>5510104</v>
      </c>
      <c r="U164" s="226">
        <v>5487590</v>
      </c>
      <c r="V164" s="167">
        <v>5643576</v>
      </c>
      <c r="W164" s="49">
        <f>'Excluding Relative Foster Care'!E164+'Relative Foster Care'!E164</f>
        <v>5825801</v>
      </c>
      <c r="X164" s="49">
        <v>5969077</v>
      </c>
      <c r="Y164" s="167">
        <v>6033181</v>
      </c>
      <c r="Z164" s="167">
        <v>5964735</v>
      </c>
    </row>
    <row r="165" spans="1:26">
      <c r="A165" s="51" t="s">
        <v>146</v>
      </c>
      <c r="B165" s="49">
        <v>27124629</v>
      </c>
      <c r="C165" s="52">
        <v>2135438</v>
      </c>
      <c r="D165" s="52">
        <v>52249067</v>
      </c>
      <c r="E165" s="49">
        <v>13150261</v>
      </c>
      <c r="F165" s="49">
        <v>6893964</v>
      </c>
      <c r="G165" s="49">
        <v>6756777</v>
      </c>
      <c r="H165" s="49">
        <v>18634748</v>
      </c>
      <c r="I165" s="49">
        <v>5646387</v>
      </c>
      <c r="J165" s="49">
        <v>62411023</v>
      </c>
      <c r="K165" s="49">
        <v>29344794</v>
      </c>
      <c r="L165" s="49">
        <v>33929602</v>
      </c>
      <c r="M165" s="49">
        <v>28992131</v>
      </c>
      <c r="N165" s="49">
        <v>13231651</v>
      </c>
      <c r="O165" s="49">
        <v>946730</v>
      </c>
      <c r="P165" s="49">
        <v>7226975</v>
      </c>
      <c r="Q165" s="49">
        <v>76614</v>
      </c>
      <c r="R165" s="49">
        <v>16102219</v>
      </c>
      <c r="S165" s="49">
        <v>18849011</v>
      </c>
      <c r="T165" s="123">
        <v>12557329</v>
      </c>
      <c r="U165" s="226">
        <v>21443381</v>
      </c>
      <c r="V165" s="167">
        <v>20312465</v>
      </c>
      <c r="W165" s="49">
        <f>'Excluding Relative Foster Care'!E165+'Relative Foster Care'!E165</f>
        <v>18373912</v>
      </c>
      <c r="X165" s="49">
        <v>16357391</v>
      </c>
      <c r="Y165" s="167">
        <v>6151989</v>
      </c>
      <c r="Z165" s="167">
        <v>4918398</v>
      </c>
    </row>
    <row r="166" spans="1:26">
      <c r="A166" s="51" t="s">
        <v>148</v>
      </c>
      <c r="B166" s="49">
        <v>132709140</v>
      </c>
      <c r="C166" s="52">
        <v>123742553</v>
      </c>
      <c r="D166" s="52">
        <v>128000640</v>
      </c>
      <c r="E166" s="49">
        <v>111749468</v>
      </c>
      <c r="F166" s="49">
        <v>93783767</v>
      </c>
      <c r="G166" s="49">
        <v>110743770</v>
      </c>
      <c r="H166" s="49">
        <v>112799595</v>
      </c>
      <c r="I166" s="49">
        <v>85329784</v>
      </c>
      <c r="J166" s="49">
        <v>84676690</v>
      </c>
      <c r="K166" s="49">
        <v>65740308</v>
      </c>
      <c r="L166" s="49">
        <v>72248531</v>
      </c>
      <c r="M166" s="49">
        <v>60064648</v>
      </c>
      <c r="N166" s="49">
        <v>64374162</v>
      </c>
      <c r="O166" s="49">
        <v>63890317</v>
      </c>
      <c r="P166" s="49">
        <v>62851931</v>
      </c>
      <c r="Q166" s="49">
        <v>62862818</v>
      </c>
      <c r="R166" s="49">
        <v>62851931</v>
      </c>
      <c r="S166" s="49">
        <v>62851931</v>
      </c>
      <c r="T166" s="123">
        <v>10439569</v>
      </c>
      <c r="U166" s="226">
        <v>48257311</v>
      </c>
      <c r="V166" s="167">
        <v>48257311</v>
      </c>
      <c r="W166" s="49">
        <f>'Excluding Relative Foster Care'!E166+'Relative Foster Care'!E166</f>
        <v>48257311</v>
      </c>
      <c r="X166" s="49">
        <v>35653527</v>
      </c>
      <c r="Y166" s="167">
        <v>38405624</v>
      </c>
      <c r="Z166" s="167">
        <v>35040154</v>
      </c>
    </row>
    <row r="167" spans="1:26">
      <c r="A167" s="51" t="s">
        <v>150</v>
      </c>
      <c r="B167" s="49">
        <v>12597587</v>
      </c>
      <c r="C167" s="52">
        <v>13399028</v>
      </c>
      <c r="D167" s="52">
        <v>10646951</v>
      </c>
      <c r="E167" s="49">
        <v>7266766</v>
      </c>
      <c r="F167" s="49">
        <v>1003521</v>
      </c>
      <c r="G167" s="49">
        <v>612608</v>
      </c>
      <c r="H167" s="49">
        <v>1674349</v>
      </c>
      <c r="I167" s="49">
        <v>4760843</v>
      </c>
      <c r="J167" s="49">
        <v>2260939</v>
      </c>
      <c r="K167" s="49">
        <v>531335</v>
      </c>
      <c r="L167" s="49">
        <v>5328489</v>
      </c>
      <c r="M167" s="49">
        <v>984637</v>
      </c>
      <c r="N167" s="49">
        <v>1005707</v>
      </c>
      <c r="O167" s="49">
        <v>887451</v>
      </c>
      <c r="P167" s="49">
        <v>1412874</v>
      </c>
      <c r="Q167" s="49">
        <v>1282007</v>
      </c>
      <c r="R167" s="49">
        <v>1829096</v>
      </c>
      <c r="S167" s="49">
        <v>6203302</v>
      </c>
      <c r="T167" s="123">
        <v>6369965</v>
      </c>
      <c r="U167" s="226">
        <v>3615734</v>
      </c>
      <c r="V167" s="167">
        <v>11463225</v>
      </c>
      <c r="W167" s="49">
        <f>'Excluding Relative Foster Care'!E167+'Relative Foster Care'!E167</f>
        <v>6103856</v>
      </c>
      <c r="X167" s="49">
        <v>11024800</v>
      </c>
      <c r="Y167" s="167">
        <v>6691292</v>
      </c>
      <c r="Z167" s="167">
        <v>9227893</v>
      </c>
    </row>
    <row r="168" spans="1:26">
      <c r="A168" s="51" t="s">
        <v>152</v>
      </c>
      <c r="B168" s="49">
        <v>22544285</v>
      </c>
      <c r="C168" s="52">
        <v>21988700</v>
      </c>
      <c r="D168" s="52">
        <v>21053432</v>
      </c>
      <c r="E168" s="49">
        <v>15052529</v>
      </c>
      <c r="F168" s="49">
        <v>12934310</v>
      </c>
      <c r="G168" s="49">
        <v>10445757</v>
      </c>
      <c r="H168" s="49">
        <v>12963558</v>
      </c>
      <c r="I168" s="49">
        <v>13335436</v>
      </c>
      <c r="J168" s="49">
        <v>12191976</v>
      </c>
      <c r="K168" s="49">
        <v>12770735</v>
      </c>
      <c r="L168" s="49">
        <v>10574745</v>
      </c>
      <c r="M168" s="49">
        <v>18447539</v>
      </c>
      <c r="N168" s="49">
        <v>14118184</v>
      </c>
      <c r="O168" s="49">
        <v>12498086</v>
      </c>
      <c r="P168" s="49">
        <v>16977265</v>
      </c>
      <c r="Q168" s="49">
        <v>14709072</v>
      </c>
      <c r="R168" s="49">
        <v>17561018</v>
      </c>
      <c r="S168" s="49">
        <v>15692392</v>
      </c>
      <c r="T168" s="123">
        <v>16162595</v>
      </c>
      <c r="U168" s="226">
        <v>14156623</v>
      </c>
      <c r="V168" s="167">
        <v>14764036</v>
      </c>
      <c r="W168" s="49">
        <f>'Excluding Relative Foster Care'!E168+'Relative Foster Care'!E168</f>
        <v>11671931</v>
      </c>
      <c r="X168" s="49">
        <v>12298530</v>
      </c>
      <c r="Y168" s="167">
        <v>11010893</v>
      </c>
      <c r="Z168" s="167">
        <v>7311010</v>
      </c>
    </row>
    <row r="169" spans="1:26">
      <c r="A169" s="51" t="s">
        <v>153</v>
      </c>
      <c r="B169" s="49">
        <v>44743699</v>
      </c>
      <c r="C169" s="52">
        <v>35276473</v>
      </c>
      <c r="D169" s="94">
        <v>-9694639</v>
      </c>
      <c r="E169" s="49">
        <v>152080348</v>
      </c>
      <c r="F169" s="49">
        <v>57991238</v>
      </c>
      <c r="G169" s="49">
        <v>52749144</v>
      </c>
      <c r="H169" s="49">
        <v>62904164</v>
      </c>
      <c r="I169" s="49">
        <v>42216057</v>
      </c>
      <c r="J169" s="49">
        <v>75362146</v>
      </c>
      <c r="K169" s="49">
        <v>57169984</v>
      </c>
      <c r="L169" s="49">
        <v>43474830</v>
      </c>
      <c r="M169" s="49">
        <v>36919519</v>
      </c>
      <c r="N169" s="49">
        <v>48740521</v>
      </c>
      <c r="O169" s="49">
        <v>51331195</v>
      </c>
      <c r="P169" s="49">
        <v>47818514</v>
      </c>
      <c r="Q169" s="49">
        <v>57744692</v>
      </c>
      <c r="R169" s="49">
        <v>52811775</v>
      </c>
      <c r="S169" s="49">
        <v>53429356</v>
      </c>
      <c r="T169" s="123">
        <v>44001217</v>
      </c>
      <c r="U169" s="226">
        <v>43243130</v>
      </c>
      <c r="V169" s="167">
        <v>41430619</v>
      </c>
      <c r="W169" s="49">
        <f>'Excluding Relative Foster Care'!E169+'Relative Foster Care'!E169</f>
        <v>39740169</v>
      </c>
      <c r="X169" s="49">
        <v>50078185</v>
      </c>
      <c r="Y169" s="167">
        <v>39830313</v>
      </c>
      <c r="Z169" s="167">
        <v>45757312</v>
      </c>
    </row>
    <row r="170" spans="1:26">
      <c r="A170" s="51" t="s">
        <v>154</v>
      </c>
      <c r="B170" s="49">
        <v>173686640</v>
      </c>
      <c r="C170" s="52">
        <v>228155956</v>
      </c>
      <c r="D170" s="52">
        <v>226395866</v>
      </c>
      <c r="E170" s="49">
        <v>184166210</v>
      </c>
      <c r="F170" s="49">
        <v>190473069</v>
      </c>
      <c r="G170" s="49">
        <v>180257206</v>
      </c>
      <c r="H170" s="49">
        <v>166972526</v>
      </c>
      <c r="I170" s="49">
        <v>164497423</v>
      </c>
      <c r="J170" s="49">
        <v>143488599</v>
      </c>
      <c r="K170" s="49">
        <v>156810731</v>
      </c>
      <c r="L170" s="49">
        <v>173309784</v>
      </c>
      <c r="M170" s="49">
        <v>163238030</v>
      </c>
      <c r="N170" s="49">
        <v>134664519</v>
      </c>
      <c r="O170" s="49">
        <v>122528655</v>
      </c>
      <c r="P170" s="49">
        <v>97948805</v>
      </c>
      <c r="Q170" s="49">
        <v>32433005</v>
      </c>
      <c r="R170" s="49">
        <v>73532671</v>
      </c>
      <c r="S170" s="49">
        <v>6879857</v>
      </c>
      <c r="T170" s="123">
        <v>2805184</v>
      </c>
      <c r="U170" s="226">
        <v>19514155</v>
      </c>
      <c r="V170" s="167">
        <v>14613422</v>
      </c>
      <c r="W170" s="49">
        <f>'Excluding Relative Foster Care'!E170+'Relative Foster Care'!E170</f>
        <v>13252801</v>
      </c>
      <c r="X170" s="49">
        <v>13280566</v>
      </c>
      <c r="Y170" s="167">
        <v>16964938</v>
      </c>
      <c r="Z170" s="167">
        <v>11087686.73</v>
      </c>
    </row>
    <row r="171" spans="1:26">
      <c r="A171" s="51" t="s">
        <v>155</v>
      </c>
      <c r="B171" s="49">
        <v>20965032</v>
      </c>
      <c r="C171" s="52">
        <v>29133709</v>
      </c>
      <c r="D171" s="52">
        <v>21809193</v>
      </c>
      <c r="E171" s="49">
        <v>31475049</v>
      </c>
      <c r="F171" s="49">
        <v>19644242</v>
      </c>
      <c r="G171" s="49">
        <v>24545911</v>
      </c>
      <c r="H171" s="49">
        <v>24986456</v>
      </c>
      <c r="I171" s="49">
        <v>26034049</v>
      </c>
      <c r="J171" s="49">
        <v>25474937</v>
      </c>
      <c r="K171" s="49">
        <v>23956685</v>
      </c>
      <c r="L171" s="49">
        <v>26308084</v>
      </c>
      <c r="M171" s="49">
        <v>26308084</v>
      </c>
      <c r="N171" s="49">
        <v>26308086</v>
      </c>
      <c r="O171" s="49">
        <v>26308086</v>
      </c>
      <c r="P171" s="49">
        <v>26308087</v>
      </c>
      <c r="Q171" s="49">
        <v>20322238</v>
      </c>
      <c r="R171" s="49">
        <v>21564810</v>
      </c>
      <c r="S171" s="49">
        <v>26308088</v>
      </c>
      <c r="T171" s="123">
        <v>23970149</v>
      </c>
      <c r="U171" s="226">
        <v>25166925</v>
      </c>
      <c r="V171" s="167">
        <v>25501039</v>
      </c>
      <c r="W171" s="49">
        <f>'Excluding Relative Foster Care'!E171+'Relative Foster Care'!E171</f>
        <v>24620163</v>
      </c>
      <c r="X171" s="49">
        <v>24540470</v>
      </c>
      <c r="Y171" s="167">
        <v>26139703</v>
      </c>
      <c r="Z171" s="167">
        <v>25542940</v>
      </c>
    </row>
    <row r="172" spans="1:26">
      <c r="A172" s="51" t="s">
        <v>157</v>
      </c>
      <c r="B172" s="49">
        <v>116175612</v>
      </c>
      <c r="C172" s="52">
        <v>100186875</v>
      </c>
      <c r="D172" s="52">
        <v>60234375</v>
      </c>
      <c r="E172" s="49">
        <v>-8576866</v>
      </c>
      <c r="F172" s="49">
        <v>36289704</v>
      </c>
      <c r="G172" s="49">
        <v>24109536</v>
      </c>
      <c r="H172" s="49">
        <v>39841121</v>
      </c>
      <c r="I172" s="49">
        <v>37114524</v>
      </c>
      <c r="J172" s="49">
        <v>34620026</v>
      </c>
      <c r="K172" s="49">
        <v>23605483</v>
      </c>
      <c r="L172" s="49">
        <v>17738568</v>
      </c>
      <c r="M172" s="49">
        <v>29981722</v>
      </c>
      <c r="N172" s="49">
        <v>70049566</v>
      </c>
      <c r="O172" s="49">
        <v>24584949</v>
      </c>
      <c r="P172" s="49">
        <v>106442831</v>
      </c>
      <c r="Q172" s="49">
        <v>67710221</v>
      </c>
      <c r="R172" s="49">
        <v>81771024</v>
      </c>
      <c r="S172" s="49">
        <v>117441550</v>
      </c>
      <c r="T172" s="123">
        <v>81746077</v>
      </c>
      <c r="U172" s="226">
        <v>75909205</v>
      </c>
      <c r="V172" s="167">
        <v>85910500</v>
      </c>
      <c r="W172" s="49">
        <f>'Excluding Relative Foster Care'!E172+'Relative Foster Care'!E172</f>
        <v>82280803</v>
      </c>
      <c r="X172" s="49">
        <v>69677599</v>
      </c>
      <c r="Y172" s="167">
        <v>71476644</v>
      </c>
      <c r="Z172" s="167">
        <v>82035123</v>
      </c>
    </row>
    <row r="173" spans="1:26">
      <c r="A173" s="51" t="s">
        <v>158</v>
      </c>
      <c r="B173" s="49">
        <v>5268016</v>
      </c>
      <c r="C173" s="52">
        <v>6217001</v>
      </c>
      <c r="D173" s="94">
        <v>-3828510</v>
      </c>
      <c r="E173" s="49">
        <v>8533741</v>
      </c>
      <c r="F173" s="49">
        <v>1710715</v>
      </c>
      <c r="G173" s="49">
        <v>3032090</v>
      </c>
      <c r="H173" s="49">
        <v>7304404</v>
      </c>
      <c r="I173" s="49">
        <v>4029914</v>
      </c>
      <c r="J173" s="49">
        <v>3628413</v>
      </c>
      <c r="K173" s="49">
        <v>3248051</v>
      </c>
      <c r="L173" s="49">
        <v>2715000</v>
      </c>
      <c r="M173" s="49">
        <v>5177766</v>
      </c>
      <c r="N173" s="49">
        <v>6747465</v>
      </c>
      <c r="O173" s="49">
        <v>3335947</v>
      </c>
      <c r="P173" s="49">
        <v>6036229</v>
      </c>
      <c r="Q173" s="49">
        <v>6441468</v>
      </c>
      <c r="R173" s="49">
        <v>1935338</v>
      </c>
      <c r="S173" s="49">
        <v>1535305</v>
      </c>
      <c r="T173" s="123">
        <v>3836269</v>
      </c>
      <c r="U173" s="227">
        <v>3623877</v>
      </c>
      <c r="V173" s="167">
        <v>3944752</v>
      </c>
      <c r="W173" s="49">
        <f>'Excluding Relative Foster Care'!E173+'Relative Foster Care'!E173</f>
        <v>4674176</v>
      </c>
      <c r="X173" s="49">
        <v>4904935</v>
      </c>
      <c r="Y173" s="167">
        <v>4838948</v>
      </c>
      <c r="Z173" s="167">
        <v>4170407</v>
      </c>
    </row>
    <row r="174" spans="1:26">
      <c r="A174" s="59" t="s">
        <v>159</v>
      </c>
      <c r="B174" s="49">
        <v>6142458978</v>
      </c>
      <c r="C174" s="40">
        <v>6674194658</v>
      </c>
      <c r="D174" s="40">
        <v>6177554441</v>
      </c>
      <c r="E174" s="49">
        <v>5736394433</v>
      </c>
      <c r="F174" s="49">
        <v>5283212215</v>
      </c>
      <c r="G174" s="49">
        <v>4853971200</v>
      </c>
      <c r="H174" s="49">
        <v>4398302432</v>
      </c>
      <c r="I174" s="49">
        <v>5651787054</v>
      </c>
      <c r="J174" s="49">
        <v>5545537831</v>
      </c>
      <c r="K174" s="49">
        <v>4980209108</v>
      </c>
      <c r="L174" s="49">
        <v>4580798096</v>
      </c>
      <c r="M174" s="49">
        <v>3893718031</v>
      </c>
      <c r="N174" s="49">
        <v>4819935005</v>
      </c>
      <c r="O174" s="49">
        <v>3810243024</v>
      </c>
      <c r="P174" s="49">
        <v>4349517973</v>
      </c>
      <c r="Q174" s="49">
        <v>3978870918</v>
      </c>
      <c r="R174" s="49">
        <v>4252650107</v>
      </c>
      <c r="S174" s="49">
        <v>3957480683</v>
      </c>
      <c r="T174" s="123">
        <v>3664573037</v>
      </c>
      <c r="U174" s="226">
        <v>3684037784</v>
      </c>
      <c r="V174" s="167">
        <f>SUM(V123:V173)</f>
        <v>3468364379</v>
      </c>
      <c r="W174" s="49">
        <f>'Excluding Relative Foster Care'!E174+'Relative Foster Care'!E174</f>
        <v>3555545523</v>
      </c>
      <c r="X174" s="49">
        <f>SUM(X123:X173)</f>
        <v>3573041581</v>
      </c>
      <c r="Y174" s="49">
        <f>SUM(Y123:Y173)</f>
        <v>3740135364</v>
      </c>
      <c r="Z174" s="49">
        <f>SUM(Z123:Z173)</f>
        <v>3500941108.4700003</v>
      </c>
    </row>
    <row r="175" spans="1:26">
      <c r="A175" s="82"/>
      <c r="B175" s="82"/>
      <c r="C175" s="82"/>
      <c r="D175" s="82"/>
      <c r="E175" s="82"/>
      <c r="F175" s="82"/>
      <c r="G175" s="82"/>
      <c r="H175" s="82"/>
      <c r="I175" s="82"/>
      <c r="J175" s="82"/>
      <c r="K175" s="82"/>
      <c r="L175" s="82"/>
      <c r="M175" s="82"/>
      <c r="N175" s="82"/>
    </row>
    <row r="176" spans="1:26">
      <c r="J176" s="168"/>
      <c r="K176" s="168"/>
      <c r="L176" s="168"/>
      <c r="M176" s="168"/>
      <c r="N176" s="168"/>
      <c r="O176" s="168"/>
      <c r="P176" s="168"/>
      <c r="Q176" s="168"/>
      <c r="R176" s="168"/>
      <c r="S176" s="168"/>
      <c r="T176" s="168"/>
      <c r="U176" s="168"/>
    </row>
    <row r="180" spans="1:33" ht="12.75" customHeight="1">
      <c r="A180" s="396"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33" ht="24" customHeight="1">
      <c r="A181" s="396"/>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50"/>
      <c r="AB181" s="50"/>
      <c r="AC181" s="50"/>
      <c r="AE181" s="50"/>
      <c r="AF181" s="50"/>
    </row>
    <row r="182" spans="1:33">
      <c r="A182" s="51" t="s">
        <v>82</v>
      </c>
      <c r="B182" s="89">
        <f>B5/'Total Funds Spent &amp; Transferred'!B5</f>
        <v>0.54650796728780571</v>
      </c>
      <c r="C182" s="89">
        <f>C5/'Total Funds Spent &amp; Transferred'!C5</f>
        <v>0.37339098333572013</v>
      </c>
      <c r="D182" s="89">
        <f>D5/'Total Funds Spent &amp; Transferred'!D5</f>
        <v>0.24150899005553866</v>
      </c>
      <c r="E182" s="89">
        <f>E5/'Total Funds Spent &amp; Transferred'!E5</f>
        <v>0.28249228855666486</v>
      </c>
      <c r="F182" s="89">
        <f>F5/'Total Funds Spent &amp; Transferred'!F5</f>
        <v>0.21947730879714961</v>
      </c>
      <c r="G182" s="89">
        <f>G5/'Total Funds Spent &amp; Transferred'!G5</f>
        <v>0.19136929034725794</v>
      </c>
      <c r="H182" s="89">
        <f>H5/'Total Funds Spent &amp; Transferred'!H5</f>
        <v>0.22875354306014953</v>
      </c>
      <c r="I182" s="89">
        <f>I5/'Total Funds Spent &amp; Transferred'!I5</f>
        <v>0.30987310383125488</v>
      </c>
      <c r="J182" s="89">
        <f>J5/'Total Funds Spent &amp; Transferred'!J5</f>
        <v>0.34367765138294698</v>
      </c>
      <c r="K182" s="89">
        <f>K5/'Total Funds Spent &amp; Transferred'!K5</f>
        <v>0.27353819673153296</v>
      </c>
      <c r="L182" s="89">
        <f>L5/'Total Funds Spent &amp; Transferred'!L5</f>
        <v>0.25146445509589971</v>
      </c>
      <c r="M182" s="89">
        <f>M5/'Total Funds Spent &amp; Transferred'!M5</f>
        <v>0.23627710525721698</v>
      </c>
      <c r="N182" s="89">
        <f>N5/'Total Funds Spent &amp; Transferred'!N5</f>
        <v>0.26474637461589229</v>
      </c>
      <c r="O182" s="89">
        <f>O5/'Total Funds Spent &amp; Transferred'!O5</f>
        <v>0.24360757090356494</v>
      </c>
      <c r="P182" s="89">
        <f>P5/'Total Funds Spent &amp; Transferred'!P5</f>
        <v>0.27436261755782676</v>
      </c>
      <c r="Q182" s="89">
        <f>Q5/'Total Funds Spent &amp; Transferred'!Q5</f>
        <v>0.29043251230164796</v>
      </c>
      <c r="R182" s="89">
        <f>R5/'Total Funds Spent &amp; Transferred'!R5</f>
        <v>0.26853988508075216</v>
      </c>
      <c r="S182" s="89">
        <f>S5/'Total Funds Spent &amp; Transferred'!S5</f>
        <v>0.21039360173595989</v>
      </c>
      <c r="T182" s="89">
        <f>T5/'Total Funds Spent &amp; Transferred'!T5</f>
        <v>0.18568389754531869</v>
      </c>
      <c r="U182" s="89">
        <f>U5/'Total Funds Spent &amp; Transferred'!U5</f>
        <v>0.14156579975377215</v>
      </c>
      <c r="V182" s="323">
        <v>9.7571263471372557E-2</v>
      </c>
      <c r="W182" s="323">
        <f>W5/'Total Funds Spent &amp; Transferred'!W5</f>
        <v>0.1107693600777582</v>
      </c>
      <c r="X182" s="323">
        <f>X5/'Total Funds Spent &amp; Transferred'!X5</f>
        <v>9.7571263471372557E-2</v>
      </c>
      <c r="Y182" s="89">
        <f t="shared" ref="Y182:Y201" si="158">Y5/$AF5</f>
        <v>0.12119293847433396</v>
      </c>
      <c r="Z182" s="323">
        <f>Z5/'Total Funds Spent &amp; Transferred'!Z5</f>
        <v>7.028251439949669E-2</v>
      </c>
      <c r="AB182" s="168"/>
    </row>
    <row r="183" spans="1:33">
      <c r="A183" s="51" t="s">
        <v>84</v>
      </c>
      <c r="B183" s="89">
        <f>B6/'Total Funds Spent &amp; Transferred'!B6</f>
        <v>0.81194134202418944</v>
      </c>
      <c r="C183" s="89">
        <f>C6/'Total Funds Spent &amp; Transferred'!C6</f>
        <v>0.72055875499855915</v>
      </c>
      <c r="D183" s="89">
        <f>D6/'Total Funds Spent &amp; Transferred'!D6</f>
        <v>0.51534275074927705</v>
      </c>
      <c r="E183" s="89">
        <f>E6/'Total Funds Spent &amp; Transferred'!E6</f>
        <v>0.48958812036034477</v>
      </c>
      <c r="F183" s="89">
        <f>F6/'Total Funds Spent &amp; Transferred'!F6</f>
        <v>0.49487897023243588</v>
      </c>
      <c r="G183" s="89">
        <f>G6/'Total Funds Spent &amp; Transferred'!G6</f>
        <v>0.49706971959943663</v>
      </c>
      <c r="H183" s="89">
        <f>H6/'Total Funds Spent &amp; Transferred'!H6</f>
        <v>0.46475410490419911</v>
      </c>
      <c r="I183" s="89">
        <f>I6/'Total Funds Spent &amp; Transferred'!I6</f>
        <v>0.45575502547142166</v>
      </c>
      <c r="J183" s="89">
        <f>J6/'Total Funds Spent &amp; Transferred'!J6</f>
        <v>0.44440371954908897</v>
      </c>
      <c r="K183" s="89">
        <f>K6/'Total Funds Spent &amp; Transferred'!K6</f>
        <v>0.4218151359435155</v>
      </c>
      <c r="L183" s="89">
        <f>L6/'Total Funds Spent &amp; Transferred'!L6</f>
        <v>0.4022798912153297</v>
      </c>
      <c r="M183" s="89">
        <f>M6/'Total Funds Spent &amp; Transferred'!M6</f>
        <v>0.42047293881313463</v>
      </c>
      <c r="N183" s="89">
        <f>N6/'Total Funds Spent &amp; Transferred'!N6</f>
        <v>0.37316401593101045</v>
      </c>
      <c r="O183" s="89">
        <f>O6/'Total Funds Spent &amp; Transferred'!O6</f>
        <v>0.52224016117989314</v>
      </c>
      <c r="P183" s="89">
        <f>P6/'Total Funds Spent &amp; Transferred'!P6</f>
        <v>0.50247038478807593</v>
      </c>
      <c r="Q183" s="89">
        <f>Q6/'Total Funds Spent &amp; Transferred'!Q6</f>
        <v>0.48361958042429148</v>
      </c>
      <c r="R183" s="89">
        <f>R6/'Total Funds Spent &amp; Transferred'!R6</f>
        <v>0.43332617460743322</v>
      </c>
      <c r="S183" s="89">
        <f>S6/'Total Funds Spent &amp; Transferred'!S6</f>
        <v>0.46024360755191251</v>
      </c>
      <c r="T183" s="89">
        <f>T6/'Total Funds Spent &amp; Transferred'!T6</f>
        <v>0.52865320035795238</v>
      </c>
      <c r="U183" s="89">
        <f>U6/'Total Funds Spent &amp; Transferred'!U6</f>
        <v>0.45520215059167696</v>
      </c>
      <c r="V183" s="323">
        <v>0.4378349460112691</v>
      </c>
      <c r="W183" s="323">
        <f>W6/'Total Funds Spent &amp; Transferred'!W6</f>
        <v>0.4534509384440048</v>
      </c>
      <c r="X183" s="323">
        <f>X6/'Total Funds Spent &amp; Transferred'!X6</f>
        <v>0.4378349460112691</v>
      </c>
      <c r="Y183" s="89">
        <f t="shared" si="158"/>
        <v>0.39364545316385408</v>
      </c>
      <c r="Z183" s="323">
        <f>Z6/'Total Funds Spent &amp; Transferred'!Z6</f>
        <v>0.48227709290526005</v>
      </c>
      <c r="AB183" s="168"/>
      <c r="AC183" s="225"/>
      <c r="AD183" s="225"/>
      <c r="AE183" s="225"/>
      <c r="AF183" s="225"/>
    </row>
    <row r="184" spans="1:33">
      <c r="A184" s="51" t="s">
        <v>86</v>
      </c>
      <c r="B184" s="89">
        <f>B7/'Total Funds Spent &amp; Transferred'!B7</f>
        <v>0.6702375794881188</v>
      </c>
      <c r="C184" s="89">
        <f>C7/'Total Funds Spent &amp; Transferred'!C7</f>
        <v>0.51966279050828557</v>
      </c>
      <c r="D184" s="89">
        <f>D7/'Total Funds Spent &amp; Transferred'!D7</f>
        <v>0.35641992535825323</v>
      </c>
      <c r="E184" s="89">
        <f>E7/'Total Funds Spent &amp; Transferred'!E7</f>
        <v>0.31739094690721242</v>
      </c>
      <c r="F184" s="89">
        <f>F7/'Total Funds Spent &amp; Transferred'!F7</f>
        <v>0.30644459174882915</v>
      </c>
      <c r="G184" s="89">
        <f>G7/'Total Funds Spent &amp; Transferred'!G7</f>
        <v>0.3900495556383865</v>
      </c>
      <c r="H184" s="89">
        <f>H7/'Total Funds Spent &amp; Transferred'!H7</f>
        <v>0.48121029244025298</v>
      </c>
      <c r="I184" s="89">
        <f>I7/'Total Funds Spent &amp; Transferred'!I7</f>
        <v>0.55700202550716738</v>
      </c>
      <c r="J184" s="89">
        <f>J7/'Total Funds Spent &amp; Transferred'!J7</f>
        <v>0.49768002241949366</v>
      </c>
      <c r="K184" s="89">
        <f>K7/'Total Funds Spent &amp; Transferred'!K7</f>
        <v>0.41315191753987468</v>
      </c>
      <c r="L184" s="89">
        <f>L7/'Total Funds Spent &amp; Transferred'!L7</f>
        <v>0.37823601432809228</v>
      </c>
      <c r="M184" s="89">
        <f>M7/'Total Funds Spent &amp; Transferred'!M7</f>
        <v>0.32805463788786726</v>
      </c>
      <c r="N184" s="89">
        <f>N7/'Total Funds Spent &amp; Transferred'!N7</f>
        <v>0.33694348581716099</v>
      </c>
      <c r="O184" s="89">
        <f>O7/'Total Funds Spent &amp; Transferred'!O7</f>
        <v>0.28162317795883646</v>
      </c>
      <c r="P184" s="89">
        <f>P7/'Total Funds Spent &amp; Transferred'!P7</f>
        <v>0.23001050267247286</v>
      </c>
      <c r="Q184" s="89">
        <f>Q7/'Total Funds Spent &amp; Transferred'!Q7</f>
        <v>0.142499387113035</v>
      </c>
      <c r="R184" s="89">
        <f>R7/'Total Funds Spent &amp; Transferred'!R7</f>
        <v>-5.7506515746286714E-2</v>
      </c>
      <c r="S184" s="89">
        <f>S7/'Total Funds Spent &amp; Transferred'!S7</f>
        <v>9.0054870414890451E-2</v>
      </c>
      <c r="T184" s="89">
        <f>T7/'Total Funds Spent &amp; Transferred'!T7</f>
        <v>0.11186298681143075</v>
      </c>
      <c r="U184" s="89">
        <f>U7/'Total Funds Spent &amp; Transferred'!U7</f>
        <v>0.11673383296808425</v>
      </c>
      <c r="V184" s="323">
        <v>0.12590802552887531</v>
      </c>
      <c r="W184" s="323">
        <f>W7/'Total Funds Spent &amp; Transferred'!W7</f>
        <v>0.12475925911436772</v>
      </c>
      <c r="X184" s="323">
        <f>X7/'Total Funds Spent &amp; Transferred'!X7</f>
        <v>0.12590802552887531</v>
      </c>
      <c r="Y184" s="89">
        <f t="shared" si="158"/>
        <v>0.13908392032706909</v>
      </c>
      <c r="Z184" s="323">
        <f>Z7/'Total Funds Spent &amp; Transferred'!Z7</f>
        <v>0.11313575414647083</v>
      </c>
      <c r="AB184" s="168"/>
      <c r="AC184" s="225"/>
      <c r="AD184" s="225"/>
      <c r="AE184" s="225"/>
      <c r="AF184" s="225"/>
      <c r="AG184" s="327"/>
    </row>
    <row r="185" spans="1:33">
      <c r="A185" s="51" t="s">
        <v>88</v>
      </c>
      <c r="B185" s="89">
        <f>B8/'Total Funds Spent &amp; Transferred'!B8</f>
        <v>0.59333905261296538</v>
      </c>
      <c r="C185" s="89">
        <f>C8/'Total Funds Spent &amp; Transferred'!C8</f>
        <v>0.43005894813641937</v>
      </c>
      <c r="D185" s="89">
        <f>D8/'Total Funds Spent &amp; Transferred'!D8</f>
        <v>0.52616177739162606</v>
      </c>
      <c r="E185" s="89">
        <f>E8/'Total Funds Spent &amp; Transferred'!E8</f>
        <v>0.22693627083236875</v>
      </c>
      <c r="F185" s="89">
        <f>F8/'Total Funds Spent &amp; Transferred'!F8</f>
        <v>0.23427502560362473</v>
      </c>
      <c r="G185" s="89">
        <f>G8/'Total Funds Spent &amp; Transferred'!G8</f>
        <v>0.41101905304691821</v>
      </c>
      <c r="H185" s="89">
        <f>H8/'Total Funds Spent &amp; Transferred'!H8</f>
        <v>0.36570415354030666</v>
      </c>
      <c r="I185" s="89">
        <f>I8/'Total Funds Spent &amp; Transferred'!I8</f>
        <v>0.27886979213164209</v>
      </c>
      <c r="J185" s="89">
        <f>J8/'Total Funds Spent &amp; Transferred'!J8</f>
        <v>0.24163696170471508</v>
      </c>
      <c r="K185" s="89">
        <f>K8/'Total Funds Spent &amp; Transferred'!K8</f>
        <v>0.19087611805668722</v>
      </c>
      <c r="L185" s="89">
        <f>L8/'Total Funds Spent &amp; Transferred'!L8</f>
        <v>0.14186835393195904</v>
      </c>
      <c r="M185" s="89">
        <f>M8/'Total Funds Spent &amp; Transferred'!M8</f>
        <v>8.5040817394135687E-2</v>
      </c>
      <c r="N185" s="89">
        <f>N8/'Total Funds Spent &amp; Transferred'!N8</f>
        <v>0.11734916277802962</v>
      </c>
      <c r="O185" s="89">
        <f>O8/'Total Funds Spent &amp; Transferred'!O8</f>
        <v>6.9434810670562341E-2</v>
      </c>
      <c r="P185" s="89">
        <f>P8/'Total Funds Spent &amp; Transferred'!P8</f>
        <v>8.4060988749895732E-2</v>
      </c>
      <c r="Q185" s="89">
        <f>Q8/'Total Funds Spent &amp; Transferred'!Q8</f>
        <v>8.3489515785228327E-2</v>
      </c>
      <c r="R185" s="89">
        <f>R8/'Total Funds Spent &amp; Transferred'!R8</f>
        <v>8.4185419567158748E-2</v>
      </c>
      <c r="S185" s="89">
        <f>S8/'Total Funds Spent &amp; Transferred'!S8</f>
        <v>7.8810567747592319E-2</v>
      </c>
      <c r="T185" s="89">
        <f>T8/'Total Funds Spent &amp; Transferred'!T8</f>
        <v>6.3835693313174902E-2</v>
      </c>
      <c r="U185" s="89">
        <f>U8/'Total Funds Spent &amp; Transferred'!U8</f>
        <v>4.5850299356851879E-2</v>
      </c>
      <c r="V185" s="323">
        <v>6.1307572924722845E-2</v>
      </c>
      <c r="W185" s="323">
        <f>W8/'Total Funds Spent &amp; Transferred'!W8</f>
        <v>2.4813954100268782E-2</v>
      </c>
      <c r="X185" s="323">
        <f>X8/'Total Funds Spent &amp; Transferred'!X8</f>
        <v>6.1307572924722845E-2</v>
      </c>
      <c r="Y185" s="89">
        <f t="shared" si="158"/>
        <v>5.3912058667186555E-2</v>
      </c>
      <c r="Z185" s="323">
        <f>Z8/'Total Funds Spent &amp; Transferred'!Z8</f>
        <v>4.0316255307717125E-2</v>
      </c>
      <c r="AB185" s="168"/>
      <c r="AE185" s="225"/>
      <c r="AF185" s="326"/>
      <c r="AG185" s="327"/>
    </row>
    <row r="186" spans="1:33">
      <c r="A186" s="51" t="s">
        <v>74</v>
      </c>
      <c r="B186" s="89">
        <f>B9/'Total Funds Spent &amp; Transferred'!B9</f>
        <v>0.84550722920679044</v>
      </c>
      <c r="C186" s="89">
        <f>C9/'Total Funds Spent &amp; Transferred'!C9</f>
        <v>0.64767782010745678</v>
      </c>
      <c r="D186" s="89">
        <f>D9/'Total Funds Spent &amp; Transferred'!D9</f>
        <v>0.63012064439480575</v>
      </c>
      <c r="E186" s="89">
        <f>E9/'Total Funds Spent &amp; Transferred'!E9</f>
        <v>0.52325964265120073</v>
      </c>
      <c r="F186" s="89">
        <f>F9/'Total Funds Spent &amp; Transferred'!F9</f>
        <v>0.46459545608488817</v>
      </c>
      <c r="G186" s="89">
        <f>G9/'Total Funds Spent &amp; Transferred'!G9</f>
        <v>0.43678944850911672</v>
      </c>
      <c r="H186" s="89">
        <f>H9/'Total Funds Spent &amp; Transferred'!H9</f>
        <v>0.47948830032090378</v>
      </c>
      <c r="I186" s="89">
        <f>I9/'Total Funds Spent &amp; Transferred'!I9</f>
        <v>0.50197793324172801</v>
      </c>
      <c r="J186" s="89">
        <f>J9/'Total Funds Spent &amp; Transferred'!J9</f>
        <v>0.54546601680897622</v>
      </c>
      <c r="K186" s="89">
        <f>K9/'Total Funds Spent &amp; Transferred'!K9</f>
        <v>0.5311289694335819</v>
      </c>
      <c r="L186" s="89">
        <f>L9/'Total Funds Spent &amp; Transferred'!L9</f>
        <v>0.45600622072934743</v>
      </c>
      <c r="M186" s="89">
        <f>M9/'Total Funds Spent &amp; Transferred'!M9</f>
        <v>0.46235690475321123</v>
      </c>
      <c r="N186" s="89">
        <f>N9/'Total Funds Spent &amp; Transferred'!N9</f>
        <v>0.5098420388429199</v>
      </c>
      <c r="O186" s="89">
        <f>O9/'Total Funds Spent &amp; Transferred'!O9</f>
        <v>0.51985682992683546</v>
      </c>
      <c r="P186" s="89">
        <f>P9/'Total Funds Spent &amp; Transferred'!P9</f>
        <v>0.53023909091626586</v>
      </c>
      <c r="Q186" s="89">
        <f>Q9/'Total Funds Spent &amp; Transferred'!Q9</f>
        <v>0.50676152722538759</v>
      </c>
      <c r="R186" s="89">
        <f>R9/'Total Funds Spent &amp; Transferred'!R9</f>
        <v>0.45866531316136738</v>
      </c>
      <c r="S186" s="89">
        <f>S9/'Total Funds Spent &amp; Transferred'!S9</f>
        <v>0.45876026572456902</v>
      </c>
      <c r="T186" s="89">
        <f>T9/'Total Funds Spent &amp; Transferred'!T9</f>
        <v>0.42762917640946746</v>
      </c>
      <c r="U186" s="89">
        <f>U9/'Total Funds Spent &amp; Transferred'!U9</f>
        <v>0.41248147395375412</v>
      </c>
      <c r="V186" s="323">
        <v>0.33684047703837505</v>
      </c>
      <c r="W186" s="323">
        <f>W9/'Total Funds Spent &amp; Transferred'!W9</f>
        <v>0.35335906177778209</v>
      </c>
      <c r="X186" s="323">
        <f>X9/'Total Funds Spent &amp; Transferred'!X9</f>
        <v>0.33684047703837505</v>
      </c>
      <c r="Y186" s="89">
        <f t="shared" si="158"/>
        <v>0.39114800970525965</v>
      </c>
      <c r="Z186" s="323">
        <f>Z9/'Total Funds Spent &amp; Transferred'!Z9</f>
        <v>0.37348884159562579</v>
      </c>
      <c r="AB186" s="168"/>
      <c r="AF186" s="326"/>
      <c r="AG186" s="327"/>
    </row>
    <row r="187" spans="1:33">
      <c r="A187" s="51" t="s">
        <v>91</v>
      </c>
      <c r="B187" s="89">
        <f>B10/'Total Funds Spent &amp; Transferred'!B10</f>
        <v>0.32236714623634688</v>
      </c>
      <c r="C187" s="89">
        <f>C10/'Total Funds Spent &amp; Transferred'!C10</f>
        <v>0.41656947013241463</v>
      </c>
      <c r="D187" s="89">
        <f>D10/'Total Funds Spent &amp; Transferred'!D10</f>
        <v>0.26907486084485949</v>
      </c>
      <c r="E187" s="89">
        <f>E10/'Total Funds Spent &amp; Transferred'!E10</f>
        <v>0.19242083536925408</v>
      </c>
      <c r="F187" s="89">
        <f>F10/'Total Funds Spent &amp; Transferred'!F10</f>
        <v>0.23884798031978854</v>
      </c>
      <c r="G187" s="89">
        <f>G10/'Total Funds Spent &amp; Transferred'!G10</f>
        <v>0.1856795249382773</v>
      </c>
      <c r="H187" s="89">
        <f>H10/'Total Funds Spent &amp; Transferred'!H10</f>
        <v>0.18553101531675451</v>
      </c>
      <c r="I187" s="89">
        <f>I10/'Total Funds Spent &amp; Transferred'!I10</f>
        <v>0.25649857180605279</v>
      </c>
      <c r="J187" s="89">
        <f>J10/'Total Funds Spent &amp; Transferred'!J10</f>
        <v>0.32461118285937196</v>
      </c>
      <c r="K187" s="89">
        <f>K10/'Total Funds Spent &amp; Transferred'!K10</f>
        <v>0.26662659235808339</v>
      </c>
      <c r="L187" s="89">
        <f>L10/'Total Funds Spent &amp; Transferred'!L10</f>
        <v>0.22716209330703169</v>
      </c>
      <c r="M187" s="89">
        <f>M10/'Total Funds Spent &amp; Transferred'!M10</f>
        <v>0.15482290728556455</v>
      </c>
      <c r="N187" s="89">
        <f>N10/'Total Funds Spent &amp; Transferred'!N10</f>
        <v>0.1385419557993792</v>
      </c>
      <c r="O187" s="89">
        <f>O10/'Total Funds Spent &amp; Transferred'!O10</f>
        <v>0.21528287928196027</v>
      </c>
      <c r="P187" s="89">
        <f>P10/'Total Funds Spent &amp; Transferred'!P10</f>
        <v>0.22674136213591389</v>
      </c>
      <c r="Q187" s="89">
        <f>Q10/'Total Funds Spent &amp; Transferred'!Q10</f>
        <v>0.2660926945500286</v>
      </c>
      <c r="R187" s="89">
        <f>R10/'Total Funds Spent &amp; Transferred'!R10</f>
        <v>0.22387111396867362</v>
      </c>
      <c r="S187" s="89">
        <f>S10/'Total Funds Spent &amp; Transferred'!S10</f>
        <v>0.25086330317860928</v>
      </c>
      <c r="T187" s="89">
        <f>T10/'Total Funds Spent &amp; Transferred'!T10</f>
        <v>0.25494960545276751</v>
      </c>
      <c r="U187" s="89">
        <f>U10/'Total Funds Spent &amp; Transferred'!U10</f>
        <v>0.19697482671854216</v>
      </c>
      <c r="V187" s="323">
        <v>0.19699673472294268</v>
      </c>
      <c r="W187" s="323">
        <f>W10/'Total Funds Spent &amp; Transferred'!W10</f>
        <v>0.14684096045305278</v>
      </c>
      <c r="X187" s="323">
        <f>X10/'Total Funds Spent &amp; Transferred'!X10</f>
        <v>0.19699673472294268</v>
      </c>
      <c r="Y187" s="89">
        <f t="shared" si="158"/>
        <v>0.3591061873312314</v>
      </c>
      <c r="Z187" s="323">
        <f>Z10/'Total Funds Spent &amp; Transferred'!Z10</f>
        <v>0.13479960543013275</v>
      </c>
      <c r="AB187" s="168"/>
      <c r="AC187" s="168"/>
      <c r="AF187" s="326"/>
      <c r="AG187" s="327"/>
    </row>
    <row r="188" spans="1:33">
      <c r="A188" s="51" t="s">
        <v>93</v>
      </c>
      <c r="B188" s="89">
        <f>B11/'Total Funds Spent &amp; Transferred'!B11</f>
        <v>0.74050778252839122</v>
      </c>
      <c r="C188" s="89">
        <f>C11/'Total Funds Spent &amp; Transferred'!C11</f>
        <v>0.5881146292102396</v>
      </c>
      <c r="D188" s="89">
        <f>D11/'Total Funds Spent &amp; Transferred'!D11</f>
        <v>0.44938417633491512</v>
      </c>
      <c r="E188" s="89">
        <f>E11/'Total Funds Spent &amp; Transferred'!E11</f>
        <v>0.36087559744030645</v>
      </c>
      <c r="F188" s="89">
        <f>F11/'Total Funds Spent &amp; Transferred'!F11</f>
        <v>0.34382716511420713</v>
      </c>
      <c r="G188" s="89">
        <f>G11/'Total Funds Spent &amp; Transferred'!G11</f>
        <v>0.27636832208739154</v>
      </c>
      <c r="H188" s="89">
        <f>H11/'Total Funds Spent &amp; Transferred'!H11</f>
        <v>0.27996219437417674</v>
      </c>
      <c r="I188" s="89">
        <f>I11/'Total Funds Spent &amp; Transferred'!I11</f>
        <v>0.27341013507345185</v>
      </c>
      <c r="J188" s="89">
        <f>J11/'Total Funds Spent &amp; Transferred'!J11</f>
        <v>0.25900572421368084</v>
      </c>
      <c r="K188" s="89">
        <f>K11/'Total Funds Spent &amp; Transferred'!K11</f>
        <v>0.25051784238738667</v>
      </c>
      <c r="L188" s="89">
        <f>L11/'Total Funds Spent &amp; Transferred'!L11</f>
        <v>0.20896923885985305</v>
      </c>
      <c r="M188" s="89">
        <f>M11/'Total Funds Spent &amp; Transferred'!M11</f>
        <v>0.19208661246269138</v>
      </c>
      <c r="N188" s="89">
        <f>N11/'Total Funds Spent &amp; Transferred'!N11</f>
        <v>0.17708649486980019</v>
      </c>
      <c r="O188" s="89">
        <f>O11/'Total Funds Spent &amp; Transferred'!O11</f>
        <v>0.176257073235318</v>
      </c>
      <c r="P188" s="89">
        <f>P11/'Total Funds Spent &amp; Transferred'!P11</f>
        <v>0.176512001008167</v>
      </c>
      <c r="Q188" s="89">
        <f>Q11/'Total Funds Spent &amp; Transferred'!Q11</f>
        <v>0.16431335129787111</v>
      </c>
      <c r="R188" s="89">
        <f>R11/'Total Funds Spent &amp; Transferred'!R11</f>
        <v>0.16759163317151837</v>
      </c>
      <c r="S188" s="89">
        <f>S11/'Total Funds Spent &amp; Transferred'!S11</f>
        <v>0.1678461234902329</v>
      </c>
      <c r="T188" s="89">
        <f>T11/'Total Funds Spent &amp; Transferred'!T11</f>
        <v>0.13836029318495566</v>
      </c>
      <c r="U188" s="89">
        <f>U11/'Total Funds Spent &amp; Transferred'!U11</f>
        <v>0.12637773239304942</v>
      </c>
      <c r="V188" s="323">
        <v>8.3549857606141295E-2</v>
      </c>
      <c r="W188" s="323">
        <f>W11/'Total Funds Spent &amp; Transferred'!W11</f>
        <v>0.10080222065245632</v>
      </c>
      <c r="X188" s="323">
        <f>X11/'Total Funds Spent &amp; Transferred'!X11</f>
        <v>8.3549857606141295E-2</v>
      </c>
      <c r="Y188" s="89">
        <f t="shared" si="158"/>
        <v>7.8296238576671354E-2</v>
      </c>
      <c r="Z188" s="323">
        <f>Z11/'Total Funds Spent &amp; Transferred'!Z11</f>
        <v>5.6412363728295591E-2</v>
      </c>
      <c r="AB188" s="168"/>
      <c r="AF188" s="326"/>
      <c r="AG188" s="327"/>
    </row>
    <row r="189" spans="1:33">
      <c r="A189" s="51" t="s">
        <v>95</v>
      </c>
      <c r="B189" s="89">
        <f>B12/'Total Funds Spent &amp; Transferred'!B12</f>
        <v>0.44803412447023783</v>
      </c>
      <c r="C189" s="89">
        <f>C12/'Total Funds Spent &amp; Transferred'!C12</f>
        <v>0.40790403848478224</v>
      </c>
      <c r="D189" s="89">
        <f>D12/'Total Funds Spent &amp; Transferred'!D12</f>
        <v>0.40095678693495024</v>
      </c>
      <c r="E189" s="89">
        <f>E12/'Total Funds Spent &amp; Transferred'!E12</f>
        <v>0.3283988351335434</v>
      </c>
      <c r="F189" s="89">
        <f>F12/'Total Funds Spent &amp; Transferred'!F12</f>
        <v>0.3515605874264312</v>
      </c>
      <c r="G189" s="89">
        <f>G12/'Total Funds Spent &amp; Transferred'!G12</f>
        <v>0.33348683489650832</v>
      </c>
      <c r="H189" s="89">
        <f>H12/'Total Funds Spent &amp; Transferred'!H12</f>
        <v>0.33976152842912588</v>
      </c>
      <c r="I189" s="89">
        <f>I12/'Total Funds Spent &amp; Transferred'!I12</f>
        <v>0.34034105706087436</v>
      </c>
      <c r="J189" s="89">
        <f>J12/'Total Funds Spent &amp; Transferred'!J12</f>
        <v>0.32506365254529396</v>
      </c>
      <c r="K189" s="89">
        <f>K12/'Total Funds Spent &amp; Transferred'!K12</f>
        <v>0.23093081568185383</v>
      </c>
      <c r="L189" s="89">
        <f>L12/'Total Funds Spent &amp; Transferred'!L12</f>
        <v>0.21085775599071357</v>
      </c>
      <c r="M189" s="89">
        <f>M12/'Total Funds Spent &amp; Transferred'!M12</f>
        <v>0.17376709991298933</v>
      </c>
      <c r="N189" s="89">
        <f>N12/'Total Funds Spent &amp; Transferred'!N12</f>
        <v>0.29067909117345841</v>
      </c>
      <c r="O189" s="89">
        <f>O12/'Total Funds Spent &amp; Transferred'!O12</f>
        <v>0.13556929111816743</v>
      </c>
      <c r="P189" s="89">
        <f>P12/'Total Funds Spent &amp; Transferred'!P12</f>
        <v>0.34860985451677229</v>
      </c>
      <c r="Q189" s="89">
        <f>Q12/'Total Funds Spent &amp; Transferred'!Q12</f>
        <v>0.2172745317816758</v>
      </c>
      <c r="R189" s="89">
        <f>R12/'Total Funds Spent &amp; Transferred'!R12</f>
        <v>0.15528223150627865</v>
      </c>
      <c r="S189" s="89">
        <f>S12/'Total Funds Spent &amp; Transferred'!S12</f>
        <v>0.20078091811089782</v>
      </c>
      <c r="T189" s="89">
        <f>T12/'Total Funds Spent &amp; Transferred'!T12</f>
        <v>0.21252342408331099</v>
      </c>
      <c r="U189" s="89">
        <f>U12/'Total Funds Spent &amp; Transferred'!U12</f>
        <v>0.16824528899838903</v>
      </c>
      <c r="V189" s="323">
        <v>9.8452433673382231E-2</v>
      </c>
      <c r="W189" s="323">
        <f>W12/'Total Funds Spent &amp; Transferred'!W12</f>
        <v>0.118995255317896</v>
      </c>
      <c r="X189" s="323">
        <f>X12/'Total Funds Spent &amp; Transferred'!X12</f>
        <v>9.8452433673382231E-2</v>
      </c>
      <c r="Y189" s="89">
        <f t="shared" si="158"/>
        <v>0.20794394800323635</v>
      </c>
      <c r="Z189" s="323">
        <f>Z12/'Total Funds Spent &amp; Transferred'!Z12</f>
        <v>5.7495105977779785E-2</v>
      </c>
      <c r="AB189" s="168"/>
      <c r="AF189" s="326"/>
      <c r="AG189" s="327"/>
    </row>
    <row r="190" spans="1:33">
      <c r="A190" s="51" t="s">
        <v>97</v>
      </c>
      <c r="B190" s="89">
        <f>B13/'Total Funds Spent &amp; Transferred'!B13</f>
        <v>0.72982997097614133</v>
      </c>
      <c r="C190" s="89">
        <f>C13/'Total Funds Spent &amp; Transferred'!C13</f>
        <v>0.61166307600508552</v>
      </c>
      <c r="D190" s="89">
        <f>D13/'Total Funds Spent &amp; Transferred'!D13</f>
        <v>0.49674490410596289</v>
      </c>
      <c r="E190" s="89">
        <f>E13/'Total Funds Spent &amp; Transferred'!E13</f>
        <v>0.39008373677000613</v>
      </c>
      <c r="F190" s="89">
        <f>F13/'Total Funds Spent &amp; Transferred'!F13</f>
        <v>0.35498470543826438</v>
      </c>
      <c r="G190" s="89">
        <f>G13/'Total Funds Spent &amp; Transferred'!G13</f>
        <v>0.28873985231423843</v>
      </c>
      <c r="H190" s="89">
        <f>H13/'Total Funds Spent &amp; Transferred'!H13</f>
        <v>0.35785624722664389</v>
      </c>
      <c r="I190" s="89">
        <f>I13/'Total Funds Spent &amp; Transferred'!I13</f>
        <v>0.36460646502278155</v>
      </c>
      <c r="J190" s="89">
        <f>J13/'Total Funds Spent &amp; Transferred'!J13</f>
        <v>0.37151987093874611</v>
      </c>
      <c r="K190" s="89">
        <f>K13/'Total Funds Spent &amp; Transferred'!K13</f>
        <v>0.28783873631154705</v>
      </c>
      <c r="L190" s="89">
        <f>L13/'Total Funds Spent &amp; Transferred'!L13</f>
        <v>0.1086915556922107</v>
      </c>
      <c r="M190" s="89">
        <f>M13/'Total Funds Spent &amp; Transferred'!M13</f>
        <v>0.12997297048900522</v>
      </c>
      <c r="N190" s="89">
        <f>N13/'Total Funds Spent &amp; Transferred'!N13</f>
        <v>0.12881033386427632</v>
      </c>
      <c r="O190" s="89">
        <f>O13/'Total Funds Spent &amp; Transferred'!O13</f>
        <v>0.20829485213528373</v>
      </c>
      <c r="P190" s="89">
        <f>P13/'Total Funds Spent &amp; Transferred'!P13</f>
        <v>0.26481505618210299</v>
      </c>
      <c r="Q190" s="89">
        <f>Q13/'Total Funds Spent &amp; Transferred'!Q13</f>
        <v>0.20518343861066288</v>
      </c>
      <c r="R190" s="89">
        <f>R13/'Total Funds Spent &amp; Transferred'!R13</f>
        <v>0.23264398092189456</v>
      </c>
      <c r="S190" s="89">
        <f>S13/'Total Funds Spent &amp; Transferred'!S13</f>
        <v>0.22813613872156102</v>
      </c>
      <c r="T190" s="89">
        <f>T13/'Total Funds Spent &amp; Transferred'!T13</f>
        <v>0.28760851108976515</v>
      </c>
      <c r="U190" s="89">
        <f>U13/'Total Funds Spent &amp; Transferred'!U13</f>
        <v>0.3285385468123827</v>
      </c>
      <c r="V190" s="323">
        <v>0.44794157252785194</v>
      </c>
      <c r="W190" s="323">
        <f>W13/'Total Funds Spent &amp; Transferred'!W13</f>
        <v>0.39522907098796417</v>
      </c>
      <c r="X190" s="323">
        <f>X13/'Total Funds Spent &amp; Transferred'!X13</f>
        <v>0.44794157252785194</v>
      </c>
      <c r="Y190" s="89">
        <f t="shared" si="158"/>
        <v>1.1052285291482964</v>
      </c>
      <c r="Z190" s="323">
        <f>Z13/'Total Funds Spent &amp; Transferred'!Z13</f>
        <v>0.466212061523954</v>
      </c>
      <c r="AB190" s="168"/>
      <c r="AF190" s="326"/>
      <c r="AG190" s="327"/>
    </row>
    <row r="191" spans="1:33">
      <c r="A191" s="51" t="s">
        <v>99</v>
      </c>
      <c r="B191" s="89">
        <f>B14/'Total Funds Spent &amp; Transferred'!B14</f>
        <v>0.70994031233958166</v>
      </c>
      <c r="C191" s="89">
        <f>C14/'Total Funds Spent &amp; Transferred'!C14</f>
        <v>0.46670565190511293</v>
      </c>
      <c r="D191" s="89">
        <f>D14/'Total Funds Spent &amp; Transferred'!D14</f>
        <v>0.31176554023652014</v>
      </c>
      <c r="E191" s="89">
        <f>E14/'Total Funds Spent &amp; Transferred'!E14</f>
        <v>0.2443540962207654</v>
      </c>
      <c r="F191" s="89">
        <f>F14/'Total Funds Spent &amp; Transferred'!F14</f>
        <v>0.22611600525208936</v>
      </c>
      <c r="G191" s="89">
        <f>G14/'Total Funds Spent &amp; Transferred'!G14</f>
        <v>0.21732340971732486</v>
      </c>
      <c r="H191" s="89">
        <f>H14/'Total Funds Spent &amp; Transferred'!H14</f>
        <v>0.24401560489180779</v>
      </c>
      <c r="I191" s="89">
        <f>I14/'Total Funds Spent &amp; Transferred'!I14</f>
        <v>0.22549968677295723</v>
      </c>
      <c r="J191" s="89">
        <f>J14/'Total Funds Spent &amp; Transferred'!J14</f>
        <v>0.174898123971858</v>
      </c>
      <c r="K191" s="89">
        <f>K14/'Total Funds Spent &amp; Transferred'!K14</f>
        <v>0.17067933512913061</v>
      </c>
      <c r="L191" s="89">
        <f>L14/'Total Funds Spent &amp; Transferred'!L14</f>
        <v>0.15016797846287913</v>
      </c>
      <c r="M191" s="89">
        <f>M14/'Total Funds Spent &amp; Transferred'!M14</f>
        <v>0.14024053669010619</v>
      </c>
      <c r="N191" s="89">
        <f>N14/'Total Funds Spent &amp; Transferred'!N14</f>
        <v>0.17291152026157894</v>
      </c>
      <c r="O191" s="89">
        <f>O14/'Total Funds Spent &amp; Transferred'!O14</f>
        <v>0.17256624415174365</v>
      </c>
      <c r="P191" s="89">
        <f>P14/'Total Funds Spent &amp; Transferred'!P14</f>
        <v>0.16950065539903392</v>
      </c>
      <c r="Q191" s="89">
        <f>Q14/'Total Funds Spent &amp; Transferred'!Q14</f>
        <v>0.17366817292685632</v>
      </c>
      <c r="R191" s="89">
        <f>R14/'Total Funds Spent &amp; Transferred'!R14</f>
        <v>0.17367565369653667</v>
      </c>
      <c r="S191" s="89">
        <f>S14/'Total Funds Spent &amp; Transferred'!S14</f>
        <v>0.16566636386425568</v>
      </c>
      <c r="T191" s="89">
        <f>T14/'Total Funds Spent &amp; Transferred'!T14</f>
        <v>0.18685080148751643</v>
      </c>
      <c r="U191" s="89">
        <f>U14/'Total Funds Spent &amp; Transferred'!U14</f>
        <v>0.17408353661820289</v>
      </c>
      <c r="V191" s="323">
        <v>0.16114862891105458</v>
      </c>
      <c r="W191" s="323">
        <f>W14/'Total Funds Spent &amp; Transferred'!W14</f>
        <v>0.17040084839648567</v>
      </c>
      <c r="X191" s="323">
        <f>X14/'Total Funds Spent &amp; Transferred'!X14</f>
        <v>0.16114862891105458</v>
      </c>
      <c r="Y191" s="89">
        <f t="shared" si="158"/>
        <v>0.13975462406719008</v>
      </c>
      <c r="Z191" s="323">
        <f>Z14/'Total Funds Spent &amp; Transferred'!Z14</f>
        <v>0.18783911029272446</v>
      </c>
      <c r="AB191" s="168"/>
      <c r="AF191" s="326"/>
      <c r="AG191" s="327"/>
    </row>
    <row r="192" spans="1:33">
      <c r="A192" s="51" t="s">
        <v>101</v>
      </c>
      <c r="B192" s="89">
        <f>B15/'Total Funds Spent &amp; Transferred'!B15</f>
        <v>0.64923927065619857</v>
      </c>
      <c r="C192" s="89">
        <f>C15/'Total Funds Spent &amp; Transferred'!C15</f>
        <v>0.60251975717879169</v>
      </c>
      <c r="D192" s="89">
        <f>D15/'Total Funds Spent &amp; Transferred'!D15</f>
        <v>0.29192141716644043</v>
      </c>
      <c r="E192" s="89">
        <f>E15/'Total Funds Spent &amp; Transferred'!E15</f>
        <v>0.37996871131945853</v>
      </c>
      <c r="F192" s="89">
        <f>F15/'Total Funds Spent &amp; Transferred'!F15</f>
        <v>0.32630121393823475</v>
      </c>
      <c r="G192" s="89">
        <f>G15/'Total Funds Spent &amp; Transferred'!G15</f>
        <v>0.19132111533558635</v>
      </c>
      <c r="H192" s="89">
        <f>H15/'Total Funds Spent &amp; Transferred'!H15</f>
        <v>0.30551147515420551</v>
      </c>
      <c r="I192" s="89">
        <f>I15/'Total Funds Spent &amp; Transferred'!I15</f>
        <v>0.2961238303906244</v>
      </c>
      <c r="J192" s="89">
        <f>J15/'Total Funds Spent &amp; Transferred'!J15</f>
        <v>0.21964064264228578</v>
      </c>
      <c r="K192" s="89">
        <f>K15/'Total Funds Spent &amp; Transferred'!K15</f>
        <v>0.16731489942026853</v>
      </c>
      <c r="L192" s="89">
        <f>L15/'Total Funds Spent &amp; Transferred'!L15</f>
        <v>9.2958202602035647E-2</v>
      </c>
      <c r="M192" s="89">
        <f>M15/'Total Funds Spent &amp; Transferred'!M15</f>
        <v>0.11909516012749195</v>
      </c>
      <c r="N192" s="89">
        <f>N15/'Total Funds Spent &amp; Transferred'!N15</f>
        <v>0.10548599788238827</v>
      </c>
      <c r="O192" s="89">
        <f>O15/'Total Funds Spent &amp; Transferred'!O15</f>
        <v>8.3727415585650555E-2</v>
      </c>
      <c r="P192" s="89">
        <f>P15/'Total Funds Spent &amp; Transferred'!P15</f>
        <v>9.1110471767274478E-2</v>
      </c>
      <c r="Q192" s="89">
        <f>Q15/'Total Funds Spent &amp; Transferred'!Q15</f>
        <v>8.3967335871438453E-2</v>
      </c>
      <c r="R192" s="89">
        <f>R15/'Total Funds Spent &amp; Transferred'!R15</f>
        <v>9.6208271839174603E-2</v>
      </c>
      <c r="S192" s="89">
        <f>S15/'Total Funds Spent &amp; Transferred'!S15</f>
        <v>8.3679248170699425E-2</v>
      </c>
      <c r="T192" s="89">
        <f>T15/'Total Funds Spent &amp; Transferred'!T15</f>
        <v>0.17966389195073915</v>
      </c>
      <c r="U192" s="89">
        <f>U15/'Total Funds Spent &amp; Transferred'!U15</f>
        <v>0.168651573021116</v>
      </c>
      <c r="V192" s="323">
        <v>0.19956752561540925</v>
      </c>
      <c r="W192" s="323">
        <f>W15/'Total Funds Spent &amp; Transferred'!W15</f>
        <v>0.19494108511656888</v>
      </c>
      <c r="X192" s="323">
        <f>X15/'Total Funds Spent &amp; Transferred'!X15</f>
        <v>0.19956752561540925</v>
      </c>
      <c r="Y192" s="89">
        <f t="shared" si="158"/>
        <v>0.21304013669503835</v>
      </c>
      <c r="Z192" s="323">
        <f>Z15/'Total Funds Spent &amp; Transferred'!Z15</f>
        <v>0.21042664324579777</v>
      </c>
      <c r="AB192" s="168"/>
      <c r="AF192" s="326"/>
      <c r="AG192" s="327"/>
    </row>
    <row r="193" spans="1:33">
      <c r="A193" s="51" t="s">
        <v>102</v>
      </c>
      <c r="B193" s="89">
        <f>B16/'Total Funds Spent &amp; Transferred'!B16</f>
        <v>1.1270110970359617</v>
      </c>
      <c r="C193" s="89">
        <f>C16/'Total Funds Spent &amp; Transferred'!C16</f>
        <v>0.85596624861956006</v>
      </c>
      <c r="D193" s="89">
        <f>D16/'Total Funds Spent &amp; Transferred'!D16</f>
        <v>0.8265909680712763</v>
      </c>
      <c r="E193" s="89">
        <f>E16/'Total Funds Spent &amp; Transferred'!E16</f>
        <v>0.85843024743117269</v>
      </c>
      <c r="F193" s="89">
        <f>F16/'Total Funds Spent &amp; Transferred'!F16</f>
        <v>0.80065712051622673</v>
      </c>
      <c r="G193" s="89">
        <f>G16/'Total Funds Spent &amp; Transferred'!G16</f>
        <v>0.57093854752341522</v>
      </c>
      <c r="H193" s="89">
        <f>H16/'Total Funds Spent &amp; Transferred'!H16</f>
        <v>0.58800097629718229</v>
      </c>
      <c r="I193" s="89">
        <f>I16/'Total Funds Spent &amp; Transferred'!I16</f>
        <v>0.60111783282823161</v>
      </c>
      <c r="J193" s="89">
        <f>J16/'Total Funds Spent &amp; Transferred'!J16</f>
        <v>0.54975687106139604</v>
      </c>
      <c r="K193" s="89">
        <f>K16/'Total Funds Spent &amp; Transferred'!K16</f>
        <v>0.4943750058543443</v>
      </c>
      <c r="L193" s="89">
        <f>L16/'Total Funds Spent &amp; Transferred'!L16</f>
        <v>0.51786602824872063</v>
      </c>
      <c r="M193" s="89">
        <f>M16/'Total Funds Spent &amp; Transferred'!M16</f>
        <v>0.18799877094907691</v>
      </c>
      <c r="N193" s="89">
        <f>N16/'Total Funds Spent &amp; Transferred'!N16</f>
        <v>0.19207338455308509</v>
      </c>
      <c r="O193" s="89">
        <f>O16/'Total Funds Spent &amp; Transferred'!O16</f>
        <v>0.17425647408056066</v>
      </c>
      <c r="P193" s="89">
        <f>P16/'Total Funds Spent &amp; Transferred'!P16</f>
        <v>0.2101440968326283</v>
      </c>
      <c r="Q193" s="89">
        <f>Q16/'Total Funds Spent &amp; Transferred'!Q16</f>
        <v>0.25930922987112648</v>
      </c>
      <c r="R193" s="89">
        <f>R16/'Total Funds Spent &amp; Transferred'!R16</f>
        <v>0.2620181380292575</v>
      </c>
      <c r="S193" s="89">
        <f>S16/'Total Funds Spent &amp; Transferred'!S16</f>
        <v>0.22206939303204076</v>
      </c>
      <c r="T193" s="89">
        <f>T16/'Total Funds Spent &amp; Transferred'!T16</f>
        <v>0.19129683888046553</v>
      </c>
      <c r="U193" s="89">
        <f>U16/'Total Funds Spent &amp; Transferred'!U16</f>
        <v>0.19646023656833073</v>
      </c>
      <c r="V193" s="323">
        <v>0.1499652624808154</v>
      </c>
      <c r="W193" s="323">
        <f>W16/'Total Funds Spent &amp; Transferred'!W16</f>
        <v>0.14394236083172304</v>
      </c>
      <c r="X193" s="323">
        <f>X16/'Total Funds Spent &amp; Transferred'!X16</f>
        <v>0.1499652624808154</v>
      </c>
      <c r="Y193" s="89">
        <f t="shared" si="158"/>
        <v>0.21883345393566228</v>
      </c>
      <c r="Z193" s="323">
        <f>Z16/'Total Funds Spent &amp; Transferred'!Z16</f>
        <v>0.23628009452381374</v>
      </c>
      <c r="AB193" s="168"/>
      <c r="AG193" s="327"/>
    </row>
    <row r="194" spans="1:33">
      <c r="A194" s="51" t="s">
        <v>103</v>
      </c>
      <c r="B194" s="89">
        <f>B17/'Total Funds Spent &amp; Transferred'!B17</f>
        <v>0.34089674487702754</v>
      </c>
      <c r="C194" s="89">
        <f>C17/'Total Funds Spent &amp; Transferred'!C17</f>
        <v>0.24541045355383245</v>
      </c>
      <c r="D194" s="89">
        <f>D17/'Total Funds Spent &amp; Transferred'!D17</f>
        <v>0.11642114541215115</v>
      </c>
      <c r="E194" s="89">
        <f>E17/'Total Funds Spent &amp; Transferred'!E17</f>
        <v>6.1616600162726125E-2</v>
      </c>
      <c r="F194" s="89">
        <f>F17/'Total Funds Spent &amp; Transferred'!F17</f>
        <v>8.1230322204004141E-2</v>
      </c>
      <c r="G194" s="89">
        <f>G17/'Total Funds Spent &amp; Transferred'!G17</f>
        <v>9.9091306527436376E-2</v>
      </c>
      <c r="H194" s="89">
        <f>H17/'Total Funds Spent &amp; Transferred'!H17</f>
        <v>0.11902256598224875</v>
      </c>
      <c r="I194" s="89">
        <f>I17/'Total Funds Spent &amp; Transferred'!I17</f>
        <v>0.13958806777681662</v>
      </c>
      <c r="J194" s="89">
        <f>J17/'Total Funds Spent &amp; Transferred'!J17</f>
        <v>0.14600714236429999</v>
      </c>
      <c r="K194" s="89">
        <f>K17/'Total Funds Spent &amp; Transferred'!K17</f>
        <v>0.14741056369683156</v>
      </c>
      <c r="L194" s="89">
        <f>L17/'Total Funds Spent &amp; Transferred'!L17</f>
        <v>0.12531939033788489</v>
      </c>
      <c r="M194" s="89">
        <f>M17/'Total Funds Spent &amp; Transferred'!M17</f>
        <v>0.1225954943030048</v>
      </c>
      <c r="N194" s="89">
        <f>N17/'Total Funds Spent &amp; Transferred'!N17</f>
        <v>0.13845590303902952</v>
      </c>
      <c r="O194" s="89">
        <f>O17/'Total Funds Spent &amp; Transferred'!O17</f>
        <v>0.17179069553416884</v>
      </c>
      <c r="P194" s="89">
        <f>P17/'Total Funds Spent &amp; Transferred'!P17</f>
        <v>0.12931255492418398</v>
      </c>
      <c r="Q194" s="89">
        <f>Q17/'Total Funds Spent &amp; Transferred'!Q17</f>
        <v>0.16787401896959059</v>
      </c>
      <c r="R194" s="89">
        <f>R17/'Total Funds Spent &amp; Transferred'!R17</f>
        <v>0.1415088434140882</v>
      </c>
      <c r="S194" s="89">
        <f>S17/'Total Funds Spent &amp; Transferred'!S17</f>
        <v>0.14386303135801254</v>
      </c>
      <c r="T194" s="89">
        <f>T17/'Total Funds Spent &amp; Transferred'!T17</f>
        <v>0.18014921759489966</v>
      </c>
      <c r="U194" s="89">
        <f>U17/'Total Funds Spent &amp; Transferred'!U17</f>
        <v>0.16499745140103753</v>
      </c>
      <c r="V194" s="323">
        <v>0.17129229495981724</v>
      </c>
      <c r="W194" s="323">
        <f>W17/'Total Funds Spent &amp; Transferred'!W17</f>
        <v>0.16587710486601515</v>
      </c>
      <c r="X194" s="323">
        <f>X17/'Total Funds Spent &amp; Transferred'!X17</f>
        <v>0.17129229495981724</v>
      </c>
      <c r="Y194" s="89">
        <f t="shared" si="158"/>
        <v>0.17010441598860127</v>
      </c>
      <c r="Z194" s="323">
        <f>Z17/'Total Funds Spent &amp; Transferred'!Z17</f>
        <v>0.16919789254133263</v>
      </c>
      <c r="AB194" s="168"/>
      <c r="AF194" s="326"/>
      <c r="AG194" s="327"/>
    </row>
    <row r="195" spans="1:33">
      <c r="A195" s="51" t="s">
        <v>104</v>
      </c>
      <c r="B195" s="89">
        <f>B18/'Total Funds Spent &amp; Transferred'!B18</f>
        <v>0.90320072747541369</v>
      </c>
      <c r="C195" s="89">
        <f>C18/'Total Funds Spent &amp; Transferred'!C18</f>
        <v>0.70474379335119763</v>
      </c>
      <c r="D195" s="89">
        <f>D18/'Total Funds Spent &amp; Transferred'!D18</f>
        <v>0.56601998529364062</v>
      </c>
      <c r="E195" s="89">
        <f>E18/'Total Funds Spent &amp; Transferred'!E18</f>
        <v>0.25242603534704666</v>
      </c>
      <c r="F195" s="89">
        <f>F18/'Total Funds Spent &amp; Transferred'!F18</f>
        <v>0.1821460937958479</v>
      </c>
      <c r="G195" s="89">
        <f>G18/'Total Funds Spent &amp; Transferred'!G18</f>
        <v>0.14420600597597494</v>
      </c>
      <c r="H195" s="89">
        <f>H18/'Total Funds Spent &amp; Transferred'!H18</f>
        <v>0.11343139790147826</v>
      </c>
      <c r="I195" s="89">
        <f>I18/'Total Funds Spent &amp; Transferred'!I18</f>
        <v>0.10879090509729301</v>
      </c>
      <c r="J195" s="89">
        <f>J18/'Total Funds Spent &amp; Transferred'!J18</f>
        <v>0.12026790844013317</v>
      </c>
      <c r="K195" s="89">
        <f>K18/'Total Funds Spent &amp; Transferred'!K18</f>
        <v>0.12165987655560426</v>
      </c>
      <c r="L195" s="89">
        <f>L18/'Total Funds Spent &amp; Transferred'!L18</f>
        <v>8.9866253345283822E-2</v>
      </c>
      <c r="M195" s="89">
        <f>M18/'Total Funds Spent &amp; Transferred'!M18</f>
        <v>5.7340109873511361E-2</v>
      </c>
      <c r="N195" s="89">
        <f>N18/'Total Funds Spent &amp; Transferred'!N18</f>
        <v>5.4042047438968163E-2</v>
      </c>
      <c r="O195" s="89">
        <f>O18/'Total Funds Spent &amp; Transferred'!O18</f>
        <v>5.6344940364584664E-2</v>
      </c>
      <c r="P195" s="89">
        <f>P18/'Total Funds Spent &amp; Transferred'!P18</f>
        <v>8.0703720463379577E-2</v>
      </c>
      <c r="Q195" s="89">
        <f>Q18/'Total Funds Spent &amp; Transferred'!Q18</f>
        <v>0.10747057126415448</v>
      </c>
      <c r="R195" s="89">
        <f>R18/'Total Funds Spent &amp; Transferred'!R18</f>
        <v>6.9778968915868406E-2</v>
      </c>
      <c r="S195" s="89">
        <f>S18/'Total Funds Spent &amp; Transferred'!S18</f>
        <v>6.3470574502958177E-2</v>
      </c>
      <c r="T195" s="89">
        <f>T18/'Total Funds Spent &amp; Transferred'!T18</f>
        <v>4.9815112926862401E-2</v>
      </c>
      <c r="U195" s="89">
        <f>U18/'Total Funds Spent &amp; Transferred'!U18</f>
        <v>4.8314850495912366E-2</v>
      </c>
      <c r="V195" s="323">
        <v>3.984936340983581E-2</v>
      </c>
      <c r="W195" s="323">
        <f>W18/'Total Funds Spent &amp; Transferred'!W18</f>
        <v>2.7879194869340197E-2</v>
      </c>
      <c r="X195" s="323">
        <f>X18/'Total Funds Spent &amp; Transferred'!X18</f>
        <v>3.984936340983581E-2</v>
      </c>
      <c r="Y195" s="89">
        <f t="shared" si="158"/>
        <v>4.8775222961610271E-2</v>
      </c>
      <c r="Z195" s="323">
        <f>Z18/'Total Funds Spent &amp; Transferred'!Z18</f>
        <v>3.9265801869338181E-2</v>
      </c>
      <c r="AB195" s="168"/>
      <c r="AF195" s="326"/>
      <c r="AG195" s="327"/>
    </row>
    <row r="196" spans="1:33">
      <c r="A196" s="51" t="s">
        <v>105</v>
      </c>
      <c r="B196" s="89">
        <f>B19/'Total Funds Spent &amp; Transferred'!B19</f>
        <v>0.65084563111762961</v>
      </c>
      <c r="C196" s="89">
        <f>C19/'Total Funds Spent &amp; Transferred'!C19</f>
        <v>0.40071274130586981</v>
      </c>
      <c r="D196" s="89">
        <f>D19/'Total Funds Spent &amp; Transferred'!D19</f>
        <v>0.18440520822555051</v>
      </c>
      <c r="E196" s="89">
        <f>E19/'Total Funds Spent &amp; Transferred'!E19</f>
        <v>0.21415916971567026</v>
      </c>
      <c r="F196" s="89">
        <f>F19/'Total Funds Spent &amp; Transferred'!F19</f>
        <v>0.28902960518944654</v>
      </c>
      <c r="G196" s="89">
        <f>G19/'Total Funds Spent &amp; Transferred'!G19</f>
        <v>0.40792880214924299</v>
      </c>
      <c r="H196" s="89">
        <f>H19/'Total Funds Spent &amp; Transferred'!H19</f>
        <v>0.41671714139704819</v>
      </c>
      <c r="I196" s="89">
        <f>I19/'Total Funds Spent &amp; Transferred'!I19</f>
        <v>0.38095461787562185</v>
      </c>
      <c r="J196" s="89">
        <f>J19/'Total Funds Spent &amp; Transferred'!J19</f>
        <v>0.36088746163254087</v>
      </c>
      <c r="K196" s="89">
        <f>K19/'Total Funds Spent &amp; Transferred'!K19</f>
        <v>0.3302831600295012</v>
      </c>
      <c r="L196" s="89">
        <f>L19/'Total Funds Spent &amp; Transferred'!L19</f>
        <v>0.32092119605985964</v>
      </c>
      <c r="M196" s="89">
        <f>M19/'Total Funds Spent &amp; Transferred'!M19</f>
        <v>0.21902629878242805</v>
      </c>
      <c r="N196" s="89">
        <f>N19/'Total Funds Spent &amp; Transferred'!N19</f>
        <v>0.30762670039053114</v>
      </c>
      <c r="O196" s="89">
        <f>O19/'Total Funds Spent &amp; Transferred'!O19</f>
        <v>0.25137977673869222</v>
      </c>
      <c r="P196" s="89">
        <f>P19/'Total Funds Spent &amp; Transferred'!P19</f>
        <v>0.22394055892386019</v>
      </c>
      <c r="Q196" s="89">
        <f>Q19/'Total Funds Spent &amp; Transferred'!Q19</f>
        <v>0.16432164242396918</v>
      </c>
      <c r="R196" s="89">
        <f>R19/'Total Funds Spent &amp; Transferred'!R19</f>
        <v>0.10352965861314854</v>
      </c>
      <c r="S196" s="89">
        <f>S19/'Total Funds Spent &amp; Transferred'!S19</f>
        <v>8.7650848044827825E-2</v>
      </c>
      <c r="T196" s="89">
        <f>T19/'Total Funds Spent &amp; Transferred'!T19</f>
        <v>6.9209263980635358E-2</v>
      </c>
      <c r="U196" s="89">
        <f>U19/'Total Funds Spent &amp; Transferred'!U19</f>
        <v>6.1428632642505594E-2</v>
      </c>
      <c r="V196" s="323">
        <v>3.6228452710858561E-2</v>
      </c>
      <c r="W196" s="323">
        <f>W19/'Total Funds Spent &amp; Transferred'!W19</f>
        <v>3.5539668893461433E-2</v>
      </c>
      <c r="X196" s="323">
        <f>X19/'Total Funds Spent &amp; Transferred'!X19</f>
        <v>3.6228452710858561E-2</v>
      </c>
      <c r="Y196" s="89">
        <f t="shared" si="158"/>
        <v>4.8837251786405932E-2</v>
      </c>
      <c r="Z196" s="323">
        <f>Z19/'Total Funds Spent &amp; Transferred'!Z19</f>
        <v>6.9331582487928214E-2</v>
      </c>
      <c r="AB196" s="168"/>
      <c r="AG196" s="327"/>
    </row>
    <row r="197" spans="1:33">
      <c r="A197" s="51" t="s">
        <v>107</v>
      </c>
      <c r="B197" s="89">
        <f>B20/'Total Funds Spent &amp; Transferred'!B20</f>
        <v>0.72626597031852702</v>
      </c>
      <c r="C197" s="89">
        <f>C20/'Total Funds Spent &amp; Transferred'!C20</f>
        <v>0.55976955502586567</v>
      </c>
      <c r="D197" s="89">
        <f>D20/'Total Funds Spent &amp; Transferred'!D20</f>
        <v>0.45375122171501686</v>
      </c>
      <c r="E197" s="89">
        <f>E20/'Total Funds Spent &amp; Transferred'!E20</f>
        <v>0.38976657545928378</v>
      </c>
      <c r="F197" s="89">
        <f>F20/'Total Funds Spent &amp; Transferred'!F20</f>
        <v>0.39282512254538837</v>
      </c>
      <c r="G197" s="89">
        <f>G20/'Total Funds Spent &amp; Transferred'!G20</f>
        <v>0.40301238649739118</v>
      </c>
      <c r="H197" s="89">
        <f>H20/'Total Funds Spent &amp; Transferred'!H20</f>
        <v>0.41368679481003545</v>
      </c>
      <c r="I197" s="89">
        <f>I20/'Total Funds Spent &amp; Transferred'!I20</f>
        <v>0.39390781778398148</v>
      </c>
      <c r="J197" s="89">
        <f>J20/'Total Funds Spent &amp; Transferred'!J20</f>
        <v>0.3791145050276058</v>
      </c>
      <c r="K197" s="89">
        <f>K20/'Total Funds Spent &amp; Transferred'!K20</f>
        <v>0.36869151527346233</v>
      </c>
      <c r="L197" s="89">
        <f>L20/'Total Funds Spent &amp; Transferred'!L20</f>
        <v>0.3191076978712396</v>
      </c>
      <c r="M197" s="89">
        <f>M20/'Total Funds Spent &amp; Transferred'!M20</f>
        <v>0.28387202577618603</v>
      </c>
      <c r="N197" s="89">
        <f>N20/'Total Funds Spent &amp; Transferred'!N20</f>
        <v>0.28294744612300887</v>
      </c>
      <c r="O197" s="89">
        <f>O20/'Total Funds Spent &amp; Transferred'!O20</f>
        <v>0.303091312087716</v>
      </c>
      <c r="P197" s="89">
        <f>P20/'Total Funds Spent &amp; Transferred'!P20</f>
        <v>0.29670476624416259</v>
      </c>
      <c r="Q197" s="89">
        <f>Q20/'Total Funds Spent &amp; Transferred'!Q20</f>
        <v>0.29308571695114766</v>
      </c>
      <c r="R197" s="89">
        <f>R20/'Total Funds Spent &amp; Transferred'!R20</f>
        <v>0.25677507116820386</v>
      </c>
      <c r="S197" s="89">
        <f>S20/'Total Funds Spent &amp; Transferred'!S20</f>
        <v>0.22796465679122074</v>
      </c>
      <c r="T197" s="89">
        <f>T20/'Total Funds Spent &amp; Transferred'!T20</f>
        <v>0.18487937497446438</v>
      </c>
      <c r="U197" s="89">
        <f>U20/'Total Funds Spent &amp; Transferred'!U20</f>
        <v>0.18902918628158677</v>
      </c>
      <c r="V197" s="323">
        <v>0.14627504007286643</v>
      </c>
      <c r="W197" s="323">
        <f>W20/'Total Funds Spent &amp; Transferred'!W20</f>
        <v>0.15862147310172842</v>
      </c>
      <c r="X197" s="323">
        <f>X20/'Total Funds Spent &amp; Transferred'!X20</f>
        <v>0.14627504007286643</v>
      </c>
      <c r="Y197" s="89">
        <f t="shared" si="158"/>
        <v>0.15369238952416117</v>
      </c>
      <c r="Z197" s="323">
        <f>Z20/'Total Funds Spent &amp; Transferred'!Z20</f>
        <v>0.14845048793331495</v>
      </c>
      <c r="AB197" s="168"/>
      <c r="AF197" s="326"/>
      <c r="AG197" s="327"/>
    </row>
    <row r="198" spans="1:33">
      <c r="A198" s="51" t="s">
        <v>76</v>
      </c>
      <c r="B198" s="89">
        <f>B21/'Total Funds Spent &amp; Transferred'!B21</f>
        <v>0.52306004141046425</v>
      </c>
      <c r="C198" s="89">
        <f>C21/'Total Funds Spent &amp; Transferred'!C21</f>
        <v>0.24648023364413371</v>
      </c>
      <c r="D198" s="89">
        <f>D21/'Total Funds Spent &amp; Transferred'!D21</f>
        <v>0.26825080421795189</v>
      </c>
      <c r="E198" s="89">
        <f>E21/'Total Funds Spent &amp; Transferred'!E21</f>
        <v>0.24069122957326852</v>
      </c>
      <c r="F198" s="89">
        <f>F21/'Total Funds Spent &amp; Transferred'!F21</f>
        <v>0.32960036555892636</v>
      </c>
      <c r="G198" s="89">
        <f>G21/'Total Funds Spent &amp; Transferred'!G21</f>
        <v>0.30869598166663004</v>
      </c>
      <c r="H198" s="89">
        <f>H21/'Total Funds Spent &amp; Transferred'!H21</f>
        <v>0.33026571990956488</v>
      </c>
      <c r="I198" s="89">
        <f>I21/'Total Funds Spent &amp; Transferred'!I21</f>
        <v>0.33528680294735924</v>
      </c>
      <c r="J198" s="89">
        <f>J21/'Total Funds Spent &amp; Transferred'!J21</f>
        <v>0.36298551695875092</v>
      </c>
      <c r="K198" s="89">
        <f>K21/'Total Funds Spent &amp; Transferred'!K21</f>
        <v>0.34697485015244356</v>
      </c>
      <c r="L198" s="89">
        <f>L21/'Total Funds Spent &amp; Transferred'!L21</f>
        <v>0.27476997018783211</v>
      </c>
      <c r="M198" s="89">
        <f>M21/'Total Funds Spent &amp; Transferred'!M21</f>
        <v>0.22444011490291421</v>
      </c>
      <c r="N198" s="89">
        <f>N21/'Total Funds Spent &amp; Transferred'!N21</f>
        <v>0.2348715870254581</v>
      </c>
      <c r="O198" s="89">
        <f>O21/'Total Funds Spent &amp; Transferred'!O21</f>
        <v>0.22010311065503518</v>
      </c>
      <c r="P198" s="89">
        <f>P21/'Total Funds Spent &amp; Transferred'!P21</f>
        <v>0.23220898991330488</v>
      </c>
      <c r="Q198" s="89">
        <f>Q21/'Total Funds Spent &amp; Transferred'!Q21</f>
        <v>0.18067019961238959</v>
      </c>
      <c r="R198" s="89">
        <f>R21/'Total Funds Spent &amp; Transferred'!R21</f>
        <v>0.15817981106962367</v>
      </c>
      <c r="S198" s="89">
        <f>S21/'Total Funds Spent &amp; Transferred'!S21</f>
        <v>0.14334243277808542</v>
      </c>
      <c r="T198" s="89">
        <f>T21/'Total Funds Spent &amp; Transferred'!T21</f>
        <v>0.12074288815206184</v>
      </c>
      <c r="U198" s="89">
        <f>U21/'Total Funds Spent &amp; Transferred'!U21</f>
        <v>0.10612184667431143</v>
      </c>
      <c r="V198" s="323">
        <v>7.0264976152684136E-2</v>
      </c>
      <c r="W198" s="323">
        <f>W21/'Total Funds Spent &amp; Transferred'!W21</f>
        <v>7.871610158478394E-2</v>
      </c>
      <c r="X198" s="323">
        <f>X21/'Total Funds Spent &amp; Transferred'!X21</f>
        <v>7.0264976152684136E-2</v>
      </c>
      <c r="Y198" s="89">
        <f t="shared" si="158"/>
        <v>7.7835022974238596E-2</v>
      </c>
      <c r="Z198" s="323">
        <f>Z21/'Total Funds Spent &amp; Transferred'!Z21</f>
        <v>6.1539754614213606E-2</v>
      </c>
      <c r="AB198" s="168"/>
      <c r="AF198" s="326"/>
      <c r="AG198" s="327"/>
    </row>
    <row r="199" spans="1:33">
      <c r="A199" s="51" t="s">
        <v>110</v>
      </c>
      <c r="B199" s="89">
        <f>B22/'Total Funds Spent &amp; Transferred'!B22</f>
        <v>0.75335737466244124</v>
      </c>
      <c r="C199" s="89">
        <f>C22/'Total Funds Spent &amp; Transferred'!C22</f>
        <v>0.66097404979919239</v>
      </c>
      <c r="D199" s="89">
        <f>D22/'Total Funds Spent &amp; Transferred'!D22</f>
        <v>0.40244758547633258</v>
      </c>
      <c r="E199" s="89">
        <f>E22/'Total Funds Spent &amp; Transferred'!E22</f>
        <v>0.40446964770581922</v>
      </c>
      <c r="F199" s="89">
        <f>F22/'Total Funds Spent &amp; Transferred'!F22</f>
        <v>0.44392496709049317</v>
      </c>
      <c r="G199" s="89">
        <f>G22/'Total Funds Spent &amp; Transferred'!G22</f>
        <v>0.41703842554682075</v>
      </c>
      <c r="H199" s="89">
        <f>H22/'Total Funds Spent &amp; Transferred'!H22</f>
        <v>0.42956161452240965</v>
      </c>
      <c r="I199" s="89">
        <f>I22/'Total Funds Spent &amp; Transferred'!I22</f>
        <v>0.43688396751019826</v>
      </c>
      <c r="J199" s="89">
        <f>J22/'Total Funds Spent &amp; Transferred'!J22</f>
        <v>0.38743305453219379</v>
      </c>
      <c r="K199" s="89">
        <f>K22/'Total Funds Spent &amp; Transferred'!K22</f>
        <v>0.41149187724631736</v>
      </c>
      <c r="L199" s="89">
        <f>L22/'Total Funds Spent &amp; Transferred'!L22</f>
        <v>0.48030890823741107</v>
      </c>
      <c r="M199" s="89">
        <f>M22/'Total Funds Spent &amp; Transferred'!M22</f>
        <v>0.42883180083517547</v>
      </c>
      <c r="N199" s="89">
        <f>N22/'Total Funds Spent &amp; Transferred'!N22</f>
        <v>0.42614887495035636</v>
      </c>
      <c r="O199" s="89">
        <f>O22/'Total Funds Spent &amp; Transferred'!O22</f>
        <v>0.36645910342742527</v>
      </c>
      <c r="P199" s="89">
        <f>P22/'Total Funds Spent &amp; Transferred'!P22</f>
        <v>0.40393912445808344</v>
      </c>
      <c r="Q199" s="89">
        <f>Q22/'Total Funds Spent &amp; Transferred'!Q22</f>
        <v>0.3650554006566375</v>
      </c>
      <c r="R199" s="89">
        <f>R22/'Total Funds Spent &amp; Transferred'!R22</f>
        <v>0.36755344492447695</v>
      </c>
      <c r="S199" s="89">
        <f>S22/'Total Funds Spent &amp; Transferred'!S22</f>
        <v>0.51086738466717041</v>
      </c>
      <c r="T199" s="89">
        <f>T22/'Total Funds Spent &amp; Transferred'!T22</f>
        <v>0.5500697962747858</v>
      </c>
      <c r="U199" s="89">
        <f>U22/'Total Funds Spent &amp; Transferred'!U22</f>
        <v>0.62137697455866348</v>
      </c>
      <c r="V199" s="323">
        <v>0.69332492924153943</v>
      </c>
      <c r="W199" s="323">
        <f>W22/'Total Funds Spent &amp; Transferred'!W22</f>
        <v>0.65807012390026309</v>
      </c>
      <c r="X199" s="323">
        <f>X22/'Total Funds Spent &amp; Transferred'!X22</f>
        <v>0.69332492924153943</v>
      </c>
      <c r="Y199" s="89">
        <f t="shared" si="158"/>
        <v>0.71079040474415178</v>
      </c>
      <c r="Z199" s="323">
        <f>Z22/'Total Funds Spent &amp; Transferred'!Z22</f>
        <v>0.74503199646390017</v>
      </c>
      <c r="AB199" s="225"/>
      <c r="AG199" s="327"/>
    </row>
    <row r="200" spans="1:33">
      <c r="A200" s="51" t="s">
        <v>111</v>
      </c>
      <c r="B200" s="89">
        <f>B23/'Total Funds Spent &amp; Transferred'!B23</f>
        <v>0.64499288342849015</v>
      </c>
      <c r="C200" s="89">
        <f>C23/'Total Funds Spent &amp; Transferred'!C23</f>
        <v>0.55967661353841391</v>
      </c>
      <c r="D200" s="89">
        <f>D23/'Total Funds Spent &amp; Transferred'!D23</f>
        <v>0.30776812605194459</v>
      </c>
      <c r="E200" s="89">
        <f>E23/'Total Funds Spent &amp; Transferred'!E23</f>
        <v>0.33681830119579453</v>
      </c>
      <c r="F200" s="89">
        <f>F23/'Total Funds Spent &amp; Transferred'!F23</f>
        <v>0.3615584367682646</v>
      </c>
      <c r="G200" s="89">
        <f>G23/'Total Funds Spent &amp; Transferred'!G23</f>
        <v>0.22404665041362387</v>
      </c>
      <c r="H200" s="89">
        <f>H23/'Total Funds Spent &amp; Transferred'!H23</f>
        <v>0.20756041567300923</v>
      </c>
      <c r="I200" s="89">
        <f>I23/'Total Funds Spent &amp; Transferred'!I23</f>
        <v>0.22279993954139493</v>
      </c>
      <c r="J200" s="89">
        <f>J23/'Total Funds Spent &amp; Transferred'!J23</f>
        <v>0.2307532684276849</v>
      </c>
      <c r="K200" s="89">
        <f>K23/'Total Funds Spent &amp; Transferred'!K23</f>
        <v>0.18842690302228038</v>
      </c>
      <c r="L200" s="89">
        <f>L23/'Total Funds Spent &amp; Transferred'!L23</f>
        <v>0.16246547503351697</v>
      </c>
      <c r="M200" s="89">
        <f>M23/'Total Funds Spent &amp; Transferred'!M23</f>
        <v>0.16700434778993539</v>
      </c>
      <c r="N200" s="89">
        <f>N23/'Total Funds Spent &amp; Transferred'!N23</f>
        <v>0.16985552448742527</v>
      </c>
      <c r="O200" s="89">
        <f>O23/'Total Funds Spent &amp; Transferred'!O23</f>
        <v>0.13873788463014913</v>
      </c>
      <c r="P200" s="89">
        <f>P23/'Total Funds Spent &amp; Transferred'!P23</f>
        <v>0.27854408287156268</v>
      </c>
      <c r="Q200" s="89">
        <f>Q23/'Total Funds Spent &amp; Transferred'!Q23</f>
        <v>6.8545345326866E-2</v>
      </c>
      <c r="R200" s="89">
        <f>R23/'Total Funds Spent &amp; Transferred'!R23</f>
        <v>0.11593804029185936</v>
      </c>
      <c r="S200" s="89">
        <f>S23/'Total Funds Spent &amp; Transferred'!S23</f>
        <v>9.2923782598125268E-2</v>
      </c>
      <c r="T200" s="89">
        <f>T23/'Total Funds Spent &amp; Transferred'!T23</f>
        <v>8.1905900330877288E-2</v>
      </c>
      <c r="U200" s="89">
        <f>U23/'Total Funds Spent &amp; Transferred'!U23</f>
        <v>8.4624281927923678E-2</v>
      </c>
      <c r="V200" s="323">
        <v>9.323673363290956E-2</v>
      </c>
      <c r="W200" s="323">
        <f>W23/'Total Funds Spent &amp; Transferred'!W23</f>
        <v>8.7236620966379533E-2</v>
      </c>
      <c r="X200" s="323">
        <f>X23/'Total Funds Spent &amp; Transferred'!X23</f>
        <v>9.323673363290956E-2</v>
      </c>
      <c r="Y200" s="89">
        <f t="shared" si="158"/>
        <v>6.778602909865368E-2</v>
      </c>
      <c r="Z200" s="323">
        <f>Z23/'Total Funds Spent &amp; Transferred'!Z23</f>
        <v>5.5367324118414218E-2</v>
      </c>
      <c r="AB200" s="225"/>
      <c r="AF200" s="326"/>
      <c r="AG200" s="327"/>
    </row>
    <row r="201" spans="1:33">
      <c r="A201" s="51" t="s">
        <v>113</v>
      </c>
      <c r="B201" s="89">
        <f>B24/'Total Funds Spent &amp; Transferred'!B24</f>
        <v>0.89497272068955835</v>
      </c>
      <c r="C201" s="89">
        <f>C24/'Total Funds Spent &amp; Transferred'!C24</f>
        <v>0.6719186990651097</v>
      </c>
      <c r="D201" s="89">
        <f>D24/'Total Funds Spent &amp; Transferred'!D24</f>
        <v>0.61867596162563099</v>
      </c>
      <c r="E201" s="89">
        <f>E24/'Total Funds Spent &amp; Transferred'!E24</f>
        <v>0.61635565261732639</v>
      </c>
      <c r="F201" s="89">
        <f>F24/'Total Funds Spent &amp; Transferred'!F24</f>
        <v>0.63425173697201198</v>
      </c>
      <c r="G201" s="89">
        <f>G24/'Total Funds Spent &amp; Transferred'!G24</f>
        <v>0.58658662603633727</v>
      </c>
      <c r="H201" s="89">
        <f>H24/'Total Funds Spent &amp; Transferred'!H24</f>
        <v>0.56019036268292322</v>
      </c>
      <c r="I201" s="89">
        <f>I24/'Total Funds Spent &amp; Transferred'!I24</f>
        <v>0.56314582224822218</v>
      </c>
      <c r="J201" s="89">
        <f>J24/'Total Funds Spent &amp; Transferred'!J24</f>
        <v>0.63969138768484946</v>
      </c>
      <c r="K201" s="89">
        <f>K24/'Total Funds Spent &amp; Transferred'!K24</f>
        <v>0.51586108530791042</v>
      </c>
      <c r="L201" s="89">
        <f>L24/'Total Funds Spent &amp; Transferred'!L24</f>
        <v>0.4995938712957872</v>
      </c>
      <c r="M201" s="89">
        <f>M24/'Total Funds Spent &amp; Transferred'!M24</f>
        <v>0.54082558862382135</v>
      </c>
      <c r="N201" s="89">
        <f>N24/'Total Funds Spent &amp; Transferred'!N24</f>
        <v>0.55453857572791976</v>
      </c>
      <c r="O201" s="89">
        <f>O24/'Total Funds Spent &amp; Transferred'!O24</f>
        <v>0.54377989579346453</v>
      </c>
      <c r="P201" s="89">
        <f>P24/'Total Funds Spent &amp; Transferred'!P24</f>
        <v>0.62314782271520663</v>
      </c>
      <c r="Q201" s="89">
        <f>Q24/'Total Funds Spent &amp; Transferred'!Q24</f>
        <v>0.60550951652055207</v>
      </c>
      <c r="R201" s="89">
        <f>R24/'Total Funds Spent &amp; Transferred'!R24</f>
        <v>0.51933405977688551</v>
      </c>
      <c r="S201" s="89">
        <f>S24/'Total Funds Spent &amp; Transferred'!S24</f>
        <v>0.52927962304928344</v>
      </c>
      <c r="T201" s="89">
        <f>T24/'Total Funds Spent &amp; Transferred'!T24</f>
        <v>0.47511279918917554</v>
      </c>
      <c r="U201" s="89">
        <f>U24/'Total Funds Spent &amp; Transferred'!U24</f>
        <v>0.34455224548611119</v>
      </c>
      <c r="V201" s="323">
        <v>0.24976348361584561</v>
      </c>
      <c r="W201" s="323">
        <f>W24/'Total Funds Spent &amp; Transferred'!W24</f>
        <v>0.25968328348087993</v>
      </c>
      <c r="X201" s="323">
        <f>X24/'Total Funds Spent &amp; Transferred'!X24</f>
        <v>0.24976348361584561</v>
      </c>
      <c r="Y201" s="89">
        <f t="shared" si="158"/>
        <v>0.31717319460559568</v>
      </c>
      <c r="Z201" s="323">
        <f>Z24/'Total Funds Spent &amp; Transferred'!Z24</f>
        <v>0.28575021920412308</v>
      </c>
      <c r="AB201" s="225"/>
      <c r="AF201" s="326"/>
      <c r="AG201" s="327"/>
    </row>
    <row r="202" spans="1:33">
      <c r="A202" s="51" t="s">
        <v>78</v>
      </c>
      <c r="B202" s="89">
        <f>B25/'Total Funds Spent &amp; Transferred'!B25</f>
        <v>0.70214700157821597</v>
      </c>
      <c r="C202" s="89">
        <f>C25/'Total Funds Spent &amp; Transferred'!C25</f>
        <v>0.54991046815868827</v>
      </c>
      <c r="D202" s="89">
        <f>D25/'Total Funds Spent &amp; Transferred'!D25</f>
        <v>0.44683822798346384</v>
      </c>
      <c r="E202" s="89">
        <f>E25/'Total Funds Spent &amp; Transferred'!E25</f>
        <v>0.4843191158224186</v>
      </c>
      <c r="F202" s="89">
        <f>F25/'Total Funds Spent &amp; Transferred'!F25</f>
        <v>0.53589775057566302</v>
      </c>
      <c r="G202" s="89">
        <f>G25/'Total Funds Spent &amp; Transferred'!G25</f>
        <v>0.5307226091172067</v>
      </c>
      <c r="H202" s="89">
        <f>H25/'Total Funds Spent &amp; Transferred'!H25</f>
        <v>7.3308714710076009E-2</v>
      </c>
      <c r="I202" s="89">
        <f>I25/'Total Funds Spent &amp; Transferred'!I25</f>
        <v>0.28032081867642611</v>
      </c>
      <c r="J202" s="89">
        <f>J25/'Total Funds Spent &amp; Transferred'!J25</f>
        <v>0.33425210766591296</v>
      </c>
      <c r="K202" s="89">
        <f>K25/'Total Funds Spent &amp; Transferred'!K25</f>
        <v>0.27253696248671411</v>
      </c>
      <c r="L202" s="89">
        <f>L25/'Total Funds Spent &amp; Transferred'!L25</f>
        <v>0.22496020554143342</v>
      </c>
      <c r="M202" s="89">
        <f>M25/'Total Funds Spent &amp; Transferred'!M25</f>
        <v>0.25786047484721347</v>
      </c>
      <c r="N202" s="89">
        <f>N25/'Total Funds Spent &amp; Transferred'!N25</f>
        <v>0.19662671257958636</v>
      </c>
      <c r="O202" s="89">
        <f>O25/'Total Funds Spent &amp; Transferred'!O25</f>
        <v>0.20937811370627904</v>
      </c>
      <c r="P202" s="89">
        <f>P25/'Total Funds Spent &amp; Transferred'!P25</f>
        <v>0.1813777161457652</v>
      </c>
      <c r="Q202" s="89">
        <f>Q25/'Total Funds Spent &amp; Transferred'!Q25</f>
        <v>0.24871328519746666</v>
      </c>
      <c r="R202" s="89">
        <f>R25/'Total Funds Spent &amp; Transferred'!R25</f>
        <v>0.23825761405273307</v>
      </c>
      <c r="S202" s="89">
        <f>S25/'Total Funds Spent &amp; Transferred'!S25</f>
        <v>0.19576656747353624</v>
      </c>
      <c r="T202" s="89">
        <f>T25/'Total Funds Spent &amp; Transferred'!T25</f>
        <v>0.18517618236654779</v>
      </c>
      <c r="U202" s="89">
        <f>U25/'Total Funds Spent &amp; Transferred'!U25</f>
        <v>0.22093134293850711</v>
      </c>
      <c r="V202" s="323">
        <v>0.23078148379399802</v>
      </c>
      <c r="W202" s="323">
        <f>W25/'Total Funds Spent &amp; Transferred'!W25</f>
        <v>0.22346295664056876</v>
      </c>
      <c r="X202" s="323">
        <f>X25/'Total Funds Spent &amp; Transferred'!X25</f>
        <v>0.23078148379399802</v>
      </c>
      <c r="Y202" s="89">
        <f t="shared" ref="Y202:Y221" si="159">Y25/$AF25</f>
        <v>0.36635960758756497</v>
      </c>
      <c r="Z202" s="323">
        <f>Z25/'Total Funds Spent &amp; Transferred'!Z25</f>
        <v>0.28272212674889768</v>
      </c>
      <c r="AB202" s="225"/>
      <c r="AG202" s="327"/>
    </row>
    <row r="203" spans="1:33">
      <c r="A203" s="51" t="s">
        <v>116</v>
      </c>
      <c r="B203" s="89">
        <f>B26/'Total Funds Spent &amp; Transferred'!B26</f>
        <v>0.57693366556691617</v>
      </c>
      <c r="C203" s="89">
        <f>C26/'Total Funds Spent &amp; Transferred'!C26</f>
        <v>0.50828390088765896</v>
      </c>
      <c r="D203" s="89">
        <f>D26/'Total Funds Spent &amp; Transferred'!D26</f>
        <v>0.45856621589443153</v>
      </c>
      <c r="E203" s="89">
        <f>E26/'Total Funds Spent &amp; Transferred'!E26</f>
        <v>0.40472568443241813</v>
      </c>
      <c r="F203" s="89">
        <f>F26/'Total Funds Spent &amp; Transferred'!F26</f>
        <v>0.34926274727074863</v>
      </c>
      <c r="G203" s="89">
        <f>G26/'Total Funds Spent &amp; Transferred'!G26</f>
        <v>0.34523158577664859</v>
      </c>
      <c r="H203" s="89">
        <f>H26/'Total Funds Spent &amp; Transferred'!H26</f>
        <v>0.40781749881731105</v>
      </c>
      <c r="I203" s="89">
        <f>I26/'Total Funds Spent &amp; Transferred'!I26</f>
        <v>0.41603547861935974</v>
      </c>
      <c r="J203" s="89">
        <f>J26/'Total Funds Spent &amp; Transferred'!J26</f>
        <v>0.40127375643274893</v>
      </c>
      <c r="K203" s="89">
        <f>K26/'Total Funds Spent &amp; Transferred'!K26</f>
        <v>0.34376737613434777</v>
      </c>
      <c r="L203" s="89">
        <f>L26/'Total Funds Spent &amp; Transferred'!L26</f>
        <v>0.29342053882465752</v>
      </c>
      <c r="M203" s="89">
        <f>M26/'Total Funds Spent &amp; Transferred'!M26</f>
        <v>0.27862839372516363</v>
      </c>
      <c r="N203" s="89">
        <f>N26/'Total Funds Spent &amp; Transferred'!N26</f>
        <v>0.27193387222590565</v>
      </c>
      <c r="O203" s="89">
        <f>O26/'Total Funds Spent &amp; Transferred'!O26</f>
        <v>0.29023661250929789</v>
      </c>
      <c r="P203" s="89">
        <f>P26/'Total Funds Spent &amp; Transferred'!P26</f>
        <v>0.29061584382815608</v>
      </c>
      <c r="Q203" s="89">
        <f>Q26/'Total Funds Spent &amp; Transferred'!Q26</f>
        <v>0.30841829300871282</v>
      </c>
      <c r="R203" s="89">
        <f>R26/'Total Funds Spent &amp; Transferred'!R26</f>
        <v>0.29754167441139151</v>
      </c>
      <c r="S203" s="89">
        <f>S26/'Total Funds Spent &amp; Transferred'!S26</f>
        <v>0.26610905460912826</v>
      </c>
      <c r="T203" s="89">
        <f>T26/'Total Funds Spent &amp; Transferred'!T26</f>
        <v>0.23931266772893064</v>
      </c>
      <c r="U203" s="89">
        <f>U26/'Total Funds Spent &amp; Transferred'!U26</f>
        <v>0.21340499298139493</v>
      </c>
      <c r="V203" s="323">
        <v>0.19521173291768237</v>
      </c>
      <c r="W203" s="323">
        <f>W26/'Total Funds Spent &amp; Transferred'!W26</f>
        <v>0.17994366879153084</v>
      </c>
      <c r="X203" s="323">
        <f>X26/'Total Funds Spent &amp; Transferred'!X26</f>
        <v>0.19521173291768237</v>
      </c>
      <c r="Y203" s="89">
        <f t="shared" si="159"/>
        <v>0.28588230959501865</v>
      </c>
      <c r="Z203" s="323">
        <f>Z26/'Total Funds Spent &amp; Transferred'!Z26</f>
        <v>0.19352752989327984</v>
      </c>
      <c r="AB203" s="225"/>
    </row>
    <row r="204" spans="1:33">
      <c r="A204" s="51" t="s">
        <v>117</v>
      </c>
      <c r="B204" s="89">
        <f>B27/'Total Funds Spent &amp; Transferred'!B27</f>
        <v>0.62193401428051409</v>
      </c>
      <c r="C204" s="89">
        <f>C27/'Total Funds Spent &amp; Transferred'!C27</f>
        <v>0.45456004724029209</v>
      </c>
      <c r="D204" s="89">
        <f>D27/'Total Funds Spent &amp; Transferred'!D27</f>
        <v>0.33592615188670755</v>
      </c>
      <c r="E204" s="89">
        <f>E27/'Total Funds Spent &amp; Transferred'!E27</f>
        <v>0.28556196262808281</v>
      </c>
      <c r="F204" s="89">
        <f>F27/'Total Funds Spent &amp; Transferred'!F27</f>
        <v>0.25614256834650528</v>
      </c>
      <c r="G204" s="89">
        <f>G27/'Total Funds Spent &amp; Transferred'!G27</f>
        <v>0.25193796930142226</v>
      </c>
      <c r="H204" s="89">
        <f>H27/'Total Funds Spent &amp; Transferred'!H27</f>
        <v>0.31807782856845895</v>
      </c>
      <c r="I204" s="89">
        <f>I27/'Total Funds Spent &amp; Transferred'!I27</f>
        <v>0.30640902473588805</v>
      </c>
      <c r="J204" s="89">
        <f>J27/'Total Funds Spent &amp; Transferred'!J27</f>
        <v>0.30512899400113391</v>
      </c>
      <c r="K204" s="89">
        <f>K27/'Total Funds Spent &amp; Transferred'!K27</f>
        <v>0.30407872584766354</v>
      </c>
      <c r="L204" s="89">
        <f>L27/'Total Funds Spent &amp; Transferred'!L27</f>
        <v>0.28946600177385096</v>
      </c>
      <c r="M204" s="89">
        <f>M27/'Total Funds Spent &amp; Transferred'!M27</f>
        <v>0.24132041036073595</v>
      </c>
      <c r="N204" s="89">
        <f>N27/'Total Funds Spent &amp; Transferred'!N27</f>
        <v>0.21005816067720448</v>
      </c>
      <c r="O204" s="89">
        <f>O27/'Total Funds Spent &amp; Transferred'!O27</f>
        <v>0.30679927271776508</v>
      </c>
      <c r="P204" s="89">
        <f>P27/'Total Funds Spent &amp; Transferred'!P27</f>
        <v>0.12757824246818492</v>
      </c>
      <c r="Q204" s="89">
        <f>Q27/'Total Funds Spent &amp; Transferred'!Q27</f>
        <v>0.15977647800600533</v>
      </c>
      <c r="R204" s="89">
        <f>R27/'Total Funds Spent &amp; Transferred'!R27</f>
        <v>0.14450730929313421</v>
      </c>
      <c r="S204" s="89">
        <f>S27/'Total Funds Spent &amp; Transferred'!S27</f>
        <v>0.11982545163962285</v>
      </c>
      <c r="T204" s="89">
        <f>T27/'Total Funds Spent &amp; Transferred'!T27</f>
        <v>0.10888145364994374</v>
      </c>
      <c r="U204" s="89">
        <f>U27/'Total Funds Spent &amp; Transferred'!U27</f>
        <v>9.6894291767601587E-2</v>
      </c>
      <c r="V204" s="323">
        <v>6.0043961546044376E-2</v>
      </c>
      <c r="W204" s="323">
        <f>W27/'Total Funds Spent &amp; Transferred'!W27</f>
        <v>0.12021341751752375</v>
      </c>
      <c r="X204" s="323">
        <f>X27/'Total Funds Spent &amp; Transferred'!X27</f>
        <v>6.0043961546044376E-2</v>
      </c>
      <c r="Y204" s="89">
        <f t="shared" si="159"/>
        <v>0.10154325218530573</v>
      </c>
      <c r="Z204" s="323">
        <f>Z27/'Total Funds Spent &amp; Transferred'!Z27</f>
        <v>8.2949086703259192E-2</v>
      </c>
      <c r="AB204" s="225"/>
    </row>
    <row r="205" spans="1:33">
      <c r="A205" s="51" t="s">
        <v>77</v>
      </c>
      <c r="B205" s="89">
        <f>B28/'Total Funds Spent &amp; Transferred'!B28</f>
        <v>0.8029353709248549</v>
      </c>
      <c r="C205" s="89">
        <f>C28/'Total Funds Spent &amp; Transferred'!C28</f>
        <v>0.69934045357038999</v>
      </c>
      <c r="D205" s="89">
        <f>D28/'Total Funds Spent &amp; Transferred'!D28</f>
        <v>0.47901284992564541</v>
      </c>
      <c r="E205" s="89">
        <f>E28/'Total Funds Spent &amp; Transferred'!E28</f>
        <v>0.46543579964829501</v>
      </c>
      <c r="F205" s="89">
        <f>F28/'Total Funds Spent &amp; Transferred'!F28</f>
        <v>0.38504001148202921</v>
      </c>
      <c r="G205" s="89">
        <f>G28/'Total Funds Spent &amp; Transferred'!G28</f>
        <v>0.36436504455290986</v>
      </c>
      <c r="H205" s="89">
        <f>H28/'Total Funds Spent &amp; Transferred'!H28</f>
        <v>0.3653770648880853</v>
      </c>
      <c r="I205" s="89">
        <f>I28/'Total Funds Spent &amp; Transferred'!I28</f>
        <v>0.38803156167238545</v>
      </c>
      <c r="J205" s="89">
        <f>J28/'Total Funds Spent &amp; Transferred'!J28</f>
        <v>0.33097794641333139</v>
      </c>
      <c r="K205" s="89">
        <f>K28/'Total Funds Spent &amp; Transferred'!K28</f>
        <v>0.268019737750402</v>
      </c>
      <c r="L205" s="89">
        <f>L28/'Total Funds Spent &amp; Transferred'!L28</f>
        <v>0.24118891614006083</v>
      </c>
      <c r="M205" s="89">
        <f>M28/'Total Funds Spent &amp; Transferred'!M28</f>
        <v>0.14920158263194838</v>
      </c>
      <c r="N205" s="89">
        <f>N28/'Total Funds Spent &amp; Transferred'!N28</f>
        <v>0.17033832849576194</v>
      </c>
      <c r="O205" s="89">
        <f>O28/'Total Funds Spent &amp; Transferred'!O28</f>
        <v>0.18163030612997574</v>
      </c>
      <c r="P205" s="89">
        <f>P28/'Total Funds Spent &amp; Transferred'!P28</f>
        <v>0.1964690011323805</v>
      </c>
      <c r="Q205" s="89">
        <f>Q28/'Total Funds Spent &amp; Transferred'!Q28</f>
        <v>0.17110050810116015</v>
      </c>
      <c r="R205" s="89">
        <f>R28/'Total Funds Spent &amp; Transferred'!R28</f>
        <v>0.21533975399838848</v>
      </c>
      <c r="S205" s="89">
        <f>S28/'Total Funds Spent &amp; Transferred'!S28</f>
        <v>0.15603942633507706</v>
      </c>
      <c r="T205" s="89">
        <f>T28/'Total Funds Spent &amp; Transferred'!T28</f>
        <v>0.15554138701339923</v>
      </c>
      <c r="U205" s="89">
        <f>U28/'Total Funds Spent &amp; Transferred'!U28</f>
        <v>0.15994352154644162</v>
      </c>
      <c r="V205" s="324">
        <v>0.14373630834144321</v>
      </c>
      <c r="W205" s="323">
        <f>W28/'Total Funds Spent &amp; Transferred'!W28</f>
        <v>0.15194151545215659</v>
      </c>
      <c r="X205" s="323">
        <f>X28/'Total Funds Spent &amp; Transferred'!X28</f>
        <v>0.14373630834144321</v>
      </c>
      <c r="Y205" s="89">
        <f t="shared" si="159"/>
        <v>0.20439542601394811</v>
      </c>
      <c r="Z205" s="323">
        <f>Z28/'Total Funds Spent &amp; Transferred'!Z28</f>
        <v>0.24451188344250907</v>
      </c>
      <c r="AB205" s="225"/>
    </row>
    <row r="206" spans="1:33">
      <c r="A206" s="51" t="s">
        <v>120</v>
      </c>
      <c r="B206" s="89">
        <f>B29/'Total Funds Spent &amp; Transferred'!B29</f>
        <v>0.6406734629214903</v>
      </c>
      <c r="C206" s="89">
        <f>C29/'Total Funds Spent &amp; Transferred'!C29</f>
        <v>0.50977382262324034</v>
      </c>
      <c r="D206" s="89">
        <f>D29/'Total Funds Spent &amp; Transferred'!D29</f>
        <v>0.34686275879371281</v>
      </c>
      <c r="E206" s="89">
        <f>E29/'Total Funds Spent &amp; Transferred'!E29</f>
        <v>0.20080146870214485</v>
      </c>
      <c r="F206" s="89">
        <f>F29/'Total Funds Spent &amp; Transferred'!F29</f>
        <v>0.1933882994206855</v>
      </c>
      <c r="G206" s="89">
        <f>G29/'Total Funds Spent &amp; Transferred'!G29</f>
        <v>0.21719859451051449</v>
      </c>
      <c r="H206" s="89">
        <f>H29/'Total Funds Spent &amp; Transferred'!H29</f>
        <v>0.26148095995774223</v>
      </c>
      <c r="I206" s="89">
        <f>I29/'Total Funds Spent &amp; Transferred'!I29</f>
        <v>0.27817854330726571</v>
      </c>
      <c r="J206" s="89">
        <f>J29/'Total Funds Spent &amp; Transferred'!J29</f>
        <v>0.2483620847966346</v>
      </c>
      <c r="K206" s="89">
        <f>K29/'Total Funds Spent &amp; Transferred'!K29</f>
        <v>0.21852122621388839</v>
      </c>
      <c r="L206" s="89">
        <f>L29/'Total Funds Spent &amp; Transferred'!L29</f>
        <v>0.18445986688710864</v>
      </c>
      <c r="M206" s="89">
        <f>M29/'Total Funds Spent &amp; Transferred'!M29</f>
        <v>0.15454664037352092</v>
      </c>
      <c r="N206" s="89">
        <f>N29/'Total Funds Spent &amp; Transferred'!N29</f>
        <v>0.14619941356684898</v>
      </c>
      <c r="O206" s="89">
        <f>O29/'Total Funds Spent &amp; Transferred'!O29</f>
        <v>0.14775648244199041</v>
      </c>
      <c r="P206" s="89">
        <f>P29/'Total Funds Spent &amp; Transferred'!P29</f>
        <v>0.14442516664892674</v>
      </c>
      <c r="Q206" s="89">
        <f>Q29/'Total Funds Spent &amp; Transferred'!Q29</f>
        <v>0.17871749208775894</v>
      </c>
      <c r="R206" s="89">
        <f>R29/'Total Funds Spent &amp; Transferred'!R29</f>
        <v>0.15724235136606352</v>
      </c>
      <c r="S206" s="89">
        <f>S29/'Total Funds Spent &amp; Transferred'!S29</f>
        <v>0.14503746934089112</v>
      </c>
      <c r="T206" s="89">
        <f>T29/'Total Funds Spent &amp; Transferred'!T29</f>
        <v>0.12090231744607495</v>
      </c>
      <c r="U206" s="89">
        <f>U29/'Total Funds Spent &amp; Transferred'!U29</f>
        <v>9.9122104809099651E-2</v>
      </c>
      <c r="V206" s="323">
        <v>5.4842629720298491E-2</v>
      </c>
      <c r="W206" s="323">
        <f>W29/'Total Funds Spent &amp; Transferred'!W29</f>
        <v>5.4031408572599665E-2</v>
      </c>
      <c r="X206" s="323">
        <f>X29/'Total Funds Spent &amp; Transferred'!X29</f>
        <v>5.4842629720298491E-2</v>
      </c>
      <c r="Y206" s="89">
        <f t="shared" si="159"/>
        <v>3.7060038099085035E-2</v>
      </c>
      <c r="Z206" s="323">
        <f>Z29/'Total Funds Spent &amp; Transferred'!Z29</f>
        <v>6.1576046068772754E-2</v>
      </c>
      <c r="AB206" s="225"/>
    </row>
    <row r="207" spans="1:33">
      <c r="A207" s="51" t="s">
        <v>122</v>
      </c>
      <c r="B207" s="89">
        <f>B30/'Total Funds Spent &amp; Transferred'!B30</f>
        <v>0.66053392967970026</v>
      </c>
      <c r="C207" s="89">
        <f>C30/'Total Funds Spent &amp; Transferred'!C30</f>
        <v>0.53679369846242053</v>
      </c>
      <c r="D207" s="89">
        <f>D30/'Total Funds Spent &amp; Transferred'!D30</f>
        <v>0.433535400908376</v>
      </c>
      <c r="E207" s="89">
        <f>E30/'Total Funds Spent &amp; Transferred'!E30</f>
        <v>0.382869537902086</v>
      </c>
      <c r="F207" s="89">
        <f>F30/'Total Funds Spent &amp; Transferred'!F30</f>
        <v>0.39926973760963053</v>
      </c>
      <c r="G207" s="89">
        <f>G30/'Total Funds Spent &amp; Transferred'!G30</f>
        <v>0.40952787392079071</v>
      </c>
      <c r="H207" s="89">
        <f>H30/'Total Funds Spent &amp; Transferred'!H30</f>
        <v>0.37722295936781403</v>
      </c>
      <c r="I207" s="89">
        <f>I30/'Total Funds Spent &amp; Transferred'!I30</f>
        <v>0.39716152644533614</v>
      </c>
      <c r="J207" s="89">
        <f>J30/'Total Funds Spent &amp; Transferred'!J30</f>
        <v>0.35905123900546732</v>
      </c>
      <c r="K207" s="89">
        <f>K30/'Total Funds Spent &amp; Transferred'!K30</f>
        <v>0.33197714800856692</v>
      </c>
      <c r="L207" s="89">
        <f>L30/'Total Funds Spent &amp; Transferred'!L30</f>
        <v>0.29902521344209598</v>
      </c>
      <c r="M207" s="89">
        <f>M30/'Total Funds Spent &amp; Transferred'!M30</f>
        <v>0.30165469327841454</v>
      </c>
      <c r="N207" s="89">
        <f>N30/'Total Funds Spent &amp; Transferred'!N30</f>
        <v>0.29088933858361699</v>
      </c>
      <c r="O207" s="89">
        <f>O30/'Total Funds Spent &amp; Transferred'!O30</f>
        <v>0.24470723022529403</v>
      </c>
      <c r="P207" s="89">
        <f>P30/'Total Funds Spent &amp; Transferred'!P30</f>
        <v>0.24813133385421252</v>
      </c>
      <c r="Q207" s="89">
        <f>Q30/'Total Funds Spent &amp; Transferred'!Q30</f>
        <v>0.22252828458770799</v>
      </c>
      <c r="R207" s="89">
        <f>R30/'Total Funds Spent &amp; Transferred'!R30</f>
        <v>0.25133268908245388</v>
      </c>
      <c r="S207" s="89">
        <f>S30/'Total Funds Spent &amp; Transferred'!S30</f>
        <v>0.21202241458789001</v>
      </c>
      <c r="T207" s="89">
        <f>T30/'Total Funds Spent &amp; Transferred'!T30</f>
        <v>0.18371149011177457</v>
      </c>
      <c r="U207" s="89">
        <f>U30/'Total Funds Spent &amp; Transferred'!U30</f>
        <v>0.13692433357012676</v>
      </c>
      <c r="V207" s="324">
        <v>8.6594308261476155E-2</v>
      </c>
      <c r="W207" s="323">
        <f>W30/'Total Funds Spent &amp; Transferred'!W30</f>
        <v>8.5687925891590688E-2</v>
      </c>
      <c r="X207" s="323">
        <f>X30/'Total Funds Spent &amp; Transferred'!X30</f>
        <v>8.6594308261476155E-2</v>
      </c>
      <c r="Y207" s="89">
        <f t="shared" si="159"/>
        <v>9.1404688177027904E-2</v>
      </c>
      <c r="Z207" s="323">
        <f>Z30/'Total Funds Spent &amp; Transferred'!Z30</f>
        <v>5.573059120597712E-2</v>
      </c>
      <c r="AB207" s="225"/>
    </row>
    <row r="208" spans="1:33">
      <c r="A208" s="51" t="s">
        <v>124</v>
      </c>
      <c r="B208" s="89">
        <f>B31/'Total Funds Spent &amp; Transferred'!B31</f>
        <v>0.6763611068573645</v>
      </c>
      <c r="C208" s="89">
        <f>C31/'Total Funds Spent &amp; Transferred'!C31</f>
        <v>0.67568530621210288</v>
      </c>
      <c r="D208" s="89">
        <f>D31/'Total Funds Spent &amp; Transferred'!D31</f>
        <v>0.40169889776467105</v>
      </c>
      <c r="E208" s="89">
        <f>E31/'Total Funds Spent &amp; Transferred'!E31</f>
        <v>0.38217352721674536</v>
      </c>
      <c r="F208" s="89">
        <f>F31/'Total Funds Spent &amp; Transferred'!F31</f>
        <v>0.40719636166561474</v>
      </c>
      <c r="G208" s="89">
        <f>G31/'Total Funds Spent &amp; Transferred'!G31</f>
        <v>0.42354404191891143</v>
      </c>
      <c r="H208" s="89">
        <f>H31/'Total Funds Spent &amp; Transferred'!H31</f>
        <v>0.44789238107725948</v>
      </c>
      <c r="I208" s="89">
        <f>I31/'Total Funds Spent &amp; Transferred'!I31</f>
        <v>0.43763704804269227</v>
      </c>
      <c r="J208" s="89">
        <f>J31/'Total Funds Spent &amp; Transferred'!J31</f>
        <v>0.41616136866049619</v>
      </c>
      <c r="K208" s="89">
        <f>K31/'Total Funds Spent &amp; Transferred'!K31</f>
        <v>0.3313523150520068</v>
      </c>
      <c r="L208" s="89">
        <f>L31/'Total Funds Spent &amp; Transferred'!L31</f>
        <v>0.28773655886989385</v>
      </c>
      <c r="M208" s="89">
        <f>M31/'Total Funds Spent &amp; Transferred'!M31</f>
        <v>0.29144586224163821</v>
      </c>
      <c r="N208" s="89">
        <f>N31/'Total Funds Spent &amp; Transferred'!N31</f>
        <v>0.31821968054583583</v>
      </c>
      <c r="O208" s="89">
        <f>O31/'Total Funds Spent &amp; Transferred'!O31</f>
        <v>0.32323734044256724</v>
      </c>
      <c r="P208" s="89">
        <f>P31/'Total Funds Spent &amp; Transferred'!P31</f>
        <v>0.30283891089764775</v>
      </c>
      <c r="Q208" s="89">
        <f>Q31/'Total Funds Spent &amp; Transferred'!Q31</f>
        <v>0.27631452657047645</v>
      </c>
      <c r="R208" s="89">
        <f>R31/'Total Funds Spent &amp; Transferred'!R31</f>
        <v>0.28598605889419165</v>
      </c>
      <c r="S208" s="89">
        <f>S31/'Total Funds Spent &amp; Transferred'!S31</f>
        <v>0.29935700912234453</v>
      </c>
      <c r="T208" s="89">
        <f>T31/'Total Funds Spent &amp; Transferred'!T31</f>
        <v>0.31504275554095856</v>
      </c>
      <c r="U208" s="89">
        <f>U31/'Total Funds Spent &amp; Transferred'!U31</f>
        <v>0.34512524634108704</v>
      </c>
      <c r="V208" s="323">
        <v>0.36760702789374522</v>
      </c>
      <c r="W208" s="323">
        <f>W31/'Total Funds Spent &amp; Transferred'!W31</f>
        <v>0.42227182321468487</v>
      </c>
      <c r="X208" s="323">
        <f>X31/'Total Funds Spent &amp; Transferred'!X31</f>
        <v>0.36760702789374522</v>
      </c>
      <c r="Y208" s="89">
        <f t="shared" si="159"/>
        <v>0.28007463713413644</v>
      </c>
      <c r="Z208" s="323">
        <f>Z31/'Total Funds Spent &amp; Transferred'!Z31</f>
        <v>0.33095287494148246</v>
      </c>
      <c r="AB208" s="225"/>
    </row>
    <row r="209" spans="1:28">
      <c r="A209" s="51" t="s">
        <v>126</v>
      </c>
      <c r="B209" s="89">
        <f>B32/'Total Funds Spent &amp; Transferred'!B32</f>
        <v>0.6621744211200743</v>
      </c>
      <c r="C209" s="89">
        <f>C32/'Total Funds Spent &amp; Transferred'!C32</f>
        <v>0.60649077161631881</v>
      </c>
      <c r="D209" s="89">
        <f>D32/'Total Funds Spent &amp; Transferred'!D32</f>
        <v>0.60931854603861468</v>
      </c>
      <c r="E209" s="89">
        <f>E32/'Total Funds Spent &amp; Transferred'!E32</f>
        <v>0.46666243761397347</v>
      </c>
      <c r="F209" s="89">
        <f>F32/'Total Funds Spent &amp; Transferred'!F32</f>
        <v>0.54848974564768138</v>
      </c>
      <c r="G209" s="89">
        <f>G32/'Total Funds Spent &amp; Transferred'!G32</f>
        <v>0.57980682566387576</v>
      </c>
      <c r="H209" s="89">
        <f>H32/'Total Funds Spent &amp; Transferred'!H32</f>
        <v>0.66690495140635109</v>
      </c>
      <c r="I209" s="89">
        <f>I32/'Total Funds Spent &amp; Transferred'!I32</f>
        <v>0.65738595765576713</v>
      </c>
      <c r="J209" s="89">
        <f>J32/'Total Funds Spent &amp; Transferred'!J32</f>
        <v>0.61980282054708935</v>
      </c>
      <c r="K209" s="89">
        <f>K32/'Total Funds Spent &amp; Transferred'!K32</f>
        <v>0.62400267144742427</v>
      </c>
      <c r="L209" s="89">
        <f>L32/'Total Funds Spent &amp; Transferred'!L32</f>
        <v>0.34646642362771879</v>
      </c>
      <c r="M209" s="89">
        <f>M32/'Total Funds Spent &amp; Transferred'!M32</f>
        <v>0.21232453881666163</v>
      </c>
      <c r="N209" s="89">
        <f>N32/'Total Funds Spent &amp; Transferred'!N32</f>
        <v>0.24960056674089759</v>
      </c>
      <c r="O209" s="89">
        <f>O32/'Total Funds Spent &amp; Transferred'!O32</f>
        <v>0.27125182971143991</v>
      </c>
      <c r="P209" s="89">
        <f>P32/'Total Funds Spent &amp; Transferred'!P32</f>
        <v>0.22152813134195279</v>
      </c>
      <c r="Q209" s="89">
        <f>Q32/'Total Funds Spent &amp; Transferred'!Q32</f>
        <v>0.23045831553765445</v>
      </c>
      <c r="R209" s="89">
        <f>R32/'Total Funds Spent &amp; Transferred'!R32</f>
        <v>0.22258114144054561</v>
      </c>
      <c r="S209" s="89">
        <f>S32/'Total Funds Spent &amp; Transferred'!S32</f>
        <v>0.20125645096699465</v>
      </c>
      <c r="T209" s="89">
        <f>T32/'Total Funds Spent &amp; Transferred'!T32</f>
        <v>0.21989096138849168</v>
      </c>
      <c r="U209" s="89">
        <f>U32/'Total Funds Spent &amp; Transferred'!U32</f>
        <v>0.24451781641002429</v>
      </c>
      <c r="V209" s="323">
        <v>0.24297387787598873</v>
      </c>
      <c r="W209" s="323">
        <f>W32/'Total Funds Spent &amp; Transferred'!W32</f>
        <v>0.25017750902537372</v>
      </c>
      <c r="X209" s="323">
        <f>X32/'Total Funds Spent &amp; Transferred'!X32</f>
        <v>0.24297387787598873</v>
      </c>
      <c r="Y209" s="89">
        <f t="shared" si="159"/>
        <v>0.32003223515958551</v>
      </c>
      <c r="Z209" s="323">
        <f>Z32/'Total Funds Spent &amp; Transferred'!Z32</f>
        <v>0.26415460671845958</v>
      </c>
      <c r="AB209" s="225"/>
    </row>
    <row r="210" spans="1:28">
      <c r="A210" s="51" t="s">
        <v>127</v>
      </c>
      <c r="B210" s="89">
        <f>B33/'Total Funds Spent &amp; Transferred'!B33</f>
        <v>0.605100576501028</v>
      </c>
      <c r="C210" s="89">
        <f>C33/'Total Funds Spent &amp; Transferred'!C33</f>
        <v>0.49019599023384508</v>
      </c>
      <c r="D210" s="89">
        <f>D33/'Total Funds Spent &amp; Transferred'!D33</f>
        <v>0.41449310277495816</v>
      </c>
      <c r="E210" s="89">
        <f>E33/'Total Funds Spent &amp; Transferred'!E33</f>
        <v>0.40023075197697411</v>
      </c>
      <c r="F210" s="89">
        <f>F33/'Total Funds Spent &amp; Transferred'!F33</f>
        <v>0.4039637335736862</v>
      </c>
      <c r="G210" s="89">
        <f>G33/'Total Funds Spent &amp; Transferred'!G33</f>
        <v>0.53110502624189071</v>
      </c>
      <c r="H210" s="89">
        <f>H33/'Total Funds Spent &amp; Transferred'!H33</f>
        <v>0.55767253258151528</v>
      </c>
      <c r="I210" s="89">
        <f>I33/'Total Funds Spent &amp; Transferred'!I33</f>
        <v>0.46854806537325083</v>
      </c>
      <c r="J210" s="89">
        <f>J33/'Total Funds Spent &amp; Transferred'!J33</f>
        <v>0.46553432153477758</v>
      </c>
      <c r="K210" s="89">
        <f>K33/'Total Funds Spent &amp; Transferred'!K33</f>
        <v>0.48726176480264394</v>
      </c>
      <c r="L210" s="89">
        <f>L33/'Total Funds Spent &amp; Transferred'!L33</f>
        <v>0.48596773384735165</v>
      </c>
      <c r="M210" s="89">
        <f>M33/'Total Funds Spent &amp; Transferred'!M33</f>
        <v>0.27823054706245681</v>
      </c>
      <c r="N210" s="89">
        <f>N33/'Total Funds Spent &amp; Transferred'!N33</f>
        <v>0.361108296602483</v>
      </c>
      <c r="O210" s="89">
        <f>O33/'Total Funds Spent &amp; Transferred'!O33</f>
        <v>0.38158923681875589</v>
      </c>
      <c r="P210" s="89">
        <f>P33/'Total Funds Spent &amp; Transferred'!P33</f>
        <v>0.37931299520442974</v>
      </c>
      <c r="Q210" s="89">
        <f>Q33/'Total Funds Spent &amp; Transferred'!Q33</f>
        <v>0.44164486423205118</v>
      </c>
      <c r="R210" s="89">
        <f>R33/'Total Funds Spent &amp; Transferred'!R33</f>
        <v>0.48246259127387475</v>
      </c>
      <c r="S210" s="89">
        <f>S33/'Total Funds Spent &amp; Transferred'!S33</f>
        <v>0.50886134539925054</v>
      </c>
      <c r="T210" s="89">
        <f>T33/'Total Funds Spent &amp; Transferred'!T33</f>
        <v>0.50492833885806276</v>
      </c>
      <c r="U210" s="89">
        <f>U33/'Total Funds Spent &amp; Transferred'!U33</f>
        <v>0.402222869953832</v>
      </c>
      <c r="V210" s="323">
        <v>0.27226106316126458</v>
      </c>
      <c r="W210" s="323">
        <f>W33/'Total Funds Spent &amp; Transferred'!W33</f>
        <v>0.370177259514817</v>
      </c>
      <c r="X210" s="323">
        <f>X33/'Total Funds Spent &amp; Transferred'!X33</f>
        <v>0.27226106316126458</v>
      </c>
      <c r="Y210" s="89">
        <f t="shared" si="159"/>
        <v>0.46437030056064738</v>
      </c>
      <c r="Z210" s="323">
        <f>Z33/'Total Funds Spent &amp; Transferred'!Z33</f>
        <v>0.31216884377201398</v>
      </c>
      <c r="AB210" s="225"/>
    </row>
    <row r="211" spans="1:28">
      <c r="A211" s="51" t="s">
        <v>128</v>
      </c>
      <c r="B211" s="89">
        <f>B34/'Total Funds Spent &amp; Transferred'!B34</f>
        <v>0.63400545072916215</v>
      </c>
      <c r="C211" s="89">
        <f>C34/'Total Funds Spent &amp; Transferred'!C34</f>
        <v>0.58585674315320468</v>
      </c>
      <c r="D211" s="89">
        <f>D34/'Total Funds Spent &amp; Transferred'!D34</f>
        <v>0.61262692234455862</v>
      </c>
      <c r="E211" s="89">
        <f>E34/'Total Funds Spent &amp; Transferred'!E34</f>
        <v>0.43778896886253932</v>
      </c>
      <c r="F211" s="89">
        <f>F34/'Total Funds Spent &amp; Transferred'!F34</f>
        <v>0.4230874989139024</v>
      </c>
      <c r="G211" s="89">
        <f>G34/'Total Funds Spent &amp; Transferred'!G34</f>
        <v>0.40365734054348262</v>
      </c>
      <c r="H211" s="89">
        <f>H34/'Total Funds Spent &amp; Transferred'!H34</f>
        <v>0.50876691101754856</v>
      </c>
      <c r="I211" s="89">
        <f>I34/'Total Funds Spent &amp; Transferred'!I34</f>
        <v>0.57125834594085778</v>
      </c>
      <c r="J211" s="89">
        <f>J34/'Total Funds Spent &amp; Transferred'!J34</f>
        <v>0.48912137852955095</v>
      </c>
      <c r="K211" s="89">
        <f>K34/'Total Funds Spent &amp; Transferred'!K34</f>
        <v>0.46196971025604905</v>
      </c>
      <c r="L211" s="89">
        <f>L34/'Total Funds Spent &amp; Transferred'!L34</f>
        <v>0.2954491803969474</v>
      </c>
      <c r="M211" s="89">
        <f>M34/'Total Funds Spent &amp; Transferred'!M34</f>
        <v>0.25744900789415576</v>
      </c>
      <c r="N211" s="89">
        <f>N34/'Total Funds Spent &amp; Transferred'!N34</f>
        <v>0.38503535693034707</v>
      </c>
      <c r="O211" s="89">
        <f>O34/'Total Funds Spent &amp; Transferred'!O34</f>
        <v>0.41487802640214472</v>
      </c>
      <c r="P211" s="89">
        <f>P34/'Total Funds Spent &amp; Transferred'!P34</f>
        <v>0.45061336119518053</v>
      </c>
      <c r="Q211" s="89">
        <f>Q34/'Total Funds Spent &amp; Transferred'!Q34</f>
        <v>0.38699749925594346</v>
      </c>
      <c r="R211" s="89">
        <f>R34/'Total Funds Spent &amp; Transferred'!R34</f>
        <v>0.3271613132811983</v>
      </c>
      <c r="S211" s="89">
        <f>S34/'Total Funds Spent &amp; Transferred'!S34</f>
        <v>0.35062847677548487</v>
      </c>
      <c r="T211" s="89">
        <f>T34/'Total Funds Spent &amp; Transferred'!T34</f>
        <v>0.31650307740049849</v>
      </c>
      <c r="U211" s="89">
        <f>U34/'Total Funds Spent &amp; Transferred'!U34</f>
        <v>0.29975994306478354</v>
      </c>
      <c r="V211" s="323">
        <v>0.35170396400653858</v>
      </c>
      <c r="W211" s="323">
        <f>W34/'Total Funds Spent &amp; Transferred'!W34</f>
        <v>0.36347792123771333</v>
      </c>
      <c r="X211" s="323">
        <f>X34/'Total Funds Spent &amp; Transferred'!X34</f>
        <v>0.35170396400653858</v>
      </c>
      <c r="Y211" s="89">
        <f t="shared" si="159"/>
        <v>0.46993767174319717</v>
      </c>
      <c r="Z211" s="323">
        <f>Z34/'Total Funds Spent &amp; Transferred'!Z34</f>
        <v>0.42322488022692384</v>
      </c>
      <c r="AB211" s="225"/>
    </row>
    <row r="212" spans="1:28">
      <c r="A212" s="51" t="s">
        <v>130</v>
      </c>
      <c r="B212" s="89">
        <f>B35/'Total Funds Spent &amp; Transferred'!B35</f>
        <v>0.56882131760878563</v>
      </c>
      <c r="C212" s="89">
        <f>C35/'Total Funds Spent &amp; Transferred'!C35</f>
        <v>0.50666556299483201</v>
      </c>
      <c r="D212" s="89">
        <f>D35/'Total Funds Spent &amp; Transferred'!D35</f>
        <v>0.48184393300965206</v>
      </c>
      <c r="E212" s="89">
        <f>E35/'Total Funds Spent &amp; Transferred'!E35</f>
        <v>0.5025785635130402</v>
      </c>
      <c r="F212" s="89">
        <f>F35/'Total Funds Spent &amp; Transferred'!F35</f>
        <v>0.33388513705462725</v>
      </c>
      <c r="G212" s="89">
        <f>G35/'Total Funds Spent &amp; Transferred'!G35</f>
        <v>0.19521425990197924</v>
      </c>
      <c r="H212" s="89">
        <f>H35/'Total Funds Spent &amp; Transferred'!H35</f>
        <v>0.25135953685381734</v>
      </c>
      <c r="I212" s="89">
        <f>I35/'Total Funds Spent &amp; Transferred'!I35</f>
        <v>0.28416701574357556</v>
      </c>
      <c r="J212" s="89">
        <f>J35/'Total Funds Spent &amp; Transferred'!J35</f>
        <v>0.43691947911287787</v>
      </c>
      <c r="K212" s="89">
        <f>K35/'Total Funds Spent &amp; Transferred'!K35</f>
        <v>0.24177692971625114</v>
      </c>
      <c r="L212" s="89">
        <f>L35/'Total Funds Spent &amp; Transferred'!L35</f>
        <v>0.24748757080759817</v>
      </c>
      <c r="M212" s="89">
        <f>M35/'Total Funds Spent &amp; Transferred'!M35</f>
        <v>0.19104316230614388</v>
      </c>
      <c r="N212" s="89">
        <f>N35/'Total Funds Spent &amp; Transferred'!N35</f>
        <v>0.15049098930888813</v>
      </c>
      <c r="O212" s="89">
        <f>O35/'Total Funds Spent &amp; Transferred'!O35</f>
        <v>0.17290741676362867</v>
      </c>
      <c r="P212" s="89">
        <f>P35/'Total Funds Spent &amp; Transferred'!P35</f>
        <v>0.18436980296530955</v>
      </c>
      <c r="Q212" s="89">
        <f>Q35/'Total Funds Spent &amp; Transferred'!Q35</f>
        <v>0.18955596662930918</v>
      </c>
      <c r="R212" s="89">
        <f>R35/'Total Funds Spent &amp; Transferred'!R35</f>
        <v>0.23478158236460853</v>
      </c>
      <c r="S212" s="89">
        <f>S35/'Total Funds Spent &amp; Transferred'!S35</f>
        <v>0.16896408537550564</v>
      </c>
      <c r="T212" s="89">
        <f>T35/'Total Funds Spent &amp; Transferred'!T35</f>
        <v>0.16107319210728849</v>
      </c>
      <c r="U212" s="89">
        <f>U35/'Total Funds Spent &amp; Transferred'!U35</f>
        <v>9.3358966356179671E-2</v>
      </c>
      <c r="V212" s="323">
        <v>5.0749629682886481E-2</v>
      </c>
      <c r="W212" s="323">
        <f>W35/'Total Funds Spent &amp; Transferred'!W35</f>
        <v>5.9782968901814462E-2</v>
      </c>
      <c r="X212" s="323">
        <f>X35/'Total Funds Spent &amp; Transferred'!X35</f>
        <v>5.0749629682886481E-2</v>
      </c>
      <c r="Y212" s="89">
        <f t="shared" si="159"/>
        <v>0.11410936031599882</v>
      </c>
      <c r="Z212" s="323">
        <f>Z35/'Total Funds Spent &amp; Transferred'!Z35</f>
        <v>5.6978423965458484E-2</v>
      </c>
      <c r="AB212" s="225"/>
    </row>
    <row r="213" spans="1:28">
      <c r="A213" s="51" t="s">
        <v>131</v>
      </c>
      <c r="B213" s="89">
        <f>B36/'Total Funds Spent &amp; Transferred'!B36</f>
        <v>0.78018503271806094</v>
      </c>
      <c r="C213" s="89">
        <f>C36/'Total Funds Spent &amp; Transferred'!C36</f>
        <v>0.81264924305288255</v>
      </c>
      <c r="D213" s="89">
        <f>D36/'Total Funds Spent &amp; Transferred'!D36</f>
        <v>0.76925050969538067</v>
      </c>
      <c r="E213" s="89">
        <f>E36/'Total Funds Spent &amp; Transferred'!E36</f>
        <v>0.66892015792457815</v>
      </c>
      <c r="F213" s="89">
        <f>F36/'Total Funds Spent &amp; Transferred'!F36</f>
        <v>0.57487657880987486</v>
      </c>
      <c r="G213" s="89">
        <f>G36/'Total Funds Spent &amp; Transferred'!G36</f>
        <v>0.53183878425439779</v>
      </c>
      <c r="H213" s="89">
        <f>H36/'Total Funds Spent &amp; Transferred'!H36</f>
        <v>0.50309654410095705</v>
      </c>
      <c r="I213" s="89">
        <f>I36/'Total Funds Spent &amp; Transferred'!I36</f>
        <v>0.43724892471874566</v>
      </c>
      <c r="J213" s="89">
        <f>J36/'Total Funds Spent &amp; Transferred'!J36</f>
        <v>0.47025859802096043</v>
      </c>
      <c r="K213" s="89">
        <f>K36/'Total Funds Spent &amp; Transferred'!K36</f>
        <v>0.51666220943936136</v>
      </c>
      <c r="L213" s="89">
        <f>L36/'Total Funds Spent &amp; Transferred'!L36</f>
        <v>0.46038264048590444</v>
      </c>
      <c r="M213" s="89">
        <f>M36/'Total Funds Spent &amp; Transferred'!M36</f>
        <v>0.3417187041795019</v>
      </c>
      <c r="N213" s="89">
        <f>N36/'Total Funds Spent &amp; Transferred'!N36</f>
        <v>0.29911840593207062</v>
      </c>
      <c r="O213" s="89">
        <f>O36/'Total Funds Spent &amp; Transferred'!O36</f>
        <v>0.35714210174693928</v>
      </c>
      <c r="P213" s="89">
        <f>P36/'Total Funds Spent &amp; Transferred'!P36</f>
        <v>0.37317400333016715</v>
      </c>
      <c r="Q213" s="89">
        <f>Q36/'Total Funds Spent &amp; Transferred'!Q36</f>
        <v>0.31004828320997935</v>
      </c>
      <c r="R213" s="89">
        <f>R36/'Total Funds Spent &amp; Transferred'!R36</f>
        <v>0.2485545473211668</v>
      </c>
      <c r="S213" s="89">
        <f>S36/'Total Funds Spent &amp; Transferred'!S36</f>
        <v>0.2195828041296623</v>
      </c>
      <c r="T213" s="89">
        <f>T36/'Total Funds Spent &amp; Transferred'!T36</f>
        <v>0.22363128926303188</v>
      </c>
      <c r="U213" s="89">
        <f>U36/'Total Funds Spent &amp; Transferred'!U36</f>
        <v>0.20854908790025389</v>
      </c>
      <c r="V213" s="323">
        <v>0.20432038906553746</v>
      </c>
      <c r="W213" s="323">
        <f>W36/'Total Funds Spent &amp; Transferred'!W36</f>
        <v>0.22467204372712196</v>
      </c>
      <c r="X213" s="323">
        <f>X36/'Total Funds Spent &amp; Transferred'!X36</f>
        <v>0.20432038906553746</v>
      </c>
      <c r="Y213" s="89">
        <f t="shared" si="159"/>
        <v>0.41391362486519068</v>
      </c>
      <c r="Z213" s="323">
        <f>Z36/'Total Funds Spent &amp; Transferred'!Z36</f>
        <v>0.15245683659253589</v>
      </c>
      <c r="AB213" s="225"/>
    </row>
    <row r="214" spans="1:28">
      <c r="A214" s="51" t="s">
        <v>132</v>
      </c>
      <c r="B214" s="89">
        <f>B37/'Total Funds Spent &amp; Transferred'!B37</f>
        <v>0.65823319828785398</v>
      </c>
      <c r="C214" s="89">
        <f>C37/'Total Funds Spent &amp; Transferred'!C37</f>
        <v>0.61976541057965451</v>
      </c>
      <c r="D214" s="89">
        <f>D37/'Total Funds Spent &amp; Transferred'!D37</f>
        <v>0.54518364898679061</v>
      </c>
      <c r="E214" s="89">
        <f>E37/'Total Funds Spent &amp; Transferred'!E37</f>
        <v>0.3706767621308461</v>
      </c>
      <c r="F214" s="89">
        <f>F37/'Total Funds Spent &amp; Transferred'!F37</f>
        <v>0.36611457724625546</v>
      </c>
      <c r="G214" s="89">
        <f>G37/'Total Funds Spent &amp; Transferred'!G37</f>
        <v>0.32626491168333693</v>
      </c>
      <c r="H214" s="89">
        <f>H37/'Total Funds Spent &amp; Transferred'!H37</f>
        <v>0.33806121772897174</v>
      </c>
      <c r="I214" s="89">
        <f>I37/'Total Funds Spent &amp; Transferred'!I37</f>
        <v>0.33556949110487783</v>
      </c>
      <c r="J214" s="89">
        <f>J37/'Total Funds Spent &amp; Transferred'!J37</f>
        <v>0.39401704621728806</v>
      </c>
      <c r="K214" s="89">
        <f>K37/'Total Funds Spent &amp; Transferred'!K37</f>
        <v>0.33049826395267073</v>
      </c>
      <c r="L214" s="89">
        <f>L37/'Total Funds Spent &amp; Transferred'!L37</f>
        <v>0.30170058984485765</v>
      </c>
      <c r="M214" s="89">
        <f>M37/'Total Funds Spent &amp; Transferred'!M37</f>
        <v>0.2903070594459774</v>
      </c>
      <c r="N214" s="89">
        <f>N37/'Total Funds Spent &amp; Transferred'!N37</f>
        <v>0.25547384011789059</v>
      </c>
      <c r="O214" s="89">
        <f>O37/'Total Funds Spent &amp; Transferred'!O37</f>
        <v>0.28571049317551445</v>
      </c>
      <c r="P214" s="89">
        <f>P37/'Total Funds Spent &amp; Transferred'!P37</f>
        <v>0.25717822275613977</v>
      </c>
      <c r="Q214" s="89">
        <f>Q37/'Total Funds Spent &amp; Transferred'!Q37</f>
        <v>0.27243013509317088</v>
      </c>
      <c r="R214" s="89">
        <f>R37/'Total Funds Spent &amp; Transferred'!R37</f>
        <v>0.28624548704447272</v>
      </c>
      <c r="S214" s="89">
        <f>S37/'Total Funds Spent &amp; Transferred'!S37</f>
        <v>0.30500429278738256</v>
      </c>
      <c r="T214" s="89">
        <f>T37/'Total Funds Spent &amp; Transferred'!T37</f>
        <v>0.28808182842164781</v>
      </c>
      <c r="U214" s="89">
        <f>U37/'Total Funds Spent &amp; Transferred'!U37</f>
        <v>0.29210057529200678</v>
      </c>
      <c r="V214" s="323">
        <v>0.27878281921937481</v>
      </c>
      <c r="W214" s="323">
        <f>W37/'Total Funds Spent &amp; Transferred'!W37</f>
        <v>0.2765199277624093</v>
      </c>
      <c r="X214" s="323">
        <f>X37/'Total Funds Spent &amp; Transferred'!X37</f>
        <v>0.27878281921937481</v>
      </c>
      <c r="Y214" s="89">
        <f t="shared" si="159"/>
        <v>0.33773749965237737</v>
      </c>
      <c r="Z214" s="323">
        <f>Z37/'Total Funds Spent &amp; Transferred'!Z37</f>
        <v>0.30797257683567292</v>
      </c>
      <c r="AB214" s="225"/>
    </row>
    <row r="215" spans="1:28">
      <c r="A215" s="51" t="s">
        <v>75</v>
      </c>
      <c r="B215" s="89">
        <f>B38/'Total Funds Spent &amp; Transferred'!B38</f>
        <v>0.67171094243334128</v>
      </c>
      <c r="C215" s="89">
        <f>C38/'Total Funds Spent &amp; Transferred'!C38</f>
        <v>0.45870355871126034</v>
      </c>
      <c r="D215" s="89">
        <f>D38/'Total Funds Spent &amp; Transferred'!D38</f>
        <v>0.37583051338356666</v>
      </c>
      <c r="E215" s="89">
        <f>E38/'Total Funds Spent &amp; Transferred'!E38</f>
        <v>0.26478216216355022</v>
      </c>
      <c r="F215" s="89">
        <f>F38/'Total Funds Spent &amp; Transferred'!F38</f>
        <v>0.24367077595821743</v>
      </c>
      <c r="G215" s="89">
        <f>G38/'Total Funds Spent &amp; Transferred'!G38</f>
        <v>0.25058026806152711</v>
      </c>
      <c r="H215" s="89">
        <f>H38/'Total Funds Spent &amp; Transferred'!H38</f>
        <v>0.24889010531851757</v>
      </c>
      <c r="I215" s="89">
        <f>I38/'Total Funds Spent &amp; Transferred'!I38</f>
        <v>0.22551541671506814</v>
      </c>
      <c r="J215" s="89">
        <f>J38/'Total Funds Spent &amp; Transferred'!J38</f>
        <v>0.20090556491474085</v>
      </c>
      <c r="K215" s="89">
        <f>K38/'Total Funds Spent &amp; Transferred'!K38</f>
        <v>0.28874917703592129</v>
      </c>
      <c r="L215" s="89">
        <f>L38/'Total Funds Spent &amp; Transferred'!L38</f>
        <v>0.15639062965250425</v>
      </c>
      <c r="M215" s="89">
        <f>M38/'Total Funds Spent &amp; Transferred'!M38</f>
        <v>0.14829811878865815</v>
      </c>
      <c r="N215" s="89">
        <f>N38/'Total Funds Spent &amp; Transferred'!N38</f>
        <v>0.12129790337430069</v>
      </c>
      <c r="O215" s="89">
        <f>O38/'Total Funds Spent &amp; Transferred'!O38</f>
        <v>0.11402920904461543</v>
      </c>
      <c r="P215" s="89">
        <f>P38/'Total Funds Spent &amp; Transferred'!P38</f>
        <v>8.0528418982142719E-2</v>
      </c>
      <c r="Q215" s="89">
        <f>Q38/'Total Funds Spent &amp; Transferred'!Q38</f>
        <v>0.10304228189730422</v>
      </c>
      <c r="R215" s="89">
        <f>R38/'Total Funds Spent &amp; Transferred'!R38</f>
        <v>9.4834380850044003E-2</v>
      </c>
      <c r="S215" s="89">
        <f>S38/'Total Funds Spent &amp; Transferred'!S38</f>
        <v>8.8732608594938908E-2</v>
      </c>
      <c r="T215" s="89">
        <f>T38/'Total Funds Spent &amp; Transferred'!T38</f>
        <v>9.217933955457204E-2</v>
      </c>
      <c r="U215" s="89">
        <f>U38/'Total Funds Spent &amp; Transferred'!U38</f>
        <v>8.5858893919394358E-2</v>
      </c>
      <c r="V215" s="323">
        <v>5.8341812837601897E-2</v>
      </c>
      <c r="W215" s="323">
        <f>W38/'Total Funds Spent &amp; Transferred'!W38</f>
        <v>6.1697514188037053E-2</v>
      </c>
      <c r="X215" s="323">
        <f>X38/'Total Funds Spent &amp; Transferred'!X38</f>
        <v>5.8341812837601897E-2</v>
      </c>
      <c r="Y215" s="89">
        <f t="shared" si="159"/>
        <v>7.4399068548906586E-2</v>
      </c>
      <c r="Z215" s="323">
        <f>Z38/'Total Funds Spent &amp; Transferred'!Z38</f>
        <v>5.3476406466062117E-2</v>
      </c>
      <c r="AB215" s="225"/>
    </row>
    <row r="216" spans="1:28">
      <c r="A216" s="51" t="s">
        <v>133</v>
      </c>
      <c r="B216" s="89">
        <f>B39/'Total Funds Spent &amp; Transferred'!B39</f>
        <v>4.0741829503296211E-2</v>
      </c>
      <c r="C216" s="89">
        <f>C39/'Total Funds Spent &amp; Transferred'!C39</f>
        <v>0.62039315445561227</v>
      </c>
      <c r="D216" s="89">
        <f>D39/'Total Funds Spent &amp; Transferred'!D39</f>
        <v>0.66698205403723387</v>
      </c>
      <c r="E216" s="89">
        <f>E39/'Total Funds Spent &amp; Transferred'!E39</f>
        <v>0.35670749509986943</v>
      </c>
      <c r="F216" s="89">
        <f>F39/'Total Funds Spent &amp; Transferred'!F39</f>
        <v>0.35060861211163941</v>
      </c>
      <c r="G216" s="89">
        <f>G39/'Total Funds Spent &amp; Transferred'!G39</f>
        <v>0.30408354848491415</v>
      </c>
      <c r="H216" s="89">
        <f>H39/'Total Funds Spent &amp; Transferred'!H39</f>
        <v>0.42666212797080116</v>
      </c>
      <c r="I216" s="89">
        <f>I39/'Total Funds Spent &amp; Transferred'!I39</f>
        <v>0.36101574335481618</v>
      </c>
      <c r="J216" s="89">
        <f>J39/'Total Funds Spent &amp; Transferred'!J39</f>
        <v>0.33231874532031092</v>
      </c>
      <c r="K216" s="89">
        <f>K39/'Total Funds Spent &amp; Transferred'!K39</f>
        <v>0.33071647259986392</v>
      </c>
      <c r="L216" s="89">
        <f>L39/'Total Funds Spent &amp; Transferred'!L39</f>
        <v>0.22956230213970236</v>
      </c>
      <c r="M216" s="89">
        <f>M39/'Total Funds Spent &amp; Transferred'!M39</f>
        <v>0.20447980017361642</v>
      </c>
      <c r="N216" s="89">
        <f>N39/'Total Funds Spent &amp; Transferred'!N39</f>
        <v>0.23516214117763667</v>
      </c>
      <c r="O216" s="89">
        <f>O39/'Total Funds Spent &amp; Transferred'!O39</f>
        <v>0.20296525721811709</v>
      </c>
      <c r="P216" s="89">
        <f>P39/'Total Funds Spent &amp; Transferred'!P39</f>
        <v>0.19599144466997964</v>
      </c>
      <c r="Q216" s="89">
        <f>Q39/'Total Funds Spent &amp; Transferred'!Q39</f>
        <v>0.15733681833311139</v>
      </c>
      <c r="R216" s="89">
        <f>R39/'Total Funds Spent &amp; Transferred'!R39</f>
        <v>0.15011231272773518</v>
      </c>
      <c r="S216" s="89">
        <f>S39/'Total Funds Spent &amp; Transferred'!S39</f>
        <v>0.12462235084697841</v>
      </c>
      <c r="T216" s="89">
        <f>T39/'Total Funds Spent &amp; Transferred'!T39</f>
        <v>0.12303523570049446</v>
      </c>
      <c r="U216" s="89">
        <f>U39/'Total Funds Spent &amp; Transferred'!U39</f>
        <v>0.10784575662587442</v>
      </c>
      <c r="V216" s="323">
        <v>0.12175089971815727</v>
      </c>
      <c r="W216" s="323">
        <f>W39/'Total Funds Spent &amp; Transferred'!W39</f>
        <v>9.1214871201302977E-2</v>
      </c>
      <c r="X216" s="323">
        <f>X39/'Total Funds Spent &amp; Transferred'!X39</f>
        <v>0.12175089971815727</v>
      </c>
      <c r="Y216" s="89">
        <f t="shared" si="159"/>
        <v>0.10690814924130074</v>
      </c>
      <c r="Z216" s="323">
        <f>Z39/'Total Funds Spent &amp; Transferred'!Z39</f>
        <v>0.14829602257978111</v>
      </c>
      <c r="AB216" s="225"/>
    </row>
    <row r="217" spans="1:28">
      <c r="A217" s="51" t="s">
        <v>134</v>
      </c>
      <c r="B217" s="89">
        <f>B40/'Total Funds Spent &amp; Transferred'!B40</f>
        <v>0.7781976066253582</v>
      </c>
      <c r="C217" s="89">
        <f>C40/'Total Funds Spent &amp; Transferred'!C40</f>
        <v>0.61662214671402715</v>
      </c>
      <c r="D217" s="89">
        <f>D40/'Total Funds Spent &amp; Transferred'!D40</f>
        <v>0.43455395069236119</v>
      </c>
      <c r="E217" s="89">
        <f>E40/'Total Funds Spent &amp; Transferred'!E40</f>
        <v>0.32140878947484386</v>
      </c>
      <c r="F217" s="89">
        <f>F40/'Total Funds Spent &amp; Transferred'!F40</f>
        <v>0.24574888938349876</v>
      </c>
      <c r="G217" s="89">
        <f>G40/'Total Funds Spent &amp; Transferred'!G40</f>
        <v>0.30011656571309764</v>
      </c>
      <c r="H217" s="89">
        <f>H40/'Total Funds Spent &amp; Transferred'!H40</f>
        <v>0.28106503448301162</v>
      </c>
      <c r="I217" s="89">
        <f>I40/'Total Funds Spent &amp; Transferred'!I40</f>
        <v>0.35231658044901348</v>
      </c>
      <c r="J217" s="89">
        <f>J40/'Total Funds Spent &amp; Transferred'!J40</f>
        <v>0.2972389587372275</v>
      </c>
      <c r="K217" s="89">
        <f>K40/'Total Funds Spent &amp; Transferred'!K40</f>
        <v>0.27713164687999609</v>
      </c>
      <c r="L217" s="89">
        <f>L40/'Total Funds Spent &amp; Transferred'!L40</f>
        <v>0.22424366515969893</v>
      </c>
      <c r="M217" s="89">
        <f>M40/'Total Funds Spent &amp; Transferred'!M40</f>
        <v>0.19713657937669227</v>
      </c>
      <c r="N217" s="89">
        <f>N40/'Total Funds Spent &amp; Transferred'!N40</f>
        <v>0.31489529038366437</v>
      </c>
      <c r="O217" s="89">
        <f>O40/'Total Funds Spent &amp; Transferred'!O40</f>
        <v>0.3560312430671651</v>
      </c>
      <c r="P217" s="89">
        <f>P40/'Total Funds Spent &amp; Transferred'!P40</f>
        <v>0.3576023239088793</v>
      </c>
      <c r="Q217" s="89">
        <f>Q40/'Total Funds Spent &amp; Transferred'!Q40</f>
        <v>0.33386407758407766</v>
      </c>
      <c r="R217" s="89">
        <f>R40/'Total Funds Spent &amp; Transferred'!R40</f>
        <v>0.30117818302190352</v>
      </c>
      <c r="S217" s="89">
        <f>S40/'Total Funds Spent &amp; Transferred'!S40</f>
        <v>0.25113517721596151</v>
      </c>
      <c r="T217" s="89">
        <f>T40/'Total Funds Spent &amp; Transferred'!T40</f>
        <v>0.25361325309946142</v>
      </c>
      <c r="U217" s="89">
        <f>U40/'Total Funds Spent &amp; Transferred'!U40</f>
        <v>0.22782607518965003</v>
      </c>
      <c r="V217" s="323">
        <v>0.20800579342602013</v>
      </c>
      <c r="W217" s="323">
        <f>W40/'Total Funds Spent &amp; Transferred'!W40</f>
        <v>0.20914966988491432</v>
      </c>
      <c r="X217" s="323">
        <f>X40/'Total Funds Spent &amp; Transferred'!X40</f>
        <v>0.20800579342602013</v>
      </c>
      <c r="Y217" s="89">
        <f t="shared" si="159"/>
        <v>0.21616716427935312</v>
      </c>
      <c r="Z217" s="323">
        <f>Z40/'Total Funds Spent &amp; Transferred'!Z40</f>
        <v>0.18995484561872933</v>
      </c>
      <c r="AB217" s="225"/>
    </row>
    <row r="218" spans="1:28">
      <c r="A218" s="51" t="s">
        <v>136</v>
      </c>
      <c r="B218" s="89">
        <f>B41/'Total Funds Spent &amp; Transferred'!B41</f>
        <v>0.62301844489376623</v>
      </c>
      <c r="C218" s="89">
        <f>C41/'Total Funds Spent &amp; Transferred'!C41</f>
        <v>0.44999785246867346</v>
      </c>
      <c r="D218" s="89">
        <f>D41/'Total Funds Spent &amp; Transferred'!D41</f>
        <v>0.2189310896724663</v>
      </c>
      <c r="E218" s="89">
        <f>E41/'Total Funds Spent &amp; Transferred'!E41</f>
        <v>0.44801447775167608</v>
      </c>
      <c r="F218" s="89">
        <f>F41/'Total Funds Spent &amp; Transferred'!F41</f>
        <v>0.31034864808553647</v>
      </c>
      <c r="G218" s="89">
        <f>G41/'Total Funds Spent &amp; Transferred'!G41</f>
        <v>0.2334914706075443</v>
      </c>
      <c r="H218" s="89">
        <f>H41/'Total Funds Spent &amp; Transferred'!H41</f>
        <v>0.23435585571693085</v>
      </c>
      <c r="I218" s="89">
        <f>I41/'Total Funds Spent &amp; Transferred'!I41</f>
        <v>0.17798248272581699</v>
      </c>
      <c r="J218" s="89">
        <f>J41/'Total Funds Spent &amp; Transferred'!J41</f>
        <v>0.15055634133805115</v>
      </c>
      <c r="K218" s="89">
        <f>K41/'Total Funds Spent &amp; Transferred'!K41</f>
        <v>0.14164964809302713</v>
      </c>
      <c r="L218" s="89">
        <f>L41/'Total Funds Spent &amp; Transferred'!L41</f>
        <v>0.13316198941370491</v>
      </c>
      <c r="M218" s="89">
        <f>M41/'Total Funds Spent &amp; Transferred'!M41</f>
        <v>9.4262132006456584E-2</v>
      </c>
      <c r="N218" s="89">
        <f>N41/'Total Funds Spent &amp; Transferred'!N41</f>
        <v>8.3997599624254751E-2</v>
      </c>
      <c r="O218" s="89">
        <f>O41/'Total Funds Spent &amp; Transferred'!O41</f>
        <v>0.10983296572694337</v>
      </c>
      <c r="P218" s="89">
        <f>P41/'Total Funds Spent &amp; Transferred'!P41</f>
        <v>0.10013931524317643</v>
      </c>
      <c r="Q218" s="89">
        <f>Q41/'Total Funds Spent &amp; Transferred'!Q41</f>
        <v>0.11324850068006365</v>
      </c>
      <c r="R218" s="89">
        <f>R41/'Total Funds Spent &amp; Transferred'!R41</f>
        <v>9.9726609357410262E-2</v>
      </c>
      <c r="S218" s="89">
        <f>S41/'Total Funds Spent &amp; Transferred'!S41</f>
        <v>9.2842792076796327E-2</v>
      </c>
      <c r="T218" s="89">
        <f>T41/'Total Funds Spent &amp; Transferred'!T41</f>
        <v>0.13198440115228699</v>
      </c>
      <c r="U218" s="89">
        <f>U41/'Total Funds Spent &amp; Transferred'!U41</f>
        <v>0.15332397877384804</v>
      </c>
      <c r="V218" s="323">
        <v>0.14001833690578772</v>
      </c>
      <c r="W218" s="323">
        <f>W41/'Total Funds Spent &amp; Transferred'!W41</f>
        <v>0.20104105312688428</v>
      </c>
      <c r="X218" s="323">
        <f>X41/'Total Funds Spent &amp; Transferred'!X41</f>
        <v>0.14001833690578772</v>
      </c>
      <c r="Y218" s="89">
        <f t="shared" si="159"/>
        <v>9.0478259716515269E-2</v>
      </c>
      <c r="Z218" s="323">
        <f>Z41/'Total Funds Spent &amp; Transferred'!Z41</f>
        <v>0.16762849325506296</v>
      </c>
      <c r="AB218" s="225"/>
    </row>
    <row r="219" spans="1:28">
      <c r="A219" s="51" t="s">
        <v>145</v>
      </c>
      <c r="B219" s="89">
        <f>B42/'Total Funds Spent &amp; Transferred'!B42</f>
        <v>0.53721581106732363</v>
      </c>
      <c r="C219" s="89">
        <f>C42/'Total Funds Spent &amp; Transferred'!C42</f>
        <v>0.47951280937391044</v>
      </c>
      <c r="D219" s="89">
        <f>D42/'Total Funds Spent &amp; Transferred'!D42</f>
        <v>0.60097507058337452</v>
      </c>
      <c r="E219" s="89">
        <f>E42/'Total Funds Spent &amp; Transferred'!E42</f>
        <v>0.20023133149956243</v>
      </c>
      <c r="F219" s="89">
        <f>F42/'Total Funds Spent &amp; Transferred'!F42</f>
        <v>0.24996171388984981</v>
      </c>
      <c r="G219" s="89">
        <f>G42/'Total Funds Spent &amp; Transferred'!G42</f>
        <v>0.26613831681361</v>
      </c>
      <c r="H219" s="89">
        <f>H42/'Total Funds Spent &amp; Transferred'!H42</f>
        <v>0.36446860900072342</v>
      </c>
      <c r="I219" s="89">
        <f>I42/'Total Funds Spent &amp; Transferred'!I42</f>
        <v>0.34956852566317598</v>
      </c>
      <c r="J219" s="89">
        <f>J42/'Total Funds Spent &amp; Transferred'!J42</f>
        <v>0.39111504667251817</v>
      </c>
      <c r="K219" s="89">
        <f>K42/'Total Funds Spent &amp; Transferred'!K42</f>
        <v>0.35250687883144838</v>
      </c>
      <c r="L219" s="89">
        <f>L42/'Total Funds Spent &amp; Transferred'!L42</f>
        <v>0.32570802548944394</v>
      </c>
      <c r="M219" s="89">
        <f>M42/'Total Funds Spent &amp; Transferred'!M42</f>
        <v>0.29667381502970863</v>
      </c>
      <c r="N219" s="89">
        <f>N42/'Total Funds Spent &amp; Transferred'!N42</f>
        <v>0.36745716029311148</v>
      </c>
      <c r="O219" s="89">
        <f>O42/'Total Funds Spent &amp; Transferred'!O42</f>
        <v>0.51072545155457261</v>
      </c>
      <c r="P219" s="89">
        <f>P42/'Total Funds Spent &amp; Transferred'!P42</f>
        <v>0.47451273991495019</v>
      </c>
      <c r="Q219" s="89">
        <f>Q42/'Total Funds Spent &amp; Transferred'!Q42</f>
        <v>0.44130049441901736</v>
      </c>
      <c r="R219" s="89">
        <f>R42/'Total Funds Spent &amp; Transferred'!R42</f>
        <v>0.43758288154570091</v>
      </c>
      <c r="S219" s="89">
        <f>S42/'Total Funds Spent &amp; Transferred'!S42</f>
        <v>0.41085759246210973</v>
      </c>
      <c r="T219" s="89">
        <f>T42/'Total Funds Spent &amp; Transferred'!T42</f>
        <v>0.36350393010817944</v>
      </c>
      <c r="U219" s="89">
        <f>U42/'Total Funds Spent &amp; Transferred'!U42</f>
        <v>0.32629569986054613</v>
      </c>
      <c r="V219" s="323">
        <v>0.35590617900121713</v>
      </c>
      <c r="W219" s="323">
        <f>W42/'Total Funds Spent &amp; Transferred'!W42</f>
        <v>0.30164458624034707</v>
      </c>
      <c r="X219" s="323">
        <f>X42/'Total Funds Spent &amp; Transferred'!X42</f>
        <v>0.35590617900121713</v>
      </c>
      <c r="Y219" s="89">
        <f t="shared" si="159"/>
        <v>0.31353462465819992</v>
      </c>
      <c r="Z219" s="323">
        <f>Z42/'Total Funds Spent &amp; Transferred'!Z42</f>
        <v>0.38754716024612151</v>
      </c>
      <c r="AB219" s="225"/>
    </row>
    <row r="220" spans="1:28">
      <c r="A220" s="51" t="s">
        <v>138</v>
      </c>
      <c r="B220" s="89">
        <f>B43/'Total Funds Spent &amp; Transferred'!B43</f>
        <v>0.71705160045506056</v>
      </c>
      <c r="C220" s="89">
        <f>C43/'Total Funds Spent &amp; Transferred'!C43</f>
        <v>0.5001436527834604</v>
      </c>
      <c r="D220" s="89">
        <f>D43/'Total Funds Spent &amp; Transferred'!D43</f>
        <v>0.35438887261470525</v>
      </c>
      <c r="E220" s="89">
        <f>E43/'Total Funds Spent &amp; Transferred'!E43</f>
        <v>0.3956205063635726</v>
      </c>
      <c r="F220" s="89">
        <f>F43/'Total Funds Spent &amp; Transferred'!F43</f>
        <v>0.29698424500868381</v>
      </c>
      <c r="G220" s="89">
        <f>G43/'Total Funds Spent &amp; Transferred'!G43</f>
        <v>0.29999218737695849</v>
      </c>
      <c r="H220" s="89">
        <f>H43/'Total Funds Spent &amp; Transferred'!H43</f>
        <v>0.25611523000590042</v>
      </c>
      <c r="I220" s="89">
        <f>I43/'Total Funds Spent &amp; Transferred'!I43</f>
        <v>0.28357176130492806</v>
      </c>
      <c r="J220" s="89">
        <f>J43/'Total Funds Spent &amp; Transferred'!J43</f>
        <v>0.30463067415135603</v>
      </c>
      <c r="K220" s="89">
        <f>K43/'Total Funds Spent &amp; Transferred'!K43</f>
        <v>0.35663791577944215</v>
      </c>
      <c r="L220" s="89">
        <f>L43/'Total Funds Spent &amp; Transferred'!L43</f>
        <v>0.22441177744991772</v>
      </c>
      <c r="M220" s="89">
        <f>M43/'Total Funds Spent &amp; Transferred'!M43</f>
        <v>0.1925007551527724</v>
      </c>
      <c r="N220" s="89">
        <f>N43/'Total Funds Spent &amp; Transferred'!N43</f>
        <v>0.1737866113483057</v>
      </c>
      <c r="O220" s="89">
        <f>O43/'Total Funds Spent &amp; Transferred'!O43</f>
        <v>0.17330002033588859</v>
      </c>
      <c r="P220" s="89">
        <f>P43/'Total Funds Spent &amp; Transferred'!P43</f>
        <v>0.16660862756452405</v>
      </c>
      <c r="Q220" s="89">
        <f>Q43/'Total Funds Spent &amp; Transferred'!Q43</f>
        <v>0.27021566851488105</v>
      </c>
      <c r="R220" s="89">
        <f>R43/'Total Funds Spent &amp; Transferred'!R43</f>
        <v>0.26036257211234592</v>
      </c>
      <c r="S220" s="89">
        <f>S43/'Total Funds Spent &amp; Transferred'!S43</f>
        <v>0.24196974204910596</v>
      </c>
      <c r="T220" s="89">
        <f>T43/'Total Funds Spent &amp; Transferred'!T43</f>
        <v>0.26023494893443105</v>
      </c>
      <c r="U220" s="89">
        <f>U43/'Total Funds Spent &amp; Transferred'!U43</f>
        <v>0.19793363981861883</v>
      </c>
      <c r="V220" s="323">
        <v>0.12300738182209286</v>
      </c>
      <c r="W220" s="323">
        <f>W43/'Total Funds Spent &amp; Transferred'!W43</f>
        <v>0.14481973441949042</v>
      </c>
      <c r="X220" s="323">
        <f>X43/'Total Funds Spent &amp; Transferred'!X43</f>
        <v>0.12300738182209286</v>
      </c>
      <c r="Y220" s="89">
        <f t="shared" si="159"/>
        <v>0.11334681447112877</v>
      </c>
      <c r="Z220" s="323">
        <f>Z43/'Total Funds Spent &amp; Transferred'!Z43</f>
        <v>0.10970031557619996</v>
      </c>
      <c r="AB220" s="225"/>
    </row>
    <row r="221" spans="1:28">
      <c r="A221" s="51" t="s">
        <v>140</v>
      </c>
      <c r="B221" s="89">
        <f>B44/'Total Funds Spent &amp; Transferred'!B44</f>
        <v>0.77821072980070571</v>
      </c>
      <c r="C221" s="89">
        <f>C44/'Total Funds Spent &amp; Transferred'!C44</f>
        <v>0.71789715197307058</v>
      </c>
      <c r="D221" s="89">
        <f>D44/'Total Funds Spent &amp; Transferred'!D44</f>
        <v>0.64053676890994171</v>
      </c>
      <c r="E221" s="89">
        <f>E44/'Total Funds Spent &amp; Transferred'!E44</f>
        <v>0.58477732462375931</v>
      </c>
      <c r="F221" s="89">
        <f>F44/'Total Funds Spent &amp; Transferred'!F44</f>
        <v>0.54199624171965155</v>
      </c>
      <c r="G221" s="89">
        <f>G44/'Total Funds Spent &amp; Transferred'!G44</f>
        <v>0.50914695174964897</v>
      </c>
      <c r="H221" s="89">
        <f>H44/'Total Funds Spent &amp; Transferred'!H44</f>
        <v>0.48272494551105816</v>
      </c>
      <c r="I221" s="89">
        <f>I44/'Total Funds Spent &amp; Transferred'!I44</f>
        <v>0.46602250626247627</v>
      </c>
      <c r="J221" s="89">
        <f>J44/'Total Funds Spent &amp; Transferred'!J44</f>
        <v>0.40520529101923497</v>
      </c>
      <c r="K221" s="89">
        <f>K44/'Total Funds Spent &amp; Transferred'!K44</f>
        <v>0.38612269382455522</v>
      </c>
      <c r="L221" s="89">
        <f>L44/'Total Funds Spent &amp; Transferred'!L44</f>
        <v>0.33681377845641408</v>
      </c>
      <c r="M221" s="89">
        <f>M44/'Total Funds Spent &amp; Transferred'!M44</f>
        <v>0.31862097134558398</v>
      </c>
      <c r="N221" s="89">
        <f>N44/'Total Funds Spent &amp; Transferred'!N44</f>
        <v>0.35991177260578211</v>
      </c>
      <c r="O221" s="89">
        <f>O44/'Total Funds Spent &amp; Transferred'!O44</f>
        <v>0.2452888648595373</v>
      </c>
      <c r="P221" s="89">
        <f>P44/'Total Funds Spent &amp; Transferred'!P44</f>
        <v>0.22403199254226067</v>
      </c>
      <c r="Q221" s="89">
        <f>Q44/'Total Funds Spent &amp; Transferred'!Q44</f>
        <v>0.22731698667431305</v>
      </c>
      <c r="R221" s="89">
        <f>R44/'Total Funds Spent &amp; Transferred'!R44</f>
        <v>0.22730321946820872</v>
      </c>
      <c r="S221" s="89">
        <f>S44/'Total Funds Spent &amp; Transferred'!S44</f>
        <v>0.13229423358413686</v>
      </c>
      <c r="T221" s="89">
        <f>T44/'Total Funds Spent &amp; Transferred'!T44</f>
        <v>0.12191831152004608</v>
      </c>
      <c r="U221" s="89">
        <f>U44/'Total Funds Spent &amp; Transferred'!U44</f>
        <v>0.14364239396288217</v>
      </c>
      <c r="V221" s="323">
        <v>0.13092176268931577</v>
      </c>
      <c r="W221" s="323">
        <f>W44/'Total Funds Spent &amp; Transferred'!W44</f>
        <v>0.15193204137265412</v>
      </c>
      <c r="X221" s="323">
        <f>X44/'Total Funds Spent &amp; Transferred'!X44</f>
        <v>0.13092176268931577</v>
      </c>
      <c r="Y221" s="89">
        <f t="shared" si="159"/>
        <v>0.13599553441974926</v>
      </c>
      <c r="Z221" s="323">
        <f>Z44/'Total Funds Spent &amp; Transferred'!Z44</f>
        <v>0.11506924193630605</v>
      </c>
      <c r="AB221" s="225"/>
    </row>
    <row r="222" spans="1:28">
      <c r="A222" s="51" t="s">
        <v>142</v>
      </c>
      <c r="B222" s="89">
        <f>B45/'Total Funds Spent &amp; Transferred'!B45</f>
        <v>0.49492122133982813</v>
      </c>
      <c r="C222" s="89">
        <f>C45/'Total Funds Spent &amp; Transferred'!C45</f>
        <v>0.45616608570101214</v>
      </c>
      <c r="D222" s="89">
        <f>D45/'Total Funds Spent &amp; Transferred'!D45</f>
        <v>0.30658716265890096</v>
      </c>
      <c r="E222" s="89">
        <f>E45/'Total Funds Spent &amp; Transferred'!E45</f>
        <v>0.34244484338647835</v>
      </c>
      <c r="F222" s="89">
        <f>F45/'Total Funds Spent &amp; Transferred'!F45</f>
        <v>0.235131675395161</v>
      </c>
      <c r="G222" s="89">
        <f>G45/'Total Funds Spent &amp; Transferred'!G45</f>
        <v>0.24314531546069318</v>
      </c>
      <c r="H222" s="89">
        <f>H45/'Total Funds Spent &amp; Transferred'!H45</f>
        <v>0.31416029583135407</v>
      </c>
      <c r="I222" s="89">
        <f>I45/'Total Funds Spent &amp; Transferred'!I45</f>
        <v>0.28164460398304697</v>
      </c>
      <c r="J222" s="89">
        <f>J45/'Total Funds Spent &amp; Transferred'!J45</f>
        <v>0.29231370027177811</v>
      </c>
      <c r="K222" s="89">
        <f>K45/'Total Funds Spent &amp; Transferred'!K45</f>
        <v>0.24815422704621598</v>
      </c>
      <c r="L222" s="89">
        <f>L45/'Total Funds Spent &amp; Transferred'!L45</f>
        <v>0.20431843221182147</v>
      </c>
      <c r="M222" s="89">
        <f>M45/'Total Funds Spent &amp; Transferred'!M45</f>
        <v>0.19746904021514916</v>
      </c>
      <c r="N222" s="89">
        <f>N45/'Total Funds Spent &amp; Transferred'!N45</f>
        <v>0.21323615169999222</v>
      </c>
      <c r="O222" s="89">
        <f>O45/'Total Funds Spent &amp; Transferred'!O45</f>
        <v>0.25424728126305363</v>
      </c>
      <c r="P222" s="89">
        <f>P45/'Total Funds Spent &amp; Transferred'!P45</f>
        <v>0.15740106878186189</v>
      </c>
      <c r="Q222" s="89">
        <f>Q45/'Total Funds Spent &amp; Transferred'!Q45</f>
        <v>0.21164936147431904</v>
      </c>
      <c r="R222" s="89">
        <f>R45/'Total Funds Spent &amp; Transferred'!R45</f>
        <v>0.15118518477110024</v>
      </c>
      <c r="S222" s="89">
        <f>S45/'Total Funds Spent &amp; Transferred'!S45</f>
        <v>8.0510333027220757E-2</v>
      </c>
      <c r="T222" s="89">
        <f>T45/'Total Funds Spent &amp; Transferred'!T45</f>
        <v>0.22616718856905821</v>
      </c>
      <c r="U222" s="89">
        <f>U45/'Total Funds Spent &amp; Transferred'!U45</f>
        <v>0.20907802488630806</v>
      </c>
      <c r="V222" s="323">
        <v>0.31729475515327843</v>
      </c>
      <c r="W222" s="323">
        <f>W45/'Total Funds Spent &amp; Transferred'!W45</f>
        <v>0.32118771462007467</v>
      </c>
      <c r="X222" s="323">
        <f>X45/'Total Funds Spent &amp; Transferred'!X45</f>
        <v>0.31729475515327843</v>
      </c>
      <c r="Y222" s="89">
        <f t="shared" ref="Y222:Y232" si="160">Y45/$AF45</f>
        <v>0.35301585772705524</v>
      </c>
      <c r="Z222" s="323">
        <f>Z45/'Total Funds Spent &amp; Transferred'!Z45</f>
        <v>0.18566411668516664</v>
      </c>
      <c r="AB222" s="225"/>
    </row>
    <row r="223" spans="1:28">
      <c r="A223" s="51" t="s">
        <v>144</v>
      </c>
      <c r="B223" s="89">
        <f>B46/'Total Funds Spent &amp; Transferred'!B46</f>
        <v>0.60955872544262479</v>
      </c>
      <c r="C223" s="89">
        <f>C46/'Total Funds Spent &amp; Transferred'!C46</f>
        <v>0.53340831223929586</v>
      </c>
      <c r="D223" s="89">
        <f>D46/'Total Funds Spent &amp; Transferred'!D46</f>
        <v>0.4135949758777806</v>
      </c>
      <c r="E223" s="89">
        <f>E46/'Total Funds Spent &amp; Transferred'!E46</f>
        <v>0.36468014366956641</v>
      </c>
      <c r="F223" s="89">
        <f>F46/'Total Funds Spent &amp; Transferred'!F46</f>
        <v>0.35553184658402243</v>
      </c>
      <c r="G223" s="89">
        <f>G46/'Total Funds Spent &amp; Transferred'!G46</f>
        <v>0.4064659662535684</v>
      </c>
      <c r="H223" s="89">
        <f>H46/'Total Funds Spent &amp; Transferred'!H46</f>
        <v>0.36502361446592696</v>
      </c>
      <c r="I223" s="89">
        <f>I46/'Total Funds Spent &amp; Transferred'!I46</f>
        <v>0.36083636770373789</v>
      </c>
      <c r="J223" s="89">
        <f>J46/'Total Funds Spent &amp; Transferred'!J46</f>
        <v>0.35757618182903933</v>
      </c>
      <c r="K223" s="89">
        <f>K46/'Total Funds Spent &amp; Transferred'!K46</f>
        <v>0.39176512039049194</v>
      </c>
      <c r="L223" s="89">
        <f>L46/'Total Funds Spent &amp; Transferred'!L46</f>
        <v>0.40813933928819962</v>
      </c>
      <c r="M223" s="89">
        <f>M46/'Total Funds Spent &amp; Transferred'!M46</f>
        <v>0.41679373181354618</v>
      </c>
      <c r="N223" s="89">
        <f>N46/'Total Funds Spent &amp; Transferred'!N46</f>
        <v>0.48944449581233718</v>
      </c>
      <c r="O223" s="89">
        <f>O46/'Total Funds Spent &amp; Transferred'!O46</f>
        <v>0.42063027235164502</v>
      </c>
      <c r="P223" s="89">
        <f>P46/'Total Funds Spent &amp; Transferred'!P46</f>
        <v>0.45282533085252591</v>
      </c>
      <c r="Q223" s="89">
        <f>Q46/'Total Funds Spent &amp; Transferred'!Q46</f>
        <v>0.48053122617207467</v>
      </c>
      <c r="R223" s="89">
        <f>R46/'Total Funds Spent &amp; Transferred'!R46</f>
        <v>0.45695396780846775</v>
      </c>
      <c r="S223" s="89">
        <f>S46/'Total Funds Spent &amp; Transferred'!S46</f>
        <v>0.61222944258849477</v>
      </c>
      <c r="T223" s="89">
        <f>T46/'Total Funds Spent &amp; Transferred'!T46</f>
        <v>0.48799250011412387</v>
      </c>
      <c r="U223" s="89">
        <f>U46/'Total Funds Spent &amp; Transferred'!U46</f>
        <v>0.47064206875177611</v>
      </c>
      <c r="V223" s="323">
        <v>0.48400078761530829</v>
      </c>
      <c r="W223" s="323">
        <f>W46/'Total Funds Spent &amp; Transferred'!W46</f>
        <v>0.46244489996205745</v>
      </c>
      <c r="X223" s="323">
        <f>X46/'Total Funds Spent &amp; Transferred'!X46</f>
        <v>0.48400078761530829</v>
      </c>
      <c r="Y223" s="89">
        <f t="shared" si="160"/>
        <v>0.41666490682232138</v>
      </c>
      <c r="Z223" s="323">
        <f>Z46/'Total Funds Spent &amp; Transferred'!Z46</f>
        <v>0.40552185797883145</v>
      </c>
      <c r="AB223" s="225"/>
    </row>
    <row r="224" spans="1:28">
      <c r="A224" s="51" t="s">
        <v>146</v>
      </c>
      <c r="B224" s="89">
        <f>B47/'Total Funds Spent &amp; Transferred'!B47</f>
        <v>0.52157555081711637</v>
      </c>
      <c r="C224" s="89">
        <f>C47/'Total Funds Spent &amp; Transferred'!C47</f>
        <v>0.64061001578632881</v>
      </c>
      <c r="D224" s="89">
        <f>D47/'Total Funds Spent &amp; Transferred'!D47</f>
        <v>0.50388293917156057</v>
      </c>
      <c r="E224" s="89">
        <f>E47/'Total Funds Spent &amp; Transferred'!E47</f>
        <v>0.40569307830421908</v>
      </c>
      <c r="F224" s="89">
        <f>F47/'Total Funds Spent &amp; Transferred'!F47</f>
        <v>0.34607446326466978</v>
      </c>
      <c r="G224" s="89">
        <f>G47/'Total Funds Spent &amp; Transferred'!G47</f>
        <v>0.36160521237644405</v>
      </c>
      <c r="H224" s="89">
        <f>H47/'Total Funds Spent &amp; Transferred'!H47</f>
        <v>0.4174148605326749</v>
      </c>
      <c r="I224" s="89">
        <f>I47/'Total Funds Spent &amp; Transferred'!I47</f>
        <v>0.41224641816847651</v>
      </c>
      <c r="J224" s="89">
        <f>J47/'Total Funds Spent &amp; Transferred'!J47</f>
        <v>0.40277212229876341</v>
      </c>
      <c r="K224" s="89">
        <f>K47/'Total Funds Spent &amp; Transferred'!K47</f>
        <v>0.31393856064988102</v>
      </c>
      <c r="L224" s="89">
        <f>L47/'Total Funds Spent &amp; Transferred'!L47</f>
        <v>0.27276701491237415</v>
      </c>
      <c r="M224" s="89">
        <f>M47/'Total Funds Spent &amp; Transferred'!M47</f>
        <v>0.26801205726781846</v>
      </c>
      <c r="N224" s="89">
        <f>N47/'Total Funds Spent &amp; Transferred'!N47</f>
        <v>0.31492148660858427</v>
      </c>
      <c r="O224" s="89">
        <f>O47/'Total Funds Spent &amp; Transferred'!O47</f>
        <v>0.33297940456289116</v>
      </c>
      <c r="P224" s="89">
        <f>P47/'Total Funds Spent &amp; Transferred'!P47</f>
        <v>0.3107502948075721</v>
      </c>
      <c r="Q224" s="89">
        <f>Q47/'Total Funds Spent &amp; Transferred'!Q47</f>
        <v>0.31800993919567117</v>
      </c>
      <c r="R224" s="89">
        <f>R47/'Total Funds Spent &amp; Transferred'!R47</f>
        <v>0.3401385981324544</v>
      </c>
      <c r="S224" s="89">
        <f>S47/'Total Funds Spent &amp; Transferred'!S47</f>
        <v>0.3047845735470846</v>
      </c>
      <c r="T224" s="89">
        <f>T47/'Total Funds Spent &amp; Transferred'!T47</f>
        <v>0.32024125837793715</v>
      </c>
      <c r="U224" s="89">
        <f>U47/'Total Funds Spent &amp; Transferred'!U47</f>
        <v>0.38086966002164518</v>
      </c>
      <c r="V224" s="323">
        <v>0.30620349690422854</v>
      </c>
      <c r="W224" s="323">
        <f>W47/'Total Funds Spent &amp; Transferred'!W47</f>
        <v>0.13304453968991717</v>
      </c>
      <c r="X224" s="323">
        <f>X47/'Total Funds Spent &amp; Transferred'!X47</f>
        <v>0.30620349690422854</v>
      </c>
      <c r="Y224" s="89">
        <f t="shared" si="160"/>
        <v>8.4372540037203778E-2</v>
      </c>
      <c r="Z224" s="323">
        <f>Z47/'Total Funds Spent &amp; Transferred'!Z47</f>
        <v>0.40672314079129823</v>
      </c>
      <c r="AB224" s="225"/>
    </row>
    <row r="225" spans="1:28">
      <c r="A225" s="51" t="s">
        <v>148</v>
      </c>
      <c r="B225" s="89">
        <f>B48/'Total Funds Spent &amp; Transferred'!B48</f>
        <v>0.59051177222975415</v>
      </c>
      <c r="C225" s="89">
        <f>C48/'Total Funds Spent &amp; Transferred'!C48</f>
        <v>0.48906927668515027</v>
      </c>
      <c r="D225" s="89">
        <f>D48/'Total Funds Spent &amp; Transferred'!D48</f>
        <v>0.27704056503407548</v>
      </c>
      <c r="E225" s="89">
        <f>E48/'Total Funds Spent &amp; Transferred'!E48</f>
        <v>0.3219194217238272</v>
      </c>
      <c r="F225" s="89">
        <f>F48/'Total Funds Spent &amp; Transferred'!F48</f>
        <v>0.31488112767374232</v>
      </c>
      <c r="G225" s="89">
        <f>G48/'Total Funds Spent &amp; Transferred'!G48</f>
        <v>0.26181130711407113</v>
      </c>
      <c r="H225" s="89">
        <f>H48/'Total Funds Spent &amp; Transferred'!H48</f>
        <v>0.34534682807962502</v>
      </c>
      <c r="I225" s="89">
        <f>I48/'Total Funds Spent &amp; Transferred'!I48</f>
        <v>0.27744074585916073</v>
      </c>
      <c r="J225" s="89">
        <f>J48/'Total Funds Spent &amp; Transferred'!J48</f>
        <v>0.19868417369893693</v>
      </c>
      <c r="K225" s="89">
        <f>K48/'Total Funds Spent &amp; Transferred'!K48</f>
        <v>0.18226121205358553</v>
      </c>
      <c r="L225" s="89">
        <f>L48/'Total Funds Spent &amp; Transferred'!L48</f>
        <v>0.13365785831436419</v>
      </c>
      <c r="M225" s="89">
        <f>M48/'Total Funds Spent &amp; Transferred'!M48</f>
        <v>0.1150912218404556</v>
      </c>
      <c r="N225" s="89">
        <f>N48/'Total Funds Spent &amp; Transferred'!N48</f>
        <v>0.10136828335078657</v>
      </c>
      <c r="O225" s="89">
        <f>O48/'Total Funds Spent &amp; Transferred'!O48</f>
        <v>0.11469637883569171</v>
      </c>
      <c r="P225" s="89">
        <f>P48/'Total Funds Spent &amp; Transferred'!P48</f>
        <v>0.12392861396103877</v>
      </c>
      <c r="Q225" s="89">
        <f>Q48/'Total Funds Spent &amp; Transferred'!Q48</f>
        <v>0.10123526423107621</v>
      </c>
      <c r="R225" s="89">
        <f>R48/'Total Funds Spent &amp; Transferred'!R48</f>
        <v>8.8221645148178915E-2</v>
      </c>
      <c r="S225" s="89">
        <f>S48/'Total Funds Spent &amp; Transferred'!S48</f>
        <v>7.2477326710580436E-2</v>
      </c>
      <c r="T225" s="89">
        <f>T48/'Total Funds Spent &amp; Transferred'!T48</f>
        <v>5.8192035041256467E-2</v>
      </c>
      <c r="U225" s="89">
        <f>U48/'Total Funds Spent &amp; Transferred'!U48</f>
        <v>6.1295762781155561E-2</v>
      </c>
      <c r="V225" s="323">
        <v>4.007269476947254E-2</v>
      </c>
      <c r="W225" s="323">
        <f>W48/'Total Funds Spent &amp; Transferred'!W48</f>
        <v>6.1651510744788696E-2</v>
      </c>
      <c r="X225" s="323">
        <f>X48/'Total Funds Spent &amp; Transferred'!X48</f>
        <v>4.007269476947254E-2</v>
      </c>
      <c r="Y225" s="89">
        <f t="shared" si="160"/>
        <v>6.1338108865850706E-2</v>
      </c>
      <c r="Z225" s="323">
        <f>Z48/'Total Funds Spent &amp; Transferred'!Z48</f>
        <v>3.6551739185026313E-2</v>
      </c>
      <c r="AB225" s="225"/>
    </row>
    <row r="226" spans="1:28">
      <c r="A226" s="51" t="s">
        <v>150</v>
      </c>
      <c r="B226" s="89">
        <f>B49/'Total Funds Spent &amp; Transferred'!B49</f>
        <v>0.58807185169724019</v>
      </c>
      <c r="C226" s="89">
        <f>C49/'Total Funds Spent &amp; Transferred'!C49</f>
        <v>0.5384857642346218</v>
      </c>
      <c r="D226" s="89">
        <f>D49/'Total Funds Spent &amp; Transferred'!D49</f>
        <v>0.46495236752422181</v>
      </c>
      <c r="E226" s="89">
        <f>E49/'Total Funds Spent &amp; Transferred'!E49</f>
        <v>0.3764942148664438</v>
      </c>
      <c r="F226" s="89">
        <f>F49/'Total Funds Spent &amp; Transferred'!F49</f>
        <v>0.46365182921715337</v>
      </c>
      <c r="G226" s="89">
        <f>G49/'Total Funds Spent &amp; Transferred'!G49</f>
        <v>0.35342863284412984</v>
      </c>
      <c r="H226" s="89">
        <f>H49/'Total Funds Spent &amp; Transferred'!H49</f>
        <v>0.30377612826504286</v>
      </c>
      <c r="I226" s="89">
        <f>I49/'Total Funds Spent &amp; Transferred'!I49</f>
        <v>0.39450004602620459</v>
      </c>
      <c r="J226" s="89">
        <f>J49/'Total Funds Spent &amp; Transferred'!J49</f>
        <v>0.40759136054951484</v>
      </c>
      <c r="K226" s="89">
        <f>K49/'Total Funds Spent &amp; Transferred'!K49</f>
        <v>0.36522813550493372</v>
      </c>
      <c r="L226" s="89">
        <f>L49/'Total Funds Spent &amp; Transferred'!L49</f>
        <v>0.27025089011028475</v>
      </c>
      <c r="M226" s="89">
        <f>M49/'Total Funds Spent &amp; Transferred'!M49</f>
        <v>0.26731897597747994</v>
      </c>
      <c r="N226" s="89">
        <f>N49/'Total Funds Spent &amp; Transferred'!N49</f>
        <v>0.24183594870343433</v>
      </c>
      <c r="O226" s="89">
        <f>O49/'Total Funds Spent &amp; Transferred'!O49</f>
        <v>0.26624722544372403</v>
      </c>
      <c r="P226" s="89">
        <f>P49/'Total Funds Spent &amp; Transferred'!P49</f>
        <v>0.26437130516312995</v>
      </c>
      <c r="Q226" s="89">
        <f>Q49/'Total Funds Spent &amp; Transferred'!Q49</f>
        <v>0.25559624544136988</v>
      </c>
      <c r="R226" s="89">
        <f>R49/'Total Funds Spent &amp; Transferred'!R49</f>
        <v>0.29907327633365643</v>
      </c>
      <c r="S226" s="89">
        <f>S49/'Total Funds Spent &amp; Transferred'!S49</f>
        <v>0.2616505699134643</v>
      </c>
      <c r="T226" s="89">
        <f>T49/'Total Funds Spent &amp; Transferred'!T49</f>
        <v>0.21322670870709431</v>
      </c>
      <c r="U226" s="89">
        <f>U49/'Total Funds Spent &amp; Transferred'!U49</f>
        <v>0.19003097667098098</v>
      </c>
      <c r="V226" s="323">
        <v>0.21466238885532274</v>
      </c>
      <c r="W226" s="323">
        <f>W49/'Total Funds Spent &amp; Transferred'!W49</f>
        <v>0.15917700321029205</v>
      </c>
      <c r="X226" s="323">
        <f>X49/'Total Funds Spent &amp; Transferred'!X49</f>
        <v>0.21466238885532274</v>
      </c>
      <c r="Y226" s="89">
        <f t="shared" si="160"/>
        <v>0.16707251583858918</v>
      </c>
      <c r="Z226" s="323">
        <f>Z49/'Total Funds Spent &amp; Transferred'!Z49</f>
        <v>0.19252551683848779</v>
      </c>
      <c r="AB226" s="225"/>
    </row>
    <row r="227" spans="1:28">
      <c r="A227" s="51" t="s">
        <v>152</v>
      </c>
      <c r="B227" s="89">
        <f>B50/'Total Funds Spent &amp; Transferred'!B50</f>
        <v>0.54877833098093975</v>
      </c>
      <c r="C227" s="89">
        <f>C50/'Total Funds Spent &amp; Transferred'!C50</f>
        <v>1.0577890338300144</v>
      </c>
      <c r="D227" s="89">
        <f>D50/'Total Funds Spent &amp; Transferred'!D50</f>
        <v>0.67685433177909138</v>
      </c>
      <c r="E227" s="89">
        <f>E50/'Total Funds Spent &amp; Transferred'!E50</f>
        <v>0.52327957251109392</v>
      </c>
      <c r="F227" s="89">
        <f>F50/'Total Funds Spent &amp; Transferred'!F50</f>
        <v>0.48406529635398088</v>
      </c>
      <c r="G227" s="89">
        <f>G50/'Total Funds Spent &amp; Transferred'!G50</f>
        <v>0.46865711818959316</v>
      </c>
      <c r="H227" s="89">
        <f>H50/'Total Funds Spent &amp; Transferred'!H50</f>
        <v>0.42744312176690213</v>
      </c>
      <c r="I227" s="89">
        <f>I50/'Total Funds Spent &amp; Transferred'!I50</f>
        <v>0.42845766166209925</v>
      </c>
      <c r="J227" s="89">
        <f>J50/'Total Funds Spent &amp; Transferred'!J50</f>
        <v>0.44292321771064641</v>
      </c>
      <c r="K227" s="89">
        <f>K50/'Total Funds Spent &amp; Transferred'!K50</f>
        <v>0.44311373040882174</v>
      </c>
      <c r="L227" s="89">
        <f>L50/'Total Funds Spent &amp; Transferred'!L50</f>
        <v>0.36797726062994274</v>
      </c>
      <c r="M227" s="89">
        <f>M50/'Total Funds Spent &amp; Transferred'!M50</f>
        <v>0.3026429869542232</v>
      </c>
      <c r="N227" s="89">
        <f>N50/'Total Funds Spent &amp; Transferred'!N50</f>
        <v>0.19537832503578337</v>
      </c>
      <c r="O227" s="89">
        <f>O50/'Total Funds Spent &amp; Transferred'!O50</f>
        <v>0.18191202216783506</v>
      </c>
      <c r="P227" s="89">
        <f>P50/'Total Funds Spent &amp; Transferred'!P50</f>
        <v>0.18634932469497401</v>
      </c>
      <c r="Q227" s="89">
        <f>Q50/'Total Funds Spent &amp; Transferred'!Q50</f>
        <v>0.22305623862791946</v>
      </c>
      <c r="R227" s="89">
        <f>R50/'Total Funds Spent &amp; Transferred'!R50</f>
        <v>0.21668003648366216</v>
      </c>
      <c r="S227" s="89">
        <f>S50/'Total Funds Spent &amp; Transferred'!S50</f>
        <v>0.1999473124342277</v>
      </c>
      <c r="T227" s="89">
        <f>T50/'Total Funds Spent &amp; Transferred'!T50</f>
        <v>0.18238659587157594</v>
      </c>
      <c r="U227" s="89">
        <f>U50/'Total Funds Spent &amp; Transferred'!U50</f>
        <v>0.1706963946708856</v>
      </c>
      <c r="V227" s="323">
        <v>0.14265357836555839</v>
      </c>
      <c r="W227" s="323">
        <f>W50/'Total Funds Spent &amp; Transferred'!W50</f>
        <v>0.15156815454052616</v>
      </c>
      <c r="X227" s="323">
        <f>X50/'Total Funds Spent &amp; Transferred'!X50</f>
        <v>0.14265357836555839</v>
      </c>
      <c r="Y227" s="89">
        <f t="shared" si="160"/>
        <v>0.17617186684784325</v>
      </c>
      <c r="Z227" s="323">
        <f>Z50/'Total Funds Spent &amp; Transferred'!Z50</f>
        <v>0.13270765224976505</v>
      </c>
      <c r="AB227" s="225"/>
    </row>
    <row r="228" spans="1:28">
      <c r="A228" s="51" t="s">
        <v>153</v>
      </c>
      <c r="B228" s="89">
        <f>B51/'Total Funds Spent &amp; Transferred'!B51</f>
        <v>0.58688531843382208</v>
      </c>
      <c r="C228" s="89">
        <f>C51/'Total Funds Spent &amp; Transferred'!C51</f>
        <v>0.38855630352901249</v>
      </c>
      <c r="D228" s="89">
        <f>D51/'Total Funds Spent &amp; Transferred'!D51</f>
        <v>0.45905681434521461</v>
      </c>
      <c r="E228" s="89">
        <f>E51/'Total Funds Spent &amp; Transferred'!E51</f>
        <v>0.40382096863840505</v>
      </c>
      <c r="F228" s="89">
        <f>F51/'Total Funds Spent &amp; Transferred'!F51</f>
        <v>0.34419291985967199</v>
      </c>
      <c r="G228" s="89">
        <f>G51/'Total Funds Spent &amp; Transferred'!G51</f>
        <v>0.32692648357890136</v>
      </c>
      <c r="H228" s="89">
        <f>H51/'Total Funds Spent &amp; Transferred'!H51</f>
        <v>0.4590250878603393</v>
      </c>
      <c r="I228" s="89">
        <f>I51/'Total Funds Spent &amp; Transferred'!I51</f>
        <v>0.35940805704884099</v>
      </c>
      <c r="J228" s="89">
        <f>J51/'Total Funds Spent &amp; Transferred'!J51</f>
        <v>0.46462480920122512</v>
      </c>
      <c r="K228" s="89">
        <f>K51/'Total Funds Spent &amp; Transferred'!K51</f>
        <v>0.43996168642036054</v>
      </c>
      <c r="L228" s="89">
        <f>L51/'Total Funds Spent &amp; Transferred'!L51</f>
        <v>0.31156518989653981</v>
      </c>
      <c r="M228" s="89">
        <f>M51/'Total Funds Spent &amp; Transferred'!M51</f>
        <v>0.30569822982981187</v>
      </c>
      <c r="N228" s="89">
        <f>N51/'Total Funds Spent &amp; Transferred'!N51</f>
        <v>0.26200093302627592</v>
      </c>
      <c r="O228" s="89">
        <f>O51/'Total Funds Spent &amp; Transferred'!O51</f>
        <v>0.38459993742073922</v>
      </c>
      <c r="P228" s="89">
        <f>P51/'Total Funds Spent &amp; Transferred'!P51</f>
        <v>0.38037651934541417</v>
      </c>
      <c r="Q228" s="89">
        <f>Q51/'Total Funds Spent &amp; Transferred'!Q51</f>
        <v>0.33928907071868042</v>
      </c>
      <c r="R228" s="89">
        <f>R51/'Total Funds Spent &amp; Transferred'!R51</f>
        <v>0.35775728870595308</v>
      </c>
      <c r="S228" s="89">
        <f>S51/'Total Funds Spent &amp; Transferred'!S51</f>
        <v>0.34373536045234165</v>
      </c>
      <c r="T228" s="89">
        <f>T51/'Total Funds Spent &amp; Transferred'!T51</f>
        <v>0.30394259940917523</v>
      </c>
      <c r="U228" s="89">
        <f>U51/'Total Funds Spent &amp; Transferred'!U51</f>
        <v>0.28734504509651854</v>
      </c>
      <c r="V228" s="323">
        <v>0.21749798707643012</v>
      </c>
      <c r="W228" s="323">
        <f>W51/'Total Funds Spent &amp; Transferred'!W51</f>
        <v>0.24281324784432001</v>
      </c>
      <c r="X228" s="323">
        <f>X51/'Total Funds Spent &amp; Transferred'!X51</f>
        <v>0.21749798707643012</v>
      </c>
      <c r="Y228" s="89">
        <f t="shared" si="160"/>
        <v>0.22317189622540393</v>
      </c>
      <c r="Z228" s="323">
        <f>Z51/'Total Funds Spent &amp; Transferred'!Z51</f>
        <v>0.24875414497244946</v>
      </c>
      <c r="AB228" s="225"/>
    </row>
    <row r="229" spans="1:28">
      <c r="A229" s="51" t="s">
        <v>154</v>
      </c>
      <c r="B229" s="89">
        <f>B52/'Total Funds Spent &amp; Transferred'!B52</f>
        <v>0.83753739301029984</v>
      </c>
      <c r="C229" s="89">
        <f>C52/'Total Funds Spent &amp; Transferred'!C52</f>
        <v>0.67992224674320523</v>
      </c>
      <c r="D229" s="89">
        <f>D52/'Total Funds Spent &amp; Transferred'!D52</f>
        <v>0.51905392923090354</v>
      </c>
      <c r="E229" s="89">
        <f>E52/'Total Funds Spent &amp; Transferred'!E52</f>
        <v>0.47426805720130344</v>
      </c>
      <c r="F229" s="89">
        <f>F52/'Total Funds Spent &amp; Transferred'!F52</f>
        <v>0.37106178338351148</v>
      </c>
      <c r="G229" s="89">
        <f>G52/'Total Funds Spent &amp; Transferred'!G52</f>
        <v>0.39367942321353383</v>
      </c>
      <c r="H229" s="89">
        <f>H52/'Total Funds Spent &amp; Transferred'!H52</f>
        <v>0.39061785682739519</v>
      </c>
      <c r="I229" s="89">
        <f>I52/'Total Funds Spent &amp; Transferred'!I52</f>
        <v>0.4627526062972333</v>
      </c>
      <c r="J229" s="89">
        <f>J52/'Total Funds Spent &amp; Transferred'!J52</f>
        <v>0.41189239642471337</v>
      </c>
      <c r="K229" s="89">
        <f>K52/'Total Funds Spent &amp; Transferred'!K52</f>
        <v>0.38018415296636193</v>
      </c>
      <c r="L229" s="89">
        <f>L52/'Total Funds Spent &amp; Transferred'!L52</f>
        <v>0.36579200535599116</v>
      </c>
      <c r="M229" s="89">
        <f>M52/'Total Funds Spent &amp; Transferred'!M52</f>
        <v>0.32691121488347796</v>
      </c>
      <c r="N229" s="89">
        <f>N52/'Total Funds Spent &amp; Transferred'!N52</f>
        <v>0.2034935586878637</v>
      </c>
      <c r="O229" s="89">
        <f>O52/'Total Funds Spent &amp; Transferred'!O52</f>
        <v>0.22916235831710791</v>
      </c>
      <c r="P229" s="89">
        <f>P52/'Total Funds Spent &amp; Transferred'!P52</f>
        <v>0.25911000984342414</v>
      </c>
      <c r="Q229" s="89">
        <f>Q52/'Total Funds Spent &amp; Transferred'!Q52</f>
        <v>0.22808812719929783</v>
      </c>
      <c r="R229" s="89">
        <f>R52/'Total Funds Spent &amp; Transferred'!R52</f>
        <v>0.23363595093761158</v>
      </c>
      <c r="S229" s="89">
        <f>S52/'Total Funds Spent &amp; Transferred'!S52</f>
        <v>0.18582978607215825</v>
      </c>
      <c r="T229" s="89">
        <f>T52/'Total Funds Spent &amp; Transferred'!T52</f>
        <v>0.14681664277248857</v>
      </c>
      <c r="U229" s="89">
        <f>U52/'Total Funds Spent &amp; Transferred'!U52</f>
        <v>0.15682407621359376</v>
      </c>
      <c r="V229" s="323">
        <v>0.14073284793196442</v>
      </c>
      <c r="W229" s="323">
        <f>W52/'Total Funds Spent &amp; Transferred'!W52</f>
        <v>0.12827158522381674</v>
      </c>
      <c r="X229" s="323">
        <f>X52/'Total Funds Spent &amp; Transferred'!X52</f>
        <v>0.14073284793196442</v>
      </c>
      <c r="Y229" s="89">
        <f t="shared" si="160"/>
        <v>0.20117495549500883</v>
      </c>
      <c r="Z229" s="323">
        <f>Z52/'Total Funds Spent &amp; Transferred'!Z52</f>
        <v>0.14609634778571801</v>
      </c>
      <c r="AB229" s="225"/>
    </row>
    <row r="230" spans="1:28">
      <c r="A230" s="51" t="s">
        <v>155</v>
      </c>
      <c r="B230" s="89">
        <f>B53/'Total Funds Spent &amp; Transferred'!B53</f>
        <v>0.73950357231719832</v>
      </c>
      <c r="C230" s="89">
        <f>C53/'Total Funds Spent &amp; Transferred'!C53</f>
        <v>0.43906705315661776</v>
      </c>
      <c r="D230" s="89">
        <f>D53/'Total Funds Spent &amp; Transferred'!D53</f>
        <v>0.46075631412930551</v>
      </c>
      <c r="E230" s="89">
        <f>E53/'Total Funds Spent &amp; Transferred'!E53</f>
        <v>0.36237055286664555</v>
      </c>
      <c r="F230" s="89">
        <f>F53/'Total Funds Spent &amp; Transferred'!F53</f>
        <v>0.30942674372938461</v>
      </c>
      <c r="G230" s="89">
        <f>G53/'Total Funds Spent &amp; Transferred'!G53</f>
        <v>0.32944764229358831</v>
      </c>
      <c r="H230" s="89">
        <f>H53/'Total Funds Spent &amp; Transferred'!H53</f>
        <v>0.41776035687166335</v>
      </c>
      <c r="I230" s="89">
        <f>I53/'Total Funds Spent &amp; Transferred'!I53</f>
        <v>0.4388156307039211</v>
      </c>
      <c r="J230" s="89">
        <f>J53/'Total Funds Spent &amp; Transferred'!J53</f>
        <v>0.31851926096847433</v>
      </c>
      <c r="K230" s="89">
        <f>K53/'Total Funds Spent &amp; Transferred'!K53</f>
        <v>0.29572858840043575</v>
      </c>
      <c r="L230" s="89">
        <f>L53/'Total Funds Spent &amp; Transferred'!L53</f>
        <v>0.28226426296813012</v>
      </c>
      <c r="M230" s="89">
        <f>M53/'Total Funds Spent &amp; Transferred'!M53</f>
        <v>0.24681922589404259</v>
      </c>
      <c r="N230" s="89">
        <f>N53/'Total Funds Spent &amp; Transferred'!N53</f>
        <v>0.20067318729772504</v>
      </c>
      <c r="O230" s="89">
        <f>O53/'Total Funds Spent &amp; Transferred'!O53</f>
        <v>0.20619195554765452</v>
      </c>
      <c r="P230" s="89">
        <f>P53/'Total Funds Spent &amp; Transferred'!P53</f>
        <v>0.18718545536989792</v>
      </c>
      <c r="Q230" s="89">
        <f>Q53/'Total Funds Spent &amp; Transferred'!Q53</f>
        <v>0.2279987914940137</v>
      </c>
      <c r="R230" s="89">
        <f>R53/'Total Funds Spent &amp; Transferred'!R53</f>
        <v>0.21405206107398478</v>
      </c>
      <c r="S230" s="89">
        <f>S53/'Total Funds Spent &amp; Transferred'!S53</f>
        <v>0.21721707807081136</v>
      </c>
      <c r="T230" s="89">
        <f>T53/'Total Funds Spent &amp; Transferred'!T53</f>
        <v>0.19514601551760852</v>
      </c>
      <c r="U230" s="89">
        <f>U53/'Total Funds Spent &amp; Transferred'!U53</f>
        <v>0.23246631202909565</v>
      </c>
      <c r="V230" s="323">
        <v>0.21480123744403715</v>
      </c>
      <c r="W230" s="323">
        <f>W53/'Total Funds Spent &amp; Transferred'!W53</f>
        <v>0.20622606797596077</v>
      </c>
      <c r="X230" s="323">
        <f>X53/'Total Funds Spent &amp; Transferred'!X53</f>
        <v>0.21480123744403715</v>
      </c>
      <c r="Y230" s="89">
        <f t="shared" si="160"/>
        <v>0.27804601588552263</v>
      </c>
      <c r="Z230" s="323">
        <f>Z53/'Total Funds Spent &amp; Transferred'!Z53</f>
        <v>0.34303887238079178</v>
      </c>
      <c r="AB230" s="225"/>
    </row>
    <row r="231" spans="1:28">
      <c r="A231" s="51" t="s">
        <v>157</v>
      </c>
      <c r="B231" s="89">
        <f>B54/'Total Funds Spent &amp; Transferred'!B54</f>
        <v>0.59915869459704707</v>
      </c>
      <c r="C231" s="89">
        <f>C54/'Total Funds Spent &amp; Transferred'!C54</f>
        <v>0.38427405468381753</v>
      </c>
      <c r="D231" s="89">
        <f>D54/'Total Funds Spent &amp; Transferred'!D54</f>
        <v>0.23206234698903525</v>
      </c>
      <c r="E231" s="89">
        <f>E54/'Total Funds Spent &amp; Transferred'!E54</f>
        <v>1.4641842734621578E-2</v>
      </c>
      <c r="F231" s="89">
        <f>F54/'Total Funds Spent &amp; Transferred'!F54</f>
        <v>0.13655729732616645</v>
      </c>
      <c r="G231" s="89">
        <f>G54/'Total Funds Spent &amp; Transferred'!G54</f>
        <v>0.22277331357421215</v>
      </c>
      <c r="H231" s="89">
        <f>H54/'Total Funds Spent &amp; Transferred'!H54</f>
        <v>0.19110939406288488</v>
      </c>
      <c r="I231" s="89">
        <f>I54/'Total Funds Spent &amp; Transferred'!I54</f>
        <v>0.23753514878404802</v>
      </c>
      <c r="J231" s="89">
        <f>J54/'Total Funds Spent &amp; Transferred'!J54</f>
        <v>0.22055284148994914</v>
      </c>
      <c r="K231" s="89">
        <f>K54/'Total Funds Spent &amp; Transferred'!K54</f>
        <v>0.21409535549357334</v>
      </c>
      <c r="L231" s="89">
        <f>L54/'Total Funds Spent &amp; Transferred'!L54</f>
        <v>0.17082458953843802</v>
      </c>
      <c r="M231" s="89">
        <f>M54/'Total Funds Spent &amp; Transferred'!M54</f>
        <v>0.16909543311651237</v>
      </c>
      <c r="N231" s="89">
        <f>N54/'Total Funds Spent &amp; Transferred'!N54</f>
        <v>0.17584143022165055</v>
      </c>
      <c r="O231" s="89">
        <f>O54/'Total Funds Spent &amp; Transferred'!O54</f>
        <v>0.24211498317743954</v>
      </c>
      <c r="P231" s="89">
        <f>P54/'Total Funds Spent &amp; Transferred'!P54</f>
        <v>0.19564445719685833</v>
      </c>
      <c r="Q231" s="89">
        <f>Q54/'Total Funds Spent &amp; Transferred'!Q54</f>
        <v>0.22733344282815302</v>
      </c>
      <c r="R231" s="89">
        <f>R54/'Total Funds Spent &amp; Transferred'!R54</f>
        <v>0.22222270407867745</v>
      </c>
      <c r="S231" s="89">
        <f>S54/'Total Funds Spent &amp; Transferred'!S54</f>
        <v>0.22932567621207237</v>
      </c>
      <c r="T231" s="89">
        <f>T54/'Total Funds Spent &amp; Transferred'!T54</f>
        <v>0.20634525885123126</v>
      </c>
      <c r="U231" s="89">
        <f>U54/'Total Funds Spent &amp; Transferred'!U54</f>
        <v>0.15312907967333222</v>
      </c>
      <c r="V231" s="323">
        <v>0.12429481683262901</v>
      </c>
      <c r="W231" s="323">
        <f>W54/'Total Funds Spent &amp; Transferred'!W54</f>
        <v>0.14159884675670165</v>
      </c>
      <c r="X231" s="323">
        <f>X54/'Total Funds Spent &amp; Transferred'!X54</f>
        <v>0.12429481683262901</v>
      </c>
      <c r="Y231" s="89">
        <f t="shared" si="160"/>
        <v>0.14711073937322483</v>
      </c>
      <c r="Z231" s="323">
        <f>Z54/'Total Funds Spent &amp; Transferred'!Z54</f>
        <v>0.14635498364591942</v>
      </c>
      <c r="AB231" s="225"/>
    </row>
    <row r="232" spans="1:28">
      <c r="A232" s="51" t="s">
        <v>158</v>
      </c>
      <c r="B232" s="89">
        <f>B55/'Total Funds Spent &amp; Transferred'!B55</f>
        <v>0.73576565587894838</v>
      </c>
      <c r="C232" s="89">
        <f>C55/'Total Funds Spent &amp; Transferred'!C55</f>
        <v>0.55624831492679105</v>
      </c>
      <c r="D232" s="89">
        <f>D55/'Total Funds Spent &amp; Transferred'!D55</f>
        <v>-7.75779977893198E-2</v>
      </c>
      <c r="E232" s="89">
        <f>E55/'Total Funds Spent &amp; Transferred'!E55</f>
        <v>0.26493958067026691</v>
      </c>
      <c r="F232" s="89">
        <f>F55/'Total Funds Spent &amp; Transferred'!F55</f>
        <v>0.15233250985751989</v>
      </c>
      <c r="G232" s="89">
        <f>G55/'Total Funds Spent &amp; Transferred'!G55</f>
        <v>7.2934512090986295E-2</v>
      </c>
      <c r="H232" s="89">
        <f>H55/'Total Funds Spent &amp; Transferred'!H55</f>
        <v>0.16276838251780129</v>
      </c>
      <c r="I232" s="89">
        <f>I55/'Total Funds Spent &amp; Transferred'!I55</f>
        <v>0.12667319053464035</v>
      </c>
      <c r="J232" s="89">
        <f>J55/'Total Funds Spent &amp; Transferred'!J55</f>
        <v>0.18474238624866302</v>
      </c>
      <c r="K232" s="89">
        <f>K55/'Total Funds Spent &amp; Transferred'!K55</f>
        <v>0.39135508148306686</v>
      </c>
      <c r="L232" s="89">
        <f>L55/'Total Funds Spent &amp; Transferred'!L55</f>
        <v>0.16361039016987378</v>
      </c>
      <c r="M232" s="89">
        <f>M55/'Total Funds Spent &amp; Transferred'!M55</f>
        <v>0.37404985798570767</v>
      </c>
      <c r="N232" s="89">
        <f>N55/'Total Funds Spent &amp; Transferred'!N55</f>
        <v>0.35938140841653354</v>
      </c>
      <c r="O232" s="89">
        <f>O55/'Total Funds Spent &amp; Transferred'!O55</f>
        <v>0.35816412897633987</v>
      </c>
      <c r="P232" s="89">
        <f>P55/'Total Funds Spent &amp; Transferred'!P55</f>
        <v>0.35372899811697928</v>
      </c>
      <c r="Q232" s="89">
        <f>Q55/'Total Funds Spent &amp; Transferred'!Q55</f>
        <v>0.27611899456578126</v>
      </c>
      <c r="R232" s="89">
        <f>R55/'Total Funds Spent &amp; Transferred'!R55</f>
        <v>7.5007858590392454E-2</v>
      </c>
      <c r="S232" s="89">
        <f>S55/'Total Funds Spent &amp; Transferred'!S55</f>
        <v>0.10813206079165194</v>
      </c>
      <c r="T232" s="89">
        <f>T55/'Total Funds Spent &amp; Transferred'!T55</f>
        <v>0.17421347648127758</v>
      </c>
      <c r="U232" s="89">
        <f>U55/'Total Funds Spent &amp; Transferred'!U55</f>
        <v>0.13252463853055632</v>
      </c>
      <c r="V232" s="323">
        <v>0.32568368511607149</v>
      </c>
      <c r="W232" s="323">
        <f>W55/'Total Funds Spent &amp; Transferred'!W55</f>
        <v>0.3840834027454747</v>
      </c>
      <c r="X232" s="323">
        <f>X55/'Total Funds Spent &amp; Transferred'!X55</f>
        <v>0.32568368511607149</v>
      </c>
      <c r="Y232" s="89">
        <f t="shared" si="160"/>
        <v>0.34563816278006915</v>
      </c>
      <c r="Z232" s="323">
        <f>Z55/'Total Funds Spent &amp; Transferred'!Z55</f>
        <v>0.45950084021154225</v>
      </c>
      <c r="AB232" s="225"/>
    </row>
    <row r="233" spans="1:28">
      <c r="A233" s="59" t="s">
        <v>159</v>
      </c>
      <c r="B233" s="89">
        <f>B56/'Total Funds Spent &amp; Transferred'!B56</f>
        <v>0.71363041476292022</v>
      </c>
      <c r="C233" s="89">
        <f>C56/'Total Funds Spent &amp; Transferred'!C56</f>
        <v>0.58172316987359785</v>
      </c>
      <c r="D233" s="89">
        <f>D56/'Total Funds Spent &amp; Transferred'!D56</f>
        <v>0.48748321382443693</v>
      </c>
      <c r="E233" s="89">
        <f>E56/'Total Funds Spent &amp; Transferred'!E56</f>
        <v>0.3952067573675887</v>
      </c>
      <c r="F233" s="89">
        <f>F56/'Total Funds Spent &amp; Transferred'!F56</f>
        <v>0.35591426764209838</v>
      </c>
      <c r="G233" s="89">
        <f>G56/'Total Funds Spent &amp; Transferred'!G56</f>
        <v>0.33160208931591834</v>
      </c>
      <c r="H233" s="89">
        <f>H56/'Total Funds Spent &amp; Transferred'!H56</f>
        <v>0.35167374644506194</v>
      </c>
      <c r="I233" s="89">
        <f>I56/'Total Funds Spent &amp; Transferred'!I56</f>
        <v>0.36400683607055279</v>
      </c>
      <c r="J233" s="89">
        <f>J56/'Total Funds Spent &amp; Transferred'!J56</f>
        <v>0.37760331155918486</v>
      </c>
      <c r="K233" s="89">
        <f>K56/'Total Funds Spent &amp; Transferred'!K56</f>
        <v>0.34824334093986392</v>
      </c>
      <c r="L233" s="89">
        <f>L56/'Total Funds Spent &amp; Transferred'!L56</f>
        <v>0.30223264836940228</v>
      </c>
      <c r="M233" s="89">
        <f>M56/'Total Funds Spent &amp; Transferred'!M56</f>
        <v>0.27909024551412603</v>
      </c>
      <c r="N233" s="89">
        <f>N56/'Total Funds Spent &amp; Transferred'!N56</f>
        <v>0.27817422972619044</v>
      </c>
      <c r="O233" s="89">
        <f>O56/'Total Funds Spent &amp; Transferred'!O56</f>
        <v>0.29845760052990433</v>
      </c>
      <c r="P233" s="89">
        <f>P56/'Total Funds Spent &amp; Transferred'!P56</f>
        <v>0.28820200235480731</v>
      </c>
      <c r="Q233" s="89">
        <f>Q56/'Total Funds Spent &amp; Transferred'!Q56</f>
        <v>0.28644055070986096</v>
      </c>
      <c r="R233" s="89">
        <f>R56/'Total Funds Spent &amp; Transferred'!R56</f>
        <v>0.27608689284707832</v>
      </c>
      <c r="S233" s="89">
        <f>S56/'Total Funds Spent &amp; Transferred'!S56</f>
        <v>0.26477317965463848</v>
      </c>
      <c r="T233" s="89">
        <f>T56/'Total Funds Spent &amp; Transferred'!T56</f>
        <v>0.25061607355802856</v>
      </c>
      <c r="U233" s="89">
        <f>U56/'Total Funds Spent &amp; Transferred'!U56</f>
        <v>0.23916756655792976</v>
      </c>
      <c r="V233" s="323">
        <v>0.21067397220757336</v>
      </c>
      <c r="W233" s="323">
        <f>W56/'Total Funds Spent &amp; Transferred'!W56</f>
        <v>0.21415799735056879</v>
      </c>
      <c r="X233" s="323">
        <f>X56/'Total Funds Spent &amp; Transferred'!X56</f>
        <v>0.21067397220757336</v>
      </c>
      <c r="Y233" s="89">
        <f>Y56/$AF56</f>
        <v>0.25530800269869797</v>
      </c>
      <c r="Z233" s="323">
        <f>Z56/'Total Funds Spent &amp; Transferred'!Z56</f>
        <v>0.22613213944917165</v>
      </c>
    </row>
    <row r="235" spans="1:28">
      <c r="W235" s="264"/>
      <c r="AA235" s="49">
        <f>COUNTIF(AA182:AA232,"=1")</f>
        <v>0</v>
      </c>
    </row>
    <row r="236" spans="1:28">
      <c r="W236" s="91"/>
    </row>
    <row r="237" spans="1:28">
      <c r="V237" s="243"/>
    </row>
    <row r="238" spans="1:28">
      <c r="V238" s="243"/>
    </row>
  </sheetData>
  <autoFilter ref="A180:X181" xr:uid="{AECE3223-BC67-1D4A-8B9E-B19613CBBB51}">
    <sortState xmlns:xlrd2="http://schemas.microsoft.com/office/spreadsheetml/2017/richdata2" ref="A183:X233">
      <sortCondition ref="A180:A233"/>
    </sortState>
  </autoFilter>
  <mergeCells count="106">
    <mergeCell ref="A1:A2"/>
    <mergeCell ref="A3:A4"/>
    <mergeCell ref="A62:A63"/>
    <mergeCell ref="B62:B63"/>
    <mergeCell ref="C62:C63"/>
    <mergeCell ref="T3:T4"/>
    <mergeCell ref="Y180:Y181"/>
    <mergeCell ref="U3:U4"/>
    <mergeCell ref="V3:V4"/>
    <mergeCell ref="W3:W4"/>
    <mergeCell ref="B3:B4"/>
    <mergeCell ref="C3:C4"/>
    <mergeCell ref="D3:D4"/>
    <mergeCell ref="E3:E4"/>
    <mergeCell ref="F3:F4"/>
    <mergeCell ref="G3:G4"/>
    <mergeCell ref="H3:H4"/>
    <mergeCell ref="I3:I4"/>
    <mergeCell ref="J3:J4"/>
    <mergeCell ref="K3:K4"/>
    <mergeCell ref="L3:L4"/>
    <mergeCell ref="M3:M4"/>
    <mergeCell ref="S3:S4"/>
    <mergeCell ref="N3:N4"/>
    <mergeCell ref="O3:O4"/>
    <mergeCell ref="P3:P4"/>
    <mergeCell ref="Q3:Q4"/>
    <mergeCell ref="R3:R4"/>
    <mergeCell ref="O180:O181"/>
    <mergeCell ref="C121:C122"/>
    <mergeCell ref="D121:D122"/>
    <mergeCell ref="E121:E122"/>
    <mergeCell ref="Q62:Q63"/>
    <mergeCell ref="R62:R63"/>
    <mergeCell ref="H62:H63"/>
    <mergeCell ref="I62:I63"/>
    <mergeCell ref="J62:J63"/>
    <mergeCell ref="K62:K63"/>
    <mergeCell ref="L62:L63"/>
    <mergeCell ref="M62:M63"/>
    <mergeCell ref="D62:D63"/>
    <mergeCell ref="E62:E63"/>
    <mergeCell ref="F62:F63"/>
    <mergeCell ref="G62:G63"/>
    <mergeCell ref="P62:P63"/>
    <mergeCell ref="N62:N63"/>
    <mergeCell ref="O62:O63"/>
    <mergeCell ref="O121:O122"/>
    <mergeCell ref="I121:I122"/>
    <mergeCell ref="J121:J122"/>
    <mergeCell ref="K121:K122"/>
    <mergeCell ref="L121:L122"/>
    <mergeCell ref="N121:N122"/>
    <mergeCell ref="F121:F122"/>
    <mergeCell ref="G121:G122"/>
    <mergeCell ref="H121:H122"/>
    <mergeCell ref="A121:A122"/>
    <mergeCell ref="B121:B122"/>
    <mergeCell ref="M121:M122"/>
    <mergeCell ref="J180:J181"/>
    <mergeCell ref="K180:K181"/>
    <mergeCell ref="L180:L181"/>
    <mergeCell ref="M180:M181"/>
    <mergeCell ref="N180:N181"/>
    <mergeCell ref="A180:A181"/>
    <mergeCell ref="B180:B181"/>
    <mergeCell ref="C180:C181"/>
    <mergeCell ref="D180:D181"/>
    <mergeCell ref="E180:E181"/>
    <mergeCell ref="F180:F181"/>
    <mergeCell ref="G180:G181"/>
    <mergeCell ref="H180:H181"/>
    <mergeCell ref="I180:I181"/>
    <mergeCell ref="P121:P122"/>
    <mergeCell ref="Q121:Q122"/>
    <mergeCell ref="R121:R122"/>
    <mergeCell ref="U62:U63"/>
    <mergeCell ref="U121:U122"/>
    <mergeCell ref="U180:U181"/>
    <mergeCell ref="V121:V122"/>
    <mergeCell ref="V62:V63"/>
    <mergeCell ref="V180:V181"/>
    <mergeCell ref="Q180:Q181"/>
    <mergeCell ref="R180:R181"/>
    <mergeCell ref="S180:S181"/>
    <mergeCell ref="T180:T181"/>
    <mergeCell ref="T121:T122"/>
    <mergeCell ref="S62:S63"/>
    <mergeCell ref="S121:S122"/>
    <mergeCell ref="T62:T63"/>
    <mergeCell ref="P180:P181"/>
    <mergeCell ref="AA1:AC1"/>
    <mergeCell ref="W121:W122"/>
    <mergeCell ref="W62:W63"/>
    <mergeCell ref="W180:W181"/>
    <mergeCell ref="X62:X63"/>
    <mergeCell ref="X121:X122"/>
    <mergeCell ref="X3:X4"/>
    <mergeCell ref="Y3:Y4"/>
    <mergeCell ref="Y62:Y63"/>
    <mergeCell ref="Y121:Y122"/>
    <mergeCell ref="X180:X181"/>
    <mergeCell ref="Z3:Z4"/>
    <mergeCell ref="Z62:Z63"/>
    <mergeCell ref="Z121:Z122"/>
    <mergeCell ref="Z180:Z181"/>
  </mergeCells>
  <phoneticPr fontId="39" type="noConversion"/>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M233"/>
  <sheetViews>
    <sheetView topLeftCell="B1" zoomScaleNormal="100" workbookViewId="0">
      <selection activeCell="H123" sqref="H123"/>
    </sheetView>
  </sheetViews>
  <sheetFormatPr defaultColWidth="9.42578125" defaultRowHeight="12.95"/>
  <cols>
    <col min="1" max="1" width="17" style="49" customWidth="1"/>
    <col min="2" max="2" width="14.42578125" style="49" customWidth="1"/>
    <col min="3" max="3" width="13.42578125" style="49" bestFit="1" customWidth="1"/>
    <col min="4" max="5" width="12.85546875" style="49" bestFit="1" customWidth="1"/>
    <col min="6" max="6" width="13.42578125" style="49" customWidth="1"/>
    <col min="7" max="7" width="14.28515625" style="49" customWidth="1"/>
    <col min="8" max="8" width="12.85546875" style="49" bestFit="1" customWidth="1"/>
    <col min="9" max="10" width="9.42578125" style="49" bestFit="1" customWidth="1"/>
    <col min="11" max="11" width="12.42578125" style="49" customWidth="1"/>
    <col min="12" max="16384" width="9.42578125" style="49"/>
  </cols>
  <sheetData>
    <row r="1" spans="1:8" ht="19.5" customHeight="1">
      <c r="A1" s="394" t="s">
        <v>223</v>
      </c>
      <c r="B1" s="315" t="s">
        <v>330</v>
      </c>
    </row>
    <row r="2" spans="1:8" ht="16.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49">
        <f t="shared" ref="B5:G5" si="0">B64+B123</f>
        <v>31558999</v>
      </c>
      <c r="C5" s="49">
        <f t="shared" si="0"/>
        <v>25672715</v>
      </c>
      <c r="D5" s="49">
        <f t="shared" si="0"/>
        <v>22317883</v>
      </c>
      <c r="E5" s="49">
        <f t="shared" si="0"/>
        <v>20321862</v>
      </c>
      <c r="F5" s="49">
        <f t="shared" si="0"/>
        <v>17262940</v>
      </c>
      <c r="G5" s="49">
        <f t="shared" si="0"/>
        <v>16378450</v>
      </c>
      <c r="H5" s="49">
        <f t="shared" ref="H5" si="1">H64+H123</f>
        <v>14408114</v>
      </c>
    </row>
    <row r="6" spans="1:8">
      <c r="A6" s="51" t="s">
        <v>84</v>
      </c>
      <c r="B6" s="49">
        <f t="shared" ref="B6:E56" si="2">B65+B124</f>
        <v>46192118</v>
      </c>
      <c r="C6" s="49">
        <f t="shared" si="2"/>
        <v>39416180</v>
      </c>
      <c r="D6" s="49">
        <f t="shared" si="2"/>
        <v>52996203</v>
      </c>
      <c r="E6" s="49">
        <f t="shared" si="2"/>
        <v>42073843</v>
      </c>
      <c r="F6" s="49">
        <f t="shared" ref="F6:G6" si="3">F65+F124</f>
        <v>37175891</v>
      </c>
      <c r="G6" s="49">
        <f t="shared" si="3"/>
        <v>45589773</v>
      </c>
      <c r="H6" s="49">
        <f t="shared" ref="H6" si="4">H65+H124</f>
        <v>38741993</v>
      </c>
    </row>
    <row r="7" spans="1:8">
      <c r="A7" s="51" t="s">
        <v>86</v>
      </c>
      <c r="B7" s="49">
        <f t="shared" si="2"/>
        <v>29928958</v>
      </c>
      <c r="C7" s="49">
        <f t="shared" si="2"/>
        <v>20227039</v>
      </c>
      <c r="D7" s="49">
        <f t="shared" si="2"/>
        <v>16673346</v>
      </c>
      <c r="E7" s="49">
        <f t="shared" si="2"/>
        <v>16481500</v>
      </c>
      <c r="F7" s="49">
        <f t="shared" ref="F7:G7" si="5">F66+F125</f>
        <v>19051509</v>
      </c>
      <c r="G7" s="49">
        <f t="shared" si="5"/>
        <v>17137201</v>
      </c>
      <c r="H7" s="49">
        <f t="shared" ref="H7" si="6">H66+H125</f>
        <v>16981140</v>
      </c>
    </row>
    <row r="8" spans="1:8">
      <c r="A8" s="51" t="s">
        <v>88</v>
      </c>
      <c r="B8" s="49">
        <f t="shared" si="2"/>
        <v>9014286</v>
      </c>
      <c r="C8" s="49">
        <f t="shared" si="2"/>
        <v>7039380</v>
      </c>
      <c r="D8" s="49">
        <f t="shared" si="2"/>
        <v>5948291</v>
      </c>
      <c r="E8" s="49">
        <f t="shared" si="2"/>
        <v>4098634</v>
      </c>
      <c r="F8" s="49">
        <f t="shared" ref="F8:G8" si="7">F67+F126</f>
        <v>4912258</v>
      </c>
      <c r="G8" s="49">
        <f t="shared" si="7"/>
        <v>4256954</v>
      </c>
      <c r="H8" s="49">
        <f t="shared" ref="H8" si="8">H67+H126</f>
        <v>3553686</v>
      </c>
    </row>
    <row r="9" spans="1:8">
      <c r="A9" s="51" t="s">
        <v>74</v>
      </c>
      <c r="B9" s="49">
        <f t="shared" si="2"/>
        <v>2764482069</v>
      </c>
      <c r="C9" s="49">
        <f t="shared" si="2"/>
        <v>2531434214</v>
      </c>
      <c r="D9" s="49">
        <f t="shared" si="2"/>
        <v>2429705174</v>
      </c>
      <c r="E9" s="49">
        <f t="shared" si="2"/>
        <v>2214845218</v>
      </c>
      <c r="F9" s="49">
        <f t="shared" ref="F9:G9" si="9">F68+F127</f>
        <v>2070663207</v>
      </c>
      <c r="G9" s="49">
        <f t="shared" si="9"/>
        <v>2464566756</v>
      </c>
      <c r="H9" s="49">
        <f t="shared" ref="H9" si="10">H68+H127</f>
        <v>2133403813</v>
      </c>
    </row>
    <row r="10" spans="1:8">
      <c r="A10" s="51" t="s">
        <v>91</v>
      </c>
      <c r="B10" s="49">
        <f t="shared" si="2"/>
        <v>76899072</v>
      </c>
      <c r="C10" s="49">
        <f t="shared" si="2"/>
        <v>74788705</v>
      </c>
      <c r="D10" s="49">
        <f t="shared" si="2"/>
        <v>89927406</v>
      </c>
      <c r="E10" s="49">
        <f t="shared" si="2"/>
        <v>55969019</v>
      </c>
      <c r="F10" s="49">
        <f t="shared" ref="F10:G10" si="11">F69+F128</f>
        <v>75424102</v>
      </c>
      <c r="G10" s="49">
        <f t="shared" si="11"/>
        <v>80602214</v>
      </c>
      <c r="H10" s="49">
        <f t="shared" ref="H10" si="12">H69+H128</f>
        <v>57199298</v>
      </c>
    </row>
    <row r="11" spans="1:8">
      <c r="A11" s="51" t="s">
        <v>93</v>
      </c>
      <c r="B11" s="49">
        <f t="shared" si="2"/>
        <v>69820413</v>
      </c>
      <c r="C11" s="49">
        <f t="shared" si="2"/>
        <v>59229283</v>
      </c>
      <c r="D11" s="49">
        <f t="shared" si="2"/>
        <v>52340451</v>
      </c>
      <c r="E11" s="49">
        <f t="shared" si="2"/>
        <v>50235960</v>
      </c>
      <c r="F11" s="49">
        <f t="shared" ref="F11:G11" si="13">F70+F129</f>
        <v>41885749</v>
      </c>
      <c r="G11" s="49">
        <f t="shared" si="13"/>
        <v>36207096</v>
      </c>
      <c r="H11" s="49">
        <f t="shared" ref="H11" si="14">H70+H129</f>
        <v>26847170</v>
      </c>
    </row>
    <row r="12" spans="1:8">
      <c r="A12" s="51" t="s">
        <v>95</v>
      </c>
      <c r="B12" s="49">
        <f t="shared" si="2"/>
        <v>21009341</v>
      </c>
      <c r="C12" s="49">
        <f t="shared" si="2"/>
        <v>19611962</v>
      </c>
      <c r="D12" s="49">
        <f t="shared" si="2"/>
        <v>17421352</v>
      </c>
      <c r="E12" s="49">
        <f t="shared" si="2"/>
        <v>13868102</v>
      </c>
      <c r="F12" s="49">
        <f t="shared" ref="F12:G12" si="15">F71+F130</f>
        <v>11387726</v>
      </c>
      <c r="G12" s="49">
        <f t="shared" si="15"/>
        <v>11543687</v>
      </c>
      <c r="H12" s="49">
        <f t="shared" ref="H12" si="16">H71+H130</f>
        <v>5635558</v>
      </c>
    </row>
    <row r="13" spans="1:8">
      <c r="A13" s="51" t="s">
        <v>97</v>
      </c>
      <c r="B13" s="49">
        <f t="shared" si="2"/>
        <v>76760797</v>
      </c>
      <c r="C13" s="49">
        <f t="shared" si="2"/>
        <v>99550447</v>
      </c>
      <c r="D13" s="49">
        <f t="shared" si="2"/>
        <v>121650235</v>
      </c>
      <c r="E13" s="49">
        <f t="shared" si="2"/>
        <v>114481531</v>
      </c>
      <c r="F13" s="49">
        <f t="shared" ref="F13:G13" si="17">F72+F131</f>
        <v>164955982</v>
      </c>
      <c r="G13" s="49">
        <f t="shared" si="17"/>
        <v>185408012</v>
      </c>
      <c r="H13" s="49">
        <f t="shared" ref="H13" si="18">H72+H131</f>
        <v>200126164</v>
      </c>
    </row>
    <row r="14" spans="1:8">
      <c r="A14" s="51" t="s">
        <v>99</v>
      </c>
      <c r="B14" s="49">
        <f t="shared" si="2"/>
        <v>156620168</v>
      </c>
      <c r="C14" s="49">
        <f t="shared" si="2"/>
        <v>152716225</v>
      </c>
      <c r="D14" s="49">
        <f t="shared" si="2"/>
        <v>88826157</v>
      </c>
      <c r="E14" s="49">
        <f t="shared" si="2"/>
        <v>82898650</v>
      </c>
      <c r="F14" s="49">
        <f t="shared" ref="F14:G14" si="19">F73+F132</f>
        <v>78265416</v>
      </c>
      <c r="G14" s="49">
        <f t="shared" si="19"/>
        <v>64712082</v>
      </c>
      <c r="H14" s="49">
        <f t="shared" ref="H14" si="20">H73+H132</f>
        <v>92801344</v>
      </c>
    </row>
    <row r="15" spans="1:8">
      <c r="A15" s="51" t="s">
        <v>101</v>
      </c>
      <c r="B15" s="49">
        <f t="shared" si="2"/>
        <v>67605527</v>
      </c>
      <c r="C15" s="49">
        <f t="shared" si="2"/>
        <v>54061389</v>
      </c>
      <c r="D15" s="49">
        <f t="shared" si="2"/>
        <v>37443152</v>
      </c>
      <c r="E15" s="49">
        <f t="shared" si="2"/>
        <v>39216776</v>
      </c>
      <c r="F15" s="49">
        <f t="shared" ref="F15:G15" si="21">F74+F133</f>
        <v>34062900</v>
      </c>
      <c r="G15" s="49">
        <f t="shared" si="21"/>
        <v>46812682</v>
      </c>
      <c r="H15" s="49">
        <f t="shared" ref="H15" si="22">H74+H133</f>
        <v>38841283</v>
      </c>
    </row>
    <row r="16" spans="1:8">
      <c r="A16" s="51" t="s">
        <v>102</v>
      </c>
      <c r="B16" s="49">
        <f t="shared" si="2"/>
        <v>52318996</v>
      </c>
      <c r="C16" s="49">
        <f t="shared" si="2"/>
        <v>42384056</v>
      </c>
      <c r="D16" s="49">
        <f t="shared" si="2"/>
        <v>39957196</v>
      </c>
      <c r="E16" s="49">
        <f t="shared" si="2"/>
        <v>28602509</v>
      </c>
      <c r="F16" s="49">
        <f t="shared" ref="F16:G16" si="23">F75+F134</f>
        <v>30805082</v>
      </c>
      <c r="G16" s="49">
        <f t="shared" si="23"/>
        <v>38679185</v>
      </c>
      <c r="H16" s="49">
        <f t="shared" ref="H16" si="24">H75+H134</f>
        <v>49214568</v>
      </c>
    </row>
    <row r="17" spans="1:8">
      <c r="A17" s="51" t="s">
        <v>103</v>
      </c>
      <c r="B17" s="49">
        <f t="shared" si="2"/>
        <v>7793360</v>
      </c>
      <c r="C17" s="49">
        <f t="shared" si="2"/>
        <v>7917110</v>
      </c>
      <c r="D17" s="49">
        <f t="shared" si="2"/>
        <v>7870953</v>
      </c>
      <c r="E17" s="49">
        <f t="shared" si="2"/>
        <v>8218660</v>
      </c>
      <c r="F17" s="49">
        <f t="shared" ref="F17:G17" si="25">F76+F135</f>
        <v>8299154</v>
      </c>
      <c r="G17" s="49">
        <f t="shared" si="25"/>
        <v>7914737</v>
      </c>
      <c r="H17" s="49">
        <f t="shared" ref="H17" si="26">H76+H135</f>
        <v>6909768</v>
      </c>
    </row>
    <row r="18" spans="1:8">
      <c r="A18" s="51" t="s">
        <v>104</v>
      </c>
      <c r="B18" s="49">
        <f t="shared" si="2"/>
        <v>68486653</v>
      </c>
      <c r="C18" s="49">
        <f t="shared" si="2"/>
        <v>53514363</v>
      </c>
      <c r="D18" s="49">
        <f t="shared" si="2"/>
        <v>43419310</v>
      </c>
      <c r="E18" s="49">
        <f t="shared" si="2"/>
        <v>31882616</v>
      </c>
      <c r="F18" s="49">
        <f t="shared" ref="F18:G18" si="27">F77+F136</f>
        <v>43334677</v>
      </c>
      <c r="G18" s="49">
        <f t="shared" si="27"/>
        <v>50912441</v>
      </c>
      <c r="H18" s="49">
        <f t="shared" ref="H18" si="28">H77+H136</f>
        <v>45136551</v>
      </c>
    </row>
    <row r="19" spans="1:8">
      <c r="A19" s="51" t="s">
        <v>105</v>
      </c>
      <c r="B19" s="49">
        <f t="shared" si="2"/>
        <v>20433286</v>
      </c>
      <c r="C19" s="49">
        <f t="shared" si="2"/>
        <v>18557718</v>
      </c>
      <c r="D19" s="49">
        <f t="shared" si="2"/>
        <v>16713895</v>
      </c>
      <c r="E19" s="49">
        <f t="shared" si="2"/>
        <v>14744438</v>
      </c>
      <c r="F19" s="49">
        <f t="shared" ref="F19:G19" si="29">F78+F137</f>
        <v>12748734</v>
      </c>
      <c r="G19" s="49">
        <f t="shared" si="29"/>
        <v>16013393</v>
      </c>
      <c r="H19" s="49">
        <f t="shared" ref="H19" si="30">H78+H137</f>
        <v>19941170</v>
      </c>
    </row>
    <row r="20" spans="1:8">
      <c r="A20" s="51" t="s">
        <v>107</v>
      </c>
      <c r="B20" s="49">
        <f t="shared" si="2"/>
        <v>40449292</v>
      </c>
      <c r="C20" s="49">
        <f t="shared" si="2"/>
        <v>40353294</v>
      </c>
      <c r="D20" s="49">
        <f t="shared" si="2"/>
        <v>37165855</v>
      </c>
      <c r="E20" s="49">
        <f t="shared" si="2"/>
        <v>33549353</v>
      </c>
      <c r="F20" s="49">
        <f t="shared" ref="F20:G20" si="31">F79+F138</f>
        <v>29339152</v>
      </c>
      <c r="G20" s="49">
        <f t="shared" si="31"/>
        <v>30372554</v>
      </c>
      <c r="H20" s="49">
        <f t="shared" ref="H20" si="32">H79+H138</f>
        <v>27114795</v>
      </c>
    </row>
    <row r="21" spans="1:8">
      <c r="A21" s="51" t="s">
        <v>76</v>
      </c>
      <c r="B21" s="49">
        <f t="shared" si="2"/>
        <v>19610167</v>
      </c>
      <c r="C21" s="49">
        <f t="shared" si="2"/>
        <v>16403189</v>
      </c>
      <c r="D21" s="49">
        <f t="shared" si="2"/>
        <v>13919918</v>
      </c>
      <c r="E21" s="49">
        <f t="shared" si="2"/>
        <v>13025973</v>
      </c>
      <c r="F21" s="49">
        <f t="shared" ref="F21:G21" si="33">F80+F139</f>
        <v>11900853</v>
      </c>
      <c r="G21" s="49">
        <f t="shared" si="33"/>
        <v>13060506</v>
      </c>
      <c r="H21" s="49">
        <f t="shared" ref="H21" si="34">H80+H139</f>
        <v>9940821</v>
      </c>
    </row>
    <row r="22" spans="1:8">
      <c r="A22" s="51" t="s">
        <v>110</v>
      </c>
      <c r="B22" s="49">
        <f t="shared" si="2"/>
        <v>92621443</v>
      </c>
      <c r="C22" s="49">
        <f t="shared" si="2"/>
        <v>98283314</v>
      </c>
      <c r="D22" s="49">
        <f t="shared" si="2"/>
        <v>122951973</v>
      </c>
      <c r="E22" s="49">
        <f t="shared" si="2"/>
        <v>114290927</v>
      </c>
      <c r="F22" s="49">
        <f t="shared" ref="F22:G22" si="35">F81+F140</f>
        <v>38466715</v>
      </c>
      <c r="G22" s="49">
        <f t="shared" si="35"/>
        <v>35439468</v>
      </c>
      <c r="H22" s="49">
        <f t="shared" ref="H22" si="36">H81+H140</f>
        <v>27196222</v>
      </c>
    </row>
    <row r="23" spans="1:8">
      <c r="A23" s="51" t="s">
        <v>111</v>
      </c>
      <c r="B23" s="49">
        <f t="shared" si="2"/>
        <v>18826852</v>
      </c>
      <c r="C23" s="49">
        <f t="shared" si="2"/>
        <v>19661371</v>
      </c>
      <c r="D23" s="49">
        <f t="shared" si="2"/>
        <v>19191241</v>
      </c>
      <c r="E23" s="49">
        <f t="shared" si="2"/>
        <v>19673217</v>
      </c>
      <c r="F23" s="49">
        <f t="shared" ref="F23:G23" si="37">F82+F141</f>
        <v>17403974</v>
      </c>
      <c r="G23" s="49">
        <f t="shared" si="37"/>
        <v>15121806</v>
      </c>
      <c r="H23" s="49">
        <f t="shared" ref="H23" si="38">H82+H141</f>
        <v>12362209</v>
      </c>
    </row>
    <row r="24" spans="1:8">
      <c r="A24" s="51" t="s">
        <v>113</v>
      </c>
      <c r="B24" s="49">
        <f t="shared" si="2"/>
        <v>32543040</v>
      </c>
      <c r="C24" s="49">
        <f t="shared" si="2"/>
        <v>23574046</v>
      </c>
      <c r="D24" s="49">
        <f t="shared" si="2"/>
        <v>25693496</v>
      </c>
      <c r="E24" s="49">
        <f t="shared" si="2"/>
        <v>30392822</v>
      </c>
      <c r="F24" s="49">
        <f t="shared" ref="F24:G24" si="39">F83+F142</f>
        <v>32737870</v>
      </c>
      <c r="G24" s="49">
        <f t="shared" si="39"/>
        <v>37472880</v>
      </c>
      <c r="H24" s="49">
        <f t="shared" ref="H24" si="40">H83+H142</f>
        <v>39638298</v>
      </c>
    </row>
    <row r="25" spans="1:8">
      <c r="A25" s="51" t="s">
        <v>78</v>
      </c>
      <c r="B25" s="49">
        <f t="shared" si="2"/>
        <v>111435066</v>
      </c>
      <c r="C25" s="49">
        <f t="shared" si="2"/>
        <v>123423287</v>
      </c>
      <c r="D25" s="49">
        <f t="shared" si="2"/>
        <v>111214523</v>
      </c>
      <c r="E25" s="49">
        <f t="shared" si="2"/>
        <v>111808946</v>
      </c>
      <c r="F25" s="49">
        <f t="shared" ref="F25:G25" si="41">F84+F143</f>
        <v>108480391</v>
      </c>
      <c r="G25" s="49">
        <f t="shared" si="41"/>
        <v>135130300</v>
      </c>
      <c r="H25" s="49">
        <f t="shared" ref="H25" si="42">H84+H143</f>
        <v>146687688</v>
      </c>
    </row>
    <row r="26" spans="1:8">
      <c r="A26" s="51" t="s">
        <v>116</v>
      </c>
      <c r="B26" s="49">
        <f t="shared" si="2"/>
        <v>266155892</v>
      </c>
      <c r="C26" s="49">
        <f t="shared" si="2"/>
        <v>231104706</v>
      </c>
      <c r="D26" s="49">
        <f t="shared" si="2"/>
        <v>207063019</v>
      </c>
      <c r="E26" s="49">
        <f t="shared" si="2"/>
        <v>197095710</v>
      </c>
      <c r="F26" s="49">
        <f t="shared" ref="F26:G26" si="43">F85+F144</f>
        <v>220293073</v>
      </c>
      <c r="G26" s="49">
        <f t="shared" si="43"/>
        <v>240783939</v>
      </c>
      <c r="H26" s="49">
        <f t="shared" ref="H26" si="44">H85+H144</f>
        <v>213479914</v>
      </c>
    </row>
    <row r="27" spans="1:8">
      <c r="A27" s="51" t="s">
        <v>117</v>
      </c>
      <c r="B27" s="49">
        <f t="shared" si="2"/>
        <v>96465287</v>
      </c>
      <c r="C27" s="49">
        <f t="shared" si="2"/>
        <v>75255122</v>
      </c>
      <c r="D27" s="49">
        <f t="shared" si="2"/>
        <v>72925556</v>
      </c>
      <c r="E27" s="49">
        <f t="shared" si="2"/>
        <v>99325503</v>
      </c>
      <c r="F27" s="49">
        <f t="shared" ref="F27:G27" si="45">F86+F145</f>
        <v>41983566</v>
      </c>
      <c r="G27" s="49">
        <f t="shared" si="45"/>
        <v>67550014</v>
      </c>
      <c r="H27" s="49">
        <f t="shared" ref="H27" si="46">H86+H145</f>
        <v>46595401</v>
      </c>
    </row>
    <row r="28" spans="1:8">
      <c r="A28" s="51" t="s">
        <v>77</v>
      </c>
      <c r="B28" s="49">
        <f t="shared" si="2"/>
        <v>84902158</v>
      </c>
      <c r="C28" s="49">
        <f t="shared" si="2"/>
        <v>93051164</v>
      </c>
      <c r="D28" s="49">
        <f t="shared" si="2"/>
        <v>98144197</v>
      </c>
      <c r="E28" s="49">
        <f t="shared" si="2"/>
        <v>85568844</v>
      </c>
      <c r="F28" s="49">
        <f t="shared" ref="F28:G28" si="47">F87+F146</f>
        <v>78514977</v>
      </c>
      <c r="G28" s="49">
        <f t="shared" si="47"/>
        <v>93963268</v>
      </c>
      <c r="H28" s="49">
        <f t="shared" ref="H28" si="48">H87+H146</f>
        <v>123947806</v>
      </c>
    </row>
    <row r="29" spans="1:8">
      <c r="A29" s="51" t="s">
        <v>120</v>
      </c>
      <c r="B29" s="49">
        <f t="shared" si="2"/>
        <v>11350245</v>
      </c>
      <c r="C29" s="49">
        <f t="shared" si="2"/>
        <v>9674253</v>
      </c>
      <c r="D29" s="49">
        <f t="shared" si="2"/>
        <v>8585030</v>
      </c>
      <c r="E29" s="49">
        <f t="shared" si="2"/>
        <v>7283266</v>
      </c>
      <c r="F29" s="49">
        <f t="shared" ref="F29:G29" si="49">F88+F147</f>
        <v>5542511</v>
      </c>
      <c r="G29" s="49">
        <f t="shared" si="49"/>
        <v>4074387</v>
      </c>
      <c r="H29" s="49">
        <f t="shared" ref="H29" si="50">H88+H147</f>
        <v>3530536</v>
      </c>
    </row>
    <row r="30" spans="1:8">
      <c r="A30" s="51" t="s">
        <v>122</v>
      </c>
      <c r="B30" s="49">
        <f t="shared" si="2"/>
        <v>77131363</v>
      </c>
      <c r="C30" s="49">
        <f t="shared" si="2"/>
        <v>51610188</v>
      </c>
      <c r="D30" s="49">
        <f t="shared" si="2"/>
        <v>42341095</v>
      </c>
      <c r="E30" s="49">
        <f t="shared" si="2"/>
        <v>35600387</v>
      </c>
      <c r="F30" s="49">
        <f t="shared" ref="F30:G30" si="51">F89+F148</f>
        <v>31317896</v>
      </c>
      <c r="G30" s="49">
        <f t="shared" si="51"/>
        <v>31551122</v>
      </c>
      <c r="H30" s="49">
        <f t="shared" ref="H30" si="52">H89+H148</f>
        <v>20802628</v>
      </c>
    </row>
    <row r="31" spans="1:8">
      <c r="A31" s="51" t="s">
        <v>124</v>
      </c>
      <c r="B31" s="49">
        <f t="shared" si="2"/>
        <v>16611949</v>
      </c>
      <c r="C31" s="49">
        <f t="shared" si="2"/>
        <v>19833336</v>
      </c>
      <c r="D31" s="49">
        <f t="shared" si="2"/>
        <v>26079706</v>
      </c>
      <c r="E31" s="49">
        <f t="shared" si="2"/>
        <v>25091374</v>
      </c>
      <c r="F31" s="49">
        <f t="shared" ref="F31:G31" si="53">F90+F149</f>
        <v>19596952</v>
      </c>
      <c r="G31" s="49">
        <f t="shared" si="53"/>
        <v>17447999</v>
      </c>
      <c r="H31" s="49">
        <f t="shared" ref="H31" si="54">H90+H149</f>
        <v>12655861</v>
      </c>
    </row>
    <row r="32" spans="1:8">
      <c r="A32" s="51" t="s">
        <v>126</v>
      </c>
      <c r="B32" s="49">
        <f t="shared" si="2"/>
        <v>23968420</v>
      </c>
      <c r="C32" s="49">
        <f t="shared" si="2"/>
        <v>26952782</v>
      </c>
      <c r="D32" s="49">
        <f t="shared" si="2"/>
        <v>26602849</v>
      </c>
      <c r="E32" s="49">
        <f t="shared" si="2"/>
        <v>26056953</v>
      </c>
      <c r="F32" s="49">
        <f t="shared" ref="F32:G32" si="55">F91+F150</f>
        <v>24036999</v>
      </c>
      <c r="G32" s="49">
        <f t="shared" si="55"/>
        <v>28344182</v>
      </c>
      <c r="H32" s="49">
        <f t="shared" ref="H32" si="56">H91+H150</f>
        <v>20947682.060000002</v>
      </c>
    </row>
    <row r="33" spans="1:8">
      <c r="A33" s="51" t="s">
        <v>127</v>
      </c>
      <c r="B33" s="49">
        <f t="shared" si="2"/>
        <v>45850652</v>
      </c>
      <c r="C33" s="49">
        <f t="shared" si="2"/>
        <v>44515377</v>
      </c>
      <c r="D33" s="49">
        <f t="shared" si="2"/>
        <v>39108107</v>
      </c>
      <c r="E33" s="49">
        <f t="shared" si="2"/>
        <v>38178148</v>
      </c>
      <c r="F33" s="49">
        <f t="shared" ref="F33:G33" si="57">F92+F151</f>
        <v>33727358</v>
      </c>
      <c r="G33" s="49">
        <f t="shared" si="57"/>
        <v>33046853</v>
      </c>
      <c r="H33" s="49">
        <f t="shared" ref="H33" si="58">H92+H151</f>
        <v>36031245</v>
      </c>
    </row>
    <row r="34" spans="1:8">
      <c r="A34" s="51" t="s">
        <v>128</v>
      </c>
      <c r="B34" s="49">
        <f t="shared" si="2"/>
        <v>18781348</v>
      </c>
      <c r="C34" s="49">
        <f t="shared" si="2"/>
        <v>13290249</v>
      </c>
      <c r="D34" s="49">
        <f t="shared" si="2"/>
        <v>17748619</v>
      </c>
      <c r="E34" s="49">
        <f t="shared" si="2"/>
        <v>28362064</v>
      </c>
      <c r="F34" s="49">
        <f t="shared" ref="F34:G34" si="59">F93+F152</f>
        <v>31246321</v>
      </c>
      <c r="G34" s="49">
        <f t="shared" si="59"/>
        <v>32318465</v>
      </c>
      <c r="H34" s="49">
        <f t="shared" ref="H34" si="60">H93+H152</f>
        <v>27426795</v>
      </c>
    </row>
    <row r="35" spans="1:8">
      <c r="A35" s="51" t="s">
        <v>130</v>
      </c>
      <c r="B35" s="49">
        <f t="shared" si="2"/>
        <v>188284368</v>
      </c>
      <c r="C35" s="49">
        <f t="shared" si="2"/>
        <v>120092011</v>
      </c>
      <c r="D35" s="49">
        <f t="shared" si="2"/>
        <v>94908873</v>
      </c>
      <c r="E35" s="49">
        <f t="shared" si="2"/>
        <v>80011928</v>
      </c>
      <c r="F35" s="49">
        <f t="shared" ref="F35:G35" si="61">F94+F153</f>
        <v>67736715</v>
      </c>
      <c r="G35" s="49">
        <f t="shared" si="61"/>
        <v>81401410</v>
      </c>
      <c r="H35" s="49">
        <f t="shared" ref="H35" si="62">H94+H153</f>
        <v>80881256.780000001</v>
      </c>
    </row>
    <row r="36" spans="1:8">
      <c r="A36" s="51" t="s">
        <v>131</v>
      </c>
      <c r="B36" s="49">
        <f t="shared" si="2"/>
        <v>52746082</v>
      </c>
      <c r="C36" s="49">
        <f t="shared" si="2"/>
        <v>59147748</v>
      </c>
      <c r="D36" s="49">
        <f t="shared" si="2"/>
        <v>55422422</v>
      </c>
      <c r="E36" s="49">
        <f t="shared" si="2"/>
        <v>55419066</v>
      </c>
      <c r="F36" s="49">
        <f t="shared" ref="F36:G36" si="63">F95+F154</f>
        <v>47429804</v>
      </c>
      <c r="G36" s="49">
        <f t="shared" si="63"/>
        <v>68684425</v>
      </c>
      <c r="H36" s="49">
        <f t="shared" ref="H36" si="64">H95+H154</f>
        <v>50212332</v>
      </c>
    </row>
    <row r="37" spans="1:8">
      <c r="A37" s="51" t="s">
        <v>132</v>
      </c>
      <c r="B37" s="49">
        <f t="shared" si="2"/>
        <v>1574482905</v>
      </c>
      <c r="C37" s="49">
        <f t="shared" si="2"/>
        <v>1565709220</v>
      </c>
      <c r="D37" s="49">
        <f t="shared" si="2"/>
        <v>1455625225</v>
      </c>
      <c r="E37" s="49">
        <f t="shared" si="2"/>
        <v>1489959121</v>
      </c>
      <c r="F37" s="49">
        <f t="shared" ref="F37:G37" si="65">F96+F155</f>
        <v>1473353433</v>
      </c>
      <c r="G37" s="49">
        <f t="shared" si="65"/>
        <v>1444192886</v>
      </c>
      <c r="H37" s="49">
        <f t="shared" ref="H37" si="66">H96+H155</f>
        <v>1633423662</v>
      </c>
    </row>
    <row r="38" spans="1:8">
      <c r="A38" s="51" t="s">
        <v>75</v>
      </c>
      <c r="B38" s="49">
        <f t="shared" si="2"/>
        <v>52293388</v>
      </c>
      <c r="C38" s="49">
        <f t="shared" si="2"/>
        <v>45902300</v>
      </c>
      <c r="D38" s="49">
        <f t="shared" si="2"/>
        <v>41569708</v>
      </c>
      <c r="E38" s="49">
        <f t="shared" si="2"/>
        <v>36847046</v>
      </c>
      <c r="F38" s="49">
        <f t="shared" ref="F38:G38" si="67">F97+F156</f>
        <v>32930191</v>
      </c>
      <c r="G38" s="49">
        <f t="shared" si="67"/>
        <v>34721580</v>
      </c>
      <c r="H38" s="49">
        <f t="shared" ref="H38" si="68">H97+H156</f>
        <v>30907971</v>
      </c>
    </row>
    <row r="39" spans="1:8">
      <c r="A39" s="51" t="s">
        <v>133</v>
      </c>
      <c r="B39" s="49">
        <f t="shared" si="2"/>
        <v>4503250</v>
      </c>
      <c r="C39" s="49">
        <f t="shared" si="2"/>
        <v>3936121</v>
      </c>
      <c r="D39" s="49">
        <f t="shared" si="2"/>
        <v>3602022</v>
      </c>
      <c r="E39" s="49">
        <f t="shared" si="2"/>
        <v>3502118</v>
      </c>
      <c r="F39" s="49">
        <f t="shared" ref="F39:G39" si="69">F98+F157</f>
        <v>3374090</v>
      </c>
      <c r="G39" s="49">
        <f t="shared" si="69"/>
        <v>3315354</v>
      </c>
      <c r="H39" s="49">
        <f t="shared" ref="H39" si="70">H98+H157</f>
        <v>4005223</v>
      </c>
    </row>
    <row r="40" spans="1:8" ht="13.7" customHeight="1">
      <c r="A40" s="51" t="s">
        <v>134</v>
      </c>
      <c r="B40" s="49">
        <f t="shared" si="2"/>
        <v>269816698</v>
      </c>
      <c r="C40" s="49">
        <f t="shared" si="2"/>
        <v>255508916</v>
      </c>
      <c r="D40" s="49">
        <f t="shared" si="2"/>
        <v>246013770</v>
      </c>
      <c r="E40" s="49">
        <f t="shared" si="2"/>
        <v>236818580</v>
      </c>
      <c r="F40" s="49">
        <f t="shared" ref="F40:G40" si="71">F99+F158</f>
        <v>239855518</v>
      </c>
      <c r="G40" s="49">
        <f t="shared" si="71"/>
        <v>247480042</v>
      </c>
      <c r="H40" s="49">
        <f t="shared" ref="H40" si="72">H99+H158</f>
        <v>219053730</v>
      </c>
    </row>
    <row r="41" spans="1:8">
      <c r="A41" s="51" t="s">
        <v>136</v>
      </c>
      <c r="B41" s="49">
        <f t="shared" si="2"/>
        <v>19676269</v>
      </c>
      <c r="C41" s="49">
        <f t="shared" si="2"/>
        <v>19878337</v>
      </c>
      <c r="D41" s="49">
        <f t="shared" si="2"/>
        <v>20426325</v>
      </c>
      <c r="E41" s="49">
        <f t="shared" si="2"/>
        <v>18709136</v>
      </c>
      <c r="F41" s="49">
        <f t="shared" ref="F41:G41" si="73">F100+F159</f>
        <v>17254034</v>
      </c>
      <c r="G41" s="49">
        <f t="shared" si="73"/>
        <v>18436025</v>
      </c>
      <c r="H41" s="49">
        <f t="shared" ref="H41" si="74">H100+H159</f>
        <v>20039544</v>
      </c>
    </row>
    <row r="42" spans="1:8">
      <c r="A42" s="51" t="s">
        <v>145</v>
      </c>
      <c r="B42" s="49">
        <f t="shared" si="2"/>
        <v>126404411</v>
      </c>
      <c r="C42" s="49">
        <f t="shared" si="2"/>
        <v>101263975</v>
      </c>
      <c r="D42" s="49">
        <f t="shared" si="2"/>
        <v>89262973</v>
      </c>
      <c r="E42" s="49">
        <f t="shared" si="2"/>
        <v>83385085</v>
      </c>
      <c r="F42" s="49">
        <f t="shared" ref="F42:G42" si="75">F101+F160</f>
        <v>84649005</v>
      </c>
      <c r="G42" s="49">
        <f t="shared" si="75"/>
        <v>83503575</v>
      </c>
      <c r="H42" s="49">
        <f t="shared" ref="H42" si="76">H101+H160</f>
        <v>67058416</v>
      </c>
    </row>
    <row r="43" spans="1:8">
      <c r="A43" s="51" t="s">
        <v>138</v>
      </c>
      <c r="B43" s="49">
        <f t="shared" si="2"/>
        <v>284167818</v>
      </c>
      <c r="C43" s="49">
        <f t="shared" si="2"/>
        <v>229318261</v>
      </c>
      <c r="D43" s="49">
        <f t="shared" si="2"/>
        <v>186912137</v>
      </c>
      <c r="E43" s="49">
        <f t="shared" si="2"/>
        <v>167238924</v>
      </c>
      <c r="F43" s="49">
        <f t="shared" ref="F43:G43" si="77">F102+F161</f>
        <v>151418971</v>
      </c>
      <c r="G43" s="49">
        <f t="shared" si="77"/>
        <v>130775770</v>
      </c>
      <c r="H43" s="49">
        <f t="shared" ref="H43" si="78">H102+H161</f>
        <v>105678884</v>
      </c>
    </row>
    <row r="44" spans="1:8">
      <c r="A44" s="51" t="s">
        <v>140</v>
      </c>
      <c r="B44" s="49">
        <f t="shared" si="2"/>
        <v>20368850</v>
      </c>
      <c r="C44" s="49">
        <f t="shared" si="2"/>
        <v>26931588</v>
      </c>
      <c r="D44" s="49">
        <f t="shared" si="2"/>
        <v>24434987</v>
      </c>
      <c r="E44" s="49">
        <f t="shared" si="2"/>
        <v>25472033</v>
      </c>
      <c r="F44" s="49">
        <f t="shared" ref="F44:G44" si="79">F103+F162</f>
        <v>23911294</v>
      </c>
      <c r="G44" s="49">
        <f t="shared" si="79"/>
        <v>21679470</v>
      </c>
      <c r="H44" s="49">
        <f t="shared" ref="H44" si="80">H103+H162</f>
        <v>15203248</v>
      </c>
    </row>
    <row r="45" spans="1:8">
      <c r="A45" s="51" t="s">
        <v>142</v>
      </c>
      <c r="B45" s="49">
        <f t="shared" si="2"/>
        <v>28542103</v>
      </c>
      <c r="C45" s="49">
        <f t="shared" si="2"/>
        <v>25734864</v>
      </c>
      <c r="D45" s="49">
        <f t="shared" si="2"/>
        <v>22217210</v>
      </c>
      <c r="E45" s="49">
        <f t="shared" si="2"/>
        <v>33411262</v>
      </c>
      <c r="F45" s="49">
        <f t="shared" ref="F45:G45" si="81">F104+F163</f>
        <v>33567600</v>
      </c>
      <c r="G45" s="49">
        <f t="shared" si="81"/>
        <v>34549375</v>
      </c>
      <c r="H45" s="49">
        <f t="shared" ref="H45" si="82">H104+H163</f>
        <v>19617826</v>
      </c>
    </row>
    <row r="46" spans="1:8">
      <c r="A46" s="51" t="s">
        <v>144</v>
      </c>
      <c r="B46" s="49">
        <f t="shared" si="2"/>
        <v>14025248</v>
      </c>
      <c r="C46" s="49">
        <f t="shared" si="2"/>
        <v>13308743</v>
      </c>
      <c r="D46" s="49">
        <f t="shared" si="2"/>
        <v>13813387</v>
      </c>
      <c r="E46" s="49">
        <f t="shared" si="2"/>
        <v>15093654</v>
      </c>
      <c r="F46" s="49">
        <f t="shared" ref="F46:G46" si="83">F105+F164</f>
        <v>13246468</v>
      </c>
      <c r="G46" s="49">
        <f t="shared" si="83"/>
        <v>13021930</v>
      </c>
      <c r="H46" s="49">
        <f t="shared" ref="H46" si="84">H105+H164</f>
        <v>11853910</v>
      </c>
    </row>
    <row r="47" spans="1:8">
      <c r="A47" s="51" t="s">
        <v>146</v>
      </c>
      <c r="B47" s="49">
        <f t="shared" si="2"/>
        <v>82102096</v>
      </c>
      <c r="C47" s="49">
        <f t="shared" si="2"/>
        <v>71412477</v>
      </c>
      <c r="D47" s="49">
        <f t="shared" si="2"/>
        <v>61543754</v>
      </c>
      <c r="E47" s="49">
        <f t="shared" si="2"/>
        <v>18416847</v>
      </c>
      <c r="F47" s="49">
        <f t="shared" ref="F47:G47" si="85">F106+F165</f>
        <v>57657202</v>
      </c>
      <c r="G47" s="49">
        <f t="shared" si="85"/>
        <v>23612021</v>
      </c>
      <c r="H47" s="49">
        <f t="shared" ref="H47" si="86">H106+H165</f>
        <v>110038634</v>
      </c>
    </row>
    <row r="48" spans="1:8">
      <c r="A48" s="51" t="s">
        <v>148</v>
      </c>
      <c r="B48" s="49">
        <f t="shared" si="2"/>
        <v>58129686</v>
      </c>
      <c r="C48" s="49">
        <f t="shared" si="2"/>
        <v>53812127</v>
      </c>
      <c r="D48" s="49">
        <f t="shared" si="2"/>
        <v>50837006</v>
      </c>
      <c r="E48" s="49">
        <f t="shared" si="2"/>
        <v>52003768</v>
      </c>
      <c r="F48" s="49">
        <f t="shared" ref="F48:G48" si="87">F107+F166</f>
        <v>39782205</v>
      </c>
      <c r="G48" s="49">
        <f t="shared" si="87"/>
        <v>45248973</v>
      </c>
      <c r="H48" s="49">
        <f t="shared" ref="H48" si="88">H107+H166</f>
        <v>35040154</v>
      </c>
    </row>
    <row r="49" spans="1:13">
      <c r="A49" s="51" t="s">
        <v>150</v>
      </c>
      <c r="B49" s="49">
        <f t="shared" si="2"/>
        <v>21580785</v>
      </c>
      <c r="C49" s="49">
        <f t="shared" si="2"/>
        <v>21466054</v>
      </c>
      <c r="D49" s="49">
        <f t="shared" si="2"/>
        <v>25289265</v>
      </c>
      <c r="E49" s="49">
        <f t="shared" si="2"/>
        <v>18920011</v>
      </c>
      <c r="F49" s="49">
        <f t="shared" ref="F49:G49" si="89">F108+F167</f>
        <v>22528535</v>
      </c>
      <c r="G49" s="49">
        <f t="shared" si="89"/>
        <v>17343097</v>
      </c>
      <c r="H49" s="49">
        <f t="shared" ref="H49" si="90">H108+H167</f>
        <v>16062009</v>
      </c>
    </row>
    <row r="50" spans="1:13">
      <c r="A50" s="51" t="s">
        <v>152</v>
      </c>
      <c r="B50" s="49">
        <f t="shared" si="2"/>
        <v>17726218</v>
      </c>
      <c r="C50" s="49">
        <f t="shared" si="2"/>
        <v>15384998</v>
      </c>
      <c r="D50" s="49">
        <f t="shared" si="2"/>
        <v>15230363</v>
      </c>
      <c r="E50" s="49">
        <f t="shared" si="2"/>
        <v>14147720</v>
      </c>
      <c r="F50" s="49">
        <f t="shared" ref="F50:G50" si="91">F109+F168</f>
        <v>13715733</v>
      </c>
      <c r="G50" s="49">
        <f t="shared" si="91"/>
        <v>13143550</v>
      </c>
      <c r="H50" s="49">
        <f t="shared" ref="H50" si="92">H109+H168</f>
        <v>11321024</v>
      </c>
    </row>
    <row r="51" spans="1:13">
      <c r="A51" s="51" t="s">
        <v>153</v>
      </c>
      <c r="B51" s="49">
        <f t="shared" si="2"/>
        <v>82836320</v>
      </c>
      <c r="C51" s="49">
        <f t="shared" si="2"/>
        <v>77187857</v>
      </c>
      <c r="D51" s="49">
        <f t="shared" si="2"/>
        <v>68485374</v>
      </c>
      <c r="E51" s="49">
        <f t="shared" si="2"/>
        <v>67732679</v>
      </c>
      <c r="F51" s="49">
        <f t="shared" ref="F51:G51" si="93">F110+F169</f>
        <v>62525482</v>
      </c>
      <c r="G51" s="49">
        <f t="shared" si="93"/>
        <v>65836428</v>
      </c>
      <c r="H51" s="49">
        <f t="shared" ref="H51" si="94">H110+H169</f>
        <v>78324694</v>
      </c>
    </row>
    <row r="52" spans="1:13">
      <c r="A52" s="51" t="s">
        <v>154</v>
      </c>
      <c r="B52" s="49">
        <f t="shared" si="2"/>
        <v>154051563</v>
      </c>
      <c r="C52" s="49">
        <f t="shared" si="2"/>
        <v>158863459</v>
      </c>
      <c r="D52" s="49">
        <f t="shared" si="2"/>
        <v>143608024</v>
      </c>
      <c r="E52" s="49">
        <f t="shared" si="2"/>
        <v>135806978</v>
      </c>
      <c r="F52" s="49">
        <f t="shared" ref="F52:G52" si="95">F111+F170</f>
        <v>141868033</v>
      </c>
      <c r="G52" s="49">
        <f t="shared" si="95"/>
        <v>139722035</v>
      </c>
      <c r="H52" s="49">
        <f t="shared" ref="H52" si="96">H111+H170</f>
        <v>157890456.92999998</v>
      </c>
    </row>
    <row r="53" spans="1:13">
      <c r="A53" s="51" t="s">
        <v>155</v>
      </c>
      <c r="B53" s="49">
        <f t="shared" si="2"/>
        <v>24586981</v>
      </c>
      <c r="C53" s="49">
        <f t="shared" si="2"/>
        <v>26601572</v>
      </c>
      <c r="D53" s="49">
        <f t="shared" si="2"/>
        <v>26752748</v>
      </c>
      <c r="E53" s="49">
        <f t="shared" si="2"/>
        <v>26205913</v>
      </c>
      <c r="F53" s="49">
        <f t="shared" ref="F53:G53" si="97">F112+F171</f>
        <v>25140467</v>
      </c>
      <c r="G53" s="49">
        <f t="shared" si="97"/>
        <v>40211780</v>
      </c>
      <c r="H53" s="49">
        <f t="shared" ref="H53" si="98">H112+H171</f>
        <v>46485636</v>
      </c>
    </row>
    <row r="54" spans="1:13">
      <c r="A54" s="51" t="s">
        <v>157</v>
      </c>
      <c r="B54" s="49">
        <f t="shared" si="2"/>
        <v>120227388</v>
      </c>
      <c r="C54" s="49">
        <f t="shared" si="2"/>
        <v>84060943</v>
      </c>
      <c r="D54" s="49">
        <f t="shared" si="2"/>
        <v>85910500</v>
      </c>
      <c r="E54" s="49">
        <f t="shared" si="2"/>
        <v>82281803</v>
      </c>
      <c r="F54" s="49">
        <f t="shared" ref="F54:G54" si="99">F113+F172</f>
        <v>71793471</v>
      </c>
      <c r="G54" s="49">
        <f t="shared" si="99"/>
        <v>73363987</v>
      </c>
      <c r="H54" s="49">
        <f t="shared" ref="H54" si="100">H113+H172</f>
        <v>82274426</v>
      </c>
    </row>
    <row r="55" spans="1:13">
      <c r="A55" s="51" t="s">
        <v>158</v>
      </c>
      <c r="B55" s="49">
        <f t="shared" si="2"/>
        <v>3327602</v>
      </c>
      <c r="C55" s="49">
        <f t="shared" si="2"/>
        <v>4412032</v>
      </c>
      <c r="D55" s="49">
        <f t="shared" si="2"/>
        <v>6706124</v>
      </c>
      <c r="E55" s="49">
        <f t="shared" si="2"/>
        <v>9075196</v>
      </c>
      <c r="F55" s="49">
        <f t="shared" ref="F55:G55" si="101">F114+F173</f>
        <v>8321466</v>
      </c>
      <c r="G55" s="49">
        <f t="shared" si="101"/>
        <v>4873212</v>
      </c>
      <c r="H55" s="49">
        <f t="shared" ref="H55" si="102">H114+H173</f>
        <v>4115209</v>
      </c>
    </row>
    <row r="56" spans="1:13" s="62" customFormat="1">
      <c r="A56" s="59" t="s">
        <v>159</v>
      </c>
      <c r="B56" s="49">
        <f t="shared" si="2"/>
        <v>7655507246</v>
      </c>
      <c r="C56" s="49">
        <f t="shared" si="2"/>
        <v>7073040067</v>
      </c>
      <c r="D56" s="49">
        <f t="shared" si="2"/>
        <v>6650518385</v>
      </c>
      <c r="E56" s="49">
        <f t="shared" si="2"/>
        <v>6273701673</v>
      </c>
      <c r="F56" s="49">
        <f>SUM(F5:F55)</f>
        <v>6006883652</v>
      </c>
      <c r="G56" s="49">
        <f>SUM(G5:G55)</f>
        <v>6507529331</v>
      </c>
      <c r="H56" s="49">
        <f>SUM(H5:H55)</f>
        <v>6317587766.7700005</v>
      </c>
      <c r="I56" s="49"/>
    </row>
    <row r="57" spans="1:13">
      <c r="A57" s="82"/>
    </row>
    <row r="58" spans="1:13">
      <c r="A58" s="83"/>
    </row>
    <row r="59" spans="1:13">
      <c r="A59" s="84"/>
    </row>
    <row r="60" spans="1:13">
      <c r="A60" s="85"/>
    </row>
    <row r="61" spans="1:13">
      <c r="A61" s="86"/>
      <c r="M61" s="63"/>
    </row>
    <row r="62" spans="1:13" ht="12.75" customHeight="1">
      <c r="A62" s="396" t="s">
        <v>156</v>
      </c>
      <c r="B62" s="402">
        <v>2015</v>
      </c>
      <c r="C62" s="402">
        <v>2016</v>
      </c>
      <c r="D62" s="402">
        <v>2017</v>
      </c>
      <c r="E62" s="402">
        <v>2018</v>
      </c>
      <c r="F62" s="402">
        <v>2019</v>
      </c>
      <c r="G62" s="402">
        <v>2020</v>
      </c>
      <c r="H62" s="402">
        <v>2021</v>
      </c>
    </row>
    <row r="63" spans="1:13">
      <c r="A63" s="396"/>
      <c r="B63" s="398"/>
      <c r="C63" s="398"/>
      <c r="D63" s="398"/>
      <c r="E63" s="398"/>
      <c r="F63" s="398"/>
      <c r="G63" s="398"/>
      <c r="H63" s="398"/>
    </row>
    <row r="64" spans="1:13">
      <c r="A64" s="51" t="s">
        <v>82</v>
      </c>
      <c r="B64" s="49">
        <v>31558999</v>
      </c>
      <c r="C64" s="226">
        <v>25672715</v>
      </c>
      <c r="D64" s="49">
        <v>22317883</v>
      </c>
      <c r="E64" s="49">
        <v>20321862</v>
      </c>
      <c r="F64" s="49">
        <v>17262940</v>
      </c>
      <c r="G64" s="49">
        <v>16378450</v>
      </c>
      <c r="H64" s="49">
        <v>14408114</v>
      </c>
    </row>
    <row r="65" spans="1:8">
      <c r="A65" s="51" t="s">
        <v>84</v>
      </c>
      <c r="B65" s="49">
        <v>11178768</v>
      </c>
      <c r="C65" s="226">
        <v>10825868</v>
      </c>
      <c r="D65" s="49">
        <v>22436326</v>
      </c>
      <c r="E65" s="49">
        <v>17091522</v>
      </c>
      <c r="F65" s="49">
        <v>13933127</v>
      </c>
      <c r="G65" s="49">
        <v>21019368</v>
      </c>
      <c r="H65" s="49">
        <v>13766551</v>
      </c>
    </row>
    <row r="66" spans="1:8">
      <c r="A66" s="51" t="s">
        <v>86</v>
      </c>
      <c r="B66" s="49">
        <v>29928958</v>
      </c>
      <c r="C66" s="226">
        <v>20227039</v>
      </c>
      <c r="D66" s="49">
        <v>16673346</v>
      </c>
      <c r="E66" s="49">
        <v>16481500</v>
      </c>
      <c r="F66" s="49">
        <v>19051509</v>
      </c>
      <c r="G66" s="49">
        <v>17137201</v>
      </c>
      <c r="H66" s="49">
        <v>16981140</v>
      </c>
    </row>
    <row r="67" spans="1:8">
      <c r="A67" s="51" t="s">
        <v>88</v>
      </c>
      <c r="B67" s="49">
        <v>9014286</v>
      </c>
      <c r="C67" s="226">
        <v>7039380</v>
      </c>
      <c r="D67" s="49">
        <v>5948291</v>
      </c>
      <c r="E67" s="49">
        <v>4098634</v>
      </c>
      <c r="F67" s="49">
        <v>4912258</v>
      </c>
      <c r="G67" s="49">
        <v>4256954</v>
      </c>
      <c r="H67" s="49">
        <v>3553686</v>
      </c>
    </row>
    <row r="68" spans="1:8">
      <c r="A68" s="51" t="s">
        <v>74</v>
      </c>
      <c r="B68" s="49">
        <v>1014904759</v>
      </c>
      <c r="C68" s="226">
        <v>644905842</v>
      </c>
      <c r="D68" s="49">
        <v>707863384</v>
      </c>
      <c r="E68" s="49">
        <v>467000668</v>
      </c>
      <c r="F68" s="49">
        <v>360307825</v>
      </c>
      <c r="G68" s="49">
        <v>631549442</v>
      </c>
      <c r="H68" s="49">
        <v>761089163</v>
      </c>
    </row>
    <row r="69" spans="1:8">
      <c r="A69" s="51" t="s">
        <v>91</v>
      </c>
      <c r="B69" s="49">
        <v>68964811</v>
      </c>
      <c r="C69" s="226">
        <v>66523404</v>
      </c>
      <c r="D69" s="49">
        <v>79935216</v>
      </c>
      <c r="E69" s="49">
        <v>48100901</v>
      </c>
      <c r="F69" s="49">
        <v>67453254</v>
      </c>
      <c r="G69" s="49">
        <v>75591736</v>
      </c>
      <c r="H69" s="49">
        <v>51987211</v>
      </c>
    </row>
    <row r="70" spans="1:8">
      <c r="A70" s="51" t="s">
        <v>93</v>
      </c>
      <c r="B70" s="49">
        <v>22752509</v>
      </c>
      <c r="C70" s="226">
        <v>16672109</v>
      </c>
      <c r="D70" s="49">
        <v>4412931</v>
      </c>
      <c r="E70" s="49">
        <v>0</v>
      </c>
      <c r="F70" s="49">
        <v>0</v>
      </c>
      <c r="G70" s="49">
        <v>0</v>
      </c>
      <c r="H70" s="49">
        <v>0</v>
      </c>
    </row>
    <row r="71" spans="1:8">
      <c r="A71" s="51" t="s">
        <v>95</v>
      </c>
      <c r="B71" s="49">
        <v>637864</v>
      </c>
      <c r="C71" s="226">
        <v>336286</v>
      </c>
      <c r="D71" s="49">
        <v>526035</v>
      </c>
      <c r="E71" s="49">
        <v>910494</v>
      </c>
      <c r="F71" s="49">
        <v>25900</v>
      </c>
      <c r="G71" s="49">
        <v>149647</v>
      </c>
      <c r="H71" s="49">
        <v>1081100</v>
      </c>
    </row>
    <row r="72" spans="1:8">
      <c r="A72" s="51" t="s">
        <v>97</v>
      </c>
      <c r="B72" s="49">
        <v>36290185</v>
      </c>
      <c r="C72" s="226">
        <v>55510054</v>
      </c>
      <c r="D72" s="49">
        <v>64829668</v>
      </c>
      <c r="E72" s="49">
        <v>22292955</v>
      </c>
      <c r="F72" s="49">
        <v>42109638</v>
      </c>
      <c r="G72" s="49">
        <v>52455070</v>
      </c>
      <c r="H72" s="49">
        <v>23557534</v>
      </c>
    </row>
    <row r="73" spans="1:8">
      <c r="A73" s="51" t="s">
        <v>99</v>
      </c>
      <c r="B73" s="49">
        <v>28687801</v>
      </c>
      <c r="C73" s="226">
        <v>24431549</v>
      </c>
      <c r="D73" s="49">
        <v>21160565</v>
      </c>
      <c r="E73" s="49">
        <v>21051749</v>
      </c>
      <c r="F73" s="49">
        <v>12097541</v>
      </c>
      <c r="G73" s="49">
        <v>16625878</v>
      </c>
      <c r="H73" s="49">
        <v>15677743</v>
      </c>
    </row>
    <row r="74" spans="1:8">
      <c r="A74" s="51" t="s">
        <v>101</v>
      </c>
      <c r="B74" s="49">
        <v>39934206</v>
      </c>
      <c r="C74" s="226">
        <v>37765018</v>
      </c>
      <c r="D74" s="49">
        <v>35812230</v>
      </c>
      <c r="E74" s="49">
        <v>37838538</v>
      </c>
      <c r="F74" s="49">
        <v>32812360</v>
      </c>
      <c r="G74" s="49">
        <v>28975220</v>
      </c>
      <c r="H74" s="49">
        <v>37392561</v>
      </c>
    </row>
    <row r="75" spans="1:8">
      <c r="A75" s="51" t="s">
        <v>102</v>
      </c>
      <c r="B75" s="49">
        <v>34208575</v>
      </c>
      <c r="C75" s="226">
        <v>21067763</v>
      </c>
      <c r="D75" s="49">
        <v>21743157</v>
      </c>
      <c r="E75" s="49">
        <v>17563586</v>
      </c>
      <c r="F75" s="49">
        <v>16160386</v>
      </c>
      <c r="G75" s="49">
        <v>16553360</v>
      </c>
      <c r="H75" s="49">
        <v>24745419</v>
      </c>
    </row>
    <row r="76" spans="1:8">
      <c r="A76" s="51" t="s">
        <v>103</v>
      </c>
      <c r="B76" s="49">
        <v>3851708</v>
      </c>
      <c r="C76" s="226">
        <v>2916424</v>
      </c>
      <c r="D76" s="49">
        <v>1849210</v>
      </c>
      <c r="E76" s="49">
        <v>1923752</v>
      </c>
      <c r="F76" s="49">
        <v>1586246</v>
      </c>
      <c r="G76" s="49">
        <v>2070633</v>
      </c>
      <c r="H76" s="49">
        <v>440052</v>
      </c>
    </row>
    <row r="77" spans="1:8">
      <c r="A77" s="51" t="s">
        <v>104</v>
      </c>
      <c r="B77" s="49">
        <v>63498813</v>
      </c>
      <c r="C77" s="226">
        <v>49315165</v>
      </c>
      <c r="D77" s="49">
        <v>38701439</v>
      </c>
      <c r="E77" s="49">
        <v>26918725</v>
      </c>
      <c r="F77" s="49">
        <v>37425883</v>
      </c>
      <c r="G77" s="49">
        <v>43406767</v>
      </c>
      <c r="H77" s="49">
        <v>36502925</v>
      </c>
    </row>
    <row r="78" spans="1:8">
      <c r="A78" s="51" t="s">
        <v>105</v>
      </c>
      <c r="B78" s="49">
        <v>19029824</v>
      </c>
      <c r="C78" s="226">
        <v>14373849</v>
      </c>
      <c r="D78" s="49">
        <v>15857108</v>
      </c>
      <c r="E78" s="49">
        <v>14716227</v>
      </c>
      <c r="F78" s="49">
        <v>11886387</v>
      </c>
      <c r="G78" s="49">
        <v>16013393</v>
      </c>
      <c r="H78" s="49">
        <v>19941170</v>
      </c>
    </row>
    <row r="79" spans="1:8">
      <c r="A79" s="51" t="s">
        <v>107</v>
      </c>
      <c r="B79" s="49">
        <v>3322944</v>
      </c>
      <c r="C79" s="226">
        <v>4882159</v>
      </c>
      <c r="D79" s="49">
        <v>10420203</v>
      </c>
      <c r="E79" s="49">
        <v>1625682</v>
      </c>
      <c r="F79" s="49">
        <v>2465909</v>
      </c>
      <c r="G79" s="49">
        <v>2099816</v>
      </c>
      <c r="H79" s="49">
        <v>862400</v>
      </c>
    </row>
    <row r="80" spans="1:8">
      <c r="A80" s="51" t="s">
        <v>76</v>
      </c>
      <c r="B80" s="49">
        <v>19610167</v>
      </c>
      <c r="C80" s="226">
        <v>16403189</v>
      </c>
      <c r="D80" s="49">
        <v>13919918</v>
      </c>
      <c r="E80" s="49">
        <v>13025973</v>
      </c>
      <c r="F80" s="49">
        <v>11900853</v>
      </c>
      <c r="G80" s="49">
        <v>13060506</v>
      </c>
      <c r="H80" s="49">
        <v>9940821</v>
      </c>
    </row>
    <row r="81" spans="1:8">
      <c r="A81" s="51" t="s">
        <v>110</v>
      </c>
      <c r="B81" s="49">
        <v>54049539</v>
      </c>
      <c r="C81" s="226">
        <v>61269794</v>
      </c>
      <c r="D81" s="49">
        <v>95448946</v>
      </c>
      <c r="E81" s="49">
        <v>95707481</v>
      </c>
      <c r="F81" s="49">
        <v>17389099</v>
      </c>
      <c r="G81" s="49">
        <v>15841287</v>
      </c>
      <c r="H81" s="49">
        <v>4097670</v>
      </c>
    </row>
    <row r="82" spans="1:8">
      <c r="A82" s="51" t="s">
        <v>111</v>
      </c>
      <c r="B82" s="49">
        <v>18826852</v>
      </c>
      <c r="C82" s="226">
        <v>19095016</v>
      </c>
      <c r="D82" s="49">
        <v>19191241</v>
      </c>
      <c r="E82" s="49">
        <v>19673217</v>
      </c>
      <c r="F82" s="49">
        <v>17403974</v>
      </c>
      <c r="G82" s="49">
        <v>15121806</v>
      </c>
      <c r="H82" s="49">
        <v>12362209</v>
      </c>
    </row>
    <row r="83" spans="1:8">
      <c r="A83" s="51" t="s">
        <v>113</v>
      </c>
      <c r="B83" s="49">
        <v>11271617</v>
      </c>
      <c r="C83" s="226">
        <v>9279373</v>
      </c>
      <c r="D83" s="49">
        <v>2840986</v>
      </c>
      <c r="E83" s="49">
        <v>8759257</v>
      </c>
      <c r="F83" s="49">
        <v>11671504</v>
      </c>
      <c r="G83" s="49">
        <v>16729635</v>
      </c>
      <c r="H83" s="49">
        <v>24898215</v>
      </c>
    </row>
    <row r="84" spans="1:8">
      <c r="A84" s="51" t="s">
        <v>78</v>
      </c>
      <c r="B84" s="49">
        <v>102256597</v>
      </c>
      <c r="C84" s="226">
        <v>111249881</v>
      </c>
      <c r="D84" s="49">
        <v>107897255</v>
      </c>
      <c r="E84" s="49">
        <v>100713507</v>
      </c>
      <c r="F84" s="49">
        <v>102156895</v>
      </c>
      <c r="G84" s="49">
        <v>128559484</v>
      </c>
      <c r="H84" s="49">
        <v>84248798</v>
      </c>
    </row>
    <row r="85" spans="1:8">
      <c r="A85" s="51" t="s">
        <v>116</v>
      </c>
      <c r="B85" s="49">
        <v>10500000</v>
      </c>
      <c r="C85" s="226">
        <v>10053286</v>
      </c>
      <c r="D85" s="49">
        <v>15157316</v>
      </c>
      <c r="E85" s="49">
        <v>12840829</v>
      </c>
      <c r="F85" s="49">
        <v>10500000</v>
      </c>
      <c r="G85" s="49">
        <v>56391131</v>
      </c>
      <c r="H85" s="49">
        <v>25500000</v>
      </c>
    </row>
    <row r="86" spans="1:8">
      <c r="A86" s="51" t="s">
        <v>117</v>
      </c>
      <c r="B86" s="49">
        <v>69789099</v>
      </c>
      <c r="C86" s="226">
        <v>59073611</v>
      </c>
      <c r="D86" s="49">
        <v>56898880</v>
      </c>
      <c r="E86" s="49">
        <v>67797386</v>
      </c>
      <c r="F86" s="49">
        <v>41665903</v>
      </c>
      <c r="G86" s="49">
        <v>57359643</v>
      </c>
      <c r="H86" s="49">
        <v>46400961</v>
      </c>
    </row>
    <row r="87" spans="1:8">
      <c r="A87" s="51" t="s">
        <v>77</v>
      </c>
      <c r="B87" s="49">
        <v>39474728</v>
      </c>
      <c r="C87" s="226">
        <v>72030079</v>
      </c>
      <c r="D87" s="49">
        <v>74514321</v>
      </c>
      <c r="E87" s="49">
        <v>61204300</v>
      </c>
      <c r="F87" s="49">
        <v>51039030</v>
      </c>
      <c r="G87" s="49">
        <v>57313100</v>
      </c>
      <c r="H87" s="49">
        <v>43543646</v>
      </c>
    </row>
    <row r="88" spans="1:8">
      <c r="A88" s="51" t="s">
        <v>120</v>
      </c>
      <c r="B88" s="49">
        <v>6931557</v>
      </c>
      <c r="C88" s="226">
        <v>6627606</v>
      </c>
      <c r="D88" s="49">
        <v>8131677</v>
      </c>
      <c r="E88" s="49">
        <v>6147736</v>
      </c>
      <c r="F88" s="49">
        <v>4966800</v>
      </c>
      <c r="G88" s="49">
        <v>3732140</v>
      </c>
      <c r="H88" s="49">
        <v>3530536</v>
      </c>
    </row>
    <row r="89" spans="1:8">
      <c r="A89" s="51" t="s">
        <v>122</v>
      </c>
      <c r="B89" s="49">
        <v>12807374</v>
      </c>
      <c r="C89" s="226">
        <v>29380589</v>
      </c>
      <c r="D89" s="49">
        <v>24566523</v>
      </c>
      <c r="E89" s="49">
        <v>1079016</v>
      </c>
      <c r="F89" s="49">
        <v>27529999</v>
      </c>
      <c r="G89" s="49">
        <v>17259352</v>
      </c>
      <c r="H89" s="49">
        <v>17014773</v>
      </c>
    </row>
    <row r="90" spans="1:8">
      <c r="A90" s="51" t="s">
        <v>124</v>
      </c>
      <c r="B90" s="49">
        <v>14030562</v>
      </c>
      <c r="C90" s="226">
        <v>18942884</v>
      </c>
      <c r="D90" s="49">
        <v>23449495</v>
      </c>
      <c r="E90" s="49">
        <v>24143212</v>
      </c>
      <c r="F90" s="49">
        <v>16800975</v>
      </c>
      <c r="G90" s="49">
        <v>13157234</v>
      </c>
      <c r="H90" s="49">
        <v>9085607</v>
      </c>
    </row>
    <row r="91" spans="1:8">
      <c r="A91" s="51" t="s">
        <v>126</v>
      </c>
      <c r="B91" s="49">
        <v>13093813</v>
      </c>
      <c r="C91" s="226">
        <v>15393338</v>
      </c>
      <c r="D91" s="49">
        <v>18531582</v>
      </c>
      <c r="E91" s="49">
        <v>19113089</v>
      </c>
      <c r="F91" s="49">
        <v>18047866</v>
      </c>
      <c r="G91" s="49">
        <v>18274716</v>
      </c>
      <c r="H91" s="49">
        <v>14884542.49</v>
      </c>
    </row>
    <row r="92" spans="1:8">
      <c r="A92" s="51" t="s">
        <v>127</v>
      </c>
      <c r="B92" s="49">
        <v>36053042</v>
      </c>
      <c r="C92" s="226">
        <v>16739364</v>
      </c>
      <c r="D92" s="49">
        <v>15729922</v>
      </c>
      <c r="E92" s="49">
        <v>14027691</v>
      </c>
      <c r="F92" s="49">
        <v>13764119</v>
      </c>
      <c r="G92" s="49">
        <v>7955384</v>
      </c>
      <c r="H92" s="49">
        <v>11423542</v>
      </c>
    </row>
    <row r="93" spans="1:8">
      <c r="A93" s="51" t="s">
        <v>128</v>
      </c>
      <c r="B93" s="49">
        <v>3880834</v>
      </c>
      <c r="C93" s="226">
        <v>3470707</v>
      </c>
      <c r="D93" s="49">
        <v>6907822</v>
      </c>
      <c r="E93" s="49">
        <v>14257999</v>
      </c>
      <c r="F93" s="49">
        <v>21386557</v>
      </c>
      <c r="G93" s="49">
        <v>14678178</v>
      </c>
      <c r="H93" s="49">
        <v>12134886</v>
      </c>
    </row>
    <row r="94" spans="1:8">
      <c r="A94" s="51" t="s">
        <v>130</v>
      </c>
      <c r="B94" s="49">
        <v>157267940</v>
      </c>
      <c r="C94" s="226">
        <v>120092011</v>
      </c>
      <c r="D94" s="49">
        <v>86990282</v>
      </c>
      <c r="E94" s="49">
        <v>77047651</v>
      </c>
      <c r="F94" s="49">
        <v>38054528</v>
      </c>
      <c r="G94" s="49">
        <v>55935730</v>
      </c>
      <c r="H94" s="49">
        <v>62701569.609999999</v>
      </c>
    </row>
    <row r="95" spans="1:8">
      <c r="A95" s="51" t="s">
        <v>131</v>
      </c>
      <c r="B95" s="49">
        <v>44766109</v>
      </c>
      <c r="C95" s="226">
        <v>46988012</v>
      </c>
      <c r="D95" s="49">
        <v>44859827</v>
      </c>
      <c r="E95" s="49">
        <v>46002831</v>
      </c>
      <c r="F95" s="49">
        <v>39232761</v>
      </c>
      <c r="G95" s="49">
        <v>60624881</v>
      </c>
      <c r="H95" s="49">
        <v>42232708</v>
      </c>
    </row>
    <row r="96" spans="1:8">
      <c r="A96" s="51" t="s">
        <v>132</v>
      </c>
      <c r="B96" s="49">
        <v>1112205620</v>
      </c>
      <c r="C96" s="226">
        <v>1109758748</v>
      </c>
      <c r="D96" s="49">
        <v>1010840242</v>
      </c>
      <c r="E96" s="49">
        <v>1029042930</v>
      </c>
      <c r="F96" s="49">
        <v>949552301</v>
      </c>
      <c r="G96" s="49">
        <v>882507571</v>
      </c>
      <c r="H96" s="49">
        <v>967518940</v>
      </c>
    </row>
    <row r="97" spans="1:8">
      <c r="A97" s="51" t="s">
        <v>75</v>
      </c>
      <c r="B97" s="49">
        <v>52293388</v>
      </c>
      <c r="C97" s="226">
        <v>45902300</v>
      </c>
      <c r="D97" s="49">
        <v>41569708</v>
      </c>
      <c r="E97" s="49">
        <v>36847046</v>
      </c>
      <c r="F97" s="49">
        <v>32930191</v>
      </c>
      <c r="G97" s="49">
        <v>34721580</v>
      </c>
      <c r="H97" s="49">
        <v>30907971</v>
      </c>
    </row>
    <row r="98" spans="1:8">
      <c r="A98" s="51" t="s">
        <v>133</v>
      </c>
      <c r="B98" s="49">
        <v>1191476</v>
      </c>
      <c r="C98" s="226">
        <v>1712377</v>
      </c>
      <c r="D98" s="49">
        <v>1280488</v>
      </c>
      <c r="E98" s="49">
        <v>1713720</v>
      </c>
      <c r="F98" s="49">
        <v>831666</v>
      </c>
      <c r="G98" s="49">
        <v>1050677</v>
      </c>
      <c r="H98" s="49">
        <v>831446</v>
      </c>
    </row>
    <row r="99" spans="1:8">
      <c r="A99" s="51" t="s">
        <v>134</v>
      </c>
      <c r="B99" s="49">
        <v>155558649</v>
      </c>
      <c r="C99" s="226">
        <v>140256740</v>
      </c>
      <c r="D99" s="49">
        <v>112057767</v>
      </c>
      <c r="E99" s="49">
        <v>103005212</v>
      </c>
      <c r="F99" s="49">
        <v>106624700</v>
      </c>
      <c r="G99" s="49">
        <v>109494455</v>
      </c>
      <c r="H99" s="49">
        <v>89180478</v>
      </c>
    </row>
    <row r="100" spans="1:8">
      <c r="A100" s="51" t="s">
        <v>136</v>
      </c>
      <c r="B100" s="49">
        <v>9718776</v>
      </c>
      <c r="C100" s="226">
        <v>10825459</v>
      </c>
      <c r="D100" s="49">
        <v>8538370</v>
      </c>
      <c r="E100" s="49">
        <v>6669392</v>
      </c>
      <c r="F100" s="49">
        <v>4524980</v>
      </c>
      <c r="G100" s="49">
        <v>908686</v>
      </c>
      <c r="H100" s="49">
        <v>5848012</v>
      </c>
    </row>
    <row r="101" spans="1:8">
      <c r="A101" s="51" t="s">
        <v>145</v>
      </c>
      <c r="B101" s="49">
        <v>59023039</v>
      </c>
      <c r="C101" s="226">
        <v>54601226</v>
      </c>
      <c r="D101" s="49">
        <v>59560601</v>
      </c>
      <c r="E101" s="49">
        <v>58859381</v>
      </c>
      <c r="F101" s="49">
        <v>63013193</v>
      </c>
      <c r="G101" s="49">
        <v>67369809</v>
      </c>
      <c r="H101" s="49">
        <v>36376399</v>
      </c>
    </row>
    <row r="102" spans="1:8">
      <c r="A102" s="51" t="s">
        <v>138</v>
      </c>
      <c r="B102" s="49">
        <v>262799378</v>
      </c>
      <c r="C102" s="226">
        <v>223123444</v>
      </c>
      <c r="D102" s="49">
        <v>177487631</v>
      </c>
      <c r="E102" s="49">
        <v>148355534</v>
      </c>
      <c r="F102" s="49">
        <v>145970389</v>
      </c>
      <c r="G102" s="49">
        <v>126995037</v>
      </c>
      <c r="H102" s="49">
        <v>102621472</v>
      </c>
    </row>
    <row r="103" spans="1:8">
      <c r="A103" s="51" t="s">
        <v>140</v>
      </c>
      <c r="B103" s="49">
        <v>19910562</v>
      </c>
      <c r="C103" s="226">
        <v>22548095</v>
      </c>
      <c r="D103" s="49">
        <v>24058002</v>
      </c>
      <c r="E103" s="49">
        <v>22407579</v>
      </c>
      <c r="F103" s="49">
        <v>20979096</v>
      </c>
      <c r="G103" s="49">
        <v>18797344</v>
      </c>
      <c r="H103" s="49">
        <v>12522205</v>
      </c>
    </row>
    <row r="104" spans="1:8">
      <c r="A104" s="51" t="s">
        <v>142</v>
      </c>
      <c r="B104" s="49">
        <v>27641904</v>
      </c>
      <c r="C104" s="226">
        <v>24754712</v>
      </c>
      <c r="D104" s="49">
        <v>21196796</v>
      </c>
      <c r="E104" s="49">
        <v>32394874</v>
      </c>
      <c r="F104" s="49">
        <v>33567600</v>
      </c>
      <c r="G104" s="49">
        <v>33753358</v>
      </c>
      <c r="H104" s="49">
        <v>19073283</v>
      </c>
    </row>
    <row r="105" spans="1:8">
      <c r="A105" s="51" t="s">
        <v>144</v>
      </c>
      <c r="B105" s="49">
        <v>8515144</v>
      </c>
      <c r="C105" s="226">
        <v>7821153</v>
      </c>
      <c r="D105" s="49">
        <v>8169811</v>
      </c>
      <c r="E105" s="49">
        <v>9267853</v>
      </c>
      <c r="F105" s="49">
        <v>7277391</v>
      </c>
      <c r="G105" s="49">
        <v>6988749</v>
      </c>
      <c r="H105" s="49">
        <v>5889175</v>
      </c>
    </row>
    <row r="106" spans="1:8">
      <c r="A106" s="51" t="s">
        <v>146</v>
      </c>
      <c r="B106" s="49">
        <v>69544767</v>
      </c>
      <c r="C106" s="226">
        <v>49969096</v>
      </c>
      <c r="D106" s="49">
        <v>41231289</v>
      </c>
      <c r="E106" s="49">
        <v>42935</v>
      </c>
      <c r="F106" s="49">
        <v>41299811</v>
      </c>
      <c r="G106" s="49">
        <v>17460032</v>
      </c>
      <c r="H106" s="49">
        <v>105120236</v>
      </c>
    </row>
    <row r="107" spans="1:8">
      <c r="A107" s="51" t="s">
        <v>148</v>
      </c>
      <c r="B107" s="49">
        <v>47690117</v>
      </c>
      <c r="C107" s="226">
        <v>5554816</v>
      </c>
      <c r="D107" s="49">
        <v>2579695</v>
      </c>
      <c r="E107" s="49">
        <v>3746457</v>
      </c>
      <c r="F107" s="49">
        <v>4128678</v>
      </c>
      <c r="G107" s="49">
        <v>6843349</v>
      </c>
      <c r="H107" s="49">
        <v>0</v>
      </c>
    </row>
    <row r="108" spans="1:8">
      <c r="A108" s="51" t="s">
        <v>150</v>
      </c>
      <c r="B108" s="49">
        <v>15210820</v>
      </c>
      <c r="C108" s="226">
        <v>17850320</v>
      </c>
      <c r="D108" s="49">
        <v>13826040</v>
      </c>
      <c r="E108" s="49">
        <v>12816155</v>
      </c>
      <c r="F108" s="49">
        <v>11503735</v>
      </c>
      <c r="G108" s="49">
        <v>10651805</v>
      </c>
      <c r="H108" s="49">
        <v>6834116</v>
      </c>
    </row>
    <row r="109" spans="1:8">
      <c r="A109" s="51" t="s">
        <v>152</v>
      </c>
      <c r="B109" s="49">
        <v>1563623</v>
      </c>
      <c r="C109" s="226">
        <v>1228375</v>
      </c>
      <c r="D109" s="49">
        <v>466327</v>
      </c>
      <c r="E109" s="49">
        <v>2475789</v>
      </c>
      <c r="F109" s="49">
        <v>1417203</v>
      </c>
      <c r="G109" s="49">
        <v>2132657</v>
      </c>
      <c r="H109" s="49">
        <v>4010014</v>
      </c>
    </row>
    <row r="110" spans="1:8">
      <c r="A110" s="51" t="s">
        <v>153</v>
      </c>
      <c r="B110" s="49">
        <v>38835103</v>
      </c>
      <c r="C110" s="226">
        <v>33944727</v>
      </c>
      <c r="D110" s="49">
        <v>27054755</v>
      </c>
      <c r="E110" s="49">
        <v>27992510</v>
      </c>
      <c r="F110" s="49">
        <v>12447297</v>
      </c>
      <c r="G110" s="49">
        <v>26006115</v>
      </c>
      <c r="H110" s="49">
        <v>32567382</v>
      </c>
    </row>
    <row r="111" spans="1:8">
      <c r="A111" s="51" t="s">
        <v>154</v>
      </c>
      <c r="B111" s="49">
        <v>151246379</v>
      </c>
      <c r="C111" s="226">
        <v>139349304</v>
      </c>
      <c r="D111" s="49">
        <v>128994602</v>
      </c>
      <c r="E111" s="49">
        <v>122554177</v>
      </c>
      <c r="F111" s="49">
        <v>128587467</v>
      </c>
      <c r="G111" s="49">
        <v>122757097</v>
      </c>
      <c r="H111" s="49">
        <v>146802770.19999999</v>
      </c>
    </row>
    <row r="112" spans="1:8">
      <c r="A112" s="51" t="s">
        <v>155</v>
      </c>
      <c r="B112" s="49">
        <v>616832</v>
      </c>
      <c r="C112" s="226">
        <v>1434647</v>
      </c>
      <c r="D112" s="49">
        <v>1251709</v>
      </c>
      <c r="E112" s="49">
        <v>1585750</v>
      </c>
      <c r="F112" s="49">
        <v>599997</v>
      </c>
      <c r="G112" s="49">
        <v>14072077</v>
      </c>
      <c r="H112" s="49">
        <v>20942696</v>
      </c>
    </row>
    <row r="113" spans="1:8">
      <c r="A113" s="51" t="s">
        <v>157</v>
      </c>
      <c r="B113" s="49">
        <v>38481311</v>
      </c>
      <c r="C113" s="226">
        <v>8151738</v>
      </c>
      <c r="D113" s="49">
        <v>0</v>
      </c>
      <c r="E113" s="49">
        <v>1000</v>
      </c>
      <c r="F113" s="49">
        <v>2115872</v>
      </c>
      <c r="G113" s="49">
        <v>1887343</v>
      </c>
      <c r="H113" s="49">
        <v>239303</v>
      </c>
    </row>
    <row r="114" spans="1:8">
      <c r="A114" s="51" t="s">
        <v>158</v>
      </c>
      <c r="B114" s="49">
        <v>1045040</v>
      </c>
      <c r="C114" s="226">
        <v>788155</v>
      </c>
      <c r="D114" s="49">
        <v>2761372</v>
      </c>
      <c r="E114" s="49">
        <v>4401020</v>
      </c>
      <c r="F114" s="49">
        <v>3416531</v>
      </c>
      <c r="G114" s="49">
        <v>3826894</v>
      </c>
      <c r="H114" s="49">
        <v>4115209</v>
      </c>
    </row>
    <row r="115" spans="1:8">
      <c r="A115" s="59" t="s">
        <v>159</v>
      </c>
      <c r="B115" s="49">
        <v>4105466768</v>
      </c>
      <c r="C115" s="226">
        <v>3518128796</v>
      </c>
      <c r="D115" s="49">
        <f>SUM(D64:D114)</f>
        <v>3368448190</v>
      </c>
      <c r="E115" s="49">
        <f>SUM(E64:E114)</f>
        <v>2923657284</v>
      </c>
      <c r="F115" s="49">
        <f>SUM(F64:F114)</f>
        <v>2653790124</v>
      </c>
      <c r="G115" s="49">
        <f>SUM(G64:G114)</f>
        <v>2984501777</v>
      </c>
      <c r="H115" s="49">
        <f>SUM(H64:H114)</f>
        <v>3037388360.2999997</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226">
        <v>0</v>
      </c>
      <c r="C123" s="226">
        <v>0</v>
      </c>
      <c r="D123" s="49">
        <v>0</v>
      </c>
      <c r="E123" s="49">
        <v>0</v>
      </c>
      <c r="F123" s="49">
        <v>0</v>
      </c>
      <c r="G123" s="49">
        <v>0</v>
      </c>
      <c r="H123" s="49">
        <v>0</v>
      </c>
    </row>
    <row r="124" spans="1:8">
      <c r="A124" s="51" t="s">
        <v>84</v>
      </c>
      <c r="B124" s="226">
        <v>35013350</v>
      </c>
      <c r="C124" s="226">
        <v>28590312</v>
      </c>
      <c r="D124" s="49">
        <v>30559877</v>
      </c>
      <c r="E124" s="49">
        <v>24982321</v>
      </c>
      <c r="F124" s="49">
        <v>23242764</v>
      </c>
      <c r="G124" s="49">
        <v>24570405</v>
      </c>
      <c r="H124" s="49">
        <v>24975442</v>
      </c>
    </row>
    <row r="125" spans="1:8">
      <c r="A125" s="51" t="s">
        <v>86</v>
      </c>
      <c r="B125" s="226">
        <v>0</v>
      </c>
      <c r="C125" s="226">
        <v>0</v>
      </c>
      <c r="D125" s="49">
        <v>0</v>
      </c>
      <c r="E125" s="49">
        <v>0</v>
      </c>
      <c r="F125" s="49">
        <v>0</v>
      </c>
      <c r="G125" s="49">
        <v>0</v>
      </c>
      <c r="H125" s="49">
        <v>0</v>
      </c>
    </row>
    <row r="126" spans="1:8">
      <c r="A126" s="51" t="s">
        <v>88</v>
      </c>
      <c r="B126" s="226">
        <v>0</v>
      </c>
      <c r="C126" s="226">
        <v>0</v>
      </c>
      <c r="D126" s="49">
        <v>0</v>
      </c>
      <c r="E126" s="49">
        <v>0</v>
      </c>
      <c r="F126" s="49">
        <v>0</v>
      </c>
      <c r="G126" s="49">
        <v>0</v>
      </c>
      <c r="H126" s="49">
        <v>0</v>
      </c>
    </row>
    <row r="127" spans="1:8">
      <c r="A127" s="51" t="s">
        <v>74</v>
      </c>
      <c r="B127" s="226">
        <v>1749577310</v>
      </c>
      <c r="C127" s="226">
        <v>1886528372</v>
      </c>
      <c r="D127" s="49">
        <v>1721841790</v>
      </c>
      <c r="E127" s="49">
        <v>1747844550</v>
      </c>
      <c r="F127" s="49">
        <v>1710355382</v>
      </c>
      <c r="G127" s="49">
        <v>1833017314</v>
      </c>
      <c r="H127" s="49">
        <v>1372314650</v>
      </c>
    </row>
    <row r="128" spans="1:8">
      <c r="A128" s="51" t="s">
        <v>91</v>
      </c>
      <c r="B128" s="226">
        <v>7934261</v>
      </c>
      <c r="C128" s="226">
        <v>8265301</v>
      </c>
      <c r="D128" s="49">
        <v>9992190</v>
      </c>
      <c r="E128" s="49">
        <v>7868118</v>
      </c>
      <c r="F128" s="49">
        <v>7970848</v>
      </c>
      <c r="G128" s="49">
        <v>5010478</v>
      </c>
      <c r="H128" s="49">
        <v>5212087</v>
      </c>
    </row>
    <row r="129" spans="1:8">
      <c r="A129" s="51" t="s">
        <v>93</v>
      </c>
      <c r="B129" s="226">
        <v>47067904</v>
      </c>
      <c r="C129" s="226">
        <v>42557174</v>
      </c>
      <c r="D129" s="49">
        <v>47927520</v>
      </c>
      <c r="E129" s="49">
        <v>50235960</v>
      </c>
      <c r="F129" s="49">
        <v>41885749</v>
      </c>
      <c r="G129" s="49">
        <v>36207096</v>
      </c>
      <c r="H129" s="49">
        <v>26847170</v>
      </c>
    </row>
    <row r="130" spans="1:8">
      <c r="A130" s="51" t="s">
        <v>95</v>
      </c>
      <c r="B130" s="226">
        <v>20371477</v>
      </c>
      <c r="C130" s="226">
        <v>19275676</v>
      </c>
      <c r="D130" s="49">
        <v>16895317</v>
      </c>
      <c r="E130" s="49">
        <v>12957608</v>
      </c>
      <c r="F130" s="49">
        <v>11361826</v>
      </c>
      <c r="G130" s="49">
        <v>11394040</v>
      </c>
      <c r="H130" s="49">
        <v>4554458</v>
      </c>
    </row>
    <row r="131" spans="1:8">
      <c r="A131" s="51" t="s">
        <v>97</v>
      </c>
      <c r="B131" s="226">
        <v>40470612</v>
      </c>
      <c r="C131" s="226">
        <v>44040393</v>
      </c>
      <c r="D131" s="49">
        <v>56820567</v>
      </c>
      <c r="E131" s="49">
        <v>92188576</v>
      </c>
      <c r="F131" s="49">
        <v>122846344</v>
      </c>
      <c r="G131" s="49">
        <v>132952942</v>
      </c>
      <c r="H131" s="49">
        <v>176568630</v>
      </c>
    </row>
    <row r="132" spans="1:8">
      <c r="A132" s="51" t="s">
        <v>99</v>
      </c>
      <c r="B132" s="226">
        <v>127932367</v>
      </c>
      <c r="C132" s="226">
        <v>128284676</v>
      </c>
      <c r="D132" s="49">
        <v>67665592</v>
      </c>
      <c r="E132" s="49">
        <v>61846901</v>
      </c>
      <c r="F132" s="49">
        <v>66167875</v>
      </c>
      <c r="G132" s="49">
        <v>48086204</v>
      </c>
      <c r="H132" s="49">
        <v>77123601</v>
      </c>
    </row>
    <row r="133" spans="1:8">
      <c r="A133" s="51" t="s">
        <v>101</v>
      </c>
      <c r="B133" s="226">
        <v>27671321</v>
      </c>
      <c r="C133" s="226">
        <v>16296371</v>
      </c>
      <c r="D133" s="49">
        <v>1630922</v>
      </c>
      <c r="E133" s="49">
        <v>1378238</v>
      </c>
      <c r="F133" s="49">
        <v>1250540</v>
      </c>
      <c r="G133" s="49">
        <v>17837462</v>
      </c>
      <c r="H133" s="49">
        <v>1448722</v>
      </c>
    </row>
    <row r="134" spans="1:8">
      <c r="A134" s="51" t="s">
        <v>102</v>
      </c>
      <c r="B134" s="226">
        <v>18110421</v>
      </c>
      <c r="C134" s="226">
        <v>21316293</v>
      </c>
      <c r="D134" s="49">
        <v>18214039</v>
      </c>
      <c r="E134" s="49">
        <v>11038923</v>
      </c>
      <c r="F134" s="49">
        <v>14644696</v>
      </c>
      <c r="G134" s="49">
        <v>22125825</v>
      </c>
      <c r="H134" s="49">
        <v>24469149</v>
      </c>
    </row>
    <row r="135" spans="1:8">
      <c r="A135" s="51" t="s">
        <v>103</v>
      </c>
      <c r="B135" s="226">
        <v>3941652</v>
      </c>
      <c r="C135" s="226">
        <v>5000686</v>
      </c>
      <c r="D135" s="49">
        <v>6021743</v>
      </c>
      <c r="E135" s="49">
        <v>6294908</v>
      </c>
      <c r="F135" s="49">
        <v>6712908</v>
      </c>
      <c r="G135" s="49">
        <v>5844104</v>
      </c>
      <c r="H135" s="49">
        <v>6469716</v>
      </c>
    </row>
    <row r="136" spans="1:8">
      <c r="A136" s="51" t="s">
        <v>104</v>
      </c>
      <c r="B136" s="226">
        <v>4987840</v>
      </c>
      <c r="C136" s="226">
        <v>4199198</v>
      </c>
      <c r="D136" s="49">
        <v>4717871</v>
      </c>
      <c r="E136" s="49">
        <v>4963891</v>
      </c>
      <c r="F136" s="49">
        <v>5908794</v>
      </c>
      <c r="G136" s="49">
        <v>7505674</v>
      </c>
      <c r="H136" s="49">
        <v>8633626</v>
      </c>
    </row>
    <row r="137" spans="1:8">
      <c r="A137" s="51" t="s">
        <v>105</v>
      </c>
      <c r="B137" s="226">
        <v>1403462</v>
      </c>
      <c r="C137" s="226">
        <v>4183869</v>
      </c>
      <c r="D137" s="49">
        <v>856787</v>
      </c>
      <c r="E137" s="49">
        <v>28211</v>
      </c>
      <c r="F137" s="49">
        <v>862347</v>
      </c>
      <c r="G137" s="49">
        <v>0</v>
      </c>
      <c r="H137" s="49">
        <v>0</v>
      </c>
    </row>
    <row r="138" spans="1:8">
      <c r="A138" s="51" t="s">
        <v>107</v>
      </c>
      <c r="B138" s="226">
        <v>37126348</v>
      </c>
      <c r="C138" s="226">
        <v>35471135</v>
      </c>
      <c r="D138" s="49">
        <v>26745652</v>
      </c>
      <c r="E138" s="49">
        <v>31923671</v>
      </c>
      <c r="F138" s="49">
        <v>26873243</v>
      </c>
      <c r="G138" s="49">
        <v>28272738</v>
      </c>
      <c r="H138" s="49">
        <v>26252395</v>
      </c>
    </row>
    <row r="139" spans="1:8">
      <c r="A139" s="51" t="s">
        <v>76</v>
      </c>
      <c r="B139" s="226">
        <v>0</v>
      </c>
      <c r="C139" s="226">
        <v>0</v>
      </c>
      <c r="D139" s="49">
        <v>0</v>
      </c>
      <c r="E139" s="49">
        <v>0</v>
      </c>
      <c r="F139" s="49">
        <v>0</v>
      </c>
      <c r="G139" s="49">
        <v>0</v>
      </c>
      <c r="H139" s="49">
        <v>0</v>
      </c>
    </row>
    <row r="140" spans="1:8">
      <c r="A140" s="51" t="s">
        <v>110</v>
      </c>
      <c r="B140" s="226">
        <v>38571904</v>
      </c>
      <c r="C140" s="226">
        <v>37013520</v>
      </c>
      <c r="D140" s="49">
        <v>27503027</v>
      </c>
      <c r="E140" s="49">
        <v>18583446</v>
      </c>
      <c r="F140" s="49">
        <v>21077616</v>
      </c>
      <c r="G140" s="49">
        <v>19598181</v>
      </c>
      <c r="H140" s="49">
        <v>23098552</v>
      </c>
    </row>
    <row r="141" spans="1:8">
      <c r="A141" s="51" t="s">
        <v>111</v>
      </c>
      <c r="B141" s="226">
        <v>0</v>
      </c>
      <c r="C141" s="226">
        <v>566355</v>
      </c>
      <c r="D141" s="49">
        <v>0</v>
      </c>
      <c r="E141" s="49">
        <v>0</v>
      </c>
      <c r="F141" s="49">
        <v>0</v>
      </c>
      <c r="G141" s="49">
        <v>0</v>
      </c>
      <c r="H141" s="49">
        <v>0</v>
      </c>
    </row>
    <row r="142" spans="1:8">
      <c r="A142" s="51" t="s">
        <v>113</v>
      </c>
      <c r="B142" s="226">
        <v>21271423</v>
      </c>
      <c r="C142" s="226">
        <v>14294673</v>
      </c>
      <c r="D142" s="49">
        <v>22852510</v>
      </c>
      <c r="E142" s="49">
        <v>21633565</v>
      </c>
      <c r="F142" s="49">
        <v>21066366</v>
      </c>
      <c r="G142" s="49">
        <v>20743245</v>
      </c>
      <c r="H142" s="49">
        <v>14740083</v>
      </c>
    </row>
    <row r="143" spans="1:8">
      <c r="A143" s="51" t="s">
        <v>78</v>
      </c>
      <c r="B143" s="226">
        <v>9178469</v>
      </c>
      <c r="C143" s="226">
        <v>12173406</v>
      </c>
      <c r="D143" s="49">
        <v>3317268</v>
      </c>
      <c r="E143" s="49">
        <v>11095439</v>
      </c>
      <c r="F143" s="49">
        <v>6323496</v>
      </c>
      <c r="G143" s="49">
        <v>6570816</v>
      </c>
      <c r="H143" s="49">
        <v>62438890</v>
      </c>
    </row>
    <row r="144" spans="1:8">
      <c r="A144" s="51" t="s">
        <v>116</v>
      </c>
      <c r="B144" s="226">
        <v>255655892</v>
      </c>
      <c r="C144" s="226">
        <v>221051420</v>
      </c>
      <c r="D144" s="49">
        <v>191905703</v>
      </c>
      <c r="E144" s="49">
        <v>184254881</v>
      </c>
      <c r="F144" s="49">
        <v>209793073</v>
      </c>
      <c r="G144" s="49">
        <v>184392808</v>
      </c>
      <c r="H144" s="49">
        <v>187979914</v>
      </c>
    </row>
    <row r="145" spans="1:8">
      <c r="A145" s="51" t="s">
        <v>117</v>
      </c>
      <c r="B145" s="226">
        <v>26676188</v>
      </c>
      <c r="C145" s="226">
        <v>16181511</v>
      </c>
      <c r="D145" s="49">
        <v>16026676</v>
      </c>
      <c r="E145" s="49">
        <v>31528117</v>
      </c>
      <c r="F145" s="49">
        <v>317663</v>
      </c>
      <c r="G145" s="49">
        <v>10190371</v>
      </c>
      <c r="H145" s="49">
        <v>194440</v>
      </c>
    </row>
    <row r="146" spans="1:8">
      <c r="A146" s="51" t="s">
        <v>77</v>
      </c>
      <c r="B146" s="226">
        <v>45427430</v>
      </c>
      <c r="C146" s="226">
        <v>21021085</v>
      </c>
      <c r="D146" s="49">
        <v>23629876</v>
      </c>
      <c r="E146" s="49">
        <v>24364544</v>
      </c>
      <c r="F146" s="49">
        <v>27475947</v>
      </c>
      <c r="G146" s="49">
        <v>36650168</v>
      </c>
      <c r="H146" s="49">
        <v>80404160</v>
      </c>
    </row>
    <row r="147" spans="1:8">
      <c r="A147" s="51" t="s">
        <v>120</v>
      </c>
      <c r="B147" s="226">
        <v>4418688</v>
      </c>
      <c r="C147" s="226">
        <v>3046647</v>
      </c>
      <c r="D147" s="49">
        <v>453353</v>
      </c>
      <c r="E147" s="49">
        <v>1135530</v>
      </c>
      <c r="F147" s="49">
        <v>575711</v>
      </c>
      <c r="G147" s="49">
        <v>342247</v>
      </c>
      <c r="H147" s="49">
        <v>0</v>
      </c>
    </row>
    <row r="148" spans="1:8">
      <c r="A148" s="51" t="s">
        <v>122</v>
      </c>
      <c r="B148" s="226">
        <v>64323989</v>
      </c>
      <c r="C148" s="226">
        <v>22229599</v>
      </c>
      <c r="D148" s="49">
        <v>17774572</v>
      </c>
      <c r="E148" s="49">
        <v>34521371</v>
      </c>
      <c r="F148" s="49">
        <v>3787897</v>
      </c>
      <c r="G148" s="49">
        <v>14291770</v>
      </c>
      <c r="H148" s="49">
        <v>3787855</v>
      </c>
    </row>
    <row r="149" spans="1:8">
      <c r="A149" s="51" t="s">
        <v>124</v>
      </c>
      <c r="B149" s="226">
        <v>2581387</v>
      </c>
      <c r="C149" s="226">
        <v>890452</v>
      </c>
      <c r="D149" s="49">
        <v>2630211</v>
      </c>
      <c r="E149" s="49">
        <v>948162</v>
      </c>
      <c r="F149" s="49">
        <v>2795977</v>
      </c>
      <c r="G149" s="49">
        <v>4290765</v>
      </c>
      <c r="H149" s="49">
        <v>3570254</v>
      </c>
    </row>
    <row r="150" spans="1:8">
      <c r="A150" s="51" t="s">
        <v>126</v>
      </c>
      <c r="B150" s="226">
        <v>10874607</v>
      </c>
      <c r="C150" s="226">
        <v>11559444</v>
      </c>
      <c r="D150" s="49">
        <v>8071267</v>
      </c>
      <c r="E150" s="49">
        <v>6943864</v>
      </c>
      <c r="F150" s="49">
        <v>5989133</v>
      </c>
      <c r="G150" s="49">
        <v>10069466</v>
      </c>
      <c r="H150" s="49">
        <v>6063139.5700000003</v>
      </c>
    </row>
    <row r="151" spans="1:8">
      <c r="A151" s="51" t="s">
        <v>127</v>
      </c>
      <c r="B151" s="226">
        <v>9797610</v>
      </c>
      <c r="C151" s="226">
        <v>27776013</v>
      </c>
      <c r="D151" s="49">
        <v>23378185</v>
      </c>
      <c r="E151" s="49">
        <v>24150457</v>
      </c>
      <c r="F151" s="49">
        <v>19963239</v>
      </c>
      <c r="G151" s="49">
        <v>25091469</v>
      </c>
      <c r="H151" s="49">
        <v>24607703</v>
      </c>
    </row>
    <row r="152" spans="1:8">
      <c r="A152" s="51" t="s">
        <v>128</v>
      </c>
      <c r="B152" s="226">
        <v>14900514</v>
      </c>
      <c r="C152" s="226">
        <v>9819542</v>
      </c>
      <c r="D152" s="49">
        <v>10840797</v>
      </c>
      <c r="E152" s="49">
        <v>14104065</v>
      </c>
      <c r="F152" s="49">
        <v>9859764</v>
      </c>
      <c r="G152" s="49">
        <v>17640287</v>
      </c>
      <c r="H152" s="49">
        <v>15291909</v>
      </c>
    </row>
    <row r="153" spans="1:8">
      <c r="A153" s="51" t="s">
        <v>130</v>
      </c>
      <c r="B153" s="226">
        <v>31016428</v>
      </c>
      <c r="C153" s="226">
        <v>0</v>
      </c>
      <c r="D153" s="49">
        <v>7918591</v>
      </c>
      <c r="E153" s="49">
        <v>2964277</v>
      </c>
      <c r="F153" s="49">
        <v>29682187</v>
      </c>
      <c r="G153" s="49">
        <v>25465680</v>
      </c>
      <c r="H153" s="49">
        <v>18179687.170000002</v>
      </c>
    </row>
    <row r="154" spans="1:8">
      <c r="A154" s="51" t="s">
        <v>131</v>
      </c>
      <c r="B154" s="226">
        <v>7979973</v>
      </c>
      <c r="C154" s="226">
        <v>12159736</v>
      </c>
      <c r="D154" s="49">
        <v>10562595</v>
      </c>
      <c r="E154" s="49">
        <v>9416235</v>
      </c>
      <c r="F154" s="49">
        <v>8197043</v>
      </c>
      <c r="G154" s="49">
        <v>8059544</v>
      </c>
      <c r="H154" s="49">
        <v>7979624</v>
      </c>
    </row>
    <row r="155" spans="1:8">
      <c r="A155" s="51" t="s">
        <v>132</v>
      </c>
      <c r="B155" s="226">
        <v>462277285</v>
      </c>
      <c r="C155" s="226">
        <v>455950472</v>
      </c>
      <c r="D155" s="49">
        <v>444784983</v>
      </c>
      <c r="E155" s="49">
        <v>460916191</v>
      </c>
      <c r="F155" s="49">
        <v>523801132</v>
      </c>
      <c r="G155" s="49">
        <v>561685315</v>
      </c>
      <c r="H155" s="49">
        <v>665904722</v>
      </c>
    </row>
    <row r="156" spans="1:8">
      <c r="A156" s="51" t="s">
        <v>75</v>
      </c>
      <c r="B156" s="226">
        <v>0</v>
      </c>
      <c r="C156" s="226">
        <v>0</v>
      </c>
      <c r="D156" s="49">
        <v>0</v>
      </c>
      <c r="E156" s="49">
        <v>0</v>
      </c>
      <c r="F156" s="49">
        <v>0</v>
      </c>
      <c r="G156" s="49">
        <v>0</v>
      </c>
      <c r="H156" s="49">
        <v>0</v>
      </c>
    </row>
    <row r="157" spans="1:8">
      <c r="A157" s="51" t="s">
        <v>133</v>
      </c>
      <c r="B157" s="226">
        <v>3311774</v>
      </c>
      <c r="C157" s="226">
        <v>2223744</v>
      </c>
      <c r="D157" s="49">
        <v>2321534</v>
      </c>
      <c r="E157" s="49">
        <v>1788398</v>
      </c>
      <c r="F157" s="49">
        <v>2542424</v>
      </c>
      <c r="G157" s="49">
        <v>2264677</v>
      </c>
      <c r="H157" s="49">
        <v>3173777</v>
      </c>
    </row>
    <row r="158" spans="1:8">
      <c r="A158" s="51" t="s">
        <v>134</v>
      </c>
      <c r="B158" s="226">
        <v>114258049</v>
      </c>
      <c r="C158" s="226">
        <v>115252176</v>
      </c>
      <c r="D158" s="49">
        <v>133956003</v>
      </c>
      <c r="E158" s="49">
        <v>133813368</v>
      </c>
      <c r="F158" s="49">
        <v>133230818</v>
      </c>
      <c r="G158" s="49">
        <v>137985587</v>
      </c>
      <c r="H158" s="49">
        <v>129873252</v>
      </c>
    </row>
    <row r="159" spans="1:8">
      <c r="A159" s="51" t="s">
        <v>136</v>
      </c>
      <c r="B159" s="226">
        <v>9957493</v>
      </c>
      <c r="C159" s="226">
        <v>9052878</v>
      </c>
      <c r="D159" s="49">
        <v>11887955</v>
      </c>
      <c r="E159" s="49">
        <v>12039744</v>
      </c>
      <c r="F159" s="49">
        <v>12729054</v>
      </c>
      <c r="G159" s="49">
        <v>17527339</v>
      </c>
      <c r="H159" s="49">
        <v>14191532</v>
      </c>
    </row>
    <row r="160" spans="1:8">
      <c r="A160" s="51" t="s">
        <v>145</v>
      </c>
      <c r="B160" s="226">
        <v>67381372</v>
      </c>
      <c r="C160" s="226">
        <v>46662749</v>
      </c>
      <c r="D160" s="49">
        <v>29702372</v>
      </c>
      <c r="E160" s="49">
        <v>24525704</v>
      </c>
      <c r="F160" s="49">
        <v>21635812</v>
      </c>
      <c r="G160" s="49">
        <v>16133766</v>
      </c>
      <c r="H160" s="49">
        <v>30682017</v>
      </c>
    </row>
    <row r="161" spans="1:8">
      <c r="A161" s="51" t="s">
        <v>138</v>
      </c>
      <c r="B161" s="226">
        <v>21368440</v>
      </c>
      <c r="C161" s="226">
        <v>6194817</v>
      </c>
      <c r="D161" s="49">
        <v>9424506</v>
      </c>
      <c r="E161" s="49">
        <v>18883390</v>
      </c>
      <c r="F161" s="49">
        <v>5448582</v>
      </c>
      <c r="G161" s="49">
        <v>3780733</v>
      </c>
      <c r="H161" s="49">
        <v>3057412</v>
      </c>
    </row>
    <row r="162" spans="1:8">
      <c r="A162" s="51" t="s">
        <v>140</v>
      </c>
      <c r="B162" s="226">
        <v>458288</v>
      </c>
      <c r="C162" s="226">
        <v>4383493</v>
      </c>
      <c r="D162" s="49">
        <v>376985</v>
      </c>
      <c r="E162" s="49">
        <v>3064454</v>
      </c>
      <c r="F162" s="49">
        <v>2932198</v>
      </c>
      <c r="G162" s="49">
        <v>2882126</v>
      </c>
      <c r="H162" s="49">
        <v>2681043</v>
      </c>
    </row>
    <row r="163" spans="1:8">
      <c r="A163" s="51" t="s">
        <v>142</v>
      </c>
      <c r="B163" s="226">
        <v>900199</v>
      </c>
      <c r="C163" s="226">
        <v>980152</v>
      </c>
      <c r="D163" s="49">
        <v>1020414</v>
      </c>
      <c r="E163" s="49">
        <v>1016388</v>
      </c>
      <c r="F163" s="49">
        <v>0</v>
      </c>
      <c r="G163" s="49">
        <v>796017</v>
      </c>
      <c r="H163" s="49">
        <v>544543</v>
      </c>
    </row>
    <row r="164" spans="1:8">
      <c r="A164" s="51" t="s">
        <v>144</v>
      </c>
      <c r="B164" s="226">
        <v>5510104</v>
      </c>
      <c r="C164" s="226">
        <v>5487590</v>
      </c>
      <c r="D164" s="49">
        <v>5643576</v>
      </c>
      <c r="E164" s="49">
        <v>5825801</v>
      </c>
      <c r="F164" s="49">
        <v>5969077</v>
      </c>
      <c r="G164" s="49">
        <v>6033181</v>
      </c>
      <c r="H164" s="49">
        <v>5964735</v>
      </c>
    </row>
    <row r="165" spans="1:8">
      <c r="A165" s="51" t="s">
        <v>146</v>
      </c>
      <c r="B165" s="226">
        <v>12557329</v>
      </c>
      <c r="C165" s="226">
        <v>21443381</v>
      </c>
      <c r="D165" s="49">
        <v>20312465</v>
      </c>
      <c r="E165" s="49">
        <v>18373912</v>
      </c>
      <c r="F165" s="49">
        <v>16357391</v>
      </c>
      <c r="G165" s="49">
        <v>6151989</v>
      </c>
      <c r="H165" s="49">
        <v>4918398</v>
      </c>
    </row>
    <row r="166" spans="1:8">
      <c r="A166" s="51" t="s">
        <v>148</v>
      </c>
      <c r="B166" s="226">
        <v>10439569</v>
      </c>
      <c r="C166" s="226">
        <v>48257311</v>
      </c>
      <c r="D166" s="49">
        <v>48257311</v>
      </c>
      <c r="E166" s="49">
        <v>48257311</v>
      </c>
      <c r="F166" s="49">
        <v>35653527</v>
      </c>
      <c r="G166" s="49">
        <v>38405624</v>
      </c>
      <c r="H166" s="49">
        <v>35040154</v>
      </c>
    </row>
    <row r="167" spans="1:8">
      <c r="A167" s="51" t="s">
        <v>150</v>
      </c>
      <c r="B167" s="226">
        <v>6369965</v>
      </c>
      <c r="C167" s="226">
        <v>3615734</v>
      </c>
      <c r="D167" s="49">
        <v>11463225</v>
      </c>
      <c r="E167" s="49">
        <v>6103856</v>
      </c>
      <c r="F167" s="49">
        <v>11024800</v>
      </c>
      <c r="G167" s="49">
        <v>6691292</v>
      </c>
      <c r="H167" s="49">
        <v>9227893</v>
      </c>
    </row>
    <row r="168" spans="1:8">
      <c r="A168" s="51" t="s">
        <v>152</v>
      </c>
      <c r="B168" s="226">
        <v>16162595</v>
      </c>
      <c r="C168" s="226">
        <v>14156623</v>
      </c>
      <c r="D168" s="49">
        <v>14764036</v>
      </c>
      <c r="E168" s="49">
        <v>11671931</v>
      </c>
      <c r="F168" s="49">
        <v>12298530</v>
      </c>
      <c r="G168" s="49">
        <v>11010893</v>
      </c>
      <c r="H168" s="49">
        <v>7311010</v>
      </c>
    </row>
    <row r="169" spans="1:8">
      <c r="A169" s="51" t="s">
        <v>153</v>
      </c>
      <c r="B169" s="226">
        <v>44001217</v>
      </c>
      <c r="C169" s="226">
        <v>43243130</v>
      </c>
      <c r="D169" s="49">
        <v>41430619</v>
      </c>
      <c r="E169" s="49">
        <v>39740169</v>
      </c>
      <c r="F169" s="49">
        <v>50078185</v>
      </c>
      <c r="G169" s="49">
        <v>39830313</v>
      </c>
      <c r="H169" s="49">
        <v>45757312</v>
      </c>
    </row>
    <row r="170" spans="1:8">
      <c r="A170" s="51" t="s">
        <v>154</v>
      </c>
      <c r="B170" s="226">
        <v>2805184</v>
      </c>
      <c r="C170" s="226">
        <v>19514155</v>
      </c>
      <c r="D170" s="49">
        <v>14613422</v>
      </c>
      <c r="E170" s="49">
        <v>13252801</v>
      </c>
      <c r="F170" s="49">
        <v>13280566</v>
      </c>
      <c r="G170" s="49">
        <v>16964938</v>
      </c>
      <c r="H170" s="49">
        <v>11087686.73</v>
      </c>
    </row>
    <row r="171" spans="1:8">
      <c r="A171" s="51" t="s">
        <v>155</v>
      </c>
      <c r="B171" s="226">
        <v>23970149</v>
      </c>
      <c r="C171" s="226">
        <v>25166925</v>
      </c>
      <c r="D171" s="49">
        <v>25501039</v>
      </c>
      <c r="E171" s="49">
        <v>24620163</v>
      </c>
      <c r="F171" s="49">
        <v>24540470</v>
      </c>
      <c r="G171" s="49">
        <v>26139703</v>
      </c>
      <c r="H171" s="49">
        <v>25542940</v>
      </c>
    </row>
    <row r="172" spans="1:8">
      <c r="A172" s="51" t="s">
        <v>157</v>
      </c>
      <c r="B172" s="226">
        <v>81746077</v>
      </c>
      <c r="C172" s="226">
        <v>75909205</v>
      </c>
      <c r="D172" s="49">
        <v>85910500</v>
      </c>
      <c r="E172" s="49">
        <v>82280803</v>
      </c>
      <c r="F172" s="49">
        <v>69677599</v>
      </c>
      <c r="G172" s="49">
        <v>71476644</v>
      </c>
      <c r="H172" s="49">
        <v>82035123</v>
      </c>
    </row>
    <row r="173" spans="1:8">
      <c r="A173" s="51" t="s">
        <v>158</v>
      </c>
      <c r="B173" s="227">
        <v>2282562</v>
      </c>
      <c r="C173" s="227">
        <v>3623877</v>
      </c>
      <c r="D173" s="49">
        <v>3944752</v>
      </c>
      <c r="E173" s="49">
        <v>4674176</v>
      </c>
      <c r="F173" s="49">
        <v>4904935</v>
      </c>
      <c r="G173" s="49">
        <v>1046318</v>
      </c>
      <c r="H173" s="49">
        <v>0</v>
      </c>
    </row>
    <row r="174" spans="1:8">
      <c r="A174" s="59" t="s">
        <v>159</v>
      </c>
      <c r="B174" s="226">
        <v>3550040478</v>
      </c>
      <c r="C174" s="226">
        <v>3554911271</v>
      </c>
      <c r="D174" s="49">
        <f>SUM(D123:D173)</f>
        <v>3282070195</v>
      </c>
      <c r="E174" s="49">
        <f>SUM(E123:E173)</f>
        <v>3350044389</v>
      </c>
      <c r="F174" s="49">
        <f>SUM(F123:F173)</f>
        <v>3353093528</v>
      </c>
      <c r="G174" s="49">
        <f>SUM(G123:G173)</f>
        <v>3523027554</v>
      </c>
      <c r="H174" s="49">
        <f>SUM(H123:H173)</f>
        <v>3280199406.4699998</v>
      </c>
    </row>
    <row r="175" spans="1:8">
      <c r="A175" s="82"/>
    </row>
    <row r="180" spans="1:12" ht="12.75" customHeight="1">
      <c r="A180" s="396" t="s">
        <v>232</v>
      </c>
      <c r="B180" s="402">
        <v>2015</v>
      </c>
      <c r="C180" s="402">
        <v>2016</v>
      </c>
      <c r="D180" s="402">
        <v>2017</v>
      </c>
      <c r="E180" s="402">
        <v>2018</v>
      </c>
      <c r="F180" s="402">
        <v>2019</v>
      </c>
      <c r="G180" s="402">
        <v>2020</v>
      </c>
      <c r="H180" s="402">
        <v>2021</v>
      </c>
    </row>
    <row r="181" spans="1:12" ht="24" customHeight="1">
      <c r="A181" s="396"/>
      <c r="B181" s="398"/>
      <c r="C181" s="398"/>
      <c r="D181" s="398"/>
      <c r="E181" s="398"/>
      <c r="F181" s="398"/>
      <c r="G181" s="398"/>
      <c r="H181" s="398"/>
      <c r="I181" s="50"/>
      <c r="K181" s="50"/>
      <c r="L181" s="50"/>
    </row>
    <row r="182" spans="1:12">
      <c r="A182" s="51" t="s">
        <v>82</v>
      </c>
      <c r="B182" s="89">
        <f>'Excluding Relative Foster Care'!B5/'Total Funds Spent &amp; Transferred'!T5</f>
        <v>0.18568389754531869</v>
      </c>
      <c r="C182" s="89">
        <f>'Excluding Relative Foster Care'!C5/'Total Funds Spent &amp; Transferred'!U5</f>
        <v>0.14156579975377215</v>
      </c>
      <c r="D182" s="89">
        <f>'Excluding Relative Foster Care'!D5/'Total Funds Spent &amp; Transferred'!V5</f>
        <v>0.10578014001632866</v>
      </c>
      <c r="E182" s="89">
        <f>'Excluding Relative Foster Care'!E5/'Total Funds Spent &amp; Transferred'!W5</f>
        <v>0.1107693600777582</v>
      </c>
      <c r="F182" s="89">
        <f>'Excluding Relative Foster Care'!F5/'Total Funds Spent &amp; Transferred'!X5</f>
        <v>9.7571263471372557E-2</v>
      </c>
      <c r="G182" s="89">
        <f>'Excluding Relative Foster Care'!G5/'Total Funds Spent &amp; Transferred'!Y5</f>
        <v>8.0162421891506311E-2</v>
      </c>
      <c r="H182" s="89">
        <f>'Excluding Relative Foster Care'!H5/'Total Funds Spent &amp; Transferred'!Z5</f>
        <v>7.028251439949669E-2</v>
      </c>
    </row>
    <row r="183" spans="1:12">
      <c r="A183" s="51" t="s">
        <v>84</v>
      </c>
      <c r="B183" s="89">
        <f>'Excluding Relative Foster Care'!B6/'Total Funds Spent &amp; Transferred'!T6</f>
        <v>0.52865320035795238</v>
      </c>
      <c r="C183" s="89">
        <f>'Excluding Relative Foster Care'!C6/'Total Funds Spent &amp; Transferred'!U6</f>
        <v>0.45520215059167696</v>
      </c>
      <c r="D183" s="89">
        <f>'Excluding Relative Foster Care'!D6/'Total Funds Spent &amp; Transferred'!V6</f>
        <v>0.61339005830886983</v>
      </c>
      <c r="E183" s="89">
        <f>'Excluding Relative Foster Care'!E6/'Total Funds Spent &amp; Transferred'!W6</f>
        <v>0.4534509384440048</v>
      </c>
      <c r="F183" s="89">
        <f>'Excluding Relative Foster Care'!F6/'Total Funds Spent &amp; Transferred'!X6</f>
        <v>0.4378349460112691</v>
      </c>
      <c r="G183" s="89">
        <f>'Excluding Relative Foster Care'!G6/'Total Funds Spent &amp; Transferred'!Y6</f>
        <v>0.49677734388514444</v>
      </c>
      <c r="H183" s="89">
        <f>'Excluding Relative Foster Care'!H6/'Total Funds Spent &amp; Transferred'!Z6</f>
        <v>0.48227709290526005</v>
      </c>
    </row>
    <row r="184" spans="1:12">
      <c r="A184" s="51" t="s">
        <v>86</v>
      </c>
      <c r="B184" s="89">
        <f>'Excluding Relative Foster Care'!B7/'Total Funds Spent &amp; Transferred'!T7</f>
        <v>6.3278031595252429E-2</v>
      </c>
      <c r="C184" s="89">
        <f>'Excluding Relative Foster Care'!C7/'Total Funds Spent &amp; Transferred'!U7</f>
        <v>5.2790312077991668E-2</v>
      </c>
      <c r="D184" s="89">
        <f>'Excluding Relative Foster Care'!D7/'Total Funds Spent &amp; Transferred'!V7</f>
        <v>4.6323995772220863E-2</v>
      </c>
      <c r="E184" s="89">
        <f>'Excluding Relative Foster Care'!E7/'Total Funds Spent &amp; Transferred'!W7</f>
        <v>4.9313046950439914E-2</v>
      </c>
      <c r="F184" s="89">
        <f>'Excluding Relative Foster Care'!F7/'Total Funds Spent &amp; Transferred'!X7</f>
        <v>5.5018705686881365E-2</v>
      </c>
      <c r="G184" s="89">
        <f>'Excluding Relative Foster Care'!G7/'Total Funds Spent &amp; Transferred'!Y7</f>
        <v>4.8196802484949279E-2</v>
      </c>
      <c r="H184" s="89">
        <f>'Excluding Relative Foster Care'!H7/'Total Funds Spent &amp; Transferred'!Z7</f>
        <v>5.0232841990317356E-2</v>
      </c>
    </row>
    <row r="185" spans="1:12">
      <c r="A185" s="51" t="s">
        <v>88</v>
      </c>
      <c r="B185" s="89">
        <f>'Excluding Relative Foster Care'!B8/'Total Funds Spent &amp; Transferred'!T8</f>
        <v>6.2463792470349992E-2</v>
      </c>
      <c r="C185" s="89">
        <f>'Excluding Relative Foster Care'!C8/'Total Funds Spent &amp; Transferred'!U8</f>
        <v>4.5850299356851879E-2</v>
      </c>
      <c r="D185" s="89">
        <f>'Excluding Relative Foster Care'!D8/'Total Funds Spent &amp; Transferred'!V8</f>
        <v>3.6863253008053556E-2</v>
      </c>
      <c r="E185" s="89">
        <f>'Excluding Relative Foster Care'!E8/'Total Funds Spent &amp; Transferred'!W8</f>
        <v>2.4813954100268782E-2</v>
      </c>
      <c r="F185" s="89">
        <f>'Excluding Relative Foster Care'!F8/'Total Funds Spent &amp; Transferred'!X8</f>
        <v>6.1307572924722845E-2</v>
      </c>
      <c r="G185" s="89">
        <f>'Excluding Relative Foster Care'!G8/'Total Funds Spent &amp; Transferred'!Y8</f>
        <v>5.0600429256031809E-2</v>
      </c>
      <c r="H185" s="89">
        <f>'Excluding Relative Foster Care'!H8/'Total Funds Spent &amp; Transferred'!Z8</f>
        <v>4.0316255307717125E-2</v>
      </c>
    </row>
    <row r="186" spans="1:12">
      <c r="A186" s="51" t="s">
        <v>74</v>
      </c>
      <c r="B186" s="89">
        <f>'Excluding Relative Foster Care'!B9/'Total Funds Spent &amp; Transferred'!T9</f>
        <v>0.41644490552924907</v>
      </c>
      <c r="C186" s="89">
        <f>'Excluding Relative Foster Care'!C9/'Total Funds Spent &amp; Transferred'!U9</f>
        <v>0.39671971479464524</v>
      </c>
      <c r="D186" s="89">
        <f>'Excluding Relative Foster Care'!D9/'Total Funds Spent &amp; Transferred'!V9</f>
        <v>0.36830863866283103</v>
      </c>
      <c r="E186" s="89">
        <f>'Excluding Relative Foster Care'!E9/'Total Funds Spent &amp; Transferred'!W9</f>
        <v>0.33589580719930617</v>
      </c>
      <c r="F186" s="89">
        <f>'Excluding Relative Foster Care'!F9/'Total Funds Spent &amp; Transferred'!X9</f>
        <v>0.31640562973452346</v>
      </c>
      <c r="G186" s="89">
        <f>'Excluding Relative Foster Care'!G9/'Total Funds Spent &amp; Transferred'!Y9</f>
        <v>0.36767880391709706</v>
      </c>
      <c r="H186" s="89">
        <f>'Excluding Relative Foster Care'!H9/'Total Funds Spent &amp; Transferred'!Z9</f>
        <v>0.34962429487783436</v>
      </c>
    </row>
    <row r="187" spans="1:12">
      <c r="A187" s="51" t="s">
        <v>91</v>
      </c>
      <c r="B187" s="89">
        <f>'Excluding Relative Foster Care'!B10/'Total Funds Spent &amp; Transferred'!T10</f>
        <v>0.25494960545276751</v>
      </c>
      <c r="C187" s="89">
        <f>'Excluding Relative Foster Care'!C10/'Total Funds Spent &amp; Transferred'!U10</f>
        <v>0.19697482671854216</v>
      </c>
      <c r="D187" s="89">
        <f>'Excluding Relative Foster Care'!D10/'Total Funds Spent &amp; Transferred'!V10</f>
        <v>0.21933778682779498</v>
      </c>
      <c r="E187" s="89">
        <f>'Excluding Relative Foster Care'!E10/'Total Funds Spent &amp; Transferred'!W10</f>
        <v>0.14684096045305278</v>
      </c>
      <c r="F187" s="89">
        <f>'Excluding Relative Foster Care'!F10/'Total Funds Spent &amp; Transferred'!X10</f>
        <v>0.19699673472294268</v>
      </c>
      <c r="G187" s="89">
        <f>'Excluding Relative Foster Care'!G10/'Total Funds Spent &amp; Transferred'!Y10</f>
        <v>0.1783402533867488</v>
      </c>
      <c r="H187" s="89">
        <f>'Excluding Relative Foster Care'!H10/'Total Funds Spent &amp; Transferred'!Z10</f>
        <v>0.13479960543013275</v>
      </c>
    </row>
    <row r="188" spans="1:12">
      <c r="A188" s="51" t="s">
        <v>93</v>
      </c>
      <c r="B188" s="89">
        <f>'Excluding Relative Foster Care'!B11/'Total Funds Spent &amp; Transferred'!T11</f>
        <v>0.13836029318495566</v>
      </c>
      <c r="C188" s="89">
        <f>'Excluding Relative Foster Care'!C11/'Total Funds Spent &amp; Transferred'!U11</f>
        <v>0.12637773239304942</v>
      </c>
      <c r="D188" s="89">
        <f>'Excluding Relative Foster Care'!D11/'Total Funds Spent &amp; Transferred'!V11</f>
        <v>0.10764782327158717</v>
      </c>
      <c r="E188" s="89">
        <f>'Excluding Relative Foster Care'!E11/'Total Funds Spent &amp; Transferred'!W11</f>
        <v>0.10080222065245632</v>
      </c>
      <c r="F188" s="89">
        <f>'Excluding Relative Foster Care'!F11/'Total Funds Spent &amp; Transferred'!X11</f>
        <v>8.3549857606141295E-2</v>
      </c>
      <c r="G188" s="89">
        <f>'Excluding Relative Foster Care'!G11/'Total Funds Spent &amp; Transferred'!Y11</f>
        <v>7.1586442121759741E-2</v>
      </c>
      <c r="H188" s="89">
        <f>'Excluding Relative Foster Care'!H11/'Total Funds Spent &amp; Transferred'!Z11</f>
        <v>5.6412363728295591E-2</v>
      </c>
    </row>
    <row r="189" spans="1:12">
      <c r="A189" s="51" t="s">
        <v>95</v>
      </c>
      <c r="B189" s="89">
        <f>'Excluding Relative Foster Care'!B12/'Total Funds Spent &amp; Transferred'!T12</f>
        <v>0.21252342408331099</v>
      </c>
      <c r="C189" s="89">
        <f>'Excluding Relative Foster Care'!C12/'Total Funds Spent &amp; Transferred'!U12</f>
        <v>0.16824528899838903</v>
      </c>
      <c r="D189" s="89">
        <f>'Excluding Relative Foster Care'!D12/'Total Funds Spent &amp; Transferred'!V12</f>
        <v>0.1520260374038104</v>
      </c>
      <c r="E189" s="89">
        <f>'Excluding Relative Foster Care'!E12/'Total Funds Spent &amp; Transferred'!W12</f>
        <v>0.118995255317896</v>
      </c>
      <c r="F189" s="89">
        <f>'Excluding Relative Foster Care'!F12/'Total Funds Spent &amp; Transferred'!X12</f>
        <v>9.8452433673382231E-2</v>
      </c>
      <c r="G189" s="89">
        <f>'Excluding Relative Foster Care'!G12/'Total Funds Spent &amp; Transferred'!Y12</f>
        <v>9.1377716645152526E-2</v>
      </c>
      <c r="H189" s="89">
        <f>'Excluding Relative Foster Care'!H12/'Total Funds Spent &amp; Transferred'!Z12</f>
        <v>5.7495105977779785E-2</v>
      </c>
    </row>
    <row r="190" spans="1:12">
      <c r="A190" s="51" t="s">
        <v>97</v>
      </c>
      <c r="B190" s="89">
        <f>'Excluding Relative Foster Care'!B13/'Total Funds Spent &amp; Transferred'!T13</f>
        <v>0.28760851108976515</v>
      </c>
      <c r="C190" s="89">
        <f>'Excluding Relative Foster Care'!C13/'Total Funds Spent &amp; Transferred'!U13</f>
        <v>0.3285385468123827</v>
      </c>
      <c r="D190" s="89">
        <f>'Excluding Relative Foster Care'!D13/'Total Funds Spent &amp; Transferred'!V13</f>
        <v>0.38386543274726426</v>
      </c>
      <c r="E190" s="89">
        <f>'Excluding Relative Foster Care'!E13/'Total Funds Spent &amp; Transferred'!W13</f>
        <v>0.39522907098796417</v>
      </c>
      <c r="F190" s="89">
        <f>'Excluding Relative Foster Care'!F13/'Total Funds Spent &amp; Transferred'!X13</f>
        <v>0.44794157252785194</v>
      </c>
      <c r="G190" s="89">
        <f>'Excluding Relative Foster Care'!G13/'Total Funds Spent &amp; Transferred'!Y13</f>
        <v>0.58607502915549858</v>
      </c>
      <c r="H190" s="89">
        <f>'Excluding Relative Foster Care'!H13/'Total Funds Spent &amp; Transferred'!Z13</f>
        <v>0.466212061523954</v>
      </c>
    </row>
    <row r="191" spans="1:12">
      <c r="A191" s="51" t="s">
        <v>99</v>
      </c>
      <c r="B191" s="89">
        <f>'Excluding Relative Foster Care'!B14/'Total Funds Spent &amp; Transferred'!T14</f>
        <v>0.16510942042141499</v>
      </c>
      <c r="C191" s="89">
        <f>'Excluding Relative Foster Care'!C14/'Total Funds Spent &amp; Transferred'!U14</f>
        <v>0.15870678066540314</v>
      </c>
      <c r="D191" s="89">
        <f>'Excluding Relative Foster Care'!D14/'Total Funds Spent &amp; Transferred'!V14</f>
        <v>9.5035741302513133E-2</v>
      </c>
      <c r="E191" s="89">
        <f>'Excluding Relative Foster Care'!E14/'Total Funds Spent &amp; Transferred'!W14</f>
        <v>8.8043782870444329E-2</v>
      </c>
      <c r="F191" s="89">
        <f>'Excluding Relative Foster Care'!F14/'Total Funds Spent &amp; Transferred'!X14</f>
        <v>8.6577842825964882E-2</v>
      </c>
      <c r="G191" s="89">
        <f>'Excluding Relative Foster Care'!G14/'Total Funds Spent &amp; Transferred'!Y14</f>
        <v>6.8146823801271225E-2</v>
      </c>
      <c r="H191" s="89">
        <f>'Excluding Relative Foster Care'!H14/'Total Funds Spent &amp; Transferred'!Z14</f>
        <v>0.1035991434328067</v>
      </c>
    </row>
    <row r="192" spans="1:12">
      <c r="A192" s="51" t="s">
        <v>101</v>
      </c>
      <c r="B192" s="89">
        <f>'Excluding Relative Foster Care'!B15/'Total Funds Spent &amp; Transferred'!T15</f>
        <v>0.12534423717290558</v>
      </c>
      <c r="C192" s="89">
        <f>'Excluding Relative Foster Care'!C15/'Total Funds Spent &amp; Transferred'!U15</f>
        <v>0.10910175481022091</v>
      </c>
      <c r="D192" s="89">
        <f>'Excluding Relative Foster Care'!D15/'Total Funds Spent &amp; Transferred'!V15</f>
        <v>7.6567097575536813E-2</v>
      </c>
      <c r="E192" s="89">
        <f>'Excluding Relative Foster Care'!E15/'Total Funds Spent &amp; Transferred'!W15</f>
        <v>8.0010367682576591E-2</v>
      </c>
      <c r="F192" s="89">
        <f>'Excluding Relative Foster Care'!F15/'Total Funds Spent &amp; Transferred'!X15</f>
        <v>6.9130803153528264E-2</v>
      </c>
      <c r="G192" s="89">
        <f>'Excluding Relative Foster Care'!G15/'Total Funds Spent &amp; Transferred'!Y15</f>
        <v>9.6662585568382156E-2</v>
      </c>
      <c r="H192" s="89">
        <f>'Excluding Relative Foster Care'!H15/'Total Funds Spent &amp; Transferred'!Z15</f>
        <v>8.6079647110280585E-2</v>
      </c>
    </row>
    <row r="193" spans="1:8">
      <c r="A193" s="51" t="s">
        <v>102</v>
      </c>
      <c r="B193" s="89">
        <f>'Excluding Relative Foster Care'!B16/'Total Funds Spent &amp; Transferred'!T16</f>
        <v>0.19129683888046553</v>
      </c>
      <c r="C193" s="89">
        <f>'Excluding Relative Foster Care'!C16/'Total Funds Spent &amp; Transferred'!U16</f>
        <v>0.19646023656833073</v>
      </c>
      <c r="D193" s="89">
        <f>'Excluding Relative Foster Care'!D16/'Total Funds Spent &amp; Transferred'!V16</f>
        <v>0.19784540640667095</v>
      </c>
      <c r="E193" s="89">
        <f>'Excluding Relative Foster Care'!E16/'Total Funds Spent &amp; Transferred'!W16</f>
        <v>0.14394236083172304</v>
      </c>
      <c r="F193" s="89">
        <f>'Excluding Relative Foster Care'!F16/'Total Funds Spent &amp; Transferred'!X16</f>
        <v>0.1499652624808154</v>
      </c>
      <c r="G193" s="89">
        <f>'Excluding Relative Foster Care'!G16/'Total Funds Spent &amp; Transferred'!Y16</f>
        <v>0.17510402928655774</v>
      </c>
      <c r="H193" s="89">
        <f>'Excluding Relative Foster Care'!H16/'Total Funds Spent &amp; Transferred'!Z16</f>
        <v>0.23628009452381374</v>
      </c>
    </row>
    <row r="194" spans="1:8">
      <c r="A194" s="51" t="s">
        <v>103</v>
      </c>
      <c r="B194" s="89">
        <f>'Excluding Relative Foster Care'!B17/'Total Funds Spent &amp; Transferred'!T17</f>
        <v>0.18014921759489966</v>
      </c>
      <c r="C194" s="89">
        <f>'Excluding Relative Foster Care'!C17/'Total Funds Spent &amp; Transferred'!U17</f>
        <v>0.16499745140103753</v>
      </c>
      <c r="D194" s="89">
        <f>'Excluding Relative Foster Care'!D17/'Total Funds Spent &amp; Transferred'!V17</f>
        <v>0.15988368945669143</v>
      </c>
      <c r="E194" s="89">
        <f>'Excluding Relative Foster Care'!E17/'Total Funds Spent &amp; Transferred'!W17</f>
        <v>0.16587710486601515</v>
      </c>
      <c r="F194" s="89">
        <f>'Excluding Relative Foster Care'!F17/'Total Funds Spent &amp; Transferred'!X17</f>
        <v>0.17129229495981724</v>
      </c>
      <c r="G194" s="89">
        <f>'Excluding Relative Foster Care'!G17/'Total Funds Spent &amp; Transferred'!Y17</f>
        <v>0.18098521885876054</v>
      </c>
      <c r="H194" s="89">
        <f>'Excluding Relative Foster Care'!H17/'Total Funds Spent &amp; Transferred'!Z17</f>
        <v>0.16919789254133263</v>
      </c>
    </row>
    <row r="195" spans="1:8">
      <c r="A195" s="51" t="s">
        <v>104</v>
      </c>
      <c r="B195" s="89">
        <f>'Excluding Relative Foster Care'!B18/'Total Funds Spent &amp; Transferred'!T18</f>
        <v>4.9815112926862401E-2</v>
      </c>
      <c r="C195" s="89">
        <f>'Excluding Relative Foster Care'!C18/'Total Funds Spent &amp; Transferred'!U18</f>
        <v>4.8314850495912366E-2</v>
      </c>
      <c r="D195" s="89">
        <f>'Excluding Relative Foster Care'!D18/'Total Funds Spent &amp; Transferred'!V18</f>
        <v>4.0738676947187941E-2</v>
      </c>
      <c r="E195" s="89">
        <f>'Excluding Relative Foster Care'!E18/'Total Funds Spent &amp; Transferred'!W18</f>
        <v>2.7879194869340197E-2</v>
      </c>
      <c r="F195" s="89">
        <f>'Excluding Relative Foster Care'!F18/'Total Funds Spent &amp; Transferred'!X18</f>
        <v>3.984936340983581E-2</v>
      </c>
      <c r="G195" s="89">
        <f>'Excluding Relative Foster Care'!G18/'Total Funds Spent &amp; Transferred'!Y18</f>
        <v>4.3985371856159881E-2</v>
      </c>
      <c r="H195" s="89">
        <f>'Excluding Relative Foster Care'!H18/'Total Funds Spent &amp; Transferred'!Z18</f>
        <v>3.9265801869338181E-2</v>
      </c>
    </row>
    <row r="196" spans="1:8">
      <c r="A196" s="51" t="s">
        <v>105</v>
      </c>
      <c r="B196" s="89">
        <f>'Excluding Relative Foster Care'!B19/'Total Funds Spent &amp; Transferred'!T19</f>
        <v>6.9209263980635358E-2</v>
      </c>
      <c r="C196" s="89">
        <f>'Excluding Relative Foster Care'!C19/'Total Funds Spent &amp; Transferred'!U19</f>
        <v>6.1428632642505594E-2</v>
      </c>
      <c r="D196" s="89">
        <f>'Excluding Relative Foster Care'!D19/'Total Funds Spent &amp; Transferred'!V19</f>
        <v>3.269261648676982E-2</v>
      </c>
      <c r="E196" s="89">
        <f>'Excluding Relative Foster Care'!E19/'Total Funds Spent &amp; Transferred'!W19</f>
        <v>3.5539668893461433E-2</v>
      </c>
      <c r="F196" s="89">
        <f>'Excluding Relative Foster Care'!F19/'Total Funds Spent &amp; Transferred'!X19</f>
        <v>3.6228452710858561E-2</v>
      </c>
      <c r="G196" s="89">
        <f>'Excluding Relative Foster Care'!G19/'Total Funds Spent &amp; Transferred'!Y19</f>
        <v>4.8044680065851969E-2</v>
      </c>
      <c r="H196" s="89">
        <f>'Excluding Relative Foster Care'!H19/'Total Funds Spent &amp; Transferred'!Z19</f>
        <v>6.9331582487928214E-2</v>
      </c>
    </row>
    <row r="197" spans="1:8">
      <c r="A197" s="51" t="s">
        <v>107</v>
      </c>
      <c r="B197" s="89">
        <f>'Excluding Relative Foster Care'!B20/'Total Funds Spent &amp; Transferred'!T20</f>
        <v>0.18487937497446438</v>
      </c>
      <c r="C197" s="89">
        <f>'Excluding Relative Foster Care'!C20/'Total Funds Spent &amp; Transferred'!U20</f>
        <v>0.18902918628158677</v>
      </c>
      <c r="D197" s="89">
        <f>'Excluding Relative Foster Care'!D20/'Total Funds Spent &amp; Transferred'!V20</f>
        <v>0.16390958476348488</v>
      </c>
      <c r="E197" s="89">
        <f>'Excluding Relative Foster Care'!E20/'Total Funds Spent &amp; Transferred'!W20</f>
        <v>0.15862147310172842</v>
      </c>
      <c r="F197" s="89">
        <f>'Excluding Relative Foster Care'!F20/'Total Funds Spent &amp; Transferred'!X20</f>
        <v>0.14627504007286643</v>
      </c>
      <c r="G197" s="89">
        <f>'Excluding Relative Foster Care'!G20/'Total Funds Spent &amp; Transferred'!Y20</f>
        <v>0.15890496615211214</v>
      </c>
      <c r="H197" s="89">
        <f>'Excluding Relative Foster Care'!H20/'Total Funds Spent &amp; Transferred'!Z20</f>
        <v>0.14845048793331495</v>
      </c>
    </row>
    <row r="198" spans="1:8">
      <c r="A198" s="51" t="s">
        <v>76</v>
      </c>
      <c r="B198" s="89">
        <f>'Excluding Relative Foster Care'!B21/'Total Funds Spent &amp; Transferred'!T21</f>
        <v>0.12074288815206184</v>
      </c>
      <c r="C198" s="89">
        <f>'Excluding Relative Foster Care'!C21/'Total Funds Spent &amp; Transferred'!U21</f>
        <v>0.10612184667431143</v>
      </c>
      <c r="D198" s="89">
        <f>'Excluding Relative Foster Care'!D21/'Total Funds Spent &amp; Transferred'!V21</f>
        <v>8.0422108553812294E-2</v>
      </c>
      <c r="E198" s="89">
        <f>'Excluding Relative Foster Care'!E21/'Total Funds Spent &amp; Transferred'!W21</f>
        <v>7.871610158478394E-2</v>
      </c>
      <c r="F198" s="89">
        <f>'Excluding Relative Foster Care'!F21/'Total Funds Spent &amp; Transferred'!X21</f>
        <v>7.0264976152684136E-2</v>
      </c>
      <c r="G198" s="89">
        <f>'Excluding Relative Foster Care'!G21/'Total Funds Spent &amp; Transferred'!Y21</f>
        <v>7.375815575611111E-2</v>
      </c>
      <c r="H198" s="89">
        <f>'Excluding Relative Foster Care'!H21/'Total Funds Spent &amp; Transferred'!Z21</f>
        <v>6.1539754614213606E-2</v>
      </c>
    </row>
    <row r="199" spans="1:8">
      <c r="A199" s="51" t="s">
        <v>110</v>
      </c>
      <c r="B199" s="89">
        <f>'Excluding Relative Foster Care'!B22/'Total Funds Spent &amp; Transferred'!T22</f>
        <v>0.36444790954428913</v>
      </c>
      <c r="C199" s="89">
        <f>'Excluding Relative Foster Care'!C22/'Total Funds Spent &amp; Transferred'!U22</f>
        <v>0.42409993573687277</v>
      </c>
      <c r="D199" s="89">
        <f>'Excluding Relative Foster Care'!D22/'Total Funds Spent &amp; Transferred'!V22</f>
        <v>0.45701574237666948</v>
      </c>
      <c r="E199" s="89">
        <f>'Excluding Relative Foster Care'!E22/'Total Funds Spent &amp; Transferred'!W22</f>
        <v>0.43697630297379481</v>
      </c>
      <c r="F199" s="89">
        <f>'Excluding Relative Foster Care'!F22/'Total Funds Spent &amp; Transferred'!X22</f>
        <v>0.14325879813368531</v>
      </c>
      <c r="G199" s="89">
        <f>'Excluding Relative Foster Care'!G22/'Total Funds Spent &amp; Transferred'!Y22</f>
        <v>0.13440232774976699</v>
      </c>
      <c r="H199" s="89">
        <f>'Excluding Relative Foster Care'!H22/'Total Funds Spent &amp; Transferred'!Z22</f>
        <v>0.12332970302131589</v>
      </c>
    </row>
    <row r="200" spans="1:8">
      <c r="A200" s="51" t="s">
        <v>111</v>
      </c>
      <c r="B200" s="89">
        <f>'Excluding Relative Foster Care'!B23/'Total Funds Spent &amp; Transferred'!T23</f>
        <v>8.1905900330877288E-2</v>
      </c>
      <c r="C200" s="89">
        <f>'Excluding Relative Foster Care'!C23/'Total Funds Spent &amp; Transferred'!U23</f>
        <v>8.4624281927923678E-2</v>
      </c>
      <c r="D200" s="89">
        <f>'Excluding Relative Foster Care'!D23/'Total Funds Spent &amp; Transferred'!V23</f>
        <v>9.0548402240874723E-2</v>
      </c>
      <c r="E200" s="89">
        <f>'Excluding Relative Foster Care'!E23/'Total Funds Spent &amp; Transferred'!W23</f>
        <v>8.7236620966379533E-2</v>
      </c>
      <c r="F200" s="89">
        <f>'Excluding Relative Foster Care'!F23/'Total Funds Spent &amp; Transferred'!X23</f>
        <v>9.323673363290956E-2</v>
      </c>
      <c r="G200" s="89">
        <f>'Excluding Relative Foster Care'!G23/'Total Funds Spent &amp; Transferred'!Y23</f>
        <v>7.0721666386588694E-2</v>
      </c>
      <c r="H200" s="89">
        <f>'Excluding Relative Foster Care'!H23/'Total Funds Spent &amp; Transferred'!Z23</f>
        <v>5.5367324118414218E-2</v>
      </c>
    </row>
    <row r="201" spans="1:8">
      <c r="A201" s="51" t="s">
        <v>113</v>
      </c>
      <c r="B201" s="89">
        <f>'Excluding Relative Foster Care'!B24/'Total Funds Spent &amp; Transferred'!T24</f>
        <v>0.38186682672753308</v>
      </c>
      <c r="C201" s="89">
        <f>'Excluding Relative Foster Care'!C24/'Total Funds Spent &amp; Transferred'!U24</f>
        <v>0.26650726908632727</v>
      </c>
      <c r="D201" s="89">
        <f>'Excluding Relative Foster Care'!D24/'Total Funds Spent &amp; Transferred'!V24</f>
        <v>0.27933780442767259</v>
      </c>
      <c r="E201" s="89">
        <f>'Excluding Relative Foster Care'!E24/'Total Funds Spent &amp; Transferred'!W24</f>
        <v>0.25968328348087993</v>
      </c>
      <c r="F201" s="89">
        <f>'Excluding Relative Foster Care'!F24/'Total Funds Spent &amp; Transferred'!X24</f>
        <v>0.24976348361584561</v>
      </c>
      <c r="G201" s="89">
        <f>'Excluding Relative Foster Care'!G24/'Total Funds Spent &amp; Transferred'!Y24</f>
        <v>0.293938417880518</v>
      </c>
      <c r="H201" s="89">
        <f>'Excluding Relative Foster Care'!H24/'Total Funds Spent &amp; Transferred'!Z24</f>
        <v>0.28575021920412308</v>
      </c>
    </row>
    <row r="202" spans="1:8">
      <c r="A202" s="51" t="s">
        <v>78</v>
      </c>
      <c r="B202" s="89">
        <f>'Excluding Relative Foster Care'!B25/'Total Funds Spent &amp; Transferred'!T25</f>
        <v>0.18517618236654779</v>
      </c>
      <c r="C202" s="89">
        <f>'Excluding Relative Foster Care'!C25/'Total Funds Spent &amp; Transferred'!U25</f>
        <v>0.22093134293850711</v>
      </c>
      <c r="D202" s="89">
        <f>'Excluding Relative Foster Care'!D25/'Total Funds Spent &amp; Transferred'!V25</f>
        <v>0.22358745124336718</v>
      </c>
      <c r="E202" s="89">
        <f>'Excluding Relative Foster Care'!E25/'Total Funds Spent &amp; Transferred'!W25</f>
        <v>0.22346295664056876</v>
      </c>
      <c r="F202" s="89">
        <f>'Excluding Relative Foster Care'!F25/'Total Funds Spent &amp; Transferred'!X25</f>
        <v>0.21230563489670487</v>
      </c>
      <c r="G202" s="89">
        <f>'Excluding Relative Foster Care'!G25/'Total Funds Spent &amp; Transferred'!Y25</f>
        <v>0.24776042255084141</v>
      </c>
      <c r="H202" s="89">
        <f>'Excluding Relative Foster Care'!H25/'Total Funds Spent &amp; Transferred'!Z25</f>
        <v>0.24338869421901857</v>
      </c>
    </row>
    <row r="203" spans="1:8">
      <c r="A203" s="51" t="s">
        <v>116</v>
      </c>
      <c r="B203" s="89">
        <f>'Excluding Relative Foster Care'!B26/'Total Funds Spent &amp; Transferred'!T26</f>
        <v>0.23931266772893064</v>
      </c>
      <c r="C203" s="89">
        <f>'Excluding Relative Foster Care'!C26/'Total Funds Spent &amp; Transferred'!U26</f>
        <v>0.21340499298139493</v>
      </c>
      <c r="D203" s="89">
        <f>'Excluding Relative Foster Care'!D26/'Total Funds Spent &amp; Transferred'!V26</f>
        <v>0.18853564286838689</v>
      </c>
      <c r="E203" s="89">
        <f>'Excluding Relative Foster Care'!E26/'Total Funds Spent &amp; Transferred'!W26</f>
        <v>0.17994366879153084</v>
      </c>
      <c r="F203" s="89">
        <f>'Excluding Relative Foster Care'!F26/'Total Funds Spent &amp; Transferred'!X26</f>
        <v>0.19521173291768237</v>
      </c>
      <c r="G203" s="89">
        <f>'Excluding Relative Foster Care'!G26/'Total Funds Spent &amp; Transferred'!Y26</f>
        <v>0.20905041358998758</v>
      </c>
      <c r="H203" s="89">
        <f>'Excluding Relative Foster Care'!H26/'Total Funds Spent &amp; Transferred'!Z26</f>
        <v>0.19352752989327984</v>
      </c>
    </row>
    <row r="204" spans="1:8">
      <c r="A204" s="51" t="s">
        <v>117</v>
      </c>
      <c r="B204" s="89">
        <f>'Excluding Relative Foster Care'!B27/'Total Funds Spent &amp; Transferred'!T27</f>
        <v>7.0159684902384764E-2</v>
      </c>
      <c r="C204" s="89">
        <f>'Excluding Relative Foster Care'!C27/'Total Funds Spent &amp; Transferred'!U27</f>
        <v>5.5730890406686183E-2</v>
      </c>
      <c r="D204" s="89">
        <f>'Excluding Relative Foster Care'!D27/'Total Funds Spent &amp; Transferred'!V27</f>
        <v>5.8374728464826525E-2</v>
      </c>
      <c r="E204" s="89">
        <f>'Excluding Relative Foster Care'!E27/'Total Funds Spent &amp; Transferred'!W27</f>
        <v>7.076703892116061E-2</v>
      </c>
      <c r="F204" s="89">
        <f>'Excluding Relative Foster Care'!F27/'Total Funds Spent &amp; Transferred'!X27</f>
        <v>3.3997000308644353E-2</v>
      </c>
      <c r="G204" s="89">
        <f>'Excluding Relative Foster Care'!G27/'Total Funds Spent &amp; Transferred'!Y27</f>
        <v>5.0389187316022675E-2</v>
      </c>
      <c r="H204" s="89">
        <f>'Excluding Relative Foster Care'!H27/'Total Funds Spent &amp; Transferred'!Z27</f>
        <v>3.74452584686326E-2</v>
      </c>
    </row>
    <row r="205" spans="1:8">
      <c r="A205" s="51" t="s">
        <v>77</v>
      </c>
      <c r="B205" s="89">
        <f>'Excluding Relative Foster Care'!B28/'Total Funds Spent &amp; Transferred'!T28</f>
        <v>0.15554138701339923</v>
      </c>
      <c r="C205" s="89">
        <f>'Excluding Relative Foster Care'!C28/'Total Funds Spent &amp; Transferred'!U28</f>
        <v>0.15994352154644162</v>
      </c>
      <c r="D205" s="89">
        <f>'Excluding Relative Foster Care'!D28/'Total Funds Spent &amp; Transferred'!V28</f>
        <v>0.16665175598534945</v>
      </c>
      <c r="E205" s="89">
        <f>'Excluding Relative Foster Care'!E28/'Total Funds Spent &amp; Transferred'!W28</f>
        <v>0.15194151545215659</v>
      </c>
      <c r="F205" s="89">
        <f>'Excluding Relative Foster Care'!F28/'Total Funds Spent &amp; Transferred'!X28</f>
        <v>0.14373630834144321</v>
      </c>
      <c r="G205" s="89">
        <f>'Excluding Relative Foster Care'!G28/'Total Funds Spent &amp; Transferred'!Y28</f>
        <v>0.16410953943346177</v>
      </c>
      <c r="H205" s="89">
        <f>'Excluding Relative Foster Care'!H28/'Total Funds Spent &amp; Transferred'!Z28</f>
        <v>0.24451188344250907</v>
      </c>
    </row>
    <row r="206" spans="1:8">
      <c r="A206" s="51" t="s">
        <v>120</v>
      </c>
      <c r="B206" s="89">
        <f>'Excluding Relative Foster Care'!B29/'Total Funds Spent &amp; Transferred'!T29</f>
        <v>0.12090231744607495</v>
      </c>
      <c r="C206" s="89">
        <f>'Excluding Relative Foster Care'!C29/'Total Funds Spent &amp; Transferred'!U29</f>
        <v>9.9122104809099651E-2</v>
      </c>
      <c r="D206" s="89">
        <f>'Excluding Relative Foster Care'!D29/'Total Funds Spent &amp; Transferred'!V29</f>
        <v>7.1618790485904471E-2</v>
      </c>
      <c r="E206" s="89">
        <f>'Excluding Relative Foster Care'!E29/'Total Funds Spent &amp; Transferred'!W29</f>
        <v>5.4031408572599665E-2</v>
      </c>
      <c r="F206" s="89">
        <f>'Excluding Relative Foster Care'!F29/'Total Funds Spent &amp; Transferred'!X29</f>
        <v>5.4842629720298491E-2</v>
      </c>
      <c r="G206" s="89">
        <f>'Excluding Relative Foster Care'!G29/'Total Funds Spent &amp; Transferred'!Y29</f>
        <v>5.3021646158712368E-2</v>
      </c>
      <c r="H206" s="89">
        <f>'Excluding Relative Foster Care'!H29/'Total Funds Spent &amp; Transferred'!Z29</f>
        <v>6.1576046068772754E-2</v>
      </c>
    </row>
    <row r="207" spans="1:8">
      <c r="A207" s="51" t="s">
        <v>122</v>
      </c>
      <c r="B207" s="89">
        <f>'Excluding Relative Foster Care'!B30/'Total Funds Spent &amp; Transferred'!T30</f>
        <v>0.18371149011177457</v>
      </c>
      <c r="C207" s="89">
        <f>'Excluding Relative Foster Care'!C30/'Total Funds Spent &amp; Transferred'!U30</f>
        <v>0.13692433357012676</v>
      </c>
      <c r="D207" s="89">
        <f>'Excluding Relative Foster Care'!D30/'Total Funds Spent &amp; Transferred'!V30</f>
        <v>0.11878742641741991</v>
      </c>
      <c r="E207" s="89">
        <f>'Excluding Relative Foster Care'!E30/'Total Funds Spent &amp; Transferred'!W30</f>
        <v>8.5687925891590688E-2</v>
      </c>
      <c r="F207" s="89">
        <f>'Excluding Relative Foster Care'!F30/'Total Funds Spent &amp; Transferred'!X30</f>
        <v>8.6594308261476155E-2</v>
      </c>
      <c r="G207" s="89">
        <f>'Excluding Relative Foster Care'!G30/'Total Funds Spent &amp; Transferred'!Y30</f>
        <v>8.4989403181510825E-2</v>
      </c>
      <c r="H207" s="89">
        <f>'Excluding Relative Foster Care'!H30/'Total Funds Spent &amp; Transferred'!Z30</f>
        <v>5.573059120597712E-2</v>
      </c>
    </row>
    <row r="208" spans="1:8">
      <c r="A208" s="51" t="s">
        <v>124</v>
      </c>
      <c r="B208" s="89">
        <f>'Excluding Relative Foster Care'!B31/'Total Funds Spent &amp; Transferred'!T31</f>
        <v>0.31504275554095856</v>
      </c>
      <c r="C208" s="89">
        <f>'Excluding Relative Foster Care'!C31/'Total Funds Spent &amp; Transferred'!U31</f>
        <v>0.34512524634108704</v>
      </c>
      <c r="D208" s="89">
        <f>'Excluding Relative Foster Care'!D31/'Total Funds Spent &amp; Transferred'!V31</f>
        <v>0.39878950728939777</v>
      </c>
      <c r="E208" s="89">
        <f>'Excluding Relative Foster Care'!E31/'Total Funds Spent &amp; Transferred'!W31</f>
        <v>0.42227182321468487</v>
      </c>
      <c r="F208" s="89">
        <f>'Excluding Relative Foster Care'!F31/'Total Funds Spent &amp; Transferred'!X31</f>
        <v>0.36760702789374522</v>
      </c>
      <c r="G208" s="89">
        <f>'Excluding Relative Foster Care'!G31/'Total Funds Spent &amp; Transferred'!Y31</f>
        <v>0.36002199419223085</v>
      </c>
      <c r="H208" s="89">
        <f>'Excluding Relative Foster Care'!H31/'Total Funds Spent &amp; Transferred'!Z31</f>
        <v>0.33095287494148246</v>
      </c>
    </row>
    <row r="209" spans="1:8">
      <c r="A209" s="51" t="s">
        <v>126</v>
      </c>
      <c r="B209" s="89">
        <f>'Excluding Relative Foster Care'!B32/'Total Funds Spent &amp; Transferred'!T32</f>
        <v>0.21989096138849168</v>
      </c>
      <c r="C209" s="89">
        <f>'Excluding Relative Foster Care'!C32/'Total Funds Spent &amp; Transferred'!U32</f>
        <v>0.24451781641002429</v>
      </c>
      <c r="D209" s="89">
        <f>'Excluding Relative Foster Care'!D32/'Total Funds Spent &amp; Transferred'!V32</f>
        <v>0.25473066534154515</v>
      </c>
      <c r="E209" s="89">
        <f>'Excluding Relative Foster Care'!E32/'Total Funds Spent &amp; Transferred'!W32</f>
        <v>0.25017750902537372</v>
      </c>
      <c r="F209" s="89">
        <f>'Excluding Relative Foster Care'!F32/'Total Funds Spent &amp; Transferred'!X32</f>
        <v>0.24297387787598873</v>
      </c>
      <c r="G209" s="89">
        <f>'Excluding Relative Foster Care'!G32/'Total Funds Spent &amp; Transferred'!Y32</f>
        <v>0.2728138228170684</v>
      </c>
      <c r="H209" s="89">
        <f>'Excluding Relative Foster Care'!H32/'Total Funds Spent &amp; Transferred'!Z32</f>
        <v>0.26415460671845958</v>
      </c>
    </row>
    <row r="210" spans="1:8">
      <c r="A210" s="51" t="s">
        <v>127</v>
      </c>
      <c r="B210" s="89">
        <f>'Excluding Relative Foster Care'!B33/'Total Funds Spent &amp; Transferred'!T33</f>
        <v>0.50492833885806276</v>
      </c>
      <c r="C210" s="89">
        <f>'Excluding Relative Foster Care'!C33/'Total Funds Spent &amp; Transferred'!U33</f>
        <v>0.402222869953832</v>
      </c>
      <c r="D210" s="89">
        <f>'Excluding Relative Foster Care'!D33/'Total Funds Spent &amp; Transferred'!V33</f>
        <v>0.38198187591403304</v>
      </c>
      <c r="E210" s="89">
        <f>'Excluding Relative Foster Care'!E33/'Total Funds Spent &amp; Transferred'!W33</f>
        <v>0.370177259514817</v>
      </c>
      <c r="F210" s="89">
        <f>'Excluding Relative Foster Care'!F33/'Total Funds Spent &amp; Transferred'!X33</f>
        <v>0.27226106316126458</v>
      </c>
      <c r="G210" s="89">
        <f>'Excluding Relative Foster Care'!G33/'Total Funds Spent &amp; Transferred'!Y33</f>
        <v>0.28960012553279668</v>
      </c>
      <c r="H210" s="89">
        <f>'Excluding Relative Foster Care'!H33/'Total Funds Spent &amp; Transferred'!Z33</f>
        <v>0.31216884377201398</v>
      </c>
    </row>
    <row r="211" spans="1:8">
      <c r="A211" s="51" t="s">
        <v>128</v>
      </c>
      <c r="B211" s="89">
        <f>'Excluding Relative Foster Care'!B34/'Total Funds Spent &amp; Transferred'!T34</f>
        <v>0.30783836092525896</v>
      </c>
      <c r="C211" s="89">
        <f>'Excluding Relative Foster Care'!C34/'Total Funds Spent &amp; Transferred'!U34</f>
        <v>0.29161523177216786</v>
      </c>
      <c r="D211" s="89">
        <f>'Excluding Relative Foster Care'!D34/'Total Funds Spent &amp; Transferred'!V34</f>
        <v>0.24145991520873275</v>
      </c>
      <c r="E211" s="89">
        <f>'Excluding Relative Foster Care'!E34/'Total Funds Spent &amp; Transferred'!W34</f>
        <v>0.33633590500895555</v>
      </c>
      <c r="F211" s="89">
        <f>'Excluding Relative Foster Care'!F34/'Total Funds Spent &amp; Transferred'!X34</f>
        <v>0.32270505190364024</v>
      </c>
      <c r="G211" s="89">
        <f>'Excluding Relative Foster Care'!G34/'Total Funds Spent &amp; Transferred'!Y34</f>
        <v>0.40122709066995937</v>
      </c>
      <c r="H211" s="89">
        <f>'Excluding Relative Foster Care'!H34/'Total Funds Spent &amp; Transferred'!Z34</f>
        <v>0.39731511148447085</v>
      </c>
    </row>
    <row r="212" spans="1:8">
      <c r="A212" s="51" t="s">
        <v>130</v>
      </c>
      <c r="B212" s="89">
        <f>'Excluding Relative Foster Care'!B35/'Total Funds Spent &amp; Transferred'!T35</f>
        <v>0.15919520657679767</v>
      </c>
      <c r="C212" s="89">
        <f>'Excluding Relative Foster Care'!C35/'Total Funds Spent &amp; Transferred'!U35</f>
        <v>9.2185731617938277E-2</v>
      </c>
      <c r="D212" s="89">
        <f>'Excluding Relative Foster Care'!D35/'Total Funds Spent &amp; Transferred'!V35</f>
        <v>6.8902402998277892E-2</v>
      </c>
      <c r="E212" s="89">
        <f>'Excluding Relative Foster Care'!E35/'Total Funds Spent &amp; Transferred'!W35</f>
        <v>5.862352305591375E-2</v>
      </c>
      <c r="F212" s="89">
        <f>'Excluding Relative Foster Care'!F35/'Total Funds Spent &amp; Transferred'!X35</f>
        <v>4.9686272089358718E-2</v>
      </c>
      <c r="G212" s="89">
        <f>'Excluding Relative Foster Care'!G35/'Total Funds Spent &amp; Transferred'!Y35</f>
        <v>5.460607679102792E-2</v>
      </c>
      <c r="H212" s="89">
        <f>'Excluding Relative Foster Care'!H35/'Total Funds Spent &amp; Transferred'!Z35</f>
        <v>5.6345964277349933E-2</v>
      </c>
    </row>
    <row r="213" spans="1:8">
      <c r="A213" s="51" t="s">
        <v>131</v>
      </c>
      <c r="B213" s="89">
        <f>'Excluding Relative Foster Care'!B36/'Total Funds Spent &amp; Transferred'!T36</f>
        <v>0.22363128926303188</v>
      </c>
      <c r="C213" s="89">
        <f>'Excluding Relative Foster Care'!C36/'Total Funds Spent &amp; Transferred'!U36</f>
        <v>0.20854908790025389</v>
      </c>
      <c r="D213" s="89">
        <f>'Excluding Relative Foster Care'!D36/'Total Funds Spent &amp; Transferred'!V36</f>
        <v>0.1932365518292942</v>
      </c>
      <c r="E213" s="89">
        <f>'Excluding Relative Foster Care'!E36/'Total Funds Spent &amp; Transferred'!W36</f>
        <v>0.22467204372712196</v>
      </c>
      <c r="F213" s="89">
        <f>'Excluding Relative Foster Care'!F36/'Total Funds Spent &amp; Transferred'!X36</f>
        <v>0.20432038906553746</v>
      </c>
      <c r="G213" s="89">
        <f>'Excluding Relative Foster Care'!G36/'Total Funds Spent &amp; Transferred'!Y36</f>
        <v>0.22501961218691</v>
      </c>
      <c r="H213" s="89">
        <f>'Excluding Relative Foster Care'!H36/'Total Funds Spent &amp; Transferred'!Z36</f>
        <v>0.15245683659253589</v>
      </c>
    </row>
    <row r="214" spans="1:8">
      <c r="A214" s="51" t="s">
        <v>132</v>
      </c>
      <c r="B214" s="89">
        <f>'Excluding Relative Foster Care'!B37/'Total Funds Spent &amp; Transferred'!T37</f>
        <v>0.28808182842164781</v>
      </c>
      <c r="C214" s="89">
        <f>'Excluding Relative Foster Care'!C37/'Total Funds Spent &amp; Transferred'!U37</f>
        <v>0.29210057529200678</v>
      </c>
      <c r="D214" s="89">
        <f>'Excluding Relative Foster Care'!D37/'Total Funds Spent &amp; Transferred'!V37</f>
        <v>0.28550921280220509</v>
      </c>
      <c r="E214" s="89">
        <f>'Excluding Relative Foster Care'!E37/'Total Funds Spent &amp; Transferred'!W37</f>
        <v>0.2765199277624093</v>
      </c>
      <c r="F214" s="89">
        <f>'Excluding Relative Foster Care'!F37/'Total Funds Spent &amp; Transferred'!X37</f>
        <v>0.27878281921937481</v>
      </c>
      <c r="G214" s="89">
        <f>'Excluding Relative Foster Care'!G37/'Total Funds Spent &amp; Transferred'!Y37</f>
        <v>0.27985993804987414</v>
      </c>
      <c r="H214" s="89">
        <f>'Excluding Relative Foster Care'!H37/'Total Funds Spent &amp; Transferred'!Z37</f>
        <v>0.30797257683567292</v>
      </c>
    </row>
    <row r="215" spans="1:8">
      <c r="A215" s="51" t="s">
        <v>75</v>
      </c>
      <c r="B215" s="89">
        <f>'Excluding Relative Foster Care'!B38/'Total Funds Spent &amp; Transferred'!T38</f>
        <v>9.217933955457204E-2</v>
      </c>
      <c r="C215" s="89">
        <f>'Excluding Relative Foster Care'!C38/'Total Funds Spent &amp; Transferred'!U38</f>
        <v>8.5858893919394358E-2</v>
      </c>
      <c r="D215" s="89">
        <f>'Excluding Relative Foster Care'!D38/'Total Funds Spent &amp; Transferred'!V38</f>
        <v>7.2157017118981134E-2</v>
      </c>
      <c r="E215" s="89">
        <f>'Excluding Relative Foster Care'!E38/'Total Funds Spent &amp; Transferred'!W38</f>
        <v>6.1697514188037053E-2</v>
      </c>
      <c r="F215" s="89">
        <f>'Excluding Relative Foster Care'!F38/'Total Funds Spent &amp; Transferred'!X38</f>
        <v>5.8341812837601897E-2</v>
      </c>
      <c r="G215" s="89">
        <f>'Excluding Relative Foster Care'!G38/'Total Funds Spent &amp; Transferred'!Y38</f>
        <v>5.9414851501347114E-2</v>
      </c>
      <c r="H215" s="89">
        <f>'Excluding Relative Foster Care'!H38/'Total Funds Spent &amp; Transferred'!Z38</f>
        <v>5.3476406466062117E-2</v>
      </c>
    </row>
    <row r="216" spans="1:8">
      <c r="A216" s="51" t="s">
        <v>133</v>
      </c>
      <c r="B216" s="89">
        <f>'Excluding Relative Foster Care'!B39/'Total Funds Spent &amp; Transferred'!T39</f>
        <v>0.11662841037257199</v>
      </c>
      <c r="C216" s="89">
        <f>'Excluding Relative Foster Care'!C39/'Total Funds Spent &amp; Transferred'!U39</f>
        <v>9.8569353391146058E-2</v>
      </c>
      <c r="D216" s="89">
        <f>'Excluding Relative Foster Care'!D39/'Total Funds Spent &amp; Transferred'!V39</f>
        <v>0.1117797997322887</v>
      </c>
      <c r="E216" s="89">
        <f>'Excluding Relative Foster Care'!E39/'Total Funds Spent &amp; Transferred'!W39</f>
        <v>8.1204349308657067E-2</v>
      </c>
      <c r="F216" s="89">
        <f>'Excluding Relative Foster Care'!F39/'Total Funds Spent &amp; Transferred'!X39</f>
        <v>0.10543291901655397</v>
      </c>
      <c r="G216" s="89">
        <f>'Excluding Relative Foster Care'!G39/'Total Funds Spent &amp; Transferred'!Y39</f>
        <v>8.4609045356630774E-2</v>
      </c>
      <c r="H216" s="89">
        <f>'Excluding Relative Foster Care'!H39/'Total Funds Spent &amp; Transferred'!Z39</f>
        <v>0.1304676714061635</v>
      </c>
    </row>
    <row r="217" spans="1:8">
      <c r="A217" s="51" t="s">
        <v>134</v>
      </c>
      <c r="B217" s="89">
        <f>'Excluding Relative Foster Care'!B40/'Total Funds Spent &amp; Transferred'!T40</f>
        <v>0.25276979058745541</v>
      </c>
      <c r="C217" s="89">
        <f>'Excluding Relative Foster Care'!C40/'Total Funds Spent &amp; Transferred'!U40</f>
        <v>0.22693106631560941</v>
      </c>
      <c r="D217" s="89">
        <f>'Excluding Relative Foster Care'!D40/'Total Funds Spent &amp; Transferred'!V40</f>
        <v>0.21737697375274101</v>
      </c>
      <c r="E217" s="89">
        <f>'Excluding Relative Foster Care'!E40/'Total Funds Spent &amp; Transferred'!W40</f>
        <v>0.20914966988491432</v>
      </c>
      <c r="F217" s="89">
        <f>'Excluding Relative Foster Care'!F40/'Total Funds Spent &amp; Transferred'!X40</f>
        <v>0.20800579342602013</v>
      </c>
      <c r="G217" s="89">
        <f>'Excluding Relative Foster Care'!G40/'Total Funds Spent &amp; Transferred'!Y40</f>
        <v>0.20694326634173932</v>
      </c>
      <c r="H217" s="89">
        <f>'Excluding Relative Foster Care'!H40/'Total Funds Spent &amp; Transferred'!Z40</f>
        <v>0.18995484561872933</v>
      </c>
    </row>
    <row r="218" spans="1:8">
      <c r="A218" s="51" t="s">
        <v>136</v>
      </c>
      <c r="B218" s="89">
        <f>'Excluding Relative Foster Care'!B41/'Total Funds Spent &amp; Transferred'!T41</f>
        <v>9.1619489940747312E-2</v>
      </c>
      <c r="C218" s="89">
        <f>'Excluding Relative Foster Care'!C41/'Total Funds Spent &amp; Transferred'!U41</f>
        <v>9.3650200073443352E-2</v>
      </c>
      <c r="D218" s="89">
        <f>'Excluding Relative Foster Care'!D41/'Total Funds Spent &amp; Transferred'!V41</f>
        <v>0.11724644386190279</v>
      </c>
      <c r="E218" s="89">
        <f>'Excluding Relative Foster Care'!E41/'Total Funds Spent &amp; Transferred'!W41</f>
        <v>0.12753188122185874</v>
      </c>
      <c r="F218" s="89">
        <f>'Excluding Relative Foster Care'!F41/'Total Funds Spent &amp; Transferred'!X41</f>
        <v>0.13430298329040352</v>
      </c>
      <c r="G218" s="89">
        <f>'Excluding Relative Foster Care'!G41/'Total Funds Spent &amp; Transferred'!Y41</f>
        <v>0.12742445765384341</v>
      </c>
      <c r="H218" s="89">
        <f>'Excluding Relative Foster Care'!H41/'Total Funds Spent &amp; Transferred'!Z41</f>
        <v>0.15942745085584736</v>
      </c>
    </row>
    <row r="219" spans="1:8">
      <c r="A219" s="51" t="s">
        <v>145</v>
      </c>
      <c r="B219" s="89">
        <f>'Excluding Relative Foster Care'!B42/'Total Funds Spent &amp; Transferred'!T42</f>
        <v>0.36350393010817944</v>
      </c>
      <c r="C219" s="89">
        <f>'Excluding Relative Foster Care'!C42/'Total Funds Spent &amp; Transferred'!U42</f>
        <v>0.32629569986054613</v>
      </c>
      <c r="D219" s="89">
        <f>'Excluding Relative Foster Care'!D42/'Total Funds Spent &amp; Transferred'!V42</f>
        <v>0.29364611210479197</v>
      </c>
      <c r="E219" s="89">
        <f>'Excluding Relative Foster Care'!E42/'Total Funds Spent &amp; Transferred'!W42</f>
        <v>0.30164458624034707</v>
      </c>
      <c r="F219" s="89">
        <f>'Excluding Relative Foster Care'!F42/'Total Funds Spent &amp; Transferred'!X42</f>
        <v>0.35590617900121713</v>
      </c>
      <c r="G219" s="89">
        <f>'Excluding Relative Foster Care'!G42/'Total Funds Spent &amp; Transferred'!Y42</f>
        <v>0.3398059789301397</v>
      </c>
      <c r="H219" s="89">
        <f>'Excluding Relative Foster Care'!H42/'Total Funds Spent &amp; Transferred'!Z42</f>
        <v>0.38754716024612151</v>
      </c>
    </row>
    <row r="220" spans="1:8">
      <c r="A220" s="51" t="s">
        <v>138</v>
      </c>
      <c r="B220" s="89">
        <f>'Excluding Relative Foster Care'!B43/'Total Funds Spent &amp; Transferred'!T43</f>
        <v>0.26023494893443105</v>
      </c>
      <c r="C220" s="89">
        <f>'Excluding Relative Foster Care'!C43/'Total Funds Spent &amp; Transferred'!U43</f>
        <v>0.19793363981861883</v>
      </c>
      <c r="D220" s="89">
        <f>'Excluding Relative Foster Care'!D43/'Total Funds Spent &amp; Transferred'!V43</f>
        <v>0.15654513636564538</v>
      </c>
      <c r="E220" s="89">
        <f>'Excluding Relative Foster Care'!E43/'Total Funds Spent &amp; Transferred'!W43</f>
        <v>0.14481973441949042</v>
      </c>
      <c r="F220" s="89">
        <f>'Excluding Relative Foster Care'!F43/'Total Funds Spent &amp; Transferred'!X43</f>
        <v>0.12300738182209286</v>
      </c>
      <c r="G220" s="89">
        <f>'Excluding Relative Foster Care'!G43/'Total Funds Spent &amp; Transferred'!Y43</f>
        <v>0.11521835260240824</v>
      </c>
      <c r="H220" s="89">
        <f>'Excluding Relative Foster Care'!H43/'Total Funds Spent &amp; Transferred'!Z43</f>
        <v>0.10970031557619996</v>
      </c>
    </row>
    <row r="221" spans="1:8">
      <c r="A221" s="51" t="s">
        <v>140</v>
      </c>
      <c r="B221" s="89">
        <f>'Excluding Relative Foster Care'!B44/'Total Funds Spent &amp; Transferred'!T44</f>
        <v>0.12191831152004608</v>
      </c>
      <c r="C221" s="89">
        <f>'Excluding Relative Foster Care'!C44/'Total Funds Spent &amp; Transferred'!U44</f>
        <v>0.14364239396288217</v>
      </c>
      <c r="D221" s="89">
        <f>'Excluding Relative Foster Care'!D44/'Total Funds Spent &amp; Transferred'!V44</f>
        <v>0.14712069149736118</v>
      </c>
      <c r="E221" s="89">
        <f>'Excluding Relative Foster Care'!E44/'Total Funds Spent &amp; Transferred'!W44</f>
        <v>0.15193204137265412</v>
      </c>
      <c r="F221" s="89">
        <f>'Excluding Relative Foster Care'!F44/'Total Funds Spent &amp; Transferred'!X44</f>
        <v>0.13092176268931577</v>
      </c>
      <c r="G221" s="89">
        <f>'Excluding Relative Foster Care'!G44/'Total Funds Spent &amp; Transferred'!Y44</f>
        <v>0.1401713603151005</v>
      </c>
      <c r="H221" s="89">
        <f>'Excluding Relative Foster Care'!H44/'Total Funds Spent &amp; Transferred'!Z44</f>
        <v>0.11506924193630605</v>
      </c>
    </row>
    <row r="222" spans="1:8">
      <c r="A222" s="51" t="s">
        <v>142</v>
      </c>
      <c r="B222" s="89">
        <f>'Excluding Relative Foster Care'!B45/'Total Funds Spent &amp; Transferred'!T45</f>
        <v>0.15825434981790973</v>
      </c>
      <c r="C222" s="89">
        <f>'Excluding Relative Foster Care'!C45/'Total Funds Spent &amp; Transferred'!U45</f>
        <v>0.12897941823424475</v>
      </c>
      <c r="D222" s="89">
        <f>'Excluding Relative Foster Care'!D45/'Total Funds Spent &amp; Transferred'!V45</f>
        <v>0.13639767309009301</v>
      </c>
      <c r="E222" s="89">
        <f>'Excluding Relative Foster Care'!E45/'Total Funds Spent &amp; Transferred'!W45</f>
        <v>0.20278561681928869</v>
      </c>
      <c r="F222" s="89">
        <f>'Excluding Relative Foster Care'!F45/'Total Funds Spent &amp; Transferred'!X45</f>
        <v>0.20284751560016176</v>
      </c>
      <c r="G222" s="89">
        <f>'Excluding Relative Foster Care'!G45/'Total Funds Spent &amp; Transferred'!Y45</f>
        <v>0.20805740763621114</v>
      </c>
      <c r="H222" s="89">
        <f>'Excluding Relative Foster Care'!H45/'Total Funds Spent &amp; Transferred'!Z45</f>
        <v>0.12548268213610186</v>
      </c>
    </row>
    <row r="223" spans="1:8">
      <c r="A223" s="51" t="s">
        <v>144</v>
      </c>
      <c r="B223" s="89">
        <f>'Excluding Relative Foster Care'!B46/'Total Funds Spent &amp; Transferred'!T46</f>
        <v>0.48799250011412387</v>
      </c>
      <c r="C223" s="89">
        <f>'Excluding Relative Foster Care'!C46/'Total Funds Spent &amp; Transferred'!U46</f>
        <v>0.47064206875177611</v>
      </c>
      <c r="D223" s="89">
        <f>'Excluding Relative Foster Care'!D46/'Total Funds Spent &amp; Transferred'!V46</f>
        <v>0.47219531855028168</v>
      </c>
      <c r="E223" s="89">
        <f>'Excluding Relative Foster Care'!E46/'Total Funds Spent &amp; Transferred'!W46</f>
        <v>0.46244489996205745</v>
      </c>
      <c r="F223" s="89">
        <f>'Excluding Relative Foster Care'!F46/'Total Funds Spent &amp; Transferred'!X46</f>
        <v>0.48400078761530829</v>
      </c>
      <c r="G223" s="89">
        <f>'Excluding Relative Foster Care'!G46/'Total Funds Spent &amp; Transferred'!Y46</f>
        <v>0.45000535295683303</v>
      </c>
      <c r="H223" s="89">
        <f>'Excluding Relative Foster Care'!H46/'Total Funds Spent &amp; Transferred'!Z46</f>
        <v>0.40552185797883145</v>
      </c>
    </row>
    <row r="224" spans="1:8">
      <c r="A224" s="51" t="s">
        <v>146</v>
      </c>
      <c r="B224" s="89">
        <f>'Excluding Relative Foster Care'!B47/'Total Funds Spent &amp; Transferred'!T47</f>
        <v>0.32024125837793715</v>
      </c>
      <c r="C224" s="89">
        <f>'Excluding Relative Foster Care'!C47/'Total Funds Spent &amp; Transferred'!U47</f>
        <v>0.38086966002164518</v>
      </c>
      <c r="D224" s="89">
        <f>'Excluding Relative Foster Care'!D47/'Total Funds Spent &amp; Transferred'!V47</f>
        <v>0.33593238749626098</v>
      </c>
      <c r="E224" s="89">
        <f>'Excluding Relative Foster Care'!E47/'Total Funds Spent &amp; Transferred'!W47</f>
        <v>0.13304453968991717</v>
      </c>
      <c r="F224" s="89">
        <f>'Excluding Relative Foster Care'!F47/'Total Funds Spent &amp; Transferred'!X47</f>
        <v>0.30620349690422854</v>
      </c>
      <c r="G224" s="89">
        <f>'Excluding Relative Foster Care'!G47/'Total Funds Spent &amp; Transferred'!Y47</f>
        <v>0.1064622794113745</v>
      </c>
      <c r="H224" s="89">
        <f>'Excluding Relative Foster Care'!H47/'Total Funds Spent &amp; Transferred'!Z47</f>
        <v>0.40672314079129823</v>
      </c>
    </row>
    <row r="225" spans="1:8">
      <c r="A225" s="51" t="s">
        <v>148</v>
      </c>
      <c r="B225" s="89">
        <f>'Excluding Relative Foster Care'!B48/'Total Funds Spent &amp; Transferred'!T48</f>
        <v>5.8192035041256467E-2</v>
      </c>
      <c r="C225" s="89">
        <f>'Excluding Relative Foster Care'!C48/'Total Funds Spent &amp; Transferred'!U48</f>
        <v>6.1295762781155561E-2</v>
      </c>
      <c r="D225" s="89">
        <f>'Excluding Relative Foster Care'!D48/'Total Funds Spent &amp; Transferred'!V48</f>
        <v>5.6231928545875498E-2</v>
      </c>
      <c r="E225" s="89">
        <f>'Excluding Relative Foster Care'!E48/'Total Funds Spent &amp; Transferred'!W48</f>
        <v>6.0299248495754069E-2</v>
      </c>
      <c r="F225" s="89">
        <f>'Excluding Relative Foster Care'!F48/'Total Funds Spent &amp; Transferred'!X48</f>
        <v>4.007269476947254E-2</v>
      </c>
      <c r="G225" s="89">
        <f>'Excluding Relative Foster Care'!G48/'Total Funds Spent &amp; Transferred'!Y48</f>
        <v>4.5974838695141469E-2</v>
      </c>
      <c r="H225" s="89">
        <f>'Excluding Relative Foster Care'!H48/'Total Funds Spent &amp; Transferred'!Z48</f>
        <v>3.6551739185026313E-2</v>
      </c>
    </row>
    <row r="226" spans="1:8">
      <c r="A226" s="51" t="s">
        <v>150</v>
      </c>
      <c r="B226" s="89">
        <f>'Excluding Relative Foster Care'!B49/'Total Funds Spent &amp; Transferred'!T49</f>
        <v>0.21322670870709431</v>
      </c>
      <c r="C226" s="89">
        <f>'Excluding Relative Foster Care'!C49/'Total Funds Spent &amp; Transferred'!U49</f>
        <v>0.19003097667098098</v>
      </c>
      <c r="D226" s="89">
        <f>'Excluding Relative Foster Care'!D49/'Total Funds Spent &amp; Transferred'!V49</f>
        <v>0.19536934918871079</v>
      </c>
      <c r="E226" s="89">
        <f>'Excluding Relative Foster Care'!E49/'Total Funds Spent &amp; Transferred'!W49</f>
        <v>0.15917700321029205</v>
      </c>
      <c r="F226" s="89">
        <f>'Excluding Relative Foster Care'!F49/'Total Funds Spent &amp; Transferred'!X49</f>
        <v>0.21466238885532274</v>
      </c>
      <c r="G226" s="89">
        <f>'Excluding Relative Foster Care'!G49/'Total Funds Spent &amp; Transferred'!Y49</f>
        <v>0.17937975517112029</v>
      </c>
      <c r="H226" s="89">
        <f>'Excluding Relative Foster Care'!H49/'Total Funds Spent &amp; Transferred'!Z49</f>
        <v>0.19252551683848779</v>
      </c>
    </row>
    <row r="227" spans="1:8">
      <c r="A227" s="51" t="s">
        <v>152</v>
      </c>
      <c r="B227" s="89">
        <f>'Excluding Relative Foster Care'!B50/'Total Funds Spent &amp; Transferred'!T50</f>
        <v>0.18238659587157594</v>
      </c>
      <c r="C227" s="89">
        <f>'Excluding Relative Foster Care'!C50/'Total Funds Spent &amp; Transferred'!U50</f>
        <v>0.1706963946708856</v>
      </c>
      <c r="D227" s="89">
        <f>'Excluding Relative Foster Care'!D50/'Total Funds Spent &amp; Transferred'!V50</f>
        <v>0.15656924799752653</v>
      </c>
      <c r="E227" s="89">
        <f>'Excluding Relative Foster Care'!E50/'Total Funds Spent &amp; Transferred'!W50</f>
        <v>0.15156815454052616</v>
      </c>
      <c r="F227" s="89">
        <f>'Excluding Relative Foster Care'!F50/'Total Funds Spent &amp; Transferred'!X50</f>
        <v>0.14265357836555839</v>
      </c>
      <c r="G227" s="89">
        <f>'Excluding Relative Foster Care'!G50/'Total Funds Spent &amp; Transferred'!Y50</f>
        <v>0.13874051557250938</v>
      </c>
      <c r="H227" s="89">
        <f>'Excluding Relative Foster Care'!H50/'Total Funds Spent &amp; Transferred'!Z50</f>
        <v>0.13270765224976505</v>
      </c>
    </row>
    <row r="228" spans="1:8">
      <c r="A228" s="51" t="s">
        <v>153</v>
      </c>
      <c r="B228" s="89">
        <f>'Excluding Relative Foster Care'!B51/'Total Funds Spent &amp; Transferred'!T51</f>
        <v>0.30394259940917523</v>
      </c>
      <c r="C228" s="89">
        <f>'Excluding Relative Foster Care'!C51/'Total Funds Spent &amp; Transferred'!U51</f>
        <v>0.28734504509651854</v>
      </c>
      <c r="D228" s="89">
        <f>'Excluding Relative Foster Care'!D51/'Total Funds Spent &amp; Transferred'!V51</f>
        <v>0.2614947516608005</v>
      </c>
      <c r="E228" s="89">
        <f>'Excluding Relative Foster Care'!E51/'Total Funds Spent &amp; Transferred'!W51</f>
        <v>0.24281324784432001</v>
      </c>
      <c r="F228" s="89">
        <f>'Excluding Relative Foster Care'!F51/'Total Funds Spent &amp; Transferred'!X51</f>
        <v>0.21749798707643012</v>
      </c>
      <c r="G228" s="89">
        <f>'Excluding Relative Foster Care'!G51/'Total Funds Spent &amp; Transferred'!Y51</f>
        <v>0.21948086871253913</v>
      </c>
      <c r="H228" s="89">
        <f>'Excluding Relative Foster Care'!H51/'Total Funds Spent &amp; Transferred'!Z51</f>
        <v>0.24875414497244946</v>
      </c>
    </row>
    <row r="229" spans="1:8">
      <c r="A229" s="51" t="s">
        <v>154</v>
      </c>
      <c r="B229" s="89">
        <f>'Excluding Relative Foster Care'!B52/'Total Funds Spent &amp; Transferred'!T52</f>
        <v>0.14681664277248857</v>
      </c>
      <c r="C229" s="89">
        <f>'Excluding Relative Foster Care'!C52/'Total Funds Spent &amp; Transferred'!U52</f>
        <v>0.15682407621359376</v>
      </c>
      <c r="D229" s="89">
        <f>'Excluding Relative Foster Care'!D52/'Total Funds Spent &amp; Transferred'!V52</f>
        <v>0.1391608379993555</v>
      </c>
      <c r="E229" s="89">
        <f>'Excluding Relative Foster Care'!E52/'Total Funds Spent &amp; Transferred'!W52</f>
        <v>0.12827158522381674</v>
      </c>
      <c r="F229" s="89">
        <f>'Excluding Relative Foster Care'!F52/'Total Funds Spent &amp; Transferred'!X52</f>
        <v>0.14073284793196442</v>
      </c>
      <c r="G229" s="89">
        <f>'Excluding Relative Foster Care'!G52/'Total Funds Spent &amp; Transferred'!Y52</f>
        <v>0.13225331459325229</v>
      </c>
      <c r="H229" s="89">
        <f>'Excluding Relative Foster Care'!H52/'Total Funds Spent &amp; Transferred'!Z52</f>
        <v>0.14609634778571801</v>
      </c>
    </row>
    <row r="230" spans="1:8">
      <c r="A230" s="51" t="s">
        <v>155</v>
      </c>
      <c r="B230" s="89">
        <f>'Excluding Relative Foster Care'!B53/'Total Funds Spent &amp; Transferred'!T53</f>
        <v>0.19514601551760852</v>
      </c>
      <c r="C230" s="89">
        <f>'Excluding Relative Foster Care'!C53/'Total Funds Spent &amp; Transferred'!U53</f>
        <v>0.23246631202909565</v>
      </c>
      <c r="D230" s="89">
        <f>'Excluding Relative Foster Care'!D53/'Total Funds Spent &amp; Transferred'!V53</f>
        <v>0.19187470220787944</v>
      </c>
      <c r="E230" s="89">
        <f>'Excluding Relative Foster Care'!E53/'Total Funds Spent &amp; Transferred'!W53</f>
        <v>0.20622606797596077</v>
      </c>
      <c r="F230" s="89">
        <f>'Excluding Relative Foster Care'!F53/'Total Funds Spent &amp; Transferred'!X53</f>
        <v>0.21480123744403715</v>
      </c>
      <c r="G230" s="89">
        <f>'Excluding Relative Foster Care'!G53/'Total Funds Spent &amp; Transferred'!Y53</f>
        <v>0.27822693305553664</v>
      </c>
      <c r="H230" s="89">
        <f>'Excluding Relative Foster Care'!H53/'Total Funds Spent &amp; Transferred'!Z53</f>
        <v>0.34303887238079178</v>
      </c>
    </row>
    <row r="231" spans="1:8">
      <c r="A231" s="51" t="s">
        <v>157</v>
      </c>
      <c r="B231" s="89">
        <f>'Excluding Relative Foster Care'!B54/'Total Funds Spent &amp; Transferred'!T54</f>
        <v>0.20634525885123126</v>
      </c>
      <c r="C231" s="89">
        <f>'Excluding Relative Foster Care'!C54/'Total Funds Spent &amp; Transferred'!U54</f>
        <v>0.15312907967333222</v>
      </c>
      <c r="D231" s="89">
        <f>'Excluding Relative Foster Care'!D54/'Total Funds Spent &amp; Transferred'!V54</f>
        <v>0.14775390307481204</v>
      </c>
      <c r="E231" s="89">
        <f>'Excluding Relative Foster Care'!E54/'Total Funds Spent &amp; Transferred'!W54</f>
        <v>0.14159884675670165</v>
      </c>
      <c r="F231" s="89">
        <f>'Excluding Relative Foster Care'!F54/'Total Funds Spent &amp; Transferred'!X54</f>
        <v>0.12429481683262901</v>
      </c>
      <c r="G231" s="89">
        <f>'Excluding Relative Foster Care'!G54/'Total Funds Spent &amp; Transferred'!Y54</f>
        <v>0.12957476616430083</v>
      </c>
      <c r="H231" s="89">
        <f>'Excluding Relative Foster Care'!H54/'Total Funds Spent &amp; Transferred'!Z54</f>
        <v>0.14635498364591942</v>
      </c>
    </row>
    <row r="232" spans="1:8">
      <c r="A232" s="51" t="s">
        <v>158</v>
      </c>
      <c r="B232" s="89">
        <f>'Excluding Relative Foster Care'!B55/'Total Funds Spent &amp; Transferred'!T55</f>
        <v>0.11876181425229425</v>
      </c>
      <c r="C232" s="89">
        <f>'Excluding Relative Foster Care'!C55/'Total Funds Spent &amp; Transferred'!U55</f>
        <v>0.13252463853055632</v>
      </c>
      <c r="D232" s="89">
        <f>'Excluding Relative Foster Care'!D55/'Total Funds Spent &amp; Transferred'!V55</f>
        <v>0.24284567279899197</v>
      </c>
      <c r="E232" s="89">
        <f>'Excluding Relative Foster Care'!E55/'Total Funds Spent &amp; Transferred'!W55</f>
        <v>0.3840834027454747</v>
      </c>
      <c r="F232" s="89">
        <f>'Excluding Relative Foster Care'!F55/'Total Funds Spent &amp; Transferred'!X55</f>
        <v>0.32568368511607149</v>
      </c>
      <c r="G232" s="89">
        <f>'Excluding Relative Foster Care'!G55/'Total Funds Spent &amp; Transferred'!Y55</f>
        <v>0.16522876763688657</v>
      </c>
      <c r="H232" s="89">
        <f>'Excluding Relative Foster Care'!H55/'Total Funds Spent &amp; Transferred'!Z55</f>
        <v>0.13766706881919968</v>
      </c>
    </row>
    <row r="233" spans="1:8">
      <c r="A233" s="59" t="s">
        <v>159</v>
      </c>
      <c r="B233" s="89">
        <f>'Excluding Relative Foster Care'!B56/'Total Funds Spent &amp; Transferred'!T56</f>
        <v>0.241710094396377</v>
      </c>
      <c r="C233" s="89">
        <f>'Excluding Relative Foster Care'!C56/'Total Funds Spent &amp; Transferred'!U56</f>
        <v>0.22914055202149228</v>
      </c>
      <c r="D233" s="89">
        <f>'Excluding Relative Foster Care'!D56/'Total Funds Spent &amp; Transferred'!V56</f>
        <v>0.21375150630001705</v>
      </c>
      <c r="E233" s="89">
        <f>'Excluding Relative Foster Care'!E56/'Total Funds Spent &amp; Transferred'!W56</f>
        <v>0.20020513966600886</v>
      </c>
      <c r="F233" s="89">
        <f>'Excluding Relative Foster Care'!F56/'Total Funds Spent &amp; Transferred'!X56</f>
        <v>0.19437431359470508</v>
      </c>
      <c r="G233" s="89">
        <f>'Excluding Relative Foster Care'!G56/'Total Funds Spent &amp; Transferred'!Y56</f>
        <v>0.20624666421175578</v>
      </c>
      <c r="H233" s="89">
        <f>'Excluding Relative Foster Care'!H56/'Total Funds Spent &amp; Transferred'!Z56</f>
        <v>0.20835023985907022</v>
      </c>
    </row>
  </sheetData>
  <mergeCells count="33">
    <mergeCell ref="H3:H4"/>
    <mergeCell ref="H62:H63"/>
    <mergeCell ref="H121:H122"/>
    <mergeCell ref="H180:H181"/>
    <mergeCell ref="G3:G4"/>
    <mergeCell ref="G62:G63"/>
    <mergeCell ref="G121:G122"/>
    <mergeCell ref="G180:G181"/>
    <mergeCell ref="C180:C181"/>
    <mergeCell ref="D3:D4"/>
    <mergeCell ref="D62:D63"/>
    <mergeCell ref="D121:D122"/>
    <mergeCell ref="D180:D181"/>
    <mergeCell ref="F180:F181"/>
    <mergeCell ref="E121:E122"/>
    <mergeCell ref="E62:E63"/>
    <mergeCell ref="E3:E4"/>
    <mergeCell ref="E180:E181"/>
    <mergeCell ref="F3:F4"/>
    <mergeCell ref="F62:F63"/>
    <mergeCell ref="F121:F122"/>
    <mergeCell ref="A1:A2"/>
    <mergeCell ref="A3:A4"/>
    <mergeCell ref="C3:C4"/>
    <mergeCell ref="C62:C63"/>
    <mergeCell ref="C121:C122"/>
    <mergeCell ref="B3:B4"/>
    <mergeCell ref="A180:A181"/>
    <mergeCell ref="B121:B122"/>
    <mergeCell ref="B62:B63"/>
    <mergeCell ref="A121:A122"/>
    <mergeCell ref="A62:A63"/>
    <mergeCell ref="B180:B181"/>
  </mergeCells>
  <phoneticPr fontId="39" type="noConversion"/>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38404-3EFF-4044-8816-EF979E039DF5}">
  <sheetPr>
    <tabColor theme="7"/>
  </sheetPr>
  <dimension ref="A1:AQ191"/>
  <sheetViews>
    <sheetView topLeftCell="A3" zoomScale="80" zoomScaleNormal="80" workbookViewId="0">
      <selection activeCell="A3" sqref="A3:F3"/>
    </sheetView>
  </sheetViews>
  <sheetFormatPr defaultColWidth="10.85546875" defaultRowHeight="14.45"/>
  <cols>
    <col min="1" max="1" width="73.42578125" customWidth="1"/>
    <col min="2" max="2" width="13.42578125" bestFit="1" customWidth="1"/>
    <col min="3" max="3" width="12.42578125" bestFit="1" customWidth="1"/>
    <col min="4" max="5" width="13.42578125" bestFit="1" customWidth="1"/>
    <col min="6" max="6" width="12.42578125" bestFit="1" customWidth="1"/>
    <col min="7" max="7" width="10.85546875" bestFit="1" customWidth="1"/>
  </cols>
  <sheetData>
    <row r="1" spans="1:43">
      <c r="A1" s="389">
        <v>2020</v>
      </c>
      <c r="B1" s="389" t="s">
        <v>74</v>
      </c>
      <c r="C1" s="389" t="s">
        <v>75</v>
      </c>
      <c r="D1" s="389" t="s">
        <v>76</v>
      </c>
      <c r="E1" s="389" t="s">
        <v>77</v>
      </c>
      <c r="F1" s="389" t="s">
        <v>78</v>
      </c>
    </row>
    <row r="2" spans="1:43" ht="15" thickBot="1">
      <c r="A2" s="390"/>
      <c r="B2" s="390"/>
      <c r="C2" s="390"/>
      <c r="D2" s="390"/>
      <c r="E2" s="390"/>
      <c r="F2" s="390"/>
    </row>
    <row r="3" spans="1:43" ht="15" customHeight="1">
      <c r="A3" s="388" t="s">
        <v>79</v>
      </c>
      <c r="B3" s="388"/>
      <c r="C3" s="388"/>
      <c r="D3" s="388"/>
      <c r="E3" s="388"/>
      <c r="F3" s="388"/>
    </row>
    <row r="4" spans="1:43" ht="15.6">
      <c r="A4" s="256" t="s">
        <v>7</v>
      </c>
      <c r="B4" s="248">
        <f>SUM(B5:B6)</f>
        <v>2598201497</v>
      </c>
      <c r="C4" s="248">
        <f t="shared" ref="C4:F4" si="0">SUM(C5:C6)</f>
        <v>34721580</v>
      </c>
      <c r="D4" s="248">
        <f t="shared" si="0"/>
        <v>13060506</v>
      </c>
      <c r="E4" s="248">
        <f t="shared" si="0"/>
        <v>93963268</v>
      </c>
      <c r="F4" s="248">
        <f t="shared" si="0"/>
        <v>153087455</v>
      </c>
      <c r="AQ4" t="s">
        <v>80</v>
      </c>
    </row>
    <row r="5" spans="1:43" ht="29.1">
      <c r="A5" s="257" t="s">
        <v>81</v>
      </c>
      <c r="B5" s="248" cm="1">
        <f t="array" ref="B5">_xlfn.XLOOKUP($A$1,'Excluding Relative Foster Care'!$B$3:$Y$3,_xlfn.XLOOKUP(B$1,'Excluding Relative Foster Care'!$A$5:$A$56,'Excluding Relative Foster Care'!$B$5:$Y$56))</f>
        <v>2464566756</v>
      </c>
      <c r="C5" s="248" cm="1">
        <f t="array" ref="C5">_xlfn.XLOOKUP($A$1,'Excluding Relative Foster Care'!$B$3:$Y$3,_xlfn.XLOOKUP(C$1,'Excluding Relative Foster Care'!$A$5:$A$56,'Excluding Relative Foster Care'!$B$5:$Y$56))</f>
        <v>34721580</v>
      </c>
      <c r="D5" s="248" cm="1">
        <f t="array" ref="D5">_xlfn.XLOOKUP($A$1,'Excluding Relative Foster Care'!$B$3:$Y$3,_xlfn.XLOOKUP(D$1,'Excluding Relative Foster Care'!$A$5:$A$56,'Excluding Relative Foster Care'!$B$5:$Y$56))</f>
        <v>13060506</v>
      </c>
      <c r="E5" s="248" cm="1">
        <f t="array" ref="E5">_xlfn.XLOOKUP($A$1,'Excluding Relative Foster Care'!$B$3:$Y$3,_xlfn.XLOOKUP(E$1,'Excluding Relative Foster Care'!$A$5:$A$56,'Excluding Relative Foster Care'!$B$5:$Y$56))</f>
        <v>93963268</v>
      </c>
      <c r="F5" s="248" cm="1">
        <f t="array" ref="F5">_xlfn.XLOOKUP($A$1,'Excluding Relative Foster Care'!$B$3:$Y$3,_xlfn.XLOOKUP(F$1,'Excluding Relative Foster Care'!$A$5:$A$56,'Excluding Relative Foster Care'!$B$5:$Y$56))</f>
        <v>135130300</v>
      </c>
      <c r="AQ5" s="247" t="s">
        <v>82</v>
      </c>
    </row>
    <row r="6" spans="1:43" ht="27.75" customHeight="1">
      <c r="A6" s="258" t="s">
        <v>83</v>
      </c>
      <c r="B6" s="248" cm="1">
        <f t="array" ref="B6">_xlfn.XLOOKUP($A$1,'Relative Foster Care'!$B$3:$Z$3,_xlfn.XLOOKUP(B$1,'Relative Foster Care'!$A$5:$A$56,'Relative Foster Care'!$B$5:$Z$56))</f>
        <v>133634741</v>
      </c>
      <c r="C6" s="248" cm="1">
        <f t="array" ref="C6">_xlfn.XLOOKUP($A$1,'Relative Foster Care'!$B$3:$Z$3,_xlfn.XLOOKUP(C$1,'Relative Foster Care'!$A$5:$A$56,'Relative Foster Care'!$B$5:$Z$56))</f>
        <v>0</v>
      </c>
      <c r="D6" s="248" cm="1">
        <f t="array" ref="D6">_xlfn.XLOOKUP($A$1,'Relative Foster Care'!$B$3:$Z$3,_xlfn.XLOOKUP(D$1,'Relative Foster Care'!$A$5:$A$56,'Relative Foster Care'!$B$5:$Z$56))</f>
        <v>0</v>
      </c>
      <c r="E6" s="248" cm="1">
        <f t="array" ref="E6">_xlfn.XLOOKUP($A$1,'Relative Foster Care'!$B$3:$Z$3,_xlfn.XLOOKUP(E$1,'Relative Foster Care'!$A$5:$A$56,'Relative Foster Care'!$B$5:$Z$56))</f>
        <v>0</v>
      </c>
      <c r="F6" s="248" cm="1">
        <f t="array" ref="F6">_xlfn.XLOOKUP($A$1,'Relative Foster Care'!$B$3:$Z$3,_xlfn.XLOOKUP(F$1,'Relative Foster Care'!$A$5:$A$56,'Relative Foster Care'!$B$5:$Z$56))</f>
        <v>17957155</v>
      </c>
      <c r="AQ6" s="247" t="s">
        <v>84</v>
      </c>
    </row>
    <row r="7" spans="1:43" ht="15.6">
      <c r="A7" s="255" t="s">
        <v>85</v>
      </c>
      <c r="B7" s="248">
        <f>SUM(B8:B10)</f>
        <v>261118737</v>
      </c>
      <c r="C7" s="248">
        <f t="shared" ref="C7:F7" si="1">SUM(C8:C10)</f>
        <v>0</v>
      </c>
      <c r="D7" s="248">
        <f t="shared" si="1"/>
        <v>36118385</v>
      </c>
      <c r="E7" s="248">
        <f t="shared" si="1"/>
        <v>0</v>
      </c>
      <c r="F7" s="248">
        <f t="shared" si="1"/>
        <v>0</v>
      </c>
      <c r="AQ7" s="247" t="s">
        <v>86</v>
      </c>
    </row>
    <row r="8" spans="1:43">
      <c r="A8" s="258" t="s">
        <v>87</v>
      </c>
      <c r="B8" s="248" cm="1">
        <f t="array" ref="B8">_xlfn.XLOOKUP($A$1, 'Foster Care Assist'!$B$3:$Y$3,_xlfn.XLOOKUP(B$1, 'Foster Care Assist'!$A$5:$A$56,'Foster Care Assist'!$B$5:$Y$56))</f>
        <v>0</v>
      </c>
      <c r="C8" s="248" cm="1">
        <f t="array" ref="C8">_xlfn.XLOOKUP($A$1, 'Foster Care Assist'!$B$3:$X$3,_xlfn.XLOOKUP(C$1, 'Foster Care Assist'!$A$5:$A$56,'Foster Care Assist'!$B$5:$X$56))</f>
        <v>0</v>
      </c>
      <c r="D8" s="248" cm="1">
        <f t="array" ref="D8">_xlfn.XLOOKUP($A$1, 'Foster Care Assist'!$B$3:$X$3,_xlfn.XLOOKUP(D$1, 'Foster Care Assist'!$A$5:$A$56,'Foster Care Assist'!$B$5:$X$56))</f>
        <v>36118385</v>
      </c>
      <c r="E8" s="248" cm="1">
        <f t="array" ref="E8">_xlfn.XLOOKUP($A$1, 'Foster Care Assist'!$B$3:$X$3,_xlfn.XLOOKUP(E$1, 'Foster Care Assist'!$A$5:$A$56,'Foster Care Assist'!$B$5:$X$56))</f>
        <v>0</v>
      </c>
      <c r="F8" s="248" cm="1">
        <f t="array" ref="F8">_xlfn.XLOOKUP($A$1, 'Foster Care Assist'!$B$3:$X$3,_xlfn.XLOOKUP(F$1, 'Foster Care Assist'!$A$5:$A$56,'Foster Care Assist'!$B$5:$X$56))</f>
        <v>0</v>
      </c>
      <c r="AQ8" s="247" t="s">
        <v>88</v>
      </c>
    </row>
    <row r="9" spans="1:43">
      <c r="A9" s="258" t="s">
        <v>89</v>
      </c>
      <c r="B9" s="248" cm="1">
        <f t="array" ref="B9">_xlfn.XLOOKUP($A$1, 'Juvenile Justice Assist'!$B$3:$X$3,_xlfn.XLOOKUP(B$1, 'Juvenile Justice Assist'!$A$5:$A$56,'Juvenile Justice Assist'!$B$5:$X$56))</f>
        <v>0</v>
      </c>
      <c r="C9" s="248" cm="1">
        <f t="array" ref="C9">_xlfn.XLOOKUP($A$1, 'Juvenile Justice Assist'!$B$3:$X$3,_xlfn.XLOOKUP(C$1, 'Juvenile Justice Assist'!$A$5:$A$56,'Juvenile Justice Assist'!$B$5:$X$56))</f>
        <v>0</v>
      </c>
      <c r="D9" s="248" cm="1">
        <f t="array" ref="D9">_xlfn.XLOOKUP($A$1, 'Juvenile Justice Assist'!$B$3:$X$3,_xlfn.XLOOKUP(D$1, 'Juvenile Justice Assist'!$A$5:$A$56,'Juvenile Justice Assist'!$B$5:$X$56))</f>
        <v>0</v>
      </c>
      <c r="E9" s="248" cm="1">
        <f t="array" ref="E9">_xlfn.XLOOKUP($A$1, 'Juvenile Justice Assist'!$B$3:$X$3,_xlfn.XLOOKUP(E$1, 'Juvenile Justice Assist'!$A$5:$A$56,'Juvenile Justice Assist'!$B$5:$X$56))</f>
        <v>0</v>
      </c>
      <c r="F9" s="248" cm="1">
        <f t="array" ref="F9">_xlfn.XLOOKUP($A$1, 'Juvenile Justice Assist'!$B$3:$X$3,_xlfn.XLOOKUP(F$1, 'Juvenile Justice Assist'!$A$5:$A$56,'Juvenile Justice Assist'!$B$5:$X$56))</f>
        <v>0</v>
      </c>
      <c r="AQ9" s="247" t="s">
        <v>74</v>
      </c>
    </row>
    <row r="10" spans="1:43">
      <c r="A10" s="258" t="s">
        <v>90</v>
      </c>
      <c r="B10" s="248" cm="1">
        <f t="array" ref="B10">_xlfn.XLOOKUP($A$1, 'Emergency Assist'!$B$3:$Y$3,_xlfn.XLOOKUP(B$1, 'Emergency Assist'!$A$5:$A$56,'Emergency Assist'!$B$5:$Y$56))</f>
        <v>261118737</v>
      </c>
      <c r="C10" s="248" cm="1">
        <f t="array" ref="C10">_xlfn.XLOOKUP($A$1, 'Emergency Assist'!$B$3:$X$3,_xlfn.XLOOKUP(C$1, 'Emergency Assist'!$A$5:$A$56,'Emergency Assist'!$B$5:$X$56))</f>
        <v>0</v>
      </c>
      <c r="D10" s="248" cm="1">
        <f t="array" ref="D10">_xlfn.XLOOKUP($A$1, 'Emergency Assist'!$B$3:$X$3,_xlfn.XLOOKUP(D$1, 'Emergency Assist'!$A$5:$A$56,'Emergency Assist'!$B$5:$X$56))</f>
        <v>0</v>
      </c>
      <c r="E10" s="248" cm="1">
        <f t="array" ref="E10">_xlfn.XLOOKUP($A$1, 'Emergency Assist'!$B$3:$X$3,_xlfn.XLOOKUP(E$1, 'Emergency Assist'!$A$5:$A$56,'Emergency Assist'!$B$5:$X$56))</f>
        <v>0</v>
      </c>
      <c r="F10" s="248" cm="1">
        <f t="array" ref="F10">_xlfn.XLOOKUP($A$1, 'Emergency Assist'!$B$3:$X$3,_xlfn.XLOOKUP(F$1, 'Emergency Assist'!$A$5:$A$56,'Emergency Assist'!$B$5:$X$56))</f>
        <v>0</v>
      </c>
      <c r="AQ10" s="247" t="s">
        <v>91</v>
      </c>
    </row>
    <row r="11" spans="1:43" ht="15.6">
      <c r="A11" s="255" t="s">
        <v>92</v>
      </c>
      <c r="B11" s="248">
        <f>SUM(B12:B14)</f>
        <v>0</v>
      </c>
      <c r="C11" s="248">
        <f t="shared" ref="C11:F11" si="2">SUM(C12:C14)</f>
        <v>72124861</v>
      </c>
      <c r="D11" s="248">
        <f t="shared" si="2"/>
        <v>882784</v>
      </c>
      <c r="E11" s="248">
        <f t="shared" si="2"/>
        <v>0</v>
      </c>
      <c r="F11" s="248">
        <f t="shared" si="2"/>
        <v>0</v>
      </c>
      <c r="AQ11" s="247" t="s">
        <v>93</v>
      </c>
    </row>
    <row r="12" spans="1:43">
      <c r="A12" s="258" t="s">
        <v>94</v>
      </c>
      <c r="B12" s="248" cm="1">
        <f t="array" ref="B12">_xlfn.XLOOKUP($A$1, 'Foster Care Non-assist'!$B$3:$Y$3,_xlfn.XLOOKUP(B$1, 'Foster Care Non-assist'!$A$5:$A$56,'Foster Care Non-assist'!$B$5:$Y$56))</f>
        <v>0</v>
      </c>
      <c r="C12" s="248" cm="1">
        <f t="array" ref="C12">_xlfn.XLOOKUP($A$1, 'Foster Care Non-assist'!$B$3:$Y$3,_xlfn.XLOOKUP(C$1, 'Foster Care Non-assist'!$A$5:$A$56,'Foster Care Non-assist'!$B$5:$Y$56))</f>
        <v>72124861</v>
      </c>
      <c r="D12" s="248" cm="1">
        <f t="array" ref="D12">_xlfn.XLOOKUP($A$1, 'Foster Care Non-assist'!$B$3:$Y$3,_xlfn.XLOOKUP(D$1, 'Foster Care Non-assist'!$A$5:$A$56,'Foster Care Non-assist'!$B$5:$Y$56))</f>
        <v>882784</v>
      </c>
      <c r="E12" s="248" cm="1">
        <f t="array" ref="E12">_xlfn.XLOOKUP($A$1, 'Foster Care Non-assist'!$B$3:$Y$3,_xlfn.XLOOKUP(E$1, 'Foster Care Non-assist'!$A$5:$A$56,'Foster Care Non-assist'!$B$5:$Y$56))</f>
        <v>0</v>
      </c>
      <c r="F12" s="248" cm="1">
        <f t="array" ref="F12">_xlfn.XLOOKUP($A$1, 'Foster Care Non-assist'!$B$3:$Y$3,_xlfn.XLOOKUP(F$1, 'Foster Care Non-assist'!$A$5:$A$56,'Foster Care Non-assist'!$B$5:$Y$56))</f>
        <v>0</v>
      </c>
      <c r="AQ12" s="247" t="s">
        <v>95</v>
      </c>
    </row>
    <row r="13" spans="1:43">
      <c r="A13" s="258" t="s">
        <v>96</v>
      </c>
      <c r="B13" s="248" cm="1">
        <f t="array" ref="B13">_xlfn.XLOOKUP($A$1, 'Juvenile Justice Non-assist'!$B$3:$Y$3,_xlfn.XLOOKUP(B$1, 'Juvenile Justice Non-assist'!$A$5:$A$56,'Juvenile Justice Non-assist'!$B$5:$Y$56))</f>
        <v>0</v>
      </c>
      <c r="C13" s="248" cm="1">
        <f t="array" ref="C13">_xlfn.XLOOKUP($A$1, 'Juvenile Justice Non-assist'!$B$3:$Y$3,_xlfn.XLOOKUP(C$1, 'Juvenile Justice Non-assist'!$A$5:$A$56,'Juvenile Justice Non-assist'!$B$5:$Y$56))</f>
        <v>0</v>
      </c>
      <c r="D13" s="248" cm="1">
        <f t="array" ref="D13">_xlfn.XLOOKUP($A$1, 'Juvenile Justice Non-assist'!$B$3:$Y$3,_xlfn.XLOOKUP(D$1, 'Juvenile Justice Non-assist'!$A$5:$A$56,'Juvenile Justice Non-assist'!$B$5:$Y$56))</f>
        <v>0</v>
      </c>
      <c r="E13" s="248" cm="1">
        <f t="array" ref="E13">_xlfn.XLOOKUP($A$1, 'Juvenile Justice Non-assist'!$B$3:$Y$3,_xlfn.XLOOKUP(E$1, 'Juvenile Justice Non-assist'!$A$5:$A$56,'Juvenile Justice Non-assist'!$B$5:$Y$56))</f>
        <v>0</v>
      </c>
      <c r="F13" s="248" cm="1">
        <f t="array" ref="F13">_xlfn.XLOOKUP($A$1, 'Juvenile Justice Non-assist'!$B$3:$Y$3,_xlfn.XLOOKUP(F$1, 'Juvenile Justice Non-assist'!$A$5:$A$56,'Juvenile Justice Non-assist'!$B$5:$Y$56))</f>
        <v>0</v>
      </c>
      <c r="AQ13" s="247" t="s">
        <v>97</v>
      </c>
    </row>
    <row r="14" spans="1:43">
      <c r="A14" s="258" t="s">
        <v>98</v>
      </c>
      <c r="B14" s="248" cm="1">
        <f t="array" ref="B14">_xlfn.XLOOKUP($A$1, 'Emergency Non-Assist'!$B$3:$Y$3,_xlfn.XLOOKUP(B$1, 'Emergency Non-Assist'!$A$5:$A$56,'Emergency Non-Assist'!$B$5:$Y$56))</f>
        <v>0</v>
      </c>
      <c r="C14" s="248" cm="1">
        <f t="array" ref="C14">_xlfn.XLOOKUP($A$1, 'Emergency Non-Assist'!$B$3:$Y$3,_xlfn.XLOOKUP(C$1, 'Emergency Non-Assist'!$A$5:$A$56,'Emergency Non-Assist'!$B$5:$Y$56))</f>
        <v>0</v>
      </c>
      <c r="D14" s="248" cm="1">
        <f t="array" ref="D14">_xlfn.XLOOKUP($A$1, 'Emergency Non-Assist'!$B$3:$Y$3,_xlfn.XLOOKUP(D$1, 'Emergency Non-Assist'!$A$5:$A$56,'Emergency Non-Assist'!$B$5:$Y$56))</f>
        <v>0</v>
      </c>
      <c r="E14" s="248" cm="1">
        <f t="array" ref="E14">_xlfn.XLOOKUP($A$1, 'Emergency Non-Assist'!$B$3:$Y$3,_xlfn.XLOOKUP(E$1, 'Emergency Non-Assist'!$A$5:$A$56,'Emergency Non-Assist'!$B$5:$Y$56))</f>
        <v>0</v>
      </c>
      <c r="F14" s="248" cm="1">
        <f t="array" ref="F14">_xlfn.XLOOKUP($A$1, 'Emergency Non-Assist'!$B$3:$Y$3,_xlfn.XLOOKUP(F$1, 'Emergency Non-Assist'!$A$5:$A$56,'Emergency Non-Assist'!$B$5:$Y$56))</f>
        <v>0</v>
      </c>
      <c r="AQ14" s="247" t="s">
        <v>99</v>
      </c>
    </row>
    <row r="15" spans="1:43" ht="15.6">
      <c r="A15" s="255" t="s">
        <v>100</v>
      </c>
      <c r="B15" s="248">
        <f>SUM(B16:B18)</f>
        <v>1574496907</v>
      </c>
      <c r="C15" s="248">
        <f t="shared" ref="C15" si="3">SUM(C16:C18)</f>
        <v>4005221</v>
      </c>
      <c r="D15" s="248">
        <f t="shared" ref="D15" si="4">SUM(D16:D18)</f>
        <v>640632</v>
      </c>
      <c r="E15" s="248">
        <f t="shared" ref="E15" si="5">SUM(E16:E18)</f>
        <v>52951000</v>
      </c>
      <c r="F15" s="248">
        <f t="shared" ref="F15" si="6">SUM(F16:F18)</f>
        <v>30477860</v>
      </c>
      <c r="AQ15" s="247" t="s">
        <v>101</v>
      </c>
    </row>
    <row r="16" spans="1:43">
      <c r="A16" s="258" t="s">
        <v>18</v>
      </c>
      <c r="B16" s="248" cm="1">
        <f t="array" ref="B16">_xlfn.XLOOKUP($A$1, 'Subsidized Employment'!$B$3:$Y$3,_xlfn.XLOOKUP(B$1, 'Subsidized Employment'!$A$5:$A$56,'Subsidized Employment'!$B$5:$Y$56))</f>
        <v>22329719</v>
      </c>
      <c r="C16" s="248" cm="1">
        <f t="array" ref="C16">_xlfn.XLOOKUP($A$1, 'Subsidized Employment'!$B$3:$Y$3,_xlfn.XLOOKUP(C$1, 'Subsidized Employment'!$A$5:$A$56,'Subsidized Employment'!$B$5:$Y$56))</f>
        <v>2351</v>
      </c>
      <c r="D16" s="248" cm="1">
        <f t="array" ref="D16">_xlfn.XLOOKUP($A$1, 'Subsidized Employment'!$B$3:$Y$3,_xlfn.XLOOKUP(D$1, 'Subsidized Employment'!$A$5:$A$56,'Subsidized Employment'!$B$5:$Y$56))</f>
        <v>0</v>
      </c>
      <c r="E16" s="248" cm="1">
        <f t="array" ref="E16">_xlfn.XLOOKUP($A$1, 'Subsidized Employment'!$B$3:$Y$3,_xlfn.XLOOKUP(E$1, 'Subsidized Employment'!$A$5:$A$56,'Subsidized Employment'!$B$5:$Y$56))</f>
        <v>0</v>
      </c>
      <c r="F16" s="248" cm="1">
        <f t="array" ref="F16">_xlfn.XLOOKUP($A$1, 'Subsidized Employment'!$B$3:$Y$3,_xlfn.XLOOKUP(F$1, 'Subsidized Employment'!$A$5:$A$56,'Subsidized Employment'!$B$5:$Y$56))</f>
        <v>7771328</v>
      </c>
      <c r="AQ16" s="247" t="s">
        <v>102</v>
      </c>
    </row>
    <row r="17" spans="1:43">
      <c r="A17" s="258" t="s">
        <v>20</v>
      </c>
      <c r="B17" s="248" cm="1">
        <f t="array" ref="B17">_xlfn.XLOOKUP($A$1, 'Education and Training'!$B$3:$Y$3,_xlfn.XLOOKUP(B$1, 'Education and Training'!$A$5:$A$56,'Education and Training'!$B$5:$Y$56))</f>
        <v>986685855</v>
      </c>
      <c r="C17" s="248" cm="1">
        <f t="array" ref="C17">_xlfn.XLOOKUP($A$1, 'Education and Training'!$B$3:$Y$3,_xlfn.XLOOKUP(C$1, 'Education and Training'!$A$5:$A$56,'Education and Training'!$B$5:$Y$56))</f>
        <v>1250338</v>
      </c>
      <c r="D17" s="248" cm="1">
        <f t="array" ref="D17">_xlfn.XLOOKUP($A$1, 'Education and Training'!$B$3:$Y$3,_xlfn.XLOOKUP(D$1, 'Education and Training'!$A$5:$A$56,'Education and Training'!$B$5:$Y$56))</f>
        <v>315590</v>
      </c>
      <c r="E17" s="248" cm="1">
        <f t="array" ref="E17">_xlfn.XLOOKUP($A$1, 'Education and Training'!$B$3:$Y$3,_xlfn.XLOOKUP(E$1, 'Education and Training'!$A$5:$A$56,'Education and Training'!$B$5:$Y$56))</f>
        <v>351467</v>
      </c>
      <c r="F17" s="248" cm="1">
        <f t="array" ref="F17">_xlfn.XLOOKUP($A$1, 'Education and Training'!$B$3:$Y$3,_xlfn.XLOOKUP(F$1, 'Education and Training'!$A$5:$A$56,'Education and Training'!$B$5:$Y$56))</f>
        <v>3741026</v>
      </c>
      <c r="AQ17" s="247" t="s">
        <v>103</v>
      </c>
    </row>
    <row r="18" spans="1:43">
      <c r="A18" s="258" t="s">
        <v>22</v>
      </c>
      <c r="B18" s="248" cm="1">
        <f t="array" ref="B18">_xlfn.XLOOKUP($A$1, 'Additional Work Activities'!$B$3:$Y$3,_xlfn.XLOOKUP(B$1, 'Additional Work Activities'!$A$5:$A$56,'Additional Work Activities'!$B$5:$Y$56))</f>
        <v>565481333</v>
      </c>
      <c r="C18" s="248" cm="1">
        <f t="array" ref="C18">_xlfn.XLOOKUP($A$1, 'Additional Work Activities'!$B$3:$Y$3,_xlfn.XLOOKUP(C$1, 'Additional Work Activities'!$A$5:$A$56,'Additional Work Activities'!$B$5:$Y$56))</f>
        <v>2752532</v>
      </c>
      <c r="D18" s="248" cm="1">
        <f t="array" ref="D18">_xlfn.XLOOKUP($A$1, 'Additional Work Activities'!$B$3:$Y$3,_xlfn.XLOOKUP(D$1, 'Additional Work Activities'!$A$5:$A$56,'Additional Work Activities'!$B$5:$Y$56))</f>
        <v>325042</v>
      </c>
      <c r="E18" s="248" cm="1">
        <f t="array" ref="E18">_xlfn.XLOOKUP($A$1, 'Additional Work Activities'!$B$3:$Y$3,_xlfn.XLOOKUP(E$1, 'Additional Work Activities'!$A$5:$A$56,'Additional Work Activities'!$B$5:$Y$56))</f>
        <v>52599533</v>
      </c>
      <c r="F18" s="248" cm="1">
        <f t="array" ref="F18">_xlfn.XLOOKUP($A$1, 'Additional Work Activities'!$B$3:$Y$3,_xlfn.XLOOKUP(F$1, 'Additional Work Activities'!$A$5:$A$56,'Additional Work Activities'!$B$5:$Y$56))</f>
        <v>18965506</v>
      </c>
      <c r="AQ18" s="247" t="s">
        <v>104</v>
      </c>
    </row>
    <row r="19" spans="1:43" ht="15.6">
      <c r="A19" s="255" t="s">
        <v>25</v>
      </c>
      <c r="B19" s="248" cm="1">
        <f t="array" ref="B19">_xlfn.XLOOKUP($A$1, 'Work Supports'!$B$3:$Y$3,_xlfn.XLOOKUP(B$1, 'Work Supports'!$A$5:$A$56,'Work Supports'!$B$5:$Y$56))</f>
        <v>170441116</v>
      </c>
      <c r="C19" s="248" cm="1">
        <f t="array" ref="C19">_xlfn.XLOOKUP($A$1, 'Work Supports'!$B$3:$Y$3,_xlfn.XLOOKUP(C$1, 'Work Supports'!$A$5:$A$56,'Work Supports'!$B$5:$Y$56))</f>
        <v>1192869</v>
      </c>
      <c r="D19" s="248" cm="1">
        <f t="array" ref="D19">_xlfn.XLOOKUP($A$1, 'Work Supports'!$B$3:$Y$3,_xlfn.XLOOKUP(D$1, 'Work Supports'!$A$5:$A$56,'Work Supports'!$B$5:$Y$56))</f>
        <v>1468335</v>
      </c>
      <c r="E19" s="248" cm="1">
        <f t="array" ref="E19">_xlfn.XLOOKUP($A$1, 'Work Supports'!$B$3:$Y$3,_xlfn.XLOOKUP(E$1, 'Work Supports'!$A$5:$A$56,'Work Supports'!$B$5:$Y$56))</f>
        <v>1585091</v>
      </c>
      <c r="F19" s="248" cm="1">
        <f t="array" ref="F19">_xlfn.XLOOKUP($A$1, 'Work Supports'!$B$3:$Y$3,_xlfn.XLOOKUP(F$1, 'Work Supports'!$A$5:$A$56,'Work Supports'!$B$5:$Y$56))</f>
        <v>4306315</v>
      </c>
      <c r="AQ19" s="247" t="s">
        <v>105</v>
      </c>
    </row>
    <row r="20" spans="1:43" ht="15.6">
      <c r="A20" s="255" t="s">
        <v>106</v>
      </c>
      <c r="B20" s="248">
        <f>SUM(B21:B23)</f>
        <v>762979039</v>
      </c>
      <c r="C20" s="248">
        <f t="shared" ref="C20" si="7">SUM(C21:C23)</f>
        <v>296751022</v>
      </c>
      <c r="D20" s="248">
        <f t="shared" ref="D20" si="8">SUM(D21:D23)</f>
        <v>25047880</v>
      </c>
      <c r="E20" s="248">
        <f t="shared" ref="E20" si="9">SUM(E21:E23)</f>
        <v>112907456</v>
      </c>
      <c r="F20" s="248">
        <f t="shared" ref="F20" si="10">SUM(F21:F23)</f>
        <v>82013889</v>
      </c>
      <c r="AQ20" s="247" t="s">
        <v>107</v>
      </c>
    </row>
    <row r="21" spans="1:43">
      <c r="A21" s="258" t="s">
        <v>108</v>
      </c>
      <c r="B21" s="248" cm="1">
        <f t="array" ref="B21">_xlfn.XLOOKUP($A$1, 'Child Care (Spent only)'!$B$3:$Y$3,_xlfn.XLOOKUP(B$1, 'Child Care (Spent only)'!$A$5:$A$56,'Child Care (Spent only)'!$B$5:$Y$56))</f>
        <v>762873766</v>
      </c>
      <c r="C21" s="248" cm="1">
        <f t="array" ref="C21">_xlfn.XLOOKUP($A$1, 'Child Care (Spent only)'!$B$3:$Y$3,_xlfn.XLOOKUP(C$1, 'Child Care (Spent only)'!$A$5:$A$56,'Child Care (Spent only)'!$B$5:$Y$56))</f>
        <v>204597962</v>
      </c>
      <c r="D21" s="248" cm="1">
        <f t="array" ref="D21">_xlfn.XLOOKUP($A$1, 'Child Care (Spent only)'!$B$3:$Y$3,_xlfn.XLOOKUP(D$1, 'Child Care (Spent only)'!$A$5:$A$56,'Child Care (Spent only)'!$B$5:$Y$56))</f>
        <v>6673024</v>
      </c>
      <c r="E21" s="248" cm="1">
        <f t="array" ref="E21">_xlfn.XLOOKUP($A$1, 'Child Care (Spent only)'!$B$3:$Y$3,_xlfn.XLOOKUP(E$1, 'Child Care (Spent only)'!$A$5:$A$56,'Child Care (Spent only)'!$B$5:$Y$56))</f>
        <v>107207456</v>
      </c>
      <c r="F21" s="248" cm="1">
        <f t="array" ref="F21">_xlfn.XLOOKUP($A$1, 'Child Care (Spent only)'!$B$3:$Y$3,_xlfn.XLOOKUP(F$1, 'Child Care (Spent only)'!$A$5:$A$56,'Child Care (Spent only)'!$B$5:$Y$56))</f>
        <v>5483946</v>
      </c>
      <c r="AQ21" s="247" t="s">
        <v>76</v>
      </c>
    </row>
    <row r="22" spans="1:43">
      <c r="A22" s="258" t="s">
        <v>109</v>
      </c>
      <c r="B22" s="248" cm="1">
        <f t="array" ref="B22">_xlfn.XLOOKUP($A$1, 'Pre-K &amp; Head Start'!$B$3:$Y$3,_xlfn.XLOOKUP(B$1, 'Pre-K &amp; Head Start'!$A$5:$A$56,'Pre-K &amp; Head Start'!$B$5:$Y$56))</f>
        <v>100873</v>
      </c>
      <c r="C22" s="248" cm="1">
        <f t="array" ref="C22">_xlfn.XLOOKUP($A$1, 'Pre-K &amp; Head Start'!$B$3:$Y$3,_xlfn.XLOOKUP(C$1, 'Pre-K &amp; Head Start'!$A$5:$A$56,'Pre-K &amp; Head Start'!$B$5:$Y$56))</f>
        <v>92153060</v>
      </c>
      <c r="D22" s="248" cm="1">
        <f t="array" ref="D22">_xlfn.XLOOKUP($A$1, 'Pre-K &amp; Head Start'!$B$3:$Y$3,_xlfn.XLOOKUP(D$1, 'Pre-K &amp; Head Start'!$A$5:$A$56,'Pre-K &amp; Head Start'!$B$5:$Y$56))</f>
        <v>18374856</v>
      </c>
      <c r="E22" s="248" cm="1">
        <f t="array" ref="E22">_xlfn.XLOOKUP($A$1, 'Pre-K &amp; Head Start'!$B$3:$Y$3,_xlfn.XLOOKUP(E$1, 'Pre-K &amp; Head Start'!$A$5:$A$56,'Pre-K &amp; Head Start'!$B$5:$Y$56))</f>
        <v>5700000</v>
      </c>
      <c r="F22" s="248" cm="1">
        <f t="array" ref="F22">_xlfn.XLOOKUP($A$1, 'Pre-K &amp; Head Start'!$B$3:$Y$3,_xlfn.XLOOKUP(F$1, 'Pre-K &amp; Head Start'!$A$5:$A$56,'Pre-K &amp; Head Start'!$B$5:$Y$56))</f>
        <v>76529943</v>
      </c>
      <c r="AQ22" s="247" t="s">
        <v>110</v>
      </c>
    </row>
    <row r="23" spans="1:43" ht="15.6">
      <c r="A23" s="255" t="s">
        <v>54</v>
      </c>
      <c r="B23" s="248" cm="1">
        <f t="array" ref="B23">_xlfn.XLOOKUP($A$1, 'Fin Edu&amp;Asset Dvlpt'!$B$3:$X$3,_xlfn.XLOOKUP(B$1, 'Fin Edu&amp;Asset Dvlpt'!$A$5:$A$56,'Fin Edu&amp;Asset Dvlpt'!$B$5:$X$56))</f>
        <v>4400</v>
      </c>
      <c r="C23" s="248" cm="1">
        <f t="array" ref="C23">_xlfn.XLOOKUP($A$1, 'Fin Edu&amp;Asset Dvlpt'!$B$3:$X$3,_xlfn.XLOOKUP(C$1, 'Fin Edu&amp;Asset Dvlpt'!$A$5:$A$56,'Fin Edu&amp;Asset Dvlpt'!$B$5:$X$56))</f>
        <v>0</v>
      </c>
      <c r="D23" s="248" cm="1">
        <f t="array" ref="D23">_xlfn.XLOOKUP($A$1, 'Fin Edu&amp;Asset Dvlpt'!$B$3:$X$3,_xlfn.XLOOKUP(D$1, 'Fin Edu&amp;Asset Dvlpt'!$A$5:$A$56,'Fin Edu&amp;Asset Dvlpt'!$B$5:$X$56))</f>
        <v>0</v>
      </c>
      <c r="E23" s="248" cm="1">
        <f t="array" ref="E23">_xlfn.XLOOKUP($A$1, 'Fin Edu&amp;Asset Dvlpt'!$B$3:$X$3,_xlfn.XLOOKUP(E$1, 'Fin Edu&amp;Asset Dvlpt'!$A$5:$A$56,'Fin Edu&amp;Asset Dvlpt'!$B$5:$X$56))</f>
        <v>0</v>
      </c>
      <c r="F23" s="248" cm="1">
        <f t="array" ref="F23">_xlfn.XLOOKUP($A$1, 'Fin Edu&amp;Asset Dvlpt'!$B$3:$X$3,_xlfn.XLOOKUP(F$1, 'Fin Edu&amp;Asset Dvlpt'!$A$5:$A$56,'Fin Edu&amp;Asset Dvlpt'!$B$5:$X$56))</f>
        <v>0</v>
      </c>
      <c r="AQ23" s="247" t="s">
        <v>111</v>
      </c>
    </row>
    <row r="24" spans="1:43" ht="15.6">
      <c r="A24" s="255" t="s">
        <v>112</v>
      </c>
      <c r="B24" s="248" cm="1">
        <f t="array" ref="B24">_xlfn.XLOOKUP($A$1, 'Refundable EITC'!$B$3:$X$3,_xlfn.XLOOKUP(B$1, 'Refundable EITC'!$A$5:$A$56,'Refundable EITC'!$B$5:$X$56))</f>
        <v>0</v>
      </c>
      <c r="C24" s="248" cm="1">
        <f t="array" ref="C24">_xlfn.XLOOKUP($A$1, 'Refundable EITC'!$B$3:$X$3,_xlfn.XLOOKUP(C$1, 'Refundable EITC'!$A$5:$A$56,'Refundable EITC'!$B$5:$X$56))</f>
        <v>0</v>
      </c>
      <c r="D24" s="248" cm="1">
        <f t="array" ref="D24">_xlfn.XLOOKUP($A$1, 'Refundable EITC'!$B$3:$X$3,_xlfn.XLOOKUP(D$1, 'Refundable EITC'!$A$5:$A$56,'Refundable EITC'!$B$5:$X$56))</f>
        <v>38493135</v>
      </c>
      <c r="E24" s="248" cm="1">
        <f t="array" ref="E24">_xlfn.XLOOKUP($A$1, 'Refundable EITC'!$B$3:$X$3,_xlfn.XLOOKUP(E$1, 'Refundable EITC'!$A$5:$A$56,'Refundable EITC'!$B$5:$X$56))</f>
        <v>170906698</v>
      </c>
      <c r="F24" s="248" cm="1">
        <f t="array" ref="F24">_xlfn.XLOOKUP($A$1, 'Refundable EITC'!$B$3:$X$3,_xlfn.XLOOKUP(F$1, 'Refundable EITC'!$A$5:$A$56,'Refundable EITC'!$B$5:$X$56))</f>
        <v>154132763</v>
      </c>
      <c r="AQ24" s="247" t="s">
        <v>113</v>
      </c>
    </row>
    <row r="25" spans="1:43" ht="15.6">
      <c r="A25" s="255" t="s">
        <v>114</v>
      </c>
      <c r="B25" s="248" cm="1">
        <f t="array" ref="B25">_xlfn.XLOOKUP($A$1, 'NonEITC Refundable Tax Credit'!$B$3:$X$3,_xlfn.XLOOKUP(B$1, 'NonEITC Refundable Tax Credit'!$A$5:$A$56,'NonEITC Refundable Tax Credit'!$B$5:$X$56))</f>
        <v>0</v>
      </c>
      <c r="C25" s="248" cm="1">
        <f t="array" ref="C25">_xlfn.XLOOKUP($A$1, 'NonEITC Refundable Tax Credit'!$B$3:$X$3,_xlfn.XLOOKUP(C$1, 'NonEITC Refundable Tax Credit'!$A$5:$A$56,'NonEITC Refundable Tax Credit'!$B$5:$X$56))</f>
        <v>0</v>
      </c>
      <c r="D25" s="248" cm="1">
        <f t="array" ref="D25">_xlfn.XLOOKUP($A$1, 'NonEITC Refundable Tax Credit'!$B$3:$X$3,_xlfn.XLOOKUP(D$1, 'NonEITC Refundable Tax Credit'!$A$5:$A$56,'NonEITC Refundable Tax Credit'!$B$5:$X$56))</f>
        <v>0</v>
      </c>
      <c r="E25" s="248" cm="1">
        <f t="array" ref="E25">_xlfn.XLOOKUP($A$1, 'NonEITC Refundable Tax Credit'!$B$3:$X$3,_xlfn.XLOOKUP(E$1, 'NonEITC Refundable Tax Credit'!$A$5:$A$56,'NonEITC Refundable Tax Credit'!$B$5:$X$56))</f>
        <v>6970062</v>
      </c>
      <c r="F25" s="248" cm="1">
        <f t="array" ref="F25">_xlfn.XLOOKUP($A$1, 'NonEITC Refundable Tax Credit'!$B$3:$X$3,_xlfn.XLOOKUP(F$1, 'NonEITC Refundable Tax Credit'!$A$5:$A$56,'NonEITC Refundable Tax Credit'!$B$5:$X$56))</f>
        <v>0</v>
      </c>
      <c r="AQ25" s="247" t="s">
        <v>78</v>
      </c>
    </row>
    <row r="26" spans="1:43" ht="29.1">
      <c r="A26" s="255" t="s">
        <v>115</v>
      </c>
      <c r="B26" s="248" cm="1">
        <f t="array" ref="B26">_xlfn.XLOOKUP($A$1, 'Short-Term Benefits'!$B$3:$Y$3,_xlfn.XLOOKUP(B$1, 'Short-Term Benefits'!$A$5:$A$56,'Short-Term Benefits'!$B$5:$Y$56))</f>
        <v>585746</v>
      </c>
      <c r="C26" s="248" cm="1">
        <f t="array" ref="C26">_xlfn.XLOOKUP($A$1, 'Short-Term Benefits'!$B$3:$Y$3,_xlfn.XLOOKUP(C$1, 'Short-Term Benefits'!$A$5:$A$56,'Short-Term Benefits'!$B$5:$Y$56))</f>
        <v>3574011</v>
      </c>
      <c r="D26" s="248" cm="1">
        <f t="array" ref="D26">_xlfn.XLOOKUP($A$1, 'Short-Term Benefits'!$B$3:$Y$3,_xlfn.XLOOKUP(D$1, 'Short-Term Benefits'!$A$5:$A$56,'Short-Term Benefits'!$B$5:$Y$56))</f>
        <v>0</v>
      </c>
      <c r="E26" s="248" cm="1">
        <f t="array" ref="E26">_xlfn.XLOOKUP($A$1, 'Short-Term Benefits'!$B$3:$Y$3,_xlfn.XLOOKUP(E$1, 'Short-Term Benefits'!$A$5:$A$56,'Short-Term Benefits'!$B$5:$Y$56))</f>
        <v>22554230</v>
      </c>
      <c r="F26" s="248" cm="1">
        <f t="array" ref="F26">_xlfn.XLOOKUP($A$1, 'Short-Term Benefits'!$B$3:$Y$3,_xlfn.XLOOKUP(F$1, 'Short-Term Benefits'!$A$5:$A$56,'Short-Term Benefits'!$B$5:$Y$56))</f>
        <v>27517826</v>
      </c>
      <c r="AQ26" s="247" t="s">
        <v>116</v>
      </c>
    </row>
    <row r="27" spans="1:43" ht="15.6">
      <c r="A27" s="255" t="s">
        <v>26</v>
      </c>
      <c r="B27" s="248" cm="1">
        <f t="array" ref="B27">_xlfn.XLOOKUP($A$1, 'Supportive Services'!$B$3:$X$3,_xlfn.XLOOKUP(B$1, 'Supportive Services'!$A$5:$A$56,'Supportive Services'!$B$5:$X$56))</f>
        <v>131773238</v>
      </c>
      <c r="C27" s="248" cm="1">
        <f t="array" ref="C27">_xlfn.XLOOKUP($A$1, 'Supportive Services'!$B$3:$X$3,_xlfn.XLOOKUP(C$1, 'Supportive Services'!$A$5:$A$56,'Supportive Services'!$B$5:$X$56))</f>
        <v>311292</v>
      </c>
      <c r="D27" s="248" cm="1">
        <f t="array" ref="D27">_xlfn.XLOOKUP($A$1, 'Supportive Services'!$B$3:$X$3,_xlfn.XLOOKUP(D$1, 'Supportive Services'!$A$5:$A$56,'Supportive Services'!$B$5:$X$56))</f>
        <v>3951579</v>
      </c>
      <c r="E27" s="248" cm="1">
        <f t="array" ref="E27">_xlfn.XLOOKUP($A$1, 'Supportive Services'!$B$3:$X$3,_xlfn.XLOOKUP(E$1, 'Supportive Services'!$A$5:$A$56,'Supportive Services'!$B$5:$X$56))</f>
        <v>0</v>
      </c>
      <c r="F27" s="248" cm="1">
        <f t="array" ref="F27">_xlfn.XLOOKUP($A$1, 'Supportive Services'!$B$3:$X$3,_xlfn.XLOOKUP(F$1, 'Supportive Services'!$A$5:$A$56,'Supportive Services'!$B$5:$X$56))</f>
        <v>0</v>
      </c>
      <c r="AQ27" s="247" t="s">
        <v>117</v>
      </c>
    </row>
    <row r="28" spans="1:43" ht="15.6">
      <c r="A28" s="255" t="s">
        <v>118</v>
      </c>
      <c r="B28" s="248" cm="1">
        <f t="array" ref="B28">_xlfn.XLOOKUP($A$1, 'Services for Children &amp; Youth'!$B$3:$Y$3,_xlfn.XLOOKUP(B$1, 'Services for Children &amp; Youth'!$A$5:$A$56,'Services for Children &amp; Youth'!$B$5:$Y$56))</f>
        <v>666076</v>
      </c>
      <c r="C28" s="248" cm="1">
        <f t="array" ref="C28">_xlfn.XLOOKUP($A$1, 'Services for Children &amp; Youth'!$B$3:$Y$3,_xlfn.XLOOKUP(C$1, 'Services for Children &amp; Youth'!$A$5:$A$56,'Services for Children &amp; Youth'!$B$5:$Y$56))</f>
        <v>3632666</v>
      </c>
      <c r="D28" s="248" cm="1">
        <f t="array" ref="D28">_xlfn.XLOOKUP($A$1, 'Services for Children &amp; Youth'!$B$3:$Y$3,_xlfn.XLOOKUP(D$1, 'Services for Children &amp; Youth'!$A$5:$A$56,'Services for Children &amp; Youth'!$B$5:$Y$56))</f>
        <v>19481823</v>
      </c>
      <c r="E28" s="248" cm="1">
        <f t="array" ref="E28">_xlfn.XLOOKUP($A$1, 'Services for Children &amp; Youth'!$B$3:$Y$3,_xlfn.XLOOKUP(E$1, 'Services for Children &amp; Youth'!$A$5:$A$56,'Services for Children &amp; Youth'!$B$5:$Y$56))</f>
        <v>0</v>
      </c>
      <c r="F28" s="248" cm="1">
        <f t="array" ref="F28">_xlfn.XLOOKUP($A$1, 'Services for Children &amp; Youth'!$B$3:$Y$3,_xlfn.XLOOKUP(F$1, 'Services for Children &amp; Youth'!$A$5:$A$56,'Services for Children &amp; Youth'!$B$5:$Y$56))</f>
        <v>0</v>
      </c>
      <c r="AQ28" s="247" t="s">
        <v>77</v>
      </c>
    </row>
    <row r="29" spans="1:43" ht="15.6">
      <c r="A29" s="255" t="s">
        <v>119</v>
      </c>
      <c r="B29" s="248" cm="1">
        <f t="array" ref="B29">_xlfn.XLOOKUP($A$1, 'Pregnancy Prevention'!$B$3:$Y$3,_xlfn.XLOOKUP(B$1, 'Pregnancy Prevention'!$A$5:$A$56,'Pregnancy Prevention'!$B$5:$Y$56))</f>
        <v>31757709</v>
      </c>
      <c r="C29" s="248" cm="1">
        <f t="array" ref="C29">_xlfn.XLOOKUP($A$1, 'Pregnancy Prevention'!$B$3:$Y$3,_xlfn.XLOOKUP(C$1, 'Pregnancy Prevention'!$A$5:$A$56,'Pregnancy Prevention'!$B$5:$Y$56))</f>
        <v>0</v>
      </c>
      <c r="D29" s="248" cm="1">
        <f t="array" ref="D29">_xlfn.XLOOKUP($A$1, 'Pregnancy Prevention'!$B$3:$Y$3,_xlfn.XLOOKUP(D$1, 'Pregnancy Prevention'!$A$5:$A$56,'Pregnancy Prevention'!$B$5:$Y$56))</f>
        <v>0</v>
      </c>
      <c r="E29" s="248" cm="1">
        <f t="array" ref="E29">_xlfn.XLOOKUP($A$1, 'Pregnancy Prevention'!$B$3:$Y$3,_xlfn.XLOOKUP(E$1, 'Pregnancy Prevention'!$A$5:$A$56,'Pregnancy Prevention'!$B$5:$Y$56))</f>
        <v>1824896</v>
      </c>
      <c r="F29" s="248" cm="1">
        <f t="array" ref="F29">_xlfn.XLOOKUP($A$1, 'Pregnancy Prevention'!$B$3:$Y$3,_xlfn.XLOOKUP(F$1, 'Pregnancy Prevention'!$A$5:$A$56,'Pregnancy Prevention'!$B$5:$Y$56))</f>
        <v>0</v>
      </c>
      <c r="AQ29" s="247" t="s">
        <v>120</v>
      </c>
    </row>
    <row r="30" spans="1:43" ht="15.6">
      <c r="A30" s="255" t="s">
        <v>121</v>
      </c>
      <c r="B30" s="248" cm="1">
        <f t="array" ref="B30">_xlfn.XLOOKUP($A$1, 'Fatherhood &amp; 2-Parent Family'!$B$3:$Y$3,_xlfn.XLOOKUP(B$1, 'Fatherhood &amp; 2-Parent Family'!$A$5:$A$56,'Fatherhood &amp; 2-Parent Family'!$B$5:$Y$56))</f>
        <v>1845608</v>
      </c>
      <c r="C30" s="248" cm="1">
        <f t="array" ref="C30">_xlfn.XLOOKUP($A$1, 'Fatherhood &amp; 2-Parent Family'!$B$3:$Y$3,_xlfn.XLOOKUP(C$1, 'Fatherhood &amp; 2-Parent Family'!$A$5:$A$56,'Fatherhood &amp; 2-Parent Family'!$B$5:$Y$56))</f>
        <v>152595</v>
      </c>
      <c r="D30" s="248" cm="1">
        <f t="array" ref="D30">_xlfn.XLOOKUP($A$1, 'Fatherhood &amp; 2-Parent Family'!$B$3:$Y$3,_xlfn.XLOOKUP(D$1, 'Fatherhood &amp; 2-Parent Family'!$A$5:$A$56,'Fatherhood &amp; 2-Parent Family'!$B$5:$Y$56))</f>
        <v>1180105</v>
      </c>
      <c r="E30" s="248" cm="1">
        <f t="array" ref="E30">_xlfn.XLOOKUP($A$1, 'Fatherhood &amp; 2-Parent Family'!$B$3:$Y$3,_xlfn.XLOOKUP(E$1, 'Fatherhood &amp; 2-Parent Family'!$A$5:$A$56,'Fatherhood &amp; 2-Parent Family'!$B$5:$Y$56))</f>
        <v>0</v>
      </c>
      <c r="F30" s="248" cm="1">
        <f t="array" ref="F30">_xlfn.XLOOKUP($A$1, 'Fatherhood &amp; 2-Parent Family'!$B$3:$Y$3,_xlfn.XLOOKUP(F$1, 'Fatherhood &amp; 2-Parent Family'!$A$5:$A$56,'Fatherhood &amp; 2-Parent Family'!$B$5:$Y$56))</f>
        <v>868539</v>
      </c>
      <c r="AQ30" s="247" t="s">
        <v>122</v>
      </c>
    </row>
    <row r="31" spans="1:43" ht="15.6">
      <c r="A31" s="255" t="s">
        <v>123</v>
      </c>
      <c r="B31" s="248">
        <f>SUM(B32:B34)</f>
        <v>62141</v>
      </c>
      <c r="C31" s="248">
        <f t="shared" ref="C31" si="11">SUM(C32:C34)</f>
        <v>63764599</v>
      </c>
      <c r="D31" s="248">
        <f t="shared" ref="D31" si="12">SUM(D32:D34)</f>
        <v>5919766</v>
      </c>
      <c r="E31" s="248">
        <f t="shared" ref="E31" si="13">SUM(E32:E34)</f>
        <v>0</v>
      </c>
      <c r="F31" s="248">
        <f t="shared" ref="F31" si="14">SUM(F32:F34)</f>
        <v>29930453</v>
      </c>
      <c r="AQ31" s="247" t="s">
        <v>124</v>
      </c>
    </row>
    <row r="32" spans="1:43">
      <c r="A32" s="258" t="s">
        <v>125</v>
      </c>
      <c r="B32" s="248" cm="1">
        <f t="array" ref="B32">_xlfn.XLOOKUP($A$1, 'Family Support, Preservation'!$B$3:$X$3,_xlfn.XLOOKUP(B$1, 'Family Support, Preservation'!$A$5:$A$56,'Family Support, Preservation'!$B$5:$X$56))</f>
        <v>62141</v>
      </c>
      <c r="C32" s="248" cm="1">
        <f t="array" ref="C32">_xlfn.XLOOKUP($A$1, 'Family Support, Preservation'!$B$3:$X$3,_xlfn.XLOOKUP(C$1, 'Family Support, Preservation'!$A$5:$A$56,'Family Support, Preservation'!$B$5:$X$56))</f>
        <v>8579856</v>
      </c>
      <c r="D32" s="248" cm="1">
        <f t="array" ref="D32">_xlfn.XLOOKUP($A$1, 'Family Support, Preservation'!$B$3:$X$3,_xlfn.XLOOKUP(D$1, 'Family Support, Preservation'!$A$5:$A$56,'Family Support, Preservation'!$B$5:$X$56))</f>
        <v>5919766</v>
      </c>
      <c r="E32" s="248" cm="1">
        <f t="array" ref="E32">_xlfn.XLOOKUP($A$1, 'Family Support, Preservation'!$B$3:$X$3,_xlfn.XLOOKUP(E$1, 'Family Support, Preservation'!$A$5:$A$56,'Family Support, Preservation'!$B$5:$X$56))</f>
        <v>0</v>
      </c>
      <c r="F32" s="248" cm="1">
        <f t="array" ref="F32">_xlfn.XLOOKUP($A$1, 'Family Support, Preservation'!$B$3:$X$3,_xlfn.XLOOKUP(F$1, 'Family Support, Preservation'!$A$5:$A$56,'Family Support, Preservation'!$B$5:$X$56))</f>
        <v>27090917</v>
      </c>
      <c r="AQ32" s="247" t="s">
        <v>126</v>
      </c>
    </row>
    <row r="33" spans="1:43">
      <c r="A33" s="258" t="s">
        <v>43</v>
      </c>
      <c r="B33" s="248" cm="1">
        <f t="array" ref="B33">_xlfn.XLOOKUP($A$1, 'Adoption Srvcs'!$B$3:$X$3,_xlfn.XLOOKUP(B$1, 'Adoption Srvcs'!$A$5:$A$56,'Adoption Srvcs'!$B$5:$X$56))</f>
        <v>0</v>
      </c>
      <c r="C33" s="248" cm="1">
        <f t="array" ref="C33">_xlfn.XLOOKUP($A$1, 'Adoption Srvcs'!$B$3:$X$3,_xlfn.XLOOKUP(C$1, 'Adoption Srvcs'!$A$5:$A$56,'Adoption Srvcs'!$B$5:$X$56))</f>
        <v>325745</v>
      </c>
      <c r="D33" s="248" cm="1">
        <f t="array" ref="D33">_xlfn.XLOOKUP($A$1, 'Adoption Srvcs'!$B$3:$X$3,_xlfn.XLOOKUP(D$1, 'Adoption Srvcs'!$A$5:$A$56,'Adoption Srvcs'!$B$5:$X$56))</f>
        <v>0</v>
      </c>
      <c r="E33" s="248" cm="1">
        <f t="array" ref="E33">_xlfn.XLOOKUP($A$1, 'Adoption Srvcs'!$B$3:$X$3,_xlfn.XLOOKUP(E$1, 'Adoption Srvcs'!$A$5:$A$56,'Adoption Srvcs'!$B$5:$X$56))</f>
        <v>0</v>
      </c>
      <c r="F33" s="248" cm="1">
        <f t="array" ref="F33">_xlfn.XLOOKUP($A$1, 'Adoption Srvcs'!$B$3:$X$3,_xlfn.XLOOKUP(F$1, 'Adoption Srvcs'!$A$5:$A$56,'Adoption Srvcs'!$B$5:$X$56))</f>
        <v>0</v>
      </c>
      <c r="AQ33" s="247" t="s">
        <v>127</v>
      </c>
    </row>
    <row r="34" spans="1:43" ht="29.1">
      <c r="A34" s="258" t="s">
        <v>45</v>
      </c>
      <c r="B34" s="248" cm="1">
        <f t="array" ref="B34">_xlfn.XLOOKUP($A$1, 'Add''l Child Welfare Services'!$B$3:$X$3,_xlfn.XLOOKUP(B$1, 'Add''l Child Welfare Services'!$A$5:$A$56,'Add''l Child Welfare Services'!$B$5:$X$56))</f>
        <v>0</v>
      </c>
      <c r="C34" s="248" cm="1">
        <f t="array" ref="C34">_xlfn.XLOOKUP($A$1, 'Add''l Child Welfare Services'!$B$3:$X$3,_xlfn.XLOOKUP(C$1, 'Add''l Child Welfare Services'!$A$5:$A$56,'Add''l Child Welfare Services'!$B$5:$X$56))</f>
        <v>54858998</v>
      </c>
      <c r="D34" s="248" cm="1">
        <f t="array" ref="D34">_xlfn.XLOOKUP($A$1, 'Add''l Child Welfare Services'!$B$3:$X$3,_xlfn.XLOOKUP(D$1, 'Add''l Child Welfare Services'!$A$5:$A$56,'Add''l Child Welfare Services'!$B$5:$X$56))</f>
        <v>0</v>
      </c>
      <c r="E34" s="248" cm="1">
        <f t="array" ref="E34">_xlfn.XLOOKUP($A$1, 'Add''l Child Welfare Services'!$B$3:$X$3,_xlfn.XLOOKUP(E$1, 'Add''l Child Welfare Services'!$A$5:$A$56,'Add''l Child Welfare Services'!$B$5:$X$56))</f>
        <v>0</v>
      </c>
      <c r="F34" s="248" cm="1">
        <f t="array" ref="F34">_xlfn.XLOOKUP($A$1, 'Add''l Child Welfare Services'!$B$3:$X$3,_xlfn.XLOOKUP(F$1, 'Add''l Child Welfare Services'!$A$5:$A$56,'Add''l Child Welfare Services'!$B$5:$X$56))</f>
        <v>2839536</v>
      </c>
      <c r="AQ34" s="247" t="s">
        <v>128</v>
      </c>
    </row>
    <row r="35" spans="1:43" ht="15.6">
      <c r="A35" s="255" t="s">
        <v>129</v>
      </c>
      <c r="B35" s="248" cm="1">
        <f t="array" ref="B35">_xlfn.XLOOKUP($A$1, 'Home Visiting'!$B$3:$X$3,_xlfn.XLOOKUP(B$1, 'Home Visiting'!$A$5:$A$56,'Home Visiting'!$B$5:$X$56))</f>
        <v>29952490</v>
      </c>
      <c r="C35" s="248" cm="1">
        <f t="array" ref="C35">_xlfn.XLOOKUP($A$1, 'Home Visiting'!$B$3:$X$3,_xlfn.XLOOKUP(C$1, 'Home Visiting'!$A$5:$A$56,'Home Visiting'!$B$5:$X$56))</f>
        <v>492</v>
      </c>
      <c r="D35" s="248" cm="1">
        <f t="array" ref="D35">_xlfn.XLOOKUP($A$1, 'Home Visiting'!$B$3:$X$3,_xlfn.XLOOKUP(D$1, 'Home Visiting'!$A$5:$A$56,'Home Visiting'!$B$5:$X$56))</f>
        <v>5867177</v>
      </c>
      <c r="E35" s="248" cm="1">
        <f t="array" ref="E35">_xlfn.XLOOKUP($A$1, 'Home Visiting'!$B$3:$X$3,_xlfn.XLOOKUP(E$1, 'Home Visiting'!$A$5:$A$56,'Home Visiting'!$B$5:$X$56))</f>
        <v>9671822</v>
      </c>
      <c r="F35" s="248" cm="1">
        <f t="array" ref="F35">_xlfn.XLOOKUP($A$1, 'Home Visiting'!$B$3:$X$3,_xlfn.XLOOKUP(F$1, 'Home Visiting'!$A$5:$A$56,'Home Visiting'!$B$5:$X$56))</f>
        <v>1049232</v>
      </c>
      <c r="AQ35" s="247" t="s">
        <v>130</v>
      </c>
    </row>
    <row r="36" spans="1:43" ht="29.1">
      <c r="A36" s="255" t="s">
        <v>27</v>
      </c>
      <c r="B36" s="248">
        <f>SUM(B37:B39)</f>
        <v>781148770</v>
      </c>
      <c r="C36" s="248">
        <f t="shared" ref="C36" si="15">SUM(C37:C39)</f>
        <v>63591232</v>
      </c>
      <c r="D36" s="248">
        <f t="shared" ref="D36" si="16">SUM(D37:D39)</f>
        <v>14812149</v>
      </c>
      <c r="E36" s="248">
        <f t="shared" ref="E36" si="17">SUM(E37:E39)</f>
        <v>42407223</v>
      </c>
      <c r="F36" s="248">
        <f t="shared" ref="F36" si="18">SUM(F37:F39)</f>
        <v>39188593</v>
      </c>
      <c r="AQ36" s="247" t="s">
        <v>131</v>
      </c>
    </row>
    <row r="37" spans="1:43">
      <c r="A37" s="258" t="s">
        <v>28</v>
      </c>
      <c r="B37" s="248" cm="1">
        <f t="array" ref="B37">_xlfn.XLOOKUP($A$1, 'Administrative Costs'!$B$3:$X$3,_xlfn.XLOOKUP(B$1, 'Administrative Costs'!$A$5:$A$56,'Administrative Costs'!$B$5:$X$56))</f>
        <v>462731591</v>
      </c>
      <c r="C37" s="248" cm="1">
        <f t="array" ref="C37">_xlfn.XLOOKUP($A$1, 'Administrative Costs'!$B$3:$X$3,_xlfn.XLOOKUP(C$1, 'Administrative Costs'!$A$5:$A$56,'Administrative Costs'!$B$5:$X$56))</f>
        <v>41562119</v>
      </c>
      <c r="D37" s="248" cm="1">
        <f t="array" ref="D37">_xlfn.XLOOKUP($A$1, 'Administrative Costs'!$B$3:$X$3,_xlfn.XLOOKUP(D$1, 'Administrative Costs'!$A$5:$A$56,'Administrative Costs'!$B$5:$X$56))</f>
        <v>8366961</v>
      </c>
      <c r="E37" s="248" cm="1">
        <f t="array" ref="E37">_xlfn.XLOOKUP($A$1, 'Administrative Costs'!$B$3:$X$3,_xlfn.XLOOKUP(E$1, 'Administrative Costs'!$A$5:$A$56,'Administrative Costs'!$B$5:$X$56))</f>
        <v>41983323</v>
      </c>
      <c r="F37" s="248" cm="1">
        <f t="array" ref="F37">_xlfn.XLOOKUP($A$1, 'Administrative Costs'!$B$3:$X$3,_xlfn.XLOOKUP(F$1, 'Administrative Costs'!$A$5:$A$56,'Administrative Costs'!$B$5:$X$56))</f>
        <v>19515073</v>
      </c>
      <c r="AQ37" s="247" t="s">
        <v>132</v>
      </c>
    </row>
    <row r="38" spans="1:43" ht="29.1">
      <c r="A38" s="258" t="s">
        <v>30</v>
      </c>
      <c r="B38" s="248" cm="1">
        <f t="array" ref="B38">_xlfn.XLOOKUP($A$1, 'Assessment Service Provision'!$B$3:$X$3,_xlfn.XLOOKUP(B$1, 'Assessment Service Provision'!$A$5:$A$56,'Assessment Service Provision'!$B$5:$X$56))</f>
        <v>231255308</v>
      </c>
      <c r="C38" s="248" cm="1">
        <f t="array" ref="C38">_xlfn.XLOOKUP($A$1, 'Assessment Service Provision'!$B$3:$X$3,_xlfn.XLOOKUP(C$1, 'Assessment Service Provision'!$A$5:$A$56,'Assessment Service Provision'!$B$5:$X$56))</f>
        <v>20158130</v>
      </c>
      <c r="D38" s="248" cm="1">
        <f t="array" ref="D38">_xlfn.XLOOKUP($A$1, 'Assessment Service Provision'!$B$3:$X$3,_xlfn.XLOOKUP(D$1, 'Assessment Service Provision'!$A$5:$A$56,'Assessment Service Provision'!$B$5:$X$56))</f>
        <v>4909491</v>
      </c>
      <c r="E38" s="248" cm="1">
        <f t="array" ref="E38">_xlfn.XLOOKUP($A$1, 'Assessment Service Provision'!$B$3:$X$3,_xlfn.XLOOKUP(E$1, 'Assessment Service Provision'!$A$5:$A$56,'Assessment Service Provision'!$B$5:$X$56))</f>
        <v>0</v>
      </c>
      <c r="F38" s="248" cm="1">
        <f t="array" ref="F38">_xlfn.XLOOKUP($A$1, 'Assessment Service Provision'!$B$3:$X$3,_xlfn.XLOOKUP(F$1, 'Assessment Service Provision'!$A$5:$A$56,'Assessment Service Provision'!$B$5:$X$56))</f>
        <v>15851178</v>
      </c>
      <c r="AQ38" s="247" t="s">
        <v>75</v>
      </c>
    </row>
    <row r="39" spans="1:43" ht="29.1">
      <c r="A39" s="258" t="s">
        <v>32</v>
      </c>
      <c r="B39" s="248" cm="1">
        <f t="array" ref="B39">_xlfn.XLOOKUP($A$1, Systems!$B$3:$X$3,_xlfn.XLOOKUP(B$1, Systems!$A$5:$A$56,Systems!$B$5:$X$56))</f>
        <v>87161871</v>
      </c>
      <c r="C39" s="248" cm="1">
        <f t="array" ref="C39">_xlfn.XLOOKUP($A$1, Systems!$B$3:$X$3,_xlfn.XLOOKUP(C$1, Systems!$A$5:$A$56,Systems!$B$5:$X$56))</f>
        <v>1870983</v>
      </c>
      <c r="D39" s="248" cm="1">
        <f t="array" ref="D39">_xlfn.XLOOKUP($A$1, Systems!$B$3:$X$3,_xlfn.XLOOKUP(D$1, Systems!$A$5:$A$56,Systems!$B$5:$X$56))</f>
        <v>1535697</v>
      </c>
      <c r="E39" s="248" cm="1">
        <f t="array" ref="E39">_xlfn.XLOOKUP($A$1, Systems!$B$3:$X$3,_xlfn.XLOOKUP(E$1, Systems!$A$5:$A$56,Systems!$B$5:$X$56))</f>
        <v>423900</v>
      </c>
      <c r="F39" s="248" cm="1">
        <f t="array" ref="F39">_xlfn.XLOOKUP($A$1, Systems!$B$3:$X$3,_xlfn.XLOOKUP(F$1, Systems!$A$5:$A$56,Systems!$B$5:$X$56))</f>
        <v>3822342</v>
      </c>
      <c r="AQ39" s="247" t="s">
        <v>133</v>
      </c>
    </row>
    <row r="40" spans="1:43" ht="15.6">
      <c r="A40" s="255" t="s">
        <v>61</v>
      </c>
      <c r="B40" s="248" cm="1">
        <f t="array" ref="B40">_xlfn.XLOOKUP($A$1, 'Other Nonassistance'!$B$3:$Y$3,_xlfn.XLOOKUP(B$1, 'Other Nonassistance'!$A$5:$A$56,'Other Nonassistance'!$B$5:$Y$56))</f>
        <v>208349</v>
      </c>
      <c r="C40" s="248" cm="1">
        <f t="array" ref="C40">_xlfn.XLOOKUP($A$1, 'Other Nonassistance'!$B$3:$Y$3,_xlfn.XLOOKUP(C$1, 'Other Nonassistance'!$A$5:$A$56,'Other Nonassistance'!$B$5:$Y$56))</f>
        <v>0</v>
      </c>
      <c r="D40" s="248" cm="1">
        <f t="array" ref="D40">_xlfn.XLOOKUP($A$1, 'Other Nonassistance'!$B$3:$Y$3,_xlfn.XLOOKUP(D$1, 'Other Nonassistance'!$A$5:$A$56,'Other Nonassistance'!$B$5:$Y$56))</f>
        <v>0</v>
      </c>
      <c r="E40" s="248" cm="1">
        <f t="array" ref="E40">_xlfn.XLOOKUP($A$1, 'Other Nonassistance'!$B$3:$Y$3,_xlfn.XLOOKUP(E$1, 'Other Nonassistance'!$A$5:$A$56,'Other Nonassistance'!$B$5:$Y$56))</f>
        <v>133581</v>
      </c>
      <c r="F40" s="248" cm="1">
        <f t="array" ref="F40">_xlfn.XLOOKUP($A$1, 'Other Nonassistance'!$B$3:$Y$3,_xlfn.XLOOKUP(F$1, 'Other Nonassistance'!$A$5:$A$56,'Other Nonassistance'!$B$5:$Y$56))</f>
        <v>0</v>
      </c>
      <c r="AQ40" s="247" t="s">
        <v>134</v>
      </c>
    </row>
    <row r="41" spans="1:43" ht="15.6">
      <c r="A41" s="249" t="s">
        <v>135</v>
      </c>
      <c r="B41" s="248" cm="1">
        <f t="array" ref="B41">_xlfn.XLOOKUP($A$1, 'Total Funds Spent'!$B$3:$Y$3,_xlfn.XLOOKUP(B$1, 'Total Funds Spent'!$A$5:$A$56,'Total Funds Spent'!$B$5:$Y$56))</f>
        <v>6345237423</v>
      </c>
      <c r="C41" s="248" cm="1">
        <f t="array" ref="C41">_xlfn.XLOOKUP($A$1, 'Total Funds Spent'!$B$3:$Y$3,_xlfn.XLOOKUP(C$1, 'Total Funds Spent'!$A$5:$A$56,'Total Funds Spent'!$B$5:$Y$56))</f>
        <v>543822440</v>
      </c>
      <c r="D41" s="248" cm="1">
        <f t="array" ref="D41">_xlfn.XLOOKUP($A$1, 'Total Funds Spent'!$B$3:$Y$3,_xlfn.XLOOKUP(D$1, 'Total Funds Spent'!$A$5:$A$56,'Total Funds Spent'!$B$5:$Y$56))</f>
        <v>166924256</v>
      </c>
      <c r="E41" s="248" cm="1">
        <f t="array" ref="E41">_xlfn.XLOOKUP($A$1, 'Total Funds Spent'!$B$3:$Y$3,_xlfn.XLOOKUP(E$1, 'Total Funds Spent'!$A$5:$A$56,'Total Funds Spent'!$B$5:$Y$56))</f>
        <v>515875327</v>
      </c>
      <c r="F41" s="248" cm="1">
        <f t="array" ref="F41">_xlfn.XLOOKUP($A$1, 'Total Funds Spent'!$B$3:$Y$3,_xlfn.XLOOKUP(F$1, 'Total Funds Spent'!$A$5:$A$56,'Total Funds Spent'!$B$5:$Y$56))</f>
        <v>522572925</v>
      </c>
      <c r="AQ41" s="247" t="s">
        <v>136</v>
      </c>
    </row>
    <row r="42" spans="1:43" ht="29.1">
      <c r="A42" s="249" t="s">
        <v>137</v>
      </c>
      <c r="B42" s="248">
        <f>SUM(B43:B44)</f>
        <v>357805368</v>
      </c>
      <c r="C42" s="248">
        <f>SUM(C43:C44)</f>
        <v>40569831</v>
      </c>
      <c r="D42" s="248">
        <f>SUM(D43:D44)</f>
        <v>10147769</v>
      </c>
      <c r="E42" s="248">
        <f>SUM(E43:E44)</f>
        <v>56689000</v>
      </c>
      <c r="F42" s="248">
        <f>SUM(F43:F44)</f>
        <v>22834201</v>
      </c>
      <c r="AQ42" s="247" t="s">
        <v>138</v>
      </c>
    </row>
    <row r="43" spans="1:43" ht="29.1">
      <c r="A43" s="259" t="s">
        <v>139</v>
      </c>
      <c r="B43" s="248" cm="1">
        <f t="array" ref="B43">_xlfn.XLOOKUP($A$1, 'Transferred to CCDF'!$B$3:$Y$3,_xlfn.XLOOKUP(B$1, 'Transferred to CCDF'!$A$5:$A$56,'Transferred to CCDF'!$B$5:$Y$56))</f>
        <v>0</v>
      </c>
      <c r="C43" s="248" cm="1">
        <f t="array" ref="C43">_xlfn.XLOOKUP($A$1, 'Transferred to CCDF'!$B$3:$Y$3,_xlfn.XLOOKUP(C$1, 'Transferred to CCDF'!$A$5:$A$56,'Transferred to CCDF'!$B$5:$Y$56))</f>
        <v>21773001</v>
      </c>
      <c r="D43" s="248" cm="1">
        <f t="array" ref="D43">_xlfn.XLOOKUP($A$1, 'Transferred to CCDF'!$B$3:$Y$3,_xlfn.XLOOKUP(D$1, 'Transferred to CCDF'!$A$5:$A$56,'Transferred to CCDF'!$B$5:$Y$56))</f>
        <v>0</v>
      </c>
      <c r="E43" s="248" cm="1">
        <f t="array" ref="E43">_xlfn.XLOOKUP($A$1, 'Transferred to CCDF'!$B$3:$Y$3,_xlfn.XLOOKUP(E$1, 'Transferred to CCDF'!$A$5:$A$56,'Transferred to CCDF'!$B$5:$Y$56))</f>
        <v>51899000</v>
      </c>
      <c r="F43" s="248" cm="1">
        <f t="array" ref="F43">_xlfn.XLOOKUP($A$1, 'Transferred to CCDF'!$B$3:$Y$3,_xlfn.XLOOKUP(F$1, 'Transferred to CCDF'!$A$5:$A$56,'Transferred to CCDF'!$B$5:$Y$56))</f>
        <v>0</v>
      </c>
      <c r="AQ43" s="247" t="s">
        <v>140</v>
      </c>
    </row>
    <row r="44" spans="1:43" ht="29.1">
      <c r="A44" s="259" t="s">
        <v>141</v>
      </c>
      <c r="B44" s="248" cm="1">
        <f t="array" ref="B44">_xlfn.XLOOKUP($A$1, 'Transferred to SSBG'!$B$3:$Y$3,_xlfn.XLOOKUP(B$1, 'Transferred to SSBG'!$A$5:$A$56,'Transferred to SSBG'!$B$5:$Y$56))</f>
        <v>357805368</v>
      </c>
      <c r="C44" s="248" cm="1">
        <f t="array" ref="C44">_xlfn.XLOOKUP($A$1, 'Transferred to SSBG'!$B$3:$Y$3,_xlfn.XLOOKUP(C$1, 'Transferred to SSBG'!$A$5:$A$56,'Transferred to SSBG'!$B$5:$Y$56))</f>
        <v>18796830</v>
      </c>
      <c r="D44" s="248" cm="1">
        <f t="array" ref="D44">_xlfn.XLOOKUP($A$1, 'Transferred to SSBG'!$B$3:$Y$3,_xlfn.XLOOKUP(D$1, 'Transferred to SSBG'!$A$5:$A$56,'Transferred to SSBG'!$B$5:$Y$56))</f>
        <v>10147769</v>
      </c>
      <c r="E44" s="248" cm="1">
        <f t="array" ref="E44">_xlfn.XLOOKUP($A$1, 'Transferred to SSBG'!$B$3:$Y$3,_xlfn.XLOOKUP(E$1, 'Transferred to SSBG'!$A$5:$A$56,'Transferred to SSBG'!$B$5:$Y$56))</f>
        <v>4790000</v>
      </c>
      <c r="F44" s="248" cm="1">
        <f t="array" ref="F44">_xlfn.XLOOKUP($A$1, 'Transferred to SSBG'!$B$3:$Y$3,_xlfn.XLOOKUP(F$1, 'Transferred to SSBG'!$A$5:$A$56,'Transferred to SSBG'!$B$5:$Y$56))</f>
        <v>22834201</v>
      </c>
      <c r="AQ44" s="247" t="s">
        <v>142</v>
      </c>
    </row>
    <row r="45" spans="1:43" ht="29.1">
      <c r="A45" s="250" t="s">
        <v>143</v>
      </c>
      <c r="B45" s="248">
        <f>SUM(B41,B42)</f>
        <v>6703042791</v>
      </c>
      <c r="C45" s="248">
        <f t="shared" ref="C45:F45" si="19">SUM(C41,C42)</f>
        <v>584392271</v>
      </c>
      <c r="D45" s="248">
        <f t="shared" si="19"/>
        <v>177072025</v>
      </c>
      <c r="E45" s="248">
        <f t="shared" si="19"/>
        <v>572564327</v>
      </c>
      <c r="F45" s="248">
        <f t="shared" si="19"/>
        <v>545407126</v>
      </c>
      <c r="AQ45" s="247" t="s">
        <v>144</v>
      </c>
    </row>
    <row r="46" spans="1:43" ht="15.6">
      <c r="A46" s="251" t="s">
        <v>70</v>
      </c>
      <c r="B46" s="248" t="e" cm="1">
        <f t="array" ref="B46">_xlfn.XLOOKUP($A$1,'[1]Unliquidated Obligations'!$B$2:$L$2,_xlfn.XLOOKUP(B$1,'[1]Unliquidated Obligations'!$A$4:$A$55,'[1]Unliquidated Obligations'!$B$4:$K$55))</f>
        <v>#VALUE!</v>
      </c>
      <c r="C46" s="248" t="e" cm="1">
        <f t="array" ref="C46">_xlfn.XLOOKUP($A$1,'[1]Unliquidated Obligations'!$B$2:$L$2,_xlfn.XLOOKUP(C$1,'[1]Unliquidated Obligations'!$A$4:$A$55,'[1]Unliquidated Obligations'!$B$4:$K$55))</f>
        <v>#VALUE!</v>
      </c>
      <c r="D46" s="248" t="e" cm="1">
        <f t="array" ref="D46">_xlfn.XLOOKUP($A$1,'[1]Unliquidated Obligations'!$B$2:$L$2,_xlfn.XLOOKUP(D$1,'[1]Unliquidated Obligations'!$A$4:$A$55,'[1]Unliquidated Obligations'!$B$4:$K$55))</f>
        <v>#VALUE!</v>
      </c>
      <c r="E46" s="248" t="e" cm="1">
        <f t="array" ref="E46">_xlfn.XLOOKUP($A$1,'[1]Unliquidated Obligations'!$B$2:$L$2,_xlfn.XLOOKUP(E$1,'[1]Unliquidated Obligations'!$A$4:$A$55,'[1]Unliquidated Obligations'!$B$4:$K$55))</f>
        <v>#VALUE!</v>
      </c>
      <c r="F46" s="248" t="e" cm="1">
        <f t="array" ref="F46">_xlfn.XLOOKUP($A$1,'[1]Unliquidated Obligations'!$B$2:$L$2,_xlfn.XLOOKUP(F$1,'[1]Unliquidated Obligations'!$A$4:$A$55,'[1]Unliquidated Obligations'!$B$4:$K$55))</f>
        <v>#VALUE!</v>
      </c>
      <c r="AQ46" s="247" t="s">
        <v>145</v>
      </c>
    </row>
    <row r="47" spans="1:43" ht="15.6">
      <c r="A47" s="251" t="s">
        <v>71</v>
      </c>
      <c r="B47" s="248" t="e" cm="1">
        <f t="array" ref="B47">_xlfn.XLOOKUP($A$1,'[1]Unobligated Funds'!$B$2:$K$2,_xlfn.XLOOKUP(B$1,'[1]Unobligated Funds'!$A$4:$A$55,'[1]Unobligated Funds'!$B$4:$K$55))</f>
        <v>#N/A</v>
      </c>
      <c r="C47" s="248" t="e" cm="1">
        <f t="array" ref="C47">_xlfn.XLOOKUP($A$1,'[1]Unobligated Funds'!$B$2:$K$2,_xlfn.XLOOKUP(C$1,'[1]Unobligated Funds'!$A$4:$A$55,'[1]Unobligated Funds'!$B$4:$K$55))</f>
        <v>#N/A</v>
      </c>
      <c r="D47" s="248" t="e" cm="1">
        <f t="array" ref="D47">_xlfn.XLOOKUP($A$1,'[1]Unobligated Funds'!$B$2:$K$2,_xlfn.XLOOKUP(D$1,'[1]Unobligated Funds'!$A$4:$A$55,'[1]Unobligated Funds'!$B$4:$K$55))</f>
        <v>#N/A</v>
      </c>
      <c r="E47" s="248" t="e" cm="1">
        <f t="array" ref="E47">_xlfn.XLOOKUP($A$1,'[1]Unobligated Funds'!$B$2:$K$2,_xlfn.XLOOKUP(E$1,'[1]Unobligated Funds'!$A$4:$A$55,'[1]Unobligated Funds'!$B$4:$K$55))</f>
        <v>#N/A</v>
      </c>
      <c r="F47" s="248" t="e" cm="1">
        <f t="array" ref="F47">_xlfn.XLOOKUP($A$1,'[1]Unobligated Funds'!$B$2:$K$2,_xlfn.XLOOKUP(F$1,'[1]Unobligated Funds'!$A$4:$A$55,'[1]Unobligated Funds'!$B$4:$K$55))</f>
        <v>#N/A</v>
      </c>
      <c r="AQ47" s="247" t="s">
        <v>146</v>
      </c>
    </row>
    <row r="48" spans="1:43" ht="15.6">
      <c r="A48" s="251" t="s">
        <v>147</v>
      </c>
      <c r="B48" s="292" cm="1">
        <f t="array" ref="B48">_xlfn.XLOOKUP($A$1, 'Share Block Grant Spent'!$T$1:$Y$1,_xlfn.XLOOKUP(B$1, 'Share Block Grant Spent'!$A$3:$A$53,'Share Block Grant Spent'!$T$3:$Y$53))</f>
        <v>1.0432282875561156</v>
      </c>
      <c r="C48" s="292" cm="1">
        <f t="array" ref="C48">_xlfn.XLOOKUP($A$1, 'Share Block Grant Spent'!$T$1:$Y$1,_xlfn.XLOOKUP(C$1, 'Share Block Grant Spent'!$A$3:$A$53,'Share Block Grant Spent'!$T$3:$Y$53))</f>
        <v>1.1498024480136104</v>
      </c>
      <c r="D48" s="292" cm="1">
        <f t="array" ref="D48">_xlfn.XLOOKUP($A$1, 'Share Block Grant Spent'!$T$1:$Y$1,_xlfn.XLOOKUP(D$1, 'Share Block Grant Spent'!$A$3:$A$53,'Share Block Grant Spent'!$T$3:$Y$53))</f>
        <v>1.1187779517700327</v>
      </c>
      <c r="E48" s="292" cm="1">
        <f t="array" ref="E48">_xlfn.XLOOKUP($A$1, 'Share Block Grant Spent'!$T$1:$Y$1,_xlfn.XLOOKUP(E$1, 'Share Block Grant Spent'!$A$3:$A$53,'Share Block Grant Spent'!$T$3:$Y$53))</f>
        <v>0.84759924127797215</v>
      </c>
      <c r="F48" s="292" cm="1">
        <f t="array" ref="F48">_xlfn.XLOOKUP($A$1, 'Share Block Grant Spent'!$T$1:$Y$1,_xlfn.XLOOKUP(F$1, 'Share Block Grant Spent'!$A$3:$A$53,'Share Block Grant Spent'!$T$3:$Y$53))</f>
        <v>1.2482076272185536</v>
      </c>
      <c r="AQ48" s="247" t="s">
        <v>148</v>
      </c>
    </row>
    <row r="49" spans="1:43" ht="15.6">
      <c r="A49" s="295" t="s">
        <v>149</v>
      </c>
      <c r="B49" s="248">
        <f>SUM(B31+B8+B12)</f>
        <v>62141</v>
      </c>
      <c r="C49" s="248">
        <f t="shared" ref="C49:F49" si="20">SUM(C31+C8+C12)</f>
        <v>135889460</v>
      </c>
      <c r="D49" s="248">
        <f t="shared" si="20"/>
        <v>42920935</v>
      </c>
      <c r="E49" s="248">
        <f t="shared" si="20"/>
        <v>0</v>
      </c>
      <c r="F49" s="248">
        <f t="shared" si="20"/>
        <v>29930453</v>
      </c>
      <c r="AQ49" s="247" t="s">
        <v>150</v>
      </c>
    </row>
    <row r="50" spans="1:43" ht="15.6">
      <c r="A50" s="294" t="s">
        <v>151</v>
      </c>
      <c r="B50" s="248">
        <f>B27+B19</f>
        <v>302214354</v>
      </c>
      <c r="C50" s="248">
        <f t="shared" ref="C50:E50" si="21">C27+C19</f>
        <v>1504161</v>
      </c>
      <c r="D50" s="248">
        <f t="shared" si="21"/>
        <v>5419914</v>
      </c>
      <c r="E50" s="248">
        <f t="shared" si="21"/>
        <v>1585091</v>
      </c>
      <c r="F50" s="248">
        <f>F27+F19</f>
        <v>4306315</v>
      </c>
      <c r="AQ50" s="247" t="s">
        <v>152</v>
      </c>
    </row>
    <row r="51" spans="1:43">
      <c r="B51" s="247"/>
      <c r="AQ51" s="247" t="s">
        <v>153</v>
      </c>
    </row>
    <row r="52" spans="1:43">
      <c r="A52" s="389">
        <f>$A$1</f>
        <v>2020</v>
      </c>
      <c r="B52" s="389" t="str">
        <f>$B$1</f>
        <v>California</v>
      </c>
      <c r="C52" s="389" t="str">
        <f>$C$1</f>
        <v>North Carolina</v>
      </c>
      <c r="D52" s="389" t="str">
        <f>$D$1</f>
        <v>Kansas</v>
      </c>
      <c r="E52" s="389" t="str">
        <f>$E$1</f>
        <v>Minnesota</v>
      </c>
      <c r="F52" s="389" t="str">
        <f>$F$1</f>
        <v>Maryland</v>
      </c>
      <c r="AQ52" s="247" t="s">
        <v>154</v>
      </c>
    </row>
    <row r="53" spans="1:43" ht="29.45" thickBot="1">
      <c r="A53" s="390"/>
      <c r="B53" s="390"/>
      <c r="C53" s="390"/>
      <c r="D53" s="390"/>
      <c r="E53" s="390"/>
      <c r="F53" s="390"/>
      <c r="AQ53" s="247" t="s">
        <v>155</v>
      </c>
    </row>
    <row r="54" spans="1:43">
      <c r="A54" s="388" t="s">
        <v>156</v>
      </c>
      <c r="B54" s="388"/>
      <c r="C54" s="388"/>
      <c r="D54" s="388"/>
      <c r="E54" s="388"/>
      <c r="F54" s="388"/>
      <c r="AQ54" s="247" t="s">
        <v>157</v>
      </c>
    </row>
    <row r="55" spans="1:43" ht="15.6">
      <c r="A55" s="256" t="s">
        <v>7</v>
      </c>
      <c r="B55" s="248">
        <f>SUM(B56:B57)</f>
        <v>654463670</v>
      </c>
      <c r="C55" s="248">
        <f t="shared" ref="C55:F55" si="22">SUM(C56:C57)</f>
        <v>34721580</v>
      </c>
      <c r="D55" s="248">
        <f t="shared" si="22"/>
        <v>13060506</v>
      </c>
      <c r="E55" s="248">
        <f t="shared" si="22"/>
        <v>57313100</v>
      </c>
      <c r="F55" s="248">
        <f t="shared" si="22"/>
        <v>146516639</v>
      </c>
      <c r="AQ55" s="247" t="s">
        <v>158</v>
      </c>
    </row>
    <row r="56" spans="1:43" ht="29.1">
      <c r="A56" s="257" t="s">
        <v>81</v>
      </c>
      <c r="B56" s="248" cm="1">
        <f t="array" ref="B56">_xlfn.XLOOKUP($A$1,'Excluding Relative Foster Care'!$B$3:$X$3,_xlfn.XLOOKUP(B$1,'Excluding Relative Foster Care'!$A$64:$A$115,'Excluding Relative Foster Care'!$B$64:$X$115))</f>
        <v>631549442</v>
      </c>
      <c r="C56" s="248" cm="1">
        <f t="array" ref="C56">_xlfn.XLOOKUP($A$1,'Excluding Relative Foster Care'!$B$3:$X$3,_xlfn.XLOOKUP(C$1,'Excluding Relative Foster Care'!$A$64:$A$115,'Excluding Relative Foster Care'!$B$64:$X$115))</f>
        <v>34721580</v>
      </c>
      <c r="D56" s="248" cm="1">
        <f t="array" ref="D56">_xlfn.XLOOKUP($A$1,'Excluding Relative Foster Care'!$B$3:$X$3,_xlfn.XLOOKUP(D$1,'Excluding Relative Foster Care'!$A$64:$A$115,'Excluding Relative Foster Care'!$B$64:$X$115))</f>
        <v>13060506</v>
      </c>
      <c r="E56" s="248" cm="1">
        <f t="array" ref="E56">_xlfn.XLOOKUP($A$1,'Excluding Relative Foster Care'!$B$3:$X$3,_xlfn.XLOOKUP(E$1,'Excluding Relative Foster Care'!$A$64:$A$115,'Excluding Relative Foster Care'!$B$64:$X$115))</f>
        <v>57313100</v>
      </c>
      <c r="F56" s="248" cm="1">
        <f t="array" ref="F56">_xlfn.XLOOKUP($A$1,'Excluding Relative Foster Care'!$B$3:$X$3,_xlfn.XLOOKUP(F$1,'Excluding Relative Foster Care'!$A$64:$A$115,'Excluding Relative Foster Care'!$B$64:$X$115))</f>
        <v>128559484</v>
      </c>
      <c r="AQ56" s="247" t="s">
        <v>159</v>
      </c>
    </row>
    <row r="57" spans="1:43">
      <c r="A57" s="258" t="s">
        <v>83</v>
      </c>
      <c r="B57" s="248" cm="1">
        <f t="array" ref="B57">_xlfn.XLOOKUP($A$1,'Relative Foster Care'!$B$3:$Y$3,_xlfn.XLOOKUP(B$1,'Relative Foster Care'!$A$64:$A$115,'Relative Foster Care'!$B$64:$Y$115))</f>
        <v>22914228</v>
      </c>
      <c r="C57" s="248" cm="1">
        <f t="array" ref="C57">_xlfn.XLOOKUP($A$1,'Relative Foster Care'!$B$3:$Y$3,_xlfn.XLOOKUP(C$1,'Relative Foster Care'!$A$64:$A$115,'Relative Foster Care'!$B$64:$Y$115))</f>
        <v>0</v>
      </c>
      <c r="D57" s="248" cm="1">
        <f t="array" ref="D57">_xlfn.XLOOKUP($A$1,'Relative Foster Care'!$B$3:$Y$3,_xlfn.XLOOKUP(D$1,'Relative Foster Care'!$A$64:$A$115,'Relative Foster Care'!$B$64:$Y$115))</f>
        <v>0</v>
      </c>
      <c r="E57" s="248" cm="1">
        <f t="array" ref="E57">_xlfn.XLOOKUP($A$1,'Relative Foster Care'!$B$3:$Y$3,_xlfn.XLOOKUP(E$1,'Relative Foster Care'!$A$64:$A$115,'Relative Foster Care'!$B$64:$Y$115))</f>
        <v>0</v>
      </c>
      <c r="F57" s="248" cm="1">
        <f t="array" ref="F57">_xlfn.XLOOKUP($A$1,'Relative Foster Care'!$B$3:$Y$3,_xlfn.XLOOKUP(F$1,'Relative Foster Care'!$A$64:$A$115,'Relative Foster Care'!$B$64:$Y$115))</f>
        <v>17957155</v>
      </c>
    </row>
    <row r="58" spans="1:43" ht="15.6">
      <c r="A58" s="255" t="s">
        <v>85</v>
      </c>
      <c r="B58" s="248">
        <f>SUM(B59:B61)</f>
        <v>261118737</v>
      </c>
      <c r="C58" s="248">
        <f t="shared" ref="C58:F58" si="23">SUM(C59:C61)</f>
        <v>0</v>
      </c>
      <c r="D58" s="248">
        <f t="shared" si="23"/>
        <v>36118385</v>
      </c>
      <c r="E58" s="248">
        <f t="shared" si="23"/>
        <v>0</v>
      </c>
      <c r="F58" s="248">
        <f t="shared" si="23"/>
        <v>0</v>
      </c>
    </row>
    <row r="59" spans="1:43">
      <c r="A59" s="258" t="s">
        <v>87</v>
      </c>
      <c r="B59" s="248" cm="1">
        <f t="array" ref="B59">_xlfn.XLOOKUP($A$1, 'Foster Care Assist'!$B$3:$X$3,_xlfn.XLOOKUP(B$1, 'Foster Care Assist'!$A$64:$A$115,'Foster Care Assist'!$B$64:$X$115))</f>
        <v>0</v>
      </c>
      <c r="C59" s="248" cm="1">
        <f t="array" ref="C59">_xlfn.XLOOKUP($A$1, 'Foster Care Assist'!$B$3:$X$3,_xlfn.XLOOKUP(C$1, 'Foster Care Assist'!$A$64:$A$115,'Foster Care Assist'!$B$64:$X$115))</f>
        <v>0</v>
      </c>
      <c r="D59" s="248" cm="1">
        <f t="array" ref="D59">_xlfn.XLOOKUP($A$1, 'Foster Care Assist'!$B$3:$X$3,_xlfn.XLOOKUP(D$1, 'Foster Care Assist'!$A$64:$A$115,'Foster Care Assist'!$B$64:$X$115))</f>
        <v>36118385</v>
      </c>
      <c r="E59" s="248" cm="1">
        <f t="array" ref="E59">_xlfn.XLOOKUP($A$1, 'Foster Care Assist'!$B$3:$X$3,_xlfn.XLOOKUP(E$1, 'Foster Care Assist'!$A$64:$A$115,'Foster Care Assist'!$B$64:$X$115))</f>
        <v>0</v>
      </c>
      <c r="F59" s="248" cm="1">
        <f t="array" ref="F59">_xlfn.XLOOKUP($A$1, 'Foster Care Assist'!$B$3:$X$3,_xlfn.XLOOKUP(F$1, 'Foster Care Assist'!$A$64:$A$115,'Foster Care Assist'!$B$64:$X$115))</f>
        <v>0</v>
      </c>
    </row>
    <row r="60" spans="1:43">
      <c r="A60" s="258" t="s">
        <v>89</v>
      </c>
      <c r="B60" s="248" cm="1">
        <f t="array" ref="B60">_xlfn.XLOOKUP($A$1, 'Juvenile Justice Assist'!$B$3:$X$3,_xlfn.XLOOKUP(B$1, 'Juvenile Justice Assist'!$A$64:$A$115,'Juvenile Justice Assist'!$B$64:$X$115))</f>
        <v>0</v>
      </c>
      <c r="C60" s="248" cm="1">
        <f t="array" ref="C60">_xlfn.XLOOKUP($A$1, 'Juvenile Justice Assist'!$B$3:$X$3,_xlfn.XLOOKUP(C$1, 'Juvenile Justice Assist'!$A$64:$A$115,'Juvenile Justice Assist'!$B$64:$X$115))</f>
        <v>0</v>
      </c>
      <c r="D60" s="248" cm="1">
        <f t="array" ref="D60">_xlfn.XLOOKUP($A$1, 'Juvenile Justice Assist'!$B$3:$X$3,_xlfn.XLOOKUP(D$1, 'Juvenile Justice Assist'!$A$64:$A$115,'Juvenile Justice Assist'!$B$64:$X$115))</f>
        <v>0</v>
      </c>
      <c r="E60" s="248" cm="1">
        <f t="array" ref="E60">_xlfn.XLOOKUP($A$1, 'Juvenile Justice Assist'!$B$3:$X$3,_xlfn.XLOOKUP(E$1, 'Juvenile Justice Assist'!$A$64:$A$115,'Juvenile Justice Assist'!$B$64:$X$115))</f>
        <v>0</v>
      </c>
      <c r="F60" s="248" cm="1">
        <f t="array" ref="F60">_xlfn.XLOOKUP($A$1, 'Juvenile Justice Assist'!$B$3:$X$3,_xlfn.XLOOKUP(F$1, 'Juvenile Justice Assist'!$A$64:$A$115,'Juvenile Justice Assist'!$B$64:$X$115))</f>
        <v>0</v>
      </c>
    </row>
    <row r="61" spans="1:43">
      <c r="A61" s="258" t="s">
        <v>90</v>
      </c>
      <c r="B61" s="248" cm="1">
        <f t="array" ref="B61">_xlfn.XLOOKUP($A$1, 'Emergency Assist'!$B$3:$X$3,_xlfn.XLOOKUP(B$1, 'Emergency Assist'!$A$64:$A$115,'Emergency Assist'!$B$64:$X$115))</f>
        <v>261118737</v>
      </c>
      <c r="C61" s="248" cm="1">
        <f t="array" ref="C61">_xlfn.XLOOKUP($A$1, 'Emergency Assist'!$B$3:$X$3,_xlfn.XLOOKUP(C$1, 'Emergency Assist'!$A$64:$A$115,'Emergency Assist'!$B$64:$X$115))</f>
        <v>0</v>
      </c>
      <c r="D61" s="248" cm="1">
        <f t="array" ref="D61">_xlfn.XLOOKUP($A$1, 'Emergency Assist'!$B$3:$X$3,_xlfn.XLOOKUP(D$1, 'Emergency Assist'!$A$64:$A$115,'Emergency Assist'!$B$64:$X$115))</f>
        <v>0</v>
      </c>
      <c r="E61" s="248" cm="1">
        <f t="array" ref="E61">_xlfn.XLOOKUP($A$1, 'Emergency Assist'!$B$3:$X$3,_xlfn.XLOOKUP(E$1, 'Emergency Assist'!$A$64:$A$115,'Emergency Assist'!$B$64:$X$115))</f>
        <v>0</v>
      </c>
      <c r="F61" s="248" cm="1">
        <f t="array" ref="F61">_xlfn.XLOOKUP($A$1, 'Emergency Assist'!$B$3:$X$3,_xlfn.XLOOKUP(F$1, 'Emergency Assist'!$A$64:$A$115,'Emergency Assist'!$B$64:$X$115))</f>
        <v>0</v>
      </c>
    </row>
    <row r="62" spans="1:43" ht="15.6">
      <c r="A62" s="255" t="s">
        <v>92</v>
      </c>
      <c r="B62" s="248">
        <f>SUM(B63:B65)</f>
        <v>0</v>
      </c>
      <c r="C62" s="248">
        <f t="shared" ref="C62:F62" si="24">SUM(C63:C65)</f>
        <v>72124861</v>
      </c>
      <c r="D62" s="248">
        <f t="shared" si="24"/>
        <v>882784</v>
      </c>
      <c r="E62" s="248">
        <f t="shared" si="24"/>
        <v>0</v>
      </c>
      <c r="F62" s="248">
        <f t="shared" si="24"/>
        <v>0</v>
      </c>
    </row>
    <row r="63" spans="1:43">
      <c r="A63" s="258" t="s">
        <v>94</v>
      </c>
      <c r="B63" s="248" cm="1">
        <f t="array" ref="B63">_xlfn.XLOOKUP($A$1, 'Foster Care Non-assist'!$B$3:$X$3,_xlfn.XLOOKUP(B$1, 'Foster Care Non-assist'!$A$64:$A$115,'Foster Care Non-assist'!$B$64:$X$115))</f>
        <v>0</v>
      </c>
      <c r="C63" s="248" cm="1">
        <f t="array" ref="C63">_xlfn.XLOOKUP($A$1, 'Foster Care Non-assist'!$B$3:$X$3,_xlfn.XLOOKUP(C$1, 'Foster Care Non-assist'!$A$64:$A$115,'Foster Care Non-assist'!$B$64:$X$115))</f>
        <v>72124861</v>
      </c>
      <c r="D63" s="248" cm="1">
        <f t="array" ref="D63">_xlfn.XLOOKUP($A$1, 'Foster Care Non-assist'!$B$3:$X$3,_xlfn.XLOOKUP(D$1, 'Foster Care Non-assist'!$A$64:$A$115,'Foster Care Non-assist'!$B$64:$X$115))</f>
        <v>882784</v>
      </c>
      <c r="E63" s="248" cm="1">
        <f t="array" ref="E63">_xlfn.XLOOKUP($A$1, 'Foster Care Non-assist'!$B$3:$X$3,_xlfn.XLOOKUP(E$1, 'Foster Care Non-assist'!$A$64:$A$115,'Foster Care Non-assist'!$B$64:$X$115))</f>
        <v>0</v>
      </c>
      <c r="F63" s="248" cm="1">
        <f t="array" ref="F63">_xlfn.XLOOKUP($A$1, 'Foster Care Non-assist'!$B$3:$X$3,_xlfn.XLOOKUP(F$1, 'Foster Care Non-assist'!$A$64:$A$115,'Foster Care Non-assist'!$B$64:$X$115))</f>
        <v>0</v>
      </c>
    </row>
    <row r="64" spans="1:43">
      <c r="A64" s="258" t="s">
        <v>96</v>
      </c>
      <c r="B64" s="248" cm="1">
        <f t="array" ref="B64">_xlfn.XLOOKUP($A$1, 'Juvenile Justice Non-assist'!$B$3:$X$3,_xlfn.XLOOKUP(B$1, 'Juvenile Justice Non-assist'!$A$64:$A$115,'Juvenile Justice Non-assist'!$B$64:$X$115))</f>
        <v>0</v>
      </c>
      <c r="C64" s="248" cm="1">
        <f t="array" ref="C64">_xlfn.XLOOKUP($A$1, 'Juvenile Justice Non-assist'!$B$3:$X$3,_xlfn.XLOOKUP(C$1, 'Juvenile Justice Non-assist'!$A$64:$A$115,'Juvenile Justice Non-assist'!$B$64:$X$115))</f>
        <v>0</v>
      </c>
      <c r="D64" s="248" cm="1">
        <f t="array" ref="D64">_xlfn.XLOOKUP($A$1, 'Juvenile Justice Non-assist'!$B$3:$X$3,_xlfn.XLOOKUP(D$1, 'Juvenile Justice Non-assist'!$A$64:$A$115,'Juvenile Justice Non-assist'!$B$64:$X$115))</f>
        <v>0</v>
      </c>
      <c r="E64" s="248" cm="1">
        <f t="array" ref="E64">_xlfn.XLOOKUP($A$1, 'Juvenile Justice Non-assist'!$B$3:$X$3,_xlfn.XLOOKUP(E$1, 'Juvenile Justice Non-assist'!$A$64:$A$115,'Juvenile Justice Non-assist'!$B$64:$X$115))</f>
        <v>0</v>
      </c>
      <c r="F64" s="248" cm="1">
        <f t="array" ref="F64">_xlfn.XLOOKUP($A$1, 'Juvenile Justice Non-assist'!$B$3:$X$3,_xlfn.XLOOKUP(F$1, 'Juvenile Justice Non-assist'!$A$64:$A$115,'Juvenile Justice Non-assist'!$B$64:$X$115))</f>
        <v>0</v>
      </c>
    </row>
    <row r="65" spans="1:6">
      <c r="A65" s="258" t="s">
        <v>98</v>
      </c>
      <c r="B65" s="248" cm="1">
        <f t="array" ref="B65">_xlfn.XLOOKUP($A$1, 'Emergency Non-Assist'!$B$3:$X$3,_xlfn.XLOOKUP(B$1, 'Emergency Non-Assist'!$A$64:$A$115,'Emergency Non-Assist'!$B$64:$X$115))</f>
        <v>0</v>
      </c>
      <c r="C65" s="248" cm="1">
        <f t="array" ref="C65">_xlfn.XLOOKUP($A$1, 'Emergency Non-Assist'!$B$3:$X$3,_xlfn.XLOOKUP(C$1, 'Emergency Non-Assist'!$A$64:$A$115,'Emergency Non-Assist'!$B$64:$X$115))</f>
        <v>0</v>
      </c>
      <c r="D65" s="248" cm="1">
        <f t="array" ref="D65">_xlfn.XLOOKUP($A$1, 'Emergency Non-Assist'!$B$3:$X$3,_xlfn.XLOOKUP(D$1, 'Emergency Non-Assist'!$A$64:$A$115,'Emergency Non-Assist'!$B$64:$X$115))</f>
        <v>0</v>
      </c>
      <c r="E65" s="248" cm="1">
        <f t="array" ref="E65">_xlfn.XLOOKUP($A$1, 'Emergency Non-Assist'!$B$3:$X$3,_xlfn.XLOOKUP(E$1, 'Emergency Non-Assist'!$A$64:$A$115,'Emergency Non-Assist'!$B$64:$X$115))</f>
        <v>0</v>
      </c>
      <c r="F65" s="248" cm="1">
        <f t="array" ref="F65">_xlfn.XLOOKUP($A$1, 'Emergency Non-Assist'!$B$3:$X$3,_xlfn.XLOOKUP(F$1, 'Emergency Non-Assist'!$A$64:$A$115,'Emergency Non-Assist'!$B$64:$X$115))</f>
        <v>0</v>
      </c>
    </row>
    <row r="66" spans="1:6" ht="15.6">
      <c r="A66" s="255" t="s">
        <v>100</v>
      </c>
      <c r="B66" s="248">
        <f>SUM(B67:B69)</f>
        <v>1519097185</v>
      </c>
      <c r="C66" s="248">
        <f t="shared" ref="C66:F66" si="25">SUM(C67:C69)</f>
        <v>1409954</v>
      </c>
      <c r="D66" s="248">
        <f t="shared" si="25"/>
        <v>640632</v>
      </c>
      <c r="E66" s="248">
        <f t="shared" si="25"/>
        <v>45400844</v>
      </c>
      <c r="F66" s="248">
        <f t="shared" si="25"/>
        <v>30386690</v>
      </c>
    </row>
    <row r="67" spans="1:6">
      <c r="A67" s="258" t="s">
        <v>18</v>
      </c>
      <c r="B67" s="248" cm="1">
        <f t="array" ref="B67">_xlfn.XLOOKUP($A$1, 'Subsidized Employment'!$B$3:$Y$3,_xlfn.XLOOKUP(B$1, 'Subsidized Employment'!$A$64:$A$115,'Subsidized Employment'!$B$64:$Y$115))</f>
        <v>13739325</v>
      </c>
      <c r="C67" s="248" cm="1">
        <f t="array" ref="C67">_xlfn.XLOOKUP($A$1, 'Subsidized Employment'!$B$3:$Y$3,_xlfn.XLOOKUP(C$1, 'Subsidized Employment'!$A$64:$A$115,'Subsidized Employment'!$B$64:$Y$115))</f>
        <v>51</v>
      </c>
      <c r="D67" s="248" cm="1">
        <f t="array" ref="D67">_xlfn.XLOOKUP($A$1, 'Subsidized Employment'!$B$3:$Y$3,_xlfn.XLOOKUP(D$1, 'Subsidized Employment'!$A$64:$A$115,'Subsidized Employment'!$B$64:$Y$115))</f>
        <v>0</v>
      </c>
      <c r="E67" s="248" cm="1">
        <f t="array" ref="E67">_xlfn.XLOOKUP($A$1, 'Subsidized Employment'!$B$3:$Y$3,_xlfn.XLOOKUP(E$1, 'Subsidized Employment'!$A$64:$A$115,'Subsidized Employment'!$B$64:$Y$115))</f>
        <v>0</v>
      </c>
      <c r="F67" s="248" cm="1">
        <f t="array" ref="F67">_xlfn.XLOOKUP($A$1, 'Subsidized Employment'!$B$3:$Y$3,_xlfn.XLOOKUP(F$1, 'Subsidized Employment'!$A$64:$A$115,'Subsidized Employment'!$B$64:$Y$115))</f>
        <v>7771311</v>
      </c>
    </row>
    <row r="68" spans="1:6">
      <c r="A68" s="258" t="s">
        <v>20</v>
      </c>
      <c r="B68" s="248" cm="1">
        <f t="array" ref="B68">_xlfn.XLOOKUP($A$1, 'Education and Training'!$B$3:$Y$3,_xlfn.XLOOKUP(B$1, 'Education and Training'!$A$64:$A$115,'Education and Training'!$B$64:$Y$115))</f>
        <v>961685733</v>
      </c>
      <c r="C68" s="248" cm="1">
        <f t="array" ref="C68">_xlfn.XLOOKUP($A$1, 'Education and Training'!$B$3:$Y$3,_xlfn.XLOOKUP(C$1, 'Education and Training'!$A$64:$A$115,'Education and Training'!$B$64:$Y$115))</f>
        <v>1115749</v>
      </c>
      <c r="D68" s="248" cm="1">
        <f t="array" ref="D68">_xlfn.XLOOKUP($A$1, 'Education and Training'!$B$3:$Y$3,_xlfn.XLOOKUP(D$1, 'Education and Training'!$A$64:$A$115,'Education and Training'!$B$64:$Y$115))</f>
        <v>315590</v>
      </c>
      <c r="E68" s="248" cm="1">
        <f t="array" ref="E68">_xlfn.XLOOKUP($A$1, 'Education and Training'!$B$3:$Y$3,_xlfn.XLOOKUP(E$1, 'Education and Training'!$A$64:$A$115,'Education and Training'!$B$64:$Y$115))</f>
        <v>351467</v>
      </c>
      <c r="F68" s="248" cm="1">
        <f t="array" ref="F68">_xlfn.XLOOKUP($A$1, 'Education and Training'!$B$3:$Y$3,_xlfn.XLOOKUP(F$1, 'Education and Training'!$A$64:$A$115,'Education and Training'!$B$64:$Y$115))</f>
        <v>3741026</v>
      </c>
    </row>
    <row r="69" spans="1:6">
      <c r="A69" s="258" t="s">
        <v>22</v>
      </c>
      <c r="B69" s="248" cm="1">
        <f t="array" ref="B69">_xlfn.XLOOKUP($A$1, 'Additional Work Activities'!$B$3:$Y$3,_xlfn.XLOOKUP(B$1, 'Additional Work Activities'!$A$64:$A$115,'Additional Work Activities'!$B$64:$Y$115))</f>
        <v>543672127</v>
      </c>
      <c r="C69" s="248" cm="1">
        <f t="array" ref="C69">_xlfn.XLOOKUP($A$1, 'Additional Work Activities'!$B$3:$Y$3,_xlfn.XLOOKUP(C$1, 'Additional Work Activities'!$A$64:$A$115,'Additional Work Activities'!$B$64:$Y$115))</f>
        <v>294154</v>
      </c>
      <c r="D69" s="248" cm="1">
        <f t="array" ref="D69">_xlfn.XLOOKUP($A$1, 'Additional Work Activities'!$B$3:$Y$3,_xlfn.XLOOKUP(D$1, 'Additional Work Activities'!$A$64:$A$115,'Additional Work Activities'!$B$64:$Y$115))</f>
        <v>325042</v>
      </c>
      <c r="E69" s="248" cm="1">
        <f t="array" ref="E69">_xlfn.XLOOKUP($A$1, 'Additional Work Activities'!$B$3:$Y$3,_xlfn.XLOOKUP(E$1, 'Additional Work Activities'!$A$64:$A$115,'Additional Work Activities'!$B$64:$Y$115))</f>
        <v>45049377</v>
      </c>
      <c r="F69" s="248" cm="1">
        <f t="array" ref="F69">_xlfn.XLOOKUP($A$1, 'Additional Work Activities'!$B$3:$Y$3,_xlfn.XLOOKUP(F$1, 'Additional Work Activities'!$A$64:$A$115,'Additional Work Activities'!$B$64:$Y$115))</f>
        <v>18874353</v>
      </c>
    </row>
    <row r="70" spans="1:6" ht="15.6">
      <c r="A70" s="255" t="s">
        <v>25</v>
      </c>
      <c r="B70" s="248" cm="1">
        <f t="array" ref="B70">_xlfn.XLOOKUP($A$1, 'Work Supports'!$B$3:$Y$3,_xlfn.XLOOKUP(B$1, 'Work Supports'!$A$64:$A$115,'Work Supports'!$B$64:$Y$115))</f>
        <v>161874069</v>
      </c>
      <c r="C70" s="248" cm="1">
        <f t="array" ref="C70">_xlfn.XLOOKUP($A$1, 'Work Supports'!$B$3:$Y$3,_xlfn.XLOOKUP(C$1, 'Work Supports'!$A$64:$A$115,'Work Supports'!$B$64:$Y$115))</f>
        <v>111714</v>
      </c>
      <c r="D70" s="248" cm="1">
        <f t="array" ref="D70">_xlfn.XLOOKUP($A$1, 'Work Supports'!$B$3:$Y$3,_xlfn.XLOOKUP(D$1, 'Work Supports'!$A$64:$A$115,'Work Supports'!$B$64:$Y$115))</f>
        <v>1468335</v>
      </c>
      <c r="E70" s="248" cm="1">
        <f t="array" ref="E70">_xlfn.XLOOKUP($A$1, 'Work Supports'!$B$3:$Y$3,_xlfn.XLOOKUP(E$1, 'Work Supports'!$A$64:$A$115,'Work Supports'!$B$64:$Y$115))</f>
        <v>1585091</v>
      </c>
      <c r="F70" s="248" cm="1">
        <f t="array" ref="F70">_xlfn.XLOOKUP($A$1, 'Work Supports'!$B$3:$Y$3,_xlfn.XLOOKUP(F$1, 'Work Supports'!$A$64:$A$115,'Work Supports'!$B$64:$Y$115))</f>
        <v>4306315</v>
      </c>
    </row>
    <row r="71" spans="1:6" ht="15.6">
      <c r="A71" s="255" t="s">
        <v>106</v>
      </c>
      <c r="B71" s="248">
        <f>SUM(B72:B74)</f>
        <v>147783008</v>
      </c>
      <c r="C71" s="248">
        <f t="shared" ref="C71:F71" si="26">SUM(C72:C74)</f>
        <v>166254647</v>
      </c>
      <c r="D71" s="248">
        <f t="shared" si="26"/>
        <v>0</v>
      </c>
      <c r="E71" s="248">
        <f t="shared" si="26"/>
        <v>0</v>
      </c>
      <c r="F71" s="248">
        <f t="shared" si="26"/>
        <v>5068717</v>
      </c>
    </row>
    <row r="72" spans="1:6">
      <c r="A72" s="258" t="s">
        <v>108</v>
      </c>
      <c r="B72" s="248" cm="1">
        <f t="array" ref="B72">_xlfn.XLOOKUP($A$1, 'Child Care (Spent only)'!$B$3:$Y$3,_xlfn.XLOOKUP(B$1, 'Child Care (Spent only)'!$A$64:$A$115,'Child Care (Spent only)'!$B$64:$Y$115))</f>
        <v>147783008</v>
      </c>
      <c r="C72" s="248" cm="1">
        <f t="array" ref="C72">_xlfn.XLOOKUP($A$1, 'Child Care (Spent only)'!$B$3:$Y$3,_xlfn.XLOOKUP(C$1, 'Child Care (Spent only)'!$A$64:$A$115,'Child Care (Spent only)'!$B$64:$Y$115))</f>
        <v>166254647</v>
      </c>
      <c r="D72" s="248" cm="1">
        <f t="array" ref="D72">_xlfn.XLOOKUP($A$1, 'Child Care (Spent only)'!$B$3:$Y$3,_xlfn.XLOOKUP(D$1, 'Child Care (Spent only)'!$A$64:$A$115,'Child Care (Spent only)'!$B$64:$Y$115))</f>
        <v>0</v>
      </c>
      <c r="E72" s="248" cm="1">
        <f t="array" ref="E72">_xlfn.XLOOKUP($A$1, 'Child Care (Spent only)'!$B$3:$Y$3,_xlfn.XLOOKUP(E$1, 'Child Care (Spent only)'!$A$64:$A$115,'Child Care (Spent only)'!$B$64:$Y$115))</f>
        <v>0</v>
      </c>
      <c r="F72" s="248" cm="1">
        <f t="array" ref="F72">_xlfn.XLOOKUP($A$1, 'Child Care (Spent only)'!$B$3:$Y$3,_xlfn.XLOOKUP(F$1, 'Child Care (Spent only)'!$A$64:$A$115,'Child Care (Spent only)'!$B$64:$Y$115))</f>
        <v>5068717</v>
      </c>
    </row>
    <row r="73" spans="1:6">
      <c r="A73" s="258" t="s">
        <v>109</v>
      </c>
      <c r="B73" s="248" cm="1">
        <f t="array" ref="B73">_xlfn.XLOOKUP($A$1, 'Pre-K &amp; Head Start'!$B$3:$Y$3,_xlfn.XLOOKUP(B$1, 'Pre-K &amp; Head Start'!$A$64:$A$115,'Pre-K &amp; Head Start'!$B$64:$Y$115))</f>
        <v>0</v>
      </c>
      <c r="C73" s="248" cm="1">
        <f t="array" ref="C73">_xlfn.XLOOKUP($A$1, 'Pre-K &amp; Head Start'!$B$3:$Y$3,_xlfn.XLOOKUP(C$1, 'Pre-K &amp; Head Start'!$A$64:$A$115,'Pre-K &amp; Head Start'!$B$64:$Y$115))</f>
        <v>0</v>
      </c>
      <c r="D73" s="248" cm="1">
        <f t="array" ref="D73">_xlfn.XLOOKUP($A$1, 'Pre-K &amp; Head Start'!$B$3:$Y$3,_xlfn.XLOOKUP(D$1, 'Pre-K &amp; Head Start'!$A$64:$A$115,'Pre-K &amp; Head Start'!$B$64:$Y$115))</f>
        <v>0</v>
      </c>
      <c r="E73" s="248" cm="1">
        <f t="array" ref="E73">_xlfn.XLOOKUP($A$1, 'Pre-K &amp; Head Start'!$B$3:$Y$3,_xlfn.XLOOKUP(E$1, 'Pre-K &amp; Head Start'!$A$64:$A$115,'Pre-K &amp; Head Start'!$B$64:$Y$115))</f>
        <v>0</v>
      </c>
      <c r="F73" s="248" cm="1">
        <f t="array" ref="F73">_xlfn.XLOOKUP($A$1, 'Pre-K &amp; Head Start'!$B$3:$Y$3,_xlfn.XLOOKUP(F$1, 'Pre-K &amp; Head Start'!$A$64:$A$115,'Pre-K &amp; Head Start'!$B$64:$Y$115))</f>
        <v>0</v>
      </c>
    </row>
    <row r="74" spans="1:6" ht="15.6">
      <c r="A74" s="255" t="s">
        <v>54</v>
      </c>
      <c r="B74" s="248" cm="1">
        <f t="array" ref="B74">_xlfn.XLOOKUP($A$1, 'Fin Edu&amp;Asset Dvlpt'!$B$3:$X$3,_xlfn.XLOOKUP(B$1, 'Fin Edu&amp;Asset Dvlpt'!$A$64:$A$115,'Fin Edu&amp;Asset Dvlpt'!$B$64:$X$115))</f>
        <v>0</v>
      </c>
      <c r="C74" s="248" cm="1">
        <f t="array" ref="C74">_xlfn.XLOOKUP($A$1, 'Fin Edu&amp;Asset Dvlpt'!$B$3:$X$3,_xlfn.XLOOKUP(C$1, 'Fin Edu&amp;Asset Dvlpt'!$A$64:$A$115,'Fin Edu&amp;Asset Dvlpt'!$B$64:$X$115))</f>
        <v>0</v>
      </c>
      <c r="D74" s="248" cm="1">
        <f t="array" ref="D74">_xlfn.XLOOKUP($A$1, 'Fin Edu&amp;Asset Dvlpt'!$B$3:$X$3,_xlfn.XLOOKUP(D$1, 'Fin Edu&amp;Asset Dvlpt'!$A$64:$A$115,'Fin Edu&amp;Asset Dvlpt'!$B$64:$X$115))</f>
        <v>0</v>
      </c>
      <c r="E74" s="248" cm="1">
        <f t="array" ref="E74">_xlfn.XLOOKUP($A$1, 'Fin Edu&amp;Asset Dvlpt'!$B$3:$X$3,_xlfn.XLOOKUP(E$1, 'Fin Edu&amp;Asset Dvlpt'!$A$64:$A$115,'Fin Edu&amp;Asset Dvlpt'!$B$64:$X$115))</f>
        <v>0</v>
      </c>
      <c r="F74" s="248" cm="1">
        <f t="array" ref="F74">_xlfn.XLOOKUP($A$1, 'Fin Edu&amp;Asset Dvlpt'!$B$3:$X$3,_xlfn.XLOOKUP(F$1, 'Fin Edu&amp;Asset Dvlpt'!$A$64:$A$115,'Fin Edu&amp;Asset Dvlpt'!$B$64:$X$115))</f>
        <v>0</v>
      </c>
    </row>
    <row r="75" spans="1:6" ht="15.6">
      <c r="A75" s="255" t="s">
        <v>112</v>
      </c>
      <c r="B75" s="248" cm="1">
        <f t="array" ref="B75">_xlfn.XLOOKUP($A$1, 'Refundable EITC'!$B$3:$X$3,_xlfn.XLOOKUP(B$1, 'Refundable EITC'!$A$64:$A$115,'Refundable EITC'!$B$64:$X$115))</f>
        <v>0</v>
      </c>
      <c r="C75" s="248" cm="1">
        <f t="array" ref="C75">_xlfn.XLOOKUP($A$1, 'Refundable EITC'!$B$3:$X$3,_xlfn.XLOOKUP(C$1, 'Refundable EITC'!$A$64:$A$115,'Refundable EITC'!$B$64:$X$115))</f>
        <v>0</v>
      </c>
      <c r="D75" s="248" cm="1">
        <f t="array" ref="D75">_xlfn.XLOOKUP($A$1, 'Refundable EITC'!$B$3:$X$3,_xlfn.XLOOKUP(D$1, 'Refundable EITC'!$A$64:$A$115,'Refundable EITC'!$B$64:$X$115))</f>
        <v>0</v>
      </c>
      <c r="E75" s="248" cm="1">
        <f t="array" ref="E75">_xlfn.XLOOKUP($A$1, 'Refundable EITC'!$B$3:$X$3,_xlfn.XLOOKUP(E$1, 'Refundable EITC'!$A$64:$A$115,'Refundable EITC'!$B$64:$X$115))</f>
        <v>0</v>
      </c>
      <c r="F75" s="248" cm="1">
        <f t="array" ref="F75">_xlfn.XLOOKUP($A$1, 'Refundable EITC'!$B$3:$X$3,_xlfn.XLOOKUP(F$1, 'Refundable EITC'!$A$64:$A$115,'Refundable EITC'!$B$64:$X$115))</f>
        <v>0</v>
      </c>
    </row>
    <row r="76" spans="1:6" ht="15.6">
      <c r="A76" s="255" t="s">
        <v>114</v>
      </c>
      <c r="B76" s="248" cm="1">
        <f t="array" ref="B76">_xlfn.XLOOKUP($A$1, 'NonEITC Refundable Tax Credit'!$B$3:$X$3,_xlfn.XLOOKUP(B$1, 'NonEITC Refundable Tax Credit'!$A$64:$A$115,'NonEITC Refundable Tax Credit'!$B$64:$X$115))</f>
        <v>0</v>
      </c>
      <c r="C76" s="248" cm="1">
        <f t="array" ref="C76">_xlfn.XLOOKUP($A$1, 'NonEITC Refundable Tax Credit'!$B$3:$X$3,_xlfn.XLOOKUP(C$1, 'NonEITC Refundable Tax Credit'!$A$64:$A$115,'NonEITC Refundable Tax Credit'!$B$64:$X$115))</f>
        <v>0</v>
      </c>
      <c r="D76" s="248" cm="1">
        <f t="array" ref="D76">_xlfn.XLOOKUP($A$1, 'NonEITC Refundable Tax Credit'!$B$3:$X$3,_xlfn.XLOOKUP(D$1, 'NonEITC Refundable Tax Credit'!$A$64:$A$115,'NonEITC Refundable Tax Credit'!$B$64:$X$115))</f>
        <v>0</v>
      </c>
      <c r="E76" s="248" cm="1">
        <f t="array" ref="E76">_xlfn.XLOOKUP($A$1, 'NonEITC Refundable Tax Credit'!$B$3:$X$3,_xlfn.XLOOKUP(E$1, 'NonEITC Refundable Tax Credit'!$A$64:$A$115,'NonEITC Refundable Tax Credit'!$B$64:$X$115))</f>
        <v>0</v>
      </c>
      <c r="F76" s="248" cm="1">
        <f t="array" ref="F76">_xlfn.XLOOKUP($A$1, 'NonEITC Refundable Tax Credit'!$B$3:$X$3,_xlfn.XLOOKUP(F$1, 'NonEITC Refundable Tax Credit'!$A$64:$A$115,'NonEITC Refundable Tax Credit'!$B$64:$X$115))</f>
        <v>0</v>
      </c>
    </row>
    <row r="77" spans="1:6" ht="15.6">
      <c r="A77" s="255" t="s">
        <v>115</v>
      </c>
      <c r="B77" s="248" cm="1">
        <f t="array" ref="B77">_xlfn.XLOOKUP($A$1, 'Short-Term Benefits'!$B$3:$Y$3,_xlfn.XLOOKUP(B$1, 'Short-Term Benefits'!$A$64:$A$115,'Short-Term Benefits'!$B$64:$Y$115))</f>
        <v>153558</v>
      </c>
      <c r="C77" s="248" cm="1">
        <f t="array" ref="C77">_xlfn.XLOOKUP($A$1, 'Short-Term Benefits'!$B$3:$Y$3,_xlfn.XLOOKUP(C$1, 'Short-Term Benefits'!$A$64:$A$115,'Short-Term Benefits'!$B$64:$Y$115))</f>
        <v>434540</v>
      </c>
      <c r="D77" s="248" cm="1">
        <f t="array" ref="D77">_xlfn.XLOOKUP($A$1, 'Short-Term Benefits'!$B$3:$Y$3,_xlfn.XLOOKUP(D$1, 'Short-Term Benefits'!$A$64:$A$115,'Short-Term Benefits'!$B$64:$Y$115))</f>
        <v>0</v>
      </c>
      <c r="E77" s="248" cm="1">
        <f t="array" ref="E77">_xlfn.XLOOKUP($A$1, 'Short-Term Benefits'!$B$3:$Y$3,_xlfn.XLOOKUP(E$1, 'Short-Term Benefits'!$A$64:$A$115,'Short-Term Benefits'!$B$64:$Y$115))</f>
        <v>22323206</v>
      </c>
      <c r="F77" s="248" cm="1">
        <f t="array" ref="F77">_xlfn.XLOOKUP($A$1, 'Short-Term Benefits'!$B$3:$Y$3,_xlfn.XLOOKUP(F$1, 'Short-Term Benefits'!$A$64:$A$115,'Short-Term Benefits'!$B$64:$Y$115))</f>
        <v>5621867</v>
      </c>
    </row>
    <row r="78" spans="1:6" ht="15.6">
      <c r="A78" s="255" t="s">
        <v>26</v>
      </c>
      <c r="B78" s="248" cm="1">
        <f t="array" ref="B78">_xlfn.XLOOKUP($A$1, 'Supportive Services'!$B$3:$X$3,_xlfn.XLOOKUP(B$1, 'Supportive Services'!$A$64:$A$115,'Supportive Services'!$B$64:$X$115))</f>
        <v>36288408</v>
      </c>
      <c r="C78" s="248" cm="1">
        <f t="array" ref="C78">_xlfn.XLOOKUP($A$1, 'Supportive Services'!$B$3:$X$3,_xlfn.XLOOKUP(C$1, 'Supportive Services'!$A$64:$A$115,'Supportive Services'!$B$64:$X$115))</f>
        <v>45862</v>
      </c>
      <c r="D78" s="248" cm="1">
        <f t="array" ref="D78">_xlfn.XLOOKUP($A$1, 'Supportive Services'!$B$3:$X$3,_xlfn.XLOOKUP(D$1, 'Supportive Services'!$A$64:$A$115,'Supportive Services'!$B$64:$X$115))</f>
        <v>3951579</v>
      </c>
      <c r="E78" s="248" cm="1">
        <f t="array" ref="E78">_xlfn.XLOOKUP($A$1, 'Supportive Services'!$B$3:$X$3,_xlfn.XLOOKUP(E$1, 'Supportive Services'!$A$64:$A$115,'Supportive Services'!$B$64:$X$115))</f>
        <v>0</v>
      </c>
      <c r="F78" s="248" cm="1">
        <f t="array" ref="F78">_xlfn.XLOOKUP($A$1, 'Supportive Services'!$B$3:$X$3,_xlfn.XLOOKUP(F$1, 'Supportive Services'!$A$64:$A$115,'Supportive Services'!$B$64:$X$115))</f>
        <v>0</v>
      </c>
    </row>
    <row r="79" spans="1:6" ht="15.6">
      <c r="A79" s="255" t="s">
        <v>118</v>
      </c>
      <c r="B79" s="248" cm="1">
        <f t="array" ref="B79">_xlfn.XLOOKUP($A$1, 'Services for Children &amp; Youth'!$B$3:$Y$3,_xlfn.XLOOKUP(B$1, 'Services for Children &amp; Youth'!$A$64:$A$115,'Services for Children &amp; Youth'!$B$64:$Y$115))</f>
        <v>0</v>
      </c>
      <c r="C79" s="248" cm="1">
        <f t="array" ref="C79">_xlfn.XLOOKUP($A$1, 'Services for Children &amp; Youth'!$B$3:$Y$3,_xlfn.XLOOKUP(C$1, 'Services for Children &amp; Youth'!$A$64:$A$115,'Services for Children &amp; Youth'!$B$64:$Y$115))</f>
        <v>3344139</v>
      </c>
      <c r="D79" s="248" cm="1">
        <f t="array" ref="D79">_xlfn.XLOOKUP($A$1, 'Services for Children &amp; Youth'!$B$3:$Y$3,_xlfn.XLOOKUP(D$1, 'Services for Children &amp; Youth'!$A$64:$A$115,'Services for Children &amp; Youth'!$B$64:$Y$115))</f>
        <v>19481823</v>
      </c>
      <c r="E79" s="248" cm="1">
        <f t="array" ref="E79">_xlfn.XLOOKUP($A$1, 'Services for Children &amp; Youth'!$B$3:$Y$3,_xlfn.XLOOKUP(E$1, 'Services for Children &amp; Youth'!$A$64:$A$115,'Services for Children &amp; Youth'!$B$64:$Y$115))</f>
        <v>0</v>
      </c>
      <c r="F79" s="248" cm="1">
        <f t="array" ref="F79">_xlfn.XLOOKUP($A$1, 'Services for Children &amp; Youth'!$B$3:$Y$3,_xlfn.XLOOKUP(F$1, 'Services for Children &amp; Youth'!$A$64:$A$115,'Services for Children &amp; Youth'!$B$64:$Y$115))</f>
        <v>0</v>
      </c>
    </row>
    <row r="80" spans="1:6" ht="15.6">
      <c r="A80" s="255" t="s">
        <v>119</v>
      </c>
      <c r="B80" s="248" cm="1">
        <f t="array" ref="B80">_xlfn.XLOOKUP($A$1, 'Pregnancy Prevention'!$B$3:$Y$3,_xlfn.XLOOKUP(B$1, 'Pregnancy Prevention'!$A$64:$A$115,'Pregnancy Prevention'!$B$64:$Y$115))</f>
        <v>14965281</v>
      </c>
      <c r="C80" s="248" cm="1">
        <f t="array" ref="C80">_xlfn.XLOOKUP($A$1, 'Pregnancy Prevention'!$B$3:$Y$3,_xlfn.XLOOKUP(C$1, 'Pregnancy Prevention'!$A$64:$A$115,'Pregnancy Prevention'!$B$64:$Y$115))</f>
        <v>0</v>
      </c>
      <c r="D80" s="248" cm="1">
        <f t="array" ref="D80">_xlfn.XLOOKUP($A$1, 'Pregnancy Prevention'!$B$3:$Y$3,_xlfn.XLOOKUP(D$1, 'Pregnancy Prevention'!$A$64:$A$115,'Pregnancy Prevention'!$B$64:$Y$115))</f>
        <v>0</v>
      </c>
      <c r="E80" s="248" cm="1">
        <f t="array" ref="E80">_xlfn.XLOOKUP($A$1, 'Pregnancy Prevention'!$B$3:$Y$3,_xlfn.XLOOKUP(E$1, 'Pregnancy Prevention'!$A$64:$A$115,'Pregnancy Prevention'!$B$64:$Y$115))</f>
        <v>1824896</v>
      </c>
      <c r="F80" s="248" cm="1">
        <f t="array" ref="F80">_xlfn.XLOOKUP($A$1, 'Pregnancy Prevention'!$B$3:$Y$3,_xlfn.XLOOKUP(F$1, 'Pregnancy Prevention'!$A$64:$A$115,'Pregnancy Prevention'!$B$64:$Y$115))</f>
        <v>0</v>
      </c>
    </row>
    <row r="81" spans="1:6" ht="15.6">
      <c r="A81" s="255" t="s">
        <v>121</v>
      </c>
      <c r="B81" s="248" cm="1">
        <f t="array" ref="B81">_xlfn.XLOOKUP($A$1, 'Fatherhood &amp; 2-Parent Family'!$B$3:$Y$3,_xlfn.XLOOKUP(B$1, 'Fatherhood &amp; 2-Parent Family'!$A$64:$A$115,'Fatherhood &amp; 2-Parent Family'!$B$64:$Y$115))</f>
        <v>0</v>
      </c>
      <c r="C81" s="248" cm="1">
        <f t="array" ref="C81">_xlfn.XLOOKUP($A$1, 'Fatherhood &amp; 2-Parent Family'!$B$3:$Y$3,_xlfn.XLOOKUP(C$1, 'Fatherhood &amp; 2-Parent Family'!$A$64:$A$115,'Fatherhood &amp; 2-Parent Family'!$B$64:$Y$115))</f>
        <v>152595</v>
      </c>
      <c r="D81" s="248" cm="1">
        <f t="array" ref="D81">_xlfn.XLOOKUP($A$1, 'Fatherhood &amp; 2-Parent Family'!$B$3:$Y$3,_xlfn.XLOOKUP(D$1, 'Fatherhood &amp; 2-Parent Family'!$A$64:$A$115,'Fatherhood &amp; 2-Parent Family'!$B$64:$Y$115))</f>
        <v>1180105</v>
      </c>
      <c r="E81" s="248" cm="1">
        <f t="array" ref="E81">_xlfn.XLOOKUP($A$1, 'Fatherhood &amp; 2-Parent Family'!$B$3:$Y$3,_xlfn.XLOOKUP(E$1, 'Fatherhood &amp; 2-Parent Family'!$A$64:$A$115,'Fatherhood &amp; 2-Parent Family'!$B$64:$Y$115))</f>
        <v>0</v>
      </c>
      <c r="F81" s="248" cm="1">
        <f t="array" ref="F81">_xlfn.XLOOKUP($A$1, 'Fatherhood &amp; 2-Parent Family'!$B$3:$Y$3,_xlfn.XLOOKUP(F$1, 'Fatherhood &amp; 2-Parent Family'!$A$64:$A$115,'Fatherhood &amp; 2-Parent Family'!$B$64:$Y$115))</f>
        <v>868539</v>
      </c>
    </row>
    <row r="82" spans="1:6" ht="15.6">
      <c r="A82" s="255" t="s">
        <v>123</v>
      </c>
      <c r="B82" s="248">
        <f>SUM(B83:B85)</f>
        <v>0</v>
      </c>
      <c r="C82" s="248">
        <f t="shared" ref="C82:F82" si="27">SUM(C83:C85)</f>
        <v>4293388</v>
      </c>
      <c r="D82" s="248">
        <f t="shared" si="27"/>
        <v>5919766</v>
      </c>
      <c r="E82" s="248">
        <f t="shared" si="27"/>
        <v>0</v>
      </c>
      <c r="F82" s="248">
        <f t="shared" si="27"/>
        <v>29922512</v>
      </c>
    </row>
    <row r="83" spans="1:6">
      <c r="A83" s="258" t="s">
        <v>125</v>
      </c>
      <c r="B83" s="248" cm="1">
        <f t="array" ref="B83">_xlfn.XLOOKUP($A$1, 'Family Support, Preservation'!$B$3:$X$3,_xlfn.XLOOKUP(B$1, 'Family Support, Preservation'!$A$64:$A$115,'Family Support, Preservation'!$B$64:$X$115))</f>
        <v>0</v>
      </c>
      <c r="C83" s="248" cm="1">
        <f t="array" ref="C83">_xlfn.XLOOKUP($A$1, 'Family Support, Preservation'!$B$3:$X$3,_xlfn.XLOOKUP(C$1, 'Family Support, Preservation'!$A$64:$A$115,'Family Support, Preservation'!$B$64:$X$115))</f>
        <v>3983143</v>
      </c>
      <c r="D83" s="248" cm="1">
        <f t="array" ref="D83">_xlfn.XLOOKUP($A$1, 'Family Support, Preservation'!$B$3:$X$3,_xlfn.XLOOKUP(D$1, 'Family Support, Preservation'!$A$64:$A$115,'Family Support, Preservation'!$B$64:$X$115))</f>
        <v>5919766</v>
      </c>
      <c r="E83" s="248" cm="1">
        <f t="array" ref="E83">_xlfn.XLOOKUP($A$1, 'Family Support, Preservation'!$B$3:$X$3,_xlfn.XLOOKUP(E$1, 'Family Support, Preservation'!$A$64:$A$115,'Family Support, Preservation'!$B$64:$X$115))</f>
        <v>0</v>
      </c>
      <c r="F83" s="248" cm="1">
        <f t="array" ref="F83">_xlfn.XLOOKUP($A$1, 'Family Support, Preservation'!$B$3:$X$3,_xlfn.XLOOKUP(F$1, 'Family Support, Preservation'!$A$64:$A$115,'Family Support, Preservation'!$B$64:$X$115))</f>
        <v>27082976</v>
      </c>
    </row>
    <row r="84" spans="1:6">
      <c r="A84" s="258" t="s">
        <v>43</v>
      </c>
      <c r="B84" s="248" cm="1">
        <f t="array" ref="B84">_xlfn.XLOOKUP($A$1, 'Adoption Srvcs'!$B$3:$X$3,_xlfn.XLOOKUP(B$1, 'Adoption Srvcs'!$A$64:$A$115,'Adoption Srvcs'!$B$64:$X$115))</f>
        <v>0</v>
      </c>
      <c r="C84" s="248" cm="1">
        <f t="array" ref="C84">_xlfn.XLOOKUP($A$1, 'Adoption Srvcs'!$B$3:$X$3,_xlfn.XLOOKUP(C$1, 'Adoption Srvcs'!$A$64:$A$115,'Adoption Srvcs'!$B$64:$X$115))</f>
        <v>310245</v>
      </c>
      <c r="D84" s="248" cm="1">
        <f t="array" ref="D84">_xlfn.XLOOKUP($A$1, 'Adoption Srvcs'!$B$3:$X$3,_xlfn.XLOOKUP(D$1, 'Adoption Srvcs'!$A$64:$A$115,'Adoption Srvcs'!$B$64:$X$115))</f>
        <v>0</v>
      </c>
      <c r="E84" s="248" cm="1">
        <f t="array" ref="E84">_xlfn.XLOOKUP($A$1, 'Adoption Srvcs'!$B$3:$X$3,_xlfn.XLOOKUP(E$1, 'Adoption Srvcs'!$A$64:$A$115,'Adoption Srvcs'!$B$64:$X$115))</f>
        <v>0</v>
      </c>
      <c r="F84" s="248" cm="1">
        <f t="array" ref="F84">_xlfn.XLOOKUP($A$1, 'Adoption Srvcs'!$B$3:$X$3,_xlfn.XLOOKUP(F$1, 'Adoption Srvcs'!$A$64:$A$115,'Adoption Srvcs'!$B$64:$X$115))</f>
        <v>0</v>
      </c>
    </row>
    <row r="85" spans="1:6">
      <c r="A85" s="258" t="s">
        <v>45</v>
      </c>
      <c r="B85" s="248" cm="1">
        <f t="array" ref="B85">_xlfn.XLOOKUP($A$1, 'Add''l Child Welfare Services'!$B$3:$X$3,_xlfn.XLOOKUP(B$1, 'Add''l Child Welfare Services'!$A$64:$A$115,'Add''l Child Welfare Services'!$B$64:$X$115))</f>
        <v>0</v>
      </c>
      <c r="C85" s="248" cm="1">
        <f t="array" ref="C85">_xlfn.XLOOKUP($A$1, 'Add''l Child Welfare Services'!$B$3:$X$3,_xlfn.XLOOKUP(C$1, 'Add''l Child Welfare Services'!$A$64:$A$115,'Add''l Child Welfare Services'!$B$64:$X$115))</f>
        <v>0</v>
      </c>
      <c r="D85" s="248" cm="1">
        <f t="array" ref="D85">_xlfn.XLOOKUP($A$1, 'Add''l Child Welfare Services'!$B$3:$X$3,_xlfn.XLOOKUP(D$1, 'Add''l Child Welfare Services'!$A$64:$A$115,'Add''l Child Welfare Services'!$B$64:$X$115))</f>
        <v>0</v>
      </c>
      <c r="E85" s="248" cm="1">
        <f t="array" ref="E85">_xlfn.XLOOKUP($A$1, 'Add''l Child Welfare Services'!$B$3:$X$3,_xlfn.XLOOKUP(E$1, 'Add''l Child Welfare Services'!$A$64:$A$115,'Add''l Child Welfare Services'!$B$64:$X$115))</f>
        <v>0</v>
      </c>
      <c r="F85" s="248" cm="1">
        <f t="array" ref="F85">_xlfn.XLOOKUP($A$1, 'Add''l Child Welfare Services'!$B$3:$X$3,_xlfn.XLOOKUP(F$1, 'Add''l Child Welfare Services'!$A$64:$A$115,'Add''l Child Welfare Services'!$B$64:$X$115))</f>
        <v>2839536</v>
      </c>
    </row>
    <row r="86" spans="1:6" ht="15.6">
      <c r="A86" s="255" t="s">
        <v>129</v>
      </c>
      <c r="B86" s="248" cm="1">
        <f t="array" ref="B86">_xlfn.XLOOKUP($A$1, 'Home Visiting'!$B$3:$X$3,_xlfn.XLOOKUP(B$1, 'Home Visiting'!$A$64:$A$115,'Home Visiting'!$B$64:$X$115))</f>
        <v>27022931</v>
      </c>
      <c r="C86" s="248" cm="1">
        <f t="array" ref="C86">_xlfn.XLOOKUP($A$1, 'Home Visiting'!$B$3:$X$3,_xlfn.XLOOKUP(C$1, 'Home Visiting'!$A$64:$A$115,'Home Visiting'!$B$64:$X$115))</f>
        <v>492</v>
      </c>
      <c r="D86" s="248" cm="1">
        <f t="array" ref="D86">_xlfn.XLOOKUP($A$1, 'Home Visiting'!$B$3:$X$3,_xlfn.XLOOKUP(D$1, 'Home Visiting'!$A$64:$A$115,'Home Visiting'!$B$64:$X$115))</f>
        <v>5867177</v>
      </c>
      <c r="E86" s="248" cm="1">
        <f t="array" ref="E86">_xlfn.XLOOKUP($A$1, 'Home Visiting'!$B$3:$X$3,_xlfn.XLOOKUP(E$1, 'Home Visiting'!$A$64:$A$115,'Home Visiting'!$B$64:$X$115))</f>
        <v>9671822</v>
      </c>
      <c r="F86" s="248" cm="1">
        <f t="array" ref="F86">_xlfn.XLOOKUP($A$1, 'Home Visiting'!$B$3:$X$3,_xlfn.XLOOKUP(F$1, 'Home Visiting'!$A$64:$A$115,'Home Visiting'!$B$64:$X$115))</f>
        <v>1049232</v>
      </c>
    </row>
    <row r="87" spans="1:6" ht="15.6">
      <c r="A87" s="255" t="s">
        <v>27</v>
      </c>
      <c r="B87" s="248">
        <f>SUM(B88:B90)</f>
        <v>612150170</v>
      </c>
      <c r="C87" s="248">
        <f t="shared" ref="C87:F87" si="28">SUM(C88:C90)</f>
        <v>21980316</v>
      </c>
      <c r="D87" s="248">
        <f t="shared" si="28"/>
        <v>14812149</v>
      </c>
      <c r="E87" s="248">
        <f t="shared" si="28"/>
        <v>25069039</v>
      </c>
      <c r="F87" s="248">
        <f t="shared" si="28"/>
        <v>38443524</v>
      </c>
    </row>
    <row r="88" spans="1:6">
      <c r="A88" s="258" t="s">
        <v>28</v>
      </c>
      <c r="B88" s="248" cm="1">
        <f t="array" ref="B88">_xlfn.XLOOKUP($A$1, 'Administrative Costs'!$B$3:$X$3,_xlfn.XLOOKUP(B$1, 'Administrative Costs'!$A$64:$A$115,'Administrative Costs'!$B$64:$X$115))</f>
        <v>334004030</v>
      </c>
      <c r="C88" s="248" cm="1">
        <f t="array" ref="C88">_xlfn.XLOOKUP($A$1, 'Administrative Costs'!$B$3:$X$3,_xlfn.XLOOKUP(C$1, 'Administrative Costs'!$A$64:$A$115,'Administrative Costs'!$B$64:$X$115))</f>
        <v>18934616</v>
      </c>
      <c r="D88" s="248" cm="1">
        <f t="array" ref="D88">_xlfn.XLOOKUP($A$1, 'Administrative Costs'!$B$3:$X$3,_xlfn.XLOOKUP(D$1, 'Administrative Costs'!$A$64:$A$115,'Administrative Costs'!$B$64:$X$115))</f>
        <v>8366961</v>
      </c>
      <c r="E88" s="248" cm="1">
        <f t="array" ref="E88">_xlfn.XLOOKUP($A$1, 'Administrative Costs'!$B$3:$X$3,_xlfn.XLOOKUP(E$1, 'Administrative Costs'!$A$64:$A$115,'Administrative Costs'!$B$64:$X$115))</f>
        <v>24645139</v>
      </c>
      <c r="F88" s="248" cm="1">
        <f t="array" ref="F88">_xlfn.XLOOKUP($A$1, 'Administrative Costs'!$B$3:$X$3,_xlfn.XLOOKUP(F$1, 'Administrative Costs'!$A$64:$A$115,'Administrative Costs'!$B$64:$X$115))</f>
        <v>19053850</v>
      </c>
    </row>
    <row r="89" spans="1:6">
      <c r="A89" s="258" t="s">
        <v>30</v>
      </c>
      <c r="B89" s="248" cm="1">
        <f t="array" ref="B89">_xlfn.XLOOKUP($A$1, 'Assessment Service Provision'!$B$3:$X$3,_xlfn.XLOOKUP(B$1, 'Assessment Service Provision'!$A$64:$A$115,'Assessment Service Provision'!$B$64:$X$115))</f>
        <v>195688900</v>
      </c>
      <c r="C89" s="248" cm="1">
        <f t="array" ref="C89">_xlfn.XLOOKUP($A$1, 'Assessment Service Provision'!$B$3:$X$3,_xlfn.XLOOKUP(C$1, 'Assessment Service Provision'!$A$64:$A$115,'Assessment Service Provision'!$B$64:$X$115))</f>
        <v>2321903</v>
      </c>
      <c r="D89" s="248" cm="1">
        <f t="array" ref="D89">_xlfn.XLOOKUP($A$1, 'Assessment Service Provision'!$B$3:$X$3,_xlfn.XLOOKUP(D$1, 'Assessment Service Provision'!$A$64:$A$115,'Assessment Service Provision'!$B$64:$X$115))</f>
        <v>4909491</v>
      </c>
      <c r="E89" s="248" cm="1">
        <f t="array" ref="E89">_xlfn.XLOOKUP($A$1, 'Assessment Service Provision'!$B$3:$X$3,_xlfn.XLOOKUP(E$1, 'Assessment Service Provision'!$A$64:$A$115,'Assessment Service Provision'!$B$64:$X$115))</f>
        <v>0</v>
      </c>
      <c r="F89" s="248" cm="1">
        <f t="array" ref="F89">_xlfn.XLOOKUP($A$1, 'Assessment Service Provision'!$B$3:$X$3,_xlfn.XLOOKUP(F$1, 'Assessment Service Provision'!$A$64:$A$115,'Assessment Service Provision'!$B$64:$X$115))</f>
        <v>15763657</v>
      </c>
    </row>
    <row r="90" spans="1:6">
      <c r="A90" s="258" t="s">
        <v>32</v>
      </c>
      <c r="B90" s="248" cm="1">
        <f t="array" ref="B90">_xlfn.XLOOKUP($A$1, Systems!$B$3:$X$3,_xlfn.XLOOKUP(B$1, Systems!$A$64:$A$115,Systems!$B$64:$X$115))</f>
        <v>82457240</v>
      </c>
      <c r="C90" s="248" cm="1">
        <f t="array" ref="C90">_xlfn.XLOOKUP($A$1, Systems!$B$3:$X$3,_xlfn.XLOOKUP(C$1, Systems!$A$64:$A$115,Systems!$B$64:$X$115))</f>
        <v>723797</v>
      </c>
      <c r="D90" s="248" cm="1">
        <f t="array" ref="D90">_xlfn.XLOOKUP($A$1, Systems!$B$3:$X$3,_xlfn.XLOOKUP(D$1, Systems!$A$64:$A$115,Systems!$B$64:$X$115))</f>
        <v>1535697</v>
      </c>
      <c r="E90" s="248" cm="1">
        <f t="array" ref="E90">_xlfn.XLOOKUP($A$1, Systems!$B$3:$X$3,_xlfn.XLOOKUP(E$1, Systems!$A$64:$A$115,Systems!$B$64:$X$115))</f>
        <v>423900</v>
      </c>
      <c r="F90" s="248" cm="1">
        <f t="array" ref="F90">_xlfn.XLOOKUP($A$1, Systems!$B$3:$X$3,_xlfn.XLOOKUP(F$1, Systems!$A$64:$A$115,Systems!$B$64:$X$115))</f>
        <v>3626017</v>
      </c>
    </row>
    <row r="91" spans="1:6" ht="15.6">
      <c r="A91" s="255" t="s">
        <v>61</v>
      </c>
      <c r="B91" s="248" cm="1">
        <f t="array" ref="B91">_xlfn.XLOOKUP($A$1, 'Other Nonassistance'!$B$3:$Y$3,_xlfn.XLOOKUP(B$1, 'Other Nonassistance'!$A$64:$A$115,'Other Nonassistance'!$B$64:$Y$115))</f>
        <v>0</v>
      </c>
      <c r="C91" s="248" cm="1">
        <f t="array" ref="C91">_xlfn.XLOOKUP($A$1, 'Other Nonassistance'!$B$3:$Y$3,_xlfn.XLOOKUP(C$1, 'Other Nonassistance'!$A$64:$A$115,'Other Nonassistance'!$B$64:$Y$115))</f>
        <v>0</v>
      </c>
      <c r="D91" s="248" cm="1">
        <f t="array" ref="D91">_xlfn.XLOOKUP($A$1, 'Other Nonassistance'!$B$3:$Y$3,_xlfn.XLOOKUP(D$1, 'Other Nonassistance'!$A$64:$A$115,'Other Nonassistance'!$B$64:$Y$115))</f>
        <v>0</v>
      </c>
      <c r="E91" s="248" cm="1">
        <f t="array" ref="E91">_xlfn.XLOOKUP($A$1, 'Other Nonassistance'!$B$3:$Y$3,_xlfn.XLOOKUP(E$1, 'Other Nonassistance'!$A$64:$A$115,'Other Nonassistance'!$B$64:$Y$115))</f>
        <v>133581</v>
      </c>
      <c r="F91" s="248" cm="1">
        <f t="array" ref="F91">_xlfn.XLOOKUP($A$1, 'Other Nonassistance'!$B$3:$Y$3,_xlfn.XLOOKUP(F$1, 'Other Nonassistance'!$A$64:$A$115,'Other Nonassistance'!$B$64:$Y$115))</f>
        <v>0</v>
      </c>
    </row>
    <row r="92" spans="1:6" ht="15.6">
      <c r="A92" s="249" t="s">
        <v>135</v>
      </c>
      <c r="B92" s="248" cm="1">
        <f t="array" ref="B92">_xlfn.XLOOKUP($A$1, 'Total Funds Spent'!$B$3:$Y$3,_xlfn.XLOOKUP(B$1, 'Total Funds Spent'!$A$64:$A$115,'Total Funds Spent'!$B$64:$Y$115))</f>
        <v>3434917017</v>
      </c>
      <c r="C92" s="248" cm="1">
        <f t="array" ref="C92">_xlfn.XLOOKUP($A$1, 'Total Funds Spent'!$B$3:$Y$3,_xlfn.XLOOKUP(C$1, 'Total Funds Spent'!$A$64:$A$115,'Total Funds Spent'!$B$64:$Y$115))</f>
        <v>304874088</v>
      </c>
      <c r="D92" s="248" cm="1">
        <f t="array" ref="D92">_xlfn.XLOOKUP($A$1, 'Total Funds Spent'!$B$3:$Y$3,_xlfn.XLOOKUP(D$1, 'Total Funds Spent'!$A$64:$A$115,'Total Funds Spent'!$B$64:$Y$115))</f>
        <v>103383241</v>
      </c>
      <c r="E92" s="248" cm="1">
        <f t="array" ref="E92">_xlfn.XLOOKUP($A$1, 'Total Funds Spent'!$B$3:$Y$3,_xlfn.XLOOKUP(E$1, 'Total Funds Spent'!$A$64:$A$115,'Total Funds Spent'!$B$64:$Y$115))</f>
        <v>163321579</v>
      </c>
      <c r="F92" s="248" cm="1">
        <f t="array" ref="F92">_xlfn.XLOOKUP($A$1, 'Total Funds Spent'!$B$3:$Y$3,_xlfn.XLOOKUP(F$1, 'Total Funds Spent'!$A$64:$A$115,'Total Funds Spent'!$B$64:$Y$115))</f>
        <v>262184035</v>
      </c>
    </row>
    <row r="93" spans="1:6" ht="15.6">
      <c r="A93" s="249" t="s">
        <v>137</v>
      </c>
      <c r="B93" s="248">
        <f>SUM(B94:B95)</f>
        <v>357805368</v>
      </c>
      <c r="C93" s="248">
        <f t="shared" ref="C93:F93" si="29">SUM(C94:C95)</f>
        <v>40569831</v>
      </c>
      <c r="D93" s="248">
        <f t="shared" si="29"/>
        <v>10147769</v>
      </c>
      <c r="E93" s="248">
        <f t="shared" si="29"/>
        <v>56689000</v>
      </c>
      <c r="F93" s="248">
        <f t="shared" si="29"/>
        <v>22834201</v>
      </c>
    </row>
    <row r="94" spans="1:6" ht="15.6">
      <c r="A94" s="259" t="s">
        <v>139</v>
      </c>
      <c r="B94" s="248" cm="1">
        <f t="array" ref="B94">_xlfn.XLOOKUP($A$1, 'Transferred to CCDF'!$B$3:$Y$3,_xlfn.XLOOKUP(B$1, 'Transferred to CCDF'!$A$64:$A$115,'Transferred to CCDF'!$B$64:$Y$115))</f>
        <v>0</v>
      </c>
      <c r="C94" s="248" cm="1">
        <f t="array" ref="C94">_xlfn.XLOOKUP($A$1, 'Transferred to CCDF'!$B$3:$Y$3,_xlfn.XLOOKUP(C$1, 'Transferred to CCDF'!$A$64:$A$115,'Transferred to CCDF'!$B$64:$Y$115))</f>
        <v>21773001</v>
      </c>
      <c r="D94" s="248" cm="1">
        <f t="array" ref="D94">_xlfn.XLOOKUP($A$1, 'Transferred to CCDF'!$B$3:$Y$3,_xlfn.XLOOKUP(D$1, 'Transferred to CCDF'!$A$64:$A$115,'Transferred to CCDF'!$B$64:$Y$115))</f>
        <v>0</v>
      </c>
      <c r="E94" s="248" cm="1">
        <f t="array" ref="E94">_xlfn.XLOOKUP($A$1, 'Transferred to CCDF'!$B$3:$Y$3,_xlfn.XLOOKUP(E$1, 'Transferred to CCDF'!$A$64:$A$115,'Transferred to CCDF'!$B$64:$Y$115))</f>
        <v>51899000</v>
      </c>
      <c r="F94" s="248" cm="1">
        <f t="array" ref="F94">_xlfn.XLOOKUP($A$1, 'Transferred to CCDF'!$B$3:$Y$3,_xlfn.XLOOKUP(F$1, 'Transferred to CCDF'!$A$64:$A$115,'Transferred to CCDF'!$B$64:$Y$115))</f>
        <v>0</v>
      </c>
    </row>
    <row r="95" spans="1:6" ht="15.6">
      <c r="A95" s="259" t="s">
        <v>141</v>
      </c>
      <c r="B95" s="248" cm="1">
        <f t="array" ref="B95">_xlfn.XLOOKUP($A$1, 'Transferred to SSBG'!$B$3:$Y$3,_xlfn.XLOOKUP(B$1, 'Transferred to SSBG'!$A$64:$A$115,'Transferred to SSBG'!$B$64:$Y$115))</f>
        <v>357805368</v>
      </c>
      <c r="C95" s="248" cm="1">
        <f t="array" ref="C95">_xlfn.XLOOKUP($A$1, 'Transferred to SSBG'!$B$3:$Y$3,_xlfn.XLOOKUP(C$1, 'Transferred to SSBG'!$A$64:$A$115,'Transferred to SSBG'!$B$64:$Y$115))</f>
        <v>18796830</v>
      </c>
      <c r="D95" s="248" cm="1">
        <f t="array" ref="D95">_xlfn.XLOOKUP($A$1, 'Transferred to SSBG'!$B$3:$Y$3,_xlfn.XLOOKUP(D$1, 'Transferred to SSBG'!$A$64:$A$115,'Transferred to SSBG'!$B$64:$Y$115))</f>
        <v>10147769</v>
      </c>
      <c r="E95" s="248" cm="1">
        <f t="array" ref="E95">_xlfn.XLOOKUP($A$1, 'Transferred to SSBG'!$B$3:$Y$3,_xlfn.XLOOKUP(E$1, 'Transferred to SSBG'!$A$64:$A$115,'Transferred to SSBG'!$B$64:$Y$115))</f>
        <v>4790000</v>
      </c>
      <c r="F95" s="248" cm="1">
        <f t="array" ref="F95">_xlfn.XLOOKUP($A$1, 'Transferred to SSBG'!$B$3:$Y$3,_xlfn.XLOOKUP(F$1, 'Transferred to SSBG'!$A$64:$A$115,'Transferred to SSBG'!$B$64:$Y$115))</f>
        <v>22834201</v>
      </c>
    </row>
    <row r="96" spans="1:6" ht="15.6">
      <c r="A96" s="250" t="s">
        <v>143</v>
      </c>
      <c r="B96" s="248">
        <f>SUM(B92,B93)</f>
        <v>3792722385</v>
      </c>
      <c r="C96" s="248">
        <f t="shared" ref="C96:F96" si="30">SUM(C92,C93)</f>
        <v>345443919</v>
      </c>
      <c r="D96" s="248">
        <f t="shared" si="30"/>
        <v>113531010</v>
      </c>
      <c r="E96" s="248">
        <f t="shared" si="30"/>
        <v>220010579</v>
      </c>
      <c r="F96" s="248">
        <f t="shared" si="30"/>
        <v>285018236</v>
      </c>
    </row>
    <row r="97" spans="1:6" ht="15.6">
      <c r="A97" s="295" t="s">
        <v>149</v>
      </c>
      <c r="B97" s="248">
        <f>SUM(B82+B59+B63)</f>
        <v>0</v>
      </c>
      <c r="C97" s="248">
        <f>SUM(C82+C59+C63)</f>
        <v>76418249</v>
      </c>
      <c r="D97" s="248">
        <f>SUM(D82+D59+D63)</f>
        <v>42920935</v>
      </c>
      <c r="E97" s="248">
        <f>SUM(E82+E59+E63)</f>
        <v>0</v>
      </c>
      <c r="F97" s="248">
        <f>SUM(F82+F59+F63)</f>
        <v>29922512</v>
      </c>
    </row>
    <row r="98" spans="1:6" ht="15.6">
      <c r="A98" s="294" t="s">
        <v>151</v>
      </c>
      <c r="B98" s="248">
        <f>B78+B70</f>
        <v>198162477</v>
      </c>
      <c r="C98" s="248">
        <f>C78+C70</f>
        <v>157576</v>
      </c>
      <c r="D98" s="248">
        <f>D78+D70</f>
        <v>5419914</v>
      </c>
      <c r="E98" s="248">
        <f>E78+E70</f>
        <v>1585091</v>
      </c>
      <c r="F98" s="248">
        <f>F78+F70</f>
        <v>4306315</v>
      </c>
    </row>
    <row r="100" spans="1:6">
      <c r="A100" s="389">
        <f>$A$1</f>
        <v>2020</v>
      </c>
      <c r="B100" s="389" t="str">
        <f>$B$1</f>
        <v>California</v>
      </c>
      <c r="C100" s="389" t="str">
        <f>$C$1</f>
        <v>North Carolina</v>
      </c>
      <c r="D100" s="389" t="str">
        <f>$D$1</f>
        <v>Kansas</v>
      </c>
      <c r="E100" s="389" t="str">
        <f>$E$1</f>
        <v>Minnesota</v>
      </c>
      <c r="F100" s="389" t="str">
        <f>$F$1</f>
        <v>Maryland</v>
      </c>
    </row>
    <row r="101" spans="1:6" ht="15" thickBot="1">
      <c r="A101" s="390"/>
      <c r="B101" s="390"/>
      <c r="C101" s="390"/>
      <c r="D101" s="390"/>
      <c r="E101" s="390"/>
      <c r="F101" s="390"/>
    </row>
    <row r="102" spans="1:6">
      <c r="A102" s="388" t="s">
        <v>160</v>
      </c>
      <c r="B102" s="388"/>
      <c r="C102" s="388"/>
      <c r="D102" s="388"/>
      <c r="E102" s="388"/>
      <c r="F102" s="388"/>
    </row>
    <row r="103" spans="1:6" ht="15.6">
      <c r="A103" s="256" t="s">
        <v>7</v>
      </c>
      <c r="B103" s="248">
        <f>SUM(B104:B105)</f>
        <v>1943737827</v>
      </c>
      <c r="C103" s="248">
        <f t="shared" ref="C103:F103" si="31">SUM(C104:C105)</f>
        <v>0</v>
      </c>
      <c r="D103" s="248">
        <f t="shared" si="31"/>
        <v>0</v>
      </c>
      <c r="E103" s="248">
        <f t="shared" si="31"/>
        <v>36650168</v>
      </c>
      <c r="F103" s="248">
        <f t="shared" si="31"/>
        <v>6570816</v>
      </c>
    </row>
    <row r="104" spans="1:6" ht="29.1">
      <c r="A104" s="257" t="s">
        <v>81</v>
      </c>
      <c r="B104" s="248" cm="1">
        <f t="array" ref="B104">_xlfn.XLOOKUP($A$1,'Excluding Relative Foster Care'!$B$3:$X$3,_xlfn.XLOOKUP(B$1,'Excluding Relative Foster Care'!$A$123:$A$174,'Excluding Relative Foster Care'!$B$123:$X$174))</f>
        <v>1833017314</v>
      </c>
      <c r="C104" s="248" cm="1">
        <f t="array" ref="C104">_xlfn.XLOOKUP($A$1,'Excluding Relative Foster Care'!$B$3:$X$3,_xlfn.XLOOKUP(C$1,'Excluding Relative Foster Care'!$A$123:$A$174,'Excluding Relative Foster Care'!$B$123:$X$174))</f>
        <v>0</v>
      </c>
      <c r="D104" s="248" cm="1">
        <f t="array" ref="D104">_xlfn.XLOOKUP($A$1,'Excluding Relative Foster Care'!$B$3:$X$3,_xlfn.XLOOKUP(D$1,'Excluding Relative Foster Care'!$A$123:$A$174,'Excluding Relative Foster Care'!$B$123:$X$174))</f>
        <v>0</v>
      </c>
      <c r="E104" s="248" cm="1">
        <f t="array" ref="E104">_xlfn.XLOOKUP($A$1,'Excluding Relative Foster Care'!$B$3:$X$3,_xlfn.XLOOKUP(E$1,'Excluding Relative Foster Care'!$A$123:$A$174,'Excluding Relative Foster Care'!$B$123:$X$174))</f>
        <v>36650168</v>
      </c>
      <c r="F104" s="248" cm="1">
        <f t="array" ref="F104">_xlfn.XLOOKUP($A$1,'Excluding Relative Foster Care'!$B$3:$X$3,_xlfn.XLOOKUP(F$1,'Excluding Relative Foster Care'!$A$123:$A$174,'Excluding Relative Foster Care'!$B$123:$X$174))</f>
        <v>6570816</v>
      </c>
    </row>
    <row r="105" spans="1:6">
      <c r="A105" s="258" t="s">
        <v>83</v>
      </c>
      <c r="B105" s="248" cm="1">
        <f t="array" ref="B105">_xlfn.XLOOKUP($A$1,'Relative Foster Care'!$B$3:$Y$3,_xlfn.XLOOKUP(B$1,'Relative Foster Care'!$A$123:$A$174,'Relative Foster Care'!$B$123:$Y$174))</f>
        <v>110720513</v>
      </c>
      <c r="C105" s="248" cm="1">
        <f t="array" ref="C105">_xlfn.XLOOKUP($A$1,'Relative Foster Care'!$B$3:$Y$3,_xlfn.XLOOKUP(C$1,'Relative Foster Care'!$A$123:$A$174,'Relative Foster Care'!$B$123:$Y$174))</f>
        <v>0</v>
      </c>
      <c r="D105" s="248" cm="1">
        <f t="array" ref="D105">_xlfn.XLOOKUP($A$1,'Relative Foster Care'!$B$3:$Y$3,_xlfn.XLOOKUP(D$1,'Relative Foster Care'!$A$123:$A$174,'Relative Foster Care'!$B$123:$Y$174))</f>
        <v>0</v>
      </c>
      <c r="E105" s="248" cm="1">
        <f t="array" ref="E105">_xlfn.XLOOKUP($A$1,'Relative Foster Care'!$B$3:$Y$3,_xlfn.XLOOKUP(E$1,'Relative Foster Care'!$A$123:$A$174,'Relative Foster Care'!$B$123:$Y$174))</f>
        <v>0</v>
      </c>
      <c r="F105" s="248" cm="1">
        <f t="array" ref="F105">_xlfn.XLOOKUP($A$1,'Relative Foster Care'!$B$3:$Y$3,_xlfn.XLOOKUP(F$1,'Relative Foster Care'!$A$123:$A$174,'Relative Foster Care'!$B$123:$Y$174))</f>
        <v>0</v>
      </c>
    </row>
    <row r="106" spans="1:6" ht="15.6">
      <c r="A106" s="255" t="s">
        <v>85</v>
      </c>
      <c r="B106" s="319"/>
      <c r="C106" s="319"/>
      <c r="D106" s="319"/>
      <c r="E106" s="319"/>
      <c r="F106" s="319"/>
    </row>
    <row r="107" spans="1:6">
      <c r="A107" s="258" t="s">
        <v>87</v>
      </c>
      <c r="B107" s="319"/>
      <c r="C107" s="319"/>
      <c r="D107" s="319"/>
      <c r="E107" s="319"/>
      <c r="F107" s="319"/>
    </row>
    <row r="108" spans="1:6">
      <c r="A108" s="258" t="s">
        <v>89</v>
      </c>
      <c r="B108" s="319"/>
      <c r="C108" s="319"/>
      <c r="D108" s="319"/>
      <c r="E108" s="319"/>
      <c r="F108" s="319"/>
    </row>
    <row r="109" spans="1:6">
      <c r="A109" s="258" t="s">
        <v>90</v>
      </c>
      <c r="B109" s="319"/>
      <c r="C109" s="319"/>
      <c r="D109" s="319"/>
      <c r="E109" s="319"/>
      <c r="F109" s="319"/>
    </row>
    <row r="110" spans="1:6" ht="15.6">
      <c r="A110" s="255" t="s">
        <v>92</v>
      </c>
      <c r="B110" s="319"/>
      <c r="C110" s="319"/>
      <c r="D110" s="319"/>
      <c r="E110" s="319"/>
      <c r="F110" s="319"/>
    </row>
    <row r="111" spans="1:6">
      <c r="A111" s="258" t="s">
        <v>94</v>
      </c>
      <c r="B111" s="319"/>
      <c r="C111" s="319"/>
      <c r="D111" s="319"/>
      <c r="E111" s="319"/>
      <c r="F111" s="319"/>
    </row>
    <row r="112" spans="1:6">
      <c r="A112" s="258" t="s">
        <v>96</v>
      </c>
      <c r="B112" s="319"/>
      <c r="C112" s="319"/>
      <c r="D112" s="319"/>
      <c r="E112" s="319"/>
      <c r="F112" s="319"/>
    </row>
    <row r="113" spans="1:6">
      <c r="A113" s="258" t="s">
        <v>98</v>
      </c>
      <c r="B113" s="319"/>
      <c r="C113" s="319"/>
      <c r="D113" s="319"/>
      <c r="E113" s="319"/>
      <c r="F113" s="319"/>
    </row>
    <row r="114" spans="1:6" ht="15.6">
      <c r="A114" s="255" t="s">
        <v>100</v>
      </c>
      <c r="B114" s="248">
        <f>SUM(B115:B117)</f>
        <v>55399722</v>
      </c>
      <c r="C114" s="248">
        <f t="shared" ref="C114:F114" si="32">SUM(C115:C117)</f>
        <v>2595267</v>
      </c>
      <c r="D114" s="248">
        <f t="shared" si="32"/>
        <v>0</v>
      </c>
      <c r="E114" s="248">
        <f t="shared" si="32"/>
        <v>7550156</v>
      </c>
      <c r="F114" s="248">
        <f t="shared" si="32"/>
        <v>91170</v>
      </c>
    </row>
    <row r="115" spans="1:6">
      <c r="A115" s="258" t="s">
        <v>18</v>
      </c>
      <c r="B115" s="248" cm="1">
        <f t="array" ref="B115">_xlfn.XLOOKUP($A$1, 'Subsidized Employment'!$B$3:$Y$3,_xlfn.XLOOKUP(B$1, 'Subsidized Employment'!$A$123:$A$174,'Subsidized Employment'!$B$123:$Y$174))</f>
        <v>8590394</v>
      </c>
      <c r="C115" s="248" cm="1">
        <f t="array" ref="C115">_xlfn.XLOOKUP($A$1, 'Subsidized Employment'!$B$3:$Y$3,_xlfn.XLOOKUP(C$1, 'Subsidized Employment'!$A$123:$A$174,'Subsidized Employment'!$B$123:$Y$174))</f>
        <v>2300</v>
      </c>
      <c r="D115" s="248" cm="1">
        <f t="array" ref="D115">_xlfn.XLOOKUP($A$1, 'Subsidized Employment'!$B$3:$Y$3,_xlfn.XLOOKUP(D$1, 'Subsidized Employment'!$A$123:$A$174,'Subsidized Employment'!$B$123:$Y$174))</f>
        <v>0</v>
      </c>
      <c r="E115" s="248" cm="1">
        <f t="array" ref="E115">_xlfn.XLOOKUP($A$1, 'Subsidized Employment'!$B$3:$Y$3,_xlfn.XLOOKUP(E$1, 'Subsidized Employment'!$A$123:$A$174,'Subsidized Employment'!$B$123:$Y$174))</f>
        <v>0</v>
      </c>
      <c r="F115" s="248" cm="1">
        <f t="array" ref="F115">_xlfn.XLOOKUP($A$1, 'Subsidized Employment'!$B$3:$Y$3,_xlfn.XLOOKUP(F$1, 'Subsidized Employment'!$A$123:$A$174,'Subsidized Employment'!$B$123:$Y$174))</f>
        <v>17</v>
      </c>
    </row>
    <row r="116" spans="1:6">
      <c r="A116" s="258" t="s">
        <v>20</v>
      </c>
      <c r="B116" s="248" cm="1">
        <f t="array" ref="B116">_xlfn.XLOOKUP($A$1, 'Education and Training'!$B$3:$Y$3,_xlfn.XLOOKUP(B$1, 'Education and Training'!$A$123:$A$174,'Education and Training'!$B$123:$Y$174))</f>
        <v>25000122</v>
      </c>
      <c r="C116" s="248" cm="1">
        <f t="array" ref="C116">_xlfn.XLOOKUP($A$1, 'Education and Training'!$B$3:$Y$3,_xlfn.XLOOKUP(C$1, 'Education and Training'!$A$123:$A$174,'Education and Training'!$B$123:$Y$174))</f>
        <v>134589</v>
      </c>
      <c r="D116" s="248" cm="1">
        <f t="array" ref="D116">_xlfn.XLOOKUP($A$1, 'Education and Training'!$B$3:$Y$3,_xlfn.XLOOKUP(D$1, 'Education and Training'!$A$123:$A$174,'Education and Training'!$B$123:$Y$174))</f>
        <v>0</v>
      </c>
      <c r="E116" s="248" cm="1">
        <f t="array" ref="E116">_xlfn.XLOOKUP($A$1, 'Education and Training'!$B$3:$Y$3,_xlfn.XLOOKUP(E$1, 'Education and Training'!$A$123:$A$174,'Education and Training'!$B$123:$Y$174))</f>
        <v>0</v>
      </c>
      <c r="F116" s="248" cm="1">
        <f t="array" ref="F116">_xlfn.XLOOKUP($A$1, 'Education and Training'!$B$3:$Y$3,_xlfn.XLOOKUP(F$1, 'Education and Training'!$A$123:$A$174,'Education and Training'!$B$123:$Y$174))</f>
        <v>0</v>
      </c>
    </row>
    <row r="117" spans="1:6">
      <c r="A117" s="258" t="s">
        <v>22</v>
      </c>
      <c r="B117" s="248" cm="1">
        <f t="array" ref="B117">_xlfn.XLOOKUP($A$1, 'Additional Work Activities'!$B$3:$Y$3,_xlfn.XLOOKUP(B$1, 'Additional Work Activities'!$A$123:$A$174,'Additional Work Activities'!$B$123:$Y$174))</f>
        <v>21809206</v>
      </c>
      <c r="C117" s="248" cm="1">
        <f t="array" ref="C117">_xlfn.XLOOKUP($A$1, 'Additional Work Activities'!$B$3:$Y$3,_xlfn.XLOOKUP(C$1, 'Additional Work Activities'!$A$123:$A$174,'Additional Work Activities'!$B$123:$Y$174))</f>
        <v>2458378</v>
      </c>
      <c r="D117" s="248" cm="1">
        <f t="array" ref="D117">_xlfn.XLOOKUP($A$1, 'Additional Work Activities'!$B$3:$Y$3,_xlfn.XLOOKUP(D$1, 'Additional Work Activities'!$A$123:$A$174,'Additional Work Activities'!$B$123:$Y$174))</f>
        <v>0</v>
      </c>
      <c r="E117" s="248" cm="1">
        <f t="array" ref="E117">_xlfn.XLOOKUP($A$1, 'Additional Work Activities'!$B$3:$Y$3,_xlfn.XLOOKUP(E$1, 'Additional Work Activities'!$A$123:$A$174,'Additional Work Activities'!$B$123:$Y$174))</f>
        <v>7550156</v>
      </c>
      <c r="F117" s="248" cm="1">
        <f t="array" ref="F117">_xlfn.XLOOKUP($A$1, 'Additional Work Activities'!$B$3:$Y$3,_xlfn.XLOOKUP(F$1, 'Additional Work Activities'!$A$123:$A$174,'Additional Work Activities'!$B$123:$Y$174))</f>
        <v>91153</v>
      </c>
    </row>
    <row r="118" spans="1:6" ht="15.6">
      <c r="A118" s="255" t="s">
        <v>25</v>
      </c>
      <c r="B118" s="248" cm="1">
        <f t="array" ref="B118">_xlfn.XLOOKUP($A$1, 'Work Supports'!$B$3:$Y$3,_xlfn.XLOOKUP(B$1, 'Work Supports'!$A$123:$A$174,'Work Supports'!$B$123:$Y$174))</f>
        <v>8567047</v>
      </c>
      <c r="C118" s="248" cm="1">
        <f t="array" ref="C118">_xlfn.XLOOKUP($A$1, 'Work Supports'!$B$3:$Y$3,_xlfn.XLOOKUP(C$1, 'Work Supports'!$A$123:$A$174,'Work Supports'!$B$123:$Y$174))</f>
        <v>1081155</v>
      </c>
      <c r="D118" s="248" cm="1">
        <f t="array" ref="D118">_xlfn.XLOOKUP($A$1, 'Work Supports'!$B$3:$Y$3,_xlfn.XLOOKUP(D$1, 'Work Supports'!$A$123:$A$174,'Work Supports'!$B$123:$Y$174))</f>
        <v>0</v>
      </c>
      <c r="E118" s="248" cm="1">
        <f t="array" ref="E118">_xlfn.XLOOKUP($A$1, 'Work Supports'!$B$3:$Y$3,_xlfn.XLOOKUP(E$1, 'Work Supports'!$A$123:$A$174,'Work Supports'!$B$123:$Y$174))</f>
        <v>0</v>
      </c>
      <c r="F118" s="248" cm="1">
        <f t="array" ref="F118">_xlfn.XLOOKUP($A$1, 'Work Supports'!$B$3:$Y$3,_xlfn.XLOOKUP(F$1, 'Work Supports'!$A$123:$A$174,'Work Supports'!$B$123:$Y$174))</f>
        <v>0</v>
      </c>
    </row>
    <row r="119" spans="1:6" ht="15.6">
      <c r="A119" s="255" t="s">
        <v>106</v>
      </c>
      <c r="B119" s="248">
        <f>SUM(B120:B122)</f>
        <v>615196031</v>
      </c>
      <c r="C119" s="248">
        <f t="shared" ref="C119:F119" si="33">SUM(C120:C122)</f>
        <v>130496375</v>
      </c>
      <c r="D119" s="248">
        <f t="shared" si="33"/>
        <v>25047880</v>
      </c>
      <c r="E119" s="248">
        <f t="shared" si="33"/>
        <v>112907456</v>
      </c>
      <c r="F119" s="248">
        <f t="shared" si="33"/>
        <v>76945172</v>
      </c>
    </row>
    <row r="120" spans="1:6">
      <c r="A120" s="258" t="s">
        <v>108</v>
      </c>
      <c r="B120" s="248" cm="1">
        <f t="array" ref="B120">_xlfn.XLOOKUP($A$1, 'Child Care (Spent only)'!$B$3:$Y$3,_xlfn.XLOOKUP(B$1, 'Child Care (Spent only)'!$A$123:$A$174,'Child Care (Spent only)'!$B$123:$Y$174))</f>
        <v>615090758</v>
      </c>
      <c r="C120" s="248" cm="1">
        <f t="array" ref="C120">_xlfn.XLOOKUP($A$1, 'Child Care (Spent only)'!$B$3:$Y$3,_xlfn.XLOOKUP(C$1, 'Child Care (Spent only)'!$A$123:$A$174,'Child Care (Spent only)'!$B$123:$Y$174))</f>
        <v>38343315</v>
      </c>
      <c r="D120" s="248" cm="1">
        <f t="array" ref="D120">_xlfn.XLOOKUP($A$1, 'Child Care (Spent only)'!$B$3:$Y$3,_xlfn.XLOOKUP(D$1, 'Child Care (Spent only)'!$A$123:$A$174,'Child Care (Spent only)'!$B$123:$Y$174))</f>
        <v>6673024</v>
      </c>
      <c r="E120" s="248" cm="1">
        <f t="array" ref="E120">_xlfn.XLOOKUP($A$1, 'Child Care (Spent only)'!$B$3:$Y$3,_xlfn.XLOOKUP(E$1, 'Child Care (Spent only)'!$A$123:$A$174,'Child Care (Spent only)'!$B$123:$Y$174))</f>
        <v>107207456</v>
      </c>
      <c r="F120" s="248" cm="1">
        <f t="array" ref="F120">_xlfn.XLOOKUP($A$1, 'Child Care (Spent only)'!$B$3:$Y$3,_xlfn.XLOOKUP(F$1, 'Child Care (Spent only)'!$A$123:$A$174,'Child Care (Spent only)'!$B$123:$Y$174))</f>
        <v>415229</v>
      </c>
    </row>
    <row r="121" spans="1:6">
      <c r="A121" s="258" t="s">
        <v>109</v>
      </c>
      <c r="B121" s="248" cm="1">
        <f t="array" ref="B121">_xlfn.XLOOKUP($A$1, 'Pre-K &amp; Head Start'!$B$3:$Z$3,_xlfn.XLOOKUP(B$1, 'Pre-K &amp; Head Start'!$A$123:$A$174,'Pre-K &amp; Head Start'!$B$123:$Z$174))</f>
        <v>100873</v>
      </c>
      <c r="C121" s="248" cm="1">
        <f t="array" ref="C121">_xlfn.XLOOKUP($A$1, 'Pre-K &amp; Head Start'!$B$3:$Z$3,_xlfn.XLOOKUP(C$1, 'Pre-K &amp; Head Start'!$A$123:$A$174,'Pre-K &amp; Head Start'!$B$123:$Z$174))</f>
        <v>92153060</v>
      </c>
      <c r="D121" s="248" cm="1">
        <f t="array" ref="D121">_xlfn.XLOOKUP($A$1, 'Pre-K &amp; Head Start'!$B$3:$Z$3,_xlfn.XLOOKUP(D$1, 'Pre-K &amp; Head Start'!$A$123:$A$174,'Pre-K &amp; Head Start'!$B$123:$Z$174))</f>
        <v>18374856</v>
      </c>
      <c r="E121" s="248" cm="1">
        <f t="array" ref="E121">_xlfn.XLOOKUP($A$1, 'Pre-K &amp; Head Start'!$B$3:$Z$3,_xlfn.XLOOKUP(E$1, 'Pre-K &amp; Head Start'!$A$123:$A$174,'Pre-K &amp; Head Start'!$B$123:$Z$174))</f>
        <v>5700000</v>
      </c>
      <c r="F121" s="248" cm="1">
        <f t="array" ref="F121">_xlfn.XLOOKUP($A$1, 'Pre-K &amp; Head Start'!$B$3:$Z$3,_xlfn.XLOOKUP(F$1, 'Pre-K &amp; Head Start'!$A$123:$A$174,'Pre-K &amp; Head Start'!$B$123:$Z$174))</f>
        <v>76529943</v>
      </c>
    </row>
    <row r="122" spans="1:6" ht="15.6">
      <c r="A122" s="255" t="s">
        <v>54</v>
      </c>
      <c r="B122" s="248" cm="1">
        <f t="array" ref="B122">_xlfn.XLOOKUP($A$1, 'Fin Edu&amp;Asset Dvlpt'!$B$3:$Y$3,_xlfn.XLOOKUP(B$1, 'Fin Edu&amp;Asset Dvlpt'!$A$123:$A$174,'Fin Edu&amp;Asset Dvlpt'!$B$123:$Y$174))</f>
        <v>4400</v>
      </c>
      <c r="C122" s="248" cm="1">
        <f t="array" ref="C122">_xlfn.XLOOKUP($A$1, 'Fin Edu&amp;Asset Dvlpt'!$B$3:$Y$3,_xlfn.XLOOKUP(C$1, 'Fin Edu&amp;Asset Dvlpt'!$A$123:$A$174,'Fin Edu&amp;Asset Dvlpt'!$B$123:$Y$174))</f>
        <v>0</v>
      </c>
      <c r="D122" s="248" cm="1">
        <f t="array" ref="D122">_xlfn.XLOOKUP($A$1, 'Fin Edu&amp;Asset Dvlpt'!$B$3:$Y$3,_xlfn.XLOOKUP(D$1, 'Fin Edu&amp;Asset Dvlpt'!$A$123:$A$174,'Fin Edu&amp;Asset Dvlpt'!$B$123:$Y$174))</f>
        <v>0</v>
      </c>
      <c r="E122" s="248" cm="1">
        <f t="array" ref="E122">_xlfn.XLOOKUP($A$1, 'Fin Edu&amp;Asset Dvlpt'!$B$3:$Y$3,_xlfn.XLOOKUP(E$1, 'Fin Edu&amp;Asset Dvlpt'!$A$123:$A$174,'Fin Edu&amp;Asset Dvlpt'!$B$123:$Y$174))</f>
        <v>0</v>
      </c>
      <c r="F122" s="248" cm="1">
        <f t="array" ref="F122">_xlfn.XLOOKUP($A$1, 'Fin Edu&amp;Asset Dvlpt'!$B$3:$Y$3,_xlfn.XLOOKUP(F$1, 'Fin Edu&amp;Asset Dvlpt'!$A$123:$A$174,'Fin Edu&amp;Asset Dvlpt'!$B$123:$Y$174))</f>
        <v>0</v>
      </c>
    </row>
    <row r="123" spans="1:6" ht="15.6">
      <c r="A123" s="255" t="s">
        <v>112</v>
      </c>
      <c r="B123" s="248" cm="1">
        <f t="array" ref="B123">_xlfn.XLOOKUP($A$1, 'Refundable EITC'!$B$3:$Y$3,_xlfn.XLOOKUP(B$1, 'Refundable EITC'!$A$123:$A$174,'Refundable EITC'!$B$123:$Y$174))</f>
        <v>0</v>
      </c>
      <c r="C123" s="248" cm="1">
        <f t="array" ref="C123">_xlfn.XLOOKUP($A$1, 'Refundable EITC'!$B$3:$Y$3,_xlfn.XLOOKUP(C$1, 'Refundable EITC'!$A$123:$A$174,'Refundable EITC'!$B$123:$Y$174))</f>
        <v>0</v>
      </c>
      <c r="D123" s="248" cm="1">
        <f t="array" ref="D123">_xlfn.XLOOKUP($A$1, 'Refundable EITC'!$B$3:$Y$3,_xlfn.XLOOKUP(D$1, 'Refundable EITC'!$A$123:$A$174,'Refundable EITC'!$B$123:$Y$174))</f>
        <v>38493135</v>
      </c>
      <c r="E123" s="248" cm="1">
        <f t="array" ref="E123">_xlfn.XLOOKUP($A$1, 'Refundable EITC'!$B$3:$Y$3,_xlfn.XLOOKUP(E$1, 'Refundable EITC'!$A$123:$A$174,'Refundable EITC'!$B$123:$Y$174))</f>
        <v>170906698</v>
      </c>
      <c r="F123" s="248" cm="1">
        <f t="array" ref="F123">_xlfn.XLOOKUP($A$1, 'Refundable EITC'!$B$3:$Y$3,_xlfn.XLOOKUP(F$1, 'Refundable EITC'!$A$123:$A$174,'Refundable EITC'!$B$123:$Y$174))</f>
        <v>154132763</v>
      </c>
    </row>
    <row r="124" spans="1:6" ht="15.6">
      <c r="A124" s="255" t="s">
        <v>114</v>
      </c>
      <c r="B124" s="248" cm="1">
        <f t="array" ref="B124">_xlfn.XLOOKUP($A$1, 'NonEITC Refundable Tax Credit'!$B$3:$Y$3,_xlfn.XLOOKUP(B$1, 'NonEITC Refundable Tax Credit'!$A$123:$A$174,'NonEITC Refundable Tax Credit'!$B$123:$Y$174))</f>
        <v>0</v>
      </c>
      <c r="C124" s="248" cm="1">
        <f t="array" ref="C124">_xlfn.XLOOKUP($A$1, 'NonEITC Refundable Tax Credit'!$B$3:$Y$3,_xlfn.XLOOKUP(C$1, 'NonEITC Refundable Tax Credit'!$A$123:$A$174,'NonEITC Refundable Tax Credit'!$B$123:$Y$174))</f>
        <v>0</v>
      </c>
      <c r="D124" s="248" cm="1">
        <f t="array" ref="D124">_xlfn.XLOOKUP($A$1, 'NonEITC Refundable Tax Credit'!$B$3:$Y$3,_xlfn.XLOOKUP(D$1, 'NonEITC Refundable Tax Credit'!$A$123:$A$174,'NonEITC Refundable Tax Credit'!$B$123:$Y$174))</f>
        <v>0</v>
      </c>
      <c r="E124" s="248" cm="1">
        <f t="array" ref="E124">_xlfn.XLOOKUP($A$1, 'NonEITC Refundable Tax Credit'!$B$3:$Y$3,_xlfn.XLOOKUP(E$1, 'NonEITC Refundable Tax Credit'!$A$123:$A$174,'NonEITC Refundable Tax Credit'!$B$123:$Y$174))</f>
        <v>6970062</v>
      </c>
      <c r="F124" s="248" cm="1">
        <f t="array" ref="F124">_xlfn.XLOOKUP($A$1, 'NonEITC Refundable Tax Credit'!$B$3:$Y$3,_xlfn.XLOOKUP(F$1, 'NonEITC Refundable Tax Credit'!$A$123:$A$174,'NonEITC Refundable Tax Credit'!$B$123:$Y$174))</f>
        <v>0</v>
      </c>
    </row>
    <row r="125" spans="1:6" ht="15.6">
      <c r="A125" s="255" t="s">
        <v>115</v>
      </c>
      <c r="B125" s="248" cm="1">
        <f t="array" ref="B125">_xlfn.XLOOKUP($A$1, 'Short-Term Benefits'!$B$3:$Y$3,_xlfn.XLOOKUP(B$1, 'Short-Term Benefits'!$A$123:$A$174,'Short-Term Benefits'!$B$123:$Y$174))</f>
        <v>432188</v>
      </c>
      <c r="C125" s="248" cm="1">
        <f t="array" ref="C125">_xlfn.XLOOKUP($A$1, 'Short-Term Benefits'!$B$3:$Y$3,_xlfn.XLOOKUP(C$1, 'Short-Term Benefits'!$A$123:$A$174,'Short-Term Benefits'!$B$123:$Y$174))</f>
        <v>3139471</v>
      </c>
      <c r="D125" s="248" cm="1">
        <f t="array" ref="D125">_xlfn.XLOOKUP($A$1, 'Short-Term Benefits'!$B$3:$Y$3,_xlfn.XLOOKUP(D$1, 'Short-Term Benefits'!$A$123:$A$174,'Short-Term Benefits'!$B$123:$Y$174))</f>
        <v>0</v>
      </c>
      <c r="E125" s="248" cm="1">
        <f t="array" ref="E125">_xlfn.XLOOKUP($A$1, 'Short-Term Benefits'!$B$3:$Y$3,_xlfn.XLOOKUP(E$1, 'Short-Term Benefits'!$A$123:$A$174,'Short-Term Benefits'!$B$123:$Y$174))</f>
        <v>231024</v>
      </c>
      <c r="F125" s="248" cm="1">
        <f t="array" ref="F125">_xlfn.XLOOKUP($A$1, 'Short-Term Benefits'!$B$3:$Y$3,_xlfn.XLOOKUP(F$1, 'Short-Term Benefits'!$A$123:$A$174,'Short-Term Benefits'!$B$123:$Y$174))</f>
        <v>21895959</v>
      </c>
    </row>
    <row r="126" spans="1:6" ht="15.6">
      <c r="A126" s="255" t="s">
        <v>26</v>
      </c>
      <c r="B126" s="248" cm="1">
        <f t="array" ref="B126">_xlfn.XLOOKUP($A$1, 'Supportive Services'!$B$3:$Y$3,_xlfn.XLOOKUP(B$1, 'Supportive Services'!$A$123:$A$174,'Supportive Services'!$B$123:$Y$174))</f>
        <v>95484830</v>
      </c>
      <c r="C126" s="248" cm="1">
        <f t="array" ref="C126">_xlfn.XLOOKUP($A$1, 'Supportive Services'!$B$3:$Y$3,_xlfn.XLOOKUP(C$1, 'Supportive Services'!$A$123:$A$174,'Supportive Services'!$B$123:$Y$174))</f>
        <v>265430</v>
      </c>
      <c r="D126" s="248" cm="1">
        <f t="array" ref="D126">_xlfn.XLOOKUP($A$1, 'Supportive Services'!$B$3:$Y$3,_xlfn.XLOOKUP(D$1, 'Supportive Services'!$A$123:$A$174,'Supportive Services'!$B$123:$Y$174))</f>
        <v>0</v>
      </c>
      <c r="E126" s="248" cm="1">
        <f t="array" ref="E126">_xlfn.XLOOKUP($A$1, 'Supportive Services'!$B$3:$Y$3,_xlfn.XLOOKUP(E$1, 'Supportive Services'!$A$123:$A$174,'Supportive Services'!$B$123:$Y$174))</f>
        <v>0</v>
      </c>
      <c r="F126" s="248" cm="1">
        <f t="array" ref="F126">_xlfn.XLOOKUP($A$1, 'Supportive Services'!$B$3:$Y$3,_xlfn.XLOOKUP(F$1, 'Supportive Services'!$A$123:$A$174,'Supportive Services'!$B$123:$Y$174))</f>
        <v>0</v>
      </c>
    </row>
    <row r="127" spans="1:6" ht="15.6">
      <c r="A127" s="255" t="s">
        <v>118</v>
      </c>
      <c r="B127" s="248" cm="1">
        <f t="array" ref="B127">_xlfn.XLOOKUP($A$1, 'Services for Children &amp; Youth'!$B$3:$Z$3,_xlfn.XLOOKUP(B$1, 'Services for Children &amp; Youth'!$A$123:$A$174,'Services for Children &amp; Youth'!$B$123:$Z$174))</f>
        <v>666076</v>
      </c>
      <c r="C127" s="248" cm="1">
        <f t="array" ref="C127">_xlfn.XLOOKUP($A$1, 'Services for Children &amp; Youth'!$B$3:$Z$3,_xlfn.XLOOKUP(C$1, 'Services for Children &amp; Youth'!$A$123:$A$174,'Services for Children &amp; Youth'!$B$123:$Z$174))</f>
        <v>288527</v>
      </c>
      <c r="D127" s="248" cm="1">
        <f t="array" ref="D127">_xlfn.XLOOKUP($A$1, 'Services for Children &amp; Youth'!$B$3:$Z$3,_xlfn.XLOOKUP(D$1, 'Services for Children &amp; Youth'!$A$123:$A$174,'Services for Children &amp; Youth'!$B$123:$Z$174))</f>
        <v>0</v>
      </c>
      <c r="E127" s="248" cm="1">
        <f t="array" ref="E127">_xlfn.XLOOKUP($A$1, 'Services for Children &amp; Youth'!$B$3:$Z$3,_xlfn.XLOOKUP(E$1, 'Services for Children &amp; Youth'!$A$123:$A$174,'Services for Children &amp; Youth'!$B$123:$Z$174))</f>
        <v>0</v>
      </c>
      <c r="F127" s="248" cm="1">
        <f t="array" ref="F127">_xlfn.XLOOKUP($A$1, 'Services for Children &amp; Youth'!$B$3:$Z$3,_xlfn.XLOOKUP(F$1, 'Services for Children &amp; Youth'!$A$123:$A$174,'Services for Children &amp; Youth'!$B$123:$Z$174))</f>
        <v>0</v>
      </c>
    </row>
    <row r="128" spans="1:6" ht="15.6">
      <c r="A128" s="255" t="s">
        <v>119</v>
      </c>
      <c r="B128" s="248" cm="1">
        <f t="array" ref="B128">_xlfn.XLOOKUP($A$1, 'Pregnancy Prevention'!$B$3:$Y$3,_xlfn.XLOOKUP(B$1, 'Pregnancy Prevention'!$A$123:$A$174,'Pregnancy Prevention'!$B$123:$Y$174))</f>
        <v>16792428</v>
      </c>
      <c r="C128" s="248" cm="1">
        <f t="array" ref="C128">_xlfn.XLOOKUP($A$1, 'Pregnancy Prevention'!$B$3:$Y$3,_xlfn.XLOOKUP(C$1, 'Pregnancy Prevention'!$A$123:$A$174,'Pregnancy Prevention'!$B$123:$Y$174))</f>
        <v>0</v>
      </c>
      <c r="D128" s="248" cm="1">
        <f t="array" ref="D128">_xlfn.XLOOKUP($A$1, 'Pregnancy Prevention'!$B$3:$Y$3,_xlfn.XLOOKUP(D$1, 'Pregnancy Prevention'!$A$123:$A$174,'Pregnancy Prevention'!$B$123:$Y$174))</f>
        <v>0</v>
      </c>
      <c r="E128" s="248" cm="1">
        <f t="array" ref="E128">_xlfn.XLOOKUP($A$1, 'Pregnancy Prevention'!$B$3:$Y$3,_xlfn.XLOOKUP(E$1, 'Pregnancy Prevention'!$A$123:$A$174,'Pregnancy Prevention'!$B$123:$Y$174))</f>
        <v>0</v>
      </c>
      <c r="F128" s="248" cm="1">
        <f t="array" ref="F128">_xlfn.XLOOKUP($A$1, 'Pregnancy Prevention'!$B$3:$Y$3,_xlfn.XLOOKUP(F$1, 'Pregnancy Prevention'!$A$123:$A$174,'Pregnancy Prevention'!$B$123:$Y$174))</f>
        <v>0</v>
      </c>
    </row>
    <row r="129" spans="1:6" ht="15.6">
      <c r="A129" s="255" t="s">
        <v>121</v>
      </c>
      <c r="B129" s="248" cm="1">
        <f t="array" ref="B129">_xlfn.XLOOKUP($A$1, 'Fatherhood &amp; 2-Parent Family'!$B$3:$Y$3,_xlfn.XLOOKUP(B$1, 'Fatherhood &amp; 2-Parent Family'!$A$123:$A$174,'Fatherhood &amp; 2-Parent Family'!$B$123:$Y$174))</f>
        <v>1845608</v>
      </c>
      <c r="C129" s="248" cm="1">
        <f t="array" ref="C129">_xlfn.XLOOKUP($A$1, 'Fatherhood &amp; 2-Parent Family'!$B$3:$Y$3,_xlfn.XLOOKUP(C$1, 'Fatherhood &amp; 2-Parent Family'!$A$123:$A$174,'Fatherhood &amp; 2-Parent Family'!$B$123:$Y$174))</f>
        <v>0</v>
      </c>
      <c r="D129" s="248" cm="1">
        <f t="array" ref="D129">_xlfn.XLOOKUP($A$1, 'Fatherhood &amp; 2-Parent Family'!$B$3:$Y$3,_xlfn.XLOOKUP(D$1, 'Fatherhood &amp; 2-Parent Family'!$A$123:$A$174,'Fatherhood &amp; 2-Parent Family'!$B$123:$Y$174))</f>
        <v>0</v>
      </c>
      <c r="E129" s="248" cm="1">
        <f t="array" ref="E129">_xlfn.XLOOKUP($A$1, 'Fatherhood &amp; 2-Parent Family'!$B$3:$Y$3,_xlfn.XLOOKUP(E$1, 'Fatherhood &amp; 2-Parent Family'!$A$123:$A$174,'Fatherhood &amp; 2-Parent Family'!$B$123:$Y$174))</f>
        <v>0</v>
      </c>
      <c r="F129" s="248" cm="1">
        <f t="array" ref="F129">_xlfn.XLOOKUP($A$1, 'Fatherhood &amp; 2-Parent Family'!$B$3:$Y$3,_xlfn.XLOOKUP(F$1, 'Fatherhood &amp; 2-Parent Family'!$A$123:$A$174,'Fatherhood &amp; 2-Parent Family'!$B$123:$Y$174))</f>
        <v>0</v>
      </c>
    </row>
    <row r="130" spans="1:6" ht="15.6">
      <c r="A130" s="255" t="s">
        <v>123</v>
      </c>
      <c r="B130" s="248">
        <f>SUM(B131:B133)</f>
        <v>62141</v>
      </c>
      <c r="C130" s="248">
        <f t="shared" ref="C130:F130" si="34">SUM(C131:C133)</f>
        <v>59471211</v>
      </c>
      <c r="D130" s="248">
        <f t="shared" si="34"/>
        <v>0</v>
      </c>
      <c r="E130" s="248">
        <f t="shared" si="34"/>
        <v>0</v>
      </c>
      <c r="F130" s="248">
        <f t="shared" si="34"/>
        <v>7941</v>
      </c>
    </row>
    <row r="131" spans="1:6">
      <c r="A131" s="258" t="s">
        <v>125</v>
      </c>
      <c r="B131" s="248" cm="1">
        <f t="array" ref="B131">_xlfn.XLOOKUP($A$1, 'Family Support, Preservation'!$B$3:$Y$3,_xlfn.XLOOKUP(B$1, 'Family Support, Preservation'!$A$123:$A$174,'Family Support, Preservation'!$B$123:$Y$174))</f>
        <v>62141</v>
      </c>
      <c r="C131" s="248" cm="1">
        <f t="array" ref="C131">_xlfn.XLOOKUP($A$1, 'Family Support, Preservation'!$B$3:$Y$3,_xlfn.XLOOKUP(C$1, 'Family Support, Preservation'!$A$123:$A$174,'Family Support, Preservation'!$B$123:$Y$174))</f>
        <v>4596713</v>
      </c>
      <c r="D131" s="248" cm="1">
        <f t="array" ref="D131">_xlfn.XLOOKUP($A$1, 'Family Support, Preservation'!$B$3:$Y$3,_xlfn.XLOOKUP(D$1, 'Family Support, Preservation'!$A$123:$A$174,'Family Support, Preservation'!$B$123:$Y$174))</f>
        <v>0</v>
      </c>
      <c r="E131" s="248" cm="1">
        <f t="array" ref="E131">_xlfn.XLOOKUP($A$1, 'Family Support, Preservation'!$B$3:$Y$3,_xlfn.XLOOKUP(E$1, 'Family Support, Preservation'!$A$123:$A$174,'Family Support, Preservation'!$B$123:$Y$174))</f>
        <v>0</v>
      </c>
      <c r="F131" s="248" cm="1">
        <f t="array" ref="F131">_xlfn.XLOOKUP($A$1, 'Family Support, Preservation'!$B$3:$Y$3,_xlfn.XLOOKUP(F$1, 'Family Support, Preservation'!$A$123:$A$174,'Family Support, Preservation'!$B$123:$Y$174))</f>
        <v>7941</v>
      </c>
    </row>
    <row r="132" spans="1:6">
      <c r="A132" s="258" t="s">
        <v>43</v>
      </c>
      <c r="B132" s="248" cm="1">
        <f t="array" ref="B132">_xlfn.XLOOKUP($A$1, 'Adoption Srvcs'!$B$3:$Y$3,_xlfn.XLOOKUP(B$1, 'Adoption Srvcs'!$A$123:$A$174,'Adoption Srvcs'!$B$123:$Y$174))</f>
        <v>0</v>
      </c>
      <c r="C132" s="248" cm="1">
        <f t="array" ref="C132">_xlfn.XLOOKUP($A$1, 'Adoption Srvcs'!$B$3:$Y$3,_xlfn.XLOOKUP(C$1, 'Adoption Srvcs'!$A$123:$A$174,'Adoption Srvcs'!$B$123:$Y$174))</f>
        <v>15500</v>
      </c>
      <c r="D132" s="248" cm="1">
        <f t="array" ref="D132">_xlfn.XLOOKUP($A$1, 'Adoption Srvcs'!$B$3:$Y$3,_xlfn.XLOOKUP(D$1, 'Adoption Srvcs'!$A$123:$A$174,'Adoption Srvcs'!$B$123:$Y$174))</f>
        <v>0</v>
      </c>
      <c r="E132" s="248" cm="1">
        <f t="array" ref="E132">_xlfn.XLOOKUP($A$1, 'Adoption Srvcs'!$B$3:$Y$3,_xlfn.XLOOKUP(E$1, 'Adoption Srvcs'!$A$123:$A$174,'Adoption Srvcs'!$B$123:$Y$174))</f>
        <v>0</v>
      </c>
      <c r="F132" s="248" cm="1">
        <f t="array" ref="F132">_xlfn.XLOOKUP($A$1, 'Adoption Srvcs'!$B$3:$Y$3,_xlfn.XLOOKUP(F$1, 'Adoption Srvcs'!$A$123:$A$174,'Adoption Srvcs'!$B$123:$Y$174))</f>
        <v>0</v>
      </c>
    </row>
    <row r="133" spans="1:6">
      <c r="A133" s="258" t="s">
        <v>45</v>
      </c>
      <c r="B133" s="248" cm="1">
        <f t="array" ref="B133">_xlfn.XLOOKUP($A$1, 'Add''l Child Welfare Services'!$B$3:$Y$3,_xlfn.XLOOKUP(B$1, 'Add''l Child Welfare Services'!$A$123:$A$174,'Add''l Child Welfare Services'!$B$123:$Y$174))</f>
        <v>0</v>
      </c>
      <c r="C133" s="248" cm="1">
        <f t="array" ref="C133">_xlfn.XLOOKUP($A$1, 'Add''l Child Welfare Services'!$B$3:$Y$3,_xlfn.XLOOKUP(C$1, 'Add''l Child Welfare Services'!$A$123:$A$174,'Add''l Child Welfare Services'!$B$123:$Y$174))</f>
        <v>54858998</v>
      </c>
      <c r="D133" s="248" cm="1">
        <f t="array" ref="D133">_xlfn.XLOOKUP($A$1, 'Add''l Child Welfare Services'!$B$3:$Y$3,_xlfn.XLOOKUP(D$1, 'Add''l Child Welfare Services'!$A$123:$A$174,'Add''l Child Welfare Services'!$B$123:$Y$174))</f>
        <v>0</v>
      </c>
      <c r="E133" s="248" cm="1">
        <f t="array" ref="E133">_xlfn.XLOOKUP($A$1, 'Add''l Child Welfare Services'!$B$3:$Y$3,_xlfn.XLOOKUP(E$1, 'Add''l Child Welfare Services'!$A$123:$A$174,'Add''l Child Welfare Services'!$B$123:$Y$174))</f>
        <v>0</v>
      </c>
      <c r="F133" s="248" cm="1">
        <f t="array" ref="F133">_xlfn.XLOOKUP($A$1, 'Add''l Child Welfare Services'!$B$3:$Y$3,_xlfn.XLOOKUP(F$1, 'Add''l Child Welfare Services'!$A$123:$A$174,'Add''l Child Welfare Services'!$B$123:$Y$174))</f>
        <v>0</v>
      </c>
    </row>
    <row r="134" spans="1:6" ht="15.6">
      <c r="A134" s="255" t="s">
        <v>129</v>
      </c>
      <c r="B134" s="248" cm="1">
        <f t="array" ref="B134">_xlfn.XLOOKUP($A$1, 'Home Visiting'!$B$3:$Y$3,_xlfn.XLOOKUP(B$1, 'Home Visiting'!$A$123:$A$174,'Home Visiting'!$B$123:$Y$174))</f>
        <v>2929559</v>
      </c>
      <c r="C134" s="248" cm="1">
        <f t="array" ref="C134">_xlfn.XLOOKUP($A$1, 'Home Visiting'!$B$3:$Y$3,_xlfn.XLOOKUP(C$1, 'Home Visiting'!$A$123:$A$174,'Home Visiting'!$B$123:$Y$174))</f>
        <v>0</v>
      </c>
      <c r="D134" s="248" cm="1">
        <f t="array" ref="D134">_xlfn.XLOOKUP($A$1, 'Home Visiting'!$B$3:$Y$3,_xlfn.XLOOKUP(D$1, 'Home Visiting'!$A$123:$A$174,'Home Visiting'!$B$123:$Y$174))</f>
        <v>0</v>
      </c>
      <c r="E134" s="248" cm="1">
        <f t="array" ref="E134">_xlfn.XLOOKUP($A$1, 'Home Visiting'!$B$3:$Y$3,_xlfn.XLOOKUP(E$1, 'Home Visiting'!$A$123:$A$174,'Home Visiting'!$B$123:$Y$174))</f>
        <v>0</v>
      </c>
      <c r="F134" s="248" cm="1">
        <f t="array" ref="F134">_xlfn.XLOOKUP($A$1, 'Home Visiting'!$B$3:$Y$3,_xlfn.XLOOKUP(F$1, 'Home Visiting'!$A$123:$A$174,'Home Visiting'!$B$123:$Y$174))</f>
        <v>0</v>
      </c>
    </row>
    <row r="135" spans="1:6" ht="15.6">
      <c r="A135" s="255" t="s">
        <v>27</v>
      </c>
      <c r="B135" s="248">
        <f>SUM(B136:B138)</f>
        <v>168998600</v>
      </c>
      <c r="C135" s="248">
        <f t="shared" ref="C135:F135" si="35">SUM(C136:C138)</f>
        <v>41610916</v>
      </c>
      <c r="D135" s="248">
        <f t="shared" si="35"/>
        <v>0</v>
      </c>
      <c r="E135" s="248">
        <f t="shared" si="35"/>
        <v>17338184</v>
      </c>
      <c r="F135" s="248">
        <f t="shared" si="35"/>
        <v>745069</v>
      </c>
    </row>
    <row r="136" spans="1:6">
      <c r="A136" s="258" t="s">
        <v>28</v>
      </c>
      <c r="B136" s="248" cm="1">
        <f t="array" ref="B136">_xlfn.XLOOKUP($A$1, 'Administrative Costs'!$B$3:$Y$3,_xlfn.XLOOKUP(B$1, 'Administrative Costs'!$A$123:$A$174,'Administrative Costs'!$B$123:$Y$174))</f>
        <v>128727561</v>
      </c>
      <c r="C136" s="248" cm="1">
        <f t="array" ref="C136">_xlfn.XLOOKUP($A$1, 'Administrative Costs'!$B$3:$Y$3,_xlfn.XLOOKUP(C$1, 'Administrative Costs'!$A$123:$A$174,'Administrative Costs'!$B$123:$Y$174))</f>
        <v>22627503</v>
      </c>
      <c r="D136" s="248" cm="1">
        <f t="array" ref="D136">_xlfn.XLOOKUP($A$1, 'Administrative Costs'!$B$3:$Y$3,_xlfn.XLOOKUP(D$1, 'Administrative Costs'!$A$123:$A$174,'Administrative Costs'!$B$123:$Y$174))</f>
        <v>0</v>
      </c>
      <c r="E136" s="248" cm="1">
        <f t="array" ref="E136">_xlfn.XLOOKUP($A$1, 'Administrative Costs'!$B$3:$Y$3,_xlfn.XLOOKUP(E$1, 'Administrative Costs'!$A$123:$A$174,'Administrative Costs'!$B$123:$Y$174))</f>
        <v>17338184</v>
      </c>
      <c r="F136" s="248" cm="1">
        <f t="array" ref="F136">_xlfn.XLOOKUP($A$1, 'Administrative Costs'!$B$3:$Y$3,_xlfn.XLOOKUP(F$1, 'Administrative Costs'!$A$123:$A$174,'Administrative Costs'!$B$123:$Y$174))</f>
        <v>461223</v>
      </c>
    </row>
    <row r="137" spans="1:6">
      <c r="A137" s="258" t="s">
        <v>30</v>
      </c>
      <c r="B137" s="248" cm="1">
        <f t="array" ref="B137">_xlfn.XLOOKUP($A$1, 'Assessment Service Provision'!$B$3:$Y$3,_xlfn.XLOOKUP(B$1, 'Assessment Service Provision'!$A$123:$A$174,'Assessment Service Provision'!$B$123:$Y$174))</f>
        <v>35566408</v>
      </c>
      <c r="C137" s="248" cm="1">
        <f t="array" ref="C137">_xlfn.XLOOKUP($A$1, 'Assessment Service Provision'!$B$3:$Y$3,_xlfn.XLOOKUP(C$1, 'Assessment Service Provision'!$A$123:$A$174,'Assessment Service Provision'!$B$123:$Y$174))</f>
        <v>17836227</v>
      </c>
      <c r="D137" s="248" cm="1">
        <f t="array" ref="D137">_xlfn.XLOOKUP($A$1, 'Assessment Service Provision'!$B$3:$Y$3,_xlfn.XLOOKUP(D$1, 'Assessment Service Provision'!$A$123:$A$174,'Assessment Service Provision'!$B$123:$Y$174))</f>
        <v>0</v>
      </c>
      <c r="E137" s="248" cm="1">
        <f t="array" ref="E137">_xlfn.XLOOKUP($A$1, 'Assessment Service Provision'!$B$3:$Y$3,_xlfn.XLOOKUP(E$1, 'Assessment Service Provision'!$A$123:$A$174,'Assessment Service Provision'!$B$123:$Y$174))</f>
        <v>0</v>
      </c>
      <c r="F137" s="248" cm="1">
        <f t="array" ref="F137">_xlfn.XLOOKUP($A$1, 'Assessment Service Provision'!$B$3:$Y$3,_xlfn.XLOOKUP(F$1, 'Assessment Service Provision'!$A$123:$A$174,'Assessment Service Provision'!$B$123:$Y$174))</f>
        <v>87521</v>
      </c>
    </row>
    <row r="138" spans="1:6">
      <c r="A138" s="258" t="s">
        <v>32</v>
      </c>
      <c r="B138" s="248" cm="1">
        <f t="array" ref="B138">_xlfn.XLOOKUP($A$1, Systems!$B$3:$Y$3,_xlfn.XLOOKUP(B$1, Systems!$A$123:$A$174,Systems!$B$123:$Y$174))</f>
        <v>4704631</v>
      </c>
      <c r="C138" s="248" cm="1">
        <f t="array" ref="C138">_xlfn.XLOOKUP($A$1, Systems!$B$3:$Y$3,_xlfn.XLOOKUP(C$1, Systems!$A$123:$A$174,Systems!$B$123:$Y$174))</f>
        <v>1147186</v>
      </c>
      <c r="D138" s="248" cm="1">
        <f t="array" ref="D138">_xlfn.XLOOKUP($A$1, Systems!$B$3:$Y$3,_xlfn.XLOOKUP(D$1, Systems!$A$123:$A$174,Systems!$B$123:$Y$174))</f>
        <v>0</v>
      </c>
      <c r="E138" s="248" cm="1">
        <f t="array" ref="E138">_xlfn.XLOOKUP($A$1, Systems!$B$3:$Y$3,_xlfn.XLOOKUP(E$1, Systems!$A$123:$A$174,Systems!$B$123:$Y$174))</f>
        <v>0</v>
      </c>
      <c r="F138" s="248" cm="1">
        <f t="array" ref="F138">_xlfn.XLOOKUP($A$1, Systems!$B$3:$Y$3,_xlfn.XLOOKUP(F$1, Systems!$A$123:$A$174,Systems!$B$123:$Y$174))</f>
        <v>196325</v>
      </c>
    </row>
    <row r="139" spans="1:6" ht="15.6">
      <c r="A139" s="255" t="s">
        <v>61</v>
      </c>
      <c r="B139" s="248" cm="1">
        <f t="array" ref="B139">_xlfn.XLOOKUP($A$1, 'Other Nonassistance'!$B$3:$Y$3,_xlfn.XLOOKUP(B$1, 'Other Nonassistance'!$A$123:$A$174,'Other Nonassistance'!$B$123:$Y$174))</f>
        <v>208349</v>
      </c>
      <c r="C139" s="248" cm="1">
        <f t="array" ref="C139">_xlfn.XLOOKUP($A$1, 'Other Nonassistance'!$B$3:$Y$3,_xlfn.XLOOKUP(C$1, 'Other Nonassistance'!$A$123:$A$174,'Other Nonassistance'!$B$123:$Y$174))</f>
        <v>0</v>
      </c>
      <c r="D139" s="248" cm="1">
        <f t="array" ref="D139">_xlfn.XLOOKUP($A$1, 'Other Nonassistance'!$B$3:$Y$3,_xlfn.XLOOKUP(D$1, 'Other Nonassistance'!$A$123:$A$174,'Other Nonassistance'!$B$123:$Y$174))</f>
        <v>0</v>
      </c>
      <c r="E139" s="248" cm="1">
        <f t="array" ref="E139">_xlfn.XLOOKUP($A$1, 'Other Nonassistance'!$B$3:$Y$3,_xlfn.XLOOKUP(E$1, 'Other Nonassistance'!$A$123:$A$174,'Other Nonassistance'!$B$123:$Y$174))</f>
        <v>0</v>
      </c>
      <c r="F139" s="248" cm="1">
        <f t="array" ref="F139">_xlfn.XLOOKUP($A$1, 'Other Nonassistance'!$B$3:$Y$3,_xlfn.XLOOKUP(F$1, 'Other Nonassistance'!$A$123:$A$174,'Other Nonassistance'!$B$123:$Y$174))</f>
        <v>0</v>
      </c>
    </row>
    <row r="140" spans="1:6" ht="15.6">
      <c r="A140" s="249" t="s">
        <v>135</v>
      </c>
      <c r="B140" s="248" cm="1">
        <f t="array" ref="B140">_xlfn.XLOOKUP($A$1, 'Total Funds Spent'!$B$3:$Y$3,_xlfn.XLOOKUP(B$1, 'Total Funds Spent'!$A$123:$A$174,'Total Funds Spent'!$B$123:$Y$174))</f>
        <v>2910320406</v>
      </c>
      <c r="C140" s="248" cm="1">
        <f t="array" ref="C140">_xlfn.XLOOKUP($A$1, 'Total Funds Spent'!$B$3:$Y$3,_xlfn.XLOOKUP(C$1, 'Total Funds Spent'!$A$123:$A$174,'Total Funds Spent'!$B$123:$Y$174))</f>
        <v>238948352</v>
      </c>
      <c r="D140" s="248" cm="1">
        <f t="array" ref="D140">_xlfn.XLOOKUP($A$1, 'Total Funds Spent'!$B$3:$Y$3,_xlfn.XLOOKUP(D$1, 'Total Funds Spent'!$A$123:$A$174,'Total Funds Spent'!$B$123:$Y$174))</f>
        <v>63541015</v>
      </c>
      <c r="E140" s="248" cm="1">
        <f t="array" ref="E140">_xlfn.XLOOKUP($A$1, 'Total Funds Spent'!$B$3:$Y$3,_xlfn.XLOOKUP(E$1, 'Total Funds Spent'!$A$123:$A$174,'Total Funds Spent'!$B$123:$Y$174))</f>
        <v>352553748</v>
      </c>
      <c r="F140" s="248" cm="1">
        <f t="array" ref="F140">_xlfn.XLOOKUP($A$1, 'Total Funds Spent'!$B$3:$Y$3,_xlfn.XLOOKUP(F$1, 'Total Funds Spent'!$A$123:$A$174,'Total Funds Spent'!$B$123:$Y$174))</f>
        <v>260388890</v>
      </c>
    </row>
    <row r="141" spans="1:6" ht="15.6">
      <c r="A141" s="295" t="s">
        <v>149</v>
      </c>
      <c r="B141" s="248">
        <f>SUM(B130+B107+B111)</f>
        <v>62141</v>
      </c>
      <c r="C141" s="248">
        <f t="shared" ref="C141:F141" si="36">SUM(C130+C107+C111)</f>
        <v>59471211</v>
      </c>
      <c r="D141" s="248">
        <f t="shared" si="36"/>
        <v>0</v>
      </c>
      <c r="E141" s="248">
        <f t="shared" si="36"/>
        <v>0</v>
      </c>
      <c r="F141" s="248">
        <f t="shared" si="36"/>
        <v>7941</v>
      </c>
    </row>
    <row r="142" spans="1:6" ht="15.6">
      <c r="A142" s="294" t="s">
        <v>151</v>
      </c>
      <c r="B142" s="248">
        <f>B126+B118</f>
        <v>104051877</v>
      </c>
      <c r="C142" s="248">
        <f t="shared" ref="C142:E142" si="37">C126+C118</f>
        <v>1346585</v>
      </c>
      <c r="D142" s="248">
        <f t="shared" si="37"/>
        <v>0</v>
      </c>
      <c r="E142" s="248">
        <f t="shared" si="37"/>
        <v>0</v>
      </c>
      <c r="F142" s="248">
        <f>F126+F118</f>
        <v>0</v>
      </c>
    </row>
    <row r="144" spans="1:6">
      <c r="A144" s="389">
        <f>$A$1</f>
        <v>2020</v>
      </c>
      <c r="B144" s="389" t="str">
        <f>$B$1</f>
        <v>California</v>
      </c>
      <c r="C144" s="389" t="str">
        <f>$C$1</f>
        <v>North Carolina</v>
      </c>
      <c r="D144" s="389" t="str">
        <f>$D$1</f>
        <v>Kansas</v>
      </c>
      <c r="E144" s="389" t="str">
        <f>$E$1</f>
        <v>Minnesota</v>
      </c>
      <c r="F144" s="389" t="str">
        <f>$F$1</f>
        <v>Maryland</v>
      </c>
    </row>
    <row r="145" spans="1:6" ht="15" thickBot="1">
      <c r="A145" s="390"/>
      <c r="B145" s="390"/>
      <c r="C145" s="390"/>
      <c r="D145" s="390"/>
      <c r="E145" s="390"/>
      <c r="F145" s="390"/>
    </row>
    <row r="146" spans="1:6">
      <c r="A146" s="388" t="s">
        <v>161</v>
      </c>
      <c r="B146" s="388"/>
      <c r="C146" s="388"/>
      <c r="D146" s="388"/>
      <c r="E146" s="388"/>
      <c r="F146" s="388"/>
    </row>
    <row r="147" spans="1:6" ht="15.6">
      <c r="A147" s="256" t="s">
        <v>7</v>
      </c>
      <c r="B147" s="292">
        <f>B$4/B$45</f>
        <v>0.38761523356057598</v>
      </c>
      <c r="C147" s="292">
        <f t="shared" ref="C147:F147" si="38">C$4/C$45</f>
        <v>5.9414851501347114E-2</v>
      </c>
      <c r="D147" s="292">
        <f t="shared" si="38"/>
        <v>7.375815575611111E-2</v>
      </c>
      <c r="E147" s="292">
        <f t="shared" si="38"/>
        <v>0.16410953943346177</v>
      </c>
      <c r="F147" s="292">
        <f t="shared" si="38"/>
        <v>0.28068473568128627</v>
      </c>
    </row>
    <row r="148" spans="1:6" ht="29.1">
      <c r="A148" s="257" t="s">
        <v>81</v>
      </c>
      <c r="B148" s="292">
        <f>B$5/B$45</f>
        <v>0.36767880391709706</v>
      </c>
      <c r="C148" s="292">
        <f t="shared" ref="C148:F148" si="39">C$5/C$45</f>
        <v>5.9414851501347114E-2</v>
      </c>
      <c r="D148" s="292">
        <f t="shared" si="39"/>
        <v>7.375815575611111E-2</v>
      </c>
      <c r="E148" s="292">
        <f t="shared" si="39"/>
        <v>0.16410953943346177</v>
      </c>
      <c r="F148" s="292">
        <f t="shared" si="39"/>
        <v>0.24776042255084141</v>
      </c>
    </row>
    <row r="149" spans="1:6">
      <c r="A149" s="258" t="s">
        <v>83</v>
      </c>
      <c r="B149" s="292">
        <f>B$6/B$45</f>
        <v>1.9936429643478908E-2</v>
      </c>
      <c r="C149" s="292">
        <f t="shared" ref="C149:F149" si="40">C$6/C$45</f>
        <v>0</v>
      </c>
      <c r="D149" s="292">
        <f t="shared" si="40"/>
        <v>0</v>
      </c>
      <c r="E149" s="292">
        <f t="shared" si="40"/>
        <v>0</v>
      </c>
      <c r="F149" s="292">
        <f t="shared" si="40"/>
        <v>3.2924313130444874E-2</v>
      </c>
    </row>
    <row r="150" spans="1:6" ht="15.6">
      <c r="A150" s="255" t="s">
        <v>85</v>
      </c>
      <c r="B150" s="292">
        <f>B$7/B$45</f>
        <v>3.8955254373520827E-2</v>
      </c>
      <c r="C150" s="292">
        <f t="shared" ref="C150:F150" si="41">C$7/C$45</f>
        <v>0</v>
      </c>
      <c r="D150" s="292">
        <f t="shared" si="41"/>
        <v>0.20397567035221967</v>
      </c>
      <c r="E150" s="292">
        <f t="shared" si="41"/>
        <v>0</v>
      </c>
      <c r="F150" s="292">
        <f t="shared" si="41"/>
        <v>0</v>
      </c>
    </row>
    <row r="151" spans="1:6">
      <c r="A151" s="258" t="s">
        <v>87</v>
      </c>
      <c r="B151" s="292">
        <f>B$8/B$45</f>
        <v>0</v>
      </c>
      <c r="C151" s="292">
        <f t="shared" ref="C151:F151" si="42">C$8/C$45</f>
        <v>0</v>
      </c>
      <c r="D151" s="292">
        <f t="shared" si="42"/>
        <v>0.20397567035221967</v>
      </c>
      <c r="E151" s="292">
        <f t="shared" si="42"/>
        <v>0</v>
      </c>
      <c r="F151" s="292">
        <f t="shared" si="42"/>
        <v>0</v>
      </c>
    </row>
    <row r="152" spans="1:6">
      <c r="A152" s="258" t="s">
        <v>89</v>
      </c>
      <c r="B152" s="292">
        <f>B$9/B$45</f>
        <v>0</v>
      </c>
      <c r="C152" s="292">
        <f t="shared" ref="C152:F152" si="43">C$9/C$45</f>
        <v>0</v>
      </c>
      <c r="D152" s="292">
        <f t="shared" si="43"/>
        <v>0</v>
      </c>
      <c r="E152" s="292">
        <f t="shared" si="43"/>
        <v>0</v>
      </c>
      <c r="F152" s="292">
        <f t="shared" si="43"/>
        <v>0</v>
      </c>
    </row>
    <row r="153" spans="1:6">
      <c r="A153" s="258" t="s">
        <v>90</v>
      </c>
      <c r="B153" s="292">
        <f>B$10/B$45</f>
        <v>3.8955254373520827E-2</v>
      </c>
      <c r="C153" s="292">
        <f t="shared" ref="C153:F153" si="44">C$10/C$45</f>
        <v>0</v>
      </c>
      <c r="D153" s="292">
        <f t="shared" si="44"/>
        <v>0</v>
      </c>
      <c r="E153" s="292">
        <f t="shared" si="44"/>
        <v>0</v>
      </c>
      <c r="F153" s="292">
        <f t="shared" si="44"/>
        <v>0</v>
      </c>
    </row>
    <row r="154" spans="1:6" ht="15.6">
      <c r="A154" s="255" t="s">
        <v>92</v>
      </c>
      <c r="B154" s="292">
        <f>B$11/B$45</f>
        <v>0</v>
      </c>
      <c r="C154" s="292">
        <f t="shared" ref="C154:F154" si="45">C$11/C$45</f>
        <v>0.12341857443901752</v>
      </c>
      <c r="D154" s="292">
        <f t="shared" si="45"/>
        <v>4.9854515415407941E-3</v>
      </c>
      <c r="E154" s="292">
        <f t="shared" si="45"/>
        <v>0</v>
      </c>
      <c r="F154" s="292">
        <f t="shared" si="45"/>
        <v>0</v>
      </c>
    </row>
    <row r="155" spans="1:6">
      <c r="A155" s="258" t="s">
        <v>94</v>
      </c>
      <c r="B155" s="292">
        <f>B$12/B$45</f>
        <v>0</v>
      </c>
      <c r="C155" s="292">
        <f t="shared" ref="C155:F155" si="46">C$12/C$45</f>
        <v>0.12341857443901752</v>
      </c>
      <c r="D155" s="292">
        <f t="shared" si="46"/>
        <v>4.9854515415407941E-3</v>
      </c>
      <c r="E155" s="292">
        <f t="shared" si="46"/>
        <v>0</v>
      </c>
      <c r="F155" s="292">
        <f t="shared" si="46"/>
        <v>0</v>
      </c>
    </row>
    <row r="156" spans="1:6">
      <c r="A156" s="258" t="s">
        <v>96</v>
      </c>
      <c r="B156" s="292">
        <f>B$13/B$45</f>
        <v>0</v>
      </c>
      <c r="C156" s="292">
        <f t="shared" ref="C156:F156" si="47">C$13/C$45</f>
        <v>0</v>
      </c>
      <c r="D156" s="292">
        <f t="shared" si="47"/>
        <v>0</v>
      </c>
      <c r="E156" s="292">
        <f t="shared" si="47"/>
        <v>0</v>
      </c>
      <c r="F156" s="292">
        <f t="shared" si="47"/>
        <v>0</v>
      </c>
    </row>
    <row r="157" spans="1:6">
      <c r="A157" s="258" t="s">
        <v>98</v>
      </c>
      <c r="B157" s="292">
        <f>B$14/B$45</f>
        <v>0</v>
      </c>
      <c r="C157" s="292">
        <f t="shared" ref="C157:F157" si="48">C$14/C$45</f>
        <v>0</v>
      </c>
      <c r="D157" s="292">
        <f t="shared" si="48"/>
        <v>0</v>
      </c>
      <c r="E157" s="292">
        <f t="shared" si="48"/>
        <v>0</v>
      </c>
      <c r="F157" s="292">
        <f t="shared" si="48"/>
        <v>0</v>
      </c>
    </row>
    <row r="158" spans="1:6" ht="15.6">
      <c r="A158" s="255" t="s">
        <v>100</v>
      </c>
      <c r="B158" s="292">
        <f>B$15/B$45</f>
        <v>0.23489286225563646</v>
      </c>
      <c r="C158" s="292">
        <f t="shared" ref="C158:F158" si="49">C$15/C$45</f>
        <v>6.853651560357478E-3</v>
      </c>
      <c r="D158" s="292">
        <f t="shared" si="49"/>
        <v>3.6179176241984017E-3</v>
      </c>
      <c r="E158" s="292">
        <f t="shared" si="49"/>
        <v>9.248043844687516E-2</v>
      </c>
      <c r="F158" s="292">
        <f t="shared" si="49"/>
        <v>5.5880934712979898E-2</v>
      </c>
    </row>
    <row r="159" spans="1:6">
      <c r="A159" s="258" t="s">
        <v>18</v>
      </c>
      <c r="B159" s="292">
        <f>B$16/B$45</f>
        <v>3.3312809862979732E-3</v>
      </c>
      <c r="C159" s="292">
        <f t="shared" ref="C159:F159" si="50">C$16/C$45</f>
        <v>4.0229827064225492E-6</v>
      </c>
      <c r="D159" s="292">
        <f t="shared" si="50"/>
        <v>0</v>
      </c>
      <c r="E159" s="292">
        <f t="shared" si="50"/>
        <v>0</v>
      </c>
      <c r="F159" s="292">
        <f t="shared" si="50"/>
        <v>1.4248673384586472E-2</v>
      </c>
    </row>
    <row r="160" spans="1:6">
      <c r="A160" s="258" t="s">
        <v>20</v>
      </c>
      <c r="B160" s="292">
        <f>B$17/B$45</f>
        <v>0.1471996950884451</v>
      </c>
      <c r="C160" s="292">
        <f t="shared" ref="C160:F160" si="51">C$17/C$45</f>
        <v>2.1395525951437505E-3</v>
      </c>
      <c r="D160" s="292">
        <f t="shared" si="51"/>
        <v>1.7822691077260793E-3</v>
      </c>
      <c r="E160" s="292">
        <f t="shared" si="51"/>
        <v>6.1384718437060433E-4</v>
      </c>
      <c r="F160" s="292">
        <f t="shared" si="51"/>
        <v>6.8591439709205417E-3</v>
      </c>
    </row>
    <row r="161" spans="1:6">
      <c r="A161" s="258" t="s">
        <v>22</v>
      </c>
      <c r="B161" s="292">
        <f>B$18/B$45</f>
        <v>8.4361886180893395E-2</v>
      </c>
      <c r="C161" s="292">
        <f t="shared" ref="C161:F161" si="52">C$18/C$45</f>
        <v>4.7100759825073049E-3</v>
      </c>
      <c r="D161" s="292">
        <f t="shared" si="52"/>
        <v>1.8356485164723224E-3</v>
      </c>
      <c r="E161" s="292">
        <f t="shared" si="52"/>
        <v>9.1866591262504557E-2</v>
      </c>
      <c r="F161" s="292">
        <f t="shared" si="52"/>
        <v>3.4773117357472884E-2</v>
      </c>
    </row>
    <row r="162" spans="1:6" ht="15.6">
      <c r="A162" s="255" t="s">
        <v>25</v>
      </c>
      <c r="B162" s="292">
        <f>B$19/B$45</f>
        <v>2.5427424725506277E-2</v>
      </c>
      <c r="C162" s="292">
        <f t="shared" ref="C162:F162" si="53">C$19/C$45</f>
        <v>2.0412128277446022E-3</v>
      </c>
      <c r="D162" s="292">
        <f t="shared" si="53"/>
        <v>8.2923036544027776E-3</v>
      </c>
      <c r="E162" s="292">
        <f t="shared" si="53"/>
        <v>2.7684068413853522E-3</v>
      </c>
      <c r="F162" s="292">
        <f t="shared" si="53"/>
        <v>7.8955972423433284E-3</v>
      </c>
    </row>
    <row r="163" spans="1:6" ht="15.6">
      <c r="A163" s="255" t="s">
        <v>106</v>
      </c>
      <c r="B163" s="292">
        <f>B$20/B$45</f>
        <v>0.11382577476969594</v>
      </c>
      <c r="C163" s="292">
        <f t="shared" ref="C163:F163" si="54">C$20/C$45</f>
        <v>0.50779422782612404</v>
      </c>
      <c r="D163" s="292">
        <f t="shared" si="54"/>
        <v>0.14145588497110145</v>
      </c>
      <c r="E163" s="292">
        <f t="shared" si="54"/>
        <v>0.19719610649093058</v>
      </c>
      <c r="F163" s="292">
        <f t="shared" si="54"/>
        <v>0.15037186917869497</v>
      </c>
    </row>
    <row r="164" spans="1:6">
      <c r="A164" s="258" t="s">
        <v>108</v>
      </c>
      <c r="B164" s="292">
        <f>B$21/B$45</f>
        <v>0.11381006951414523</v>
      </c>
      <c r="C164" s="292">
        <f t="shared" ref="C164:F164" si="55">C$21/C$45</f>
        <v>0.35010381237571159</v>
      </c>
      <c r="D164" s="292">
        <f t="shared" si="55"/>
        <v>3.7685365601935146E-2</v>
      </c>
      <c r="E164" s="292">
        <f t="shared" si="55"/>
        <v>0.18724089319661719</v>
      </c>
      <c r="F164" s="292">
        <f t="shared" si="55"/>
        <v>1.0054775118578116E-2</v>
      </c>
    </row>
    <row r="165" spans="1:6">
      <c r="A165" s="258" t="s">
        <v>109</v>
      </c>
      <c r="B165" s="292">
        <f>B$22/B$45</f>
        <v>1.5048837243802103E-5</v>
      </c>
      <c r="C165" s="292">
        <f t="shared" ref="C165:F165" si="56">C$22/C$45</f>
        <v>0.15769041545041243</v>
      </c>
      <c r="D165" s="292">
        <f t="shared" si="56"/>
        <v>0.1037705193691663</v>
      </c>
      <c r="E165" s="292">
        <f t="shared" si="56"/>
        <v>9.9552132943133923E-3</v>
      </c>
      <c r="F165" s="292">
        <f t="shared" si="56"/>
        <v>0.14031709406011686</v>
      </c>
    </row>
    <row r="166" spans="1:6" ht="15.6">
      <c r="A166" s="255" t="s">
        <v>54</v>
      </c>
      <c r="B166" s="292">
        <f>B$23/B$45</f>
        <v>6.5641830690798586E-7</v>
      </c>
      <c r="C166" s="292">
        <f t="shared" ref="C166:F166" si="57">C$23/C$45</f>
        <v>0</v>
      </c>
      <c r="D166" s="292">
        <f t="shared" si="57"/>
        <v>0</v>
      </c>
      <c r="E166" s="292">
        <f t="shared" si="57"/>
        <v>0</v>
      </c>
      <c r="F166" s="292">
        <f t="shared" si="57"/>
        <v>0</v>
      </c>
    </row>
    <row r="167" spans="1:6" ht="15.6">
      <c r="A167" s="255" t="s">
        <v>112</v>
      </c>
      <c r="B167" s="292">
        <f>B$24/B$45</f>
        <v>0</v>
      </c>
      <c r="C167" s="292">
        <f t="shared" ref="C167:F167" si="58">C$24/C$45</f>
        <v>0</v>
      </c>
      <c r="D167" s="292">
        <f t="shared" si="58"/>
        <v>0.2173868797174483</v>
      </c>
      <c r="E167" s="292">
        <f t="shared" si="58"/>
        <v>0.2984934442134744</v>
      </c>
      <c r="F167" s="292">
        <f t="shared" si="58"/>
        <v>0.28260130029910902</v>
      </c>
    </row>
    <row r="168" spans="1:6" ht="15.6">
      <c r="A168" s="255" t="s">
        <v>114</v>
      </c>
      <c r="B168" s="292">
        <f>B$25/B$45</f>
        <v>0</v>
      </c>
      <c r="C168" s="292">
        <f t="shared" ref="C168:F168" si="59">C$25/C$45</f>
        <v>0</v>
      </c>
      <c r="D168" s="292">
        <f t="shared" si="59"/>
        <v>0</v>
      </c>
      <c r="E168" s="292">
        <f t="shared" si="59"/>
        <v>1.2173412962208524E-2</v>
      </c>
      <c r="F168" s="292">
        <f t="shared" si="59"/>
        <v>0</v>
      </c>
    </row>
    <row r="169" spans="1:6" ht="15.6">
      <c r="A169" s="255" t="s">
        <v>115</v>
      </c>
      <c r="B169" s="292">
        <f>B$26/B$45</f>
        <v>8.7385090363210246E-5</v>
      </c>
      <c r="C169" s="292">
        <f t="shared" ref="C169:F169" si="60">C$26/C$45</f>
        <v>6.115773902834523E-3</v>
      </c>
      <c r="D169" s="292">
        <f t="shared" si="60"/>
        <v>0</v>
      </c>
      <c r="E169" s="292">
        <f t="shared" si="60"/>
        <v>3.939160883140385E-2</v>
      </c>
      <c r="F169" s="292">
        <f t="shared" si="60"/>
        <v>5.0453733895658708E-2</v>
      </c>
    </row>
    <row r="170" spans="1:6" ht="15.6">
      <c r="A170" s="255" t="s">
        <v>26</v>
      </c>
      <c r="B170" s="292">
        <f>B$27/B$45</f>
        <v>1.9658719496305242E-2</v>
      </c>
      <c r="C170" s="292">
        <f t="shared" ref="C170:F170" si="61">C$27/C$45</f>
        <v>5.3267644944606049E-4</v>
      </c>
      <c r="D170" s="292">
        <f t="shared" si="61"/>
        <v>2.2316224146643152E-2</v>
      </c>
      <c r="E170" s="292">
        <f t="shared" si="61"/>
        <v>0</v>
      </c>
      <c r="F170" s="292">
        <f t="shared" si="61"/>
        <v>0</v>
      </c>
    </row>
    <row r="171" spans="1:6" ht="15.6">
      <c r="A171" s="255" t="s">
        <v>118</v>
      </c>
      <c r="B171" s="292">
        <f>B$28/B$45</f>
        <v>9.936920004364627E-5</v>
      </c>
      <c r="C171" s="292">
        <f t="shared" ref="C171:F171" si="62">C$28/C$45</f>
        <v>6.2161431289703009E-3</v>
      </c>
      <c r="D171" s="292">
        <f t="shared" si="62"/>
        <v>0.11002202634775313</v>
      </c>
      <c r="E171" s="292">
        <f t="shared" si="62"/>
        <v>0</v>
      </c>
      <c r="F171" s="292">
        <f t="shared" si="62"/>
        <v>0</v>
      </c>
    </row>
    <row r="172" spans="1:6" ht="15.6">
      <c r="A172" s="255" t="s">
        <v>119</v>
      </c>
      <c r="B172" s="292">
        <f>B$29/B$45</f>
        <v>4.7378049029673875E-3</v>
      </c>
      <c r="C172" s="292">
        <f t="shared" ref="C172:F172" si="63">C$29/C$45</f>
        <v>0</v>
      </c>
      <c r="D172" s="292">
        <f t="shared" si="63"/>
        <v>0</v>
      </c>
      <c r="E172" s="292">
        <f t="shared" si="63"/>
        <v>3.1872331438490054E-3</v>
      </c>
      <c r="F172" s="292">
        <f t="shared" si="63"/>
        <v>0</v>
      </c>
    </row>
    <row r="173" spans="1:6" ht="15.6">
      <c r="A173" s="255" t="s">
        <v>121</v>
      </c>
      <c r="B173" s="292">
        <f>B$30/B$45</f>
        <v>2.7533883603996227E-4</v>
      </c>
      <c r="C173" s="292">
        <f t="shared" ref="C173:F173" si="64">C$30/C$45</f>
        <v>2.6111741645535897E-4</v>
      </c>
      <c r="D173" s="292">
        <f t="shared" si="64"/>
        <v>6.6645479431321798E-3</v>
      </c>
      <c r="E173" s="292">
        <f t="shared" si="64"/>
        <v>0</v>
      </c>
      <c r="F173" s="292">
        <f t="shared" si="64"/>
        <v>1.59245994156666E-3</v>
      </c>
    </row>
    <row r="174" spans="1:6" ht="15.6">
      <c r="A174" s="255" t="s">
        <v>123</v>
      </c>
      <c r="B174" s="292">
        <f>B$31/B$45</f>
        <v>9.2705659112657154E-6</v>
      </c>
      <c r="C174" s="292">
        <f t="shared" ref="C174:F174" si="65">C$31/C$45</f>
        <v>0.10911266654996538</v>
      </c>
      <c r="D174" s="292">
        <f t="shared" si="65"/>
        <v>3.3431401713511777E-2</v>
      </c>
      <c r="E174" s="292">
        <f t="shared" si="65"/>
        <v>0</v>
      </c>
      <c r="F174" s="292">
        <f t="shared" si="65"/>
        <v>5.487726795854149E-2</v>
      </c>
    </row>
    <row r="175" spans="1:6">
      <c r="A175" s="258" t="s">
        <v>125</v>
      </c>
      <c r="B175" s="292">
        <f>B$32/B$45</f>
        <v>9.2705659112657154E-6</v>
      </c>
      <c r="C175" s="292">
        <f t="shared" ref="C175:F175" si="66">C$32/C$45</f>
        <v>1.468167261233337E-2</v>
      </c>
      <c r="D175" s="292">
        <f t="shared" si="66"/>
        <v>3.3431401713511777E-2</v>
      </c>
      <c r="E175" s="292">
        <f t="shared" si="66"/>
        <v>0</v>
      </c>
      <c r="F175" s="292">
        <f t="shared" si="66"/>
        <v>4.9670999348108993E-2</v>
      </c>
    </row>
    <row r="176" spans="1:6">
      <c r="A176" s="258" t="s">
        <v>43</v>
      </c>
      <c r="B176" s="292">
        <f>B$33/B$45</f>
        <v>0</v>
      </c>
      <c r="C176" s="292">
        <f t="shared" ref="C176:F176" si="67">C$33/C$45</f>
        <v>5.5740812492710058E-4</v>
      </c>
      <c r="D176" s="292">
        <f t="shared" si="67"/>
        <v>0</v>
      </c>
      <c r="E176" s="292">
        <f t="shared" si="67"/>
        <v>0</v>
      </c>
      <c r="F176" s="292">
        <f t="shared" si="67"/>
        <v>0</v>
      </c>
    </row>
    <row r="177" spans="1:6">
      <c r="A177" s="258" t="s">
        <v>45</v>
      </c>
      <c r="B177" s="292">
        <f>B$34/B$45</f>
        <v>0</v>
      </c>
      <c r="C177" s="292">
        <f t="shared" ref="C177:F177" si="68">C$34/C$45</f>
        <v>9.3873585812704899E-2</v>
      </c>
      <c r="D177" s="292">
        <f t="shared" si="68"/>
        <v>0</v>
      </c>
      <c r="E177" s="292">
        <f t="shared" si="68"/>
        <v>0</v>
      </c>
      <c r="F177" s="292">
        <f t="shared" si="68"/>
        <v>5.2062686104324936E-3</v>
      </c>
    </row>
    <row r="178" spans="1:6" ht="15.6">
      <c r="A178" s="255" t="s">
        <v>129</v>
      </c>
      <c r="B178" s="292">
        <f>B$35/B$45</f>
        <v>4.468491539426904E-3</v>
      </c>
      <c r="C178" s="292">
        <f t="shared" ref="C178:F178" si="69">C$35/C$45</f>
        <v>8.4190025162054205E-7</v>
      </c>
      <c r="D178" s="292">
        <f t="shared" si="69"/>
        <v>3.3134409571472401E-2</v>
      </c>
      <c r="E178" s="292">
        <f t="shared" si="69"/>
        <v>1.6892114202567147E-2</v>
      </c>
      <c r="F178" s="292">
        <f t="shared" si="69"/>
        <v>1.9237592432923218E-3</v>
      </c>
    </row>
    <row r="179" spans="1:6" ht="15.6">
      <c r="A179" s="255" t="s">
        <v>27</v>
      </c>
      <c r="B179" s="292">
        <f>B$36/B$45</f>
        <v>0.11653644387423992</v>
      </c>
      <c r="C179" s="292">
        <f t="shared" ref="C179:F179" si="70">C$36/C$45</f>
        <v>0.10881600451556965</v>
      </c>
      <c r="D179" s="292">
        <f t="shared" si="70"/>
        <v>8.365041852319699E-2</v>
      </c>
      <c r="E179" s="292">
        <f t="shared" si="70"/>
        <v>7.4065429856932041E-2</v>
      </c>
      <c r="F179" s="292">
        <f t="shared" si="70"/>
        <v>7.1852000334883787E-2</v>
      </c>
    </row>
    <row r="180" spans="1:6">
      <c r="A180" s="258" t="s">
        <v>28</v>
      </c>
      <c r="B180" s="292">
        <f>B$37/B$45</f>
        <v>6.9033065344786038E-2</v>
      </c>
      <c r="C180" s="292">
        <f t="shared" ref="C180:F180" si="71">C$37/C$45</f>
        <v>7.1120240739802665E-2</v>
      </c>
      <c r="D180" s="292">
        <f t="shared" si="71"/>
        <v>4.725173838159924E-2</v>
      </c>
      <c r="E180" s="292">
        <f t="shared" si="71"/>
        <v>7.3325076362991792E-2</v>
      </c>
      <c r="F180" s="292">
        <f t="shared" si="71"/>
        <v>3.5780744456206465E-2</v>
      </c>
    </row>
    <row r="181" spans="1:6">
      <c r="A181" s="258" t="s">
        <v>30</v>
      </c>
      <c r="B181" s="292">
        <f>B$38/B$45</f>
        <v>3.4500049486555634E-2</v>
      </c>
      <c r="C181" s="292">
        <f t="shared" ref="C181:F181" si="72">C$38/C$45</f>
        <v>3.4494176258535764E-2</v>
      </c>
      <c r="D181" s="292">
        <f t="shared" si="72"/>
        <v>2.772595501745688E-2</v>
      </c>
      <c r="E181" s="292">
        <f t="shared" si="72"/>
        <v>0</v>
      </c>
      <c r="F181" s="292">
        <f t="shared" si="72"/>
        <v>2.9063019612985401E-2</v>
      </c>
    </row>
    <row r="182" spans="1:6">
      <c r="A182" s="258" t="s">
        <v>32</v>
      </c>
      <c r="B182" s="292">
        <f>B$39/B$45</f>
        <v>1.3003329042898243E-2</v>
      </c>
      <c r="C182" s="292">
        <f t="shared" ref="C182:F182" si="73">C$39/C$45</f>
        <v>3.2015875172312128E-3</v>
      </c>
      <c r="D182" s="292">
        <f t="shared" si="73"/>
        <v>8.6727251241408686E-3</v>
      </c>
      <c r="E182" s="292">
        <f t="shared" si="73"/>
        <v>7.4035349394025384E-4</v>
      </c>
      <c r="F182" s="292">
        <f t="shared" si="73"/>
        <v>7.0082362656919157E-3</v>
      </c>
    </row>
    <row r="183" spans="1:6" ht="15.6">
      <c r="A183" s="255" t="s">
        <v>61</v>
      </c>
      <c r="B183" s="292">
        <f>B$40/B$45</f>
        <v>3.1082749505902714E-5</v>
      </c>
      <c r="C183" s="292">
        <f t="shared" ref="C183:F183" si="74">C$40/C$45</f>
        <v>0</v>
      </c>
      <c r="D183" s="292">
        <f t="shared" si="74"/>
        <v>0</v>
      </c>
      <c r="E183" s="292">
        <f t="shared" si="74"/>
        <v>2.3330304334520652E-4</v>
      </c>
      <c r="F183" s="292">
        <f t="shared" si="74"/>
        <v>0</v>
      </c>
    </row>
    <row r="184" spans="1:6" ht="15.6">
      <c r="A184" s="249" t="s">
        <v>135</v>
      </c>
      <c r="B184" s="292">
        <f>B$41/B$45</f>
        <v>0.94662045593973887</v>
      </c>
      <c r="C184" s="292">
        <f t="shared" ref="C184:F184" si="75">C$41/C$45</f>
        <v>0.93057774201808363</v>
      </c>
      <c r="D184" s="292">
        <f t="shared" si="75"/>
        <v>0.94269129186273215</v>
      </c>
      <c r="E184" s="292">
        <f t="shared" si="75"/>
        <v>0.90099103746643305</v>
      </c>
      <c r="F184" s="292">
        <f t="shared" si="75"/>
        <v>0.95813365848835641</v>
      </c>
    </row>
    <row r="185" spans="1:6" ht="15.6">
      <c r="A185" s="249" t="s">
        <v>137</v>
      </c>
      <c r="B185" s="292">
        <f>B$42/B$45</f>
        <v>5.3379544060261096E-2</v>
      </c>
      <c r="C185" s="292">
        <f t="shared" ref="C185:F185" si="76">C$42/C$45</f>
        <v>6.9422257981916397E-2</v>
      </c>
      <c r="D185" s="292">
        <f t="shared" si="76"/>
        <v>5.7308708137267871E-2</v>
      </c>
      <c r="E185" s="292">
        <f t="shared" si="76"/>
        <v>9.9008962533566988E-2</v>
      </c>
      <c r="F185" s="292">
        <f t="shared" si="76"/>
        <v>4.1866341511643541E-2</v>
      </c>
    </row>
    <row r="186" spans="1:6" ht="15.6">
      <c r="A186" s="259" t="s">
        <v>139</v>
      </c>
      <c r="B186" s="292">
        <f>B$43/B$45</f>
        <v>0</v>
      </c>
      <c r="C186" s="292">
        <f t="shared" ref="C186:F186" si="77">C$43/C$45</f>
        <v>3.7257510204134786E-2</v>
      </c>
      <c r="D186" s="292">
        <f t="shared" si="77"/>
        <v>0</v>
      </c>
      <c r="E186" s="292">
        <f t="shared" si="77"/>
        <v>9.0643090309047492E-2</v>
      </c>
      <c r="F186" s="292">
        <f t="shared" si="77"/>
        <v>0</v>
      </c>
    </row>
    <row r="187" spans="1:6" ht="15.6">
      <c r="A187" s="259" t="s">
        <v>141</v>
      </c>
      <c r="B187" s="292">
        <f>B$44/B$45</f>
        <v>5.3379544060261096E-2</v>
      </c>
      <c r="C187" s="292">
        <f t="shared" ref="C187:F187" si="78">C$44/C$45</f>
        <v>3.216474777778161E-2</v>
      </c>
      <c r="D187" s="292">
        <f t="shared" si="78"/>
        <v>5.7308708137267871E-2</v>
      </c>
      <c r="E187" s="292">
        <f t="shared" si="78"/>
        <v>8.3658722245195001E-3</v>
      </c>
      <c r="F187" s="292">
        <f t="shared" si="78"/>
        <v>4.1866341511643541E-2</v>
      </c>
    </row>
    <row r="188" spans="1:6" ht="15.6">
      <c r="A188" s="250" t="s">
        <v>143</v>
      </c>
      <c r="B188" s="292">
        <f>B$45/B$45</f>
        <v>1</v>
      </c>
      <c r="C188" s="292">
        <f t="shared" ref="C188:F188" si="79">C$45/C$45</f>
        <v>1</v>
      </c>
      <c r="D188" s="292">
        <f t="shared" si="79"/>
        <v>1</v>
      </c>
      <c r="E188" s="292">
        <f t="shared" si="79"/>
        <v>1</v>
      </c>
      <c r="F188" s="292">
        <f t="shared" si="79"/>
        <v>1</v>
      </c>
    </row>
    <row r="189" spans="1:6" ht="15.6">
      <c r="A189" s="295" t="s">
        <v>149</v>
      </c>
      <c r="B189" s="292">
        <f>B174+B155+B151</f>
        <v>9.2705659112657154E-6</v>
      </c>
      <c r="C189" s="292">
        <f t="shared" ref="C189:F189" si="80">C174+C155+C151</f>
        <v>0.2325312409889829</v>
      </c>
      <c r="D189" s="292">
        <f>D174+D155+D151</f>
        <v>0.24239252360727223</v>
      </c>
      <c r="E189" s="292">
        <f t="shared" si="80"/>
        <v>0</v>
      </c>
      <c r="F189" s="292">
        <f t="shared" si="80"/>
        <v>5.487726795854149E-2</v>
      </c>
    </row>
    <row r="190" spans="1:6" ht="15.6">
      <c r="A190" s="294" t="s">
        <v>151</v>
      </c>
      <c r="B190" s="292">
        <f>B162+B170</f>
        <v>4.5086144221811522E-2</v>
      </c>
      <c r="C190" s="292">
        <f t="shared" ref="C190:F190" si="81">C162+C170</f>
        <v>2.5738892771906626E-3</v>
      </c>
      <c r="D190" s="292">
        <f t="shared" si="81"/>
        <v>3.0608527801045927E-2</v>
      </c>
      <c r="E190" s="292">
        <f t="shared" si="81"/>
        <v>2.7684068413853522E-3</v>
      </c>
      <c r="F190" s="292">
        <f t="shared" si="81"/>
        <v>7.8955972423433284E-3</v>
      </c>
    </row>
    <row r="191" spans="1:6">
      <c r="C191" s="114"/>
      <c r="D191" s="114"/>
      <c r="E191" s="114"/>
      <c r="F191" s="114"/>
    </row>
  </sheetData>
  <dataConsolidate/>
  <mergeCells count="28">
    <mergeCell ref="A3:F3"/>
    <mergeCell ref="B1:B2"/>
    <mergeCell ref="C1:C2"/>
    <mergeCell ref="D1:D2"/>
    <mergeCell ref="E1:E2"/>
    <mergeCell ref="F1:F2"/>
    <mergeCell ref="A1:A2"/>
    <mergeCell ref="F52:F53"/>
    <mergeCell ref="A54:F54"/>
    <mergeCell ref="A100:A101"/>
    <mergeCell ref="B100:B101"/>
    <mergeCell ref="C100:C101"/>
    <mergeCell ref="D100:D101"/>
    <mergeCell ref="E100:E101"/>
    <mergeCell ref="F100:F101"/>
    <mergeCell ref="A52:A53"/>
    <mergeCell ref="B52:B53"/>
    <mergeCell ref="C52:C53"/>
    <mergeCell ref="D52:D53"/>
    <mergeCell ref="E52:E53"/>
    <mergeCell ref="A146:F146"/>
    <mergeCell ref="A102:F102"/>
    <mergeCell ref="A144:A145"/>
    <mergeCell ref="B144:B145"/>
    <mergeCell ref="C144:C145"/>
    <mergeCell ref="D144:D145"/>
    <mergeCell ref="E144:E145"/>
    <mergeCell ref="F144:F145"/>
  </mergeCells>
  <conditionalFormatting sqref="A1:F190 A191 C191:F191 A192:F1048576">
    <cfRule type="containsErrors" dxfId="0" priority="3">
      <formula>ISERROR(A1)</formula>
    </cfRule>
  </conditionalFormatting>
  <dataValidations count="1">
    <dataValidation type="list" allowBlank="1" showInputMessage="1" showErrorMessage="1" sqref="B1:F2" xr:uid="{57D12035-CB2D-0B45-A671-113E884FF39C}">
      <formula1>$AQ$4:$AQ$56</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6CC00445-EDD2-BB41-A372-64B5C419780F}">
          <x14:formula1>
            <xm:f>'Year-to-Year Comparison'!$AC$3:$AJ$3</xm:f>
          </x14:formula1>
          <xm:sqref>A1:A2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P234"/>
  <sheetViews>
    <sheetView topLeftCell="C62" zoomScaleNormal="100" workbookViewId="0">
      <selection activeCell="K4" sqref="K4"/>
    </sheetView>
  </sheetViews>
  <sheetFormatPr defaultColWidth="9.42578125" defaultRowHeight="12.95"/>
  <cols>
    <col min="1" max="1" width="17" style="49" customWidth="1"/>
    <col min="2" max="2" width="12.42578125" style="49" customWidth="1"/>
    <col min="3" max="3" width="12.42578125" style="49" bestFit="1" customWidth="1"/>
    <col min="4" max="4" width="11.85546875" style="61" customWidth="1"/>
    <col min="5" max="6" width="11.42578125" style="49" bestFit="1" customWidth="1"/>
    <col min="7" max="7" width="15.85546875" style="49" bestFit="1" customWidth="1"/>
    <col min="8" max="8" width="15.85546875" style="49" customWidth="1"/>
    <col min="9" max="9" width="32" style="49" bestFit="1" customWidth="1"/>
    <col min="10" max="10" width="11.42578125" style="49" bestFit="1" customWidth="1"/>
    <col min="11" max="13" width="9.42578125" style="49" bestFit="1" customWidth="1"/>
    <col min="14" max="14" width="12.42578125" style="49" customWidth="1"/>
    <col min="15" max="16384" width="9.42578125" style="49"/>
  </cols>
  <sheetData>
    <row r="1" spans="1:11" ht="19.5" customHeight="1">
      <c r="A1" s="394" t="s">
        <v>223</v>
      </c>
      <c r="B1" s="315" t="s">
        <v>331</v>
      </c>
      <c r="I1" s="408" t="s">
        <v>321</v>
      </c>
      <c r="J1" s="408"/>
      <c r="K1" s="408"/>
    </row>
    <row r="2" spans="1:11" ht="16.5" customHeight="1">
      <c r="A2" s="394"/>
      <c r="I2" s="49" t="s">
        <v>332</v>
      </c>
      <c r="J2" s="49">
        <f>COUNTIF(H5:H55,"&lt;&gt;0")</f>
        <v>13</v>
      </c>
    </row>
    <row r="3" spans="1:11" s="50" customFormat="1" ht="12.75" customHeight="1">
      <c r="A3" s="400" t="s">
        <v>224</v>
      </c>
      <c r="B3" s="402">
        <v>2015</v>
      </c>
      <c r="C3" s="402">
        <v>2016</v>
      </c>
      <c r="D3" s="402">
        <v>2017</v>
      </c>
      <c r="E3" s="402">
        <v>2018</v>
      </c>
      <c r="F3" s="402">
        <v>2019</v>
      </c>
      <c r="G3" s="402">
        <v>2020</v>
      </c>
      <c r="H3" s="402">
        <v>2021</v>
      </c>
      <c r="I3" s="49" t="s">
        <v>333</v>
      </c>
      <c r="J3" s="168">
        <f>_xlfn.MINIFS($L$182:$L$232,$L$182:$L$232,"&lt;&gt;0")</f>
        <v>1.1099985645302518E-2</v>
      </c>
      <c r="K3" s="168">
        <f>_xlfn.MAXIFS($L$182:$L$232,$L$182:$L$232,"&lt;&gt;0")</f>
        <v>0.83446388395844995</v>
      </c>
    </row>
    <row r="4" spans="1:11" s="50" customFormat="1">
      <c r="A4" s="400"/>
      <c r="B4" s="398"/>
      <c r="C4" s="398"/>
      <c r="D4" s="409"/>
      <c r="E4" s="409"/>
      <c r="F4" s="409"/>
      <c r="G4" s="409"/>
      <c r="H4" s="409"/>
      <c r="I4" s="50" t="s">
        <v>334</v>
      </c>
      <c r="J4" s="49">
        <f>COUNTIFS($L$182:$L$232,"&lt;&gt;0",$L$182:$L$232,"&lt;0.1")</f>
        <v>4</v>
      </c>
      <c r="K4" s="49"/>
    </row>
    <row r="5" spans="1:11">
      <c r="A5" s="51" t="s">
        <v>82</v>
      </c>
      <c r="B5" s="49">
        <f t="shared" ref="B5:G5" si="0">B64+B123</f>
        <v>0</v>
      </c>
      <c r="C5" s="49">
        <f t="shared" si="0"/>
        <v>0</v>
      </c>
      <c r="D5" s="167">
        <f t="shared" si="0"/>
        <v>0</v>
      </c>
      <c r="E5" s="167">
        <f t="shared" si="0"/>
        <v>0</v>
      </c>
      <c r="F5" s="167">
        <f t="shared" si="0"/>
        <v>0</v>
      </c>
      <c r="G5" s="167">
        <f t="shared" si="0"/>
        <v>0</v>
      </c>
      <c r="H5" s="167">
        <f t="shared" ref="H5" si="1">H64+H123</f>
        <v>0</v>
      </c>
      <c r="I5" s="49" t="s">
        <v>335</v>
      </c>
      <c r="J5" s="49">
        <f>COUNTIFS($L$182:$L$232,"&lt;&gt;0",$L$182:$L$232,"&gt;0.5")</f>
        <v>5</v>
      </c>
    </row>
    <row r="6" spans="1:11">
      <c r="A6" s="51" t="s">
        <v>84</v>
      </c>
      <c r="B6" s="49">
        <f t="shared" ref="B6:E56" si="2">B65+B124</f>
        <v>0</v>
      </c>
      <c r="C6" s="49">
        <f t="shared" si="2"/>
        <v>0</v>
      </c>
      <c r="D6" s="167">
        <f t="shared" si="2"/>
        <v>0</v>
      </c>
      <c r="E6" s="167">
        <f t="shared" si="2"/>
        <v>0</v>
      </c>
      <c r="F6" s="167">
        <f t="shared" ref="F6:G6" si="3">F65+F124</f>
        <v>0</v>
      </c>
      <c r="G6" s="167">
        <f t="shared" si="3"/>
        <v>0</v>
      </c>
      <c r="H6" s="167">
        <f t="shared" ref="H6" si="4">H65+H124</f>
        <v>0</v>
      </c>
      <c r="I6" s="288" t="s">
        <v>328</v>
      </c>
      <c r="J6" s="288">
        <f>H56</f>
        <v>539182059</v>
      </c>
    </row>
    <row r="7" spans="1:11">
      <c r="A7" s="51" t="s">
        <v>86</v>
      </c>
      <c r="B7" s="49">
        <f t="shared" si="2"/>
        <v>22979493</v>
      </c>
      <c r="C7" s="49">
        <f t="shared" si="2"/>
        <v>24500482</v>
      </c>
      <c r="D7" s="167">
        <f t="shared" si="2"/>
        <v>21058477</v>
      </c>
      <c r="E7" s="167">
        <f t="shared" si="2"/>
        <v>25215776</v>
      </c>
      <c r="F7" s="167">
        <f t="shared" ref="F7:G7" si="5">F66+F125</f>
        <v>24547079</v>
      </c>
      <c r="G7" s="167">
        <f t="shared" si="5"/>
        <v>27895786</v>
      </c>
      <c r="H7" s="167">
        <f t="shared" ref="H7" si="6">H66+H125</f>
        <v>21264239</v>
      </c>
      <c r="I7" s="288"/>
      <c r="J7" s="298"/>
    </row>
    <row r="8" spans="1:11">
      <c r="A8" s="51" t="s">
        <v>88</v>
      </c>
      <c r="B8" s="49">
        <f t="shared" si="2"/>
        <v>197982</v>
      </c>
      <c r="C8" s="49">
        <f t="shared" si="2"/>
        <v>0</v>
      </c>
      <c r="D8" s="167">
        <f t="shared" si="2"/>
        <v>0</v>
      </c>
      <c r="E8" s="167">
        <f t="shared" si="2"/>
        <v>0</v>
      </c>
      <c r="F8" s="167">
        <f t="shared" ref="F8:G8" si="7">F67+F126</f>
        <v>0</v>
      </c>
      <c r="G8" s="167">
        <f t="shared" si="7"/>
        <v>0</v>
      </c>
      <c r="H8" s="167">
        <f t="shared" ref="H8" si="8">H67+H126</f>
        <v>0</v>
      </c>
    </row>
    <row r="9" spans="1:11">
      <c r="A9" s="51" t="s">
        <v>74</v>
      </c>
      <c r="B9" s="49">
        <f t="shared" si="2"/>
        <v>74244434</v>
      </c>
      <c r="C9" s="49">
        <f t="shared" si="2"/>
        <v>100574423</v>
      </c>
      <c r="D9" s="167">
        <f t="shared" si="2"/>
        <v>109545131</v>
      </c>
      <c r="E9" s="167">
        <f t="shared" si="2"/>
        <v>115150011</v>
      </c>
      <c r="F9" s="167">
        <f t="shared" ref="F9:G9" si="9">F68+F127</f>
        <v>133732407</v>
      </c>
      <c r="G9" s="167">
        <f t="shared" si="9"/>
        <v>133634741</v>
      </c>
      <c r="H9" s="167">
        <f t="shared" ref="H9" si="10">H68+H127</f>
        <v>145621216</v>
      </c>
      <c r="I9" s="168"/>
    </row>
    <row r="10" spans="1:11">
      <c r="A10" s="51" t="s">
        <v>91</v>
      </c>
      <c r="B10" s="49">
        <f t="shared" si="2"/>
        <v>0</v>
      </c>
      <c r="C10" s="49">
        <f t="shared" si="2"/>
        <v>0</v>
      </c>
      <c r="D10" s="167">
        <f t="shared" si="2"/>
        <v>0</v>
      </c>
      <c r="E10" s="167">
        <f t="shared" si="2"/>
        <v>0</v>
      </c>
      <c r="F10" s="167">
        <f t="shared" ref="F10:G10" si="11">F69+F128</f>
        <v>0</v>
      </c>
      <c r="G10" s="167">
        <f t="shared" si="11"/>
        <v>0</v>
      </c>
      <c r="H10" s="167">
        <f t="shared" ref="H10" si="12">H69+H128</f>
        <v>0</v>
      </c>
    </row>
    <row r="11" spans="1:11">
      <c r="A11" s="51" t="s">
        <v>93</v>
      </c>
      <c r="B11" s="49">
        <f t="shared" si="2"/>
        <v>0</v>
      </c>
      <c r="C11" s="49">
        <f t="shared" si="2"/>
        <v>0</v>
      </c>
      <c r="D11" s="167">
        <f t="shared" si="2"/>
        <v>0</v>
      </c>
      <c r="E11" s="167">
        <f t="shared" si="2"/>
        <v>0</v>
      </c>
      <c r="F11" s="167">
        <f t="shared" ref="F11:G11" si="13">F70+F129</f>
        <v>0</v>
      </c>
      <c r="G11" s="167">
        <f t="shared" si="13"/>
        <v>0</v>
      </c>
      <c r="H11" s="167">
        <f t="shared" ref="H11" si="14">H70+H129</f>
        <v>0</v>
      </c>
    </row>
    <row r="12" spans="1:11">
      <c r="A12" s="51" t="s">
        <v>95</v>
      </c>
      <c r="B12" s="49">
        <f t="shared" si="2"/>
        <v>0</v>
      </c>
      <c r="C12" s="49">
        <f t="shared" si="2"/>
        <v>0</v>
      </c>
      <c r="D12" s="167">
        <f t="shared" si="2"/>
        <v>0</v>
      </c>
      <c r="E12" s="167">
        <f t="shared" si="2"/>
        <v>0</v>
      </c>
      <c r="F12" s="167">
        <f t="shared" ref="F12:G12" si="15">F71+F130</f>
        <v>0</v>
      </c>
      <c r="G12" s="167">
        <f t="shared" si="15"/>
        <v>0</v>
      </c>
      <c r="H12" s="167">
        <f t="shared" ref="H12" si="16">H71+H130</f>
        <v>0</v>
      </c>
    </row>
    <row r="13" spans="1:11">
      <c r="A13" s="51" t="s">
        <v>97</v>
      </c>
      <c r="B13" s="49">
        <f t="shared" si="2"/>
        <v>0</v>
      </c>
      <c r="C13" s="49">
        <f t="shared" si="2"/>
        <v>0</v>
      </c>
      <c r="D13" s="167">
        <f t="shared" si="2"/>
        <v>0</v>
      </c>
      <c r="E13" s="167">
        <f t="shared" si="2"/>
        <v>0</v>
      </c>
      <c r="F13" s="167">
        <f t="shared" ref="F13:G13" si="17">F72+F131</f>
        <v>0</v>
      </c>
      <c r="G13" s="167">
        <f t="shared" si="17"/>
        <v>0</v>
      </c>
      <c r="H13" s="167">
        <f t="shared" ref="H13" si="18">H72+H131</f>
        <v>0</v>
      </c>
    </row>
    <row r="14" spans="1:11">
      <c r="A14" s="51" t="s">
        <v>99</v>
      </c>
      <c r="B14" s="49">
        <f t="shared" si="2"/>
        <v>20623528</v>
      </c>
      <c r="C14" s="49">
        <f t="shared" si="2"/>
        <v>14796344</v>
      </c>
      <c r="D14" s="167">
        <f t="shared" si="2"/>
        <v>74354035</v>
      </c>
      <c r="E14" s="167">
        <f t="shared" si="2"/>
        <v>77544255</v>
      </c>
      <c r="F14" s="167">
        <f t="shared" ref="F14:G14" si="19">F73+F132</f>
        <v>67411169</v>
      </c>
      <c r="G14" s="167">
        <f t="shared" si="19"/>
        <v>69171046</v>
      </c>
      <c r="H14" s="167">
        <f t="shared" ref="H14" si="20">H73+H132</f>
        <v>75459911</v>
      </c>
      <c r="I14" s="168"/>
    </row>
    <row r="15" spans="1:11">
      <c r="A15" s="51" t="s">
        <v>101</v>
      </c>
      <c r="B15" s="49">
        <f t="shared" si="2"/>
        <v>29297788</v>
      </c>
      <c r="C15" s="49">
        <f t="shared" si="2"/>
        <v>29507737</v>
      </c>
      <c r="D15" s="167">
        <f t="shared" si="2"/>
        <v>49097338</v>
      </c>
      <c r="E15" s="167">
        <f t="shared" si="2"/>
        <v>56332852</v>
      </c>
      <c r="F15" s="167">
        <f t="shared" ref="F15:G15" si="21">F74+F133</f>
        <v>64270236</v>
      </c>
      <c r="G15" s="167">
        <f t="shared" si="21"/>
        <v>63045335</v>
      </c>
      <c r="H15" s="167">
        <f t="shared" ref="H15" si="22">H74+H133</f>
        <v>56108465</v>
      </c>
      <c r="I15" s="168"/>
    </row>
    <row r="16" spans="1:11">
      <c r="A16" s="51" t="s">
        <v>102</v>
      </c>
      <c r="B16" s="49">
        <f t="shared" si="2"/>
        <v>0</v>
      </c>
      <c r="C16" s="49">
        <f t="shared" si="2"/>
        <v>0</v>
      </c>
      <c r="D16" s="167">
        <f t="shared" si="2"/>
        <v>0</v>
      </c>
      <c r="E16" s="167">
        <f t="shared" si="2"/>
        <v>0</v>
      </c>
      <c r="F16" s="167">
        <f t="shared" ref="F16:G16" si="23">F75+F134</f>
        <v>0</v>
      </c>
      <c r="G16" s="167">
        <f t="shared" si="23"/>
        <v>0</v>
      </c>
      <c r="H16" s="167">
        <f t="shared" ref="H16" si="24">H75+H134</f>
        <v>0</v>
      </c>
    </row>
    <row r="17" spans="1:9">
      <c r="A17" s="51" t="s">
        <v>103</v>
      </c>
      <c r="B17" s="49">
        <f t="shared" si="2"/>
        <v>0</v>
      </c>
      <c r="C17" s="49">
        <f t="shared" si="2"/>
        <v>0</v>
      </c>
      <c r="D17" s="167">
        <f t="shared" si="2"/>
        <v>0</v>
      </c>
      <c r="E17" s="167">
        <f t="shared" si="2"/>
        <v>0</v>
      </c>
      <c r="F17" s="167">
        <f t="shared" ref="F17:G17" si="25">F76+F135</f>
        <v>0</v>
      </c>
      <c r="G17" s="167">
        <f t="shared" si="25"/>
        <v>0</v>
      </c>
      <c r="H17" s="167">
        <f t="shared" ref="H17" si="26">H76+H135</f>
        <v>0</v>
      </c>
    </row>
    <row r="18" spans="1:9">
      <c r="A18" s="51" t="s">
        <v>104</v>
      </c>
      <c r="B18" s="49">
        <f t="shared" si="2"/>
        <v>0</v>
      </c>
      <c r="C18" s="49">
        <f t="shared" si="2"/>
        <v>0</v>
      </c>
      <c r="D18" s="167">
        <f t="shared" si="2"/>
        <v>0</v>
      </c>
      <c r="E18" s="167">
        <f t="shared" si="2"/>
        <v>0</v>
      </c>
      <c r="F18" s="167">
        <f t="shared" ref="F18:G18" si="27">F77+F136</f>
        <v>0</v>
      </c>
      <c r="G18" s="167">
        <f t="shared" si="27"/>
        <v>0</v>
      </c>
      <c r="H18" s="167">
        <f t="shared" ref="H18" si="28">H77+H136</f>
        <v>0</v>
      </c>
    </row>
    <row r="19" spans="1:9">
      <c r="A19" s="51" t="s">
        <v>105</v>
      </c>
      <c r="B19" s="49">
        <f t="shared" si="2"/>
        <v>0</v>
      </c>
      <c r="C19" s="49">
        <f t="shared" si="2"/>
        <v>0</v>
      </c>
      <c r="D19" s="167">
        <f t="shared" si="2"/>
        <v>0</v>
      </c>
      <c r="E19" s="167">
        <f t="shared" si="2"/>
        <v>0</v>
      </c>
      <c r="F19" s="167">
        <f t="shared" ref="F19:G19" si="29">F78+F137</f>
        <v>0</v>
      </c>
      <c r="G19" s="167">
        <f t="shared" si="29"/>
        <v>0</v>
      </c>
      <c r="H19" s="167">
        <f t="shared" ref="H19" si="30">H78+H137</f>
        <v>0</v>
      </c>
    </row>
    <row r="20" spans="1:9">
      <c r="A20" s="51" t="s">
        <v>107</v>
      </c>
      <c r="B20" s="49">
        <f t="shared" si="2"/>
        <v>0</v>
      </c>
      <c r="C20" s="49">
        <f t="shared" si="2"/>
        <v>0</v>
      </c>
      <c r="D20" s="167">
        <f t="shared" si="2"/>
        <v>0</v>
      </c>
      <c r="E20" s="167">
        <f t="shared" si="2"/>
        <v>0</v>
      </c>
      <c r="F20" s="167">
        <f t="shared" ref="F20:G20" si="31">F79+F138</f>
        <v>0</v>
      </c>
      <c r="G20" s="167">
        <f t="shared" si="31"/>
        <v>0</v>
      </c>
      <c r="H20" s="167">
        <f t="shared" ref="H20" si="32">H79+H138</f>
        <v>0</v>
      </c>
    </row>
    <row r="21" spans="1:9">
      <c r="A21" s="51" t="s">
        <v>76</v>
      </c>
      <c r="B21" s="49">
        <f t="shared" si="2"/>
        <v>0</v>
      </c>
      <c r="C21" s="49">
        <f t="shared" si="2"/>
        <v>0</v>
      </c>
      <c r="D21" s="167">
        <f t="shared" si="2"/>
        <v>0</v>
      </c>
      <c r="E21" s="167">
        <f t="shared" si="2"/>
        <v>0</v>
      </c>
      <c r="F21" s="167">
        <f t="shared" ref="F21:G21" si="33">F80+F139</f>
        <v>0</v>
      </c>
      <c r="G21" s="167">
        <f t="shared" si="33"/>
        <v>0</v>
      </c>
      <c r="H21" s="167">
        <f t="shared" ref="H21" si="34">H80+H139</f>
        <v>0</v>
      </c>
    </row>
    <row r="22" spans="1:9">
      <c r="A22" s="51" t="s">
        <v>110</v>
      </c>
      <c r="B22" s="49">
        <f>B81+B140</f>
        <v>47174278</v>
      </c>
      <c r="C22" s="49">
        <f>C81+C140</f>
        <v>45718095</v>
      </c>
      <c r="D22" s="167">
        <f>D81+D140</f>
        <v>47809840</v>
      </c>
      <c r="E22" s="167">
        <f t="shared" ref="E22:F56" si="35">E81+E140</f>
        <v>57826975</v>
      </c>
      <c r="F22" s="167">
        <f t="shared" si="35"/>
        <v>147699390</v>
      </c>
      <c r="G22" s="167">
        <f t="shared" ref="G22:H22" si="36">G81+G140</f>
        <v>144533138</v>
      </c>
      <c r="H22" s="167">
        <f t="shared" si="36"/>
        <v>137095551</v>
      </c>
      <c r="I22" s="168"/>
    </row>
    <row r="23" spans="1:9">
      <c r="A23" s="51" t="s">
        <v>111</v>
      </c>
      <c r="B23" s="49">
        <f t="shared" si="2"/>
        <v>0</v>
      </c>
      <c r="C23" s="49">
        <f t="shared" si="2"/>
        <v>0</v>
      </c>
      <c r="D23" s="167">
        <f t="shared" si="2"/>
        <v>0</v>
      </c>
      <c r="E23" s="167">
        <f t="shared" si="35"/>
        <v>0</v>
      </c>
      <c r="F23" s="167">
        <f t="shared" si="35"/>
        <v>0</v>
      </c>
      <c r="G23" s="167">
        <f t="shared" ref="G23:H23" si="37">G82+G141</f>
        <v>0</v>
      </c>
      <c r="H23" s="167">
        <f t="shared" si="37"/>
        <v>0</v>
      </c>
    </row>
    <row r="24" spans="1:9">
      <c r="A24" s="51" t="s">
        <v>113</v>
      </c>
      <c r="B24" s="49">
        <f t="shared" si="2"/>
        <v>7946507</v>
      </c>
      <c r="C24" s="49">
        <f t="shared" si="2"/>
        <v>6903511</v>
      </c>
      <c r="D24" s="167">
        <f t="shared" si="2"/>
        <v>0</v>
      </c>
      <c r="E24" s="167">
        <f t="shared" si="35"/>
        <v>0</v>
      </c>
      <c r="F24" s="167">
        <f t="shared" si="35"/>
        <v>0</v>
      </c>
      <c r="G24" s="167">
        <f t="shared" ref="G24:H24" si="38">G83+G142</f>
        <v>0</v>
      </c>
      <c r="H24" s="167">
        <f t="shared" si="38"/>
        <v>0</v>
      </c>
    </row>
    <row r="25" spans="1:9">
      <c r="A25" s="51" t="s">
        <v>78</v>
      </c>
      <c r="B25" s="49">
        <f t="shared" si="2"/>
        <v>0</v>
      </c>
      <c r="C25" s="49">
        <f t="shared" si="2"/>
        <v>0</v>
      </c>
      <c r="D25" s="167">
        <f t="shared" si="2"/>
        <v>4572148</v>
      </c>
      <c r="E25" s="167">
        <f t="shared" si="35"/>
        <v>0</v>
      </c>
      <c r="F25" s="167">
        <f t="shared" si="35"/>
        <v>9440481</v>
      </c>
      <c r="G25" s="167">
        <f t="shared" ref="G25:H25" si="39">G84+G143</f>
        <v>17957155</v>
      </c>
      <c r="H25" s="167">
        <f t="shared" si="39"/>
        <v>23705827</v>
      </c>
      <c r="I25" s="168"/>
    </row>
    <row r="26" spans="1:9">
      <c r="A26" s="51" t="s">
        <v>116</v>
      </c>
      <c r="B26" s="49">
        <f t="shared" si="2"/>
        <v>0</v>
      </c>
      <c r="C26" s="49">
        <f t="shared" si="2"/>
        <v>0</v>
      </c>
      <c r="D26" s="167">
        <f t="shared" si="2"/>
        <v>0</v>
      </c>
      <c r="E26" s="167">
        <f t="shared" si="35"/>
        <v>0</v>
      </c>
      <c r="F26" s="167">
        <f t="shared" si="35"/>
        <v>0</v>
      </c>
      <c r="G26" s="167">
        <f t="shared" ref="G26:H26" si="40">G85+G144</f>
        <v>0</v>
      </c>
      <c r="H26" s="167">
        <f t="shared" si="40"/>
        <v>0</v>
      </c>
    </row>
    <row r="27" spans="1:9">
      <c r="A27" s="51" t="s">
        <v>117</v>
      </c>
      <c r="B27" s="49">
        <f t="shared" si="2"/>
        <v>53240070</v>
      </c>
      <c r="C27" s="49">
        <f t="shared" si="2"/>
        <v>55584197</v>
      </c>
      <c r="D27" s="167">
        <f t="shared" si="2"/>
        <v>60206467</v>
      </c>
      <c r="E27" s="167">
        <f t="shared" si="35"/>
        <v>69400762</v>
      </c>
      <c r="F27" s="167">
        <f t="shared" si="35"/>
        <v>32165906</v>
      </c>
      <c r="G27" s="167">
        <f t="shared" ref="G27:H27" si="41">G86+G145</f>
        <v>61928375</v>
      </c>
      <c r="H27" s="167">
        <f t="shared" si="41"/>
        <v>56623167</v>
      </c>
      <c r="I27" s="168"/>
    </row>
    <row r="28" spans="1:9">
      <c r="A28" s="51" t="s">
        <v>77</v>
      </c>
      <c r="B28" s="49">
        <f t="shared" si="2"/>
        <v>0</v>
      </c>
      <c r="C28" s="49">
        <f t="shared" si="2"/>
        <v>0</v>
      </c>
      <c r="D28" s="167">
        <f t="shared" si="2"/>
        <v>0</v>
      </c>
      <c r="E28" s="167">
        <f t="shared" si="35"/>
        <v>0</v>
      </c>
      <c r="F28" s="167">
        <f t="shared" si="35"/>
        <v>0</v>
      </c>
      <c r="G28" s="167">
        <f t="shared" ref="G28:H28" si="42">G87+G146</f>
        <v>0</v>
      </c>
      <c r="H28" s="167">
        <f t="shared" si="42"/>
        <v>0</v>
      </c>
    </row>
    <row r="29" spans="1:9">
      <c r="A29" s="51" t="s">
        <v>120</v>
      </c>
      <c r="B29" s="49">
        <f t="shared" si="2"/>
        <v>0</v>
      </c>
      <c r="C29" s="49">
        <f t="shared" si="2"/>
        <v>0</v>
      </c>
      <c r="D29" s="167">
        <f t="shared" si="2"/>
        <v>0</v>
      </c>
      <c r="E29" s="167">
        <f t="shared" si="35"/>
        <v>0</v>
      </c>
      <c r="F29" s="167">
        <f t="shared" si="35"/>
        <v>0</v>
      </c>
      <c r="G29" s="167">
        <f t="shared" ref="G29:H29" si="43">G88+G147</f>
        <v>0</v>
      </c>
      <c r="H29" s="167">
        <f t="shared" si="43"/>
        <v>0</v>
      </c>
    </row>
    <row r="30" spans="1:9">
      <c r="A30" s="51" t="s">
        <v>122</v>
      </c>
      <c r="B30" s="49">
        <f t="shared" si="2"/>
        <v>0</v>
      </c>
      <c r="C30" s="49">
        <f t="shared" si="2"/>
        <v>0</v>
      </c>
      <c r="D30" s="167">
        <f t="shared" si="2"/>
        <v>0</v>
      </c>
      <c r="E30" s="167">
        <f t="shared" si="35"/>
        <v>0</v>
      </c>
      <c r="F30" s="167">
        <f t="shared" si="35"/>
        <v>0</v>
      </c>
      <c r="G30" s="167">
        <f t="shared" ref="G30:H30" si="44">G89+G148</f>
        <v>0</v>
      </c>
      <c r="H30" s="167">
        <f t="shared" si="44"/>
        <v>0</v>
      </c>
    </row>
    <row r="31" spans="1:9">
      <c r="A31" s="51" t="s">
        <v>124</v>
      </c>
      <c r="B31" s="49">
        <f t="shared" si="2"/>
        <v>0</v>
      </c>
      <c r="C31" s="49">
        <f t="shared" si="2"/>
        <v>0</v>
      </c>
      <c r="D31" s="167">
        <f t="shared" si="2"/>
        <v>0</v>
      </c>
      <c r="E31" s="167">
        <f t="shared" si="35"/>
        <v>0</v>
      </c>
      <c r="F31" s="167">
        <f t="shared" si="35"/>
        <v>0</v>
      </c>
      <c r="G31" s="167">
        <f t="shared" ref="G31:H31" si="45">G90+G149</f>
        <v>0</v>
      </c>
      <c r="H31" s="167">
        <f t="shared" si="45"/>
        <v>0</v>
      </c>
    </row>
    <row r="32" spans="1:9">
      <c r="A32" s="51" t="s">
        <v>126</v>
      </c>
      <c r="B32" s="49">
        <f t="shared" si="2"/>
        <v>0</v>
      </c>
      <c r="C32" s="49">
        <f t="shared" si="2"/>
        <v>0</v>
      </c>
      <c r="D32" s="167">
        <f t="shared" si="2"/>
        <v>0</v>
      </c>
      <c r="E32" s="167">
        <f t="shared" si="35"/>
        <v>0</v>
      </c>
      <c r="F32" s="167">
        <f t="shared" si="35"/>
        <v>0</v>
      </c>
      <c r="G32" s="167">
        <f t="shared" ref="G32:H32" si="46">G91+G150</f>
        <v>0</v>
      </c>
      <c r="H32" s="167">
        <f t="shared" si="46"/>
        <v>0</v>
      </c>
    </row>
    <row r="33" spans="1:9">
      <c r="A33" s="51" t="s">
        <v>127</v>
      </c>
      <c r="B33" s="49">
        <f t="shared" si="2"/>
        <v>0</v>
      </c>
      <c r="C33" s="49">
        <f t="shared" si="2"/>
        <v>0</v>
      </c>
      <c r="D33" s="167">
        <f t="shared" si="2"/>
        <v>0</v>
      </c>
      <c r="E33" s="167">
        <f t="shared" si="35"/>
        <v>0</v>
      </c>
      <c r="F33" s="167">
        <f t="shared" si="35"/>
        <v>0</v>
      </c>
      <c r="G33" s="167">
        <f t="shared" ref="G33:H33" si="47">G92+G151</f>
        <v>0</v>
      </c>
      <c r="H33" s="167">
        <f t="shared" si="47"/>
        <v>0</v>
      </c>
    </row>
    <row r="34" spans="1:9">
      <c r="A34" s="51" t="s">
        <v>128</v>
      </c>
      <c r="B34" s="49">
        <f t="shared" si="2"/>
        <v>528638</v>
      </c>
      <c r="C34" s="49">
        <f t="shared" si="2"/>
        <v>371192</v>
      </c>
      <c r="D34" s="167">
        <f t="shared" si="2"/>
        <v>1238305</v>
      </c>
      <c r="E34" s="167">
        <f t="shared" si="35"/>
        <v>2288794</v>
      </c>
      <c r="F34" s="167">
        <f t="shared" si="35"/>
        <v>2807856</v>
      </c>
      <c r="G34" s="167">
        <f t="shared" ref="G34:H34" si="48">G93+G152</f>
        <v>1882313</v>
      </c>
      <c r="H34" s="167">
        <f t="shared" si="48"/>
        <v>1788560</v>
      </c>
      <c r="I34" s="168"/>
    </row>
    <row r="35" spans="1:9">
      <c r="A35" s="51" t="s">
        <v>130</v>
      </c>
      <c r="B35" s="49">
        <f t="shared" si="2"/>
        <v>2221143</v>
      </c>
      <c r="C35" s="49">
        <f t="shared" si="2"/>
        <v>1528394</v>
      </c>
      <c r="D35" s="167">
        <f t="shared" si="2"/>
        <v>1619735</v>
      </c>
      <c r="E35" s="167">
        <f t="shared" si="35"/>
        <v>1582462</v>
      </c>
      <c r="F35" s="167">
        <f t="shared" si="35"/>
        <v>1449663</v>
      </c>
      <c r="G35" s="167">
        <f t="shared" ref="G35:H35" si="49">G94+G153</f>
        <v>1237216</v>
      </c>
      <c r="H35" s="167">
        <f t="shared" si="49"/>
        <v>907858</v>
      </c>
      <c r="I35" s="168"/>
    </row>
    <row r="36" spans="1:9">
      <c r="A36" s="51" t="s">
        <v>131</v>
      </c>
      <c r="B36" s="49">
        <f t="shared" si="2"/>
        <v>0</v>
      </c>
      <c r="C36" s="49">
        <f t="shared" si="2"/>
        <v>0</v>
      </c>
      <c r="D36" s="167">
        <f t="shared" si="2"/>
        <v>0</v>
      </c>
      <c r="E36" s="167">
        <f t="shared" si="35"/>
        <v>0</v>
      </c>
      <c r="F36" s="167">
        <f t="shared" si="35"/>
        <v>0</v>
      </c>
      <c r="G36" s="167">
        <f t="shared" ref="G36:H36" si="50">G95+G154</f>
        <v>0</v>
      </c>
      <c r="H36" s="167">
        <f t="shared" si="50"/>
        <v>0</v>
      </c>
    </row>
    <row r="37" spans="1:9">
      <c r="A37" s="51" t="s">
        <v>132</v>
      </c>
      <c r="B37" s="49">
        <f t="shared" si="2"/>
        <v>0</v>
      </c>
      <c r="C37" s="49">
        <f t="shared" si="2"/>
        <v>0</v>
      </c>
      <c r="D37" s="167">
        <f t="shared" si="2"/>
        <v>0</v>
      </c>
      <c r="E37" s="167">
        <f t="shared" si="35"/>
        <v>0</v>
      </c>
      <c r="F37" s="167">
        <f t="shared" si="35"/>
        <v>0</v>
      </c>
      <c r="G37" s="167">
        <f t="shared" ref="G37:H37" si="51">G96+G155</f>
        <v>0</v>
      </c>
      <c r="H37" s="167">
        <f t="shared" si="51"/>
        <v>0</v>
      </c>
    </row>
    <row r="38" spans="1:9">
      <c r="A38" s="51" t="s">
        <v>75</v>
      </c>
      <c r="B38" s="49">
        <f t="shared" si="2"/>
        <v>0</v>
      </c>
      <c r="C38" s="49">
        <f t="shared" si="2"/>
        <v>0</v>
      </c>
      <c r="D38" s="167">
        <f t="shared" si="2"/>
        <v>0</v>
      </c>
      <c r="E38" s="167">
        <f t="shared" si="35"/>
        <v>0</v>
      </c>
      <c r="F38" s="167">
        <f t="shared" si="35"/>
        <v>0</v>
      </c>
      <c r="G38" s="167">
        <f t="shared" ref="G38:H38" si="52">G97+G156</f>
        <v>0</v>
      </c>
      <c r="H38" s="167">
        <f t="shared" si="52"/>
        <v>0</v>
      </c>
    </row>
    <row r="39" spans="1:9">
      <c r="A39" s="51" t="s">
        <v>133</v>
      </c>
      <c r="B39" s="49">
        <f t="shared" si="2"/>
        <v>247380</v>
      </c>
      <c r="C39" s="49">
        <f t="shared" si="2"/>
        <v>370430</v>
      </c>
      <c r="D39" s="167">
        <f t="shared" si="2"/>
        <v>467498</v>
      </c>
      <c r="E39" s="167">
        <f t="shared" si="35"/>
        <v>431726</v>
      </c>
      <c r="F39" s="167">
        <f t="shared" si="35"/>
        <v>522212</v>
      </c>
      <c r="G39" s="167">
        <f t="shared" ref="G39:H39" si="53">G98+G157</f>
        <v>541220</v>
      </c>
      <c r="H39" s="167">
        <f t="shared" si="53"/>
        <v>547312</v>
      </c>
      <c r="I39" s="168"/>
    </row>
    <row r="40" spans="1:9">
      <c r="A40" s="51" t="s">
        <v>134</v>
      </c>
      <c r="B40" s="49">
        <f t="shared" si="2"/>
        <v>900346</v>
      </c>
      <c r="C40" s="49">
        <f t="shared" si="2"/>
        <v>1007719</v>
      </c>
      <c r="D40" s="167">
        <f t="shared" si="2"/>
        <v>974854</v>
      </c>
      <c r="E40" s="167">
        <f t="shared" si="35"/>
        <v>0</v>
      </c>
      <c r="F40" s="167">
        <f t="shared" si="35"/>
        <v>0</v>
      </c>
      <c r="G40" s="167">
        <f t="shared" ref="G40:H40" si="54">G99+G158</f>
        <v>0</v>
      </c>
      <c r="H40" s="167">
        <f t="shared" si="54"/>
        <v>0</v>
      </c>
    </row>
    <row r="41" spans="1:9">
      <c r="A41" s="51" t="s">
        <v>136</v>
      </c>
      <c r="B41" s="49">
        <f t="shared" si="2"/>
        <v>8668798</v>
      </c>
      <c r="C41" s="49">
        <f t="shared" si="2"/>
        <v>12666449</v>
      </c>
      <c r="D41" s="167">
        <f t="shared" si="2"/>
        <v>22176869</v>
      </c>
      <c r="E41" s="167">
        <f t="shared" si="35"/>
        <v>10783916</v>
      </c>
      <c r="F41" s="167">
        <f t="shared" si="35"/>
        <v>734257</v>
      </c>
      <c r="G41" s="167">
        <f t="shared" ref="G41:H41" si="55">G100+G159</f>
        <v>867260</v>
      </c>
      <c r="H41" s="167">
        <f t="shared" si="55"/>
        <v>1030846</v>
      </c>
      <c r="I41" s="168"/>
    </row>
    <row r="42" spans="1:9">
      <c r="A42" s="51" t="s">
        <v>145</v>
      </c>
      <c r="B42" s="49">
        <f t="shared" si="2"/>
        <v>0</v>
      </c>
      <c r="C42" s="49">
        <f t="shared" si="2"/>
        <v>0</v>
      </c>
      <c r="D42" s="167">
        <f t="shared" si="2"/>
        <v>0</v>
      </c>
      <c r="E42" s="167">
        <f t="shared" si="35"/>
        <v>0</v>
      </c>
      <c r="F42" s="167">
        <f t="shared" si="35"/>
        <v>0</v>
      </c>
      <c r="G42" s="167">
        <f t="shared" ref="G42:H42" si="56">G101+G160</f>
        <v>0</v>
      </c>
      <c r="H42" s="167">
        <f t="shared" si="56"/>
        <v>0</v>
      </c>
    </row>
    <row r="43" spans="1:9">
      <c r="A43" s="51" t="s">
        <v>138</v>
      </c>
      <c r="B43" s="49">
        <f t="shared" si="2"/>
        <v>0</v>
      </c>
      <c r="C43" s="49">
        <f t="shared" si="2"/>
        <v>0</v>
      </c>
      <c r="D43" s="167">
        <f t="shared" si="2"/>
        <v>0</v>
      </c>
      <c r="E43" s="167">
        <f t="shared" si="35"/>
        <v>0</v>
      </c>
      <c r="F43" s="167">
        <f t="shared" si="35"/>
        <v>0</v>
      </c>
      <c r="G43" s="167">
        <f t="shared" ref="G43:H43" si="57">G102+G161</f>
        <v>0</v>
      </c>
      <c r="H43" s="167">
        <f t="shared" si="57"/>
        <v>0</v>
      </c>
    </row>
    <row r="44" spans="1:9">
      <c r="A44" s="51" t="s">
        <v>140</v>
      </c>
      <c r="B44" s="49">
        <f t="shared" si="2"/>
        <v>0</v>
      </c>
      <c r="C44" s="49">
        <f t="shared" si="2"/>
        <v>0</v>
      </c>
      <c r="D44" s="167">
        <f t="shared" si="2"/>
        <v>0</v>
      </c>
      <c r="E44" s="167">
        <f t="shared" si="35"/>
        <v>0</v>
      </c>
      <c r="F44" s="167">
        <f t="shared" si="35"/>
        <v>0</v>
      </c>
      <c r="G44" s="167">
        <f t="shared" ref="G44:H44" si="58">G103+G162</f>
        <v>0</v>
      </c>
      <c r="H44" s="167">
        <f t="shared" si="58"/>
        <v>0</v>
      </c>
    </row>
    <row r="45" spans="1:9">
      <c r="A45" s="51" t="s">
        <v>142</v>
      </c>
      <c r="B45" s="49">
        <f t="shared" si="2"/>
        <v>12248480</v>
      </c>
      <c r="C45" s="49">
        <f t="shared" si="2"/>
        <v>15981827</v>
      </c>
      <c r="D45" s="167">
        <f t="shared" si="2"/>
        <v>16014035</v>
      </c>
      <c r="E45" s="167">
        <f t="shared" si="35"/>
        <v>19508107</v>
      </c>
      <c r="F45" s="167">
        <f t="shared" si="35"/>
        <v>18938951</v>
      </c>
      <c r="G45" s="167">
        <f t="shared" ref="G45:H45" si="59">G104+G163</f>
        <v>14269075</v>
      </c>
      <c r="H45" s="167">
        <f t="shared" si="59"/>
        <v>9408700</v>
      </c>
      <c r="I45" s="168"/>
    </row>
    <row r="46" spans="1:9">
      <c r="A46" s="51" t="s">
        <v>144</v>
      </c>
      <c r="B46" s="49">
        <f t="shared" si="2"/>
        <v>0</v>
      </c>
      <c r="C46" s="49">
        <f t="shared" si="2"/>
        <v>0</v>
      </c>
      <c r="D46" s="167">
        <f t="shared" si="2"/>
        <v>0</v>
      </c>
      <c r="E46" s="167">
        <f t="shared" si="35"/>
        <v>0</v>
      </c>
      <c r="F46" s="167">
        <f t="shared" si="35"/>
        <v>0</v>
      </c>
      <c r="G46" s="167">
        <f t="shared" ref="G46:H46" si="60">G105+G164</f>
        <v>0</v>
      </c>
      <c r="H46" s="167">
        <f t="shared" si="60"/>
        <v>0</v>
      </c>
    </row>
    <row r="47" spans="1:9">
      <c r="A47" s="51" t="s">
        <v>146</v>
      </c>
      <c r="B47" s="49">
        <f t="shared" si="2"/>
        <v>0</v>
      </c>
      <c r="C47" s="49">
        <f t="shared" si="2"/>
        <v>0</v>
      </c>
      <c r="D47" s="167">
        <f t="shared" si="2"/>
        <v>0</v>
      </c>
      <c r="E47" s="167">
        <f t="shared" si="35"/>
        <v>0</v>
      </c>
      <c r="F47" s="167">
        <f t="shared" si="35"/>
        <v>0</v>
      </c>
      <c r="G47" s="167">
        <f t="shared" ref="G47:H47" si="61">G106+G165</f>
        <v>0</v>
      </c>
      <c r="H47" s="167">
        <f t="shared" si="61"/>
        <v>0</v>
      </c>
    </row>
    <row r="48" spans="1:9">
      <c r="A48" s="51" t="s">
        <v>148</v>
      </c>
      <c r="B48" s="49">
        <f t="shared" si="2"/>
        <v>0</v>
      </c>
      <c r="C48" s="49">
        <f t="shared" si="2"/>
        <v>0</v>
      </c>
      <c r="D48" s="167">
        <f t="shared" si="2"/>
        <v>0</v>
      </c>
      <c r="E48" s="167">
        <f t="shared" si="35"/>
        <v>1166229</v>
      </c>
      <c r="F48" s="167">
        <f t="shared" si="35"/>
        <v>0</v>
      </c>
      <c r="G48" s="167">
        <f t="shared" ref="G48:H48" si="62">G107+G166</f>
        <v>0</v>
      </c>
      <c r="H48" s="167">
        <f t="shared" si="62"/>
        <v>0</v>
      </c>
    </row>
    <row r="49" spans="1:16">
      <c r="A49" s="51" t="s">
        <v>150</v>
      </c>
      <c r="B49" s="49">
        <f t="shared" si="2"/>
        <v>0</v>
      </c>
      <c r="C49" s="49">
        <f t="shared" si="2"/>
        <v>0</v>
      </c>
      <c r="D49" s="167">
        <f t="shared" si="2"/>
        <v>0</v>
      </c>
      <c r="E49" s="167">
        <f t="shared" si="35"/>
        <v>0</v>
      </c>
      <c r="F49" s="167">
        <f t="shared" si="35"/>
        <v>0</v>
      </c>
      <c r="G49" s="167">
        <f t="shared" ref="G49:H49" si="63">G108+G167</f>
        <v>0</v>
      </c>
      <c r="H49" s="167">
        <f t="shared" si="63"/>
        <v>0</v>
      </c>
    </row>
    <row r="50" spans="1:16">
      <c r="A50" s="51" t="s">
        <v>152</v>
      </c>
      <c r="B50" s="49">
        <f t="shared" si="2"/>
        <v>0</v>
      </c>
      <c r="C50" s="49">
        <f t="shared" si="2"/>
        <v>0</v>
      </c>
      <c r="D50" s="167">
        <f t="shared" si="2"/>
        <v>0</v>
      </c>
      <c r="E50" s="167">
        <f t="shared" si="35"/>
        <v>0</v>
      </c>
      <c r="F50" s="167">
        <f t="shared" si="35"/>
        <v>0</v>
      </c>
      <c r="G50" s="167">
        <f t="shared" ref="G50:H50" si="64">G109+G168</f>
        <v>0</v>
      </c>
      <c r="H50" s="167">
        <f t="shared" si="64"/>
        <v>0</v>
      </c>
    </row>
    <row r="51" spans="1:16">
      <c r="A51" s="51" t="s">
        <v>153</v>
      </c>
      <c r="B51" s="49">
        <f t="shared" si="2"/>
        <v>0</v>
      </c>
      <c r="C51" s="49">
        <f t="shared" si="2"/>
        <v>0</v>
      </c>
      <c r="D51" s="167">
        <f t="shared" si="2"/>
        <v>0</v>
      </c>
      <c r="E51" s="167">
        <f t="shared" si="35"/>
        <v>0</v>
      </c>
      <c r="F51" s="167">
        <f t="shared" si="35"/>
        <v>0</v>
      </c>
      <c r="G51" s="167">
        <f t="shared" ref="G51:H51" si="65">G110+G169</f>
        <v>0</v>
      </c>
      <c r="H51" s="167">
        <f t="shared" si="65"/>
        <v>0</v>
      </c>
    </row>
    <row r="52" spans="1:16">
      <c r="A52" s="51" t="s">
        <v>154</v>
      </c>
      <c r="B52" s="49">
        <f t="shared" si="2"/>
        <v>0</v>
      </c>
      <c r="C52" s="49">
        <f t="shared" si="2"/>
        <v>0</v>
      </c>
      <c r="D52" s="167">
        <f t="shared" si="2"/>
        <v>0</v>
      </c>
      <c r="E52" s="167">
        <f t="shared" si="35"/>
        <v>0</v>
      </c>
      <c r="F52" s="167">
        <f t="shared" si="35"/>
        <v>0</v>
      </c>
      <c r="G52" s="167">
        <f t="shared" ref="G52:H52" si="66">G111+G170</f>
        <v>0</v>
      </c>
      <c r="H52" s="167">
        <f t="shared" si="66"/>
        <v>0</v>
      </c>
    </row>
    <row r="53" spans="1:16">
      <c r="A53" s="51" t="s">
        <v>155</v>
      </c>
      <c r="B53" s="49">
        <f t="shared" si="2"/>
        <v>0</v>
      </c>
      <c r="C53" s="49">
        <f t="shared" si="2"/>
        <v>0</v>
      </c>
      <c r="D53" s="167">
        <f t="shared" si="2"/>
        <v>0</v>
      </c>
      <c r="E53" s="167">
        <f t="shared" si="35"/>
        <v>0</v>
      </c>
      <c r="F53" s="167">
        <f t="shared" si="35"/>
        <v>0</v>
      </c>
      <c r="G53" s="167">
        <f t="shared" ref="G53:H53" si="67">G112+G171</f>
        <v>0</v>
      </c>
      <c r="H53" s="167">
        <f t="shared" si="67"/>
        <v>0</v>
      </c>
    </row>
    <row r="54" spans="1:16">
      <c r="A54" s="51" t="s">
        <v>157</v>
      </c>
      <c r="B54" s="49">
        <f t="shared" si="2"/>
        <v>0</v>
      </c>
      <c r="C54" s="49">
        <f t="shared" si="2"/>
        <v>0</v>
      </c>
      <c r="D54" s="167">
        <f t="shared" si="2"/>
        <v>0</v>
      </c>
      <c r="E54" s="167">
        <f t="shared" si="35"/>
        <v>0</v>
      </c>
      <c r="F54" s="167">
        <f t="shared" si="35"/>
        <v>0</v>
      </c>
      <c r="G54" s="167">
        <f t="shared" ref="G54:H54" si="68">G113+G172</f>
        <v>0</v>
      </c>
      <c r="H54" s="167">
        <f t="shared" si="68"/>
        <v>0</v>
      </c>
    </row>
    <row r="55" spans="1:16">
      <c r="A55" s="51" t="s">
        <v>158</v>
      </c>
      <c r="B55" s="49">
        <f t="shared" si="2"/>
        <v>1553707</v>
      </c>
      <c r="C55" s="49">
        <f t="shared" si="2"/>
        <v>0</v>
      </c>
      <c r="D55" s="167">
        <f t="shared" si="2"/>
        <v>0</v>
      </c>
      <c r="E55" s="167">
        <f t="shared" si="35"/>
        <v>0</v>
      </c>
      <c r="F55" s="167">
        <f t="shared" si="35"/>
        <v>0</v>
      </c>
      <c r="G55" s="167">
        <f t="shared" ref="G55:H55" si="69">G114+G173</f>
        <v>6587387</v>
      </c>
      <c r="H55" s="167">
        <f t="shared" si="69"/>
        <v>9620407</v>
      </c>
      <c r="I55" s="168"/>
    </row>
    <row r="56" spans="1:16" s="62" customFormat="1">
      <c r="A56" s="59" t="s">
        <v>159</v>
      </c>
      <c r="B56" s="49">
        <f t="shared" si="2"/>
        <v>282072572</v>
      </c>
      <c r="C56" s="49">
        <f t="shared" si="2"/>
        <v>309510800</v>
      </c>
      <c r="D56" s="167">
        <f t="shared" si="2"/>
        <v>409134732</v>
      </c>
      <c r="E56" s="167">
        <f t="shared" si="35"/>
        <v>437231865</v>
      </c>
      <c r="F56" s="167">
        <f>SUM(F5:F55)</f>
        <v>503719607</v>
      </c>
      <c r="G56" s="167">
        <f>SUM(G5:G55)</f>
        <v>543550047</v>
      </c>
      <c r="H56" s="167">
        <f>SUM(H5:H55)</f>
        <v>539182059</v>
      </c>
      <c r="I56" s="284"/>
      <c r="K56" s="49"/>
      <c r="L56" s="49"/>
    </row>
    <row r="57" spans="1:16">
      <c r="A57" s="82"/>
    </row>
    <row r="58" spans="1:16">
      <c r="A58" s="83"/>
    </row>
    <row r="59" spans="1:16">
      <c r="A59" s="84"/>
    </row>
    <row r="60" spans="1:16">
      <c r="A60" s="85"/>
    </row>
    <row r="61" spans="1:16">
      <c r="A61" s="86"/>
      <c r="P61" s="63"/>
    </row>
    <row r="62" spans="1:16">
      <c r="A62" s="396" t="s">
        <v>156</v>
      </c>
      <c r="B62" s="402">
        <v>2015</v>
      </c>
      <c r="C62" s="402">
        <v>2016</v>
      </c>
      <c r="D62" s="402">
        <v>2017</v>
      </c>
      <c r="E62" s="402">
        <v>2018</v>
      </c>
      <c r="F62" s="402">
        <v>2019</v>
      </c>
      <c r="G62" s="402">
        <v>2020</v>
      </c>
      <c r="H62" s="402">
        <v>2021</v>
      </c>
    </row>
    <row r="63" spans="1:16">
      <c r="A63" s="396"/>
      <c r="B63" s="398"/>
      <c r="C63" s="398"/>
      <c r="D63" s="409"/>
      <c r="E63" s="409"/>
      <c r="F63" s="409"/>
      <c r="G63" s="409"/>
      <c r="H63" s="409"/>
    </row>
    <row r="64" spans="1:16">
      <c r="A64" s="51" t="s">
        <v>82</v>
      </c>
      <c r="B64" s="49">
        <v>0</v>
      </c>
      <c r="C64" s="226">
        <v>0</v>
      </c>
      <c r="D64" s="167">
        <v>0</v>
      </c>
      <c r="E64" s="49">
        <v>0</v>
      </c>
      <c r="F64" s="49">
        <v>0</v>
      </c>
      <c r="G64" s="49">
        <v>0</v>
      </c>
      <c r="H64" s="49">
        <v>0</v>
      </c>
    </row>
    <row r="65" spans="1:8">
      <c r="A65" s="51" t="s">
        <v>84</v>
      </c>
      <c r="B65" s="49">
        <v>0</v>
      </c>
      <c r="C65" s="226">
        <v>0</v>
      </c>
      <c r="D65" s="167">
        <v>0</v>
      </c>
      <c r="E65" s="49">
        <v>0</v>
      </c>
      <c r="F65" s="49">
        <v>0</v>
      </c>
      <c r="G65" s="49">
        <v>0</v>
      </c>
      <c r="H65" s="49">
        <v>0</v>
      </c>
    </row>
    <row r="66" spans="1:8">
      <c r="A66" s="51" t="s">
        <v>86</v>
      </c>
      <c r="B66" s="49">
        <v>22979493</v>
      </c>
      <c r="C66" s="226">
        <v>24500482</v>
      </c>
      <c r="D66" s="167">
        <v>21058477</v>
      </c>
      <c r="E66" s="49">
        <v>25215776</v>
      </c>
      <c r="F66" s="49">
        <v>24547079</v>
      </c>
      <c r="G66" s="49">
        <v>27895786</v>
      </c>
      <c r="H66" s="49">
        <v>21264239</v>
      </c>
    </row>
    <row r="67" spans="1:8">
      <c r="A67" s="51" t="s">
        <v>88</v>
      </c>
      <c r="B67" s="49">
        <v>197982</v>
      </c>
      <c r="C67" s="226">
        <v>0</v>
      </c>
      <c r="D67" s="167">
        <v>0</v>
      </c>
      <c r="E67" s="49">
        <v>0</v>
      </c>
      <c r="F67" s="49">
        <v>0</v>
      </c>
      <c r="G67" s="49">
        <v>0</v>
      </c>
      <c r="H67" s="49">
        <v>0</v>
      </c>
    </row>
    <row r="68" spans="1:8">
      <c r="A68" s="51" t="s">
        <v>74</v>
      </c>
      <c r="B68" s="49">
        <v>2732624</v>
      </c>
      <c r="C68" s="226">
        <v>14025113</v>
      </c>
      <c r="D68" s="167">
        <v>14717187</v>
      </c>
      <c r="E68" s="49">
        <v>13116225</v>
      </c>
      <c r="F68" s="49">
        <v>17128151</v>
      </c>
      <c r="G68" s="49">
        <v>22914228</v>
      </c>
      <c r="H68" s="49">
        <v>28189256</v>
      </c>
    </row>
    <row r="69" spans="1:8">
      <c r="A69" s="51" t="s">
        <v>91</v>
      </c>
      <c r="B69" s="49">
        <v>0</v>
      </c>
      <c r="C69" s="226">
        <v>0</v>
      </c>
      <c r="D69" s="167">
        <v>0</v>
      </c>
      <c r="E69" s="49">
        <v>0</v>
      </c>
      <c r="F69" s="49">
        <v>0</v>
      </c>
      <c r="G69" s="49">
        <v>0</v>
      </c>
      <c r="H69" s="49">
        <v>0</v>
      </c>
    </row>
    <row r="70" spans="1:8">
      <c r="A70" s="51" t="s">
        <v>93</v>
      </c>
      <c r="B70" s="49">
        <v>0</v>
      </c>
      <c r="C70" s="226">
        <v>0</v>
      </c>
      <c r="D70" s="167">
        <v>0</v>
      </c>
      <c r="E70" s="49">
        <v>0</v>
      </c>
      <c r="F70" s="49">
        <v>0</v>
      </c>
      <c r="G70" s="49">
        <v>0</v>
      </c>
      <c r="H70" s="49">
        <v>0</v>
      </c>
    </row>
    <row r="71" spans="1:8">
      <c r="A71" s="51" t="s">
        <v>95</v>
      </c>
      <c r="B71" s="49">
        <v>0</v>
      </c>
      <c r="C71" s="226">
        <v>0</v>
      </c>
      <c r="D71" s="167">
        <v>0</v>
      </c>
      <c r="E71" s="49">
        <v>0</v>
      </c>
      <c r="F71" s="49">
        <v>0</v>
      </c>
      <c r="G71" s="49">
        <v>0</v>
      </c>
      <c r="H71" s="49">
        <v>0</v>
      </c>
    </row>
    <row r="72" spans="1:8">
      <c r="A72" s="51" t="s">
        <v>97</v>
      </c>
      <c r="B72" s="49">
        <v>0</v>
      </c>
      <c r="C72" s="226">
        <v>0</v>
      </c>
      <c r="D72" s="167">
        <v>0</v>
      </c>
      <c r="E72" s="49">
        <v>0</v>
      </c>
      <c r="F72" s="49">
        <v>0</v>
      </c>
      <c r="G72" s="49">
        <v>0</v>
      </c>
      <c r="H72" s="49">
        <v>0</v>
      </c>
    </row>
    <row r="73" spans="1:8">
      <c r="A73" s="51" t="s">
        <v>99</v>
      </c>
      <c r="B73" s="49">
        <v>14960757</v>
      </c>
      <c r="C73" s="226">
        <v>12839019</v>
      </c>
      <c r="D73" s="167">
        <v>17987693</v>
      </c>
      <c r="E73" s="49">
        <v>15508915</v>
      </c>
      <c r="F73" s="49">
        <v>12880426</v>
      </c>
      <c r="G73" s="49">
        <v>14806749</v>
      </c>
      <c r="H73" s="49">
        <v>15740992</v>
      </c>
    </row>
    <row r="74" spans="1:8">
      <c r="A74" s="51" t="s">
        <v>101</v>
      </c>
      <c r="B74" s="49">
        <v>29297788</v>
      </c>
      <c r="C74" s="226">
        <v>29507737</v>
      </c>
      <c r="D74" s="167">
        <v>33476508</v>
      </c>
      <c r="E74" s="49">
        <v>29812558</v>
      </c>
      <c r="F74" s="49">
        <v>28563259</v>
      </c>
      <c r="G74" s="49">
        <v>33066057</v>
      </c>
      <c r="H74" s="49">
        <v>33536856</v>
      </c>
    </row>
    <row r="75" spans="1:8">
      <c r="A75" s="51" t="s">
        <v>102</v>
      </c>
      <c r="B75" s="49">
        <v>0</v>
      </c>
      <c r="C75" s="226">
        <v>0</v>
      </c>
      <c r="D75" s="167">
        <v>0</v>
      </c>
      <c r="E75" s="49">
        <v>0</v>
      </c>
      <c r="F75" s="49">
        <v>0</v>
      </c>
      <c r="G75" s="49">
        <v>0</v>
      </c>
      <c r="H75" s="49">
        <v>0</v>
      </c>
    </row>
    <row r="76" spans="1:8">
      <c r="A76" s="51" t="s">
        <v>103</v>
      </c>
      <c r="B76" s="49">
        <v>0</v>
      </c>
      <c r="C76" s="226">
        <v>0</v>
      </c>
      <c r="D76" s="167">
        <v>0</v>
      </c>
      <c r="E76" s="49">
        <v>0</v>
      </c>
      <c r="F76" s="49">
        <v>0</v>
      </c>
      <c r="G76" s="49">
        <v>0</v>
      </c>
      <c r="H76" s="49">
        <v>0</v>
      </c>
    </row>
    <row r="77" spans="1:8">
      <c r="A77" s="51" t="s">
        <v>104</v>
      </c>
      <c r="B77" s="49">
        <v>0</v>
      </c>
      <c r="C77" s="226">
        <v>0</v>
      </c>
      <c r="D77" s="167">
        <v>0</v>
      </c>
      <c r="E77" s="49">
        <v>0</v>
      </c>
      <c r="F77" s="49">
        <v>0</v>
      </c>
      <c r="G77" s="49">
        <v>0</v>
      </c>
      <c r="H77" s="49">
        <v>0</v>
      </c>
    </row>
    <row r="78" spans="1:8">
      <c r="A78" s="51" t="s">
        <v>105</v>
      </c>
      <c r="B78" s="49">
        <v>0</v>
      </c>
      <c r="C78" s="226">
        <v>0</v>
      </c>
      <c r="D78" s="167">
        <v>0</v>
      </c>
      <c r="E78" s="49">
        <v>0</v>
      </c>
      <c r="F78" s="49">
        <v>0</v>
      </c>
      <c r="G78" s="49">
        <v>0</v>
      </c>
      <c r="H78" s="49">
        <v>0</v>
      </c>
    </row>
    <row r="79" spans="1:8">
      <c r="A79" s="51" t="s">
        <v>107</v>
      </c>
      <c r="B79" s="49">
        <v>0</v>
      </c>
      <c r="C79" s="226">
        <v>0</v>
      </c>
      <c r="D79" s="167">
        <v>0</v>
      </c>
      <c r="E79" s="49">
        <v>0</v>
      </c>
      <c r="F79" s="49">
        <v>0</v>
      </c>
      <c r="G79" s="49">
        <v>0</v>
      </c>
      <c r="H79" s="49">
        <v>0</v>
      </c>
    </row>
    <row r="80" spans="1:8">
      <c r="A80" s="51" t="s">
        <v>76</v>
      </c>
      <c r="B80" s="49">
        <v>0</v>
      </c>
      <c r="C80" s="226">
        <v>0</v>
      </c>
      <c r="D80" s="167">
        <v>0</v>
      </c>
      <c r="E80" s="49">
        <v>0</v>
      </c>
      <c r="F80" s="49">
        <v>0</v>
      </c>
      <c r="G80" s="49">
        <v>0</v>
      </c>
      <c r="H80" s="49">
        <v>0</v>
      </c>
    </row>
    <row r="81" spans="1:8">
      <c r="A81" s="51" t="s">
        <v>110</v>
      </c>
      <c r="B81" s="49">
        <v>22033848</v>
      </c>
      <c r="C81" s="226">
        <v>19034578</v>
      </c>
      <c r="D81" s="167">
        <v>30703394</v>
      </c>
      <c r="E81" s="49">
        <v>45601778</v>
      </c>
      <c r="F81" s="49">
        <v>136327016</v>
      </c>
      <c r="G81" s="49">
        <v>127684348</v>
      </c>
      <c r="H81" s="49">
        <v>121715805</v>
      </c>
    </row>
    <row r="82" spans="1:8">
      <c r="A82" s="51" t="s">
        <v>111</v>
      </c>
      <c r="B82" s="49">
        <v>0</v>
      </c>
      <c r="C82" s="226">
        <v>0</v>
      </c>
      <c r="D82" s="167">
        <v>0</v>
      </c>
      <c r="E82" s="49">
        <v>0</v>
      </c>
      <c r="F82" s="49">
        <v>0</v>
      </c>
      <c r="G82" s="49">
        <v>0</v>
      </c>
      <c r="H82" s="49">
        <v>0</v>
      </c>
    </row>
    <row r="83" spans="1:8">
      <c r="A83" s="51" t="s">
        <v>113</v>
      </c>
      <c r="B83" s="49">
        <v>2870629</v>
      </c>
      <c r="C83" s="226">
        <v>2816514</v>
      </c>
      <c r="D83" s="167">
        <v>0</v>
      </c>
      <c r="E83" s="49">
        <v>0</v>
      </c>
      <c r="F83" s="49">
        <v>0</v>
      </c>
      <c r="G83" s="49">
        <v>0</v>
      </c>
      <c r="H83" s="49">
        <v>0</v>
      </c>
    </row>
    <row r="84" spans="1:8">
      <c r="A84" s="51" t="s">
        <v>78</v>
      </c>
      <c r="B84" s="49">
        <v>0</v>
      </c>
      <c r="C84" s="226">
        <v>0</v>
      </c>
      <c r="D84" s="167">
        <v>4572148</v>
      </c>
      <c r="E84" s="49">
        <v>0</v>
      </c>
      <c r="F84" s="49">
        <v>9440481</v>
      </c>
      <c r="G84" s="49">
        <v>17957155</v>
      </c>
      <c r="H84" s="49">
        <v>23705827</v>
      </c>
    </row>
    <row r="85" spans="1:8">
      <c r="A85" s="51" t="s">
        <v>116</v>
      </c>
      <c r="B85" s="49">
        <v>0</v>
      </c>
      <c r="C85" s="226">
        <v>0</v>
      </c>
      <c r="D85" s="167">
        <v>0</v>
      </c>
      <c r="E85" s="49">
        <v>0</v>
      </c>
      <c r="F85" s="49">
        <v>0</v>
      </c>
      <c r="G85" s="49">
        <v>0</v>
      </c>
      <c r="H85" s="49">
        <v>0</v>
      </c>
    </row>
    <row r="86" spans="1:8">
      <c r="A86" s="51" t="s">
        <v>117</v>
      </c>
      <c r="B86" s="49">
        <v>53240070</v>
      </c>
      <c r="C86" s="226">
        <v>52721575</v>
      </c>
      <c r="D86" s="167">
        <v>60206467</v>
      </c>
      <c r="E86" s="49">
        <v>69400762</v>
      </c>
      <c r="F86" s="49">
        <v>32165906</v>
      </c>
      <c r="G86" s="49">
        <v>61928375</v>
      </c>
      <c r="H86" s="49">
        <v>56623167</v>
      </c>
    </row>
    <row r="87" spans="1:8">
      <c r="A87" s="51" t="s">
        <v>77</v>
      </c>
      <c r="B87" s="49">
        <v>0</v>
      </c>
      <c r="C87" s="226">
        <v>0</v>
      </c>
      <c r="D87" s="167">
        <v>0</v>
      </c>
      <c r="E87" s="49">
        <v>0</v>
      </c>
      <c r="F87" s="49">
        <v>0</v>
      </c>
      <c r="G87" s="49">
        <v>0</v>
      </c>
      <c r="H87" s="49">
        <v>0</v>
      </c>
    </row>
    <row r="88" spans="1:8">
      <c r="A88" s="51" t="s">
        <v>120</v>
      </c>
      <c r="B88" s="49">
        <v>0</v>
      </c>
      <c r="C88" s="226">
        <v>0</v>
      </c>
      <c r="D88" s="167">
        <v>0</v>
      </c>
      <c r="E88" s="49">
        <v>0</v>
      </c>
      <c r="F88" s="49">
        <v>0</v>
      </c>
      <c r="G88" s="49">
        <v>0</v>
      </c>
      <c r="H88" s="49">
        <v>0</v>
      </c>
    </row>
    <row r="89" spans="1:8">
      <c r="A89" s="51" t="s">
        <v>122</v>
      </c>
      <c r="B89" s="49">
        <v>0</v>
      </c>
      <c r="C89" s="226">
        <v>0</v>
      </c>
      <c r="D89" s="167">
        <v>0</v>
      </c>
      <c r="E89" s="49">
        <v>0</v>
      </c>
      <c r="F89" s="49">
        <v>0</v>
      </c>
      <c r="G89" s="49">
        <v>0</v>
      </c>
      <c r="H89" s="49">
        <v>0</v>
      </c>
    </row>
    <row r="90" spans="1:8">
      <c r="A90" s="51" t="s">
        <v>124</v>
      </c>
      <c r="B90" s="49">
        <v>0</v>
      </c>
      <c r="C90" s="226">
        <v>0</v>
      </c>
      <c r="D90" s="167">
        <v>0</v>
      </c>
      <c r="E90" s="49">
        <v>0</v>
      </c>
      <c r="F90" s="49">
        <v>0</v>
      </c>
      <c r="G90" s="49">
        <v>0</v>
      </c>
      <c r="H90" s="49">
        <v>0</v>
      </c>
    </row>
    <row r="91" spans="1:8">
      <c r="A91" s="51" t="s">
        <v>126</v>
      </c>
      <c r="B91" s="49">
        <v>0</v>
      </c>
      <c r="C91" s="226">
        <v>0</v>
      </c>
      <c r="D91" s="167">
        <v>0</v>
      </c>
      <c r="E91" s="49">
        <v>0</v>
      </c>
      <c r="F91" s="49">
        <v>0</v>
      </c>
      <c r="G91" s="49">
        <v>0</v>
      </c>
      <c r="H91" s="49">
        <v>0</v>
      </c>
    </row>
    <row r="92" spans="1:8">
      <c r="A92" s="51" t="s">
        <v>127</v>
      </c>
      <c r="B92" s="49">
        <v>0</v>
      </c>
      <c r="C92" s="226">
        <v>0</v>
      </c>
      <c r="D92" s="167">
        <v>0</v>
      </c>
      <c r="E92" s="49">
        <v>0</v>
      </c>
      <c r="F92" s="49">
        <v>0</v>
      </c>
      <c r="G92" s="49">
        <v>0</v>
      </c>
      <c r="H92" s="49">
        <v>0</v>
      </c>
    </row>
    <row r="93" spans="1:8">
      <c r="A93" s="51" t="s">
        <v>128</v>
      </c>
      <c r="B93" s="49">
        <v>253258</v>
      </c>
      <c r="C93" s="226">
        <v>237012</v>
      </c>
      <c r="D93" s="167">
        <v>624789</v>
      </c>
      <c r="E93" s="49">
        <v>1528899</v>
      </c>
      <c r="F93" s="49">
        <v>1616782</v>
      </c>
      <c r="G93" s="49">
        <v>1306614</v>
      </c>
      <c r="H93" s="49">
        <v>1350345</v>
      </c>
    </row>
    <row r="94" spans="1:8">
      <c r="A94" s="51" t="s">
        <v>130</v>
      </c>
      <c r="B94" s="49">
        <v>2221143</v>
      </c>
      <c r="C94" s="226">
        <v>1528394</v>
      </c>
      <c r="D94" s="167">
        <v>1619735</v>
      </c>
      <c r="E94" s="49">
        <v>1582462</v>
      </c>
      <c r="F94" s="49">
        <v>1449663</v>
      </c>
      <c r="G94" s="49">
        <v>1237216</v>
      </c>
      <c r="H94" s="49">
        <v>907858</v>
      </c>
    </row>
    <row r="95" spans="1:8">
      <c r="A95" s="51" t="s">
        <v>131</v>
      </c>
      <c r="B95" s="49">
        <v>0</v>
      </c>
      <c r="C95" s="226">
        <v>0</v>
      </c>
      <c r="D95" s="167">
        <v>0</v>
      </c>
      <c r="E95" s="49">
        <v>0</v>
      </c>
      <c r="F95" s="49">
        <v>0</v>
      </c>
      <c r="G95" s="49">
        <v>0</v>
      </c>
      <c r="H95" s="49">
        <v>0</v>
      </c>
    </row>
    <row r="96" spans="1:8">
      <c r="A96" s="51" t="s">
        <v>132</v>
      </c>
      <c r="B96" s="49">
        <v>0</v>
      </c>
      <c r="C96" s="226">
        <v>0</v>
      </c>
      <c r="D96" s="167">
        <v>0</v>
      </c>
      <c r="E96" s="49">
        <v>0</v>
      </c>
      <c r="F96" s="49">
        <v>0</v>
      </c>
      <c r="G96" s="49">
        <v>0</v>
      </c>
      <c r="H96" s="49">
        <v>0</v>
      </c>
    </row>
    <row r="97" spans="1:8">
      <c r="A97" s="51" t="s">
        <v>75</v>
      </c>
      <c r="B97" s="49">
        <v>0</v>
      </c>
      <c r="C97" s="226">
        <v>0</v>
      </c>
      <c r="D97" s="167">
        <v>0</v>
      </c>
      <c r="E97" s="49">
        <v>0</v>
      </c>
      <c r="F97" s="49">
        <v>0</v>
      </c>
      <c r="G97" s="49">
        <v>0</v>
      </c>
      <c r="H97" s="49">
        <v>0</v>
      </c>
    </row>
    <row r="98" spans="1:8">
      <c r="A98" s="51" t="s">
        <v>133</v>
      </c>
      <c r="B98" s="49">
        <v>247380</v>
      </c>
      <c r="C98" s="226">
        <v>292569</v>
      </c>
      <c r="D98" s="167">
        <v>194250</v>
      </c>
      <c r="E98" s="49">
        <v>73118</v>
      </c>
      <c r="F98" s="49">
        <v>522212</v>
      </c>
      <c r="G98" s="49">
        <v>541220</v>
      </c>
      <c r="H98" s="49">
        <v>547312</v>
      </c>
    </row>
    <row r="99" spans="1:8">
      <c r="A99" s="51" t="s">
        <v>134</v>
      </c>
      <c r="B99" s="49">
        <v>0</v>
      </c>
      <c r="C99" s="226">
        <v>0</v>
      </c>
      <c r="D99" s="167">
        <v>0</v>
      </c>
      <c r="E99" s="49">
        <v>0</v>
      </c>
      <c r="F99" s="49">
        <v>0</v>
      </c>
      <c r="G99" s="49">
        <v>0</v>
      </c>
      <c r="H99" s="49">
        <v>0</v>
      </c>
    </row>
    <row r="100" spans="1:8">
      <c r="A100" s="51" t="s">
        <v>136</v>
      </c>
      <c r="B100" s="49">
        <v>4256561</v>
      </c>
      <c r="C100" s="226">
        <v>6899467</v>
      </c>
      <c r="D100" s="167">
        <v>21665865</v>
      </c>
      <c r="E100" s="49">
        <v>9215902</v>
      </c>
      <c r="F100" s="49">
        <v>191628</v>
      </c>
      <c r="G100" s="49">
        <v>40657</v>
      </c>
      <c r="H100" s="49">
        <v>0</v>
      </c>
    </row>
    <row r="101" spans="1:8">
      <c r="A101" s="51" t="s">
        <v>145</v>
      </c>
      <c r="B101" s="49">
        <v>0</v>
      </c>
      <c r="C101" s="226">
        <v>0</v>
      </c>
      <c r="D101" s="167">
        <v>0</v>
      </c>
      <c r="E101" s="49">
        <v>0</v>
      </c>
      <c r="F101" s="49">
        <v>0</v>
      </c>
      <c r="G101" s="49">
        <v>0</v>
      </c>
      <c r="H101" s="49">
        <v>0</v>
      </c>
    </row>
    <row r="102" spans="1:8">
      <c r="A102" s="51" t="s">
        <v>138</v>
      </c>
      <c r="B102" s="49">
        <v>0</v>
      </c>
      <c r="C102" s="226">
        <v>0</v>
      </c>
      <c r="D102" s="167">
        <v>0</v>
      </c>
      <c r="E102" s="49">
        <v>0</v>
      </c>
      <c r="F102" s="49">
        <v>0</v>
      </c>
      <c r="G102" s="49">
        <v>0</v>
      </c>
      <c r="H102" s="49">
        <v>0</v>
      </c>
    </row>
    <row r="103" spans="1:8">
      <c r="A103" s="51" t="s">
        <v>140</v>
      </c>
      <c r="B103" s="49">
        <v>0</v>
      </c>
      <c r="C103" s="226">
        <v>0</v>
      </c>
      <c r="D103" s="167">
        <v>0</v>
      </c>
      <c r="E103" s="49">
        <v>0</v>
      </c>
      <c r="F103" s="49">
        <v>0</v>
      </c>
      <c r="G103" s="49">
        <v>0</v>
      </c>
      <c r="H103" s="49">
        <v>0</v>
      </c>
    </row>
    <row r="104" spans="1:8">
      <c r="A104" s="51" t="s">
        <v>142</v>
      </c>
      <c r="B104" s="49">
        <v>12248480</v>
      </c>
      <c r="C104" s="226">
        <v>15981827</v>
      </c>
      <c r="D104" s="167">
        <v>16014035</v>
      </c>
      <c r="E104" s="49">
        <v>19508107</v>
      </c>
      <c r="F104" s="49">
        <v>18938951</v>
      </c>
      <c r="G104" s="49">
        <v>14269075</v>
      </c>
      <c r="H104" s="49">
        <v>9408700</v>
      </c>
    </row>
    <row r="105" spans="1:8">
      <c r="A105" s="51" t="s">
        <v>144</v>
      </c>
      <c r="B105" s="49">
        <v>0</v>
      </c>
      <c r="C105" s="226">
        <v>0</v>
      </c>
      <c r="D105" s="167">
        <v>0</v>
      </c>
      <c r="E105" s="49">
        <v>0</v>
      </c>
      <c r="F105" s="49">
        <v>0</v>
      </c>
      <c r="G105" s="49">
        <v>0</v>
      </c>
      <c r="H105" s="49">
        <v>0</v>
      </c>
    </row>
    <row r="106" spans="1:8">
      <c r="A106" s="51" t="s">
        <v>146</v>
      </c>
      <c r="B106" s="49">
        <v>0</v>
      </c>
      <c r="C106" s="226">
        <v>0</v>
      </c>
      <c r="D106" s="167">
        <v>0</v>
      </c>
      <c r="E106" s="49">
        <v>0</v>
      </c>
      <c r="F106" s="49">
        <v>0</v>
      </c>
      <c r="G106" s="49">
        <v>0</v>
      </c>
      <c r="H106" s="49">
        <v>0</v>
      </c>
    </row>
    <row r="107" spans="1:8">
      <c r="A107" s="51" t="s">
        <v>148</v>
      </c>
      <c r="B107" s="49">
        <v>0</v>
      </c>
      <c r="C107" s="226">
        <v>0</v>
      </c>
      <c r="D107" s="167">
        <v>0</v>
      </c>
      <c r="E107" s="49">
        <v>1166229</v>
      </c>
      <c r="F107" s="49">
        <v>0</v>
      </c>
      <c r="G107" s="49">
        <v>0</v>
      </c>
      <c r="H107" s="49">
        <v>0</v>
      </c>
    </row>
    <row r="108" spans="1:8">
      <c r="A108" s="51" t="s">
        <v>150</v>
      </c>
      <c r="B108" s="49">
        <v>0</v>
      </c>
      <c r="C108" s="226">
        <v>0</v>
      </c>
      <c r="D108" s="167">
        <v>0</v>
      </c>
      <c r="E108" s="49">
        <v>0</v>
      </c>
      <c r="F108" s="49">
        <v>0</v>
      </c>
      <c r="G108" s="49">
        <v>0</v>
      </c>
      <c r="H108" s="49">
        <v>0</v>
      </c>
    </row>
    <row r="109" spans="1:8">
      <c r="A109" s="51" t="s">
        <v>152</v>
      </c>
      <c r="B109" s="49">
        <v>0</v>
      </c>
      <c r="C109" s="226">
        <v>0</v>
      </c>
      <c r="D109" s="167">
        <v>0</v>
      </c>
      <c r="E109" s="49">
        <v>0</v>
      </c>
      <c r="F109" s="49">
        <v>0</v>
      </c>
      <c r="G109" s="49">
        <v>0</v>
      </c>
      <c r="H109" s="49">
        <v>0</v>
      </c>
    </row>
    <row r="110" spans="1:8">
      <c r="A110" s="51" t="s">
        <v>153</v>
      </c>
      <c r="B110" s="49">
        <v>0</v>
      </c>
      <c r="C110" s="226">
        <v>0</v>
      </c>
      <c r="D110" s="167">
        <v>0</v>
      </c>
      <c r="E110" s="49">
        <v>0</v>
      </c>
      <c r="F110" s="49">
        <v>0</v>
      </c>
      <c r="G110" s="49">
        <v>0</v>
      </c>
      <c r="H110" s="49">
        <v>0</v>
      </c>
    </row>
    <row r="111" spans="1:8">
      <c r="A111" s="51" t="s">
        <v>154</v>
      </c>
      <c r="B111" s="49">
        <v>0</v>
      </c>
      <c r="C111" s="226">
        <v>0</v>
      </c>
      <c r="D111" s="167">
        <v>0</v>
      </c>
      <c r="E111" s="49">
        <v>0</v>
      </c>
      <c r="F111" s="49">
        <v>0</v>
      </c>
      <c r="G111" s="49">
        <v>0</v>
      </c>
      <c r="H111" s="49">
        <v>0</v>
      </c>
    </row>
    <row r="112" spans="1:8">
      <c r="A112" s="51" t="s">
        <v>155</v>
      </c>
      <c r="B112" s="49">
        <v>0</v>
      </c>
      <c r="C112" s="226">
        <v>0</v>
      </c>
      <c r="D112" s="167">
        <v>0</v>
      </c>
      <c r="E112" s="49">
        <v>0</v>
      </c>
      <c r="F112" s="49">
        <v>0</v>
      </c>
      <c r="G112" s="49">
        <v>0</v>
      </c>
      <c r="H112" s="49">
        <v>0</v>
      </c>
    </row>
    <row r="113" spans="1:8">
      <c r="A113" s="51" t="s">
        <v>157</v>
      </c>
      <c r="B113" s="49">
        <v>0</v>
      </c>
      <c r="C113" s="226">
        <v>0</v>
      </c>
      <c r="D113" s="167">
        <v>0</v>
      </c>
      <c r="E113" s="49">
        <v>0</v>
      </c>
      <c r="F113" s="49">
        <v>0</v>
      </c>
      <c r="G113" s="49">
        <v>0</v>
      </c>
      <c r="H113" s="49">
        <v>0</v>
      </c>
    </row>
    <row r="114" spans="1:8">
      <c r="A114" s="51" t="s">
        <v>158</v>
      </c>
      <c r="B114" s="49">
        <v>0</v>
      </c>
      <c r="C114" s="226">
        <v>0</v>
      </c>
      <c r="D114" s="167">
        <v>0</v>
      </c>
      <c r="E114" s="49">
        <v>0</v>
      </c>
      <c r="F114" s="49">
        <v>0</v>
      </c>
      <c r="G114" s="49">
        <v>2794757</v>
      </c>
      <c r="H114" s="49">
        <v>5450000</v>
      </c>
    </row>
    <row r="115" spans="1:8">
      <c r="A115" s="59" t="s">
        <v>159</v>
      </c>
      <c r="B115" s="49">
        <v>167540013</v>
      </c>
      <c r="C115" s="226">
        <v>180384287</v>
      </c>
      <c r="D115" s="167">
        <v>222840548</v>
      </c>
      <c r="E115" s="49">
        <f>SUM(E64:E114)</f>
        <v>231730731</v>
      </c>
      <c r="F115" s="49">
        <f>SUM(F64:F114)</f>
        <v>283771554</v>
      </c>
      <c r="G115" s="49">
        <f>SUM(G64:G114)</f>
        <v>326442237</v>
      </c>
      <c r="H115" s="49">
        <f>SUM(H64:H114)</f>
        <v>318440357</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409"/>
      <c r="E122" s="409"/>
      <c r="F122" s="409"/>
      <c r="G122" s="409"/>
      <c r="H122" s="409"/>
    </row>
    <row r="123" spans="1:8">
      <c r="A123" s="51" t="s">
        <v>82</v>
      </c>
      <c r="B123" s="49">
        <v>0</v>
      </c>
      <c r="C123" s="226">
        <v>0</v>
      </c>
      <c r="D123" s="167">
        <v>0</v>
      </c>
      <c r="E123" s="49">
        <v>0</v>
      </c>
      <c r="F123" s="49">
        <v>0</v>
      </c>
      <c r="G123" s="49">
        <v>0</v>
      </c>
      <c r="H123" s="49">
        <v>0</v>
      </c>
    </row>
    <row r="124" spans="1:8">
      <c r="A124" s="51" t="s">
        <v>84</v>
      </c>
      <c r="B124" s="49">
        <v>0</v>
      </c>
      <c r="C124" s="226">
        <v>0</v>
      </c>
      <c r="D124" s="167">
        <v>0</v>
      </c>
      <c r="E124" s="49">
        <v>0</v>
      </c>
      <c r="F124" s="49">
        <v>0</v>
      </c>
      <c r="G124" s="49">
        <v>0</v>
      </c>
      <c r="H124" s="49">
        <v>0</v>
      </c>
    </row>
    <row r="125" spans="1:8">
      <c r="A125" s="51" t="s">
        <v>86</v>
      </c>
      <c r="B125" s="49">
        <v>0</v>
      </c>
      <c r="C125" s="226">
        <v>0</v>
      </c>
      <c r="D125" s="167">
        <v>0</v>
      </c>
      <c r="E125" s="49">
        <v>0</v>
      </c>
      <c r="F125" s="49">
        <v>0</v>
      </c>
      <c r="G125" s="49">
        <v>0</v>
      </c>
      <c r="H125" s="49">
        <v>0</v>
      </c>
    </row>
    <row r="126" spans="1:8">
      <c r="A126" s="51" t="s">
        <v>88</v>
      </c>
      <c r="B126" s="49">
        <v>0</v>
      </c>
      <c r="C126" s="226">
        <v>0</v>
      </c>
      <c r="D126" s="167">
        <v>0</v>
      </c>
      <c r="E126" s="49">
        <v>0</v>
      </c>
      <c r="F126" s="49">
        <v>0</v>
      </c>
      <c r="G126" s="49">
        <v>0</v>
      </c>
      <c r="H126" s="49">
        <v>0</v>
      </c>
    </row>
    <row r="127" spans="1:8">
      <c r="A127" s="51" t="s">
        <v>74</v>
      </c>
      <c r="B127" s="49">
        <v>71511810</v>
      </c>
      <c r="C127" s="226">
        <v>86549310</v>
      </c>
      <c r="D127" s="167">
        <v>94827944</v>
      </c>
      <c r="E127" s="49">
        <v>102033786</v>
      </c>
      <c r="F127" s="49">
        <v>116604256</v>
      </c>
      <c r="G127" s="49">
        <v>110720513</v>
      </c>
      <c r="H127" s="49">
        <v>117431960</v>
      </c>
    </row>
    <row r="128" spans="1:8">
      <c r="A128" s="51" t="s">
        <v>91</v>
      </c>
      <c r="B128" s="49">
        <v>0</v>
      </c>
      <c r="C128" s="226">
        <v>0</v>
      </c>
      <c r="D128" s="167">
        <v>0</v>
      </c>
      <c r="E128" s="49">
        <v>0</v>
      </c>
      <c r="F128" s="49">
        <v>0</v>
      </c>
      <c r="G128" s="49">
        <v>0</v>
      </c>
      <c r="H128" s="49">
        <v>0</v>
      </c>
    </row>
    <row r="129" spans="1:8">
      <c r="A129" s="51" t="s">
        <v>93</v>
      </c>
      <c r="B129" s="49">
        <v>0</v>
      </c>
      <c r="C129" s="226">
        <v>0</v>
      </c>
      <c r="D129" s="167">
        <v>0</v>
      </c>
      <c r="E129" s="49">
        <v>0</v>
      </c>
      <c r="F129" s="49">
        <v>0</v>
      </c>
      <c r="G129" s="49">
        <v>0</v>
      </c>
      <c r="H129" s="49">
        <v>0</v>
      </c>
    </row>
    <row r="130" spans="1:8">
      <c r="A130" s="51" t="s">
        <v>95</v>
      </c>
      <c r="B130" s="49">
        <v>0</v>
      </c>
      <c r="C130" s="226">
        <v>0</v>
      </c>
      <c r="D130" s="167">
        <v>0</v>
      </c>
      <c r="E130" s="49">
        <v>0</v>
      </c>
      <c r="F130" s="49">
        <v>0</v>
      </c>
      <c r="G130" s="49">
        <v>0</v>
      </c>
      <c r="H130" s="49">
        <v>0</v>
      </c>
    </row>
    <row r="131" spans="1:8">
      <c r="A131" s="51" t="s">
        <v>97</v>
      </c>
      <c r="B131" s="49">
        <v>0</v>
      </c>
      <c r="C131" s="226">
        <v>0</v>
      </c>
      <c r="D131" s="167">
        <v>0</v>
      </c>
      <c r="E131" s="49">
        <v>0</v>
      </c>
      <c r="F131" s="49">
        <v>0</v>
      </c>
      <c r="G131" s="49">
        <v>0</v>
      </c>
      <c r="H131" s="49">
        <v>0</v>
      </c>
    </row>
    <row r="132" spans="1:8">
      <c r="A132" s="51" t="s">
        <v>99</v>
      </c>
      <c r="B132" s="49">
        <v>5662771</v>
      </c>
      <c r="C132" s="226">
        <v>1957325</v>
      </c>
      <c r="D132" s="167">
        <v>56366342</v>
      </c>
      <c r="E132" s="49">
        <v>62035340</v>
      </c>
      <c r="F132" s="49">
        <v>54530743</v>
      </c>
      <c r="G132" s="49">
        <v>54364297</v>
      </c>
      <c r="H132" s="49">
        <v>59718919</v>
      </c>
    </row>
    <row r="133" spans="1:8">
      <c r="A133" s="51" t="s">
        <v>101</v>
      </c>
      <c r="B133" s="49">
        <v>0</v>
      </c>
      <c r="C133" s="226">
        <v>0</v>
      </c>
      <c r="D133" s="167">
        <v>15620830</v>
      </c>
      <c r="E133" s="49">
        <v>26520294</v>
      </c>
      <c r="F133" s="49">
        <v>35706977</v>
      </c>
      <c r="G133" s="49">
        <v>29979278</v>
      </c>
      <c r="H133" s="49">
        <v>22571609</v>
      </c>
    </row>
    <row r="134" spans="1:8">
      <c r="A134" s="51" t="s">
        <v>102</v>
      </c>
      <c r="B134" s="49">
        <v>0</v>
      </c>
      <c r="C134" s="226">
        <v>0</v>
      </c>
      <c r="D134" s="167">
        <v>0</v>
      </c>
      <c r="E134" s="49">
        <v>0</v>
      </c>
      <c r="F134" s="49">
        <v>0</v>
      </c>
      <c r="G134" s="49">
        <v>0</v>
      </c>
      <c r="H134" s="49">
        <v>0</v>
      </c>
    </row>
    <row r="135" spans="1:8">
      <c r="A135" s="51" t="s">
        <v>103</v>
      </c>
      <c r="B135" s="49">
        <v>0</v>
      </c>
      <c r="C135" s="226">
        <v>0</v>
      </c>
      <c r="D135" s="167">
        <v>0</v>
      </c>
      <c r="E135" s="49">
        <v>0</v>
      </c>
      <c r="F135" s="49">
        <v>0</v>
      </c>
      <c r="G135" s="49">
        <v>0</v>
      </c>
      <c r="H135" s="49">
        <v>0</v>
      </c>
    </row>
    <row r="136" spans="1:8">
      <c r="A136" s="51" t="s">
        <v>104</v>
      </c>
      <c r="B136" s="49">
        <v>0</v>
      </c>
      <c r="C136" s="226">
        <v>0</v>
      </c>
      <c r="D136" s="167">
        <v>0</v>
      </c>
      <c r="E136" s="49">
        <v>0</v>
      </c>
      <c r="F136" s="49">
        <v>0</v>
      </c>
      <c r="G136" s="49">
        <v>0</v>
      </c>
      <c r="H136" s="49">
        <v>0</v>
      </c>
    </row>
    <row r="137" spans="1:8">
      <c r="A137" s="51" t="s">
        <v>105</v>
      </c>
      <c r="B137" s="49">
        <v>0</v>
      </c>
      <c r="C137" s="226">
        <v>0</v>
      </c>
      <c r="D137" s="167">
        <v>0</v>
      </c>
      <c r="E137" s="49">
        <v>0</v>
      </c>
      <c r="F137" s="49">
        <v>0</v>
      </c>
      <c r="G137" s="49">
        <v>0</v>
      </c>
      <c r="H137" s="49">
        <v>0</v>
      </c>
    </row>
    <row r="138" spans="1:8">
      <c r="A138" s="51" t="s">
        <v>107</v>
      </c>
      <c r="B138" s="49">
        <v>0</v>
      </c>
      <c r="C138" s="226">
        <v>0</v>
      </c>
      <c r="D138" s="167">
        <v>0</v>
      </c>
      <c r="E138" s="49">
        <v>0</v>
      </c>
      <c r="F138" s="49">
        <v>0</v>
      </c>
      <c r="G138" s="49">
        <v>0</v>
      </c>
      <c r="H138" s="49">
        <v>0</v>
      </c>
    </row>
    <row r="139" spans="1:8">
      <c r="A139" s="51" t="s">
        <v>76</v>
      </c>
      <c r="B139" s="49">
        <v>0</v>
      </c>
      <c r="C139" s="226">
        <v>0</v>
      </c>
      <c r="D139" s="167">
        <v>0</v>
      </c>
      <c r="E139" s="49">
        <v>0</v>
      </c>
      <c r="F139" s="49">
        <v>0</v>
      </c>
      <c r="G139" s="49">
        <v>0</v>
      </c>
      <c r="H139" s="49">
        <v>0</v>
      </c>
    </row>
    <row r="140" spans="1:8">
      <c r="A140" s="51" t="s">
        <v>110</v>
      </c>
      <c r="B140" s="49">
        <v>25140430</v>
      </c>
      <c r="C140" s="226">
        <v>26683517</v>
      </c>
      <c r="D140" s="167">
        <v>17106446</v>
      </c>
      <c r="E140" s="49">
        <v>12225197</v>
      </c>
      <c r="F140" s="49">
        <v>11372374</v>
      </c>
      <c r="G140" s="49">
        <v>16848790</v>
      </c>
      <c r="H140" s="49">
        <v>15379746</v>
      </c>
    </row>
    <row r="141" spans="1:8">
      <c r="A141" s="51" t="s">
        <v>111</v>
      </c>
      <c r="B141" s="49">
        <v>0</v>
      </c>
      <c r="C141" s="226">
        <v>0</v>
      </c>
      <c r="D141" s="167">
        <v>0</v>
      </c>
      <c r="E141" s="49">
        <v>0</v>
      </c>
      <c r="F141" s="49">
        <v>0</v>
      </c>
      <c r="G141" s="49">
        <v>0</v>
      </c>
      <c r="H141" s="49">
        <v>0</v>
      </c>
    </row>
    <row r="142" spans="1:8">
      <c r="A142" s="51" t="s">
        <v>113</v>
      </c>
      <c r="B142" s="49">
        <v>5075878</v>
      </c>
      <c r="C142" s="226">
        <v>4086997</v>
      </c>
      <c r="D142" s="167">
        <v>0</v>
      </c>
      <c r="E142" s="49">
        <v>0</v>
      </c>
      <c r="F142" s="49">
        <v>0</v>
      </c>
      <c r="G142" s="49">
        <v>0</v>
      </c>
      <c r="H142" s="49">
        <v>0</v>
      </c>
    </row>
    <row r="143" spans="1:8">
      <c r="A143" s="51" t="s">
        <v>78</v>
      </c>
      <c r="B143" s="49">
        <v>0</v>
      </c>
      <c r="C143" s="226">
        <v>0</v>
      </c>
      <c r="D143" s="167">
        <v>0</v>
      </c>
      <c r="E143" s="49">
        <v>0</v>
      </c>
      <c r="F143" s="49">
        <v>0</v>
      </c>
      <c r="G143" s="49">
        <v>0</v>
      </c>
      <c r="H143" s="49">
        <v>0</v>
      </c>
    </row>
    <row r="144" spans="1:8">
      <c r="A144" s="51" t="s">
        <v>116</v>
      </c>
      <c r="B144" s="49">
        <v>0</v>
      </c>
      <c r="C144" s="226">
        <v>0</v>
      </c>
      <c r="D144" s="167">
        <v>0</v>
      </c>
      <c r="E144" s="49">
        <v>0</v>
      </c>
      <c r="F144" s="49">
        <v>0</v>
      </c>
      <c r="G144" s="49">
        <v>0</v>
      </c>
      <c r="H144" s="49">
        <v>0</v>
      </c>
    </row>
    <row r="145" spans="1:8">
      <c r="A145" s="51" t="s">
        <v>117</v>
      </c>
      <c r="B145" s="49">
        <v>0</v>
      </c>
      <c r="C145" s="226">
        <v>2862622</v>
      </c>
      <c r="D145" s="167">
        <v>0</v>
      </c>
      <c r="E145" s="49">
        <v>0</v>
      </c>
      <c r="F145" s="49">
        <v>0</v>
      </c>
      <c r="G145" s="49">
        <v>0</v>
      </c>
      <c r="H145" s="49">
        <v>0</v>
      </c>
    </row>
    <row r="146" spans="1:8">
      <c r="A146" s="51" t="s">
        <v>77</v>
      </c>
      <c r="B146" s="49">
        <v>0</v>
      </c>
      <c r="C146" s="226">
        <v>0</v>
      </c>
      <c r="D146" s="167">
        <v>0</v>
      </c>
      <c r="E146" s="49">
        <v>0</v>
      </c>
      <c r="F146" s="49">
        <v>0</v>
      </c>
      <c r="G146" s="49">
        <v>0</v>
      </c>
      <c r="H146" s="49">
        <v>0</v>
      </c>
    </row>
    <row r="147" spans="1:8">
      <c r="A147" s="51" t="s">
        <v>120</v>
      </c>
      <c r="B147" s="49">
        <v>0</v>
      </c>
      <c r="C147" s="226">
        <v>0</v>
      </c>
      <c r="D147" s="167">
        <v>0</v>
      </c>
      <c r="E147" s="49">
        <v>0</v>
      </c>
      <c r="F147" s="49">
        <v>0</v>
      </c>
      <c r="G147" s="49">
        <v>0</v>
      </c>
      <c r="H147" s="49">
        <v>0</v>
      </c>
    </row>
    <row r="148" spans="1:8">
      <c r="A148" s="51" t="s">
        <v>122</v>
      </c>
      <c r="B148" s="49">
        <v>0</v>
      </c>
      <c r="C148" s="226">
        <v>0</v>
      </c>
      <c r="D148" s="167">
        <v>0</v>
      </c>
      <c r="E148" s="49">
        <v>0</v>
      </c>
      <c r="F148" s="49">
        <v>0</v>
      </c>
      <c r="G148" s="49">
        <v>0</v>
      </c>
      <c r="H148" s="49">
        <v>0</v>
      </c>
    </row>
    <row r="149" spans="1:8">
      <c r="A149" s="51" t="s">
        <v>124</v>
      </c>
      <c r="B149" s="49">
        <v>0</v>
      </c>
      <c r="C149" s="226">
        <v>0</v>
      </c>
      <c r="D149" s="167">
        <v>0</v>
      </c>
      <c r="E149" s="49">
        <v>0</v>
      </c>
      <c r="F149" s="49">
        <v>0</v>
      </c>
      <c r="G149" s="49">
        <v>0</v>
      </c>
      <c r="H149" s="49">
        <v>0</v>
      </c>
    </row>
    <row r="150" spans="1:8">
      <c r="A150" s="51" t="s">
        <v>126</v>
      </c>
      <c r="B150" s="49">
        <v>0</v>
      </c>
      <c r="C150" s="226">
        <v>0</v>
      </c>
      <c r="D150" s="167">
        <v>0</v>
      </c>
      <c r="E150" s="49">
        <v>0</v>
      </c>
      <c r="F150" s="49">
        <v>0</v>
      </c>
      <c r="G150" s="49">
        <v>0</v>
      </c>
      <c r="H150" s="49">
        <v>0</v>
      </c>
    </row>
    <row r="151" spans="1:8">
      <c r="A151" s="51" t="s">
        <v>127</v>
      </c>
      <c r="B151" s="49">
        <v>0</v>
      </c>
      <c r="C151" s="226">
        <v>0</v>
      </c>
      <c r="D151" s="167">
        <v>0</v>
      </c>
      <c r="E151" s="49">
        <v>0</v>
      </c>
      <c r="F151" s="49">
        <v>0</v>
      </c>
      <c r="G151" s="49">
        <v>0</v>
      </c>
      <c r="H151" s="49">
        <v>0</v>
      </c>
    </row>
    <row r="152" spans="1:8">
      <c r="A152" s="51" t="s">
        <v>128</v>
      </c>
      <c r="B152" s="49">
        <v>275380</v>
      </c>
      <c r="C152" s="226">
        <v>134180</v>
      </c>
      <c r="D152" s="167">
        <v>613516</v>
      </c>
      <c r="E152" s="49">
        <v>759895</v>
      </c>
      <c r="F152" s="49">
        <v>1191074</v>
      </c>
      <c r="G152" s="49">
        <v>575699</v>
      </c>
      <c r="H152" s="49">
        <v>438215</v>
      </c>
    </row>
    <row r="153" spans="1:8">
      <c r="A153" s="51" t="s">
        <v>130</v>
      </c>
      <c r="B153" s="49">
        <v>0</v>
      </c>
      <c r="C153" s="226">
        <v>0</v>
      </c>
      <c r="D153" s="167">
        <v>0</v>
      </c>
      <c r="E153" s="49">
        <v>0</v>
      </c>
      <c r="F153" s="49">
        <v>0</v>
      </c>
      <c r="G153" s="49">
        <v>0</v>
      </c>
      <c r="H153" s="49">
        <v>0</v>
      </c>
    </row>
    <row r="154" spans="1:8">
      <c r="A154" s="51" t="s">
        <v>131</v>
      </c>
      <c r="B154" s="49">
        <v>0</v>
      </c>
      <c r="C154" s="226">
        <v>0</v>
      </c>
      <c r="D154" s="167">
        <v>0</v>
      </c>
      <c r="E154" s="49">
        <v>0</v>
      </c>
      <c r="F154" s="49">
        <v>0</v>
      </c>
      <c r="G154" s="49">
        <v>0</v>
      </c>
      <c r="H154" s="49">
        <v>0</v>
      </c>
    </row>
    <row r="155" spans="1:8">
      <c r="A155" s="51" t="s">
        <v>132</v>
      </c>
      <c r="B155" s="49">
        <v>0</v>
      </c>
      <c r="C155" s="226">
        <v>0</v>
      </c>
      <c r="D155" s="167">
        <v>0</v>
      </c>
      <c r="E155" s="49">
        <v>0</v>
      </c>
      <c r="F155" s="49">
        <v>0</v>
      </c>
      <c r="G155" s="49">
        <v>0</v>
      </c>
      <c r="H155" s="49">
        <v>0</v>
      </c>
    </row>
    <row r="156" spans="1:8">
      <c r="A156" s="51" t="s">
        <v>75</v>
      </c>
      <c r="B156" s="49">
        <v>0</v>
      </c>
      <c r="C156" s="226">
        <v>0</v>
      </c>
      <c r="D156" s="167">
        <v>0</v>
      </c>
      <c r="E156" s="49">
        <v>0</v>
      </c>
      <c r="F156" s="49">
        <v>0</v>
      </c>
      <c r="G156" s="49">
        <v>0</v>
      </c>
      <c r="H156" s="49">
        <v>0</v>
      </c>
    </row>
    <row r="157" spans="1:8">
      <c r="A157" s="51" t="s">
        <v>133</v>
      </c>
      <c r="B157" s="49">
        <v>0</v>
      </c>
      <c r="C157" s="226">
        <v>77861</v>
      </c>
      <c r="D157" s="167">
        <v>273248</v>
      </c>
      <c r="E157" s="49">
        <v>358608</v>
      </c>
      <c r="F157" s="49">
        <v>0</v>
      </c>
      <c r="G157" s="49">
        <v>0</v>
      </c>
      <c r="H157" s="49">
        <v>0</v>
      </c>
    </row>
    <row r="158" spans="1:8">
      <c r="A158" s="51" t="s">
        <v>134</v>
      </c>
      <c r="B158" s="49">
        <v>900346</v>
      </c>
      <c r="C158" s="226">
        <v>1007719</v>
      </c>
      <c r="D158" s="167">
        <v>974854</v>
      </c>
      <c r="E158" s="49">
        <v>0</v>
      </c>
      <c r="F158" s="49">
        <v>0</v>
      </c>
      <c r="G158" s="49">
        <v>0</v>
      </c>
      <c r="H158" s="49">
        <v>0</v>
      </c>
    </row>
    <row r="159" spans="1:8">
      <c r="A159" s="51" t="s">
        <v>136</v>
      </c>
      <c r="B159" s="49">
        <v>4412237</v>
      </c>
      <c r="C159" s="226">
        <v>5766982</v>
      </c>
      <c r="D159" s="167">
        <v>511004</v>
      </c>
      <c r="E159" s="49">
        <v>1568014</v>
      </c>
      <c r="F159" s="49">
        <v>542629</v>
      </c>
      <c r="G159" s="49">
        <v>826603</v>
      </c>
      <c r="H159" s="49">
        <v>1030846</v>
      </c>
    </row>
    <row r="160" spans="1:8">
      <c r="A160" s="51" t="s">
        <v>145</v>
      </c>
      <c r="B160" s="49">
        <v>0</v>
      </c>
      <c r="C160" s="226">
        <v>0</v>
      </c>
      <c r="D160" s="167">
        <v>0</v>
      </c>
      <c r="E160" s="49">
        <v>0</v>
      </c>
      <c r="F160" s="49">
        <v>0</v>
      </c>
      <c r="G160" s="49">
        <v>0</v>
      </c>
      <c r="H160" s="49">
        <v>0</v>
      </c>
    </row>
    <row r="161" spans="1:8">
      <c r="A161" s="51" t="s">
        <v>138</v>
      </c>
      <c r="B161" s="49">
        <v>0</v>
      </c>
      <c r="C161" s="226">
        <v>0</v>
      </c>
      <c r="D161" s="167">
        <v>0</v>
      </c>
      <c r="E161" s="49">
        <v>0</v>
      </c>
      <c r="F161" s="49">
        <v>0</v>
      </c>
      <c r="G161" s="49">
        <v>0</v>
      </c>
      <c r="H161" s="49">
        <v>0</v>
      </c>
    </row>
    <row r="162" spans="1:8">
      <c r="A162" s="51" t="s">
        <v>140</v>
      </c>
      <c r="B162" s="49">
        <v>0</v>
      </c>
      <c r="C162" s="226">
        <v>0</v>
      </c>
      <c r="D162" s="167">
        <v>0</v>
      </c>
      <c r="E162" s="49">
        <v>0</v>
      </c>
      <c r="F162" s="49">
        <v>0</v>
      </c>
      <c r="G162" s="49">
        <v>0</v>
      </c>
      <c r="H162" s="49">
        <v>0</v>
      </c>
    </row>
    <row r="163" spans="1:8">
      <c r="A163" s="51" t="s">
        <v>142</v>
      </c>
      <c r="B163" s="49">
        <v>0</v>
      </c>
      <c r="C163" s="226">
        <v>0</v>
      </c>
      <c r="D163" s="167">
        <v>0</v>
      </c>
      <c r="E163" s="49">
        <v>0</v>
      </c>
      <c r="F163" s="49">
        <v>0</v>
      </c>
      <c r="G163" s="49">
        <v>0</v>
      </c>
      <c r="H163" s="49">
        <v>0</v>
      </c>
    </row>
    <row r="164" spans="1:8">
      <c r="A164" s="51" t="s">
        <v>144</v>
      </c>
      <c r="B164" s="49">
        <v>0</v>
      </c>
      <c r="C164" s="226">
        <v>0</v>
      </c>
      <c r="D164" s="167">
        <v>0</v>
      </c>
      <c r="E164" s="49">
        <v>0</v>
      </c>
      <c r="F164" s="49">
        <v>0</v>
      </c>
      <c r="G164" s="49">
        <v>0</v>
      </c>
      <c r="H164" s="49">
        <v>0</v>
      </c>
    </row>
    <row r="165" spans="1:8">
      <c r="A165" s="51" t="s">
        <v>146</v>
      </c>
      <c r="B165" s="49">
        <v>0</v>
      </c>
      <c r="C165" s="226">
        <v>0</v>
      </c>
      <c r="D165" s="167">
        <v>0</v>
      </c>
      <c r="E165" s="49">
        <v>0</v>
      </c>
      <c r="F165" s="49">
        <v>0</v>
      </c>
      <c r="G165" s="49">
        <v>0</v>
      </c>
      <c r="H165" s="49">
        <v>0</v>
      </c>
    </row>
    <row r="166" spans="1:8">
      <c r="A166" s="51" t="s">
        <v>148</v>
      </c>
      <c r="B166" s="49">
        <v>0</v>
      </c>
      <c r="C166" s="226">
        <v>0</v>
      </c>
      <c r="D166" s="167">
        <v>0</v>
      </c>
      <c r="E166" s="49">
        <v>0</v>
      </c>
      <c r="F166" s="49">
        <v>0</v>
      </c>
      <c r="G166" s="49">
        <v>0</v>
      </c>
      <c r="H166" s="49">
        <v>0</v>
      </c>
    </row>
    <row r="167" spans="1:8">
      <c r="A167" s="51" t="s">
        <v>150</v>
      </c>
      <c r="B167" s="49">
        <v>0</v>
      </c>
      <c r="C167" s="226">
        <v>0</v>
      </c>
      <c r="D167" s="167">
        <v>0</v>
      </c>
      <c r="E167" s="49">
        <v>0</v>
      </c>
      <c r="F167" s="49">
        <v>0</v>
      </c>
      <c r="G167" s="49">
        <v>0</v>
      </c>
      <c r="H167" s="49">
        <v>0</v>
      </c>
    </row>
    <row r="168" spans="1:8">
      <c r="A168" s="51" t="s">
        <v>152</v>
      </c>
      <c r="B168" s="49">
        <v>0</v>
      </c>
      <c r="C168" s="226">
        <v>0</v>
      </c>
      <c r="D168" s="167">
        <v>0</v>
      </c>
      <c r="E168" s="49">
        <v>0</v>
      </c>
      <c r="F168" s="49">
        <v>0</v>
      </c>
      <c r="G168" s="49">
        <v>0</v>
      </c>
      <c r="H168" s="49">
        <v>0</v>
      </c>
    </row>
    <row r="169" spans="1:8">
      <c r="A169" s="51" t="s">
        <v>153</v>
      </c>
      <c r="B169" s="49">
        <v>0</v>
      </c>
      <c r="C169" s="226">
        <v>0</v>
      </c>
      <c r="D169" s="167">
        <v>0</v>
      </c>
      <c r="E169" s="49">
        <v>0</v>
      </c>
      <c r="F169" s="49">
        <v>0</v>
      </c>
      <c r="G169" s="49">
        <v>0</v>
      </c>
      <c r="H169" s="49">
        <v>0</v>
      </c>
    </row>
    <row r="170" spans="1:8">
      <c r="A170" s="51" t="s">
        <v>154</v>
      </c>
      <c r="B170" s="49">
        <v>0</v>
      </c>
      <c r="C170" s="226">
        <v>0</v>
      </c>
      <c r="D170" s="167">
        <v>0</v>
      </c>
      <c r="E170" s="49">
        <v>0</v>
      </c>
      <c r="F170" s="49">
        <v>0</v>
      </c>
      <c r="G170" s="49">
        <v>0</v>
      </c>
      <c r="H170" s="49">
        <v>0</v>
      </c>
    </row>
    <row r="171" spans="1:8">
      <c r="A171" s="51" t="s">
        <v>155</v>
      </c>
      <c r="B171" s="49">
        <v>0</v>
      </c>
      <c r="C171" s="226">
        <v>0</v>
      </c>
      <c r="D171" s="167">
        <v>0</v>
      </c>
      <c r="E171" s="49">
        <v>0</v>
      </c>
      <c r="F171" s="49">
        <v>0</v>
      </c>
      <c r="G171" s="49">
        <v>0</v>
      </c>
      <c r="H171" s="49">
        <v>0</v>
      </c>
    </row>
    <row r="172" spans="1:8">
      <c r="A172" s="51" t="s">
        <v>157</v>
      </c>
      <c r="B172" s="49">
        <v>0</v>
      </c>
      <c r="C172" s="226">
        <v>0</v>
      </c>
      <c r="D172" s="167">
        <v>0</v>
      </c>
      <c r="E172" s="49">
        <v>0</v>
      </c>
      <c r="F172" s="49">
        <v>0</v>
      </c>
      <c r="G172" s="49">
        <v>0</v>
      </c>
      <c r="H172" s="49">
        <v>0</v>
      </c>
    </row>
    <row r="173" spans="1:8">
      <c r="A173" s="51" t="s">
        <v>158</v>
      </c>
      <c r="B173" s="49">
        <v>1553707</v>
      </c>
      <c r="C173" s="227">
        <v>0</v>
      </c>
      <c r="D173" s="167">
        <v>0</v>
      </c>
      <c r="E173" s="49">
        <v>0</v>
      </c>
      <c r="F173" s="49">
        <v>0</v>
      </c>
      <c r="G173" s="49">
        <v>3792630</v>
      </c>
      <c r="H173" s="49">
        <v>4170407</v>
      </c>
    </row>
    <row r="174" spans="1:8">
      <c r="A174" s="59" t="s">
        <v>159</v>
      </c>
      <c r="B174" s="49">
        <v>114532559</v>
      </c>
      <c r="C174" s="226">
        <v>129126513</v>
      </c>
      <c r="D174" s="167">
        <v>186294184</v>
      </c>
      <c r="E174" s="49">
        <f>SUM(E123:E173)</f>
        <v>205501134</v>
      </c>
      <c r="F174" s="49">
        <f>SUM(F123:F173)</f>
        <v>219948053</v>
      </c>
      <c r="G174" s="49">
        <f>SUM(G123:G173)</f>
        <v>217107810</v>
      </c>
      <c r="H174" s="49">
        <f>SUM(H123:H173)</f>
        <v>220741702</v>
      </c>
    </row>
    <row r="175" spans="1:8">
      <c r="A175" s="82"/>
    </row>
    <row r="180" spans="1:15" ht="12.75" customHeight="1">
      <c r="A180" s="396" t="s">
        <v>232</v>
      </c>
      <c r="B180" s="402">
        <v>2015</v>
      </c>
      <c r="C180" s="402">
        <v>2016</v>
      </c>
      <c r="D180" s="402">
        <v>2017</v>
      </c>
      <c r="E180" s="402">
        <v>2018</v>
      </c>
      <c r="F180" s="402">
        <v>2019</v>
      </c>
      <c r="G180" s="402">
        <v>2020</v>
      </c>
      <c r="H180" s="402">
        <v>2021</v>
      </c>
      <c r="I180" s="337" t="s">
        <v>336</v>
      </c>
      <c r="J180" s="335">
        <v>2019</v>
      </c>
      <c r="K180" s="335">
        <v>2020</v>
      </c>
      <c r="L180" s="335">
        <v>2021</v>
      </c>
    </row>
    <row r="181" spans="1:15" ht="24" customHeight="1">
      <c r="A181" s="396"/>
      <c r="B181" s="398"/>
      <c r="C181" s="398"/>
      <c r="D181" s="409"/>
      <c r="E181" s="409"/>
      <c r="F181" s="409"/>
      <c r="G181" s="409"/>
      <c r="H181" s="409"/>
      <c r="I181" s="337"/>
      <c r="J181" s="338"/>
      <c r="K181" s="338"/>
      <c r="L181" s="338"/>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c r="I182" s="51" t="s">
        <v>82</v>
      </c>
      <c r="J182" s="168">
        <f>F5/'Basic Assistance'!X5</f>
        <v>0</v>
      </c>
      <c r="K182" s="89">
        <f>G5/'Basic Assistance'!Y5</f>
        <v>0</v>
      </c>
      <c r="L182" s="89">
        <f>H5/'Basic Assistance'!Z5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c r="I183" s="51" t="s">
        <v>84</v>
      </c>
      <c r="J183" s="168">
        <f>F6/'Basic Assistance'!X6</f>
        <v>0</v>
      </c>
      <c r="K183" s="89">
        <f>G6/'Basic Assistance'!Y6</f>
        <v>0</v>
      </c>
      <c r="L183" s="89">
        <f>H6/'Basic Assistance'!Z6</f>
        <v>0</v>
      </c>
    </row>
    <row r="184" spans="1:15">
      <c r="A184" s="51" t="s">
        <v>86</v>
      </c>
      <c r="B184" s="89">
        <f>B7/'Total Funds Spent &amp; Transferred'!T7</f>
        <v>4.8584955216178324E-2</v>
      </c>
      <c r="C184" s="89">
        <f>C7/'Total Funds Spent &amp; Transferred'!U7</f>
        <v>6.3943520890092587E-2</v>
      </c>
      <c r="D184" s="89">
        <f>D7/'Total Funds Spent &amp; Transferred'!V7</f>
        <v>5.8507320577250076E-2</v>
      </c>
      <c r="E184" s="89">
        <f>E7/'Total Funds Spent &amp; Transferred'!W7</f>
        <v>7.54462121639278E-2</v>
      </c>
      <c r="F184" s="89">
        <f>F7/'Total Funds Spent &amp; Transferred'!X7</f>
        <v>7.0889319841993939E-2</v>
      </c>
      <c r="G184" s="89">
        <f>G7/'Total Funds Spent &amp; Transferred'!Y7</f>
        <v>7.8454333820582089E-2</v>
      </c>
      <c r="H184" s="89">
        <f>H7/'Total Funds Spent &amp; Transferred'!Z7</f>
        <v>6.290291215615347E-2</v>
      </c>
      <c r="I184" s="51" t="s">
        <v>86</v>
      </c>
      <c r="J184" s="168">
        <f>F7/'Basic Assistance'!X7</f>
        <v>0.56302463281609028</v>
      </c>
      <c r="K184" s="89">
        <f>G7/'Basic Assistance'!Y7</f>
        <v>0.61945226951079213</v>
      </c>
      <c r="L184" s="89">
        <f>H7/'Basic Assistance'!Z7</f>
        <v>0.55599498700222061</v>
      </c>
    </row>
    <row r="185" spans="1:15">
      <c r="A185" s="51" t="s">
        <v>88</v>
      </c>
      <c r="B185" s="89">
        <f>B8/'Total Funds Spent &amp; Transferred'!T8</f>
        <v>1.371900842824915E-3</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c r="I185" s="51" t="s">
        <v>88</v>
      </c>
      <c r="J185" s="168">
        <f>F8/'Basic Assistance'!X8</f>
        <v>0</v>
      </c>
      <c r="K185" s="89">
        <f>G8/'Basic Assistance'!Y8</f>
        <v>0</v>
      </c>
      <c r="L185" s="89">
        <f>H8/'Basic Assistance'!Z8</f>
        <v>0</v>
      </c>
    </row>
    <row r="186" spans="1:15">
      <c r="A186" s="51" t="s">
        <v>74</v>
      </c>
      <c r="B186" s="89">
        <f>B9/'Total Funds Spent &amp; Transferred'!T9</f>
        <v>1.1184270880218384E-2</v>
      </c>
      <c r="C186" s="89">
        <f>C9/'Total Funds Spent &amp; Transferred'!U9</f>
        <v>1.5761759159108848E-2</v>
      </c>
      <c r="D186" s="89">
        <f>D9/'Total Funds Spent &amp; Transferred'!V9</f>
        <v>1.6605478929087338E-2</v>
      </c>
      <c r="E186" s="89">
        <f>E9/'Total Funds Spent &amp; Transferred'!W9</f>
        <v>1.7463254578475914E-2</v>
      </c>
      <c r="F186" s="89">
        <f>F9/'Total Funds Spent &amp; Transferred'!X9</f>
        <v>2.0434847303851571E-2</v>
      </c>
      <c r="G186" s="89">
        <f>G9/'Total Funds Spent &amp; Transferred'!Y9</f>
        <v>1.9936429643478908E-2</v>
      </c>
      <c r="H186" s="89">
        <f>H9/'Total Funds Spent &amp; Transferred'!Z9</f>
        <v>2.3864546717791403E-2</v>
      </c>
      <c r="I186" s="51" t="s">
        <v>74</v>
      </c>
      <c r="J186" s="168">
        <f>F9/'Basic Assistance'!X9</f>
        <v>6.0666246181344474E-2</v>
      </c>
      <c r="K186" s="89">
        <f>G9/'Basic Assistance'!Y9</f>
        <v>5.1433555539976659E-2</v>
      </c>
      <c r="L186" s="89">
        <f>H9/'Basic Assistance'!Z9</f>
        <v>6.389627763934487E-2</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c r="I187" s="51" t="s">
        <v>91</v>
      </c>
      <c r="J187" s="168">
        <f>F10/'Basic Assistance'!X10</f>
        <v>0</v>
      </c>
      <c r="K187" s="89">
        <f>G10/'Basic Assistance'!Y10</f>
        <v>0</v>
      </c>
      <c r="L187" s="89">
        <f>H10/'Basic Assistance'!Z10</f>
        <v>0</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c r="I188" s="51" t="s">
        <v>93</v>
      </c>
      <c r="J188" s="168">
        <f>F11/'Basic Assistance'!X11</f>
        <v>0</v>
      </c>
      <c r="K188" s="89">
        <f>G11/'Basic Assistance'!Y11</f>
        <v>0</v>
      </c>
      <c r="L188" s="89">
        <f>H11/'Basic Assistance'!Z11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c r="I189" s="51" t="s">
        <v>95</v>
      </c>
      <c r="J189" s="168">
        <f>F12/'Basic Assistance'!X12</f>
        <v>0</v>
      </c>
      <c r="K189" s="89">
        <f>G12/'Basic Assistance'!Y12</f>
        <v>0</v>
      </c>
      <c r="L189" s="89">
        <f>H12/'Basic Assistance'!Z12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c r="I190" s="51" t="s">
        <v>97</v>
      </c>
      <c r="J190" s="168">
        <f>F13/'Basic Assistance'!X13</f>
        <v>0</v>
      </c>
      <c r="K190" s="89">
        <f>G13/'Basic Assistance'!Y13</f>
        <v>0</v>
      </c>
      <c r="L190" s="89">
        <f>H13/'Basic Assistance'!Z13</f>
        <v>0</v>
      </c>
    </row>
    <row r="191" spans="1:15">
      <c r="A191" s="51" t="s">
        <v>99</v>
      </c>
      <c r="B191" s="89">
        <f>B14/'Total Funds Spent &amp; Transferred'!T14</f>
        <v>2.1741381066101424E-2</v>
      </c>
      <c r="C191" s="89">
        <f>C14/'Total Funds Spent &amp; Transferred'!U14</f>
        <v>1.5376755952799736E-2</v>
      </c>
      <c r="D191" s="89">
        <f>D14/'Total Funds Spent &amp; Transferred'!V14</f>
        <v>7.9551914365247237E-2</v>
      </c>
      <c r="E191" s="89">
        <f>E14/'Total Funds Spent &amp; Transferred'!W14</f>
        <v>8.2357065526041343E-2</v>
      </c>
      <c r="F191" s="89">
        <f>F14/'Total Funds Spent &amp; Transferred'!X14</f>
        <v>7.4570786085089699E-2</v>
      </c>
      <c r="G191" s="89">
        <f>G14/'Total Funds Spent &amp; Transferred'!Y14</f>
        <v>7.2842457516845566E-2</v>
      </c>
      <c r="H191" s="89">
        <f>H14/'Total Funds Spent &amp; Transferred'!Z14</f>
        <v>8.4239966859917761E-2</v>
      </c>
      <c r="I191" s="51" t="s">
        <v>99</v>
      </c>
      <c r="J191" s="168">
        <f>F14/'Basic Assistance'!X14</f>
        <v>0.46274539590559455</v>
      </c>
      <c r="K191" s="89">
        <f>G14/'Basic Assistance'!Y14</f>
        <v>0.51665244929144472</v>
      </c>
      <c r="L191" s="89">
        <f>H14/'Basic Assistance'!Z14</f>
        <v>0.44846872799088539</v>
      </c>
    </row>
    <row r="192" spans="1:15">
      <c r="A192" s="51" t="s">
        <v>101</v>
      </c>
      <c r="B192" s="89">
        <f>B15/'Total Funds Spent &amp; Transferred'!T15</f>
        <v>5.431965477783357E-2</v>
      </c>
      <c r="C192" s="89">
        <f>C15/'Total Funds Spent &amp; Transferred'!U15</f>
        <v>5.954981821089509E-2</v>
      </c>
      <c r="D192" s="89">
        <f>D15/'Total Funds Spent &amp; Transferred'!V15</f>
        <v>0.10039861679767535</v>
      </c>
      <c r="E192" s="89">
        <f>E15/'Total Funds Spent &amp; Transferred'!W15</f>
        <v>0.11493071743399227</v>
      </c>
      <c r="F192" s="89">
        <f>F15/'Total Funds Spent &amp; Transferred'!X15</f>
        <v>0.13043672246188098</v>
      </c>
      <c r="G192" s="89">
        <f>G15/'Total Funds Spent &amp; Transferred'!Y15</f>
        <v>0.1301810712132413</v>
      </c>
      <c r="H192" s="89">
        <f>H15/'Total Funds Spent &amp; Transferred'!Z15</f>
        <v>0.12434699613551718</v>
      </c>
      <c r="I192" s="51" t="s">
        <v>101</v>
      </c>
      <c r="J192" s="168">
        <f>F15/'Basic Assistance'!X15</f>
        <v>0.65359693196401258</v>
      </c>
      <c r="K192" s="89">
        <f>G15/'Basic Assistance'!Y15</f>
        <v>0.57388014749984062</v>
      </c>
      <c r="L192" s="89">
        <f>H15/'Basic Assistance'!Z15</f>
        <v>0.59092800330549589</v>
      </c>
    </row>
    <row r="193" spans="1:12">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c r="I193" s="51" t="s">
        <v>102</v>
      </c>
      <c r="J193" s="168">
        <f>F16/'Basic Assistance'!X16</f>
        <v>0</v>
      </c>
      <c r="K193" s="89">
        <f>G16/'Basic Assistance'!Y16</f>
        <v>0</v>
      </c>
      <c r="L193" s="89">
        <f>H16/'Basic Assistance'!Z16</f>
        <v>0</v>
      </c>
    </row>
    <row r="194" spans="1:12">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c r="I194" s="51" t="s">
        <v>103</v>
      </c>
      <c r="J194" s="168">
        <f>F17/'Basic Assistance'!X17</f>
        <v>0</v>
      </c>
      <c r="K194" s="89">
        <f>G17/'Basic Assistance'!Y17</f>
        <v>0</v>
      </c>
      <c r="L194" s="89">
        <f>H17/'Basic Assistance'!Z17</f>
        <v>0</v>
      </c>
    </row>
    <row r="195" spans="1:12">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c r="I195" s="51" t="s">
        <v>104</v>
      </c>
      <c r="J195" s="168">
        <f>F18/'Basic Assistance'!X18</f>
        <v>0</v>
      </c>
      <c r="K195" s="89">
        <f>G18/'Basic Assistance'!Y18</f>
        <v>0</v>
      </c>
      <c r="L195" s="89">
        <f>H18/'Basic Assistance'!Z18</f>
        <v>0</v>
      </c>
    </row>
    <row r="196" spans="1:12">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c r="I196" s="51" t="s">
        <v>105</v>
      </c>
      <c r="J196" s="168">
        <f>F19/'Basic Assistance'!X19</f>
        <v>0</v>
      </c>
      <c r="K196" s="89">
        <f>G19/'Basic Assistance'!Y19</f>
        <v>0</v>
      </c>
      <c r="L196" s="89">
        <f>H19/'Basic Assistance'!Z19</f>
        <v>0</v>
      </c>
    </row>
    <row r="197" spans="1:12">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c r="I197" s="51" t="s">
        <v>107</v>
      </c>
      <c r="J197" s="168">
        <f>F20/'Basic Assistance'!X20</f>
        <v>0</v>
      </c>
      <c r="K197" s="89">
        <f>G20/'Basic Assistance'!Y20</f>
        <v>0</v>
      </c>
      <c r="L197" s="89">
        <f>H20/'Basic Assistance'!Z20</f>
        <v>0</v>
      </c>
    </row>
    <row r="198" spans="1:12">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c r="I198" s="51" t="s">
        <v>76</v>
      </c>
      <c r="J198" s="168">
        <f>F21/'Basic Assistance'!X21</f>
        <v>0</v>
      </c>
      <c r="K198" s="89">
        <f>G21/'Basic Assistance'!Y21</f>
        <v>0</v>
      </c>
      <c r="L198" s="89">
        <f>H21/'Basic Assistance'!Z21</f>
        <v>0</v>
      </c>
    </row>
    <row r="199" spans="1:12">
      <c r="A199" s="51" t="s">
        <v>110</v>
      </c>
      <c r="B199" s="89">
        <f>B22/'Total Funds Spent &amp; Transferred'!T22</f>
        <v>0.18562188673049662</v>
      </c>
      <c r="C199" s="89">
        <f>C22/'Total Funds Spent &amp; Transferred'!U22</f>
        <v>0.19727703882179068</v>
      </c>
      <c r="D199" s="89">
        <f>D22/'Total Funds Spent &amp; Transferred'!V22</f>
        <v>0.17771044243844536</v>
      </c>
      <c r="E199" s="89">
        <f>E22/'Total Funds Spent &amp; Transferred'!W22</f>
        <v>0.22109382092646829</v>
      </c>
      <c r="F199" s="89">
        <f>F22/'Total Funds Spent &amp; Transferred'!X22</f>
        <v>0.55006613110785418</v>
      </c>
      <c r="G199" s="89">
        <f>G22/'Total Funds Spent &amp; Transferred'!Y22</f>
        <v>0.54813436206712529</v>
      </c>
      <c r="H199" s="89">
        <f>H22/'Total Funds Spent &amp; Transferred'!Z22</f>
        <v>0.62170229344258432</v>
      </c>
      <c r="I199" s="51" t="s">
        <v>110</v>
      </c>
      <c r="J199" s="168">
        <f>F22/'Basic Assistance'!X22</f>
        <v>0.79337422889091436</v>
      </c>
      <c r="K199" s="89">
        <f>G22/'Basic Assistance'!Y22</f>
        <v>0.80308409825437543</v>
      </c>
      <c r="L199" s="89">
        <f>H22/'Basic Assistance'!Z22</f>
        <v>0.83446388395844995</v>
      </c>
    </row>
    <row r="200" spans="1:12">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c r="I200" s="51" t="s">
        <v>111</v>
      </c>
      <c r="J200" s="168">
        <f>F23/'Basic Assistance'!X23</f>
        <v>0</v>
      </c>
      <c r="K200" s="89">
        <f>G23/'Basic Assistance'!Y23</f>
        <v>0</v>
      </c>
      <c r="L200" s="89">
        <f>H23/'Basic Assistance'!Z23</f>
        <v>0</v>
      </c>
    </row>
    <row r="201" spans="1:12">
      <c r="A201" s="51" t="s">
        <v>113</v>
      </c>
      <c r="B201" s="89">
        <f>B24/'Total Funds Spent &amp; Transferred'!T24</f>
        <v>9.3245972461642457E-2</v>
      </c>
      <c r="C201" s="89">
        <f>C24/'Total Funds Spent &amp; Transferred'!U24</f>
        <v>7.8044976399783916E-2</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c r="I201" s="51" t="s">
        <v>113</v>
      </c>
      <c r="J201" s="168">
        <f>F24/'Basic Assistance'!X24</f>
        <v>0</v>
      </c>
      <c r="K201" s="89">
        <f>G24/'Basic Assistance'!Y24</f>
        <v>0</v>
      </c>
      <c r="L201" s="89">
        <f>H24/'Basic Assistance'!Z24</f>
        <v>0</v>
      </c>
    </row>
    <row r="202" spans="1:12">
      <c r="A202" s="51" t="s">
        <v>78</v>
      </c>
      <c r="B202" s="89">
        <f>B25/'Total Funds Spent &amp; Transferred'!T25</f>
        <v>0</v>
      </c>
      <c r="C202" s="89">
        <f>C25/'Total Funds Spent &amp; Transferred'!U25</f>
        <v>0</v>
      </c>
      <c r="D202" s="89">
        <f>D25/'Total Funds Spent &amp; Transferred'!V25</f>
        <v>9.1919192786310711E-3</v>
      </c>
      <c r="E202" s="89">
        <f>E25/'Total Funds Spent &amp; Transferred'!W25</f>
        <v>0</v>
      </c>
      <c r="F202" s="89">
        <f>F25/'Total Funds Spent &amp; Transferred'!X25</f>
        <v>1.8475848897293146E-2</v>
      </c>
      <c r="G202" s="89">
        <f>G25/'Total Funds Spent &amp; Transferred'!Y25</f>
        <v>3.2924313130444874E-2</v>
      </c>
      <c r="H202" s="89">
        <f>H25/'Total Funds Spent &amp; Transferred'!Z25</f>
        <v>3.9333432529879087E-2</v>
      </c>
      <c r="I202" s="51" t="s">
        <v>78</v>
      </c>
      <c r="J202" s="168">
        <f>F25/'Basic Assistance'!X25</f>
        <v>8.0057761106108516E-2</v>
      </c>
      <c r="K202" s="89">
        <f>G25/'Basic Assistance'!Y25</f>
        <v>0.11729997732341949</v>
      </c>
      <c r="L202" s="89">
        <f>H25/'Basic Assistance'!Z25</f>
        <v>0.13912399776482104</v>
      </c>
    </row>
    <row r="203" spans="1:12">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c r="I203" s="51" t="s">
        <v>116</v>
      </c>
      <c r="J203" s="168">
        <f>F26/'Basic Assistance'!X26</f>
        <v>0</v>
      </c>
      <c r="K203" s="89">
        <f>G26/'Basic Assistance'!Y26</f>
        <v>0</v>
      </c>
      <c r="L203" s="89">
        <f>H26/'Basic Assistance'!Z26</f>
        <v>0</v>
      </c>
    </row>
    <row r="204" spans="1:12">
      <c r="A204" s="51" t="s">
        <v>117</v>
      </c>
      <c r="B204" s="89">
        <f>B27/'Total Funds Spent &amp; Transferred'!T27</f>
        <v>3.8721768747558984E-2</v>
      </c>
      <c r="C204" s="89">
        <f>C27/'Total Funds Spent &amp; Transferred'!U27</f>
        <v>4.1163401360915404E-2</v>
      </c>
      <c r="D204" s="89">
        <f>D27/'Total Funds Spent &amp; Transferred'!V27</f>
        <v>4.819347778372151E-2</v>
      </c>
      <c r="E204" s="89">
        <f>E27/'Total Funds Spent &amp; Transferred'!W27</f>
        <v>4.9446378596363152E-2</v>
      </c>
      <c r="F204" s="89">
        <f>F27/'Total Funds Spent &amp; Transferred'!X27</f>
        <v>2.6046961237400017E-2</v>
      </c>
      <c r="G204" s="89">
        <f>G27/'Total Funds Spent &amp; Transferred'!Y27</f>
        <v>4.6195704534597072E-2</v>
      </c>
      <c r="H204" s="89">
        <f>H27/'Total Funds Spent &amp; Transferred'!Z27</f>
        <v>4.5503828234626592E-2</v>
      </c>
      <c r="I204" s="51" t="s">
        <v>117</v>
      </c>
      <c r="J204" s="168">
        <f>F27/'Basic Assistance'!X27</f>
        <v>0.43379817997894848</v>
      </c>
      <c r="K204" s="89">
        <f>G27/'Basic Assistance'!Y27</f>
        <v>0.47829120734580655</v>
      </c>
      <c r="L204" s="89">
        <f>H27/'Basic Assistance'!Z27</f>
        <v>0.54857539779083164</v>
      </c>
    </row>
    <row r="205" spans="1:12">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c r="I205" s="51" t="s">
        <v>77</v>
      </c>
      <c r="J205" s="168">
        <f>F28/'Basic Assistance'!X28</f>
        <v>0</v>
      </c>
      <c r="K205" s="89">
        <f>G28/'Basic Assistance'!Y28</f>
        <v>0</v>
      </c>
      <c r="L205" s="89">
        <f>H28/'Basic Assistance'!Z28</f>
        <v>0</v>
      </c>
    </row>
    <row r="206" spans="1:12">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c r="I206" s="51" t="s">
        <v>120</v>
      </c>
      <c r="J206" s="168">
        <f>F29/'Basic Assistance'!X29</f>
        <v>0</v>
      </c>
      <c r="K206" s="89">
        <f>G29/'Basic Assistance'!Y29</f>
        <v>0</v>
      </c>
      <c r="L206" s="89">
        <f>H29/'Basic Assistance'!Z29</f>
        <v>0</v>
      </c>
    </row>
    <row r="207" spans="1:12">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c r="I207" s="51" t="s">
        <v>122</v>
      </c>
      <c r="J207" s="168">
        <f>F30/'Basic Assistance'!X30</f>
        <v>0</v>
      </c>
      <c r="K207" s="89">
        <f>G30/'Basic Assistance'!Y30</f>
        <v>0</v>
      </c>
      <c r="L207" s="89">
        <f>H30/'Basic Assistance'!Z30</f>
        <v>0</v>
      </c>
    </row>
    <row r="208" spans="1:12">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c r="I208" s="51" t="s">
        <v>124</v>
      </c>
      <c r="J208" s="168">
        <f>F31/'Basic Assistance'!X31</f>
        <v>0</v>
      </c>
      <c r="K208" s="89">
        <f>G31/'Basic Assistance'!Y31</f>
        <v>0</v>
      </c>
      <c r="L208" s="89">
        <f>H31/'Basic Assistance'!Z31</f>
        <v>0</v>
      </c>
    </row>
    <row r="209" spans="1:12">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c r="I209" s="51" t="s">
        <v>126</v>
      </c>
      <c r="J209" s="168">
        <f>F32/'Basic Assistance'!X32</f>
        <v>0</v>
      </c>
      <c r="K209" s="89">
        <f>G32/'Basic Assistance'!Y32</f>
        <v>0</v>
      </c>
      <c r="L209" s="89">
        <f>H32/'Basic Assistance'!Z32</f>
        <v>0</v>
      </c>
    </row>
    <row r="210" spans="1:12">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c r="I210" s="51" t="s">
        <v>127</v>
      </c>
      <c r="J210" s="168">
        <f>F33/'Basic Assistance'!X33</f>
        <v>0</v>
      </c>
      <c r="K210" s="89">
        <f>G33/'Basic Assistance'!Y33</f>
        <v>0</v>
      </c>
      <c r="L210" s="89">
        <f>H33/'Basic Assistance'!Z33</f>
        <v>0</v>
      </c>
    </row>
    <row r="211" spans="1:12">
      <c r="A211" s="51" t="s">
        <v>128</v>
      </c>
      <c r="B211" s="89">
        <f>B34/'Total Funds Spent &amp; Transferred'!T34</f>
        <v>8.6647164752395329E-3</v>
      </c>
      <c r="C211" s="89">
        <f>C34/'Total Funds Spent &amp; Transferred'!U34</f>
        <v>8.1447112926157014E-3</v>
      </c>
      <c r="D211" s="89">
        <f>D34/'Total Funds Spent &amp; Transferred'!V34</f>
        <v>1.6846438604747209E-2</v>
      </c>
      <c r="E211" s="89">
        <f>E34/'Total Funds Spent &amp; Transferred'!W34</f>
        <v>2.7142016228757799E-2</v>
      </c>
      <c r="F211" s="89">
        <f>F34/'Total Funds Spent &amp; Transferred'!X34</f>
        <v>2.8998912102898376E-2</v>
      </c>
      <c r="G211" s="89">
        <f>G34/'Total Funds Spent &amp; Transferred'!Y34</f>
        <v>2.33685284471352E-2</v>
      </c>
      <c r="H211" s="89">
        <f>H34/'Total Funds Spent &amp; Transferred'!Z34</f>
        <v>2.5909768742452963E-2</v>
      </c>
      <c r="I211" s="51" t="s">
        <v>128</v>
      </c>
      <c r="J211" s="168">
        <f>F34/'Basic Assistance'!X34</f>
        <v>8.2452616605592902E-2</v>
      </c>
      <c r="K211" s="89">
        <f>G34/'Basic Assistance'!Y34</f>
        <v>5.5037139798398735E-2</v>
      </c>
      <c r="L211" s="89">
        <f>H34/'Basic Assistance'!Z34</f>
        <v>6.1219861952729993E-2</v>
      </c>
    </row>
    <row r="212" spans="1:12">
      <c r="A212" s="51" t="s">
        <v>130</v>
      </c>
      <c r="B212" s="89">
        <f>B35/'Total Funds Spent &amp; Transferred'!T35</f>
        <v>1.8779855304908164E-3</v>
      </c>
      <c r="C212" s="89">
        <f>C35/'Total Funds Spent &amp; Transferred'!U35</f>
        <v>1.1732347382413903E-3</v>
      </c>
      <c r="D212" s="89">
        <f>D35/'Total Funds Spent &amp; Transferred'!V35</f>
        <v>1.1759030551381181E-3</v>
      </c>
      <c r="E212" s="89">
        <f>E35/'Total Funds Spent &amp; Transferred'!W35</f>
        <v>1.1594458459007184E-3</v>
      </c>
      <c r="F212" s="89">
        <f>F35/'Total Funds Spent &amp; Transferred'!X35</f>
        <v>1.0633575935277645E-3</v>
      </c>
      <c r="G212" s="89">
        <f>G35/'Total Funds Spent &amp; Transferred'!Y35</f>
        <v>8.2995505732748852E-4</v>
      </c>
      <c r="H212" s="89">
        <f>H35/'Total Funds Spent &amp; Transferred'!Z35</f>
        <v>6.324596881085501E-4</v>
      </c>
      <c r="I212" s="51" t="s">
        <v>130</v>
      </c>
      <c r="J212" s="168">
        <f>F35/'Basic Assistance'!X35</f>
        <v>2.0953011877569309E-2</v>
      </c>
      <c r="K212" s="89">
        <f>G35/'Basic Assistance'!Y35</f>
        <v>1.4971400903979212E-2</v>
      </c>
      <c r="L212" s="89">
        <f>H35/'Basic Assistance'!Z35</f>
        <v>1.1099985645302518E-2</v>
      </c>
    </row>
    <row r="213" spans="1:12">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c r="I213" s="51" t="s">
        <v>131</v>
      </c>
      <c r="J213" s="168">
        <f>F36/'Basic Assistance'!X36</f>
        <v>0</v>
      </c>
      <c r="K213" s="89">
        <f>G36/'Basic Assistance'!Y36</f>
        <v>0</v>
      </c>
      <c r="L213" s="89">
        <f>H36/'Basic Assistance'!Z36</f>
        <v>0</v>
      </c>
    </row>
    <row r="214" spans="1:12">
      <c r="A214" s="51" t="s">
        <v>132</v>
      </c>
      <c r="B214" s="89">
        <f>B37/'Total Funds Spent &amp; Transferred'!T37</f>
        <v>0</v>
      </c>
      <c r="C214" s="89">
        <f>C37/'Total Funds Spent &amp; Transferred'!U37</f>
        <v>0</v>
      </c>
      <c r="D214" s="89">
        <f>D37/'Total Funds Spent &amp; Transferred'!V37</f>
        <v>0</v>
      </c>
      <c r="E214" s="89">
        <f>E37/'Total Funds Spent &amp; Transferred'!W37</f>
        <v>0</v>
      </c>
      <c r="F214" s="89">
        <f>F37/'Total Funds Spent &amp; Transferred'!X37</f>
        <v>0</v>
      </c>
      <c r="G214" s="89">
        <f>G37/'Total Funds Spent &amp; Transferred'!Y37</f>
        <v>0</v>
      </c>
      <c r="H214" s="89">
        <f>H37/'Total Funds Spent &amp; Transferred'!Z37</f>
        <v>0</v>
      </c>
      <c r="I214" s="51" t="s">
        <v>132</v>
      </c>
      <c r="J214" s="168">
        <f>F37/'Basic Assistance'!X37</f>
        <v>0</v>
      </c>
      <c r="K214" s="89">
        <f>G37/'Basic Assistance'!Y37</f>
        <v>0</v>
      </c>
      <c r="L214" s="89">
        <f>H37/'Basic Assistance'!Z37</f>
        <v>0</v>
      </c>
    </row>
    <row r="215" spans="1:12">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c r="I215" s="51" t="s">
        <v>75</v>
      </c>
      <c r="J215" s="168">
        <f>F38/'Basic Assistance'!X38</f>
        <v>0</v>
      </c>
      <c r="K215" s="89">
        <f>G38/'Basic Assistance'!Y38</f>
        <v>0</v>
      </c>
      <c r="L215" s="89">
        <f>H38/'Basic Assistance'!Z38</f>
        <v>0</v>
      </c>
    </row>
    <row r="216" spans="1:12">
      <c r="A216" s="51" t="s">
        <v>133</v>
      </c>
      <c r="B216" s="89">
        <f>B39/'Total Funds Spent &amp; Transferred'!T39</f>
        <v>6.4068253279224692E-3</v>
      </c>
      <c r="C216" s="89">
        <f>C39/'Total Funds Spent &amp; Transferred'!U39</f>
        <v>9.2764032347283608E-3</v>
      </c>
      <c r="D216" s="89">
        <f>D39/'Total Funds Spent &amp; Transferred'!V39</f>
        <v>1.4507638436202085E-2</v>
      </c>
      <c r="E216" s="89">
        <f>E39/'Total Funds Spent &amp; Transferred'!W39</f>
        <v>1.0010521892645903E-2</v>
      </c>
      <c r="F216" s="89">
        <f>F39/'Total Funds Spent &amp; Transferred'!X39</f>
        <v>1.6317980701603299E-2</v>
      </c>
      <c r="G216" s="89">
        <f>G39/'Total Funds Spent &amp; Transferred'!Y39</f>
        <v>1.3812132136693611E-2</v>
      </c>
      <c r="H216" s="89">
        <f>H39/'Total Funds Spent &amp; Transferred'!Z39</f>
        <v>1.7828351173617588E-2</v>
      </c>
      <c r="I216" s="51" t="s">
        <v>133</v>
      </c>
      <c r="J216" s="168">
        <f>F39/'Basic Assistance'!X39</f>
        <v>0.13402759847670945</v>
      </c>
      <c r="K216" s="89">
        <f>G39/'Basic Assistance'!Y39</f>
        <v>0.14033699340399017</v>
      </c>
      <c r="L216" s="89">
        <f>H39/'Basic Assistance'!Z39</f>
        <v>0.12022137117012829</v>
      </c>
    </row>
    <row r="217" spans="1:12">
      <c r="A217" s="51" t="s">
        <v>134</v>
      </c>
      <c r="B217" s="89">
        <f>B40/'Total Funds Spent &amp; Transferred'!T40</f>
        <v>8.4346251200603274E-4</v>
      </c>
      <c r="C217" s="89">
        <f>C40/'Total Funds Spent &amp; Transferred'!U40</f>
        <v>8.95008874040621E-4</v>
      </c>
      <c r="D217" s="89">
        <f>D40/'Total Funds Spent &amp; Transferred'!V40</f>
        <v>8.6137785039737652E-4</v>
      </c>
      <c r="E217" s="89">
        <f>E40/'Total Funds Spent &amp; Transferred'!W40</f>
        <v>0</v>
      </c>
      <c r="F217" s="89">
        <f>F40/'Total Funds Spent &amp; Transferred'!X40</f>
        <v>0</v>
      </c>
      <c r="G217" s="89">
        <f>G40/'Total Funds Spent &amp; Transferred'!Y40</f>
        <v>0</v>
      </c>
      <c r="H217" s="89">
        <f>H40/'Total Funds Spent &amp; Transferred'!Z40</f>
        <v>0</v>
      </c>
      <c r="I217" s="51" t="s">
        <v>134</v>
      </c>
      <c r="J217" s="168">
        <f>F40/'Basic Assistance'!X40</f>
        <v>0</v>
      </c>
      <c r="K217" s="89">
        <f>G40/'Basic Assistance'!Y40</f>
        <v>0</v>
      </c>
      <c r="L217" s="89">
        <f>H40/'Basic Assistance'!Z40</f>
        <v>0</v>
      </c>
    </row>
    <row r="218" spans="1:12">
      <c r="A218" s="51" t="s">
        <v>136</v>
      </c>
      <c r="B218" s="89">
        <f>B41/'Total Funds Spent &amp; Transferred'!T41</f>
        <v>4.0364911211539671E-2</v>
      </c>
      <c r="C218" s="89">
        <f>C41/'Total Funds Spent &amp; Transferred'!U41</f>
        <v>5.9673778700404689E-2</v>
      </c>
      <c r="D218" s="89">
        <f>D41/'Total Funds Spent &amp; Transferred'!V41</f>
        <v>0.12729450971926043</v>
      </c>
      <c r="E218" s="89">
        <f>E41/'Total Funds Spent &amp; Transferred'!W41</f>
        <v>7.3509171905025553E-2</v>
      </c>
      <c r="F218" s="89">
        <f>F41/'Total Funds Spent &amp; Transferred'!X41</f>
        <v>5.7153536153841953E-3</v>
      </c>
      <c r="G218" s="89">
        <f>G41/'Total Funds Spent &amp; Transferred'!Y41</f>
        <v>5.9942495817223206E-3</v>
      </c>
      <c r="H218" s="89">
        <f>H41/'Total Funds Spent &amp; Transferred'!Z41</f>
        <v>8.2010423992156124E-3</v>
      </c>
      <c r="I218" s="51" t="s">
        <v>136</v>
      </c>
      <c r="J218" s="168">
        <f>F41/'Basic Assistance'!X41</f>
        <v>4.0818608060098648E-2</v>
      </c>
      <c r="K218" s="89">
        <f>G41/'Basic Assistance'!Y41</f>
        <v>4.4928104206097566E-2</v>
      </c>
      <c r="L218" s="89">
        <f>H41/'Basic Assistance'!Z41</f>
        <v>4.892391645337367E-2</v>
      </c>
    </row>
    <row r="219" spans="1:12">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c r="I219" s="51" t="s">
        <v>145</v>
      </c>
      <c r="J219" s="168">
        <f>F42/'Basic Assistance'!X42</f>
        <v>0</v>
      </c>
      <c r="K219" s="89">
        <f>G42/'Basic Assistance'!Y42</f>
        <v>0</v>
      </c>
      <c r="L219" s="89">
        <f>H42/'Basic Assistance'!Z42</f>
        <v>0</v>
      </c>
    </row>
    <row r="220" spans="1:12">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c r="I220" s="51" t="s">
        <v>138</v>
      </c>
      <c r="J220" s="168">
        <f>F43/'Basic Assistance'!X43</f>
        <v>0</v>
      </c>
      <c r="K220" s="89">
        <f>G43/'Basic Assistance'!Y43</f>
        <v>0</v>
      </c>
      <c r="L220" s="89">
        <f>H43/'Basic Assistance'!Z43</f>
        <v>0</v>
      </c>
    </row>
    <row r="221" spans="1:12">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c r="I221" s="51" t="s">
        <v>140</v>
      </c>
      <c r="J221" s="168">
        <f>F44/'Basic Assistance'!X44</f>
        <v>0</v>
      </c>
      <c r="K221" s="89">
        <f>G44/'Basic Assistance'!Y44</f>
        <v>0</v>
      </c>
      <c r="L221" s="89">
        <f>H44/'Basic Assistance'!Z44</f>
        <v>0</v>
      </c>
    </row>
    <row r="222" spans="1:12">
      <c r="A222" s="51" t="s">
        <v>142</v>
      </c>
      <c r="B222" s="89">
        <f>B45/'Total Funds Spent &amp; Transferred'!T45</f>
        <v>6.7912838751148466E-2</v>
      </c>
      <c r="C222" s="89">
        <f>C45/'Total Funds Spent &amp; Transferred'!U45</f>
        <v>8.0098606652063323E-2</v>
      </c>
      <c r="D222" s="89">
        <f>D45/'Total Funds Spent &amp; Transferred'!V45</f>
        <v>9.8314644853395528E-2</v>
      </c>
      <c r="E222" s="89">
        <f>E45/'Total Funds Spent &amp; Transferred'!W45</f>
        <v>0.11840209780078596</v>
      </c>
      <c r="F222" s="89">
        <f>F45/'Total Funds Spent &amp; Transferred'!X45</f>
        <v>0.11444723955311667</v>
      </c>
      <c r="G222" s="89">
        <f>G45/'Total Funds Spent &amp; Transferred'!Y45</f>
        <v>8.5928812138183958E-2</v>
      </c>
      <c r="H222" s="89">
        <f>H45/'Total Funds Spent &amp; Transferred'!Z45</f>
        <v>6.0181434549064793E-2</v>
      </c>
      <c r="I222" s="51" t="s">
        <v>142</v>
      </c>
      <c r="J222" s="168">
        <f>F45/'Basic Assistance'!X45</f>
        <v>0.36069691570486129</v>
      </c>
      <c r="K222" s="89">
        <f>G45/'Basic Assistance'!Y45</f>
        <v>0.29228857122665713</v>
      </c>
      <c r="L222" s="89">
        <f>H45/'Basic Assistance'!Z45</f>
        <v>0.32414144221048019</v>
      </c>
    </row>
    <row r="223" spans="1:12">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c r="I223" s="51" t="s">
        <v>144</v>
      </c>
      <c r="J223" s="168">
        <f>F46/'Basic Assistance'!X46</f>
        <v>0</v>
      </c>
      <c r="K223" s="89">
        <f>G46/'Basic Assistance'!Y46</f>
        <v>0</v>
      </c>
      <c r="L223" s="89">
        <f>H46/'Basic Assistance'!Z46</f>
        <v>0</v>
      </c>
    </row>
    <row r="224" spans="1:12">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c r="I224" s="51" t="s">
        <v>146</v>
      </c>
      <c r="J224" s="168">
        <f>F47/'Basic Assistance'!X47</f>
        <v>0</v>
      </c>
      <c r="K224" s="89">
        <f>G47/'Basic Assistance'!Y47</f>
        <v>0</v>
      </c>
      <c r="L224" s="89">
        <f>H47/'Basic Assistance'!Z47</f>
        <v>0</v>
      </c>
    </row>
    <row r="225" spans="1:12">
      <c r="A225" s="51" t="s">
        <v>148</v>
      </c>
      <c r="B225" s="89">
        <f>B48/'Total Funds Spent &amp; Transferred'!T48</f>
        <v>0</v>
      </c>
      <c r="C225" s="89">
        <f>C48/'Total Funds Spent &amp; Transferred'!U48</f>
        <v>0</v>
      </c>
      <c r="D225" s="89">
        <f>D48/'Total Funds Spent &amp; Transferred'!V48</f>
        <v>0</v>
      </c>
      <c r="E225" s="89">
        <f>E48/'Total Funds Spent &amp; Transferred'!W48</f>
        <v>1.3522622490346233E-3</v>
      </c>
      <c r="F225" s="89">
        <f>F48/'Total Funds Spent &amp; Transferred'!X48</f>
        <v>0</v>
      </c>
      <c r="G225" s="89">
        <f>G48/'Total Funds Spent &amp; Transferred'!Y48</f>
        <v>0</v>
      </c>
      <c r="H225" s="89">
        <f>H48/'Total Funds Spent &amp; Transferred'!Z48</f>
        <v>0</v>
      </c>
      <c r="I225" s="51" t="s">
        <v>148</v>
      </c>
      <c r="J225" s="168">
        <f>F48/'Basic Assistance'!X48</f>
        <v>0</v>
      </c>
      <c r="K225" s="89">
        <f>G48/'Basic Assistance'!Y48</f>
        <v>0</v>
      </c>
      <c r="L225" s="89">
        <f>H48/'Basic Assistance'!Z48</f>
        <v>0</v>
      </c>
    </row>
    <row r="226" spans="1:12">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c r="I226" s="51" t="s">
        <v>150</v>
      </c>
      <c r="J226" s="168">
        <f>F49/'Basic Assistance'!X49</f>
        <v>0</v>
      </c>
      <c r="K226" s="89">
        <f>G49/'Basic Assistance'!Y49</f>
        <v>0</v>
      </c>
      <c r="L226" s="89">
        <f>H49/'Basic Assistance'!Z49</f>
        <v>0</v>
      </c>
    </row>
    <row r="227" spans="1:12">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c r="I227" s="51" t="s">
        <v>152</v>
      </c>
      <c r="J227" s="168">
        <f>F50/'Basic Assistance'!X50</f>
        <v>0</v>
      </c>
      <c r="K227" s="89">
        <f>G50/'Basic Assistance'!Y50</f>
        <v>0</v>
      </c>
      <c r="L227" s="89">
        <f>H50/'Basic Assistance'!Z50</f>
        <v>0</v>
      </c>
    </row>
    <row r="228" spans="1:12">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c r="I228" s="51" t="s">
        <v>153</v>
      </c>
      <c r="J228" s="168">
        <f>F51/'Basic Assistance'!X51</f>
        <v>0</v>
      </c>
      <c r="K228" s="89">
        <f>G51/'Basic Assistance'!Y51</f>
        <v>0</v>
      </c>
      <c r="L228" s="89">
        <f>H51/'Basic Assistance'!Z51</f>
        <v>0</v>
      </c>
    </row>
    <row r="229" spans="1:12">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c r="I229" s="51" t="s">
        <v>154</v>
      </c>
      <c r="J229" s="168">
        <f>F52/'Basic Assistance'!X52</f>
        <v>0</v>
      </c>
      <c r="K229" s="89">
        <f>G52/'Basic Assistance'!Y52</f>
        <v>0</v>
      </c>
      <c r="L229" s="89">
        <f>H52/'Basic Assistance'!Z52</f>
        <v>0</v>
      </c>
    </row>
    <row r="230" spans="1:12">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c r="I230" s="51" t="s">
        <v>155</v>
      </c>
      <c r="J230" s="168">
        <f>F53/'Basic Assistance'!X53</f>
        <v>0</v>
      </c>
      <c r="K230" s="89">
        <f>G53/'Basic Assistance'!Y53</f>
        <v>0</v>
      </c>
      <c r="L230" s="89">
        <f>H53/'Basic Assistance'!Z53</f>
        <v>0</v>
      </c>
    </row>
    <row r="231" spans="1:12">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c r="I231" s="51" t="s">
        <v>157</v>
      </c>
      <c r="J231" s="168">
        <f>F54/'Basic Assistance'!X54</f>
        <v>0</v>
      </c>
      <c r="K231" s="89">
        <f>G54/'Basic Assistance'!Y54</f>
        <v>0</v>
      </c>
      <c r="L231" s="89">
        <f>H54/'Basic Assistance'!Z54</f>
        <v>0</v>
      </c>
    </row>
    <row r="232" spans="1:12">
      <c r="A232" s="51" t="s">
        <v>158</v>
      </c>
      <c r="B232" s="89">
        <f>B55/'Total Funds Spent &amp; Transferred'!T55</f>
        <v>5.5451662228983317E-2</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0.22334875559635972</v>
      </c>
      <c r="H232" s="89">
        <f>H55/'Total Funds Spent &amp; Transferred'!Z55</f>
        <v>0.32183377139234254</v>
      </c>
      <c r="I232" s="51" t="s">
        <v>158</v>
      </c>
      <c r="J232" s="168">
        <f>F55/'Basic Assistance'!X55</f>
        <v>0</v>
      </c>
      <c r="K232" s="89">
        <f>G55/'Basic Assistance'!Y55</f>
        <v>0.57478557621639148</v>
      </c>
      <c r="L232" s="89">
        <f>H55/'Basic Assistance'!Z55</f>
        <v>0.70039865703875237</v>
      </c>
    </row>
    <row r="233" spans="1:12">
      <c r="A233" s="59" t="s">
        <v>159</v>
      </c>
      <c r="B233" s="89">
        <f>B56/'Total Funds Spent &amp; Transferred'!T56</f>
        <v>8.9059791616516015E-3</v>
      </c>
      <c r="C233" s="89">
        <f>C56/'Total Funds Spent &amp; Transferred'!U56</f>
        <v>1.0027014536437475E-2</v>
      </c>
      <c r="D233" s="89">
        <f>D56/'Total Funds Spent &amp; Transferred'!V56</f>
        <v>1.3149826852881302E-2</v>
      </c>
      <c r="E233" s="89">
        <f>E56/'Total Funds Spent &amp; Transferred'!W56</f>
        <v>1.3952857684559929E-2</v>
      </c>
      <c r="F233" s="89">
        <f>F56/'Total Funds Spent &amp; Transferred'!X56</f>
        <v>1.6299658612868303E-2</v>
      </c>
      <c r="G233" s="89">
        <f>G56/'Total Funds Spent &amp; Transferred'!Y56</f>
        <v>1.722702708259112E-2</v>
      </c>
      <c r="H233" s="89">
        <f>H56/'Total Funds Spent &amp; Transferred'!Z56</f>
        <v>1.778189959010144E-2</v>
      </c>
      <c r="I233" s="59" t="s">
        <v>159</v>
      </c>
      <c r="J233" s="168">
        <f>F56/'Basic Assistance'!X56</f>
        <v>7.7369114191327498E-2</v>
      </c>
      <c r="K233" s="89">
        <f>G56/'Basic Assistance'!Y56</f>
        <v>7.7087495099817605E-2</v>
      </c>
      <c r="L233" s="89">
        <f>H56/'Basic Assistance'!Z56</f>
        <v>7.8634994713338069E-2</v>
      </c>
    </row>
    <row r="234" spans="1:12">
      <c r="K234" s="140"/>
    </row>
  </sheetData>
  <mergeCells count="34">
    <mergeCell ref="E3:E4"/>
    <mergeCell ref="F3:F4"/>
    <mergeCell ref="F62:F63"/>
    <mergeCell ref="G180:G181"/>
    <mergeCell ref="I1:K1"/>
    <mergeCell ref="G62:G63"/>
    <mergeCell ref="G3:G4"/>
    <mergeCell ref="G121:G122"/>
    <mergeCell ref="H3:H4"/>
    <mergeCell ref="H62:H63"/>
    <mergeCell ref="H121:H122"/>
    <mergeCell ref="H180:H181"/>
    <mergeCell ref="D3:D4"/>
    <mergeCell ref="A180:A181"/>
    <mergeCell ref="B180:B181"/>
    <mergeCell ref="C180:C181"/>
    <mergeCell ref="F180:F181"/>
    <mergeCell ref="D121:D122"/>
    <mergeCell ref="E121:E122"/>
    <mergeCell ref="E180:E181"/>
    <mergeCell ref="F121:F122"/>
    <mergeCell ref="D62:D63"/>
    <mergeCell ref="D180:D181"/>
    <mergeCell ref="E62:E63"/>
    <mergeCell ref="C3:C4"/>
    <mergeCell ref="C62:C63"/>
    <mergeCell ref="C121:C122"/>
    <mergeCell ref="A121:A122"/>
    <mergeCell ref="B121:B122"/>
    <mergeCell ref="A1:A2"/>
    <mergeCell ref="A3:A4"/>
    <mergeCell ref="B3:B4"/>
    <mergeCell ref="A62:A63"/>
    <mergeCell ref="B62:B63"/>
  </mergeCells>
  <phoneticPr fontId="39" type="noConversion"/>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A1:AI240"/>
  <sheetViews>
    <sheetView topLeftCell="A15" zoomScale="90" zoomScaleNormal="90" workbookViewId="0">
      <pane xSplit="1" topLeftCell="V1" activePane="topRight" state="frozen"/>
      <selection pane="topRight" activeCell="A32" sqref="A32"/>
      <selection activeCell="A172" sqref="A172"/>
    </sheetView>
  </sheetViews>
  <sheetFormatPr defaultColWidth="9.42578125" defaultRowHeight="12.95"/>
  <cols>
    <col min="1" max="1" width="17" style="49" customWidth="1"/>
    <col min="2" max="2" width="15.42578125" style="49" bestFit="1" customWidth="1"/>
    <col min="3" max="4" width="13" style="49" bestFit="1" customWidth="1"/>
    <col min="5" max="5" width="13.42578125" style="49" bestFit="1" customWidth="1"/>
    <col min="6" max="6" width="13" style="49" bestFit="1" customWidth="1"/>
    <col min="7" max="13" width="13.42578125" style="49" bestFit="1" customWidth="1"/>
    <col min="14" max="14" width="14.42578125" style="49" bestFit="1" customWidth="1"/>
    <col min="15" max="15" width="14.42578125" style="49" customWidth="1"/>
    <col min="16" max="16" width="13.42578125" style="49" customWidth="1"/>
    <col min="17" max="17" width="13.42578125" style="49" bestFit="1" customWidth="1"/>
    <col min="18" max="18" width="13.42578125" style="49" customWidth="1"/>
    <col min="19" max="19" width="14.42578125" style="49" customWidth="1"/>
    <col min="20" max="20" width="12.42578125" style="49" customWidth="1"/>
    <col min="21" max="21" width="17.42578125" style="49" customWidth="1"/>
    <col min="22" max="22" width="16" style="49" bestFit="1" customWidth="1"/>
    <col min="23" max="23" width="12.85546875" style="49" bestFit="1" customWidth="1"/>
    <col min="24" max="24" width="13" style="49" bestFit="1" customWidth="1"/>
    <col min="25" max="25" width="12.42578125" style="49" bestFit="1" customWidth="1"/>
    <col min="26" max="26" width="12.42578125" style="49" customWidth="1"/>
    <col min="27" max="27" width="13.85546875" style="49" bestFit="1" customWidth="1"/>
    <col min="28" max="28" width="13" style="49" customWidth="1"/>
    <col min="29" max="31" width="9.42578125" style="49"/>
    <col min="32" max="32" width="12.42578125" style="49" customWidth="1"/>
    <col min="33" max="16384" width="9.42578125" style="49"/>
  </cols>
  <sheetData>
    <row r="1" spans="1:30" ht="60.75" customHeight="1">
      <c r="A1" s="394" t="s">
        <v>223</v>
      </c>
    </row>
    <row r="2" spans="1:30">
      <c r="A2" s="394"/>
      <c r="AA2" s="408" t="s">
        <v>321</v>
      </c>
      <c r="AB2" s="408"/>
      <c r="AC2" s="408"/>
    </row>
    <row r="3" spans="1:30" s="50" customForma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A3" s="225" t="s">
        <v>325</v>
      </c>
      <c r="AB3" s="168">
        <f>MIN($Y$182:$Y$232)</f>
        <v>0</v>
      </c>
      <c r="AC3" s="168">
        <f>MAX($X$182:$X$232)</f>
        <v>0.68369773656316724</v>
      </c>
    </row>
    <row r="4" spans="1:30"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225" t="s">
        <v>337</v>
      </c>
      <c r="AB4" s="49">
        <f>COUNTIF($Y$182:$Y$232,"&lt;0.05")</f>
        <v>13</v>
      </c>
      <c r="AC4" s="49"/>
    </row>
    <row r="5" spans="1:30">
      <c r="A5" s="51" t="s">
        <v>82</v>
      </c>
      <c r="B5" s="49">
        <f t="shared" ref="B5:P5" si="0">SUM(B64,B123)</f>
        <v>6505753</v>
      </c>
      <c r="C5" s="49">
        <f t="shared" si="0"/>
        <v>24176880</v>
      </c>
      <c r="D5" s="49">
        <f t="shared" si="0"/>
        <v>57208036</v>
      </c>
      <c r="E5" s="49">
        <f t="shared" si="0"/>
        <v>28839975</v>
      </c>
      <c r="F5" s="49">
        <f t="shared" si="0"/>
        <v>32705246</v>
      </c>
      <c r="G5" s="49">
        <f t="shared" si="0"/>
        <v>51591988</v>
      </c>
      <c r="H5" s="49">
        <f t="shared" si="0"/>
        <v>61829116</v>
      </c>
      <c r="I5" s="49">
        <f t="shared" si="0"/>
        <v>15573286</v>
      </c>
      <c r="J5" s="49">
        <f t="shared" si="0"/>
        <v>10365524</v>
      </c>
      <c r="K5" s="49">
        <f t="shared" si="0"/>
        <v>14851185</v>
      </c>
      <c r="L5" s="49">
        <f t="shared" si="0"/>
        <v>22388679</v>
      </c>
      <c r="M5" s="49">
        <f t="shared" si="0"/>
        <v>24683969</v>
      </c>
      <c r="N5" s="26">
        <f t="shared" si="0"/>
        <v>7517133</v>
      </c>
      <c r="O5" s="26">
        <f t="shared" si="0"/>
        <v>5362397</v>
      </c>
      <c r="P5" s="26">
        <f t="shared" si="0"/>
        <v>8653747</v>
      </c>
      <c r="Q5" s="49">
        <v>5517134</v>
      </c>
      <c r="R5" s="26">
        <f t="shared" ref="R5:S24" si="1">SUM(R64,R123)</f>
        <v>5517134</v>
      </c>
      <c r="S5" s="26">
        <f t="shared" si="1"/>
        <v>5517134</v>
      </c>
      <c r="T5" s="49">
        <f t="shared" ref="T5:X14" si="2">T64+T123</f>
        <v>5880726</v>
      </c>
      <c r="U5" s="49">
        <f t="shared" si="2"/>
        <v>24442504</v>
      </c>
      <c r="V5" s="49">
        <f t="shared" si="2"/>
        <v>5678807</v>
      </c>
      <c r="W5" s="49">
        <f t="shared" si="2"/>
        <v>5868720</v>
      </c>
      <c r="X5" s="49">
        <f t="shared" si="2"/>
        <v>5523997</v>
      </c>
      <c r="Y5" s="49">
        <f t="shared" ref="Y5:Z5" si="3">Y64+Y123</f>
        <v>24228290</v>
      </c>
      <c r="Z5" s="49">
        <f t="shared" si="3"/>
        <v>22106147</v>
      </c>
      <c r="AA5" s="225" t="s">
        <v>327</v>
      </c>
      <c r="AB5" s="49">
        <f>COUNTIF($Y$182:$Y$232,"&gt;0.3")</f>
        <v>10</v>
      </c>
    </row>
    <row r="6" spans="1:30">
      <c r="A6" s="51" t="s">
        <v>84</v>
      </c>
      <c r="B6" s="49">
        <f t="shared" ref="B6:P6" si="4">SUM(B65,B124)</f>
        <v>0</v>
      </c>
      <c r="C6" s="49">
        <f t="shared" si="4"/>
        <v>5504789</v>
      </c>
      <c r="D6" s="49">
        <f t="shared" si="4"/>
        <v>35564400</v>
      </c>
      <c r="E6" s="49">
        <f t="shared" si="4"/>
        <v>23726546</v>
      </c>
      <c r="F6" s="49">
        <f t="shared" si="4"/>
        <v>22466861</v>
      </c>
      <c r="G6" s="49">
        <f t="shared" si="4"/>
        <v>22366744</v>
      </c>
      <c r="H6" s="49">
        <f t="shared" si="4"/>
        <v>25143006</v>
      </c>
      <c r="I6" s="49">
        <f t="shared" si="4"/>
        <v>28782536</v>
      </c>
      <c r="J6" s="49">
        <f t="shared" si="4"/>
        <v>27995403</v>
      </c>
      <c r="K6" s="49">
        <f t="shared" si="4"/>
        <v>25224048</v>
      </c>
      <c r="L6" s="49">
        <f t="shared" si="4"/>
        <v>26308538</v>
      </c>
      <c r="M6" s="49">
        <f t="shared" si="4"/>
        <v>25416263</v>
      </c>
      <c r="N6" s="26">
        <f t="shared" si="4"/>
        <v>30718825</v>
      </c>
      <c r="O6" s="26">
        <f t="shared" si="4"/>
        <v>15511192</v>
      </c>
      <c r="P6" s="26">
        <f t="shared" si="4"/>
        <v>15266612</v>
      </c>
      <c r="Q6" s="49">
        <v>21830090</v>
      </c>
      <c r="R6" s="26">
        <f t="shared" si="1"/>
        <v>27416600</v>
      </c>
      <c r="S6" s="26">
        <f t="shared" si="1"/>
        <v>24815782</v>
      </c>
      <c r="T6" s="49">
        <f t="shared" si="2"/>
        <v>18604444</v>
      </c>
      <c r="U6" s="49">
        <f t="shared" si="2"/>
        <v>24095344</v>
      </c>
      <c r="V6" s="49">
        <f t="shared" si="2"/>
        <v>8879493</v>
      </c>
      <c r="W6" s="49">
        <f t="shared" si="2"/>
        <v>18167415</v>
      </c>
      <c r="X6" s="49">
        <f t="shared" si="2"/>
        <v>14782274</v>
      </c>
      <c r="Y6" s="49">
        <f t="shared" ref="Y6:Z6" si="5">Y65+Y124</f>
        <v>13967922</v>
      </c>
      <c r="Z6" s="49">
        <f t="shared" si="5"/>
        <v>12146914</v>
      </c>
      <c r="AA6" s="96" t="s">
        <v>328</v>
      </c>
      <c r="AB6" s="49">
        <f>$Y$56</f>
        <v>5226925540</v>
      </c>
    </row>
    <row r="7" spans="1:30">
      <c r="A7" s="51" t="s">
        <v>86</v>
      </c>
      <c r="B7" s="49">
        <f t="shared" ref="B7:P7" si="6">SUM(B66,B125)</f>
        <v>10065324</v>
      </c>
      <c r="C7" s="49">
        <f t="shared" si="6"/>
        <v>10032936</v>
      </c>
      <c r="D7" s="49">
        <f t="shared" si="6"/>
        <v>62808878</v>
      </c>
      <c r="E7" s="49">
        <f t="shared" si="6"/>
        <v>89052079</v>
      </c>
      <c r="F7" s="49">
        <f t="shared" si="6"/>
        <v>47416313</v>
      </c>
      <c r="G7" s="49">
        <f t="shared" si="6"/>
        <v>55001061</v>
      </c>
      <c r="H7" s="49">
        <f t="shared" si="6"/>
        <v>42354168</v>
      </c>
      <c r="I7" s="49">
        <f t="shared" si="6"/>
        <v>10516575</v>
      </c>
      <c r="J7" s="49">
        <f t="shared" si="6"/>
        <v>9923818</v>
      </c>
      <c r="K7" s="49">
        <f t="shared" si="6"/>
        <v>33173887</v>
      </c>
      <c r="L7" s="49">
        <f t="shared" si="6"/>
        <v>64036179</v>
      </c>
      <c r="M7" s="49">
        <f t="shared" si="6"/>
        <v>44305284</v>
      </c>
      <c r="N7" s="26">
        <f t="shared" si="6"/>
        <v>57205628</v>
      </c>
      <c r="O7" s="26">
        <f t="shared" si="6"/>
        <v>13454109</v>
      </c>
      <c r="P7" s="26">
        <f t="shared" si="6"/>
        <v>26452555</v>
      </c>
      <c r="Q7" s="49">
        <v>-1119284</v>
      </c>
      <c r="R7" s="26">
        <f t="shared" si="1"/>
        <v>10122540</v>
      </c>
      <c r="S7" s="26">
        <f t="shared" si="1"/>
        <v>12948200</v>
      </c>
      <c r="T7" s="49">
        <f t="shared" si="2"/>
        <v>2717800</v>
      </c>
      <c r="U7" s="49">
        <f t="shared" si="2"/>
        <v>2717800</v>
      </c>
      <c r="V7" s="49">
        <f t="shared" si="2"/>
        <v>0</v>
      </c>
      <c r="W7" s="49">
        <f t="shared" si="2"/>
        <v>2546800</v>
      </c>
      <c r="X7" s="49">
        <f t="shared" si="2"/>
        <v>0</v>
      </c>
      <c r="Y7" s="49">
        <f t="shared" ref="Y7:Z7" si="7">Y66+Y125</f>
        <v>0</v>
      </c>
      <c r="Z7" s="49">
        <f t="shared" si="7"/>
        <v>0</v>
      </c>
      <c r="AA7" s="96" t="s">
        <v>329</v>
      </c>
      <c r="AB7" s="168">
        <f>$Y$233</f>
        <v>0.16565979219990246</v>
      </c>
    </row>
    <row r="8" spans="1:30">
      <c r="A8" s="51" t="s">
        <v>88</v>
      </c>
      <c r="B8" s="49">
        <f t="shared" ref="B8:P8" si="8">SUM(B67,B126)</f>
        <v>1061407</v>
      </c>
      <c r="C8" s="49">
        <f t="shared" si="8"/>
        <v>4595231</v>
      </c>
      <c r="D8" s="49">
        <f t="shared" si="8"/>
        <v>0</v>
      </c>
      <c r="E8" s="49">
        <f t="shared" si="8"/>
        <v>20874662</v>
      </c>
      <c r="F8" s="49">
        <f t="shared" si="8"/>
        <v>18824239</v>
      </c>
      <c r="G8" s="49">
        <f t="shared" si="8"/>
        <v>-2356061</v>
      </c>
      <c r="H8" s="49">
        <f t="shared" si="8"/>
        <v>7866974</v>
      </c>
      <c r="I8" s="49">
        <f t="shared" si="8"/>
        <v>17337019</v>
      </c>
      <c r="J8" s="49">
        <f t="shared" si="8"/>
        <v>22343469</v>
      </c>
      <c r="K8" s="49">
        <f t="shared" si="8"/>
        <v>27953828</v>
      </c>
      <c r="L8" s="49">
        <f t="shared" si="8"/>
        <v>49341068</v>
      </c>
      <c r="M8" s="49">
        <f t="shared" si="8"/>
        <v>15372884</v>
      </c>
      <c r="N8" s="26">
        <f t="shared" si="8"/>
        <v>15496957</v>
      </c>
      <c r="O8" s="26">
        <f t="shared" si="8"/>
        <v>25218019</v>
      </c>
      <c r="P8" s="26">
        <f t="shared" si="8"/>
        <v>898829</v>
      </c>
      <c r="Q8" s="49">
        <v>10696167</v>
      </c>
      <c r="R8" s="26">
        <f t="shared" si="1"/>
        <v>8614598</v>
      </c>
      <c r="S8" s="26">
        <f t="shared" si="1"/>
        <v>361408</v>
      </c>
      <c r="T8" s="49">
        <f t="shared" si="2"/>
        <v>385277</v>
      </c>
      <c r="U8" s="49">
        <f t="shared" si="2"/>
        <v>7997820</v>
      </c>
      <c r="V8" s="49">
        <f t="shared" si="2"/>
        <v>8031655</v>
      </c>
      <c r="W8" s="49">
        <f t="shared" si="2"/>
        <v>15514589</v>
      </c>
      <c r="X8" s="49">
        <f t="shared" si="2"/>
        <v>2659737</v>
      </c>
      <c r="Y8" s="49">
        <f t="shared" ref="Y8:Z8" si="9">Y67+Y126</f>
        <v>7798126</v>
      </c>
      <c r="Z8" s="49">
        <f t="shared" si="9"/>
        <v>5250000</v>
      </c>
      <c r="AA8" s="96"/>
    </row>
    <row r="9" spans="1:30">
      <c r="A9" s="51" t="s">
        <v>74</v>
      </c>
      <c r="B9" s="49">
        <f t="shared" ref="B9:P9" si="10">SUM(B68,B127)</f>
        <v>92946000</v>
      </c>
      <c r="C9" s="49">
        <f t="shared" si="10"/>
        <v>367772133</v>
      </c>
      <c r="D9" s="49">
        <f t="shared" si="10"/>
        <v>762507334</v>
      </c>
      <c r="E9" s="49">
        <f t="shared" si="10"/>
        <v>1450736559</v>
      </c>
      <c r="F9" s="49">
        <f t="shared" si="10"/>
        <v>1108497344</v>
      </c>
      <c r="G9" s="49">
        <f t="shared" si="10"/>
        <v>1267896947</v>
      </c>
      <c r="H9" s="49">
        <f t="shared" si="10"/>
        <v>1272799872</v>
      </c>
      <c r="I9" s="49">
        <f t="shared" si="10"/>
        <v>1101890840</v>
      </c>
      <c r="J9" s="49">
        <f t="shared" si="10"/>
        <v>1082018857</v>
      </c>
      <c r="K9" s="49">
        <f t="shared" si="10"/>
        <v>971917064</v>
      </c>
      <c r="L9" s="49">
        <f t="shared" si="10"/>
        <v>1089122537</v>
      </c>
      <c r="M9" s="49">
        <f t="shared" si="10"/>
        <v>1177647308</v>
      </c>
      <c r="N9" s="26">
        <f t="shared" si="10"/>
        <v>1020225127</v>
      </c>
      <c r="O9" s="26">
        <f t="shared" si="10"/>
        <v>915102298</v>
      </c>
      <c r="P9" s="26">
        <f t="shared" si="10"/>
        <v>920740260</v>
      </c>
      <c r="Q9" s="49">
        <v>792998629</v>
      </c>
      <c r="R9" s="26">
        <f t="shared" si="1"/>
        <v>840389543</v>
      </c>
      <c r="S9" s="26">
        <f t="shared" si="1"/>
        <v>795915127</v>
      </c>
      <c r="T9" s="49">
        <f t="shared" si="2"/>
        <v>896082757</v>
      </c>
      <c r="U9" s="49">
        <f t="shared" si="2"/>
        <v>536249060</v>
      </c>
      <c r="V9" s="49">
        <f t="shared" si="2"/>
        <v>615699792</v>
      </c>
      <c r="W9" s="49">
        <f t="shared" si="2"/>
        <v>742572321</v>
      </c>
      <c r="X9" s="49">
        <f t="shared" si="2"/>
        <v>797841026</v>
      </c>
      <c r="Y9" s="49">
        <f t="shared" ref="Y9:Z9" si="11">Y68+Y127</f>
        <v>762873766</v>
      </c>
      <c r="Z9" s="49">
        <f t="shared" si="11"/>
        <v>989278706</v>
      </c>
      <c r="AB9" s="321"/>
      <c r="AC9" s="211"/>
      <c r="AD9" s="211"/>
    </row>
    <row r="10" spans="1:30">
      <c r="A10" s="51" t="s">
        <v>91</v>
      </c>
      <c r="B10" s="49">
        <f t="shared" ref="B10:P10" si="12">SUM(B69,B128)</f>
        <v>9392826</v>
      </c>
      <c r="C10" s="49">
        <f t="shared" si="12"/>
        <v>10386192</v>
      </c>
      <c r="D10" s="49">
        <f t="shared" si="12"/>
        <v>40699294</v>
      </c>
      <c r="E10" s="49">
        <f t="shared" si="12"/>
        <v>37777709</v>
      </c>
      <c r="F10" s="49">
        <f t="shared" si="12"/>
        <v>34429235</v>
      </c>
      <c r="G10" s="49">
        <f t="shared" si="12"/>
        <v>41257537</v>
      </c>
      <c r="H10" s="49">
        <f t="shared" si="12"/>
        <v>23553865</v>
      </c>
      <c r="I10" s="49">
        <f t="shared" si="12"/>
        <v>29228080</v>
      </c>
      <c r="J10" s="49">
        <f t="shared" si="12"/>
        <v>4601761</v>
      </c>
      <c r="K10" s="49">
        <f t="shared" si="12"/>
        <v>12999691</v>
      </c>
      <c r="L10" s="49">
        <f t="shared" si="12"/>
        <v>-1182177</v>
      </c>
      <c r="M10" s="49">
        <f t="shared" si="12"/>
        <v>30005436</v>
      </c>
      <c r="N10" s="26">
        <f t="shared" si="12"/>
        <v>30640736</v>
      </c>
      <c r="O10" s="26">
        <f t="shared" si="12"/>
        <v>5884095</v>
      </c>
      <c r="P10" s="26">
        <f t="shared" si="12"/>
        <v>10748250</v>
      </c>
      <c r="Q10" s="49">
        <v>-30807801</v>
      </c>
      <c r="R10" s="26">
        <f t="shared" si="1"/>
        <v>1198568</v>
      </c>
      <c r="S10" s="26">
        <f t="shared" si="1"/>
        <v>897801</v>
      </c>
      <c r="T10" s="49">
        <f t="shared" si="2"/>
        <v>4126286</v>
      </c>
      <c r="U10" s="49">
        <f t="shared" si="2"/>
        <v>16025194</v>
      </c>
      <c r="V10" s="49">
        <f t="shared" si="2"/>
        <v>11929348</v>
      </c>
      <c r="W10" s="49">
        <f t="shared" si="2"/>
        <v>17933109</v>
      </c>
      <c r="X10" s="49">
        <f t="shared" si="2"/>
        <v>12422458</v>
      </c>
      <c r="Y10" s="49">
        <f t="shared" ref="Y10:Z10" si="13">Y69+Y128</f>
        <v>15237620</v>
      </c>
      <c r="Z10" s="49">
        <f t="shared" si="13"/>
        <v>13945883.5</v>
      </c>
    </row>
    <row r="11" spans="1:30">
      <c r="A11" s="51" t="s">
        <v>93</v>
      </c>
      <c r="B11" s="49">
        <f t="shared" ref="B11:P11" si="14">SUM(B70,B129)</f>
        <v>62060835</v>
      </c>
      <c r="C11" s="49">
        <f t="shared" si="14"/>
        <v>105837480</v>
      </c>
      <c r="D11" s="49">
        <f t="shared" si="14"/>
        <v>114471506</v>
      </c>
      <c r="E11" s="49">
        <f t="shared" si="14"/>
        <v>119024260</v>
      </c>
      <c r="F11" s="49">
        <f t="shared" si="14"/>
        <v>95858700</v>
      </c>
      <c r="G11" s="49">
        <f t="shared" si="14"/>
        <v>56682384</v>
      </c>
      <c r="H11" s="49">
        <f t="shared" si="14"/>
        <v>38747760</v>
      </c>
      <c r="I11" s="49">
        <f t="shared" si="14"/>
        <v>12919030</v>
      </c>
      <c r="J11" s="49">
        <f t="shared" si="14"/>
        <v>12278043</v>
      </c>
      <c r="K11" s="49">
        <f t="shared" si="14"/>
        <v>23023908</v>
      </c>
      <c r="L11" s="49">
        <f t="shared" si="14"/>
        <v>36833732</v>
      </c>
      <c r="M11" s="49">
        <f t="shared" si="14"/>
        <v>53421529</v>
      </c>
      <c r="N11" s="26">
        <f t="shared" si="14"/>
        <v>27263574</v>
      </c>
      <c r="O11" s="26">
        <f t="shared" si="14"/>
        <v>34083280</v>
      </c>
      <c r="P11" s="26">
        <f t="shared" si="14"/>
        <v>36889357</v>
      </c>
      <c r="Q11" s="49">
        <v>35797557</v>
      </c>
      <c r="R11" s="26">
        <f t="shared" si="1"/>
        <v>35519166</v>
      </c>
      <c r="S11" s="26">
        <f t="shared" si="1"/>
        <v>39447038</v>
      </c>
      <c r="T11" s="49">
        <f t="shared" si="2"/>
        <v>56292730</v>
      </c>
      <c r="U11" s="49">
        <f t="shared" si="2"/>
        <v>25536029</v>
      </c>
      <c r="V11" s="49">
        <f t="shared" si="2"/>
        <v>41764419</v>
      </c>
      <c r="W11" s="49">
        <f t="shared" si="2"/>
        <v>39991720</v>
      </c>
      <c r="X11" s="49">
        <f t="shared" si="2"/>
        <v>41484838</v>
      </c>
      <c r="Y11" s="49">
        <f t="shared" ref="Y11:Z11" si="15">Y70+Y129</f>
        <v>62590546</v>
      </c>
      <c r="Z11" s="49">
        <f t="shared" si="15"/>
        <v>54791281</v>
      </c>
    </row>
    <row r="12" spans="1:30">
      <c r="A12" s="51" t="s">
        <v>95</v>
      </c>
      <c r="B12" s="49">
        <f t="shared" ref="B12:P12" si="16">SUM(B71,B130)</f>
        <v>7535079</v>
      </c>
      <c r="C12" s="49">
        <f t="shared" si="16"/>
        <v>13764614</v>
      </c>
      <c r="D12" s="49">
        <f t="shared" si="16"/>
        <v>12944194</v>
      </c>
      <c r="E12" s="49">
        <f t="shared" si="16"/>
        <v>21810747</v>
      </c>
      <c r="F12" s="49">
        <f t="shared" si="16"/>
        <v>14961934</v>
      </c>
      <c r="G12" s="49">
        <f t="shared" si="16"/>
        <v>20525629</v>
      </c>
      <c r="H12" s="49">
        <f t="shared" si="16"/>
        <v>21757050</v>
      </c>
      <c r="I12" s="49">
        <f t="shared" si="16"/>
        <v>24416966</v>
      </c>
      <c r="J12" s="49">
        <f t="shared" si="16"/>
        <v>19440181</v>
      </c>
      <c r="K12" s="49">
        <f t="shared" si="16"/>
        <v>34621441</v>
      </c>
      <c r="L12" s="49">
        <f t="shared" si="16"/>
        <v>32897153</v>
      </c>
      <c r="M12" s="49">
        <f t="shared" si="16"/>
        <v>26495540</v>
      </c>
      <c r="N12" s="26">
        <f t="shared" si="16"/>
        <v>30885689</v>
      </c>
      <c r="O12" s="26">
        <f t="shared" si="16"/>
        <v>31189808</v>
      </c>
      <c r="P12" s="26">
        <f t="shared" si="16"/>
        <v>28559882</v>
      </c>
      <c r="Q12" s="49">
        <v>45122621</v>
      </c>
      <c r="R12" s="26">
        <f t="shared" si="1"/>
        <v>57164682</v>
      </c>
      <c r="S12" s="26">
        <f t="shared" si="1"/>
        <v>61287494</v>
      </c>
      <c r="T12" s="49">
        <f t="shared" si="2"/>
        <v>50594567</v>
      </c>
      <c r="U12" s="49">
        <f t="shared" si="2"/>
        <v>71533643</v>
      </c>
      <c r="V12" s="49">
        <f t="shared" si="2"/>
        <v>67489906</v>
      </c>
      <c r="W12" s="49">
        <f t="shared" si="2"/>
        <v>76442106</v>
      </c>
      <c r="X12" s="49">
        <f t="shared" si="2"/>
        <v>79081463</v>
      </c>
      <c r="Y12" s="49">
        <f t="shared" ref="Y12:Z12" si="17">Y71+Y130</f>
        <v>82878406</v>
      </c>
      <c r="Z12" s="49">
        <f t="shared" si="17"/>
        <v>30228247</v>
      </c>
    </row>
    <row r="13" spans="1:30">
      <c r="A13" s="51" t="s">
        <v>97</v>
      </c>
      <c r="B13" s="49">
        <f t="shared" ref="B13:P13" si="18">SUM(B72,B131)</f>
        <v>10000000</v>
      </c>
      <c r="C13" s="49">
        <f t="shared" si="18"/>
        <v>16862272</v>
      </c>
      <c r="D13" s="49">
        <f t="shared" si="18"/>
        <v>45496689</v>
      </c>
      <c r="E13" s="49">
        <f t="shared" si="18"/>
        <v>53883676</v>
      </c>
      <c r="F13" s="49">
        <f t="shared" si="18"/>
        <v>62495562</v>
      </c>
      <c r="G13" s="49">
        <f t="shared" si="18"/>
        <v>78593954</v>
      </c>
      <c r="H13" s="49">
        <f t="shared" si="18"/>
        <v>60982024</v>
      </c>
      <c r="I13" s="49">
        <f t="shared" si="18"/>
        <v>61513155</v>
      </c>
      <c r="J13" s="49">
        <f t="shared" si="18"/>
        <v>57884879</v>
      </c>
      <c r="K13" s="49">
        <f t="shared" si="18"/>
        <v>81230529</v>
      </c>
      <c r="L13" s="49">
        <f t="shared" si="18"/>
        <v>65314240</v>
      </c>
      <c r="M13" s="49">
        <f t="shared" si="18"/>
        <v>57506032</v>
      </c>
      <c r="N13" s="26">
        <f t="shared" si="18"/>
        <v>81194093</v>
      </c>
      <c r="O13" s="26">
        <f t="shared" si="18"/>
        <v>69693560</v>
      </c>
      <c r="P13" s="26">
        <f t="shared" si="18"/>
        <v>67491560</v>
      </c>
      <c r="Q13" s="49">
        <v>56450968</v>
      </c>
      <c r="R13" s="26">
        <f t="shared" si="1"/>
        <v>76422851</v>
      </c>
      <c r="S13" s="26">
        <f t="shared" si="1"/>
        <v>55716259</v>
      </c>
      <c r="T13" s="49">
        <f t="shared" si="2"/>
        <v>59532260</v>
      </c>
      <c r="U13" s="49">
        <f t="shared" si="2"/>
        <v>59532260</v>
      </c>
      <c r="V13" s="49">
        <f t="shared" si="2"/>
        <v>59532260</v>
      </c>
      <c r="W13" s="49">
        <f t="shared" si="2"/>
        <v>59117060</v>
      </c>
      <c r="X13" s="49">
        <f t="shared" si="2"/>
        <v>59117060</v>
      </c>
      <c r="Y13" s="49">
        <f t="shared" ref="Y13:Z13" si="19">Y72+Y131</f>
        <v>37432527</v>
      </c>
      <c r="Z13" s="49">
        <f t="shared" si="19"/>
        <v>53055663.620000005</v>
      </c>
    </row>
    <row r="14" spans="1:30">
      <c r="A14" s="51" t="s">
        <v>99</v>
      </c>
      <c r="B14" s="49">
        <f t="shared" ref="B14:P14" si="20">SUM(B73,B132)</f>
        <v>33415872</v>
      </c>
      <c r="C14" s="49">
        <f t="shared" si="20"/>
        <v>134942737</v>
      </c>
      <c r="D14" s="49">
        <f t="shared" si="20"/>
        <v>243247530</v>
      </c>
      <c r="E14" s="49">
        <f t="shared" si="20"/>
        <v>283648018</v>
      </c>
      <c r="F14" s="49">
        <f t="shared" si="20"/>
        <v>379878109</v>
      </c>
      <c r="G14" s="49">
        <f t="shared" si="20"/>
        <v>393441546</v>
      </c>
      <c r="H14" s="49">
        <f t="shared" si="20"/>
        <v>356654670</v>
      </c>
      <c r="I14" s="49">
        <f t="shared" si="20"/>
        <v>349089886</v>
      </c>
      <c r="J14" s="49">
        <f t="shared" si="20"/>
        <v>364857590</v>
      </c>
      <c r="K14" s="49">
        <f t="shared" si="20"/>
        <v>373903483</v>
      </c>
      <c r="L14" s="49">
        <f t="shared" si="20"/>
        <v>369287675</v>
      </c>
      <c r="M14" s="49">
        <f t="shared" si="20"/>
        <v>383357595</v>
      </c>
      <c r="N14" s="26">
        <f t="shared" si="20"/>
        <v>375520017</v>
      </c>
      <c r="O14" s="26">
        <f t="shared" si="20"/>
        <v>368851816</v>
      </c>
      <c r="P14" s="26">
        <f t="shared" si="20"/>
        <v>360009775</v>
      </c>
      <c r="Q14" s="49">
        <v>333269750</v>
      </c>
      <c r="R14" s="26">
        <f t="shared" si="1"/>
        <v>342690224</v>
      </c>
      <c r="S14" s="26">
        <f t="shared" si="1"/>
        <v>337848428</v>
      </c>
      <c r="T14" s="49">
        <f t="shared" si="2"/>
        <v>301640571</v>
      </c>
      <c r="U14" s="49">
        <f t="shared" si="2"/>
        <v>349812895</v>
      </c>
      <c r="V14" s="49">
        <f t="shared" si="2"/>
        <v>318206448</v>
      </c>
      <c r="W14" s="49">
        <f t="shared" si="2"/>
        <v>316879226</v>
      </c>
      <c r="X14" s="49">
        <f t="shared" si="2"/>
        <v>290577670</v>
      </c>
      <c r="Y14" s="49">
        <f t="shared" ref="Y14:Z14" si="21">Y73+Y132</f>
        <v>341154469</v>
      </c>
      <c r="Z14" s="49">
        <f t="shared" si="21"/>
        <v>306438626</v>
      </c>
      <c r="AA14" s="96"/>
      <c r="AB14" s="168"/>
      <c r="AC14" s="168"/>
      <c r="AD14" s="168"/>
    </row>
    <row r="15" spans="1:30">
      <c r="A15" s="51" t="s">
        <v>101</v>
      </c>
      <c r="B15" s="49">
        <f t="shared" ref="B15:P15" si="22">SUM(B74,B133)</f>
        <v>53798830</v>
      </c>
      <c r="C15" s="49">
        <f t="shared" si="22"/>
        <v>57132410</v>
      </c>
      <c r="D15" s="49">
        <f t="shared" si="22"/>
        <v>34026259</v>
      </c>
      <c r="E15" s="49">
        <f t="shared" si="22"/>
        <v>92804976</v>
      </c>
      <c r="F15" s="49">
        <f t="shared" si="22"/>
        <v>68887286</v>
      </c>
      <c r="G15" s="49">
        <f t="shared" si="22"/>
        <v>49883653</v>
      </c>
      <c r="H15" s="49">
        <f t="shared" si="22"/>
        <v>54634137</v>
      </c>
      <c r="I15" s="49">
        <f t="shared" si="22"/>
        <v>35373651</v>
      </c>
      <c r="J15" s="49">
        <f t="shared" si="22"/>
        <v>22182651</v>
      </c>
      <c r="K15" s="49">
        <f t="shared" si="22"/>
        <v>-7517349</v>
      </c>
      <c r="L15" s="49">
        <f t="shared" si="22"/>
        <v>52502608</v>
      </c>
      <c r="M15" s="49">
        <f t="shared" si="22"/>
        <v>23098641</v>
      </c>
      <c r="N15" s="26">
        <f t="shared" si="22"/>
        <v>22182651</v>
      </c>
      <c r="O15" s="26">
        <f t="shared" si="22"/>
        <v>22182651</v>
      </c>
      <c r="P15" s="26">
        <f t="shared" si="22"/>
        <v>22182651</v>
      </c>
      <c r="Q15" s="49">
        <v>23309579</v>
      </c>
      <c r="R15" s="26">
        <f t="shared" si="1"/>
        <v>22182651</v>
      </c>
      <c r="S15" s="26">
        <f t="shared" si="1"/>
        <v>22182651</v>
      </c>
      <c r="T15" s="49">
        <f t="shared" ref="T15:X24" si="23">T74+T133</f>
        <v>22182651</v>
      </c>
      <c r="U15" s="49">
        <f t="shared" si="23"/>
        <v>22182651</v>
      </c>
      <c r="V15" s="49">
        <f t="shared" si="23"/>
        <v>22182651</v>
      </c>
      <c r="W15" s="49">
        <f t="shared" si="23"/>
        <v>22182651</v>
      </c>
      <c r="X15" s="49">
        <f t="shared" si="23"/>
        <v>0</v>
      </c>
      <c r="Y15" s="49">
        <f t="shared" ref="Y15:Z15" si="24">Y74+Y133</f>
        <v>22182651</v>
      </c>
      <c r="Z15" s="49">
        <f t="shared" si="24"/>
        <v>0</v>
      </c>
      <c r="AA15" s="96"/>
    </row>
    <row r="16" spans="1:30">
      <c r="A16" s="51" t="s">
        <v>102</v>
      </c>
      <c r="B16" s="49">
        <f t="shared" ref="B16:P16" si="25">SUM(B75,B134)</f>
        <v>0</v>
      </c>
      <c r="C16" s="49">
        <f t="shared" si="25"/>
        <v>7400000</v>
      </c>
      <c r="D16" s="49">
        <f t="shared" si="25"/>
        <v>11898506</v>
      </c>
      <c r="E16" s="49">
        <f t="shared" si="25"/>
        <v>915000</v>
      </c>
      <c r="F16" s="49">
        <f t="shared" si="25"/>
        <v>6808367</v>
      </c>
      <c r="G16" s="49">
        <f t="shared" si="25"/>
        <v>39243279</v>
      </c>
      <c r="H16" s="49">
        <f t="shared" si="25"/>
        <v>25853000</v>
      </c>
      <c r="I16" s="49">
        <f t="shared" si="25"/>
        <v>20674822</v>
      </c>
      <c r="J16" s="49">
        <f t="shared" si="25"/>
        <v>20856383</v>
      </c>
      <c r="K16" s="49">
        <f t="shared" si="25"/>
        <v>19738280</v>
      </c>
      <c r="L16" s="49">
        <f t="shared" si="25"/>
        <v>28908311</v>
      </c>
      <c r="M16" s="49">
        <f t="shared" si="25"/>
        <v>30834046</v>
      </c>
      <c r="N16" s="26">
        <f t="shared" si="25"/>
        <v>33445356</v>
      </c>
      <c r="O16" s="26">
        <f t="shared" si="25"/>
        <v>43692268</v>
      </c>
      <c r="P16" s="26">
        <f t="shared" si="25"/>
        <v>32166174</v>
      </c>
      <c r="Q16" s="49">
        <v>25294518</v>
      </c>
      <c r="R16" s="26">
        <f t="shared" si="1"/>
        <v>12971630</v>
      </c>
      <c r="S16" s="26">
        <f t="shared" si="1"/>
        <v>19971630</v>
      </c>
      <c r="T16" s="49">
        <f t="shared" si="23"/>
        <v>4971633</v>
      </c>
      <c r="U16" s="49">
        <f t="shared" si="23"/>
        <v>4971633</v>
      </c>
      <c r="V16" s="49">
        <f t="shared" si="23"/>
        <v>10684015</v>
      </c>
      <c r="W16" s="49">
        <f t="shared" si="23"/>
        <v>11041717</v>
      </c>
      <c r="X16" s="49">
        <f t="shared" si="23"/>
        <v>11971630</v>
      </c>
      <c r="Y16" s="49">
        <f t="shared" ref="Y16:Z16" si="26">Y75+Y134</f>
        <v>9973830</v>
      </c>
      <c r="Z16" s="49">
        <f t="shared" si="26"/>
        <v>7406056</v>
      </c>
      <c r="AA16" s="96"/>
    </row>
    <row r="17" spans="1:27">
      <c r="A17" s="51" t="s">
        <v>103</v>
      </c>
      <c r="B17" s="49">
        <f t="shared" ref="B17:P17" si="27">SUM(B76,B135)</f>
        <v>293955</v>
      </c>
      <c r="C17" s="49">
        <f t="shared" si="27"/>
        <v>1175819</v>
      </c>
      <c r="D17" s="49">
        <f t="shared" si="27"/>
        <v>7785912</v>
      </c>
      <c r="E17" s="49">
        <f t="shared" si="27"/>
        <v>10463144</v>
      </c>
      <c r="F17" s="49">
        <f t="shared" si="27"/>
        <v>11022800</v>
      </c>
      <c r="G17" s="49">
        <f t="shared" si="27"/>
        <v>11350616</v>
      </c>
      <c r="H17" s="49">
        <f t="shared" si="27"/>
        <v>11369913</v>
      </c>
      <c r="I17" s="49">
        <f t="shared" si="27"/>
        <v>7957198</v>
      </c>
      <c r="J17" s="49">
        <f t="shared" si="27"/>
        <v>9525747</v>
      </c>
      <c r="K17" s="49">
        <f t="shared" si="27"/>
        <v>9907802</v>
      </c>
      <c r="L17" s="49">
        <f t="shared" si="27"/>
        <v>9907802</v>
      </c>
      <c r="M17" s="49">
        <f t="shared" si="27"/>
        <v>9907802</v>
      </c>
      <c r="N17" s="26">
        <f t="shared" si="27"/>
        <v>8730720</v>
      </c>
      <c r="O17" s="26">
        <f t="shared" si="27"/>
        <v>1175820</v>
      </c>
      <c r="P17" s="26">
        <f t="shared" si="27"/>
        <v>7721136</v>
      </c>
      <c r="Q17" s="49">
        <v>11007020</v>
      </c>
      <c r="R17" s="26">
        <f t="shared" si="1"/>
        <v>10775138</v>
      </c>
      <c r="S17" s="26">
        <f t="shared" si="1"/>
        <v>11839667</v>
      </c>
      <c r="T17" s="49">
        <f t="shared" si="23"/>
        <v>10178072</v>
      </c>
      <c r="U17" s="49">
        <f t="shared" si="23"/>
        <v>13007054</v>
      </c>
      <c r="V17" s="49">
        <f t="shared" si="23"/>
        <v>15025125</v>
      </c>
      <c r="W17" s="49">
        <f t="shared" si="23"/>
        <v>13636791</v>
      </c>
      <c r="X17" s="49">
        <f t="shared" si="23"/>
        <v>13293078</v>
      </c>
      <c r="Y17" s="49">
        <f t="shared" ref="Y17:Z17" si="28">Y76+Y135</f>
        <v>10964668</v>
      </c>
      <c r="Z17" s="49">
        <f t="shared" si="28"/>
        <v>8979914</v>
      </c>
      <c r="AA17" s="96"/>
    </row>
    <row r="18" spans="1:27">
      <c r="A18" s="51" t="s">
        <v>104</v>
      </c>
      <c r="B18" s="49">
        <f t="shared" ref="B18:P18" si="29">SUM(B77,B136)</f>
        <v>39902368</v>
      </c>
      <c r="C18" s="49">
        <f t="shared" si="29"/>
        <v>74640280</v>
      </c>
      <c r="D18" s="49">
        <f t="shared" si="29"/>
        <v>233998749</v>
      </c>
      <c r="E18" s="49">
        <f t="shared" si="29"/>
        <v>387598968</v>
      </c>
      <c r="F18" s="49">
        <f t="shared" si="29"/>
        <v>344457121</v>
      </c>
      <c r="G18" s="49">
        <f t="shared" si="29"/>
        <v>358559615</v>
      </c>
      <c r="H18" s="49">
        <f t="shared" si="29"/>
        <v>376987676</v>
      </c>
      <c r="I18" s="49">
        <f t="shared" si="29"/>
        <v>374918037</v>
      </c>
      <c r="J18" s="49">
        <f t="shared" si="29"/>
        <v>415323418</v>
      </c>
      <c r="K18" s="49">
        <f t="shared" si="29"/>
        <v>406129773</v>
      </c>
      <c r="L18" s="49">
        <f t="shared" si="29"/>
        <v>395429975</v>
      </c>
      <c r="M18" s="49">
        <f t="shared" si="29"/>
        <v>436621025</v>
      </c>
      <c r="N18" s="26">
        <f t="shared" si="29"/>
        <v>490720629</v>
      </c>
      <c r="O18" s="26">
        <f t="shared" si="29"/>
        <v>485250939</v>
      </c>
      <c r="P18" s="26">
        <f t="shared" si="29"/>
        <v>609412406</v>
      </c>
      <c r="Q18" s="49">
        <v>624531764</v>
      </c>
      <c r="R18" s="26">
        <f t="shared" si="1"/>
        <v>645513988</v>
      </c>
      <c r="S18" s="26">
        <f t="shared" si="1"/>
        <v>710106176</v>
      </c>
      <c r="T18" s="49">
        <f t="shared" si="23"/>
        <v>868183429</v>
      </c>
      <c r="U18" s="49">
        <f t="shared" si="23"/>
        <v>626258703</v>
      </c>
      <c r="V18" s="49">
        <f t="shared" si="23"/>
        <v>596458646</v>
      </c>
      <c r="W18" s="49">
        <f t="shared" si="23"/>
        <v>593251266</v>
      </c>
      <c r="X18" s="49">
        <f t="shared" si="23"/>
        <v>495255920</v>
      </c>
      <c r="Y18" s="49">
        <f t="shared" ref="Y18:Z18" si="30">Y77+Y136</f>
        <v>560157559</v>
      </c>
      <c r="Z18" s="49">
        <f t="shared" si="30"/>
        <v>535329400</v>
      </c>
      <c r="AA18" s="96"/>
    </row>
    <row r="19" spans="1:27">
      <c r="A19" s="51" t="s">
        <v>105</v>
      </c>
      <c r="B19" s="49">
        <f t="shared" ref="B19:P19" si="31">SUM(B78,B137)</f>
        <v>15357049</v>
      </c>
      <c r="C19" s="49">
        <f t="shared" si="31"/>
        <v>57395949</v>
      </c>
      <c r="D19" s="49">
        <f t="shared" si="31"/>
        <v>143113104</v>
      </c>
      <c r="E19" s="49">
        <f t="shared" si="31"/>
        <v>167824806</v>
      </c>
      <c r="F19" s="49">
        <f t="shared" si="31"/>
        <v>117616982</v>
      </c>
      <c r="G19" s="49">
        <f t="shared" si="31"/>
        <v>36844748</v>
      </c>
      <c r="H19" s="49">
        <f t="shared" si="31"/>
        <v>33711980</v>
      </c>
      <c r="I19" s="49">
        <f t="shared" si="31"/>
        <v>19409853</v>
      </c>
      <c r="J19" s="49">
        <f t="shared" si="31"/>
        <v>20250027</v>
      </c>
      <c r="K19" s="49">
        <f t="shared" si="31"/>
        <v>26248217</v>
      </c>
      <c r="L19" s="49">
        <f t="shared" si="31"/>
        <v>47433865</v>
      </c>
      <c r="M19" s="49">
        <f t="shared" si="31"/>
        <v>52515546</v>
      </c>
      <c r="N19" s="26">
        <f t="shared" si="31"/>
        <v>52515546</v>
      </c>
      <c r="O19" s="26">
        <f t="shared" si="31"/>
        <v>37515546</v>
      </c>
      <c r="P19" s="26">
        <f t="shared" si="31"/>
        <v>42515546</v>
      </c>
      <c r="Q19" s="49">
        <v>38685746</v>
      </c>
      <c r="R19" s="26">
        <f t="shared" si="1"/>
        <v>77699000</v>
      </c>
      <c r="S19" s="26">
        <f t="shared" si="1"/>
        <v>77669961</v>
      </c>
      <c r="T19" s="49">
        <f t="shared" si="23"/>
        <v>100590661</v>
      </c>
      <c r="U19" s="49">
        <f t="shared" si="23"/>
        <v>103561748</v>
      </c>
      <c r="V19" s="49">
        <f t="shared" si="23"/>
        <v>112404272</v>
      </c>
      <c r="W19" s="49">
        <f t="shared" si="23"/>
        <v>118452231</v>
      </c>
      <c r="X19" s="49">
        <f t="shared" si="23"/>
        <v>123164337</v>
      </c>
      <c r="Y19" s="49">
        <f t="shared" ref="Y19:Z19" si="32">Y78+Y137</f>
        <v>114015750</v>
      </c>
      <c r="Z19" s="49">
        <f t="shared" si="32"/>
        <v>91865109</v>
      </c>
      <c r="AA19" s="96"/>
    </row>
    <row r="20" spans="1:27">
      <c r="A20" s="51" t="s">
        <v>107</v>
      </c>
      <c r="B20" s="49">
        <f t="shared" ref="B20:P20" si="33">SUM(B79,B138)</f>
        <v>8269771</v>
      </c>
      <c r="C20" s="49">
        <f t="shared" si="33"/>
        <v>9875425</v>
      </c>
      <c r="D20" s="49">
        <f t="shared" si="33"/>
        <v>20647874</v>
      </c>
      <c r="E20" s="49">
        <f t="shared" si="33"/>
        <v>29797771</v>
      </c>
      <c r="F20" s="49">
        <f t="shared" si="33"/>
        <v>32701821</v>
      </c>
      <c r="G20" s="49">
        <f t="shared" si="33"/>
        <v>32523763</v>
      </c>
      <c r="H20" s="49">
        <f t="shared" si="33"/>
        <v>38391261</v>
      </c>
      <c r="I20" s="49">
        <f t="shared" si="33"/>
        <v>34363533</v>
      </c>
      <c r="J20" s="49">
        <f t="shared" si="33"/>
        <v>30414128</v>
      </c>
      <c r="K20" s="49">
        <f t="shared" si="33"/>
        <v>27526242</v>
      </c>
      <c r="L20" s="49">
        <f t="shared" si="33"/>
        <v>41903537</v>
      </c>
      <c r="M20" s="49">
        <f t="shared" si="33"/>
        <v>46451182</v>
      </c>
      <c r="N20" s="26">
        <f t="shared" si="33"/>
        <v>45405897</v>
      </c>
      <c r="O20" s="26">
        <f t="shared" si="33"/>
        <v>46411242</v>
      </c>
      <c r="P20" s="26">
        <f t="shared" si="33"/>
        <v>46013798</v>
      </c>
      <c r="Q20" s="49">
        <v>45144543</v>
      </c>
      <c r="R20" s="26">
        <f t="shared" si="1"/>
        <v>44154894</v>
      </c>
      <c r="S20" s="26">
        <f t="shared" si="1"/>
        <v>45116322</v>
      </c>
      <c r="T20" s="49">
        <f t="shared" si="23"/>
        <v>49326392</v>
      </c>
      <c r="U20" s="49">
        <f t="shared" si="23"/>
        <v>48773983</v>
      </c>
      <c r="V20" s="49">
        <f t="shared" si="23"/>
        <v>58253950</v>
      </c>
      <c r="W20" s="49">
        <f t="shared" si="23"/>
        <v>58002676</v>
      </c>
      <c r="X20" s="49">
        <f t="shared" si="23"/>
        <v>55616085</v>
      </c>
      <c r="Y20" s="49">
        <f t="shared" ref="Y20:Z20" si="34">Y79+Y138</f>
        <v>52603630</v>
      </c>
      <c r="Z20" s="49">
        <f t="shared" si="34"/>
        <v>45421807</v>
      </c>
      <c r="AA20" s="96"/>
    </row>
    <row r="21" spans="1:27">
      <c r="A21" s="51" t="s">
        <v>76</v>
      </c>
      <c r="B21" s="49">
        <f t="shared" ref="B21:P21" si="35">SUM(B80,B139)</f>
        <v>0</v>
      </c>
      <c r="C21" s="49">
        <f t="shared" si="35"/>
        <v>11183346</v>
      </c>
      <c r="D21" s="49">
        <f t="shared" si="35"/>
        <v>12746486</v>
      </c>
      <c r="E21" s="49">
        <f t="shared" si="35"/>
        <v>22140009</v>
      </c>
      <c r="F21" s="49">
        <f t="shared" si="35"/>
        <v>17662308</v>
      </c>
      <c r="G21" s="49">
        <f t="shared" si="35"/>
        <v>21752495</v>
      </c>
      <c r="H21" s="49">
        <f t="shared" si="35"/>
        <v>18595120</v>
      </c>
      <c r="I21" s="49">
        <f t="shared" si="35"/>
        <v>28133015</v>
      </c>
      <c r="J21" s="49">
        <f t="shared" si="35"/>
        <v>29307244</v>
      </c>
      <c r="K21" s="49">
        <f t="shared" si="35"/>
        <v>37974385</v>
      </c>
      <c r="L21" s="49">
        <f t="shared" si="35"/>
        <v>39705513</v>
      </c>
      <c r="M21" s="49">
        <f t="shared" si="35"/>
        <v>45347339</v>
      </c>
      <c r="N21" s="26">
        <f t="shared" si="35"/>
        <v>38208836</v>
      </c>
      <c r="O21" s="26">
        <f t="shared" si="35"/>
        <v>33731771</v>
      </c>
      <c r="P21" s="26">
        <f t="shared" si="35"/>
        <v>33788539</v>
      </c>
      <c r="Q21" s="49">
        <v>19984125</v>
      </c>
      <c r="R21" s="26">
        <f t="shared" si="1"/>
        <v>22507877</v>
      </c>
      <c r="S21" s="26">
        <f t="shared" si="1"/>
        <v>19746275</v>
      </c>
      <c r="T21" s="49">
        <f t="shared" si="23"/>
        <v>14173102</v>
      </c>
      <c r="U21" s="49">
        <f t="shared" si="23"/>
        <v>6673025</v>
      </c>
      <c r="V21" s="49">
        <f t="shared" si="23"/>
        <v>6673024</v>
      </c>
      <c r="W21" s="49">
        <f t="shared" si="23"/>
        <v>6673023</v>
      </c>
      <c r="X21" s="49">
        <f t="shared" si="23"/>
        <v>6673024</v>
      </c>
      <c r="Y21" s="49">
        <f t="shared" ref="Y21:Z21" si="36">Y80+Y139</f>
        <v>6673024</v>
      </c>
      <c r="Z21" s="49">
        <f t="shared" si="36"/>
        <v>6673024</v>
      </c>
      <c r="AA21" s="96"/>
    </row>
    <row r="22" spans="1:27">
      <c r="A22" s="51" t="s">
        <v>110</v>
      </c>
      <c r="B22" s="49">
        <f t="shared" ref="B22:P22" si="37">SUM(B81,B140)</f>
        <v>7040032</v>
      </c>
      <c r="C22" s="49">
        <f t="shared" si="37"/>
        <v>18000000</v>
      </c>
      <c r="D22" s="49">
        <f t="shared" si="37"/>
        <v>73003297</v>
      </c>
      <c r="E22" s="49">
        <f t="shared" si="37"/>
        <v>39037522</v>
      </c>
      <c r="F22" s="49">
        <f t="shared" si="37"/>
        <v>53108044</v>
      </c>
      <c r="G22" s="49">
        <f t="shared" si="37"/>
        <v>53230064</v>
      </c>
      <c r="H22" s="49">
        <f t="shared" si="37"/>
        <v>67471040</v>
      </c>
      <c r="I22" s="49">
        <f t="shared" si="37"/>
        <v>68333450</v>
      </c>
      <c r="J22" s="49">
        <f t="shared" si="37"/>
        <v>75270536</v>
      </c>
      <c r="K22" s="49">
        <f t="shared" si="37"/>
        <v>75344919</v>
      </c>
      <c r="L22" s="49">
        <f t="shared" si="37"/>
        <v>71937097</v>
      </c>
      <c r="M22" s="49">
        <f t="shared" si="37"/>
        <v>73856046</v>
      </c>
      <c r="N22" s="26">
        <f t="shared" si="37"/>
        <v>83080198</v>
      </c>
      <c r="O22" s="26">
        <f t="shared" si="37"/>
        <v>82845330</v>
      </c>
      <c r="P22" s="26">
        <f t="shared" si="37"/>
        <v>60992125</v>
      </c>
      <c r="Q22" s="49">
        <v>98372670</v>
      </c>
      <c r="R22" s="26">
        <f t="shared" si="1"/>
        <v>74412578</v>
      </c>
      <c r="S22" s="26">
        <f t="shared" si="1"/>
        <v>31390593</v>
      </c>
      <c r="T22" s="49">
        <f t="shared" si="23"/>
        <v>46770069</v>
      </c>
      <c r="U22" s="49">
        <f t="shared" si="23"/>
        <v>26724313</v>
      </c>
      <c r="V22" s="49">
        <f t="shared" si="23"/>
        <v>38815322</v>
      </c>
      <c r="W22" s="49">
        <f t="shared" si="23"/>
        <v>36051229</v>
      </c>
      <c r="X22" s="49">
        <f t="shared" si="23"/>
        <v>30490352</v>
      </c>
      <c r="Y22" s="49">
        <f t="shared" ref="Y22:Z22" si="38">Y81+Y140</f>
        <v>32666352</v>
      </c>
      <c r="Z22" s="49">
        <f t="shared" si="38"/>
        <v>19299030</v>
      </c>
      <c r="AA22" s="96"/>
    </row>
    <row r="23" spans="1:27">
      <c r="A23" s="51" t="s">
        <v>111</v>
      </c>
      <c r="B23" s="49">
        <f t="shared" ref="B23:P23" si="39">SUM(B82,B141)</f>
        <v>0</v>
      </c>
      <c r="C23" s="49">
        <f t="shared" si="39"/>
        <v>9340753</v>
      </c>
      <c r="D23" s="49">
        <f t="shared" si="39"/>
        <v>107323819</v>
      </c>
      <c r="E23" s="49">
        <f t="shared" si="39"/>
        <v>59332866</v>
      </c>
      <c r="F23" s="49">
        <f t="shared" si="39"/>
        <v>66371271</v>
      </c>
      <c r="G23" s="49">
        <f t="shared" si="39"/>
        <v>50193150</v>
      </c>
      <c r="H23" s="49">
        <f t="shared" si="39"/>
        <v>48640400</v>
      </c>
      <c r="I23" s="49">
        <f t="shared" si="39"/>
        <v>30179324</v>
      </c>
      <c r="J23" s="49">
        <f t="shared" si="39"/>
        <v>24857646</v>
      </c>
      <c r="K23" s="49">
        <f t="shared" si="39"/>
        <v>37902583</v>
      </c>
      <c r="L23" s="49">
        <f t="shared" si="39"/>
        <v>42685821</v>
      </c>
      <c r="M23" s="49">
        <f t="shared" si="39"/>
        <v>51108941</v>
      </c>
      <c r="N23" s="26">
        <f t="shared" si="39"/>
        <v>38177435</v>
      </c>
      <c r="O23" s="26">
        <f t="shared" si="39"/>
        <v>19521127</v>
      </c>
      <c r="P23" s="26">
        <f t="shared" si="39"/>
        <v>9625969</v>
      </c>
      <c r="Q23" s="49">
        <v>5219488</v>
      </c>
      <c r="R23" s="26">
        <f t="shared" si="1"/>
        <v>5219488</v>
      </c>
      <c r="S23" s="26">
        <f t="shared" si="1"/>
        <v>10178934</v>
      </c>
      <c r="T23" s="49">
        <f t="shared" si="23"/>
        <v>5219488</v>
      </c>
      <c r="U23" s="49">
        <f t="shared" si="23"/>
        <v>6880663</v>
      </c>
      <c r="V23" s="49">
        <f t="shared" si="23"/>
        <v>10214442</v>
      </c>
      <c r="W23" s="49">
        <f t="shared" si="23"/>
        <v>11121773</v>
      </c>
      <c r="X23" s="49">
        <f t="shared" si="23"/>
        <v>10741970</v>
      </c>
      <c r="Y23" s="49">
        <f t="shared" ref="Y23:Z23" si="40">Y82+Y141</f>
        <v>12652756</v>
      </c>
      <c r="Z23" s="49">
        <f t="shared" si="40"/>
        <v>0</v>
      </c>
      <c r="AA23" s="96"/>
    </row>
    <row r="24" spans="1:27">
      <c r="A24" s="51" t="s">
        <v>113</v>
      </c>
      <c r="B24" s="49">
        <f t="shared" ref="B24:P24" si="41">SUM(B83,B142)</f>
        <v>5157161</v>
      </c>
      <c r="C24" s="49">
        <f t="shared" si="41"/>
        <v>9753226</v>
      </c>
      <c r="D24" s="49">
        <f t="shared" si="41"/>
        <v>16500009</v>
      </c>
      <c r="E24" s="49">
        <f t="shared" si="41"/>
        <v>17249815</v>
      </c>
      <c r="F24" s="49">
        <f t="shared" si="41"/>
        <v>13211234</v>
      </c>
      <c r="G24" s="49">
        <f t="shared" si="41"/>
        <v>18547002</v>
      </c>
      <c r="H24" s="49">
        <f t="shared" si="41"/>
        <v>22759507</v>
      </c>
      <c r="I24" s="49">
        <f t="shared" si="41"/>
        <v>31586427</v>
      </c>
      <c r="J24" s="49">
        <f t="shared" si="41"/>
        <v>22634184</v>
      </c>
      <c r="K24" s="49">
        <f t="shared" si="41"/>
        <v>28991368</v>
      </c>
      <c r="L24" s="49">
        <f t="shared" si="41"/>
        <v>26649587</v>
      </c>
      <c r="M24" s="49">
        <f t="shared" si="41"/>
        <v>11250536</v>
      </c>
      <c r="N24" s="26">
        <f t="shared" si="41"/>
        <v>18019284</v>
      </c>
      <c r="O24" s="26">
        <f t="shared" si="41"/>
        <v>17137829</v>
      </c>
      <c r="P24" s="26">
        <f t="shared" si="41"/>
        <v>12566670</v>
      </c>
      <c r="Q24" s="49">
        <v>10770445</v>
      </c>
      <c r="R24" s="26">
        <f t="shared" si="1"/>
        <v>9890573</v>
      </c>
      <c r="S24" s="26">
        <f t="shared" si="1"/>
        <v>5666589</v>
      </c>
      <c r="T24" s="49">
        <f t="shared" si="23"/>
        <v>9595257</v>
      </c>
      <c r="U24" s="49">
        <f t="shared" si="23"/>
        <v>8718806</v>
      </c>
      <c r="V24" s="49">
        <f t="shared" si="23"/>
        <v>14888239</v>
      </c>
      <c r="W24" s="49">
        <f t="shared" si="23"/>
        <v>16412498</v>
      </c>
      <c r="X24" s="49">
        <f t="shared" si="23"/>
        <v>28663988</v>
      </c>
      <c r="Y24" s="49">
        <f t="shared" ref="Y24:Z24" si="42">Y83+Y142</f>
        <v>19990168</v>
      </c>
      <c r="Z24" s="49">
        <f t="shared" si="42"/>
        <v>21470325</v>
      </c>
      <c r="AA24" s="96"/>
    </row>
    <row r="25" spans="1:27">
      <c r="A25" s="51" t="s">
        <v>78</v>
      </c>
      <c r="B25" s="49">
        <f t="shared" ref="B25:P25" si="43">SUM(B84,B143)</f>
        <v>21462114</v>
      </c>
      <c r="C25" s="49">
        <f t="shared" si="43"/>
        <v>30336059</v>
      </c>
      <c r="D25" s="49">
        <f t="shared" si="43"/>
        <v>117717607</v>
      </c>
      <c r="E25" s="49">
        <f t="shared" si="43"/>
        <v>98028490</v>
      </c>
      <c r="F25" s="49">
        <f t="shared" si="43"/>
        <v>-6066587</v>
      </c>
      <c r="G25" s="49">
        <f t="shared" si="43"/>
        <v>-11601020</v>
      </c>
      <c r="H25" s="49">
        <f t="shared" si="43"/>
        <v>73837268</v>
      </c>
      <c r="I25" s="49">
        <f t="shared" si="43"/>
        <v>43209587</v>
      </c>
      <c r="J25" s="49">
        <f t="shared" si="43"/>
        <v>29822354</v>
      </c>
      <c r="K25" s="49">
        <f t="shared" si="43"/>
        <v>42024141</v>
      </c>
      <c r="L25" s="49">
        <f t="shared" si="43"/>
        <v>35346245</v>
      </c>
      <c r="M25" s="49">
        <f t="shared" si="43"/>
        <v>35784020</v>
      </c>
      <c r="N25" s="26">
        <f t="shared" si="43"/>
        <v>31509983</v>
      </c>
      <c r="O25" s="26">
        <f t="shared" si="43"/>
        <v>31087670</v>
      </c>
      <c r="P25" s="26">
        <f t="shared" si="43"/>
        <v>34234706</v>
      </c>
      <c r="Q25" s="49">
        <v>23602071</v>
      </c>
      <c r="R25" s="26">
        <f t="shared" ref="R25:S44" si="44">SUM(R84,R143)</f>
        <v>24156279</v>
      </c>
      <c r="S25" s="26">
        <f t="shared" si="44"/>
        <v>18449477</v>
      </c>
      <c r="T25" s="49">
        <f t="shared" ref="T25:X34" si="45">T84+T143</f>
        <v>25868019</v>
      </c>
      <c r="U25" s="49">
        <f t="shared" si="45"/>
        <v>30876609</v>
      </c>
      <c r="V25" s="49">
        <f t="shared" si="45"/>
        <v>8397388</v>
      </c>
      <c r="W25" s="49">
        <f t="shared" si="45"/>
        <v>7336000</v>
      </c>
      <c r="X25" s="49">
        <f t="shared" si="45"/>
        <v>6467599</v>
      </c>
      <c r="Y25" s="49">
        <f t="shared" ref="Y25:Z25" si="46">Y84+Y143</f>
        <v>5483946</v>
      </c>
      <c r="Z25" s="49">
        <f t="shared" si="46"/>
        <v>5441595</v>
      </c>
      <c r="AA25" s="96"/>
    </row>
    <row r="26" spans="1:27">
      <c r="A26" s="51" t="s">
        <v>116</v>
      </c>
      <c r="B26" s="49">
        <f t="shared" ref="B26:P26" si="47">SUM(B85,B144)</f>
        <v>153137783</v>
      </c>
      <c r="C26" s="49">
        <f t="shared" si="47"/>
        <v>148652776</v>
      </c>
      <c r="D26" s="49">
        <f t="shared" si="47"/>
        <v>191533818</v>
      </c>
      <c r="E26" s="49">
        <f t="shared" si="47"/>
        <v>264426002</v>
      </c>
      <c r="F26" s="49">
        <f t="shared" si="47"/>
        <v>298930935</v>
      </c>
      <c r="G26" s="49">
        <f t="shared" si="47"/>
        <v>276016069</v>
      </c>
      <c r="H26" s="49">
        <f t="shared" si="47"/>
        <v>262738358</v>
      </c>
      <c r="I26" s="49">
        <f t="shared" si="47"/>
        <v>268668965</v>
      </c>
      <c r="J26" s="49">
        <f t="shared" si="47"/>
        <v>275504529</v>
      </c>
      <c r="K26" s="49">
        <f t="shared" si="47"/>
        <v>285728875</v>
      </c>
      <c r="L26" s="49">
        <f t="shared" si="47"/>
        <v>360249428</v>
      </c>
      <c r="M26" s="49">
        <f t="shared" si="47"/>
        <v>301170415</v>
      </c>
      <c r="N26" s="26">
        <f t="shared" si="47"/>
        <v>336030631</v>
      </c>
      <c r="O26" s="26">
        <f t="shared" si="47"/>
        <v>310396348</v>
      </c>
      <c r="P26" s="26">
        <f t="shared" si="47"/>
        <v>313610118</v>
      </c>
      <c r="Q26" s="49">
        <v>301943565</v>
      </c>
      <c r="R26" s="26">
        <f t="shared" si="44"/>
        <v>296230786</v>
      </c>
      <c r="S26" s="26">
        <f t="shared" si="44"/>
        <v>323598368</v>
      </c>
      <c r="T26" s="49">
        <f t="shared" si="45"/>
        <v>331905068</v>
      </c>
      <c r="U26" s="49">
        <f t="shared" si="45"/>
        <v>334610204</v>
      </c>
      <c r="V26" s="49">
        <f t="shared" si="45"/>
        <v>327404188</v>
      </c>
      <c r="W26" s="49">
        <f t="shared" si="45"/>
        <v>338727691</v>
      </c>
      <c r="X26" s="49">
        <f t="shared" si="45"/>
        <v>334775956</v>
      </c>
      <c r="Y26" s="49">
        <f t="shared" ref="Y26:Z26" si="48">Y85+Y144</f>
        <v>265420720</v>
      </c>
      <c r="Z26" s="49">
        <f t="shared" si="48"/>
        <v>334376493</v>
      </c>
      <c r="AA26" s="96"/>
    </row>
    <row r="27" spans="1:27">
      <c r="A27" s="51" t="s">
        <v>117</v>
      </c>
      <c r="B27" s="49">
        <f t="shared" ref="B27:P27" si="49">SUM(B86,B145)</f>
        <v>115575118</v>
      </c>
      <c r="C27" s="49">
        <f t="shared" si="49"/>
        <v>282209659</v>
      </c>
      <c r="D27" s="49">
        <f t="shared" si="49"/>
        <v>404555587</v>
      </c>
      <c r="E27" s="49">
        <f t="shared" si="49"/>
        <v>412598286</v>
      </c>
      <c r="F27" s="49">
        <f t="shared" si="49"/>
        <v>342768378</v>
      </c>
      <c r="G27" s="49">
        <f t="shared" si="49"/>
        <v>356889127</v>
      </c>
      <c r="H27" s="49">
        <f t="shared" si="49"/>
        <v>305913054</v>
      </c>
      <c r="I27" s="49">
        <f t="shared" si="49"/>
        <v>341117275</v>
      </c>
      <c r="J27" s="49">
        <f t="shared" si="49"/>
        <v>357842140</v>
      </c>
      <c r="K27" s="49">
        <f t="shared" si="49"/>
        <v>316258060</v>
      </c>
      <c r="L27" s="49">
        <f t="shared" si="49"/>
        <v>271461769</v>
      </c>
      <c r="M27" s="49">
        <f t="shared" si="49"/>
        <v>246949927</v>
      </c>
      <c r="N27" s="26">
        <f t="shared" si="49"/>
        <v>174647753</v>
      </c>
      <c r="O27" s="26">
        <f t="shared" si="49"/>
        <v>75168736</v>
      </c>
      <c r="P27" s="26">
        <f t="shared" si="49"/>
        <v>32433735</v>
      </c>
      <c r="Q27" s="49">
        <v>22435918</v>
      </c>
      <c r="R27" s="26">
        <f t="shared" si="44"/>
        <v>19529091</v>
      </c>
      <c r="S27" s="26">
        <f t="shared" si="44"/>
        <v>30927302</v>
      </c>
      <c r="T27" s="49">
        <f t="shared" si="45"/>
        <v>21546177</v>
      </c>
      <c r="U27" s="49">
        <f t="shared" si="45"/>
        <v>19529091</v>
      </c>
      <c r="V27" s="49">
        <f t="shared" si="45"/>
        <v>26586090</v>
      </c>
      <c r="W27" s="49">
        <f t="shared" si="45"/>
        <v>27829091</v>
      </c>
      <c r="X27" s="49">
        <f t="shared" si="45"/>
        <v>27829091</v>
      </c>
      <c r="Y27" s="49">
        <f t="shared" ref="Y27:Z27" si="50">Y86+Y145</f>
        <v>27019389</v>
      </c>
      <c r="Z27" s="49">
        <f t="shared" si="50"/>
        <v>26422827</v>
      </c>
      <c r="AA27" s="96"/>
    </row>
    <row r="28" spans="1:27">
      <c r="A28" s="51" t="s">
        <v>77</v>
      </c>
      <c r="B28" s="49">
        <f t="shared" ref="B28:P28" si="51">SUM(B87,B146)</f>
        <v>1647265</v>
      </c>
      <c r="C28" s="49">
        <f t="shared" si="51"/>
        <v>29766232</v>
      </c>
      <c r="D28" s="49">
        <f t="shared" si="51"/>
        <v>102628346</v>
      </c>
      <c r="E28" s="49">
        <f t="shared" si="51"/>
        <v>79043088</v>
      </c>
      <c r="F28" s="49">
        <f t="shared" si="51"/>
        <v>86006919</v>
      </c>
      <c r="G28" s="49">
        <f t="shared" si="51"/>
        <v>93239226</v>
      </c>
      <c r="H28" s="49">
        <f t="shared" si="51"/>
        <v>120545815</v>
      </c>
      <c r="I28" s="49">
        <f t="shared" si="51"/>
        <v>95324055</v>
      </c>
      <c r="J28" s="49">
        <f t="shared" si="51"/>
        <v>62600436</v>
      </c>
      <c r="K28" s="49">
        <f t="shared" si="51"/>
        <v>108026304</v>
      </c>
      <c r="L28" s="49">
        <f t="shared" si="51"/>
        <v>86581439</v>
      </c>
      <c r="M28" s="49">
        <f t="shared" si="51"/>
        <v>96892699</v>
      </c>
      <c r="N28" s="26">
        <f t="shared" si="51"/>
        <v>119616315</v>
      </c>
      <c r="O28" s="26">
        <f t="shared" si="51"/>
        <v>112155799</v>
      </c>
      <c r="P28" s="26">
        <f t="shared" si="51"/>
        <v>78698920</v>
      </c>
      <c r="Q28" s="49">
        <v>122748475</v>
      </c>
      <c r="R28" s="26">
        <f t="shared" si="44"/>
        <v>53740158</v>
      </c>
      <c r="S28" s="26">
        <f t="shared" si="44"/>
        <v>144101000</v>
      </c>
      <c r="T28" s="49">
        <f t="shared" si="45"/>
        <v>135224130</v>
      </c>
      <c r="U28" s="49">
        <f t="shared" si="45"/>
        <v>170101573</v>
      </c>
      <c r="V28" s="49">
        <f t="shared" si="45"/>
        <v>173904362</v>
      </c>
      <c r="W28" s="49">
        <f t="shared" si="45"/>
        <v>156197793</v>
      </c>
      <c r="X28" s="49">
        <f t="shared" si="45"/>
        <v>166912791</v>
      </c>
      <c r="Y28" s="49">
        <f t="shared" ref="Y28:Z28" si="52">Y87+Y146</f>
        <v>159106456</v>
      </c>
      <c r="Z28" s="49">
        <f t="shared" si="52"/>
        <v>124235813</v>
      </c>
      <c r="AA28" s="96"/>
    </row>
    <row r="29" spans="1:27">
      <c r="A29" s="51" t="s">
        <v>120</v>
      </c>
      <c r="B29" s="49">
        <f t="shared" ref="B29:P29" si="53">SUM(B88,B147)</f>
        <v>1721909</v>
      </c>
      <c r="C29" s="49">
        <f t="shared" si="53"/>
        <v>1715431</v>
      </c>
      <c r="D29" s="49">
        <f t="shared" si="53"/>
        <v>25622737</v>
      </c>
      <c r="E29" s="49">
        <f t="shared" si="53"/>
        <v>26540094</v>
      </c>
      <c r="F29" s="49">
        <f t="shared" si="53"/>
        <v>39879967</v>
      </c>
      <c r="G29" s="49">
        <f t="shared" si="53"/>
        <v>43976069</v>
      </c>
      <c r="H29" s="49">
        <f t="shared" si="53"/>
        <v>29599082</v>
      </c>
      <c r="I29" s="49">
        <f t="shared" si="53"/>
        <v>23128361</v>
      </c>
      <c r="J29" s="49">
        <f t="shared" si="53"/>
        <v>24451098</v>
      </c>
      <c r="K29" s="49">
        <f t="shared" si="53"/>
        <v>17762192</v>
      </c>
      <c r="L29" s="49">
        <f t="shared" si="53"/>
        <v>23315379</v>
      </c>
      <c r="M29" s="49">
        <f t="shared" si="53"/>
        <v>20869930</v>
      </c>
      <c r="N29" s="26">
        <f t="shared" si="53"/>
        <v>27166749</v>
      </c>
      <c r="O29" s="26">
        <f t="shared" si="53"/>
        <v>20871831</v>
      </c>
      <c r="P29" s="26">
        <f t="shared" si="53"/>
        <v>20268644</v>
      </c>
      <c r="Q29" s="49">
        <v>19068946</v>
      </c>
      <c r="R29" s="26">
        <f t="shared" si="44"/>
        <v>19068946</v>
      </c>
      <c r="S29" s="26">
        <f t="shared" si="44"/>
        <v>19068946</v>
      </c>
      <c r="T29" s="49">
        <f t="shared" si="45"/>
        <v>19068945</v>
      </c>
      <c r="U29" s="49">
        <f t="shared" si="45"/>
        <v>20068945</v>
      </c>
      <c r="V29" s="49">
        <f t="shared" si="45"/>
        <v>16229205</v>
      </c>
      <c r="W29" s="49">
        <f t="shared" si="45"/>
        <v>1715430</v>
      </c>
      <c r="X29" s="49">
        <f t="shared" si="45"/>
        <v>1715430</v>
      </c>
      <c r="Y29" s="49">
        <f t="shared" ref="Y29:Z29" si="54">Y88+Y147</f>
        <v>1715340</v>
      </c>
      <c r="Z29" s="49">
        <f t="shared" si="54"/>
        <v>1715340</v>
      </c>
      <c r="AA29" s="96"/>
    </row>
    <row r="30" spans="1:27">
      <c r="A30" s="51" t="s">
        <v>122</v>
      </c>
      <c r="B30" s="49">
        <f t="shared" ref="B30:P30" si="55">SUM(B89,B148)</f>
        <v>11307654</v>
      </c>
      <c r="C30" s="49">
        <f t="shared" si="55"/>
        <v>35328243</v>
      </c>
      <c r="D30" s="49">
        <f t="shared" si="55"/>
        <v>86543427</v>
      </c>
      <c r="E30" s="49">
        <f t="shared" si="55"/>
        <v>79114038</v>
      </c>
      <c r="F30" s="49">
        <f t="shared" si="55"/>
        <v>83830231</v>
      </c>
      <c r="G30" s="49">
        <f t="shared" si="55"/>
        <v>78168738</v>
      </c>
      <c r="H30" s="49">
        <f t="shared" si="55"/>
        <v>73989582</v>
      </c>
      <c r="I30" s="49">
        <f t="shared" si="55"/>
        <v>78792029</v>
      </c>
      <c r="J30" s="49">
        <f t="shared" si="55"/>
        <v>88622468</v>
      </c>
      <c r="K30" s="49">
        <f t="shared" si="55"/>
        <v>82455972</v>
      </c>
      <c r="L30" s="49">
        <f t="shared" si="55"/>
        <v>63280343</v>
      </c>
      <c r="M30" s="49">
        <f t="shared" si="55"/>
        <v>79470938</v>
      </c>
      <c r="N30" s="26">
        <f t="shared" si="55"/>
        <v>77640506</v>
      </c>
      <c r="O30" s="26">
        <f t="shared" si="55"/>
        <v>56752283</v>
      </c>
      <c r="P30" s="26">
        <f t="shared" si="55"/>
        <v>78185397</v>
      </c>
      <c r="Q30" s="49">
        <v>69293033</v>
      </c>
      <c r="R30" s="26">
        <f t="shared" si="44"/>
        <v>42296724</v>
      </c>
      <c r="S30" s="26">
        <f t="shared" si="44"/>
        <v>41029481</v>
      </c>
      <c r="T30" s="49">
        <f t="shared" si="45"/>
        <v>44460220</v>
      </c>
      <c r="U30" s="49">
        <f t="shared" si="45"/>
        <v>51462930</v>
      </c>
      <c r="V30" s="49">
        <f t="shared" si="45"/>
        <v>64379996</v>
      </c>
      <c r="W30" s="49">
        <f t="shared" si="45"/>
        <v>48657908</v>
      </c>
      <c r="X30" s="49">
        <f t="shared" si="45"/>
        <v>31460081</v>
      </c>
      <c r="Y30" s="49">
        <f t="shared" ref="Y30:Z30" si="56">Y89+Y148</f>
        <v>27504472</v>
      </c>
      <c r="Z30" s="49">
        <f t="shared" si="56"/>
        <v>23305751</v>
      </c>
      <c r="AA30" s="96"/>
    </row>
    <row r="31" spans="1:27">
      <c r="A31" s="51" t="s">
        <v>124</v>
      </c>
      <c r="B31" s="49">
        <f t="shared" ref="B31:P31" si="57">SUM(B90,B149)</f>
        <v>1309922</v>
      </c>
      <c r="C31" s="49">
        <f t="shared" si="57"/>
        <v>1829961</v>
      </c>
      <c r="D31" s="49">
        <f t="shared" si="57"/>
        <v>18955688</v>
      </c>
      <c r="E31" s="49">
        <f t="shared" si="57"/>
        <v>8926229</v>
      </c>
      <c r="F31" s="49">
        <f t="shared" si="57"/>
        <v>8926229</v>
      </c>
      <c r="G31" s="49">
        <f t="shared" si="57"/>
        <v>9487691</v>
      </c>
      <c r="H31" s="49">
        <f t="shared" si="57"/>
        <v>11586834</v>
      </c>
      <c r="I31" s="49">
        <f t="shared" si="57"/>
        <v>3005580</v>
      </c>
      <c r="J31" s="49">
        <f t="shared" si="57"/>
        <v>3178564</v>
      </c>
      <c r="K31" s="49">
        <f t="shared" si="57"/>
        <v>6628388</v>
      </c>
      <c r="L31" s="49">
        <f t="shared" si="57"/>
        <v>9331266</v>
      </c>
      <c r="M31" s="49">
        <f t="shared" si="57"/>
        <v>9378467</v>
      </c>
      <c r="N31" s="26">
        <f t="shared" si="57"/>
        <v>9455351</v>
      </c>
      <c r="O31" s="26">
        <f t="shared" si="57"/>
        <v>9043359</v>
      </c>
      <c r="P31" s="26">
        <f t="shared" si="57"/>
        <v>10827659</v>
      </c>
      <c r="Q31" s="49">
        <v>12216126</v>
      </c>
      <c r="R31" s="26">
        <f t="shared" si="44"/>
        <v>9997306</v>
      </c>
      <c r="S31" s="26">
        <f t="shared" si="44"/>
        <v>10506869</v>
      </c>
      <c r="T31" s="49">
        <f t="shared" si="45"/>
        <v>10350868</v>
      </c>
      <c r="U31" s="49">
        <f t="shared" si="45"/>
        <v>10450046</v>
      </c>
      <c r="V31" s="49">
        <f t="shared" si="45"/>
        <v>10495277</v>
      </c>
      <c r="W31" s="49">
        <f t="shared" si="45"/>
        <v>9409773</v>
      </c>
      <c r="X31" s="49">
        <f t="shared" si="45"/>
        <v>9277135</v>
      </c>
      <c r="Y31" s="49">
        <f t="shared" ref="Y31:Z31" si="58">Y90+Y149</f>
        <v>10621110</v>
      </c>
      <c r="Z31" s="49">
        <f t="shared" si="58"/>
        <v>6773887</v>
      </c>
      <c r="AA31" s="96"/>
    </row>
    <row r="32" spans="1:27">
      <c r="A32" s="51" t="s">
        <v>126</v>
      </c>
      <c r="B32" s="49">
        <f t="shared" ref="B32:P32" si="59">SUM(B91,B150)</f>
        <v>709170</v>
      </c>
      <c r="C32" s="49">
        <f t="shared" si="59"/>
        <v>0</v>
      </c>
      <c r="D32" s="49">
        <f t="shared" si="59"/>
        <v>12288826</v>
      </c>
      <c r="E32" s="49">
        <f t="shared" si="59"/>
        <v>17498898</v>
      </c>
      <c r="F32" s="49">
        <f t="shared" si="59"/>
        <v>15498998</v>
      </c>
      <c r="G32" s="49">
        <f t="shared" si="59"/>
        <v>15498898</v>
      </c>
      <c r="H32" s="49">
        <f t="shared" si="59"/>
        <v>15499098</v>
      </c>
      <c r="I32" s="49">
        <f t="shared" si="59"/>
        <v>15498998</v>
      </c>
      <c r="J32" s="49">
        <f t="shared" si="59"/>
        <v>15498998</v>
      </c>
      <c r="K32" s="49">
        <f t="shared" si="59"/>
        <v>15498999</v>
      </c>
      <c r="L32" s="49">
        <f t="shared" si="59"/>
        <v>23498996</v>
      </c>
      <c r="M32" s="49">
        <f t="shared" si="59"/>
        <v>21498998</v>
      </c>
      <c r="N32" s="26">
        <f t="shared" si="59"/>
        <v>22498998</v>
      </c>
      <c r="O32" s="26">
        <f t="shared" si="59"/>
        <v>23499000</v>
      </c>
      <c r="P32" s="26">
        <f t="shared" si="59"/>
        <v>23499000</v>
      </c>
      <c r="Q32" s="49">
        <v>23498998</v>
      </c>
      <c r="R32" s="26">
        <f t="shared" si="44"/>
        <v>23498998</v>
      </c>
      <c r="S32" s="26">
        <f t="shared" si="44"/>
        <v>23498998</v>
      </c>
      <c r="T32" s="49">
        <f t="shared" si="45"/>
        <v>23498997</v>
      </c>
      <c r="U32" s="49">
        <f t="shared" si="45"/>
        <v>23498998</v>
      </c>
      <c r="V32" s="49">
        <f t="shared" si="45"/>
        <v>21727262</v>
      </c>
      <c r="W32" s="49">
        <f t="shared" si="45"/>
        <v>22243583</v>
      </c>
      <c r="X32" s="49">
        <f t="shared" si="45"/>
        <v>23058785</v>
      </c>
      <c r="Y32" s="49">
        <f t="shared" ref="Y32:Z32" si="60">Y91+Y150</f>
        <v>18374776</v>
      </c>
      <c r="Z32" s="49">
        <f t="shared" si="60"/>
        <v>7157292</v>
      </c>
      <c r="AA32" s="96"/>
    </row>
    <row r="33" spans="1:32" ht="14.45">
      <c r="A33" s="51" t="s">
        <v>127</v>
      </c>
      <c r="B33" s="49">
        <f t="shared" ref="B33:P33" si="61">SUM(B92,B151)</f>
        <v>647084</v>
      </c>
      <c r="C33" s="49">
        <f t="shared" si="61"/>
        <v>995948</v>
      </c>
      <c r="D33" s="49">
        <f t="shared" si="61"/>
        <v>2216738</v>
      </c>
      <c r="E33" s="49">
        <f t="shared" si="61"/>
        <v>2870836</v>
      </c>
      <c r="F33" s="49">
        <f t="shared" si="61"/>
        <v>1602746</v>
      </c>
      <c r="G33" s="49">
        <f t="shared" si="61"/>
        <v>3363646</v>
      </c>
      <c r="H33" s="49">
        <f t="shared" si="61"/>
        <v>4550230</v>
      </c>
      <c r="I33" s="49">
        <f t="shared" si="61"/>
        <v>2580422</v>
      </c>
      <c r="J33" s="49">
        <f t="shared" si="61"/>
        <v>4006925</v>
      </c>
      <c r="K33" s="49">
        <f t="shared" si="61"/>
        <v>2831400</v>
      </c>
      <c r="L33" s="49">
        <f t="shared" si="61"/>
        <v>2988995</v>
      </c>
      <c r="M33" s="49">
        <f t="shared" si="61"/>
        <v>2580421</v>
      </c>
      <c r="N33" s="26">
        <f t="shared" si="61"/>
        <v>0</v>
      </c>
      <c r="O33" s="26">
        <f t="shared" si="61"/>
        <v>2580421</v>
      </c>
      <c r="P33" s="26">
        <f t="shared" si="61"/>
        <v>0</v>
      </c>
      <c r="Q33" s="49">
        <v>850000</v>
      </c>
      <c r="R33" s="26">
        <f t="shared" si="44"/>
        <v>0</v>
      </c>
      <c r="S33" s="26">
        <f t="shared" si="44"/>
        <v>0</v>
      </c>
      <c r="T33" s="49">
        <f t="shared" si="45"/>
        <v>0</v>
      </c>
      <c r="U33" s="49">
        <f t="shared" si="45"/>
        <v>16034348</v>
      </c>
      <c r="V33" s="49">
        <f t="shared" si="45"/>
        <v>17887420</v>
      </c>
      <c r="W33" s="49">
        <f t="shared" si="45"/>
        <v>16589878</v>
      </c>
      <c r="X33" s="49">
        <f t="shared" si="45"/>
        <v>21966035</v>
      </c>
      <c r="Y33" s="49">
        <f t="shared" ref="Y33:Z33" si="62">Y92+Y151</f>
        <v>13902358</v>
      </c>
      <c r="Z33" s="49">
        <f t="shared" si="62"/>
        <v>10087427</v>
      </c>
      <c r="AA33" s="322"/>
      <c r="AB33" s="211"/>
      <c r="AC33" s="211"/>
      <c r="AD33" s="211"/>
      <c r="AE33" s="211"/>
      <c r="AF33" s="211"/>
    </row>
    <row r="34" spans="1:32" ht="14.45">
      <c r="A34" s="51" t="s">
        <v>128</v>
      </c>
      <c r="B34" s="49">
        <f t="shared" ref="B34:P34" si="63">SUM(B93,B152)</f>
        <v>4528606</v>
      </c>
      <c r="C34" s="49">
        <f t="shared" si="63"/>
        <v>4635960</v>
      </c>
      <c r="D34" s="49">
        <f t="shared" si="63"/>
        <v>4581870</v>
      </c>
      <c r="E34" s="49">
        <f t="shared" si="63"/>
        <v>4581870</v>
      </c>
      <c r="F34" s="49">
        <f t="shared" si="63"/>
        <v>4581870</v>
      </c>
      <c r="G34" s="49">
        <f t="shared" si="63"/>
        <v>4581870</v>
      </c>
      <c r="H34" s="49">
        <f t="shared" si="63"/>
        <v>5777780</v>
      </c>
      <c r="I34" s="49">
        <f t="shared" si="63"/>
        <v>4728573</v>
      </c>
      <c r="J34" s="49">
        <f t="shared" si="63"/>
        <v>10086947</v>
      </c>
      <c r="K34" s="49">
        <f t="shared" si="63"/>
        <v>8774004</v>
      </c>
      <c r="L34" s="49">
        <f t="shared" si="63"/>
        <v>11289249</v>
      </c>
      <c r="M34" s="49">
        <f t="shared" si="63"/>
        <v>9179268</v>
      </c>
      <c r="N34" s="26">
        <f t="shared" si="63"/>
        <v>8023325</v>
      </c>
      <c r="O34" s="26">
        <f t="shared" si="63"/>
        <v>9089679</v>
      </c>
      <c r="P34" s="26">
        <f t="shared" si="63"/>
        <v>6444935</v>
      </c>
      <c r="Q34" s="49">
        <v>6444933</v>
      </c>
      <c r="R34" s="26">
        <f t="shared" si="44"/>
        <v>8781870</v>
      </c>
      <c r="S34" s="26">
        <f t="shared" si="44"/>
        <v>8007823</v>
      </c>
      <c r="T34" s="49">
        <f t="shared" si="45"/>
        <v>8781872</v>
      </c>
      <c r="U34" s="49">
        <f t="shared" si="45"/>
        <v>8781872</v>
      </c>
      <c r="V34" s="49">
        <f t="shared" si="45"/>
        <v>15117620</v>
      </c>
      <c r="W34" s="49">
        <f t="shared" si="45"/>
        <v>4581872</v>
      </c>
      <c r="X34" s="49">
        <f t="shared" si="45"/>
        <v>12281972</v>
      </c>
      <c r="Y34" s="49">
        <f t="shared" ref="Y34:Z34" si="64">Y93+Y152</f>
        <v>4581872</v>
      </c>
      <c r="Z34" s="49">
        <f t="shared" si="64"/>
        <v>4581872</v>
      </c>
      <c r="AA34" s="161"/>
      <c r="AB34" s="161"/>
      <c r="AC34" s="91"/>
      <c r="AD34" s="168"/>
      <c r="AE34" s="168"/>
      <c r="AF34" s="168"/>
    </row>
    <row r="35" spans="1:32">
      <c r="A35" s="51" t="s">
        <v>130</v>
      </c>
      <c r="B35" s="49">
        <f t="shared" ref="B35:P35" si="65">SUM(B94,B153)</f>
        <v>83091244</v>
      </c>
      <c r="C35" s="49">
        <f t="shared" si="65"/>
        <v>159003099</v>
      </c>
      <c r="D35" s="49">
        <f t="shared" si="65"/>
        <v>107768848</v>
      </c>
      <c r="E35" s="49">
        <f t="shared" si="65"/>
        <v>79795989</v>
      </c>
      <c r="F35" s="49">
        <f t="shared" si="65"/>
        <v>58315583</v>
      </c>
      <c r="G35" s="49">
        <f t="shared" si="65"/>
        <v>6126685</v>
      </c>
      <c r="H35" s="49">
        <f t="shared" si="65"/>
        <v>61427945</v>
      </c>
      <c r="I35" s="49">
        <f t="shared" si="65"/>
        <v>74287162</v>
      </c>
      <c r="J35" s="49">
        <f t="shared" si="65"/>
        <v>26374178</v>
      </c>
      <c r="K35" s="49">
        <f t="shared" si="65"/>
        <v>70232099</v>
      </c>
      <c r="L35" s="49">
        <f t="shared" si="65"/>
        <v>95979766</v>
      </c>
      <c r="M35" s="49">
        <f t="shared" si="65"/>
        <v>103370629</v>
      </c>
      <c r="N35" s="26">
        <f t="shared" si="65"/>
        <v>107075462</v>
      </c>
      <c r="O35" s="26">
        <f t="shared" si="65"/>
        <v>104386819</v>
      </c>
      <c r="P35" s="26">
        <f t="shared" si="65"/>
        <v>121676086</v>
      </c>
      <c r="Q35" s="49">
        <v>78887178</v>
      </c>
      <c r="R35" s="26">
        <f t="shared" si="44"/>
        <v>73243326</v>
      </c>
      <c r="S35" s="26">
        <f t="shared" si="44"/>
        <v>114030343</v>
      </c>
      <c r="T35" s="49">
        <f t="shared" ref="T35:X44" si="66">T94+T153</f>
        <v>111916599</v>
      </c>
      <c r="U35" s="49">
        <f t="shared" si="66"/>
        <v>152079017</v>
      </c>
      <c r="V35" s="49">
        <f t="shared" si="66"/>
        <v>159670947</v>
      </c>
      <c r="W35" s="49">
        <f t="shared" si="66"/>
        <v>166219290</v>
      </c>
      <c r="X35" s="49">
        <f t="shared" si="66"/>
        <v>163904427</v>
      </c>
      <c r="Y35" s="49">
        <f t="shared" ref="Y35:Z35" si="67">Y94+Y153</f>
        <v>218423030</v>
      </c>
      <c r="Z35" s="49">
        <f t="shared" si="67"/>
        <v>148714361</v>
      </c>
      <c r="AA35" s="96"/>
    </row>
    <row r="36" spans="1:32">
      <c r="A36" s="51" t="s">
        <v>131</v>
      </c>
      <c r="B36" s="49">
        <f t="shared" ref="B36:P36" si="68">SUM(B95,B154)</f>
        <v>0</v>
      </c>
      <c r="C36" s="49">
        <f t="shared" si="68"/>
        <v>13304750</v>
      </c>
      <c r="D36" s="49">
        <f t="shared" si="68"/>
        <v>16583624</v>
      </c>
      <c r="E36" s="49">
        <f t="shared" si="68"/>
        <v>22423486</v>
      </c>
      <c r="F36" s="49">
        <f t="shared" si="68"/>
        <v>34110346</v>
      </c>
      <c r="G36" s="49">
        <f t="shared" si="68"/>
        <v>32266085</v>
      </c>
      <c r="H36" s="49">
        <f t="shared" si="68"/>
        <v>32708467</v>
      </c>
      <c r="I36" s="49">
        <f t="shared" si="68"/>
        <v>36640723</v>
      </c>
      <c r="J36" s="49">
        <f t="shared" si="68"/>
        <v>32477352</v>
      </c>
      <c r="K36" s="49">
        <f t="shared" si="68"/>
        <v>36692398</v>
      </c>
      <c r="L36" s="49">
        <f t="shared" si="68"/>
        <v>38102606</v>
      </c>
      <c r="M36" s="49">
        <f t="shared" si="68"/>
        <v>35174039</v>
      </c>
      <c r="N36" s="26">
        <f t="shared" si="68"/>
        <v>38961022</v>
      </c>
      <c r="O36" s="26">
        <f t="shared" si="68"/>
        <v>51489491</v>
      </c>
      <c r="P36" s="26">
        <f t="shared" si="68"/>
        <v>30888346</v>
      </c>
      <c r="Q36" s="49">
        <v>30532445</v>
      </c>
      <c r="R36" s="26">
        <f t="shared" si="44"/>
        <v>36297800</v>
      </c>
      <c r="S36" s="26">
        <f t="shared" si="44"/>
        <v>36226494</v>
      </c>
      <c r="T36" s="49">
        <f t="shared" si="66"/>
        <v>30527500</v>
      </c>
      <c r="U36" s="49">
        <f t="shared" si="66"/>
        <v>30527500</v>
      </c>
      <c r="V36" s="49">
        <f t="shared" si="66"/>
        <v>30527500</v>
      </c>
      <c r="W36" s="49">
        <f t="shared" si="66"/>
        <v>31277500</v>
      </c>
      <c r="X36" s="49">
        <f t="shared" si="66"/>
        <v>32975954</v>
      </c>
      <c r="Y36" s="49">
        <f t="shared" ref="Y36:Z36" si="69">Y95+Y154</f>
        <v>34277500</v>
      </c>
      <c r="Z36" s="49">
        <f t="shared" si="69"/>
        <v>42868421</v>
      </c>
      <c r="AA36" s="96"/>
    </row>
    <row r="37" spans="1:32">
      <c r="A37" s="51" t="s">
        <v>132</v>
      </c>
      <c r="B37" s="49">
        <f t="shared" ref="B37:P37" si="70">SUM(B96,B155)</f>
        <v>69193603</v>
      </c>
      <c r="C37" s="49">
        <f t="shared" si="70"/>
        <v>113177396</v>
      </c>
      <c r="D37" s="49">
        <f t="shared" si="70"/>
        <v>475499397</v>
      </c>
      <c r="E37" s="49">
        <f t="shared" si="70"/>
        <v>565333364</v>
      </c>
      <c r="F37" s="49">
        <f t="shared" si="70"/>
        <v>476983998</v>
      </c>
      <c r="G37" s="49">
        <f t="shared" si="70"/>
        <v>496322562</v>
      </c>
      <c r="H37" s="49">
        <f t="shared" si="70"/>
        <v>141883998</v>
      </c>
      <c r="I37" s="49">
        <f t="shared" si="70"/>
        <v>509983998</v>
      </c>
      <c r="J37" s="49">
        <f t="shared" si="70"/>
        <v>483775203</v>
      </c>
      <c r="K37" s="49">
        <f t="shared" si="70"/>
        <v>650566506</v>
      </c>
      <c r="L37" s="49">
        <f t="shared" si="70"/>
        <v>462408216</v>
      </c>
      <c r="M37" s="49">
        <f t="shared" si="70"/>
        <v>473254486</v>
      </c>
      <c r="N37" s="26">
        <f t="shared" si="70"/>
        <v>515960255</v>
      </c>
      <c r="O37" s="26">
        <f t="shared" si="70"/>
        <v>425445233</v>
      </c>
      <c r="P37" s="26">
        <f t="shared" si="70"/>
        <v>568028898</v>
      </c>
      <c r="Q37" s="49">
        <v>468842778</v>
      </c>
      <c r="R37" s="26">
        <f t="shared" si="44"/>
        <v>536912013</v>
      </c>
      <c r="S37" s="26">
        <f t="shared" si="44"/>
        <v>438770963</v>
      </c>
      <c r="T37" s="49">
        <f t="shared" si="66"/>
        <v>414269998</v>
      </c>
      <c r="U37" s="49">
        <f t="shared" si="66"/>
        <v>479059498</v>
      </c>
      <c r="V37" s="49">
        <f t="shared" si="66"/>
        <v>355939523</v>
      </c>
      <c r="W37" s="49">
        <f t="shared" si="66"/>
        <v>577447312</v>
      </c>
      <c r="X37" s="49">
        <f t="shared" si="66"/>
        <v>467811585</v>
      </c>
      <c r="Y37" s="49">
        <f t="shared" ref="Y37:Z37" si="71">Y96+Y155</f>
        <v>479271748</v>
      </c>
      <c r="Z37" s="49">
        <f t="shared" si="71"/>
        <v>375679998</v>
      </c>
      <c r="AA37" s="96"/>
    </row>
    <row r="38" spans="1:32">
      <c r="A38" s="51" t="s">
        <v>75</v>
      </c>
      <c r="B38" s="49">
        <f t="shared" ref="B38:P38" si="72">SUM(B97,B156)</f>
        <v>0</v>
      </c>
      <c r="C38" s="49">
        <f t="shared" si="72"/>
        <v>60325009</v>
      </c>
      <c r="D38" s="49">
        <f t="shared" si="72"/>
        <v>120869167</v>
      </c>
      <c r="E38" s="49">
        <f t="shared" si="72"/>
        <v>147458106</v>
      </c>
      <c r="F38" s="49">
        <f t="shared" si="72"/>
        <v>182603628</v>
      </c>
      <c r="G38" s="49">
        <f t="shared" si="72"/>
        <v>172838728</v>
      </c>
      <c r="H38" s="49">
        <f t="shared" si="72"/>
        <v>180139309</v>
      </c>
      <c r="I38" s="49">
        <f t="shared" si="72"/>
        <v>184401615</v>
      </c>
      <c r="J38" s="49">
        <f t="shared" si="72"/>
        <v>203440491</v>
      </c>
      <c r="K38" s="49">
        <f t="shared" si="72"/>
        <v>177356423</v>
      </c>
      <c r="L38" s="49">
        <f t="shared" si="72"/>
        <v>208966976</v>
      </c>
      <c r="M38" s="49">
        <f t="shared" si="72"/>
        <v>212970647</v>
      </c>
      <c r="N38" s="26">
        <f t="shared" si="72"/>
        <v>237227262</v>
      </c>
      <c r="O38" s="26">
        <f t="shared" si="72"/>
        <v>190997775</v>
      </c>
      <c r="P38" s="26">
        <f t="shared" si="72"/>
        <v>203269127</v>
      </c>
      <c r="Q38" s="49">
        <v>177171592</v>
      </c>
      <c r="R38" s="26">
        <f t="shared" si="44"/>
        <v>172308800</v>
      </c>
      <c r="S38" s="26">
        <f t="shared" si="44"/>
        <v>175051301</v>
      </c>
      <c r="T38" s="49">
        <f t="shared" si="66"/>
        <v>190761075</v>
      </c>
      <c r="U38" s="49">
        <f t="shared" si="66"/>
        <v>179753023</v>
      </c>
      <c r="V38" s="49">
        <f t="shared" si="66"/>
        <v>194900241</v>
      </c>
      <c r="W38" s="49">
        <f t="shared" si="66"/>
        <v>216873678</v>
      </c>
      <c r="X38" s="49">
        <f t="shared" si="66"/>
        <v>198883025</v>
      </c>
      <c r="Y38" s="49">
        <f t="shared" ref="Y38:Z38" si="73">Y97+Y156</f>
        <v>226370963</v>
      </c>
      <c r="Z38" s="49">
        <f t="shared" si="73"/>
        <v>217900684</v>
      </c>
      <c r="AA38" s="96"/>
    </row>
    <row r="39" spans="1:32">
      <c r="A39" s="51" t="s">
        <v>133</v>
      </c>
      <c r="B39" s="49">
        <f t="shared" ref="B39:P39" si="74">SUM(B98,B157)</f>
        <v>0</v>
      </c>
      <c r="C39" s="49">
        <f t="shared" si="74"/>
        <v>947671</v>
      </c>
      <c r="D39" s="49">
        <f t="shared" si="74"/>
        <v>1017036</v>
      </c>
      <c r="E39" s="49">
        <f t="shared" si="74"/>
        <v>2496184</v>
      </c>
      <c r="F39" s="49">
        <f t="shared" si="74"/>
        <v>3614711</v>
      </c>
      <c r="G39" s="49">
        <f t="shared" si="74"/>
        <v>3301952</v>
      </c>
      <c r="H39" s="49">
        <f t="shared" si="74"/>
        <v>3735029</v>
      </c>
      <c r="I39" s="49">
        <f t="shared" si="74"/>
        <v>1746049</v>
      </c>
      <c r="J39" s="49">
        <f t="shared" si="74"/>
        <v>2437302</v>
      </c>
      <c r="K39" s="49">
        <f t="shared" si="74"/>
        <v>703620</v>
      </c>
      <c r="L39" s="49">
        <f t="shared" si="74"/>
        <v>1919991</v>
      </c>
      <c r="M39" s="49">
        <f t="shared" si="74"/>
        <v>1257164</v>
      </c>
      <c r="N39" s="26">
        <f t="shared" si="74"/>
        <v>1017036</v>
      </c>
      <c r="O39" s="26">
        <f t="shared" si="74"/>
        <v>1679241</v>
      </c>
      <c r="P39" s="26">
        <f t="shared" si="74"/>
        <v>1017036</v>
      </c>
      <c r="Q39" s="49">
        <v>1019003</v>
      </c>
      <c r="R39" s="26">
        <f t="shared" si="44"/>
        <v>1015069</v>
      </c>
      <c r="S39" s="26">
        <f t="shared" si="44"/>
        <v>1017036</v>
      </c>
      <c r="T39" s="49">
        <f t="shared" si="66"/>
        <v>1113083</v>
      </c>
      <c r="U39" s="49">
        <f t="shared" si="66"/>
        <v>1089385</v>
      </c>
      <c r="V39" s="49">
        <f t="shared" si="66"/>
        <v>1102365</v>
      </c>
      <c r="W39" s="49">
        <f t="shared" si="66"/>
        <v>1073979</v>
      </c>
      <c r="X39" s="49">
        <f t="shared" si="66"/>
        <v>1116895</v>
      </c>
      <c r="Y39" s="49">
        <f t="shared" ref="Y39:Z39" si="75">Y98+Y157</f>
        <v>1238548</v>
      </c>
      <c r="Z39" s="49">
        <f t="shared" si="75"/>
        <v>0</v>
      </c>
      <c r="AA39" s="96"/>
    </row>
    <row r="40" spans="1:32">
      <c r="A40" s="51" t="s">
        <v>134</v>
      </c>
      <c r="B40" s="49">
        <f t="shared" ref="B40:P40" si="76">SUM(B99,B158)</f>
        <v>45628354</v>
      </c>
      <c r="C40" s="49">
        <f t="shared" si="76"/>
        <v>51850611</v>
      </c>
      <c r="D40" s="49">
        <f t="shared" si="76"/>
        <v>78851996</v>
      </c>
      <c r="E40" s="49">
        <f t="shared" si="76"/>
        <v>201865397</v>
      </c>
      <c r="F40" s="49">
        <f t="shared" si="76"/>
        <v>267879495</v>
      </c>
      <c r="G40" s="49">
        <f t="shared" si="76"/>
        <v>262256694</v>
      </c>
      <c r="H40" s="49">
        <f t="shared" si="76"/>
        <v>280189881</v>
      </c>
      <c r="I40" s="49">
        <f t="shared" si="76"/>
        <v>171817304</v>
      </c>
      <c r="J40" s="49">
        <f t="shared" si="76"/>
        <v>220746310</v>
      </c>
      <c r="K40" s="49">
        <f t="shared" si="76"/>
        <v>301665642</v>
      </c>
      <c r="L40" s="49">
        <f t="shared" si="76"/>
        <v>362725270</v>
      </c>
      <c r="M40" s="49">
        <f t="shared" si="76"/>
        <v>378622414</v>
      </c>
      <c r="N40" s="26">
        <f t="shared" si="76"/>
        <v>327202104</v>
      </c>
      <c r="O40" s="26">
        <f t="shared" si="76"/>
        <v>440235972</v>
      </c>
      <c r="P40" s="26">
        <f t="shared" si="76"/>
        <v>394995467</v>
      </c>
      <c r="Q40" s="49">
        <v>443947104</v>
      </c>
      <c r="R40" s="26">
        <f t="shared" si="44"/>
        <v>381975345</v>
      </c>
      <c r="S40" s="26">
        <f t="shared" si="44"/>
        <v>399446069</v>
      </c>
      <c r="T40" s="49">
        <f t="shared" si="66"/>
        <v>378295090</v>
      </c>
      <c r="U40" s="49">
        <f t="shared" si="66"/>
        <v>419214095</v>
      </c>
      <c r="V40" s="49">
        <f t="shared" si="66"/>
        <v>424009055</v>
      </c>
      <c r="W40" s="49">
        <f t="shared" si="66"/>
        <v>405937823</v>
      </c>
      <c r="X40" s="49">
        <f t="shared" si="66"/>
        <v>410532389</v>
      </c>
      <c r="Y40" s="49">
        <f t="shared" ref="Y40:Z40" si="77">Y99+Y158</f>
        <v>423168032</v>
      </c>
      <c r="Z40" s="49">
        <f t="shared" si="77"/>
        <v>420171344</v>
      </c>
      <c r="AA40" s="96"/>
    </row>
    <row r="41" spans="1:32">
      <c r="A41" s="51" t="s">
        <v>136</v>
      </c>
      <c r="B41" s="49">
        <f t="shared" ref="B41:P41" si="78">SUM(B100,B159)</f>
        <v>15830233</v>
      </c>
      <c r="C41" s="49">
        <f t="shared" si="78"/>
        <v>19856472</v>
      </c>
      <c r="D41" s="49">
        <f t="shared" si="78"/>
        <v>106607457</v>
      </c>
      <c r="E41" s="49">
        <f t="shared" si="78"/>
        <v>55708659</v>
      </c>
      <c r="F41" s="49">
        <f t="shared" si="78"/>
        <v>40960517</v>
      </c>
      <c r="G41" s="49">
        <f t="shared" si="78"/>
        <v>65760785</v>
      </c>
      <c r="H41" s="49">
        <f t="shared" si="78"/>
        <v>102103455</v>
      </c>
      <c r="I41" s="49">
        <f t="shared" si="78"/>
        <v>99861537</v>
      </c>
      <c r="J41" s="49">
        <f t="shared" si="78"/>
        <v>92872112</v>
      </c>
      <c r="K41" s="49">
        <f t="shared" si="78"/>
        <v>72297620</v>
      </c>
      <c r="L41" s="49">
        <f t="shared" si="78"/>
        <v>70749633</v>
      </c>
      <c r="M41" s="49">
        <f t="shared" si="78"/>
        <v>94802484</v>
      </c>
      <c r="N41" s="26">
        <f t="shared" si="78"/>
        <v>124085785</v>
      </c>
      <c r="O41" s="26">
        <f t="shared" si="78"/>
        <v>72685147</v>
      </c>
      <c r="P41" s="26">
        <f t="shared" si="78"/>
        <v>78188330</v>
      </c>
      <c r="Q41" s="49">
        <v>58657421</v>
      </c>
      <c r="R41" s="26">
        <f t="shared" si="44"/>
        <v>70016550</v>
      </c>
      <c r="S41" s="26">
        <f t="shared" si="44"/>
        <v>63198998</v>
      </c>
      <c r="T41" s="49">
        <f t="shared" si="66"/>
        <v>76616761</v>
      </c>
      <c r="U41" s="49">
        <f t="shared" si="66"/>
        <v>78831024</v>
      </c>
      <c r="V41" s="49">
        <f t="shared" si="66"/>
        <v>48668244</v>
      </c>
      <c r="W41" s="49">
        <f t="shared" si="66"/>
        <v>39188464</v>
      </c>
      <c r="X41" s="49">
        <f t="shared" si="66"/>
        <v>32713867</v>
      </c>
      <c r="Y41" s="49">
        <f t="shared" ref="Y41:Z41" si="79">Y100+Y159</f>
        <v>59712688</v>
      </c>
      <c r="Z41" s="49">
        <f t="shared" si="79"/>
        <v>43340115</v>
      </c>
      <c r="AA41" s="96"/>
    </row>
    <row r="42" spans="1:32">
      <c r="A42" s="51" t="s">
        <v>145</v>
      </c>
      <c r="B42" s="49">
        <f t="shared" ref="B42:P42" si="80">SUM(B101,B160)</f>
        <v>11714991</v>
      </c>
      <c r="C42" s="49">
        <f t="shared" si="80"/>
        <v>13613092</v>
      </c>
      <c r="D42" s="49">
        <f t="shared" si="80"/>
        <v>37208669</v>
      </c>
      <c r="E42" s="49">
        <f t="shared" si="80"/>
        <v>16833976</v>
      </c>
      <c r="F42" s="49">
        <f t="shared" si="80"/>
        <v>24528177</v>
      </c>
      <c r="G42" s="49">
        <f t="shared" si="80"/>
        <v>24246513</v>
      </c>
      <c r="H42" s="49">
        <f t="shared" si="80"/>
        <v>17722999</v>
      </c>
      <c r="I42" s="49">
        <f t="shared" si="80"/>
        <v>23937110</v>
      </c>
      <c r="J42" s="49">
        <f t="shared" si="80"/>
        <v>9519060</v>
      </c>
      <c r="K42" s="49">
        <f t="shared" si="80"/>
        <v>11489885</v>
      </c>
      <c r="L42" s="49">
        <f t="shared" si="80"/>
        <v>15648535</v>
      </c>
      <c r="M42" s="49">
        <f t="shared" si="80"/>
        <v>23830556</v>
      </c>
      <c r="N42" s="26">
        <f t="shared" si="80"/>
        <v>36968798</v>
      </c>
      <c r="O42" s="26">
        <f t="shared" si="80"/>
        <v>29170815</v>
      </c>
      <c r="P42" s="26">
        <f t="shared" si="80"/>
        <v>22892249</v>
      </c>
      <c r="Q42" s="49">
        <v>9523009</v>
      </c>
      <c r="R42" s="26">
        <f t="shared" si="44"/>
        <v>11148265</v>
      </c>
      <c r="S42" s="26">
        <f t="shared" si="44"/>
        <v>13746815</v>
      </c>
      <c r="T42" s="49">
        <f t="shared" si="66"/>
        <v>12963750</v>
      </c>
      <c r="U42" s="49">
        <f t="shared" si="66"/>
        <v>13300755</v>
      </c>
      <c r="V42" s="49">
        <f t="shared" si="66"/>
        <v>12911144</v>
      </c>
      <c r="W42" s="49">
        <f t="shared" si="66"/>
        <v>11175091</v>
      </c>
      <c r="X42" s="49">
        <f t="shared" si="66"/>
        <v>11950669</v>
      </c>
      <c r="Y42" s="49">
        <f t="shared" ref="Y42:Z42" si="81">Y101+Y160</f>
        <v>11102243</v>
      </c>
      <c r="Z42" s="49">
        <f t="shared" si="81"/>
        <v>20439156</v>
      </c>
      <c r="AA42" s="96"/>
    </row>
    <row r="43" spans="1:32">
      <c r="A43" s="51" t="s">
        <v>138</v>
      </c>
      <c r="B43" s="49">
        <f t="shared" ref="B43:P43" si="82">SUM(B102,B161)</f>
        <v>27083175</v>
      </c>
      <c r="C43" s="49">
        <f t="shared" si="82"/>
        <v>46629051</v>
      </c>
      <c r="D43" s="49">
        <f t="shared" si="82"/>
        <v>126969000</v>
      </c>
      <c r="E43" s="49">
        <f t="shared" si="82"/>
        <v>174312982</v>
      </c>
      <c r="F43" s="49">
        <f t="shared" si="82"/>
        <v>127327703</v>
      </c>
      <c r="G43" s="49">
        <f t="shared" si="82"/>
        <v>136328593</v>
      </c>
      <c r="H43" s="49">
        <f t="shared" si="82"/>
        <v>226379495</v>
      </c>
      <c r="I43" s="49">
        <f t="shared" si="82"/>
        <v>272184944</v>
      </c>
      <c r="J43" s="49">
        <f t="shared" si="82"/>
        <v>246575443</v>
      </c>
      <c r="K43" s="49">
        <f t="shared" si="82"/>
        <v>261977385</v>
      </c>
      <c r="L43" s="49">
        <f t="shared" si="82"/>
        <v>383322922</v>
      </c>
      <c r="M43" s="49">
        <f t="shared" si="82"/>
        <v>467725815</v>
      </c>
      <c r="N43" s="26">
        <f t="shared" si="82"/>
        <v>428363497</v>
      </c>
      <c r="O43" s="26">
        <f t="shared" si="82"/>
        <v>495474839</v>
      </c>
      <c r="P43" s="26">
        <f t="shared" si="82"/>
        <v>469285129</v>
      </c>
      <c r="Q43" s="49">
        <v>430913852</v>
      </c>
      <c r="R43" s="26">
        <f t="shared" si="44"/>
        <v>395401851</v>
      </c>
      <c r="S43" s="26">
        <f t="shared" si="44"/>
        <v>411389896</v>
      </c>
      <c r="T43" s="49">
        <f t="shared" si="66"/>
        <v>435782704</v>
      </c>
      <c r="U43" s="49">
        <f t="shared" si="66"/>
        <v>568369620</v>
      </c>
      <c r="V43" s="49">
        <f t="shared" si="66"/>
        <v>488908928</v>
      </c>
      <c r="W43" s="49">
        <f t="shared" si="66"/>
        <v>478148178</v>
      </c>
      <c r="X43" s="49">
        <f t="shared" si="66"/>
        <v>506840658</v>
      </c>
      <c r="Y43" s="49">
        <f t="shared" ref="Y43:Z43" si="83">Y102+Y161</f>
        <v>482527417</v>
      </c>
      <c r="Z43" s="49">
        <f t="shared" si="83"/>
        <v>373782023</v>
      </c>
      <c r="AA43" s="96"/>
    </row>
    <row r="44" spans="1:32">
      <c r="A44" s="51" t="s">
        <v>140</v>
      </c>
      <c r="B44" s="49">
        <f t="shared" ref="B44:P44" si="84">SUM(B103,B162)</f>
        <v>3334726</v>
      </c>
      <c r="C44" s="49">
        <f t="shared" si="84"/>
        <v>11212115</v>
      </c>
      <c r="D44" s="49">
        <f t="shared" si="84"/>
        <v>27948672</v>
      </c>
      <c r="E44" s="49">
        <f t="shared" si="84"/>
        <v>27498412</v>
      </c>
      <c r="F44" s="49">
        <f t="shared" si="84"/>
        <v>30743694</v>
      </c>
      <c r="G44" s="49">
        <f t="shared" si="84"/>
        <v>30639930</v>
      </c>
      <c r="H44" s="49">
        <f t="shared" si="84"/>
        <v>40526917</v>
      </c>
      <c r="I44" s="49">
        <f t="shared" si="84"/>
        <v>44835197</v>
      </c>
      <c r="J44" s="49">
        <f t="shared" si="84"/>
        <v>60115090</v>
      </c>
      <c r="K44" s="49">
        <f t="shared" si="84"/>
        <v>51513052</v>
      </c>
      <c r="L44" s="49">
        <f t="shared" si="84"/>
        <v>42219623</v>
      </c>
      <c r="M44" s="49">
        <f t="shared" si="84"/>
        <v>26892427</v>
      </c>
      <c r="N44" s="26">
        <f t="shared" si="84"/>
        <v>19842431</v>
      </c>
      <c r="O44" s="26">
        <f t="shared" si="84"/>
        <v>17764942</v>
      </c>
      <c r="P44" s="26">
        <f t="shared" si="84"/>
        <v>24712762</v>
      </c>
      <c r="Q44" s="49">
        <v>22675261</v>
      </c>
      <c r="R44" s="26">
        <f t="shared" si="44"/>
        <v>24361095</v>
      </c>
      <c r="S44" s="26">
        <f t="shared" si="44"/>
        <v>24007444</v>
      </c>
      <c r="T44" s="49">
        <f t="shared" si="66"/>
        <v>29281711</v>
      </c>
      <c r="U44" s="49">
        <f t="shared" si="66"/>
        <v>34338275</v>
      </c>
      <c r="V44" s="49">
        <f t="shared" si="66"/>
        <v>41679338</v>
      </c>
      <c r="W44" s="49">
        <f t="shared" si="66"/>
        <v>40366166</v>
      </c>
      <c r="X44" s="49">
        <f t="shared" si="66"/>
        <v>45351622</v>
      </c>
      <c r="Y44" s="49">
        <f t="shared" ref="Y44:Z44" si="85">Y103+Y162</f>
        <v>41606758</v>
      </c>
      <c r="Z44" s="49">
        <f t="shared" si="85"/>
        <v>26399709</v>
      </c>
      <c r="AA44" s="96"/>
    </row>
    <row r="45" spans="1:32">
      <c r="A45" s="51" t="s">
        <v>142</v>
      </c>
      <c r="B45" s="49">
        <f t="shared" ref="B45:P45" si="86">SUM(B104,B163)</f>
        <v>4087361</v>
      </c>
      <c r="C45" s="49">
        <f t="shared" si="86"/>
        <v>5632576</v>
      </c>
      <c r="D45" s="49">
        <f t="shared" si="86"/>
        <v>7579233</v>
      </c>
      <c r="E45" s="49">
        <f t="shared" si="86"/>
        <v>9219260</v>
      </c>
      <c r="F45" s="49">
        <f t="shared" si="86"/>
        <v>5439886</v>
      </c>
      <c r="G45" s="49">
        <f t="shared" si="86"/>
        <v>5585269</v>
      </c>
      <c r="H45" s="49">
        <f t="shared" si="86"/>
        <v>5385269</v>
      </c>
      <c r="I45" s="49">
        <f t="shared" si="86"/>
        <v>5385272</v>
      </c>
      <c r="J45" s="49">
        <f t="shared" si="86"/>
        <v>5585272</v>
      </c>
      <c r="K45" s="49">
        <f t="shared" si="86"/>
        <v>4085272</v>
      </c>
      <c r="L45" s="49">
        <f t="shared" si="86"/>
        <v>4085272</v>
      </c>
      <c r="M45" s="49">
        <f t="shared" si="86"/>
        <v>4085272</v>
      </c>
      <c r="N45" s="26">
        <f t="shared" si="86"/>
        <v>4085272</v>
      </c>
      <c r="O45" s="26">
        <f t="shared" si="86"/>
        <v>4085272</v>
      </c>
      <c r="P45" s="26">
        <f t="shared" si="86"/>
        <v>15285268</v>
      </c>
      <c r="Q45" s="49">
        <v>4085268</v>
      </c>
      <c r="R45" s="26">
        <f t="shared" ref="R45:S56" si="87">SUM(R104,R163)</f>
        <v>4085268</v>
      </c>
      <c r="S45" s="26">
        <f t="shared" si="87"/>
        <v>4085268</v>
      </c>
      <c r="T45" s="49">
        <f t="shared" ref="T45:X54" si="88">T104+T163</f>
        <v>4085269</v>
      </c>
      <c r="U45" s="49">
        <f t="shared" si="88"/>
        <v>4085269</v>
      </c>
      <c r="V45" s="49">
        <f t="shared" si="88"/>
        <v>4085268</v>
      </c>
      <c r="W45" s="49">
        <f t="shared" si="88"/>
        <v>4085269</v>
      </c>
      <c r="X45" s="49">
        <f t="shared" si="88"/>
        <v>4085269</v>
      </c>
      <c r="Y45" s="49">
        <f t="shared" ref="Y45:Z45" si="89">Y104+Y163</f>
        <v>4085269</v>
      </c>
      <c r="Z45" s="49">
        <f t="shared" si="89"/>
        <v>4085269</v>
      </c>
      <c r="AA45" s="96"/>
    </row>
    <row r="46" spans="1:32">
      <c r="A46" s="51" t="s">
        <v>144</v>
      </c>
      <c r="B46" s="49">
        <f t="shared" ref="B46:P46" si="90">SUM(B105,B164)</f>
        <v>553087</v>
      </c>
      <c r="C46" s="49">
        <f t="shared" si="90"/>
        <v>802914</v>
      </c>
      <c r="D46" s="49">
        <f t="shared" si="90"/>
        <v>2402914</v>
      </c>
      <c r="E46" s="49">
        <f t="shared" si="90"/>
        <v>5166275</v>
      </c>
      <c r="F46" s="49">
        <f t="shared" si="90"/>
        <v>4915135</v>
      </c>
      <c r="G46" s="49">
        <f t="shared" si="90"/>
        <v>2802914</v>
      </c>
      <c r="H46" s="49">
        <f t="shared" si="90"/>
        <v>2502914</v>
      </c>
      <c r="I46" s="49">
        <f t="shared" si="90"/>
        <v>802914</v>
      </c>
      <c r="J46" s="49">
        <f t="shared" si="90"/>
        <v>802914</v>
      </c>
      <c r="K46" s="49">
        <f t="shared" si="90"/>
        <v>802914</v>
      </c>
      <c r="L46" s="49">
        <f t="shared" si="90"/>
        <v>802914</v>
      </c>
      <c r="M46" s="49">
        <f t="shared" si="90"/>
        <v>802914</v>
      </c>
      <c r="N46" s="26">
        <f t="shared" si="90"/>
        <v>802914</v>
      </c>
      <c r="O46" s="26">
        <f t="shared" si="90"/>
        <v>5058844</v>
      </c>
      <c r="P46" s="26">
        <f t="shared" si="90"/>
        <v>802914</v>
      </c>
      <c r="Q46" s="49">
        <v>802914</v>
      </c>
      <c r="R46" s="26">
        <f t="shared" si="87"/>
        <v>802914</v>
      </c>
      <c r="S46" s="26">
        <f t="shared" si="87"/>
        <v>-3453016</v>
      </c>
      <c r="T46" s="49">
        <f t="shared" si="88"/>
        <v>802914</v>
      </c>
      <c r="U46" s="49">
        <f t="shared" si="88"/>
        <v>802914</v>
      </c>
      <c r="V46" s="49">
        <f t="shared" si="88"/>
        <v>802914</v>
      </c>
      <c r="W46" s="49">
        <f t="shared" si="88"/>
        <v>802914</v>
      </c>
      <c r="X46" s="49">
        <f t="shared" si="88"/>
        <v>802914</v>
      </c>
      <c r="Y46" s="49">
        <f t="shared" ref="Y46:Z46" si="91">Y105+Y164</f>
        <v>802914</v>
      </c>
      <c r="Z46" s="49">
        <f t="shared" si="91"/>
        <v>802914</v>
      </c>
      <c r="AA46" s="96"/>
    </row>
    <row r="47" spans="1:32">
      <c r="A47" s="51" t="s">
        <v>146</v>
      </c>
      <c r="B47" s="49">
        <f t="shared" ref="B47:P47" si="92">SUM(B106,B165)</f>
        <v>12673948</v>
      </c>
      <c r="C47" s="49">
        <f t="shared" si="92"/>
        <v>21137529</v>
      </c>
      <c r="D47" s="49">
        <f t="shared" si="92"/>
        <v>36584316</v>
      </c>
      <c r="E47" s="49">
        <f t="shared" si="92"/>
        <v>150482119</v>
      </c>
      <c r="F47" s="49">
        <f t="shared" si="92"/>
        <v>110617985</v>
      </c>
      <c r="G47" s="49">
        <f t="shared" si="92"/>
        <v>97455636</v>
      </c>
      <c r="H47" s="49">
        <f t="shared" si="92"/>
        <v>88094135</v>
      </c>
      <c r="I47" s="49">
        <f t="shared" si="92"/>
        <v>73535529</v>
      </c>
      <c r="J47" s="49">
        <f t="shared" si="92"/>
        <v>88978151</v>
      </c>
      <c r="K47" s="49">
        <f t="shared" si="92"/>
        <v>91737530</v>
      </c>
      <c r="L47" s="49">
        <f t="shared" si="92"/>
        <v>85570916</v>
      </c>
      <c r="M47" s="49">
        <f t="shared" si="92"/>
        <v>92780064</v>
      </c>
      <c r="N47" s="26">
        <f t="shared" si="92"/>
        <v>95020833</v>
      </c>
      <c r="O47" s="26">
        <f t="shared" si="92"/>
        <v>78229391</v>
      </c>
      <c r="P47" s="26">
        <f t="shared" si="92"/>
        <v>90804719</v>
      </c>
      <c r="Q47" s="49">
        <v>82390983</v>
      </c>
      <c r="R47" s="26">
        <f t="shared" si="87"/>
        <v>29504282</v>
      </c>
      <c r="S47" s="26">
        <f t="shared" si="87"/>
        <v>44270252</v>
      </c>
      <c r="T47" s="49">
        <f t="shared" si="88"/>
        <v>31977251</v>
      </c>
      <c r="U47" s="49">
        <f t="shared" si="88"/>
        <v>19060087</v>
      </c>
      <c r="V47" s="49">
        <f t="shared" si="88"/>
        <v>18975782</v>
      </c>
      <c r="W47" s="49">
        <f t="shared" si="88"/>
        <v>0</v>
      </c>
      <c r="X47" s="49">
        <f t="shared" si="88"/>
        <v>0</v>
      </c>
      <c r="Y47" s="49">
        <f t="shared" ref="Y47:Z47" si="93">Y106+Y165</f>
        <v>57000000</v>
      </c>
      <c r="Z47" s="49">
        <f t="shared" si="93"/>
        <v>7621508.5300000003</v>
      </c>
      <c r="AA47" s="96"/>
    </row>
    <row r="48" spans="1:32">
      <c r="A48" s="51" t="s">
        <v>148</v>
      </c>
      <c r="B48" s="49">
        <f t="shared" ref="B48:P48" si="94">SUM(B107,B166)</f>
        <v>34681426</v>
      </c>
      <c r="C48" s="49">
        <f t="shared" si="94"/>
        <v>46865057</v>
      </c>
      <c r="D48" s="49">
        <f t="shared" si="94"/>
        <v>152859418</v>
      </c>
      <c r="E48" s="49">
        <f t="shared" si="94"/>
        <v>72973618</v>
      </c>
      <c r="F48" s="49">
        <f t="shared" si="94"/>
        <v>27745141</v>
      </c>
      <c r="G48" s="49">
        <f t="shared" si="94"/>
        <v>30235865</v>
      </c>
      <c r="H48" s="49">
        <f t="shared" si="94"/>
        <v>34743834</v>
      </c>
      <c r="I48" s="49">
        <f t="shared" si="94"/>
        <v>22891952</v>
      </c>
      <c r="J48" s="49">
        <f t="shared" si="94"/>
        <v>22610937</v>
      </c>
      <c r="K48" s="49">
        <f t="shared" si="94"/>
        <v>26846943</v>
      </c>
      <c r="L48" s="49">
        <f t="shared" si="94"/>
        <v>26856865</v>
      </c>
      <c r="M48" s="49">
        <f t="shared" si="94"/>
        <v>26806200</v>
      </c>
      <c r="N48" s="26">
        <f t="shared" si="94"/>
        <v>26837540</v>
      </c>
      <c r="O48" s="26">
        <f t="shared" si="94"/>
        <v>27006469</v>
      </c>
      <c r="P48" s="26">
        <f t="shared" si="94"/>
        <v>26988605</v>
      </c>
      <c r="Q48" s="49">
        <v>26859178</v>
      </c>
      <c r="R48" s="26">
        <f t="shared" si="87"/>
        <v>26787696</v>
      </c>
      <c r="S48" s="26">
        <f t="shared" si="87"/>
        <v>26683595</v>
      </c>
      <c r="T48" s="49">
        <f t="shared" si="88"/>
        <v>0</v>
      </c>
      <c r="U48" s="49">
        <f t="shared" si="88"/>
        <v>0</v>
      </c>
      <c r="V48" s="49">
        <f t="shared" si="88"/>
        <v>0</v>
      </c>
      <c r="W48" s="49">
        <f t="shared" si="88"/>
        <v>0</v>
      </c>
      <c r="X48" s="49">
        <f t="shared" si="88"/>
        <v>0</v>
      </c>
      <c r="Y48" s="49">
        <f t="shared" ref="Y48:Z48" si="95">Y107+Y166</f>
        <v>0</v>
      </c>
      <c r="Z48" s="49">
        <f t="shared" si="95"/>
        <v>0</v>
      </c>
      <c r="AA48" s="96"/>
    </row>
    <row r="49" spans="1:34">
      <c r="A49" s="51" t="s">
        <v>150</v>
      </c>
      <c r="B49" s="49">
        <f t="shared" ref="B49:P49" si="96">SUM(B108,B167)</f>
        <v>4474910</v>
      </c>
      <c r="C49" s="49">
        <f t="shared" si="96"/>
        <v>8925957</v>
      </c>
      <c r="D49" s="49">
        <f t="shared" si="96"/>
        <v>9688224</v>
      </c>
      <c r="E49" s="49">
        <f t="shared" si="96"/>
        <v>14961134</v>
      </c>
      <c r="F49" s="49">
        <f t="shared" si="96"/>
        <v>-4602945</v>
      </c>
      <c r="G49" s="49">
        <f t="shared" si="96"/>
        <v>9110092</v>
      </c>
      <c r="H49" s="49">
        <f t="shared" si="96"/>
        <v>9559399</v>
      </c>
      <c r="I49" s="49">
        <f t="shared" si="96"/>
        <v>9491173</v>
      </c>
      <c r="J49" s="49">
        <f t="shared" si="96"/>
        <v>9475402</v>
      </c>
      <c r="K49" s="49">
        <f t="shared" si="96"/>
        <v>6974924</v>
      </c>
      <c r="L49" s="49">
        <f t="shared" si="96"/>
        <v>10583238</v>
      </c>
      <c r="M49" s="49">
        <f t="shared" si="96"/>
        <v>10957167</v>
      </c>
      <c r="N49" s="26">
        <f t="shared" si="96"/>
        <v>13979386</v>
      </c>
      <c r="O49" s="26">
        <f t="shared" si="96"/>
        <v>10606274</v>
      </c>
      <c r="P49" s="26">
        <f t="shared" si="96"/>
        <v>10474924</v>
      </c>
      <c r="Q49" s="49">
        <v>7474924</v>
      </c>
      <c r="R49" s="26">
        <f t="shared" si="87"/>
        <v>10474924</v>
      </c>
      <c r="S49" s="26">
        <f t="shared" si="87"/>
        <v>13474924</v>
      </c>
      <c r="T49" s="49">
        <f t="shared" si="88"/>
        <v>19730840</v>
      </c>
      <c r="U49" s="49">
        <f t="shared" si="88"/>
        <v>19877285</v>
      </c>
      <c r="V49" s="49">
        <f t="shared" si="88"/>
        <v>21438067</v>
      </c>
      <c r="W49" s="49">
        <f t="shared" si="88"/>
        <v>23451678</v>
      </c>
      <c r="X49" s="49">
        <f t="shared" si="88"/>
        <v>22922412</v>
      </c>
      <c r="Y49" s="49">
        <f t="shared" ref="Y49:Z49" si="97">Y108+Y167</f>
        <v>22618774</v>
      </c>
      <c r="Z49" s="49">
        <f t="shared" si="97"/>
        <v>22200423</v>
      </c>
      <c r="AA49" s="96"/>
    </row>
    <row r="50" spans="1:34">
      <c r="A50" s="51" t="s">
        <v>152</v>
      </c>
      <c r="B50" s="49">
        <f t="shared" ref="B50:P50" si="98">SUM(B109,B168)</f>
        <v>35168579</v>
      </c>
      <c r="C50" s="49">
        <f t="shared" si="98"/>
        <v>-17599535</v>
      </c>
      <c r="D50" s="49">
        <f t="shared" si="98"/>
        <v>11981142</v>
      </c>
      <c r="E50" s="49">
        <f t="shared" si="98"/>
        <v>14590688</v>
      </c>
      <c r="F50" s="49">
        <f t="shared" si="98"/>
        <v>13000651</v>
      </c>
      <c r="G50" s="49">
        <f t="shared" si="98"/>
        <v>14795558</v>
      </c>
      <c r="H50" s="49">
        <f t="shared" si="98"/>
        <v>16688212</v>
      </c>
      <c r="I50" s="49">
        <f t="shared" si="98"/>
        <v>16224573</v>
      </c>
      <c r="J50" s="49">
        <f t="shared" si="98"/>
        <v>17508265</v>
      </c>
      <c r="K50" s="49">
        <f t="shared" si="98"/>
        <v>15614855</v>
      </c>
      <c r="L50" s="49">
        <f t="shared" si="98"/>
        <v>26770428</v>
      </c>
      <c r="M50" s="49">
        <f t="shared" si="98"/>
        <v>24740262</v>
      </c>
      <c r="N50" s="26">
        <f t="shared" si="98"/>
        <v>23869764</v>
      </c>
      <c r="O50" s="26">
        <f t="shared" si="98"/>
        <v>23048298</v>
      </c>
      <c r="P50" s="26">
        <f t="shared" si="98"/>
        <v>26346856</v>
      </c>
      <c r="Q50" s="49">
        <v>24002196</v>
      </c>
      <c r="R50" s="26">
        <f t="shared" si="87"/>
        <v>28863287</v>
      </c>
      <c r="S50" s="26">
        <f t="shared" si="87"/>
        <v>27767498</v>
      </c>
      <c r="T50" s="49">
        <f t="shared" si="88"/>
        <v>32550925</v>
      </c>
      <c r="U50" s="49">
        <f t="shared" si="88"/>
        <v>29959090</v>
      </c>
      <c r="V50" s="49">
        <f t="shared" si="88"/>
        <v>30995651</v>
      </c>
      <c r="W50" s="49">
        <f t="shared" si="88"/>
        <v>29849334</v>
      </c>
      <c r="X50" s="49">
        <f t="shared" si="88"/>
        <v>32255245</v>
      </c>
      <c r="Y50" s="49">
        <f t="shared" ref="Y50:Z50" si="99">Y109+Y168</f>
        <v>33365267</v>
      </c>
      <c r="Z50" s="49">
        <f t="shared" si="99"/>
        <v>30078751</v>
      </c>
      <c r="AA50" s="96"/>
    </row>
    <row r="51" spans="1:34">
      <c r="A51" s="51" t="s">
        <v>153</v>
      </c>
      <c r="B51" s="49">
        <f t="shared" ref="B51:P51" si="100">SUM(B110,B169)</f>
        <v>8712708</v>
      </c>
      <c r="C51" s="49">
        <f t="shared" si="100"/>
        <v>38068400</v>
      </c>
      <c r="D51" s="49">
        <f t="shared" si="100"/>
        <v>60608325</v>
      </c>
      <c r="E51" s="49">
        <f t="shared" si="100"/>
        <v>102724954</v>
      </c>
      <c r="F51" s="49">
        <f t="shared" si="100"/>
        <v>49168915</v>
      </c>
      <c r="G51" s="49">
        <f t="shared" si="100"/>
        <v>50677420</v>
      </c>
      <c r="H51" s="49">
        <f t="shared" si="100"/>
        <v>13155553</v>
      </c>
      <c r="I51" s="49">
        <f t="shared" si="100"/>
        <v>38836577</v>
      </c>
      <c r="J51" s="49">
        <f t="shared" si="100"/>
        <v>25041059</v>
      </c>
      <c r="K51" s="49">
        <f t="shared" si="100"/>
        <v>42019304</v>
      </c>
      <c r="L51" s="49">
        <f t="shared" si="100"/>
        <v>33781458</v>
      </c>
      <c r="M51" s="49">
        <f t="shared" si="100"/>
        <v>45479308</v>
      </c>
      <c r="N51" s="26">
        <f t="shared" si="100"/>
        <v>40175947</v>
      </c>
      <c r="O51" s="26">
        <f t="shared" si="100"/>
        <v>33242143</v>
      </c>
      <c r="P51" s="26">
        <f t="shared" si="100"/>
        <v>39025271</v>
      </c>
      <c r="Q51" s="49">
        <v>42594586</v>
      </c>
      <c r="R51" s="26">
        <f t="shared" si="87"/>
        <v>30796396</v>
      </c>
      <c r="S51" s="26">
        <f t="shared" si="87"/>
        <v>39139841</v>
      </c>
      <c r="T51" s="49">
        <f t="shared" si="88"/>
        <v>37474286</v>
      </c>
      <c r="U51" s="49">
        <f t="shared" si="88"/>
        <v>34014276</v>
      </c>
      <c r="V51" s="49">
        <f t="shared" si="88"/>
        <v>32558381</v>
      </c>
      <c r="W51" s="49">
        <f t="shared" si="88"/>
        <v>37011151</v>
      </c>
      <c r="X51" s="49">
        <f t="shared" si="88"/>
        <v>38526585</v>
      </c>
      <c r="Y51" s="49">
        <f t="shared" ref="Y51:Z51" si="101">Y110+Y169</f>
        <v>38566254</v>
      </c>
      <c r="Z51" s="49">
        <f t="shared" si="101"/>
        <v>23348401</v>
      </c>
      <c r="AA51" s="96"/>
    </row>
    <row r="52" spans="1:34">
      <c r="A52" s="51" t="s">
        <v>154</v>
      </c>
      <c r="B52" s="49">
        <f t="shared" ref="B52:P52" si="102">SUM(B111,B170)</f>
        <v>0</v>
      </c>
      <c r="C52" s="49">
        <f t="shared" si="102"/>
        <v>70185342</v>
      </c>
      <c r="D52" s="49">
        <f t="shared" si="102"/>
        <v>152715320</v>
      </c>
      <c r="E52" s="49">
        <f t="shared" si="102"/>
        <v>132246737</v>
      </c>
      <c r="F52" s="49">
        <f t="shared" si="102"/>
        <v>213873183</v>
      </c>
      <c r="G52" s="49">
        <f t="shared" si="102"/>
        <v>229031851</v>
      </c>
      <c r="H52" s="49">
        <f t="shared" si="102"/>
        <v>209486246</v>
      </c>
      <c r="I52" s="49">
        <f t="shared" si="102"/>
        <v>167773990</v>
      </c>
      <c r="J52" s="49">
        <f t="shared" si="102"/>
        <v>172092379</v>
      </c>
      <c r="K52" s="49">
        <f t="shared" si="102"/>
        <v>179056284</v>
      </c>
      <c r="L52" s="49">
        <f t="shared" si="102"/>
        <v>171033884</v>
      </c>
      <c r="M52" s="49">
        <f t="shared" si="102"/>
        <v>149784224</v>
      </c>
      <c r="N52" s="26">
        <f t="shared" si="102"/>
        <v>216474492</v>
      </c>
      <c r="O52" s="26">
        <f t="shared" si="102"/>
        <v>212751550</v>
      </c>
      <c r="P52" s="26">
        <f t="shared" si="102"/>
        <v>197200184</v>
      </c>
      <c r="Q52" s="49">
        <v>125233245</v>
      </c>
      <c r="R52" s="26">
        <f t="shared" si="87"/>
        <v>130745474</v>
      </c>
      <c r="S52" s="26">
        <f t="shared" si="87"/>
        <v>158207997</v>
      </c>
      <c r="T52" s="49">
        <f t="shared" si="88"/>
        <v>209055044</v>
      </c>
      <c r="U52" s="49">
        <f t="shared" si="88"/>
        <v>207678004</v>
      </c>
      <c r="V52" s="49">
        <f t="shared" si="88"/>
        <v>222086149</v>
      </c>
      <c r="W52" s="49">
        <f t="shared" si="88"/>
        <v>227095169</v>
      </c>
      <c r="X52" s="49">
        <f t="shared" si="88"/>
        <v>144488448</v>
      </c>
      <c r="Y52" s="49">
        <f t="shared" ref="Y52:Z52" si="103">Y111+Y170</f>
        <v>150607348</v>
      </c>
      <c r="Z52" s="49">
        <f t="shared" si="103"/>
        <v>173437191.56</v>
      </c>
      <c r="AA52" s="96"/>
    </row>
    <row r="53" spans="1:34">
      <c r="A53" s="51" t="s">
        <v>155</v>
      </c>
      <c r="B53" s="49">
        <f t="shared" ref="B53:P53" si="104">SUM(B112,B171)</f>
        <v>0</v>
      </c>
      <c r="C53" s="49">
        <f t="shared" si="104"/>
        <v>12971393</v>
      </c>
      <c r="D53" s="49">
        <f t="shared" si="104"/>
        <v>15942786</v>
      </c>
      <c r="E53" s="49">
        <f t="shared" si="104"/>
        <v>5045149</v>
      </c>
      <c r="F53" s="49">
        <f t="shared" si="104"/>
        <v>30245534</v>
      </c>
      <c r="G53" s="49">
        <f t="shared" si="104"/>
        <v>31447599</v>
      </c>
      <c r="H53" s="49">
        <f t="shared" si="104"/>
        <v>23704394</v>
      </c>
      <c r="I53" s="49">
        <f t="shared" si="104"/>
        <v>22461690</v>
      </c>
      <c r="J53" s="49">
        <f t="shared" si="104"/>
        <v>20505432</v>
      </c>
      <c r="K53" s="49">
        <f t="shared" si="104"/>
        <v>20923473</v>
      </c>
      <c r="L53" s="49">
        <f t="shared" si="104"/>
        <v>19367952</v>
      </c>
      <c r="M53" s="49">
        <f t="shared" si="104"/>
        <v>21877339</v>
      </c>
      <c r="N53" s="26">
        <f t="shared" si="104"/>
        <v>28226784</v>
      </c>
      <c r="O53" s="26">
        <f t="shared" si="104"/>
        <v>25829305</v>
      </c>
      <c r="P53" s="26">
        <f t="shared" si="104"/>
        <v>35596112</v>
      </c>
      <c r="Q53" s="49">
        <v>28385513</v>
      </c>
      <c r="R53" s="26">
        <f t="shared" si="87"/>
        <v>10436145</v>
      </c>
      <c r="S53" s="26">
        <f t="shared" si="87"/>
        <v>11888643</v>
      </c>
      <c r="T53" s="49">
        <f t="shared" si="88"/>
        <v>9075897</v>
      </c>
      <c r="U53" s="49">
        <f t="shared" si="88"/>
        <v>13081327</v>
      </c>
      <c r="V53" s="49">
        <f t="shared" si="88"/>
        <v>15321392</v>
      </c>
      <c r="W53" s="49">
        <f t="shared" si="88"/>
        <v>16242413</v>
      </c>
      <c r="X53" s="49">
        <f t="shared" si="88"/>
        <v>10021392</v>
      </c>
      <c r="Y53" s="49">
        <f t="shared" ref="Y53:Z53" si="105">Y112+Y171</f>
        <v>21096392</v>
      </c>
      <c r="Z53" s="49">
        <f t="shared" si="105"/>
        <v>21096392</v>
      </c>
      <c r="AA53" s="96"/>
    </row>
    <row r="54" spans="1:34">
      <c r="A54" s="51" t="s">
        <v>157</v>
      </c>
      <c r="B54" s="49">
        <f t="shared" ref="B54:P54" si="106">SUM(B113,B172)</f>
        <v>17671506</v>
      </c>
      <c r="C54" s="49">
        <f t="shared" si="106"/>
        <v>52755728</v>
      </c>
      <c r="D54" s="49">
        <f t="shared" si="106"/>
        <v>116856094</v>
      </c>
      <c r="E54" s="49">
        <f t="shared" si="106"/>
        <v>177928004</v>
      </c>
      <c r="F54" s="49">
        <f t="shared" si="106"/>
        <v>230699146</v>
      </c>
      <c r="G54" s="49">
        <f t="shared" si="106"/>
        <v>193100679</v>
      </c>
      <c r="H54" s="49">
        <f t="shared" si="106"/>
        <v>240509562</v>
      </c>
      <c r="I54" s="49">
        <f t="shared" si="106"/>
        <v>250568004</v>
      </c>
      <c r="J54" s="49">
        <f t="shared" si="106"/>
        <v>232874468</v>
      </c>
      <c r="K54" s="49">
        <f t="shared" si="106"/>
        <v>243212080</v>
      </c>
      <c r="L54" s="49">
        <f t="shared" si="106"/>
        <v>265626870</v>
      </c>
      <c r="M54" s="49">
        <f t="shared" si="106"/>
        <v>275465000</v>
      </c>
      <c r="N54" s="26">
        <f t="shared" si="106"/>
        <v>254918074</v>
      </c>
      <c r="O54" s="26">
        <f t="shared" si="106"/>
        <v>261648823</v>
      </c>
      <c r="P54" s="26">
        <f t="shared" si="106"/>
        <v>210612203</v>
      </c>
      <c r="Q54" s="49">
        <v>180563293</v>
      </c>
      <c r="R54" s="26">
        <f t="shared" si="87"/>
        <v>199963898</v>
      </c>
      <c r="S54" s="26">
        <f t="shared" si="87"/>
        <v>219325146</v>
      </c>
      <c r="T54" s="49">
        <f t="shared" si="88"/>
        <v>173489503</v>
      </c>
      <c r="U54" s="49">
        <f t="shared" si="88"/>
        <v>179046723</v>
      </c>
      <c r="V54" s="49">
        <f t="shared" si="88"/>
        <v>208261766</v>
      </c>
      <c r="W54" s="49">
        <f t="shared" si="88"/>
        <v>203162650</v>
      </c>
      <c r="X54" s="49">
        <f t="shared" si="88"/>
        <v>201426341</v>
      </c>
      <c r="Y54" s="49">
        <f t="shared" ref="Y54:Z54" si="107">Y113+Y172</f>
        <v>195758189</v>
      </c>
      <c r="Z54" s="49">
        <f t="shared" si="107"/>
        <v>187509021</v>
      </c>
      <c r="AA54" s="96"/>
    </row>
    <row r="55" spans="1:34">
      <c r="A55" s="51" t="s">
        <v>158</v>
      </c>
      <c r="B55" s="49">
        <f t="shared" ref="B55:P55" si="108">SUM(B114,B173)</f>
        <v>1553781</v>
      </c>
      <c r="C55" s="49">
        <f t="shared" si="108"/>
        <v>2264098</v>
      </c>
      <c r="D55" s="49">
        <f t="shared" si="108"/>
        <v>9735828</v>
      </c>
      <c r="E55" s="49">
        <f t="shared" si="108"/>
        <v>2471587</v>
      </c>
      <c r="F55" s="49">
        <f t="shared" si="108"/>
        <v>-3526728</v>
      </c>
      <c r="G55" s="49">
        <f t="shared" si="108"/>
        <v>9475817</v>
      </c>
      <c r="H55" s="49">
        <f t="shared" si="108"/>
        <v>13720433</v>
      </c>
      <c r="I55" s="49">
        <f t="shared" si="108"/>
        <v>1543641</v>
      </c>
      <c r="J55" s="49">
        <f t="shared" si="108"/>
        <v>6693813</v>
      </c>
      <c r="K55" s="49">
        <f t="shared" si="108"/>
        <v>7016965</v>
      </c>
      <c r="L55" s="49">
        <f t="shared" si="108"/>
        <v>3651562</v>
      </c>
      <c r="M55" s="49">
        <f t="shared" si="108"/>
        <v>1553707</v>
      </c>
      <c r="N55" s="26">
        <f t="shared" si="108"/>
        <v>5753707</v>
      </c>
      <c r="O55" s="26">
        <f t="shared" si="108"/>
        <v>6778707</v>
      </c>
      <c r="P55" s="26">
        <f t="shared" si="108"/>
        <v>3653707</v>
      </c>
      <c r="Q55" s="49">
        <v>3653707</v>
      </c>
      <c r="R55" s="26">
        <f t="shared" si="87"/>
        <v>3653707</v>
      </c>
      <c r="S55" s="26">
        <f t="shared" si="87"/>
        <v>517830</v>
      </c>
      <c r="T55" s="49">
        <f t="shared" ref="T55:X55" si="109">T114+T173</f>
        <v>0</v>
      </c>
      <c r="U55" s="49">
        <f t="shared" si="109"/>
        <v>1553707</v>
      </c>
      <c r="V55" s="49">
        <f t="shared" si="109"/>
        <v>1553707</v>
      </c>
      <c r="W55" s="49">
        <f t="shared" si="109"/>
        <v>1553707</v>
      </c>
      <c r="X55" s="49">
        <f t="shared" si="109"/>
        <v>2882598</v>
      </c>
      <c r="Y55" s="49">
        <f t="shared" ref="Y55:Z55" si="110">Y114+Y173</f>
        <v>1553707</v>
      </c>
      <c r="Z55" s="49">
        <f t="shared" si="110"/>
        <v>1553707</v>
      </c>
      <c r="AA55" s="96"/>
    </row>
    <row r="56" spans="1:34" s="62" customFormat="1">
      <c r="A56" s="59" t="s">
        <v>159</v>
      </c>
      <c r="B56" s="49">
        <f t="shared" ref="B56:P56" si="111">SUM(B115,B174)</f>
        <v>1050302519</v>
      </c>
      <c r="C56" s="49">
        <f t="shared" si="111"/>
        <v>2217171466</v>
      </c>
      <c r="D56" s="49">
        <f t="shared" si="111"/>
        <v>4678913986</v>
      </c>
      <c r="E56" s="49">
        <f t="shared" si="111"/>
        <v>5931703019</v>
      </c>
      <c r="F56" s="49">
        <f t="shared" si="111"/>
        <v>5349984218</v>
      </c>
      <c r="G56" s="49">
        <f t="shared" si="111"/>
        <v>5430557655</v>
      </c>
      <c r="H56" s="49">
        <f t="shared" si="111"/>
        <v>5258507086</v>
      </c>
      <c r="I56" s="49">
        <f t="shared" si="111"/>
        <v>5207461482</v>
      </c>
      <c r="J56" s="49">
        <f t="shared" si="111"/>
        <v>5134446581</v>
      </c>
      <c r="K56" s="49">
        <f t="shared" si="111"/>
        <v>5419918793</v>
      </c>
      <c r="L56" s="49">
        <f t="shared" si="111"/>
        <v>5728929746</v>
      </c>
      <c r="M56" s="49">
        <f t="shared" si="111"/>
        <v>5915210145</v>
      </c>
      <c r="N56" s="26">
        <f t="shared" si="111"/>
        <v>5860592307</v>
      </c>
      <c r="O56" s="26">
        <f t="shared" si="111"/>
        <v>5442075573</v>
      </c>
      <c r="P56" s="26">
        <f t="shared" si="111"/>
        <v>5522643148</v>
      </c>
      <c r="Q56" s="49">
        <v>5022393244</v>
      </c>
      <c r="R56" s="26">
        <f t="shared" si="87"/>
        <v>5006477986</v>
      </c>
      <c r="S56" s="26">
        <f t="shared" si="87"/>
        <v>5126605070</v>
      </c>
      <c r="T56" s="49">
        <f>T115+T174</f>
        <v>5347522668</v>
      </c>
      <c r="U56" s="49">
        <f>U115+U174</f>
        <v>5136830618</v>
      </c>
      <c r="V56" s="49">
        <f>V115+V174</f>
        <v>5019336984</v>
      </c>
      <c r="W56" s="49">
        <f>W115+W174</f>
        <v>5326109706</v>
      </c>
      <c r="X56" s="49">
        <f>SUM(X5:X55)</f>
        <v>5044598077</v>
      </c>
      <c r="Y56" s="49">
        <f>SUM(Y5:Y55)</f>
        <v>5226925540</v>
      </c>
      <c r="Z56" s="49">
        <f>SUM(Z5:Z55)</f>
        <v>4908813819.21</v>
      </c>
      <c r="AA56" s="96"/>
    </row>
    <row r="57" spans="1:34">
      <c r="A57" s="82"/>
      <c r="B57" s="82"/>
      <c r="C57" s="82"/>
      <c r="D57" s="82"/>
      <c r="E57" s="82"/>
      <c r="F57" s="82"/>
      <c r="G57" s="82"/>
      <c r="H57" s="82"/>
      <c r="I57" s="82"/>
      <c r="J57" s="82"/>
      <c r="K57" s="82"/>
      <c r="L57" s="82"/>
      <c r="M57" s="82"/>
      <c r="N57" s="82"/>
    </row>
    <row r="58" spans="1:34">
      <c r="A58" s="83"/>
      <c r="B58" s="83"/>
      <c r="C58" s="83"/>
      <c r="D58" s="83"/>
      <c r="E58" s="83"/>
      <c r="F58" s="83"/>
      <c r="G58" s="83"/>
      <c r="H58" s="83"/>
      <c r="I58" s="83"/>
      <c r="J58" s="83"/>
      <c r="K58" s="83"/>
      <c r="L58" s="83"/>
      <c r="M58" s="83"/>
      <c r="N58" s="83"/>
      <c r="O58" s="96"/>
      <c r="P58" s="96"/>
    </row>
    <row r="59" spans="1:34">
      <c r="A59" s="84"/>
      <c r="B59" s="84"/>
      <c r="C59" s="84"/>
      <c r="D59" s="84"/>
      <c r="E59" s="84"/>
      <c r="F59" s="84"/>
      <c r="G59" s="84"/>
      <c r="H59" s="84"/>
      <c r="I59" s="84"/>
      <c r="J59" s="84"/>
      <c r="K59" s="84"/>
      <c r="L59" s="84"/>
      <c r="M59" s="84"/>
      <c r="N59" s="84"/>
    </row>
    <row r="60" spans="1:34">
      <c r="A60" s="85"/>
      <c r="B60" s="85"/>
      <c r="C60" s="85"/>
      <c r="D60" s="85"/>
      <c r="E60" s="85"/>
      <c r="F60" s="85"/>
      <c r="G60" s="85"/>
      <c r="H60" s="85"/>
      <c r="I60" s="85"/>
      <c r="J60" s="85"/>
      <c r="K60" s="85"/>
      <c r="L60" s="85"/>
      <c r="M60" s="85"/>
      <c r="N60" s="85"/>
    </row>
    <row r="61" spans="1:34">
      <c r="A61" s="86"/>
      <c r="B61" s="86"/>
      <c r="C61" s="86"/>
      <c r="D61" s="86"/>
      <c r="E61" s="86"/>
      <c r="F61" s="86"/>
      <c r="G61" s="86"/>
      <c r="H61" s="86"/>
      <c r="I61" s="86"/>
      <c r="J61" s="86"/>
      <c r="K61" s="86"/>
      <c r="L61" s="86"/>
      <c r="M61" s="86"/>
      <c r="N61" s="86"/>
      <c r="AH61" s="63"/>
    </row>
    <row r="62" spans="1:34">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4">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4">
      <c r="A64" s="51" t="s">
        <v>82</v>
      </c>
      <c r="B64" s="49">
        <v>0</v>
      </c>
      <c r="C64" s="49">
        <v>17199187</v>
      </c>
      <c r="D64" s="49">
        <v>50311619</v>
      </c>
      <c r="E64" s="49">
        <v>22408561</v>
      </c>
      <c r="F64" s="49">
        <v>26638578</v>
      </c>
      <c r="G64" s="49">
        <v>45524985</v>
      </c>
      <c r="H64" s="49">
        <v>55638529</v>
      </c>
      <c r="I64" s="49">
        <v>9365228</v>
      </c>
      <c r="J64" s="49">
        <v>4131482</v>
      </c>
      <c r="K64" s="49">
        <v>8642319</v>
      </c>
      <c r="L64" s="49">
        <v>16181904</v>
      </c>
      <c r="M64" s="49">
        <v>19166834</v>
      </c>
      <c r="N64" s="49">
        <v>2000000</v>
      </c>
      <c r="O64" s="49">
        <v>0</v>
      </c>
      <c r="P64" s="87">
        <f>'[2]Transferred to CCDBG'!P64+'[2]Child Care (Spent only)'!P64</f>
        <v>3000000</v>
      </c>
      <c r="Q64" s="49">
        <v>0</v>
      </c>
      <c r="R64" s="87">
        <f>'[2]Transferred to CCDBG'!R64+'[2]Child Care (Spent only)'!R64</f>
        <v>0</v>
      </c>
      <c r="S64" s="87">
        <f>'[2]Transferred to CCDBG'!S64+'[2]Child Care (Spent only)'!S64</f>
        <v>0</v>
      </c>
      <c r="T64" s="123">
        <v>0</v>
      </c>
      <c r="U64" s="49">
        <f>'Transferred to CCDF'!U5+'Child Care (Spent only)'!U64</f>
        <v>18663041</v>
      </c>
      <c r="V64" s="49">
        <f>'Transferred to CCDF'!V5+'Child Care (Spent only)'!V64</f>
        <v>0</v>
      </c>
      <c r="W64" s="49">
        <f>'Transferred to CCDF'!W5+'Child Care (Spent only)'!W64</f>
        <v>90024</v>
      </c>
      <c r="X64" s="49">
        <f>'Transferred to CCDF'!X5+'Child Care (Spent only)'!X64</f>
        <v>6863</v>
      </c>
      <c r="Y64" s="49">
        <f>'Transferred to CCDF'!Y5+'Child Care (Spent only)'!Y64</f>
        <v>18601453</v>
      </c>
      <c r="Z64" s="49">
        <f>'Transferred to CCDF'!Z5+'Child Care (Spent only)'!Z64</f>
        <v>18659389</v>
      </c>
    </row>
    <row r="65" spans="1:26">
      <c r="A65" s="51" t="s">
        <v>84</v>
      </c>
      <c r="B65" s="49">
        <v>0</v>
      </c>
      <c r="C65" s="49">
        <v>1600000</v>
      </c>
      <c r="D65" s="49">
        <v>32585409</v>
      </c>
      <c r="E65" s="49">
        <v>20730482</v>
      </c>
      <c r="F65" s="49">
        <v>19466861</v>
      </c>
      <c r="G65" s="49">
        <v>19366744</v>
      </c>
      <c r="H65" s="49">
        <v>22143006</v>
      </c>
      <c r="I65" s="49">
        <v>25782536</v>
      </c>
      <c r="J65" s="49">
        <v>24984279</v>
      </c>
      <c r="K65" s="49">
        <v>22224048</v>
      </c>
      <c r="L65" s="49">
        <v>22763727</v>
      </c>
      <c r="M65" s="49">
        <v>21871452</v>
      </c>
      <c r="N65" s="49">
        <v>24718927</v>
      </c>
      <c r="O65" s="49">
        <v>11966381</v>
      </c>
      <c r="P65" s="87">
        <f>'[2]Transferred to CCDBG'!P65+'[2]Child Care (Spent only)'!P65</f>
        <v>11721801</v>
      </c>
      <c r="Q65" s="49">
        <v>18568031</v>
      </c>
      <c r="R65" s="87">
        <f>'[2]Transferred to CCDBG'!R65+'[2]Child Care (Spent only)'!R65</f>
        <v>23899848</v>
      </c>
      <c r="S65" s="87">
        <f>'[2]Transferred to CCDBG'!S65+'[2]Child Care (Spent only)'!S65</f>
        <v>21270971</v>
      </c>
      <c r="T65" s="123">
        <v>18604444</v>
      </c>
      <c r="U65" s="49">
        <f>'Transferred to CCDF'!U6+'Child Care (Spent only)'!U65</f>
        <v>16225327</v>
      </c>
      <c r="V65" s="49">
        <f>'Transferred to CCDF'!V6+'Child Care (Spent only)'!V65</f>
        <v>8879493</v>
      </c>
      <c r="W65" s="49">
        <f>'Transferred to CCDF'!W6+'Child Care (Spent only)'!W65</f>
        <v>15506389</v>
      </c>
      <c r="X65" s="49">
        <f>'Transferred to CCDF'!X6+'Child Care (Spent only)'!X65</f>
        <v>11542814</v>
      </c>
      <c r="Y65" s="49">
        <f>'Transferred to CCDF'!Y6+'Child Care (Spent only)'!Y65</f>
        <v>10423111</v>
      </c>
      <c r="Z65" s="49">
        <f>'Transferred to CCDF'!Z6+'Child Care (Spent only)'!Z65</f>
        <v>8879493</v>
      </c>
    </row>
    <row r="66" spans="1:26">
      <c r="A66" s="51" t="s">
        <v>86</v>
      </c>
      <c r="B66" s="49">
        <v>0</v>
      </c>
      <c r="C66" s="49">
        <v>0</v>
      </c>
      <c r="D66" s="49">
        <v>52775942</v>
      </c>
      <c r="E66" s="49">
        <v>79019143</v>
      </c>
      <c r="F66" s="49">
        <v>37383377</v>
      </c>
      <c r="G66" s="49">
        <v>44968125</v>
      </c>
      <c r="H66" s="49">
        <v>32321232</v>
      </c>
      <c r="I66" s="49">
        <v>483639</v>
      </c>
      <c r="J66" s="49">
        <v>-109118</v>
      </c>
      <c r="K66" s="49">
        <v>6475934</v>
      </c>
      <c r="L66" s="49">
        <v>9866249</v>
      </c>
      <c r="M66" s="49">
        <v>20243687</v>
      </c>
      <c r="N66" s="49">
        <v>47172692</v>
      </c>
      <c r="O66" s="49">
        <v>3421173</v>
      </c>
      <c r="P66" s="87">
        <f>'[2]Transferred to CCDBG'!P66+'[2]Child Care (Spent only)'!P66</f>
        <v>16419619</v>
      </c>
      <c r="Q66" s="49">
        <v>-11152220</v>
      </c>
      <c r="R66" s="87">
        <f>'[2]Transferred to CCDBG'!R66+'[2]Child Care (Spent only)'!R66</f>
        <v>89604</v>
      </c>
      <c r="S66" s="87">
        <f>'[2]Transferred to CCDBG'!S66+'[2]Child Care (Spent only)'!S66</f>
        <v>2915264</v>
      </c>
      <c r="T66" s="123">
        <v>2717800</v>
      </c>
      <c r="U66" s="49">
        <f>'Transferred to CCDF'!U7+'Child Care (Spent only)'!U66</f>
        <v>2717800</v>
      </c>
      <c r="V66" s="49">
        <f>'Transferred to CCDF'!V7+'Child Care (Spent only)'!V66</f>
        <v>0</v>
      </c>
      <c r="W66" s="49">
        <f>'Transferred to CCDF'!W7+'Child Care (Spent only)'!W66</f>
        <v>2546800</v>
      </c>
      <c r="X66" s="49">
        <f>'Transferred to CCDF'!X7+'Child Care (Spent only)'!X66</f>
        <v>0</v>
      </c>
      <c r="Y66" s="49">
        <f>'Transferred to CCDF'!Y7+'Child Care (Spent only)'!Y66</f>
        <v>0</v>
      </c>
      <c r="Z66" s="49">
        <f>'Transferred to CCDF'!Z7+'Child Care (Spent only)'!Z66</f>
        <v>0</v>
      </c>
    </row>
    <row r="67" spans="1:26">
      <c r="A67" s="51" t="s">
        <v>88</v>
      </c>
      <c r="B67" s="49">
        <v>0</v>
      </c>
      <c r="C67" s="49">
        <v>0</v>
      </c>
      <c r="D67" s="49">
        <v>0</v>
      </c>
      <c r="E67" s="49">
        <v>10468188</v>
      </c>
      <c r="F67" s="49">
        <v>16937698</v>
      </c>
      <c r="G67" s="49">
        <v>-5113200</v>
      </c>
      <c r="H67" s="49">
        <v>6004163</v>
      </c>
      <c r="I67" s="49">
        <v>15613403</v>
      </c>
      <c r="J67" s="49">
        <v>7500000</v>
      </c>
      <c r="K67" s="49">
        <v>7739287</v>
      </c>
      <c r="L67" s="49">
        <v>7914917</v>
      </c>
      <c r="M67" s="49">
        <v>13486344</v>
      </c>
      <c r="N67" s="49">
        <v>13709271</v>
      </c>
      <c r="O67" s="49">
        <v>23331478</v>
      </c>
      <c r="P67" s="87">
        <f>'[2]Transferred to CCDBG'!P67+'[2]Child Care (Spent only)'!P67</f>
        <v>93794</v>
      </c>
      <c r="Q67" s="49">
        <v>8809626</v>
      </c>
      <c r="R67" s="87">
        <f>'[2]Transferred to CCDBG'!R67+'[2]Child Care (Spent only)'!R67</f>
        <v>8233801</v>
      </c>
      <c r="S67" s="87">
        <f>'[2]Transferred to CCDBG'!S67+'[2]Child Care (Spent only)'!S67</f>
        <v>361408</v>
      </c>
      <c r="T67" s="123">
        <v>385277</v>
      </c>
      <c r="U67" s="49">
        <f>'Transferred to CCDF'!U8+'Child Care (Spent only)'!U67</f>
        <v>7997820</v>
      </c>
      <c r="V67" s="49">
        <f>'Transferred to CCDF'!V8+'Child Care (Spent only)'!V67</f>
        <v>8031655</v>
      </c>
      <c r="W67" s="49">
        <f>'Transferred to CCDF'!W8+'Child Care (Spent only)'!W67</f>
        <v>15514589</v>
      </c>
      <c r="X67" s="49">
        <f>'Transferred to CCDF'!X8+'Child Care (Spent only)'!X67</f>
        <v>2659737</v>
      </c>
      <c r="Y67" s="49">
        <f>'Transferred to CCDF'!Y8+'Child Care (Spent only)'!Y67</f>
        <v>7798126</v>
      </c>
      <c r="Z67" s="49">
        <f>'Transferred to CCDF'!Z8+'Child Care (Spent only)'!Z67</f>
        <v>5250000</v>
      </c>
    </row>
    <row r="68" spans="1:26">
      <c r="A68" s="51" t="s">
        <v>74</v>
      </c>
      <c r="B68" s="49">
        <v>0</v>
      </c>
      <c r="C68" s="49">
        <v>224934031</v>
      </c>
      <c r="D68" s="49">
        <v>388222081</v>
      </c>
      <c r="E68" s="49">
        <v>1118158029</v>
      </c>
      <c r="F68" s="49">
        <v>772624322</v>
      </c>
      <c r="G68" s="49">
        <v>842282096</v>
      </c>
      <c r="H68" s="49">
        <v>1056108179</v>
      </c>
      <c r="I68" s="49">
        <v>712332469</v>
      </c>
      <c r="J68" s="49">
        <v>816031439</v>
      </c>
      <c r="K68" s="49">
        <v>485915182</v>
      </c>
      <c r="L68" s="49">
        <v>525718288</v>
      </c>
      <c r="M68" s="49">
        <v>318233691</v>
      </c>
      <c r="N68" s="49">
        <v>304461974</v>
      </c>
      <c r="O68" s="49">
        <v>225883914</v>
      </c>
      <c r="P68" s="87">
        <f>'[2]Transferred to CCDBG'!P68+'[2]Child Care (Spent only)'!P68</f>
        <v>192130249</v>
      </c>
      <c r="Q68" s="49">
        <v>102699873</v>
      </c>
      <c r="R68" s="87">
        <f>'[2]Transferred to CCDBG'!R68+'[2]Child Care (Spent only)'!R68</f>
        <v>108383867</v>
      </c>
      <c r="S68" s="87">
        <f>'[2]Transferred to CCDBG'!S68+'[2]Child Care (Spent only)'!S68</f>
        <v>113871342</v>
      </c>
      <c r="T68" s="123">
        <v>122311636</v>
      </c>
      <c r="U68" s="49">
        <f>'Transferred to CCDF'!U9+'Child Care (Spent only)'!U68</f>
        <v>112604259</v>
      </c>
      <c r="V68" s="49">
        <f>'Transferred to CCDF'!V9+'Child Care (Spent only)'!V68</f>
        <v>95130986</v>
      </c>
      <c r="W68" s="49">
        <f>'Transferred to CCDF'!W9+'Child Care (Spent only)'!W68</f>
        <v>201585505</v>
      </c>
      <c r="X68" s="49">
        <f>'Transferred to CCDF'!X9+'Child Care (Spent only)'!X68</f>
        <v>129615131</v>
      </c>
      <c r="Y68" s="49">
        <f>'Transferred to CCDF'!Y9+'Child Care (Spent only)'!Y68</f>
        <v>147783008</v>
      </c>
      <c r="Z68" s="49">
        <f>'Transferred to CCDF'!Z9+'Child Care (Spent only)'!Z68</f>
        <v>149990551</v>
      </c>
    </row>
    <row r="69" spans="1:26">
      <c r="A69" s="51" t="s">
        <v>91</v>
      </c>
      <c r="B69" s="49">
        <v>0</v>
      </c>
      <c r="C69" s="49">
        <v>0</v>
      </c>
      <c r="D69" s="49">
        <v>29938536</v>
      </c>
      <c r="E69" s="49">
        <v>36506905</v>
      </c>
      <c r="F69" s="49">
        <v>33741691</v>
      </c>
      <c r="G69" s="49">
        <v>40229779</v>
      </c>
      <c r="H69" s="49">
        <v>23244225</v>
      </c>
      <c r="I69" s="49">
        <v>29133739</v>
      </c>
      <c r="J69" s="49">
        <v>4460294</v>
      </c>
      <c r="K69" s="49">
        <v>12848012</v>
      </c>
      <c r="L69" s="49">
        <v>-1122516</v>
      </c>
      <c r="M69" s="49">
        <v>30005436</v>
      </c>
      <c r="N69" s="49">
        <v>30583464</v>
      </c>
      <c r="O69" s="49">
        <v>5786629</v>
      </c>
      <c r="P69" s="87">
        <f>'[2]Transferred to CCDBG'!P69+'[2]Child Care (Spent only)'!P69</f>
        <v>10748250</v>
      </c>
      <c r="Q69" s="49">
        <v>-30816137</v>
      </c>
      <c r="R69" s="87">
        <f>'[2]Transferred to CCDBG'!R69+'[2]Child Care (Spent only)'!R69</f>
        <v>1186057</v>
      </c>
      <c r="S69" s="87">
        <f>'[2]Transferred to CCDBG'!S69+'[2]Child Care (Spent only)'!S69</f>
        <v>803073</v>
      </c>
      <c r="T69" s="123">
        <v>1114901</v>
      </c>
      <c r="U69" s="49">
        <f>'Transferred to CCDF'!U10+'Child Care (Spent only)'!U69</f>
        <v>5320561</v>
      </c>
      <c r="V69" s="49">
        <f>'Transferred to CCDF'!V10+'Child Care (Spent only)'!V69</f>
        <v>1026695</v>
      </c>
      <c r="W69" s="49">
        <f>'Transferred to CCDF'!W10+'Child Care (Spent only)'!W69</f>
        <v>6715388</v>
      </c>
      <c r="X69" s="49">
        <f>'Transferred to CCDF'!X10+'Child Care (Spent only)'!X69</f>
        <v>1731072</v>
      </c>
      <c r="Y69" s="49">
        <f>'Transferred to CCDF'!Y10+'Child Care (Spent only)'!Y69</f>
        <v>4624858</v>
      </c>
      <c r="Z69" s="49">
        <f>'Transferred to CCDF'!Z10+'Child Care (Spent only)'!Z69</f>
        <v>1300243.5</v>
      </c>
    </row>
    <row r="70" spans="1:26">
      <c r="A70" s="51" t="s">
        <v>93</v>
      </c>
      <c r="B70" s="49">
        <v>0</v>
      </c>
      <c r="C70" s="49">
        <v>0</v>
      </c>
      <c r="D70" s="49">
        <v>35764049</v>
      </c>
      <c r="E70" s="49">
        <v>21157841</v>
      </c>
      <c r="F70" s="49">
        <v>0</v>
      </c>
      <c r="G70" s="49">
        <v>0</v>
      </c>
      <c r="H70" s="49">
        <v>1</v>
      </c>
      <c r="I70" s="49">
        <v>0</v>
      </c>
      <c r="J70" s="49">
        <v>0</v>
      </c>
      <c r="K70" s="49">
        <v>0</v>
      </c>
      <c r="L70" s="49">
        <v>0</v>
      </c>
      <c r="M70" s="49">
        <v>0</v>
      </c>
      <c r="N70" s="49">
        <v>0</v>
      </c>
      <c r="O70" s="49">
        <v>0</v>
      </c>
      <c r="P70" s="87">
        <f>'[2]Transferred to CCDBG'!P70+'[2]Child Care (Spent only)'!P70</f>
        <v>0</v>
      </c>
      <c r="Q70" s="49">
        <v>0</v>
      </c>
      <c r="R70" s="87">
        <f>'[2]Transferred to CCDBG'!R70+'[2]Child Care (Spent only)'!R70</f>
        <v>0</v>
      </c>
      <c r="S70" s="87">
        <f>'[2]Transferred to CCDBG'!S70+'[2]Child Care (Spent only)'!S70</f>
        <v>0</v>
      </c>
      <c r="T70" s="123">
        <v>0</v>
      </c>
      <c r="U70" s="49">
        <f>'Transferred to CCDF'!U11+'Child Care (Spent only)'!U70</f>
        <v>0</v>
      </c>
      <c r="V70" s="49">
        <f>'Transferred to CCDF'!V11+'Child Care (Spent only)'!V70</f>
        <v>0</v>
      </c>
      <c r="W70" s="49">
        <f>'Transferred to CCDF'!W11+'Child Care (Spent only)'!W70</f>
        <v>26678810</v>
      </c>
      <c r="X70" s="49">
        <f>'Transferred to CCDF'!X11+'Child Care (Spent only)'!X70</f>
        <v>26678810</v>
      </c>
      <c r="Y70" s="49">
        <f>'Transferred to CCDF'!Y11+'Child Care (Spent only)'!Y70</f>
        <v>26678810</v>
      </c>
      <c r="Z70" s="49">
        <f>'Transferred to CCDF'!Z11+'Child Care (Spent only)'!Z70</f>
        <v>26678810</v>
      </c>
    </row>
    <row r="71" spans="1:26">
      <c r="A71" s="51" t="s">
        <v>95</v>
      </c>
      <c r="B71" s="49">
        <v>0</v>
      </c>
      <c r="C71" s="49">
        <v>0</v>
      </c>
      <c r="D71" s="49">
        <v>1000000</v>
      </c>
      <c r="E71" s="49">
        <v>4849500</v>
      </c>
      <c r="F71" s="49">
        <v>-1617480</v>
      </c>
      <c r="G71" s="49">
        <v>1019154</v>
      </c>
      <c r="H71" s="49">
        <v>1265646</v>
      </c>
      <c r="I71" s="49">
        <v>3064166</v>
      </c>
      <c r="J71" s="49">
        <v>-1775196</v>
      </c>
      <c r="K71" s="49">
        <v>4205539</v>
      </c>
      <c r="L71" s="49">
        <v>1595462</v>
      </c>
      <c r="M71" s="49">
        <v>11079286</v>
      </c>
      <c r="N71" s="49">
        <v>28180885</v>
      </c>
      <c r="O71" s="49">
        <v>26023531</v>
      </c>
      <c r="P71" s="87">
        <f>'[2]Transferred to CCDBG'!P71+'[2]Child Care (Spent only)'!P71</f>
        <v>10363135</v>
      </c>
      <c r="Q71" s="49">
        <v>20724507</v>
      </c>
      <c r="R71" s="87">
        <f>'[2]Transferred to CCDBG'!R71+'[2]Child Care (Spent only)'!R71</f>
        <v>23175536</v>
      </c>
      <c r="S71" s="87">
        <f>'[2]Transferred to CCDBG'!S71+'[2]Child Care (Spent only)'!S71</f>
        <v>34268950</v>
      </c>
      <c r="T71" s="123">
        <v>17998690</v>
      </c>
      <c r="U71" s="49">
        <f>'Transferred to CCDF'!U12+'Child Care (Spent only)'!U71</f>
        <v>24442307</v>
      </c>
      <c r="V71" s="49">
        <f>'Transferred to CCDF'!V12+'Child Care (Spent only)'!V71</f>
        <v>21708932</v>
      </c>
      <c r="W71" s="49">
        <f>'Transferred to CCDF'!W12+'Child Care (Spent only)'!W71</f>
        <v>20194625</v>
      </c>
      <c r="X71" s="49">
        <f>'Transferred to CCDF'!X12+'Child Care (Spent only)'!X71</f>
        <v>14957152</v>
      </c>
      <c r="Y71" s="49">
        <f>'Transferred to CCDF'!Y12+'Child Care (Spent only)'!Y71</f>
        <v>15085682</v>
      </c>
      <c r="Z71" s="49">
        <f>'Transferred to CCDF'!Z12+'Child Care (Spent only)'!Z71</f>
        <v>12631846</v>
      </c>
    </row>
    <row r="72" spans="1:26">
      <c r="A72" s="51" t="s">
        <v>97</v>
      </c>
      <c r="B72" s="49">
        <v>0</v>
      </c>
      <c r="C72" s="49">
        <v>5000000</v>
      </c>
      <c r="D72" s="49">
        <v>29521963</v>
      </c>
      <c r="E72" s="49">
        <v>35833798</v>
      </c>
      <c r="F72" s="49">
        <v>44638498</v>
      </c>
      <c r="G72" s="49">
        <v>61593927</v>
      </c>
      <c r="H72" s="49">
        <v>43013950</v>
      </c>
      <c r="I72" s="49">
        <v>41289368</v>
      </c>
      <c r="J72" s="49">
        <v>38804314</v>
      </c>
      <c r="K72" s="49">
        <v>35948725</v>
      </c>
      <c r="L72" s="49">
        <v>41646124</v>
      </c>
      <c r="M72" s="49">
        <v>37190982</v>
      </c>
      <c r="N72" s="49">
        <v>39521964</v>
      </c>
      <c r="O72" s="49">
        <v>36947695</v>
      </c>
      <c r="P72" s="87">
        <f>'[2]Transferred to CCDBG'!P72+'[2]Child Care (Spent only)'!P72</f>
        <v>36947695</v>
      </c>
      <c r="Q72" s="49">
        <v>34307103</v>
      </c>
      <c r="R72" s="87">
        <f>'[2]Transferred to CCDBG'!R72+'[2]Child Care (Spent only)'!R72</f>
        <v>39588286</v>
      </c>
      <c r="S72" s="87">
        <f>'[2]Transferred to CCDBG'!S72+'[2]Child Care (Spent only)'!S72</f>
        <v>33131694</v>
      </c>
      <c r="T72" s="123">
        <v>36947695</v>
      </c>
      <c r="U72" s="49">
        <f>'Transferred to CCDF'!U13+'Child Care (Spent only)'!U72</f>
        <v>36947695</v>
      </c>
      <c r="V72" s="49">
        <f>'Transferred to CCDF'!V13+'Child Care (Spent only)'!V72</f>
        <v>36947695</v>
      </c>
      <c r="W72" s="49">
        <f>'Transferred to CCDF'!W13+'Child Care (Spent only)'!W72</f>
        <v>36947695</v>
      </c>
      <c r="X72" s="49">
        <f>'Transferred to CCDF'!X13+'Child Care (Spent only)'!X72</f>
        <v>36947695</v>
      </c>
      <c r="Y72" s="49">
        <f>'Transferred to CCDF'!Y13+'Child Care (Spent only)'!Y72</f>
        <v>15263162</v>
      </c>
      <c r="Z72" s="49">
        <f>'Transferred to CCDF'!Z13+'Child Care (Spent only)'!Z72</f>
        <v>30886298.620000001</v>
      </c>
    </row>
    <row r="73" spans="1:26">
      <c r="A73" s="51" t="s">
        <v>99</v>
      </c>
      <c r="B73" s="49">
        <v>0</v>
      </c>
      <c r="C73" s="49">
        <v>100542177</v>
      </c>
      <c r="D73" s="49">
        <v>208886097</v>
      </c>
      <c r="E73" s="49">
        <v>249804278</v>
      </c>
      <c r="F73" s="49">
        <v>299189764</v>
      </c>
      <c r="G73" s="49">
        <v>277277826</v>
      </c>
      <c r="H73" s="49">
        <v>238417805</v>
      </c>
      <c r="I73" s="49">
        <v>227572613</v>
      </c>
      <c r="J73" s="49">
        <v>241485636</v>
      </c>
      <c r="K73" s="49">
        <v>234759241</v>
      </c>
      <c r="L73" s="49">
        <v>235362625</v>
      </c>
      <c r="M73" s="49">
        <v>254432545</v>
      </c>
      <c r="N73" s="49">
        <v>246594967</v>
      </c>
      <c r="O73" s="49">
        <v>239926766</v>
      </c>
      <c r="P73" s="87">
        <f>'[2]Transferred to CCDBG'!P73+'[2]Child Care (Spent only)'!P73</f>
        <v>231084725</v>
      </c>
      <c r="Q73" s="49">
        <v>204344700</v>
      </c>
      <c r="R73" s="87">
        <f>'[2]Transferred to CCDBG'!R73+'[2]Child Care (Spent only)'!R73</f>
        <v>213765174</v>
      </c>
      <c r="S73" s="87">
        <f>'[2]Transferred to CCDBG'!S73+'[2]Child Care (Spent only)'!S73</f>
        <v>208923378</v>
      </c>
      <c r="T73" s="123">
        <v>172715521</v>
      </c>
      <c r="U73" s="49">
        <f>'Transferred to CCDF'!U14+'Child Care (Spent only)'!U73</f>
        <v>220887845</v>
      </c>
      <c r="V73" s="49">
        <f>'Transferred to CCDF'!V14+'Child Care (Spent only)'!V73</f>
        <v>206267054</v>
      </c>
      <c r="W73" s="49">
        <f>'Transferred to CCDF'!W14+'Child Care (Spent only)'!W73</f>
        <v>204690323</v>
      </c>
      <c r="X73" s="49">
        <f>'Transferred to CCDF'!X14+'Child Care (Spent only)'!X73</f>
        <v>178234578</v>
      </c>
      <c r="Y73" s="49">
        <f>'Transferred to CCDF'!Y14+'Child Care (Spent only)'!Y73</f>
        <v>212229420</v>
      </c>
      <c r="Z73" s="49">
        <f>'Transferred to CCDF'!Z14+'Child Care (Spent only)'!Z73</f>
        <v>178511082</v>
      </c>
    </row>
    <row r="74" spans="1:26">
      <c r="A74" s="51" t="s">
        <v>101</v>
      </c>
      <c r="B74" s="49">
        <v>0</v>
      </c>
      <c r="C74" s="49">
        <v>35285000</v>
      </c>
      <c r="D74" s="49">
        <v>15765125</v>
      </c>
      <c r="E74" s="49">
        <v>52700000</v>
      </c>
      <c r="F74" s="49">
        <v>39000000</v>
      </c>
      <c r="G74" s="49">
        <v>23200000</v>
      </c>
      <c r="H74" s="49">
        <v>32200000</v>
      </c>
      <c r="I74" s="49">
        <v>13191000</v>
      </c>
      <c r="J74" s="49">
        <v>0</v>
      </c>
      <c r="K74" s="49">
        <v>-29700000</v>
      </c>
      <c r="L74" s="49">
        <v>29700000</v>
      </c>
      <c r="M74" s="49">
        <v>0</v>
      </c>
      <c r="N74" s="49">
        <v>0</v>
      </c>
      <c r="O74" s="49">
        <v>0</v>
      </c>
      <c r="P74" s="87">
        <f>'[2]Transferred to CCDBG'!P74+'[2]Child Care (Spent only)'!P74</f>
        <v>0</v>
      </c>
      <c r="Q74" s="49">
        <v>0</v>
      </c>
      <c r="R74" s="87">
        <f>'[2]Transferred to CCDBG'!R74+'[2]Child Care (Spent only)'!R74</f>
        <v>0</v>
      </c>
      <c r="S74" s="87">
        <f>'[2]Transferred to CCDBG'!S74+'[2]Child Care (Spent only)'!S74</f>
        <v>0</v>
      </c>
      <c r="T74" s="123">
        <v>0</v>
      </c>
      <c r="U74" s="49">
        <f>'Transferred to CCDF'!U15+'Child Care (Spent only)'!U74</f>
        <v>0</v>
      </c>
      <c r="V74" s="49">
        <f>'Transferred to CCDF'!V15+'Child Care (Spent only)'!V74</f>
        <v>0</v>
      </c>
      <c r="W74" s="49">
        <f>'Transferred to CCDF'!W15+'Child Care (Spent only)'!W74</f>
        <v>0</v>
      </c>
      <c r="X74" s="49">
        <f>'Transferred to CCDF'!X15+'Child Care (Spent only)'!X74</f>
        <v>0</v>
      </c>
      <c r="Y74" s="49">
        <f>'Transferred to CCDF'!Y15+'Child Care (Spent only)'!Y74</f>
        <v>0</v>
      </c>
      <c r="Z74" s="49">
        <f>'Transferred to CCDF'!Z15+'Child Care (Spent only)'!Z74</f>
        <v>0</v>
      </c>
    </row>
    <row r="75" spans="1:26">
      <c r="A75" s="51" t="s">
        <v>102</v>
      </c>
      <c r="B75" s="49">
        <v>0</v>
      </c>
      <c r="C75" s="49">
        <v>7400000</v>
      </c>
      <c r="D75" s="49">
        <v>11898506</v>
      </c>
      <c r="E75" s="49">
        <v>915000</v>
      </c>
      <c r="F75" s="49">
        <v>4800000</v>
      </c>
      <c r="G75" s="49">
        <v>9000000</v>
      </c>
      <c r="H75" s="49">
        <v>11050000</v>
      </c>
      <c r="I75" s="49">
        <v>7780000</v>
      </c>
      <c r="J75" s="49">
        <v>10300000</v>
      </c>
      <c r="K75" s="49">
        <v>5000000</v>
      </c>
      <c r="L75" s="49">
        <v>10400000</v>
      </c>
      <c r="M75" s="49">
        <v>19900000</v>
      </c>
      <c r="N75" s="49">
        <v>18950000</v>
      </c>
      <c r="O75" s="49">
        <v>25281483</v>
      </c>
      <c r="P75" s="87">
        <f>'[2]Transferred to CCDBG'!P75+'[2]Child Care (Spent only)'!P75</f>
        <v>15000000</v>
      </c>
      <c r="Q75" s="49">
        <v>15000000</v>
      </c>
      <c r="R75" s="87">
        <f>'[2]Transferred to CCDBG'!R75+'[2]Child Care (Spent only)'!R75</f>
        <v>8000000</v>
      </c>
      <c r="S75" s="87">
        <f>'[2]Transferred to CCDBG'!S75+'[2]Child Care (Spent only)'!S75</f>
        <v>15000000</v>
      </c>
      <c r="T75" s="123">
        <v>0</v>
      </c>
      <c r="U75" s="49">
        <f>'Transferred to CCDF'!U16+'Child Care (Spent only)'!U75</f>
        <v>0</v>
      </c>
      <c r="V75" s="49">
        <f>'Transferred to CCDF'!V16+'Child Care (Spent only)'!V75</f>
        <v>0</v>
      </c>
      <c r="W75" s="49">
        <f>'Transferred to CCDF'!W16+'Child Care (Spent only)'!W75</f>
        <v>1529137</v>
      </c>
      <c r="X75" s="49">
        <f>'Transferred to CCDF'!X16+'Child Care (Spent only)'!X75</f>
        <v>1000000</v>
      </c>
      <c r="Y75" s="49">
        <f>'Transferred to CCDF'!Y16+'Child Care (Spent only)'!Y75</f>
        <v>3886791</v>
      </c>
      <c r="Z75" s="49">
        <f>'Transferred to CCDF'!Z16+'Child Care (Spent only)'!Z75</f>
        <v>1879786</v>
      </c>
    </row>
    <row r="76" spans="1:26">
      <c r="A76" s="51" t="s">
        <v>103</v>
      </c>
      <c r="B76" s="49">
        <v>0</v>
      </c>
      <c r="C76" s="49">
        <v>0</v>
      </c>
      <c r="D76" s="49">
        <v>6610092</v>
      </c>
      <c r="E76" s="49">
        <v>6624947</v>
      </c>
      <c r="F76" s="49">
        <v>8511050</v>
      </c>
      <c r="G76" s="49">
        <v>9603651</v>
      </c>
      <c r="H76" s="49">
        <v>10194093</v>
      </c>
      <c r="I76" s="49">
        <v>6781378</v>
      </c>
      <c r="J76" s="49">
        <v>8731981</v>
      </c>
      <c r="K76" s="49">
        <v>8731982</v>
      </c>
      <c r="L76" s="49">
        <v>8731982</v>
      </c>
      <c r="M76" s="49">
        <v>8731982</v>
      </c>
      <c r="N76" s="49">
        <v>7554900</v>
      </c>
      <c r="O76" s="49">
        <v>0</v>
      </c>
      <c r="P76" s="87">
        <f>'[2]Transferred to CCDBG'!P76+'[2]Child Care (Spent only)'!P76</f>
        <v>6545316</v>
      </c>
      <c r="Q76" s="49">
        <v>9831200</v>
      </c>
      <c r="R76" s="87">
        <f>'[2]Transferred to CCDBG'!R76+'[2]Child Care (Spent only)'!R76</f>
        <v>9599318</v>
      </c>
      <c r="S76" s="87">
        <f>'[2]Transferred to CCDBG'!S76+'[2]Child Care (Spent only)'!S76</f>
        <v>10663847</v>
      </c>
      <c r="T76" s="123">
        <v>9002252</v>
      </c>
      <c r="U76" s="49">
        <f>'Transferred to CCDF'!U17+'Child Care (Spent only)'!U76</f>
        <v>11831234</v>
      </c>
      <c r="V76" s="49">
        <f>'Transferred to CCDF'!V17+'Child Care (Spent only)'!V76</f>
        <v>13849305</v>
      </c>
      <c r="W76" s="49">
        <f>'Transferred to CCDF'!W17+'Child Care (Spent only)'!W76</f>
        <v>12460971</v>
      </c>
      <c r="X76" s="49">
        <f>'Transferred to CCDF'!X17+'Child Care (Spent only)'!X76</f>
        <v>12117258</v>
      </c>
      <c r="Y76" s="49">
        <f>'Transferred to CCDF'!Y17+'Child Care (Spent only)'!Y76</f>
        <v>9788848</v>
      </c>
      <c r="Z76" s="49">
        <f>'Transferred to CCDF'!Z17+'Child Care (Spent only)'!Z76</f>
        <v>7804095</v>
      </c>
    </row>
    <row r="77" spans="1:26">
      <c r="A77" s="51" t="s">
        <v>104</v>
      </c>
      <c r="B77" s="49">
        <v>0</v>
      </c>
      <c r="C77" s="49">
        <v>0</v>
      </c>
      <c r="D77" s="49">
        <v>152219415</v>
      </c>
      <c r="E77" s="49">
        <v>148359745</v>
      </c>
      <c r="F77" s="49">
        <v>132532712</v>
      </c>
      <c r="G77" s="49">
        <v>141605285</v>
      </c>
      <c r="H77" s="49">
        <v>152662453</v>
      </c>
      <c r="I77" s="49">
        <v>120006662</v>
      </c>
      <c r="J77" s="49">
        <v>165407447</v>
      </c>
      <c r="K77" s="49">
        <v>151847095</v>
      </c>
      <c r="L77" s="49">
        <v>108531680</v>
      </c>
      <c r="M77" s="49">
        <v>168034659</v>
      </c>
      <c r="N77" s="49">
        <v>138728975</v>
      </c>
      <c r="O77" s="49">
        <v>130277922</v>
      </c>
      <c r="P77" s="87">
        <f>'[2]Transferred to CCDBG'!P77+'[2]Child Care (Spent only)'!P77</f>
        <v>132805678</v>
      </c>
      <c r="Q77" s="49">
        <v>147112060</v>
      </c>
      <c r="R77" s="87">
        <f>'[2]Transferred to CCDBG'!R77+'[2]Child Care (Spent only)'!R77</f>
        <v>134482223</v>
      </c>
      <c r="S77" s="87">
        <f>'[2]Transferred to CCDBG'!S77+'[2]Child Care (Spent only)'!S77</f>
        <v>141001587</v>
      </c>
      <c r="T77" s="123">
        <v>151574773</v>
      </c>
      <c r="U77" s="49">
        <f>'Transferred to CCDF'!U18+'Child Care (Spent only)'!U77</f>
        <v>108009059</v>
      </c>
      <c r="V77" s="49">
        <f>'Transferred to CCDF'!V18+'Child Care (Spent only)'!V77</f>
        <v>230338607</v>
      </c>
      <c r="W77" s="49">
        <f>'Transferred to CCDF'!W18+'Child Care (Spent only)'!W77</f>
        <v>155327304</v>
      </c>
      <c r="X77" s="49">
        <f>'Transferred to CCDF'!X18+'Child Care (Spent only)'!X77</f>
        <v>113084549</v>
      </c>
      <c r="Y77" s="49">
        <f>'Transferred to CCDF'!Y18+'Child Care (Spent only)'!Y77</f>
        <v>104907993</v>
      </c>
      <c r="Z77" s="49">
        <f>'Transferred to CCDF'!Z18+'Child Care (Spent only)'!Z77</f>
        <v>97595781</v>
      </c>
    </row>
    <row r="78" spans="1:26">
      <c r="A78" s="51" t="s">
        <v>105</v>
      </c>
      <c r="B78" s="49">
        <v>0</v>
      </c>
      <c r="C78" s="49">
        <v>42039000</v>
      </c>
      <c r="D78" s="49">
        <v>127756155</v>
      </c>
      <c r="E78" s="49">
        <v>152465699</v>
      </c>
      <c r="F78" s="49">
        <v>101393245</v>
      </c>
      <c r="G78" s="49">
        <v>21487801</v>
      </c>
      <c r="H78" s="49">
        <v>18355033</v>
      </c>
      <c r="I78" s="49">
        <v>4052906</v>
      </c>
      <c r="J78" s="49">
        <v>5000000</v>
      </c>
      <c r="K78" s="49">
        <v>11000000</v>
      </c>
      <c r="L78" s="49">
        <v>32158599</v>
      </c>
      <c r="M78" s="49">
        <v>37158599</v>
      </c>
      <c r="N78" s="49">
        <v>37158599</v>
      </c>
      <c r="O78" s="49">
        <v>22158599</v>
      </c>
      <c r="P78" s="87">
        <f>'[2]Transferred to CCDBG'!P78+'[2]Child Care (Spent only)'!P78</f>
        <v>27158599</v>
      </c>
      <c r="Q78" s="49">
        <v>23328799</v>
      </c>
      <c r="R78" s="87">
        <f>'[2]Transferred to CCDBG'!R78+'[2]Child Care (Spent only)'!R78</f>
        <v>62342053</v>
      </c>
      <c r="S78" s="87">
        <f>'[2]Transferred to CCDBG'!S78+'[2]Child Care (Spent only)'!S78</f>
        <v>62313014</v>
      </c>
      <c r="T78" s="123">
        <v>85233714</v>
      </c>
      <c r="U78" s="49">
        <f>'Transferred to CCDF'!U19+'Child Care (Spent only)'!U78</f>
        <v>88204801</v>
      </c>
      <c r="V78" s="49">
        <f>'Transferred to CCDF'!V19+'Child Care (Spent only)'!V78</f>
        <v>97047325</v>
      </c>
      <c r="W78" s="49">
        <f>'Transferred to CCDF'!W19+'Child Care (Spent only)'!W78</f>
        <v>103095284</v>
      </c>
      <c r="X78" s="49">
        <f>'Transferred to CCDF'!X19+'Child Care (Spent only)'!X78</f>
        <v>103118902</v>
      </c>
      <c r="Y78" s="49">
        <f>'Transferred to CCDF'!Y19+'Child Care (Spent only)'!Y78</f>
        <v>94979594</v>
      </c>
      <c r="Z78" s="49">
        <f>'Transferred to CCDF'!Z19+'Child Care (Spent only)'!Z78</f>
        <v>76508162</v>
      </c>
    </row>
    <row r="79" spans="1:26">
      <c r="A79" s="51" t="s">
        <v>107</v>
      </c>
      <c r="B79" s="49">
        <v>0</v>
      </c>
      <c r="C79" s="49">
        <v>1214089</v>
      </c>
      <c r="D79" s="49">
        <v>14415393</v>
      </c>
      <c r="E79" s="49">
        <v>26415452</v>
      </c>
      <c r="F79" s="49">
        <v>27480930</v>
      </c>
      <c r="G79" s="49">
        <v>27445177</v>
      </c>
      <c r="H79" s="49">
        <v>33312675</v>
      </c>
      <c r="I79" s="49">
        <v>28056656</v>
      </c>
      <c r="J79" s="49">
        <v>25335542</v>
      </c>
      <c r="K79" s="49">
        <v>21813315</v>
      </c>
      <c r="L79" s="49">
        <v>24004196</v>
      </c>
      <c r="M79" s="49">
        <v>35823190</v>
      </c>
      <c r="N79" s="49">
        <v>34385119</v>
      </c>
      <c r="O79" s="49">
        <v>31569171</v>
      </c>
      <c r="P79" s="87">
        <f>'[2]Transferred to CCDBG'!P79+'[2]Child Care (Spent only)'!P79</f>
        <v>22732687</v>
      </c>
      <c r="Q79" s="49">
        <v>22732687</v>
      </c>
      <c r="R79" s="87">
        <f>'[2]Transferred to CCDBG'!R79+'[2]Child Care (Spent only)'!R79</f>
        <v>22732687</v>
      </c>
      <c r="S79" s="87">
        <f>'[2]Transferred to CCDBG'!S79+'[2]Child Care (Spent only)'!S79</f>
        <v>27717398</v>
      </c>
      <c r="T79" s="123">
        <v>41059417</v>
      </c>
      <c r="U79" s="49">
        <f>'Transferred to CCDF'!U20+'Child Care (Spent only)'!U79</f>
        <v>39852415</v>
      </c>
      <c r="V79" s="49">
        <f>'Transferred to CCDF'!V20+'Child Care (Spent only)'!V79</f>
        <v>49803693</v>
      </c>
      <c r="W79" s="49">
        <f>'Transferred to CCDF'!W20+'Child Care (Spent only)'!W79</f>
        <v>51070644</v>
      </c>
      <c r="X79" s="49">
        <f>'Transferred to CCDF'!X20+'Child Care (Spent only)'!X79</f>
        <v>48225709</v>
      </c>
      <c r="Y79" s="49">
        <f>'Transferred to CCDF'!Y20+'Child Care (Spent only)'!Y79</f>
        <v>45648164</v>
      </c>
      <c r="Z79" s="49">
        <f>'Transferred to CCDF'!Z20+'Child Care (Spent only)'!Z79</f>
        <v>36707361</v>
      </c>
    </row>
    <row r="80" spans="1:26">
      <c r="A80" s="51" t="s">
        <v>76</v>
      </c>
      <c r="B80" s="49">
        <v>0</v>
      </c>
      <c r="C80" s="49">
        <v>7080193</v>
      </c>
      <c r="D80" s="49">
        <v>6073462</v>
      </c>
      <c r="E80" s="49">
        <v>15336680</v>
      </c>
      <c r="F80" s="49">
        <v>10989284</v>
      </c>
      <c r="G80" s="49">
        <v>15079471</v>
      </c>
      <c r="H80" s="49">
        <v>12741228</v>
      </c>
      <c r="I80" s="49">
        <v>21459991</v>
      </c>
      <c r="J80" s="49">
        <v>21417142</v>
      </c>
      <c r="K80" s="49">
        <v>22679870</v>
      </c>
      <c r="L80" s="49">
        <v>25888904</v>
      </c>
      <c r="M80" s="49">
        <v>30640838</v>
      </c>
      <c r="N80" s="49">
        <v>28378852</v>
      </c>
      <c r="O80" s="49">
        <v>22452449</v>
      </c>
      <c r="P80" s="87">
        <f>'[2]Transferred to CCDBG'!P80+'[2]Child Care (Spent only)'!P80</f>
        <v>23488813</v>
      </c>
      <c r="Q80" s="49">
        <v>13239021</v>
      </c>
      <c r="R80" s="87">
        <f>'[2]Transferred to CCDBG'!R80+'[2]Child Care (Spent only)'!R80</f>
        <v>16662987</v>
      </c>
      <c r="S80" s="87">
        <f>'[2]Transferred to CCDBG'!S80+'[2]Child Care (Spent only)'!S80</f>
        <v>14165921</v>
      </c>
      <c r="T80" s="123">
        <v>7500078</v>
      </c>
      <c r="U80" s="49">
        <f>'Transferred to CCDF'!U21+'Child Care (Spent only)'!U80</f>
        <v>0</v>
      </c>
      <c r="V80" s="49">
        <f>'Transferred to CCDF'!V21+'Child Care (Spent only)'!V80</f>
        <v>0</v>
      </c>
      <c r="W80" s="49">
        <f>'Transferred to CCDF'!W21+'Child Care (Spent only)'!W80</f>
        <v>0</v>
      </c>
      <c r="X80" s="49">
        <f>'Transferred to CCDF'!X21+'Child Care (Spent only)'!X80</f>
        <v>0</v>
      </c>
      <c r="Y80" s="49">
        <f>'Transferred to CCDF'!Y21+'Child Care (Spent only)'!Y80</f>
        <v>0</v>
      </c>
      <c r="Z80" s="49">
        <f>'Transferred to CCDF'!Z21+'Child Care (Spent only)'!Z80</f>
        <v>0</v>
      </c>
    </row>
    <row r="81" spans="1:26">
      <c r="A81" s="51" t="s">
        <v>110</v>
      </c>
      <c r="B81" s="49">
        <v>7040032</v>
      </c>
      <c r="C81" s="49">
        <v>18000000</v>
      </c>
      <c r="D81" s="49">
        <v>64842551</v>
      </c>
      <c r="E81" s="49">
        <v>47198268</v>
      </c>
      <c r="F81" s="49">
        <v>53108044</v>
      </c>
      <c r="G81" s="49">
        <v>53230064</v>
      </c>
      <c r="H81" s="49">
        <v>60484883</v>
      </c>
      <c r="I81" s="49">
        <v>64933393</v>
      </c>
      <c r="J81" s="49">
        <v>75270970</v>
      </c>
      <c r="K81" s="49">
        <v>56515185</v>
      </c>
      <c r="L81" s="49">
        <v>62090793</v>
      </c>
      <c r="M81" s="49">
        <v>72718865</v>
      </c>
      <c r="N81" s="49">
        <v>63293301</v>
      </c>
      <c r="O81" s="49">
        <v>78333853</v>
      </c>
      <c r="P81" s="87">
        <f>'[2]Transferred to CCDBG'!P81+'[2]Child Care (Spent only)'!P81</f>
        <v>29305395</v>
      </c>
      <c r="Q81" s="49">
        <v>80440477</v>
      </c>
      <c r="R81" s="87">
        <f>'[2]Transferred to CCDBG'!R81+'[2]Child Care (Spent only)'!R81</f>
        <v>40768077</v>
      </c>
      <c r="S81" s="87">
        <f>'[2]Transferred to CCDBG'!S81+'[2]Child Care (Spent only)'!S81</f>
        <v>24779199</v>
      </c>
      <c r="T81" s="123">
        <v>19047666</v>
      </c>
      <c r="U81" s="49">
        <f>'Transferred to CCDF'!U22+'Child Care (Spent only)'!U81</f>
        <v>14340339</v>
      </c>
      <c r="V81" s="49">
        <f>'Transferred to CCDF'!V22+'Child Care (Spent only)'!V81</f>
        <v>7687850</v>
      </c>
      <c r="W81" s="49">
        <f>'Transferred to CCDF'!W22+'Child Care (Spent only)'!W81</f>
        <v>6570655</v>
      </c>
      <c r="X81" s="49">
        <f>'Transferred to CCDF'!X22+'Child Care (Spent only)'!X81</f>
        <v>5071924</v>
      </c>
      <c r="Y81" s="49">
        <f>'Transferred to CCDF'!Y22+'Child Care (Spent only)'!Y81</f>
        <v>6310189</v>
      </c>
      <c r="Z81" s="49">
        <f>'Transferred to CCDF'!Z22+'Child Care (Spent only)'!Z81</f>
        <v>984946</v>
      </c>
    </row>
    <row r="82" spans="1:26">
      <c r="A82" s="51" t="s">
        <v>111</v>
      </c>
      <c r="B82" s="49">
        <v>0</v>
      </c>
      <c r="C82" s="49">
        <v>0</v>
      </c>
      <c r="D82" s="49">
        <v>102104311</v>
      </c>
      <c r="E82" s="49">
        <v>54113378</v>
      </c>
      <c r="F82" s="49">
        <v>55175913</v>
      </c>
      <c r="G82" s="49">
        <v>43451233</v>
      </c>
      <c r="H82" s="49">
        <v>41950815</v>
      </c>
      <c r="I82" s="49">
        <v>24959836</v>
      </c>
      <c r="J82" s="49">
        <v>19638158</v>
      </c>
      <c r="K82" s="49">
        <v>37902583</v>
      </c>
      <c r="L82" s="49">
        <v>37466333</v>
      </c>
      <c r="M82" s="49">
        <v>44520682</v>
      </c>
      <c r="N82" s="49">
        <v>32526386</v>
      </c>
      <c r="O82" s="49">
        <v>14474607</v>
      </c>
      <c r="P82" s="87">
        <f>'[2]Transferred to CCDBG'!P82+'[2]Child Care (Spent only)'!P82</f>
        <v>4406481</v>
      </c>
      <c r="Q82" s="49">
        <v>0</v>
      </c>
      <c r="R82" s="87">
        <f>'[2]Transferred to CCDBG'!R82+'[2]Child Care (Spent only)'!R82</f>
        <v>0</v>
      </c>
      <c r="S82" s="87">
        <f>'[2]Transferred to CCDBG'!S82+'[2]Child Care (Spent only)'!S82</f>
        <v>0</v>
      </c>
      <c r="T82" s="123">
        <v>0</v>
      </c>
      <c r="U82" s="49">
        <f>'Transferred to CCDF'!U23+'Child Care (Spent only)'!U82</f>
        <v>0</v>
      </c>
      <c r="V82" s="49">
        <f>'Transferred to CCDF'!V23+'Child Care (Spent only)'!V82</f>
        <v>0</v>
      </c>
      <c r="W82" s="49">
        <f>'Transferred to CCDF'!W23+'Child Care (Spent only)'!W82</f>
        <v>0</v>
      </c>
      <c r="X82" s="49">
        <f>'Transferred to CCDF'!X23+'Child Care (Spent only)'!X82</f>
        <v>0</v>
      </c>
      <c r="Y82" s="49">
        <f>'Transferred to CCDF'!Y23+'Child Care (Spent only)'!Y82</f>
        <v>0</v>
      </c>
      <c r="Z82" s="49">
        <f>'Transferred to CCDF'!Z23+'Child Care (Spent only)'!Z82</f>
        <v>0</v>
      </c>
    </row>
    <row r="83" spans="1:26">
      <c r="A83" s="51" t="s">
        <v>113</v>
      </c>
      <c r="B83" s="49">
        <v>3229010</v>
      </c>
      <c r="C83" s="49">
        <v>4984810</v>
      </c>
      <c r="D83" s="49">
        <v>7641014</v>
      </c>
      <c r="E83" s="49">
        <v>10778979</v>
      </c>
      <c r="F83" s="49">
        <v>10548984</v>
      </c>
      <c r="G83" s="49">
        <v>15697924</v>
      </c>
      <c r="H83" s="49">
        <v>19697919</v>
      </c>
      <c r="I83" s="49">
        <v>29226014</v>
      </c>
      <c r="J83" s="49">
        <v>19782500</v>
      </c>
      <c r="K83" s="49">
        <v>26647763</v>
      </c>
      <c r="L83" s="49">
        <v>23732318</v>
      </c>
      <c r="M83" s="49">
        <v>5089258</v>
      </c>
      <c r="N83" s="49">
        <v>12884496</v>
      </c>
      <c r="O83" s="49">
        <v>13425263</v>
      </c>
      <c r="P83" s="87">
        <f>'[2]Transferred to CCDBG'!P83+'[2]Child Care (Spent only)'!P83</f>
        <v>9247047</v>
      </c>
      <c r="Q83" s="49">
        <v>7330309</v>
      </c>
      <c r="R83" s="87">
        <f>'[2]Transferred to CCDBG'!R83+'[2]Child Care (Spent only)'!R83</f>
        <v>5324208</v>
      </c>
      <c r="S83" s="87">
        <f>'[2]Transferred to CCDBG'!S83+'[2]Child Care (Spent only)'!S83</f>
        <v>643249</v>
      </c>
      <c r="T83" s="123">
        <v>6553738</v>
      </c>
      <c r="U83" s="49">
        <f>'Transferred to CCDF'!U24+'Child Care (Spent only)'!U83</f>
        <v>4964254</v>
      </c>
      <c r="V83" s="49">
        <f>'Transferred to CCDF'!V24+'Child Care (Spent only)'!V83</f>
        <v>9999140</v>
      </c>
      <c r="W83" s="49">
        <f>'Transferred to CCDF'!W24+'Child Care (Spent only)'!W83</f>
        <v>14638337</v>
      </c>
      <c r="X83" s="49">
        <f>'Transferred to CCDF'!X24+'Child Care (Spent only)'!X83</f>
        <v>26903824</v>
      </c>
      <c r="Y83" s="49">
        <f>'Transferred to CCDF'!Y24+'Child Care (Spent only)'!Y83</f>
        <v>18225901</v>
      </c>
      <c r="Z83" s="49">
        <f>'Transferred to CCDF'!Z24+'Child Care (Spent only)'!Z83</f>
        <v>19720380</v>
      </c>
    </row>
    <row r="84" spans="1:26">
      <c r="A84" s="51" t="s">
        <v>78</v>
      </c>
      <c r="B84" s="49">
        <v>43195</v>
      </c>
      <c r="C84" s="49">
        <v>9043</v>
      </c>
      <c r="D84" s="49">
        <v>94114390</v>
      </c>
      <c r="E84" s="49">
        <v>74726103</v>
      </c>
      <c r="F84" s="49">
        <v>-29525666</v>
      </c>
      <c r="G84" s="49">
        <v>-22061445</v>
      </c>
      <c r="H84" s="49">
        <v>50535860</v>
      </c>
      <c r="I84" s="49">
        <v>19908180</v>
      </c>
      <c r="J84" s="49">
        <v>639909</v>
      </c>
      <c r="K84" s="49">
        <v>10833081</v>
      </c>
      <c r="L84" s="49">
        <v>10873536</v>
      </c>
      <c r="M84" s="49">
        <v>10806169</v>
      </c>
      <c r="N84" s="49">
        <v>6362143</v>
      </c>
      <c r="O84" s="49">
        <v>7786262</v>
      </c>
      <c r="P84" s="87">
        <f>'[2]Transferred to CCDBG'!P84+'[2]Child Care (Spent only)'!P84</f>
        <v>10450233</v>
      </c>
      <c r="Q84" s="49">
        <v>334620</v>
      </c>
      <c r="R84" s="87">
        <f>'[2]Transferred to CCDBG'!R84+'[2]Child Care (Spent only)'!R84</f>
        <v>292141</v>
      </c>
      <c r="S84" s="87">
        <f>'[2]Transferred to CCDBG'!S84+'[2]Child Care (Spent only)'!S84</f>
        <v>264916</v>
      </c>
      <c r="T84" s="123">
        <v>2130010</v>
      </c>
      <c r="U84" s="49">
        <f>'Transferred to CCDF'!U25+'Child Care (Spent only)'!U84</f>
        <v>6753913</v>
      </c>
      <c r="V84" s="49">
        <f>'Transferred to CCDF'!V25+'Child Care (Spent only)'!V84</f>
        <v>7868559</v>
      </c>
      <c r="W84" s="49">
        <f>'Transferred to CCDF'!W25+'Child Care (Spent only)'!W84</f>
        <v>6864425</v>
      </c>
      <c r="X84" s="49">
        <f>'Transferred to CCDF'!X25+'Child Care (Spent only)'!X84</f>
        <v>6026132</v>
      </c>
      <c r="Y84" s="49">
        <f>'Transferred to CCDF'!Y25+'Child Care (Spent only)'!Y84</f>
        <v>5068717</v>
      </c>
      <c r="Z84" s="49">
        <f>'Transferred to CCDF'!Z25+'Child Care (Spent only)'!Z84</f>
        <v>5127900</v>
      </c>
    </row>
    <row r="85" spans="1:26">
      <c r="A85" s="51" t="s">
        <v>116</v>
      </c>
      <c r="B85" s="49">
        <v>108164411</v>
      </c>
      <c r="C85" s="49">
        <v>98984447</v>
      </c>
      <c r="D85" s="49">
        <v>136394562</v>
      </c>
      <c r="E85" s="49">
        <v>200300487</v>
      </c>
      <c r="F85" s="49">
        <v>250372555</v>
      </c>
      <c r="G85" s="49">
        <v>225353966</v>
      </c>
      <c r="H85" s="49">
        <v>217486839</v>
      </c>
      <c r="I85" s="49">
        <v>221535767</v>
      </c>
      <c r="J85" s="49">
        <v>230523170</v>
      </c>
      <c r="K85" s="49">
        <v>241174580</v>
      </c>
      <c r="L85" s="49">
        <v>209268789</v>
      </c>
      <c r="M85" s="49">
        <v>256197043</v>
      </c>
      <c r="N85" s="49">
        <v>291057263</v>
      </c>
      <c r="O85" s="49">
        <v>265422980</v>
      </c>
      <c r="P85" s="87">
        <f>'[2]Transferred to CCDBG'!P85+'[2]Child Care (Spent only)'!P85</f>
        <v>268636750</v>
      </c>
      <c r="Q85" s="49">
        <v>256053531</v>
      </c>
      <c r="R85" s="87">
        <f>'[2]Transferred to CCDBG'!R85+'[2]Child Care (Spent only)'!R85</f>
        <v>251018144</v>
      </c>
      <c r="S85" s="87">
        <f>'[2]Transferred to CCDBG'!S85+'[2]Child Care (Spent only)'!S85</f>
        <v>278625000</v>
      </c>
      <c r="T85" s="123">
        <v>286931701</v>
      </c>
      <c r="U85" s="49">
        <f>'Transferred to CCDF'!U26+'Child Care (Spent only)'!U85</f>
        <v>288636836</v>
      </c>
      <c r="V85" s="49">
        <f>'Transferred to CCDF'!V26+'Child Care (Spent only)'!V85</f>
        <v>282430820</v>
      </c>
      <c r="W85" s="49">
        <f>'Transferred to CCDF'!W26+'Child Care (Spent only)'!W85</f>
        <v>293754323</v>
      </c>
      <c r="X85" s="49">
        <f>'Transferred to CCDF'!X26+'Child Care (Spent only)'!X85</f>
        <v>289802588</v>
      </c>
      <c r="Y85" s="49">
        <f>'Transferred to CCDF'!Y26+'Child Care (Spent only)'!Y85</f>
        <v>220447352</v>
      </c>
      <c r="Z85" s="49">
        <f>'Transferred to CCDF'!Z26+'Child Care (Spent only)'!Z85</f>
        <v>289403125</v>
      </c>
    </row>
    <row r="86" spans="1:26">
      <c r="A86" s="51" t="s">
        <v>117</v>
      </c>
      <c r="B86" s="49">
        <v>38225998</v>
      </c>
      <c r="C86" s="49">
        <v>231218260</v>
      </c>
      <c r="D86" s="49">
        <v>307228320</v>
      </c>
      <c r="E86" s="49">
        <v>160832619</v>
      </c>
      <c r="F86" s="49">
        <v>179863337</v>
      </c>
      <c r="G86" s="49">
        <v>221206418</v>
      </c>
      <c r="H86" s="49">
        <v>135909459</v>
      </c>
      <c r="I86" s="49">
        <v>176291948</v>
      </c>
      <c r="J86" s="49">
        <v>169757938</v>
      </c>
      <c r="K86" s="49">
        <v>161221190</v>
      </c>
      <c r="L86" s="49">
        <v>155608889</v>
      </c>
      <c r="M86" s="49">
        <v>222538563</v>
      </c>
      <c r="N86" s="49">
        <v>156859657</v>
      </c>
      <c r="O86" s="49">
        <v>54641599</v>
      </c>
      <c r="P86" s="87">
        <f>'[2]Transferred to CCDBG'!P86+'[2]Child Care (Spent only)'!P86</f>
        <v>14574453</v>
      </c>
      <c r="Q86" s="49">
        <v>-693165</v>
      </c>
      <c r="R86" s="87">
        <f>'[2]Transferred to CCDBG'!R86+'[2]Child Care (Spent only)'!R86</f>
        <v>0</v>
      </c>
      <c r="S86" s="87">
        <f>'[2]Transferred to CCDBG'!S86+'[2]Child Care (Spent only)'!S86</f>
        <v>11256695</v>
      </c>
      <c r="T86" s="123">
        <v>2017081</v>
      </c>
      <c r="U86" s="49">
        <f>'Transferred to CCDF'!U27+'Child Care (Spent only)'!U86</f>
        <v>0</v>
      </c>
      <c r="V86" s="49">
        <f>'Transferred to CCDF'!V27+'Child Care (Spent only)'!V86</f>
        <v>7056999</v>
      </c>
      <c r="W86" s="49">
        <f>'Transferred to CCDF'!W27+'Child Care (Spent only)'!W86</f>
        <v>8300000</v>
      </c>
      <c r="X86" s="49">
        <f>'Transferred to CCDF'!X27+'Child Care (Spent only)'!X86</f>
        <v>8300000</v>
      </c>
      <c r="Y86" s="49">
        <f>'Transferred to CCDF'!Y27+'Child Care (Spent only)'!Y86</f>
        <v>7490298</v>
      </c>
      <c r="Z86" s="49">
        <f>'Transferred to CCDF'!Z27+'Child Care (Spent only)'!Z86</f>
        <v>6893736</v>
      </c>
    </row>
    <row r="87" spans="1:26">
      <c r="A87" s="51" t="s">
        <v>77</v>
      </c>
      <c r="B87" s="49">
        <v>0</v>
      </c>
      <c r="C87" s="49">
        <v>10200000</v>
      </c>
      <c r="D87" s="49">
        <v>47291000</v>
      </c>
      <c r="E87" s="49">
        <v>17098100</v>
      </c>
      <c r="F87" s="49">
        <v>20207196</v>
      </c>
      <c r="G87" s="49">
        <v>17929864</v>
      </c>
      <c r="H87" s="49">
        <v>26606620</v>
      </c>
      <c r="I87" s="49">
        <v>25012000</v>
      </c>
      <c r="J87" s="49">
        <v>22619000</v>
      </c>
      <c r="K87" s="49">
        <v>74263700</v>
      </c>
      <c r="L87" s="49">
        <v>46448300</v>
      </c>
      <c r="M87" s="49">
        <v>31123000</v>
      </c>
      <c r="N87" s="49">
        <v>34061000</v>
      </c>
      <c r="O87" s="49">
        <v>47541000</v>
      </c>
      <c r="P87" s="87">
        <f>'[2]Transferred to CCDBG'!P87+'[2]Child Care (Spent only)'!P87</f>
        <v>44083000</v>
      </c>
      <c r="Q87" s="49">
        <v>62086000</v>
      </c>
      <c r="R87" s="87">
        <f>'[2]Transferred to CCDBG'!R87+'[2]Child Care (Spent only)'!R87</f>
        <v>0</v>
      </c>
      <c r="S87" s="87">
        <f>'[2]Transferred to CCDBG'!S87+'[2]Child Care (Spent only)'!S87</f>
        <v>60451000</v>
      </c>
      <c r="T87" s="123">
        <v>50099000</v>
      </c>
      <c r="U87" s="49">
        <f>'Transferred to CCDF'!U28+'Child Care (Spent only)'!U87</f>
        <v>48000000</v>
      </c>
      <c r="V87" s="49">
        <f>'Transferred to CCDF'!V28+'Child Care (Spent only)'!V87</f>
        <v>48000000</v>
      </c>
      <c r="W87" s="49">
        <f>'Transferred to CCDF'!W28+'Child Care (Spent only)'!W87</f>
        <v>38451000</v>
      </c>
      <c r="X87" s="49">
        <f>'Transferred to CCDF'!X28+'Child Care (Spent only)'!X87</f>
        <v>49658000</v>
      </c>
      <c r="Y87" s="49">
        <f>'Transferred to CCDF'!Y28+'Child Care (Spent only)'!Y87</f>
        <v>51899000</v>
      </c>
      <c r="Z87" s="49">
        <f>'Transferred to CCDF'!Z28+'Child Care (Spent only)'!Z87</f>
        <v>60487000</v>
      </c>
    </row>
    <row r="88" spans="1:26">
      <c r="A88" s="51" t="s">
        <v>120</v>
      </c>
      <c r="B88" s="49">
        <v>6478</v>
      </c>
      <c r="C88" s="49">
        <v>0</v>
      </c>
      <c r="D88" s="49">
        <v>23919530</v>
      </c>
      <c r="E88" s="49">
        <v>24822334</v>
      </c>
      <c r="F88" s="49">
        <v>38164537</v>
      </c>
      <c r="G88" s="49">
        <v>42260639</v>
      </c>
      <c r="H88" s="49">
        <v>22955673</v>
      </c>
      <c r="I88" s="49">
        <v>16093246</v>
      </c>
      <c r="J88" s="49">
        <v>21315668</v>
      </c>
      <c r="K88" s="49">
        <v>16046762</v>
      </c>
      <c r="L88" s="49">
        <v>21599949</v>
      </c>
      <c r="M88" s="49">
        <v>19154500</v>
      </c>
      <c r="N88" s="49">
        <v>25451319</v>
      </c>
      <c r="O88" s="49">
        <v>19156401</v>
      </c>
      <c r="P88" s="87">
        <f>'[2]Transferred to CCDBG'!P88+'[2]Child Care (Spent only)'!P88</f>
        <v>18553214</v>
      </c>
      <c r="Q88" s="49">
        <v>17353516</v>
      </c>
      <c r="R88" s="87">
        <f>'[2]Transferred to CCDBG'!R88+'[2]Child Care (Spent only)'!R88</f>
        <v>17353516</v>
      </c>
      <c r="S88" s="87">
        <f>'[2]Transferred to CCDBG'!S88+'[2]Child Care (Spent only)'!S88</f>
        <v>17353516</v>
      </c>
      <c r="T88" s="123">
        <v>17353515</v>
      </c>
      <c r="U88" s="49">
        <f>'Transferred to CCDF'!U29+'Child Care (Spent only)'!U88</f>
        <v>18353516</v>
      </c>
      <c r="V88" s="49">
        <f>'Transferred to CCDF'!V29+'Child Care (Spent only)'!V88</f>
        <v>14513775</v>
      </c>
      <c r="W88" s="49">
        <f>'Transferred to CCDF'!W29+'Child Care (Spent only)'!W88</f>
        <v>0</v>
      </c>
      <c r="X88" s="49">
        <f>'Transferred to CCDF'!X29+'Child Care (Spent only)'!X88</f>
        <v>0</v>
      </c>
      <c r="Y88" s="49">
        <f>'Transferred to CCDF'!Y29+'Child Care (Spent only)'!Y88</f>
        <v>0</v>
      </c>
      <c r="Z88" s="49">
        <f>'Transferred to CCDF'!Z29+'Child Care (Spent only)'!Z88</f>
        <v>0</v>
      </c>
    </row>
    <row r="89" spans="1:26">
      <c r="A89" s="51" t="s">
        <v>122</v>
      </c>
      <c r="B89" s="49">
        <v>0</v>
      </c>
      <c r="C89" s="49">
        <v>0</v>
      </c>
      <c r="D89" s="49">
        <v>43410348</v>
      </c>
      <c r="E89" s="49">
        <v>20712684</v>
      </c>
      <c r="F89" s="49">
        <v>20712684</v>
      </c>
      <c r="G89" s="49">
        <v>12939632</v>
      </c>
      <c r="H89" s="49">
        <v>24882439</v>
      </c>
      <c r="I89" s="49">
        <v>25042439</v>
      </c>
      <c r="J89" s="49">
        <v>27354439</v>
      </c>
      <c r="K89" s="49">
        <v>23000000</v>
      </c>
      <c r="L89" s="49">
        <v>23000000</v>
      </c>
      <c r="M89" s="49">
        <v>23000000</v>
      </c>
      <c r="N89" s="49">
        <v>23000000</v>
      </c>
      <c r="O89" s="49">
        <v>5750000</v>
      </c>
      <c r="P89" s="87">
        <f>'[2]Transferred to CCDBG'!P89+'[2]Child Care (Spent only)'!P89</f>
        <v>23000000</v>
      </c>
      <c r="Q89" s="49">
        <v>52744277</v>
      </c>
      <c r="R89" s="87">
        <f>'[2]Transferred to CCDBG'!R89+'[2]Child Care (Spent only)'!R89</f>
        <v>25747968</v>
      </c>
      <c r="S89" s="87">
        <f>'[2]Transferred to CCDBG'!S89+'[2]Child Care (Spent only)'!S89</f>
        <v>17852530</v>
      </c>
      <c r="T89" s="123">
        <v>27911464</v>
      </c>
      <c r="U89" s="49">
        <f>'Transferred to CCDF'!U30+'Child Care (Spent only)'!U89</f>
        <v>30143161</v>
      </c>
      <c r="V89" s="49">
        <f>'Transferred to CCDF'!V30+'Child Care (Spent only)'!V89</f>
        <v>36400117</v>
      </c>
      <c r="W89" s="49">
        <f>'Transferred to CCDF'!W30+'Child Care (Spent only)'!W89</f>
        <v>28062837</v>
      </c>
      <c r="X89" s="49">
        <f>'Transferred to CCDF'!X30+'Child Care (Spent only)'!X89</f>
        <v>14145647</v>
      </c>
      <c r="Y89" s="49">
        <f>'Transferred to CCDF'!Y30+'Child Care (Spent only)'!Y89</f>
        <v>10955716</v>
      </c>
      <c r="Z89" s="49">
        <f>'Transferred to CCDF'!Z30+'Child Care (Spent only)'!Z89</f>
        <v>4491995</v>
      </c>
    </row>
    <row r="90" spans="1:26">
      <c r="A90" s="51" t="s">
        <v>124</v>
      </c>
      <c r="B90" s="49">
        <v>0</v>
      </c>
      <c r="C90" s="49">
        <v>657669</v>
      </c>
      <c r="D90" s="49">
        <v>17500000</v>
      </c>
      <c r="E90" s="49">
        <v>7612239</v>
      </c>
      <c r="F90" s="49">
        <v>7612239</v>
      </c>
      <c r="G90" s="49">
        <v>9487691</v>
      </c>
      <c r="H90" s="49">
        <v>8774661</v>
      </c>
      <c r="I90" s="49">
        <v>1134590</v>
      </c>
      <c r="J90" s="49">
        <v>1864574</v>
      </c>
      <c r="K90" s="49">
        <v>5061288</v>
      </c>
      <c r="L90" s="49">
        <v>8016441</v>
      </c>
      <c r="M90" s="49">
        <v>8064477</v>
      </c>
      <c r="N90" s="49">
        <v>8141361</v>
      </c>
      <c r="O90" s="49">
        <v>7729369</v>
      </c>
      <c r="P90" s="87">
        <f>'[2]Transferred to CCDBG'!P90+'[2]Child Care (Spent only)'!P90</f>
        <v>9513669</v>
      </c>
      <c r="Q90" s="49">
        <v>9338452</v>
      </c>
      <c r="R90" s="87">
        <f>'[2]Transferred to CCDBG'!R90+'[2]Child Care (Spent only)'!R90</f>
        <v>8046316</v>
      </c>
      <c r="S90" s="87">
        <f>'[2]Transferred to CCDBG'!S90+'[2]Child Care (Spent only)'!S90</f>
        <v>9113600</v>
      </c>
      <c r="T90" s="123">
        <v>9036878</v>
      </c>
      <c r="U90" s="49">
        <f>'Transferred to CCDF'!U31+'Child Care (Spent only)'!U90</f>
        <v>9136056</v>
      </c>
      <c r="V90" s="49">
        <f>'Transferred to CCDF'!V31+'Child Care (Spent only)'!V90</f>
        <v>9181287</v>
      </c>
      <c r="W90" s="49">
        <f>'Transferred to CCDF'!W31+'Child Care (Spent only)'!W90</f>
        <v>8095783</v>
      </c>
      <c r="X90" s="49">
        <f>'Transferred to CCDF'!X31+'Child Care (Spent only)'!X90</f>
        <v>7963145</v>
      </c>
      <c r="Y90" s="49">
        <f>'Transferred to CCDF'!Y31+'Child Care (Spent only)'!Y90</f>
        <v>9307120</v>
      </c>
      <c r="Z90" s="49">
        <f>'Transferred to CCDF'!Z31+'Child Care (Spent only)'!Z90</f>
        <v>5459897</v>
      </c>
    </row>
    <row r="91" spans="1:26">
      <c r="A91" s="51" t="s">
        <v>126</v>
      </c>
      <c r="B91" s="49">
        <v>0</v>
      </c>
      <c r="C91" s="49">
        <v>0</v>
      </c>
      <c r="D91" s="49">
        <v>0</v>
      </c>
      <c r="E91" s="49">
        <v>9000000</v>
      </c>
      <c r="F91" s="49">
        <v>9000000</v>
      </c>
      <c r="G91" s="49">
        <v>9000000</v>
      </c>
      <c r="H91" s="49">
        <v>9000000</v>
      </c>
      <c r="I91" s="49">
        <v>9000000</v>
      </c>
      <c r="J91" s="49">
        <v>9000000</v>
      </c>
      <c r="K91" s="49">
        <v>9000000</v>
      </c>
      <c r="L91" s="49">
        <v>17000000</v>
      </c>
      <c r="M91" s="49">
        <v>15000000</v>
      </c>
      <c r="N91" s="49">
        <v>16000000</v>
      </c>
      <c r="O91" s="49">
        <v>17000000</v>
      </c>
      <c r="P91" s="87">
        <f>'[2]Transferred to CCDBG'!P91+'[2]Child Care (Spent only)'!P91</f>
        <v>17000000</v>
      </c>
      <c r="Q91" s="49">
        <v>17000000</v>
      </c>
      <c r="R91" s="87">
        <f>'[2]Transferred to CCDBG'!R91+'[2]Child Care (Spent only)'!R91</f>
        <v>17000000</v>
      </c>
      <c r="S91" s="87">
        <f>'[2]Transferred to CCDBG'!S91+'[2]Child Care (Spent only)'!S91</f>
        <v>17000000</v>
      </c>
      <c r="T91" s="123">
        <v>17000000</v>
      </c>
      <c r="U91" s="49">
        <f>'Transferred to CCDF'!U32+'Child Care (Spent only)'!U91</f>
        <v>17000000</v>
      </c>
      <c r="V91" s="49">
        <f>'Transferred to CCDF'!V32+'Child Care (Spent only)'!V91</f>
        <v>15228264</v>
      </c>
      <c r="W91" s="49">
        <f>'Transferred to CCDF'!W32+'Child Care (Spent only)'!W91</f>
        <v>15744585</v>
      </c>
      <c r="X91" s="49">
        <f>'Transferred to CCDF'!X32+'Child Care (Spent only)'!X91</f>
        <v>16559787</v>
      </c>
      <c r="Y91" s="49">
        <f>'Transferred to CCDF'!Y32+'Child Care (Spent only)'!Y91</f>
        <v>14371787</v>
      </c>
      <c r="Z91" s="49">
        <f>'Transferred to CCDF'!Z32+'Child Care (Spent only)'!Z91</f>
        <v>658294</v>
      </c>
    </row>
    <row r="92" spans="1:26">
      <c r="A92" s="51" t="s">
        <v>127</v>
      </c>
      <c r="B92" s="49">
        <v>0</v>
      </c>
      <c r="C92" s="49">
        <v>0</v>
      </c>
      <c r="D92" s="49">
        <v>0</v>
      </c>
      <c r="E92" s="49">
        <v>567366</v>
      </c>
      <c r="F92" s="49">
        <v>0</v>
      </c>
      <c r="G92" s="49">
        <v>0</v>
      </c>
      <c r="H92" s="49">
        <v>1450696</v>
      </c>
      <c r="I92" s="49">
        <v>0</v>
      </c>
      <c r="J92" s="49">
        <v>0</v>
      </c>
      <c r="K92" s="49">
        <v>0</v>
      </c>
      <c r="L92" s="49">
        <v>417671</v>
      </c>
      <c r="M92" s="49">
        <v>0</v>
      </c>
      <c r="N92" s="49">
        <v>0</v>
      </c>
      <c r="O92" s="49">
        <v>0</v>
      </c>
      <c r="P92" s="87">
        <f>'[2]Transferred to CCDBG'!P92+'[2]Child Care (Spent only)'!P92</f>
        <v>0</v>
      </c>
      <c r="Q92" s="49">
        <v>850000</v>
      </c>
      <c r="R92" s="87">
        <f>'[2]Transferred to CCDBG'!R92+'[2]Child Care (Spent only)'!R92</f>
        <v>0</v>
      </c>
      <c r="S92" s="87">
        <f>'[2]Transferred to CCDBG'!S92+'[2]Child Care (Spent only)'!S92</f>
        <v>0</v>
      </c>
      <c r="T92" s="123">
        <v>0</v>
      </c>
      <c r="U92" s="49">
        <f>'Transferred to CCDF'!U33+'Child Care (Spent only)'!U92</f>
        <v>0</v>
      </c>
      <c r="V92" s="49">
        <f>'Transferred to CCDF'!V33+'Child Care (Spent only)'!V92</f>
        <v>0</v>
      </c>
      <c r="W92" s="49">
        <f>'Transferred to CCDF'!W33+'Child Care (Spent only)'!W92</f>
        <v>1125055</v>
      </c>
      <c r="X92" s="49">
        <f>'Transferred to CCDF'!X33+'Child Care (Spent only)'!X92</f>
        <v>7311666</v>
      </c>
      <c r="Y92" s="49">
        <f>'Transferred to CCDF'!Y33+'Child Care (Spent only)'!Y92</f>
        <v>3225560</v>
      </c>
      <c r="Z92" s="49">
        <f>'Transferred to CCDF'!Z33+'Child Care (Spent only)'!Z92</f>
        <v>0</v>
      </c>
    </row>
    <row r="93" spans="1:26">
      <c r="A93" s="51" t="s">
        <v>128</v>
      </c>
      <c r="B93" s="49">
        <v>0</v>
      </c>
      <c r="C93" s="49">
        <v>0</v>
      </c>
      <c r="D93" s="49">
        <v>0</v>
      </c>
      <c r="E93" s="49">
        <v>0</v>
      </c>
      <c r="F93" s="49">
        <v>0</v>
      </c>
      <c r="G93" s="49">
        <v>0</v>
      </c>
      <c r="H93" s="49">
        <v>1195910</v>
      </c>
      <c r="I93" s="49">
        <v>146703</v>
      </c>
      <c r="J93" s="49">
        <v>5505081</v>
      </c>
      <c r="K93" s="49">
        <v>4192138</v>
      </c>
      <c r="L93" s="49">
        <v>6707377</v>
      </c>
      <c r="M93" s="49">
        <v>4597398</v>
      </c>
      <c r="N93" s="49">
        <v>3441455</v>
      </c>
      <c r="O93" s="49">
        <v>4507809</v>
      </c>
      <c r="P93" s="87">
        <f>'[2]Transferred to CCDBG'!P93+'[2]Child Care (Spent only)'!P93</f>
        <v>1863063</v>
      </c>
      <c r="Q93" s="49">
        <v>1863063</v>
      </c>
      <c r="R93" s="87">
        <f>'[2]Transferred to CCDBG'!R93+'[2]Child Care (Spent only)'!R93</f>
        <v>4200000</v>
      </c>
      <c r="S93" s="87">
        <f>'[2]Transferred to CCDBG'!S93+'[2]Child Care (Spent only)'!S93</f>
        <v>3425951</v>
      </c>
      <c r="T93" s="123">
        <v>4200000</v>
      </c>
      <c r="U93" s="49">
        <f>'Transferred to CCDF'!U34+'Child Care (Spent only)'!U93</f>
        <v>4200000</v>
      </c>
      <c r="V93" s="49">
        <f>'Transferred to CCDF'!V34+'Child Care (Spent only)'!V93</f>
        <v>10535748</v>
      </c>
      <c r="W93" s="49">
        <f>'Transferred to CCDF'!W34+'Child Care (Spent only)'!W93</f>
        <v>0</v>
      </c>
      <c r="X93" s="49">
        <f>'Transferred to CCDF'!X34+'Child Care (Spent only)'!X93</f>
        <v>7700100</v>
      </c>
      <c r="Y93" s="49">
        <f>'Transferred to CCDF'!Y34+'Child Care (Spent only)'!Y93</f>
        <v>0</v>
      </c>
      <c r="Z93" s="49">
        <f>'Transferred to CCDF'!Z34+'Child Care (Spent only)'!Z93</f>
        <v>0</v>
      </c>
    </row>
    <row r="94" spans="1:26">
      <c r="A94" s="51" t="s">
        <v>130</v>
      </c>
      <c r="B94" s="49">
        <v>60442764</v>
      </c>
      <c r="C94" s="49">
        <v>132628921</v>
      </c>
      <c r="D94" s="49">
        <v>81394670</v>
      </c>
      <c r="E94" s="49">
        <v>79795989</v>
      </c>
      <c r="F94" s="49">
        <v>5567227</v>
      </c>
      <c r="G94" s="49">
        <v>-20359815</v>
      </c>
      <c r="H94" s="49">
        <v>35053767</v>
      </c>
      <c r="I94" s="49">
        <v>47157332</v>
      </c>
      <c r="J94" s="49">
        <v>0</v>
      </c>
      <c r="K94" s="49">
        <v>43857921</v>
      </c>
      <c r="L94" s="49">
        <v>69605588</v>
      </c>
      <c r="M94" s="49">
        <v>76996451</v>
      </c>
      <c r="N94" s="49">
        <v>80701284</v>
      </c>
      <c r="O94" s="49">
        <v>78012641</v>
      </c>
      <c r="P94" s="87">
        <f>'[2]Transferred to CCDBG'!P94+'[2]Child Care (Spent only)'!P94</f>
        <v>95301908</v>
      </c>
      <c r="Q94" s="49">
        <v>52513000</v>
      </c>
      <c r="R94" s="87">
        <f>'[2]Transferred to CCDBG'!R94+'[2]Child Care (Spent only)'!R94</f>
        <v>46869148</v>
      </c>
      <c r="S94" s="87">
        <f>'[2]Transferred to CCDBG'!S94+'[2]Child Care (Spent only)'!S94</f>
        <v>87656165</v>
      </c>
      <c r="T94" s="123">
        <v>85542421</v>
      </c>
      <c r="U94" s="49">
        <f>'Transferred to CCDF'!U35+'Child Care (Spent only)'!U94</f>
        <v>76000000</v>
      </c>
      <c r="V94" s="49">
        <f>'Transferred to CCDF'!V35+'Child Care (Spent only)'!V94</f>
        <v>80000000</v>
      </c>
      <c r="W94" s="49">
        <f>'Transferred to CCDF'!W35+'Child Care (Spent only)'!W94</f>
        <v>97268176</v>
      </c>
      <c r="X94" s="49">
        <f>'Transferred to CCDF'!X35+'Child Care (Spent only)'!X94</f>
        <v>95250625</v>
      </c>
      <c r="Y94" s="49">
        <f>'Transferred to CCDF'!Y35+'Child Care (Spent only)'!Y94</f>
        <v>104123427</v>
      </c>
      <c r="Z94" s="49">
        <f>'Transferred to CCDF'!Z35+'Child Care (Spent only)'!Z94</f>
        <v>87443852</v>
      </c>
    </row>
    <row r="95" spans="1:26">
      <c r="A95" s="51" t="s">
        <v>131</v>
      </c>
      <c r="B95" s="49">
        <v>0</v>
      </c>
      <c r="C95" s="49">
        <v>13304750</v>
      </c>
      <c r="D95" s="49">
        <v>13688365</v>
      </c>
      <c r="E95" s="49">
        <v>19528227</v>
      </c>
      <c r="F95" s="49">
        <v>31215087</v>
      </c>
      <c r="G95" s="49">
        <v>29370826</v>
      </c>
      <c r="H95" s="49">
        <v>29813209</v>
      </c>
      <c r="I95" s="49">
        <v>33071224</v>
      </c>
      <c r="J95" s="49">
        <v>29582094</v>
      </c>
      <c r="K95" s="49">
        <v>33797139</v>
      </c>
      <c r="L95" s="49">
        <v>32206938</v>
      </c>
      <c r="M95" s="49">
        <v>32278781</v>
      </c>
      <c r="N95" s="49">
        <v>32409714</v>
      </c>
      <c r="O95" s="49">
        <v>45600133</v>
      </c>
      <c r="P95" s="87">
        <f>'[2]Transferred to CCDBG'!P95+'[2]Child Care (Spent only)'!P95</f>
        <v>25094538</v>
      </c>
      <c r="Q95" s="49">
        <v>23777500</v>
      </c>
      <c r="R95" s="87">
        <f>'[2]Transferred to CCDBG'!R95+'[2]Child Care (Spent only)'!R95</f>
        <v>24652500</v>
      </c>
      <c r="S95" s="87">
        <f>'[2]Transferred to CCDBG'!S95+'[2]Child Care (Spent only)'!S95</f>
        <v>28331194</v>
      </c>
      <c r="T95" s="123">
        <v>30527500</v>
      </c>
      <c r="U95" s="49">
        <f>'Transferred to CCDF'!U36+'Child Care (Spent only)'!U95</f>
        <v>30527500</v>
      </c>
      <c r="V95" s="49">
        <f>'Transferred to CCDF'!V36+'Child Care (Spent only)'!V95</f>
        <v>30527500</v>
      </c>
      <c r="W95" s="49">
        <f>'Transferred to CCDF'!W36+'Child Care (Spent only)'!W95</f>
        <v>31277500</v>
      </c>
      <c r="X95" s="49">
        <f>'Transferred to CCDF'!X36+'Child Care (Spent only)'!X95</f>
        <v>32975954</v>
      </c>
      <c r="Y95" s="49">
        <f>'Transferred to CCDF'!Y36+'Child Care (Spent only)'!Y95</f>
        <v>34277500</v>
      </c>
      <c r="Z95" s="49">
        <f>'Transferred to CCDF'!Z36+'Child Care (Spent only)'!Z95</f>
        <v>42868421</v>
      </c>
    </row>
    <row r="96" spans="1:26">
      <c r="A96" s="51" t="s">
        <v>132</v>
      </c>
      <c r="B96" s="49">
        <v>0</v>
      </c>
      <c r="C96" s="49">
        <v>55000000</v>
      </c>
      <c r="D96" s="49">
        <v>269600000</v>
      </c>
      <c r="E96" s="49">
        <v>437000000</v>
      </c>
      <c r="F96" s="49">
        <v>375000000</v>
      </c>
      <c r="G96" s="49">
        <v>394338564</v>
      </c>
      <c r="H96" s="49">
        <v>39900000</v>
      </c>
      <c r="I96" s="49">
        <v>408000000</v>
      </c>
      <c r="J96" s="49">
        <v>381791205</v>
      </c>
      <c r="K96" s="49">
        <v>548582508</v>
      </c>
      <c r="L96" s="49">
        <v>360424218</v>
      </c>
      <c r="M96" s="49">
        <v>371270488</v>
      </c>
      <c r="N96" s="49">
        <v>413976257</v>
      </c>
      <c r="O96" s="49">
        <v>323461235</v>
      </c>
      <c r="P96" s="87">
        <f>'[2]Transferred to CCDBG'!P96+'[2]Child Care (Spent only)'!P96</f>
        <v>466044900</v>
      </c>
      <c r="Q96" s="49">
        <v>366858780</v>
      </c>
      <c r="R96" s="87">
        <f>'[2]Transferred to CCDBG'!R96+'[2]Child Care (Spent only)'!R96</f>
        <v>434928015</v>
      </c>
      <c r="S96" s="87">
        <f>'[2]Transferred to CCDBG'!S96+'[2]Child Care (Spent only)'!S96</f>
        <v>336786965</v>
      </c>
      <c r="T96" s="123">
        <v>312331000</v>
      </c>
      <c r="U96" s="49">
        <f>'Transferred to CCDF'!U37+'Child Care (Spent only)'!U96</f>
        <v>377075500</v>
      </c>
      <c r="V96" s="49">
        <f>'Transferred to CCDF'!V37+'Child Care (Spent only)'!V96</f>
        <v>253954326</v>
      </c>
      <c r="W96" s="49">
        <f>'Transferred to CCDF'!W37+'Child Care (Spent only)'!W96</f>
        <v>475462144</v>
      </c>
      <c r="X96" s="49">
        <f>'Transferred to CCDF'!X37+'Child Care (Spent only)'!X96</f>
        <v>365827587</v>
      </c>
      <c r="Y96" s="49">
        <f>'Transferred to CCDF'!Y37+'Child Care (Spent only)'!Y96</f>
        <v>377287750</v>
      </c>
      <c r="Z96" s="49">
        <f>'Transferred to CCDF'!Z37+'Child Care (Spent only)'!Z96</f>
        <v>273696000</v>
      </c>
    </row>
    <row r="97" spans="1:26">
      <c r="A97" s="51" t="s">
        <v>75</v>
      </c>
      <c r="B97" s="49">
        <v>0</v>
      </c>
      <c r="C97" s="49">
        <v>11856592</v>
      </c>
      <c r="D97" s="49">
        <v>81842920</v>
      </c>
      <c r="E97" s="49">
        <v>81288078</v>
      </c>
      <c r="F97" s="49">
        <v>106172764</v>
      </c>
      <c r="G97" s="49">
        <v>103905790</v>
      </c>
      <c r="H97" s="49">
        <v>101637112</v>
      </c>
      <c r="I97" s="49">
        <v>112817842</v>
      </c>
      <c r="J97" s="49">
        <v>123421964</v>
      </c>
      <c r="K97" s="49">
        <v>110140190</v>
      </c>
      <c r="L97" s="49">
        <v>137967885</v>
      </c>
      <c r="M97" s="49">
        <v>131724527</v>
      </c>
      <c r="N97" s="49">
        <v>196329249</v>
      </c>
      <c r="O97" s="49">
        <v>128073196</v>
      </c>
      <c r="P97" s="87">
        <f>'[2]Transferred to CCDBG'!P97+'[2]Child Care (Spent only)'!P97</f>
        <v>171192609</v>
      </c>
      <c r="Q97" s="49">
        <v>153232136</v>
      </c>
      <c r="R97" s="87">
        <f>'[2]Transferred to CCDBG'!R97+'[2]Child Care (Spent only)'!R97</f>
        <v>146260152</v>
      </c>
      <c r="S97" s="87">
        <f>'[2]Transferred to CCDBG'!S97+'[2]Child Care (Spent only)'!S97</f>
        <v>149383792</v>
      </c>
      <c r="T97" s="123">
        <v>166328290</v>
      </c>
      <c r="U97" s="49">
        <f>'Transferred to CCDF'!U38+'Child Care (Spent only)'!U97</f>
        <v>146859383</v>
      </c>
      <c r="V97" s="49">
        <f>'Transferred to CCDF'!V38+'Child Care (Spent only)'!V97</f>
        <v>163661411</v>
      </c>
      <c r="W97" s="49">
        <f>'Transferred to CCDF'!W38+'Child Care (Spent only)'!W97</f>
        <v>171235147</v>
      </c>
      <c r="X97" s="49">
        <f>'Transferred to CCDF'!X38+'Child Care (Spent only)'!X97</f>
        <v>158928360</v>
      </c>
      <c r="Y97" s="49">
        <f>'Transferred to CCDF'!Y38+'Child Care (Spent only)'!Y97</f>
        <v>188027648</v>
      </c>
      <c r="Z97" s="49">
        <f>'Transferred to CCDF'!Z38+'Child Care (Spent only)'!Z97</f>
        <v>179718595</v>
      </c>
    </row>
    <row r="98" spans="1:26">
      <c r="A98" s="51" t="s">
        <v>133</v>
      </c>
      <c r="B98" s="49">
        <v>0</v>
      </c>
      <c r="C98" s="49">
        <v>0</v>
      </c>
      <c r="D98" s="49">
        <v>0</v>
      </c>
      <c r="E98" s="49">
        <v>1479148</v>
      </c>
      <c r="F98" s="49">
        <v>2597675</v>
      </c>
      <c r="G98" s="49">
        <v>2284916</v>
      </c>
      <c r="H98" s="49">
        <v>2717993</v>
      </c>
      <c r="I98" s="49">
        <v>729013</v>
      </c>
      <c r="J98" s="49">
        <v>1420266</v>
      </c>
      <c r="K98" s="49">
        <v>-313416</v>
      </c>
      <c r="L98" s="49">
        <v>902955</v>
      </c>
      <c r="M98" s="49">
        <v>240128</v>
      </c>
      <c r="N98" s="49">
        <v>0</v>
      </c>
      <c r="O98" s="49">
        <v>662205</v>
      </c>
      <c r="P98" s="87">
        <f>'[2]Transferred to CCDBG'!P98+'[2]Child Care (Spent only)'!P98</f>
        <v>0</v>
      </c>
      <c r="Q98" s="49">
        <v>1967</v>
      </c>
      <c r="R98" s="87">
        <f>'[2]Transferred to CCDBG'!R98+'[2]Child Care (Spent only)'!R98</f>
        <v>-1967</v>
      </c>
      <c r="S98" s="87">
        <f>'[2]Transferred to CCDBG'!S98+'[2]Child Care (Spent only)'!S98</f>
        <v>0</v>
      </c>
      <c r="T98" s="123">
        <v>50570</v>
      </c>
      <c r="U98" s="49">
        <f>'Transferred to CCDF'!U39+'Child Care (Spent only)'!U98</f>
        <v>2733</v>
      </c>
      <c r="V98" s="49">
        <f>'Transferred to CCDF'!V39+'Child Care (Spent only)'!V98</f>
        <v>0</v>
      </c>
      <c r="W98" s="49">
        <f>'Transferred to CCDF'!W39+'Child Care (Spent only)'!W98</f>
        <v>0</v>
      </c>
      <c r="X98" s="49">
        <f>'Transferred to CCDF'!X39+'Child Care (Spent only)'!X98</f>
        <v>0</v>
      </c>
      <c r="Y98" s="49">
        <f>'Transferred to CCDF'!Y39+'Child Care (Spent only)'!Y98</f>
        <v>0</v>
      </c>
      <c r="Z98" s="49">
        <f>'Transferred to CCDF'!Z39+'Child Care (Spent only)'!Z98</f>
        <v>0</v>
      </c>
    </row>
    <row r="99" spans="1:26">
      <c r="A99" s="51" t="s">
        <v>134</v>
      </c>
      <c r="B99" s="49">
        <v>0</v>
      </c>
      <c r="C99" s="49">
        <v>0</v>
      </c>
      <c r="D99" s="49">
        <v>29416442</v>
      </c>
      <c r="E99" s="49">
        <v>156461454</v>
      </c>
      <c r="F99" s="49">
        <v>205399482</v>
      </c>
      <c r="G99" s="49">
        <v>216852751</v>
      </c>
      <c r="H99" s="49">
        <v>234785938</v>
      </c>
      <c r="I99" s="49">
        <v>126413361</v>
      </c>
      <c r="J99" s="49">
        <v>117811934</v>
      </c>
      <c r="K99" s="49">
        <v>146456696</v>
      </c>
      <c r="L99" s="49">
        <v>213027919</v>
      </c>
      <c r="M99" s="49">
        <v>275218461</v>
      </c>
      <c r="N99" s="49">
        <v>228481305</v>
      </c>
      <c r="O99" s="49">
        <v>154546453</v>
      </c>
      <c r="P99" s="87">
        <f>'[2]Transferred to CCDBG'!P99+'[2]Child Care (Spent only)'!P99</f>
        <v>182744823</v>
      </c>
      <c r="Q99" s="49">
        <v>278257977</v>
      </c>
      <c r="R99" s="87">
        <f>'[2]Transferred to CCDBG'!R99+'[2]Child Care (Spent only)'!R99</f>
        <v>203582026</v>
      </c>
      <c r="S99" s="87">
        <f>'[2]Transferred to CCDBG'!S99+'[2]Child Care (Spent only)'!S99</f>
        <v>244192372</v>
      </c>
      <c r="T99" s="123">
        <v>194919776</v>
      </c>
      <c r="U99" s="49">
        <f>'Transferred to CCDF'!U40+'Child Care (Spent only)'!U99</f>
        <v>244357788</v>
      </c>
      <c r="V99" s="49">
        <f>'Transferred to CCDF'!V40+'Child Care (Spent only)'!V99</f>
        <v>245260216</v>
      </c>
      <c r="W99" s="49">
        <f>'Transferred to CCDF'!W40+'Child Care (Spent only)'!W99</f>
        <v>229608010</v>
      </c>
      <c r="X99" s="49">
        <f>'Transferred to CCDF'!X40+'Child Care (Spent only)'!X99</f>
        <v>223327949</v>
      </c>
      <c r="Y99" s="49">
        <f>'Transferred to CCDF'!Y40+'Child Care (Spent only)'!Y99</f>
        <v>230953253</v>
      </c>
      <c r="Z99" s="49">
        <f>'Transferred to CCDF'!Z40+'Child Care (Spent only)'!Z99</f>
        <v>229681693</v>
      </c>
    </row>
    <row r="100" spans="1:26">
      <c r="A100" s="51" t="s">
        <v>136</v>
      </c>
      <c r="B100" s="49">
        <v>5200000</v>
      </c>
      <c r="C100" s="49">
        <v>9206167</v>
      </c>
      <c r="D100" s="49">
        <v>88346694</v>
      </c>
      <c r="E100" s="49">
        <v>51378150</v>
      </c>
      <c r="F100" s="49">
        <v>30330284</v>
      </c>
      <c r="G100" s="49">
        <v>45100567</v>
      </c>
      <c r="H100" s="49">
        <v>72211215</v>
      </c>
      <c r="I100" s="49">
        <v>68825624</v>
      </c>
      <c r="J100" s="49">
        <v>63723320</v>
      </c>
      <c r="K100" s="49">
        <v>44887806</v>
      </c>
      <c r="L100" s="49">
        <v>46875973</v>
      </c>
      <c r="M100" s="49">
        <v>83954379</v>
      </c>
      <c r="N100" s="49">
        <v>113455552</v>
      </c>
      <c r="O100" s="49">
        <v>62054914</v>
      </c>
      <c r="P100" s="87">
        <f>'[2]Transferred to CCDBG'!P100+'[2]Child Care (Spent only)'!P100</f>
        <v>67558097</v>
      </c>
      <c r="Q100" s="49">
        <v>48027188</v>
      </c>
      <c r="R100" s="87">
        <f>'[2]Transferred to CCDBG'!R100+'[2]Child Care (Spent only)'!R100</f>
        <v>63806230</v>
      </c>
      <c r="S100" s="87">
        <f>'[2]Transferred to CCDBG'!S100+'[2]Child Care (Spent only)'!S100</f>
        <v>56151233</v>
      </c>
      <c r="T100" s="123">
        <v>69696385</v>
      </c>
      <c r="U100" s="49">
        <f>'Transferred to CCDF'!U41+'Child Care (Spent only)'!U100</f>
        <v>71483310</v>
      </c>
      <c r="V100" s="49">
        <f>'Transferred to CCDF'!V41+'Child Care (Spent only)'!V100</f>
        <v>41131485</v>
      </c>
      <c r="W100" s="49">
        <f>'Transferred to CCDF'!W41+'Child Care (Spent only)'!W100</f>
        <v>32283371</v>
      </c>
      <c r="X100" s="49">
        <f>'Transferred to CCDF'!X41+'Child Care (Spent only)'!X100</f>
        <v>25638967</v>
      </c>
      <c r="Y100" s="49">
        <f>'Transferred to CCDF'!Y41+'Child Care (Spent only)'!Y100</f>
        <v>52637788</v>
      </c>
      <c r="Z100" s="49">
        <f>'Transferred to CCDF'!Z41+'Child Care (Spent only)'!Z100</f>
        <v>34369258</v>
      </c>
    </row>
    <row r="101" spans="1:26">
      <c r="A101" s="51" t="s">
        <v>145</v>
      </c>
      <c r="B101" s="49">
        <v>0</v>
      </c>
      <c r="C101" s="49">
        <v>6642424</v>
      </c>
      <c r="D101" s="49">
        <v>11357267</v>
      </c>
      <c r="E101" s="49">
        <v>15796549</v>
      </c>
      <c r="F101" s="49">
        <v>9899663</v>
      </c>
      <c r="G101" s="49">
        <v>5241873</v>
      </c>
      <c r="H101" s="49">
        <v>9431128</v>
      </c>
      <c r="I101" s="49">
        <v>10163967</v>
      </c>
      <c r="J101" s="49">
        <v>3460409</v>
      </c>
      <c r="K101" s="49">
        <v>2262294</v>
      </c>
      <c r="L101" s="49">
        <v>1954536</v>
      </c>
      <c r="M101" s="49">
        <v>7151680</v>
      </c>
      <c r="N101" s="49">
        <v>18563399</v>
      </c>
      <c r="O101" s="49">
        <v>10415638</v>
      </c>
      <c r="P101" s="87">
        <f>'[2]Transferred to CCDBG'!P101+'[2]Child Care (Spent only)'!P101</f>
        <v>9036362</v>
      </c>
      <c r="Q101" s="49">
        <v>574501</v>
      </c>
      <c r="R101" s="87">
        <f>'[2]Transferred to CCDBG'!R101+'[2]Child Care (Spent only)'!R101</f>
        <v>1666324</v>
      </c>
      <c r="S101" s="87">
        <f>'[2]Transferred to CCDBG'!S101+'[2]Child Care (Spent only)'!S101</f>
        <v>2585116</v>
      </c>
      <c r="T101" s="123">
        <v>3318659</v>
      </c>
      <c r="U101" s="49">
        <f>'Transferred to CCDF'!U42+'Child Care (Spent only)'!U101</f>
        <v>3362938</v>
      </c>
      <c r="V101" s="49">
        <f>'Transferred to CCDF'!V42+'Child Care (Spent only)'!V101</f>
        <v>3564540</v>
      </c>
      <c r="W101" s="49">
        <f>'Transferred to CCDF'!W42+'Child Care (Spent only)'!W101</f>
        <v>4650904</v>
      </c>
      <c r="X101" s="49">
        <f>'Transferred to CCDF'!X42+'Child Care (Spent only)'!X101</f>
        <v>5337463</v>
      </c>
      <c r="Y101" s="49">
        <f>'Transferred to CCDF'!Y42+'Child Care (Spent only)'!Y101</f>
        <v>4586971</v>
      </c>
      <c r="Z101" s="49">
        <f>'Transferred to CCDF'!Z42+'Child Care (Spent only)'!Z101</f>
        <v>1378737</v>
      </c>
    </row>
    <row r="102" spans="1:26">
      <c r="A102" s="51" t="s">
        <v>138</v>
      </c>
      <c r="B102" s="49">
        <v>0</v>
      </c>
      <c r="C102" s="49">
        <v>0</v>
      </c>
      <c r="D102" s="49">
        <v>126969000</v>
      </c>
      <c r="E102" s="49">
        <v>81054880</v>
      </c>
      <c r="F102" s="49">
        <v>50788117</v>
      </c>
      <c r="G102" s="49">
        <v>61080944</v>
      </c>
      <c r="H102" s="49">
        <v>136006200</v>
      </c>
      <c r="I102" s="49">
        <v>192242306</v>
      </c>
      <c r="J102" s="49">
        <v>145757933</v>
      </c>
      <c r="K102" s="49">
        <v>124029089</v>
      </c>
      <c r="L102" s="49">
        <v>196767595</v>
      </c>
      <c r="M102" s="49">
        <v>164921471</v>
      </c>
      <c r="N102" s="49">
        <v>172019841</v>
      </c>
      <c r="O102" s="49">
        <v>196009801</v>
      </c>
      <c r="P102" s="87">
        <f>'[2]Transferred to CCDBG'!P102+'[2]Child Care (Spent only)'!P102</f>
        <v>187758059</v>
      </c>
      <c r="Q102" s="49">
        <v>184238141</v>
      </c>
      <c r="R102" s="87">
        <f>'[2]Transferred to CCDBG'!R102+'[2]Child Care (Spent only)'!R102</f>
        <v>166405542</v>
      </c>
      <c r="S102" s="87">
        <f>'[2]Transferred to CCDBG'!S102+'[2]Child Care (Spent only)'!S102</f>
        <v>173225454</v>
      </c>
      <c r="T102" s="123">
        <v>136510636</v>
      </c>
      <c r="U102" s="49">
        <f>'Transferred to CCDF'!U43+'Child Care (Spent only)'!U102</f>
        <v>208591450</v>
      </c>
      <c r="V102" s="49">
        <f>'Transferred to CCDF'!V43+'Child Care (Spent only)'!V102</f>
        <v>252961001</v>
      </c>
      <c r="W102" s="49">
        <f>'Transferred to CCDF'!W43+'Child Care (Spent only)'!W102</f>
        <v>261511938</v>
      </c>
      <c r="X102" s="49">
        <f>'Transferred to CCDF'!X43+'Child Care (Spent only)'!X102</f>
        <v>284903845</v>
      </c>
      <c r="Y102" s="49">
        <f>'Transferred to CCDF'!Y43+'Child Care (Spent only)'!Y102</f>
        <v>309278809</v>
      </c>
      <c r="Z102" s="49">
        <f>'Transferred to CCDF'!Z43+'Child Care (Spent only)'!Z102</f>
        <v>208215275</v>
      </c>
    </row>
    <row r="103" spans="1:26">
      <c r="A103" s="51" t="s">
        <v>140</v>
      </c>
      <c r="B103" s="49">
        <v>0</v>
      </c>
      <c r="C103" s="49">
        <v>0</v>
      </c>
      <c r="D103" s="49">
        <v>13645204</v>
      </c>
      <c r="E103" s="49">
        <v>4085057</v>
      </c>
      <c r="F103" s="49">
        <v>520910</v>
      </c>
      <c r="G103" s="49">
        <v>0</v>
      </c>
      <c r="H103" s="49">
        <v>9091106</v>
      </c>
      <c r="I103" s="49">
        <v>13087316</v>
      </c>
      <c r="J103" s="49">
        <v>8772795</v>
      </c>
      <c r="K103" s="49">
        <v>20020859</v>
      </c>
      <c r="L103" s="49">
        <v>20647191</v>
      </c>
      <c r="M103" s="49">
        <v>21571301</v>
      </c>
      <c r="N103" s="49">
        <v>16560811</v>
      </c>
      <c r="O103" s="49">
        <v>13294528</v>
      </c>
      <c r="P103" s="87">
        <f>'[2]Transferred to CCDBG'!P103+'[2]Child Care (Spent only)'!P103</f>
        <v>18414463</v>
      </c>
      <c r="Q103" s="49">
        <v>17354136</v>
      </c>
      <c r="R103" s="87">
        <f>'[2]Transferred to CCDBG'!R103+'[2]Child Care (Spent only)'!R103</f>
        <v>19039969</v>
      </c>
      <c r="S103" s="87">
        <f>'[2]Transferred to CCDBG'!S103+'[2]Child Care (Spent only)'!S103</f>
        <v>18686318</v>
      </c>
      <c r="T103" s="123">
        <v>23960585</v>
      </c>
      <c r="U103" s="49">
        <f>'Transferred to CCDF'!U44+'Child Care (Spent only)'!U103</f>
        <v>29017244</v>
      </c>
      <c r="V103" s="49">
        <f>'Transferred to CCDF'!V44+'Child Care (Spent only)'!V103</f>
        <v>36358819</v>
      </c>
      <c r="W103" s="49">
        <f>'Transferred to CCDF'!W44+'Child Care (Spent only)'!W103</f>
        <v>33825120</v>
      </c>
      <c r="X103" s="49">
        <f>'Transferred to CCDF'!X44+'Child Care (Spent only)'!X103</f>
        <v>38810496</v>
      </c>
      <c r="Y103" s="49">
        <f>'Transferred to CCDF'!Y44+'Child Care (Spent only)'!Y103</f>
        <v>36255632</v>
      </c>
      <c r="Z103" s="49">
        <f>'Transferred to CCDF'!Z44+'Child Care (Spent only)'!Z103</f>
        <v>21048583</v>
      </c>
    </row>
    <row r="104" spans="1:26">
      <c r="A104" s="51" t="s">
        <v>142</v>
      </c>
      <c r="B104" s="49">
        <v>0</v>
      </c>
      <c r="C104" s="49">
        <v>5634668</v>
      </c>
      <c r="D104" s="49">
        <v>3493964</v>
      </c>
      <c r="E104" s="49">
        <v>1046630</v>
      </c>
      <c r="F104" s="49">
        <v>1354617</v>
      </c>
      <c r="G104" s="49">
        <v>1500000</v>
      </c>
      <c r="H104" s="49">
        <v>1300000</v>
      </c>
      <c r="I104" s="49">
        <v>1300000</v>
      </c>
      <c r="J104" s="49">
        <v>1500000</v>
      </c>
      <c r="K104" s="49">
        <v>0</v>
      </c>
      <c r="L104" s="49">
        <v>0</v>
      </c>
      <c r="M104" s="49">
        <v>0</v>
      </c>
      <c r="N104" s="49">
        <v>0</v>
      </c>
      <c r="O104" s="49">
        <v>0</v>
      </c>
      <c r="P104" s="87">
        <f>'[2]Transferred to CCDBG'!P104+'[2]Child Care (Spent only)'!P104</f>
        <v>11200000</v>
      </c>
      <c r="Q104" s="49">
        <v>0</v>
      </c>
      <c r="R104" s="87">
        <f>'[2]Transferred to CCDBG'!R104+'[2]Child Care (Spent only)'!R104</f>
        <v>0</v>
      </c>
      <c r="S104" s="87">
        <f>'[2]Transferred to CCDBG'!S104+'[2]Child Care (Spent only)'!S104</f>
        <v>0</v>
      </c>
      <c r="T104" s="123">
        <v>0</v>
      </c>
      <c r="U104" s="49">
        <f>'Transferred to CCDF'!U45+'Child Care (Spent only)'!U104</f>
        <v>0</v>
      </c>
      <c r="V104" s="49">
        <f>'Transferred to CCDF'!V45+'Child Care (Spent only)'!V104</f>
        <v>0</v>
      </c>
      <c r="W104" s="49">
        <f>'Transferred to CCDF'!W45+'Child Care (Spent only)'!W104</f>
        <v>0</v>
      </c>
      <c r="X104" s="49">
        <f>'Transferred to CCDF'!X45+'Child Care (Spent only)'!X104</f>
        <v>0</v>
      </c>
      <c r="Y104" s="49">
        <f>'Transferred to CCDF'!Y45+'Child Care (Spent only)'!Y104</f>
        <v>0</v>
      </c>
      <c r="Z104" s="49">
        <f>'Transferred to CCDF'!Z45+'Child Care (Spent only)'!Z104</f>
        <v>0</v>
      </c>
    </row>
    <row r="105" spans="1:26">
      <c r="A105" s="51" t="s">
        <v>144</v>
      </c>
      <c r="B105" s="49">
        <v>0</v>
      </c>
      <c r="C105" s="49">
        <v>0</v>
      </c>
      <c r="D105" s="49">
        <v>1600000</v>
      </c>
      <c r="E105" s="49">
        <v>4363361</v>
      </c>
      <c r="F105" s="49">
        <v>4255930</v>
      </c>
      <c r="G105" s="49">
        <v>2000000</v>
      </c>
      <c r="H105" s="49">
        <v>1700000</v>
      </c>
      <c r="I105" s="49">
        <v>0</v>
      </c>
      <c r="J105" s="49">
        <v>0</v>
      </c>
      <c r="K105" s="49">
        <v>0</v>
      </c>
      <c r="L105" s="49">
        <v>0</v>
      </c>
      <c r="M105" s="49">
        <v>0</v>
      </c>
      <c r="N105" s="49">
        <v>0</v>
      </c>
      <c r="O105" s="49">
        <v>4255930</v>
      </c>
      <c r="P105" s="87">
        <f>'[2]Transferred to CCDBG'!P105+'[2]Child Care (Spent only)'!P105</f>
        <v>0</v>
      </c>
      <c r="Q105" s="49">
        <v>0</v>
      </c>
      <c r="R105" s="87">
        <f>'[2]Transferred to CCDBG'!R105+'[2]Child Care (Spent only)'!R105</f>
        <v>0</v>
      </c>
      <c r="S105" s="87">
        <f>'[2]Transferred to CCDBG'!S105+'[2]Child Care (Spent only)'!S105</f>
        <v>-4255930</v>
      </c>
      <c r="T105" s="123">
        <v>0</v>
      </c>
      <c r="U105" s="49">
        <f>'Transferred to CCDF'!U46+'Child Care (Spent only)'!U105</f>
        <v>0</v>
      </c>
      <c r="V105" s="49">
        <f>'Transferred to CCDF'!V46+'Child Care (Spent only)'!V105</f>
        <v>0</v>
      </c>
      <c r="W105" s="49">
        <f>'Transferred to CCDF'!W46+'Child Care (Spent only)'!W105</f>
        <v>0</v>
      </c>
      <c r="X105" s="49">
        <f>'Transferred to CCDF'!X46+'Child Care (Spent only)'!X105</f>
        <v>0</v>
      </c>
      <c r="Y105" s="49">
        <f>'Transferred to CCDF'!Y46+'Child Care (Spent only)'!Y105</f>
        <v>0</v>
      </c>
      <c r="Z105" s="49">
        <f>'Transferred to CCDF'!Z46+'Child Care (Spent only)'!Z105</f>
        <v>0</v>
      </c>
    </row>
    <row r="106" spans="1:26">
      <c r="A106" s="51" t="s">
        <v>146</v>
      </c>
      <c r="B106" s="49">
        <v>12673948</v>
      </c>
      <c r="C106" s="49">
        <v>2161747</v>
      </c>
      <c r="D106" s="49">
        <v>55560098</v>
      </c>
      <c r="E106" s="49">
        <v>74122710</v>
      </c>
      <c r="F106" s="49">
        <v>89119671</v>
      </c>
      <c r="G106" s="49">
        <v>78381014</v>
      </c>
      <c r="H106" s="49">
        <v>69118353</v>
      </c>
      <c r="I106" s="49">
        <v>54559747</v>
      </c>
      <c r="J106" s="49">
        <v>70002369</v>
      </c>
      <c r="K106" s="49">
        <v>72761748</v>
      </c>
      <c r="L106" s="49">
        <v>66595134</v>
      </c>
      <c r="M106" s="49">
        <v>73803622</v>
      </c>
      <c r="N106" s="49">
        <v>76045052</v>
      </c>
      <c r="O106" s="49">
        <v>59253609</v>
      </c>
      <c r="P106" s="87">
        <f>'[2]Transferred to CCDBG'!P106+'[2]Child Care (Spent only)'!P106</f>
        <v>71828937</v>
      </c>
      <c r="Q106" s="49">
        <v>63415201</v>
      </c>
      <c r="R106" s="87">
        <f>'[2]Transferred to CCDBG'!R106+'[2]Child Care (Spent only)'!R106</f>
        <v>10528500</v>
      </c>
      <c r="S106" s="87">
        <f>'[2]Transferred to CCDBG'!S106+'[2]Child Care (Spent only)'!S106</f>
        <v>25294470</v>
      </c>
      <c r="T106" s="123">
        <v>13001469</v>
      </c>
      <c r="U106" s="49">
        <f>'Transferred to CCDF'!U47+'Child Care (Spent only)'!U106</f>
        <v>84306</v>
      </c>
      <c r="V106" s="49">
        <f>'Transferred to CCDF'!V47+'Child Care (Spent only)'!V106</f>
        <v>0</v>
      </c>
      <c r="W106" s="49">
        <f>'Transferred to CCDF'!W47+'Child Care (Spent only)'!W106</f>
        <v>0</v>
      </c>
      <c r="X106" s="49">
        <f>'Transferred to CCDF'!X47+'Child Care (Spent only)'!X106</f>
        <v>0</v>
      </c>
      <c r="Y106" s="49">
        <f>'Transferred to CCDF'!Y47+'Child Care (Spent only)'!Y106</f>
        <v>57000000</v>
      </c>
      <c r="Z106" s="49">
        <f>'Transferred to CCDF'!Z47+'Child Care (Spent only)'!Z106</f>
        <v>7621508.5300000003</v>
      </c>
    </row>
    <row r="107" spans="1:26">
      <c r="A107" s="51" t="s">
        <v>148</v>
      </c>
      <c r="B107" s="49">
        <v>0</v>
      </c>
      <c r="C107" s="49">
        <v>12183631</v>
      </c>
      <c r="D107" s="49">
        <v>118177992</v>
      </c>
      <c r="E107" s="49">
        <v>38292192</v>
      </c>
      <c r="F107" s="49">
        <v>0</v>
      </c>
      <c r="G107" s="49">
        <v>2490724</v>
      </c>
      <c r="H107" s="49">
        <v>6998693</v>
      </c>
      <c r="I107" s="49">
        <v>55207</v>
      </c>
      <c r="J107" s="49">
        <v>0</v>
      </c>
      <c r="K107" s="49">
        <v>0</v>
      </c>
      <c r="L107" s="49">
        <v>0</v>
      </c>
      <c r="M107" s="49">
        <v>0</v>
      </c>
      <c r="N107" s="49">
        <v>0</v>
      </c>
      <c r="O107" s="49">
        <v>0</v>
      </c>
      <c r="P107" s="87">
        <f>'[2]Transferred to CCDBG'!P107+'[2]Child Care (Spent only)'!P107</f>
        <v>0</v>
      </c>
      <c r="Q107" s="49">
        <v>0</v>
      </c>
      <c r="R107" s="87">
        <f>'[2]Transferred to CCDBG'!R107+'[2]Child Care (Spent only)'!R107</f>
        <v>0</v>
      </c>
      <c r="S107" s="87">
        <f>'[2]Transferred to CCDBG'!S107+'[2]Child Care (Spent only)'!S107</f>
        <v>0</v>
      </c>
      <c r="T107" s="123">
        <v>0</v>
      </c>
      <c r="U107" s="49">
        <f>'Transferred to CCDF'!U48+'Child Care (Spent only)'!U107</f>
        <v>0</v>
      </c>
      <c r="V107" s="49">
        <f>'Transferred to CCDF'!V48+'Child Care (Spent only)'!V107</f>
        <v>0</v>
      </c>
      <c r="W107" s="49">
        <f>'Transferred to CCDF'!W48+'Child Care (Spent only)'!W107</f>
        <v>0</v>
      </c>
      <c r="X107" s="49">
        <f>'Transferred to CCDF'!X48+'Child Care (Spent only)'!X107</f>
        <v>0</v>
      </c>
      <c r="Y107" s="49">
        <f>'Transferred to CCDF'!Y48+'Child Care (Spent only)'!Y107</f>
        <v>0</v>
      </c>
      <c r="Z107" s="49">
        <f>'Transferred to CCDF'!Z48+'Child Care (Spent only)'!Z107</f>
        <v>0</v>
      </c>
    </row>
    <row r="108" spans="1:26">
      <c r="A108" s="51" t="s">
        <v>150</v>
      </c>
      <c r="B108" s="49">
        <v>0</v>
      </c>
      <c r="C108" s="49">
        <v>4451057</v>
      </c>
      <c r="D108" s="49">
        <v>3740480</v>
      </c>
      <c r="E108" s="49">
        <v>1241802</v>
      </c>
      <c r="F108" s="49">
        <v>24008</v>
      </c>
      <c r="G108" s="49">
        <v>4623572</v>
      </c>
      <c r="H108" s="49">
        <v>5083261</v>
      </c>
      <c r="I108" s="49">
        <v>5015037</v>
      </c>
      <c r="J108" s="49">
        <v>5000239</v>
      </c>
      <c r="K108" s="49">
        <v>2500000</v>
      </c>
      <c r="L108" s="49">
        <v>6108314</v>
      </c>
      <c r="M108" s="49">
        <v>6482243</v>
      </c>
      <c r="N108" s="49">
        <v>9504462</v>
      </c>
      <c r="O108" s="49">
        <v>6131350</v>
      </c>
      <c r="P108" s="87">
        <f>'[2]Transferred to CCDBG'!P108+'[2]Child Care (Spent only)'!P108</f>
        <v>6000000</v>
      </c>
      <c r="Q108" s="49">
        <v>3000000</v>
      </c>
      <c r="R108" s="87">
        <f>'[2]Transferred to CCDBG'!R108+'[2]Child Care (Spent only)'!R108</f>
        <v>6000000</v>
      </c>
      <c r="S108" s="87">
        <f>'[2]Transferred to CCDBG'!S108+'[2]Child Care (Spent only)'!S108</f>
        <v>9000000</v>
      </c>
      <c r="T108" s="123">
        <v>15255916</v>
      </c>
      <c r="U108" s="49">
        <f>'Transferred to CCDF'!U49+'Child Care (Spent only)'!U108</f>
        <v>15402361</v>
      </c>
      <c r="V108" s="49">
        <f>'Transferred to CCDF'!V49+'Child Care (Spent only)'!V108</f>
        <v>16963143</v>
      </c>
      <c r="W108" s="49">
        <f>'Transferred to CCDF'!W49+'Child Care (Spent only)'!W108</f>
        <v>18976754</v>
      </c>
      <c r="X108" s="49">
        <f>'Transferred to CCDF'!X49+'Child Care (Spent only)'!X108</f>
        <v>18447488</v>
      </c>
      <c r="Y108" s="49">
        <f>'Transferred to CCDF'!Y49+'Child Care (Spent only)'!Y108</f>
        <v>18143850</v>
      </c>
      <c r="Z108" s="49">
        <f>'Transferred to CCDF'!Z49+'Child Care (Spent only)'!Z108</f>
        <v>17725499</v>
      </c>
    </row>
    <row r="109" spans="1:26">
      <c r="A109" s="51" t="s">
        <v>152</v>
      </c>
      <c r="B109" s="49">
        <v>3983039</v>
      </c>
      <c r="C109" s="49">
        <v>7410396</v>
      </c>
      <c r="D109" s="49">
        <v>8570328</v>
      </c>
      <c r="E109" s="49">
        <v>10424916</v>
      </c>
      <c r="F109" s="49">
        <v>8898817</v>
      </c>
      <c r="G109" s="49">
        <v>10724398</v>
      </c>
      <c r="H109" s="49">
        <v>12347343</v>
      </c>
      <c r="I109" s="49">
        <v>11881528</v>
      </c>
      <c r="J109" s="49">
        <v>11226766</v>
      </c>
      <c r="K109" s="49">
        <v>10664611</v>
      </c>
      <c r="L109" s="49">
        <v>12418245</v>
      </c>
      <c r="M109" s="49">
        <v>10979733</v>
      </c>
      <c r="N109" s="49">
        <v>11743921</v>
      </c>
      <c r="O109" s="49">
        <v>10982935</v>
      </c>
      <c r="P109" s="87">
        <f>'[2]Transferred to CCDBG'!P109+'[2]Child Care (Spent only)'!P109</f>
        <v>10954904</v>
      </c>
      <c r="Q109" s="49">
        <v>11126547</v>
      </c>
      <c r="R109" s="87">
        <f>'[2]Transferred to CCDBG'!R109+'[2]Child Care (Spent only)'!R109</f>
        <v>10697993</v>
      </c>
      <c r="S109" s="87">
        <f>'[2]Transferred to CCDBG'!S109+'[2]Child Care (Spent only)'!S109</f>
        <v>10425082</v>
      </c>
      <c r="T109" s="123">
        <v>9894469</v>
      </c>
      <c r="U109" s="49">
        <f>'Transferred to CCDF'!U50+'Child Care (Spent only)'!U109</f>
        <v>9969937</v>
      </c>
      <c r="V109" s="49">
        <f>'Transferred to CCDF'!V50+'Child Care (Spent only)'!V109</f>
        <v>10517867</v>
      </c>
      <c r="W109" s="49">
        <f>'Transferred to CCDF'!W50+'Child Care (Spent only)'!W109</f>
        <v>10058025</v>
      </c>
      <c r="X109" s="49">
        <f>'Transferred to CCDF'!X50+'Child Care (Spent only)'!X109</f>
        <v>9810190</v>
      </c>
      <c r="Y109" s="49">
        <f>'Transferred to CCDF'!Y50+'Child Care (Spent only)'!Y109</f>
        <v>9832429</v>
      </c>
      <c r="Z109" s="49">
        <f>'Transferred to CCDF'!Z50+'Child Care (Spent only)'!Z109</f>
        <v>9753239</v>
      </c>
    </row>
    <row r="110" spans="1:26">
      <c r="A110" s="51" t="s">
        <v>153</v>
      </c>
      <c r="B110" s="49">
        <v>8604925</v>
      </c>
      <c r="C110" s="49">
        <v>16529349</v>
      </c>
      <c r="D110" s="49">
        <v>38330861</v>
      </c>
      <c r="E110" s="49">
        <v>27704905</v>
      </c>
      <c r="F110" s="49">
        <v>27840149</v>
      </c>
      <c r="G110" s="49">
        <v>29348654</v>
      </c>
      <c r="H110" s="49">
        <v>-8173213</v>
      </c>
      <c r="I110" s="49">
        <v>17507811</v>
      </c>
      <c r="J110" s="49">
        <v>3712293</v>
      </c>
      <c r="K110" s="49">
        <v>5340500</v>
      </c>
      <c r="L110" s="49">
        <v>7780309</v>
      </c>
      <c r="M110" s="49">
        <v>19398222</v>
      </c>
      <c r="N110" s="49">
        <v>15325210</v>
      </c>
      <c r="O110" s="49">
        <v>9319322</v>
      </c>
      <c r="P110" s="87">
        <f>'[2]Transferred to CCDBG'!P110+'[2]Child Care (Spent only)'!P110</f>
        <v>16145540</v>
      </c>
      <c r="Q110" s="49">
        <v>21265824</v>
      </c>
      <c r="R110" s="87">
        <f>'[2]Transferred to CCDBG'!R110+'[2]Child Care (Spent only)'!R110</f>
        <v>9467634</v>
      </c>
      <c r="S110" s="87">
        <f>'[2]Transferred to CCDBG'!S110+'[2]Child Care (Spent only)'!S110</f>
        <v>17811079</v>
      </c>
      <c r="T110" s="123">
        <v>16145524</v>
      </c>
      <c r="U110" s="49">
        <f>'Transferred to CCDF'!U51+'Child Care (Spent only)'!U110</f>
        <v>16951266</v>
      </c>
      <c r="V110" s="49">
        <f>'Transferred to CCDF'!V51+'Child Care (Spent only)'!V110</f>
        <v>11229619</v>
      </c>
      <c r="W110" s="49">
        <f>'Transferred to CCDF'!W51+'Child Care (Spent only)'!W110</f>
        <v>15682389</v>
      </c>
      <c r="X110" s="49">
        <f>'Transferred to CCDF'!X51+'Child Care (Spent only)'!X110</f>
        <v>17197823</v>
      </c>
      <c r="Y110" s="49">
        <f>'Transferred to CCDF'!Y51+'Child Care (Spent only)'!Y110</f>
        <v>17237492</v>
      </c>
      <c r="Z110" s="49">
        <f>'Transferred to CCDF'!Z51+'Child Care (Spent only)'!Z110</f>
        <v>2019639</v>
      </c>
    </row>
    <row r="111" spans="1:26">
      <c r="A111" s="51" t="s">
        <v>154</v>
      </c>
      <c r="B111" s="49">
        <v>0</v>
      </c>
      <c r="C111" s="49">
        <v>28973849</v>
      </c>
      <c r="D111" s="49">
        <v>120994179</v>
      </c>
      <c r="E111" s="49">
        <v>98231132</v>
      </c>
      <c r="F111" s="49">
        <v>177574026</v>
      </c>
      <c r="G111" s="49">
        <v>195350612</v>
      </c>
      <c r="H111" s="49">
        <v>170778641</v>
      </c>
      <c r="I111" s="49">
        <v>129066385</v>
      </c>
      <c r="J111" s="49">
        <v>133384774</v>
      </c>
      <c r="K111" s="49">
        <v>140348679</v>
      </c>
      <c r="L111" s="49">
        <v>121883043</v>
      </c>
      <c r="M111" s="49">
        <v>104985235</v>
      </c>
      <c r="N111" s="49">
        <v>168983924</v>
      </c>
      <c r="O111" s="49">
        <v>166293908</v>
      </c>
      <c r="P111" s="87">
        <f>'[2]Transferred to CCDBG'!P111+'[2]Child Care (Spent only)'!P111</f>
        <v>141521065</v>
      </c>
      <c r="Q111" s="49">
        <v>76277884</v>
      </c>
      <c r="R111" s="87">
        <f>'[2]Transferred to CCDBG'!R111+'[2]Child Care (Spent only)'!R111</f>
        <v>82157921</v>
      </c>
      <c r="S111" s="87">
        <f>'[2]Transferred to CCDBG'!S111+'[2]Child Care (Spent only)'!S111</f>
        <v>104001858</v>
      </c>
      <c r="T111" s="123">
        <v>138128635</v>
      </c>
      <c r="U111" s="49">
        <f>'Transferred to CCDF'!U52+'Child Care (Spent only)'!U111</f>
        <v>145266149</v>
      </c>
      <c r="V111" s="49">
        <f>'Transferred to CCDF'!V52+'Child Care (Spent only)'!V111</f>
        <v>154746074</v>
      </c>
      <c r="W111" s="49">
        <f>'Transferred to CCDF'!W52+'Child Care (Spent only)'!W111</f>
        <v>186552139</v>
      </c>
      <c r="X111" s="49">
        <f>'Transferred to CCDF'!X52+'Child Care (Spent only)'!X111</f>
        <v>128149997</v>
      </c>
      <c r="Y111" s="49">
        <f>'Transferred to CCDF'!Y52+'Child Care (Spent only)'!Y111</f>
        <v>147235595</v>
      </c>
      <c r="Z111" s="49">
        <f>'Transferred to CCDF'!Z52+'Child Care (Spent only)'!Z111</f>
        <v>158078807.56</v>
      </c>
    </row>
    <row r="112" spans="1:26">
      <c r="A112" s="51" t="s">
        <v>155</v>
      </c>
      <c r="B112" s="49">
        <v>0</v>
      </c>
      <c r="C112" s="49">
        <v>10000000</v>
      </c>
      <c r="D112" s="49">
        <v>10000000</v>
      </c>
      <c r="E112" s="49">
        <v>2073756</v>
      </c>
      <c r="F112" s="49">
        <v>27274141</v>
      </c>
      <c r="G112" s="49">
        <v>28476207</v>
      </c>
      <c r="H112" s="49">
        <v>20733002</v>
      </c>
      <c r="I112" s="49">
        <v>19490298</v>
      </c>
      <c r="J112" s="49">
        <v>17534040</v>
      </c>
      <c r="K112" s="49">
        <v>17952080</v>
      </c>
      <c r="L112" s="49">
        <v>16396559</v>
      </c>
      <c r="M112" s="49">
        <v>18905946</v>
      </c>
      <c r="N112" s="49">
        <v>25255392</v>
      </c>
      <c r="O112" s="49">
        <v>22857913</v>
      </c>
      <c r="P112" s="87">
        <f>'[2]Transferred to CCDBG'!P112+'[2]Child Care (Spent only)'!P112</f>
        <v>32624719</v>
      </c>
      <c r="Q112" s="49">
        <v>25414121</v>
      </c>
      <c r="R112" s="87">
        <f>'[2]Transferred to CCDBG'!R112+'[2]Child Care (Spent only)'!R112</f>
        <v>7464753</v>
      </c>
      <c r="S112" s="87">
        <f>'[2]Transferred to CCDBG'!S112+'[2]Child Care (Spent only)'!S112</f>
        <v>8917251</v>
      </c>
      <c r="T112" s="123">
        <v>6104505</v>
      </c>
      <c r="U112" s="49">
        <f>'Transferred to CCDF'!U53+'Child Care (Spent only)'!U112</f>
        <v>10109935</v>
      </c>
      <c r="V112" s="49">
        <f>'Transferred to CCDF'!V53+'Child Care (Spent only)'!V112</f>
        <v>12350000</v>
      </c>
      <c r="W112" s="49">
        <f>'Transferred to CCDF'!W53+'Child Care (Spent only)'!W112</f>
        <v>13271021</v>
      </c>
      <c r="X112" s="49">
        <f>'Transferred to CCDF'!X53+'Child Care (Spent only)'!X112</f>
        <v>7050000</v>
      </c>
      <c r="Y112" s="49">
        <f>'Transferred to CCDF'!Y53+'Child Care (Spent only)'!Y112</f>
        <v>18125000</v>
      </c>
      <c r="Z112" s="49">
        <f>'Transferred to CCDF'!Z53+'Child Care (Spent only)'!Z112</f>
        <v>18125000</v>
      </c>
    </row>
    <row r="113" spans="1:26">
      <c r="A113" s="51" t="s">
        <v>157</v>
      </c>
      <c r="B113" s="49">
        <v>1193883</v>
      </c>
      <c r="C113" s="49">
        <v>36313268</v>
      </c>
      <c r="D113" s="49">
        <v>80574356</v>
      </c>
      <c r="E113" s="49">
        <v>153922469</v>
      </c>
      <c r="F113" s="49">
        <v>203556671</v>
      </c>
      <c r="G113" s="49">
        <v>96579966</v>
      </c>
      <c r="H113" s="49">
        <v>159241559</v>
      </c>
      <c r="I113" s="49">
        <v>153278535</v>
      </c>
      <c r="J113" s="49">
        <v>118327150</v>
      </c>
      <c r="K113" s="49">
        <v>111272561</v>
      </c>
      <c r="L113" s="49">
        <v>144587521</v>
      </c>
      <c r="M113" s="49">
        <v>162586818</v>
      </c>
      <c r="N113" s="49">
        <v>254918074</v>
      </c>
      <c r="O113" s="49">
        <v>163138081</v>
      </c>
      <c r="P113" s="87">
        <f>'[2]Transferred to CCDBG'!P113+'[2]Child Care (Spent only)'!P113</f>
        <v>210612203</v>
      </c>
      <c r="Q113" s="49">
        <v>180563293</v>
      </c>
      <c r="R113" s="87">
        <f>'[2]Transferred to CCDBG'!R113+'[2]Child Care (Spent only)'!R113</f>
        <v>199963898</v>
      </c>
      <c r="S113" s="87">
        <f>'[2]Transferred to CCDBG'!S113+'[2]Child Care (Spent only)'!S113</f>
        <v>219325146</v>
      </c>
      <c r="T113" s="123">
        <v>173489503</v>
      </c>
      <c r="U113" s="49">
        <f>'Transferred to CCDF'!U54+'Child Care (Spent only)'!U113</f>
        <v>179046723</v>
      </c>
      <c r="V113" s="49">
        <f>'Transferred to CCDF'!V54+'Child Care (Spent only)'!V113</f>
        <v>208261766</v>
      </c>
      <c r="W113" s="49">
        <f>'Transferred to CCDF'!W54+'Child Care (Spent only)'!W113</f>
        <v>187145189</v>
      </c>
      <c r="X113" s="49">
        <f>'Transferred to CCDF'!X54+'Child Care (Spent only)'!X113</f>
        <v>177160854</v>
      </c>
      <c r="Y113" s="49">
        <f>'Transferred to CCDF'!Y54+'Child Care (Spent only)'!Y113</f>
        <v>174048445</v>
      </c>
      <c r="Z113" s="49">
        <f>'Transferred to CCDF'!Z54+'Child Care (Spent only)'!Z113</f>
        <v>180721003</v>
      </c>
    </row>
    <row r="114" spans="1:26">
      <c r="A114" s="51" t="s">
        <v>158</v>
      </c>
      <c r="B114" s="49">
        <v>0</v>
      </c>
      <c r="C114" s="49">
        <v>0</v>
      </c>
      <c r="D114" s="49">
        <v>12000000</v>
      </c>
      <c r="E114" s="49">
        <v>-2900000</v>
      </c>
      <c r="F114" s="49">
        <v>-5080435</v>
      </c>
      <c r="G114" s="49">
        <v>7922110</v>
      </c>
      <c r="H114" s="49">
        <v>9059312</v>
      </c>
      <c r="I114" s="49">
        <v>-10066</v>
      </c>
      <c r="J114" s="49">
        <v>5140106</v>
      </c>
      <c r="K114" s="49">
        <v>5600106</v>
      </c>
      <c r="L114" s="49">
        <v>2097855</v>
      </c>
      <c r="M114" s="49">
        <v>0</v>
      </c>
      <c r="N114" s="49">
        <v>4200000</v>
      </c>
      <c r="O114" s="49">
        <v>3125000</v>
      </c>
      <c r="P114" s="87">
        <f>'[2]Transferred to CCDBG'!P114+'[2]Child Care (Spent only)'!P114</f>
        <v>2100000</v>
      </c>
      <c r="Q114" s="49">
        <v>2100000</v>
      </c>
      <c r="R114" s="87">
        <f>'[2]Transferred to CCDBG'!R114+'[2]Child Care (Spent only)'!R114</f>
        <v>2100000</v>
      </c>
      <c r="S114" s="87">
        <f>'[2]Transferred to CCDBG'!S114+'[2]Child Care (Spent only)'!S114</f>
        <v>0</v>
      </c>
      <c r="T114" s="123">
        <v>0</v>
      </c>
      <c r="U114" s="49">
        <f>'Transferred to CCDF'!U55+'Child Care (Spent only)'!U114</f>
        <v>0</v>
      </c>
      <c r="V114" s="49">
        <f>'Transferred to CCDF'!V55+'Child Care (Spent only)'!V114</f>
        <v>0</v>
      </c>
      <c r="W114" s="49">
        <f>'Transferred to CCDF'!W55+'Child Care (Spent only)'!W114</f>
        <v>0</v>
      </c>
      <c r="X114" s="49">
        <f>'Transferred to CCDF'!X55+'Child Care (Spent only)'!X114</f>
        <v>1328891</v>
      </c>
      <c r="Y114" s="49">
        <f>'Transferred to CCDF'!Y55+'Child Care (Spent only)'!Y114</f>
        <v>0</v>
      </c>
      <c r="Z114" s="49">
        <f>'Transferred to CCDF'!Z55+'Child Care (Spent only)'!Z114</f>
        <v>0</v>
      </c>
    </row>
    <row r="115" spans="1:26">
      <c r="A115" s="59" t="s">
        <v>159</v>
      </c>
      <c r="B115" s="49">
        <v>248807683</v>
      </c>
      <c r="C115" s="49">
        <f t="shared" ref="C115:H115" si="112">SUM(C64:C114)</f>
        <v>1158644725</v>
      </c>
      <c r="D115" s="49">
        <f t="shared" si="112"/>
        <v>3177492690</v>
      </c>
      <c r="E115" s="49">
        <f t="shared" si="112"/>
        <v>3965908210</v>
      </c>
      <c r="F115" s="49">
        <f t="shared" si="112"/>
        <v>3541259157</v>
      </c>
      <c r="G115" s="49">
        <f t="shared" si="112"/>
        <v>3498280480</v>
      </c>
      <c r="H115" s="49">
        <f t="shared" si="112"/>
        <v>3488438611</v>
      </c>
      <c r="I115" s="49">
        <v>3283902337</v>
      </c>
      <c r="J115" s="49">
        <v>3216546306</v>
      </c>
      <c r="K115" s="49">
        <v>3116150190</v>
      </c>
      <c r="L115" s="49">
        <v>3179820315</v>
      </c>
      <c r="M115" s="49">
        <v>3301278966</v>
      </c>
      <c r="N115" s="49">
        <v>3513652417</v>
      </c>
      <c r="O115" s="49">
        <v>2798285126</v>
      </c>
      <c r="P115" s="87">
        <f>'[2]Transferred to CCDBG'!P115+'[2]Child Care (Spent only)'!P115</f>
        <v>2917006793</v>
      </c>
      <c r="Q115" s="49">
        <v>2591428526</v>
      </c>
      <c r="R115" s="87">
        <f>'[2]Transferred to CCDBG'!R115+'[2]Child Care (Spent only)'!R115</f>
        <v>2477480449</v>
      </c>
      <c r="S115" s="87">
        <f>'[2]Transferred to CCDBG'!S115+'[2]Child Care (Spent only)'!S115</f>
        <v>2614691068</v>
      </c>
      <c r="T115" s="123">
        <v>2504653094</v>
      </c>
      <c r="U115" s="49">
        <f>'Transferred to CCDF'!U56+'Child Care (Spent only)'!U115</f>
        <v>2699340762</v>
      </c>
      <c r="V115" s="49">
        <f>'Transferred to CCDF'!V56+'Child Care (Spent only)'!V115</f>
        <v>2739421766</v>
      </c>
      <c r="W115" s="49">
        <f>'Transferred to CCDF'!W56+'Child Care (Spent only)'!W115</f>
        <v>3044368315</v>
      </c>
      <c r="X115" s="49">
        <f>'Transferred to CCDF'!X56+'Child Care (Spent only)'!X115</f>
        <v>2709509572</v>
      </c>
      <c r="Y115" s="49">
        <f>'Transferred to CCDF'!Y56+'Child Care (Spent only)'!Y115</f>
        <v>2844052249</v>
      </c>
      <c r="Z115" s="49">
        <f>'Transferred to CCDF'!Z56+'Child Care (Spent only)'!Z115</f>
        <v>2518975281.21</v>
      </c>
    </row>
    <row r="116" spans="1:26">
      <c r="A116" s="82"/>
      <c r="B116" s="82"/>
      <c r="C116" s="82"/>
      <c r="D116" s="82"/>
      <c r="E116" s="82"/>
      <c r="F116" s="82"/>
      <c r="G116" s="82"/>
      <c r="H116" s="82"/>
      <c r="I116" s="82"/>
      <c r="J116" s="82"/>
      <c r="K116" s="82"/>
      <c r="L116" s="82"/>
      <c r="M116" s="82"/>
      <c r="N116" s="82"/>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6505753</v>
      </c>
      <c r="C123" s="49">
        <v>6977693</v>
      </c>
      <c r="D123" s="87">
        <f>'Transferred to CCDF'!D123+'Child Care (Spent only)'!D123</f>
        <v>6896417</v>
      </c>
      <c r="E123" s="87">
        <f>'Transferred to CCDF'!E123+'Child Care (Spent only)'!E123</f>
        <v>6431414</v>
      </c>
      <c r="F123" s="87">
        <f>'Transferred to CCDF'!F123+'Child Care (Spent only)'!F123</f>
        <v>6066668</v>
      </c>
      <c r="G123" s="87">
        <f>'Transferred to CCDF'!G123+'Child Care (Spent only)'!G123</f>
        <v>6067003</v>
      </c>
      <c r="H123" s="87">
        <f>'Transferred to CCDF'!H123+'Child Care (Spent only)'!H123</f>
        <v>6190587</v>
      </c>
      <c r="I123" s="87">
        <f>'Transferred to CCDF'!I123+'Child Care (Spent only)'!I123</f>
        <v>6208058</v>
      </c>
      <c r="J123" s="87">
        <f>'Transferred to CCDF'!J123+'Child Care (Spent only)'!J123</f>
        <v>6234042</v>
      </c>
      <c r="K123" s="87">
        <f>'Transferred to CCDF'!K123+'Child Care (Spent only)'!K123</f>
        <v>6208866</v>
      </c>
      <c r="L123" s="87">
        <f>'Transferred to CCDF'!L123+'Child Care (Spent only)'!L123</f>
        <v>6206775</v>
      </c>
      <c r="M123" s="87">
        <f>'Transferred to CCDF'!M123+'Child Care (Spent only)'!M123</f>
        <v>5517135</v>
      </c>
      <c r="N123" s="87">
        <f>'Transferred to CCDF'!N123+'Child Care (Spent only)'!N123</f>
        <v>5517133</v>
      </c>
      <c r="O123" s="87">
        <f>'Transferred to CCDF'!O123+'Child Care (Spent only)'!O123</f>
        <v>5362397</v>
      </c>
      <c r="P123" s="87">
        <f>'Transferred to CCDF'!P123+'Child Care (Spent only)'!P123</f>
        <v>5653747</v>
      </c>
      <c r="Q123" s="87">
        <f>'Transferred to CCDF'!Q123+'Child Care (Spent only)'!Q123</f>
        <v>5517134</v>
      </c>
      <c r="R123" s="87">
        <f>'Transferred to CCDF'!R123+'Child Care (Spent only)'!R123</f>
        <v>5517134</v>
      </c>
      <c r="S123" s="87">
        <f>'Transferred to CCDF'!S123+'Child Care (Spent only)'!S123</f>
        <v>5517134</v>
      </c>
      <c r="T123" s="123">
        <v>5880726</v>
      </c>
      <c r="U123" s="87">
        <f>'Transferred to CCDF'!U123+'Child Care (Spent only)'!U123</f>
        <v>5779463</v>
      </c>
      <c r="V123" s="87">
        <f>'Transferred to CCDF'!V123+'Child Care (Spent only)'!V123</f>
        <v>5678807</v>
      </c>
      <c r="W123" s="87">
        <f>'Transferred to CCDF'!W123+'Child Care (Spent only)'!W123</f>
        <v>5778696</v>
      </c>
      <c r="X123" s="87">
        <f>'Transferred to CCDF'!X123+'Child Care (Spent only)'!X123</f>
        <v>5517134</v>
      </c>
      <c r="Y123" s="87">
        <f>'Transferred to CCDF'!Y123+'Child Care (Spent only)'!Y123</f>
        <v>5626837</v>
      </c>
      <c r="Z123" s="87">
        <f>'Transferred to CCDF'!Z123+'Child Care (Spent only)'!Z123</f>
        <v>3446758</v>
      </c>
    </row>
    <row r="124" spans="1:26">
      <c r="A124" s="51" t="s">
        <v>84</v>
      </c>
      <c r="B124" s="49">
        <v>0</v>
      </c>
      <c r="C124" s="49">
        <v>3904789</v>
      </c>
      <c r="D124" s="87">
        <f>'Transferred to CCDF'!D124+'Child Care (Spent only)'!D124</f>
        <v>2978991</v>
      </c>
      <c r="E124" s="87">
        <f>'Transferred to CCDF'!E124+'Child Care (Spent only)'!E124</f>
        <v>2996064</v>
      </c>
      <c r="F124" s="87">
        <f>'Transferred to CCDF'!F124+'Child Care (Spent only)'!F124</f>
        <v>3000000</v>
      </c>
      <c r="G124" s="87">
        <f>'Transferred to CCDF'!G124+'Child Care (Spent only)'!G124</f>
        <v>3000000</v>
      </c>
      <c r="H124" s="87">
        <f>'Transferred to CCDF'!H124+'Child Care (Spent only)'!H124</f>
        <v>3000000</v>
      </c>
      <c r="I124" s="87">
        <f>'Transferred to CCDF'!I124+'Child Care (Spent only)'!I124</f>
        <v>3000000</v>
      </c>
      <c r="J124" s="87">
        <f>'Transferred to CCDF'!J124+'Child Care (Spent only)'!J124</f>
        <v>3011124</v>
      </c>
      <c r="K124" s="87">
        <f>'Transferred to CCDF'!K124+'Child Care (Spent only)'!K124</f>
        <v>3000000</v>
      </c>
      <c r="L124" s="87">
        <f>'Transferred to CCDF'!L124+'Child Care (Spent only)'!L124</f>
        <v>3544811</v>
      </c>
      <c r="M124" s="87">
        <f>'Transferred to CCDF'!M124+'Child Care (Spent only)'!M124</f>
        <v>3544811</v>
      </c>
      <c r="N124" s="87">
        <f>'Transferred to CCDF'!N124+'Child Care (Spent only)'!N124</f>
        <v>5999898</v>
      </c>
      <c r="O124" s="87">
        <f>'Transferred to CCDF'!O124+'Child Care (Spent only)'!O124</f>
        <v>3544811</v>
      </c>
      <c r="P124" s="87">
        <f>'Transferred to CCDF'!P124+'Child Care (Spent only)'!P124</f>
        <v>3544811</v>
      </c>
      <c r="Q124" s="87">
        <f>'Transferred to CCDF'!Q124+'Child Care (Spent only)'!Q124</f>
        <v>3262059</v>
      </c>
      <c r="R124" s="87">
        <f>'Transferred to CCDF'!R124+'Child Care (Spent only)'!R124</f>
        <v>3516752</v>
      </c>
      <c r="S124" s="87">
        <f>'Transferred to CCDF'!S124+'Child Care (Spent only)'!S124</f>
        <v>3544811</v>
      </c>
      <c r="T124" s="123">
        <v>0</v>
      </c>
      <c r="U124" s="87">
        <f>'Transferred to CCDF'!U124+'Child Care (Spent only)'!U124</f>
        <v>7870017</v>
      </c>
      <c r="V124" s="87">
        <f>'Transferred to CCDF'!V124+'Child Care (Spent only)'!V124</f>
        <v>0</v>
      </c>
      <c r="W124" s="87">
        <f>'Transferred to CCDF'!W124+'Child Care (Spent only)'!W124</f>
        <v>2661026</v>
      </c>
      <c r="X124" s="87">
        <f>'Transferred to CCDF'!X124+'Child Care (Spent only)'!X124</f>
        <v>3239460</v>
      </c>
      <c r="Y124" s="87">
        <f>'Transferred to CCDF'!Y124+'Child Care (Spent only)'!Y124</f>
        <v>3544811</v>
      </c>
      <c r="Z124" s="87">
        <f>'Transferred to CCDF'!Z124+'Child Care (Spent only)'!Z124</f>
        <v>3267421</v>
      </c>
    </row>
    <row r="125" spans="1:26">
      <c r="A125" s="51" t="s">
        <v>86</v>
      </c>
      <c r="B125" s="49">
        <v>10065324</v>
      </c>
      <c r="C125" s="49">
        <v>10032936</v>
      </c>
      <c r="D125" s="87">
        <f>'Transferred to CCDF'!D125+'Child Care (Spent only)'!D125</f>
        <v>10032936</v>
      </c>
      <c r="E125" s="87">
        <f>'Transferred to CCDF'!E125+'Child Care (Spent only)'!E125</f>
        <v>10032936</v>
      </c>
      <c r="F125" s="87">
        <f>'Transferred to CCDF'!F125+'Child Care (Spent only)'!F125</f>
        <v>10032936</v>
      </c>
      <c r="G125" s="87">
        <f>'Transferred to CCDF'!G125+'Child Care (Spent only)'!G125</f>
        <v>10032936</v>
      </c>
      <c r="H125" s="87">
        <f>'Transferred to CCDF'!H125+'Child Care (Spent only)'!H125</f>
        <v>10032936</v>
      </c>
      <c r="I125" s="87">
        <f>'Transferred to CCDF'!I125+'Child Care (Spent only)'!I125</f>
        <v>10032936</v>
      </c>
      <c r="J125" s="87">
        <f>'Transferred to CCDF'!J125+'Child Care (Spent only)'!J125</f>
        <v>10032936</v>
      </c>
      <c r="K125" s="87">
        <f>'Transferred to CCDF'!K125+'Child Care (Spent only)'!K125</f>
        <v>26697953</v>
      </c>
      <c r="L125" s="87">
        <f>'Transferred to CCDF'!L125+'Child Care (Spent only)'!L125</f>
        <v>54169930</v>
      </c>
      <c r="M125" s="87">
        <f>'Transferred to CCDF'!M125+'Child Care (Spent only)'!M125</f>
        <v>24061597</v>
      </c>
      <c r="N125" s="87">
        <f>'Transferred to CCDF'!N125+'Child Care (Spent only)'!N125</f>
        <v>10032936</v>
      </c>
      <c r="O125" s="87">
        <f>'Transferred to CCDF'!O125+'Child Care (Spent only)'!O125</f>
        <v>10032936</v>
      </c>
      <c r="P125" s="87">
        <f>'Transferred to CCDF'!P125+'Child Care (Spent only)'!P125</f>
        <v>10032936</v>
      </c>
      <c r="Q125" s="87">
        <f>'Transferred to CCDF'!Q125+'Child Care (Spent only)'!Q125</f>
        <v>10032936</v>
      </c>
      <c r="R125" s="87">
        <f>'Transferred to CCDF'!R125+'Child Care (Spent only)'!R125</f>
        <v>10032936</v>
      </c>
      <c r="S125" s="87">
        <f>'Transferred to CCDF'!S125+'Child Care (Spent only)'!S125</f>
        <v>10032936</v>
      </c>
      <c r="T125" s="123">
        <v>0</v>
      </c>
      <c r="U125" s="87">
        <f>'Transferred to CCDF'!U125+'Child Care (Spent only)'!U125</f>
        <v>0</v>
      </c>
      <c r="V125" s="87">
        <f>'Transferred to CCDF'!V125+'Child Care (Spent only)'!V125</f>
        <v>0</v>
      </c>
      <c r="W125" s="87">
        <f>'Transferred to CCDF'!W125+'Child Care (Spent only)'!W125</f>
        <v>0</v>
      </c>
      <c r="X125" s="87">
        <f>'Transferred to CCDF'!X125+'Child Care (Spent only)'!X125</f>
        <v>0</v>
      </c>
      <c r="Y125" s="87">
        <f>'Transferred to CCDF'!Y125+'Child Care (Spent only)'!Y125</f>
        <v>0</v>
      </c>
      <c r="Z125" s="87">
        <f>'Transferred to CCDF'!Z125+'Child Care (Spent only)'!Z125</f>
        <v>0</v>
      </c>
    </row>
    <row r="126" spans="1:26">
      <c r="A126" s="51" t="s">
        <v>88</v>
      </c>
      <c r="B126" s="49">
        <v>1061407</v>
      </c>
      <c r="C126" s="49">
        <v>4595231</v>
      </c>
      <c r="D126" s="87">
        <f>'Transferred to CCDF'!D126+'Child Care (Spent only)'!D126</f>
        <v>0</v>
      </c>
      <c r="E126" s="87">
        <f>'Transferred to CCDF'!E126+'Child Care (Spent only)'!E126</f>
        <v>10406474</v>
      </c>
      <c r="F126" s="87">
        <f>'Transferred to CCDF'!F126+'Child Care (Spent only)'!F126</f>
        <v>1886541</v>
      </c>
      <c r="G126" s="87">
        <f>'Transferred to CCDF'!G126+'Child Care (Spent only)'!G126</f>
        <v>2757139</v>
      </c>
      <c r="H126" s="87">
        <f>'Transferred to CCDF'!H126+'Child Care (Spent only)'!H126</f>
        <v>1862811</v>
      </c>
      <c r="I126" s="87">
        <f>'Transferred to CCDF'!I126+'Child Care (Spent only)'!I126</f>
        <v>1723616</v>
      </c>
      <c r="J126" s="87">
        <f>'Transferred to CCDF'!J126+'Child Care (Spent only)'!J126</f>
        <v>14843469</v>
      </c>
      <c r="K126" s="87">
        <f>'Transferred to CCDF'!K126+'Child Care (Spent only)'!K126</f>
        <v>20214541</v>
      </c>
      <c r="L126" s="87">
        <f>'Transferred to CCDF'!L126+'Child Care (Spent only)'!L126</f>
        <v>41426151</v>
      </c>
      <c r="M126" s="87">
        <f>'Transferred to CCDF'!M126+'Child Care (Spent only)'!M126</f>
        <v>1886540</v>
      </c>
      <c r="N126" s="87">
        <f>'Transferred to CCDF'!N126+'Child Care (Spent only)'!N126</f>
        <v>1787686</v>
      </c>
      <c r="O126" s="87">
        <f>'Transferred to CCDF'!O126+'Child Care (Spent only)'!O126</f>
        <v>1886541</v>
      </c>
      <c r="P126" s="87">
        <f>'Transferred to CCDF'!P126+'Child Care (Spent only)'!P126</f>
        <v>805035</v>
      </c>
      <c r="Q126" s="87">
        <f>'Transferred to CCDF'!Q126+'Child Care (Spent only)'!Q126</f>
        <v>1886541</v>
      </c>
      <c r="R126" s="87">
        <f>'Transferred to CCDF'!R126+'Child Care (Spent only)'!R126</f>
        <v>380797</v>
      </c>
      <c r="S126" s="87">
        <f>'Transferred to CCDF'!S126+'Child Care (Spent only)'!S126</f>
        <v>0</v>
      </c>
      <c r="T126" s="123">
        <v>0</v>
      </c>
      <c r="U126" s="87">
        <f>'Transferred to CCDF'!U126+'Child Care (Spent only)'!U126</f>
        <v>0</v>
      </c>
      <c r="V126" s="87">
        <f>'Transferred to CCDF'!V126+'Child Care (Spent only)'!V126</f>
        <v>0</v>
      </c>
      <c r="W126" s="87">
        <f>'Transferred to CCDF'!W126+'Child Care (Spent only)'!W126</f>
        <v>0</v>
      </c>
      <c r="X126" s="87">
        <f>'Transferred to CCDF'!X126+'Child Care (Spent only)'!X126</f>
        <v>0</v>
      </c>
      <c r="Y126" s="87">
        <f>'Transferred to CCDF'!Y126+'Child Care (Spent only)'!Y126</f>
        <v>0</v>
      </c>
      <c r="Z126" s="87">
        <f>'Transferred to CCDF'!Z126+'Child Care (Spent only)'!Z126</f>
        <v>0</v>
      </c>
    </row>
    <row r="127" spans="1:26">
      <c r="A127" s="51" t="s">
        <v>74</v>
      </c>
      <c r="B127" s="49">
        <v>92946000</v>
      </c>
      <c r="C127" s="49">
        <v>142838102</v>
      </c>
      <c r="D127" s="87">
        <f>'Transferred to CCDF'!D127+'Child Care (Spent only)'!D127</f>
        <v>374285253</v>
      </c>
      <c r="E127" s="87">
        <f>'Transferred to CCDF'!E127+'Child Care (Spent only)'!E127</f>
        <v>332578530</v>
      </c>
      <c r="F127" s="87">
        <f>'Transferred to CCDF'!F127+'Child Care (Spent only)'!F127</f>
        <v>335873022</v>
      </c>
      <c r="G127" s="87">
        <f>'Transferred to CCDF'!G127+'Child Care (Spent only)'!G127</f>
        <v>425614851</v>
      </c>
      <c r="H127" s="87">
        <f>'Transferred to CCDF'!H127+'Child Care (Spent only)'!H127</f>
        <v>216691693</v>
      </c>
      <c r="I127" s="87">
        <f>'Transferred to CCDF'!I127+'Child Care (Spent only)'!I127</f>
        <v>389558371</v>
      </c>
      <c r="J127" s="87">
        <f>'Transferred to CCDF'!J127+'Child Care (Spent only)'!J127</f>
        <v>265987418</v>
      </c>
      <c r="K127" s="87">
        <f>'Transferred to CCDF'!K127+'Child Care (Spent only)'!K127</f>
        <v>486001882</v>
      </c>
      <c r="L127" s="87">
        <f>'Transferred to CCDF'!L127+'Child Care (Spent only)'!L127</f>
        <v>563404249</v>
      </c>
      <c r="M127" s="87">
        <f>'Transferred to CCDF'!M127+'Child Care (Spent only)'!M127</f>
        <v>859413617</v>
      </c>
      <c r="N127" s="87">
        <f>'Transferred to CCDF'!N127+'Child Care (Spent only)'!N127</f>
        <v>715763153</v>
      </c>
      <c r="O127" s="87">
        <f>'Transferred to CCDF'!O127+'Child Care (Spent only)'!O127</f>
        <v>689218384</v>
      </c>
      <c r="P127" s="87">
        <f>'Transferred to CCDF'!P127+'Child Care (Spent only)'!P127</f>
        <v>728610011</v>
      </c>
      <c r="Q127" s="87">
        <f>'Transferred to CCDF'!Q127+'Child Care (Spent only)'!Q127</f>
        <v>690298756</v>
      </c>
      <c r="R127" s="87">
        <f>'Transferred to CCDF'!R127+'Child Care (Spent only)'!R127</f>
        <v>732005676</v>
      </c>
      <c r="S127" s="87">
        <f>'Transferred to CCDF'!S127+'Child Care (Spent only)'!S127</f>
        <v>682043785</v>
      </c>
      <c r="T127" s="123">
        <v>773771121</v>
      </c>
      <c r="U127" s="87">
        <f>'Transferred to CCDF'!U127+'Child Care (Spent only)'!U127</f>
        <v>423644801</v>
      </c>
      <c r="V127" s="87">
        <f>'Transferred to CCDF'!V127+'Child Care (Spent only)'!V127</f>
        <v>520568806</v>
      </c>
      <c r="W127" s="87">
        <f>'Transferred to CCDF'!W127+'Child Care (Spent only)'!W127</f>
        <v>540986816</v>
      </c>
      <c r="X127" s="87">
        <f>'Transferred to CCDF'!X127+'Child Care (Spent only)'!X127</f>
        <v>668225895</v>
      </c>
      <c r="Y127" s="87">
        <f>'Transferred to CCDF'!Y127+'Child Care (Spent only)'!Y127</f>
        <v>615090758</v>
      </c>
      <c r="Z127" s="87">
        <f>'Transferred to CCDF'!Z127+'Child Care (Spent only)'!Z127</f>
        <v>839288155</v>
      </c>
    </row>
    <row r="128" spans="1:26">
      <c r="A128" s="51" t="s">
        <v>91</v>
      </c>
      <c r="B128" s="49">
        <v>9392826</v>
      </c>
      <c r="C128" s="49">
        <v>10386192</v>
      </c>
      <c r="D128" s="87">
        <f>'Transferred to CCDF'!D128+'Child Care (Spent only)'!D128</f>
        <v>10760758</v>
      </c>
      <c r="E128" s="87">
        <f>'Transferred to CCDF'!E128+'Child Care (Spent only)'!E128</f>
        <v>1270804</v>
      </c>
      <c r="F128" s="87">
        <f>'Transferred to CCDF'!F128+'Child Care (Spent only)'!F128</f>
        <v>687544</v>
      </c>
      <c r="G128" s="87">
        <f>'Transferred to CCDF'!G128+'Child Care (Spent only)'!G128</f>
        <v>1027758</v>
      </c>
      <c r="H128" s="87">
        <f>'Transferred to CCDF'!H128+'Child Care (Spent only)'!H128</f>
        <v>309640</v>
      </c>
      <c r="I128" s="87">
        <f>'Transferred to CCDF'!I128+'Child Care (Spent only)'!I128</f>
        <v>94341</v>
      </c>
      <c r="J128" s="87">
        <f>'Transferred to CCDF'!J128+'Child Care (Spent only)'!J128</f>
        <v>141467</v>
      </c>
      <c r="K128" s="87">
        <f>'Transferred to CCDF'!K128+'Child Care (Spent only)'!K128</f>
        <v>151679</v>
      </c>
      <c r="L128" s="87">
        <f>'Transferred to CCDF'!L128+'Child Care (Spent only)'!L128</f>
        <v>-59661</v>
      </c>
      <c r="M128" s="87">
        <f>'Transferred to CCDF'!M128+'Child Care (Spent only)'!M128</f>
        <v>0</v>
      </c>
      <c r="N128" s="87">
        <f>'Transferred to CCDF'!N128+'Child Care (Spent only)'!N128</f>
        <v>57272</v>
      </c>
      <c r="O128" s="87">
        <f>'Transferred to CCDF'!O128+'Child Care (Spent only)'!O128</f>
        <v>97466</v>
      </c>
      <c r="P128" s="87">
        <f>'Transferred to CCDF'!P128+'Child Care (Spent only)'!P128</f>
        <v>0</v>
      </c>
      <c r="Q128" s="87">
        <f>'Transferred to CCDF'!Q128+'Child Care (Spent only)'!Q128</f>
        <v>8336</v>
      </c>
      <c r="R128" s="87">
        <f>'Transferred to CCDF'!R128+'Child Care (Spent only)'!R128</f>
        <v>12511</v>
      </c>
      <c r="S128" s="87">
        <f>'Transferred to CCDF'!S128+'Child Care (Spent only)'!S128</f>
        <v>94728</v>
      </c>
      <c r="T128" s="123">
        <v>3011385</v>
      </c>
      <c r="U128" s="87">
        <f>'Transferred to CCDF'!U128+'Child Care (Spent only)'!U128</f>
        <v>10704633</v>
      </c>
      <c r="V128" s="87">
        <f>'Transferred to CCDF'!V128+'Child Care (Spent only)'!V128</f>
        <v>10902653</v>
      </c>
      <c r="W128" s="87">
        <f>'Transferred to CCDF'!W128+'Child Care (Spent only)'!W128</f>
        <v>11217721</v>
      </c>
      <c r="X128" s="87">
        <f>'Transferred to CCDF'!X128+'Child Care (Spent only)'!X128</f>
        <v>10691386</v>
      </c>
      <c r="Y128" s="87">
        <f>'Transferred to CCDF'!Y128+'Child Care (Spent only)'!Y128</f>
        <v>10612762</v>
      </c>
      <c r="Z128" s="87">
        <f>'Transferred to CCDF'!Z128+'Child Care (Spent only)'!Z128</f>
        <v>12645640</v>
      </c>
    </row>
    <row r="129" spans="1:26">
      <c r="A129" s="51" t="s">
        <v>93</v>
      </c>
      <c r="B129" s="49">
        <v>62060835</v>
      </c>
      <c r="C129" s="49">
        <v>105837480</v>
      </c>
      <c r="D129" s="87">
        <f>'Transferred to CCDF'!D129+'Child Care (Spent only)'!D129</f>
        <v>78707457</v>
      </c>
      <c r="E129" s="87">
        <f>'Transferred to CCDF'!E129+'Child Care (Spent only)'!E129</f>
        <v>97866419</v>
      </c>
      <c r="F129" s="87">
        <f>'Transferred to CCDF'!F129+'Child Care (Spent only)'!F129</f>
        <v>95858700</v>
      </c>
      <c r="G129" s="87">
        <f>'Transferred to CCDF'!G129+'Child Care (Spent only)'!G129</f>
        <v>56682384</v>
      </c>
      <c r="H129" s="87">
        <f>'Transferred to CCDF'!H129+'Child Care (Spent only)'!H129</f>
        <v>38747759</v>
      </c>
      <c r="I129" s="87">
        <f>'Transferred to CCDF'!I129+'Child Care (Spent only)'!I129</f>
        <v>12919030</v>
      </c>
      <c r="J129" s="87">
        <f>'Transferred to CCDF'!J129+'Child Care (Spent only)'!J129</f>
        <v>12278043</v>
      </c>
      <c r="K129" s="87">
        <f>'Transferred to CCDF'!K129+'Child Care (Spent only)'!K129</f>
        <v>23023908</v>
      </c>
      <c r="L129" s="87">
        <f>'Transferred to CCDF'!L129+'Child Care (Spent only)'!L129</f>
        <v>36833732</v>
      </c>
      <c r="M129" s="87">
        <f>'Transferred to CCDF'!M129+'Child Care (Spent only)'!M129</f>
        <v>53421529</v>
      </c>
      <c r="N129" s="87">
        <f>'Transferred to CCDF'!N129+'Child Care (Spent only)'!N129</f>
        <v>27263574</v>
      </c>
      <c r="O129" s="87">
        <f>'Transferred to CCDF'!O129+'Child Care (Spent only)'!O129</f>
        <v>34083280</v>
      </c>
      <c r="P129" s="87">
        <f>'Transferred to CCDF'!P129+'Child Care (Spent only)'!P129</f>
        <v>36889357</v>
      </c>
      <c r="Q129" s="87">
        <f>'Transferred to CCDF'!Q129+'Child Care (Spent only)'!Q129</f>
        <v>35797557</v>
      </c>
      <c r="R129" s="87">
        <f>'Transferred to CCDF'!R129+'Child Care (Spent only)'!R129</f>
        <v>35519166</v>
      </c>
      <c r="S129" s="87">
        <f>'Transferred to CCDF'!S129+'Child Care (Spent only)'!S129</f>
        <v>39447038</v>
      </c>
      <c r="T129" s="123">
        <v>56292730</v>
      </c>
      <c r="U129" s="87">
        <f>'Transferred to CCDF'!U129+'Child Care (Spent only)'!U129</f>
        <v>25536029</v>
      </c>
      <c r="V129" s="87">
        <f>'Transferred to CCDF'!V129+'Child Care (Spent only)'!V129</f>
        <v>41764419</v>
      </c>
      <c r="W129" s="87">
        <f>'Transferred to CCDF'!W129+'Child Care (Spent only)'!W129</f>
        <v>13312910</v>
      </c>
      <c r="X129" s="87">
        <f>'Transferred to CCDF'!X129+'Child Care (Spent only)'!X129</f>
        <v>14806028</v>
      </c>
      <c r="Y129" s="87">
        <f>'Transferred to CCDF'!Y129+'Child Care (Spent only)'!Y129</f>
        <v>35911736</v>
      </c>
      <c r="Z129" s="87">
        <f>'Transferred to CCDF'!Z129+'Child Care (Spent only)'!Z129</f>
        <v>28112471</v>
      </c>
    </row>
    <row r="130" spans="1:26">
      <c r="A130" s="51" t="s">
        <v>95</v>
      </c>
      <c r="B130" s="49">
        <v>7535079</v>
      </c>
      <c r="C130" s="49">
        <v>13764614</v>
      </c>
      <c r="D130" s="87">
        <f>'Transferred to CCDF'!D130+'Child Care (Spent only)'!D130</f>
        <v>11944194</v>
      </c>
      <c r="E130" s="87">
        <f>'Transferred to CCDF'!E130+'Child Care (Spent only)'!E130</f>
        <v>16961247</v>
      </c>
      <c r="F130" s="87">
        <f>'Transferred to CCDF'!F130+'Child Care (Spent only)'!F130</f>
        <v>16579414</v>
      </c>
      <c r="G130" s="87">
        <f>'Transferred to CCDF'!G130+'Child Care (Spent only)'!G130</f>
        <v>19506475</v>
      </c>
      <c r="H130" s="87">
        <f>'Transferred to CCDF'!H130+'Child Care (Spent only)'!H130</f>
        <v>20491404</v>
      </c>
      <c r="I130" s="87">
        <f>'Transferred to CCDF'!I130+'Child Care (Spent only)'!I130</f>
        <v>21352800</v>
      </c>
      <c r="J130" s="87">
        <f>'Transferred to CCDF'!J130+'Child Care (Spent only)'!J130</f>
        <v>21215377</v>
      </c>
      <c r="K130" s="87">
        <f>'Transferred to CCDF'!K130+'Child Care (Spent only)'!K130</f>
        <v>30415902</v>
      </c>
      <c r="L130" s="87">
        <f>'Transferred to CCDF'!L130+'Child Care (Spent only)'!L130</f>
        <v>31301691</v>
      </c>
      <c r="M130" s="87">
        <f>'Transferred to CCDF'!M130+'Child Care (Spent only)'!M130</f>
        <v>15416254</v>
      </c>
      <c r="N130" s="87">
        <f>'Transferred to CCDF'!N130+'Child Care (Spent only)'!N130</f>
        <v>2704804</v>
      </c>
      <c r="O130" s="87">
        <f>'Transferred to CCDF'!O130+'Child Care (Spent only)'!O130</f>
        <v>5166277</v>
      </c>
      <c r="P130" s="87">
        <f>'Transferred to CCDF'!P130+'Child Care (Spent only)'!P130</f>
        <v>18196747</v>
      </c>
      <c r="Q130" s="87">
        <f>'Transferred to CCDF'!Q130+'Child Care (Spent only)'!Q130</f>
        <v>24398114</v>
      </c>
      <c r="R130" s="87">
        <f>'Transferred to CCDF'!R130+'Child Care (Spent only)'!R130</f>
        <v>33989146</v>
      </c>
      <c r="S130" s="87">
        <f>'Transferred to CCDF'!S130+'Child Care (Spent only)'!S130</f>
        <v>27018544</v>
      </c>
      <c r="T130" s="123">
        <v>32595877</v>
      </c>
      <c r="U130" s="87">
        <f>'Transferred to CCDF'!U130+'Child Care (Spent only)'!U130</f>
        <v>47091336</v>
      </c>
      <c r="V130" s="87">
        <f>'Transferred to CCDF'!V130+'Child Care (Spent only)'!V130</f>
        <v>45780974</v>
      </c>
      <c r="W130" s="87">
        <f>'Transferred to CCDF'!W130+'Child Care (Spent only)'!W130</f>
        <v>56247481</v>
      </c>
      <c r="X130" s="87">
        <f>'Transferred to CCDF'!X130+'Child Care (Spent only)'!X130</f>
        <v>64124311</v>
      </c>
      <c r="Y130" s="87">
        <f>'Transferred to CCDF'!Y130+'Child Care (Spent only)'!Y130</f>
        <v>67792724</v>
      </c>
      <c r="Z130" s="87">
        <f>'Transferred to CCDF'!Z130+'Child Care (Spent only)'!Z130</f>
        <v>17596401</v>
      </c>
    </row>
    <row r="131" spans="1:26">
      <c r="A131" s="51" t="s">
        <v>97</v>
      </c>
      <c r="B131" s="49">
        <v>10000000</v>
      </c>
      <c r="C131" s="49">
        <v>11862272</v>
      </c>
      <c r="D131" s="87">
        <f>'Transferred to CCDF'!D131+'Child Care (Spent only)'!D131</f>
        <v>15974726</v>
      </c>
      <c r="E131" s="87">
        <f>'Transferred to CCDF'!E131+'Child Care (Spent only)'!E131</f>
        <v>18049878</v>
      </c>
      <c r="F131" s="87">
        <f>'Transferred to CCDF'!F131+'Child Care (Spent only)'!F131</f>
        <v>17857064</v>
      </c>
      <c r="G131" s="87">
        <f>'Transferred to CCDF'!G131+'Child Care (Spent only)'!G131</f>
        <v>17000027</v>
      </c>
      <c r="H131" s="87">
        <f>'Transferred to CCDF'!H131+'Child Care (Spent only)'!H131</f>
        <v>17968074</v>
      </c>
      <c r="I131" s="87">
        <f>'Transferred to CCDF'!I131+'Child Care (Spent only)'!I131</f>
        <v>20223787</v>
      </c>
      <c r="J131" s="87">
        <f>'Transferred to CCDF'!J131+'Child Care (Spent only)'!J131</f>
        <v>19080565</v>
      </c>
      <c r="K131" s="87">
        <f>'Transferred to CCDF'!K131+'Child Care (Spent only)'!K131</f>
        <v>45281804</v>
      </c>
      <c r="L131" s="87">
        <f>'Transferred to CCDF'!L131+'Child Care (Spent only)'!L131</f>
        <v>23668116</v>
      </c>
      <c r="M131" s="87">
        <f>'Transferred to CCDF'!M131+'Child Care (Spent only)'!M131</f>
        <v>20315050</v>
      </c>
      <c r="N131" s="87">
        <f>'Transferred to CCDF'!N131+'Child Care (Spent only)'!N131</f>
        <v>41672129</v>
      </c>
      <c r="O131" s="87">
        <f>'Transferred to CCDF'!O131+'Child Care (Spent only)'!O131</f>
        <v>32745865</v>
      </c>
      <c r="P131" s="87">
        <f>'Transferred to CCDF'!P131+'Child Care (Spent only)'!P131</f>
        <v>30543865</v>
      </c>
      <c r="Q131" s="87">
        <f>'Transferred to CCDF'!Q131+'Child Care (Spent only)'!Q131</f>
        <v>22143865</v>
      </c>
      <c r="R131" s="87">
        <f>'Transferred to CCDF'!R131+'Child Care (Spent only)'!R131</f>
        <v>36834565</v>
      </c>
      <c r="S131" s="87">
        <f>'Transferred to CCDF'!S131+'Child Care (Spent only)'!S131</f>
        <v>22584565</v>
      </c>
      <c r="T131" s="123">
        <v>22584565</v>
      </c>
      <c r="U131" s="87">
        <f>'Transferred to CCDF'!U131+'Child Care (Spent only)'!U131</f>
        <v>22584565</v>
      </c>
      <c r="V131" s="87">
        <f>'Transferred to CCDF'!V131+'Child Care (Spent only)'!V131</f>
        <v>22584565</v>
      </c>
      <c r="W131" s="87">
        <f>'Transferred to CCDF'!W131+'Child Care (Spent only)'!W131</f>
        <v>22169365</v>
      </c>
      <c r="X131" s="87">
        <f>'Transferred to CCDF'!X131+'Child Care (Spent only)'!X131</f>
        <v>22169365</v>
      </c>
      <c r="Y131" s="87">
        <f>'Transferred to CCDF'!Y131+'Child Care (Spent only)'!Y131</f>
        <v>22169365</v>
      </c>
      <c r="Z131" s="87">
        <f>'Transferred to CCDF'!Z131+'Child Care (Spent only)'!Z131</f>
        <v>22169365</v>
      </c>
    </row>
    <row r="132" spans="1:26">
      <c r="A132" s="51" t="s">
        <v>99</v>
      </c>
      <c r="B132" s="49">
        <v>33415872</v>
      </c>
      <c r="C132" s="49">
        <v>34400560</v>
      </c>
      <c r="D132" s="87">
        <f>'Transferred to CCDF'!D132+'Child Care (Spent only)'!D132</f>
        <v>34361433</v>
      </c>
      <c r="E132" s="87">
        <f>'Transferred to CCDF'!E132+'Child Care (Spent only)'!E132</f>
        <v>33843740</v>
      </c>
      <c r="F132" s="87">
        <f>'Transferred to CCDF'!F132+'Child Care (Spent only)'!F132</f>
        <v>80688345</v>
      </c>
      <c r="G132" s="87">
        <f>'Transferred to CCDF'!G132+'Child Care (Spent only)'!G132</f>
        <v>116163720</v>
      </c>
      <c r="H132" s="87">
        <f>'Transferred to CCDF'!H132+'Child Care (Spent only)'!H132</f>
        <v>118236865</v>
      </c>
      <c r="I132" s="87">
        <f>'Transferred to CCDF'!I132+'Child Care (Spent only)'!I132</f>
        <v>121517273</v>
      </c>
      <c r="J132" s="87">
        <f>'Transferred to CCDF'!J132+'Child Care (Spent only)'!J132</f>
        <v>123371954</v>
      </c>
      <c r="K132" s="87">
        <f>'Transferred to CCDF'!K132+'Child Care (Spent only)'!K132</f>
        <v>139144242</v>
      </c>
      <c r="L132" s="87">
        <f>'Transferred to CCDF'!L132+'Child Care (Spent only)'!L132</f>
        <v>133925050</v>
      </c>
      <c r="M132" s="87">
        <f>'Transferred to CCDF'!M132+'Child Care (Spent only)'!M132</f>
        <v>128925050</v>
      </c>
      <c r="N132" s="87">
        <f>'Transferred to CCDF'!N132+'Child Care (Spent only)'!N132</f>
        <v>128925050</v>
      </c>
      <c r="O132" s="87">
        <f>'Transferred to CCDF'!O132+'Child Care (Spent only)'!O132</f>
        <v>128925050</v>
      </c>
      <c r="P132" s="87">
        <f>'Transferred to CCDF'!P132+'Child Care (Spent only)'!P132</f>
        <v>128925050</v>
      </c>
      <c r="Q132" s="87">
        <f>'Transferred to CCDF'!Q132+'Child Care (Spent only)'!Q132</f>
        <v>128925050</v>
      </c>
      <c r="R132" s="87">
        <f>'Transferred to CCDF'!R132+'Child Care (Spent only)'!R132</f>
        <v>128925050</v>
      </c>
      <c r="S132" s="87">
        <f>'Transferred to CCDF'!S132+'Child Care (Spent only)'!S132</f>
        <v>128925050</v>
      </c>
      <c r="T132" s="123">
        <v>128925050</v>
      </c>
      <c r="U132" s="87">
        <f>'Transferred to CCDF'!U132+'Child Care (Spent only)'!U132</f>
        <v>128925050</v>
      </c>
      <c r="V132" s="87">
        <f>'Transferred to CCDF'!V132+'Child Care (Spent only)'!V132</f>
        <v>111939394</v>
      </c>
      <c r="W132" s="87">
        <f>'Transferred to CCDF'!W132+'Child Care (Spent only)'!W132</f>
        <v>112188903</v>
      </c>
      <c r="X132" s="87">
        <f>'Transferred to CCDF'!X132+'Child Care (Spent only)'!X132</f>
        <v>112343092</v>
      </c>
      <c r="Y132" s="87">
        <f>'Transferred to CCDF'!Y132+'Child Care (Spent only)'!Y132</f>
        <v>128925049</v>
      </c>
      <c r="Z132" s="87">
        <f>'Transferred to CCDF'!Z132+'Child Care (Spent only)'!Z132</f>
        <v>127927544</v>
      </c>
    </row>
    <row r="133" spans="1:26">
      <c r="A133" s="51" t="s">
        <v>101</v>
      </c>
      <c r="B133" s="49">
        <v>53798830</v>
      </c>
      <c r="C133" s="49">
        <v>21847410</v>
      </c>
      <c r="D133" s="87">
        <f>'Transferred to CCDF'!D133+'Child Care (Spent only)'!D133</f>
        <v>18261134</v>
      </c>
      <c r="E133" s="87">
        <f>'Transferred to CCDF'!E133+'Child Care (Spent only)'!E133</f>
        <v>40104976</v>
      </c>
      <c r="F133" s="87">
        <f>'Transferred to CCDF'!F133+'Child Care (Spent only)'!F133</f>
        <v>29887286</v>
      </c>
      <c r="G133" s="87">
        <f>'Transferred to CCDF'!G133+'Child Care (Spent only)'!G133</f>
        <v>26683653</v>
      </c>
      <c r="H133" s="87">
        <f>'Transferred to CCDF'!H133+'Child Care (Spent only)'!H133</f>
        <v>22434137</v>
      </c>
      <c r="I133" s="87">
        <f>'Transferred to CCDF'!I133+'Child Care (Spent only)'!I133</f>
        <v>22182651</v>
      </c>
      <c r="J133" s="87">
        <f>'Transferred to CCDF'!J133+'Child Care (Spent only)'!J133</f>
        <v>22182651</v>
      </c>
      <c r="K133" s="87">
        <f>'Transferred to CCDF'!K133+'Child Care (Spent only)'!K133</f>
        <v>22182651</v>
      </c>
      <c r="L133" s="87">
        <f>'Transferred to CCDF'!L133+'Child Care (Spent only)'!L133</f>
        <v>22802608</v>
      </c>
      <c r="M133" s="87">
        <f>'Transferred to CCDF'!M133+'Child Care (Spent only)'!M133</f>
        <v>23098641</v>
      </c>
      <c r="N133" s="87">
        <f>'Transferred to CCDF'!N133+'Child Care (Spent only)'!N133</f>
        <v>22182651</v>
      </c>
      <c r="O133" s="87">
        <f>'Transferred to CCDF'!O133+'Child Care (Spent only)'!O133</f>
        <v>22182651</v>
      </c>
      <c r="P133" s="87">
        <f>'Transferred to CCDF'!P133+'Child Care (Spent only)'!P133</f>
        <v>22182651</v>
      </c>
      <c r="Q133" s="87">
        <f>'Transferred to CCDF'!Q133+'Child Care (Spent only)'!Q133</f>
        <v>23309579</v>
      </c>
      <c r="R133" s="87">
        <f>'Transferred to CCDF'!R133+'Child Care (Spent only)'!R133</f>
        <v>22182651</v>
      </c>
      <c r="S133" s="87">
        <f>'Transferred to CCDF'!S133+'Child Care (Spent only)'!S133</f>
        <v>22182651</v>
      </c>
      <c r="T133" s="123">
        <v>22182651</v>
      </c>
      <c r="U133" s="87">
        <f>'Transferred to CCDF'!U133+'Child Care (Spent only)'!U133</f>
        <v>22182651</v>
      </c>
      <c r="V133" s="87">
        <f>'Transferred to CCDF'!V133+'Child Care (Spent only)'!V133</f>
        <v>22182651</v>
      </c>
      <c r="W133" s="87">
        <f>'Transferred to CCDF'!W133+'Child Care (Spent only)'!W133</f>
        <v>22182651</v>
      </c>
      <c r="X133" s="87">
        <f>'Transferred to CCDF'!X133+'Child Care (Spent only)'!X133</f>
        <v>0</v>
      </c>
      <c r="Y133" s="87">
        <f>'Transferred to CCDF'!Y133+'Child Care (Spent only)'!Y133</f>
        <v>22182651</v>
      </c>
      <c r="Z133" s="87">
        <f>'Transferred to CCDF'!Z133+'Child Care (Spent only)'!Z133</f>
        <v>0</v>
      </c>
    </row>
    <row r="134" spans="1:26">
      <c r="A134" s="51" t="s">
        <v>102</v>
      </c>
      <c r="B134" s="49">
        <v>0</v>
      </c>
      <c r="C134" s="49">
        <v>0</v>
      </c>
      <c r="D134" s="87">
        <f>'Transferred to CCDF'!D134+'Child Care (Spent only)'!D134</f>
        <v>0</v>
      </c>
      <c r="E134" s="87">
        <f>'Transferred to CCDF'!E134+'Child Care (Spent only)'!E134</f>
        <v>0</v>
      </c>
      <c r="F134" s="87">
        <f>'Transferred to CCDF'!F134+'Child Care (Spent only)'!F134</f>
        <v>2008367</v>
      </c>
      <c r="G134" s="87">
        <f>'Transferred to CCDF'!G134+'Child Care (Spent only)'!G134</f>
        <v>30243279</v>
      </c>
      <c r="H134" s="87">
        <f>'Transferred to CCDF'!H134+'Child Care (Spent only)'!H134</f>
        <v>14803000</v>
      </c>
      <c r="I134" s="87">
        <f>'Transferred to CCDF'!I134+'Child Care (Spent only)'!I134</f>
        <v>12894822</v>
      </c>
      <c r="J134" s="87">
        <f>'Transferred to CCDF'!J134+'Child Care (Spent only)'!J134</f>
        <v>10556383</v>
      </c>
      <c r="K134" s="87">
        <f>'Transferred to CCDF'!K134+'Child Care (Spent only)'!K134</f>
        <v>14738280</v>
      </c>
      <c r="L134" s="87">
        <f>'Transferred to CCDF'!L134+'Child Care (Spent only)'!L134</f>
        <v>18508311</v>
      </c>
      <c r="M134" s="87">
        <f>'Transferred to CCDF'!M134+'Child Care (Spent only)'!M134</f>
        <v>10934046</v>
      </c>
      <c r="N134" s="87">
        <f>'Transferred to CCDF'!N134+'Child Care (Spent only)'!N134</f>
        <v>14495356</v>
      </c>
      <c r="O134" s="87">
        <f>'Transferred to CCDF'!O134+'Child Care (Spent only)'!O134</f>
        <v>18410785</v>
      </c>
      <c r="P134" s="87">
        <f>'Transferred to CCDF'!P134+'Child Care (Spent only)'!P134</f>
        <v>17166174</v>
      </c>
      <c r="Q134" s="87">
        <f>'Transferred to CCDF'!Q134+'Child Care (Spent only)'!Q134</f>
        <v>10294518</v>
      </c>
      <c r="R134" s="87">
        <f>'Transferred to CCDF'!R134+'Child Care (Spent only)'!R134</f>
        <v>4971630</v>
      </c>
      <c r="S134" s="87">
        <f>'Transferred to CCDF'!S134+'Child Care (Spent only)'!S134</f>
        <v>4971630</v>
      </c>
      <c r="T134" s="123">
        <v>4971633</v>
      </c>
      <c r="U134" s="87">
        <f>'Transferred to CCDF'!U134+'Child Care (Spent only)'!U134</f>
        <v>4971633</v>
      </c>
      <c r="V134" s="87">
        <f>'Transferred to CCDF'!V134+'Child Care (Spent only)'!V134</f>
        <v>10684015</v>
      </c>
      <c r="W134" s="87">
        <f>'Transferred to CCDF'!W134+'Child Care (Spent only)'!W134</f>
        <v>9512580</v>
      </c>
      <c r="X134" s="87">
        <f>'Transferred to CCDF'!X134+'Child Care (Spent only)'!X134</f>
        <v>10971630</v>
      </c>
      <c r="Y134" s="87">
        <f>'Transferred to CCDF'!Y134+'Child Care (Spent only)'!Y134</f>
        <v>6087039</v>
      </c>
      <c r="Z134" s="87">
        <f>'Transferred to CCDF'!Z134+'Child Care (Spent only)'!Z134</f>
        <v>5526270</v>
      </c>
    </row>
    <row r="135" spans="1:26">
      <c r="A135" s="51" t="s">
        <v>103</v>
      </c>
      <c r="B135" s="49">
        <v>293955</v>
      </c>
      <c r="C135" s="49">
        <v>1175819</v>
      </c>
      <c r="D135" s="87">
        <f>'Transferred to CCDF'!D135+'Child Care (Spent only)'!D135</f>
        <v>1175820</v>
      </c>
      <c r="E135" s="87">
        <f>'Transferred to CCDF'!E135+'Child Care (Spent only)'!E135</f>
        <v>3838197</v>
      </c>
      <c r="F135" s="87">
        <f>'Transferred to CCDF'!F135+'Child Care (Spent only)'!F135</f>
        <v>2511750</v>
      </c>
      <c r="G135" s="87">
        <f>'Transferred to CCDF'!G135+'Child Care (Spent only)'!G135</f>
        <v>1746965</v>
      </c>
      <c r="H135" s="87">
        <f>'Transferred to CCDF'!H135+'Child Care (Spent only)'!H135</f>
        <v>1175820</v>
      </c>
      <c r="I135" s="87">
        <f>'Transferred to CCDF'!I135+'Child Care (Spent only)'!I135</f>
        <v>1175820</v>
      </c>
      <c r="J135" s="87">
        <f>'Transferred to CCDF'!J135+'Child Care (Spent only)'!J135</f>
        <v>793766</v>
      </c>
      <c r="K135" s="87">
        <f>'Transferred to CCDF'!K135+'Child Care (Spent only)'!K135</f>
        <v>1175820</v>
      </c>
      <c r="L135" s="87">
        <f>'Transferred to CCDF'!L135+'Child Care (Spent only)'!L135</f>
        <v>1175820</v>
      </c>
      <c r="M135" s="87">
        <f>'Transferred to CCDF'!M135+'Child Care (Spent only)'!M135</f>
        <v>1175820</v>
      </c>
      <c r="N135" s="87">
        <f>'Transferred to CCDF'!N135+'Child Care (Spent only)'!N135</f>
        <v>1175820</v>
      </c>
      <c r="O135" s="87">
        <f>'Transferred to CCDF'!O135+'Child Care (Spent only)'!O135</f>
        <v>1175820</v>
      </c>
      <c r="P135" s="87">
        <f>'Transferred to CCDF'!P135+'Child Care (Spent only)'!P135</f>
        <v>1175820</v>
      </c>
      <c r="Q135" s="87">
        <f>'Transferred to CCDF'!Q135+'Child Care (Spent only)'!Q135</f>
        <v>1175820</v>
      </c>
      <c r="R135" s="87">
        <f>'Transferred to CCDF'!R135+'Child Care (Spent only)'!R135</f>
        <v>1175820</v>
      </c>
      <c r="S135" s="87">
        <f>'Transferred to CCDF'!S135+'Child Care (Spent only)'!S135</f>
        <v>1175820</v>
      </c>
      <c r="T135" s="123">
        <v>1175820</v>
      </c>
      <c r="U135" s="87">
        <f>'Transferred to CCDF'!U135+'Child Care (Spent only)'!U135</f>
        <v>1175820</v>
      </c>
      <c r="V135" s="87">
        <f>'Transferred to CCDF'!V135+'Child Care (Spent only)'!V135</f>
        <v>1175820</v>
      </c>
      <c r="W135" s="87">
        <f>'Transferred to CCDF'!W135+'Child Care (Spent only)'!W135</f>
        <v>1175820</v>
      </c>
      <c r="X135" s="87">
        <f>'Transferred to CCDF'!X135+'Child Care (Spent only)'!X135</f>
        <v>1175820</v>
      </c>
      <c r="Y135" s="87">
        <f>'Transferred to CCDF'!Y135+'Child Care (Spent only)'!Y135</f>
        <v>1175820</v>
      </c>
      <c r="Z135" s="87">
        <f>'Transferred to CCDF'!Z135+'Child Care (Spent only)'!Z135</f>
        <v>1175819</v>
      </c>
    </row>
    <row r="136" spans="1:26">
      <c r="A136" s="51" t="s">
        <v>104</v>
      </c>
      <c r="B136" s="49">
        <v>39902368</v>
      </c>
      <c r="C136" s="49">
        <v>74640280</v>
      </c>
      <c r="D136" s="87">
        <f>'Transferred to CCDF'!D136+'Child Care (Spent only)'!D136</f>
        <v>81779334</v>
      </c>
      <c r="E136" s="87">
        <f>'Transferred to CCDF'!E136+'Child Care (Spent only)'!E136</f>
        <v>239239223</v>
      </c>
      <c r="F136" s="87">
        <f>'Transferred to CCDF'!F136+'Child Care (Spent only)'!F136</f>
        <v>211924409</v>
      </c>
      <c r="G136" s="87">
        <f>'Transferred to CCDF'!G136+'Child Care (Spent only)'!G136</f>
        <v>216954330</v>
      </c>
      <c r="H136" s="87">
        <f>'Transferred to CCDF'!H136+'Child Care (Spent only)'!H136</f>
        <v>224325223</v>
      </c>
      <c r="I136" s="87">
        <f>'Transferred to CCDF'!I136+'Child Care (Spent only)'!I136</f>
        <v>254911375</v>
      </c>
      <c r="J136" s="87">
        <f>'Transferred to CCDF'!J136+'Child Care (Spent only)'!J136</f>
        <v>249915971</v>
      </c>
      <c r="K136" s="87">
        <f>'Transferred to CCDF'!K136+'Child Care (Spent only)'!K136</f>
        <v>254282678</v>
      </c>
      <c r="L136" s="87">
        <f>'Transferred to CCDF'!L136+'Child Care (Spent only)'!L136</f>
        <v>286898295</v>
      </c>
      <c r="M136" s="87">
        <f>'Transferred to CCDF'!M136+'Child Care (Spent only)'!M136</f>
        <v>268586366</v>
      </c>
      <c r="N136" s="87">
        <f>'Transferred to CCDF'!N136+'Child Care (Spent only)'!N136</f>
        <v>351991654</v>
      </c>
      <c r="O136" s="87">
        <f>'Transferred to CCDF'!O136+'Child Care (Spent only)'!O136</f>
        <v>354973017</v>
      </c>
      <c r="P136" s="87">
        <f>'Transferred to CCDF'!P136+'Child Care (Spent only)'!P136</f>
        <v>476606728</v>
      </c>
      <c r="Q136" s="87">
        <f>'Transferred to CCDF'!Q136+'Child Care (Spent only)'!Q136</f>
        <v>477419704</v>
      </c>
      <c r="R136" s="87">
        <f>'Transferred to CCDF'!R136+'Child Care (Spent only)'!R136</f>
        <v>511031765</v>
      </c>
      <c r="S136" s="87">
        <f>'Transferred to CCDF'!S136+'Child Care (Spent only)'!S136</f>
        <v>569104589</v>
      </c>
      <c r="T136" s="123">
        <v>716608656</v>
      </c>
      <c r="U136" s="87">
        <f>'Transferred to CCDF'!U136+'Child Care (Spent only)'!U136</f>
        <v>518249644</v>
      </c>
      <c r="V136" s="87">
        <f>'Transferred to CCDF'!V136+'Child Care (Spent only)'!V136</f>
        <v>366120039</v>
      </c>
      <c r="W136" s="87">
        <f>'Transferred to CCDF'!W136+'Child Care (Spent only)'!W136</f>
        <v>437923962</v>
      </c>
      <c r="X136" s="87">
        <f>'Transferred to CCDF'!X136+'Child Care (Spent only)'!X136</f>
        <v>382171371</v>
      </c>
      <c r="Y136" s="87">
        <f>'Transferred to CCDF'!Y136+'Child Care (Spent only)'!Y136</f>
        <v>455249566</v>
      </c>
      <c r="Z136" s="87">
        <f>'Transferred to CCDF'!Z136+'Child Care (Spent only)'!Z136</f>
        <v>437733619</v>
      </c>
    </row>
    <row r="137" spans="1:26">
      <c r="A137" s="51" t="s">
        <v>105</v>
      </c>
      <c r="B137" s="49">
        <v>15357049</v>
      </c>
      <c r="C137" s="49">
        <v>15356949</v>
      </c>
      <c r="D137" s="87">
        <f>'Transferred to CCDF'!D137+'Child Care (Spent only)'!D137</f>
        <v>15356949</v>
      </c>
      <c r="E137" s="87">
        <f>'Transferred to CCDF'!E137+'Child Care (Spent only)'!E137</f>
        <v>15359107</v>
      </c>
      <c r="F137" s="87">
        <f>'Transferred to CCDF'!F137+'Child Care (Spent only)'!F137</f>
        <v>16223737</v>
      </c>
      <c r="G137" s="87">
        <f>'Transferred to CCDF'!G137+'Child Care (Spent only)'!G137</f>
        <v>15356947</v>
      </c>
      <c r="H137" s="87">
        <f>'Transferred to CCDF'!H137+'Child Care (Spent only)'!H137</f>
        <v>15356947</v>
      </c>
      <c r="I137" s="87">
        <f>'Transferred to CCDF'!I137+'Child Care (Spent only)'!I137</f>
        <v>15356947</v>
      </c>
      <c r="J137" s="87">
        <f>'Transferred to CCDF'!J137+'Child Care (Spent only)'!J137</f>
        <v>15250027</v>
      </c>
      <c r="K137" s="87">
        <f>'Transferred to CCDF'!K137+'Child Care (Spent only)'!K137</f>
        <v>15248217</v>
      </c>
      <c r="L137" s="87">
        <f>'Transferred to CCDF'!L137+'Child Care (Spent only)'!L137</f>
        <v>15275266</v>
      </c>
      <c r="M137" s="87">
        <f>'Transferred to CCDF'!M137+'Child Care (Spent only)'!M137</f>
        <v>15356947</v>
      </c>
      <c r="N137" s="87">
        <f>'Transferred to CCDF'!N137+'Child Care (Spent only)'!N137</f>
        <v>15356947</v>
      </c>
      <c r="O137" s="87">
        <f>'Transferred to CCDF'!O137+'Child Care (Spent only)'!O137</f>
        <v>15356947</v>
      </c>
      <c r="P137" s="87">
        <f>'Transferred to CCDF'!P137+'Child Care (Spent only)'!P137</f>
        <v>15356947</v>
      </c>
      <c r="Q137" s="87">
        <f>'Transferred to CCDF'!Q137+'Child Care (Spent only)'!Q137</f>
        <v>15356947</v>
      </c>
      <c r="R137" s="87">
        <f>'Transferred to CCDF'!R137+'Child Care (Spent only)'!R137</f>
        <v>15356947</v>
      </c>
      <c r="S137" s="87">
        <f>'Transferred to CCDF'!S137+'Child Care (Spent only)'!S137</f>
        <v>15356947</v>
      </c>
      <c r="T137" s="123">
        <v>15356947</v>
      </c>
      <c r="U137" s="87">
        <f>'Transferred to CCDF'!U137+'Child Care (Spent only)'!U137</f>
        <v>15356947</v>
      </c>
      <c r="V137" s="87">
        <f>'Transferred to CCDF'!V137+'Child Care (Spent only)'!V137</f>
        <v>15356947</v>
      </c>
      <c r="W137" s="87">
        <f>'Transferred to CCDF'!W137+'Child Care (Spent only)'!W137</f>
        <v>15356947</v>
      </c>
      <c r="X137" s="87">
        <f>'Transferred to CCDF'!X137+'Child Care (Spent only)'!X137</f>
        <v>20045435</v>
      </c>
      <c r="Y137" s="87">
        <f>'Transferred to CCDF'!Y137+'Child Care (Spent only)'!Y137</f>
        <v>19036156</v>
      </c>
      <c r="Z137" s="87">
        <f>'Transferred to CCDF'!Z137+'Child Care (Spent only)'!Z137</f>
        <v>15356947</v>
      </c>
    </row>
    <row r="138" spans="1:26">
      <c r="A138" s="51" t="s">
        <v>107</v>
      </c>
      <c r="B138" s="49">
        <v>8269771</v>
      </c>
      <c r="C138" s="49">
        <v>8661336</v>
      </c>
      <c r="D138" s="87">
        <f>'Transferred to CCDF'!D138+'Child Care (Spent only)'!D138</f>
        <v>6232481</v>
      </c>
      <c r="E138" s="87">
        <f>'Transferred to CCDF'!E138+'Child Care (Spent only)'!E138</f>
        <v>3382319</v>
      </c>
      <c r="F138" s="87">
        <f>'Transferred to CCDF'!F138+'Child Care (Spent only)'!F138</f>
        <v>5220891</v>
      </c>
      <c r="G138" s="87">
        <f>'Transferred to CCDF'!G138+'Child Care (Spent only)'!G138</f>
        <v>5078586</v>
      </c>
      <c r="H138" s="87">
        <f>'Transferred to CCDF'!H138+'Child Care (Spent only)'!H138</f>
        <v>5078586</v>
      </c>
      <c r="I138" s="87">
        <f>'Transferred to CCDF'!I138+'Child Care (Spent only)'!I138</f>
        <v>6306877</v>
      </c>
      <c r="J138" s="87">
        <f>'Transferred to CCDF'!J138+'Child Care (Spent only)'!J138</f>
        <v>5078586</v>
      </c>
      <c r="K138" s="87">
        <f>'Transferred to CCDF'!K138+'Child Care (Spent only)'!K138</f>
        <v>5712927</v>
      </c>
      <c r="L138" s="87">
        <f>'Transferred to CCDF'!L138+'Child Care (Spent only)'!L138</f>
        <v>17899341</v>
      </c>
      <c r="M138" s="87">
        <f>'Transferred to CCDF'!M138+'Child Care (Spent only)'!M138</f>
        <v>10627992</v>
      </c>
      <c r="N138" s="87">
        <f>'Transferred to CCDF'!N138+'Child Care (Spent only)'!N138</f>
        <v>11020778</v>
      </c>
      <c r="O138" s="87">
        <f>'Transferred to CCDF'!O138+'Child Care (Spent only)'!O138</f>
        <v>14842071</v>
      </c>
      <c r="P138" s="87">
        <f>'Transferred to CCDF'!P138+'Child Care (Spent only)'!P138</f>
        <v>23281111</v>
      </c>
      <c r="Q138" s="87">
        <f>'Transferred to CCDF'!Q138+'Child Care (Spent only)'!Q138</f>
        <v>22411856</v>
      </c>
      <c r="R138" s="87">
        <f>'Transferred to CCDF'!R138+'Child Care (Spent only)'!R138</f>
        <v>21422207</v>
      </c>
      <c r="S138" s="87">
        <f>'Transferred to CCDF'!S138+'Child Care (Spent only)'!S138</f>
        <v>17398924</v>
      </c>
      <c r="T138" s="123">
        <v>8266975</v>
      </c>
      <c r="U138" s="87">
        <f>'Transferred to CCDF'!U138+'Child Care (Spent only)'!U138</f>
        <v>8921568</v>
      </c>
      <c r="V138" s="87">
        <f>'Transferred to CCDF'!V138+'Child Care (Spent only)'!V138</f>
        <v>8450257</v>
      </c>
      <c r="W138" s="87">
        <f>'Transferred to CCDF'!W138+'Child Care (Spent only)'!W138</f>
        <v>6932032</v>
      </c>
      <c r="X138" s="87">
        <f>'Transferred to CCDF'!X138+'Child Care (Spent only)'!X138</f>
        <v>7390376</v>
      </c>
      <c r="Y138" s="87">
        <f>'Transferred to CCDF'!Y138+'Child Care (Spent only)'!Y138</f>
        <v>6955466</v>
      </c>
      <c r="Z138" s="87">
        <f>'Transferred to CCDF'!Z138+'Child Care (Spent only)'!Z138</f>
        <v>8714446</v>
      </c>
    </row>
    <row r="139" spans="1:26">
      <c r="A139" s="51" t="s">
        <v>76</v>
      </c>
      <c r="B139" s="49">
        <v>0</v>
      </c>
      <c r="C139" s="49">
        <v>4103153</v>
      </c>
      <c r="D139" s="87">
        <f>'Transferred to CCDF'!D139+'Child Care (Spent only)'!D139</f>
        <v>6673024</v>
      </c>
      <c r="E139" s="87">
        <f>'Transferred to CCDF'!E139+'Child Care (Spent only)'!E139</f>
        <v>6803329</v>
      </c>
      <c r="F139" s="87">
        <f>'Transferred to CCDF'!F139+'Child Care (Spent only)'!F139</f>
        <v>6673024</v>
      </c>
      <c r="G139" s="87">
        <f>'Transferred to CCDF'!G139+'Child Care (Spent only)'!G139</f>
        <v>6673024</v>
      </c>
      <c r="H139" s="87">
        <f>'Transferred to CCDF'!H139+'Child Care (Spent only)'!H139</f>
        <v>5853892</v>
      </c>
      <c r="I139" s="87">
        <f>'Transferred to CCDF'!I139+'Child Care (Spent only)'!I139</f>
        <v>6673024</v>
      </c>
      <c r="J139" s="87">
        <f>'Transferred to CCDF'!J139+'Child Care (Spent only)'!J139</f>
        <v>7890102</v>
      </c>
      <c r="K139" s="87">
        <f>'Transferred to CCDF'!K139+'Child Care (Spent only)'!K139</f>
        <v>15294515</v>
      </c>
      <c r="L139" s="87">
        <f>'Transferred to CCDF'!L139+'Child Care (Spent only)'!L139</f>
        <v>13816609</v>
      </c>
      <c r="M139" s="87">
        <f>'Transferred to CCDF'!M139+'Child Care (Spent only)'!M139</f>
        <v>14706501</v>
      </c>
      <c r="N139" s="87">
        <f>'Transferred to CCDF'!N139+'Child Care (Spent only)'!N139</f>
        <v>9829984</v>
      </c>
      <c r="O139" s="87">
        <f>'Transferred to CCDF'!O139+'Child Care (Spent only)'!O139</f>
        <v>11279322</v>
      </c>
      <c r="P139" s="87">
        <f>'Transferred to CCDF'!P139+'Child Care (Spent only)'!P139</f>
        <v>10299726</v>
      </c>
      <c r="Q139" s="87">
        <f>'Transferred to CCDF'!Q139+'Child Care (Spent only)'!Q139</f>
        <v>6745104</v>
      </c>
      <c r="R139" s="87">
        <f>'Transferred to CCDF'!R139+'Child Care (Spent only)'!R139</f>
        <v>5844890</v>
      </c>
      <c r="S139" s="87">
        <f>'Transferred to CCDF'!S139+'Child Care (Spent only)'!S139</f>
        <v>5580354</v>
      </c>
      <c r="T139" s="123">
        <v>6673024</v>
      </c>
      <c r="U139" s="87">
        <f>'Transferred to CCDF'!U139+'Child Care (Spent only)'!U139</f>
        <v>6673025</v>
      </c>
      <c r="V139" s="87">
        <f>'Transferred to CCDF'!V139+'Child Care (Spent only)'!V139</f>
        <v>6673024</v>
      </c>
      <c r="W139" s="87">
        <f>'Transferred to CCDF'!W139+'Child Care (Spent only)'!W139</f>
        <v>6673023</v>
      </c>
      <c r="X139" s="87">
        <f>'Transferred to CCDF'!X139+'Child Care (Spent only)'!X139</f>
        <v>6673024</v>
      </c>
      <c r="Y139" s="87">
        <f>'Transferred to CCDF'!Y139+'Child Care (Spent only)'!Y139</f>
        <v>6673024</v>
      </c>
      <c r="Z139" s="87">
        <f>'Transferred to CCDF'!Z139+'Child Care (Spent only)'!Z139</f>
        <v>6673024</v>
      </c>
    </row>
    <row r="140" spans="1:26">
      <c r="A140" s="51" t="s">
        <v>110</v>
      </c>
      <c r="B140" s="49">
        <v>0</v>
      </c>
      <c r="C140" s="49">
        <v>0</v>
      </c>
      <c r="D140" s="87">
        <f>'Transferred to CCDF'!D140+'Child Care (Spent only)'!D140</f>
        <v>8160746</v>
      </c>
      <c r="E140" s="87">
        <f>'Transferred to CCDF'!E140+'Child Care (Spent only)'!E140</f>
        <v>-8160746</v>
      </c>
      <c r="F140" s="87">
        <f>'Transferred to CCDF'!F140+'Child Care (Spent only)'!F140</f>
        <v>0</v>
      </c>
      <c r="G140" s="87">
        <f>'Transferred to CCDF'!G140+'Child Care (Spent only)'!G140</f>
        <v>0</v>
      </c>
      <c r="H140" s="87">
        <f>'Transferred to CCDF'!H140+'Child Care (Spent only)'!H140</f>
        <v>6986157</v>
      </c>
      <c r="I140" s="87">
        <f>'Transferred to CCDF'!I140+'Child Care (Spent only)'!I140</f>
        <v>3400057</v>
      </c>
      <c r="J140" s="87">
        <f>'Transferred to CCDF'!J140+'Child Care (Spent only)'!J140</f>
        <v>-434</v>
      </c>
      <c r="K140" s="87">
        <f>'Transferred to CCDF'!K140+'Child Care (Spent only)'!K140</f>
        <v>18829734</v>
      </c>
      <c r="L140" s="87">
        <f>'Transferred to CCDF'!L140+'Child Care (Spent only)'!L140</f>
        <v>9846304</v>
      </c>
      <c r="M140" s="87">
        <f>'Transferred to CCDF'!M140+'Child Care (Spent only)'!M140</f>
        <v>1137181</v>
      </c>
      <c r="N140" s="87">
        <f>'Transferred to CCDF'!N140+'Child Care (Spent only)'!N140</f>
        <v>19786897</v>
      </c>
      <c r="O140" s="87">
        <f>'Transferred to CCDF'!O140+'Child Care (Spent only)'!O140</f>
        <v>4511477</v>
      </c>
      <c r="P140" s="87">
        <f>'Transferred to CCDF'!P140+'Child Care (Spent only)'!P140</f>
        <v>31686730</v>
      </c>
      <c r="Q140" s="87">
        <f>'Transferred to CCDF'!Q140+'Child Care (Spent only)'!Q140</f>
        <v>17932193</v>
      </c>
      <c r="R140" s="87">
        <f>'Transferred to CCDF'!R140+'Child Care (Spent only)'!R140</f>
        <v>33644501</v>
      </c>
      <c r="S140" s="87">
        <f>'Transferred to CCDF'!S140+'Child Care (Spent only)'!S140</f>
        <v>6611394</v>
      </c>
      <c r="T140" s="123">
        <v>27722403</v>
      </c>
      <c r="U140" s="87">
        <f>'Transferred to CCDF'!U140+'Child Care (Spent only)'!U140</f>
        <v>12383974</v>
      </c>
      <c r="V140" s="87">
        <f>'Transferred to CCDF'!V140+'Child Care (Spent only)'!V140</f>
        <v>31127472</v>
      </c>
      <c r="W140" s="87">
        <f>'Transferred to CCDF'!W140+'Child Care (Spent only)'!W140</f>
        <v>29480574</v>
      </c>
      <c r="X140" s="87">
        <f>'Transferred to CCDF'!X140+'Child Care (Spent only)'!X140</f>
        <v>25418428</v>
      </c>
      <c r="Y140" s="87">
        <f>'Transferred to CCDF'!Y140+'Child Care (Spent only)'!Y140</f>
        <v>26356163</v>
      </c>
      <c r="Z140" s="87">
        <f>'Transferred to CCDF'!Z140+'Child Care (Spent only)'!Z140</f>
        <v>18314084</v>
      </c>
    </row>
    <row r="141" spans="1:26">
      <c r="A141" s="51" t="s">
        <v>111</v>
      </c>
      <c r="B141" s="49">
        <v>0</v>
      </c>
      <c r="C141" s="49">
        <v>9340753</v>
      </c>
      <c r="D141" s="87">
        <f>'Transferred to CCDF'!D141+'Child Care (Spent only)'!D141</f>
        <v>5219508</v>
      </c>
      <c r="E141" s="87">
        <f>'Transferred to CCDF'!E141+'Child Care (Spent only)'!E141</f>
        <v>5219488</v>
      </c>
      <c r="F141" s="87">
        <f>'Transferred to CCDF'!F141+'Child Care (Spent only)'!F141</f>
        <v>11195358</v>
      </c>
      <c r="G141" s="87">
        <f>'Transferred to CCDF'!G141+'Child Care (Spent only)'!G141</f>
        <v>6741917</v>
      </c>
      <c r="H141" s="87">
        <f>'Transferred to CCDF'!H141+'Child Care (Spent only)'!H141</f>
        <v>6689585</v>
      </c>
      <c r="I141" s="87">
        <f>'Transferred to CCDF'!I141+'Child Care (Spent only)'!I141</f>
        <v>5219488</v>
      </c>
      <c r="J141" s="87">
        <f>'Transferred to CCDF'!J141+'Child Care (Spent only)'!J141</f>
        <v>5219488</v>
      </c>
      <c r="K141" s="87">
        <f>'Transferred to CCDF'!K141+'Child Care (Spent only)'!K141</f>
        <v>0</v>
      </c>
      <c r="L141" s="87">
        <f>'Transferred to CCDF'!L141+'Child Care (Spent only)'!L141</f>
        <v>5219488</v>
      </c>
      <c r="M141" s="87">
        <f>'Transferred to CCDF'!M141+'Child Care (Spent only)'!M141</f>
        <v>6588259</v>
      </c>
      <c r="N141" s="87">
        <f>'Transferred to CCDF'!N141+'Child Care (Spent only)'!N141</f>
        <v>5651049</v>
      </c>
      <c r="O141" s="87">
        <f>'Transferred to CCDF'!O141+'Child Care (Spent only)'!O141</f>
        <v>5046520</v>
      </c>
      <c r="P141" s="87">
        <f>'Transferred to CCDF'!P141+'Child Care (Spent only)'!P141</f>
        <v>5219488</v>
      </c>
      <c r="Q141" s="87">
        <f>'Transferred to CCDF'!Q141+'Child Care (Spent only)'!Q141</f>
        <v>5219488</v>
      </c>
      <c r="R141" s="87">
        <f>'Transferred to CCDF'!R141+'Child Care (Spent only)'!R141</f>
        <v>5219488</v>
      </c>
      <c r="S141" s="87">
        <f>'Transferred to CCDF'!S141+'Child Care (Spent only)'!S141</f>
        <v>10178934</v>
      </c>
      <c r="T141" s="123">
        <v>5219488</v>
      </c>
      <c r="U141" s="87">
        <f>'Transferred to CCDF'!U141+'Child Care (Spent only)'!U141</f>
        <v>6880663</v>
      </c>
      <c r="V141" s="87">
        <f>'Transferred to CCDF'!V141+'Child Care (Spent only)'!V141</f>
        <v>10214442</v>
      </c>
      <c r="W141" s="87">
        <f>'Transferred to CCDF'!W141+'Child Care (Spent only)'!W141</f>
        <v>11121773</v>
      </c>
      <c r="X141" s="87">
        <f>'Transferred to CCDF'!X141+'Child Care (Spent only)'!X141</f>
        <v>10741970</v>
      </c>
      <c r="Y141" s="87">
        <f>'Transferred to CCDF'!Y141+'Child Care (Spent only)'!Y141</f>
        <v>12652756</v>
      </c>
      <c r="Z141" s="87">
        <f>'Transferred to CCDF'!Z141+'Child Care (Spent only)'!Z141</f>
        <v>0</v>
      </c>
    </row>
    <row r="142" spans="1:26">
      <c r="A142" s="51" t="s">
        <v>113</v>
      </c>
      <c r="B142" s="49">
        <v>1928151</v>
      </c>
      <c r="C142" s="49">
        <v>4768416</v>
      </c>
      <c r="D142" s="87">
        <f>'Transferred to CCDF'!D142+'Child Care (Spent only)'!D142</f>
        <v>8858995</v>
      </c>
      <c r="E142" s="87">
        <f>'Transferred to CCDF'!E142+'Child Care (Spent only)'!E142</f>
        <v>6470836</v>
      </c>
      <c r="F142" s="87">
        <f>'Transferred to CCDF'!F142+'Child Care (Spent only)'!F142</f>
        <v>2662250</v>
      </c>
      <c r="G142" s="87">
        <f>'Transferred to CCDF'!G142+'Child Care (Spent only)'!G142</f>
        <v>2849078</v>
      </c>
      <c r="H142" s="87">
        <f>'Transferred to CCDF'!H142+'Child Care (Spent only)'!H142</f>
        <v>3061588</v>
      </c>
      <c r="I142" s="87">
        <f>'Transferred to CCDF'!I142+'Child Care (Spent only)'!I142</f>
        <v>2360413</v>
      </c>
      <c r="J142" s="87">
        <f>'Transferred to CCDF'!J142+'Child Care (Spent only)'!J142</f>
        <v>2851684</v>
      </c>
      <c r="K142" s="87">
        <f>'Transferred to CCDF'!K142+'Child Care (Spent only)'!K142</f>
        <v>2343605</v>
      </c>
      <c r="L142" s="87">
        <f>'Transferred to CCDF'!L142+'Child Care (Spent only)'!L142</f>
        <v>2917269</v>
      </c>
      <c r="M142" s="87">
        <f>'Transferred to CCDF'!M142+'Child Care (Spent only)'!M142</f>
        <v>6161278</v>
      </c>
      <c r="N142" s="87">
        <f>'Transferred to CCDF'!N142+'Child Care (Spent only)'!N142</f>
        <v>5134788</v>
      </c>
      <c r="O142" s="87">
        <f>'Transferred to CCDF'!O142+'Child Care (Spent only)'!O142</f>
        <v>3712566</v>
      </c>
      <c r="P142" s="87">
        <f>'Transferred to CCDF'!P142+'Child Care (Spent only)'!P142</f>
        <v>3319623</v>
      </c>
      <c r="Q142" s="87">
        <f>'Transferred to CCDF'!Q142+'Child Care (Spent only)'!Q142</f>
        <v>3440136</v>
      </c>
      <c r="R142" s="87">
        <f>'Transferred to CCDF'!R142+'Child Care (Spent only)'!R142</f>
        <v>4566365</v>
      </c>
      <c r="S142" s="87">
        <f>'Transferred to CCDF'!S142+'Child Care (Spent only)'!S142</f>
        <v>5023340</v>
      </c>
      <c r="T142" s="123">
        <v>3041519</v>
      </c>
      <c r="U142" s="87">
        <f>'Transferred to CCDF'!U142+'Child Care (Spent only)'!U142</f>
        <v>3754552</v>
      </c>
      <c r="V142" s="87">
        <f>'Transferred to CCDF'!V142+'Child Care (Spent only)'!V142</f>
        <v>4889099</v>
      </c>
      <c r="W142" s="87">
        <f>'Transferred to CCDF'!W142+'Child Care (Spent only)'!W142</f>
        <v>1774161</v>
      </c>
      <c r="X142" s="87">
        <f>'Transferred to CCDF'!X142+'Child Care (Spent only)'!X142</f>
        <v>1760164</v>
      </c>
      <c r="Y142" s="87">
        <f>'Transferred to CCDF'!Y142+'Child Care (Spent only)'!Y142</f>
        <v>1764267</v>
      </c>
      <c r="Z142" s="87">
        <f>'Transferred to CCDF'!Z142+'Child Care (Spent only)'!Z142</f>
        <v>1749945</v>
      </c>
    </row>
    <row r="143" spans="1:26">
      <c r="A143" s="51" t="s">
        <v>78</v>
      </c>
      <c r="B143" s="49">
        <v>21418919</v>
      </c>
      <c r="C143" s="49">
        <v>30327016</v>
      </c>
      <c r="D143" s="87">
        <f>'Transferred to CCDF'!D143+'Child Care (Spent only)'!D143</f>
        <v>23603217</v>
      </c>
      <c r="E143" s="87">
        <f>'Transferred to CCDF'!E143+'Child Care (Spent only)'!E143</f>
        <v>23302387</v>
      </c>
      <c r="F143" s="87">
        <f>'Transferred to CCDF'!F143+'Child Care (Spent only)'!F143</f>
        <v>23459079</v>
      </c>
      <c r="G143" s="87">
        <f>'Transferred to CCDF'!G143+'Child Care (Spent only)'!G143</f>
        <v>10460425</v>
      </c>
      <c r="H143" s="87">
        <f>'Transferred to CCDF'!H143+'Child Care (Spent only)'!H143</f>
        <v>23301408</v>
      </c>
      <c r="I143" s="87">
        <f>'Transferred to CCDF'!I143+'Child Care (Spent only)'!I143</f>
        <v>23301407</v>
      </c>
      <c r="J143" s="87">
        <f>'Transferred to CCDF'!J143+'Child Care (Spent only)'!J143</f>
        <v>29182445</v>
      </c>
      <c r="K143" s="87">
        <f>'Transferred to CCDF'!K143+'Child Care (Spent only)'!K143</f>
        <v>31191060</v>
      </c>
      <c r="L143" s="87">
        <f>'Transferred to CCDF'!L143+'Child Care (Spent only)'!L143</f>
        <v>24472709</v>
      </c>
      <c r="M143" s="87">
        <f>'Transferred to CCDF'!M143+'Child Care (Spent only)'!M143</f>
        <v>24977851</v>
      </c>
      <c r="N143" s="87">
        <f>'Transferred to CCDF'!N143+'Child Care (Spent only)'!N143</f>
        <v>25147840</v>
      </c>
      <c r="O143" s="87">
        <f>'Transferred to CCDF'!O143+'Child Care (Spent only)'!O143</f>
        <v>23301408</v>
      </c>
      <c r="P143" s="87">
        <f>'Transferred to CCDF'!P143+'Child Care (Spent only)'!P143</f>
        <v>23784473</v>
      </c>
      <c r="Q143" s="87">
        <f>'Transferred to CCDF'!Q143+'Child Care (Spent only)'!Q143</f>
        <v>23267451</v>
      </c>
      <c r="R143" s="87">
        <f>'Transferred to CCDF'!R143+'Child Care (Spent only)'!R143</f>
        <v>23864138</v>
      </c>
      <c r="S143" s="87">
        <f>'Transferred to CCDF'!S143+'Child Care (Spent only)'!S143</f>
        <v>18184561</v>
      </c>
      <c r="T143" s="123">
        <v>23738009</v>
      </c>
      <c r="U143" s="87">
        <f>'Transferred to CCDF'!U143+'Child Care (Spent only)'!U143</f>
        <v>24122696</v>
      </c>
      <c r="V143" s="87">
        <f>'Transferred to CCDF'!V143+'Child Care (Spent only)'!V143</f>
        <v>528829</v>
      </c>
      <c r="W143" s="87">
        <f>'Transferred to CCDF'!W143+'Child Care (Spent only)'!W143</f>
        <v>471575</v>
      </c>
      <c r="X143" s="87">
        <f>'Transferred to CCDF'!X143+'Child Care (Spent only)'!X143</f>
        <v>441467</v>
      </c>
      <c r="Y143" s="87">
        <f>'Transferred to CCDF'!Y143+'Child Care (Spent only)'!Y143</f>
        <v>415229</v>
      </c>
      <c r="Z143" s="87">
        <f>'Transferred to CCDF'!Z143+'Child Care (Spent only)'!Z143</f>
        <v>313695</v>
      </c>
    </row>
    <row r="144" spans="1:26">
      <c r="A144" s="51" t="s">
        <v>116</v>
      </c>
      <c r="B144" s="49">
        <v>44973372</v>
      </c>
      <c r="C144" s="49">
        <v>49668329</v>
      </c>
      <c r="D144" s="87">
        <f>'Transferred to CCDF'!D144+'Child Care (Spent only)'!D144</f>
        <v>55139256</v>
      </c>
      <c r="E144" s="87">
        <f>'Transferred to CCDF'!E144+'Child Care (Spent only)'!E144</f>
        <v>64125515</v>
      </c>
      <c r="F144" s="87">
        <f>'Transferred to CCDF'!F144+'Child Care (Spent only)'!F144</f>
        <v>48558380</v>
      </c>
      <c r="G144" s="87">
        <f>'Transferred to CCDF'!G144+'Child Care (Spent only)'!G144</f>
        <v>50662103</v>
      </c>
      <c r="H144" s="87">
        <f>'Transferred to CCDF'!H144+'Child Care (Spent only)'!H144</f>
        <v>45251519</v>
      </c>
      <c r="I144" s="87">
        <f>'Transferred to CCDF'!I144+'Child Care (Spent only)'!I144</f>
        <v>47133198</v>
      </c>
      <c r="J144" s="87">
        <f>'Transferred to CCDF'!J144+'Child Care (Spent only)'!J144</f>
        <v>44981359</v>
      </c>
      <c r="K144" s="87">
        <f>'Transferred to CCDF'!K144+'Child Care (Spent only)'!K144</f>
        <v>44554295</v>
      </c>
      <c r="L144" s="87">
        <f>'Transferred to CCDF'!L144+'Child Care (Spent only)'!L144</f>
        <v>150980639</v>
      </c>
      <c r="M144" s="87">
        <f>'Transferred to CCDF'!M144+'Child Care (Spent only)'!M144</f>
        <v>44973372</v>
      </c>
      <c r="N144" s="87">
        <f>'Transferred to CCDF'!N144+'Child Care (Spent only)'!N144</f>
        <v>44973368</v>
      </c>
      <c r="O144" s="87">
        <f>'Transferred to CCDF'!O144+'Child Care (Spent only)'!O144</f>
        <v>44973368</v>
      </c>
      <c r="P144" s="87">
        <f>'Transferred to CCDF'!P144+'Child Care (Spent only)'!P144</f>
        <v>44973368</v>
      </c>
      <c r="Q144" s="87">
        <f>'Transferred to CCDF'!Q144+'Child Care (Spent only)'!Q144</f>
        <v>45890034</v>
      </c>
      <c r="R144" s="87">
        <f>'Transferred to CCDF'!R144+'Child Care (Spent only)'!R144</f>
        <v>45212642</v>
      </c>
      <c r="S144" s="87">
        <f>'Transferred to CCDF'!S144+'Child Care (Spent only)'!S144</f>
        <v>44973368</v>
      </c>
      <c r="T144" s="123">
        <v>44973367</v>
      </c>
      <c r="U144" s="87">
        <f>'Transferred to CCDF'!U144+'Child Care (Spent only)'!U144</f>
        <v>45973368</v>
      </c>
      <c r="V144" s="87">
        <f>'Transferred to CCDF'!V144+'Child Care (Spent only)'!V144</f>
        <v>44973368</v>
      </c>
      <c r="W144" s="87">
        <f>'Transferred to CCDF'!W144+'Child Care (Spent only)'!W144</f>
        <v>44973368</v>
      </c>
      <c r="X144" s="87">
        <f>'Transferred to CCDF'!X144+'Child Care (Spent only)'!X144</f>
        <v>44973368</v>
      </c>
      <c r="Y144" s="87">
        <f>'Transferred to CCDF'!Y144+'Child Care (Spent only)'!Y144</f>
        <v>44973368</v>
      </c>
      <c r="Z144" s="87">
        <f>'Transferred to CCDF'!Z144+'Child Care (Spent only)'!Z144</f>
        <v>44973368</v>
      </c>
    </row>
    <row r="145" spans="1:26">
      <c r="A145" s="51" t="s">
        <v>117</v>
      </c>
      <c r="B145" s="49">
        <v>77349120</v>
      </c>
      <c r="C145" s="49">
        <v>50991399</v>
      </c>
      <c r="D145" s="87">
        <f>'Transferred to CCDF'!D145+'Child Care (Spent only)'!D145</f>
        <v>97327267</v>
      </c>
      <c r="E145" s="87">
        <f>'Transferred to CCDF'!E145+'Child Care (Spent only)'!E145</f>
        <v>251765667</v>
      </c>
      <c r="F145" s="87">
        <f>'Transferred to CCDF'!F145+'Child Care (Spent only)'!F145</f>
        <v>162905041</v>
      </c>
      <c r="G145" s="87">
        <f>'Transferred to CCDF'!G145+'Child Care (Spent only)'!G145</f>
        <v>135682709</v>
      </c>
      <c r="H145" s="87">
        <f>'Transferred to CCDF'!H145+'Child Care (Spent only)'!H145</f>
        <v>170003595</v>
      </c>
      <c r="I145" s="87">
        <f>'Transferred to CCDF'!I145+'Child Care (Spent only)'!I145</f>
        <v>164825327</v>
      </c>
      <c r="J145" s="87">
        <f>'Transferred to CCDF'!J145+'Child Care (Spent only)'!J145</f>
        <v>188084202</v>
      </c>
      <c r="K145" s="87">
        <f>'Transferred to CCDF'!K145+'Child Care (Spent only)'!K145</f>
        <v>155036870</v>
      </c>
      <c r="L145" s="87">
        <f>'Transferred to CCDF'!L145+'Child Care (Spent only)'!L145</f>
        <v>115852880</v>
      </c>
      <c r="M145" s="87">
        <f>'Transferred to CCDF'!M145+'Child Care (Spent only)'!M145</f>
        <v>24411364</v>
      </c>
      <c r="N145" s="87">
        <f>'Transferred to CCDF'!N145+'Child Care (Spent only)'!N145</f>
        <v>17788096</v>
      </c>
      <c r="O145" s="87">
        <f>'Transferred to CCDF'!O145+'Child Care (Spent only)'!O145</f>
        <v>20527137</v>
      </c>
      <c r="P145" s="87">
        <f>'Transferred to CCDF'!P145+'Child Care (Spent only)'!P145</f>
        <v>17859282</v>
      </c>
      <c r="Q145" s="87">
        <f>'Transferred to CCDF'!Q145+'Child Care (Spent only)'!Q145</f>
        <v>23129083</v>
      </c>
      <c r="R145" s="87">
        <f>'Transferred to CCDF'!R145+'Child Care (Spent only)'!R145</f>
        <v>19529091</v>
      </c>
      <c r="S145" s="87">
        <f>'Transferred to CCDF'!S145+'Child Care (Spent only)'!S145</f>
        <v>19670607</v>
      </c>
      <c r="T145" s="123">
        <v>19529096</v>
      </c>
      <c r="U145" s="87">
        <f>'Transferred to CCDF'!U145+'Child Care (Spent only)'!U145</f>
        <v>19529091</v>
      </c>
      <c r="V145" s="87">
        <f>'Transferred to CCDF'!V145+'Child Care (Spent only)'!V145</f>
        <v>19529091</v>
      </c>
      <c r="W145" s="87">
        <f>'Transferred to CCDF'!W145+'Child Care (Spent only)'!W145</f>
        <v>19529091</v>
      </c>
      <c r="X145" s="87">
        <f>'Transferred to CCDF'!X145+'Child Care (Spent only)'!X145</f>
        <v>19529091</v>
      </c>
      <c r="Y145" s="87">
        <f>'Transferred to CCDF'!Y145+'Child Care (Spent only)'!Y145</f>
        <v>19529091</v>
      </c>
      <c r="Z145" s="87">
        <f>'Transferred to CCDF'!Z145+'Child Care (Spent only)'!Z145</f>
        <v>19529091</v>
      </c>
    </row>
    <row r="146" spans="1:26">
      <c r="A146" s="51" t="s">
        <v>77</v>
      </c>
      <c r="B146" s="49">
        <v>1647265</v>
      </c>
      <c r="C146" s="49">
        <v>19566232</v>
      </c>
      <c r="D146" s="87">
        <f>'Transferred to CCDF'!D146+'Child Care (Spent only)'!D146</f>
        <v>55337346</v>
      </c>
      <c r="E146" s="87">
        <f>'Transferred to CCDF'!E146+'Child Care (Spent only)'!E146</f>
        <v>61944988</v>
      </c>
      <c r="F146" s="87">
        <f>'Transferred to CCDF'!F146+'Child Care (Spent only)'!F146</f>
        <v>65799723</v>
      </c>
      <c r="G146" s="87">
        <f>'Transferred to CCDF'!G146+'Child Care (Spent only)'!G146</f>
        <v>75309362</v>
      </c>
      <c r="H146" s="87">
        <f>'Transferred to CCDF'!H146+'Child Care (Spent only)'!H146</f>
        <v>93939195</v>
      </c>
      <c r="I146" s="87">
        <f>'Transferred to CCDF'!I146+'Child Care (Spent only)'!I146</f>
        <v>70312055</v>
      </c>
      <c r="J146" s="87">
        <f>'Transferred to CCDF'!J146+'Child Care (Spent only)'!J146</f>
        <v>39981436</v>
      </c>
      <c r="K146" s="87">
        <f>'Transferred to CCDF'!K146+'Child Care (Spent only)'!K146</f>
        <v>33762604</v>
      </c>
      <c r="L146" s="87">
        <f>'Transferred to CCDF'!L146+'Child Care (Spent only)'!L146</f>
        <v>40133139</v>
      </c>
      <c r="M146" s="87">
        <f>'Transferred to CCDF'!M146+'Child Care (Spent only)'!M146</f>
        <v>65769699</v>
      </c>
      <c r="N146" s="87">
        <f>'Transferred to CCDF'!N146+'Child Care (Spent only)'!N146</f>
        <v>85555315</v>
      </c>
      <c r="O146" s="87">
        <f>'Transferred to CCDF'!O146+'Child Care (Spent only)'!O146</f>
        <v>64614799</v>
      </c>
      <c r="P146" s="87">
        <f>'Transferred to CCDF'!P146+'Child Care (Spent only)'!P146</f>
        <v>34615920</v>
      </c>
      <c r="Q146" s="87">
        <f>'Transferred to CCDF'!Q146+'Child Care (Spent only)'!Q146</f>
        <v>60662475</v>
      </c>
      <c r="R146" s="87">
        <f>'Transferred to CCDF'!R146+'Child Care (Spent only)'!R146</f>
        <v>53740158</v>
      </c>
      <c r="S146" s="87">
        <f>'Transferred to CCDF'!S146+'Child Care (Spent only)'!S146</f>
        <v>83650000</v>
      </c>
      <c r="T146" s="123">
        <v>85125130</v>
      </c>
      <c r="U146" s="87">
        <f>'Transferred to CCDF'!U146+'Child Care (Spent only)'!U146</f>
        <v>122101573</v>
      </c>
      <c r="V146" s="87">
        <f>'Transferred to CCDF'!V146+'Child Care (Spent only)'!V146</f>
        <v>125904362</v>
      </c>
      <c r="W146" s="87">
        <f>'Transferred to CCDF'!W146+'Child Care (Spent only)'!W146</f>
        <v>117746793</v>
      </c>
      <c r="X146" s="87">
        <f>'Transferred to CCDF'!X146+'Child Care (Spent only)'!X146</f>
        <v>117254791</v>
      </c>
      <c r="Y146" s="87">
        <f>'Transferred to CCDF'!Y146+'Child Care (Spent only)'!Y146</f>
        <v>107207456</v>
      </c>
      <c r="Z146" s="87">
        <f>'Transferred to CCDF'!Z146+'Child Care (Spent only)'!Z146</f>
        <v>63748813</v>
      </c>
    </row>
    <row r="147" spans="1:26">
      <c r="A147" s="51" t="s">
        <v>120</v>
      </c>
      <c r="B147" s="49">
        <v>1715431</v>
      </c>
      <c r="C147" s="49">
        <v>1715431</v>
      </c>
      <c r="D147" s="87">
        <f>'Transferred to CCDF'!D147+'Child Care (Spent only)'!D147</f>
        <v>1703207</v>
      </c>
      <c r="E147" s="87">
        <f>'Transferred to CCDF'!E147+'Child Care (Spent only)'!E147</f>
        <v>1717760</v>
      </c>
      <c r="F147" s="87">
        <f>'Transferred to CCDF'!F147+'Child Care (Spent only)'!F147</f>
        <v>1715430</v>
      </c>
      <c r="G147" s="87">
        <f>'Transferred to CCDF'!G147+'Child Care (Spent only)'!G147</f>
        <v>1715430</v>
      </c>
      <c r="H147" s="87">
        <f>'Transferred to CCDF'!H147+'Child Care (Spent only)'!H147</f>
        <v>6643409</v>
      </c>
      <c r="I147" s="87">
        <f>'Transferred to CCDF'!I147+'Child Care (Spent only)'!I147</f>
        <v>7035115</v>
      </c>
      <c r="J147" s="87">
        <f>'Transferred to CCDF'!J147+'Child Care (Spent only)'!J147</f>
        <v>3135430</v>
      </c>
      <c r="K147" s="87">
        <f>'Transferred to CCDF'!K147+'Child Care (Spent only)'!K147</f>
        <v>1715430</v>
      </c>
      <c r="L147" s="87">
        <f>'Transferred to CCDF'!L147+'Child Care (Spent only)'!L147</f>
        <v>1715430</v>
      </c>
      <c r="M147" s="87">
        <f>'Transferred to CCDF'!M147+'Child Care (Spent only)'!M147</f>
        <v>1715430</v>
      </c>
      <c r="N147" s="87">
        <f>'Transferred to CCDF'!N147+'Child Care (Spent only)'!N147</f>
        <v>1715430</v>
      </c>
      <c r="O147" s="87">
        <f>'Transferred to CCDF'!O147+'Child Care (Spent only)'!O147</f>
        <v>1715430</v>
      </c>
      <c r="P147" s="87">
        <f>'Transferred to CCDF'!P147+'Child Care (Spent only)'!P147</f>
        <v>1715430</v>
      </c>
      <c r="Q147" s="87">
        <f>'Transferred to CCDF'!Q147+'Child Care (Spent only)'!Q147</f>
        <v>1715430</v>
      </c>
      <c r="R147" s="87">
        <f>'Transferred to CCDF'!R147+'Child Care (Spent only)'!R147</f>
        <v>1715430</v>
      </c>
      <c r="S147" s="87">
        <f>'Transferred to CCDF'!S147+'Child Care (Spent only)'!S147</f>
        <v>1715430</v>
      </c>
      <c r="T147" s="123">
        <v>1715430</v>
      </c>
      <c r="U147" s="87">
        <f>'Transferred to CCDF'!U147+'Child Care (Spent only)'!U147</f>
        <v>1715429</v>
      </c>
      <c r="V147" s="87">
        <f>'Transferred to CCDF'!V147+'Child Care (Spent only)'!V147</f>
        <v>1715430</v>
      </c>
      <c r="W147" s="87">
        <f>'Transferred to CCDF'!W147+'Child Care (Spent only)'!W147</f>
        <v>1715430</v>
      </c>
      <c r="X147" s="87">
        <f>'Transferred to CCDF'!X147+'Child Care (Spent only)'!X147</f>
        <v>1715430</v>
      </c>
      <c r="Y147" s="87">
        <f>'Transferred to CCDF'!Y147+'Child Care (Spent only)'!Y147</f>
        <v>1715340</v>
      </c>
      <c r="Z147" s="87">
        <f>'Transferred to CCDF'!Z147+'Child Care (Spent only)'!Z147</f>
        <v>1715340</v>
      </c>
    </row>
    <row r="148" spans="1:26">
      <c r="A148" s="51" t="s">
        <v>122</v>
      </c>
      <c r="B148" s="49">
        <v>11307654</v>
      </c>
      <c r="C148" s="49">
        <v>35328243</v>
      </c>
      <c r="D148" s="87">
        <f>'Transferred to CCDF'!D148+'Child Care (Spent only)'!D148</f>
        <v>43133079</v>
      </c>
      <c r="E148" s="87">
        <f>'Transferred to CCDF'!E148+'Child Care (Spent only)'!E148</f>
        <v>58401354</v>
      </c>
      <c r="F148" s="87">
        <f>'Transferred to CCDF'!F148+'Child Care (Spent only)'!F148</f>
        <v>63117547</v>
      </c>
      <c r="G148" s="87">
        <f>'Transferred to CCDF'!G148+'Child Care (Spent only)'!G148</f>
        <v>65229106</v>
      </c>
      <c r="H148" s="87">
        <f>'Transferred to CCDF'!H148+'Child Care (Spent only)'!H148</f>
        <v>49107143</v>
      </c>
      <c r="I148" s="87">
        <f>'Transferred to CCDF'!I148+'Child Care (Spent only)'!I148</f>
        <v>53749590</v>
      </c>
      <c r="J148" s="87">
        <f>'Transferred to CCDF'!J148+'Child Care (Spent only)'!J148</f>
        <v>61268029</v>
      </c>
      <c r="K148" s="87">
        <f>'Transferred to CCDF'!K148+'Child Care (Spent only)'!K148</f>
        <v>59455972</v>
      </c>
      <c r="L148" s="87">
        <f>'Transferred to CCDF'!L148+'Child Care (Spent only)'!L148</f>
        <v>40280343</v>
      </c>
      <c r="M148" s="87">
        <f>'Transferred to CCDF'!M148+'Child Care (Spent only)'!M148</f>
        <v>56470938</v>
      </c>
      <c r="N148" s="87">
        <f>'Transferred to CCDF'!N148+'Child Care (Spent only)'!N148</f>
        <v>54640506</v>
      </c>
      <c r="O148" s="87">
        <f>'Transferred to CCDF'!O148+'Child Care (Spent only)'!O148</f>
        <v>51002283</v>
      </c>
      <c r="P148" s="87">
        <f>'Transferred to CCDF'!P148+'Child Care (Spent only)'!P148</f>
        <v>55185397</v>
      </c>
      <c r="Q148" s="87">
        <f>'Transferred to CCDF'!Q148+'Child Care (Spent only)'!Q148</f>
        <v>16548756</v>
      </c>
      <c r="R148" s="87">
        <f>'Transferred to CCDF'!R148+'Child Care (Spent only)'!R148</f>
        <v>16548756</v>
      </c>
      <c r="S148" s="87">
        <f>'Transferred to CCDF'!S148+'Child Care (Spent only)'!S148</f>
        <v>23176951</v>
      </c>
      <c r="T148" s="123">
        <v>16548756</v>
      </c>
      <c r="U148" s="87">
        <f>'Transferred to CCDF'!U148+'Child Care (Spent only)'!U148</f>
        <v>21319769</v>
      </c>
      <c r="V148" s="87">
        <f>'Transferred to CCDF'!V148+'Child Care (Spent only)'!V148</f>
        <v>27979879</v>
      </c>
      <c r="W148" s="87">
        <f>'Transferred to CCDF'!W148+'Child Care (Spent only)'!W148</f>
        <v>20595071</v>
      </c>
      <c r="X148" s="87">
        <f>'Transferred to CCDF'!X148+'Child Care (Spent only)'!X148</f>
        <v>17314434</v>
      </c>
      <c r="Y148" s="87">
        <f>'Transferred to CCDF'!Y148+'Child Care (Spent only)'!Y148</f>
        <v>16548756</v>
      </c>
      <c r="Z148" s="87">
        <f>'Transferred to CCDF'!Z148+'Child Care (Spent only)'!Z148</f>
        <v>18813756</v>
      </c>
    </row>
    <row r="149" spans="1:26">
      <c r="A149" s="51" t="s">
        <v>124</v>
      </c>
      <c r="B149" s="49">
        <v>1309922</v>
      </c>
      <c r="C149" s="49">
        <v>1172292</v>
      </c>
      <c r="D149" s="87">
        <f>'Transferred to CCDF'!D149+'Child Care (Spent only)'!D149</f>
        <v>1455688</v>
      </c>
      <c r="E149" s="87">
        <f>'Transferred to CCDF'!E149+'Child Care (Spent only)'!E149</f>
        <v>1313990</v>
      </c>
      <c r="F149" s="87">
        <f>'Transferred to CCDF'!F149+'Child Care (Spent only)'!F149</f>
        <v>1313990</v>
      </c>
      <c r="G149" s="87">
        <f>'Transferred to CCDF'!G149+'Child Care (Spent only)'!G149</f>
        <v>0</v>
      </c>
      <c r="H149" s="87">
        <f>'Transferred to CCDF'!H149+'Child Care (Spent only)'!H149</f>
        <v>2812173</v>
      </c>
      <c r="I149" s="87">
        <f>'Transferred to CCDF'!I149+'Child Care (Spent only)'!I149</f>
        <v>1870990</v>
      </c>
      <c r="J149" s="87">
        <f>'Transferred to CCDF'!J149+'Child Care (Spent only)'!J149</f>
        <v>1313990</v>
      </c>
      <c r="K149" s="87">
        <f>'Transferred to CCDF'!K149+'Child Care (Spent only)'!K149</f>
        <v>1567100</v>
      </c>
      <c r="L149" s="87">
        <f>'Transferred to CCDF'!L149+'Child Care (Spent only)'!L149</f>
        <v>1314825</v>
      </c>
      <c r="M149" s="87">
        <f>'Transferred to CCDF'!M149+'Child Care (Spent only)'!M149</f>
        <v>1313990</v>
      </c>
      <c r="N149" s="87">
        <f>'Transferred to CCDF'!N149+'Child Care (Spent only)'!N149</f>
        <v>1313990</v>
      </c>
      <c r="O149" s="87">
        <f>'Transferred to CCDF'!O149+'Child Care (Spent only)'!O149</f>
        <v>1313990</v>
      </c>
      <c r="P149" s="87">
        <f>'Transferred to CCDF'!P149+'Child Care (Spent only)'!P149</f>
        <v>1313990</v>
      </c>
      <c r="Q149" s="87">
        <f>'Transferred to CCDF'!Q149+'Child Care (Spent only)'!Q149</f>
        <v>2877674</v>
      </c>
      <c r="R149" s="87">
        <f>'Transferred to CCDF'!R149+'Child Care (Spent only)'!R149</f>
        <v>1950990</v>
      </c>
      <c r="S149" s="87">
        <f>'Transferred to CCDF'!S149+'Child Care (Spent only)'!S149</f>
        <v>1393269</v>
      </c>
      <c r="T149" s="123">
        <v>1313990</v>
      </c>
      <c r="U149" s="87">
        <f>'Transferred to CCDF'!U149+'Child Care (Spent only)'!U149</f>
        <v>1313990</v>
      </c>
      <c r="V149" s="87">
        <f>'Transferred to CCDF'!V149+'Child Care (Spent only)'!V149</f>
        <v>1313990</v>
      </c>
      <c r="W149" s="87">
        <f>'Transferred to CCDF'!W149+'Child Care (Spent only)'!W149</f>
        <v>1313990</v>
      </c>
      <c r="X149" s="87">
        <f>'Transferred to CCDF'!X149+'Child Care (Spent only)'!X149</f>
        <v>1313990</v>
      </c>
      <c r="Y149" s="87">
        <f>'Transferred to CCDF'!Y149+'Child Care (Spent only)'!Y149</f>
        <v>1313990</v>
      </c>
      <c r="Z149" s="87">
        <f>'Transferred to CCDF'!Z149+'Child Care (Spent only)'!Z149</f>
        <v>1313990</v>
      </c>
    </row>
    <row r="150" spans="1:26">
      <c r="A150" s="51" t="s">
        <v>126</v>
      </c>
      <c r="B150" s="49">
        <v>709170</v>
      </c>
      <c r="C150" s="49">
        <v>0</v>
      </c>
      <c r="D150" s="87">
        <f>'Transferred to CCDF'!D150+'Child Care (Spent only)'!D150</f>
        <v>12288826</v>
      </c>
      <c r="E150" s="87">
        <f>'Transferred to CCDF'!E150+'Child Care (Spent only)'!E150</f>
        <v>8498898</v>
      </c>
      <c r="F150" s="87">
        <f>'Transferred to CCDF'!F150+'Child Care (Spent only)'!F150</f>
        <v>6498998</v>
      </c>
      <c r="G150" s="87">
        <f>'Transferred to CCDF'!G150+'Child Care (Spent only)'!G150</f>
        <v>6498898</v>
      </c>
      <c r="H150" s="87">
        <f>'Transferred to CCDF'!H150+'Child Care (Spent only)'!H150</f>
        <v>6499098</v>
      </c>
      <c r="I150" s="87">
        <f>'Transferred to CCDF'!I150+'Child Care (Spent only)'!I150</f>
        <v>6498998</v>
      </c>
      <c r="J150" s="87">
        <f>'Transferred to CCDF'!J150+'Child Care (Spent only)'!J150</f>
        <v>6498998</v>
      </c>
      <c r="K150" s="87">
        <f>'Transferred to CCDF'!K150+'Child Care (Spent only)'!K150</f>
        <v>6498999</v>
      </c>
      <c r="L150" s="87">
        <f>'Transferred to CCDF'!L150+'Child Care (Spent only)'!L150</f>
        <v>6498996</v>
      </c>
      <c r="M150" s="87">
        <f>'Transferred to CCDF'!M150+'Child Care (Spent only)'!M150</f>
        <v>6498998</v>
      </c>
      <c r="N150" s="87">
        <f>'Transferred to CCDF'!N150+'Child Care (Spent only)'!N150</f>
        <v>6498998</v>
      </c>
      <c r="O150" s="87">
        <f>'Transferred to CCDF'!O150+'Child Care (Spent only)'!O150</f>
        <v>6499000</v>
      </c>
      <c r="P150" s="87">
        <f>'Transferred to CCDF'!P150+'Child Care (Spent only)'!P150</f>
        <v>6499000</v>
      </c>
      <c r="Q150" s="87">
        <f>'Transferred to CCDF'!Q150+'Child Care (Spent only)'!Q150</f>
        <v>6498998</v>
      </c>
      <c r="R150" s="87">
        <f>'Transferred to CCDF'!R150+'Child Care (Spent only)'!R150</f>
        <v>6498998</v>
      </c>
      <c r="S150" s="87">
        <f>'Transferred to CCDF'!S150+'Child Care (Spent only)'!S150</f>
        <v>6498998</v>
      </c>
      <c r="T150" s="123">
        <v>6498997</v>
      </c>
      <c r="U150" s="87">
        <f>'Transferred to CCDF'!U150+'Child Care (Spent only)'!U150</f>
        <v>6498998</v>
      </c>
      <c r="V150" s="87">
        <f>'Transferred to CCDF'!V150+'Child Care (Spent only)'!V150</f>
        <v>6498998</v>
      </c>
      <c r="W150" s="87">
        <f>'Transferred to CCDF'!W150+'Child Care (Spent only)'!W150</f>
        <v>6498998</v>
      </c>
      <c r="X150" s="87">
        <f>'Transferred to CCDF'!X150+'Child Care (Spent only)'!X150</f>
        <v>6498998</v>
      </c>
      <c r="Y150" s="87">
        <f>'Transferred to CCDF'!Y150+'Child Care (Spent only)'!Y150</f>
        <v>4002989</v>
      </c>
      <c r="Z150" s="87">
        <f>'Transferred to CCDF'!Z150+'Child Care (Spent only)'!Z150</f>
        <v>6498998</v>
      </c>
    </row>
    <row r="151" spans="1:26">
      <c r="A151" s="51" t="s">
        <v>127</v>
      </c>
      <c r="B151" s="49">
        <v>647084</v>
      </c>
      <c r="C151" s="49">
        <v>995948</v>
      </c>
      <c r="D151" s="87">
        <f>'Transferred to CCDF'!D151+'Child Care (Spent only)'!D151</f>
        <v>2216738</v>
      </c>
      <c r="E151" s="87">
        <f>'Transferred to CCDF'!E151+'Child Care (Spent only)'!E151</f>
        <v>2303470</v>
      </c>
      <c r="F151" s="87">
        <f>'Transferred to CCDF'!F151+'Child Care (Spent only)'!F151</f>
        <v>1602746</v>
      </c>
      <c r="G151" s="87">
        <f>'Transferred to CCDF'!G151+'Child Care (Spent only)'!G151</f>
        <v>3363646</v>
      </c>
      <c r="H151" s="87">
        <f>'Transferred to CCDF'!H151+'Child Care (Spent only)'!H151</f>
        <v>3099534</v>
      </c>
      <c r="I151" s="87">
        <f>'Transferred to CCDF'!I151+'Child Care (Spent only)'!I151</f>
        <v>2580422</v>
      </c>
      <c r="J151" s="87">
        <f>'Transferred to CCDF'!J151+'Child Care (Spent only)'!J151</f>
        <v>4006925</v>
      </c>
      <c r="K151" s="87">
        <f>'Transferred to CCDF'!K151+'Child Care (Spent only)'!K151</f>
        <v>2831400</v>
      </c>
      <c r="L151" s="87">
        <f>'Transferred to CCDF'!L151+'Child Care (Spent only)'!L151</f>
        <v>2571324</v>
      </c>
      <c r="M151" s="87">
        <f>'Transferred to CCDF'!M151+'Child Care (Spent only)'!M151</f>
        <v>2580421</v>
      </c>
      <c r="N151" s="87">
        <f>'Transferred to CCDF'!N151+'Child Care (Spent only)'!N151</f>
        <v>0</v>
      </c>
      <c r="O151" s="87">
        <f>'Transferred to CCDF'!O151+'Child Care (Spent only)'!O151</f>
        <v>2580421</v>
      </c>
      <c r="P151" s="87">
        <f>'Transferred to CCDF'!P151+'Child Care (Spent only)'!P151</f>
        <v>0</v>
      </c>
      <c r="Q151" s="87">
        <f>'Transferred to CCDF'!Q151+'Child Care (Spent only)'!Q151</f>
        <v>0</v>
      </c>
      <c r="R151" s="87">
        <f>'Transferred to CCDF'!R151+'Child Care (Spent only)'!R151</f>
        <v>0</v>
      </c>
      <c r="S151" s="87">
        <f>'Transferred to CCDF'!S151+'Child Care (Spent only)'!S151</f>
        <v>0</v>
      </c>
      <c r="T151" s="123">
        <v>0</v>
      </c>
      <c r="U151" s="87">
        <f>'Transferred to CCDF'!U151+'Child Care (Spent only)'!U151</f>
        <v>16034348</v>
      </c>
      <c r="V151" s="87">
        <f>'Transferred to CCDF'!V151+'Child Care (Spent only)'!V151</f>
        <v>17887420</v>
      </c>
      <c r="W151" s="87">
        <f>'Transferred to CCDF'!W151+'Child Care (Spent only)'!W151</f>
        <v>15464823</v>
      </c>
      <c r="X151" s="87">
        <f>'Transferred to CCDF'!X151+'Child Care (Spent only)'!X151</f>
        <v>14654369</v>
      </c>
      <c r="Y151" s="87">
        <f>'Transferred to CCDF'!Y151+'Child Care (Spent only)'!Y151</f>
        <v>10676798</v>
      </c>
      <c r="Z151" s="87">
        <f>'Transferred to CCDF'!Z151+'Child Care (Spent only)'!Z151</f>
        <v>10087427</v>
      </c>
    </row>
    <row r="152" spans="1:26">
      <c r="A152" s="51" t="s">
        <v>128</v>
      </c>
      <c r="B152" s="49">
        <v>4528606</v>
      </c>
      <c r="C152" s="49">
        <v>4635960</v>
      </c>
      <c r="D152" s="87">
        <f>'Transferred to CCDF'!D152+'Child Care (Spent only)'!D152</f>
        <v>4581870</v>
      </c>
      <c r="E152" s="87">
        <f>'Transferred to CCDF'!E152+'Child Care (Spent only)'!E152</f>
        <v>4581870</v>
      </c>
      <c r="F152" s="87">
        <f>'Transferred to CCDF'!F152+'Child Care (Spent only)'!F152</f>
        <v>4581870</v>
      </c>
      <c r="G152" s="87">
        <f>'Transferred to CCDF'!G152+'Child Care (Spent only)'!G152</f>
        <v>4581870</v>
      </c>
      <c r="H152" s="87">
        <f>'Transferred to CCDF'!H152+'Child Care (Spent only)'!H152</f>
        <v>4581870</v>
      </c>
      <c r="I152" s="87">
        <f>'Transferred to CCDF'!I152+'Child Care (Spent only)'!I152</f>
        <v>4581870</v>
      </c>
      <c r="J152" s="87">
        <f>'Transferred to CCDF'!J152+'Child Care (Spent only)'!J152</f>
        <v>4581866</v>
      </c>
      <c r="K152" s="87">
        <f>'Transferred to CCDF'!K152+'Child Care (Spent only)'!K152</f>
        <v>4581866</v>
      </c>
      <c r="L152" s="87">
        <f>'Transferred to CCDF'!L152+'Child Care (Spent only)'!L152</f>
        <v>4581872</v>
      </c>
      <c r="M152" s="87">
        <f>'Transferred to CCDF'!M152+'Child Care (Spent only)'!M152</f>
        <v>4581870</v>
      </c>
      <c r="N152" s="87">
        <f>'Transferred to CCDF'!N152+'Child Care (Spent only)'!N152</f>
        <v>4581870</v>
      </c>
      <c r="O152" s="87">
        <f>'Transferred to CCDF'!O152+'Child Care (Spent only)'!O152</f>
        <v>4581870</v>
      </c>
      <c r="P152" s="87">
        <f>'Transferred to CCDF'!P152+'Child Care (Spent only)'!P152</f>
        <v>4581872</v>
      </c>
      <c r="Q152" s="87">
        <f>'Transferred to CCDF'!Q152+'Child Care (Spent only)'!Q152</f>
        <v>4581870</v>
      </c>
      <c r="R152" s="87">
        <f>'Transferred to CCDF'!R152+'Child Care (Spent only)'!R152</f>
        <v>4581870</v>
      </c>
      <c r="S152" s="87">
        <f>'Transferred to CCDF'!S152+'Child Care (Spent only)'!S152</f>
        <v>4581872</v>
      </c>
      <c r="T152" s="123">
        <v>4581872</v>
      </c>
      <c r="U152" s="87">
        <f>'Transferred to CCDF'!U152+'Child Care (Spent only)'!U152</f>
        <v>4581872</v>
      </c>
      <c r="V152" s="87">
        <f>'Transferred to CCDF'!V152+'Child Care (Spent only)'!V152</f>
        <v>4581872</v>
      </c>
      <c r="W152" s="87">
        <f>'Transferred to CCDF'!W152+'Child Care (Spent only)'!W152</f>
        <v>4581872</v>
      </c>
      <c r="X152" s="87">
        <f>'Transferred to CCDF'!X152+'Child Care (Spent only)'!X152</f>
        <v>4581872</v>
      </c>
      <c r="Y152" s="87">
        <f>'Transferred to CCDF'!Y152+'Child Care (Spent only)'!Y152</f>
        <v>4581872</v>
      </c>
      <c r="Z152" s="87">
        <f>'Transferred to CCDF'!Z152+'Child Care (Spent only)'!Z152</f>
        <v>4581872</v>
      </c>
    </row>
    <row r="153" spans="1:26">
      <c r="A153" s="51" t="s">
        <v>130</v>
      </c>
      <c r="B153" s="49">
        <v>22648480</v>
      </c>
      <c r="C153" s="49">
        <v>26374178</v>
      </c>
      <c r="D153" s="87">
        <f>'Transferred to CCDF'!D153+'Child Care (Spent only)'!D153</f>
        <v>26374178</v>
      </c>
      <c r="E153" s="87">
        <f>'Transferred to CCDF'!E153+'Child Care (Spent only)'!E153</f>
        <v>0</v>
      </c>
      <c r="F153" s="87">
        <f>'Transferred to CCDF'!F153+'Child Care (Spent only)'!F153</f>
        <v>52748356</v>
      </c>
      <c r="G153" s="87">
        <f>'Transferred to CCDF'!G153+'Child Care (Spent only)'!G153</f>
        <v>26486500</v>
      </c>
      <c r="H153" s="87">
        <f>'Transferred to CCDF'!H153+'Child Care (Spent only)'!H153</f>
        <v>26374178</v>
      </c>
      <c r="I153" s="87">
        <f>'Transferred to CCDF'!I153+'Child Care (Spent only)'!I153</f>
        <v>27129830</v>
      </c>
      <c r="J153" s="87">
        <f>'Transferred to CCDF'!J153+'Child Care (Spent only)'!J153</f>
        <v>26374178</v>
      </c>
      <c r="K153" s="87">
        <f>'Transferred to CCDF'!K153+'Child Care (Spent only)'!K153</f>
        <v>26374178</v>
      </c>
      <c r="L153" s="87">
        <f>'Transferred to CCDF'!L153+'Child Care (Spent only)'!L153</f>
        <v>26374178</v>
      </c>
      <c r="M153" s="87">
        <f>'Transferred to CCDF'!M153+'Child Care (Spent only)'!M153</f>
        <v>26374178</v>
      </c>
      <c r="N153" s="87">
        <f>'Transferred to CCDF'!N153+'Child Care (Spent only)'!N153</f>
        <v>26374178</v>
      </c>
      <c r="O153" s="87">
        <f>'Transferred to CCDF'!O153+'Child Care (Spent only)'!O153</f>
        <v>26374178</v>
      </c>
      <c r="P153" s="87">
        <f>'Transferred to CCDF'!P153+'Child Care (Spent only)'!P153</f>
        <v>26374178</v>
      </c>
      <c r="Q153" s="87">
        <f>'Transferred to CCDF'!Q153+'Child Care (Spent only)'!Q153</f>
        <v>26374178</v>
      </c>
      <c r="R153" s="87">
        <f>'Transferred to CCDF'!R153+'Child Care (Spent only)'!R153</f>
        <v>26374178</v>
      </c>
      <c r="S153" s="87">
        <f>'Transferred to CCDF'!S153+'Child Care (Spent only)'!S153</f>
        <v>26374178</v>
      </c>
      <c r="T153" s="123">
        <v>26374178</v>
      </c>
      <c r="U153" s="87">
        <f>'Transferred to CCDF'!U153+'Child Care (Spent only)'!U153</f>
        <v>76079017</v>
      </c>
      <c r="V153" s="87">
        <f>'Transferred to CCDF'!V153+'Child Care (Spent only)'!V153</f>
        <v>79670947</v>
      </c>
      <c r="W153" s="87">
        <f>'Transferred to CCDF'!W153+'Child Care (Spent only)'!W153</f>
        <v>68951114</v>
      </c>
      <c r="X153" s="87">
        <f>'Transferred to CCDF'!X153+'Child Care (Spent only)'!X153</f>
        <v>68653802</v>
      </c>
      <c r="Y153" s="87">
        <f>'Transferred to CCDF'!Y153+'Child Care (Spent only)'!Y153</f>
        <v>114299603</v>
      </c>
      <c r="Z153" s="87">
        <f>'Transferred to CCDF'!Z153+'Child Care (Spent only)'!Z153</f>
        <v>61270509</v>
      </c>
    </row>
    <row r="154" spans="1:26">
      <c r="A154" s="51" t="s">
        <v>131</v>
      </c>
      <c r="B154" s="49">
        <v>0</v>
      </c>
      <c r="C154" s="49">
        <v>0</v>
      </c>
      <c r="D154" s="87">
        <f>'Transferred to CCDF'!D154+'Child Care (Spent only)'!D154</f>
        <v>2895259</v>
      </c>
      <c r="E154" s="87">
        <f>'Transferred to CCDF'!E154+'Child Care (Spent only)'!E154</f>
        <v>2895259</v>
      </c>
      <c r="F154" s="87">
        <f>'Transferred to CCDF'!F154+'Child Care (Spent only)'!F154</f>
        <v>2895259</v>
      </c>
      <c r="G154" s="87">
        <f>'Transferred to CCDF'!G154+'Child Care (Spent only)'!G154</f>
        <v>2895259</v>
      </c>
      <c r="H154" s="87">
        <f>'Transferred to CCDF'!H154+'Child Care (Spent only)'!H154</f>
        <v>2895258</v>
      </c>
      <c r="I154" s="87">
        <f>'Transferred to CCDF'!I154+'Child Care (Spent only)'!I154</f>
        <v>3569499</v>
      </c>
      <c r="J154" s="87">
        <f>'Transferred to CCDF'!J154+'Child Care (Spent only)'!J154</f>
        <v>2895258</v>
      </c>
      <c r="K154" s="87">
        <f>'Transferred to CCDF'!K154+'Child Care (Spent only)'!K154</f>
        <v>2895259</v>
      </c>
      <c r="L154" s="87">
        <f>'Transferred to CCDF'!L154+'Child Care (Spent only)'!L154</f>
        <v>5895668</v>
      </c>
      <c r="M154" s="87">
        <f>'Transferred to CCDF'!M154+'Child Care (Spent only)'!M154</f>
        <v>2895258</v>
      </c>
      <c r="N154" s="87">
        <f>'Transferred to CCDF'!N154+'Child Care (Spent only)'!N154</f>
        <v>6551308</v>
      </c>
      <c r="O154" s="87">
        <f>'Transferred to CCDF'!O154+'Child Care (Spent only)'!O154</f>
        <v>5889358</v>
      </c>
      <c r="P154" s="87">
        <f>'Transferred to CCDF'!P154+'Child Care (Spent only)'!P154</f>
        <v>5793808</v>
      </c>
      <c r="Q154" s="87">
        <f>'Transferred to CCDF'!Q154+'Child Care (Spent only)'!Q154</f>
        <v>6754945</v>
      </c>
      <c r="R154" s="87">
        <f>'Transferred to CCDF'!R154+'Child Care (Spent only)'!R154</f>
        <v>11645300</v>
      </c>
      <c r="S154" s="87">
        <f>'Transferred to CCDF'!S154+'Child Care (Spent only)'!S154</f>
        <v>7895300</v>
      </c>
      <c r="T154" s="123">
        <v>0</v>
      </c>
      <c r="U154" s="87">
        <f>'Transferred to CCDF'!U154+'Child Care (Spent only)'!U154</f>
        <v>0</v>
      </c>
      <c r="V154" s="87">
        <f>'Transferred to CCDF'!V154+'Child Care (Spent only)'!V154</f>
        <v>0</v>
      </c>
      <c r="W154" s="87">
        <f>'Transferred to CCDF'!W154+'Child Care (Spent only)'!W154</f>
        <v>0</v>
      </c>
      <c r="X154" s="87">
        <f>'Transferred to CCDF'!X154+'Child Care (Spent only)'!X154</f>
        <v>0</v>
      </c>
      <c r="Y154" s="87">
        <f>'Transferred to CCDF'!Y154+'Child Care (Spent only)'!Y154</f>
        <v>0</v>
      </c>
      <c r="Z154" s="87">
        <f>'Transferred to CCDF'!Z154+'Child Care (Spent only)'!Z154</f>
        <v>0</v>
      </c>
    </row>
    <row r="155" spans="1:26">
      <c r="A155" s="51" t="s">
        <v>132</v>
      </c>
      <c r="B155" s="49">
        <v>69193603</v>
      </c>
      <c r="C155" s="49">
        <v>58177396</v>
      </c>
      <c r="D155" s="87">
        <f>'Transferred to CCDF'!D155+'Child Care (Spent only)'!D155</f>
        <v>205899397</v>
      </c>
      <c r="E155" s="87">
        <f>'Transferred to CCDF'!E155+'Child Care (Spent only)'!E155</f>
        <v>128333364</v>
      </c>
      <c r="F155" s="87">
        <f>'Transferred to CCDF'!F155+'Child Care (Spent only)'!F155</f>
        <v>101983998</v>
      </c>
      <c r="G155" s="87">
        <f>'Transferred to CCDF'!G155+'Child Care (Spent only)'!G155</f>
        <v>101983998</v>
      </c>
      <c r="H155" s="87">
        <f>'Transferred to CCDF'!H155+'Child Care (Spent only)'!H155</f>
        <v>101983998</v>
      </c>
      <c r="I155" s="87">
        <f>'Transferred to CCDF'!I155+'Child Care (Spent only)'!I155</f>
        <v>101983998</v>
      </c>
      <c r="J155" s="87">
        <f>'Transferred to CCDF'!J155+'Child Care (Spent only)'!J155</f>
        <v>101983998</v>
      </c>
      <c r="K155" s="87">
        <f>'Transferred to CCDF'!K155+'Child Care (Spent only)'!K155</f>
        <v>101983998</v>
      </c>
      <c r="L155" s="87">
        <f>'Transferred to CCDF'!L155+'Child Care (Spent only)'!L155</f>
        <v>101983998</v>
      </c>
      <c r="M155" s="87">
        <f>'Transferred to CCDF'!M155+'Child Care (Spent only)'!M155</f>
        <v>101983998</v>
      </c>
      <c r="N155" s="87">
        <f>'Transferred to CCDF'!N155+'Child Care (Spent only)'!N155</f>
        <v>101983998</v>
      </c>
      <c r="O155" s="87">
        <f>'Transferred to CCDF'!O155+'Child Care (Spent only)'!O155</f>
        <v>101983998</v>
      </c>
      <c r="P155" s="87">
        <f>'Transferred to CCDF'!P155+'Child Care (Spent only)'!P155</f>
        <v>101983998</v>
      </c>
      <c r="Q155" s="87">
        <f>'Transferred to CCDF'!Q155+'Child Care (Spent only)'!Q155</f>
        <v>101983998</v>
      </c>
      <c r="R155" s="87">
        <f>'Transferred to CCDF'!R155+'Child Care (Spent only)'!R155</f>
        <v>101983998</v>
      </c>
      <c r="S155" s="87">
        <f>'Transferred to CCDF'!S155+'Child Care (Spent only)'!S155</f>
        <v>101983998</v>
      </c>
      <c r="T155" s="123">
        <v>101938998</v>
      </c>
      <c r="U155" s="87">
        <f>'Transferred to CCDF'!U155+'Child Care (Spent only)'!U155</f>
        <v>101983998</v>
      </c>
      <c r="V155" s="87">
        <f>'Transferred to CCDF'!V155+'Child Care (Spent only)'!V155</f>
        <v>101985197</v>
      </c>
      <c r="W155" s="87">
        <f>'Transferred to CCDF'!W155+'Child Care (Spent only)'!W155</f>
        <v>101985168</v>
      </c>
      <c r="X155" s="87">
        <f>'Transferred to CCDF'!X155+'Child Care (Spent only)'!X155</f>
        <v>101983998</v>
      </c>
      <c r="Y155" s="87">
        <f>'Transferred to CCDF'!Y155+'Child Care (Spent only)'!Y155</f>
        <v>101983998</v>
      </c>
      <c r="Z155" s="87">
        <f>'Transferred to CCDF'!Z155+'Child Care (Spent only)'!Z155</f>
        <v>101983998</v>
      </c>
    </row>
    <row r="156" spans="1:26">
      <c r="A156" s="51" t="s">
        <v>75</v>
      </c>
      <c r="B156" s="49">
        <v>0</v>
      </c>
      <c r="C156" s="49">
        <v>48468417</v>
      </c>
      <c r="D156" s="87">
        <f>'Transferred to CCDF'!D156+'Child Care (Spent only)'!D156</f>
        <v>39026247</v>
      </c>
      <c r="E156" s="87">
        <f>'Transferred to CCDF'!E156+'Child Care (Spent only)'!E156</f>
        <v>66170028</v>
      </c>
      <c r="F156" s="87">
        <f>'Transferred to CCDF'!F156+'Child Care (Spent only)'!F156</f>
        <v>76430864</v>
      </c>
      <c r="G156" s="87">
        <f>'Transferred to CCDF'!G156+'Child Care (Spent only)'!G156</f>
        <v>68932938</v>
      </c>
      <c r="H156" s="87">
        <f>'Transferred to CCDF'!H156+'Child Care (Spent only)'!H156</f>
        <v>78502197</v>
      </c>
      <c r="I156" s="87">
        <f>'Transferred to CCDF'!I156+'Child Care (Spent only)'!I156</f>
        <v>71583773</v>
      </c>
      <c r="J156" s="87">
        <f>'Transferred to CCDF'!J156+'Child Care (Spent only)'!J156</f>
        <v>80018527</v>
      </c>
      <c r="K156" s="87">
        <f>'Transferred to CCDF'!K156+'Child Care (Spent only)'!K156</f>
        <v>67216233</v>
      </c>
      <c r="L156" s="87">
        <f>'Transferred to CCDF'!L156+'Child Care (Spent only)'!L156</f>
        <v>70999091</v>
      </c>
      <c r="M156" s="87">
        <f>'Transferred to CCDF'!M156+'Child Care (Spent only)'!M156</f>
        <v>81246120</v>
      </c>
      <c r="N156" s="87">
        <f>'Transferred to CCDF'!N156+'Child Care (Spent only)'!N156</f>
        <v>40898013</v>
      </c>
      <c r="O156" s="87">
        <f>'Transferred to CCDF'!O156+'Child Care (Spent only)'!O156</f>
        <v>62924579</v>
      </c>
      <c r="P156" s="87">
        <f>'Transferred to CCDF'!P156+'Child Care (Spent only)'!P156</f>
        <v>32076518</v>
      </c>
      <c r="Q156" s="87">
        <f>'Transferred to CCDF'!Q156+'Child Care (Spent only)'!Q156</f>
        <v>23939456</v>
      </c>
      <c r="R156" s="87">
        <f>'Transferred to CCDF'!R156+'Child Care (Spent only)'!R156</f>
        <v>26048648</v>
      </c>
      <c r="S156" s="87">
        <f>'Transferred to CCDF'!S156+'Child Care (Spent only)'!S156</f>
        <v>25667509</v>
      </c>
      <c r="T156" s="123">
        <v>24432785</v>
      </c>
      <c r="U156" s="87">
        <f>'Transferred to CCDF'!U156+'Child Care (Spent only)'!U156</f>
        <v>32893640</v>
      </c>
      <c r="V156" s="87">
        <f>'Transferred to CCDF'!V156+'Child Care (Spent only)'!V156</f>
        <v>31238830</v>
      </c>
      <c r="W156" s="87">
        <f>'Transferred to CCDF'!W156+'Child Care (Spent only)'!W156</f>
        <v>45638531</v>
      </c>
      <c r="X156" s="87">
        <f>'Transferred to CCDF'!X156+'Child Care (Spent only)'!X156</f>
        <v>39954665</v>
      </c>
      <c r="Y156" s="87">
        <f>'Transferred to CCDF'!Y156+'Child Care (Spent only)'!Y156</f>
        <v>38343315</v>
      </c>
      <c r="Z156" s="87">
        <f>'Transferred to CCDF'!Z156+'Child Care (Spent only)'!Z156</f>
        <v>38182089</v>
      </c>
    </row>
    <row r="157" spans="1:26">
      <c r="A157" s="51" t="s">
        <v>133</v>
      </c>
      <c r="B157" s="49">
        <v>0</v>
      </c>
      <c r="C157" s="49">
        <v>947671</v>
      </c>
      <c r="D157" s="87">
        <f>'Transferred to CCDF'!D157+'Child Care (Spent only)'!D157</f>
        <v>1017036</v>
      </c>
      <c r="E157" s="87">
        <f>'Transferred to CCDF'!E157+'Child Care (Spent only)'!E157</f>
        <v>1017036</v>
      </c>
      <c r="F157" s="87">
        <f>'Transferred to CCDF'!F157+'Child Care (Spent only)'!F157</f>
        <v>1017036</v>
      </c>
      <c r="G157" s="87">
        <f>'Transferred to CCDF'!G157+'Child Care (Spent only)'!G157</f>
        <v>1017036</v>
      </c>
      <c r="H157" s="87">
        <f>'Transferred to CCDF'!H157+'Child Care (Spent only)'!H157</f>
        <v>1017036</v>
      </c>
      <c r="I157" s="87">
        <f>'Transferred to CCDF'!I157+'Child Care (Spent only)'!I157</f>
        <v>1017036</v>
      </c>
      <c r="J157" s="87">
        <f>'Transferred to CCDF'!J157+'Child Care (Spent only)'!J157</f>
        <v>1017036</v>
      </c>
      <c r="K157" s="87">
        <f>'Transferred to CCDF'!K157+'Child Care (Spent only)'!K157</f>
        <v>1017036</v>
      </c>
      <c r="L157" s="87">
        <f>'Transferred to CCDF'!L157+'Child Care (Spent only)'!L157</f>
        <v>1017036</v>
      </c>
      <c r="M157" s="87">
        <f>'Transferred to CCDF'!M157+'Child Care (Spent only)'!M157</f>
        <v>1017036</v>
      </c>
      <c r="N157" s="87">
        <f>'Transferred to CCDF'!N157+'Child Care (Spent only)'!N157</f>
        <v>1017036</v>
      </c>
      <c r="O157" s="87">
        <f>'Transferred to CCDF'!O157+'Child Care (Spent only)'!O157</f>
        <v>1017036</v>
      </c>
      <c r="P157" s="87">
        <f>'Transferred to CCDF'!P157+'Child Care (Spent only)'!P157</f>
        <v>1017036</v>
      </c>
      <c r="Q157" s="87">
        <f>'Transferred to CCDF'!Q157+'Child Care (Spent only)'!Q157</f>
        <v>1017036</v>
      </c>
      <c r="R157" s="87">
        <f>'Transferred to CCDF'!R157+'Child Care (Spent only)'!R157</f>
        <v>1017036</v>
      </c>
      <c r="S157" s="87">
        <f>'Transferred to CCDF'!S157+'Child Care (Spent only)'!S157</f>
        <v>1017036</v>
      </c>
      <c r="T157" s="123">
        <v>1062513</v>
      </c>
      <c r="U157" s="87">
        <f>'Transferred to CCDF'!U157+'Child Care (Spent only)'!U157</f>
        <v>1086652</v>
      </c>
      <c r="V157" s="87">
        <f>'Transferred to CCDF'!V157+'Child Care (Spent only)'!V157</f>
        <v>1102365</v>
      </c>
      <c r="W157" s="87">
        <f>'Transferred to CCDF'!W157+'Child Care (Spent only)'!W157</f>
        <v>1073979</v>
      </c>
      <c r="X157" s="87">
        <f>'Transferred to CCDF'!X157+'Child Care (Spent only)'!X157</f>
        <v>1116895</v>
      </c>
      <c r="Y157" s="87">
        <f>'Transferred to CCDF'!Y157+'Child Care (Spent only)'!Y157</f>
        <v>1238548</v>
      </c>
      <c r="Z157" s="87">
        <f>'Transferred to CCDF'!Z157+'Child Care (Spent only)'!Z157</f>
        <v>0</v>
      </c>
    </row>
    <row r="158" spans="1:26">
      <c r="A158" s="51" t="s">
        <v>134</v>
      </c>
      <c r="B158" s="49">
        <v>45628354</v>
      </c>
      <c r="C158" s="49">
        <v>51850611</v>
      </c>
      <c r="D158" s="87">
        <f>'Transferred to CCDF'!D158+'Child Care (Spent only)'!D158</f>
        <v>49435554</v>
      </c>
      <c r="E158" s="87">
        <f>'Transferred to CCDF'!E158+'Child Care (Spent only)'!E158</f>
        <v>45403943</v>
      </c>
      <c r="F158" s="87">
        <f>'Transferred to CCDF'!F158+'Child Care (Spent only)'!F158</f>
        <v>62480013</v>
      </c>
      <c r="G158" s="87">
        <f>'Transferred to CCDF'!G158+'Child Care (Spent only)'!G158</f>
        <v>45403943</v>
      </c>
      <c r="H158" s="87">
        <f>'Transferred to CCDF'!H158+'Child Care (Spent only)'!H158</f>
        <v>45403943</v>
      </c>
      <c r="I158" s="87">
        <f>'Transferred to CCDF'!I158+'Child Care (Spent only)'!I158</f>
        <v>45403943</v>
      </c>
      <c r="J158" s="87">
        <f>'Transferred to CCDF'!J158+'Child Care (Spent only)'!J158</f>
        <v>102934376</v>
      </c>
      <c r="K158" s="87">
        <f>'Transferred to CCDF'!K158+'Child Care (Spent only)'!K158</f>
        <v>155208946</v>
      </c>
      <c r="L158" s="87">
        <f>'Transferred to CCDF'!L158+'Child Care (Spent only)'!L158</f>
        <v>149697351</v>
      </c>
      <c r="M158" s="87">
        <f>'Transferred to CCDF'!M158+'Child Care (Spent only)'!M158</f>
        <v>103403953</v>
      </c>
      <c r="N158" s="87">
        <f>'Transferred to CCDF'!N158+'Child Care (Spent only)'!N158</f>
        <v>98720799</v>
      </c>
      <c r="O158" s="87">
        <f>'Transferred to CCDF'!O158+'Child Care (Spent only)'!O158</f>
        <v>285689519</v>
      </c>
      <c r="P158" s="87">
        <f>'Transferred to CCDF'!P158+'Child Care (Spent only)'!P158</f>
        <v>212250644</v>
      </c>
      <c r="Q158" s="87">
        <f>'Transferred to CCDF'!Q158+'Child Care (Spent only)'!Q158</f>
        <v>165689127</v>
      </c>
      <c r="R158" s="87">
        <f>'Transferred to CCDF'!R158+'Child Care (Spent only)'!R158</f>
        <v>178393319</v>
      </c>
      <c r="S158" s="87">
        <f>'Transferred to CCDF'!S158+'Child Care (Spent only)'!S158</f>
        <v>155253697</v>
      </c>
      <c r="T158" s="123">
        <v>183375314</v>
      </c>
      <c r="U158" s="87">
        <f>'Transferred to CCDF'!U158+'Child Care (Spent only)'!U158</f>
        <v>174856307</v>
      </c>
      <c r="V158" s="87">
        <f>'Transferred to CCDF'!V158+'Child Care (Spent only)'!V158</f>
        <v>178748839</v>
      </c>
      <c r="W158" s="87">
        <f>'Transferred to CCDF'!W158+'Child Care (Spent only)'!W158</f>
        <v>176329813</v>
      </c>
      <c r="X158" s="87">
        <f>'Transferred to CCDF'!X158+'Child Care (Spent only)'!X158</f>
        <v>187204440</v>
      </c>
      <c r="Y158" s="87">
        <f>'Transferred to CCDF'!Y158+'Child Care (Spent only)'!Y158</f>
        <v>192214779</v>
      </c>
      <c r="Z158" s="87">
        <f>'Transferred to CCDF'!Z158+'Child Care (Spent only)'!Z158</f>
        <v>190489651</v>
      </c>
    </row>
    <row r="159" spans="1:26">
      <c r="A159" s="51" t="s">
        <v>136</v>
      </c>
      <c r="B159" s="49">
        <v>10630233</v>
      </c>
      <c r="C159" s="49">
        <v>10650305</v>
      </c>
      <c r="D159" s="87">
        <f>'Transferred to CCDF'!D159+'Child Care (Spent only)'!D159</f>
        <v>18260763</v>
      </c>
      <c r="E159" s="87">
        <f>'Transferred to CCDF'!E159+'Child Care (Spent only)'!E159</f>
        <v>4330509</v>
      </c>
      <c r="F159" s="87">
        <f>'Transferred to CCDF'!F159+'Child Care (Spent only)'!F159</f>
        <v>10630233</v>
      </c>
      <c r="G159" s="87">
        <f>'Transferred to CCDF'!G159+'Child Care (Spent only)'!G159</f>
        <v>20660218</v>
      </c>
      <c r="H159" s="87">
        <f>'Transferred to CCDF'!H159+'Child Care (Spent only)'!H159</f>
        <v>29892240</v>
      </c>
      <c r="I159" s="87">
        <f>'Transferred to CCDF'!I159+'Child Care (Spent only)'!I159</f>
        <v>31035913</v>
      </c>
      <c r="J159" s="87">
        <f>'Transferred to CCDF'!J159+'Child Care (Spent only)'!J159</f>
        <v>29148792</v>
      </c>
      <c r="K159" s="87">
        <f>'Transferred to CCDF'!K159+'Child Care (Spent only)'!K159</f>
        <v>27409814</v>
      </c>
      <c r="L159" s="87">
        <f>'Transferred to CCDF'!L159+'Child Care (Spent only)'!L159</f>
        <v>23873660</v>
      </c>
      <c r="M159" s="87">
        <f>'Transferred to CCDF'!M159+'Child Care (Spent only)'!M159</f>
        <v>10848105</v>
      </c>
      <c r="N159" s="87">
        <f>'Transferred to CCDF'!N159+'Child Care (Spent only)'!N159</f>
        <v>10630233</v>
      </c>
      <c r="O159" s="87">
        <f>'Transferred to CCDF'!O159+'Child Care (Spent only)'!O159</f>
        <v>10630233</v>
      </c>
      <c r="P159" s="87">
        <f>'Transferred to CCDF'!P159+'Child Care (Spent only)'!P159</f>
        <v>10630233</v>
      </c>
      <c r="Q159" s="87">
        <f>'Transferred to CCDF'!Q159+'Child Care (Spent only)'!Q159</f>
        <v>10630233</v>
      </c>
      <c r="R159" s="87">
        <f>'Transferred to CCDF'!R159+'Child Care (Spent only)'!R159</f>
        <v>6210320</v>
      </c>
      <c r="S159" s="87">
        <f>'Transferred to CCDF'!S159+'Child Care (Spent only)'!S159</f>
        <v>7047765</v>
      </c>
      <c r="T159" s="123">
        <v>6920376</v>
      </c>
      <c r="U159" s="87">
        <f>'Transferred to CCDF'!U159+'Child Care (Spent only)'!U159</f>
        <v>7347714</v>
      </c>
      <c r="V159" s="87">
        <f>'Transferred to CCDF'!V159+'Child Care (Spent only)'!V159</f>
        <v>7536759</v>
      </c>
      <c r="W159" s="87">
        <f>'Transferred to CCDF'!W159+'Child Care (Spent only)'!W159</f>
        <v>6905093</v>
      </c>
      <c r="X159" s="87">
        <f>'Transferred to CCDF'!X159+'Child Care (Spent only)'!X159</f>
        <v>7074900</v>
      </c>
      <c r="Y159" s="87">
        <f>'Transferred to CCDF'!Y159+'Child Care (Spent only)'!Y159</f>
        <v>7074900</v>
      </c>
      <c r="Z159" s="87">
        <f>'Transferred to CCDF'!Z159+'Child Care (Spent only)'!Z159</f>
        <v>8970857</v>
      </c>
    </row>
    <row r="160" spans="1:26">
      <c r="A160" s="51" t="s">
        <v>145</v>
      </c>
      <c r="B160" s="49">
        <v>11714991</v>
      </c>
      <c r="C160" s="49">
        <v>6970668</v>
      </c>
      <c r="D160" s="87">
        <f>'Transferred to CCDF'!D160+'Child Care (Spent only)'!D160</f>
        <v>25851402</v>
      </c>
      <c r="E160" s="87">
        <f>'Transferred to CCDF'!E160+'Child Care (Spent only)'!E160</f>
        <v>1037427</v>
      </c>
      <c r="F160" s="87">
        <f>'Transferred to CCDF'!F160+'Child Care (Spent only)'!F160</f>
        <v>14628514</v>
      </c>
      <c r="G160" s="87">
        <f>'Transferred to CCDF'!G160+'Child Care (Spent only)'!G160</f>
        <v>19004640</v>
      </c>
      <c r="H160" s="87">
        <f>'Transferred to CCDF'!H160+'Child Care (Spent only)'!H160</f>
        <v>8291871</v>
      </c>
      <c r="I160" s="87">
        <f>'Transferred to CCDF'!I160+'Child Care (Spent only)'!I160</f>
        <v>13773143</v>
      </c>
      <c r="J160" s="87">
        <f>'Transferred to CCDF'!J160+'Child Care (Spent only)'!J160</f>
        <v>6058651</v>
      </c>
      <c r="K160" s="87">
        <f>'Transferred to CCDF'!K160+'Child Care (Spent only)'!K160</f>
        <v>9227591</v>
      </c>
      <c r="L160" s="87">
        <f>'Transferred to CCDF'!L160+'Child Care (Spent only)'!L160</f>
        <v>13693999</v>
      </c>
      <c r="M160" s="87">
        <f>'Transferred to CCDF'!M160+'Child Care (Spent only)'!M160</f>
        <v>16678876</v>
      </c>
      <c r="N160" s="87">
        <f>'Transferred to CCDF'!N160+'Child Care (Spent only)'!N160</f>
        <v>18405399</v>
      </c>
      <c r="O160" s="87">
        <f>'Transferred to CCDF'!O160+'Child Care (Spent only)'!O160</f>
        <v>18755177</v>
      </c>
      <c r="P160" s="87">
        <f>'Transferred to CCDF'!P160+'Child Care (Spent only)'!P160</f>
        <v>13855887</v>
      </c>
      <c r="Q160" s="87">
        <f>'Transferred to CCDF'!Q160+'Child Care (Spent only)'!Q160</f>
        <v>8948508</v>
      </c>
      <c r="R160" s="87">
        <f>'Transferred to CCDF'!R160+'Child Care (Spent only)'!R160</f>
        <v>9481941</v>
      </c>
      <c r="S160" s="87">
        <f>'Transferred to CCDF'!S160+'Child Care (Spent only)'!S160</f>
        <v>11161699</v>
      </c>
      <c r="T160" s="123">
        <v>9645091</v>
      </c>
      <c r="U160" s="87">
        <f>'Transferred to CCDF'!U160+'Child Care (Spent only)'!U160</f>
        <v>9937817</v>
      </c>
      <c r="V160" s="87">
        <f>'Transferred to CCDF'!V160+'Child Care (Spent only)'!V160</f>
        <v>9346604</v>
      </c>
      <c r="W160" s="87">
        <f>'Transferred to CCDF'!W160+'Child Care (Spent only)'!W160</f>
        <v>6524187</v>
      </c>
      <c r="X160" s="87">
        <f>'Transferred to CCDF'!X160+'Child Care (Spent only)'!X160</f>
        <v>6613206</v>
      </c>
      <c r="Y160" s="87">
        <f>'Transferred to CCDF'!Y160+'Child Care (Spent only)'!Y160</f>
        <v>6515272</v>
      </c>
      <c r="Z160" s="87">
        <f>'Transferred to CCDF'!Z160+'Child Care (Spent only)'!Z160</f>
        <v>19060419</v>
      </c>
    </row>
    <row r="161" spans="1:26">
      <c r="A161" s="51" t="s">
        <v>138</v>
      </c>
      <c r="B161" s="49">
        <v>27083175</v>
      </c>
      <c r="C161" s="49">
        <v>46629051</v>
      </c>
      <c r="D161" s="87">
        <f>'Transferred to CCDF'!D161+'Child Care (Spent only)'!D161</f>
        <v>0</v>
      </c>
      <c r="E161" s="87">
        <f>'Transferred to CCDF'!E161+'Child Care (Spent only)'!E161</f>
        <v>93258102</v>
      </c>
      <c r="F161" s="87">
        <f>'Transferred to CCDF'!F161+'Child Care (Spent only)'!F161</f>
        <v>76539586</v>
      </c>
      <c r="G161" s="87">
        <f>'Transferred to CCDF'!G161+'Child Care (Spent only)'!G161</f>
        <v>75247649</v>
      </c>
      <c r="H161" s="87">
        <f>'Transferred to CCDF'!H161+'Child Care (Spent only)'!H161</f>
        <v>90373295</v>
      </c>
      <c r="I161" s="87">
        <f>'Transferred to CCDF'!I161+'Child Care (Spent only)'!I161</f>
        <v>79942638</v>
      </c>
      <c r="J161" s="87">
        <f>'Transferred to CCDF'!J161+'Child Care (Spent only)'!J161</f>
        <v>100817510</v>
      </c>
      <c r="K161" s="87">
        <f>'Transferred to CCDF'!K161+'Child Care (Spent only)'!K161</f>
        <v>137948296</v>
      </c>
      <c r="L161" s="87">
        <f>'Transferred to CCDF'!L161+'Child Care (Spent only)'!L161</f>
        <v>186555327</v>
      </c>
      <c r="M161" s="87">
        <f>'Transferred to CCDF'!M161+'Child Care (Spent only)'!M161</f>
        <v>302804344</v>
      </c>
      <c r="N161" s="87">
        <f>'Transferred to CCDF'!N161+'Child Care (Spent only)'!N161</f>
        <v>256343656</v>
      </c>
      <c r="O161" s="87">
        <f>'Transferred to CCDF'!O161+'Child Care (Spent only)'!O161</f>
        <v>299465038</v>
      </c>
      <c r="P161" s="87">
        <f>'Transferred to CCDF'!P161+'Child Care (Spent only)'!P161</f>
        <v>281527070</v>
      </c>
      <c r="Q161" s="87">
        <f>'Transferred to CCDF'!Q161+'Child Care (Spent only)'!Q161</f>
        <v>246675711</v>
      </c>
      <c r="R161" s="87">
        <f>'Transferred to CCDF'!R161+'Child Care (Spent only)'!R161</f>
        <v>228996309</v>
      </c>
      <c r="S161" s="87">
        <f>'Transferred to CCDF'!S161+'Child Care (Spent only)'!S161</f>
        <v>238164442</v>
      </c>
      <c r="T161" s="123">
        <v>299272068</v>
      </c>
      <c r="U161" s="87">
        <f>'Transferred to CCDF'!U161+'Child Care (Spent only)'!U161</f>
        <v>359778170</v>
      </c>
      <c r="V161" s="87">
        <f>'Transferred to CCDF'!V161+'Child Care (Spent only)'!V161</f>
        <v>235947927</v>
      </c>
      <c r="W161" s="87">
        <f>'Transferred to CCDF'!W161+'Child Care (Spent only)'!W161</f>
        <v>216636240</v>
      </c>
      <c r="X161" s="87">
        <f>'Transferred to CCDF'!X161+'Child Care (Spent only)'!X161</f>
        <v>221936813</v>
      </c>
      <c r="Y161" s="87">
        <f>'Transferred to CCDF'!Y161+'Child Care (Spent only)'!Y161</f>
        <v>173248608</v>
      </c>
      <c r="Z161" s="87">
        <f>'Transferred to CCDF'!Z161+'Child Care (Spent only)'!Z161</f>
        <v>165566748</v>
      </c>
    </row>
    <row r="162" spans="1:26">
      <c r="A162" s="51" t="s">
        <v>140</v>
      </c>
      <c r="B162" s="49">
        <v>3334726</v>
      </c>
      <c r="C162" s="49">
        <v>11212115</v>
      </c>
      <c r="D162" s="87">
        <f>'Transferred to CCDF'!D162+'Child Care (Spent only)'!D162</f>
        <v>14303468</v>
      </c>
      <c r="E162" s="87">
        <f>'Transferred to CCDF'!E162+'Child Care (Spent only)'!E162</f>
        <v>23413355</v>
      </c>
      <c r="F162" s="87">
        <f>'Transferred to CCDF'!F162+'Child Care (Spent only)'!F162</f>
        <v>30222784</v>
      </c>
      <c r="G162" s="87">
        <f>'Transferred to CCDF'!G162+'Child Care (Spent only)'!G162</f>
        <v>30639930</v>
      </c>
      <c r="H162" s="87">
        <f>'Transferred to CCDF'!H162+'Child Care (Spent only)'!H162</f>
        <v>31435811</v>
      </c>
      <c r="I162" s="87">
        <f>'Transferred to CCDF'!I162+'Child Care (Spent only)'!I162</f>
        <v>31747881</v>
      </c>
      <c r="J162" s="87">
        <f>'Transferred to CCDF'!J162+'Child Care (Spent only)'!J162</f>
        <v>51342295</v>
      </c>
      <c r="K162" s="87">
        <f>'Transferred to CCDF'!K162+'Child Care (Spent only)'!K162</f>
        <v>31492193</v>
      </c>
      <c r="L162" s="87">
        <f>'Transferred to CCDF'!L162+'Child Care (Spent only)'!L162</f>
        <v>21572432</v>
      </c>
      <c r="M162" s="87">
        <f>'Transferred to CCDF'!M162+'Child Care (Spent only)'!M162</f>
        <v>5321126</v>
      </c>
      <c r="N162" s="87">
        <f>'Transferred to CCDF'!N162+'Child Care (Spent only)'!N162</f>
        <v>3281620</v>
      </c>
      <c r="O162" s="87">
        <f>'Transferred to CCDF'!O162+'Child Care (Spent only)'!O162</f>
        <v>4470414</v>
      </c>
      <c r="P162" s="87">
        <f>'Transferred to CCDF'!P162+'Child Care (Spent only)'!P162</f>
        <v>6298299</v>
      </c>
      <c r="Q162" s="87">
        <f>'Transferred to CCDF'!Q162+'Child Care (Spent only)'!Q162</f>
        <v>5321125</v>
      </c>
      <c r="R162" s="87">
        <f>'Transferred to CCDF'!R162+'Child Care (Spent only)'!R162</f>
        <v>5321126</v>
      </c>
      <c r="S162" s="87">
        <f>'Transferred to CCDF'!S162+'Child Care (Spent only)'!S162</f>
        <v>5321126</v>
      </c>
      <c r="T162" s="123">
        <v>5321126</v>
      </c>
      <c r="U162" s="87">
        <f>'Transferred to CCDF'!U162+'Child Care (Spent only)'!U162</f>
        <v>5321031</v>
      </c>
      <c r="V162" s="87">
        <f>'Transferred to CCDF'!V162+'Child Care (Spent only)'!V162</f>
        <v>5320519</v>
      </c>
      <c r="W162" s="87">
        <f>'Transferred to CCDF'!W162+'Child Care (Spent only)'!W162</f>
        <v>6541046</v>
      </c>
      <c r="X162" s="87">
        <f>'Transferred to CCDF'!X162+'Child Care (Spent only)'!X162</f>
        <v>6541126</v>
      </c>
      <c r="Y162" s="87">
        <f>'Transferred to CCDF'!Y162+'Child Care (Spent only)'!Y162</f>
        <v>5351126</v>
      </c>
      <c r="Z162" s="87">
        <f>'Transferred to CCDF'!Z162+'Child Care (Spent only)'!Z162</f>
        <v>5351126</v>
      </c>
    </row>
    <row r="163" spans="1:26">
      <c r="A163" s="51" t="s">
        <v>142</v>
      </c>
      <c r="B163" s="49">
        <v>4087361</v>
      </c>
      <c r="C163" s="49">
        <v>-2092</v>
      </c>
      <c r="D163" s="87">
        <f>'Transferred to CCDF'!D163+'Child Care (Spent only)'!D163</f>
        <v>4085269</v>
      </c>
      <c r="E163" s="87">
        <f>'Transferred to CCDF'!E163+'Child Care (Spent only)'!E163</f>
        <v>8172630</v>
      </c>
      <c r="F163" s="87">
        <f>'Transferred to CCDF'!F163+'Child Care (Spent only)'!F163</f>
        <v>4085269</v>
      </c>
      <c r="G163" s="87">
        <f>'Transferred to CCDF'!G163+'Child Care (Spent only)'!G163</f>
        <v>4085269</v>
      </c>
      <c r="H163" s="87">
        <f>'Transferred to CCDF'!H163+'Child Care (Spent only)'!H163</f>
        <v>4085269</v>
      </c>
      <c r="I163" s="87">
        <f>'Transferred to CCDF'!I163+'Child Care (Spent only)'!I163</f>
        <v>4085272</v>
      </c>
      <c r="J163" s="87">
        <f>'Transferred to CCDF'!J163+'Child Care (Spent only)'!J163</f>
        <v>4085272</v>
      </c>
      <c r="K163" s="87">
        <f>'Transferred to CCDF'!K163+'Child Care (Spent only)'!K163</f>
        <v>4085272</v>
      </c>
      <c r="L163" s="87">
        <f>'Transferred to CCDF'!L163+'Child Care (Spent only)'!L163</f>
        <v>4085272</v>
      </c>
      <c r="M163" s="87">
        <f>'Transferred to CCDF'!M163+'Child Care (Spent only)'!M163</f>
        <v>4085272</v>
      </c>
      <c r="N163" s="87">
        <f>'Transferred to CCDF'!N163+'Child Care (Spent only)'!N163</f>
        <v>4085272</v>
      </c>
      <c r="O163" s="87">
        <f>'Transferred to CCDF'!O163+'Child Care (Spent only)'!O163</f>
        <v>4085272</v>
      </c>
      <c r="P163" s="87">
        <f>'Transferred to CCDF'!P163+'Child Care (Spent only)'!P163</f>
        <v>4085268</v>
      </c>
      <c r="Q163" s="87">
        <f>'Transferred to CCDF'!Q163+'Child Care (Spent only)'!Q163</f>
        <v>4085268</v>
      </c>
      <c r="R163" s="87">
        <f>'Transferred to CCDF'!R163+'Child Care (Spent only)'!R163</f>
        <v>4085268</v>
      </c>
      <c r="S163" s="87">
        <f>'Transferred to CCDF'!S163+'Child Care (Spent only)'!S163</f>
        <v>4085268</v>
      </c>
      <c r="T163" s="123">
        <v>4085269</v>
      </c>
      <c r="U163" s="87">
        <f>'Transferred to CCDF'!U163+'Child Care (Spent only)'!U163</f>
        <v>4085269</v>
      </c>
      <c r="V163" s="87">
        <f>'Transferred to CCDF'!V163+'Child Care (Spent only)'!V163</f>
        <v>4085268</v>
      </c>
      <c r="W163" s="87">
        <f>'Transferred to CCDF'!W163+'Child Care (Spent only)'!W163</f>
        <v>4085269</v>
      </c>
      <c r="X163" s="87">
        <f>'Transferred to CCDF'!X163+'Child Care (Spent only)'!X163</f>
        <v>4085269</v>
      </c>
      <c r="Y163" s="87">
        <f>'Transferred to CCDF'!Y163+'Child Care (Spent only)'!Y163</f>
        <v>4085269</v>
      </c>
      <c r="Z163" s="87">
        <f>'Transferred to CCDF'!Z163+'Child Care (Spent only)'!Z163</f>
        <v>4085269</v>
      </c>
    </row>
    <row r="164" spans="1:26">
      <c r="A164" s="51" t="s">
        <v>144</v>
      </c>
      <c r="B164" s="49">
        <v>553087</v>
      </c>
      <c r="C164" s="49">
        <v>802914</v>
      </c>
      <c r="D164" s="87">
        <f>'Transferred to CCDF'!D164+'Child Care (Spent only)'!D164</f>
        <v>802914</v>
      </c>
      <c r="E164" s="87">
        <f>'Transferred to CCDF'!E164+'Child Care (Spent only)'!E164</f>
        <v>802914</v>
      </c>
      <c r="F164" s="87">
        <f>'Transferred to CCDF'!F164+'Child Care (Spent only)'!F164</f>
        <v>659205</v>
      </c>
      <c r="G164" s="87">
        <f>'Transferred to CCDF'!G164+'Child Care (Spent only)'!G164</f>
        <v>802914</v>
      </c>
      <c r="H164" s="87">
        <f>'Transferred to CCDF'!H164+'Child Care (Spent only)'!H164</f>
        <v>802914</v>
      </c>
      <c r="I164" s="87">
        <f>'Transferred to CCDF'!I164+'Child Care (Spent only)'!I164</f>
        <v>802914</v>
      </c>
      <c r="J164" s="87">
        <f>'Transferred to CCDF'!J164+'Child Care (Spent only)'!J164</f>
        <v>802914</v>
      </c>
      <c r="K164" s="87">
        <f>'Transferred to CCDF'!K164+'Child Care (Spent only)'!K164</f>
        <v>802914</v>
      </c>
      <c r="L164" s="87">
        <f>'Transferred to CCDF'!L164+'Child Care (Spent only)'!L164</f>
        <v>802914</v>
      </c>
      <c r="M164" s="87">
        <f>'Transferred to CCDF'!M164+'Child Care (Spent only)'!M164</f>
        <v>802914</v>
      </c>
      <c r="N164" s="87">
        <f>'Transferred to CCDF'!N164+'Child Care (Spent only)'!N164</f>
        <v>802914</v>
      </c>
      <c r="O164" s="87">
        <f>'Transferred to CCDF'!O164+'Child Care (Spent only)'!O164</f>
        <v>802914</v>
      </c>
      <c r="P164" s="87">
        <f>'Transferred to CCDF'!P164+'Child Care (Spent only)'!P164</f>
        <v>802914</v>
      </c>
      <c r="Q164" s="87">
        <f>'Transferred to CCDF'!Q164+'Child Care (Spent only)'!Q164</f>
        <v>802914</v>
      </c>
      <c r="R164" s="87">
        <f>'Transferred to CCDF'!R164+'Child Care (Spent only)'!R164</f>
        <v>802914</v>
      </c>
      <c r="S164" s="87">
        <f>'Transferred to CCDF'!S164+'Child Care (Spent only)'!S164</f>
        <v>802914</v>
      </c>
      <c r="T164" s="123">
        <v>802914</v>
      </c>
      <c r="U164" s="87">
        <f>'Transferred to CCDF'!U164+'Child Care (Spent only)'!U164</f>
        <v>802914</v>
      </c>
      <c r="V164" s="87">
        <f>'Transferred to CCDF'!V164+'Child Care (Spent only)'!V164</f>
        <v>802914</v>
      </c>
      <c r="W164" s="87">
        <f>'Transferred to CCDF'!W164+'Child Care (Spent only)'!W164</f>
        <v>802914</v>
      </c>
      <c r="X164" s="87">
        <f>'Transferred to CCDF'!X164+'Child Care (Spent only)'!X164</f>
        <v>802914</v>
      </c>
      <c r="Y164" s="87">
        <f>'Transferred to CCDF'!Y164+'Child Care (Spent only)'!Y164</f>
        <v>802914</v>
      </c>
      <c r="Z164" s="87">
        <f>'Transferred to CCDF'!Z164+'Child Care (Spent only)'!Z164</f>
        <v>802914</v>
      </c>
    </row>
    <row r="165" spans="1:26">
      <c r="A165" s="51" t="s">
        <v>146</v>
      </c>
      <c r="B165" s="49">
        <v>0</v>
      </c>
      <c r="C165" s="49">
        <v>18975782</v>
      </c>
      <c r="D165" s="87">
        <f>'Transferred to CCDF'!D165+'Child Care (Spent only)'!D165</f>
        <v>-18975782</v>
      </c>
      <c r="E165" s="87">
        <f>'Transferred to CCDF'!E165+'Child Care (Spent only)'!E165</f>
        <v>76359409</v>
      </c>
      <c r="F165" s="87">
        <f>'Transferred to CCDF'!F165+'Child Care (Spent only)'!F165</f>
        <v>21498314</v>
      </c>
      <c r="G165" s="87">
        <f>'Transferred to CCDF'!G165+'Child Care (Spent only)'!G165</f>
        <v>19074622</v>
      </c>
      <c r="H165" s="87">
        <f>'Transferred to CCDF'!H165+'Child Care (Spent only)'!H165</f>
        <v>18975782</v>
      </c>
      <c r="I165" s="87">
        <f>'Transferred to CCDF'!I165+'Child Care (Spent only)'!I165</f>
        <v>18975782</v>
      </c>
      <c r="J165" s="87">
        <f>'Transferred to CCDF'!J165+'Child Care (Spent only)'!J165</f>
        <v>18975782</v>
      </c>
      <c r="K165" s="87">
        <f>'Transferred to CCDF'!K165+'Child Care (Spent only)'!K165</f>
        <v>18975782</v>
      </c>
      <c r="L165" s="87">
        <f>'Transferred to CCDF'!L165+'Child Care (Spent only)'!L165</f>
        <v>18975782</v>
      </c>
      <c r="M165" s="87">
        <f>'Transferred to CCDF'!M165+'Child Care (Spent only)'!M165</f>
        <v>18976442</v>
      </c>
      <c r="N165" s="87">
        <f>'Transferred to CCDF'!N165+'Child Care (Spent only)'!N165</f>
        <v>18975781</v>
      </c>
      <c r="O165" s="87">
        <f>'Transferred to CCDF'!O165+'Child Care (Spent only)'!O165</f>
        <v>18975782</v>
      </c>
      <c r="P165" s="87">
        <f>'Transferred to CCDF'!P165+'Child Care (Spent only)'!P165</f>
        <v>18975782</v>
      </c>
      <c r="Q165" s="87">
        <f>'Transferred to CCDF'!Q165+'Child Care (Spent only)'!Q165</f>
        <v>18975782</v>
      </c>
      <c r="R165" s="87">
        <f>'Transferred to CCDF'!R165+'Child Care (Spent only)'!R165</f>
        <v>18975782</v>
      </c>
      <c r="S165" s="87">
        <f>'Transferred to CCDF'!S165+'Child Care (Spent only)'!S165</f>
        <v>18975782</v>
      </c>
      <c r="T165" s="123">
        <v>18975782</v>
      </c>
      <c r="U165" s="87">
        <f>'Transferred to CCDF'!U165+'Child Care (Spent only)'!U165</f>
        <v>18975781</v>
      </c>
      <c r="V165" s="87">
        <f>'Transferred to CCDF'!V165+'Child Care (Spent only)'!V165</f>
        <v>18975782</v>
      </c>
      <c r="W165" s="87">
        <f>'Transferred to CCDF'!W165+'Child Care (Spent only)'!W165</f>
        <v>0</v>
      </c>
      <c r="X165" s="87">
        <f>'Transferred to CCDF'!X165+'Child Care (Spent only)'!X165</f>
        <v>0</v>
      </c>
      <c r="Y165" s="87">
        <f>'Transferred to CCDF'!Y165+'Child Care (Spent only)'!Y165</f>
        <v>0</v>
      </c>
      <c r="Z165" s="87">
        <f>'Transferred to CCDF'!Z165+'Child Care (Spent only)'!Z165</f>
        <v>0</v>
      </c>
    </row>
    <row r="166" spans="1:26">
      <c r="A166" s="51" t="s">
        <v>148</v>
      </c>
      <c r="B166" s="49">
        <v>34681426</v>
      </c>
      <c r="C166" s="49">
        <v>34681426</v>
      </c>
      <c r="D166" s="87">
        <f>'Transferred to CCDF'!D166+'Child Care (Spent only)'!D166</f>
        <v>34681426</v>
      </c>
      <c r="E166" s="87">
        <f>'Transferred to CCDF'!E166+'Child Care (Spent only)'!E166</f>
        <v>34681426</v>
      </c>
      <c r="F166" s="87">
        <f>'Transferred to CCDF'!F166+'Child Care (Spent only)'!F166</f>
        <v>27745141</v>
      </c>
      <c r="G166" s="87">
        <f>'Transferred to CCDF'!G166+'Child Care (Spent only)'!G166</f>
        <v>27745141</v>
      </c>
      <c r="H166" s="87">
        <f>'Transferred to CCDF'!H166+'Child Care (Spent only)'!H166</f>
        <v>27745141</v>
      </c>
      <c r="I166" s="87">
        <f>'Transferred to CCDF'!I166+'Child Care (Spent only)'!I166</f>
        <v>22836745</v>
      </c>
      <c r="J166" s="87">
        <f>'Transferred to CCDF'!J166+'Child Care (Spent only)'!J166</f>
        <v>22610937</v>
      </c>
      <c r="K166" s="87">
        <f>'Transferred to CCDF'!K166+'Child Care (Spent only)'!K166</f>
        <v>26846943</v>
      </c>
      <c r="L166" s="87">
        <f>'Transferred to CCDF'!L166+'Child Care (Spent only)'!L166</f>
        <v>26856865</v>
      </c>
      <c r="M166" s="87">
        <f>'Transferred to CCDF'!M166+'Child Care (Spent only)'!M166</f>
        <v>26806200</v>
      </c>
      <c r="N166" s="87">
        <f>'Transferred to CCDF'!N166+'Child Care (Spent only)'!N166</f>
        <v>26837540</v>
      </c>
      <c r="O166" s="87">
        <f>'Transferred to CCDF'!O166+'Child Care (Spent only)'!O166</f>
        <v>27006469</v>
      </c>
      <c r="P166" s="87">
        <f>'Transferred to CCDF'!P166+'Child Care (Spent only)'!P166</f>
        <v>26988605</v>
      </c>
      <c r="Q166" s="87">
        <f>'Transferred to CCDF'!Q166+'Child Care (Spent only)'!Q166</f>
        <v>26859178</v>
      </c>
      <c r="R166" s="87">
        <f>'Transferred to CCDF'!R166+'Child Care (Spent only)'!R166</f>
        <v>26787696</v>
      </c>
      <c r="S166" s="87">
        <f>'Transferred to CCDF'!S166+'Child Care (Spent only)'!S166</f>
        <v>26683595</v>
      </c>
      <c r="T166" s="123">
        <v>0</v>
      </c>
      <c r="U166" s="87">
        <f>'Transferred to CCDF'!U166+'Child Care (Spent only)'!U166</f>
        <v>0</v>
      </c>
      <c r="V166" s="87">
        <f>'Transferred to CCDF'!V166+'Child Care (Spent only)'!V166</f>
        <v>0</v>
      </c>
      <c r="W166" s="87">
        <f>'Transferred to CCDF'!W166+'Child Care (Spent only)'!W166</f>
        <v>0</v>
      </c>
      <c r="X166" s="87">
        <f>'Transferred to CCDF'!X166+'Child Care (Spent only)'!X166</f>
        <v>0</v>
      </c>
      <c r="Y166" s="87">
        <f>'Transferred to CCDF'!Y166+'Child Care (Spent only)'!Y166</f>
        <v>0</v>
      </c>
      <c r="Z166" s="87">
        <f>'Transferred to CCDF'!Z166+'Child Care (Spent only)'!Z166</f>
        <v>0</v>
      </c>
    </row>
    <row r="167" spans="1:26">
      <c r="A167" s="51" t="s">
        <v>150</v>
      </c>
      <c r="B167" s="49">
        <v>4474910</v>
      </c>
      <c r="C167" s="49">
        <v>4474900</v>
      </c>
      <c r="D167" s="87">
        <f>'Transferred to CCDF'!D167+'Child Care (Spent only)'!D167</f>
        <v>5947744</v>
      </c>
      <c r="E167" s="87">
        <f>'Transferred to CCDF'!E167+'Child Care (Spent only)'!E167</f>
        <v>13719332</v>
      </c>
      <c r="F167" s="87">
        <f>'Transferred to CCDF'!F167+'Child Care (Spent only)'!F167</f>
        <v>-4626953</v>
      </c>
      <c r="G167" s="87">
        <f>'Transferred to CCDF'!G167+'Child Care (Spent only)'!G167</f>
        <v>4486520</v>
      </c>
      <c r="H167" s="87">
        <f>'Transferred to CCDF'!H167+'Child Care (Spent only)'!H167</f>
        <v>4476138</v>
      </c>
      <c r="I167" s="87">
        <f>'Transferred to CCDF'!I167+'Child Care (Spent only)'!I167</f>
        <v>4476136</v>
      </c>
      <c r="J167" s="87">
        <f>'Transferred to CCDF'!J167+'Child Care (Spent only)'!J167</f>
        <v>4475163</v>
      </c>
      <c r="K167" s="87">
        <f>'Transferred to CCDF'!K167+'Child Care (Spent only)'!K167</f>
        <v>4474924</v>
      </c>
      <c r="L167" s="87">
        <f>'Transferred to CCDF'!L167+'Child Care (Spent only)'!L167</f>
        <v>4474924</v>
      </c>
      <c r="M167" s="87">
        <f>'Transferred to CCDF'!M167+'Child Care (Spent only)'!M167</f>
        <v>4474924</v>
      </c>
      <c r="N167" s="87">
        <f>'Transferred to CCDF'!N167+'Child Care (Spent only)'!N167</f>
        <v>4474924</v>
      </c>
      <c r="O167" s="87">
        <f>'Transferred to CCDF'!O167+'Child Care (Spent only)'!O167</f>
        <v>4474924</v>
      </c>
      <c r="P167" s="87">
        <f>'Transferred to CCDF'!P167+'Child Care (Spent only)'!P167</f>
        <v>4474924</v>
      </c>
      <c r="Q167" s="87">
        <f>'Transferred to CCDF'!Q167+'Child Care (Spent only)'!Q167</f>
        <v>4474924</v>
      </c>
      <c r="R167" s="87">
        <f>'Transferred to CCDF'!R167+'Child Care (Spent only)'!R167</f>
        <v>4474924</v>
      </c>
      <c r="S167" s="87">
        <f>'Transferred to CCDF'!S167+'Child Care (Spent only)'!S167</f>
        <v>4474924</v>
      </c>
      <c r="T167" s="123">
        <v>4474924</v>
      </c>
      <c r="U167" s="87">
        <f>'Transferred to CCDF'!U167+'Child Care (Spent only)'!U167</f>
        <v>4474924</v>
      </c>
      <c r="V167" s="87">
        <f>'Transferred to CCDF'!V167+'Child Care (Spent only)'!V167</f>
        <v>4474924</v>
      </c>
      <c r="W167" s="87">
        <f>'Transferred to CCDF'!W167+'Child Care (Spent only)'!W167</f>
        <v>4474924</v>
      </c>
      <c r="X167" s="87">
        <f>'Transferred to CCDF'!X167+'Child Care (Spent only)'!X167</f>
        <v>4474924</v>
      </c>
      <c r="Y167" s="87">
        <f>'Transferred to CCDF'!Y167+'Child Care (Spent only)'!Y167</f>
        <v>4474924</v>
      </c>
      <c r="Z167" s="87">
        <f>'Transferred to CCDF'!Z167+'Child Care (Spent only)'!Z167</f>
        <v>4474924</v>
      </c>
    </row>
    <row r="168" spans="1:26">
      <c r="A168" s="51" t="s">
        <v>152</v>
      </c>
      <c r="B168" s="49">
        <v>31185540</v>
      </c>
      <c r="C168" s="49">
        <v>-25009931</v>
      </c>
      <c r="D168" s="87">
        <f>'Transferred to CCDF'!D168+'Child Care (Spent only)'!D168</f>
        <v>3410814</v>
      </c>
      <c r="E168" s="87">
        <f>'Transferred to CCDF'!E168+'Child Care (Spent only)'!E168</f>
        <v>4165772</v>
      </c>
      <c r="F168" s="87">
        <f>'Transferred to CCDF'!F168+'Child Care (Spent only)'!F168</f>
        <v>4101834</v>
      </c>
      <c r="G168" s="87">
        <f>'Transferred to CCDF'!G168+'Child Care (Spent only)'!G168</f>
        <v>4071160</v>
      </c>
      <c r="H168" s="87">
        <f>'Transferred to CCDF'!H168+'Child Care (Spent only)'!H168</f>
        <v>4340869</v>
      </c>
      <c r="I168" s="87">
        <f>'Transferred to CCDF'!I168+'Child Care (Spent only)'!I168</f>
        <v>4343045</v>
      </c>
      <c r="J168" s="87">
        <f>'Transferred to CCDF'!J168+'Child Care (Spent only)'!J168</f>
        <v>6281499</v>
      </c>
      <c r="K168" s="87">
        <f>'Transferred to CCDF'!K168+'Child Care (Spent only)'!K168</f>
        <v>4950244</v>
      </c>
      <c r="L168" s="87">
        <f>'Transferred to CCDF'!L168+'Child Care (Spent only)'!L168</f>
        <v>14352183</v>
      </c>
      <c r="M168" s="87">
        <f>'Transferred to CCDF'!M168+'Child Care (Spent only)'!M168</f>
        <v>13760529</v>
      </c>
      <c r="N168" s="87">
        <f>'Transferred to CCDF'!N168+'Child Care (Spent only)'!N168</f>
        <v>12125843</v>
      </c>
      <c r="O168" s="87">
        <f>'Transferred to CCDF'!O168+'Child Care (Spent only)'!O168</f>
        <v>12065363</v>
      </c>
      <c r="P168" s="87">
        <f>'Transferred to CCDF'!P168+'Child Care (Spent only)'!P168</f>
        <v>15391952</v>
      </c>
      <c r="Q168" s="87">
        <f>'Transferred to CCDF'!Q168+'Child Care (Spent only)'!Q168</f>
        <v>12875649</v>
      </c>
      <c r="R168" s="87">
        <f>'Transferred to CCDF'!R168+'Child Care (Spent only)'!R168</f>
        <v>18165294</v>
      </c>
      <c r="S168" s="87">
        <f>'Transferred to CCDF'!S168+'Child Care (Spent only)'!S168</f>
        <v>17342416</v>
      </c>
      <c r="T168" s="123">
        <v>22656456</v>
      </c>
      <c r="U168" s="87">
        <f>'Transferred to CCDF'!U168+'Child Care (Spent only)'!U168</f>
        <v>19989153</v>
      </c>
      <c r="V168" s="87">
        <f>'Transferred to CCDF'!V168+'Child Care (Spent only)'!V168</f>
        <v>20477784</v>
      </c>
      <c r="W168" s="87">
        <f>'Transferred to CCDF'!W168+'Child Care (Spent only)'!W168</f>
        <v>19791309</v>
      </c>
      <c r="X168" s="87">
        <f>'Transferred to CCDF'!X168+'Child Care (Spent only)'!X168</f>
        <v>22445055</v>
      </c>
      <c r="Y168" s="87">
        <f>'Transferred to CCDF'!Y168+'Child Care (Spent only)'!Y168</f>
        <v>23532838</v>
      </c>
      <c r="Z168" s="87">
        <f>'Transferred to CCDF'!Z168+'Child Care (Spent only)'!Z168</f>
        <v>20325512</v>
      </c>
    </row>
    <row r="169" spans="1:26">
      <c r="A169" s="51" t="s">
        <v>153</v>
      </c>
      <c r="B169" s="49">
        <v>107783</v>
      </c>
      <c r="C169" s="49">
        <v>21539051</v>
      </c>
      <c r="D169" s="87">
        <f>'Transferred to CCDF'!D169+'Child Care (Spent only)'!D169</f>
        <v>22277464</v>
      </c>
      <c r="E169" s="87">
        <f>'Transferred to CCDF'!E169+'Child Care (Spent only)'!E169</f>
        <v>75020049</v>
      </c>
      <c r="F169" s="87">
        <f>'Transferred to CCDF'!F169+'Child Care (Spent only)'!F169</f>
        <v>21328766</v>
      </c>
      <c r="G169" s="87">
        <f>'Transferred to CCDF'!G169+'Child Care (Spent only)'!G169</f>
        <v>21328766</v>
      </c>
      <c r="H169" s="87">
        <f>'Transferred to CCDF'!H169+'Child Care (Spent only)'!H169</f>
        <v>21328766</v>
      </c>
      <c r="I169" s="87">
        <f>'Transferred to CCDF'!I169+'Child Care (Spent only)'!I169</f>
        <v>21328766</v>
      </c>
      <c r="J169" s="87">
        <f>'Transferred to CCDF'!J169+'Child Care (Spent only)'!J169</f>
        <v>21328766</v>
      </c>
      <c r="K169" s="87">
        <f>'Transferred to CCDF'!K169+'Child Care (Spent only)'!K169</f>
        <v>36678804</v>
      </c>
      <c r="L169" s="87">
        <f>'Transferred to CCDF'!L169+'Child Care (Spent only)'!L169</f>
        <v>26001149</v>
      </c>
      <c r="M169" s="87">
        <f>'Transferred to CCDF'!M169+'Child Care (Spent only)'!M169</f>
        <v>26081086</v>
      </c>
      <c r="N169" s="87">
        <f>'Transferred to CCDF'!N169+'Child Care (Spent only)'!N169</f>
        <v>24850737</v>
      </c>
      <c r="O169" s="87">
        <f>'Transferred to CCDF'!O169+'Child Care (Spent only)'!O169</f>
        <v>23922821</v>
      </c>
      <c r="P169" s="87">
        <f>'Transferred to CCDF'!P169+'Child Care (Spent only)'!P169</f>
        <v>22879731</v>
      </c>
      <c r="Q169" s="87">
        <f>'Transferred to CCDF'!Q169+'Child Care (Spent only)'!Q169</f>
        <v>21328762</v>
      </c>
      <c r="R169" s="87">
        <f>'Transferred to CCDF'!R169+'Child Care (Spent only)'!R169</f>
        <v>21328762</v>
      </c>
      <c r="S169" s="87">
        <f>'Transferred to CCDF'!S169+'Child Care (Spent only)'!S169</f>
        <v>21328762</v>
      </c>
      <c r="T169" s="123">
        <v>21328762</v>
      </c>
      <c r="U169" s="87">
        <f>'Transferred to CCDF'!U169+'Child Care (Spent only)'!U169</f>
        <v>17063010</v>
      </c>
      <c r="V169" s="87">
        <f>'Transferred to CCDF'!V169+'Child Care (Spent only)'!V169</f>
        <v>21328762</v>
      </c>
      <c r="W169" s="87">
        <f>'Transferred to CCDF'!W169+'Child Care (Spent only)'!W169</f>
        <v>21328762</v>
      </c>
      <c r="X169" s="87">
        <f>'Transferred to CCDF'!X169+'Child Care (Spent only)'!X169</f>
        <v>21328762</v>
      </c>
      <c r="Y169" s="87">
        <f>'Transferred to CCDF'!Y169+'Child Care (Spent only)'!Y169</f>
        <v>21328762</v>
      </c>
      <c r="Z169" s="87">
        <f>'Transferred to CCDF'!Z169+'Child Care (Spent only)'!Z169</f>
        <v>21328762</v>
      </c>
    </row>
    <row r="170" spans="1:26">
      <c r="A170" s="51" t="s">
        <v>154</v>
      </c>
      <c r="B170" s="49">
        <v>0</v>
      </c>
      <c r="C170" s="49">
        <v>41211493</v>
      </c>
      <c r="D170" s="87">
        <f>'Transferred to CCDF'!D170+'Child Care (Spent only)'!D170</f>
        <v>31721141</v>
      </c>
      <c r="E170" s="87">
        <f>'Transferred to CCDF'!E170+'Child Care (Spent only)'!E170</f>
        <v>34015605</v>
      </c>
      <c r="F170" s="87">
        <f>'Transferred to CCDF'!F170+'Child Care (Spent only)'!F170</f>
        <v>36299157</v>
      </c>
      <c r="G170" s="87">
        <f>'Transferred to CCDF'!G170+'Child Care (Spent only)'!G170</f>
        <v>33681239</v>
      </c>
      <c r="H170" s="87">
        <f>'Transferred to CCDF'!H170+'Child Care (Spent only)'!H170</f>
        <v>38707605</v>
      </c>
      <c r="I170" s="87">
        <f>'Transferred to CCDF'!I170+'Child Care (Spent only)'!I170</f>
        <v>38707605</v>
      </c>
      <c r="J170" s="87">
        <f>'Transferred to CCDF'!J170+'Child Care (Spent only)'!J170</f>
        <v>38707605</v>
      </c>
      <c r="K170" s="87">
        <f>'Transferred to CCDF'!K170+'Child Care (Spent only)'!K170</f>
        <v>38707605</v>
      </c>
      <c r="L170" s="87">
        <f>'Transferred to CCDF'!L170+'Child Care (Spent only)'!L170</f>
        <v>49150841</v>
      </c>
      <c r="M170" s="87">
        <f>'Transferred to CCDF'!M170+'Child Care (Spent only)'!M170</f>
        <v>44798989</v>
      </c>
      <c r="N170" s="87">
        <f>'Transferred to CCDF'!N170+'Child Care (Spent only)'!N170</f>
        <v>47490568</v>
      </c>
      <c r="O170" s="87">
        <f>'Transferred to CCDF'!O170+'Child Care (Spent only)'!O170</f>
        <v>46457642</v>
      </c>
      <c r="P170" s="87">
        <f>'Transferred to CCDF'!P170+'Child Care (Spent only)'!P170</f>
        <v>55679119</v>
      </c>
      <c r="Q170" s="87">
        <f>'Transferred to CCDF'!Q170+'Child Care (Spent only)'!Q170</f>
        <v>48955361</v>
      </c>
      <c r="R170" s="87">
        <f>'Transferred to CCDF'!R170+'Child Care (Spent only)'!R170</f>
        <v>48587553</v>
      </c>
      <c r="S170" s="87">
        <f>'Transferred to CCDF'!S170+'Child Care (Spent only)'!S170</f>
        <v>54206139</v>
      </c>
      <c r="T170" s="123">
        <v>70926409</v>
      </c>
      <c r="U170" s="87">
        <f>'Transferred to CCDF'!U170+'Child Care (Spent only)'!U170</f>
        <v>62411855</v>
      </c>
      <c r="V170" s="87">
        <f>'Transferred to CCDF'!V170+'Child Care (Spent only)'!V170</f>
        <v>67340075</v>
      </c>
      <c r="W170" s="87">
        <f>'Transferred to CCDF'!W170+'Child Care (Spent only)'!W170</f>
        <v>40543030</v>
      </c>
      <c r="X170" s="87">
        <f>'Transferred to CCDF'!X170+'Child Care (Spent only)'!X170</f>
        <v>16338451</v>
      </c>
      <c r="Y170" s="87">
        <f>'Transferred to CCDF'!Y170+'Child Care (Spent only)'!Y170</f>
        <v>3371753</v>
      </c>
      <c r="Z170" s="87">
        <f>'Transferred to CCDF'!Z170+'Child Care (Spent only)'!Z170</f>
        <v>15358384</v>
      </c>
    </row>
    <row r="171" spans="1:26">
      <c r="A171" s="51" t="s">
        <v>155</v>
      </c>
      <c r="B171" s="49">
        <v>0</v>
      </c>
      <c r="C171" s="49">
        <v>2971393</v>
      </c>
      <c r="D171" s="87">
        <f>'Transferred to CCDF'!D171+'Child Care (Spent only)'!D171</f>
        <v>5942786</v>
      </c>
      <c r="E171" s="87">
        <f>'Transferred to CCDF'!E171+'Child Care (Spent only)'!E171</f>
        <v>2971393</v>
      </c>
      <c r="F171" s="87">
        <f>'Transferred to CCDF'!F171+'Child Care (Spent only)'!F171</f>
        <v>2971393</v>
      </c>
      <c r="G171" s="87">
        <f>'Transferred to CCDF'!G171+'Child Care (Spent only)'!G171</f>
        <v>2971392</v>
      </c>
      <c r="H171" s="87">
        <f>'Transferred to CCDF'!H171+'Child Care (Spent only)'!H171</f>
        <v>2971392</v>
      </c>
      <c r="I171" s="87">
        <f>'Transferred to CCDF'!I171+'Child Care (Spent only)'!I171</f>
        <v>2971392</v>
      </c>
      <c r="J171" s="87">
        <f>'Transferred to CCDF'!J171+'Child Care (Spent only)'!J171</f>
        <v>2971392</v>
      </c>
      <c r="K171" s="87">
        <f>'Transferred to CCDF'!K171+'Child Care (Spent only)'!K171</f>
        <v>2971393</v>
      </c>
      <c r="L171" s="87">
        <f>'Transferred to CCDF'!L171+'Child Care (Spent only)'!L171</f>
        <v>2971393</v>
      </c>
      <c r="M171" s="87">
        <f>'Transferred to CCDF'!M171+'Child Care (Spent only)'!M171</f>
        <v>2971393</v>
      </c>
      <c r="N171" s="87">
        <f>'Transferred to CCDF'!N171+'Child Care (Spent only)'!N171</f>
        <v>2971392</v>
      </c>
      <c r="O171" s="87">
        <f>'Transferred to CCDF'!O171+'Child Care (Spent only)'!O171</f>
        <v>2971392</v>
      </c>
      <c r="P171" s="87">
        <f>'Transferred to CCDF'!P171+'Child Care (Spent only)'!P171</f>
        <v>2971393</v>
      </c>
      <c r="Q171" s="87">
        <f>'Transferred to CCDF'!Q171+'Child Care (Spent only)'!Q171</f>
        <v>2971392</v>
      </c>
      <c r="R171" s="87">
        <f>'Transferred to CCDF'!R171+'Child Care (Spent only)'!R171</f>
        <v>2971392</v>
      </c>
      <c r="S171" s="87">
        <f>'Transferred to CCDF'!S171+'Child Care (Spent only)'!S171</f>
        <v>2971392</v>
      </c>
      <c r="T171" s="123">
        <v>2971392</v>
      </c>
      <c r="U171" s="87">
        <f>'Transferred to CCDF'!U171+'Child Care (Spent only)'!U171</f>
        <v>2971392</v>
      </c>
      <c r="V171" s="87">
        <f>'Transferred to CCDF'!V171+'Child Care (Spent only)'!V171</f>
        <v>2971392</v>
      </c>
      <c r="W171" s="87">
        <f>'Transferred to CCDF'!W171+'Child Care (Spent only)'!W171</f>
        <v>2971392</v>
      </c>
      <c r="X171" s="87">
        <f>'Transferred to CCDF'!X171+'Child Care (Spent only)'!X171</f>
        <v>2971392</v>
      </c>
      <c r="Y171" s="87">
        <f>'Transferred to CCDF'!Y171+'Child Care (Spent only)'!Y171</f>
        <v>2971392</v>
      </c>
      <c r="Z171" s="87">
        <f>'Transferred to CCDF'!Z171+'Child Care (Spent only)'!Z171</f>
        <v>2971392</v>
      </c>
    </row>
    <row r="172" spans="1:26">
      <c r="A172" s="51" t="s">
        <v>157</v>
      </c>
      <c r="B172" s="49">
        <v>16477623</v>
      </c>
      <c r="C172" s="49">
        <v>16442460</v>
      </c>
      <c r="D172" s="87">
        <f>'Transferred to CCDF'!D172+'Child Care (Spent only)'!D172</f>
        <v>36281738</v>
      </c>
      <c r="E172" s="87">
        <f>'Transferred to CCDF'!E172+'Child Care (Spent only)'!E172</f>
        <v>24005535</v>
      </c>
      <c r="F172" s="87">
        <f>'Transferred to CCDF'!F172+'Child Care (Spent only)'!F172</f>
        <v>27142475</v>
      </c>
      <c r="G172" s="87">
        <f>'Transferred to CCDF'!G172+'Child Care (Spent only)'!G172</f>
        <v>96520713</v>
      </c>
      <c r="H172" s="87">
        <f>'Transferred to CCDF'!H172+'Child Care (Spent only)'!H172</f>
        <v>81268003</v>
      </c>
      <c r="I172" s="87">
        <f>'Transferred to CCDF'!I172+'Child Care (Spent only)'!I172</f>
        <v>97289469</v>
      </c>
      <c r="J172" s="87">
        <f>'Transferred to CCDF'!J172+'Child Care (Spent only)'!J172</f>
        <v>114547318</v>
      </c>
      <c r="K172" s="87">
        <f>'Transferred to CCDF'!K172+'Child Care (Spent only)'!K172</f>
        <v>131939519</v>
      </c>
      <c r="L172" s="87">
        <f>'Transferred to CCDF'!L172+'Child Care (Spent only)'!L172</f>
        <v>121039349</v>
      </c>
      <c r="M172" s="87">
        <f>'Transferred to CCDF'!M172+'Child Care (Spent only)'!M172</f>
        <v>112878182</v>
      </c>
      <c r="N172" s="87">
        <f>'Transferred to CCDF'!N172+'Child Care (Spent only)'!N172</f>
        <v>0</v>
      </c>
      <c r="O172" s="87">
        <f>'Transferred to CCDF'!O172+'Child Care (Spent only)'!O172</f>
        <v>98510742</v>
      </c>
      <c r="P172" s="87">
        <f>'Transferred to CCDF'!P172+'Child Care (Spent only)'!P172</f>
        <v>0</v>
      </c>
      <c r="Q172" s="87">
        <f>'Transferred to CCDF'!Q172+'Child Care (Spent only)'!Q172</f>
        <v>0</v>
      </c>
      <c r="R172" s="87">
        <f>'Transferred to CCDF'!R172+'Child Care (Spent only)'!R172</f>
        <v>0</v>
      </c>
      <c r="S172" s="87">
        <f>'Transferred to CCDF'!S172+'Child Care (Spent only)'!S172</f>
        <v>0</v>
      </c>
      <c r="T172" s="123">
        <v>0</v>
      </c>
      <c r="U172" s="87">
        <f>'Transferred to CCDF'!U172+'Child Care (Spent only)'!U172</f>
        <v>0</v>
      </c>
      <c r="V172" s="87">
        <f>'Transferred to CCDF'!V172+'Child Care (Spent only)'!V172</f>
        <v>0</v>
      </c>
      <c r="W172" s="87">
        <f>'Transferred to CCDF'!W172+'Child Care (Spent only)'!W172</f>
        <v>16017461</v>
      </c>
      <c r="X172" s="87">
        <f>'Transferred to CCDF'!X172+'Child Care (Spent only)'!X172</f>
        <v>24265487</v>
      </c>
      <c r="Y172" s="87">
        <f>'Transferred to CCDF'!Y172+'Child Care (Spent only)'!Y172</f>
        <v>21709744</v>
      </c>
      <c r="Z172" s="87">
        <f>'Transferred to CCDF'!Z172+'Child Care (Spent only)'!Z172</f>
        <v>6788018</v>
      </c>
    </row>
    <row r="173" spans="1:26">
      <c r="A173" s="51" t="s">
        <v>158</v>
      </c>
      <c r="B173" s="49">
        <v>1553781</v>
      </c>
      <c r="C173" s="49">
        <v>2264098</v>
      </c>
      <c r="D173" s="87">
        <f>'Transferred to CCDF'!D173+'Child Care (Spent only)'!D173</f>
        <v>-2264172</v>
      </c>
      <c r="E173" s="87">
        <f>'Transferred to CCDF'!E173+'Child Care (Spent only)'!E173</f>
        <v>5371587</v>
      </c>
      <c r="F173" s="87">
        <f>'Transferred to CCDF'!F173+'Child Care (Spent only)'!F173</f>
        <v>1553707</v>
      </c>
      <c r="G173" s="87">
        <f>'Transferred to CCDF'!G173+'Child Care (Spent only)'!G173</f>
        <v>1553707</v>
      </c>
      <c r="H173" s="87">
        <f>'Transferred to CCDF'!H173+'Child Care (Spent only)'!H173</f>
        <v>4661121</v>
      </c>
      <c r="I173" s="87">
        <f>'Transferred to CCDF'!I173+'Child Care (Spent only)'!I173</f>
        <v>1553707</v>
      </c>
      <c r="J173" s="87">
        <f>'Transferred to CCDF'!J173+'Child Care (Spent only)'!J173</f>
        <v>1553707</v>
      </c>
      <c r="K173" s="87">
        <f>'Transferred to CCDF'!K173+'Child Care (Spent only)'!K173</f>
        <v>1416859</v>
      </c>
      <c r="L173" s="87">
        <f>'Transferred to CCDF'!L173+'Child Care (Spent only)'!L173</f>
        <v>1553707</v>
      </c>
      <c r="M173" s="87">
        <f>'Transferred to CCDF'!M173+'Child Care (Spent only)'!M173</f>
        <v>1553707</v>
      </c>
      <c r="N173" s="87">
        <f>'Transferred to CCDF'!N173+'Child Care (Spent only)'!N173</f>
        <v>1553707</v>
      </c>
      <c r="O173" s="87">
        <f>'Transferred to CCDF'!O173+'Child Care (Spent only)'!O173</f>
        <v>3653707</v>
      </c>
      <c r="P173" s="87">
        <f>'Transferred to CCDF'!P173+'Child Care (Spent only)'!P173</f>
        <v>1553707</v>
      </c>
      <c r="Q173" s="87">
        <f>'Transferred to CCDF'!Q173+'Child Care (Spent only)'!Q173</f>
        <v>1553707</v>
      </c>
      <c r="R173" s="87">
        <f>'Transferred to CCDF'!R173+'Child Care (Spent only)'!R173</f>
        <v>1553707</v>
      </c>
      <c r="S173" s="87">
        <f>'Transferred to CCDF'!S173+'Child Care (Spent only)'!S173</f>
        <v>517830</v>
      </c>
      <c r="T173" s="123">
        <v>0</v>
      </c>
      <c r="U173" s="87">
        <f>'Transferred to CCDF'!U173+'Child Care (Spent only)'!U173</f>
        <v>1553707</v>
      </c>
      <c r="V173" s="87">
        <f>'Transferred to CCDF'!V173+'Child Care (Spent only)'!V173</f>
        <v>1553707</v>
      </c>
      <c r="W173" s="87">
        <f>'Transferred to CCDF'!W173+'Child Care (Spent only)'!W173</f>
        <v>1553707</v>
      </c>
      <c r="X173" s="87">
        <f>'Transferred to CCDF'!X173+'Child Care (Spent only)'!X173</f>
        <v>1553707</v>
      </c>
      <c r="Y173" s="87">
        <f>'Transferred to CCDF'!Y173+'Child Care (Spent only)'!Y173</f>
        <v>1553707</v>
      </c>
      <c r="Z173" s="87">
        <f>'Transferred to CCDF'!Z173+'Child Care (Spent only)'!Z173</f>
        <v>1553707</v>
      </c>
    </row>
    <row r="174" spans="1:26">
      <c r="A174" s="59" t="s">
        <v>159</v>
      </c>
      <c r="B174" s="49">
        <v>801494836</v>
      </c>
      <c r="C174" s="49">
        <v>1058526741</v>
      </c>
      <c r="D174" s="87">
        <f>'Transferred to CCDF'!D174+'Child Care (Spent only)'!D174</f>
        <v>1501421296</v>
      </c>
      <c r="E174" s="87">
        <f>'Transferred to CCDF'!E174+'Child Care (Spent only)'!E174</f>
        <v>1965794809</v>
      </c>
      <c r="F174" s="87">
        <f>'Transferred to CCDF'!F174+'Child Care (Spent only)'!F174</f>
        <v>1808725061</v>
      </c>
      <c r="G174" s="87">
        <f>'Transferred to CCDF'!G174+'Child Care (Spent only)'!G174</f>
        <v>1932277175</v>
      </c>
      <c r="H174" s="87">
        <f>'Transferred to CCDF'!H174+'Child Care (Spent only)'!H174</f>
        <v>1770068475</v>
      </c>
      <c r="I174" s="87">
        <f>'Transferred to CCDF'!I174+'Child Care (Spent only)'!I174</f>
        <v>1923559145</v>
      </c>
      <c r="J174" s="87">
        <f>'Transferred to CCDF'!J174+'Child Care (Spent only)'!J174</f>
        <v>1917900275</v>
      </c>
      <c r="K174" s="87">
        <f>'Transferred to CCDF'!K174+'Child Care (Spent only)'!K174</f>
        <v>2303768603</v>
      </c>
      <c r="L174" s="87">
        <f>'Transferred to CCDF'!L174+'Child Care (Spent only)'!L174</f>
        <v>2549109431</v>
      </c>
      <c r="M174" s="87">
        <f>'Transferred to CCDF'!M174+'Child Care (Spent only)'!M174</f>
        <v>2613931179</v>
      </c>
      <c r="N174" s="87">
        <f>'Transferred to CCDF'!N174+'Child Care (Spent only)'!N174</f>
        <v>2346939890</v>
      </c>
      <c r="O174" s="87">
        <f>'Transferred to CCDF'!O174+'Child Care (Spent only)'!O174</f>
        <v>2643790447</v>
      </c>
      <c r="P174" s="87">
        <f>'Transferred to CCDF'!P174+'Child Care (Spent only)'!P174</f>
        <v>2605636355</v>
      </c>
      <c r="Q174" s="87">
        <f>'Transferred to CCDF'!Q174+'Child Care (Spent only)'!Q174</f>
        <v>2430964718</v>
      </c>
      <c r="R174" s="87">
        <f>'Transferred to CCDF'!R174+'Child Care (Spent only)'!R174</f>
        <v>2528997537</v>
      </c>
      <c r="S174" s="87">
        <f>'Transferred to CCDF'!S174+'Child Care (Spent only)'!S174</f>
        <v>2511914002</v>
      </c>
      <c r="T174" s="123">
        <v>2842869574</v>
      </c>
      <c r="U174" s="87">
        <f>'Transferred to CCDF'!U174+'Child Care (Spent only)'!U174</f>
        <v>2437489856</v>
      </c>
      <c r="V174" s="87">
        <f>'Transferred to CCDF'!V174+'Child Care (Spent only)'!V174</f>
        <v>2279915218</v>
      </c>
      <c r="W174" s="87">
        <f>'Transferred to CCDF'!W174+'Child Care (Spent only)'!W174</f>
        <v>2281741391</v>
      </c>
      <c r="X174" s="87">
        <f>'Transferred to CCDF'!X174+'Child Care (Spent only)'!X174</f>
        <v>2335088505</v>
      </c>
      <c r="Y174" s="87">
        <f>'Transferred to CCDF'!Y174+'Child Care (Spent only)'!Y174</f>
        <v>2382873291</v>
      </c>
      <c r="Z174" s="87">
        <f>'Transferred to CCDF'!Z174+'Child Care (Spent only)'!Z174</f>
        <v>2389838538</v>
      </c>
    </row>
    <row r="175" spans="1:26">
      <c r="A175" s="82"/>
      <c r="B175" s="82"/>
      <c r="C175" s="82"/>
      <c r="D175" s="82"/>
      <c r="E175" s="82"/>
      <c r="F175" s="82"/>
      <c r="G175" s="82"/>
      <c r="H175" s="82"/>
      <c r="I175" s="82"/>
      <c r="J175" s="82"/>
      <c r="K175" s="82"/>
      <c r="L175" s="82"/>
      <c r="M175" s="82"/>
      <c r="N175" s="82"/>
    </row>
    <row r="176" spans="1:26">
      <c r="O176" s="96"/>
      <c r="P176" s="96"/>
    </row>
    <row r="180" spans="1:35">
      <c r="A180" s="395"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4">
        <v>2015</v>
      </c>
      <c r="U180" s="404">
        <v>2016</v>
      </c>
      <c r="V180" s="404">
        <v>2017</v>
      </c>
      <c r="W180" s="404">
        <v>2018</v>
      </c>
      <c r="X180" s="404">
        <v>2019</v>
      </c>
      <c r="Y180" s="404">
        <v>2020</v>
      </c>
      <c r="Z180" s="404">
        <v>2021</v>
      </c>
    </row>
    <row r="181" spans="1:35" ht="14.45">
      <c r="A181" s="395"/>
      <c r="B181" s="398"/>
      <c r="C181" s="398"/>
      <c r="D181" s="398"/>
      <c r="E181" s="398"/>
      <c r="F181" s="398"/>
      <c r="G181" s="398"/>
      <c r="H181" s="398"/>
      <c r="I181" s="398"/>
      <c r="J181" s="398"/>
      <c r="K181" s="398"/>
      <c r="L181" s="398"/>
      <c r="M181" s="398"/>
      <c r="N181" s="398"/>
      <c r="O181" s="398"/>
      <c r="P181" s="398"/>
      <c r="Q181" s="398"/>
      <c r="R181" s="398"/>
      <c r="S181" s="398"/>
      <c r="T181" s="404"/>
      <c r="U181" s="404"/>
      <c r="V181" s="404"/>
      <c r="W181" s="404"/>
      <c r="X181" s="404"/>
      <c r="Y181" s="404"/>
      <c r="Z181" s="404"/>
      <c r="AB181" s="50"/>
      <c r="AC181" s="290"/>
      <c r="AD181" s="290"/>
      <c r="AE181" s="50"/>
      <c r="AF181" s="50"/>
      <c r="AH181" s="50"/>
      <c r="AI181" s="50"/>
    </row>
    <row r="182" spans="1:35">
      <c r="A182" s="51" t="s">
        <v>82</v>
      </c>
      <c r="B182" s="89">
        <f>B5/'[2]Total Funds Spent &amp; Transferred'!B5</f>
        <v>6.7491505872544141E-2</v>
      </c>
      <c r="C182" s="89">
        <f>C5/'[2]Total Funds Spent &amp; Transferred'!C5</f>
        <v>0.20246241984650379</v>
      </c>
      <c r="D182" s="89">
        <f>D5/'[2]Total Funds Spent &amp; Transferred'!D5</f>
        <v>0.35928052224061408</v>
      </c>
      <c r="E182" s="89">
        <f>E5/'[2]Total Funds Spent &amp; Transferred'!E5</f>
        <v>0.22415295060308232</v>
      </c>
      <c r="F182" s="89">
        <f>F5/'[2]Total Funds Spent &amp; Transferred'!F5</f>
        <v>0.22529184753224896</v>
      </c>
      <c r="G182" s="89">
        <f>G5/'[2]Total Funds Spent &amp; Transferred'!G5</f>
        <v>0.30023483989161048</v>
      </c>
      <c r="H182" s="89">
        <f>H5/'[2]Total Funds Spent &amp; Transferred'!H5</f>
        <v>0.30651167460568701</v>
      </c>
      <c r="I182" s="89">
        <f>I5/'[2]Total Funds Spent &amp; Transferred'!I5</f>
        <v>0.10758547911058998</v>
      </c>
      <c r="J182" s="89">
        <f>J5/'[2]Total Funds Spent &amp; Transferred'!J5</f>
        <v>7.5171429878250262E-2</v>
      </c>
      <c r="K182" s="89">
        <f>K5/'[2]Total Funds Spent &amp; Transferred'!K5</f>
        <v>0.1174813337846999</v>
      </c>
      <c r="L182" s="89">
        <f>L5/'[2]Total Funds Spent &amp; Transferred'!L5</f>
        <v>0.12274052082868084</v>
      </c>
      <c r="M182" s="89">
        <f>M5/'[2]Total Funds Spent &amp; Transferred'!M5</f>
        <v>0.14325231922047055</v>
      </c>
      <c r="N182" s="89">
        <f>N5/'[2]Total Funds Spent &amp; Transferred'!N5</f>
        <v>4.7070528538268229E-2</v>
      </c>
      <c r="O182" s="89">
        <f>O5/'[2]Total Funds Spent &amp; Transferred'!O5</f>
        <v>2.6608678069128068E-2</v>
      </c>
      <c r="P182" s="89">
        <f>P5/'[2]Total Funds Spent &amp; Transferred'!P5</f>
        <v>4.3988463238390743E-2</v>
      </c>
      <c r="Q182" s="89">
        <f>Q5/'[2]Total Funds Spent &amp; Transferred'!Q5</f>
        <v>3.2284035595090597E-2</v>
      </c>
      <c r="R182" s="89">
        <f>R5/'[2]Total Funds Spent &amp; Transferred'!R5</f>
        <v>3.2285351050688561E-2</v>
      </c>
      <c r="S182" s="89">
        <f>S5/'[2]Total Funds Spent &amp; Transferred'!S5</f>
        <v>2.9213446759026571E-2</v>
      </c>
      <c r="T182" s="89">
        <f>T5/'Total Funds Spent &amp; Transferred'!T5</f>
        <v>3.4600467653492173E-2</v>
      </c>
      <c r="U182" s="89">
        <f>U5/'Total Funds Spent &amp; Transferred'!U5</f>
        <v>0.13478210725841713</v>
      </c>
      <c r="V182" s="89">
        <f>V5/'Total Funds Spent &amp; Transferred'!V5</f>
        <v>2.6915859339602565E-2</v>
      </c>
      <c r="W182" s="89">
        <f>W5/'Total Funds Spent &amp; Transferred'!W5</f>
        <v>3.198891710196345E-2</v>
      </c>
      <c r="X182" s="89">
        <f>X5/'Total Funds Spent &amp; Transferred'!X5</f>
        <v>3.122199154385473E-2</v>
      </c>
      <c r="Y182" s="89">
        <f>Y5/'Total Funds Spent &amp; Transferred'!Y5</f>
        <v>0.1185825523593358</v>
      </c>
      <c r="Z182" s="89">
        <f>Z5/'Total Funds Spent &amp; Transferred'!Z5</f>
        <v>0.10783337741809168</v>
      </c>
      <c r="AB182" s="225"/>
      <c r="AC182" s="225"/>
      <c r="AD182" s="225"/>
    </row>
    <row r="183" spans="1:35">
      <c r="A183" s="51" t="s">
        <v>84</v>
      </c>
      <c r="B183" s="89">
        <f>B6/'[2]Total Funds Spent &amp; Transferred'!B6</f>
        <v>0</v>
      </c>
      <c r="C183" s="89">
        <f>C6/'[2]Total Funds Spent &amp; Transferred'!C6</f>
        <v>5.2078769466510653E-2</v>
      </c>
      <c r="D183" s="89">
        <f>D6/'[2]Total Funds Spent &amp; Transferred'!D6</f>
        <v>0.28509701229804124</v>
      </c>
      <c r="E183" s="89">
        <f>E6/'[2]Total Funds Spent &amp; Transferred'!E6</f>
        <v>0.20981052536448391</v>
      </c>
      <c r="F183" s="89">
        <f>F6/'[2]Total Funds Spent &amp; Transferred'!F6</f>
        <v>0.21708118830631759</v>
      </c>
      <c r="G183" s="89">
        <f>G6/'[2]Total Funds Spent &amp; Transferred'!G6</f>
        <v>0.20203117223021708</v>
      </c>
      <c r="H183" s="89">
        <f>H6/'[2]Total Funds Spent &amp; Transferred'!H6</f>
        <v>0.23285348837558212</v>
      </c>
      <c r="I183" s="89">
        <f>I6/'[2]Total Funds Spent &amp; Transferred'!I6</f>
        <v>0.30260266139246633</v>
      </c>
      <c r="J183" s="89">
        <f>J6/'[2]Total Funds Spent &amp; Transferred'!J6</f>
        <v>0.30257692611732284</v>
      </c>
      <c r="K183" s="89">
        <f>K6/'[2]Total Funds Spent &amp; Transferred'!K6</f>
        <v>0.29229226960378585</v>
      </c>
      <c r="L183" s="89">
        <f>L6/'[2]Total Funds Spent &amp; Transferred'!L6</f>
        <v>0.28377764260826621</v>
      </c>
      <c r="M183" s="89">
        <f>M6/'[2]Total Funds Spent &amp; Transferred'!M6</f>
        <v>0.31893540273453658</v>
      </c>
      <c r="N183" s="89">
        <f>N6/'[2]Total Funds Spent &amp; Transferred'!N6</f>
        <v>0.35912667620048849</v>
      </c>
      <c r="O183" s="89">
        <f>O6/'[2]Total Funds Spent &amp; Transferred'!O6</f>
        <v>0.20424522480812299</v>
      </c>
      <c r="P183" s="89">
        <f>P6/'[2]Total Funds Spent &amp; Transferred'!P6</f>
        <v>0.18791245752537561</v>
      </c>
      <c r="Q183" s="89">
        <f>Q6/'[2]Total Funds Spent &amp; Transferred'!Q6</f>
        <v>0.25532157321323529</v>
      </c>
      <c r="R183" s="89">
        <f>R6/'[2]Total Funds Spent &amp; Transferred'!R6</f>
        <v>0.30729282059370977</v>
      </c>
      <c r="S183" s="89">
        <f>S6/'[2]Total Funds Spent &amp; Transferred'!S6</f>
        <v>0.28705430064526594</v>
      </c>
      <c r="T183" s="89">
        <f>T6/'Total Funds Spent &amp; Transferred'!T6</f>
        <v>0.21292158245439852</v>
      </c>
      <c r="U183" s="89">
        <f>U6/'Total Funds Spent &amp; Transferred'!U6</f>
        <v>0.27826776740024678</v>
      </c>
      <c r="V183" s="89">
        <f>V6/'Total Funds Spent &amp; Transferred'!V6</f>
        <v>0.10277326337932553</v>
      </c>
      <c r="W183" s="89">
        <f>W6/'Total Funds Spent &amp; Transferred'!W6</f>
        <v>0.19579935640420792</v>
      </c>
      <c r="X183" s="89">
        <f>X6/'Total Funds Spent &amp; Transferred'!X6</f>
        <v>0.1740965976770748</v>
      </c>
      <c r="Y183" s="89">
        <f>Y6/'Total Funds Spent &amp; Transferred'!Y6</f>
        <v>0.1522040302932606</v>
      </c>
      <c r="Z183" s="89">
        <f>Z6/'Total Funds Spent &amp; Transferred'!Z6</f>
        <v>0.15121004156110926</v>
      </c>
      <c r="AB183" s="225"/>
      <c r="AC183" s="225"/>
      <c r="AD183" s="225"/>
    </row>
    <row r="184" spans="1:35">
      <c r="A184" s="51" t="s">
        <v>86</v>
      </c>
      <c r="B184" s="89">
        <f>B7/'[2]Total Funds Spent &amp; Transferred'!B7</f>
        <v>3.4545700343546877E-2</v>
      </c>
      <c r="C184" s="89">
        <f>C7/'[2]Total Funds Spent &amp; Transferred'!C7</f>
        <v>3.8180116925593928E-2</v>
      </c>
      <c r="D184" s="89">
        <f>D7/'[2]Total Funds Spent &amp; Transferred'!D7</f>
        <v>0.19497071249183373</v>
      </c>
      <c r="E184" s="89">
        <f>E7/'[2]Total Funds Spent &amp; Transferred'!E7</f>
        <v>0.26320657363243327</v>
      </c>
      <c r="F184" s="89">
        <f>F7/'[2]Total Funds Spent &amp; Transferred'!F7</f>
        <v>0.15919104263136249</v>
      </c>
      <c r="G184" s="89">
        <f>G7/'[2]Total Funds Spent &amp; Transferred'!G7</f>
        <v>0.16532311066276884</v>
      </c>
      <c r="H184" s="89">
        <f>H7/'[2]Total Funds Spent &amp; Transferred'!H7</f>
        <v>0.11622368246452633</v>
      </c>
      <c r="I184" s="89">
        <f>I7/'[2]Total Funds Spent &amp; Transferred'!I7</f>
        <v>3.209520959775701E-2</v>
      </c>
      <c r="J184" s="89">
        <f>J7/'[2]Total Funds Spent &amp; Transferred'!J7</f>
        <v>3.0855028992164427E-2</v>
      </c>
      <c r="K184" s="89">
        <f>K7/'[2]Total Funds Spent &amp; Transferred'!K7</f>
        <v>9.9959412856886518E-2</v>
      </c>
      <c r="L184" s="89">
        <f>L7/'[2]Total Funds Spent &amp; Transferred'!L7</f>
        <v>0.18416004472008593</v>
      </c>
      <c r="M184" s="89">
        <f>M7/'[2]Total Funds Spent &amp; Transferred'!M7</f>
        <v>0.11936359291072254</v>
      </c>
      <c r="N184" s="89">
        <f>N7/'[2]Total Funds Spent &amp; Transferred'!N7</f>
        <v>0.1397000734256795</v>
      </c>
      <c r="O184" s="89">
        <f>O7/'[2]Total Funds Spent &amp; Transferred'!O7</f>
        <v>3.6121777451225669E-2</v>
      </c>
      <c r="P184" s="89">
        <f>P7/'[2]Total Funds Spent &amp; Transferred'!P7</f>
        <v>6.9583838531381045E-2</v>
      </c>
      <c r="Q184" s="89">
        <f>Q7/'[2]Total Funds Spent &amp; Transferred'!Q7</f>
        <v>-3.2357853031745351E-3</v>
      </c>
      <c r="R184" s="89">
        <f>R7/'[2]Total Funds Spent &amp; Transferred'!R7</f>
        <v>2.6677305253726698E-2</v>
      </c>
      <c r="S184" s="89">
        <f>S7/'[2]Total Funds Spent &amp; Transferred'!S7</f>
        <v>3.6381718126231088E-2</v>
      </c>
      <c r="T184" s="89">
        <f>T7/'Total Funds Spent &amp; Transferred'!T7</f>
        <v>5.7461751347834111E-3</v>
      </c>
      <c r="U184" s="89">
        <f>U7/'Total Funds Spent &amp; Transferred'!U7</f>
        <v>7.0931543744769442E-3</v>
      </c>
      <c r="V184" s="89">
        <f>V7/'Total Funds Spent &amp; Transferred'!V7</f>
        <v>0</v>
      </c>
      <c r="W184" s="89">
        <f>W7/'Total Funds Spent &amp; Transferred'!W7</f>
        <v>7.6200872477250482E-3</v>
      </c>
      <c r="X184" s="89">
        <f>X7/'Total Funds Spent &amp; Transferred'!X7</f>
        <v>0</v>
      </c>
      <c r="Y184" s="89">
        <f>Y7/'Total Funds Spent &amp; Transferred'!Y7</f>
        <v>0</v>
      </c>
      <c r="Z184" s="89">
        <f>Z7/'Total Funds Spent &amp; Transferred'!Z7</f>
        <v>0</v>
      </c>
      <c r="AB184" s="225"/>
      <c r="AC184" s="225"/>
      <c r="AD184" s="225"/>
    </row>
    <row r="185" spans="1:35">
      <c r="A185" s="51" t="s">
        <v>88</v>
      </c>
      <c r="B185" s="89">
        <f>B8/'[2]Total Funds Spent &amp; Transferred'!B8</f>
        <v>5.0480791410312913E-2</v>
      </c>
      <c r="C185" s="89">
        <f>C8/'[2]Total Funds Spent &amp; Transferred'!C8</f>
        <v>7.1871747458597313E-2</v>
      </c>
      <c r="D185" s="89">
        <f>D8/'[2]Total Funds Spent &amp; Transferred'!D8</f>
        <v>0</v>
      </c>
      <c r="E185" s="89">
        <f>E8/'[2]Total Funds Spent &amp; Transferred'!E8</f>
        <v>0.13940538669666946</v>
      </c>
      <c r="F185" s="89">
        <f>F8/'[2]Total Funds Spent &amp; Transferred'!F8</f>
        <v>0.17924883598051319</v>
      </c>
      <c r="G185" s="89">
        <f>G8/'[2]Total Funds Spent &amp; Transferred'!G8</f>
        <v>-3.6955590678491627E-2</v>
      </c>
      <c r="H185" s="89">
        <f>H8/'[2]Total Funds Spent &amp; Transferred'!H8</f>
        <v>0.13060532489315008</v>
      </c>
      <c r="I185" s="89">
        <f>I8/'[2]Total Funds Spent &amp; Transferred'!I8</f>
        <v>0.28704882867914172</v>
      </c>
      <c r="J185" s="89">
        <f>J8/'[2]Total Funds Spent &amp; Transferred'!J8</f>
        <v>0.29185374441225714</v>
      </c>
      <c r="K185" s="89">
        <f>K8/'[2]Total Funds Spent &amp; Transferred'!K8</f>
        <v>0.34869592360805429</v>
      </c>
      <c r="L185" s="89">
        <f>L8/'[2]Total Funds Spent &amp; Transferred'!L8</f>
        <v>0.42971251592129228</v>
      </c>
      <c r="M185" s="89">
        <f>M8/'[2]Total Funds Spent &amp; Transferred'!M8</f>
        <v>9.6727962736682174E-2</v>
      </c>
      <c r="N185" s="89">
        <f>N8/'[2]Total Funds Spent &amp; Transferred'!N8</f>
        <v>0.10997107455379009</v>
      </c>
      <c r="O185" s="89">
        <f>O8/'[2]Total Funds Spent &amp; Transferred'!O8</f>
        <v>0.10833452792057872</v>
      </c>
      <c r="P185" s="89">
        <f>P8/'[2]Total Funds Spent &amp; Transferred'!P8</f>
        <v>4.8106047140713875E-3</v>
      </c>
      <c r="Q185" s="89">
        <f>Q8/'[2]Total Funds Spent &amp; Transferred'!Q8</f>
        <v>6.1262565681898327E-2</v>
      </c>
      <c r="R185" s="89">
        <f>R8/'[2]Total Funds Spent &amp; Transferred'!R8</f>
        <v>5.4996378337045015E-2</v>
      </c>
      <c r="S185" s="89">
        <f>S8/'[2]Total Funds Spent &amp; Transferred'!S8</f>
        <v>2.5650075378963137E-3</v>
      </c>
      <c r="T185" s="89">
        <f>T8/'Total Funds Spent &amp; Transferred'!T8</f>
        <v>2.6697469518494345E-3</v>
      </c>
      <c r="U185" s="89">
        <f>U8/'Total Funds Spent &amp; Transferred'!U8</f>
        <v>5.2093002679528183E-2</v>
      </c>
      <c r="V185" s="89">
        <f>V8/'Total Funds Spent &amp; Transferred'!V8</f>
        <v>4.9774452920746212E-2</v>
      </c>
      <c r="W185" s="89">
        <f>W8/'Total Funds Spent &amp; Transferred'!W8</f>
        <v>9.3928440385390582E-2</v>
      </c>
      <c r="X185" s="89">
        <f>X8/'Total Funds Spent &amp; Transferred'!X8</f>
        <v>3.3194921783034112E-2</v>
      </c>
      <c r="Y185" s="89">
        <f>Y8/'Total Funds Spent &amp; Transferred'!Y8</f>
        <v>9.2692691298196392E-2</v>
      </c>
      <c r="Z185" s="89">
        <f>Z8/'Total Funds Spent &amp; Transferred'!Z8</f>
        <v>5.9560788534922589E-2</v>
      </c>
      <c r="AB185" s="225"/>
      <c r="AC185" s="225"/>
      <c r="AD185" s="225"/>
    </row>
    <row r="186" spans="1:35" ht="14.45">
      <c r="A186" s="51" t="s">
        <v>74</v>
      </c>
      <c r="B186" s="89">
        <f>B9/'[2]Total Funds Spent &amp; Transferred'!B9</f>
        <v>1.9155148059204381E-2</v>
      </c>
      <c r="C186" s="89">
        <f>C9/'[2]Total Funds Spent &amp; Transferred'!C9</f>
        <v>5.8364438344685132E-2</v>
      </c>
      <c r="D186" s="89">
        <f>D9/'[2]Total Funds Spent &amp; Transferred'!D9</f>
        <v>0.1164044193446261</v>
      </c>
      <c r="E186" s="89">
        <f>E9/'[2]Total Funds Spent &amp; Transferred'!E9</f>
        <v>0.20839708522470254</v>
      </c>
      <c r="F186" s="89">
        <f>F9/'[2]Total Funds Spent &amp; Transferred'!F9</f>
        <v>0.1641433422520199</v>
      </c>
      <c r="G186" s="89">
        <f>G9/'[2]Total Funds Spent &amp; Transferred'!G9</f>
        <v>0.21233060086257766</v>
      </c>
      <c r="H186" s="89">
        <f>H9/'[2]Total Funds Spent &amp; Transferred'!H9</f>
        <v>0.1956495178234057</v>
      </c>
      <c r="I186" s="89">
        <f>I9/'[2]Total Funds Spent &amp; Transferred'!I9</f>
        <v>0.16834520923782195</v>
      </c>
      <c r="J186" s="89">
        <f>J9/'[2]Total Funds Spent &amp; Transferred'!J9</f>
        <v>0.16845393349119159</v>
      </c>
      <c r="K186" s="89">
        <f>K9/'[2]Total Funds Spent &amp; Transferred'!K9</f>
        <v>0.14834917809821105</v>
      </c>
      <c r="L186" s="89">
        <f>L9/'[2]Total Funds Spent &amp; Transferred'!L9</f>
        <v>0.15096742273059777</v>
      </c>
      <c r="M186" s="89">
        <f>M9/'[2]Total Funds Spent &amp; Transferred'!M9</f>
        <v>0.16743297451589303</v>
      </c>
      <c r="N186" s="89">
        <f>N9/'[2]Total Funds Spent &amp; Transferred'!N9</f>
        <v>0.1482129056990043</v>
      </c>
      <c r="O186" s="89">
        <f>O9/'[2]Total Funds Spent &amp; Transferred'!O9</f>
        <v>0.12048503034570143</v>
      </c>
      <c r="P186" s="89">
        <f>P9/'[2]Total Funds Spent &amp; Transferred'!P9</f>
        <v>0.13125048447817483</v>
      </c>
      <c r="Q186" s="89">
        <f>Q9/'[2]Total Funds Spent &amp; Transferred'!Q9</f>
        <v>0.1223262851964117</v>
      </c>
      <c r="R186" s="89">
        <f>R9/'[2]Total Funds Spent &amp; Transferred'!R9</f>
        <v>0.1195124171226252</v>
      </c>
      <c r="S186" s="89">
        <f>S9/'[2]Total Funds Spent &amp; Transferred'!S9</f>
        <v>0.11870365328628048</v>
      </c>
      <c r="T186" s="89">
        <f>T9/'Total Funds Spent &amp; Transferred'!T9</f>
        <v>0.13498698482071944</v>
      </c>
      <c r="U186" s="89">
        <f>U9/'Total Funds Spent &amp; Transferred'!U9</f>
        <v>8.4039542866862993E-2</v>
      </c>
      <c r="V186" s="89">
        <f>V9/'Total Funds Spent &amp; Transferred'!V9</f>
        <v>9.3331303996518636E-2</v>
      </c>
      <c r="W186" s="89">
        <f>W9/'Total Funds Spent &amp; Transferred'!W9</f>
        <v>0.11261596392337936</v>
      </c>
      <c r="X186" s="89">
        <f>X9/'Total Funds Spent &amp; Transferred'!X9</f>
        <v>0.12191330362473975</v>
      </c>
      <c r="Y186" s="89">
        <f>Y9/'Total Funds Spent &amp; Transferred'!Y9</f>
        <v>0.11381006951414523</v>
      </c>
      <c r="Z186" s="89">
        <f>Z9/'Total Funds Spent &amp; Transferred'!Z9</f>
        <v>0.16212395792830919</v>
      </c>
      <c r="AC186" s="320"/>
      <c r="AD186" s="225"/>
    </row>
    <row r="187" spans="1:35" ht="14.45">
      <c r="A187" s="51" t="s">
        <v>91</v>
      </c>
      <c r="B187" s="89">
        <f>B10/'[2]Total Funds Spent &amp; Transferred'!B10</f>
        <v>0.12426212785710455</v>
      </c>
      <c r="C187" s="89">
        <f>C10/'[2]Total Funds Spent &amp; Transferred'!C10</f>
        <v>5.7599695682242248E-2</v>
      </c>
      <c r="D187" s="89">
        <f>D10/'[2]Total Funds Spent &amp; Transferred'!D10</f>
        <v>0.17591440760662252</v>
      </c>
      <c r="E187" s="89">
        <f>E10/'[2]Total Funds Spent &amp; Transferred'!E10</f>
        <v>0.15204966421892513</v>
      </c>
      <c r="F187" s="89">
        <f>F10/'[2]Total Funds Spent &amp; Transferred'!F10</f>
        <v>0.14904485966406872</v>
      </c>
      <c r="G187" s="89">
        <f>G10/'[2]Total Funds Spent &amp; Transferred'!G10</f>
        <v>0.14523754640332365</v>
      </c>
      <c r="H187" s="89">
        <f>H10/'[2]Total Funds Spent &amp; Transferred'!H10</f>
        <v>8.6153920805511666E-2</v>
      </c>
      <c r="I187" s="89">
        <f>I10/'[2]Total Funds Spent &amp; Transferred'!I10</f>
        <v>0.11467170371248037</v>
      </c>
      <c r="J187" s="89">
        <f>J10/'[2]Total Funds Spent &amp; Transferred'!J10</f>
        <v>1.9882207056540157E-2</v>
      </c>
      <c r="K187" s="89">
        <f>K10/'[2]Total Funds Spent &amp; Transferred'!K10</f>
        <v>5.5036901807370989E-2</v>
      </c>
      <c r="L187" s="89">
        <f>L10/'[2]Total Funds Spent &amp; Transferred'!L10</f>
        <v>-5.5737229728465018E-3</v>
      </c>
      <c r="M187" s="89">
        <f>M10/'[2]Total Funds Spent &amp; Transferred'!M10</f>
        <v>0.10894795288972339</v>
      </c>
      <c r="N187" s="89">
        <f>N10/'[2]Total Funds Spent &amp; Transferred'!N10</f>
        <v>8.1995194447735648E-2</v>
      </c>
      <c r="O187" s="89">
        <f>O10/'[2]Total Funds Spent &amp; Transferred'!O10</f>
        <v>1.7792900531402523E-2</v>
      </c>
      <c r="P187" s="89">
        <f>P10/'[2]Total Funds Spent &amp; Transferred'!P10</f>
        <v>3.1156737954280284E-2</v>
      </c>
      <c r="Q187" s="89">
        <f>Q10/'[2]Total Funds Spent &amp; Transferred'!Q10</f>
        <v>-0.11591976817732796</v>
      </c>
      <c r="R187" s="89">
        <f>R10/'[2]Total Funds Spent &amp; Transferred'!R10</f>
        <v>3.7971173711349618E-3</v>
      </c>
      <c r="S187" s="89">
        <f>S10/'[2]Total Funds Spent &amp; Transferred'!S10</f>
        <v>2.8403334673057258E-3</v>
      </c>
      <c r="T187" s="89">
        <f>T10/'Total Funds Spent &amp; Transferred'!T10</f>
        <v>1.3680203939070658E-2</v>
      </c>
      <c r="U187" s="89">
        <f>U10/'Total Funds Spent &amp; Transferred'!U10</f>
        <v>4.2206370751853788E-2</v>
      </c>
      <c r="V187" s="89">
        <f>V10/'Total Funds Spent &amp; Transferred'!V10</f>
        <v>2.9096322300440673E-2</v>
      </c>
      <c r="W187" s="89">
        <f>W10/'Total Funds Spent &amp; Transferred'!W10</f>
        <v>4.704951054206051E-2</v>
      </c>
      <c r="X187" s="89">
        <f>X10/'Total Funds Spent &amp; Transferred'!X10</f>
        <v>3.2445645335398191E-2</v>
      </c>
      <c r="Y187" s="89">
        <f>Y10/'Total Funds Spent &amp; Transferred'!Y10</f>
        <v>3.3714719198792618E-2</v>
      </c>
      <c r="Z187" s="89">
        <f>Z10/'Total Funds Spent &amp; Transferred'!Z10</f>
        <v>3.286578085581747E-2</v>
      </c>
      <c r="AC187" s="290"/>
      <c r="AD187" s="225"/>
    </row>
    <row r="188" spans="1:35" ht="14.45">
      <c r="A188" s="51" t="s">
        <v>93</v>
      </c>
      <c r="B188" s="89">
        <f>B11/'[2]Total Funds Spent &amp; Transferred'!B11</f>
        <v>0.14319924276816232</v>
      </c>
      <c r="C188" s="89">
        <f>C11/'[2]Total Funds Spent &amp; Transferred'!C11</f>
        <v>0.22261632017015762</v>
      </c>
      <c r="D188" s="89">
        <f>D11/'[2]Total Funds Spent &amp; Transferred'!D11</f>
        <v>0.25423786762074357</v>
      </c>
      <c r="E188" s="89">
        <f>E11/'[2]Total Funds Spent &amp; Transferred'!E11</f>
        <v>0.25858153707048287</v>
      </c>
      <c r="F188" s="89">
        <f>F11/'[2]Total Funds Spent &amp; Transferred'!F11</f>
        <v>0.2181525883260115</v>
      </c>
      <c r="G188" s="89">
        <f>G11/'[2]Total Funds Spent &amp; Transferred'!G11</f>
        <v>0.12257511748675785</v>
      </c>
      <c r="H188" s="89">
        <f>H11/'[2]Total Funds Spent &amp; Transferred'!H11</f>
        <v>8.129821762624885E-2</v>
      </c>
      <c r="I188" s="89">
        <f>I11/'[2]Total Funds Spent &amp; Transferred'!I11</f>
        <v>2.7990186960928538E-2</v>
      </c>
      <c r="J188" s="89">
        <f>J11/'[2]Total Funds Spent &amp; Transferred'!J11</f>
        <v>2.5291125782279249E-2</v>
      </c>
      <c r="K188" s="89">
        <f>K11/'[2]Total Funds Spent &amp; Transferred'!K11</f>
        <v>4.6459745760617017E-2</v>
      </c>
      <c r="L188" s="89">
        <f>L11/'[2]Total Funds Spent &amp; Transferred'!L11</f>
        <v>7.2040656448297158E-2</v>
      </c>
      <c r="M188" s="89">
        <f>M11/'[2]Total Funds Spent &amp; Transferred'!M11</f>
        <v>0.10212246112323325</v>
      </c>
      <c r="N188" s="89">
        <f>N11/'[2]Total Funds Spent &amp; Transferred'!N11</f>
        <v>5.4072752276501115E-2</v>
      </c>
      <c r="O188" s="89">
        <f>O11/'[2]Total Funds Spent &amp; Transferred'!O11</f>
        <v>6.4686021125191936E-2</v>
      </c>
      <c r="P188" s="89">
        <f>P11/'[2]Total Funds Spent &amp; Transferred'!P11</f>
        <v>7.243874698412249E-2</v>
      </c>
      <c r="Q188" s="89">
        <f>Q11/'[2]Total Funds Spent &amp; Transferred'!Q11</f>
        <v>7.251362112447951E-2</v>
      </c>
      <c r="R188" s="89">
        <f>R11/'[2]Total Funds Spent &amp; Transferred'!R11</f>
        <v>7.3202147512084675E-2</v>
      </c>
      <c r="S188" s="89">
        <f>S11/'[2]Total Funds Spent &amp; Transferred'!S11</f>
        <v>7.9374185045601633E-2</v>
      </c>
      <c r="T188" s="89">
        <f>T11/'Total Funds Spent &amp; Transferred'!T11</f>
        <v>0.11155303001403827</v>
      </c>
      <c r="U188" s="89">
        <f>U11/'Total Funds Spent &amp; Transferred'!U11</f>
        <v>5.4486316157890173E-2</v>
      </c>
      <c r="V188" s="89">
        <f>V11/'Total Funds Spent &amp; Transferred'!V11</f>
        <v>8.5896256330548579E-2</v>
      </c>
      <c r="W188" s="89">
        <f>W11/'Total Funds Spent &amp; Transferred'!W11</f>
        <v>8.0246384934442389E-2</v>
      </c>
      <c r="X188" s="89">
        <f>X11/'Total Funds Spent &amp; Transferred'!X11</f>
        <v>8.2750157045391237E-2</v>
      </c>
      <c r="Y188" s="89">
        <f>Y11/'Total Funds Spent &amp; Transferred'!Y11</f>
        <v>0.12375017589365191</v>
      </c>
      <c r="Z188" s="89">
        <f>Z11/'Total Funds Spent &amp; Transferred'!Z11</f>
        <v>0.11512966442687446</v>
      </c>
      <c r="AC188" s="290"/>
      <c r="AD188" s="225"/>
    </row>
    <row r="189" spans="1:35" ht="14.45">
      <c r="A189" s="51" t="s">
        <v>95</v>
      </c>
      <c r="B189" s="89">
        <f>B12/'[2]Total Funds Spent &amp; Transferred'!B12</f>
        <v>0.22565131765661572</v>
      </c>
      <c r="C189" s="89">
        <f>C12/'[2]Total Funds Spent &amp; Transferred'!C12</f>
        <v>0.23042880546308198</v>
      </c>
      <c r="D189" s="89">
        <f>D12/'[2]Total Funds Spent &amp; Transferred'!D12</f>
        <v>0.20800027715814368</v>
      </c>
      <c r="E189" s="89">
        <f>E12/'[2]Total Funds Spent &amp; Transferred'!E12</f>
        <v>0.36248755269351435</v>
      </c>
      <c r="F189" s="89">
        <f>F12/'[2]Total Funds Spent &amp; Transferred'!F12</f>
        <v>0.25560518749958361</v>
      </c>
      <c r="G189" s="89">
        <f>G12/'[2]Total Funds Spent &amp; Transferred'!G12</f>
        <v>0.3553572844824982</v>
      </c>
      <c r="H189" s="89">
        <f>H12/'[2]Total Funds Spent &amp; Transferred'!H12</f>
        <v>0.36841694142370357</v>
      </c>
      <c r="I189" s="89">
        <f>I12/'[2]Total Funds Spent &amp; Transferred'!I12</f>
        <v>0.40691371309121915</v>
      </c>
      <c r="J189" s="89">
        <f>J12/'[2]Total Funds Spent &amp; Transferred'!J12</f>
        <v>0.32718588091621964</v>
      </c>
      <c r="K189" s="89">
        <f>K12/'[2]Total Funds Spent &amp; Transferred'!K12</f>
        <v>0.43605384720959006</v>
      </c>
      <c r="L189" s="89">
        <f>L12/'[2]Total Funds Spent &amp; Transferred'!L12</f>
        <v>0.49283893983896288</v>
      </c>
      <c r="M189" s="89">
        <f>M12/'[2]Total Funds Spent &amp; Transferred'!M12</f>
        <v>0.34165126419738706</v>
      </c>
      <c r="N189" s="89">
        <f>N12/'[2]Total Funds Spent &amp; Transferred'!N12</f>
        <v>0.49431425649896316</v>
      </c>
      <c r="O189" s="89">
        <f>O12/'[2]Total Funds Spent &amp; Transferred'!O12</f>
        <v>0.39227573509108155</v>
      </c>
      <c r="P189" s="89">
        <f>P12/'[2]Total Funds Spent &amp; Transferred'!P12</f>
        <v>0.38698097926429192</v>
      </c>
      <c r="Q189" s="89">
        <f>Q12/'[2]Total Funds Spent &amp; Transferred'!Q12</f>
        <v>0.51236830319050308</v>
      </c>
      <c r="R189" s="89">
        <f>R12/'[2]Total Funds Spent &amp; Transferred'!R12</f>
        <v>0.68721602066037835</v>
      </c>
      <c r="S189" s="89">
        <f>S12/'[2]Total Funds Spent &amp; Transferred'!S12</f>
        <v>0.57725724984550508</v>
      </c>
      <c r="T189" s="89">
        <f>T12/'Total Funds Spent &amp; Transferred'!T12</f>
        <v>0.51179761511094002</v>
      </c>
      <c r="U189" s="89">
        <f>U12/'Total Funds Spent &amp; Transferred'!U12</f>
        <v>0.6136662124698482</v>
      </c>
      <c r="V189" s="89">
        <f>V12/'Total Funds Spent &amp; Transferred'!V12</f>
        <v>0.58894527668895325</v>
      </c>
      <c r="W189" s="89">
        <f>W12/'Total Funds Spent &amp; Transferred'!W12</f>
        <v>0.65591152419470733</v>
      </c>
      <c r="X189" s="89">
        <f>X12/'Total Funds Spent &amp; Transferred'!X12</f>
        <v>0.68369773656316724</v>
      </c>
      <c r="Y189" s="89">
        <f>Y12/'Total Funds Spent &amp; Transferred'!Y12</f>
        <v>0.65605031559413463</v>
      </c>
      <c r="Z189" s="89">
        <f>Z12/'Total Funds Spent &amp; Transferred'!Z12</f>
        <v>0.30839470817042497</v>
      </c>
      <c r="AC189" s="290"/>
      <c r="AD189" s="225"/>
    </row>
    <row r="190" spans="1:35" ht="14.45">
      <c r="A190" s="51" t="s">
        <v>97</v>
      </c>
      <c r="B190" s="89">
        <f>B13/'[2]Total Funds Spent &amp; Transferred'!B13</f>
        <v>0.12226234736615726</v>
      </c>
      <c r="C190" s="89">
        <f>C13/'[2]Total Funds Spent &amp; Transferred'!C13</f>
        <v>0.10850568048833126</v>
      </c>
      <c r="D190" s="89">
        <f>D13/'[2]Total Funds Spent &amp; Transferred'!D13</f>
        <v>0.28123069797984024</v>
      </c>
      <c r="E190" s="89">
        <f>E13/'[2]Total Funds Spent &amp; Transferred'!E13</f>
        <v>0.29131073573286903</v>
      </c>
      <c r="F190" s="89">
        <f>F13/'[2]Total Funds Spent &amp; Transferred'!F13</f>
        <v>0.32918701535851808</v>
      </c>
      <c r="G190" s="89">
        <f>G13/'[2]Total Funds Spent &amp; Transferred'!G13</f>
        <v>0.33935632365753737</v>
      </c>
      <c r="H190" s="89">
        <f>H13/'[2]Total Funds Spent &amp; Transferred'!H13</f>
        <v>0.3229885309509456</v>
      </c>
      <c r="I190" s="89">
        <f>I13/'[2]Total Funds Spent &amp; Transferred'!I13</f>
        <v>0.32195415067899896</v>
      </c>
      <c r="J190" s="89">
        <f>J13/'[2]Total Funds Spent &amp; Transferred'!J13</f>
        <v>0.32452837269724677</v>
      </c>
      <c r="K190" s="89">
        <f>K13/'[2]Total Funds Spent &amp; Transferred'!K13</f>
        <v>0.37628483491614434</v>
      </c>
      <c r="L190" s="89">
        <f>L13/'[2]Total Funds Spent &amp; Transferred'!L13</f>
        <v>0.38009002491747079</v>
      </c>
      <c r="M190" s="89">
        <f>M13/'[2]Total Funds Spent &amp; Transferred'!M13</f>
        <v>0.34901907129673454</v>
      </c>
      <c r="N190" s="89">
        <f>N13/'[2]Total Funds Spent &amp; Transferred'!N13</f>
        <v>0.4606857158938546</v>
      </c>
      <c r="O190" s="89">
        <f>O13/'[2]Total Funds Spent &amp; Transferred'!O13</f>
        <v>0.27312591950929044</v>
      </c>
      <c r="P190" s="89">
        <f>P13/'[2]Total Funds Spent &amp; Transferred'!P13</f>
        <v>0.26591510527301798</v>
      </c>
      <c r="Q190" s="89">
        <f>Q13/'[2]Total Funds Spent &amp; Transferred'!Q13</f>
        <v>0.32379107848186611</v>
      </c>
      <c r="R190" s="89">
        <f>R13/'[2]Total Funds Spent &amp; Transferred'!R13</f>
        <v>0.30119303778972439</v>
      </c>
      <c r="S190" s="89">
        <f>S13/'[2]Total Funds Spent &amp; Transferred'!S13</f>
        <v>0.21067617302997624</v>
      </c>
      <c r="T190" s="89">
        <f>T13/'Total Funds Spent &amp; Transferred'!T13</f>
        <v>0.22305636900055614</v>
      </c>
      <c r="U190" s="89">
        <f>U13/'Total Funds Spent &amp; Transferred'!U13</f>
        <v>0.19646965712627024</v>
      </c>
      <c r="V190" s="89">
        <f>V13/'Total Funds Spent &amp; Transferred'!V13</f>
        <v>0.18785312455271994</v>
      </c>
      <c r="W190" s="89">
        <f>W13/'Total Funds Spent &amp; Transferred'!W13</f>
        <v>0.20409214044612783</v>
      </c>
      <c r="X190" s="89">
        <f>X13/'Total Funds Spent &amp; Transferred'!X13</f>
        <v>0.16053366782190034</v>
      </c>
      <c r="Y190" s="89">
        <f>Y13/'Total Funds Spent &amp; Transferred'!Y13</f>
        <v>0.1183242790656155</v>
      </c>
      <c r="Z190" s="89">
        <f>Z13/'Total Funds Spent &amp; Transferred'!Z13</f>
        <v>0.12359798347906997</v>
      </c>
      <c r="AC190" s="290"/>
      <c r="AD190" s="225"/>
    </row>
    <row r="191" spans="1:35" ht="14.45">
      <c r="A191" s="51" t="s">
        <v>99</v>
      </c>
      <c r="B191" s="89">
        <f>B14/'[2]Total Funds Spent &amp; Transferred'!B14</f>
        <v>4.4707321600647262E-2</v>
      </c>
      <c r="C191" s="89">
        <f>C14/'[2]Total Funds Spent &amp; Transferred'!C14</f>
        <v>0.1728054783271058</v>
      </c>
      <c r="D191" s="89">
        <f>D14/'[2]Total Funds Spent &amp; Transferred'!D14</f>
        <v>0.26828101827008977</v>
      </c>
      <c r="E191" s="89">
        <f>E14/'[2]Total Funds Spent &amp; Transferred'!E14</f>
        <v>0.29581033567888321</v>
      </c>
      <c r="F191" s="89">
        <f>F14/'[2]Total Funds Spent &amp; Transferred'!F14</f>
        <v>0.34162773105416344</v>
      </c>
      <c r="G191" s="89">
        <f>G14/'[2]Total Funds Spent &amp; Transferred'!G14</f>
        <v>0.33417589852624957</v>
      </c>
      <c r="H191" s="89">
        <f>H14/'[2]Total Funds Spent &amp; Transferred'!H14</f>
        <v>0.34732999809878151</v>
      </c>
      <c r="I191" s="89">
        <f>I14/'[2]Total Funds Spent &amp; Transferred'!I14</f>
        <v>0.32874408704352209</v>
      </c>
      <c r="J191" s="89">
        <f>J14/'[2]Total Funds Spent &amp; Transferred'!J14</f>
        <v>0.3464439706644622</v>
      </c>
      <c r="K191" s="89">
        <f>K14/'[2]Total Funds Spent &amp; Transferred'!K14</f>
        <v>0.37644778440493548</v>
      </c>
      <c r="L191" s="89">
        <f>L14/'[2]Total Funds Spent &amp; Transferred'!L14</f>
        <v>0.36242671120266573</v>
      </c>
      <c r="M191" s="89">
        <f>M14/'[2]Total Funds Spent &amp; Transferred'!M14</f>
        <v>0.33831106885537932</v>
      </c>
      <c r="N191" s="89">
        <f>N14/'[2]Total Funds Spent &amp; Transferred'!N14</f>
        <v>0.36082040166857365</v>
      </c>
      <c r="O191" s="89">
        <f>O14/'[2]Total Funds Spent &amp; Transferred'!O14</f>
        <v>0.33973343267285877</v>
      </c>
      <c r="P191" s="89">
        <f>P14/'[2]Total Funds Spent &amp; Transferred'!P14</f>
        <v>0.35544978997604981</v>
      </c>
      <c r="Q191" s="89">
        <f>Q14/'[2]Total Funds Spent &amp; Transferred'!Q14</f>
        <v>0.34154799108545036</v>
      </c>
      <c r="R191" s="89">
        <f>R14/'[2]Total Funds Spent &amp; Transferred'!R14</f>
        <v>0.34353938706171483</v>
      </c>
      <c r="S191" s="89">
        <f>S14/'[2]Total Funds Spent &amp; Transferred'!S14</f>
        <v>0.33809825285621448</v>
      </c>
      <c r="T191" s="89">
        <f>T14/'Total Funds Spent &amp; Transferred'!T14</f>
        <v>0.31799033604276739</v>
      </c>
      <c r="U191" s="89">
        <f>U14/'Total Funds Spent &amp; Transferred'!U14</f>
        <v>0.3635349053494133</v>
      </c>
      <c r="V191" s="89">
        <f>V14/'Total Funds Spent &amp; Transferred'!V14</f>
        <v>0.34045135683309585</v>
      </c>
      <c r="W191" s="89">
        <f>W14/'Total Funds Spent &amp; Transferred'!W14</f>
        <v>0.33654644279609447</v>
      </c>
      <c r="X191" s="89">
        <f>X14/'Total Funds Spent &amp; Transferred'!X14</f>
        <v>0.32143939338411098</v>
      </c>
      <c r="Y191" s="89">
        <f>Y14/'Total Funds Spent &amp; Transferred'!Y14</f>
        <v>0.35926202293969223</v>
      </c>
      <c r="Z191" s="89">
        <f>Z14/'Total Funds Spent &amp; Transferred'!Z14</f>
        <v>0.3420939589875574</v>
      </c>
      <c r="AC191" s="290"/>
      <c r="AD191" s="225"/>
    </row>
    <row r="192" spans="1:35" ht="14.45">
      <c r="A192" s="51" t="s">
        <v>101</v>
      </c>
      <c r="B192" s="89">
        <f>B15/'[2]Total Funds Spent &amp; Transferred'!B15</f>
        <v>0.14975990223639127</v>
      </c>
      <c r="C192" s="89">
        <f>C15/'[2]Total Funds Spent &amp; Transferred'!C15</f>
        <v>0.11421628150684804</v>
      </c>
      <c r="D192" s="89">
        <f>D15/'[2]Total Funds Spent &amp; Transferred'!D15</f>
        <v>7.1368276417982116E-2</v>
      </c>
      <c r="E192" s="89">
        <f>E15/'[2]Total Funds Spent &amp; Transferred'!E15</f>
        <v>0.19586101057516139</v>
      </c>
      <c r="F192" s="89">
        <f>F15/'[2]Total Funds Spent &amp; Transferred'!F15</f>
        <v>0.13035652546195808</v>
      </c>
      <c r="G192" s="89">
        <f>G15/'[2]Total Funds Spent &amp; Transferred'!G15</f>
        <v>8.7401804154760315E-2</v>
      </c>
      <c r="H192" s="89">
        <f>H15/'[2]Total Funds Spent &amp; Transferred'!H15</f>
        <v>9.9043827550629404E-2</v>
      </c>
      <c r="I192" s="89">
        <f>I15/'[2]Total Funds Spent &amp; Transferred'!I15</f>
        <v>6.4492368528920319E-2</v>
      </c>
      <c r="J192" s="89">
        <f>J15/'[2]Total Funds Spent &amp; Transferred'!J15</f>
        <v>4.152757986229981E-2</v>
      </c>
      <c r="K192" s="89">
        <f>K15/'[2]Total Funds Spent &amp; Transferred'!K15</f>
        <v>-1.3140474983410243E-2</v>
      </c>
      <c r="L192" s="89">
        <f>L15/'[2]Total Funds Spent &amp; Transferred'!L15</f>
        <v>9.5201712634715205E-2</v>
      </c>
      <c r="M192" s="89">
        <f>M15/'[2]Total Funds Spent &amp; Transferred'!M15</f>
        <v>3.7137818225174202E-2</v>
      </c>
      <c r="N192" s="89">
        <f>N15/'[2]Total Funds Spent &amp; Transferred'!N15</f>
        <v>4.2537264912044542E-2</v>
      </c>
      <c r="O192" s="89">
        <f>O15/'[2]Total Funds Spent &amp; Transferred'!O15</f>
        <v>3.8440907303143181E-2</v>
      </c>
      <c r="P192" s="89">
        <f>P15/'[2]Total Funds Spent &amp; Transferred'!P15</f>
        <v>3.9505862310381099E-2</v>
      </c>
      <c r="Q192" s="89">
        <f>Q15/'[2]Total Funds Spent &amp; Transferred'!Q15</f>
        <v>4.4596320030786292E-2</v>
      </c>
      <c r="R192" s="89">
        <f>R15/'[2]Total Funds Spent &amp; Transferred'!R15</f>
        <v>4.490900235775263E-2</v>
      </c>
      <c r="S192" s="89">
        <f>S15/'[2]Total Funds Spent &amp; Transferred'!S15</f>
        <v>4.3589776325279397E-2</v>
      </c>
      <c r="T192" s="89">
        <f>T15/'Total Funds Spent &amp; Transferred'!T15</f>
        <v>4.1127812938545553E-2</v>
      </c>
      <c r="U192" s="89">
        <f>U15/'Total Funds Spent &amp; Transferred'!U15</f>
        <v>4.4766999058102296E-2</v>
      </c>
      <c r="V192" s="89">
        <f>V15/'Total Funds Spent &amp; Transferred'!V15</f>
        <v>4.536106371603222E-2</v>
      </c>
      <c r="W192" s="89">
        <f>W15/'Total Funds Spent &amp; Transferred'!W15</f>
        <v>4.5257214990958854E-2</v>
      </c>
      <c r="X192" s="89">
        <f>X15/'Total Funds Spent &amp; Transferred'!X15</f>
        <v>0</v>
      </c>
      <c r="Y192" s="89">
        <f>Y15/'Total Funds Spent &amp; Transferred'!Y15</f>
        <v>4.5804519391156824E-2</v>
      </c>
      <c r="Z192" s="89">
        <f>Z15/'Total Funds Spent &amp; Transferred'!Z15</f>
        <v>0</v>
      </c>
      <c r="AC192" s="290"/>
      <c r="AD192" s="225"/>
    </row>
    <row r="193" spans="1:30" ht="14.45">
      <c r="A193" s="51" t="s">
        <v>102</v>
      </c>
      <c r="B193" s="89">
        <f>B16/'[2]Total Funds Spent &amp; Transferred'!B16</f>
        <v>0</v>
      </c>
      <c r="C193" s="89">
        <f>C16/'[2]Total Funds Spent &amp; Transferred'!C16</f>
        <v>4.133367434731796E-2</v>
      </c>
      <c r="D193" s="89">
        <f>D16/'[2]Total Funds Spent &amp; Transferred'!D16</f>
        <v>6.5372915967047432E-2</v>
      </c>
      <c r="E193" s="89">
        <f>E16/'[2]Total Funds Spent &amp; Transferred'!E16</f>
        <v>5.5718113744431036E-3</v>
      </c>
      <c r="F193" s="89">
        <f>F16/'[2]Total Funds Spent &amp; Transferred'!F16</f>
        <v>4.3365866128456144E-2</v>
      </c>
      <c r="G193" s="89">
        <f>G16/'[2]Total Funds Spent &amp; Transferred'!G16</f>
        <v>0.26364436733856816</v>
      </c>
      <c r="H193" s="89">
        <f>H16/'[2]Total Funds Spent &amp; Transferred'!H16</f>
        <v>0.16678259668858647</v>
      </c>
      <c r="I193" s="89">
        <f>I16/'[2]Total Funds Spent &amp; Transferred'!I16</f>
        <v>0.14240852140253882</v>
      </c>
      <c r="J193" s="89">
        <f>J16/'[2]Total Funds Spent &amp; Transferred'!J16</f>
        <v>0.1402890628078394</v>
      </c>
      <c r="K193" s="89">
        <f>K16/'[2]Total Funds Spent &amp; Transferred'!K16</f>
        <v>0.11526652046904177</v>
      </c>
      <c r="L193" s="89">
        <f>L16/'[2]Total Funds Spent &amp; Transferred'!L16</f>
        <v>0.13018012699973211</v>
      </c>
      <c r="M193" s="89">
        <f>M16/'[2]Total Funds Spent &amp; Transferred'!M16</f>
        <v>0.1190728850862102</v>
      </c>
      <c r="N193" s="89">
        <f>N16/'[2]Total Funds Spent &amp; Transferred'!N16</f>
        <v>9.157636170738491E-2</v>
      </c>
      <c r="O193" s="89">
        <f>O16/'[2]Total Funds Spent &amp; Transferred'!O16</f>
        <v>0.10854784166094371</v>
      </c>
      <c r="P193" s="89">
        <f>P16/'[2]Total Funds Spent &amp; Transferred'!P16</f>
        <v>9.3990538804467505E-2</v>
      </c>
      <c r="Q193" s="89">
        <f>Q16/'[2]Total Funds Spent &amp; Transferred'!Q16</f>
        <v>9.4732377936381409E-2</v>
      </c>
      <c r="R193" s="89">
        <f>R16/'[2]Total Funds Spent &amp; Transferred'!R16</f>
        <v>5.3056454942154441E-2</v>
      </c>
      <c r="S193" s="89">
        <f>S16/'[2]Total Funds Spent &amp; Transferred'!S16</f>
        <v>7.5618076491524619E-2</v>
      </c>
      <c r="T193" s="89">
        <f>T16/'Total Funds Spent &amp; Transferred'!T16</f>
        <v>1.8178056722911989E-2</v>
      </c>
      <c r="U193" s="89">
        <f>U16/'Total Funds Spent &amp; Transferred'!U16</f>
        <v>2.3044708022066592E-2</v>
      </c>
      <c r="V193" s="89">
        <f>V16/'Total Funds Spent &amp; Transferred'!V16</f>
        <v>5.2901191808603601E-2</v>
      </c>
      <c r="W193" s="89">
        <f>W16/'Total Funds Spent &amp; Transferred'!W16</f>
        <v>5.5567531247547909E-2</v>
      </c>
      <c r="X193" s="89">
        <f>X16/'Total Funds Spent &amp; Transferred'!X16</f>
        <v>5.8280274510329307E-2</v>
      </c>
      <c r="Y193" s="89">
        <f>Y16/'Total Funds Spent &amp; Transferred'!Y16</f>
        <v>4.5152394509324539E-2</v>
      </c>
      <c r="Z193" s="89">
        <f>Z16/'Total Funds Spent &amp; Transferred'!Z16</f>
        <v>3.5556618351880238E-2</v>
      </c>
      <c r="AC193" s="290"/>
      <c r="AD193" s="225"/>
    </row>
    <row r="194" spans="1:30" ht="14.45">
      <c r="A194" s="51" t="s">
        <v>103</v>
      </c>
      <c r="B194" s="89">
        <f>B17/'[2]Total Funds Spent &amp; Transferred'!B17</f>
        <v>4.856564039799522E-2</v>
      </c>
      <c r="C194" s="89">
        <f>C17/'[2]Total Funds Spent &amp; Transferred'!C17</f>
        <v>4.8036138868689182E-2</v>
      </c>
      <c r="D194" s="89">
        <f>D17/'[2]Total Funds Spent &amp; Transferred'!D17</f>
        <v>0.17628109477095141</v>
      </c>
      <c r="E194" s="89">
        <f>E17/'[2]Total Funds Spent &amp; Transferred'!E17</f>
        <v>0.19597455119205129</v>
      </c>
      <c r="F194" s="89">
        <f>F17/'[2]Total Funds Spent &amp; Transferred'!F17</f>
        <v>0.19590354922605407</v>
      </c>
      <c r="G194" s="89">
        <f>G17/'[2]Total Funds Spent &amp; Transferred'!G17</f>
        <v>0.22761636375380256</v>
      </c>
      <c r="H194" s="89">
        <f>H17/'[2]Total Funds Spent &amp; Transferred'!H17</f>
        <v>0.21326136460595405</v>
      </c>
      <c r="I194" s="89">
        <f>I17/'[2]Total Funds Spent &amp; Transferred'!I17</f>
        <v>0.1536062963385722</v>
      </c>
      <c r="J194" s="89">
        <f>J17/'[2]Total Funds Spent &amp; Transferred'!J17</f>
        <v>0.1906752330414086</v>
      </c>
      <c r="K194" s="89">
        <f>K17/'[2]Total Funds Spent &amp; Transferred'!K17</f>
        <v>0.20179270782182335</v>
      </c>
      <c r="L194" s="89">
        <f>L17/'[2]Total Funds Spent &amp; Transferred'!L17</f>
        <v>0.20854634880520109</v>
      </c>
      <c r="M194" s="89">
        <f>M17/'[2]Total Funds Spent &amp; Transferred'!M17</f>
        <v>0.22061379154109562</v>
      </c>
      <c r="N194" s="89">
        <f>N17/'[2]Total Funds Spent &amp; Transferred'!N17</f>
        <v>0.20482158578609438</v>
      </c>
      <c r="O194" s="89">
        <f>O17/'[2]Total Funds Spent &amp; Transferred'!O17</f>
        <v>3.2603671075426194E-2</v>
      </c>
      <c r="P194" s="89">
        <f>P17/'[2]Total Funds Spent &amp; Transferred'!P17</f>
        <v>0.21624174600385515</v>
      </c>
      <c r="Q194" s="89">
        <f>Q17/'[2]Total Funds Spent &amp; Transferred'!Q17</f>
        <v>0.25587444298534051</v>
      </c>
      <c r="R194" s="89">
        <f>R17/'[2]Total Funds Spent &amp; Transferred'!R17</f>
        <v>0.23282818008159362</v>
      </c>
      <c r="S194" s="89">
        <f>S17/'[2]Total Funds Spent &amp; Transferred'!S17</f>
        <v>0.25557481774671653</v>
      </c>
      <c r="T194" s="89">
        <f>T17/'Total Funds Spent &amp; Transferred'!T17</f>
        <v>0.23527357999945539</v>
      </c>
      <c r="U194" s="89">
        <f>U17/'Total Funds Spent &amp; Transferred'!U17</f>
        <v>0.27107502109174569</v>
      </c>
      <c r="V194" s="89">
        <f>V17/'Total Funds Spent &amp; Transferred'!V17</f>
        <v>0.30520731346610386</v>
      </c>
      <c r="W194" s="89">
        <f>W17/'Total Funds Spent &amp; Transferred'!W17</f>
        <v>0.2752311703784962</v>
      </c>
      <c r="X194" s="89">
        <f>X17/'Total Funds Spent &amp; Transferred'!X17</f>
        <v>0.27436553625825683</v>
      </c>
      <c r="Y194" s="89">
        <f>Y17/'Total Funds Spent &amp; Transferred'!Y17</f>
        <v>0.25072757789597405</v>
      </c>
      <c r="Z194" s="89">
        <f>Z17/'Total Funds Spent &amp; Transferred'!Z17</f>
        <v>0.21988907934425705</v>
      </c>
      <c r="AC194" s="290"/>
      <c r="AD194" s="225"/>
    </row>
    <row r="195" spans="1:30" ht="14.45">
      <c r="A195" s="51" t="s">
        <v>104</v>
      </c>
      <c r="B195" s="89">
        <f>B18/'[2]Total Funds Spent &amp; Transferred'!B18</f>
        <v>0.19052139177348135</v>
      </c>
      <c r="C195" s="89">
        <f>C18/'[2]Total Funds Spent &amp; Transferred'!C18</f>
        <v>6.9039299286965547E-2</v>
      </c>
      <c r="D195" s="89">
        <f>D18/'[2]Total Funds Spent &amp; Transferred'!D18</f>
        <v>0.23023084803825622</v>
      </c>
      <c r="E195" s="89">
        <f>E18/'[2]Total Funds Spent &amp; Transferred'!E18</f>
        <v>0.36318954968725597</v>
      </c>
      <c r="F195" s="89">
        <f>F18/'[2]Total Funds Spent &amp; Transferred'!F18</f>
        <v>0.32919532863050344</v>
      </c>
      <c r="G195" s="89">
        <f>G18/'[2]Total Funds Spent &amp; Transferred'!G18</f>
        <v>0.35321019259203418</v>
      </c>
      <c r="H195" s="89">
        <f>H18/'[2]Total Funds Spent &amp; Transferred'!H18</f>
        <v>0.37328660907561123</v>
      </c>
      <c r="I195" s="89">
        <f>I18/'[2]Total Funds Spent &amp; Transferred'!I18</f>
        <v>0.36932456003166281</v>
      </c>
      <c r="J195" s="89">
        <f>J18/'[2]Total Funds Spent &amp; Transferred'!J18</f>
        <v>0.40882418820631045</v>
      </c>
      <c r="K195" s="89">
        <f>K18/'[2]Total Funds Spent &amp; Transferred'!K18</f>
        <v>0.40007064191735348</v>
      </c>
      <c r="L195" s="89">
        <f>L18/'[2]Total Funds Spent &amp; Transferred'!L18</f>
        <v>0.37153101542719524</v>
      </c>
      <c r="M195" s="89">
        <f>M18/'[2]Total Funds Spent &amp; Transferred'!M18</f>
        <v>0.41390869081010245</v>
      </c>
      <c r="N195" s="89">
        <f>N18/'[2]Total Funds Spent &amp; Transferred'!N18</f>
        <v>0.43409532404407447</v>
      </c>
      <c r="O195" s="89">
        <f>O18/'[2]Total Funds Spent &amp; Transferred'!O18</f>
        <v>0.37832378318610238</v>
      </c>
      <c r="P195" s="89">
        <f>P18/'[2]Total Funds Spent &amp; Transferred'!P18</f>
        <v>0.46203795743175985</v>
      </c>
      <c r="Q195" s="89">
        <f>Q18/'[2]Total Funds Spent &amp; Transferred'!Q18</f>
        <v>0.52671459256923869</v>
      </c>
      <c r="R195" s="89">
        <f>R18/'[2]Total Funds Spent &amp; Transferred'!R18</f>
        <v>0.55603516456601942</v>
      </c>
      <c r="S195" s="89">
        <f>S18/'[2]Total Funds Spent &amp; Transferred'!S18</f>
        <v>0.58217821222409616</v>
      </c>
      <c r="T195" s="89">
        <f>T18/'Total Funds Spent &amp; Transferred'!T18</f>
        <v>0.6314902782132692</v>
      </c>
      <c r="U195" s="89">
        <f>U18/'Total Funds Spent &amp; Transferred'!U18</f>
        <v>0.56541074042512629</v>
      </c>
      <c r="V195" s="89">
        <f>V18/'Total Funds Spent &amp; Transferred'!V18</f>
        <v>0.55963432149776526</v>
      </c>
      <c r="W195" s="89">
        <f>W18/'Total Funds Spent &amp; Transferred'!W18</f>
        <v>0.5187581737739706</v>
      </c>
      <c r="X195" s="89">
        <f>X18/'Total Funds Spent &amp; Transferred'!X18</f>
        <v>0.45542356614201995</v>
      </c>
      <c r="Y195" s="89">
        <f>Y18/'Total Funds Spent &amp; Transferred'!Y18</f>
        <v>0.48394337507120938</v>
      </c>
      <c r="Z195" s="89">
        <f>Z18/'Total Funds Spent &amp; Transferred'!Z18</f>
        <v>0.46570102698435434</v>
      </c>
      <c r="AC195" s="290"/>
      <c r="AD195" s="225"/>
    </row>
    <row r="196" spans="1:30" ht="14.45">
      <c r="A196" s="51" t="s">
        <v>105</v>
      </c>
      <c r="B196" s="89">
        <f>B19/'[2]Total Funds Spent &amp; Transferred'!B19</f>
        <v>7.9470335449026971E-2</v>
      </c>
      <c r="C196" s="89">
        <f>C19/'[2]Total Funds Spent &amp; Transferred'!C19</f>
        <v>0.22033766435403535</v>
      </c>
      <c r="D196" s="89">
        <f>D19/'[2]Total Funds Spent &amp; Transferred'!D19</f>
        <v>0.32893798875830138</v>
      </c>
      <c r="E196" s="89">
        <f>E19/'[2]Total Funds Spent &amp; Transferred'!E19</f>
        <v>0.41521016713551556</v>
      </c>
      <c r="F196" s="89">
        <f>F19/'[2]Total Funds Spent &amp; Transferred'!F19</f>
        <v>0.28416074038891082</v>
      </c>
      <c r="G196" s="89">
        <f>G19/'[2]Total Funds Spent &amp; Transferred'!G19</f>
        <v>0.10301664204483581</v>
      </c>
      <c r="H196" s="89">
        <f>H19/'[2]Total Funds Spent &amp; Transferred'!H19</f>
        <v>0.10102881662001738</v>
      </c>
      <c r="I196" s="89">
        <f>I19/'[2]Total Funds Spent &amp; Transferred'!I19</f>
        <v>6.0648222484936662E-2</v>
      </c>
      <c r="J196" s="89">
        <f>J19/'[2]Total Funds Spent &amp; Transferred'!J19</f>
        <v>6.4545620094969711E-2</v>
      </c>
      <c r="K196" s="89">
        <f>K19/'[2]Total Funds Spent &amp; Transferred'!K19</f>
        <v>7.9789899561950442E-2</v>
      </c>
      <c r="L196" s="89">
        <f>L19/'[2]Total Funds Spent &amp; Transferred'!L19</f>
        <v>0.14883868858502758</v>
      </c>
      <c r="M196" s="89">
        <f>M19/'[2]Total Funds Spent &amp; Transferred'!M19</f>
        <v>0.15130985431030833</v>
      </c>
      <c r="N196" s="89">
        <f>N19/'[2]Total Funds Spent &amp; Transferred'!N19</f>
        <v>0.14874648000772642</v>
      </c>
      <c r="O196" s="89">
        <f>O19/'[2]Total Funds Spent &amp; Transferred'!O19</f>
        <v>0.10257701034356589</v>
      </c>
      <c r="P196" s="89">
        <f>P19/'[2]Total Funds Spent &amp; Transferred'!P19</f>
        <v>0.13311531736266022</v>
      </c>
      <c r="Q196" s="89">
        <f>Q19/'[2]Total Funds Spent &amp; Transferred'!Q19</f>
        <v>0.15621255990581637</v>
      </c>
      <c r="R196" s="89">
        <f>R19/'[2]Total Funds Spent &amp; Transferred'!R19</f>
        <v>0.27817792673922104</v>
      </c>
      <c r="S196" s="89">
        <f>S19/'[2]Total Funds Spent &amp; Transferred'!S19</f>
        <v>0.29041438440554962</v>
      </c>
      <c r="T196" s="89">
        <f>T19/'Total Funds Spent &amp; Transferred'!T19</f>
        <v>0.3407090573261492</v>
      </c>
      <c r="U196" s="89">
        <f>U19/'Total Funds Spent &amp; Transferred'!U19</f>
        <v>0.34280381745792982</v>
      </c>
      <c r="V196" s="89">
        <f>V19/'Total Funds Spent &amp; Transferred'!V19</f>
        <v>0.21986435573339186</v>
      </c>
      <c r="W196" s="89">
        <f>W19/'Total Funds Spent &amp; Transferred'!W19</f>
        <v>0.28551465097766415</v>
      </c>
      <c r="X196" s="89">
        <f>X19/'Total Funds Spent &amp; Transferred'!X19</f>
        <v>0.34999972222094738</v>
      </c>
      <c r="Y196" s="89">
        <f>Y19/'Total Funds Spent &amp; Transferred'!Y19</f>
        <v>0.34207929769900491</v>
      </c>
      <c r="Z196" s="89">
        <f>Z19/'Total Funds Spent &amp; Transferred'!Z19</f>
        <v>0.31939717591274819</v>
      </c>
      <c r="AC196" s="290"/>
      <c r="AD196" s="225"/>
    </row>
    <row r="197" spans="1:30" ht="14.45">
      <c r="A197" s="51" t="s">
        <v>107</v>
      </c>
      <c r="B197" s="89">
        <f>B20/'[2]Total Funds Spent &amp; Transferred'!B20</f>
        <v>6.8773124667954655E-2</v>
      </c>
      <c r="C197" s="89">
        <f>C20/'[2]Total Funds Spent &amp; Transferred'!C20</f>
        <v>5.46763699878813E-2</v>
      </c>
      <c r="D197" s="89">
        <f>D20/'[2]Total Funds Spent &amp; Transferred'!D20</f>
        <v>0.10198894323058162</v>
      </c>
      <c r="E197" s="89">
        <f>E20/'[2]Total Funds Spent &amp; Transferred'!E20</f>
        <v>0.14736647318127921</v>
      </c>
      <c r="F197" s="89">
        <f>F20/'[2]Total Funds Spent &amp; Transferred'!F20</f>
        <v>0.16518547158800903</v>
      </c>
      <c r="G197" s="89">
        <f>G20/'[2]Total Funds Spent &amp; Transferred'!G20</f>
        <v>0.17178994943404904</v>
      </c>
      <c r="H197" s="89">
        <f>H20/'[2]Total Funds Spent &amp; Transferred'!H20</f>
        <v>0.19631832944653876</v>
      </c>
      <c r="I197" s="89">
        <f>I20/'[2]Total Funds Spent &amp; Transferred'!I20</f>
        <v>0.16954592926651374</v>
      </c>
      <c r="J197" s="89">
        <f>J20/'[2]Total Funds Spent &amp; Transferred'!J20</f>
        <v>0.15231682053802639</v>
      </c>
      <c r="K197" s="89">
        <f>K20/'[2]Total Funds Spent &amp; Transferred'!K20</f>
        <v>0.13731243643257304</v>
      </c>
      <c r="L197" s="89">
        <f>L20/'[2]Total Funds Spent &amp; Transferred'!L20</f>
        <v>0.20602006889899724</v>
      </c>
      <c r="M197" s="89">
        <f>M20/'[2]Total Funds Spent &amp; Transferred'!M20</f>
        <v>0.21938071472219758</v>
      </c>
      <c r="N197" s="89">
        <f>N20/'[2]Total Funds Spent &amp; Transferred'!N20</f>
        <v>0.20749576993235799</v>
      </c>
      <c r="O197" s="89">
        <f>O20/'[2]Total Funds Spent &amp; Transferred'!O20</f>
        <v>0.19965279067576816</v>
      </c>
      <c r="P197" s="89">
        <f>P20/'[2]Total Funds Spent &amp; Transferred'!P20</f>
        <v>0.19885416386301549</v>
      </c>
      <c r="Q197" s="89">
        <f>Q20/'[2]Total Funds Spent &amp; Transferred'!Q20</f>
        <v>0.19929689709182336</v>
      </c>
      <c r="R197" s="89">
        <f>R20/'[2]Total Funds Spent &amp; Transferred'!R20</f>
        <v>0.20952884027983174</v>
      </c>
      <c r="S197" s="89">
        <f>S20/'[2]Total Funds Spent &amp; Transferred'!S20</f>
        <v>0.20452837718499062</v>
      </c>
      <c r="T197" s="89">
        <f>T20/'Total Funds Spent &amp; Transferred'!T20</f>
        <v>0.22545345225586197</v>
      </c>
      <c r="U197" s="89">
        <f>U20/'Total Funds Spent &amp; Transferred'!U20</f>
        <v>0.22847468953096978</v>
      </c>
      <c r="V197" s="89">
        <f>V20/'Total Funds Spent &amp; Transferred'!V20</f>
        <v>0.2569127161297059</v>
      </c>
      <c r="W197" s="89">
        <f>W20/'Total Funds Spent &amp; Transferred'!W20</f>
        <v>0.27423688054318862</v>
      </c>
      <c r="X197" s="89">
        <f>X20/'Total Funds Spent &amp; Transferred'!X20</f>
        <v>0.27728289699957737</v>
      </c>
      <c r="Y197" s="89">
        <f>Y20/'Total Funds Spent &amp; Transferred'!Y20</f>
        <v>0.27521485498480736</v>
      </c>
      <c r="Z197" s="89">
        <f>Z20/'Total Funds Spent &amp; Transferred'!Z20</f>
        <v>0.24867934321328483</v>
      </c>
      <c r="AC197" s="290"/>
      <c r="AD197" s="225"/>
    </row>
    <row r="198" spans="1:30" ht="14.45">
      <c r="A198" s="51" t="s">
        <v>76</v>
      </c>
      <c r="B198" s="89">
        <f>B21/'[2]Total Funds Spent &amp; Transferred'!B21</f>
        <v>0</v>
      </c>
      <c r="C198" s="89">
        <f>C21/'[2]Total Funds Spent &amp; Transferred'!C21</f>
        <v>6.7328527213775566E-2</v>
      </c>
      <c r="D198" s="89">
        <f>D21/'[2]Total Funds Spent &amp; Transferred'!D21</f>
        <v>7.4857667647928741E-2</v>
      </c>
      <c r="E198" s="89">
        <f>E21/'[2]Total Funds Spent &amp; Transferred'!E21</f>
        <v>0.12528726153264388</v>
      </c>
      <c r="F198" s="89">
        <f>F21/'[2]Total Funds Spent &amp; Transferred'!F21</f>
        <v>0.10329921843824388</v>
      </c>
      <c r="G198" s="89">
        <f>G21/'[2]Total Funds Spent &amp; Transferred'!G21</f>
        <v>0.13394624167264751</v>
      </c>
      <c r="H198" s="89">
        <f>H21/'[2]Total Funds Spent &amp; Transferred'!H21</f>
        <v>0.11125835305062542</v>
      </c>
      <c r="I198" s="89">
        <f>I21/'[2]Total Funds Spent &amp; Transferred'!I21</f>
        <v>0.15469991457663662</v>
      </c>
      <c r="J198" s="89">
        <f>J21/'[2]Total Funds Spent &amp; Transferred'!J21</f>
        <v>0.16277171999789417</v>
      </c>
      <c r="K198" s="89">
        <f>K21/'[2]Total Funds Spent &amp; Transferred'!K21</f>
        <v>0.20993971721803736</v>
      </c>
      <c r="L198" s="89">
        <f>L21/'[2]Total Funds Spent &amp; Transferred'!L21</f>
        <v>0.20050671262349409</v>
      </c>
      <c r="M198" s="89">
        <f>M21/'[2]Total Funds Spent &amp; Transferred'!M21</f>
        <v>0.2206211216325695</v>
      </c>
      <c r="N198" s="89">
        <f>N21/'[2]Total Funds Spent &amp; Transferred'!N21</f>
        <v>0.19302075109536679</v>
      </c>
      <c r="O198" s="89">
        <f>O21/'[2]Total Funds Spent &amp; Transferred'!O21</f>
        <v>0.14744155519044305</v>
      </c>
      <c r="P198" s="89">
        <f>P21/'[2]Total Funds Spent &amp; Transferred'!P21</f>
        <v>0.13969068994139597</v>
      </c>
      <c r="Q198" s="89">
        <f>Q21/'[2]Total Funds Spent &amp; Transferred'!Q21</f>
        <v>0.1091993333002743</v>
      </c>
      <c r="R198" s="89">
        <f>R21/'[2]Total Funds Spent &amp; Transferred'!R21</f>
        <v>0.12967198776398572</v>
      </c>
      <c r="S198" s="89">
        <f>S21/'[2]Total Funds Spent &amp; Transferred'!S21</f>
        <v>0.12421402275009853</v>
      </c>
      <c r="T198" s="89">
        <f>T21/'Total Funds Spent &amp; Transferred'!T21</f>
        <v>8.7266022240084132E-2</v>
      </c>
      <c r="U198" s="89">
        <f>U21/'Total Funds Spent &amp; Transferred'!U21</f>
        <v>4.3171711055932295E-2</v>
      </c>
      <c r="V198" s="89">
        <f>V21/'Total Funds Spent &amp; Transferred'!V21</f>
        <v>3.8553291801732933E-2</v>
      </c>
      <c r="W198" s="89">
        <f>W21/'Total Funds Spent &amp; Transferred'!W21</f>
        <v>4.0325153164803861E-2</v>
      </c>
      <c r="X198" s="89">
        <f>X21/'Total Funds Spent &amp; Transferred'!X21</f>
        <v>3.9398845799228747E-2</v>
      </c>
      <c r="Y198" s="89">
        <f>Y21/'Total Funds Spent &amp; Transferred'!Y21</f>
        <v>3.7685365601935146E-2</v>
      </c>
      <c r="Z198" s="89">
        <f>Z21/'Total Funds Spent &amp; Transferred'!Z21</f>
        <v>4.131009496044221E-2</v>
      </c>
      <c r="AC198" s="290"/>
      <c r="AD198" s="225"/>
    </row>
    <row r="199" spans="1:30" ht="14.45">
      <c r="A199" s="51" t="s">
        <v>110</v>
      </c>
      <c r="B199" s="89">
        <f>B22/'[2]Total Funds Spent &amp; Transferred'!B22</f>
        <v>3.202658092231557E-2</v>
      </c>
      <c r="C199" s="89">
        <f>C22/'[2]Total Funds Spent &amp; Transferred'!C22</f>
        <v>8.1126377372649078E-2</v>
      </c>
      <c r="D199" s="89">
        <f>D22/'[2]Total Funds Spent &amp; Transferred'!D22</f>
        <v>0.24454114027934581</v>
      </c>
      <c r="E199" s="89">
        <f>E22/'[2]Total Funds Spent &amp; Transferred'!E22</f>
        <v>0.15144458480596742</v>
      </c>
      <c r="F199" s="89">
        <f>F22/'[2]Total Funds Spent &amp; Transferred'!F22</f>
        <v>0.20862356178051411</v>
      </c>
      <c r="G199" s="89">
        <f>G22/'[2]Total Funds Spent &amp; Transferred'!G22</f>
        <v>0.22006428473940937</v>
      </c>
      <c r="H199" s="89">
        <f>H22/'[2]Total Funds Spent &amp; Transferred'!H22</f>
        <v>0.28326575552893002</v>
      </c>
      <c r="I199" s="89">
        <f>I22/'[2]Total Funds Spent &amp; Transferred'!I22</f>
        <v>0.28149277113791932</v>
      </c>
      <c r="J199" s="89">
        <f>J22/'[2]Total Funds Spent &amp; Transferred'!J22</f>
        <v>0.27809609255900142</v>
      </c>
      <c r="K199" s="89">
        <f>K22/'[2]Total Funds Spent &amp; Transferred'!K22</f>
        <v>0.30828945889591397</v>
      </c>
      <c r="L199" s="89">
        <f>L22/'[2]Total Funds Spent &amp; Transferred'!L22</f>
        <v>0.28357287943653364</v>
      </c>
      <c r="M199" s="89">
        <f>M22/'[2]Total Funds Spent &amp; Transferred'!M22</f>
        <v>0.29836457765390401</v>
      </c>
      <c r="N199" s="89">
        <f>N22/'[2]Total Funds Spent &amp; Transferred'!N22</f>
        <v>0.30160158482034272</v>
      </c>
      <c r="O199" s="89">
        <f>O22/'[2]Total Funds Spent &amp; Transferred'!O22</f>
        <v>0.24714766861785015</v>
      </c>
      <c r="P199" s="89">
        <f>P22/'[2]Total Funds Spent &amp; Transferred'!P22</f>
        <v>0.23410210389622912</v>
      </c>
      <c r="Q199" s="89">
        <f>Q22/'[2]Total Funds Spent &amp; Transferred'!Q22</f>
        <v>0.31999230321807692</v>
      </c>
      <c r="R199" s="89">
        <f>R22/'[2]Total Funds Spent &amp; Transferred'!R22</f>
        <v>0.26795097627009917</v>
      </c>
      <c r="S199" s="89">
        <f>S22/'[2]Total Funds Spent &amp; Transferred'!S22</f>
        <v>0.121423900622894</v>
      </c>
      <c r="T199" s="89">
        <f>T22/'Total Funds Spent &amp; Transferred'!T22</f>
        <v>0.18403140055043368</v>
      </c>
      <c r="U199" s="89">
        <f>U22/'Total Funds Spent &amp; Transferred'!U22</f>
        <v>0.11531743247803054</v>
      </c>
      <c r="V199" s="89">
        <f>V22/'Total Funds Spent &amp; Transferred'!V22</f>
        <v>0.14427758064052759</v>
      </c>
      <c r="W199" s="89">
        <f>W22/'Total Funds Spent &amp; Transferred'!W22</f>
        <v>0.1378371247796569</v>
      </c>
      <c r="X199" s="89">
        <f>X22/'Total Funds Spent &amp; Transferred'!X22</f>
        <v>0.11355300763772026</v>
      </c>
      <c r="Y199" s="89">
        <f>Y22/'Total Funds Spent &amp; Transferred'!Y22</f>
        <v>0.12388543044419449</v>
      </c>
      <c r="Z199" s="89">
        <f>Z22/'Total Funds Spent &amp; Transferred'!Z22</f>
        <v>8.7517436741745447E-2</v>
      </c>
      <c r="AC199" s="290"/>
      <c r="AD199" s="225"/>
    </row>
    <row r="200" spans="1:30" ht="14.45">
      <c r="A200" s="51" t="s">
        <v>111</v>
      </c>
      <c r="B200" s="89">
        <f>B23/'[2]Total Funds Spent &amp; Transferred'!B23</f>
        <v>0</v>
      </c>
      <c r="C200" s="89">
        <f>C23/'[2]Total Funds Spent &amp; Transferred'!C23</f>
        <v>5.6632622068975895E-2</v>
      </c>
      <c r="D200" s="89">
        <f>D23/'[2]Total Funds Spent &amp; Transferred'!D23</f>
        <v>0.443170182807059</v>
      </c>
      <c r="E200" s="89">
        <f>E23/'[2]Total Funds Spent &amp; Transferred'!E23</f>
        <v>0.34456560628050331</v>
      </c>
      <c r="F200" s="89">
        <f>F23/'[2]Total Funds Spent &amp; Transferred'!F23</f>
        <v>0.36429494360946307</v>
      </c>
      <c r="G200" s="89">
        <f>G23/'[2]Total Funds Spent &amp; Transferred'!G23</f>
        <v>0.16903296734811987</v>
      </c>
      <c r="H200" s="89">
        <f>H23/'[2]Total Funds Spent &amp; Transferred'!H23</f>
        <v>0.1507309984252459</v>
      </c>
      <c r="I200" s="89">
        <f>I23/'[2]Total Funds Spent &amp; Transferred'!I23</f>
        <v>0.10389239690216365</v>
      </c>
      <c r="J200" s="89">
        <f>J23/'[2]Total Funds Spent &amp; Transferred'!J23</f>
        <v>0.11176108378952263</v>
      </c>
      <c r="K200" s="89">
        <f>K23/'[2]Total Funds Spent &amp; Transferred'!K23</f>
        <v>0.15945349008817777</v>
      </c>
      <c r="L200" s="89">
        <f>L23/'[2]Total Funds Spent &amp; Transferred'!L23</f>
        <v>0.16736408463739899</v>
      </c>
      <c r="M200" s="89">
        <f>M23/'[2]Total Funds Spent &amp; Transferred'!M23</f>
        <v>0.22544494705363571</v>
      </c>
      <c r="N200" s="89">
        <f>N23/'[2]Total Funds Spent &amp; Transferred'!N23</f>
        <v>0.15166655137300961</v>
      </c>
      <c r="O200" s="89">
        <f>O23/'[2]Total Funds Spent &amp; Transferred'!O23</f>
        <v>6.6313170386980272E-2</v>
      </c>
      <c r="P200" s="89">
        <f>P23/'[2]Total Funds Spent &amp; Transferred'!P23</f>
        <v>3.2365274630242441E-2</v>
      </c>
      <c r="Q200" s="89">
        <f>Q23/'[2]Total Funds Spent &amp; Transferred'!Q23</f>
        <v>1.9994248676292077E-2</v>
      </c>
      <c r="R200" s="89">
        <f>R23/'[2]Total Funds Spent &amp; Transferred'!R23</f>
        <v>2.3544659501850244E-2</v>
      </c>
      <c r="S200" s="89">
        <f>S23/'[2]Total Funds Spent &amp; Transferred'!S23</f>
        <v>4.6482687401918625E-2</v>
      </c>
      <c r="T200" s="89">
        <f>T23/'Total Funds Spent &amp; Transferred'!T23</f>
        <v>2.2707294023781036E-2</v>
      </c>
      <c r="U200" s="89">
        <f>U23/'Total Funds Spent &amp; Transferred'!U23</f>
        <v>2.9614982880035837E-2</v>
      </c>
      <c r="V200" s="89">
        <f>V23/'Total Funds Spent &amp; Transferred'!V23</f>
        <v>4.8193934039079851E-2</v>
      </c>
      <c r="W200" s="89">
        <f>W23/'Total Funds Spent &amp; Transferred'!W23</f>
        <v>4.9317094183178777E-2</v>
      </c>
      <c r="X200" s="89">
        <f>X23/'Total Funds Spent &amp; Transferred'!X23</f>
        <v>5.7546982981168865E-2</v>
      </c>
      <c r="Y200" s="89">
        <f>Y23/'Total Funds Spent &amp; Transferred'!Y23</f>
        <v>5.9174412679471509E-2</v>
      </c>
      <c r="Z200" s="89">
        <f>Z23/'Total Funds Spent &amp; Transferred'!Z23</f>
        <v>0</v>
      </c>
      <c r="AC200" s="290"/>
      <c r="AD200" s="225"/>
    </row>
    <row r="201" spans="1:30" ht="14.45">
      <c r="A201" s="51" t="s">
        <v>113</v>
      </c>
      <c r="B201" s="89">
        <f>B24/'[2]Total Funds Spent &amp; Transferred'!B24</f>
        <v>4.5859847610625358E-2</v>
      </c>
      <c r="C201" s="89">
        <f>C24/'[2]Total Funds Spent &amp; Transferred'!C24</f>
        <v>8.2051368249524803E-2</v>
      </c>
      <c r="D201" s="89">
        <f>D24/'[2]Total Funds Spent &amp; Transferred'!D24</f>
        <v>0.1373454663530719</v>
      </c>
      <c r="E201" s="89">
        <f>E24/'[2]Total Funds Spent &amp; Transferred'!E24</f>
        <v>0.14603243729295659</v>
      </c>
      <c r="F201" s="89">
        <f>F24/'[2]Total Funds Spent &amp; Transferred'!F24</f>
        <v>0.12355340865995576</v>
      </c>
      <c r="G201" s="89">
        <f>G24/'[2]Total Funds Spent &amp; Transferred'!G24</f>
        <v>0.16447860717256657</v>
      </c>
      <c r="H201" s="89">
        <f>H24/'[2]Total Funds Spent &amp; Transferred'!H24</f>
        <v>0.19258393628176756</v>
      </c>
      <c r="I201" s="89">
        <f>I24/'[2]Total Funds Spent &amp; Transferred'!I24</f>
        <v>0.23213638875741907</v>
      </c>
      <c r="J201" s="89">
        <f>J24/'[2]Total Funds Spent &amp; Transferred'!J24</f>
        <v>0.16084600016081627</v>
      </c>
      <c r="K201" s="89">
        <f>K24/'[2]Total Funds Spent &amp; Transferred'!K24</f>
        <v>0.22924861960926729</v>
      </c>
      <c r="L201" s="89">
        <f>L24/'[2]Total Funds Spent &amp; Transferred'!L24</f>
        <v>0.21566958066547681</v>
      </c>
      <c r="M201" s="89">
        <f>M24/'[2]Total Funds Spent &amp; Transferred'!M24</f>
        <v>8.6674851104900322E-2</v>
      </c>
      <c r="N201" s="89">
        <f>N24/'[2]Total Funds Spent &amp; Transferred'!N24</f>
        <v>0.13390146270942052</v>
      </c>
      <c r="O201" s="89">
        <f>O24/'[2]Total Funds Spent &amp; Transferred'!O24</f>
        <v>0.11952583742954144</v>
      </c>
      <c r="P201" s="89">
        <f>P24/'[2]Total Funds Spent &amp; Transferred'!P24</f>
        <v>9.6993149612354113E-2</v>
      </c>
      <c r="Q201" s="89">
        <f>Q24/'[2]Total Funds Spent &amp; Transferred'!Q24</f>
        <v>9.3656930368671051E-2</v>
      </c>
      <c r="R201" s="89">
        <f>R24/'[2]Total Funds Spent &amp; Transferred'!R24</f>
        <v>0.10309566354310115</v>
      </c>
      <c r="S201" s="89">
        <f>S24/'[2]Total Funds Spent &amp; Transferred'!S24</f>
        <v>6.6276894704025355E-2</v>
      </c>
      <c r="T201" s="89">
        <f>T24/'Total Funds Spent &amp; Transferred'!T24</f>
        <v>0.11259274923993423</v>
      </c>
      <c r="U201" s="89">
        <f>U24/'Total Funds Spent &amp; Transferred'!U24</f>
        <v>9.8567092672742079E-2</v>
      </c>
      <c r="V201" s="89">
        <f>V24/'Total Funds Spent &amp; Transferred'!V24</f>
        <v>0.16186384266486925</v>
      </c>
      <c r="W201" s="89">
        <f>W24/'Total Funds Spent &amp; Transferred'!W24</f>
        <v>0.14023216964727314</v>
      </c>
      <c r="X201" s="89">
        <f>X24/'Total Funds Spent &amp; Transferred'!X24</f>
        <v>0.21868305718126424</v>
      </c>
      <c r="Y201" s="89">
        <f>Y24/'Total Funds Spent &amp; Transferred'!Y24</f>
        <v>0.15680348975274275</v>
      </c>
      <c r="Z201" s="89">
        <f>Z24/'Total Funds Spent &amp; Transferred'!Z24</f>
        <v>0.15477834278186625</v>
      </c>
      <c r="AC201" s="290"/>
      <c r="AD201" s="225"/>
    </row>
    <row r="202" spans="1:30" ht="14.45">
      <c r="A202" s="51" t="s">
        <v>78</v>
      </c>
      <c r="B202" s="89">
        <f>B25/'[2]Total Funds Spent &amp; Transferred'!B25</f>
        <v>8.6290235081061692E-2</v>
      </c>
      <c r="C202" s="89">
        <f>C25/'[2]Total Funds Spent &amp; Transferred'!C25</f>
        <v>9.0027170815626861E-2</v>
      </c>
      <c r="D202" s="89">
        <f>D25/'[2]Total Funds Spent &amp; Transferred'!D25</f>
        <v>0.25692717081059785</v>
      </c>
      <c r="E202" s="89">
        <f>E25/'[2]Total Funds Spent &amp; Transferred'!E25</f>
        <v>0.24230792962059136</v>
      </c>
      <c r="F202" s="89">
        <f>F25/'[2]Total Funds Spent &amp; Transferred'!F25</f>
        <v>-1.4500884409797956E-2</v>
      </c>
      <c r="G202" s="89">
        <f>G25/'[2]Total Funds Spent &amp; Transferred'!G25</f>
        <v>-2.7132012361867051E-2</v>
      </c>
      <c r="H202" s="89">
        <f>H25/'[2]Total Funds Spent &amp; Transferred'!H25</f>
        <v>0.1686872802900527</v>
      </c>
      <c r="I202" s="89">
        <f>I25/'[2]Total Funds Spent &amp; Transferred'!I25</f>
        <v>0.1102954738309873</v>
      </c>
      <c r="J202" s="89">
        <f>J25/'[2]Total Funds Spent &amp; Transferred'!J25</f>
        <v>8.0200168768497324E-2</v>
      </c>
      <c r="K202" s="89">
        <f>K25/'[2]Total Funds Spent &amp; Transferred'!K25</f>
        <v>0.10772345568406377</v>
      </c>
      <c r="L202" s="89">
        <f>L25/'[2]Total Funds Spent &amp; Transferred'!L25</f>
        <v>8.4623903964519825E-2</v>
      </c>
      <c r="M202" s="89">
        <f>M25/'[2]Total Funds Spent &amp; Transferred'!M25</f>
        <v>8.1634720586926113E-2</v>
      </c>
      <c r="N202" s="89">
        <f>N25/'[2]Total Funds Spent &amp; Transferred'!N25</f>
        <v>5.7824265396631019E-2</v>
      </c>
      <c r="O202" s="89">
        <f>O25/'[2]Total Funds Spent &amp; Transferred'!O25</f>
        <v>5.23173420693272E-2</v>
      </c>
      <c r="P202" s="89">
        <f>P25/'[2]Total Funds Spent &amp; Transferred'!P25</f>
        <v>7.0187571894827744E-2</v>
      </c>
      <c r="Q202" s="89">
        <f>Q25/'[2]Total Funds Spent &amp; Transferred'!Q25</f>
        <v>4.1433464276285865E-2</v>
      </c>
      <c r="R202" s="89">
        <f>R25/'[2]Total Funds Spent &amp; Transferred'!R25</f>
        <v>4.1348743743355246E-2</v>
      </c>
      <c r="S202" s="89">
        <f>S25/'[2]Total Funds Spent &amp; Transferred'!S25</f>
        <v>3.0936488420988412E-2</v>
      </c>
      <c r="T202" s="89">
        <f>T25/'Total Funds Spent &amp; Transferred'!T25</f>
        <v>4.2985939486995257E-2</v>
      </c>
      <c r="U202" s="89">
        <f>U25/'Total Funds Spent &amp; Transferred'!U25</f>
        <v>5.5270045528419569E-2</v>
      </c>
      <c r="V202" s="89">
        <f>V25/'Total Funds Spent &amp; Transferred'!V25</f>
        <v>1.6882242798646328E-2</v>
      </c>
      <c r="W202" s="89">
        <f>W25/'Total Funds Spent &amp; Transferred'!W25</f>
        <v>1.466183439306558E-2</v>
      </c>
      <c r="X202" s="89">
        <f>X25/'Total Funds Spent &amp; Transferred'!X25</f>
        <v>1.2657658211725042E-2</v>
      </c>
      <c r="Y202" s="89">
        <f>Y25/'Total Funds Spent &amp; Transferred'!Y25</f>
        <v>1.0054775118578116E-2</v>
      </c>
      <c r="Z202" s="89">
        <f>Z25/'Total Funds Spent &amp; Transferred'!Z25</f>
        <v>9.0288607011021968E-3</v>
      </c>
      <c r="AC202" s="290"/>
      <c r="AD202" s="225"/>
    </row>
    <row r="203" spans="1:30" ht="14.45">
      <c r="A203" s="51" t="s">
        <v>116</v>
      </c>
      <c r="B203" s="89">
        <f>B26/'[2]Total Funds Spent &amp; Transferred'!B26</f>
        <v>0.18713710735849437</v>
      </c>
      <c r="C203" s="89">
        <f>C26/'[2]Total Funds Spent &amp; Transferred'!C26</f>
        <v>0.18165634865858163</v>
      </c>
      <c r="D203" s="89">
        <f>D26/'[2]Total Funds Spent &amp; Transferred'!D26</f>
        <v>0.22847376771733688</v>
      </c>
      <c r="E203" s="89">
        <f>E26/'[2]Total Funds Spent &amp; Transferred'!E26</f>
        <v>0.31888170807776206</v>
      </c>
      <c r="F203" s="89">
        <f>F26/'[2]Total Funds Spent &amp; Transferred'!F26</f>
        <v>0.36529894438833627</v>
      </c>
      <c r="G203" s="89">
        <f>G26/'[2]Total Funds Spent &amp; Transferred'!G26</f>
        <v>0.34152687339914423</v>
      </c>
      <c r="H203" s="89">
        <f>H26/'[2]Total Funds Spent &amp; Transferred'!H26</f>
        <v>0.31630551377492577</v>
      </c>
      <c r="I203" s="89">
        <f>I26/'[2]Total Funds Spent &amp; Transferred'!I26</f>
        <v>0.32803498805577846</v>
      </c>
      <c r="J203" s="89">
        <f>J26/'[2]Total Funds Spent &amp; Transferred'!J26</f>
        <v>0.33340674211920834</v>
      </c>
      <c r="K203" s="89">
        <f>K26/'[2]Total Funds Spent &amp; Transferred'!K26</f>
        <v>0.30658836987135246</v>
      </c>
      <c r="L203" s="89">
        <f>L26/'[2]Total Funds Spent &amp; Transferred'!L26</f>
        <v>0.35796069532661373</v>
      </c>
      <c r="M203" s="89">
        <f>M26/'[2]Total Funds Spent &amp; Transferred'!M26</f>
        <v>0.28605525340755789</v>
      </c>
      <c r="N203" s="89">
        <f>N26/'[2]Total Funds Spent &amp; Transferred'!N26</f>
        <v>0.28143825793873017</v>
      </c>
      <c r="O203" s="89">
        <f>O26/'[2]Total Funds Spent &amp; Transferred'!O26</f>
        <v>0.26770092872426693</v>
      </c>
      <c r="P203" s="89">
        <f>P26/'[2]Total Funds Spent &amp; Transferred'!P26</f>
        <v>0.27038457499835</v>
      </c>
      <c r="Q203" s="89">
        <f>Q26/'[2]Total Funds Spent &amp; Transferred'!Q26</f>
        <v>0.25867066462356891</v>
      </c>
      <c r="R203" s="89">
        <f>R26/'[2]Total Funds Spent &amp; Transferred'!R26</f>
        <v>0.26022326889916414</v>
      </c>
      <c r="S203" s="89">
        <f>S26/'[2]Total Funds Spent &amp; Transferred'!S26</f>
        <v>0.29420012619030733</v>
      </c>
      <c r="T203" s="89">
        <f>T26/'Total Funds Spent &amp; Transferred'!T26</f>
        <v>0.29843069285061002</v>
      </c>
      <c r="U203" s="89">
        <f>U26/'Total Funds Spent &amp; Transferred'!U26</f>
        <v>0.30898327200711839</v>
      </c>
      <c r="V203" s="89">
        <f>V26/'Total Funds Spent &amp; Transferred'!V26</f>
        <v>0.29810904603096799</v>
      </c>
      <c r="W203" s="89">
        <f>W26/'Total Funds Spent &amp; Transferred'!W26</f>
        <v>0.30925027967287572</v>
      </c>
      <c r="X203" s="89">
        <f>X26/'Total Funds Spent &amp; Transferred'!X26</f>
        <v>0.2966602336603375</v>
      </c>
      <c r="Y203" s="89">
        <f>Y26/'Total Funds Spent &amp; Transferred'!Y26</f>
        <v>0.23044025079825731</v>
      </c>
      <c r="Z203" s="89">
        <f>Z26/'Total Funds Spent &amp; Transferred'!Z26</f>
        <v>0.30312480238617473</v>
      </c>
      <c r="AC203" s="290"/>
      <c r="AD203" s="225"/>
    </row>
    <row r="204" spans="1:30" ht="14.45">
      <c r="A204" s="51" t="s">
        <v>117</v>
      </c>
      <c r="B204" s="89">
        <f>B27/'[2]Total Funds Spent &amp; Transferred'!B27</f>
        <v>9.750004060283074E-2</v>
      </c>
      <c r="C204" s="89">
        <f>C27/'[2]Total Funds Spent &amp; Transferred'!C27</f>
        <v>0.23749210341588931</v>
      </c>
      <c r="D204" s="89">
        <f>D27/'[2]Total Funds Spent &amp; Transferred'!D27</f>
        <v>0.33438870008180233</v>
      </c>
      <c r="E204" s="89">
        <f>E27/'[2]Total Funds Spent &amp; Transferred'!E27</f>
        <v>0.30488981523755621</v>
      </c>
      <c r="F204" s="89">
        <f>F27/'[2]Total Funds Spent &amp; Transferred'!F27</f>
        <v>0.26725416933018309</v>
      </c>
      <c r="G204" s="89">
        <f>G27/'[2]Total Funds Spent &amp; Transferred'!G27</f>
        <v>0.2757911601974572</v>
      </c>
      <c r="H204" s="89">
        <f>H27/'[2]Total Funds Spent &amp; Transferred'!H27</f>
        <v>0.24975088208488189</v>
      </c>
      <c r="I204" s="89">
        <f>I27/'[2]Total Funds Spent &amp; Transferred'!I27</f>
        <v>0.26079166590883424</v>
      </c>
      <c r="J204" s="89">
        <f>J27/'[2]Total Funds Spent &amp; Transferred'!J27</f>
        <v>0.26504119330561027</v>
      </c>
      <c r="K204" s="89">
        <f>K27/'[2]Total Funds Spent &amp; Transferred'!K27</f>
        <v>0.22770460177587193</v>
      </c>
      <c r="L204" s="89">
        <f>L27/'[2]Total Funds Spent &amp; Transferred'!L27</f>
        <v>0.20627863435740898</v>
      </c>
      <c r="M204" s="89">
        <f>M27/'[2]Total Funds Spent &amp; Transferred'!M27</f>
        <v>0.17634003247422445</v>
      </c>
      <c r="N204" s="89">
        <f>N27/'[2]Total Funds Spent &amp; Transferred'!N27</f>
        <v>0.10904589419181403</v>
      </c>
      <c r="O204" s="89">
        <f>O27/'[2]Total Funds Spent &amp; Transferred'!O27</f>
        <v>4.2216777578517391E-2</v>
      </c>
      <c r="P204" s="89">
        <f>P27/'[2]Total Funds Spent &amp; Transferred'!P27</f>
        <v>2.2304026464077718E-2</v>
      </c>
      <c r="Q204" s="89">
        <f>Q27/'[2]Total Funds Spent &amp; Transferred'!Q27</f>
        <v>1.416450884975402E-2</v>
      </c>
      <c r="R204" s="89">
        <f>R27/'[2]Total Funds Spent &amp; Transferred'!R27</f>
        <v>1.3661005910950999E-2</v>
      </c>
      <c r="S204" s="89">
        <f>S27/'[2]Total Funds Spent &amp; Transferred'!S27</f>
        <v>2.215956704295886E-2</v>
      </c>
      <c r="T204" s="89">
        <f>T27/'Total Funds Spent &amp; Transferred'!T27</f>
        <v>1.5670642115759317E-2</v>
      </c>
      <c r="U204" s="89">
        <f>U27/'Total Funds Spent &amp; Transferred'!U27</f>
        <v>1.4462452539286314E-2</v>
      </c>
      <c r="V204" s="89">
        <f>V27/'Total Funds Spent &amp; Transferred'!V27</f>
        <v>2.1281370617063786E-2</v>
      </c>
      <c r="W204" s="89">
        <f>W27/'Total Funds Spent &amp; Transferred'!W27</f>
        <v>1.9827559956454691E-2</v>
      </c>
      <c r="X204" s="89">
        <f>X27/'Total Funds Spent &amp; Transferred'!X27</f>
        <v>2.2535141853274012E-2</v>
      </c>
      <c r="Y204" s="89">
        <f>Y27/'Total Funds Spent &amp; Transferred'!Y27</f>
        <v>2.0155214971317142E-2</v>
      </c>
      <c r="Z204" s="89">
        <f>Z27/'Total Funds Spent &amp; Transferred'!Z27</f>
        <v>2.1234060985696079E-2</v>
      </c>
      <c r="AC204" s="290"/>
      <c r="AD204" s="225"/>
    </row>
    <row r="205" spans="1:30" ht="14.45">
      <c r="A205" s="51" t="s">
        <v>77</v>
      </c>
      <c r="B205" s="89">
        <f>B28/'[2]Total Funds Spent &amp; Transferred'!B28</f>
        <v>1.7104491808915434E-2</v>
      </c>
      <c r="C205" s="89">
        <f>C28/'[2]Total Funds Spent &amp; Transferred'!C28</f>
        <v>7.8674238146273265E-2</v>
      </c>
      <c r="D205" s="89">
        <f>D28/'[2]Total Funds Spent &amp; Transferred'!D28</f>
        <v>0.21462473412731292</v>
      </c>
      <c r="E205" s="89">
        <f>E28/'[2]Total Funds Spent &amp; Transferred'!E28</f>
        <v>0.19070775145091709</v>
      </c>
      <c r="F205" s="89">
        <f>F28/'[2]Total Funds Spent &amp; Transferred'!F28</f>
        <v>0.18029904992455353</v>
      </c>
      <c r="G205" s="89">
        <f>G28/'[2]Total Funds Spent &amp; Transferred'!G28</f>
        <v>0.18460615752059803</v>
      </c>
      <c r="H205" s="89">
        <f>H28/'[2]Total Funds Spent &amp; Transferred'!H28</f>
        <v>0.22850314496071752</v>
      </c>
      <c r="I205" s="89">
        <f>I28/'[2]Total Funds Spent &amp; Transferred'!I28</f>
        <v>0.22086822716159402</v>
      </c>
      <c r="J205" s="89">
        <f>J28/'[2]Total Funds Spent &amp; Transferred'!J28</f>
        <v>0.15085433795267225</v>
      </c>
      <c r="K205" s="89">
        <f>K28/'[2]Total Funds Spent &amp; Transferred'!K28</f>
        <v>0.22423031773464508</v>
      </c>
      <c r="L205" s="89">
        <f>L28/'[2]Total Funds Spent &amp; Transferred'!L28</f>
        <v>0.19650439025226782</v>
      </c>
      <c r="M205" s="89">
        <f>M28/'[2]Total Funds Spent &amp; Transferred'!M28</f>
        <v>0.2039490826513608</v>
      </c>
      <c r="N205" s="89">
        <f>N28/'[2]Total Funds Spent &amp; Transferred'!N28</f>
        <v>0.22632683602105549</v>
      </c>
      <c r="O205" s="89">
        <f>O28/'[2]Total Funds Spent &amp; Transferred'!O28</f>
        <v>0.21257174276007371</v>
      </c>
      <c r="P205" s="89">
        <f>P28/'[2]Total Funds Spent &amp; Transferred'!P28</f>
        <v>0.16291174539566225</v>
      </c>
      <c r="Q205" s="89">
        <f>Q28/'[2]Total Funds Spent &amp; Transferred'!Q28</f>
        <v>0.24294952895271543</v>
      </c>
      <c r="R205" s="89">
        <f>R28/'[2]Total Funds Spent &amp; Transferred'!R28</f>
        <v>0.12298249345919966</v>
      </c>
      <c r="S205" s="89">
        <f>S28/'[2]Total Funds Spent &amp; Transferred'!S28</f>
        <v>0.26134512298644752</v>
      </c>
      <c r="T205" s="89">
        <f>T28/'Total Funds Spent &amp; Transferred'!T28</f>
        <v>0.24773161523032441</v>
      </c>
      <c r="U205" s="89">
        <f>U28/'Total Funds Spent &amp; Transferred'!U28</f>
        <v>0.29238371060257895</v>
      </c>
      <c r="V205" s="89">
        <f>V28/'Total Funds Spent &amp; Transferred'!V28</f>
        <v>0.29529476206129518</v>
      </c>
      <c r="W205" s="89">
        <f>W28/'Total Funds Spent &amp; Transferred'!W28</f>
        <v>0.27735479725193268</v>
      </c>
      <c r="X205" s="89">
        <f>X28/'Total Funds Spent &amp; Transferred'!X28</f>
        <v>0.3055649929478661</v>
      </c>
      <c r="Y205" s="89">
        <f>Y28/'Total Funds Spent &amp; Transferred'!Y28</f>
        <v>0.27788398350566468</v>
      </c>
      <c r="Z205" s="89">
        <f>Z28/'Total Funds Spent &amp; Transferred'!Z28</f>
        <v>0.24508003495956479</v>
      </c>
      <c r="AC205" s="290"/>
      <c r="AD205" s="225"/>
    </row>
    <row r="206" spans="1:30" ht="14.45">
      <c r="A206" s="51" t="s">
        <v>120</v>
      </c>
      <c r="B206" s="89">
        <f>B29/'[2]Total Funds Spent &amp; Transferred'!B29</f>
        <v>1.8301353924301961E-2</v>
      </c>
      <c r="C206" s="89">
        <f>C29/'[2]Total Funds Spent &amp; Transferred'!C29</f>
        <v>2.6574754646900099E-2</v>
      </c>
      <c r="D206" s="89">
        <f>D29/'[2]Total Funds Spent &amp; Transferred'!D29</f>
        <v>0.30756062549324326</v>
      </c>
      <c r="E206" s="89">
        <f>E29/'[2]Total Funds Spent &amp; Transferred'!E29</f>
        <v>0.2956037507015552</v>
      </c>
      <c r="F206" s="89">
        <f>F29/'[2]Total Funds Spent &amp; Transferred'!F29</f>
        <v>0.24893561988338331</v>
      </c>
      <c r="G206" s="89">
        <f>G29/'[2]Total Funds Spent &amp; Transferred'!G29</f>
        <v>0.25491915639096441</v>
      </c>
      <c r="H206" s="89">
        <f>H29/'[2]Total Funds Spent &amp; Transferred'!H29</f>
        <v>0.21243060444840611</v>
      </c>
      <c r="I206" s="89">
        <f>I29/'[2]Total Funds Spent &amp; Transferred'!I29</f>
        <v>0.20042031456260756</v>
      </c>
      <c r="J206" s="89">
        <f>J29/'[2]Total Funds Spent &amp; Transferred'!J29</f>
        <v>0.22607104739828504</v>
      </c>
      <c r="K206" s="89">
        <f>K29/'[2]Total Funds Spent &amp; Transferred'!K29</f>
        <v>0.17385454078055676</v>
      </c>
      <c r="L206" s="89">
        <f>L29/'[2]Total Funds Spent &amp; Transferred'!L29</f>
        <v>0.21039805573157627</v>
      </c>
      <c r="M206" s="89">
        <f>M29/'[2]Total Funds Spent &amp; Transferred'!M29</f>
        <v>0.17451736400496468</v>
      </c>
      <c r="N206" s="89">
        <f>N29/'[2]Total Funds Spent &amp; Transferred'!N29</f>
        <v>0.21047831097695013</v>
      </c>
      <c r="O206" s="89">
        <f>O29/'[2]Total Funds Spent &amp; Transferred'!O29</f>
        <v>0.15528833259952951</v>
      </c>
      <c r="P206" s="89">
        <f>P29/'[2]Total Funds Spent &amp; Transferred'!P29</f>
        <v>0.14723163882108803</v>
      </c>
      <c r="Q206" s="89">
        <f>Q29/'[2]Total Funds Spent &amp; Transferred'!Q29</f>
        <v>0.17894202184187386</v>
      </c>
      <c r="R206" s="89">
        <f>R29/'[2]Total Funds Spent &amp; Transferred'!R29</f>
        <v>0.17925617997277429</v>
      </c>
      <c r="S206" s="89">
        <f>S29/'[2]Total Funds Spent &amp; Transferred'!S29</f>
        <v>0.19219385548184559</v>
      </c>
      <c r="T206" s="89">
        <f>T29/'Total Funds Spent &amp; Transferred'!T29</f>
        <v>0.20312157506307077</v>
      </c>
      <c r="U206" s="89">
        <f>U29/'Total Funds Spent &amp; Transferred'!U29</f>
        <v>0.20562580590956805</v>
      </c>
      <c r="V206" s="89">
        <f>V29/'Total Funds Spent &amp; Transferred'!V29</f>
        <v>0.13538869784354782</v>
      </c>
      <c r="W206" s="89">
        <f>W29/'Total Funds Spent &amp; Transferred'!W29</f>
        <v>1.2726035161656137E-2</v>
      </c>
      <c r="X206" s="89">
        <f>X29/'Total Funds Spent &amp; Transferred'!X29</f>
        <v>1.6974019952525423E-2</v>
      </c>
      <c r="Y206" s="89">
        <f>Y29/'Total Funds Spent &amp; Transferred'!Y29</f>
        <v>2.232241329110015E-2</v>
      </c>
      <c r="Z206" s="89">
        <f>Z29/'Total Funds Spent &amp; Transferred'!Z29</f>
        <v>2.99172292432675E-2</v>
      </c>
      <c r="AC206" s="290"/>
      <c r="AD206" s="225"/>
    </row>
    <row r="207" spans="1:30" ht="14.45">
      <c r="A207" s="51" t="s">
        <v>122</v>
      </c>
      <c r="B207" s="89">
        <f>B30/'[2]Total Funds Spent &amp; Transferred'!B30</f>
        <v>4.1473481243462305E-2</v>
      </c>
      <c r="C207" s="89">
        <f>C30/'[2]Total Funds Spent &amp; Transferred'!C30</f>
        <v>0.10545863520503303</v>
      </c>
      <c r="D207" s="89">
        <f>D30/'[2]Total Funds Spent &amp; Transferred'!D30</f>
        <v>0.22676522861717524</v>
      </c>
      <c r="E207" s="89">
        <f>E30/'[2]Total Funds Spent &amp; Transferred'!E30</f>
        <v>0.21798466045486087</v>
      </c>
      <c r="F207" s="89">
        <f>F30/'[2]Total Funds Spent &amp; Transferred'!F30</f>
        <v>0.22544851706489699</v>
      </c>
      <c r="G207" s="89">
        <f>G30/'[2]Total Funds Spent &amp; Transferred'!G30</f>
        <v>0.21658305863178701</v>
      </c>
      <c r="H207" s="89">
        <f>H30/'[2]Total Funds Spent &amp; Transferred'!H30</f>
        <v>0.21435036926629766</v>
      </c>
      <c r="I207" s="89">
        <f>I30/'[2]Total Funds Spent &amp; Transferred'!I30</f>
        <v>0.22703029827304641</v>
      </c>
      <c r="J207" s="89">
        <f>J30/'[2]Total Funds Spent &amp; Transferred'!J30</f>
        <v>0.25466391968329405</v>
      </c>
      <c r="K207" s="89">
        <f>K30/'[2]Total Funds Spent &amp; Transferred'!K30</f>
        <v>0.22395693419899082</v>
      </c>
      <c r="L207" s="89">
        <f>L30/'[2]Total Funds Spent &amp; Transferred'!L30</f>
        <v>0.16388052890361898</v>
      </c>
      <c r="M207" s="89">
        <f>M30/'[2]Total Funds Spent &amp; Transferred'!M30</f>
        <v>0.2106963664704406</v>
      </c>
      <c r="N207" s="89">
        <f>N30/'[2]Total Funds Spent &amp; Transferred'!N30</f>
        <v>0.21615778669455318</v>
      </c>
      <c r="O207" s="89">
        <f>O30/'[2]Total Funds Spent &amp; Transferred'!O30</f>
        <v>0.13136219470024008</v>
      </c>
      <c r="P207" s="89">
        <f>P30/'[2]Total Funds Spent &amp; Transferred'!P30</f>
        <v>0.21245093891860414</v>
      </c>
      <c r="Q207" s="89">
        <f>Q30/'[2]Total Funds Spent &amp; Transferred'!Q30</f>
        <v>0.16776275463653598</v>
      </c>
      <c r="R207" s="89">
        <f>R30/'[2]Total Funds Spent &amp; Transferred'!R30</f>
        <v>0.10491630334536586</v>
      </c>
      <c r="S207" s="89">
        <f>S30/'[2]Total Funds Spent &amp; Transferred'!S30</f>
        <v>0.10382226937101145</v>
      </c>
      <c r="T207" s="89">
        <f>T30/'Total Funds Spent &amp; Transferred'!T30</f>
        <v>0.1058953575978856</v>
      </c>
      <c r="U207" s="89">
        <f>U30/'Total Funds Spent &amp; Transferred'!U30</f>
        <v>0.13653365094922892</v>
      </c>
      <c r="V207" s="89">
        <f>V30/'Total Funds Spent &amp; Transferred'!V30</f>
        <v>0.18061729479607905</v>
      </c>
      <c r="W207" s="89">
        <f>W30/'Total Funds Spent &amp; Transferred'!W30</f>
        <v>0.11711656996155231</v>
      </c>
      <c r="X207" s="89">
        <f>X30/'Total Funds Spent &amp; Transferred'!X30</f>
        <v>8.6987451265723881E-2</v>
      </c>
      <c r="Y207" s="89">
        <f>Y30/'Total Funds Spent &amp; Transferred'!Y30</f>
        <v>7.4088923370223589E-2</v>
      </c>
      <c r="Z207" s="89">
        <f>Z30/'Total Funds Spent &amp; Transferred'!Z30</f>
        <v>6.2436499933051372E-2</v>
      </c>
      <c r="AC207" s="290"/>
      <c r="AD207" s="225"/>
    </row>
    <row r="208" spans="1:30" ht="14.45">
      <c r="A208" s="51" t="s">
        <v>124</v>
      </c>
      <c r="B208" s="89">
        <f>B31/'[2]Total Funds Spent &amp; Transferred'!B31</f>
        <v>3.8657688538059475E-2</v>
      </c>
      <c r="C208" s="89">
        <f>C31/'[2]Total Funds Spent &amp; Transferred'!C31</f>
        <v>4.0982321954666404E-2</v>
      </c>
      <c r="D208" s="89">
        <f>D31/'[2]Total Funds Spent &amp; Transferred'!D31</f>
        <v>0.29087041319531198</v>
      </c>
      <c r="E208" s="89">
        <f>E31/'[2]Total Funds Spent &amp; Transferred'!E31</f>
        <v>0.15902089608523615</v>
      </c>
      <c r="F208" s="89">
        <f>F31/'[2]Total Funds Spent &amp; Transferred'!F31</f>
        <v>0.1421116546414305</v>
      </c>
      <c r="G208" s="89">
        <f>G31/'[2]Total Funds Spent &amp; Transferred'!G31</f>
        <v>0.12771335097041078</v>
      </c>
      <c r="H208" s="89">
        <f>H31/'[2]Total Funds Spent &amp; Transferred'!H31</f>
        <v>0.16992443423863179</v>
      </c>
      <c r="I208" s="89">
        <f>I31/'[2]Total Funds Spent &amp; Transferred'!I31</f>
        <v>6.276467275990899E-2</v>
      </c>
      <c r="J208" s="89">
        <f>J31/'[2]Total Funds Spent &amp; Transferred'!J31</f>
        <v>6.6840985962182534E-2</v>
      </c>
      <c r="K208" s="89">
        <f>K31/'[2]Total Funds Spent &amp; Transferred'!K31</f>
        <v>0.13302336235560069</v>
      </c>
      <c r="L208" s="89">
        <f>L31/'[2]Total Funds Spent &amp; Transferred'!L31</f>
        <v>0.18478389307038567</v>
      </c>
      <c r="M208" s="89">
        <f>M31/'[2]Total Funds Spent &amp; Transferred'!M31</f>
        <v>0.1921238589398454</v>
      </c>
      <c r="N208" s="89">
        <f>N31/'[2]Total Funds Spent &amp; Transferred'!N31</f>
        <v>0.18304884636367849</v>
      </c>
      <c r="O208" s="89">
        <f>O31/'[2]Total Funds Spent &amp; Transferred'!O31</f>
        <v>0.15875140159301226</v>
      </c>
      <c r="P208" s="89">
        <f>P31/'[2]Total Funds Spent &amp; Transferred'!P31</f>
        <v>0.1962376213757854</v>
      </c>
      <c r="Q208" s="89">
        <f>Q31/'[2]Total Funds Spent &amp; Transferred'!Q31</f>
        <v>0.21613117753317643</v>
      </c>
      <c r="R208" s="89">
        <f>R31/'[2]Total Funds Spent &amp; Transferred'!R31</f>
        <v>0.1863675759648328</v>
      </c>
      <c r="S208" s="89">
        <f>S31/'[2]Total Funds Spent &amp; Transferred'!S31</f>
        <v>0.19949978796593618</v>
      </c>
      <c r="T208" s="89">
        <f>T31/'Total Funds Spent &amp; Transferred'!T31</f>
        <v>0.1963024312776743</v>
      </c>
      <c r="U208" s="89">
        <f>U31/'Total Funds Spent &amp; Transferred'!U31</f>
        <v>0.18184407807267983</v>
      </c>
      <c r="V208" s="89">
        <f>V31/'Total Funds Spent &amp; Transferred'!V31</f>
        <v>0.16048518122465602</v>
      </c>
      <c r="W208" s="89">
        <f>W31/'Total Funds Spent &amp; Transferred'!W31</f>
        <v>0.15836047881420581</v>
      </c>
      <c r="X208" s="89">
        <f>X31/'Total Funds Spent &amp; Transferred'!X31</f>
        <v>0.17402400254483655</v>
      </c>
      <c r="Y208" s="89">
        <f>Y31/'Total Funds Spent &amp; Transferred'!Y31</f>
        <v>0.21915597328582176</v>
      </c>
      <c r="Z208" s="89">
        <f>Z31/'Total Funds Spent &amp; Transferred'!Z31</f>
        <v>0.17713827428878476</v>
      </c>
      <c r="AC208" s="290"/>
      <c r="AD208" s="225"/>
    </row>
    <row r="209" spans="1:30" ht="14.45">
      <c r="A209" s="51" t="s">
        <v>126</v>
      </c>
      <c r="B209" s="89">
        <f>B32/'[2]Total Funds Spent &amp; Transferred'!B32</f>
        <v>1.2866911408383851E-2</v>
      </c>
      <c r="C209" s="89">
        <f>C32/'[2]Total Funds Spent &amp; Transferred'!C32</f>
        <v>0</v>
      </c>
      <c r="D209" s="89">
        <f>D32/'[2]Total Funds Spent &amp; Transferred'!D32</f>
        <v>9.2691951162348935E-2</v>
      </c>
      <c r="E209" s="89">
        <f>E32/'[2]Total Funds Spent &amp; Transferred'!E32</f>
        <v>0.19808287397003013</v>
      </c>
      <c r="F209" s="89">
        <f>F32/'[2]Total Funds Spent &amp; Transferred'!F32</f>
        <v>0.21603733477999426</v>
      </c>
      <c r="G209" s="89">
        <f>G32/'[2]Total Funds Spent &amp; Transferred'!G32</f>
        <v>0.17191086624136295</v>
      </c>
      <c r="H209" s="89">
        <f>H32/'[2]Total Funds Spent &amp; Transferred'!H32</f>
        <v>0.17631437932560604</v>
      </c>
      <c r="I209" s="89">
        <f>I32/'[2]Total Funds Spent &amp; Transferred'!I32</f>
        <v>0.15824237994283138</v>
      </c>
      <c r="J209" s="89">
        <f>J32/'[2]Total Funds Spent &amp; Transferred'!J32</f>
        <v>0.17801794729877859</v>
      </c>
      <c r="K209" s="89">
        <f>K32/'[2]Total Funds Spent &amp; Transferred'!K32</f>
        <v>0.15286632364338576</v>
      </c>
      <c r="L209" s="89">
        <f>L32/'[2]Total Funds Spent &amp; Transferred'!L32</f>
        <v>0.18736741843254781</v>
      </c>
      <c r="M209" s="89">
        <f>M32/'[2]Total Funds Spent &amp; Transferred'!M32</f>
        <v>0.19703433738127016</v>
      </c>
      <c r="N209" s="89">
        <f>N32/'[2]Total Funds Spent &amp; Transferred'!N32</f>
        <v>0.21282483979677103</v>
      </c>
      <c r="O209" s="89">
        <f>O32/'[2]Total Funds Spent &amp; Transferred'!O32</f>
        <v>0.20353199863147922</v>
      </c>
      <c r="P209" s="89">
        <f>P32/'[2]Total Funds Spent &amp; Transferred'!P32</f>
        <v>0.18266363171989605</v>
      </c>
      <c r="Q209" s="89">
        <f>Q32/'[2]Total Funds Spent &amp; Transferred'!Q32</f>
        <v>0.21285970181160388</v>
      </c>
      <c r="R209" s="89">
        <f>R32/'[2]Total Funds Spent &amp; Transferred'!R32</f>
        <v>0.2157579506109176</v>
      </c>
      <c r="S209" s="89">
        <f>S32/'[2]Total Funds Spent &amp; Transferred'!S32</f>
        <v>0.20199812515397103</v>
      </c>
      <c r="T209" s="89">
        <f>T32/'Total Funds Spent &amp; Transferred'!T32</f>
        <v>0.21558438320069834</v>
      </c>
      <c r="U209" s="89">
        <f>U32/'Total Funds Spent &amp; Transferred'!U32</f>
        <v>0.21318480885511293</v>
      </c>
      <c r="V209" s="89">
        <f>V32/'Total Funds Spent &amp; Transferred'!V32</f>
        <v>0.20804538285768082</v>
      </c>
      <c r="W209" s="89">
        <f>W32/'Total Funds Spent &amp; Transferred'!W32</f>
        <v>0.2135646553432072</v>
      </c>
      <c r="X209" s="89">
        <f>X32/'Total Funds Spent &amp; Transferred'!X32</f>
        <v>0.23308576959040023</v>
      </c>
      <c r="Y209" s="89">
        <f>Y32/'Total Funds Spent &amp; Transferred'!Y32</f>
        <v>0.17685791334416778</v>
      </c>
      <c r="Z209" s="89">
        <f>Z32/'Total Funds Spent &amp; Transferred'!Z32</f>
        <v>9.0254933601430498E-2</v>
      </c>
      <c r="AC209" s="290"/>
      <c r="AD209" s="225"/>
    </row>
    <row r="210" spans="1:30" ht="14.45">
      <c r="A210" s="51" t="s">
        <v>127</v>
      </c>
      <c r="B210" s="89">
        <f>B33/'[2]Total Funds Spent &amp; Transferred'!B33</f>
        <v>1.254572390597458E-2</v>
      </c>
      <c r="C210" s="89">
        <f>C33/'[2]Total Funds Spent &amp; Transferred'!C33</f>
        <v>1.5718763879418601E-2</v>
      </c>
      <c r="D210" s="89">
        <f>D33/'[2]Total Funds Spent &amp; Transferred'!D33</f>
        <v>3.183385891257879E-2</v>
      </c>
      <c r="E210" s="89">
        <f>E33/'[2]Total Funds Spent &amp; Transferred'!E33</f>
        <v>4.0641669380513092E-2</v>
      </c>
      <c r="F210" s="89">
        <f>F33/'[2]Total Funds Spent &amp; Transferred'!F33</f>
        <v>2.563515565156747E-2</v>
      </c>
      <c r="G210" s="89">
        <f>G33/'[2]Total Funds Spent &amp; Transferred'!G33</f>
        <v>3.7128448501992012E-2</v>
      </c>
      <c r="H210" s="89">
        <f>H33/'[2]Total Funds Spent &amp; Transferred'!H33</f>
        <v>5.3052606964272941E-2</v>
      </c>
      <c r="I210" s="89">
        <f>I33/'[2]Total Funds Spent &amp; Transferred'!I33</f>
        <v>3.7342701326043878E-2</v>
      </c>
      <c r="J210" s="89">
        <f>J33/'[2]Total Funds Spent &amp; Transferred'!J33</f>
        <v>5.6277204083809915E-2</v>
      </c>
      <c r="K210" s="89">
        <f>K33/'[2]Total Funds Spent &amp; Transferred'!K33</f>
        <v>4.1771332272993962E-2</v>
      </c>
      <c r="L210" s="89">
        <f>L33/'[2]Total Funds Spent &amp; Transferred'!L33</f>
        <v>4.2959988086739884E-2</v>
      </c>
      <c r="M210" s="89">
        <f>M33/'[2]Total Funds Spent &amp; Transferred'!M33</f>
        <v>2.9554666433566499E-2</v>
      </c>
      <c r="N210" s="89">
        <f>N33/'[2]Total Funds Spent &amp; Transferred'!N33</f>
        <v>0</v>
      </c>
      <c r="O210" s="89">
        <f>O33/'[2]Total Funds Spent &amp; Transferred'!O33</f>
        <v>2.3671867145066156E-2</v>
      </c>
      <c r="P210" s="89">
        <f>P33/'[2]Total Funds Spent &amp; Transferred'!P33</f>
        <v>0</v>
      </c>
      <c r="Q210" s="89">
        <f>Q33/'[2]Total Funds Spent &amp; Transferred'!Q33</f>
        <v>8.5818469624875764E-3</v>
      </c>
      <c r="R210" s="89">
        <f>R33/'[2]Total Funds Spent &amp; Transferred'!R33</f>
        <v>0</v>
      </c>
      <c r="S210" s="89">
        <f>S33/'[2]Total Funds Spent &amp; Transferred'!S33</f>
        <v>0</v>
      </c>
      <c r="T210" s="89">
        <f>T33/'Total Funds Spent &amp; Transferred'!T33</f>
        <v>0</v>
      </c>
      <c r="U210" s="89">
        <f>U33/'Total Funds Spent &amp; Transferred'!U33</f>
        <v>0.1448798573670057</v>
      </c>
      <c r="V210" s="89">
        <f>V33/'Total Funds Spent &amp; Transferred'!V33</f>
        <v>0.1747123747733991</v>
      </c>
      <c r="W210" s="89">
        <f>W33/'Total Funds Spent &amp; Transferred'!W33</f>
        <v>0.16085629857491132</v>
      </c>
      <c r="X210" s="89">
        <f>X33/'Total Funds Spent &amp; Transferred'!X33</f>
        <v>0.17731884135536347</v>
      </c>
      <c r="Y210" s="89">
        <f>Y33/'Total Funds Spent &amp; Transferred'!Y33</f>
        <v>0.1218308025276077</v>
      </c>
      <c r="Z210" s="89">
        <f>Z33/'Total Funds Spent &amp; Transferred'!Z33</f>
        <v>8.7395826128811138E-2</v>
      </c>
      <c r="AC210" s="290"/>
      <c r="AD210" s="225"/>
    </row>
    <row r="211" spans="1:30" ht="14.45">
      <c r="A211" s="51" t="s">
        <v>128</v>
      </c>
      <c r="B211" s="89">
        <f>B34/'[2]Total Funds Spent &amp; Transferred'!B34</f>
        <v>6.5756510032522753E-2</v>
      </c>
      <c r="C211" s="89">
        <f>C34/'[2]Total Funds Spent &amp; Transferred'!C34</f>
        <v>6.96187138159019E-2</v>
      </c>
      <c r="D211" s="89">
        <f>D34/'[2]Total Funds Spent &amp; Transferred'!D34</f>
        <v>6.9407770709725952E-2</v>
      </c>
      <c r="E211" s="89">
        <f>E34/'[2]Total Funds Spent &amp; Transferred'!E34</f>
        <v>6.2577272901220685E-2</v>
      </c>
      <c r="F211" s="89">
        <f>F34/'[2]Total Funds Spent &amp; Transferred'!F34</f>
        <v>7.2042821631661175E-2</v>
      </c>
      <c r="G211" s="89">
        <f>G34/'[2]Total Funds Spent &amp; Transferred'!G34</f>
        <v>6.3463011344660633E-2</v>
      </c>
      <c r="H211" s="89">
        <f>H34/'[2]Total Funds Spent &amp; Transferred'!H34</f>
        <v>7.5424891786027487E-2</v>
      </c>
      <c r="I211" s="89">
        <f>I34/'[2]Total Funds Spent &amp; Transferred'!I34</f>
        <v>7.8546651738409815E-2</v>
      </c>
      <c r="J211" s="89">
        <f>J34/'[2]Total Funds Spent &amp; Transferred'!J34</f>
        <v>0.13985779741266291</v>
      </c>
      <c r="K211" s="89">
        <f>K34/'[2]Total Funds Spent &amp; Transferred'!K34</f>
        <v>0.11597704855703284</v>
      </c>
      <c r="L211" s="89">
        <f>L34/'[2]Total Funds Spent &amp; Transferred'!L34</f>
        <v>0.11568713011984959</v>
      </c>
      <c r="M211" s="89">
        <f>M34/'[2]Total Funds Spent &amp; Transferred'!M34</f>
        <v>9.9193002735016716E-2</v>
      </c>
      <c r="N211" s="89">
        <f>N34/'[2]Total Funds Spent &amp; Transferred'!N34</f>
        <v>9.1065412520220879E-2</v>
      </c>
      <c r="O211" s="89">
        <f>O34/'[2]Total Funds Spent &amp; Transferred'!O34</f>
        <v>9.9711742807370163E-2</v>
      </c>
      <c r="P211" s="89">
        <f>P34/'[2]Total Funds Spent &amp; Transferred'!P34</f>
        <v>7.9473530947175589E-2</v>
      </c>
      <c r="Q211" s="89">
        <f>Q34/'[2]Total Funds Spent &amp; Transferred'!Q34</f>
        <v>8.3989743787828516E-2</v>
      </c>
      <c r="R211" s="89">
        <f>R34/'[2]Total Funds Spent &amp; Transferred'!R34</f>
        <v>0.12033514560398188</v>
      </c>
      <c r="S211" s="89">
        <f>S34/'[2]Total Funds Spent &amp; Transferred'!S34</f>
        <v>0.13004304279514275</v>
      </c>
      <c r="T211" s="89">
        <f>T34/'Total Funds Spent &amp; Transferred'!T34</f>
        <v>0.14394052452121253</v>
      </c>
      <c r="U211" s="89">
        <f>U34/'Total Funds Spent &amp; Transferred'!U34</f>
        <v>0.19269222410155831</v>
      </c>
      <c r="V211" s="89">
        <f>V34/'Total Funds Spent &amp; Transferred'!V34</f>
        <v>0.20566666304335243</v>
      </c>
      <c r="W211" s="89">
        <f>W34/'Total Funds Spent &amp; Transferred'!W34</f>
        <v>5.4334834931449034E-2</v>
      </c>
      <c r="X211" s="89">
        <f>X34/'Total Funds Spent &amp; Transferred'!X34</f>
        <v>0.12684547443966462</v>
      </c>
      <c r="Y211" s="89">
        <f>Y34/'Total Funds Spent &amp; Transferred'!Y34</f>
        <v>5.688299776558535E-2</v>
      </c>
      <c r="Z211" s="89">
        <f>Z34/'Total Funds Spent &amp; Transferred'!Z34</f>
        <v>6.6374761779040364E-2</v>
      </c>
      <c r="AC211" s="290"/>
      <c r="AD211" s="225"/>
    </row>
    <row r="212" spans="1:30" ht="14.45">
      <c r="A212" s="51" t="s">
        <v>130</v>
      </c>
      <c r="B212" s="89">
        <f>B35/'[2]Total Funds Spent &amp; Transferred'!B35</f>
        <v>0.16150172767817678</v>
      </c>
      <c r="C212" s="89">
        <f>C35/'[2]Total Funds Spent &amp; Transferred'!C35</f>
        <v>0.22579418681616847</v>
      </c>
      <c r="D212" s="89">
        <f>D35/'[2]Total Funds Spent &amp; Transferred'!D35</f>
        <v>0.18365061993942833</v>
      </c>
      <c r="E212" s="89">
        <f>E35/'[2]Total Funds Spent &amp; Transferred'!E35</f>
        <v>0.18097694742650705</v>
      </c>
      <c r="F212" s="89">
        <f>F35/'[2]Total Funds Spent &amp; Transferred'!F35</f>
        <v>9.794302276240778E-2</v>
      </c>
      <c r="G212" s="89">
        <f>G35/'[2]Total Funds Spent &amp; Transferred'!G35</f>
        <v>6.1722939688578452E-3</v>
      </c>
      <c r="H212" s="89">
        <f>H35/'[2]Total Funds Spent &amp; Transferred'!H35</f>
        <v>6.959174407708138E-2</v>
      </c>
      <c r="I212" s="89">
        <f>I35/'[2]Total Funds Spent &amp; Transferred'!I35</f>
        <v>7.8938632693309529E-2</v>
      </c>
      <c r="J212" s="89">
        <f>J35/'[2]Total Funds Spent &amp; Transferred'!J35</f>
        <v>2.6133853099206388E-2</v>
      </c>
      <c r="K212" s="89">
        <f>K35/'[2]Total Funds Spent &amp; Transferred'!K35</f>
        <v>0.1070512755224113</v>
      </c>
      <c r="L212" s="89">
        <f>L35/'[2]Total Funds Spent &amp; Transferred'!L35</f>
        <v>0.10480331468774669</v>
      </c>
      <c r="M212" s="89">
        <f>M35/'[2]Total Funds Spent &amp; Transferred'!M35</f>
        <v>9.870884328454127E-2</v>
      </c>
      <c r="N212" s="89">
        <f>N35/'[2]Total Funds Spent &amp; Transferred'!N35</f>
        <v>8.8647002497064559E-2</v>
      </c>
      <c r="O212" s="89">
        <f>O35/'[2]Total Funds Spent &amp; Transferred'!O35</f>
        <v>6.7850216813365782E-2</v>
      </c>
      <c r="P212" s="89">
        <f>P35/'[2]Total Funds Spent &amp; Transferred'!P35</f>
        <v>9.5529545318988454E-2</v>
      </c>
      <c r="Q212" s="89">
        <f>Q35/'[2]Total Funds Spent &amp; Transferred'!Q35</f>
        <v>7.1248557327672657E-2</v>
      </c>
      <c r="R212" s="89">
        <f>R35/'[2]Total Funds Spent &amp; Transferred'!R35</f>
        <v>5.6557942594061925E-2</v>
      </c>
      <c r="S212" s="89">
        <f>S35/'[2]Total Funds Spent &amp; Transferred'!S35</f>
        <v>8.81651906288866E-2</v>
      </c>
      <c r="T212" s="89">
        <f>T35/'Total Funds Spent &amp; Transferred'!T35</f>
        <v>9.4625944184477534E-2</v>
      </c>
      <c r="U212" s="89">
        <f>U35/'Total Funds Spent &amp; Transferred'!U35</f>
        <v>0.11673978417999739</v>
      </c>
      <c r="V212" s="89">
        <f>V35/'Total Funds Spent &amp; Transferred'!V35</f>
        <v>0.11591868694205937</v>
      </c>
      <c r="W212" s="89">
        <f>W35/'Total Funds Spent &amp; Transferred'!W35</f>
        <v>0.12178634640140922</v>
      </c>
      <c r="X212" s="89">
        <f>X35/'Total Funds Spent &amp; Transferred'!X35</f>
        <v>0.1202272645871952</v>
      </c>
      <c r="Y212" s="89">
        <f>Y35/'Total Funds Spent &amp; Transferred'!Y35</f>
        <v>0.14652356450716264</v>
      </c>
      <c r="Z212" s="89">
        <f>Z35/'Total Funds Spent &amp; Transferred'!Z35</f>
        <v>0.10360192714645058</v>
      </c>
      <c r="AC212" s="290"/>
      <c r="AD212" s="225"/>
    </row>
    <row r="213" spans="1:30" ht="14.45">
      <c r="A213" s="51" t="s">
        <v>131</v>
      </c>
      <c r="B213" s="89">
        <f>B36/'[2]Total Funds Spent &amp; Transferred'!B36</f>
        <v>0</v>
      </c>
      <c r="C213" s="89">
        <f>C36/'[2]Total Funds Spent &amp; Transferred'!C36</f>
        <v>0.12056202659939158</v>
      </c>
      <c r="D213" s="89">
        <f>D36/'[2]Total Funds Spent &amp; Transferred'!D36</f>
        <v>8.839709527936282E-2</v>
      </c>
      <c r="E213" s="89">
        <f>E36/'[2]Total Funds Spent &amp; Transferred'!E36</f>
        <v>0.13298377283232016</v>
      </c>
      <c r="F213" s="89">
        <f>F36/'[2]Total Funds Spent &amp; Transferred'!F36</f>
        <v>0.18517722942300935</v>
      </c>
      <c r="G213" s="89">
        <f>G36/'[2]Total Funds Spent &amp; Transferred'!G36</f>
        <v>0.20887263850606211</v>
      </c>
      <c r="H213" s="89">
        <f>H36/'[2]Total Funds Spent &amp; Transferred'!H36</f>
        <v>0.21125909923669239</v>
      </c>
      <c r="I213" s="89">
        <f>I36/'[2]Total Funds Spent &amp; Transferred'!I36</f>
        <v>0.21856990149265623</v>
      </c>
      <c r="J213" s="89">
        <f>J36/'[2]Total Funds Spent &amp; Transferred'!J36</f>
        <v>0.2042851922718473</v>
      </c>
      <c r="K213" s="89">
        <f>K36/'[2]Total Funds Spent &amp; Transferred'!K36</f>
        <v>0.25759388606293609</v>
      </c>
      <c r="L213" s="89">
        <f>L36/'[2]Total Funds Spent &amp; Transferred'!L36</f>
        <v>0.29792650687039174</v>
      </c>
      <c r="M213" s="89">
        <f>M36/'[2]Total Funds Spent &amp; Transferred'!M36</f>
        <v>0.21851135931352694</v>
      </c>
      <c r="N213" s="89">
        <f>N36/'[2]Total Funds Spent &amp; Transferred'!N36</f>
        <v>0.19402635128450815</v>
      </c>
      <c r="O213" s="89">
        <f>O36/'[2]Total Funds Spent &amp; Transferred'!O36</f>
        <v>0.19227730169744334</v>
      </c>
      <c r="P213" s="89">
        <f>P36/'[2]Total Funds Spent &amp; Transferred'!P36</f>
        <v>0.14245384242590864</v>
      </c>
      <c r="Q213" s="89">
        <f>Q36/'[2]Total Funds Spent &amp; Transferred'!Q36</f>
        <v>0.14821040677998848</v>
      </c>
      <c r="R213" s="89">
        <f>R36/'[2]Total Funds Spent &amp; Transferred'!R36</f>
        <v>0.17003096442157181</v>
      </c>
      <c r="S213" s="89">
        <f>S36/'[2]Total Funds Spent &amp; Transferred'!S36</f>
        <v>0.16865719967938902</v>
      </c>
      <c r="T213" s="89">
        <f>T36/'Total Funds Spent &amp; Transferred'!T36</f>
        <v>0.12942959787946345</v>
      </c>
      <c r="U213" s="89">
        <f>U36/'Total Funds Spent &amp; Transferred'!U36</f>
        <v>0.10763693456046713</v>
      </c>
      <c r="V213" s="89">
        <f>V36/'Total Funds Spent &amp; Transferred'!V36</f>
        <v>0.10643758650549011</v>
      </c>
      <c r="W213" s="89">
        <f>W36/'Total Funds Spent &amp; Transferred'!W36</f>
        <v>0.12680076289403827</v>
      </c>
      <c r="X213" s="89">
        <f>X36/'Total Funds Spent &amp; Transferred'!X36</f>
        <v>0.14205539940850834</v>
      </c>
      <c r="Y213" s="89">
        <f>Y36/'Total Funds Spent &amp; Transferred'!Y36</f>
        <v>0.11229779905323234</v>
      </c>
      <c r="Z213" s="89">
        <f>Z36/'Total Funds Spent &amp; Transferred'!Z36</f>
        <v>0.13015893895103367</v>
      </c>
      <c r="AC213" s="290"/>
      <c r="AD213" s="225"/>
    </row>
    <row r="214" spans="1:30" ht="14.45">
      <c r="A214" s="51" t="s">
        <v>132</v>
      </c>
      <c r="B214" s="89">
        <f>B37/'[2]Total Funds Spent &amp; Transferred'!B37</f>
        <v>2.0742628902619385E-2</v>
      </c>
      <c r="C214" s="89">
        <f>C37/'[2]Total Funds Spent &amp; Transferred'!C37</f>
        <v>3.1825067435440314E-2</v>
      </c>
      <c r="D214" s="89">
        <f>D37/'[2]Total Funds Spent &amp; Transferred'!D37</f>
        <v>0.11345603895412359</v>
      </c>
      <c r="E214" s="89">
        <f>E37/'[2]Total Funds Spent &amp; Transferred'!E37</f>
        <v>0.13481260378366108</v>
      </c>
      <c r="F214" s="89">
        <f>F37/'[2]Total Funds Spent &amp; Transferred'!F37</f>
        <v>0.1078222946617043</v>
      </c>
      <c r="G214" s="89">
        <f>G37/'[2]Total Funds Spent &amp; Transferred'!G37</f>
        <v>0.11054300203614294</v>
      </c>
      <c r="H214" s="89">
        <f>H37/'[2]Total Funds Spent &amp; Transferred'!H37</f>
        <v>2.9888014043583506E-2</v>
      </c>
      <c r="I214" s="89">
        <f>I37/'[2]Total Funds Spent &amp; Transferred'!I37</f>
        <v>0.10791258704613478</v>
      </c>
      <c r="J214" s="89">
        <f>J37/'[2]Total Funds Spent &amp; Transferred'!J37</f>
        <v>0.10819084972475586</v>
      </c>
      <c r="K214" s="89">
        <f>K37/'[2]Total Funds Spent &amp; Transferred'!K37</f>
        <v>0.13241621491502109</v>
      </c>
      <c r="L214" s="89">
        <f>L37/'[2]Total Funds Spent &amp; Transferred'!L37</f>
        <v>9.4641315991247713E-2</v>
      </c>
      <c r="M214" s="89">
        <f>M37/'[2]Total Funds Spent &amp; Transferred'!M37</f>
        <v>9.6194540084743374E-2</v>
      </c>
      <c r="N214" s="89">
        <f>N37/'[2]Total Funds Spent &amp; Transferred'!N37</f>
        <v>9.0409498344588196E-2</v>
      </c>
      <c r="O214" s="89">
        <f>O37/'[2]Total Funds Spent &amp; Transferred'!O37</f>
        <v>7.2883110741045282E-2</v>
      </c>
      <c r="P214" s="89">
        <f>P37/'[2]Total Funds Spent &amp; Transferred'!P37</f>
        <v>0.10119795473696189</v>
      </c>
      <c r="Q214" s="89">
        <f>Q37/'[2]Total Funds Spent &amp; Transferred'!Q37</f>
        <v>8.6834167629056172E-2</v>
      </c>
      <c r="R214" s="89">
        <f>R37/'[2]Total Funds Spent &amp; Transferred'!R37</f>
        <v>9.569484711000803E-2</v>
      </c>
      <c r="S214" s="89">
        <f>S37/'[2]Total Funds Spent &amp; Transferred'!S37</f>
        <v>7.6581925474452237E-2</v>
      </c>
      <c r="T214" s="89">
        <f>T37/'Total Funds Spent &amp; Transferred'!T37</f>
        <v>7.5798637193887075E-2</v>
      </c>
      <c r="U214" s="89">
        <f>U37/'Total Funds Spent &amp; Transferred'!U37</f>
        <v>8.9373910032221671E-2</v>
      </c>
      <c r="V214" s="89">
        <f>V37/'Total Funds Spent &amp; Transferred'!V37</f>
        <v>6.9814682564959249E-2</v>
      </c>
      <c r="W214" s="89">
        <f>W37/'Total Funds Spent &amp; Transferred'!W37</f>
        <v>0.10716783215748202</v>
      </c>
      <c r="X214" s="89">
        <f>X37/'Total Funds Spent &amp; Transferred'!X37</f>
        <v>8.8517683271848183E-2</v>
      </c>
      <c r="Y214" s="89">
        <f>Y37/'Total Funds Spent &amp; Transferred'!Y37</f>
        <v>9.2874686618789296E-2</v>
      </c>
      <c r="Z214" s="89">
        <f>Z37/'Total Funds Spent &amp; Transferred'!Z37</f>
        <v>7.0832289100070875E-2</v>
      </c>
      <c r="AC214" s="290"/>
      <c r="AD214" s="225"/>
    </row>
    <row r="215" spans="1:30" ht="14.45">
      <c r="A215" s="51" t="s">
        <v>75</v>
      </c>
      <c r="B215" s="89">
        <f>B38/'[2]Total Funds Spent &amp; Transferred'!B38</f>
        <v>0</v>
      </c>
      <c r="C215" s="89">
        <f>C38/'[2]Total Funds Spent &amp; Transferred'!C38</f>
        <v>0.15557216498958307</v>
      </c>
      <c r="D215" s="89">
        <f>D38/'[2]Total Funds Spent &amp; Transferred'!D38</f>
        <v>0.22717319288982663</v>
      </c>
      <c r="E215" s="89">
        <f>E38/'[2]Total Funds Spent &amp; Transferred'!E38</f>
        <v>0.27863011304279983</v>
      </c>
      <c r="F215" s="89">
        <f>F38/'[2]Total Funds Spent &amp; Transferred'!F38</f>
        <v>0.3295009108804936</v>
      </c>
      <c r="G215" s="89">
        <f>G38/'[2]Total Funds Spent &amp; Transferred'!G38</f>
        <v>0.31234398193499274</v>
      </c>
      <c r="H215" s="89">
        <f>H38/'[2]Total Funds Spent &amp; Transferred'!H38</f>
        <v>0.33618028590408494</v>
      </c>
      <c r="I215" s="89">
        <f>I38/'[2]Total Funds Spent &amp; Transferred'!I38</f>
        <v>0.34923046935147006</v>
      </c>
      <c r="J215" s="89">
        <f>J38/'[2]Total Funds Spent &amp; Transferred'!J38</f>
        <v>0.37707897717173944</v>
      </c>
      <c r="K215" s="89">
        <f>K38/'[2]Total Funds Spent &amp; Transferred'!K38</f>
        <v>0.54230234726374393</v>
      </c>
      <c r="L215" s="89">
        <f>L38/'[2]Total Funds Spent &amp; Transferred'!L38</f>
        <v>0.39027826437978264</v>
      </c>
      <c r="M215" s="89">
        <f>M38/'[2]Total Funds Spent &amp; Transferred'!M38</f>
        <v>0.39532461319222756</v>
      </c>
      <c r="N215" s="89">
        <f>N38/'[2]Total Funds Spent &amp; Transferred'!N38</f>
        <v>0.32236763843469762</v>
      </c>
      <c r="O215" s="89">
        <f>O38/'[2]Total Funds Spent &amp; Transferred'!O38</f>
        <v>0.29058591624293145</v>
      </c>
      <c r="P215" s="89">
        <f>P38/'[2]Total Funds Spent &amp; Transferred'!P38</f>
        <v>0.28046152019889387</v>
      </c>
      <c r="Q215" s="89">
        <f>Q38/'[2]Total Funds Spent &amp; Transferred'!Q38</f>
        <v>0.28439442437838497</v>
      </c>
      <c r="R215" s="89">
        <f>R38/'[2]Total Funds Spent &amp; Transferred'!R38</f>
        <v>0.27659449465411723</v>
      </c>
      <c r="S215" s="89">
        <f>S38/'[2]Total Funds Spent &amp; Transferred'!S38</f>
        <v>0.28582787634606149</v>
      </c>
      <c r="T215" s="89">
        <f>T38/'Total Funds Spent &amp; Transferred'!T38</f>
        <v>0.33626105667929151</v>
      </c>
      <c r="U215" s="89">
        <f>U38/'Total Funds Spent &amp; Transferred'!U38</f>
        <v>0.33622271070180482</v>
      </c>
      <c r="V215" s="89">
        <f>V38/'Total Funds Spent &amp; Transferred'!V38</f>
        <v>0.33830932914733369</v>
      </c>
      <c r="W215" s="89">
        <f>W38/'Total Funds Spent &amp; Transferred'!W38</f>
        <v>0.36313811493645326</v>
      </c>
      <c r="X215" s="89">
        <f>X38/'Total Funds Spent &amp; Transferred'!X38</f>
        <v>0.35235739206997307</v>
      </c>
      <c r="Y215" s="89">
        <f>Y38/'Total Funds Spent &amp; Transferred'!Y38</f>
        <v>0.38736132257984635</v>
      </c>
      <c r="Z215" s="89">
        <f>Z38/'Total Funds Spent &amp; Transferred'!Z38</f>
        <v>0.37700778051127842</v>
      </c>
      <c r="AC215" s="290"/>
      <c r="AD215" s="225"/>
    </row>
    <row r="216" spans="1:30" ht="14.45">
      <c r="A216" s="51" t="s">
        <v>133</v>
      </c>
      <c r="B216" s="89">
        <f>B39/'[2]Total Funds Spent &amp; Transferred'!B39</f>
        <v>0</v>
      </c>
      <c r="C216" s="89">
        <f>C39/'[2]Total Funds Spent &amp; Transferred'!C39</f>
        <v>2.7005086441290637E-2</v>
      </c>
      <c r="D216" s="89">
        <f>D39/'[2]Total Funds Spent &amp; Transferred'!D39</f>
        <v>3.0905733859086997E-2</v>
      </c>
      <c r="E216" s="89">
        <f>E39/'[2]Total Funds Spent &amp; Transferred'!E39</f>
        <v>7.5366631938978301E-2</v>
      </c>
      <c r="F216" s="89">
        <f>F39/'[2]Total Funds Spent &amp; Transferred'!F39</f>
        <v>9.7690762476959084E-2</v>
      </c>
      <c r="G216" s="89">
        <f>G39/'[2]Total Funds Spent &amp; Transferred'!G39</f>
        <v>0.1003571910847843</v>
      </c>
      <c r="H216" s="89">
        <f>H39/'[2]Total Funds Spent &amp; Transferred'!H39</f>
        <v>8.9109339149277003E-2</v>
      </c>
      <c r="I216" s="89">
        <f>I39/'[2]Total Funds Spent &amp; Transferred'!I39</f>
        <v>5.0649350837714144E-2</v>
      </c>
      <c r="J216" s="89">
        <f>J39/'[2]Total Funds Spent &amp; Transferred'!J39</f>
        <v>7.2469640707513383E-2</v>
      </c>
      <c r="K216" s="89">
        <f>K39/'[2]Total Funds Spent &amp; Transferred'!K39</f>
        <v>2.2162414382153956E-2</v>
      </c>
      <c r="L216" s="89">
        <f>L39/'[2]Total Funds Spent &amp; Transferred'!L39</f>
        <v>5.3731721963677523E-2</v>
      </c>
      <c r="M216" s="89">
        <f>M39/'[2]Total Funds Spent &amp; Transferred'!M39</f>
        <v>3.3690044802450275E-2</v>
      </c>
      <c r="N216" s="89">
        <f>N39/'[2]Total Funds Spent &amp; Transferred'!N39</f>
        <v>2.8001938315317648E-2</v>
      </c>
      <c r="O216" s="89">
        <f>O39/'[2]Total Funds Spent &amp; Transferred'!O39</f>
        <v>4.4723028540143303E-2</v>
      </c>
      <c r="P216" s="89">
        <f>P39/'[2]Total Funds Spent &amp; Transferred'!P39</f>
        <v>2.9115788245991588E-2</v>
      </c>
      <c r="Q216" s="89">
        <f>Q39/'[2]Total Funds Spent &amp; Transferred'!Q39</f>
        <v>2.7290806008951788E-2</v>
      </c>
      <c r="R216" s="89">
        <f>R39/'[2]Total Funds Spent &amp; Transferred'!R39</f>
        <v>2.9923794435324939E-2</v>
      </c>
      <c r="S216" s="89">
        <f>S39/'[2]Total Funds Spent &amp; Transferred'!S39</f>
        <v>2.7359733869425248E-2</v>
      </c>
      <c r="T216" s="89">
        <f>T39/'Total Funds Spent &amp; Transferred'!T39</f>
        <v>2.8827424838224293E-2</v>
      </c>
      <c r="U216" s="89">
        <f>U39/'Total Funds Spent &amp; Transferred'!U39</f>
        <v>2.7280659066124657E-2</v>
      </c>
      <c r="V216" s="89">
        <f>V39/'Total Funds Spent &amp; Transferred'!V39</f>
        <v>3.4209157781902623E-2</v>
      </c>
      <c r="W216" s="89">
        <f>W39/'Total Funds Spent &amp; Transferred'!W39</f>
        <v>2.4902577773268122E-2</v>
      </c>
      <c r="X216" s="89">
        <f>X39/'Total Funds Spent &amp; Transferred'!X39</f>
        <v>3.4900521350940267E-2</v>
      </c>
      <c r="Y216" s="89">
        <f>Y39/'Total Funds Spent &amp; Transferred'!Y39</f>
        <v>3.1608197468012265E-2</v>
      </c>
      <c r="Z216" s="89">
        <f>Z39/'Total Funds Spent &amp; Transferred'!Z39</f>
        <v>0</v>
      </c>
      <c r="AC216" s="290"/>
      <c r="AD216" s="225"/>
    </row>
    <row r="217" spans="1:30" ht="14.45">
      <c r="A217" s="51" t="s">
        <v>134</v>
      </c>
      <c r="B217" s="89">
        <f>B40/'[2]Total Funds Spent &amp; Transferred'!B40</f>
        <v>5.0938898838427067E-2</v>
      </c>
      <c r="C217" s="89">
        <f>C40/'[2]Total Funds Spent &amp; Transferred'!C40</f>
        <v>6.1261454637552192E-2</v>
      </c>
      <c r="D217" s="89">
        <f>D40/'[2]Total Funds Spent &amp; Transferred'!D40</f>
        <v>8.2571941826344572E-2</v>
      </c>
      <c r="E217" s="89">
        <f>E40/'[2]Total Funds Spent &amp; Transferred'!E40</f>
        <v>0.17620592478213717</v>
      </c>
      <c r="F217" s="89">
        <f>F40/'[2]Total Funds Spent &amp; Transferred'!F40</f>
        <v>0.19585232739722025</v>
      </c>
      <c r="G217" s="89">
        <f>G40/'[2]Total Funds Spent &amp; Transferred'!G40</f>
        <v>0.2342618337379628</v>
      </c>
      <c r="H217" s="89">
        <f>H40/'[2]Total Funds Spent &amp; Transferred'!H40</f>
        <v>0.25904702639219823</v>
      </c>
      <c r="I217" s="89">
        <f>I40/'[2]Total Funds Spent &amp; Transferred'!I40</f>
        <v>0.18890082724006832</v>
      </c>
      <c r="J217" s="89">
        <f>J40/'[2]Total Funds Spent &amp; Transferred'!J40</f>
        <v>0.20740281355098963</v>
      </c>
      <c r="K217" s="89">
        <f>K40/'[2]Total Funds Spent &amp; Transferred'!K40</f>
        <v>0.25289458155165634</v>
      </c>
      <c r="L217" s="89">
        <f>L40/'[2]Total Funds Spent &amp; Transferred'!L40</f>
        <v>0.25912192211677432</v>
      </c>
      <c r="M217" s="89">
        <f>M40/'[2]Total Funds Spent &amp; Transferred'!M40</f>
        <v>0.24296670172016427</v>
      </c>
      <c r="N217" s="89">
        <f>N40/'[2]Total Funds Spent &amp; Transferred'!N40</f>
        <v>0.23848925631249487</v>
      </c>
      <c r="O217" s="89">
        <f>O40/'[2]Total Funds Spent &amp; Transferred'!O40</f>
        <v>0.30951445132849015</v>
      </c>
      <c r="P217" s="89">
        <f>P40/'[2]Total Funds Spent &amp; Transferred'!P40</f>
        <v>0.32093924153279518</v>
      </c>
      <c r="Q217" s="89">
        <f>Q40/'[2]Total Funds Spent &amp; Transferred'!Q40</f>
        <v>0.40492086762600465</v>
      </c>
      <c r="R217" s="89">
        <f>R40/'[2]Total Funds Spent &amp; Transferred'!R40</f>
        <v>0.38109057007218794</v>
      </c>
      <c r="S217" s="89">
        <f>S40/'[2]Total Funds Spent &amp; Transferred'!S40</f>
        <v>0.35497286892424729</v>
      </c>
      <c r="T217" s="89">
        <f>T40/'Total Funds Spent &amp; Transferred'!T40</f>
        <v>0.3543945626358625</v>
      </c>
      <c r="U217" s="89">
        <f>U40/'Total Funds Spent &amp; Transferred'!U40</f>
        <v>0.3723263480671774</v>
      </c>
      <c r="V217" s="89">
        <f>V40/'Total Funds Spent &amp; Transferred'!V40</f>
        <v>0.37465303352596696</v>
      </c>
      <c r="W217" s="89">
        <f>W40/'Total Funds Spent &amp; Transferred'!W40</f>
        <v>0.35850971521850516</v>
      </c>
      <c r="X217" s="89">
        <f>X40/'Total Funds Spent &amp; Transferred'!X40</f>
        <v>0.35601897347645983</v>
      </c>
      <c r="Y217" s="89">
        <f>Y40/'Total Funds Spent &amp; Transferred'!Y40</f>
        <v>0.35385388674487805</v>
      </c>
      <c r="Z217" s="89">
        <f>Z40/'Total Funds Spent &amp; Transferred'!Z40</f>
        <v>0.36435619143729719</v>
      </c>
      <c r="AC217" s="290"/>
      <c r="AD217" s="225"/>
    </row>
    <row r="218" spans="1:30" ht="14.45">
      <c r="A218" s="51" t="s">
        <v>136</v>
      </c>
      <c r="B218" s="89">
        <f>B41/'[2]Total Funds Spent &amp; Transferred'!B41</f>
        <v>0.10365825825035725</v>
      </c>
      <c r="C218" s="89">
        <f>C41/'[2]Total Funds Spent &amp; Transferred'!C41</f>
        <v>0.1245033449759837</v>
      </c>
      <c r="D218" s="89">
        <f>D41/'[2]Total Funds Spent &amp; Transferred'!D41</f>
        <v>0.40720788440801708</v>
      </c>
      <c r="E218" s="89">
        <f>E41/'[2]Total Funds Spent &amp; Transferred'!E41</f>
        <v>0.31867209624684989</v>
      </c>
      <c r="F218" s="89">
        <f>F41/'[2]Total Funds Spent &amp; Transferred'!F41</f>
        <v>0.24098339020591147</v>
      </c>
      <c r="G218" s="89">
        <f>G41/'[2]Total Funds Spent &amp; Transferred'!G41</f>
        <v>0.34271919303017961</v>
      </c>
      <c r="H218" s="89">
        <f>H41/'[2]Total Funds Spent &amp; Transferred'!H41</f>
        <v>0.40938751381305316</v>
      </c>
      <c r="I218" s="89">
        <f>I41/'[2]Total Funds Spent &amp; Transferred'!I41</f>
        <v>0.4180486315194431</v>
      </c>
      <c r="J218" s="89">
        <f>J41/'[2]Total Funds Spent &amp; Transferred'!J41</f>
        <v>0.42115100396111921</v>
      </c>
      <c r="K218" s="89">
        <f>K41/'[2]Total Funds Spent &amp; Transferred'!K41</f>
        <v>0.37028061500625881</v>
      </c>
      <c r="L218" s="89">
        <f>L41/'[2]Total Funds Spent &amp; Transferred'!L41</f>
        <v>0.3584981525949652</v>
      </c>
      <c r="M218" s="89">
        <f>M41/'[2]Total Funds Spent &amp; Transferred'!M41</f>
        <v>0.43155601085848411</v>
      </c>
      <c r="N218" s="89">
        <f>N41/'[2]Total Funds Spent &amp; Transferred'!N41</f>
        <v>0.47366593616543601</v>
      </c>
      <c r="O218" s="89">
        <f>O41/'[2]Total Funds Spent &amp; Transferred'!O41</f>
        <v>0.32655273568692178</v>
      </c>
      <c r="P218" s="89">
        <f>P41/'[2]Total Funds Spent &amp; Transferred'!P41</f>
        <v>0.36161880220396175</v>
      </c>
      <c r="Q218" s="89">
        <f>Q41/'[2]Total Funds Spent &amp; Transferred'!Q41</f>
        <v>0.30527879174647238</v>
      </c>
      <c r="R218" s="89">
        <f>R41/'[2]Total Funds Spent &amp; Transferred'!R41</f>
        <v>0.35182927096141864</v>
      </c>
      <c r="S218" s="89">
        <f>S41/'[2]Total Funds Spent &amp; Transferred'!S41</f>
        <v>0.32096484170545136</v>
      </c>
      <c r="T218" s="89">
        <f>T41/'Total Funds Spent &amp; Transferred'!T41</f>
        <v>0.35675404537985028</v>
      </c>
      <c r="U218" s="89">
        <f>U41/'Total Funds Spent &amp; Transferred'!U41</f>
        <v>0.37138625678769882</v>
      </c>
      <c r="V218" s="89">
        <f>V41/'Total Funds Spent &amp; Transferred'!V41</f>
        <v>0.27935414412545512</v>
      </c>
      <c r="W218" s="89">
        <f>W41/'Total Funds Spent &amp; Transferred'!W41</f>
        <v>0.2671303760962071</v>
      </c>
      <c r="X218" s="89">
        <f>X41/'Total Funds Spent &amp; Transferred'!X41</f>
        <v>0.25464015737221124</v>
      </c>
      <c r="Y218" s="89">
        <f>Y41/'Total Funds Spent &amp; Transferred'!Y41</f>
        <v>0.4127167805127821</v>
      </c>
      <c r="Z218" s="89">
        <f>Z41/'Total Funds Spent &amp; Transferred'!Z41</f>
        <v>0.3447984671831491</v>
      </c>
      <c r="AC218" s="290"/>
      <c r="AD218" s="225"/>
    </row>
    <row r="219" spans="1:30" ht="14.45">
      <c r="A219" s="51" t="s">
        <v>145</v>
      </c>
      <c r="B219" s="89">
        <f>B42/'[2]Total Funds Spent &amp; Transferred'!B42</f>
        <v>3.2078469643280219E-2</v>
      </c>
      <c r="C219" s="89">
        <f>C42/'[2]Total Funds Spent &amp; Transferred'!C42</f>
        <v>6.0637832996581008E-2</v>
      </c>
      <c r="D219" s="89">
        <f>D42/'[2]Total Funds Spent &amp; Transferred'!D42</f>
        <v>9.2685754532136205E-2</v>
      </c>
      <c r="E219" s="89">
        <f>E42/'[2]Total Funds Spent &amp; Transferred'!E42</f>
        <v>9.9408508492311976E-2</v>
      </c>
      <c r="F219" s="89">
        <f>F42/'[2]Total Funds Spent &amp; Transferred'!F42</f>
        <v>8.4397275672297489E-2</v>
      </c>
      <c r="G219" s="89">
        <f>G42/'[2]Total Funds Spent &amp; Transferred'!G42</f>
        <v>9.389322639877791E-2</v>
      </c>
      <c r="H219" s="89">
        <f>H42/'[2]Total Funds Spent &amp; Transferred'!H42</f>
        <v>7.8591741802092205E-2</v>
      </c>
      <c r="I219" s="89">
        <f>I42/'[2]Total Funds Spent &amp; Transferred'!I42</f>
        <v>9.8509457154560595E-2</v>
      </c>
      <c r="J219" s="89">
        <f>J42/'[2]Total Funds Spent &amp; Transferred'!J42</f>
        <v>3.5410157671707569E-2</v>
      </c>
      <c r="K219" s="89">
        <f>K42/'[2]Total Funds Spent &amp; Transferred'!K42</f>
        <v>4.5700183597651746E-2</v>
      </c>
      <c r="L219" s="89">
        <f>L42/'[2]Total Funds Spent &amp; Transferred'!L42</f>
        <v>6.0783158078565103E-2</v>
      </c>
      <c r="M219" s="89">
        <f>M42/'[2]Total Funds Spent &amp; Transferred'!M42</f>
        <v>7.7077486055122435E-2</v>
      </c>
      <c r="N219" s="89">
        <f>N42/'[2]Total Funds Spent &amp; Transferred'!N42</f>
        <v>0.11809017792698873</v>
      </c>
      <c r="O219" s="89">
        <f>O42/'[2]Total Funds Spent &amp; Transferred'!O42</f>
        <v>7.4484667191505469E-2</v>
      </c>
      <c r="P219" s="89">
        <f>P42/'[2]Total Funds Spent &amp; Transferred'!P42</f>
        <v>6.6821307525636378E-2</v>
      </c>
      <c r="Q219" s="89">
        <f>Q42/'[2]Total Funds Spent &amp; Transferred'!Q42</f>
        <v>2.7622966581167339E-2</v>
      </c>
      <c r="R219" s="89">
        <f>R42/'[2]Total Funds Spent &amp; Transferred'!R42</f>
        <v>3.4412384746331591E-2</v>
      </c>
      <c r="S219" s="89">
        <f>S42/'[2]Total Funds Spent &amp; Transferred'!S42</f>
        <v>4.0285427339289713E-2</v>
      </c>
      <c r="T219" s="89">
        <f>T42/'Total Funds Spent &amp; Transferred'!T42</f>
        <v>3.7280139487694861E-2</v>
      </c>
      <c r="U219" s="89">
        <f>U42/'Total Funds Spent &amp; Transferred'!U42</f>
        <v>4.2858076244771726E-2</v>
      </c>
      <c r="V219" s="89">
        <f>V42/'Total Funds Spent &amp; Transferred'!V42</f>
        <v>4.2473459162346211E-2</v>
      </c>
      <c r="W219" s="89">
        <f>W42/'Total Funds Spent &amp; Transferred'!W42</f>
        <v>4.0425763203254236E-2</v>
      </c>
      <c r="X219" s="89">
        <f>X42/'Total Funds Spent &amp; Transferred'!X42</f>
        <v>5.0246508394260474E-2</v>
      </c>
      <c r="Y219" s="89">
        <f>Y42/'Total Funds Spent &amp; Transferred'!Y42</f>
        <v>4.5179006419010098E-2</v>
      </c>
      <c r="Z219" s="89">
        <f>Z42/'Total Funds Spent &amp; Transferred'!Z42</f>
        <v>0.11812293427311905</v>
      </c>
      <c r="AC219" s="291"/>
      <c r="AD219" s="225"/>
    </row>
    <row r="220" spans="1:30" ht="14.45">
      <c r="A220" s="51" t="s">
        <v>138</v>
      </c>
      <c r="B220" s="89">
        <f>B43/'[2]Total Funds Spent &amp; Transferred'!B43</f>
        <v>4.962154777026357E-2</v>
      </c>
      <c r="C220" s="89">
        <f>C43/'[2]Total Funds Spent &amp; Transferred'!C43</f>
        <v>4.6834048595109951E-2</v>
      </c>
      <c r="D220" s="89">
        <f>D43/'[2]Total Funds Spent &amp; Transferred'!D43</f>
        <v>0.18072741900082587</v>
      </c>
      <c r="E220" s="89">
        <f>E43/'[2]Total Funds Spent &amp; Transferred'!E43</f>
        <v>0.12026827633864484</v>
      </c>
      <c r="F220" s="89">
        <f>F43/'[2]Total Funds Spent &amp; Transferred'!F43</f>
        <v>0.12393182222881205</v>
      </c>
      <c r="G220" s="89">
        <f>G43/'[2]Total Funds Spent &amp; Transferred'!G43</f>
        <v>0.1211603065613665</v>
      </c>
      <c r="H220" s="89">
        <f>H43/'[2]Total Funds Spent &amp; Transferred'!H43</f>
        <v>0.17915881034444639</v>
      </c>
      <c r="I220" s="89">
        <f>I43/'[2]Total Funds Spent &amp; Transferred'!I43</f>
        <v>0.2004522643235972</v>
      </c>
      <c r="J220" s="89">
        <f>J43/'[2]Total Funds Spent &amp; Transferred'!J43</f>
        <v>0.18449457907303138</v>
      </c>
      <c r="K220" s="89">
        <f>K43/'[2]Total Funds Spent &amp; Transferred'!K43</f>
        <v>0.23782443698896297</v>
      </c>
      <c r="L220" s="89">
        <f>L43/'[2]Total Funds Spent &amp; Transferred'!L43</f>
        <v>0.34785278912487255</v>
      </c>
      <c r="M220" s="89">
        <f>M43/'[2]Total Funds Spent &amp; Transferred'!M43</f>
        <v>0.41201314170629999</v>
      </c>
      <c r="N220" s="89">
        <f>N43/'[2]Total Funds Spent &amp; Transferred'!N43</f>
        <v>0.37646169842664129</v>
      </c>
      <c r="O220" s="89">
        <f>O43/'[2]Total Funds Spent &amp; Transferred'!O43</f>
        <v>0.42473574463108216</v>
      </c>
      <c r="P220" s="89">
        <f>P43/'[2]Total Funds Spent &amp; Transferred'!P43</f>
        <v>0.41440996182621104</v>
      </c>
      <c r="Q220" s="89">
        <f>Q43/'[2]Total Funds Spent &amp; Transferred'!Q43</f>
        <v>0.39650685943971836</v>
      </c>
      <c r="R220" s="89">
        <f>R43/'[2]Total Funds Spent &amp; Transferred'!R43</f>
        <v>0.37917540142917155</v>
      </c>
      <c r="S220" s="89">
        <f>S43/'[2]Total Funds Spent &amp; Transferred'!S43</f>
        <v>0.38855280696029676</v>
      </c>
      <c r="T220" s="89">
        <f>T43/'Total Funds Spent &amp; Transferred'!T43</f>
        <v>0.3990806929514738</v>
      </c>
      <c r="U220" s="89">
        <f>U43/'Total Funds Spent &amp; Transferred'!U43</f>
        <v>0.49058224651775661</v>
      </c>
      <c r="V220" s="89">
        <f>V43/'Total Funds Spent &amp; Transferred'!V43</f>
        <v>0.40947750120764764</v>
      </c>
      <c r="W220" s="89">
        <f>W43/'Total Funds Spent &amp; Transferred'!W43</f>
        <v>0.41405009369184431</v>
      </c>
      <c r="X220" s="89">
        <f>X43/'Total Funds Spent &amp; Transferred'!X43</f>
        <v>0.41173930802611775</v>
      </c>
      <c r="Y220" s="89">
        <f>Y43/'Total Funds Spent &amp; Transferred'!Y43</f>
        <v>0.42512473122685707</v>
      </c>
      <c r="Z220" s="89">
        <f>Z43/'Total Funds Spent &amp; Transferred'!Z43</f>
        <v>0.38800566705275225</v>
      </c>
      <c r="AC220" s="290"/>
      <c r="AD220" s="225"/>
    </row>
    <row r="221" spans="1:30" ht="14.45">
      <c r="A221" s="51" t="s">
        <v>140</v>
      </c>
      <c r="B221" s="89">
        <f>B44/'[2]Total Funds Spent &amp; Transferred'!B44</f>
        <v>5.1305083956168229E-2</v>
      </c>
      <c r="C221" s="89">
        <f>C44/'[2]Total Funds Spent &amp; Transferred'!C44</f>
        <v>6.8516123905409315E-2</v>
      </c>
      <c r="D221" s="89">
        <f>D44/'[2]Total Funds Spent &amp; Transferred'!D44</f>
        <v>0.15409111586449811</v>
      </c>
      <c r="E221" s="89">
        <f>E44/'[2]Total Funds Spent &amp; Transferred'!E44</f>
        <v>0.1531305546443916</v>
      </c>
      <c r="F221" s="89">
        <f>F44/'[2]Total Funds Spent &amp; Transferred'!F44</f>
        <v>0.18918779861688828</v>
      </c>
      <c r="G221" s="89">
        <f>G44/'[2]Total Funds Spent &amp; Transferred'!G44</f>
        <v>0.17577994439420527</v>
      </c>
      <c r="H221" s="89">
        <f>H44/'[2]Total Funds Spent &amp; Transferred'!H44</f>
        <v>0.23644337629277579</v>
      </c>
      <c r="I221" s="89">
        <f>I44/'[2]Total Funds Spent &amp; Transferred'!I44</f>
        <v>0.26579389783760971</v>
      </c>
      <c r="J221" s="89">
        <f>J44/'[2]Total Funds Spent &amp; Transferred'!J44</f>
        <v>0.33794275353330805</v>
      </c>
      <c r="K221" s="89">
        <f>K44/'[2]Total Funds Spent &amp; Transferred'!K44</f>
        <v>0.3061155742513022</v>
      </c>
      <c r="L221" s="89">
        <f>L44/'[2]Total Funds Spent &amp; Transferred'!L44</f>
        <v>0.24773551318591083</v>
      </c>
      <c r="M221" s="89">
        <f>M44/'[2]Total Funds Spent &amp; Transferred'!M44</f>
        <v>0.21036965762975721</v>
      </c>
      <c r="N221" s="89">
        <f>N44/'[2]Total Funds Spent &amp; Transferred'!N44</f>
        <v>0.15783017447578962</v>
      </c>
      <c r="O221" s="89">
        <f>O44/'[2]Total Funds Spent &amp; Transferred'!O44</f>
        <v>0.10877956921851817</v>
      </c>
      <c r="P221" s="89">
        <f>P44/'[2]Total Funds Spent &amp; Transferred'!P44</f>
        <v>0.15518596676830662</v>
      </c>
      <c r="Q221" s="89">
        <f>Q44/'[2]Total Funds Spent &amp; Transferred'!Q44</f>
        <v>0.13970549619432437</v>
      </c>
      <c r="R221" s="89">
        <f>R44/'[2]Total Funds Spent &amp; Transferred'!R44</f>
        <v>0.13072434613800168</v>
      </c>
      <c r="S221" s="89">
        <f>S44/'[2]Total Funds Spent &amp; Transferred'!S44</f>
        <v>0.13634411912722</v>
      </c>
      <c r="T221" s="89">
        <f>T44/'Total Funds Spent &amp; Transferred'!T44</f>
        <v>0.17526648600868286</v>
      </c>
      <c r="U221" s="89">
        <f>U44/'Total Funds Spent &amp; Transferred'!U44</f>
        <v>0.1831467207041704</v>
      </c>
      <c r="V221" s="89">
        <f>V44/'Total Funds Spent &amp; Transferred'!V44</f>
        <v>0.25094725966959763</v>
      </c>
      <c r="W221" s="89">
        <f>W44/'Total Funds Spent &amp; Transferred'!W44</f>
        <v>0.24077049534159381</v>
      </c>
      <c r="X221" s="89">
        <f>X44/'Total Funds Spent &amp; Transferred'!X44</f>
        <v>0.24831421892347411</v>
      </c>
      <c r="Y221" s="89">
        <f>Y44/'Total Funds Spent &amp; Transferred'!Y44</f>
        <v>0.26901376588824316</v>
      </c>
      <c r="Z221" s="89">
        <f>Z44/'Total Funds Spent &amp; Transferred'!Z44</f>
        <v>0.19981220473211228</v>
      </c>
      <c r="AC221" s="290"/>
      <c r="AD221" s="225"/>
    </row>
    <row r="222" spans="1:30" ht="14.45">
      <c r="A222" s="51" t="s">
        <v>142</v>
      </c>
      <c r="B222" s="89">
        <f>B45/'[2]Total Funds Spent &amp; Transferred'!B45</f>
        <v>3.1517316657572791E-2</v>
      </c>
      <c r="C222" s="89">
        <f>C45/'[2]Total Funds Spent &amp; Transferred'!C45</f>
        <v>6.8909117508101803E-2</v>
      </c>
      <c r="D222" s="89">
        <f>D45/'[2]Total Funds Spent &amp; Transferred'!D45</f>
        <v>6.7621972762895874E-2</v>
      </c>
      <c r="E222" s="89">
        <f>E45/'[2]Total Funds Spent &amp; Transferred'!E45</f>
        <v>3.4685791875684935E-2</v>
      </c>
      <c r="F222" s="89">
        <f>F45/'[2]Total Funds Spent &amp; Transferred'!F45</f>
        <v>3.9094219128782595E-2</v>
      </c>
      <c r="G222" s="89">
        <f>G45/'[2]Total Funds Spent &amp; Transferred'!G45</f>
        <v>3.8393517182244312E-2</v>
      </c>
      <c r="H222" s="89">
        <f>H45/'[2]Total Funds Spent &amp; Transferred'!H45</f>
        <v>3.4742655585614172E-2</v>
      </c>
      <c r="I222" s="89">
        <f>I45/'[2]Total Funds Spent &amp; Transferred'!I45</f>
        <v>3.8983446177289945E-2</v>
      </c>
      <c r="J222" s="89">
        <f>J45/'[2]Total Funds Spent &amp; Transferred'!J45</f>
        <v>2.2249113900984465E-2</v>
      </c>
      <c r="K222" s="89">
        <f>K45/'[2]Total Funds Spent &amp; Transferred'!K45</f>
        <v>2.6310455872458907E-2</v>
      </c>
      <c r="L222" s="89">
        <f>L45/'[2]Total Funds Spent &amp; Transferred'!L45</f>
        <v>2.6384785095476142E-2</v>
      </c>
      <c r="M222" s="89">
        <f>M45/'[2]Total Funds Spent &amp; Transferred'!M45</f>
        <v>2.3296188451597699E-2</v>
      </c>
      <c r="N222" s="89">
        <f>N45/'[2]Total Funds Spent &amp; Transferred'!N45</f>
        <v>2.1530509325020097E-2</v>
      </c>
      <c r="O222" s="89">
        <f>O45/'[2]Total Funds Spent &amp; Transferred'!O45</f>
        <v>2.2706228231644688E-2</v>
      </c>
      <c r="P222" s="89">
        <f>P45/'[2]Total Funds Spent &amp; Transferred'!P45</f>
        <v>6.4362089232326627E-2</v>
      </c>
      <c r="Q222" s="89">
        <f>Q45/'[2]Total Funds Spent &amp; Transferred'!Q45</f>
        <v>2.7503134377423407E-2</v>
      </c>
      <c r="R222" s="89">
        <f>R45/'[2]Total Funds Spent &amp; Transferred'!R45</f>
        <v>1.7744559708756734E-2</v>
      </c>
      <c r="S222" s="89">
        <f>S45/'[2]Total Funds Spent &amp; Transferred'!S45</f>
        <v>1.506580144411114E-2</v>
      </c>
      <c r="T222" s="89">
        <f>T45/'Total Funds Spent &amp; Transferred'!T45</f>
        <v>2.2651154661808288E-2</v>
      </c>
      <c r="U222" s="89">
        <f>U45/'Total Funds Spent &amp; Transferred'!U45</f>
        <v>2.0474777677099626E-2</v>
      </c>
      <c r="V222" s="89">
        <f>V45/'Total Funds Spent &amp; Transferred'!V45</f>
        <v>2.5080604141988039E-2</v>
      </c>
      <c r="W222" s="89">
        <f>W45/'Total Funds Spent &amp; Transferred'!W45</f>
        <v>2.4795046473782365E-2</v>
      </c>
      <c r="X222" s="89">
        <f>X45/'Total Funds Spent &amp; Transferred'!X45</f>
        <v>2.4687099083889143E-2</v>
      </c>
      <c r="Y222" s="89">
        <f>Y45/'Total Funds Spent &amp; Transferred'!Y45</f>
        <v>2.4601616603385057E-2</v>
      </c>
      <c r="Z222" s="89">
        <f>Z45/'Total Funds Spent &amp; Transferred'!Z45</f>
        <v>2.6130852183492231E-2</v>
      </c>
      <c r="AC222" s="290"/>
      <c r="AD222" s="225"/>
    </row>
    <row r="223" spans="1:30" ht="14.45">
      <c r="A223" s="51" t="s">
        <v>144</v>
      </c>
      <c r="B223" s="89">
        <f>B46/'[2]Total Funds Spent &amp; Transferred'!B46</f>
        <v>2.5671787189203245E-2</v>
      </c>
      <c r="C223" s="89">
        <f>C46/'[2]Total Funds Spent &amp; Transferred'!C46</f>
        <v>3.0733925516640757E-2</v>
      </c>
      <c r="D223" s="89">
        <f>D46/'[2]Total Funds Spent &amp; Transferred'!D46</f>
        <v>8.9889070373465982E-2</v>
      </c>
      <c r="E223" s="89">
        <f>E46/'[2]Total Funds Spent &amp; Transferred'!E46</f>
        <v>0.18427838751796183</v>
      </c>
      <c r="F223" s="89">
        <f>F46/'[2]Total Funds Spent &amp; Transferred'!F46</f>
        <v>0.17979140161270835</v>
      </c>
      <c r="G223" s="89">
        <f>G46/'[2]Total Funds Spent &amp; Transferred'!G46</f>
        <v>0.10253612579633468</v>
      </c>
      <c r="H223" s="89">
        <f>H46/'[2]Total Funds Spent &amp; Transferred'!H46</f>
        <v>8.2119330278266789E-2</v>
      </c>
      <c r="I223" s="89">
        <f>I46/'[2]Total Funds Spent &amp; Transferred'!I46</f>
        <v>2.5747755793031801E-2</v>
      </c>
      <c r="J223" s="89">
        <f>J46/'[2]Total Funds Spent &amp; Transferred'!J46</f>
        <v>2.4651499304817734E-2</v>
      </c>
      <c r="K223" s="89">
        <f>K46/'[2]Total Funds Spent &amp; Transferred'!K46</f>
        <v>2.587507817737052E-2</v>
      </c>
      <c r="L223" s="89">
        <f>L46/'[2]Total Funds Spent &amp; Transferred'!L46</f>
        <v>2.6133879423917657E-2</v>
      </c>
      <c r="M223" s="89">
        <f>M46/'[2]Total Funds Spent &amp; Transferred'!M46</f>
        <v>2.6176365706631205E-2</v>
      </c>
      <c r="N223" s="89">
        <f>N46/'[2]Total Funds Spent &amp; Transferred'!N46</f>
        <v>2.8797207282693551E-2</v>
      </c>
      <c r="O223" s="89">
        <f>O46/'[2]Total Funds Spent &amp; Transferred'!O46</f>
        <v>0.13585595097626885</v>
      </c>
      <c r="P223" s="89">
        <f>P46/'[2]Total Funds Spent &amp; Transferred'!P46</f>
        <v>2.4175196512256525E-2</v>
      </c>
      <c r="Q223" s="89">
        <f>Q46/'[2]Total Funds Spent &amp; Transferred'!Q46</f>
        <v>2.7254453754608082E-2</v>
      </c>
      <c r="R223" s="89">
        <f>R46/'[2]Total Funds Spent &amp; Transferred'!R46</f>
        <v>2.9096205147680868E-2</v>
      </c>
      <c r="S223" s="89">
        <f>S46/'[2]Total Funds Spent &amp; Transferred'!S46</f>
        <v>-0.1361348571745773</v>
      </c>
      <c r="T223" s="89">
        <f>T46/'Total Funds Spent &amp; Transferred'!T46</f>
        <v>2.7936476434258534E-2</v>
      </c>
      <c r="U223" s="89">
        <f>U46/'Total Funds Spent &amp; Transferred'!U46</f>
        <v>2.8393748830356374E-2</v>
      </c>
      <c r="V223" s="89">
        <f>V46/'Total Funds Spent &amp; Transferred'!V46</f>
        <v>2.74467248328365E-2</v>
      </c>
      <c r="W223" s="89">
        <f>W46/'Total Funds Spent &amp; Transferred'!W46</f>
        <v>2.4599973234323207E-2</v>
      </c>
      <c r="X223" s="89">
        <f>X46/'Total Funds Spent &amp; Transferred'!X46</f>
        <v>2.9336952943785292E-2</v>
      </c>
      <c r="Y223" s="89">
        <f>Y46/'Total Funds Spent &amp; Transferred'!Y46</f>
        <v>2.7746700985490067E-2</v>
      </c>
      <c r="Z223" s="89">
        <f>Z46/'Total Funds Spent &amp; Transferred'!Z46</f>
        <v>2.7467660634947915E-2</v>
      </c>
      <c r="AC223" s="290"/>
      <c r="AD223" s="225"/>
    </row>
    <row r="224" spans="1:30" ht="14.45">
      <c r="A224" s="51" t="s">
        <v>146</v>
      </c>
      <c r="B224" s="89">
        <f>B47/'[2]Total Funds Spent &amp; Transferred'!B47</f>
        <v>5.07770822496234E-2</v>
      </c>
      <c r="C224" s="89">
        <f>C47/'[2]Total Funds Spent &amp; Transferred'!C47</f>
        <v>0.16695635611631715</v>
      </c>
      <c r="D224" s="89">
        <f>D47/'[2]Total Funds Spent &amp; Transferred'!D47</f>
        <v>8.7472251279497773E-2</v>
      </c>
      <c r="E224" s="89">
        <f>E47/'[2]Total Funds Spent &amp; Transferred'!E47</f>
        <v>0.41860268912778587</v>
      </c>
      <c r="F224" s="89">
        <f>F47/'[2]Total Funds Spent &amp; Transferred'!F47</f>
        <v>0.31016916051476345</v>
      </c>
      <c r="G224" s="89">
        <f>G47/'[2]Total Funds Spent &amp; Transferred'!G47</f>
        <v>0.26748660260559648</v>
      </c>
      <c r="H224" s="89">
        <f>H47/'[2]Total Funds Spent &amp; Transferred'!H47</f>
        <v>0.26564539005569493</v>
      </c>
      <c r="I224" s="89">
        <f>I47/'[2]Total Funds Spent &amp; Transferred'!I47</f>
        <v>0.25331250785470671</v>
      </c>
      <c r="J224" s="89">
        <f>J47/'[2]Total Funds Spent &amp; Transferred'!J47</f>
        <v>0.29657282843607635</v>
      </c>
      <c r="K224" s="89">
        <f>K47/'[2]Total Funds Spent &amp; Transferred'!K47</f>
        <v>0.27770982674496708</v>
      </c>
      <c r="L224" s="89">
        <f>L47/'[2]Total Funds Spent &amp; Transferred'!L47</f>
        <v>0.25570087774714212</v>
      </c>
      <c r="M224" s="89">
        <f>M47/'[2]Total Funds Spent &amp; Transferred'!M47</f>
        <v>0.26531749657586817</v>
      </c>
      <c r="N224" s="89">
        <f>N47/'[2]Total Funds Spent &amp; Transferred'!N47</f>
        <v>0.23409985928041324</v>
      </c>
      <c r="O224" s="89">
        <f>O47/'[2]Total Funds Spent &amp; Transferred'!O47</f>
        <v>0.19447522437203665</v>
      </c>
      <c r="P224" s="89">
        <f>P47/'[2]Total Funds Spent &amp; Transferred'!P47</f>
        <v>0.21481453426317801</v>
      </c>
      <c r="Q224" s="89">
        <f>Q47/'[2]Total Funds Spent &amp; Transferred'!Q47</f>
        <v>0.22114432833997241</v>
      </c>
      <c r="R224" s="89">
        <f>R47/'[2]Total Funds Spent &amp; Transferred'!R47</f>
        <v>9.2751353868707212E-2</v>
      </c>
      <c r="S224" s="89">
        <f>S47/'[2]Total Funds Spent &amp; Transferred'!S47</f>
        <v>0.16599304258764425</v>
      </c>
      <c r="T224" s="89">
        <f>T47/'Total Funds Spent &amp; Transferred'!T47</f>
        <v>0.1247280593141879</v>
      </c>
      <c r="U224" s="89">
        <f>U47/'Total Funds Spent &amp; Transferred'!U47</f>
        <v>0.10165462900373809</v>
      </c>
      <c r="V224" s="89">
        <f>V47/'Total Funds Spent &amp; Transferred'!V47</f>
        <v>0.10357801299980131</v>
      </c>
      <c r="W224" s="89">
        <f>W47/'Total Funds Spent &amp; Transferred'!W47</f>
        <v>0</v>
      </c>
      <c r="X224" s="89">
        <f>X47/'Total Funds Spent &amp; Transferred'!X47</f>
        <v>0</v>
      </c>
      <c r="Y224" s="89">
        <f>Y47/'Total Funds Spent &amp; Transferred'!Y47</f>
        <v>0.25700256350137696</v>
      </c>
      <c r="Z224" s="89">
        <f>Z47/'Total Funds Spent &amp; Transferred'!Z47</f>
        <v>2.8170504978181302E-2</v>
      </c>
      <c r="AC224" s="290"/>
      <c r="AD224" s="225"/>
    </row>
    <row r="225" spans="1:30" ht="14.45">
      <c r="A225" s="51" t="s">
        <v>148</v>
      </c>
      <c r="B225" s="89">
        <f>B48/'[2]Total Funds Spent &amp; Transferred'!B48</f>
        <v>5.7776923909492198E-2</v>
      </c>
      <c r="C225" s="89">
        <f>C48/'[2]Total Funds Spent &amp; Transferred'!C48</f>
        <v>7.8411652466352913E-2</v>
      </c>
      <c r="D225" s="89">
        <f>D48/'[2]Total Funds Spent &amp; Transferred'!D48</f>
        <v>0.18620103461635734</v>
      </c>
      <c r="E225" s="89">
        <f>E48/'[2]Total Funds Spent &amp; Transferred'!E48</f>
        <v>9.4759017813210875E-2</v>
      </c>
      <c r="F225" s="89">
        <f>F48/'[2]Total Funds Spent &amp; Transferred'!F48</f>
        <v>3.6137153995460844E-2</v>
      </c>
      <c r="G225" s="89">
        <f>G48/'[2]Total Funds Spent &amp; Transferred'!G48</f>
        <v>3.9057345643162385E-2</v>
      </c>
      <c r="H225" s="89">
        <f>H48/'[2]Total Funds Spent &amp; Transferred'!H48</f>
        <v>3.7142907110269442E-2</v>
      </c>
      <c r="I225" s="89">
        <f>I48/'[2]Total Funds Spent &amp; Transferred'!I48</f>
        <v>2.9810109917874708E-2</v>
      </c>
      <c r="J225" s="89">
        <f>J48/'[2]Total Funds Spent &amp; Transferred'!J48</f>
        <v>2.4802209316013513E-2</v>
      </c>
      <c r="K225" s="89">
        <f>K48/'[2]Total Funds Spent &amp; Transferred'!K48</f>
        <v>3.5219740919352004E-2</v>
      </c>
      <c r="L225" s="89">
        <f>L48/'[2]Total Funds Spent &amp; Transferred'!L48</f>
        <v>3.2715763239393292E-2</v>
      </c>
      <c r="M225" s="89">
        <f>M48/'[2]Total Funds Spent &amp; Transferred'!M48</f>
        <v>3.1440137131270279E-2</v>
      </c>
      <c r="N225" s="89">
        <f>N48/'[2]Total Funds Spent &amp; Transferred'!N48</f>
        <v>3.2290788503663813E-2</v>
      </c>
      <c r="O225" s="89">
        <f>O48/'[2]Total Funds Spent &amp; Transferred'!O48</f>
        <v>2.8921719647918072E-2</v>
      </c>
      <c r="P225" s="89">
        <f>P48/'[2]Total Funds Spent &amp; Transferred'!P48</f>
        <v>3.2018663600884685E-2</v>
      </c>
      <c r="Q225" s="89">
        <f>Q48/'[2]Total Funds Spent &amp; Transferred'!Q48</f>
        <v>2.937107389071977E-2</v>
      </c>
      <c r="R225" s="89">
        <f>R48/'[2]Total Funds Spent &amp; Transferred'!R48</f>
        <v>3.1335498933949268E-2</v>
      </c>
      <c r="S225" s="89">
        <f>S48/'[2]Total Funds Spent &amp; Transferred'!S48</f>
        <v>3.0045629119459558E-2</v>
      </c>
      <c r="T225" s="89">
        <f>T48/'Total Funds Spent &amp; Transferred'!T48</f>
        <v>0</v>
      </c>
      <c r="U225" s="89">
        <f>U48/'Total Funds Spent &amp; Transferred'!U48</f>
        <v>0</v>
      </c>
      <c r="V225" s="89">
        <f>V48/'Total Funds Spent &amp; Transferred'!V48</f>
        <v>0</v>
      </c>
      <c r="W225" s="89">
        <f>W48/'Total Funds Spent &amp; Transferred'!W48</f>
        <v>0</v>
      </c>
      <c r="X225" s="89">
        <f>X48/'Total Funds Spent &amp; Transferred'!X48</f>
        <v>0</v>
      </c>
      <c r="Y225" s="89">
        <f>Y48/'Total Funds Spent &amp; Transferred'!Y48</f>
        <v>0</v>
      </c>
      <c r="Z225" s="89">
        <f>Z48/'Total Funds Spent &amp; Transferred'!Z48</f>
        <v>0</v>
      </c>
      <c r="AC225" s="290"/>
      <c r="AD225" s="225"/>
    </row>
    <row r="226" spans="1:30" ht="14.45">
      <c r="A226" s="51" t="s">
        <v>150</v>
      </c>
      <c r="B226" s="89">
        <f>B49/'[2]Total Funds Spent &amp; Transferred'!B49</f>
        <v>4.5106919206923571E-2</v>
      </c>
      <c r="C226" s="89">
        <f>C49/'[2]Total Funds Spent &amp; Transferred'!C49</f>
        <v>9.5398130615141144E-2</v>
      </c>
      <c r="D226" s="89">
        <f>D49/'[2]Total Funds Spent &amp; Transferred'!D49</f>
        <v>9.4913677183553868E-2</v>
      </c>
      <c r="E226" s="89">
        <f>E49/'[2]Total Funds Spent &amp; Transferred'!E49</f>
        <v>0.14252395032993842</v>
      </c>
      <c r="F226" s="89">
        <f>F49/'[2]Total Funds Spent &amp; Transferred'!F49</f>
        <v>-5.4602844672564668E-2</v>
      </c>
      <c r="G226" s="89">
        <f>G49/'[2]Total Funds Spent &amp; Transferred'!G49</f>
        <v>7.9022430754518591E-2</v>
      </c>
      <c r="H226" s="89">
        <f>H49/'[2]Total Funds Spent &amp; Transferred'!H49</f>
        <v>6.6707821560236191E-2</v>
      </c>
      <c r="I226" s="89">
        <f>I49/'[2]Total Funds Spent &amp; Transferred'!I49</f>
        <v>8.2368750877446398E-2</v>
      </c>
      <c r="J226" s="89">
        <f>J49/'[2]Total Funds Spent &amp; Transferred'!J49</f>
        <v>8.5485947324503958E-2</v>
      </c>
      <c r="K226" s="89">
        <f>K49/'[2]Total Funds Spent &amp; Transferred'!K49</f>
        <v>6.8987832332598281E-2</v>
      </c>
      <c r="L226" s="89">
        <f>L49/'[2]Total Funds Spent &amp; Transferred'!L49</f>
        <v>0.11329052768295038</v>
      </c>
      <c r="M226" s="89">
        <f>M49/'[2]Total Funds Spent &amp; Transferred'!M49</f>
        <v>0.1176730664181147</v>
      </c>
      <c r="N226" s="89">
        <f>N49/'[2]Total Funds Spent &amp; Transferred'!N49</f>
        <v>0.10313300247285144</v>
      </c>
      <c r="O226" s="89">
        <f>O49/'[2]Total Funds Spent &amp; Transferred'!O49</f>
        <v>7.6217583060018385E-2</v>
      </c>
      <c r="P226" s="89">
        <f>P49/'[2]Total Funds Spent &amp; Transferred'!P49</f>
        <v>8.8169445682543229E-2</v>
      </c>
      <c r="Q226" s="89">
        <f>Q49/'[2]Total Funds Spent &amp; Transferred'!Q49</f>
        <v>7.1842641198776092E-2</v>
      </c>
      <c r="R226" s="89">
        <f>R49/'[2]Total Funds Spent &amp; Transferred'!R49</f>
        <v>0.13506700190690202</v>
      </c>
      <c r="S226" s="89">
        <f>S49/'[2]Total Funds Spent &amp; Transferred'!S49</f>
        <v>0.14353490075323175</v>
      </c>
      <c r="T226" s="89">
        <f>T49/'Total Funds Spent &amp; Transferred'!T49</f>
        <v>0.19494851893600185</v>
      </c>
      <c r="U226" s="89">
        <f>U49/'Total Funds Spent &amp; Transferred'!U49</f>
        <v>0.1759661967736334</v>
      </c>
      <c r="V226" s="89">
        <f>V49/'Total Funds Spent &amp; Transferred'!V49</f>
        <v>0.16561735572995015</v>
      </c>
      <c r="W226" s="89">
        <f>W49/'Total Funds Spent &amp; Transferred'!W49</f>
        <v>0.19730262441669486</v>
      </c>
      <c r="X226" s="89">
        <f>X49/'Total Funds Spent &amp; Transferred'!X49</f>
        <v>0.21841543261671992</v>
      </c>
      <c r="Y226" s="89">
        <f>Y49/'Total Funds Spent &amp; Transferred'!Y49</f>
        <v>0.23394611368378443</v>
      </c>
      <c r="Z226" s="89">
        <f>Z49/'Total Funds Spent &amp; Transferred'!Z49</f>
        <v>0.26610294590845091</v>
      </c>
      <c r="AC226" s="290"/>
      <c r="AD226" s="225"/>
    </row>
    <row r="227" spans="1:30" ht="14.45">
      <c r="A227" s="51" t="s">
        <v>152</v>
      </c>
      <c r="B227" s="89">
        <f>B50/'[2]Total Funds Spent &amp; Transferred'!B50</f>
        <v>0.3622539028023104</v>
      </c>
      <c r="C227" s="89">
        <f>C50/'[2]Total Funds Spent &amp; Transferred'!C50</f>
        <v>-0.37622422803963379</v>
      </c>
      <c r="D227" s="89">
        <f>D50/'[2]Total Funds Spent &amp; Transferred'!D50</f>
        <v>0.15495139497087354</v>
      </c>
      <c r="E227" s="89">
        <f>E50/'[2]Total Funds Spent &amp; Transferred'!E50</f>
        <v>0.19593579039731876</v>
      </c>
      <c r="F227" s="89">
        <f>F50/'[2]Total Funds Spent &amp; Transferred'!F50</f>
        <v>0.1800169456697292</v>
      </c>
      <c r="G227" s="89">
        <f>G50/'[2]Total Funds Spent &amp; Transferred'!G50</f>
        <v>0.18246162164120647</v>
      </c>
      <c r="H227" s="89">
        <f>H50/'[2]Total Funds Spent &amp; Transferred'!H50</f>
        <v>0.20712841865840925</v>
      </c>
      <c r="I227" s="89">
        <f>I50/'[2]Total Funds Spent &amp; Transferred'!I50</f>
        <v>0.19670157988320189</v>
      </c>
      <c r="J227" s="89">
        <f>J50/'[2]Total Funds Spent &amp; Transferred'!J50</f>
        <v>0.21492970095687935</v>
      </c>
      <c r="K227" s="89">
        <f>K50/'[2]Total Funds Spent &amp; Transferred'!K50</f>
        <v>0.20007891498330271</v>
      </c>
      <c r="L227" s="89">
        <f>L50/'[2]Total Funds Spent &amp; Transferred'!L50</f>
        <v>0.31850132732740888</v>
      </c>
      <c r="M227" s="89">
        <f>M50/'[2]Total Funds Spent &amp; Transferred'!M50</f>
        <v>0.28733346681693639</v>
      </c>
      <c r="N227" s="89">
        <f>N50/'[2]Total Funds Spent &amp; Transferred'!N50</f>
        <v>0.27583627463376914</v>
      </c>
      <c r="O227" s="89">
        <f>O50/'[2]Total Funds Spent &amp; Transferred'!O50</f>
        <v>0.25041800894202815</v>
      </c>
      <c r="P227" s="89">
        <f>P50/'[2]Total Funds Spent &amp; Transferred'!P50</f>
        <v>0.30288092177283482</v>
      </c>
      <c r="Q227" s="89">
        <f>Q50/'[2]Total Funds Spent &amp; Transferred'!Q50</f>
        <v>0.2926051723350786</v>
      </c>
      <c r="R227" s="89">
        <f>R50/'[2]Total Funds Spent &amp; Transferred'!R50</f>
        <v>0.31209645636341726</v>
      </c>
      <c r="S227" s="89">
        <f>S50/'[2]Total Funds Spent &amp; Transferred'!S50</f>
        <v>0.30013988946485076</v>
      </c>
      <c r="T227" s="89">
        <f>T50/'Total Funds Spent &amp; Transferred'!T50</f>
        <v>0.3349192931747188</v>
      </c>
      <c r="U227" s="89">
        <f>U50/'Total Funds Spent &amp; Transferred'!U50</f>
        <v>0.33239579560690108</v>
      </c>
      <c r="V227" s="89">
        <f>V50/'Total Funds Spent &amp; Transferred'!V50</f>
        <v>0.3186375642040693</v>
      </c>
      <c r="W227" s="89">
        <f>W50/'Total Funds Spent &amp; Transferred'!W50</f>
        <v>0.31978357421858661</v>
      </c>
      <c r="X227" s="89">
        <f>X50/'Total Funds Spent &amp; Transferred'!X50</f>
        <v>0.33547795953069265</v>
      </c>
      <c r="Y227" s="89">
        <f>Y50/'Total Funds Spent &amp; Transferred'!Y50</f>
        <v>0.35219665507373832</v>
      </c>
      <c r="Z227" s="89">
        <f>Z50/'Total Funds Spent &amp; Transferred'!Z50</f>
        <v>0.35259005084833955</v>
      </c>
      <c r="AC227" s="290"/>
      <c r="AD227" s="225"/>
    </row>
    <row r="228" spans="1:30" ht="14.45">
      <c r="A228" s="51" t="s">
        <v>153</v>
      </c>
      <c r="B228" s="89">
        <f>B51/'[2]Total Funds Spent &amp; Transferred'!B51</f>
        <v>5.1343973699689884E-2</v>
      </c>
      <c r="C228" s="89">
        <f>C51/'[2]Total Funds Spent &amp; Transferred'!C51</f>
        <v>0.21690222391157685</v>
      </c>
      <c r="D228" s="89">
        <f>D51/'[2]Total Funds Spent &amp; Transferred'!D51</f>
        <v>0.21732017442733342</v>
      </c>
      <c r="E228" s="89">
        <f>E51/'[2]Total Funds Spent &amp; Transferred'!E51</f>
        <v>0.22246252348307111</v>
      </c>
      <c r="F228" s="89">
        <f>F51/'[2]Total Funds Spent &amp; Transferred'!F51</f>
        <v>0.16462455340168222</v>
      </c>
      <c r="G228" s="89">
        <f>G51/'[2]Total Funds Spent &amp; Transferred'!G51</f>
        <v>0.16374776478414832</v>
      </c>
      <c r="H228" s="89">
        <f>H51/'[2]Total Funds Spent &amp; Transferred'!H51</f>
        <v>4.6815976605166239E-2</v>
      </c>
      <c r="I228" s="89">
        <f>I51/'[2]Total Funds Spent &amp; Transferred'!I51</f>
        <v>0.1248054170222226</v>
      </c>
      <c r="J228" s="89">
        <f>J51/'[2]Total Funds Spent &amp; Transferred'!J51</f>
        <v>8.1293870862381892E-2</v>
      </c>
      <c r="K228" s="89">
        <f>K51/'[2]Total Funds Spent &amp; Transferred'!K51</f>
        <v>0.13619896907665605</v>
      </c>
      <c r="L228" s="89">
        <f>L51/'[2]Total Funds Spent &amp; Transferred'!L51</f>
        <v>0.12308115856314902</v>
      </c>
      <c r="M228" s="89">
        <f>M51/'[2]Total Funds Spent &amp; Transferred'!M51</f>
        <v>0.14950209407528223</v>
      </c>
      <c r="N228" s="89">
        <f>N51/'[2]Total Funds Spent &amp; Transferred'!N51</f>
        <v>0.14255534930925215</v>
      </c>
      <c r="O228" s="89">
        <f>O51/'[2]Total Funds Spent &amp; Transferred'!O51</f>
        <v>0.10435153575153872</v>
      </c>
      <c r="P228" s="89">
        <f>P51/'[2]Total Funds Spent &amp; Transferred'!P51</f>
        <v>0.12405523534586529</v>
      </c>
      <c r="Q228" s="89">
        <f>Q51/'[2]Total Funds Spent &amp; Transferred'!Q51</f>
        <v>0.13889091246497029</v>
      </c>
      <c r="R228" s="89">
        <f>R51/'[2]Total Funds Spent &amp; Transferred'!R51</f>
        <v>0.10958269368069505</v>
      </c>
      <c r="S228" s="89">
        <f>S51/'[2]Total Funds Spent &amp; Transferred'!S51</f>
        <v>0.13539950941244375</v>
      </c>
      <c r="T228" s="89">
        <f>T51/'Total Funds Spent &amp; Transferred'!T51</f>
        <v>0.13750045750273387</v>
      </c>
      <c r="U228" s="89">
        <f>U51/'Total Funds Spent &amp; Transferred'!U51</f>
        <v>0.12662398013129744</v>
      </c>
      <c r="V228" s="89">
        <f>V51/'Total Funds Spent &amp; Transferred'!V51</f>
        <v>0.12431626282821678</v>
      </c>
      <c r="W228" s="89">
        <f>W51/'Total Funds Spent &amp; Transferred'!W51</f>
        <v>0.13268038284395267</v>
      </c>
      <c r="X228" s="89">
        <f>X51/'Total Funds Spent &amp; Transferred'!X51</f>
        <v>0.13401663479265918</v>
      </c>
      <c r="Y228" s="89">
        <f>Y51/'Total Funds Spent &amp; Transferred'!Y51</f>
        <v>0.12856947419608544</v>
      </c>
      <c r="Z228" s="89">
        <f>Z51/'Total Funds Spent &amp; Transferred'!Z51</f>
        <v>7.4153006294909812E-2</v>
      </c>
      <c r="AC228" s="290"/>
      <c r="AD228" s="225"/>
    </row>
    <row r="229" spans="1:30" ht="14.45">
      <c r="A229" s="51" t="s">
        <v>154</v>
      </c>
      <c r="B229" s="89">
        <f>B52/'[2]Total Funds Spent &amp; Transferred'!B52</f>
        <v>0</v>
      </c>
      <c r="C229" s="89">
        <f>C52/'[2]Total Funds Spent &amp; Transferred'!C52</f>
        <v>0.1077990843682393</v>
      </c>
      <c r="D229" s="89">
        <f>D52/'[2]Total Funds Spent &amp; Transferred'!D52</f>
        <v>0.23985576637505818</v>
      </c>
      <c r="E229" s="89">
        <f>E52/'[2]Total Funds Spent &amp; Transferred'!E52</f>
        <v>0.2007461468308239</v>
      </c>
      <c r="F229" s="89">
        <f>F52/'[2]Total Funds Spent &amp; Transferred'!F52</f>
        <v>0.27525188522052152</v>
      </c>
      <c r="G229" s="89">
        <f>G52/'[2]Total Funds Spent &amp; Transferred'!G52</f>
        <v>0.30598853521540792</v>
      </c>
      <c r="H229" s="89">
        <f>H52/'[2]Total Funds Spent &amp; Transferred'!H52</f>
        <v>0.30389371889110828</v>
      </c>
      <c r="I229" s="89">
        <f>I52/'[2]Total Funds Spent &amp; Transferred'!I52</f>
        <v>0.24147855583822683</v>
      </c>
      <c r="J229" s="89">
        <f>J52/'[2]Total Funds Spent &amp; Transferred'!J52</f>
        <v>0.27064081102209653</v>
      </c>
      <c r="K229" s="89">
        <f>K52/'[2]Total Funds Spent &amp; Transferred'!K52</f>
        <v>0.23933151164224806</v>
      </c>
      <c r="L229" s="89">
        <f>L52/'[2]Total Funds Spent &amp; Transferred'!L52</f>
        <v>0.23529737377004231</v>
      </c>
      <c r="M229" s="89">
        <f>M52/'[2]Total Funds Spent &amp; Transferred'!M52</f>
        <v>0.18280224254168295</v>
      </c>
      <c r="N229" s="89">
        <f>N52/'[2]Total Funds Spent &amp; Transferred'!N52</f>
        <v>0.13832856143992639</v>
      </c>
      <c r="O229" s="89">
        <f>O52/'[2]Total Funds Spent &amp; Transferred'!O52</f>
        <v>0.13226985448002312</v>
      </c>
      <c r="P229" s="89">
        <f>P52/'[2]Total Funds Spent &amp; Transferred'!P52</f>
        <v>0.16712369899046448</v>
      </c>
      <c r="Q229" s="89">
        <f>Q52/'[2]Total Funds Spent &amp; Transferred'!Q52</f>
        <v>0.11801937290912018</v>
      </c>
      <c r="R229" s="89">
        <f>R52/'[2]Total Funds Spent &amp; Transferred'!R52</f>
        <v>0.15144543478180719</v>
      </c>
      <c r="S229" s="89">
        <f>S52/'[2]Total Funds Spent &amp; Transferred'!S52</f>
        <v>0.16248234565010294</v>
      </c>
      <c r="T229" s="89">
        <f>T52/'Total Funds Spent &amp; Transferred'!T52</f>
        <v>0.19923692507251536</v>
      </c>
      <c r="U229" s="89">
        <f>U52/'Total Funds Spent &amp; Transferred'!U52</f>
        <v>0.20501197274813859</v>
      </c>
      <c r="V229" s="89">
        <f>V52/'Total Funds Spent &amp; Transferred'!V52</f>
        <v>0.21520868919476063</v>
      </c>
      <c r="W229" s="89">
        <f>W52/'Total Funds Spent &amp; Transferred'!W52</f>
        <v>0.21449455509053861</v>
      </c>
      <c r="X229" s="89">
        <f>X52/'Total Funds Spent &amp; Transferred'!X52</f>
        <v>0.14333229516412305</v>
      </c>
      <c r="Y229" s="89">
        <f>Y52/'Total Funds Spent &amp; Transferred'!Y52</f>
        <v>0.1425567626115625</v>
      </c>
      <c r="Z229" s="89">
        <f>Z52/'Total Funds Spent &amp; Transferred'!Z52</f>
        <v>0.1604817716650328</v>
      </c>
      <c r="AC229" s="290"/>
      <c r="AD229" s="225"/>
    </row>
    <row r="230" spans="1:30" ht="14.45">
      <c r="A230" s="51" t="s">
        <v>155</v>
      </c>
      <c r="B230" s="89">
        <f>B53/'[2]Total Funds Spent &amp; Transferred'!B53</f>
        <v>0</v>
      </c>
      <c r="C230" s="89">
        <f>C53/'[2]Total Funds Spent &amp; Transferred'!C53</f>
        <v>0.17772663947206743</v>
      </c>
      <c r="D230" s="89">
        <f>D53/'[2]Total Funds Spent &amp; Transferred'!D53</f>
        <v>0.1395991566952437</v>
      </c>
      <c r="E230" s="89">
        <f>E53/'[2]Total Funds Spent &amp; Transferred'!E53</f>
        <v>3.7140929867900054E-2</v>
      </c>
      <c r="F230" s="89">
        <f>F53/'[2]Total Funds Spent &amp; Transferred'!F53</f>
        <v>0.14521510117820974</v>
      </c>
      <c r="G230" s="89">
        <f>G53/'[2]Total Funds Spent &amp; Transferred'!G53</f>
        <v>0.14592802577253211</v>
      </c>
      <c r="H230" s="89">
        <f>H53/'[2]Total Funds Spent &amp; Transferred'!H53</f>
        <v>0.14470769315126489</v>
      </c>
      <c r="I230" s="89">
        <f>I53/'[2]Total Funds Spent &amp; Transferred'!I53</f>
        <v>0.14282237828013872</v>
      </c>
      <c r="J230" s="89">
        <f>J53/'[2]Total Funds Spent &amp; Transferred'!J53</f>
        <v>0.15188255291467775</v>
      </c>
      <c r="K230" s="89">
        <f>K53/'[2]Total Funds Spent &amp; Transferred'!K53</f>
        <v>0.16610130151474961</v>
      </c>
      <c r="L230" s="89">
        <f>L53/'[2]Total Funds Spent &amp; Transferred'!L53</f>
        <v>0.1647377692790449</v>
      </c>
      <c r="M230" s="89">
        <f>M53/'[2]Total Funds Spent &amp; Transferred'!M53</f>
        <v>0.17335523950069268</v>
      </c>
      <c r="N230" s="89">
        <f>N53/'[2]Total Funds Spent &amp; Transferred'!N53</f>
        <v>0.17821388056771584</v>
      </c>
      <c r="O230" s="89">
        <f>O53/'[2]Total Funds Spent &amp; Transferred'!O53</f>
        <v>0.12306714993573296</v>
      </c>
      <c r="P230" s="89">
        <f>P53/'[2]Total Funds Spent &amp; Transferred'!P53</f>
        <v>0.19454293269356548</v>
      </c>
      <c r="Q230" s="89">
        <f>Q53/'[2]Total Funds Spent &amp; Transferred'!Q53</f>
        <v>0.19628792191122299</v>
      </c>
      <c r="R230" s="89">
        <f>R53/'[2]Total Funds Spent &amp; Transferred'!R53</f>
        <v>7.2161154223889912E-2</v>
      </c>
      <c r="S230" s="89">
        <f>S53/'[2]Total Funds Spent &amp; Transferred'!S53</f>
        <v>8.4338233329179307E-2</v>
      </c>
      <c r="T230" s="89">
        <f>T53/'Total Funds Spent &amp; Transferred'!T53</f>
        <v>7.2035079735825097E-2</v>
      </c>
      <c r="U230" s="89">
        <f>U53/'Total Funds Spent &amp; Transferred'!U53</f>
        <v>0.11431534362467878</v>
      </c>
      <c r="V230" s="89">
        <f>V53/'Total Funds Spent &amp; Transferred'!V53</f>
        <v>0.10988731054507696</v>
      </c>
      <c r="W230" s="89">
        <f>W53/'Total Funds Spent &amp; Transferred'!W53</f>
        <v>0.12781882346291956</v>
      </c>
      <c r="X230" s="89">
        <f>X53/'Total Funds Spent &amp; Transferred'!X53</f>
        <v>8.5623206701441718E-2</v>
      </c>
      <c r="Y230" s="89">
        <f>Y53/'Total Funds Spent &amp; Transferred'!Y53</f>
        <v>0.14596678994805398</v>
      </c>
      <c r="Z230" s="89">
        <f>Z53/'Total Funds Spent &amp; Transferred'!Z53</f>
        <v>0.15567997226031621</v>
      </c>
      <c r="AC230" s="290"/>
      <c r="AD230" s="225"/>
    </row>
    <row r="231" spans="1:30" ht="14.45">
      <c r="A231" s="51" t="s">
        <v>157</v>
      </c>
      <c r="B231" s="89">
        <f>B54/'[2]Total Funds Spent &amp; Transferred'!B54</f>
        <v>5.1343062916235416E-2</v>
      </c>
      <c r="C231" s="89">
        <f>C54/'[2]Total Funds Spent &amp; Transferred'!C54</f>
        <v>0.13941997824010682</v>
      </c>
      <c r="D231" s="89">
        <f>D54/'[2]Total Funds Spent &amp; Transferred'!D54</f>
        <v>0.28802522083018828</v>
      </c>
      <c r="E231" s="89">
        <f>E54/'[2]Total Funds Spent &amp; Transferred'!E54</f>
        <v>0.37299476223362127</v>
      </c>
      <c r="F231" s="89">
        <f>F54/'[2]Total Funds Spent &amp; Transferred'!F54</f>
        <v>0.39041696535635351</v>
      </c>
      <c r="G231" s="89">
        <f>G54/'[2]Total Funds Spent &amp; Transferred'!G54</f>
        <v>0.34104801843664839</v>
      </c>
      <c r="H231" s="89">
        <f>H54/'[2]Total Funds Spent &amp; Transferred'!H54</f>
        <v>0.42352644279508733</v>
      </c>
      <c r="I231" s="89">
        <f>I54/'[2]Total Funds Spent &amp; Transferred'!I54</f>
        <v>0.43855147511421255</v>
      </c>
      <c r="J231" s="89">
        <f>J54/'[2]Total Funds Spent &amp; Transferred'!J54</f>
        <v>0.44480278328774209</v>
      </c>
      <c r="K231" s="89">
        <f>K54/'[2]Total Funds Spent &amp; Transferred'!K54</f>
        <v>0.46963432160302609</v>
      </c>
      <c r="L231" s="89">
        <f>L54/'[2]Total Funds Spent &amp; Transferred'!L54</f>
        <v>0.50878088719503356</v>
      </c>
      <c r="M231" s="89">
        <f>M54/'[2]Total Funds Spent &amp; Transferred'!M54</f>
        <v>0.52052580852237473</v>
      </c>
      <c r="N231" s="89">
        <f>N54/'[2]Total Funds Spent &amp; Transferred'!N54</f>
        <v>0.39525376830265185</v>
      </c>
      <c r="O231" s="89">
        <f>O54/'[2]Total Funds Spent &amp; Transferred'!O54</f>
        <v>0.48726710573767784</v>
      </c>
      <c r="P231" s="89">
        <f>P54/'[2]Total Funds Spent &amp; Transferred'!P54</f>
        <v>0.32250752294408924</v>
      </c>
      <c r="Q231" s="89">
        <f>Q54/'[2]Total Funds Spent &amp; Transferred'!Q54</f>
        <v>0.29926050788878972</v>
      </c>
      <c r="R231" s="89">
        <f>R54/'[2]Total Funds Spent &amp; Transferred'!R54</f>
        <v>0.33111304145125281</v>
      </c>
      <c r="S231" s="89">
        <f>S54/'[2]Total Funds Spent &amp; Transferred'!S54</f>
        <v>0.33369048219999087</v>
      </c>
      <c r="T231" s="89">
        <f>T54/'Total Funds Spent &amp; Transferred'!T54</f>
        <v>0.29775858063643923</v>
      </c>
      <c r="U231" s="89">
        <f>U54/'Total Funds Spent &amp; Transferred'!U54</f>
        <v>0.32615931885889082</v>
      </c>
      <c r="V231" s="89">
        <f>V54/'Total Funds Spent &amp; Transferred'!V54</f>
        <v>0.35818076705121243</v>
      </c>
      <c r="W231" s="89">
        <f>W54/'Total Funds Spent &amp; Transferred'!W54</f>
        <v>0.34962283147873424</v>
      </c>
      <c r="X231" s="89">
        <f>X54/'Total Funds Spent &amp; Transferred'!X54</f>
        <v>0.34872600267316328</v>
      </c>
      <c r="Y231" s="89">
        <f>Y54/'Total Funds Spent &amp; Transferred'!Y54</f>
        <v>0.34574622511208408</v>
      </c>
      <c r="Z231" s="89">
        <f>Z54/'Total Funds Spent &amp; Transferred'!Z54</f>
        <v>0.3335529767405167</v>
      </c>
      <c r="AC231" s="290"/>
      <c r="AD231" s="225"/>
    </row>
    <row r="232" spans="1:30">
      <c r="A232" s="51" t="s">
        <v>158</v>
      </c>
      <c r="B232" s="89">
        <f>B55/'[2]Total Funds Spent &amp; Transferred'!B55</f>
        <v>0.15194536549722329</v>
      </c>
      <c r="C232" s="89">
        <f>C55/'[2]Total Funds Spent &amp; Transferred'!C55</f>
        <v>0.19159678002713718</v>
      </c>
      <c r="D232" s="89">
        <f>D55/'[2]Total Funds Spent &amp; Transferred'!D55</f>
        <v>0.77142660185174183</v>
      </c>
      <c r="E232" s="89">
        <f>E55/'[2]Total Funds Spent &amp; Transferred'!E55</f>
        <v>7.4355381241803978E-2</v>
      </c>
      <c r="F232" s="89">
        <f>F55/'[2]Total Funds Spent &amp; Transferred'!F55</f>
        <v>-0.13837972118906816</v>
      </c>
      <c r="G232" s="89">
        <f>G55/'[2]Total Funds Spent &amp; Transferred'!G55</f>
        <v>0.34164486937996674</v>
      </c>
      <c r="H232" s="89">
        <f>H55/'[2]Total Funds Spent &amp; Transferred'!H55</f>
        <v>0.15098183790927566</v>
      </c>
      <c r="I232" s="89">
        <f>I55/'[2]Total Funds Spent &amp; Transferred'!I55</f>
        <v>3.7031195146480206E-2</v>
      </c>
      <c r="J232" s="89">
        <f>J55/'[2]Total Funds Spent &amp; Transferred'!J55</f>
        <v>0.18611073035905584</v>
      </c>
      <c r="K232" s="89">
        <f>K55/'[2]Total Funds Spent &amp; Transferred'!K55</f>
        <v>0.26255097777996456</v>
      </c>
      <c r="L232" s="89">
        <f>L55/'[2]Total Funds Spent &amp; Transferred'!L55</f>
        <v>0.13175068265467038</v>
      </c>
      <c r="M232" s="89">
        <f>M55/'[2]Total Funds Spent &amp; Transferred'!M55</f>
        <v>5.3383802107339888E-2</v>
      </c>
      <c r="N232" s="89">
        <f>N55/'[2]Total Funds Spent &amp; Transferred'!N55</f>
        <v>0.18290324510530886</v>
      </c>
      <c r="O232" s="89">
        <f>O55/'[2]Total Funds Spent &amp; Transferred'!O55</f>
        <v>0.2259738480386029</v>
      </c>
      <c r="P232" s="89">
        <f>P55/'[2]Total Funds Spent &amp; Transferred'!P55</f>
        <v>9.4107428922072897E-2</v>
      </c>
      <c r="Q232" s="89">
        <f>Q55/'[2]Total Funds Spent &amp; Transferred'!Q55</f>
        <v>0.11645937901646151</v>
      </c>
      <c r="R232" s="89">
        <f>R55/'[2]Total Funds Spent &amp; Transferred'!R55</f>
        <v>0.11144182700193968</v>
      </c>
      <c r="S232" s="89">
        <f>S55/'[2]Total Funds Spent &amp; Transferred'!S55</f>
        <v>1.7715064866120286E-2</v>
      </c>
      <c r="T232" s="89">
        <f>T55/'Total Funds Spent &amp; Transferred'!T55</f>
        <v>0</v>
      </c>
      <c r="U232" s="89">
        <f>U55/'Total Funds Spent &amp; Transferred'!U55</f>
        <v>4.6668849762965245E-2</v>
      </c>
      <c r="V232" s="89">
        <f>V55/'Total Funds Spent &amp; Transferred'!V55</f>
        <v>5.6263651216038268E-2</v>
      </c>
      <c r="W232" s="89">
        <f>W55/'Total Funds Spent &amp; Transferred'!W55</f>
        <v>6.5756494011750627E-2</v>
      </c>
      <c r="X232" s="89">
        <f>X55/'Total Funds Spent &amp; Transferred'!X55</f>
        <v>0.11281847926173315</v>
      </c>
      <c r="Y232" s="89">
        <f>Y55/'Total Funds Spent &amp; Transferred'!Y55</f>
        <v>5.2679237611416067E-2</v>
      </c>
      <c r="Z232" s="89">
        <f>Z55/'Total Funds Spent &amp; Transferred'!Z55</f>
        <v>5.1976531081136416E-2</v>
      </c>
    </row>
    <row r="233" spans="1:30">
      <c r="A233" s="59" t="s">
        <v>159</v>
      </c>
      <c r="B233" s="89">
        <f>B56/'[2]Total Funds Spent &amp; Transferred'!B56</f>
        <v>5.3916250232517504E-2</v>
      </c>
      <c r="C233" s="89">
        <f>C56/'[2]Total Funds Spent &amp; Transferred'!C56</f>
        <v>9.2605891591113945E-2</v>
      </c>
      <c r="D233" s="89">
        <f>D56/'[2]Total Funds Spent &amp; Transferred'!D56</f>
        <v>0.17324440384600498</v>
      </c>
      <c r="E233" s="89">
        <f>E56/'[2]Total Funds Spent &amp; Transferred'!E56</f>
        <v>0.2096748695559375</v>
      </c>
      <c r="F233" s="89">
        <f>F56/'[2]Total Funds Spent &amp; Transferred'!F56</f>
        <v>0.18772043012189032</v>
      </c>
      <c r="G233" s="89">
        <f>G56/'[2]Total Funds Spent &amp; Transferred'!G56</f>
        <v>0.19140514115676036</v>
      </c>
      <c r="H233" s="89">
        <f>H56/'[2]Total Funds Spent &amp; Transferred'!H56</f>
        <v>0.1809728121610229</v>
      </c>
      <c r="I233" s="89">
        <f>I56/'[2]Total Funds Spent &amp; Transferred'!I56</f>
        <v>0.18245014950584909</v>
      </c>
      <c r="J233" s="89">
        <f>J56/'[2]Total Funds Spent &amp; Transferred'!J56</f>
        <v>0.1805367266952792</v>
      </c>
      <c r="K233" s="89">
        <f>K56/'[2]Total Funds Spent &amp; Transferred'!K56</f>
        <v>0.19053535814742084</v>
      </c>
      <c r="L233" s="89">
        <f>L56/'[2]Total Funds Spent &amp; Transferred'!L56</f>
        <v>0.19092323408184272</v>
      </c>
      <c r="M233" s="89">
        <f>M56/'[2]Total Funds Spent &amp; Transferred'!M56</f>
        <v>0.19087561270406331</v>
      </c>
      <c r="N233" s="89">
        <f>N56/'[2]Total Funds Spent &amp; Transferred'!N56</f>
        <v>0.17485550561548541</v>
      </c>
      <c r="O233" s="89">
        <f>O56/'[2]Total Funds Spent &amp; Transferred'!O56</f>
        <v>0.15180925826052177</v>
      </c>
      <c r="P233" s="89">
        <f>P56/'[2]Total Funds Spent &amp; Transferred'!P56</f>
        <v>0.16572350160996385</v>
      </c>
      <c r="Q233" s="89">
        <f>Q56/'[2]Total Funds Spent &amp; Transferred'!Q56</f>
        <v>0.16016256408850649</v>
      </c>
      <c r="R233" s="89">
        <f>R56/'[2]Total Funds Spent &amp; Transferred'!R56</f>
        <v>0.15818654935870388</v>
      </c>
      <c r="S233" s="89">
        <f>S56/'[2]Total Funds Spent &amp; Transferred'!S56</f>
        <v>0.1607627791724616</v>
      </c>
      <c r="T233" s="89">
        <f>T56/'Total Funds Spent &amp; Transferred'!T56</f>
        <v>0.16883926398794838</v>
      </c>
      <c r="U233" s="89">
        <f>U56/'Total Funds Spent &amp; Transferred'!U56</f>
        <v>0.16641446850288616</v>
      </c>
      <c r="V233" s="89">
        <f>V56/'Total Funds Spent &amp; Transferred'!V56</f>
        <v>0.16132439290405548</v>
      </c>
      <c r="W233" s="89">
        <f>W56/'Total Funds Spent &amp; Transferred'!W56</f>
        <v>0.16996577031312968</v>
      </c>
      <c r="X233" s="89">
        <f>X56/'Total Funds Spent &amp; Transferred'!X56</f>
        <v>0.16323610467327296</v>
      </c>
      <c r="Y233" s="89">
        <f>Y56/'Total Funds Spent &amp; Transferred'!Y56</f>
        <v>0.16565979219990246</v>
      </c>
      <c r="Z233" s="89">
        <f>Z56/'Total Funds Spent &amp; Transferred'!Z56</f>
        <v>0.16188972348520705</v>
      </c>
    </row>
    <row r="237" spans="1:30">
      <c r="V237" s="225">
        <f>MAX(V182:V232)</f>
        <v>0.58894527668895325</v>
      </c>
    </row>
    <row r="238" spans="1:30">
      <c r="V238" s="49">
        <f>COUNTIF(V182:V232, "&gt;30%")</f>
        <v>9</v>
      </c>
    </row>
    <row r="239" spans="1:30">
      <c r="V239" s="49">
        <f>COUNTIF(V182:V232, "&lt;5%")</f>
        <v>14</v>
      </c>
    </row>
    <row r="240" spans="1:30">
      <c r="V240" s="49">
        <f>COUNTIF(V182:V233, "&lt;10%")</f>
        <v>19</v>
      </c>
    </row>
  </sheetData>
  <autoFilter ref="Y181:AA181" xr:uid="{23F06E10-790E-6B40-A138-0104EC1DC01B}"/>
  <mergeCells count="106">
    <mergeCell ref="Z121:Z122"/>
    <mergeCell ref="Z180:Z181"/>
    <mergeCell ref="V180:V181"/>
    <mergeCell ref="W121:W122"/>
    <mergeCell ref="W62:W63"/>
    <mergeCell ref="W3:W4"/>
    <mergeCell ref="W180:W181"/>
    <mergeCell ref="X3:X4"/>
    <mergeCell ref="X62:X63"/>
    <mergeCell ref="X121:X122"/>
    <mergeCell ref="Y3:Y4"/>
    <mergeCell ref="Y62:Y63"/>
    <mergeCell ref="Y121:Y122"/>
    <mergeCell ref="Y180:Y181"/>
    <mergeCell ref="A1:A2"/>
    <mergeCell ref="A3:A4"/>
    <mergeCell ref="B3:B4"/>
    <mergeCell ref="C3:C4"/>
    <mergeCell ref="D3:D4"/>
    <mergeCell ref="U3:U4"/>
    <mergeCell ref="U62:U63"/>
    <mergeCell ref="U121:U122"/>
    <mergeCell ref="U180:U181"/>
    <mergeCell ref="A62:A63"/>
    <mergeCell ref="B62:B63"/>
    <mergeCell ref="C62:C63"/>
    <mergeCell ref="D62:D63"/>
    <mergeCell ref="E62:E63"/>
    <mergeCell ref="Q3:Q4"/>
    <mergeCell ref="F3:F4"/>
    <mergeCell ref="P3:P4"/>
    <mergeCell ref="E3:E4"/>
    <mergeCell ref="H62:H63"/>
    <mergeCell ref="I62:I63"/>
    <mergeCell ref="J62:J63"/>
    <mergeCell ref="K62:K63"/>
    <mergeCell ref="L62:L63"/>
    <mergeCell ref="M62:M63"/>
    <mergeCell ref="F62:F63"/>
    <mergeCell ref="G62:G63"/>
    <mergeCell ref="G3:G4"/>
    <mergeCell ref="H3:H4"/>
    <mergeCell ref="I3:I4"/>
    <mergeCell ref="J3:J4"/>
    <mergeCell ref="K3:K4"/>
    <mergeCell ref="L3:L4"/>
    <mergeCell ref="M3:M4"/>
    <mergeCell ref="J121:J122"/>
    <mergeCell ref="A121:A122"/>
    <mergeCell ref="B121:B122"/>
    <mergeCell ref="C121:C122"/>
    <mergeCell ref="D121:D122"/>
    <mergeCell ref="E121:E122"/>
    <mergeCell ref="F121:F122"/>
    <mergeCell ref="G121:G122"/>
    <mergeCell ref="H121:H122"/>
    <mergeCell ref="I121:I122"/>
    <mergeCell ref="K180:K181"/>
    <mergeCell ref="P121:P122"/>
    <mergeCell ref="Q121:Q122"/>
    <mergeCell ref="R121:R122"/>
    <mergeCell ref="T62:T63"/>
    <mergeCell ref="O62:O63"/>
    <mergeCell ref="P62:P63"/>
    <mergeCell ref="Q62:Q63"/>
    <mergeCell ref="R62:R63"/>
    <mergeCell ref="S62:S63"/>
    <mergeCell ref="K121:K122"/>
    <mergeCell ref="L121:L122"/>
    <mergeCell ref="M121:M122"/>
    <mergeCell ref="N121:N122"/>
    <mergeCell ref="N62:N63"/>
    <mergeCell ref="F180:F181"/>
    <mergeCell ref="G180:G181"/>
    <mergeCell ref="H180:H181"/>
    <mergeCell ref="I180:I181"/>
    <mergeCell ref="J180:J181"/>
    <mergeCell ref="A180:A181"/>
    <mergeCell ref="B180:B181"/>
    <mergeCell ref="C180:C181"/>
    <mergeCell ref="D180:D181"/>
    <mergeCell ref="E180:E181"/>
    <mergeCell ref="AA2:AC2"/>
    <mergeCell ref="T180:T181"/>
    <mergeCell ref="L180:L181"/>
    <mergeCell ref="M180:M181"/>
    <mergeCell ref="N180:N181"/>
    <mergeCell ref="O180:O181"/>
    <mergeCell ref="P180:P181"/>
    <mergeCell ref="Q180:Q181"/>
    <mergeCell ref="S121:S122"/>
    <mergeCell ref="R180:R181"/>
    <mergeCell ref="S180:S181"/>
    <mergeCell ref="T121:T122"/>
    <mergeCell ref="O121:O122"/>
    <mergeCell ref="R3:R4"/>
    <mergeCell ref="S3:S4"/>
    <mergeCell ref="T3:T4"/>
    <mergeCell ref="X180:X181"/>
    <mergeCell ref="V3:V4"/>
    <mergeCell ref="V62:V63"/>
    <mergeCell ref="V121:V122"/>
    <mergeCell ref="N3:N4"/>
    <mergeCell ref="O3:O4"/>
    <mergeCell ref="Z3:Z4"/>
    <mergeCell ref="Z62:Z63"/>
  </mergeCells>
  <phoneticPr fontId="39" type="noConversion"/>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AF174"/>
  <sheetViews>
    <sheetView topLeftCell="A3" zoomScale="80" zoomScaleNormal="80" workbookViewId="0">
      <pane xSplit="1" topLeftCell="V1" activePane="topRight" state="frozen"/>
      <selection pane="topRight" activeCell="Z8" sqref="Z8"/>
    </sheetView>
  </sheetViews>
  <sheetFormatPr defaultColWidth="9.42578125" defaultRowHeight="12.95"/>
  <cols>
    <col min="1" max="1" width="17" style="47" customWidth="1"/>
    <col min="2" max="3" width="11.42578125" style="47" bestFit="1" customWidth="1"/>
    <col min="4" max="13" width="12.42578125" style="47" bestFit="1" customWidth="1"/>
    <col min="14" max="14" width="14.42578125" style="47" bestFit="1" customWidth="1"/>
    <col min="15" max="15" width="14.42578125" style="47" customWidth="1"/>
    <col min="16" max="16" width="15" style="47" customWidth="1"/>
    <col min="17" max="17" width="12.42578125" style="47" bestFit="1" customWidth="1"/>
    <col min="18" max="18" width="15.42578125" style="47" customWidth="1"/>
    <col min="19" max="20" width="14.42578125" style="47" customWidth="1"/>
    <col min="21" max="21" width="15.42578125" style="47" bestFit="1" customWidth="1"/>
    <col min="22" max="22" width="14.85546875" style="47" customWidth="1"/>
    <col min="23" max="23" width="15.42578125" style="47" bestFit="1" customWidth="1"/>
    <col min="24" max="24" width="13" style="47" customWidth="1"/>
    <col min="25" max="25" width="12" style="47" bestFit="1" customWidth="1"/>
    <col min="26" max="26" width="12.28515625" style="47" bestFit="1" customWidth="1"/>
    <col min="27" max="29" width="9.42578125" style="47"/>
    <col min="30" max="30" width="12.42578125" style="47" customWidth="1"/>
    <col min="31" max="16384" width="9.42578125" style="47"/>
  </cols>
  <sheetData>
    <row r="1" spans="1:26" ht="89.45" customHeight="1">
      <c r="A1" s="411" t="s">
        <v>223</v>
      </c>
    </row>
    <row r="2" spans="1:26" ht="74.25" hidden="1" customHeight="1">
      <c r="A2" s="411"/>
    </row>
    <row r="3" spans="1:26" s="97" customFormat="1" ht="12.75" customHeight="1">
      <c r="A3" s="412"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97" customFormat="1">
      <c r="A4" s="412"/>
      <c r="B4" s="410"/>
      <c r="C4" s="410"/>
      <c r="D4" s="410"/>
      <c r="E4" s="410"/>
      <c r="F4" s="410"/>
      <c r="G4" s="410"/>
      <c r="H4" s="410"/>
      <c r="I4" s="410"/>
      <c r="J4" s="410"/>
      <c r="K4" s="410"/>
      <c r="L4" s="410"/>
      <c r="M4" s="410"/>
      <c r="N4" s="410"/>
      <c r="O4" s="410"/>
      <c r="P4" s="410"/>
      <c r="Q4" s="410"/>
      <c r="R4" s="410"/>
      <c r="S4" s="410"/>
      <c r="T4" s="410"/>
      <c r="U4" s="410"/>
      <c r="V4" s="410"/>
      <c r="W4" s="410"/>
      <c r="X4" s="410"/>
      <c r="Y4" s="410"/>
      <c r="Z4" s="410"/>
    </row>
    <row r="5" spans="1:26">
      <c r="A5" s="65" t="s">
        <v>82</v>
      </c>
      <c r="B5" s="49">
        <f t="shared" ref="B5:P20" si="0">SUM(B64,B123)</f>
        <v>0</v>
      </c>
      <c r="C5" s="52">
        <v>10000000</v>
      </c>
      <c r="D5" s="52">
        <v>42942313</v>
      </c>
      <c r="E5" s="49">
        <f t="shared" si="0"/>
        <v>20306319</v>
      </c>
      <c r="F5" s="49">
        <f t="shared" si="0"/>
        <v>26638578</v>
      </c>
      <c r="G5" s="49">
        <f t="shared" si="0"/>
        <v>24708542</v>
      </c>
      <c r="H5" s="49">
        <f t="shared" si="0"/>
        <v>20545839</v>
      </c>
      <c r="I5" s="49">
        <f t="shared" si="0"/>
        <v>19913961</v>
      </c>
      <c r="J5" s="49">
        <f t="shared" si="0"/>
        <v>4117081</v>
      </c>
      <c r="K5" s="49">
        <f t="shared" si="0"/>
        <v>8642319</v>
      </c>
      <c r="L5" s="49">
        <f t="shared" si="0"/>
        <v>16177169</v>
      </c>
      <c r="M5" s="49">
        <f t="shared" si="0"/>
        <v>19166834</v>
      </c>
      <c r="N5" s="26">
        <f t="shared" si="0"/>
        <v>2000000</v>
      </c>
      <c r="O5" s="26">
        <f t="shared" si="0"/>
        <v>0</v>
      </c>
      <c r="P5" s="26">
        <f t="shared" si="0"/>
        <v>3000000</v>
      </c>
      <c r="Q5" s="49">
        <v>0</v>
      </c>
      <c r="R5" s="87">
        <v>0</v>
      </c>
      <c r="S5" s="87">
        <v>0</v>
      </c>
      <c r="T5" s="164">
        <f t="shared" ref="T5:Y5" si="1">T64</f>
        <v>0</v>
      </c>
      <c r="U5" s="164">
        <f t="shared" si="1"/>
        <v>18663041</v>
      </c>
      <c r="V5" s="61">
        <f t="shared" si="1"/>
        <v>0</v>
      </c>
      <c r="W5" s="61">
        <f t="shared" si="1"/>
        <v>0</v>
      </c>
      <c r="X5" s="61">
        <f t="shared" si="1"/>
        <v>0</v>
      </c>
      <c r="Y5" s="61">
        <f t="shared" si="1"/>
        <v>18601453</v>
      </c>
      <c r="Z5" s="61">
        <f t="shared" ref="Z5" si="2">Z64</f>
        <v>18601451</v>
      </c>
    </row>
    <row r="6" spans="1:26">
      <c r="A6" s="65" t="s">
        <v>84</v>
      </c>
      <c r="B6" s="49">
        <f t="shared" si="0"/>
        <v>0</v>
      </c>
      <c r="C6" s="52">
        <v>1600000</v>
      </c>
      <c r="D6" s="52">
        <v>30460875</v>
      </c>
      <c r="E6" s="49">
        <f t="shared" si="0"/>
        <v>13134900</v>
      </c>
      <c r="F6" s="49">
        <f t="shared" si="0"/>
        <v>13212400</v>
      </c>
      <c r="G6" s="49">
        <f t="shared" si="0"/>
        <v>13389000</v>
      </c>
      <c r="H6" s="49">
        <f t="shared" si="0"/>
        <v>15737700</v>
      </c>
      <c r="I6" s="49">
        <f t="shared" si="0"/>
        <v>15380000</v>
      </c>
      <c r="J6" s="49">
        <f t="shared" si="0"/>
        <v>15170000</v>
      </c>
      <c r="K6" s="49">
        <f t="shared" si="0"/>
        <v>12351070</v>
      </c>
      <c r="L6" s="49">
        <f t="shared" si="0"/>
        <v>10000000</v>
      </c>
      <c r="M6" s="49">
        <f t="shared" si="0"/>
        <v>11972400</v>
      </c>
      <c r="N6" s="26">
        <f t="shared" si="0"/>
        <v>10608900</v>
      </c>
      <c r="O6" s="26">
        <f t="shared" si="0"/>
        <v>9096900</v>
      </c>
      <c r="P6" s="26">
        <f t="shared" si="0"/>
        <v>9963345</v>
      </c>
      <c r="Q6" s="49">
        <v>9052100</v>
      </c>
      <c r="R6" s="87">
        <v>9963344</v>
      </c>
      <c r="S6" s="87">
        <v>7500000</v>
      </c>
      <c r="T6" s="164">
        <f t="shared" ref="T6:W56" si="3">T65</f>
        <v>8921475</v>
      </c>
      <c r="U6" s="164">
        <f t="shared" si="3"/>
        <v>8921475</v>
      </c>
      <c r="V6" s="61">
        <f t="shared" si="3"/>
        <v>8879493</v>
      </c>
      <c r="W6" s="61">
        <f t="shared" si="3"/>
        <v>7742228</v>
      </c>
      <c r="X6" s="61">
        <f t="shared" ref="X6:Y6" si="4">X65</f>
        <v>8879493</v>
      </c>
      <c r="Y6" s="61">
        <f t="shared" si="4"/>
        <v>8879493</v>
      </c>
      <c r="Z6" s="61">
        <f t="shared" ref="Z6" si="5">Z65</f>
        <v>8879493</v>
      </c>
    </row>
    <row r="7" spans="1:26">
      <c r="A7" s="65" t="s">
        <v>86</v>
      </c>
      <c r="B7" s="49">
        <f t="shared" si="0"/>
        <v>0</v>
      </c>
      <c r="C7" s="52">
        <v>0</v>
      </c>
      <c r="D7" s="52">
        <v>50480532</v>
      </c>
      <c r="E7" s="49">
        <f t="shared" si="0"/>
        <v>51734178</v>
      </c>
      <c r="F7" s="49">
        <f t="shared" si="0"/>
        <v>650000</v>
      </c>
      <c r="G7" s="49">
        <f t="shared" si="0"/>
        <v>749798</v>
      </c>
      <c r="H7" s="49">
        <f t="shared" si="0"/>
        <v>0</v>
      </c>
      <c r="I7" s="49">
        <f t="shared" si="0"/>
        <v>0</v>
      </c>
      <c r="J7" s="49">
        <f t="shared" si="0"/>
        <v>0</v>
      </c>
      <c r="K7" s="49">
        <f t="shared" si="0"/>
        <v>0</v>
      </c>
      <c r="L7" s="49">
        <f t="shared" si="0"/>
        <v>0</v>
      </c>
      <c r="M7" s="49">
        <f t="shared" si="0"/>
        <v>0</v>
      </c>
      <c r="N7" s="26">
        <f t="shared" si="0"/>
        <v>0</v>
      </c>
      <c r="O7" s="26">
        <f t="shared" si="0"/>
        <v>0</v>
      </c>
      <c r="P7" s="26">
        <f t="shared" si="0"/>
        <v>0</v>
      </c>
      <c r="Q7" s="49">
        <v>0</v>
      </c>
      <c r="R7" s="87">
        <v>0</v>
      </c>
      <c r="S7" s="87">
        <v>0</v>
      </c>
      <c r="T7" s="164">
        <f t="shared" si="3"/>
        <v>0</v>
      </c>
      <c r="U7" s="164">
        <f t="shared" si="3"/>
        <v>0</v>
      </c>
      <c r="V7" s="61">
        <f t="shared" si="3"/>
        <v>0</v>
      </c>
      <c r="W7" s="61">
        <f t="shared" si="3"/>
        <v>0</v>
      </c>
      <c r="X7" s="61">
        <f t="shared" ref="X7:Y7" si="6">X66</f>
        <v>0</v>
      </c>
      <c r="Y7" s="61">
        <f t="shared" si="6"/>
        <v>0</v>
      </c>
      <c r="Z7" s="61">
        <f t="shared" ref="Z7" si="7">Z66</f>
        <v>0</v>
      </c>
    </row>
    <row r="8" spans="1:26">
      <c r="A8" s="65" t="s">
        <v>88</v>
      </c>
      <c r="B8" s="49">
        <f t="shared" si="0"/>
        <v>0</v>
      </c>
      <c r="C8" s="52">
        <v>0</v>
      </c>
      <c r="D8" s="52">
        <v>0</v>
      </c>
      <c r="E8" s="49">
        <f t="shared" si="0"/>
        <v>5000000</v>
      </c>
      <c r="F8" s="49">
        <f t="shared" si="0"/>
        <v>12000000</v>
      </c>
      <c r="G8" s="49">
        <f t="shared" si="0"/>
        <v>-6000000</v>
      </c>
      <c r="H8" s="49">
        <f t="shared" si="0"/>
        <v>6000000</v>
      </c>
      <c r="I8" s="49">
        <f t="shared" si="0"/>
        <v>16202199</v>
      </c>
      <c r="J8" s="49">
        <f t="shared" si="0"/>
        <v>7500000</v>
      </c>
      <c r="K8" s="49">
        <f t="shared" si="0"/>
        <v>7500000</v>
      </c>
      <c r="L8" s="49">
        <f t="shared" si="0"/>
        <v>7500000</v>
      </c>
      <c r="M8" s="49">
        <f t="shared" si="0"/>
        <v>12500000</v>
      </c>
      <c r="N8" s="26">
        <f t="shared" si="0"/>
        <v>5000000</v>
      </c>
      <c r="O8" s="26">
        <f t="shared" si="0"/>
        <v>0</v>
      </c>
      <c r="P8" s="26">
        <f t="shared" si="0"/>
        <v>250000</v>
      </c>
      <c r="Q8" s="49">
        <v>0</v>
      </c>
      <c r="R8" s="87">
        <v>0</v>
      </c>
      <c r="S8" s="87">
        <v>0</v>
      </c>
      <c r="T8" s="164">
        <f t="shared" si="3"/>
        <v>0</v>
      </c>
      <c r="U8" s="164">
        <f t="shared" si="3"/>
        <v>0</v>
      </c>
      <c r="V8" s="61">
        <f t="shared" si="3"/>
        <v>0</v>
      </c>
      <c r="W8" s="61">
        <f t="shared" si="3"/>
        <v>0</v>
      </c>
      <c r="X8" s="61">
        <f t="shared" ref="X8:Y8" si="8">X67</f>
        <v>0</v>
      </c>
      <c r="Y8" s="61">
        <f t="shared" si="8"/>
        <v>0</v>
      </c>
      <c r="Z8" s="61">
        <f t="shared" ref="Z8" si="9">Z67</f>
        <v>0</v>
      </c>
    </row>
    <row r="9" spans="1:26">
      <c r="A9" s="65" t="s">
        <v>74</v>
      </c>
      <c r="B9" s="49">
        <f t="shared" si="0"/>
        <v>0</v>
      </c>
      <c r="C9" s="52">
        <v>100000000</v>
      </c>
      <c r="D9" s="52">
        <v>307300000</v>
      </c>
      <c r="E9" s="49">
        <f t="shared" si="0"/>
        <v>480315000</v>
      </c>
      <c r="F9" s="49">
        <f t="shared" si="0"/>
        <v>266794000</v>
      </c>
      <c r="G9" s="49">
        <f t="shared" si="0"/>
        <v>423361000</v>
      </c>
      <c r="H9" s="49">
        <f t="shared" si="0"/>
        <v>572514000</v>
      </c>
      <c r="I9" s="49">
        <f t="shared" si="0"/>
        <v>280496000</v>
      </c>
      <c r="J9" s="49">
        <f t="shared" si="0"/>
        <v>412642000</v>
      </c>
      <c r="K9" s="49">
        <f t="shared" si="0"/>
        <v>89780000</v>
      </c>
      <c r="L9" s="49">
        <f t="shared" si="0"/>
        <v>269340000</v>
      </c>
      <c r="M9" s="49">
        <f t="shared" si="0"/>
        <v>-19310395</v>
      </c>
      <c r="N9" s="26">
        <f t="shared" si="0"/>
        <v>10000000</v>
      </c>
      <c r="O9" s="26">
        <f t="shared" si="0"/>
        <v>-10000000</v>
      </c>
      <c r="P9" s="26">
        <f t="shared" si="0"/>
        <v>0</v>
      </c>
      <c r="Q9" s="49">
        <v>0</v>
      </c>
      <c r="R9" s="87">
        <v>0</v>
      </c>
      <c r="S9" s="87">
        <v>0</v>
      </c>
      <c r="T9" s="164">
        <f t="shared" si="3"/>
        <v>0</v>
      </c>
      <c r="U9" s="164">
        <f t="shared" si="3"/>
        <v>0</v>
      </c>
      <c r="V9" s="61">
        <f t="shared" si="3"/>
        <v>0</v>
      </c>
      <c r="W9" s="61">
        <f t="shared" si="3"/>
        <v>0</v>
      </c>
      <c r="X9" s="61">
        <f t="shared" ref="X9:Y9" si="10">X68</f>
        <v>0</v>
      </c>
      <c r="Y9" s="61">
        <f t="shared" si="10"/>
        <v>0</v>
      </c>
      <c r="Z9" s="61">
        <f t="shared" ref="Z9" si="11">Z68</f>
        <v>0</v>
      </c>
    </row>
    <row r="10" spans="1:26">
      <c r="A10" s="65" t="s">
        <v>91</v>
      </c>
      <c r="B10" s="49">
        <f t="shared" si="0"/>
        <v>0</v>
      </c>
      <c r="C10" s="52">
        <v>0</v>
      </c>
      <c r="D10" s="52">
        <v>29938536</v>
      </c>
      <c r="E10" s="49">
        <f t="shared" si="0"/>
        <v>35255614</v>
      </c>
      <c r="F10" s="49">
        <f t="shared" si="0"/>
        <v>30138937</v>
      </c>
      <c r="G10" s="49">
        <f t="shared" si="0"/>
        <v>33889736</v>
      </c>
      <c r="H10" s="49">
        <f t="shared" si="0"/>
        <v>22241896</v>
      </c>
      <c r="I10" s="49">
        <f t="shared" si="0"/>
        <v>28089730</v>
      </c>
      <c r="J10" s="49">
        <f t="shared" si="0"/>
        <v>2748648</v>
      </c>
      <c r="K10" s="49">
        <f t="shared" si="0"/>
        <v>12142775</v>
      </c>
      <c r="L10" s="49">
        <f t="shared" si="0"/>
        <v>-864346</v>
      </c>
      <c r="M10" s="49">
        <f t="shared" si="0"/>
        <v>29925276</v>
      </c>
      <c r="N10" s="26">
        <f t="shared" si="0"/>
        <v>29925276</v>
      </c>
      <c r="O10" s="26">
        <f t="shared" si="0"/>
        <v>3925823</v>
      </c>
      <c r="P10" s="26">
        <f t="shared" si="0"/>
        <v>10649849</v>
      </c>
      <c r="Q10" s="49">
        <v>-30901096</v>
      </c>
      <c r="R10" s="87">
        <v>1058223</v>
      </c>
      <c r="S10" s="87">
        <v>630144</v>
      </c>
      <c r="T10" s="164">
        <f t="shared" si="3"/>
        <v>773392</v>
      </c>
      <c r="U10" s="164">
        <f t="shared" si="3"/>
        <v>4615733</v>
      </c>
      <c r="V10" s="61">
        <f t="shared" si="3"/>
        <v>0</v>
      </c>
      <c r="W10" s="61">
        <f t="shared" si="3"/>
        <v>6221206</v>
      </c>
      <c r="X10" s="61">
        <f t="shared" ref="X10:Y10" si="12">X69</f>
        <v>1293864</v>
      </c>
      <c r="Y10" s="61">
        <f t="shared" si="12"/>
        <v>4147001</v>
      </c>
      <c r="Z10" s="61">
        <f t="shared" ref="Z10" si="13">Z69</f>
        <v>1048580.5</v>
      </c>
    </row>
    <row r="11" spans="1:26">
      <c r="A11" s="65" t="s">
        <v>93</v>
      </c>
      <c r="B11" s="49">
        <f t="shared" si="0"/>
        <v>0</v>
      </c>
      <c r="C11" s="52">
        <v>0</v>
      </c>
      <c r="D11" s="52">
        <v>0</v>
      </c>
      <c r="E11" s="49">
        <f t="shared" si="0"/>
        <v>0</v>
      </c>
      <c r="F11" s="49">
        <f t="shared" si="0"/>
        <v>0</v>
      </c>
      <c r="G11" s="49">
        <f t="shared" si="0"/>
        <v>0</v>
      </c>
      <c r="H11" s="49">
        <f t="shared" si="0"/>
        <v>0</v>
      </c>
      <c r="I11" s="49">
        <f t="shared" si="0"/>
        <v>0</v>
      </c>
      <c r="J11" s="49">
        <f t="shared" si="0"/>
        <v>0</v>
      </c>
      <c r="K11" s="49">
        <f t="shared" si="0"/>
        <v>0</v>
      </c>
      <c r="L11" s="49">
        <f t="shared" si="0"/>
        <v>0</v>
      </c>
      <c r="M11" s="49">
        <f t="shared" si="0"/>
        <v>0</v>
      </c>
      <c r="N11" s="26">
        <f t="shared" si="0"/>
        <v>0</v>
      </c>
      <c r="O11" s="26">
        <f t="shared" si="0"/>
        <v>0</v>
      </c>
      <c r="P11" s="26">
        <f t="shared" si="0"/>
        <v>0</v>
      </c>
      <c r="Q11" s="49">
        <v>0</v>
      </c>
      <c r="R11" s="87">
        <v>0</v>
      </c>
      <c r="S11" s="87">
        <v>0</v>
      </c>
      <c r="T11" s="164">
        <f t="shared" si="3"/>
        <v>0</v>
      </c>
      <c r="U11" s="164">
        <f t="shared" si="3"/>
        <v>0</v>
      </c>
      <c r="V11" s="61">
        <f t="shared" si="3"/>
        <v>0</v>
      </c>
      <c r="W11" s="61">
        <f t="shared" si="3"/>
        <v>26678810</v>
      </c>
      <c r="X11" s="61">
        <f t="shared" ref="X11:Y11" si="14">X70</f>
        <v>26678810</v>
      </c>
      <c r="Y11" s="61">
        <f t="shared" si="14"/>
        <v>26678810</v>
      </c>
      <c r="Z11" s="61">
        <f t="shared" ref="Z11" si="15">Z70</f>
        <v>26678810</v>
      </c>
    </row>
    <row r="12" spans="1:26">
      <c r="A12" s="65" t="s">
        <v>95</v>
      </c>
      <c r="B12" s="49">
        <f t="shared" si="0"/>
        <v>0</v>
      </c>
      <c r="C12" s="52">
        <v>0</v>
      </c>
      <c r="D12" s="52">
        <v>1000000</v>
      </c>
      <c r="E12" s="49">
        <f t="shared" si="0"/>
        <v>4849500</v>
      </c>
      <c r="F12" s="49">
        <f t="shared" si="0"/>
        <v>-1617480</v>
      </c>
      <c r="G12" s="49">
        <f t="shared" si="0"/>
        <v>1019154</v>
      </c>
      <c r="H12" s="49">
        <f t="shared" si="0"/>
        <v>1265646</v>
      </c>
      <c r="I12" s="49">
        <f t="shared" si="0"/>
        <v>3064166</v>
      </c>
      <c r="J12" s="49">
        <f t="shared" si="0"/>
        <v>-4296090</v>
      </c>
      <c r="K12" s="49">
        <f t="shared" si="0"/>
        <v>0</v>
      </c>
      <c r="L12" s="49">
        <f t="shared" si="0"/>
        <v>0</v>
      </c>
      <c r="M12" s="49">
        <f t="shared" si="0"/>
        <v>6458196</v>
      </c>
      <c r="N12" s="26">
        <f t="shared" si="0"/>
        <v>6458196</v>
      </c>
      <c r="O12" s="26">
        <f t="shared" si="0"/>
        <v>2000000</v>
      </c>
      <c r="P12" s="26">
        <f t="shared" si="0"/>
        <v>-2293489</v>
      </c>
      <c r="Q12" s="49">
        <v>0</v>
      </c>
      <c r="R12" s="87">
        <v>0</v>
      </c>
      <c r="S12" s="87">
        <v>0</v>
      </c>
      <c r="T12" s="164">
        <f t="shared" si="3"/>
        <v>0</v>
      </c>
      <c r="U12" s="164">
        <f t="shared" si="3"/>
        <v>0</v>
      </c>
      <c r="V12" s="61">
        <f t="shared" si="3"/>
        <v>0</v>
      </c>
      <c r="W12" s="61">
        <f t="shared" si="3"/>
        <v>0</v>
      </c>
      <c r="X12" s="61">
        <f t="shared" ref="X12:Y12" si="16">X71</f>
        <v>0</v>
      </c>
      <c r="Y12" s="61">
        <f t="shared" si="16"/>
        <v>0</v>
      </c>
      <c r="Z12" s="61">
        <f t="shared" ref="Z12" si="17">Z71</f>
        <v>0</v>
      </c>
    </row>
    <row r="13" spans="1:26">
      <c r="A13" s="65" t="s">
        <v>97</v>
      </c>
      <c r="B13" s="49">
        <f t="shared" si="0"/>
        <v>0</v>
      </c>
      <c r="C13" s="52">
        <v>0</v>
      </c>
      <c r="D13" s="52">
        <v>29521963</v>
      </c>
      <c r="E13" s="49">
        <f t="shared" si="0"/>
        <v>18521963</v>
      </c>
      <c r="F13" s="49">
        <f t="shared" si="0"/>
        <v>18521963</v>
      </c>
      <c r="G13" s="49">
        <f t="shared" si="0"/>
        <v>18521963</v>
      </c>
      <c r="H13" s="49">
        <f t="shared" si="0"/>
        <v>18521964</v>
      </c>
      <c r="I13" s="49">
        <f t="shared" si="0"/>
        <v>18521964</v>
      </c>
      <c r="J13" s="49">
        <f t="shared" si="0"/>
        <v>18521964</v>
      </c>
      <c r="K13" s="49">
        <f t="shared" si="0"/>
        <v>18521964</v>
      </c>
      <c r="L13" s="49">
        <f t="shared" si="0"/>
        <v>18521964</v>
      </c>
      <c r="M13" s="49">
        <f t="shared" si="0"/>
        <v>0</v>
      </c>
      <c r="N13" s="26">
        <f t="shared" si="0"/>
        <v>0</v>
      </c>
      <c r="O13" s="26">
        <f t="shared" si="0"/>
        <v>0</v>
      </c>
      <c r="P13" s="26">
        <f t="shared" si="0"/>
        <v>0</v>
      </c>
      <c r="Q13" s="49">
        <v>0</v>
      </c>
      <c r="R13" s="87">
        <v>0</v>
      </c>
      <c r="S13" s="87">
        <v>0</v>
      </c>
      <c r="T13" s="164">
        <f t="shared" si="3"/>
        <v>0</v>
      </c>
      <c r="U13" s="164">
        <f t="shared" si="3"/>
        <v>0</v>
      </c>
      <c r="V13" s="61">
        <f t="shared" si="3"/>
        <v>0</v>
      </c>
      <c r="W13" s="61">
        <f t="shared" si="3"/>
        <v>0</v>
      </c>
      <c r="X13" s="61">
        <f t="shared" ref="X13:Y13" si="18">X72</f>
        <v>0</v>
      </c>
      <c r="Y13" s="61">
        <f t="shared" si="18"/>
        <v>0</v>
      </c>
      <c r="Z13" s="61">
        <f t="shared" ref="Z13" si="19">Z72</f>
        <v>0</v>
      </c>
    </row>
    <row r="14" spans="1:26">
      <c r="A14" s="65" t="s">
        <v>99</v>
      </c>
      <c r="B14" s="49">
        <f t="shared" si="0"/>
        <v>0</v>
      </c>
      <c r="C14" s="52">
        <v>29403486</v>
      </c>
      <c r="D14" s="52">
        <v>117613943</v>
      </c>
      <c r="E14" s="49">
        <f t="shared" si="0"/>
        <v>117613943</v>
      </c>
      <c r="F14" s="49">
        <f t="shared" si="0"/>
        <v>150447769</v>
      </c>
      <c r="G14" s="49">
        <f t="shared" si="0"/>
        <v>122549158</v>
      </c>
      <c r="H14" s="49">
        <f t="shared" si="0"/>
        <v>122549160</v>
      </c>
      <c r="I14" s="49">
        <f t="shared" si="0"/>
        <v>122549160</v>
      </c>
      <c r="J14" s="49">
        <f t="shared" si="0"/>
        <v>122549157</v>
      </c>
      <c r="K14" s="49">
        <f t="shared" si="0"/>
        <v>122549156</v>
      </c>
      <c r="L14" s="49">
        <f t="shared" si="0"/>
        <v>122549158</v>
      </c>
      <c r="M14" s="49">
        <f t="shared" si="0"/>
        <v>122549156</v>
      </c>
      <c r="N14" s="26">
        <f t="shared" si="0"/>
        <v>122549157</v>
      </c>
      <c r="O14" s="26">
        <f t="shared" si="0"/>
        <v>122549157</v>
      </c>
      <c r="P14" s="26">
        <f t="shared" si="0"/>
        <v>118525559</v>
      </c>
      <c r="Q14" s="49">
        <v>105948598</v>
      </c>
      <c r="R14" s="87">
        <v>115375443</v>
      </c>
      <c r="S14" s="87">
        <v>110662021</v>
      </c>
      <c r="T14" s="164">
        <f t="shared" si="3"/>
        <v>82996516</v>
      </c>
      <c r="U14" s="164">
        <f t="shared" si="3"/>
        <v>110662021</v>
      </c>
      <c r="V14" s="61">
        <f t="shared" si="3"/>
        <v>110290876</v>
      </c>
      <c r="W14" s="61">
        <f t="shared" si="3"/>
        <v>110290876</v>
      </c>
      <c r="X14" s="61">
        <f t="shared" ref="X14:Y14" si="20">X73</f>
        <v>110005981</v>
      </c>
      <c r="Y14" s="61">
        <f t="shared" si="20"/>
        <v>110005981</v>
      </c>
      <c r="Z14" s="61">
        <f t="shared" ref="Z14" si="21">Z73</f>
        <v>82996517</v>
      </c>
    </row>
    <row r="15" spans="1:26">
      <c r="A15" s="65" t="s">
        <v>101</v>
      </c>
      <c r="B15" s="49">
        <f t="shared" si="0"/>
        <v>0</v>
      </c>
      <c r="C15" s="52">
        <v>28285000</v>
      </c>
      <c r="D15" s="52">
        <v>15765125</v>
      </c>
      <c r="E15" s="49">
        <f t="shared" si="0"/>
        <v>51700000</v>
      </c>
      <c r="F15" s="49">
        <f t="shared" si="0"/>
        <v>40000000</v>
      </c>
      <c r="G15" s="49">
        <f t="shared" si="0"/>
        <v>23200000</v>
      </c>
      <c r="H15" s="49">
        <f t="shared" si="0"/>
        <v>32200000</v>
      </c>
      <c r="I15" s="49">
        <f t="shared" si="0"/>
        <v>13191000</v>
      </c>
      <c r="J15" s="49">
        <f t="shared" si="0"/>
        <v>0</v>
      </c>
      <c r="K15" s="49">
        <f t="shared" si="0"/>
        <v>-29700000</v>
      </c>
      <c r="L15" s="49">
        <f t="shared" si="0"/>
        <v>29700000</v>
      </c>
      <c r="M15" s="49">
        <f t="shared" si="0"/>
        <v>0</v>
      </c>
      <c r="N15" s="26">
        <f t="shared" si="0"/>
        <v>0</v>
      </c>
      <c r="O15" s="26">
        <f t="shared" si="0"/>
        <v>0</v>
      </c>
      <c r="P15" s="26">
        <f t="shared" si="0"/>
        <v>0</v>
      </c>
      <c r="Q15" s="49">
        <v>0</v>
      </c>
      <c r="R15" s="87">
        <v>0</v>
      </c>
      <c r="S15" s="87">
        <v>0</v>
      </c>
      <c r="T15" s="164">
        <f t="shared" si="3"/>
        <v>0</v>
      </c>
      <c r="U15" s="164">
        <f t="shared" si="3"/>
        <v>0</v>
      </c>
      <c r="V15" s="61">
        <f t="shared" si="3"/>
        <v>0</v>
      </c>
      <c r="W15" s="61">
        <f t="shared" si="3"/>
        <v>0</v>
      </c>
      <c r="X15" s="61">
        <f t="shared" ref="X15:Y15" si="22">X74</f>
        <v>0</v>
      </c>
      <c r="Y15" s="61">
        <f t="shared" si="22"/>
        <v>0</v>
      </c>
      <c r="Z15" s="61">
        <f t="shared" ref="Z15" si="23">Z74</f>
        <v>0</v>
      </c>
    </row>
    <row r="16" spans="1:26">
      <c r="A16" s="65" t="s">
        <v>102</v>
      </c>
      <c r="B16" s="49">
        <f t="shared" si="0"/>
        <v>0</v>
      </c>
      <c r="C16" s="52">
        <v>7400000</v>
      </c>
      <c r="D16" s="52">
        <v>11898506</v>
      </c>
      <c r="E16" s="49">
        <f t="shared" si="0"/>
        <v>915000</v>
      </c>
      <c r="F16" s="49">
        <f t="shared" si="0"/>
        <v>4800000</v>
      </c>
      <c r="G16" s="49">
        <f t="shared" si="0"/>
        <v>9000000</v>
      </c>
      <c r="H16" s="49">
        <f t="shared" si="0"/>
        <v>11050000</v>
      </c>
      <c r="I16" s="49">
        <f t="shared" si="0"/>
        <v>7780000</v>
      </c>
      <c r="J16" s="49">
        <f t="shared" si="0"/>
        <v>10300000</v>
      </c>
      <c r="K16" s="49">
        <f t="shared" si="0"/>
        <v>5000000</v>
      </c>
      <c r="L16" s="49">
        <f t="shared" si="0"/>
        <v>10400000</v>
      </c>
      <c r="M16" s="49">
        <f t="shared" si="0"/>
        <v>19900000</v>
      </c>
      <c r="N16" s="26">
        <f t="shared" si="0"/>
        <v>18950000</v>
      </c>
      <c r="O16" s="26">
        <f t="shared" si="0"/>
        <v>14850000</v>
      </c>
      <c r="P16" s="26">
        <f t="shared" si="0"/>
        <v>15000000</v>
      </c>
      <c r="Q16" s="49">
        <v>15000000</v>
      </c>
      <c r="R16" s="87">
        <v>8000000</v>
      </c>
      <c r="S16" s="87">
        <v>15000000</v>
      </c>
      <c r="T16" s="164">
        <f t="shared" si="3"/>
        <v>0</v>
      </c>
      <c r="U16" s="164">
        <f t="shared" si="3"/>
        <v>0</v>
      </c>
      <c r="V16" s="61">
        <f t="shared" si="3"/>
        <v>0</v>
      </c>
      <c r="W16" s="61">
        <f t="shared" si="3"/>
        <v>0</v>
      </c>
      <c r="X16" s="61">
        <f t="shared" ref="X16:Y16" si="24">X75</f>
        <v>0</v>
      </c>
      <c r="Y16" s="61">
        <f t="shared" si="24"/>
        <v>0</v>
      </c>
      <c r="Z16" s="61">
        <f t="shared" ref="Z16" si="25">Z75</f>
        <v>0</v>
      </c>
    </row>
    <row r="17" spans="1:26">
      <c r="A17" s="65" t="s">
        <v>103</v>
      </c>
      <c r="B17" s="49">
        <f t="shared" si="0"/>
        <v>0</v>
      </c>
      <c r="C17" s="52">
        <v>0</v>
      </c>
      <c r="D17" s="52">
        <v>6610092</v>
      </c>
      <c r="E17" s="49">
        <f t="shared" si="0"/>
        <v>6624947</v>
      </c>
      <c r="F17" s="49">
        <f t="shared" si="0"/>
        <v>8511050</v>
      </c>
      <c r="G17" s="49">
        <f t="shared" si="0"/>
        <v>9010270</v>
      </c>
      <c r="H17" s="49">
        <f t="shared" si="0"/>
        <v>8731981</v>
      </c>
      <c r="I17" s="49">
        <f t="shared" si="0"/>
        <v>6782122</v>
      </c>
      <c r="J17" s="49">
        <f t="shared" si="0"/>
        <v>8731981</v>
      </c>
      <c r="K17" s="49">
        <f t="shared" si="0"/>
        <v>8731982</v>
      </c>
      <c r="L17" s="49">
        <f t="shared" si="0"/>
        <v>8731982</v>
      </c>
      <c r="M17" s="49">
        <f t="shared" si="0"/>
        <v>8731982</v>
      </c>
      <c r="N17" s="26">
        <f t="shared" si="0"/>
        <v>7554900</v>
      </c>
      <c r="O17" s="26">
        <f t="shared" si="0"/>
        <v>0</v>
      </c>
      <c r="P17" s="26">
        <f t="shared" si="0"/>
        <v>6545316</v>
      </c>
      <c r="Q17" s="49">
        <v>7831200</v>
      </c>
      <c r="R17" s="87">
        <v>7831200</v>
      </c>
      <c r="S17" s="87">
        <v>7831235</v>
      </c>
      <c r="T17" s="164">
        <f t="shared" si="3"/>
        <v>7831234</v>
      </c>
      <c r="U17" s="164">
        <f t="shared" si="3"/>
        <v>7831234</v>
      </c>
      <c r="V17" s="61">
        <f t="shared" si="3"/>
        <v>7804096</v>
      </c>
      <c r="W17" s="61">
        <f t="shared" si="3"/>
        <v>7804095</v>
      </c>
      <c r="X17" s="61">
        <f t="shared" ref="X17:Y17" si="26">X76</f>
        <v>7804095</v>
      </c>
      <c r="Y17" s="61">
        <f t="shared" si="26"/>
        <v>7804096</v>
      </c>
      <c r="Z17" s="61">
        <f t="shared" ref="Z17" si="27">Z76</f>
        <v>7804095</v>
      </c>
    </row>
    <row r="18" spans="1:26">
      <c r="A18" s="65" t="s">
        <v>104</v>
      </c>
      <c r="B18" s="49">
        <f t="shared" si="0"/>
        <v>0</v>
      </c>
      <c r="C18" s="52">
        <v>0</v>
      </c>
      <c r="D18" s="52">
        <v>117011392</v>
      </c>
      <c r="E18" s="49">
        <f t="shared" si="0"/>
        <v>125325778</v>
      </c>
      <c r="F18" s="49">
        <f t="shared" si="0"/>
        <v>30087522</v>
      </c>
      <c r="G18" s="49">
        <f t="shared" si="0"/>
        <v>0</v>
      </c>
      <c r="H18" s="49">
        <f t="shared" si="0"/>
        <v>0</v>
      </c>
      <c r="I18" s="49">
        <f t="shared" si="0"/>
        <v>0</v>
      </c>
      <c r="J18" s="49">
        <f t="shared" si="0"/>
        <v>0</v>
      </c>
      <c r="K18" s="49">
        <f t="shared" si="0"/>
        <v>0</v>
      </c>
      <c r="L18" s="49">
        <f t="shared" si="0"/>
        <v>0</v>
      </c>
      <c r="M18" s="49">
        <f t="shared" si="0"/>
        <v>0</v>
      </c>
      <c r="N18" s="26">
        <f t="shared" si="0"/>
        <v>0</v>
      </c>
      <c r="O18" s="26">
        <f t="shared" si="0"/>
        <v>0</v>
      </c>
      <c r="P18" s="26">
        <f t="shared" si="0"/>
        <v>0</v>
      </c>
      <c r="Q18" s="49">
        <v>0</v>
      </c>
      <c r="R18" s="87">
        <v>0</v>
      </c>
      <c r="S18" s="87">
        <v>0</v>
      </c>
      <c r="T18" s="164">
        <f t="shared" si="3"/>
        <v>0</v>
      </c>
      <c r="U18" s="164">
        <f t="shared" si="3"/>
        <v>0</v>
      </c>
      <c r="V18" s="61">
        <f t="shared" si="3"/>
        <v>0</v>
      </c>
      <c r="W18" s="61">
        <f t="shared" si="3"/>
        <v>0</v>
      </c>
      <c r="X18" s="61">
        <f t="shared" ref="X18:Y18" si="28">X77</f>
        <v>0</v>
      </c>
      <c r="Y18" s="61">
        <f t="shared" si="28"/>
        <v>0</v>
      </c>
      <c r="Z18" s="61">
        <f t="shared" ref="Z18" si="29">Z77</f>
        <v>0</v>
      </c>
    </row>
    <row r="19" spans="1:26">
      <c r="A19" s="65" t="s">
        <v>105</v>
      </c>
      <c r="B19" s="49">
        <f t="shared" si="0"/>
        <v>0</v>
      </c>
      <c r="C19" s="52">
        <v>42039000</v>
      </c>
      <c r="D19" s="52">
        <v>112078000</v>
      </c>
      <c r="E19" s="49">
        <f t="shared" si="0"/>
        <v>41359822</v>
      </c>
      <c r="F19" s="49">
        <f t="shared" si="0"/>
        <v>53250771</v>
      </c>
      <c r="G19" s="49">
        <f t="shared" si="0"/>
        <v>21052906</v>
      </c>
      <c r="H19" s="49">
        <f t="shared" si="0"/>
        <v>18352906</v>
      </c>
      <c r="I19" s="49">
        <f t="shared" si="0"/>
        <v>4052906</v>
      </c>
      <c r="J19" s="49">
        <f t="shared" si="0"/>
        <v>5000000</v>
      </c>
      <c r="K19" s="49">
        <f t="shared" si="0"/>
        <v>11000000</v>
      </c>
      <c r="L19" s="49">
        <f t="shared" si="0"/>
        <v>32158599</v>
      </c>
      <c r="M19" s="49">
        <f t="shared" si="0"/>
        <v>37158599</v>
      </c>
      <c r="N19" s="26">
        <f t="shared" si="0"/>
        <v>37158599</v>
      </c>
      <c r="O19" s="26">
        <f t="shared" si="0"/>
        <v>22158599</v>
      </c>
      <c r="P19" s="26">
        <f t="shared" si="0"/>
        <v>27158599</v>
      </c>
      <c r="Q19" s="49">
        <v>23328799</v>
      </c>
      <c r="R19" s="87">
        <v>62342053</v>
      </c>
      <c r="S19" s="87">
        <v>62039733</v>
      </c>
      <c r="T19" s="164">
        <f t="shared" si="3"/>
        <v>62039732</v>
      </c>
      <c r="U19" s="164">
        <f t="shared" si="3"/>
        <v>62039733</v>
      </c>
      <c r="V19" s="61">
        <f t="shared" si="3"/>
        <v>61835002</v>
      </c>
      <c r="W19" s="61">
        <f t="shared" si="3"/>
        <v>61835002</v>
      </c>
      <c r="X19" s="61">
        <f t="shared" ref="X19:Y19" si="30">X78</f>
        <v>61835002</v>
      </c>
      <c r="Y19" s="61">
        <f t="shared" si="30"/>
        <v>61835002</v>
      </c>
      <c r="Z19" s="61">
        <f t="shared" ref="Z19" si="31">Z78</f>
        <v>61835002</v>
      </c>
    </row>
    <row r="20" spans="1:26">
      <c r="A20" s="65" t="s">
        <v>107</v>
      </c>
      <c r="B20" s="49">
        <f t="shared" si="0"/>
        <v>0</v>
      </c>
      <c r="C20" s="52">
        <v>1214089</v>
      </c>
      <c r="D20" s="52">
        <v>14415393</v>
      </c>
      <c r="E20" s="49">
        <f t="shared" si="0"/>
        <v>26404972</v>
      </c>
      <c r="F20" s="49">
        <f t="shared" si="0"/>
        <v>27471328</v>
      </c>
      <c r="G20" s="49">
        <f t="shared" si="0"/>
        <v>27440320</v>
      </c>
      <c r="H20" s="49">
        <f t="shared" si="0"/>
        <v>28199491</v>
      </c>
      <c r="I20" s="49">
        <f t="shared" si="0"/>
        <v>27552754</v>
      </c>
      <c r="J20" s="49">
        <f t="shared" si="0"/>
        <v>25332746</v>
      </c>
      <c r="K20" s="49">
        <f t="shared" si="0"/>
        <v>21806560</v>
      </c>
      <c r="L20" s="49">
        <f t="shared" si="0"/>
        <v>24002560</v>
      </c>
      <c r="M20" s="49">
        <f t="shared" si="0"/>
        <v>26236177</v>
      </c>
      <c r="N20" s="26">
        <f t="shared" si="0"/>
        <v>26236177</v>
      </c>
      <c r="O20" s="26">
        <f t="shared" si="0"/>
        <v>25836177</v>
      </c>
      <c r="P20" s="26">
        <f t="shared" si="0"/>
        <v>22732687</v>
      </c>
      <c r="Q20" s="49">
        <v>22732687</v>
      </c>
      <c r="R20" s="87">
        <v>22732687</v>
      </c>
      <c r="S20" s="87">
        <v>25732687</v>
      </c>
      <c r="T20" s="164">
        <f t="shared" si="3"/>
        <v>26332712</v>
      </c>
      <c r="U20" s="164">
        <f t="shared" si="3"/>
        <v>26328097</v>
      </c>
      <c r="V20" s="61">
        <f t="shared" si="3"/>
        <v>26205412</v>
      </c>
      <c r="W20" s="61">
        <f t="shared" si="3"/>
        <v>26205412</v>
      </c>
      <c r="X20" s="61">
        <f t="shared" ref="X20:Y20" si="32">X79</f>
        <v>26205412</v>
      </c>
      <c r="Y20" s="61">
        <f t="shared" si="32"/>
        <v>26205412</v>
      </c>
      <c r="Z20" s="61">
        <f t="shared" ref="Z20" si="33">Z79</f>
        <v>26205412</v>
      </c>
    </row>
    <row r="21" spans="1:26">
      <c r="A21" s="65" t="s">
        <v>76</v>
      </c>
      <c r="B21" s="49">
        <f t="shared" ref="B21:P36" si="34">SUM(B80,B139)</f>
        <v>0</v>
      </c>
      <c r="C21" s="52">
        <v>7080193</v>
      </c>
      <c r="D21" s="52">
        <v>6073462</v>
      </c>
      <c r="E21" s="49">
        <f t="shared" si="34"/>
        <v>15336680</v>
      </c>
      <c r="F21" s="49">
        <f t="shared" si="34"/>
        <v>10989284</v>
      </c>
      <c r="G21" s="49">
        <f t="shared" si="34"/>
        <v>15079471</v>
      </c>
      <c r="H21" s="49">
        <f t="shared" si="34"/>
        <v>12741228</v>
      </c>
      <c r="I21" s="49">
        <f t="shared" si="34"/>
        <v>21459991</v>
      </c>
      <c r="J21" s="49">
        <f t="shared" si="34"/>
        <v>21417142</v>
      </c>
      <c r="K21" s="49">
        <f t="shared" si="34"/>
        <v>21684317</v>
      </c>
      <c r="L21" s="49">
        <f t="shared" si="34"/>
        <v>21899789</v>
      </c>
      <c r="M21" s="49">
        <f t="shared" si="34"/>
        <v>22197104</v>
      </c>
      <c r="N21" s="26">
        <f t="shared" si="34"/>
        <v>20792923</v>
      </c>
      <c r="O21" s="26">
        <f t="shared" si="34"/>
        <v>14967811</v>
      </c>
      <c r="P21" s="26">
        <f t="shared" si="34"/>
        <v>18371365</v>
      </c>
      <c r="Q21" s="49">
        <v>13710977</v>
      </c>
      <c r="R21" s="87">
        <v>16662987</v>
      </c>
      <c r="S21" s="87">
        <v>14165921</v>
      </c>
      <c r="T21" s="164">
        <f t="shared" si="3"/>
        <v>7500078</v>
      </c>
      <c r="U21" s="164">
        <f t="shared" si="3"/>
        <v>0</v>
      </c>
      <c r="V21" s="61">
        <f t="shared" si="3"/>
        <v>0</v>
      </c>
      <c r="W21" s="61">
        <f t="shared" si="3"/>
        <v>0</v>
      </c>
      <c r="X21" s="61">
        <f t="shared" ref="X21:Y21" si="35">X80</f>
        <v>0</v>
      </c>
      <c r="Y21" s="61">
        <f t="shared" si="35"/>
        <v>0</v>
      </c>
      <c r="Z21" s="61">
        <f t="shared" ref="Z21" si="36">Z80</f>
        <v>0</v>
      </c>
    </row>
    <row r="22" spans="1:26">
      <c r="A22" s="65" t="s">
        <v>110</v>
      </c>
      <c r="B22" s="49">
        <f t="shared" si="34"/>
        <v>7040032</v>
      </c>
      <c r="C22" s="52">
        <v>18000000</v>
      </c>
      <c r="D22" s="52">
        <v>54480000</v>
      </c>
      <c r="E22" s="49">
        <f t="shared" si="34"/>
        <v>36240000</v>
      </c>
      <c r="F22" s="49">
        <f t="shared" si="34"/>
        <v>36240000</v>
      </c>
      <c r="G22" s="49">
        <f t="shared" si="34"/>
        <v>36240000</v>
      </c>
      <c r="H22" s="49">
        <f>SUM(H81,H140)</f>
        <v>47135000</v>
      </c>
      <c r="I22" s="49">
        <f t="shared" si="34"/>
        <v>46324247</v>
      </c>
      <c r="J22" s="49">
        <f t="shared" si="34"/>
        <v>54386300</v>
      </c>
      <c r="K22" s="49">
        <f t="shared" si="34"/>
        <v>54386400</v>
      </c>
      <c r="L22" s="49">
        <f t="shared" si="34"/>
        <v>54386300</v>
      </c>
      <c r="M22" s="49">
        <f t="shared" si="34"/>
        <v>54380858</v>
      </c>
      <c r="N22" s="26">
        <f t="shared" si="34"/>
        <v>54386300</v>
      </c>
      <c r="O22" s="26">
        <f t="shared" si="34"/>
        <v>54386300</v>
      </c>
      <c r="P22" s="26">
        <f t="shared" si="34"/>
        <v>13596575</v>
      </c>
      <c r="Q22" s="49">
        <v>47789725</v>
      </c>
      <c r="R22" s="87">
        <v>24693150</v>
      </c>
      <c r="S22" s="87">
        <v>0</v>
      </c>
      <c r="T22" s="164">
        <f t="shared" si="3"/>
        <v>0</v>
      </c>
      <c r="U22" s="164">
        <f t="shared" si="3"/>
        <v>0</v>
      </c>
      <c r="V22" s="61">
        <f t="shared" si="3"/>
        <v>0</v>
      </c>
      <c r="W22" s="61">
        <f t="shared" si="3"/>
        <v>0</v>
      </c>
      <c r="X22" s="61">
        <f t="shared" ref="X22:Y22" si="37">X81</f>
        <v>0</v>
      </c>
      <c r="Y22" s="61">
        <f t="shared" si="37"/>
        <v>0</v>
      </c>
      <c r="Z22" s="61">
        <f t="shared" ref="Z22" si="38">Z81</f>
        <v>0</v>
      </c>
    </row>
    <row r="23" spans="1:26">
      <c r="A23" s="65" t="s">
        <v>111</v>
      </c>
      <c r="B23" s="49">
        <f t="shared" si="34"/>
        <v>0</v>
      </c>
      <c r="C23" s="52">
        <v>0</v>
      </c>
      <c r="D23" s="52">
        <v>102104311</v>
      </c>
      <c r="E23" s="49">
        <f t="shared" si="34"/>
        <v>54106043</v>
      </c>
      <c r="F23" s="49">
        <f t="shared" si="34"/>
        <v>54299699</v>
      </c>
      <c r="G23" s="49">
        <f t="shared" si="34"/>
        <v>40362082</v>
      </c>
      <c r="H23" s="49">
        <f t="shared" si="34"/>
        <v>39030549</v>
      </c>
      <c r="I23" s="49">
        <f t="shared" si="34"/>
        <v>22121018</v>
      </c>
      <c r="J23" s="49">
        <f t="shared" si="34"/>
        <v>19638241</v>
      </c>
      <c r="K23" s="49">
        <f t="shared" si="34"/>
        <v>37902500</v>
      </c>
      <c r="L23" s="49">
        <f t="shared" si="34"/>
        <v>37466333</v>
      </c>
      <c r="M23" s="49">
        <f t="shared" si="34"/>
        <v>37521379</v>
      </c>
      <c r="N23" s="26">
        <f t="shared" si="34"/>
        <v>32526386</v>
      </c>
      <c r="O23" s="26">
        <f t="shared" si="34"/>
        <v>14474607</v>
      </c>
      <c r="P23" s="26">
        <f t="shared" si="34"/>
        <v>4406481</v>
      </c>
      <c r="Q23" s="49">
        <v>0</v>
      </c>
      <c r="R23" s="87">
        <v>0</v>
      </c>
      <c r="S23" s="87">
        <v>0</v>
      </c>
      <c r="T23" s="164">
        <f t="shared" si="3"/>
        <v>0</v>
      </c>
      <c r="U23" s="164">
        <f t="shared" si="3"/>
        <v>0</v>
      </c>
      <c r="V23" s="61">
        <f t="shared" si="3"/>
        <v>0</v>
      </c>
      <c r="W23" s="61">
        <f t="shared" si="3"/>
        <v>0</v>
      </c>
      <c r="X23" s="61">
        <f t="shared" ref="X23:Y23" si="39">X82</f>
        <v>0</v>
      </c>
      <c r="Y23" s="61">
        <f t="shared" si="39"/>
        <v>0</v>
      </c>
      <c r="Z23" s="61">
        <f t="shared" ref="Z23" si="40">Z82</f>
        <v>0</v>
      </c>
    </row>
    <row r="24" spans="1:26">
      <c r="A24" s="65" t="s">
        <v>113</v>
      </c>
      <c r="B24" s="49">
        <f t="shared" si="34"/>
        <v>3229010</v>
      </c>
      <c r="C24" s="52">
        <v>4984810</v>
      </c>
      <c r="D24" s="52">
        <v>7641014</v>
      </c>
      <c r="E24" s="49">
        <f t="shared" si="34"/>
        <v>7336003</v>
      </c>
      <c r="F24" s="49">
        <f t="shared" si="34"/>
        <v>3360368</v>
      </c>
      <c r="G24" s="49">
        <f t="shared" si="34"/>
        <v>6340215</v>
      </c>
      <c r="H24" s="49">
        <f t="shared" si="34"/>
        <v>10699122</v>
      </c>
      <c r="I24" s="49">
        <f t="shared" si="34"/>
        <v>16974772</v>
      </c>
      <c r="J24" s="49">
        <f t="shared" si="34"/>
        <v>8905654</v>
      </c>
      <c r="K24" s="49">
        <f t="shared" si="34"/>
        <v>15105735</v>
      </c>
      <c r="L24" s="49">
        <f t="shared" si="34"/>
        <v>10957923</v>
      </c>
      <c r="M24" s="49">
        <f t="shared" si="34"/>
        <v>-984906</v>
      </c>
      <c r="N24" s="26">
        <f t="shared" si="34"/>
        <v>0</v>
      </c>
      <c r="O24" s="26">
        <f t="shared" si="34"/>
        <v>0</v>
      </c>
      <c r="P24" s="26">
        <f t="shared" si="34"/>
        <v>0</v>
      </c>
      <c r="Q24" s="49">
        <v>0</v>
      </c>
      <c r="R24" s="87">
        <v>2000000</v>
      </c>
      <c r="S24" s="87">
        <v>0</v>
      </c>
      <c r="T24" s="164">
        <f t="shared" si="3"/>
        <v>0</v>
      </c>
      <c r="U24" s="164">
        <f t="shared" si="3"/>
        <v>0</v>
      </c>
      <c r="V24" s="61">
        <f t="shared" si="3"/>
        <v>5013162</v>
      </c>
      <c r="W24" s="61">
        <f t="shared" si="3"/>
        <v>5000160</v>
      </c>
      <c r="X24" s="61">
        <f t="shared" ref="X24:Y24" si="41">X83</f>
        <v>15369300</v>
      </c>
      <c r="Y24" s="61">
        <f t="shared" si="41"/>
        <v>9287097</v>
      </c>
      <c r="Z24" s="61">
        <f t="shared" ref="Z24" si="42">Z83</f>
        <v>15572618</v>
      </c>
    </row>
    <row r="25" spans="1:26">
      <c r="A25" s="65" t="s">
        <v>78</v>
      </c>
      <c r="B25" s="49">
        <f t="shared" si="34"/>
        <v>0</v>
      </c>
      <c r="C25" s="52">
        <v>0</v>
      </c>
      <c r="D25" s="52">
        <v>91639212</v>
      </c>
      <c r="E25" s="49">
        <f t="shared" si="34"/>
        <v>45819606</v>
      </c>
      <c r="F25" s="49">
        <f t="shared" si="34"/>
        <v>0</v>
      </c>
      <c r="G25" s="49">
        <f t="shared" si="34"/>
        <v>-23099812</v>
      </c>
      <c r="H25" s="49">
        <f t="shared" si="34"/>
        <v>48884560</v>
      </c>
      <c r="I25" s="49">
        <f t="shared" si="34"/>
        <v>19283424</v>
      </c>
      <c r="J25" s="49">
        <f t="shared" si="34"/>
        <v>0</v>
      </c>
      <c r="K25" s="49">
        <f t="shared" si="34"/>
        <v>10285667</v>
      </c>
      <c r="L25" s="49">
        <f t="shared" si="34"/>
        <v>10285667</v>
      </c>
      <c r="M25" s="49">
        <f t="shared" si="34"/>
        <v>10285667</v>
      </c>
      <c r="N25" s="26">
        <f t="shared" si="34"/>
        <v>5885667</v>
      </c>
      <c r="O25" s="26">
        <f t="shared" si="34"/>
        <v>7431667</v>
      </c>
      <c r="P25" s="26">
        <f t="shared" si="34"/>
        <v>10285667</v>
      </c>
      <c r="Q25" s="49">
        <v>0</v>
      </c>
      <c r="R25" s="87">
        <v>0</v>
      </c>
      <c r="S25" s="87">
        <v>0</v>
      </c>
      <c r="T25" s="164">
        <f t="shared" si="3"/>
        <v>0</v>
      </c>
      <c r="U25" s="164">
        <f t="shared" si="3"/>
        <v>0</v>
      </c>
      <c r="V25" s="61">
        <f t="shared" si="3"/>
        <v>0</v>
      </c>
      <c r="W25" s="61">
        <f t="shared" si="3"/>
        <v>0</v>
      </c>
      <c r="X25" s="61">
        <f t="shared" ref="X25:Y25" si="43">X84</f>
        <v>0</v>
      </c>
      <c r="Y25" s="61">
        <f t="shared" si="43"/>
        <v>0</v>
      </c>
      <c r="Z25" s="61">
        <f t="shared" ref="Z25" si="44">Z84</f>
        <v>0</v>
      </c>
    </row>
    <row r="26" spans="1:26">
      <c r="A26" s="65" t="s">
        <v>116</v>
      </c>
      <c r="B26" s="49">
        <f t="shared" si="34"/>
        <v>108164411</v>
      </c>
      <c r="C26" s="52">
        <v>91874223</v>
      </c>
      <c r="D26" s="52">
        <v>91874219</v>
      </c>
      <c r="E26" s="49">
        <f t="shared" si="34"/>
        <v>91874224</v>
      </c>
      <c r="F26" s="49">
        <f t="shared" si="34"/>
        <v>91874224</v>
      </c>
      <c r="G26" s="49">
        <f t="shared" si="34"/>
        <v>91874224</v>
      </c>
      <c r="H26" s="49">
        <f t="shared" si="34"/>
        <v>91874222</v>
      </c>
      <c r="I26" s="49">
        <f t="shared" si="34"/>
        <v>91874224</v>
      </c>
      <c r="J26" s="49">
        <f t="shared" si="34"/>
        <v>91874224</v>
      </c>
      <c r="K26" s="49">
        <f t="shared" si="34"/>
        <v>91874225</v>
      </c>
      <c r="L26" s="49">
        <f t="shared" si="34"/>
        <v>91874224</v>
      </c>
      <c r="M26" s="49">
        <f t="shared" si="34"/>
        <v>91874224</v>
      </c>
      <c r="N26" s="26">
        <f t="shared" si="34"/>
        <v>91874224</v>
      </c>
      <c r="O26" s="26">
        <f t="shared" si="34"/>
        <v>91874225</v>
      </c>
      <c r="P26" s="26">
        <f t="shared" si="34"/>
        <v>91874224</v>
      </c>
      <c r="Q26" s="49">
        <v>91874225</v>
      </c>
      <c r="R26" s="87">
        <v>91874225</v>
      </c>
      <c r="S26" s="87">
        <v>91874224</v>
      </c>
      <c r="T26" s="164">
        <f t="shared" si="3"/>
        <v>91874224</v>
      </c>
      <c r="U26" s="164">
        <f t="shared" si="3"/>
        <v>91874223</v>
      </c>
      <c r="V26" s="61">
        <f t="shared" si="3"/>
        <v>91570224</v>
      </c>
      <c r="W26" s="61">
        <f t="shared" si="3"/>
        <v>91570224</v>
      </c>
      <c r="X26" s="61">
        <f t="shared" ref="X26:Y26" si="45">X85</f>
        <v>91570224</v>
      </c>
      <c r="Y26" s="61">
        <f t="shared" si="45"/>
        <v>91570224</v>
      </c>
      <c r="Z26" s="61">
        <f t="shared" ref="Z26" si="46">Z85</f>
        <v>91570224</v>
      </c>
    </row>
    <row r="27" spans="1:26">
      <c r="A27" s="65" t="s">
        <v>117</v>
      </c>
      <c r="B27" s="49">
        <f t="shared" si="34"/>
        <v>26688930</v>
      </c>
      <c r="C27" s="52">
        <v>149464937</v>
      </c>
      <c r="D27" s="52">
        <v>96052255</v>
      </c>
      <c r="E27" s="49">
        <f t="shared" si="34"/>
        <v>9592468</v>
      </c>
      <c r="F27" s="49">
        <f t="shared" si="34"/>
        <v>14678240</v>
      </c>
      <c r="G27" s="49">
        <f t="shared" si="34"/>
        <v>0</v>
      </c>
      <c r="H27" s="49">
        <f t="shared" si="34"/>
        <v>0</v>
      </c>
      <c r="I27" s="49">
        <f t="shared" si="34"/>
        <v>0</v>
      </c>
      <c r="J27" s="49">
        <f t="shared" si="34"/>
        <v>130938064</v>
      </c>
      <c r="K27" s="49">
        <f t="shared" si="34"/>
        <v>134344205</v>
      </c>
      <c r="L27" s="49">
        <f t="shared" si="34"/>
        <v>115093873</v>
      </c>
      <c r="M27" s="49">
        <f t="shared" si="34"/>
        <v>99664576</v>
      </c>
      <c r="N27" s="26">
        <f t="shared" si="34"/>
        <v>103526180</v>
      </c>
      <c r="O27" s="26">
        <f t="shared" si="34"/>
        <v>0</v>
      </c>
      <c r="P27" s="26">
        <f t="shared" si="34"/>
        <v>0</v>
      </c>
      <c r="Q27" s="49">
        <v>0</v>
      </c>
      <c r="R27" s="87">
        <v>0</v>
      </c>
      <c r="S27" s="87">
        <v>11256695</v>
      </c>
      <c r="T27" s="164">
        <f t="shared" si="3"/>
        <v>2017045</v>
      </c>
      <c r="U27" s="164">
        <f t="shared" si="3"/>
        <v>0</v>
      </c>
      <c r="V27" s="61">
        <f t="shared" si="3"/>
        <v>7056999</v>
      </c>
      <c r="W27" s="61">
        <f t="shared" si="3"/>
        <v>8300000</v>
      </c>
      <c r="X27" s="61">
        <f t="shared" ref="X27:Y27" si="47">X86</f>
        <v>8300000</v>
      </c>
      <c r="Y27" s="61">
        <f t="shared" si="47"/>
        <v>7490298</v>
      </c>
      <c r="Z27" s="61">
        <f t="shared" ref="Z27" si="48">Z86</f>
        <v>6893736</v>
      </c>
    </row>
    <row r="28" spans="1:26">
      <c r="A28" s="65" t="s">
        <v>77</v>
      </c>
      <c r="B28" s="49">
        <f t="shared" si="34"/>
        <v>0</v>
      </c>
      <c r="C28" s="52">
        <v>10200000</v>
      </c>
      <c r="D28" s="52">
        <v>47291000</v>
      </c>
      <c r="E28" s="49">
        <f t="shared" si="34"/>
        <v>17098100</v>
      </c>
      <c r="F28" s="49">
        <f t="shared" si="34"/>
        <v>20184334</v>
      </c>
      <c r="G28" s="49">
        <f t="shared" si="34"/>
        <v>17913795</v>
      </c>
      <c r="H28" s="49">
        <f t="shared" si="34"/>
        <v>26603000</v>
      </c>
      <c r="I28" s="49">
        <f t="shared" si="34"/>
        <v>25012000</v>
      </c>
      <c r="J28" s="49">
        <f t="shared" si="34"/>
        <v>22619000</v>
      </c>
      <c r="K28" s="49">
        <f t="shared" si="34"/>
        <v>74263700</v>
      </c>
      <c r="L28" s="49">
        <f t="shared" si="34"/>
        <v>46448300</v>
      </c>
      <c r="M28" s="49">
        <f t="shared" si="34"/>
        <v>31123000</v>
      </c>
      <c r="N28" s="26">
        <f t="shared" si="34"/>
        <v>34061000</v>
      </c>
      <c r="O28" s="26">
        <f t="shared" si="34"/>
        <v>47541000</v>
      </c>
      <c r="P28" s="26">
        <f t="shared" si="34"/>
        <v>44083000</v>
      </c>
      <c r="Q28" s="49">
        <v>62086000</v>
      </c>
      <c r="R28" s="87">
        <v>0</v>
      </c>
      <c r="S28" s="87">
        <v>60451000</v>
      </c>
      <c r="T28" s="164">
        <f t="shared" si="3"/>
        <v>50099000</v>
      </c>
      <c r="U28" s="164">
        <f t="shared" si="3"/>
        <v>48000000</v>
      </c>
      <c r="V28" s="61">
        <f t="shared" si="3"/>
        <v>48000000</v>
      </c>
      <c r="W28" s="61">
        <f t="shared" si="3"/>
        <v>38451000</v>
      </c>
      <c r="X28" s="61">
        <f t="shared" ref="X28:Y28" si="49">X87</f>
        <v>49658000</v>
      </c>
      <c r="Y28" s="61">
        <f t="shared" si="49"/>
        <v>51899000</v>
      </c>
      <c r="Z28" s="61">
        <f t="shared" ref="Z28" si="50">Z87</f>
        <v>60487000</v>
      </c>
    </row>
    <row r="29" spans="1:26">
      <c r="A29" s="65" t="s">
        <v>120</v>
      </c>
      <c r="B29" s="49">
        <f t="shared" si="34"/>
        <v>0</v>
      </c>
      <c r="C29" s="52">
        <v>0</v>
      </c>
      <c r="D29" s="52">
        <v>23953516</v>
      </c>
      <c r="E29" s="49">
        <f t="shared" si="34"/>
        <v>18691998</v>
      </c>
      <c r="F29" s="49">
        <f t="shared" si="34"/>
        <v>19363230</v>
      </c>
      <c r="G29" s="49">
        <f t="shared" si="34"/>
        <v>19160710</v>
      </c>
      <c r="H29" s="49">
        <f t="shared" si="34"/>
        <v>19323838</v>
      </c>
      <c r="I29" s="49">
        <f t="shared" si="34"/>
        <v>2828019</v>
      </c>
      <c r="J29" s="49">
        <f t="shared" si="34"/>
        <v>19524027</v>
      </c>
      <c r="K29" s="49">
        <f t="shared" si="34"/>
        <v>19160650</v>
      </c>
      <c r="L29" s="49">
        <f t="shared" si="34"/>
        <v>18503409</v>
      </c>
      <c r="M29" s="49">
        <f t="shared" si="34"/>
        <v>19160650</v>
      </c>
      <c r="N29" s="26">
        <f t="shared" si="34"/>
        <v>19116519</v>
      </c>
      <c r="O29" s="26">
        <f t="shared" si="34"/>
        <v>19160650</v>
      </c>
      <c r="P29" s="26">
        <f t="shared" si="34"/>
        <v>18548965</v>
      </c>
      <c r="Q29" s="49">
        <v>17353516</v>
      </c>
      <c r="R29" s="87">
        <v>17353516</v>
      </c>
      <c r="S29" s="87">
        <v>17353516</v>
      </c>
      <c r="T29" s="164">
        <f t="shared" si="3"/>
        <v>17353515</v>
      </c>
      <c r="U29" s="164">
        <f t="shared" si="3"/>
        <v>17353516</v>
      </c>
      <c r="V29" s="61">
        <f t="shared" si="3"/>
        <v>14513775</v>
      </c>
      <c r="W29" s="61">
        <f t="shared" si="3"/>
        <v>0</v>
      </c>
      <c r="X29" s="61">
        <f t="shared" ref="X29:Y29" si="51">X88</f>
        <v>0</v>
      </c>
      <c r="Y29" s="61">
        <f t="shared" si="51"/>
        <v>0</v>
      </c>
      <c r="Z29" s="61">
        <f t="shared" ref="Z29" si="52">Z88</f>
        <v>0</v>
      </c>
    </row>
    <row r="30" spans="1:26">
      <c r="A30" s="65" t="s">
        <v>122</v>
      </c>
      <c r="B30" s="49">
        <f t="shared" si="34"/>
        <v>0</v>
      </c>
      <c r="C30" s="52">
        <v>0</v>
      </c>
      <c r="D30" s="52">
        <v>43410348</v>
      </c>
      <c r="E30" s="49">
        <f t="shared" si="34"/>
        <v>20712684</v>
      </c>
      <c r="F30" s="49">
        <f t="shared" si="34"/>
        <v>20712684</v>
      </c>
      <c r="G30" s="49">
        <f t="shared" si="34"/>
        <v>12939632</v>
      </c>
      <c r="H30" s="49">
        <f t="shared" si="34"/>
        <v>24882439</v>
      </c>
      <c r="I30" s="49">
        <f t="shared" si="34"/>
        <v>25042439</v>
      </c>
      <c r="J30" s="49">
        <f t="shared" si="34"/>
        <v>27354439</v>
      </c>
      <c r="K30" s="49">
        <f t="shared" si="34"/>
        <v>23000000</v>
      </c>
      <c r="L30" s="49">
        <f t="shared" si="34"/>
        <v>23000000</v>
      </c>
      <c r="M30" s="49">
        <f t="shared" si="34"/>
        <v>23000000</v>
      </c>
      <c r="N30" s="26">
        <f t="shared" si="34"/>
        <v>23000000</v>
      </c>
      <c r="O30" s="26">
        <f t="shared" si="34"/>
        <v>5750000</v>
      </c>
      <c r="P30" s="26">
        <f t="shared" si="34"/>
        <v>23000000</v>
      </c>
      <c r="Q30" s="49">
        <v>23000000</v>
      </c>
      <c r="R30" s="87">
        <v>7353328</v>
      </c>
      <c r="S30" s="87">
        <v>0</v>
      </c>
      <c r="T30" s="164">
        <f t="shared" si="3"/>
        <v>0</v>
      </c>
      <c r="U30" s="164">
        <f t="shared" si="3"/>
        <v>0</v>
      </c>
      <c r="V30" s="61">
        <f t="shared" si="3"/>
        <v>0</v>
      </c>
      <c r="W30" s="61">
        <f t="shared" si="3"/>
        <v>0</v>
      </c>
      <c r="X30" s="61">
        <f t="shared" ref="X30:Y30" si="53">X89</f>
        <v>0</v>
      </c>
      <c r="Y30" s="61">
        <f t="shared" si="53"/>
        <v>0</v>
      </c>
      <c r="Z30" s="61">
        <f t="shared" ref="Z30" si="54">Z89</f>
        <v>0</v>
      </c>
    </row>
    <row r="31" spans="1:26">
      <c r="A31" s="65" t="s">
        <v>124</v>
      </c>
      <c r="B31" s="49">
        <f t="shared" si="34"/>
        <v>0</v>
      </c>
      <c r="C31" s="52">
        <v>657669</v>
      </c>
      <c r="D31" s="52">
        <v>17500000</v>
      </c>
      <c r="E31" s="49">
        <f t="shared" si="34"/>
        <v>7612239</v>
      </c>
      <c r="F31" s="49">
        <f t="shared" si="34"/>
        <v>7612239</v>
      </c>
      <c r="G31" s="49">
        <f t="shared" si="34"/>
        <v>9372239</v>
      </c>
      <c r="H31" s="49">
        <f t="shared" si="34"/>
        <v>8612239</v>
      </c>
      <c r="I31" s="49">
        <f t="shared" si="34"/>
        <v>1000000</v>
      </c>
      <c r="J31" s="49">
        <f t="shared" si="34"/>
        <v>1864574</v>
      </c>
      <c r="K31" s="49">
        <f t="shared" si="34"/>
        <v>5061288</v>
      </c>
      <c r="L31" s="49">
        <f t="shared" si="34"/>
        <v>8012010</v>
      </c>
      <c r="M31" s="49">
        <f t="shared" si="34"/>
        <v>7676010</v>
      </c>
      <c r="N31" s="26">
        <f t="shared" si="34"/>
        <v>7676010</v>
      </c>
      <c r="O31" s="26">
        <f t="shared" si="34"/>
        <v>7676010</v>
      </c>
      <c r="P31" s="26">
        <f t="shared" si="34"/>
        <v>8840374</v>
      </c>
      <c r="Q31" s="49">
        <v>9040310</v>
      </c>
      <c r="R31" s="87">
        <v>7676010</v>
      </c>
      <c r="S31" s="87">
        <v>8700000</v>
      </c>
      <c r="T31" s="164">
        <f t="shared" si="3"/>
        <v>8700000</v>
      </c>
      <c r="U31" s="164">
        <f t="shared" si="3"/>
        <v>8700000</v>
      </c>
      <c r="V31" s="61">
        <f t="shared" si="3"/>
        <v>8700000</v>
      </c>
      <c r="W31" s="61">
        <f t="shared" si="3"/>
        <v>7340000</v>
      </c>
      <c r="X31" s="61">
        <f t="shared" ref="X31:Y31" si="55">X90</f>
        <v>7340000</v>
      </c>
      <c r="Y31" s="61">
        <f t="shared" si="55"/>
        <v>8700000</v>
      </c>
      <c r="Z31" s="61">
        <f t="shared" ref="Z31" si="56">Z90</f>
        <v>5000000</v>
      </c>
    </row>
    <row r="32" spans="1:26">
      <c r="A32" s="65" t="s">
        <v>126</v>
      </c>
      <c r="B32" s="49">
        <f t="shared" si="34"/>
        <v>0</v>
      </c>
      <c r="C32" s="52">
        <v>0</v>
      </c>
      <c r="D32" s="52">
        <v>0</v>
      </c>
      <c r="E32" s="49">
        <f t="shared" si="34"/>
        <v>9000000</v>
      </c>
      <c r="F32" s="49">
        <f t="shared" si="34"/>
        <v>9000000</v>
      </c>
      <c r="G32" s="49">
        <f t="shared" si="34"/>
        <v>9000000</v>
      </c>
      <c r="H32" s="49">
        <f t="shared" si="34"/>
        <v>9000000</v>
      </c>
      <c r="I32" s="49">
        <f t="shared" si="34"/>
        <v>9000000</v>
      </c>
      <c r="J32" s="49">
        <f t="shared" si="34"/>
        <v>9000000</v>
      </c>
      <c r="K32" s="49">
        <f t="shared" si="34"/>
        <v>9000000</v>
      </c>
      <c r="L32" s="49">
        <f t="shared" si="34"/>
        <v>17000000</v>
      </c>
      <c r="M32" s="49">
        <f t="shared" si="34"/>
        <v>15000000</v>
      </c>
      <c r="N32" s="26">
        <f t="shared" si="34"/>
        <v>16000000</v>
      </c>
      <c r="O32" s="26">
        <f t="shared" si="34"/>
        <v>17000000</v>
      </c>
      <c r="P32" s="26">
        <f t="shared" si="34"/>
        <v>17000000</v>
      </c>
      <c r="Q32" s="49">
        <v>17000000</v>
      </c>
      <c r="R32" s="87">
        <v>17000000</v>
      </c>
      <c r="S32" s="87">
        <v>17000000</v>
      </c>
      <c r="T32" s="164">
        <f t="shared" si="3"/>
        <v>17000000</v>
      </c>
      <c r="U32" s="164">
        <f t="shared" si="3"/>
        <v>17000000</v>
      </c>
      <c r="V32" s="61">
        <f t="shared" si="3"/>
        <v>15228264</v>
      </c>
      <c r="W32" s="61">
        <f t="shared" si="3"/>
        <v>15744585</v>
      </c>
      <c r="X32" s="61">
        <f t="shared" ref="X32:Y32" si="57">X91</f>
        <v>16559787</v>
      </c>
      <c r="Y32" s="61">
        <f t="shared" si="57"/>
        <v>14371787</v>
      </c>
      <c r="Z32" s="61">
        <f t="shared" ref="Z32" si="58">Z91</f>
        <v>658294</v>
      </c>
    </row>
    <row r="33" spans="1:26">
      <c r="A33" s="65" t="s">
        <v>127</v>
      </c>
      <c r="B33" s="49">
        <f t="shared" si="34"/>
        <v>0</v>
      </c>
      <c r="C33" s="52">
        <v>0</v>
      </c>
      <c r="D33" s="52">
        <v>0</v>
      </c>
      <c r="E33" s="49">
        <f t="shared" si="34"/>
        <v>0</v>
      </c>
      <c r="F33" s="49">
        <f t="shared" si="34"/>
        <v>0</v>
      </c>
      <c r="G33" s="49">
        <f t="shared" si="34"/>
        <v>0</v>
      </c>
      <c r="H33" s="49">
        <f t="shared" si="34"/>
        <v>0</v>
      </c>
      <c r="I33" s="49">
        <f t="shared" si="34"/>
        <v>0</v>
      </c>
      <c r="J33" s="49">
        <f t="shared" si="34"/>
        <v>0</v>
      </c>
      <c r="K33" s="49">
        <f t="shared" si="34"/>
        <v>0</v>
      </c>
      <c r="L33" s="49">
        <f t="shared" si="34"/>
        <v>0</v>
      </c>
      <c r="M33" s="49">
        <f t="shared" si="34"/>
        <v>0</v>
      </c>
      <c r="N33" s="26">
        <f t="shared" si="34"/>
        <v>0</v>
      </c>
      <c r="O33" s="26">
        <f t="shared" si="34"/>
        <v>0</v>
      </c>
      <c r="P33" s="26">
        <f t="shared" si="34"/>
        <v>0</v>
      </c>
      <c r="Q33" s="49">
        <v>850000</v>
      </c>
      <c r="R33" s="87">
        <v>0</v>
      </c>
      <c r="S33" s="87">
        <v>0</v>
      </c>
      <c r="T33" s="164">
        <f t="shared" si="3"/>
        <v>0</v>
      </c>
      <c r="U33" s="164">
        <f t="shared" si="3"/>
        <v>0</v>
      </c>
      <c r="V33" s="61">
        <f t="shared" si="3"/>
        <v>0</v>
      </c>
      <c r="W33" s="61">
        <f t="shared" si="3"/>
        <v>0</v>
      </c>
      <c r="X33" s="61">
        <f t="shared" ref="X33:Y33" si="59">X92</f>
        <v>7299820</v>
      </c>
      <c r="Y33" s="61">
        <f t="shared" si="59"/>
        <v>3225560</v>
      </c>
      <c r="Z33" s="61">
        <f t="shared" ref="Z33" si="60">Z92</f>
        <v>0</v>
      </c>
    </row>
    <row r="34" spans="1:26">
      <c r="A34" s="65" t="s">
        <v>128</v>
      </c>
      <c r="B34" s="49">
        <f t="shared" si="34"/>
        <v>0</v>
      </c>
      <c r="C34" s="52">
        <v>0</v>
      </c>
      <c r="D34" s="52">
        <v>0</v>
      </c>
      <c r="E34" s="49">
        <f t="shared" si="34"/>
        <v>0</v>
      </c>
      <c r="F34" s="49">
        <f t="shared" si="34"/>
        <v>0</v>
      </c>
      <c r="G34" s="49">
        <f t="shared" si="34"/>
        <v>0</v>
      </c>
      <c r="H34" s="49">
        <f t="shared" si="34"/>
        <v>1195910</v>
      </c>
      <c r="I34" s="49">
        <f t="shared" si="34"/>
        <v>146703</v>
      </c>
      <c r="J34" s="49">
        <f t="shared" si="34"/>
        <v>5505081</v>
      </c>
      <c r="K34" s="49">
        <f t="shared" si="34"/>
        <v>4192138</v>
      </c>
      <c r="L34" s="49">
        <f t="shared" si="34"/>
        <v>6707377</v>
      </c>
      <c r="M34" s="49">
        <f t="shared" si="34"/>
        <v>4597398</v>
      </c>
      <c r="N34" s="26">
        <f t="shared" si="34"/>
        <v>3441455</v>
      </c>
      <c r="O34" s="26">
        <f t="shared" si="34"/>
        <v>4507809</v>
      </c>
      <c r="P34" s="26">
        <f t="shared" si="34"/>
        <v>1863063</v>
      </c>
      <c r="Q34" s="49">
        <v>1863063</v>
      </c>
      <c r="R34" s="87">
        <v>4200000</v>
      </c>
      <c r="S34" s="87">
        <v>3425951</v>
      </c>
      <c r="T34" s="164">
        <f t="shared" si="3"/>
        <v>4200000</v>
      </c>
      <c r="U34" s="164">
        <f t="shared" si="3"/>
        <v>4200000</v>
      </c>
      <c r="V34" s="61">
        <f t="shared" si="3"/>
        <v>10535748</v>
      </c>
      <c r="W34" s="61">
        <f t="shared" si="3"/>
        <v>0</v>
      </c>
      <c r="X34" s="61">
        <f t="shared" ref="X34:Y34" si="61">X93</f>
        <v>7700000</v>
      </c>
      <c r="Y34" s="61">
        <f t="shared" si="61"/>
        <v>0</v>
      </c>
      <c r="Z34" s="61">
        <f t="shared" ref="Z34" si="62">Z93</f>
        <v>0</v>
      </c>
    </row>
    <row r="35" spans="1:26">
      <c r="A35" s="65" t="s">
        <v>130</v>
      </c>
      <c r="B35" s="49">
        <f t="shared" si="34"/>
        <v>60442764</v>
      </c>
      <c r="C35" s="52">
        <v>80806965</v>
      </c>
      <c r="D35" s="52">
        <v>80806965</v>
      </c>
      <c r="E35" s="49">
        <f t="shared" si="34"/>
        <v>79795989</v>
      </c>
      <c r="F35" s="49">
        <f t="shared" si="34"/>
        <v>10976</v>
      </c>
      <c r="G35" s="49">
        <f t="shared" si="34"/>
        <v>0</v>
      </c>
      <c r="H35" s="49">
        <f t="shared" si="34"/>
        <v>25665017</v>
      </c>
      <c r="I35" s="49">
        <f t="shared" si="34"/>
        <v>37004272</v>
      </c>
      <c r="J35" s="49">
        <f t="shared" si="34"/>
        <v>0</v>
      </c>
      <c r="K35" s="49">
        <f t="shared" si="34"/>
        <v>54927000</v>
      </c>
      <c r="L35" s="49">
        <f t="shared" si="34"/>
        <v>69605588</v>
      </c>
      <c r="M35" s="49">
        <f t="shared" si="34"/>
        <v>76996451</v>
      </c>
      <c r="N35" s="26">
        <f t="shared" si="34"/>
        <v>80701284</v>
      </c>
      <c r="O35" s="26">
        <f t="shared" si="34"/>
        <v>75805959</v>
      </c>
      <c r="P35" s="26">
        <f t="shared" si="34"/>
        <v>72508565</v>
      </c>
      <c r="Q35" s="49">
        <v>57513000</v>
      </c>
      <c r="R35" s="87">
        <v>62472945</v>
      </c>
      <c r="S35" s="87">
        <v>76000000</v>
      </c>
      <c r="T35" s="164">
        <f t="shared" si="3"/>
        <v>76000000</v>
      </c>
      <c r="U35" s="164">
        <f t="shared" si="3"/>
        <v>76000000</v>
      </c>
      <c r="V35" s="61">
        <f t="shared" si="3"/>
        <v>80000000</v>
      </c>
      <c r="W35" s="61">
        <f t="shared" si="3"/>
        <v>72000000</v>
      </c>
      <c r="X35" s="61">
        <f t="shared" ref="X35:Y35" si="63">X94</f>
        <v>72000000</v>
      </c>
      <c r="Y35" s="61">
        <f t="shared" si="63"/>
        <v>79000000</v>
      </c>
      <c r="Z35" s="61">
        <f t="shared" ref="Z35" si="64">Z94</f>
        <v>79000000</v>
      </c>
    </row>
    <row r="36" spans="1:26">
      <c r="A36" s="65" t="s">
        <v>131</v>
      </c>
      <c r="B36" s="49">
        <f t="shared" si="34"/>
        <v>0</v>
      </c>
      <c r="C36" s="52">
        <v>13304750</v>
      </c>
      <c r="D36" s="52">
        <v>13688365</v>
      </c>
      <c r="E36" s="49">
        <f t="shared" si="34"/>
        <v>19528227</v>
      </c>
      <c r="F36" s="49">
        <f t="shared" si="34"/>
        <v>31215087</v>
      </c>
      <c r="G36" s="49">
        <f t="shared" si="34"/>
        <v>29370826</v>
      </c>
      <c r="H36" s="49">
        <f t="shared" si="34"/>
        <v>29813209</v>
      </c>
      <c r="I36" s="49">
        <f t="shared" si="34"/>
        <v>33071224</v>
      </c>
      <c r="J36" s="49">
        <f t="shared" si="34"/>
        <v>29582094</v>
      </c>
      <c r="K36" s="49">
        <f t="shared" si="34"/>
        <v>33797139</v>
      </c>
      <c r="L36" s="49">
        <f t="shared" si="34"/>
        <v>32206938</v>
      </c>
      <c r="M36" s="49">
        <f t="shared" si="34"/>
        <v>32278781</v>
      </c>
      <c r="N36" s="26">
        <f t="shared" si="34"/>
        <v>32409714</v>
      </c>
      <c r="O36" s="26">
        <f t="shared" si="34"/>
        <v>30700133</v>
      </c>
      <c r="P36" s="26">
        <f t="shared" si="34"/>
        <v>25094538</v>
      </c>
      <c r="Q36" s="49">
        <v>23777500</v>
      </c>
      <c r="R36" s="87">
        <v>24652500</v>
      </c>
      <c r="S36" s="87">
        <v>28090000</v>
      </c>
      <c r="T36" s="164">
        <f t="shared" si="3"/>
        <v>30527500</v>
      </c>
      <c r="U36" s="164">
        <f t="shared" si="3"/>
        <v>30527500</v>
      </c>
      <c r="V36" s="61">
        <f t="shared" si="3"/>
        <v>30527500</v>
      </c>
      <c r="W36" s="61">
        <f t="shared" si="3"/>
        <v>31277500</v>
      </c>
      <c r="X36" s="61">
        <f t="shared" ref="X36:Y36" si="65">X95</f>
        <v>32975954</v>
      </c>
      <c r="Y36" s="61">
        <f t="shared" si="65"/>
        <v>32975954</v>
      </c>
      <c r="Z36" s="61">
        <f t="shared" ref="Z36" si="66">Z95</f>
        <v>31145625</v>
      </c>
    </row>
    <row r="37" spans="1:26">
      <c r="A37" s="65" t="s">
        <v>132</v>
      </c>
      <c r="B37" s="49">
        <f t="shared" ref="B37:P52" si="67">SUM(B96,B155)</f>
        <v>0</v>
      </c>
      <c r="C37" s="52">
        <v>55000000</v>
      </c>
      <c r="D37" s="52">
        <v>269600000</v>
      </c>
      <c r="E37" s="49">
        <f t="shared" si="67"/>
        <v>437000000</v>
      </c>
      <c r="F37" s="49">
        <f t="shared" si="67"/>
        <v>375000000</v>
      </c>
      <c r="G37" s="49">
        <f t="shared" si="67"/>
        <v>394338564</v>
      </c>
      <c r="H37" s="49">
        <f t="shared" si="67"/>
        <v>39900000</v>
      </c>
      <c r="I37" s="49">
        <f t="shared" si="67"/>
        <v>408000000</v>
      </c>
      <c r="J37" s="49">
        <f t="shared" si="67"/>
        <v>381791205</v>
      </c>
      <c r="K37" s="49">
        <f t="shared" si="67"/>
        <v>548582508</v>
      </c>
      <c r="L37" s="49">
        <f t="shared" si="67"/>
        <v>360424218</v>
      </c>
      <c r="M37" s="49">
        <f t="shared" si="67"/>
        <v>371270488</v>
      </c>
      <c r="N37" s="26">
        <f t="shared" si="67"/>
        <v>413976257</v>
      </c>
      <c r="O37" s="26">
        <f t="shared" si="67"/>
        <v>323461235</v>
      </c>
      <c r="P37" s="26">
        <f t="shared" si="67"/>
        <v>466044900</v>
      </c>
      <c r="Q37" s="49">
        <v>366858780</v>
      </c>
      <c r="R37" s="87">
        <v>434928015</v>
      </c>
      <c r="S37" s="87">
        <v>336786965</v>
      </c>
      <c r="T37" s="164">
        <f t="shared" si="3"/>
        <v>312331000</v>
      </c>
      <c r="U37" s="164">
        <f t="shared" si="3"/>
        <v>377075500</v>
      </c>
      <c r="V37" s="61">
        <f t="shared" si="3"/>
        <v>253943530</v>
      </c>
      <c r="W37" s="61">
        <f t="shared" si="3"/>
        <v>475451500</v>
      </c>
      <c r="X37" s="61">
        <f t="shared" ref="X37:Y37" si="68">X96</f>
        <v>365827438</v>
      </c>
      <c r="Y37" s="61">
        <f t="shared" si="68"/>
        <v>377287750</v>
      </c>
      <c r="Z37" s="61">
        <f t="shared" ref="Z37" si="69">Z96</f>
        <v>273696000</v>
      </c>
    </row>
    <row r="38" spans="1:26">
      <c r="A38" s="65" t="s">
        <v>75</v>
      </c>
      <c r="B38" s="49">
        <f t="shared" si="67"/>
        <v>0</v>
      </c>
      <c r="C38" s="52">
        <v>11699518</v>
      </c>
      <c r="D38" s="52">
        <v>80753854</v>
      </c>
      <c r="E38" s="49">
        <f t="shared" si="67"/>
        <v>65880426</v>
      </c>
      <c r="F38" s="49">
        <f t="shared" si="67"/>
        <v>72549902</v>
      </c>
      <c r="G38" s="49">
        <f t="shared" si="67"/>
        <v>75470062</v>
      </c>
      <c r="H38" s="49">
        <f t="shared" si="67"/>
        <v>74499688</v>
      </c>
      <c r="I38" s="49">
        <f t="shared" si="67"/>
        <v>83763165</v>
      </c>
      <c r="J38" s="49">
        <f t="shared" si="67"/>
        <v>86028417</v>
      </c>
      <c r="K38" s="49">
        <f t="shared" si="67"/>
        <v>72231724</v>
      </c>
      <c r="L38" s="49">
        <f t="shared" si="67"/>
        <v>87700029</v>
      </c>
      <c r="M38" s="49">
        <f t="shared" si="67"/>
        <v>74885731</v>
      </c>
      <c r="N38" s="26">
        <f t="shared" si="67"/>
        <v>84330900</v>
      </c>
      <c r="O38" s="26">
        <f t="shared" si="67"/>
        <v>84041379</v>
      </c>
      <c r="P38" s="26">
        <f t="shared" si="67"/>
        <v>85797329</v>
      </c>
      <c r="Q38" s="49">
        <v>79437673</v>
      </c>
      <c r="R38" s="87">
        <v>73656137</v>
      </c>
      <c r="S38" s="87">
        <v>71773001</v>
      </c>
      <c r="T38" s="164">
        <f t="shared" si="3"/>
        <v>71773001</v>
      </c>
      <c r="U38" s="164">
        <f t="shared" si="3"/>
        <v>56720282</v>
      </c>
      <c r="V38" s="61">
        <f t="shared" si="3"/>
        <v>71773001</v>
      </c>
      <c r="W38" s="61">
        <f t="shared" si="3"/>
        <v>71773001</v>
      </c>
      <c r="X38" s="61">
        <f t="shared" ref="X38:Y38" si="70">X97</f>
        <v>9027505</v>
      </c>
      <c r="Y38" s="61">
        <f t="shared" si="70"/>
        <v>21773001</v>
      </c>
      <c r="Z38" s="61">
        <f t="shared" ref="Z38" si="71">Z97</f>
        <v>21773001</v>
      </c>
    </row>
    <row r="39" spans="1:26">
      <c r="A39" s="65" t="s">
        <v>133</v>
      </c>
      <c r="B39" s="49">
        <f t="shared" si="67"/>
        <v>0</v>
      </c>
      <c r="C39" s="52">
        <v>0</v>
      </c>
      <c r="D39" s="52">
        <v>0</v>
      </c>
      <c r="E39" s="49">
        <f t="shared" si="67"/>
        <v>500000</v>
      </c>
      <c r="F39" s="49">
        <f t="shared" si="67"/>
        <v>0</v>
      </c>
      <c r="G39" s="49">
        <f t="shared" si="67"/>
        <v>0</v>
      </c>
      <c r="H39" s="49">
        <f t="shared" si="67"/>
        <v>0</v>
      </c>
      <c r="I39" s="49">
        <f t="shared" si="67"/>
        <v>0</v>
      </c>
      <c r="J39" s="49">
        <f t="shared" si="67"/>
        <v>0</v>
      </c>
      <c r="K39" s="49">
        <f t="shared" si="67"/>
        <v>0</v>
      </c>
      <c r="L39" s="49">
        <f t="shared" si="67"/>
        <v>0</v>
      </c>
      <c r="M39" s="49">
        <f t="shared" si="67"/>
        <v>229249</v>
      </c>
      <c r="N39" s="26">
        <f t="shared" si="67"/>
        <v>0</v>
      </c>
      <c r="O39" s="26">
        <f t="shared" si="67"/>
        <v>662205</v>
      </c>
      <c r="P39" s="26">
        <f t="shared" si="67"/>
        <v>0</v>
      </c>
      <c r="Q39" s="49">
        <v>0</v>
      </c>
      <c r="R39" s="87">
        <v>0</v>
      </c>
      <c r="S39" s="87">
        <v>0</v>
      </c>
      <c r="T39" s="164">
        <f t="shared" si="3"/>
        <v>0</v>
      </c>
      <c r="U39" s="164">
        <f t="shared" si="3"/>
        <v>0</v>
      </c>
      <c r="V39" s="61">
        <f t="shared" si="3"/>
        <v>0</v>
      </c>
      <c r="W39" s="61">
        <f t="shared" si="3"/>
        <v>0</v>
      </c>
      <c r="X39" s="61">
        <f t="shared" ref="X39:Y39" si="72">X98</f>
        <v>0</v>
      </c>
      <c r="Y39" s="61">
        <f t="shared" si="72"/>
        <v>0</v>
      </c>
      <c r="Z39" s="61">
        <f t="shared" ref="Z39" si="73">Z98</f>
        <v>0</v>
      </c>
    </row>
    <row r="40" spans="1:26">
      <c r="A40" s="65" t="s">
        <v>134</v>
      </c>
      <c r="B40" s="49">
        <f t="shared" si="67"/>
        <v>0</v>
      </c>
      <c r="C40" s="52">
        <v>0</v>
      </c>
      <c r="D40" s="52">
        <v>0</v>
      </c>
      <c r="E40" s="49">
        <f t="shared" si="67"/>
        <v>77453492</v>
      </c>
      <c r="F40" s="49">
        <f t="shared" si="67"/>
        <v>136654269</v>
      </c>
      <c r="G40" s="49">
        <f t="shared" si="67"/>
        <v>145593652</v>
      </c>
      <c r="H40" s="49">
        <f t="shared" si="67"/>
        <v>0</v>
      </c>
      <c r="I40" s="49">
        <f t="shared" si="67"/>
        <v>0</v>
      </c>
      <c r="J40" s="49">
        <f t="shared" si="67"/>
        <v>0</v>
      </c>
      <c r="K40" s="49">
        <f t="shared" si="67"/>
        <v>0</v>
      </c>
      <c r="L40" s="49">
        <f t="shared" si="67"/>
        <v>0</v>
      </c>
      <c r="M40" s="49">
        <f t="shared" si="67"/>
        <v>0</v>
      </c>
      <c r="N40" s="26">
        <f t="shared" si="67"/>
        <v>0</v>
      </c>
      <c r="O40" s="26">
        <f t="shared" si="67"/>
        <v>0</v>
      </c>
      <c r="P40" s="26">
        <f t="shared" si="67"/>
        <v>0</v>
      </c>
      <c r="Q40" s="49">
        <v>0</v>
      </c>
      <c r="R40" s="87">
        <v>0</v>
      </c>
      <c r="S40" s="87">
        <v>0</v>
      </c>
      <c r="T40" s="164">
        <f t="shared" si="3"/>
        <v>0</v>
      </c>
      <c r="U40" s="164">
        <f t="shared" si="3"/>
        <v>0</v>
      </c>
      <c r="V40" s="61">
        <f t="shared" si="3"/>
        <v>0</v>
      </c>
      <c r="W40" s="61">
        <f t="shared" si="3"/>
        <v>0</v>
      </c>
      <c r="X40" s="61">
        <f t="shared" ref="X40:Y40" si="74">X99</f>
        <v>0</v>
      </c>
      <c r="Y40" s="61">
        <f t="shared" si="74"/>
        <v>0</v>
      </c>
      <c r="Z40" s="61">
        <f t="shared" ref="Z40" si="75">Z99</f>
        <v>0</v>
      </c>
    </row>
    <row r="41" spans="1:26">
      <c r="A41" s="65" t="s">
        <v>136</v>
      </c>
      <c r="B41" s="49">
        <f t="shared" si="67"/>
        <v>5200000</v>
      </c>
      <c r="C41" s="52">
        <v>5606134</v>
      </c>
      <c r="D41" s="52">
        <v>77884201</v>
      </c>
      <c r="E41" s="49">
        <f t="shared" si="67"/>
        <v>30199871</v>
      </c>
      <c r="F41" s="49">
        <f t="shared" si="67"/>
        <v>30330284</v>
      </c>
      <c r="G41" s="49">
        <f t="shared" si="67"/>
        <v>29518846</v>
      </c>
      <c r="H41" s="49">
        <f t="shared" si="67"/>
        <v>30822071</v>
      </c>
      <c r="I41" s="49">
        <f t="shared" si="67"/>
        <v>29518846</v>
      </c>
      <c r="J41" s="49">
        <f t="shared" si="67"/>
        <v>30759395</v>
      </c>
      <c r="K41" s="49">
        <f t="shared" si="67"/>
        <v>29518846</v>
      </c>
      <c r="L41" s="49">
        <f t="shared" si="67"/>
        <v>29518846</v>
      </c>
      <c r="M41" s="49">
        <f t="shared" si="67"/>
        <v>29171927</v>
      </c>
      <c r="N41" s="26">
        <f t="shared" si="67"/>
        <v>29056288</v>
      </c>
      <c r="O41" s="26">
        <f t="shared" si="67"/>
        <v>29056288</v>
      </c>
      <c r="P41" s="26">
        <f t="shared" si="67"/>
        <v>29056288</v>
      </c>
      <c r="Q41" s="49">
        <v>29056288</v>
      </c>
      <c r="R41" s="87">
        <v>29056288</v>
      </c>
      <c r="S41" s="87">
        <v>29056288</v>
      </c>
      <c r="T41" s="164">
        <f t="shared" si="3"/>
        <v>29056288</v>
      </c>
      <c r="U41" s="164">
        <f t="shared" si="3"/>
        <v>29056288</v>
      </c>
      <c r="V41" s="61">
        <f t="shared" si="3"/>
        <v>22467407</v>
      </c>
      <c r="W41" s="61">
        <f t="shared" si="3"/>
        <v>24000000</v>
      </c>
      <c r="X41" s="61">
        <f t="shared" ref="X41:Y41" si="76">X100</f>
        <v>24000000</v>
      </c>
      <c r="Y41" s="61">
        <f t="shared" si="76"/>
        <v>23184810</v>
      </c>
      <c r="Z41" s="61">
        <f t="shared" ref="Z41" si="77">Z100</f>
        <v>27601599</v>
      </c>
    </row>
    <row r="42" spans="1:26">
      <c r="A42" s="65" t="s">
        <v>145</v>
      </c>
      <c r="B42" s="49">
        <f t="shared" si="67"/>
        <v>0</v>
      </c>
      <c r="C42" s="52">
        <v>0</v>
      </c>
      <c r="D42" s="52">
        <v>0</v>
      </c>
      <c r="E42" s="49">
        <f t="shared" si="67"/>
        <v>0</v>
      </c>
      <c r="F42" s="49">
        <f t="shared" si="67"/>
        <v>0</v>
      </c>
      <c r="G42" s="49">
        <f t="shared" si="67"/>
        <v>0</v>
      </c>
      <c r="H42" s="49">
        <f t="shared" si="67"/>
        <v>0</v>
      </c>
      <c r="I42" s="49">
        <f t="shared" si="67"/>
        <v>0</v>
      </c>
      <c r="J42" s="49">
        <f t="shared" si="67"/>
        <v>0</v>
      </c>
      <c r="K42" s="49">
        <f t="shared" si="67"/>
        <v>0</v>
      </c>
      <c r="L42" s="49">
        <f t="shared" si="67"/>
        <v>0</v>
      </c>
      <c r="M42" s="49">
        <f t="shared" si="67"/>
        <v>0</v>
      </c>
      <c r="N42" s="26">
        <f t="shared" si="67"/>
        <v>0</v>
      </c>
      <c r="O42" s="26">
        <f t="shared" si="67"/>
        <v>0</v>
      </c>
      <c r="P42" s="26">
        <f t="shared" si="67"/>
        <v>0</v>
      </c>
      <c r="Q42" s="49">
        <v>0</v>
      </c>
      <c r="R42" s="87">
        <v>0</v>
      </c>
      <c r="S42" s="87">
        <v>0</v>
      </c>
      <c r="T42" s="164">
        <f t="shared" si="3"/>
        <v>0</v>
      </c>
      <c r="U42" s="164">
        <f t="shared" si="3"/>
        <v>0</v>
      </c>
      <c r="V42" s="61">
        <f t="shared" si="3"/>
        <v>0</v>
      </c>
      <c r="W42" s="61">
        <f t="shared" si="3"/>
        <v>0</v>
      </c>
      <c r="X42" s="61">
        <f t="shared" ref="X42:Y42" si="78">X101</f>
        <v>0</v>
      </c>
      <c r="Y42" s="61">
        <f t="shared" si="78"/>
        <v>0</v>
      </c>
      <c r="Z42" s="61">
        <f t="shared" ref="Z42" si="79">Z101</f>
        <v>0</v>
      </c>
    </row>
    <row r="43" spans="1:26">
      <c r="A43" s="65" t="s">
        <v>138</v>
      </c>
      <c r="B43" s="49">
        <f t="shared" si="67"/>
        <v>0</v>
      </c>
      <c r="C43" s="52">
        <v>0</v>
      </c>
      <c r="D43" s="52">
        <v>126969000</v>
      </c>
      <c r="E43" s="49">
        <f t="shared" si="67"/>
        <v>67122000</v>
      </c>
      <c r="F43" s="49">
        <f t="shared" si="67"/>
        <v>25558000</v>
      </c>
      <c r="G43" s="49">
        <f t="shared" si="67"/>
        <v>31447000</v>
      </c>
      <c r="H43" s="49">
        <f t="shared" si="67"/>
        <v>124484000</v>
      </c>
      <c r="I43" s="49">
        <f t="shared" si="67"/>
        <v>165899000</v>
      </c>
      <c r="J43" s="49">
        <f t="shared" si="67"/>
        <v>116754000</v>
      </c>
      <c r="K43" s="49">
        <f t="shared" si="67"/>
        <v>92677000</v>
      </c>
      <c r="L43" s="49">
        <f t="shared" si="67"/>
        <v>173189000</v>
      </c>
      <c r="M43" s="49">
        <f t="shared" si="67"/>
        <v>137908000</v>
      </c>
      <c r="N43" s="26">
        <f t="shared" si="67"/>
        <v>141305000</v>
      </c>
      <c r="O43" s="26">
        <f t="shared" si="67"/>
        <v>163598000</v>
      </c>
      <c r="P43" s="26">
        <f t="shared" si="67"/>
        <v>158286000</v>
      </c>
      <c r="Q43" s="49">
        <v>150817250</v>
      </c>
      <c r="R43" s="87">
        <v>141844250</v>
      </c>
      <c r="S43" s="87">
        <v>153106500</v>
      </c>
      <c r="T43" s="164">
        <f t="shared" si="3"/>
        <v>110912000</v>
      </c>
      <c r="U43" s="164">
        <f t="shared" si="3"/>
        <v>183142000</v>
      </c>
      <c r="V43" s="61">
        <f t="shared" si="3"/>
        <v>184142000</v>
      </c>
      <c r="W43" s="61">
        <f t="shared" si="3"/>
        <v>184160487</v>
      </c>
      <c r="X43" s="61">
        <f t="shared" ref="X43:Y43" si="80">X102</f>
        <v>184077013</v>
      </c>
      <c r="Y43" s="61">
        <f t="shared" si="80"/>
        <v>184150000</v>
      </c>
      <c r="Z43" s="61">
        <f t="shared" ref="Z43" si="81">Z102</f>
        <v>149612500</v>
      </c>
    </row>
    <row r="44" spans="1:26">
      <c r="A44" s="65" t="s">
        <v>140</v>
      </c>
      <c r="B44" s="49">
        <f t="shared" si="67"/>
        <v>0</v>
      </c>
      <c r="C44" s="52">
        <v>0</v>
      </c>
      <c r="D44" s="52">
        <v>13645204</v>
      </c>
      <c r="E44" s="49">
        <f t="shared" si="67"/>
        <v>4085057</v>
      </c>
      <c r="F44" s="49">
        <f t="shared" si="67"/>
        <v>520910</v>
      </c>
      <c r="G44" s="49">
        <f t="shared" si="67"/>
        <v>0</v>
      </c>
      <c r="H44" s="49">
        <f t="shared" si="67"/>
        <v>9091106</v>
      </c>
      <c r="I44" s="49">
        <f t="shared" si="67"/>
        <v>13087316</v>
      </c>
      <c r="J44" s="49">
        <f t="shared" si="67"/>
        <v>8772795</v>
      </c>
      <c r="K44" s="49">
        <f t="shared" si="67"/>
        <v>20020859</v>
      </c>
      <c r="L44" s="49">
        <f t="shared" si="67"/>
        <v>20647191</v>
      </c>
      <c r="M44" s="49">
        <f t="shared" si="67"/>
        <v>11724622</v>
      </c>
      <c r="N44" s="26">
        <f t="shared" si="67"/>
        <v>15875472</v>
      </c>
      <c r="O44" s="26">
        <f t="shared" si="67"/>
        <v>8213379</v>
      </c>
      <c r="P44" s="26">
        <f t="shared" si="67"/>
        <v>11792679</v>
      </c>
      <c r="Q44" s="49">
        <v>11345913</v>
      </c>
      <c r="R44" s="87">
        <v>11295315</v>
      </c>
      <c r="S44" s="87">
        <v>10142379</v>
      </c>
      <c r="T44" s="164">
        <f t="shared" si="3"/>
        <v>13029940</v>
      </c>
      <c r="U44" s="164">
        <f t="shared" si="3"/>
        <v>13242106</v>
      </c>
      <c r="V44" s="61">
        <f t="shared" si="3"/>
        <v>16712975</v>
      </c>
      <c r="W44" s="61">
        <f t="shared" si="3"/>
        <v>16946069</v>
      </c>
      <c r="X44" s="61">
        <f t="shared" ref="X44:Y44" si="82">X103</f>
        <v>0</v>
      </c>
      <c r="Y44" s="61">
        <f t="shared" si="82"/>
        <v>0</v>
      </c>
      <c r="Z44" s="61">
        <f t="shared" ref="Z44" si="83">Z103</f>
        <v>0</v>
      </c>
    </row>
    <row r="45" spans="1:26">
      <c r="A45" s="65" t="s">
        <v>142</v>
      </c>
      <c r="B45" s="49">
        <f t="shared" si="67"/>
        <v>0</v>
      </c>
      <c r="C45" s="52">
        <v>5634668</v>
      </c>
      <c r="D45" s="52">
        <v>3493964</v>
      </c>
      <c r="E45" s="49">
        <f t="shared" si="67"/>
        <v>1046630</v>
      </c>
      <c r="F45" s="49">
        <f t="shared" si="67"/>
        <v>1354617</v>
      </c>
      <c r="G45" s="49">
        <f t="shared" si="67"/>
        <v>1500000</v>
      </c>
      <c r="H45" s="49">
        <f t="shared" si="67"/>
        <v>1300000</v>
      </c>
      <c r="I45" s="49">
        <f t="shared" si="67"/>
        <v>1300000</v>
      </c>
      <c r="J45" s="49">
        <f t="shared" si="67"/>
        <v>1500000</v>
      </c>
      <c r="K45" s="49">
        <f t="shared" si="67"/>
        <v>0</v>
      </c>
      <c r="L45" s="49">
        <f t="shared" si="67"/>
        <v>0</v>
      </c>
      <c r="M45" s="49">
        <f t="shared" si="67"/>
        <v>0</v>
      </c>
      <c r="N45" s="26">
        <f t="shared" si="67"/>
        <v>0</v>
      </c>
      <c r="O45" s="26">
        <f t="shared" si="67"/>
        <v>0</v>
      </c>
      <c r="P45" s="26">
        <f t="shared" si="67"/>
        <v>0</v>
      </c>
      <c r="Q45" s="49">
        <v>0</v>
      </c>
      <c r="R45" s="87">
        <v>0</v>
      </c>
      <c r="S45" s="87">
        <v>0</v>
      </c>
      <c r="T45" s="164">
        <f t="shared" si="3"/>
        <v>0</v>
      </c>
      <c r="U45" s="164">
        <f t="shared" si="3"/>
        <v>0</v>
      </c>
      <c r="V45" s="61">
        <f t="shared" si="3"/>
        <v>0</v>
      </c>
      <c r="W45" s="61">
        <f t="shared" si="3"/>
        <v>0</v>
      </c>
      <c r="X45" s="61">
        <f t="shared" ref="X45:Y45" si="84">X104</f>
        <v>0</v>
      </c>
      <c r="Y45" s="61">
        <f t="shared" si="84"/>
        <v>0</v>
      </c>
      <c r="Z45" s="61">
        <f t="shared" ref="Z45" si="85">Z104</f>
        <v>0</v>
      </c>
    </row>
    <row r="46" spans="1:26">
      <c r="A46" s="65" t="s">
        <v>144</v>
      </c>
      <c r="B46" s="49">
        <f t="shared" si="67"/>
        <v>0</v>
      </c>
      <c r="C46" s="52">
        <v>0</v>
      </c>
      <c r="D46" s="52">
        <v>1600000</v>
      </c>
      <c r="E46" s="49">
        <f t="shared" si="67"/>
        <v>4363361</v>
      </c>
      <c r="F46" s="49">
        <f t="shared" si="67"/>
        <v>4255930</v>
      </c>
      <c r="G46" s="49">
        <f t="shared" si="67"/>
        <v>2000000</v>
      </c>
      <c r="H46" s="49">
        <f t="shared" si="67"/>
        <v>1700000</v>
      </c>
      <c r="I46" s="49">
        <f t="shared" si="67"/>
        <v>0</v>
      </c>
      <c r="J46" s="49">
        <f t="shared" si="67"/>
        <v>0</v>
      </c>
      <c r="K46" s="49">
        <f t="shared" si="67"/>
        <v>0</v>
      </c>
      <c r="L46" s="49">
        <f t="shared" si="67"/>
        <v>0</v>
      </c>
      <c r="M46" s="49">
        <f t="shared" si="67"/>
        <v>0</v>
      </c>
      <c r="N46" s="26">
        <f t="shared" si="67"/>
        <v>0</v>
      </c>
      <c r="O46" s="26">
        <f t="shared" si="67"/>
        <v>4255930</v>
      </c>
      <c r="P46" s="26">
        <f t="shared" si="67"/>
        <v>0</v>
      </c>
      <c r="Q46" s="49">
        <v>0</v>
      </c>
      <c r="R46" s="87">
        <v>0</v>
      </c>
      <c r="S46" s="87">
        <v>-4255930</v>
      </c>
      <c r="T46" s="164">
        <f t="shared" si="3"/>
        <v>0</v>
      </c>
      <c r="U46" s="164">
        <f t="shared" si="3"/>
        <v>0</v>
      </c>
      <c r="V46" s="61">
        <f t="shared" si="3"/>
        <v>0</v>
      </c>
      <c r="W46" s="61">
        <f t="shared" si="3"/>
        <v>0</v>
      </c>
      <c r="X46" s="61">
        <f t="shared" ref="X46:Y46" si="86">X105</f>
        <v>0</v>
      </c>
      <c r="Y46" s="61">
        <f t="shared" si="86"/>
        <v>0</v>
      </c>
      <c r="Z46" s="61">
        <f t="shared" ref="Z46" si="87">Z105</f>
        <v>0</v>
      </c>
    </row>
    <row r="47" spans="1:26">
      <c r="A47" s="65" t="s">
        <v>146</v>
      </c>
      <c r="B47" s="49">
        <f t="shared" si="67"/>
        <v>12673948</v>
      </c>
      <c r="C47" s="52">
        <v>2161747</v>
      </c>
      <c r="D47" s="52">
        <v>52111237</v>
      </c>
      <c r="E47" s="49">
        <f t="shared" si="67"/>
        <v>66497245</v>
      </c>
      <c r="F47" s="49">
        <f t="shared" si="67"/>
        <v>73110782</v>
      </c>
      <c r="G47" s="49">
        <f t="shared" si="67"/>
        <v>43782735</v>
      </c>
      <c r="H47" s="49">
        <f t="shared" si="67"/>
        <v>52025586</v>
      </c>
      <c r="I47" s="49">
        <f t="shared" si="67"/>
        <v>54064923</v>
      </c>
      <c r="J47" s="49">
        <f t="shared" si="67"/>
        <v>57698996</v>
      </c>
      <c r="K47" s="49">
        <f t="shared" si="67"/>
        <v>53626681</v>
      </c>
      <c r="L47" s="49">
        <f t="shared" si="67"/>
        <v>50600000</v>
      </c>
      <c r="M47" s="49">
        <f t="shared" si="67"/>
        <v>59500613</v>
      </c>
      <c r="N47" s="26">
        <f t="shared" si="67"/>
        <v>50600000</v>
      </c>
      <c r="O47" s="26">
        <f t="shared" si="67"/>
        <v>54926680</v>
      </c>
      <c r="P47" s="26">
        <f t="shared" si="67"/>
        <v>61736847</v>
      </c>
      <c r="Q47" s="49">
        <v>32224287</v>
      </c>
      <c r="R47" s="87">
        <v>9631362</v>
      </c>
      <c r="S47" s="87">
        <v>25284733</v>
      </c>
      <c r="T47" s="164">
        <f t="shared" si="3"/>
        <v>8397592</v>
      </c>
      <c r="U47" s="164">
        <f t="shared" si="3"/>
        <v>15778</v>
      </c>
      <c r="V47" s="61">
        <f t="shared" si="3"/>
        <v>0</v>
      </c>
      <c r="W47" s="61">
        <f t="shared" si="3"/>
        <v>0</v>
      </c>
      <c r="X47" s="61">
        <f t="shared" ref="X47:Y47" si="88">X106</f>
        <v>0</v>
      </c>
      <c r="Y47" s="61">
        <f t="shared" si="88"/>
        <v>57000000</v>
      </c>
      <c r="Z47" s="61">
        <f t="shared" ref="Z47" si="89">Z106</f>
        <v>0</v>
      </c>
    </row>
    <row r="48" spans="1:26">
      <c r="A48" s="65" t="s">
        <v>148</v>
      </c>
      <c r="B48" s="49">
        <f t="shared" si="67"/>
        <v>0</v>
      </c>
      <c r="C48" s="52">
        <v>12183631</v>
      </c>
      <c r="D48" s="52">
        <v>118177992</v>
      </c>
      <c r="E48" s="49">
        <f t="shared" si="67"/>
        <v>38292192</v>
      </c>
      <c r="F48" s="49">
        <f t="shared" si="67"/>
        <v>0</v>
      </c>
      <c r="G48" s="49">
        <f t="shared" si="67"/>
        <v>2349075</v>
      </c>
      <c r="H48" s="49">
        <f t="shared" si="67"/>
        <v>-2349075</v>
      </c>
      <c r="I48" s="49">
        <f t="shared" si="67"/>
        <v>0</v>
      </c>
      <c r="J48" s="49">
        <f t="shared" si="67"/>
        <v>0</v>
      </c>
      <c r="K48" s="49">
        <f t="shared" si="67"/>
        <v>0</v>
      </c>
      <c r="L48" s="49">
        <f t="shared" si="67"/>
        <v>0</v>
      </c>
      <c r="M48" s="49">
        <f t="shared" si="67"/>
        <v>0</v>
      </c>
      <c r="N48" s="26">
        <f t="shared" si="67"/>
        <v>0</v>
      </c>
      <c r="O48" s="26">
        <f t="shared" si="67"/>
        <v>0</v>
      </c>
      <c r="P48" s="26">
        <f t="shared" si="67"/>
        <v>0</v>
      </c>
      <c r="Q48" s="49">
        <v>0</v>
      </c>
      <c r="R48" s="87">
        <v>0</v>
      </c>
      <c r="S48" s="87">
        <v>0</v>
      </c>
      <c r="T48" s="164">
        <f t="shared" si="3"/>
        <v>0</v>
      </c>
      <c r="U48" s="164">
        <f t="shared" si="3"/>
        <v>0</v>
      </c>
      <c r="V48" s="61">
        <f t="shared" si="3"/>
        <v>0</v>
      </c>
      <c r="W48" s="61">
        <f t="shared" si="3"/>
        <v>0</v>
      </c>
      <c r="X48" s="61">
        <f t="shared" ref="X48:Y48" si="90">X107</f>
        <v>0</v>
      </c>
      <c r="Y48" s="61">
        <f t="shared" si="90"/>
        <v>0</v>
      </c>
      <c r="Z48" s="61">
        <f t="shared" ref="Z48" si="91">Z107</f>
        <v>0</v>
      </c>
    </row>
    <row r="49" spans="1:32">
      <c r="A49" s="65" t="s">
        <v>150</v>
      </c>
      <c r="B49" s="49">
        <f t="shared" si="67"/>
        <v>0</v>
      </c>
      <c r="C49" s="52">
        <v>0</v>
      </c>
      <c r="D49" s="52">
        <v>3740480</v>
      </c>
      <c r="E49" s="49">
        <f t="shared" si="67"/>
        <v>0</v>
      </c>
      <c r="F49" s="49">
        <f t="shared" si="67"/>
        <v>0</v>
      </c>
      <c r="G49" s="49">
        <f t="shared" si="67"/>
        <v>0</v>
      </c>
      <c r="H49" s="49">
        <f t="shared" si="67"/>
        <v>0</v>
      </c>
      <c r="I49" s="49">
        <f t="shared" si="67"/>
        <v>0</v>
      </c>
      <c r="J49" s="49">
        <f t="shared" si="67"/>
        <v>0</v>
      </c>
      <c r="K49" s="49">
        <f t="shared" si="67"/>
        <v>0</v>
      </c>
      <c r="L49" s="49">
        <f t="shared" si="67"/>
        <v>0</v>
      </c>
      <c r="M49" s="49">
        <f t="shared" si="67"/>
        <v>0</v>
      </c>
      <c r="N49" s="26">
        <f t="shared" si="67"/>
        <v>0</v>
      </c>
      <c r="O49" s="26">
        <f t="shared" si="67"/>
        <v>0</v>
      </c>
      <c r="P49" s="26">
        <f t="shared" si="67"/>
        <v>0</v>
      </c>
      <c r="Q49" s="49">
        <v>0</v>
      </c>
      <c r="R49" s="87">
        <v>0</v>
      </c>
      <c r="S49" s="87">
        <v>9000000</v>
      </c>
      <c r="T49" s="164">
        <f t="shared" si="3"/>
        <v>15121895</v>
      </c>
      <c r="U49" s="164">
        <f t="shared" si="3"/>
        <v>15121895</v>
      </c>
      <c r="V49" s="61">
        <f t="shared" si="3"/>
        <v>15071187</v>
      </c>
      <c r="W49" s="61">
        <f t="shared" si="3"/>
        <v>15071187</v>
      </c>
      <c r="X49" s="61">
        <f t="shared" ref="X49:Y49" si="92">X108</f>
        <v>15071188</v>
      </c>
      <c r="Y49" s="61">
        <f t="shared" si="92"/>
        <v>15071188</v>
      </c>
      <c r="Z49" s="61">
        <f t="shared" ref="Z49" si="93">Z108</f>
        <v>15071188</v>
      </c>
    </row>
    <row r="50" spans="1:32">
      <c r="A50" s="65" t="s">
        <v>152</v>
      </c>
      <c r="B50" s="49">
        <f t="shared" si="67"/>
        <v>3500000</v>
      </c>
      <c r="C50" s="52">
        <v>6950063</v>
      </c>
      <c r="D50" s="52">
        <v>7582615</v>
      </c>
      <c r="E50" s="49">
        <f t="shared" si="67"/>
        <v>7729551</v>
      </c>
      <c r="F50" s="49">
        <f t="shared" si="67"/>
        <v>6159809</v>
      </c>
      <c r="G50" s="49">
        <f t="shared" si="67"/>
        <v>7630095</v>
      </c>
      <c r="H50" s="49">
        <f t="shared" si="67"/>
        <v>9224074</v>
      </c>
      <c r="I50" s="49">
        <f t="shared" si="67"/>
        <v>9224074</v>
      </c>
      <c r="J50" s="49">
        <f t="shared" si="67"/>
        <v>9224074</v>
      </c>
      <c r="K50" s="49">
        <f t="shared" si="67"/>
        <v>9224074</v>
      </c>
      <c r="L50" s="49">
        <f t="shared" si="67"/>
        <v>9224074</v>
      </c>
      <c r="M50" s="49">
        <f t="shared" si="67"/>
        <v>9224074</v>
      </c>
      <c r="N50" s="26">
        <f t="shared" si="67"/>
        <v>9224074</v>
      </c>
      <c r="O50" s="26">
        <f t="shared" si="67"/>
        <v>9224074</v>
      </c>
      <c r="P50" s="26">
        <f t="shared" si="67"/>
        <v>9224074</v>
      </c>
      <c r="Q50" s="49">
        <v>9224074</v>
      </c>
      <c r="R50" s="87">
        <v>9224074</v>
      </c>
      <c r="S50" s="87">
        <v>9224074</v>
      </c>
      <c r="T50" s="164">
        <f t="shared" si="3"/>
        <v>9224074</v>
      </c>
      <c r="U50" s="164">
        <f t="shared" si="3"/>
        <v>9224074</v>
      </c>
      <c r="V50" s="61">
        <f t="shared" si="3"/>
        <v>9224074</v>
      </c>
      <c r="W50" s="61">
        <f t="shared" si="3"/>
        <v>9224074</v>
      </c>
      <c r="X50" s="61">
        <f t="shared" ref="X50:Y50" si="94">X109</f>
        <v>9224076</v>
      </c>
      <c r="Y50" s="61">
        <f t="shared" si="94"/>
        <v>9224076</v>
      </c>
      <c r="Z50" s="61">
        <f t="shared" ref="Z50" si="95">Z109</f>
        <v>9224074</v>
      </c>
    </row>
    <row r="51" spans="1:32">
      <c r="A51" s="65" t="s">
        <v>153</v>
      </c>
      <c r="B51" s="49">
        <f t="shared" si="67"/>
        <v>8385000</v>
      </c>
      <c r="C51" s="52">
        <v>15357776</v>
      </c>
      <c r="D51" s="52">
        <v>37542034</v>
      </c>
      <c r="E51" s="49">
        <f t="shared" si="67"/>
        <v>27699905</v>
      </c>
      <c r="F51" s="49">
        <f t="shared" si="67"/>
        <v>27699905</v>
      </c>
      <c r="G51" s="49">
        <f t="shared" si="67"/>
        <v>29157034</v>
      </c>
      <c r="H51" s="49">
        <f t="shared" si="67"/>
        <v>-8189221</v>
      </c>
      <c r="I51" s="49">
        <f t="shared" si="67"/>
        <v>16816255</v>
      </c>
      <c r="J51" s="49">
        <f t="shared" si="67"/>
        <v>3000000</v>
      </c>
      <c r="K51" s="49">
        <f t="shared" si="67"/>
        <v>3000000</v>
      </c>
      <c r="L51" s="49">
        <f t="shared" si="67"/>
        <v>5300000</v>
      </c>
      <c r="M51" s="49">
        <f t="shared" si="67"/>
        <v>17300000</v>
      </c>
      <c r="N51" s="26">
        <f t="shared" si="67"/>
        <v>13056465</v>
      </c>
      <c r="O51" s="26">
        <f t="shared" si="67"/>
        <v>6983957</v>
      </c>
      <c r="P51" s="26">
        <f t="shared" si="67"/>
        <v>14304666</v>
      </c>
      <c r="Q51" s="49">
        <v>21217845</v>
      </c>
      <c r="R51" s="87">
        <v>9467222</v>
      </c>
      <c r="S51" s="87">
        <v>17805152</v>
      </c>
      <c r="T51" s="164">
        <f t="shared" si="3"/>
        <v>16037729</v>
      </c>
      <c r="U51" s="164">
        <f t="shared" si="3"/>
        <v>16840686</v>
      </c>
      <c r="V51" s="61">
        <f t="shared" si="3"/>
        <v>10936848</v>
      </c>
      <c r="W51" s="61">
        <f t="shared" si="3"/>
        <v>15357212</v>
      </c>
      <c r="X51" s="61">
        <f t="shared" ref="X51:Y51" si="96">X110</f>
        <v>16607349</v>
      </c>
      <c r="Y51" s="61">
        <f t="shared" si="96"/>
        <v>16607349</v>
      </c>
      <c r="Z51" s="61">
        <f t="shared" ref="Z51" si="97">Z110</f>
        <v>1416245</v>
      </c>
    </row>
    <row r="52" spans="1:32">
      <c r="A52" s="65" t="s">
        <v>154</v>
      </c>
      <c r="B52" s="49">
        <f t="shared" si="67"/>
        <v>0</v>
      </c>
      <c r="C52" s="52">
        <v>28973849</v>
      </c>
      <c r="D52" s="52">
        <v>120994179</v>
      </c>
      <c r="E52" s="49">
        <f t="shared" si="67"/>
        <v>97471407</v>
      </c>
      <c r="F52" s="49">
        <f t="shared" si="67"/>
        <v>86738000</v>
      </c>
      <c r="G52" s="49">
        <f t="shared" si="67"/>
        <v>109930000</v>
      </c>
      <c r="H52" s="49">
        <f t="shared" si="67"/>
        <v>107300000</v>
      </c>
      <c r="I52" s="49">
        <f t="shared" si="67"/>
        <v>95537933</v>
      </c>
      <c r="J52" s="49">
        <f t="shared" si="67"/>
        <v>103035919</v>
      </c>
      <c r="K52" s="49">
        <f t="shared" si="67"/>
        <v>105098000</v>
      </c>
      <c r="L52" s="49">
        <f t="shared" si="67"/>
        <v>104625871</v>
      </c>
      <c r="M52" s="49">
        <f t="shared" si="67"/>
        <v>104737497</v>
      </c>
      <c r="N52" s="26">
        <f t="shared" si="67"/>
        <v>104574062</v>
      </c>
      <c r="O52" s="26">
        <f t="shared" si="67"/>
        <v>105964938</v>
      </c>
      <c r="P52" s="26">
        <f t="shared" si="67"/>
        <v>105988000</v>
      </c>
      <c r="Q52" s="49">
        <v>76206373</v>
      </c>
      <c r="R52" s="87">
        <v>82152530</v>
      </c>
      <c r="S52" s="87">
        <v>104001858</v>
      </c>
      <c r="T52" s="164">
        <f t="shared" si="3"/>
        <v>109326286</v>
      </c>
      <c r="U52" s="164">
        <f t="shared" si="3"/>
        <v>108460335</v>
      </c>
      <c r="V52" s="61">
        <f t="shared" si="3"/>
        <v>102258128</v>
      </c>
      <c r="W52" s="61">
        <f t="shared" si="3"/>
        <v>106816849</v>
      </c>
      <c r="X52" s="61">
        <f t="shared" ref="X52:Y52" si="98">X111</f>
        <v>64240748</v>
      </c>
      <c r="Y52" s="61">
        <f t="shared" si="98"/>
        <v>107705092</v>
      </c>
      <c r="Z52" s="61">
        <f t="shared" ref="Z52" si="99">Z111</f>
        <v>73021310.599999994</v>
      </c>
    </row>
    <row r="53" spans="1:32">
      <c r="A53" s="65" t="s">
        <v>155</v>
      </c>
      <c r="B53" s="49">
        <f t="shared" ref="B53:P56" si="100">SUM(B112,B171)</f>
        <v>0</v>
      </c>
      <c r="C53" s="52">
        <v>10000000</v>
      </c>
      <c r="D53" s="52">
        <v>10000000</v>
      </c>
      <c r="E53" s="49">
        <f t="shared" si="100"/>
        <v>-4646345</v>
      </c>
      <c r="F53" s="49">
        <f t="shared" si="100"/>
        <v>0</v>
      </c>
      <c r="G53" s="49">
        <f t="shared" si="100"/>
        <v>0</v>
      </c>
      <c r="H53" s="49">
        <f t="shared" si="100"/>
        <v>0</v>
      </c>
      <c r="I53" s="49">
        <f t="shared" si="100"/>
        <v>0</v>
      </c>
      <c r="J53" s="49">
        <f t="shared" si="100"/>
        <v>0</v>
      </c>
      <c r="K53" s="49">
        <f t="shared" si="100"/>
        <v>0</v>
      </c>
      <c r="L53" s="49">
        <f t="shared" si="100"/>
        <v>0</v>
      </c>
      <c r="M53" s="49">
        <f t="shared" si="100"/>
        <v>0</v>
      </c>
      <c r="N53" s="26">
        <f t="shared" si="100"/>
        <v>0</v>
      </c>
      <c r="O53" s="26">
        <f t="shared" si="100"/>
        <v>0</v>
      </c>
      <c r="P53" s="26">
        <f t="shared" si="100"/>
        <v>0</v>
      </c>
      <c r="Q53" s="49">
        <v>0</v>
      </c>
      <c r="R53" s="87">
        <v>0</v>
      </c>
      <c r="S53" s="87">
        <v>0</v>
      </c>
      <c r="T53" s="164">
        <f t="shared" si="3"/>
        <v>0</v>
      </c>
      <c r="U53" s="164">
        <f t="shared" si="3"/>
        <v>0</v>
      </c>
      <c r="V53" s="61">
        <f t="shared" si="3"/>
        <v>0</v>
      </c>
      <c r="W53" s="61">
        <f t="shared" si="3"/>
        <v>0</v>
      </c>
      <c r="X53" s="61">
        <f t="shared" ref="X53:Y53" si="101">X112</f>
        <v>0</v>
      </c>
      <c r="Y53" s="61">
        <f t="shared" si="101"/>
        <v>0</v>
      </c>
      <c r="Z53" s="61">
        <f t="shared" ref="Z53" si="102">Z112</f>
        <v>0</v>
      </c>
    </row>
    <row r="54" spans="1:32">
      <c r="A54" s="65" t="s">
        <v>157</v>
      </c>
      <c r="B54" s="49">
        <f t="shared" si="100"/>
        <v>0</v>
      </c>
      <c r="C54" s="52">
        <v>37507151</v>
      </c>
      <c r="D54" s="52">
        <v>75422369</v>
      </c>
      <c r="E54" s="49">
        <f t="shared" si="100"/>
        <v>63409517</v>
      </c>
      <c r="F54" s="49">
        <f t="shared" si="100"/>
        <v>63409517</v>
      </c>
      <c r="G54" s="49">
        <f t="shared" si="100"/>
        <v>63335234</v>
      </c>
      <c r="H54" s="49">
        <f t="shared" si="100"/>
        <v>65308581</v>
      </c>
      <c r="I54" s="49">
        <f t="shared" si="100"/>
        <v>65198737</v>
      </c>
      <c r="J54" s="49">
        <f t="shared" si="100"/>
        <v>64183023</v>
      </c>
      <c r="K54" s="49">
        <f t="shared" si="100"/>
        <v>62899870</v>
      </c>
      <c r="L54" s="49">
        <f t="shared" si="100"/>
        <v>62899870</v>
      </c>
      <c r="M54" s="49">
        <f t="shared" si="100"/>
        <v>62899870</v>
      </c>
      <c r="N54" s="26">
        <f t="shared" si="100"/>
        <v>62899870</v>
      </c>
      <c r="O54" s="26">
        <f t="shared" si="100"/>
        <v>0</v>
      </c>
      <c r="P54" s="26">
        <f t="shared" si="100"/>
        <v>61641873</v>
      </c>
      <c r="Q54" s="49">
        <v>62899870</v>
      </c>
      <c r="R54" s="87">
        <v>62779200</v>
      </c>
      <c r="S54" s="87">
        <v>62779200</v>
      </c>
      <c r="T54" s="164">
        <f t="shared" si="3"/>
        <v>61833144</v>
      </c>
      <c r="U54" s="164">
        <f t="shared" si="3"/>
        <v>61833144</v>
      </c>
      <c r="V54" s="61">
        <f t="shared" si="3"/>
        <v>62569196</v>
      </c>
      <c r="W54" s="61">
        <f t="shared" si="3"/>
        <v>62569196</v>
      </c>
      <c r="X54" s="61">
        <f t="shared" ref="X54:Y54" si="103">X113</f>
        <v>62569196</v>
      </c>
      <c r="Y54" s="61">
        <f t="shared" si="103"/>
        <v>62569196</v>
      </c>
      <c r="Z54" s="61">
        <f t="shared" ref="Z54" si="104">Z113</f>
        <v>62569196</v>
      </c>
    </row>
    <row r="55" spans="1:32">
      <c r="A55" s="65" t="s">
        <v>158</v>
      </c>
      <c r="B55" s="49">
        <f t="shared" si="100"/>
        <v>0</v>
      </c>
      <c r="C55" s="52">
        <v>0</v>
      </c>
      <c r="D55" s="52">
        <v>12000000</v>
      </c>
      <c r="E55" s="49">
        <f t="shared" si="100"/>
        <v>-2900000</v>
      </c>
      <c r="F55" s="49">
        <f t="shared" si="100"/>
        <v>-5080435</v>
      </c>
      <c r="G55" s="49">
        <f t="shared" si="100"/>
        <v>3801751</v>
      </c>
      <c r="H55" s="49">
        <f t="shared" si="100"/>
        <v>11679671</v>
      </c>
      <c r="I55" s="49">
        <f t="shared" si="100"/>
        <v>-10066</v>
      </c>
      <c r="J55" s="49">
        <f t="shared" si="100"/>
        <v>3700106</v>
      </c>
      <c r="K55" s="49">
        <f t="shared" si="100"/>
        <v>3700106</v>
      </c>
      <c r="L55" s="49">
        <f t="shared" si="100"/>
        <v>-2145</v>
      </c>
      <c r="M55" s="49">
        <f t="shared" si="100"/>
        <v>0</v>
      </c>
      <c r="N55" s="26">
        <f t="shared" si="100"/>
        <v>0</v>
      </c>
      <c r="O55" s="26">
        <f t="shared" si="100"/>
        <v>625000</v>
      </c>
      <c r="P55" s="26">
        <f t="shared" si="100"/>
        <v>0</v>
      </c>
      <c r="Q55" s="49">
        <v>0</v>
      </c>
      <c r="R55" s="87">
        <v>0</v>
      </c>
      <c r="S55" s="87">
        <v>0</v>
      </c>
      <c r="T55" s="164">
        <f t="shared" si="3"/>
        <v>0</v>
      </c>
      <c r="U55" s="164">
        <f t="shared" si="3"/>
        <v>0</v>
      </c>
      <c r="V55" s="61">
        <f t="shared" si="3"/>
        <v>0</v>
      </c>
      <c r="W55" s="61">
        <f t="shared" si="3"/>
        <v>0</v>
      </c>
      <c r="X55" s="61">
        <f t="shared" ref="X55:Y55" si="105">X114</f>
        <v>0</v>
      </c>
      <c r="Y55" s="61">
        <f t="shared" si="105"/>
        <v>0</v>
      </c>
      <c r="Z55" s="61">
        <f t="shared" ref="Z55" si="106">Z114</f>
        <v>0</v>
      </c>
    </row>
    <row r="56" spans="1:32" s="99" customFormat="1">
      <c r="A56" s="70" t="s">
        <v>159</v>
      </c>
      <c r="B56" s="49">
        <f t="shared" si="100"/>
        <v>235324095</v>
      </c>
      <c r="C56" s="52">
        <f>SUM(C5:C55)</f>
        <v>787389659</v>
      </c>
      <c r="D56" s="52">
        <f>SUM(D5:D55)</f>
        <v>2575068466</v>
      </c>
      <c r="E56" s="49">
        <f t="shared" si="100"/>
        <v>2413010506</v>
      </c>
      <c r="F56" s="49">
        <f t="shared" si="100"/>
        <v>1898708693</v>
      </c>
      <c r="G56" s="49">
        <f t="shared" si="100"/>
        <v>1926299277</v>
      </c>
      <c r="H56" s="49">
        <f t="shared" si="100"/>
        <v>1790167397</v>
      </c>
      <c r="I56" s="49">
        <f t="shared" si="100"/>
        <v>1857118478</v>
      </c>
      <c r="J56" s="49">
        <f t="shared" si="100"/>
        <v>1937374257</v>
      </c>
      <c r="K56" s="49">
        <f t="shared" si="100"/>
        <v>1877890458</v>
      </c>
      <c r="L56" s="49">
        <f t="shared" si="100"/>
        <v>2015791771</v>
      </c>
      <c r="M56" s="49">
        <f t="shared" si="100"/>
        <v>1678911488</v>
      </c>
      <c r="N56" s="26">
        <f t="shared" si="100"/>
        <v>1726737255</v>
      </c>
      <c r="O56" s="26">
        <f t="shared" si="100"/>
        <v>1372705892</v>
      </c>
      <c r="P56" s="26">
        <f t="shared" si="100"/>
        <v>1564877339</v>
      </c>
      <c r="Q56" s="49">
        <v>1358138957</v>
      </c>
      <c r="R56" s="87">
        <v>1367276004</v>
      </c>
      <c r="S56" s="87">
        <v>1382417347</v>
      </c>
      <c r="T56" s="164">
        <f t="shared" si="3"/>
        <v>1251209372</v>
      </c>
      <c r="U56" s="164">
        <f t="shared" si="3"/>
        <v>1403448661</v>
      </c>
      <c r="V56" s="61">
        <f t="shared" si="3"/>
        <v>1275258897</v>
      </c>
      <c r="W56" s="61">
        <f t="shared" si="3"/>
        <v>1497830673</v>
      </c>
      <c r="X56" s="61">
        <f t="shared" ref="X56:Y56" si="107">X115</f>
        <v>1302120255</v>
      </c>
      <c r="Y56" s="61">
        <f t="shared" si="107"/>
        <v>1437249630</v>
      </c>
      <c r="Z56" s="61">
        <f t="shared" ref="Z56" si="108">Z115</f>
        <v>1158361971.0999999</v>
      </c>
    </row>
    <row r="57" spans="1:32">
      <c r="B57" s="49"/>
      <c r="C57" s="49"/>
      <c r="D57" s="49"/>
      <c r="E57" s="49"/>
      <c r="F57" s="49"/>
      <c r="G57" s="49"/>
      <c r="H57" s="49"/>
      <c r="I57" s="49"/>
      <c r="J57" s="49"/>
      <c r="K57" s="49"/>
      <c r="L57" s="49"/>
      <c r="M57" s="49"/>
      <c r="N57" s="49"/>
      <c r="O57" s="49"/>
      <c r="P57" s="49"/>
    </row>
    <row r="58" spans="1:32">
      <c r="B58" s="49"/>
      <c r="C58" s="49"/>
      <c r="D58" s="49"/>
      <c r="E58" s="49"/>
      <c r="F58" s="49"/>
      <c r="G58" s="49"/>
      <c r="H58" s="49"/>
      <c r="I58" s="49"/>
      <c r="J58" s="49"/>
      <c r="K58" s="49"/>
      <c r="L58" s="49"/>
      <c r="M58" s="49"/>
      <c r="N58" s="49"/>
      <c r="O58" s="49"/>
      <c r="P58" s="49"/>
    </row>
    <row r="59" spans="1:32">
      <c r="B59" s="49"/>
      <c r="C59" s="49"/>
      <c r="D59" s="49"/>
      <c r="E59" s="49"/>
      <c r="F59" s="49"/>
      <c r="G59" s="49"/>
      <c r="H59" s="49"/>
      <c r="I59" s="49"/>
      <c r="J59" s="49"/>
      <c r="K59" s="49"/>
      <c r="L59" s="49"/>
      <c r="M59" s="49"/>
      <c r="N59" s="49"/>
      <c r="O59" s="49"/>
      <c r="P59" s="49"/>
    </row>
    <row r="60" spans="1:32">
      <c r="B60" s="49"/>
      <c r="C60" s="49"/>
      <c r="D60" s="49"/>
      <c r="E60" s="49"/>
      <c r="F60" s="49"/>
      <c r="G60" s="49"/>
      <c r="H60" s="49"/>
      <c r="I60" s="49"/>
      <c r="J60" s="49"/>
      <c r="K60" s="49"/>
      <c r="L60" s="49"/>
      <c r="M60" s="49"/>
      <c r="N60" s="49"/>
      <c r="O60" s="49"/>
      <c r="P60" s="49"/>
    </row>
    <row r="61" spans="1:32" ht="12.75" customHeight="1">
      <c r="AF61" s="100"/>
    </row>
    <row r="62" spans="1:32"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2">
      <c r="A63" s="396"/>
      <c r="B63" s="398"/>
      <c r="C63" s="398"/>
      <c r="D63" s="398"/>
      <c r="E63" s="398"/>
      <c r="F63" s="398"/>
      <c r="G63" s="398"/>
      <c r="H63" s="398"/>
      <c r="I63" s="398"/>
      <c r="J63" s="398"/>
      <c r="K63" s="398"/>
      <c r="L63" s="398"/>
      <c r="M63" s="398"/>
      <c r="N63" s="398"/>
      <c r="O63" s="398"/>
      <c r="P63" s="398"/>
      <c r="Q63" s="398"/>
      <c r="R63" s="398"/>
      <c r="S63" s="410"/>
      <c r="T63" s="410"/>
      <c r="U63" s="410"/>
      <c r="V63" s="410"/>
      <c r="W63" s="410"/>
      <c r="X63" s="410"/>
      <c r="Y63" s="410"/>
      <c r="Z63" s="410"/>
    </row>
    <row r="64" spans="1:32">
      <c r="A64" s="51" t="s">
        <v>82</v>
      </c>
      <c r="B64" s="52">
        <v>0</v>
      </c>
      <c r="C64" s="52">
        <v>10000000</v>
      </c>
      <c r="D64" s="52">
        <v>42942313</v>
      </c>
      <c r="E64" s="52">
        <v>20306319</v>
      </c>
      <c r="F64" s="40">
        <v>26638578</v>
      </c>
      <c r="G64" s="52">
        <v>24708542</v>
      </c>
      <c r="H64" s="101">
        <v>20545839</v>
      </c>
      <c r="I64" s="49">
        <v>19913961</v>
      </c>
      <c r="J64" s="49">
        <v>4117081</v>
      </c>
      <c r="K64" s="49">
        <v>8642319</v>
      </c>
      <c r="L64" s="49">
        <v>16177169</v>
      </c>
      <c r="M64" s="49">
        <v>19166834</v>
      </c>
      <c r="N64" s="49">
        <v>2000000</v>
      </c>
      <c r="O64" s="49">
        <v>0</v>
      </c>
      <c r="P64" s="49">
        <v>3000000</v>
      </c>
      <c r="Q64" s="49">
        <v>0</v>
      </c>
      <c r="R64" s="49">
        <v>0</v>
      </c>
      <c r="S64" s="87">
        <v>0</v>
      </c>
      <c r="T64" s="164">
        <v>0</v>
      </c>
      <c r="U64" s="226">
        <v>18663041</v>
      </c>
      <c r="V64" s="61">
        <v>0</v>
      </c>
      <c r="W64" s="61">
        <v>0</v>
      </c>
      <c r="X64" s="61">
        <v>0</v>
      </c>
      <c r="Y64" s="61">
        <v>18601453</v>
      </c>
      <c r="Z64" s="61">
        <v>18601451</v>
      </c>
    </row>
    <row r="65" spans="1:26">
      <c r="A65" s="51" t="s">
        <v>84</v>
      </c>
      <c r="B65" s="52">
        <v>0</v>
      </c>
      <c r="C65" s="52">
        <v>1600000</v>
      </c>
      <c r="D65" s="52">
        <v>30460875</v>
      </c>
      <c r="E65" s="52">
        <v>13134900</v>
      </c>
      <c r="F65" s="40">
        <v>13212400</v>
      </c>
      <c r="G65" s="52">
        <v>13389000</v>
      </c>
      <c r="H65" s="101">
        <v>15737700</v>
      </c>
      <c r="I65" s="49">
        <v>15380000</v>
      </c>
      <c r="J65" s="49">
        <v>15170000</v>
      </c>
      <c r="K65" s="49">
        <v>12351070</v>
      </c>
      <c r="L65" s="49">
        <v>10000000</v>
      </c>
      <c r="M65" s="49">
        <v>11972400</v>
      </c>
      <c r="N65" s="49">
        <v>10608900</v>
      </c>
      <c r="O65" s="49">
        <v>9096900</v>
      </c>
      <c r="P65" s="49">
        <v>9963345</v>
      </c>
      <c r="Q65" s="49">
        <v>9052100</v>
      </c>
      <c r="R65" s="49">
        <v>9963344</v>
      </c>
      <c r="S65" s="87">
        <v>7500000</v>
      </c>
      <c r="T65" s="164">
        <v>8921475</v>
      </c>
      <c r="U65" s="226">
        <v>8921475</v>
      </c>
      <c r="V65" s="61">
        <v>8879493</v>
      </c>
      <c r="W65" s="61">
        <v>7742228</v>
      </c>
      <c r="X65" s="61">
        <v>8879493</v>
      </c>
      <c r="Y65" s="61">
        <v>8879493</v>
      </c>
      <c r="Z65" s="61">
        <v>8879493</v>
      </c>
    </row>
    <row r="66" spans="1:26">
      <c r="A66" s="51" t="s">
        <v>86</v>
      </c>
      <c r="B66" s="52">
        <v>0</v>
      </c>
      <c r="C66" s="52">
        <v>0</v>
      </c>
      <c r="D66" s="52">
        <v>50480532</v>
      </c>
      <c r="E66" s="52">
        <v>51734178</v>
      </c>
      <c r="F66" s="40">
        <v>650000</v>
      </c>
      <c r="G66" s="52">
        <v>749798</v>
      </c>
      <c r="H66" s="101">
        <v>0</v>
      </c>
      <c r="I66" s="49">
        <v>0</v>
      </c>
      <c r="J66" s="49">
        <v>0</v>
      </c>
      <c r="K66" s="49">
        <v>0</v>
      </c>
      <c r="L66" s="49">
        <v>0</v>
      </c>
      <c r="M66" s="49">
        <v>0</v>
      </c>
      <c r="N66" s="49">
        <v>0</v>
      </c>
      <c r="O66" s="49">
        <v>0</v>
      </c>
      <c r="P66" s="49">
        <v>0</v>
      </c>
      <c r="Q66" s="49">
        <v>0</v>
      </c>
      <c r="R66" s="49">
        <v>0</v>
      </c>
      <c r="S66" s="87">
        <v>0</v>
      </c>
      <c r="T66" s="164">
        <v>0</v>
      </c>
      <c r="U66" s="226">
        <v>0</v>
      </c>
      <c r="V66" s="61">
        <v>0</v>
      </c>
      <c r="W66" s="61">
        <v>0</v>
      </c>
      <c r="X66" s="61">
        <v>0</v>
      </c>
      <c r="Y66" s="61">
        <v>0</v>
      </c>
      <c r="Z66" s="61">
        <v>0</v>
      </c>
    </row>
    <row r="67" spans="1:26">
      <c r="A67" s="51" t="s">
        <v>88</v>
      </c>
      <c r="B67" s="52">
        <v>0</v>
      </c>
      <c r="C67" s="52">
        <v>0</v>
      </c>
      <c r="D67" s="52">
        <v>0</v>
      </c>
      <c r="E67" s="52">
        <v>5000000</v>
      </c>
      <c r="F67" s="40">
        <v>12000000</v>
      </c>
      <c r="G67" s="94">
        <v>-6000000</v>
      </c>
      <c r="H67" s="101">
        <v>6000000</v>
      </c>
      <c r="I67" s="49">
        <v>16202199</v>
      </c>
      <c r="J67" s="49">
        <v>7500000</v>
      </c>
      <c r="K67" s="49">
        <v>7500000</v>
      </c>
      <c r="L67" s="49">
        <v>7500000</v>
      </c>
      <c r="M67" s="49">
        <v>12500000</v>
      </c>
      <c r="N67" s="49">
        <v>5000000</v>
      </c>
      <c r="O67" s="49">
        <v>0</v>
      </c>
      <c r="P67" s="49">
        <v>250000</v>
      </c>
      <c r="Q67" s="49">
        <v>0</v>
      </c>
      <c r="R67" s="49">
        <v>0</v>
      </c>
      <c r="S67" s="87">
        <v>0</v>
      </c>
      <c r="T67" s="164">
        <v>0</v>
      </c>
      <c r="U67" s="226">
        <v>0</v>
      </c>
      <c r="V67" s="61">
        <v>0</v>
      </c>
      <c r="W67" s="61">
        <v>0</v>
      </c>
      <c r="X67" s="61">
        <v>0</v>
      </c>
      <c r="Y67" s="61">
        <v>0</v>
      </c>
      <c r="Z67" s="61">
        <v>0</v>
      </c>
    </row>
    <row r="68" spans="1:26">
      <c r="A68" s="51" t="s">
        <v>74</v>
      </c>
      <c r="B68" s="52">
        <v>0</v>
      </c>
      <c r="C68" s="52">
        <v>100000000</v>
      </c>
      <c r="D68" s="52">
        <v>307300000</v>
      </c>
      <c r="E68" s="52">
        <v>480315000</v>
      </c>
      <c r="F68" s="40">
        <v>266794000</v>
      </c>
      <c r="G68" s="52">
        <v>423361000</v>
      </c>
      <c r="H68" s="101">
        <v>572514000</v>
      </c>
      <c r="I68" s="49">
        <v>280496000</v>
      </c>
      <c r="J68" s="49">
        <v>412642000</v>
      </c>
      <c r="K68" s="49">
        <v>89780000</v>
      </c>
      <c r="L68" s="49">
        <v>269340000</v>
      </c>
      <c r="M68" s="49">
        <v>-19310395</v>
      </c>
      <c r="N68" s="49">
        <v>10000000</v>
      </c>
      <c r="O68" s="49">
        <v>-10000000</v>
      </c>
      <c r="P68" s="49">
        <v>0</v>
      </c>
      <c r="Q68" s="49">
        <v>0</v>
      </c>
      <c r="R68" s="49">
        <v>0</v>
      </c>
      <c r="S68" s="87">
        <v>0</v>
      </c>
      <c r="T68" s="164">
        <v>0</v>
      </c>
      <c r="U68" s="226">
        <v>0</v>
      </c>
      <c r="V68" s="61">
        <v>0</v>
      </c>
      <c r="W68" s="61">
        <v>0</v>
      </c>
      <c r="X68" s="61">
        <v>0</v>
      </c>
      <c r="Y68" s="61">
        <v>0</v>
      </c>
      <c r="Z68" s="61">
        <v>0</v>
      </c>
    </row>
    <row r="69" spans="1:26">
      <c r="A69" s="51" t="s">
        <v>91</v>
      </c>
      <c r="B69" s="52">
        <v>0</v>
      </c>
      <c r="C69" s="52">
        <v>0</v>
      </c>
      <c r="D69" s="52">
        <v>29938536</v>
      </c>
      <c r="E69" s="52">
        <v>35255614</v>
      </c>
      <c r="F69" s="40">
        <v>30138937</v>
      </c>
      <c r="G69" s="52">
        <v>33889736</v>
      </c>
      <c r="H69" s="101">
        <v>22241896</v>
      </c>
      <c r="I69" s="49">
        <v>28089730</v>
      </c>
      <c r="J69" s="49">
        <v>2748648</v>
      </c>
      <c r="K69" s="49">
        <v>12142775</v>
      </c>
      <c r="L69" s="49">
        <v>-864346</v>
      </c>
      <c r="M69" s="49">
        <v>29925276</v>
      </c>
      <c r="N69" s="49">
        <v>29925276</v>
      </c>
      <c r="O69" s="49">
        <v>3925823</v>
      </c>
      <c r="P69" s="49">
        <v>10649849</v>
      </c>
      <c r="Q69" s="49">
        <v>-30901096</v>
      </c>
      <c r="R69" s="49">
        <v>1058223</v>
      </c>
      <c r="S69" s="87">
        <v>630144</v>
      </c>
      <c r="T69" s="164">
        <v>773392</v>
      </c>
      <c r="U69" s="226">
        <v>4615733</v>
      </c>
      <c r="V69" s="61">
        <v>0</v>
      </c>
      <c r="W69" s="61">
        <v>6221206</v>
      </c>
      <c r="X69" s="61">
        <v>1293864</v>
      </c>
      <c r="Y69" s="61">
        <v>4147001</v>
      </c>
      <c r="Z69" s="61">
        <v>1048580.5</v>
      </c>
    </row>
    <row r="70" spans="1:26">
      <c r="A70" s="51" t="s">
        <v>93</v>
      </c>
      <c r="B70" s="52">
        <v>0</v>
      </c>
      <c r="C70" s="52">
        <v>0</v>
      </c>
      <c r="D70" s="52">
        <v>0</v>
      </c>
      <c r="E70" s="52">
        <v>0</v>
      </c>
      <c r="F70" s="40">
        <v>0</v>
      </c>
      <c r="G70" s="52">
        <v>0</v>
      </c>
      <c r="H70" s="101">
        <v>0</v>
      </c>
      <c r="I70" s="49">
        <v>0</v>
      </c>
      <c r="J70" s="49">
        <v>0</v>
      </c>
      <c r="K70" s="49">
        <v>0</v>
      </c>
      <c r="L70" s="49">
        <v>0</v>
      </c>
      <c r="M70" s="49">
        <v>0</v>
      </c>
      <c r="N70" s="49">
        <v>0</v>
      </c>
      <c r="O70" s="49">
        <v>0</v>
      </c>
      <c r="P70" s="49">
        <v>0</v>
      </c>
      <c r="Q70" s="49">
        <v>0</v>
      </c>
      <c r="R70" s="49">
        <v>0</v>
      </c>
      <c r="S70" s="87">
        <v>0</v>
      </c>
      <c r="T70" s="164">
        <v>0</v>
      </c>
      <c r="U70" s="226">
        <v>0</v>
      </c>
      <c r="V70" s="61">
        <v>0</v>
      </c>
      <c r="W70" s="61">
        <v>26678810</v>
      </c>
      <c r="X70" s="61">
        <v>26678810</v>
      </c>
      <c r="Y70" s="61">
        <v>26678810</v>
      </c>
      <c r="Z70" s="61">
        <v>26678810</v>
      </c>
    </row>
    <row r="71" spans="1:26">
      <c r="A71" s="51" t="s">
        <v>95</v>
      </c>
      <c r="B71" s="52">
        <v>0</v>
      </c>
      <c r="C71" s="52">
        <v>0</v>
      </c>
      <c r="D71" s="52">
        <v>1000000</v>
      </c>
      <c r="E71" s="52">
        <v>4849500</v>
      </c>
      <c r="F71" s="94">
        <v>-1617480</v>
      </c>
      <c r="G71" s="52">
        <v>1019154</v>
      </c>
      <c r="H71" s="101">
        <v>1265646</v>
      </c>
      <c r="I71" s="49">
        <v>3064166</v>
      </c>
      <c r="J71" s="49">
        <v>-4296090</v>
      </c>
      <c r="K71" s="49">
        <v>0</v>
      </c>
      <c r="L71" s="49">
        <v>0</v>
      </c>
      <c r="M71" s="49">
        <v>6458196</v>
      </c>
      <c r="N71" s="49">
        <v>6458196</v>
      </c>
      <c r="O71" s="49">
        <v>2000000</v>
      </c>
      <c r="P71" s="49">
        <v>-2293489</v>
      </c>
      <c r="Q71" s="49">
        <v>0</v>
      </c>
      <c r="R71" s="49">
        <v>0</v>
      </c>
      <c r="S71" s="87">
        <v>0</v>
      </c>
      <c r="T71" s="164">
        <v>0</v>
      </c>
      <c r="U71" s="226">
        <v>0</v>
      </c>
      <c r="V71" s="61">
        <v>0</v>
      </c>
      <c r="W71" s="61">
        <v>0</v>
      </c>
      <c r="X71" s="61">
        <v>0</v>
      </c>
      <c r="Y71" s="61">
        <v>0</v>
      </c>
      <c r="Z71" s="61">
        <v>0</v>
      </c>
    </row>
    <row r="72" spans="1:26">
      <c r="A72" s="51" t="s">
        <v>97</v>
      </c>
      <c r="B72" s="52">
        <v>0</v>
      </c>
      <c r="C72" s="52">
        <v>0</v>
      </c>
      <c r="D72" s="52">
        <v>29521963</v>
      </c>
      <c r="E72" s="52">
        <v>18521963</v>
      </c>
      <c r="F72" s="40">
        <v>18521963</v>
      </c>
      <c r="G72" s="52">
        <v>18521963</v>
      </c>
      <c r="H72" s="101">
        <v>18521964</v>
      </c>
      <c r="I72" s="49">
        <v>18521964</v>
      </c>
      <c r="J72" s="49">
        <v>18521964</v>
      </c>
      <c r="K72" s="49">
        <v>18521964</v>
      </c>
      <c r="L72" s="49">
        <v>18521964</v>
      </c>
      <c r="M72" s="49">
        <v>0</v>
      </c>
      <c r="N72" s="49">
        <v>0</v>
      </c>
      <c r="O72" s="49">
        <v>0</v>
      </c>
      <c r="P72" s="49">
        <v>0</v>
      </c>
      <c r="Q72" s="49">
        <v>0</v>
      </c>
      <c r="R72" s="49">
        <v>0</v>
      </c>
      <c r="S72" s="87">
        <v>0</v>
      </c>
      <c r="T72" s="164">
        <v>0</v>
      </c>
      <c r="U72" s="226">
        <v>0</v>
      </c>
      <c r="V72" s="61">
        <v>0</v>
      </c>
      <c r="W72" s="61">
        <v>0</v>
      </c>
      <c r="X72" s="61">
        <v>0</v>
      </c>
      <c r="Y72" s="61">
        <v>0</v>
      </c>
      <c r="Z72" s="61">
        <v>0</v>
      </c>
    </row>
    <row r="73" spans="1:26">
      <c r="A73" s="51" t="s">
        <v>99</v>
      </c>
      <c r="B73" s="52">
        <v>0</v>
      </c>
      <c r="C73" s="52">
        <v>29403486</v>
      </c>
      <c r="D73" s="52">
        <v>117613943</v>
      </c>
      <c r="E73" s="52">
        <v>117613943</v>
      </c>
      <c r="F73" s="40">
        <v>150447769</v>
      </c>
      <c r="G73" s="52">
        <v>122549158</v>
      </c>
      <c r="H73" s="101">
        <v>122549160</v>
      </c>
      <c r="I73" s="49">
        <v>122549160</v>
      </c>
      <c r="J73" s="49">
        <v>122549157</v>
      </c>
      <c r="K73" s="49">
        <v>122549156</v>
      </c>
      <c r="L73" s="49">
        <v>122549158</v>
      </c>
      <c r="M73" s="49">
        <v>122549156</v>
      </c>
      <c r="N73" s="49">
        <v>122549157</v>
      </c>
      <c r="O73" s="49">
        <v>122549157</v>
      </c>
      <c r="P73" s="49">
        <v>118525559</v>
      </c>
      <c r="Q73" s="49">
        <v>105948598</v>
      </c>
      <c r="R73" s="49">
        <v>115375443</v>
      </c>
      <c r="S73" s="87">
        <v>110662021</v>
      </c>
      <c r="T73" s="164">
        <v>82996516</v>
      </c>
      <c r="U73" s="226">
        <v>110662021</v>
      </c>
      <c r="V73" s="61">
        <v>110290876</v>
      </c>
      <c r="W73" s="61">
        <v>110290876</v>
      </c>
      <c r="X73" s="61">
        <v>110005981</v>
      </c>
      <c r="Y73" s="61">
        <v>110005981</v>
      </c>
      <c r="Z73" s="61">
        <v>82996517</v>
      </c>
    </row>
    <row r="74" spans="1:26">
      <c r="A74" s="51" t="s">
        <v>101</v>
      </c>
      <c r="B74" s="52">
        <v>0</v>
      </c>
      <c r="C74" s="52">
        <v>28285000</v>
      </c>
      <c r="D74" s="52">
        <v>15765125</v>
      </c>
      <c r="E74" s="52">
        <v>51700000</v>
      </c>
      <c r="F74" s="40">
        <v>40000000</v>
      </c>
      <c r="G74" s="52">
        <v>23200000</v>
      </c>
      <c r="H74" s="101">
        <v>32200000</v>
      </c>
      <c r="I74" s="49">
        <v>13191000</v>
      </c>
      <c r="J74" s="49">
        <v>0</v>
      </c>
      <c r="K74" s="49">
        <v>-29700000</v>
      </c>
      <c r="L74" s="49">
        <v>29700000</v>
      </c>
      <c r="M74" s="49">
        <v>0</v>
      </c>
      <c r="N74" s="49">
        <v>0</v>
      </c>
      <c r="O74" s="49">
        <v>0</v>
      </c>
      <c r="P74" s="49">
        <v>0</v>
      </c>
      <c r="Q74" s="49">
        <v>0</v>
      </c>
      <c r="R74" s="49">
        <v>0</v>
      </c>
      <c r="S74" s="87">
        <v>0</v>
      </c>
      <c r="T74" s="164">
        <v>0</v>
      </c>
      <c r="U74" s="226">
        <v>0</v>
      </c>
      <c r="V74" s="61">
        <v>0</v>
      </c>
      <c r="W74" s="61">
        <v>0</v>
      </c>
      <c r="X74" s="61">
        <v>0</v>
      </c>
      <c r="Y74" s="61">
        <v>0</v>
      </c>
      <c r="Z74" s="61">
        <v>0</v>
      </c>
    </row>
    <row r="75" spans="1:26">
      <c r="A75" s="51" t="s">
        <v>102</v>
      </c>
      <c r="B75" s="52">
        <v>0</v>
      </c>
      <c r="C75" s="52">
        <v>7400000</v>
      </c>
      <c r="D75" s="52">
        <v>11898506</v>
      </c>
      <c r="E75" s="52">
        <v>915000</v>
      </c>
      <c r="F75" s="40">
        <v>4800000</v>
      </c>
      <c r="G75" s="52">
        <v>9000000</v>
      </c>
      <c r="H75" s="101">
        <v>11050000</v>
      </c>
      <c r="I75" s="49">
        <v>7780000</v>
      </c>
      <c r="J75" s="49">
        <v>10300000</v>
      </c>
      <c r="K75" s="49">
        <v>5000000</v>
      </c>
      <c r="L75" s="49">
        <v>10400000</v>
      </c>
      <c r="M75" s="49">
        <v>19900000</v>
      </c>
      <c r="N75" s="49">
        <v>18950000</v>
      </c>
      <c r="O75" s="49">
        <v>14850000</v>
      </c>
      <c r="P75" s="49">
        <v>15000000</v>
      </c>
      <c r="Q75" s="49">
        <v>15000000</v>
      </c>
      <c r="R75" s="49">
        <v>8000000</v>
      </c>
      <c r="S75" s="87">
        <v>15000000</v>
      </c>
      <c r="T75" s="164">
        <v>0</v>
      </c>
      <c r="U75" s="226">
        <v>0</v>
      </c>
      <c r="V75" s="61">
        <v>0</v>
      </c>
      <c r="W75" s="61">
        <v>0</v>
      </c>
      <c r="X75" s="61">
        <v>0</v>
      </c>
      <c r="Y75" s="61">
        <v>0</v>
      </c>
      <c r="Z75" s="61">
        <v>0</v>
      </c>
    </row>
    <row r="76" spans="1:26">
      <c r="A76" s="51" t="s">
        <v>103</v>
      </c>
      <c r="B76" s="52">
        <v>0</v>
      </c>
      <c r="C76" s="52">
        <v>0</v>
      </c>
      <c r="D76" s="52">
        <v>6610092</v>
      </c>
      <c r="E76" s="52">
        <v>6624947</v>
      </c>
      <c r="F76" s="40">
        <v>8511050</v>
      </c>
      <c r="G76" s="52">
        <v>9010270</v>
      </c>
      <c r="H76" s="101">
        <v>8731981</v>
      </c>
      <c r="I76" s="49">
        <v>6782122</v>
      </c>
      <c r="J76" s="49">
        <v>8731981</v>
      </c>
      <c r="K76" s="49">
        <v>8731982</v>
      </c>
      <c r="L76" s="49">
        <v>8731982</v>
      </c>
      <c r="M76" s="49">
        <v>8731982</v>
      </c>
      <c r="N76" s="49">
        <v>7554900</v>
      </c>
      <c r="O76" s="49">
        <v>0</v>
      </c>
      <c r="P76" s="49">
        <v>6545316</v>
      </c>
      <c r="Q76" s="49">
        <v>7831200</v>
      </c>
      <c r="R76" s="49">
        <v>7831200</v>
      </c>
      <c r="S76" s="87">
        <v>7831235</v>
      </c>
      <c r="T76" s="164">
        <v>7831234</v>
      </c>
      <c r="U76" s="226">
        <v>7831234</v>
      </c>
      <c r="V76" s="61">
        <v>7804096</v>
      </c>
      <c r="W76" s="61">
        <v>7804095</v>
      </c>
      <c r="X76" s="61">
        <v>7804095</v>
      </c>
      <c r="Y76" s="61">
        <v>7804096</v>
      </c>
      <c r="Z76" s="61">
        <v>7804095</v>
      </c>
    </row>
    <row r="77" spans="1:26">
      <c r="A77" s="51" t="s">
        <v>104</v>
      </c>
      <c r="B77" s="52">
        <v>0</v>
      </c>
      <c r="C77" s="52">
        <v>0</v>
      </c>
      <c r="D77" s="52">
        <v>117011392</v>
      </c>
      <c r="E77" s="52">
        <v>125325778</v>
      </c>
      <c r="F77" s="40">
        <v>30087522</v>
      </c>
      <c r="G77" s="52">
        <v>0</v>
      </c>
      <c r="H77" s="101">
        <v>0</v>
      </c>
      <c r="I77" s="49">
        <v>0</v>
      </c>
      <c r="J77" s="49">
        <v>0</v>
      </c>
      <c r="K77" s="49">
        <v>0</v>
      </c>
      <c r="L77" s="49">
        <v>0</v>
      </c>
      <c r="M77" s="49">
        <v>0</v>
      </c>
      <c r="N77" s="49">
        <v>0</v>
      </c>
      <c r="O77" s="49">
        <v>0</v>
      </c>
      <c r="P77" s="49">
        <v>0</v>
      </c>
      <c r="Q77" s="49">
        <v>0</v>
      </c>
      <c r="R77" s="49">
        <v>0</v>
      </c>
      <c r="S77" s="87">
        <v>0</v>
      </c>
      <c r="T77" s="164">
        <v>0</v>
      </c>
      <c r="U77" s="226">
        <v>0</v>
      </c>
      <c r="V77" s="61">
        <v>0</v>
      </c>
      <c r="W77" s="61">
        <v>0</v>
      </c>
      <c r="X77" s="61">
        <v>0</v>
      </c>
      <c r="Y77" s="61">
        <v>0</v>
      </c>
      <c r="Z77" s="61">
        <v>0</v>
      </c>
    </row>
    <row r="78" spans="1:26">
      <c r="A78" s="51" t="s">
        <v>105</v>
      </c>
      <c r="B78" s="52">
        <v>0</v>
      </c>
      <c r="C78" s="52">
        <v>42039000</v>
      </c>
      <c r="D78" s="52">
        <v>112078000</v>
      </c>
      <c r="E78" s="52">
        <v>41359822</v>
      </c>
      <c r="F78" s="40">
        <v>53250771</v>
      </c>
      <c r="G78" s="52">
        <v>21052906</v>
      </c>
      <c r="H78" s="101">
        <v>18352906</v>
      </c>
      <c r="I78" s="49">
        <v>4052906</v>
      </c>
      <c r="J78" s="49">
        <v>5000000</v>
      </c>
      <c r="K78" s="49">
        <v>11000000</v>
      </c>
      <c r="L78" s="49">
        <v>32158599</v>
      </c>
      <c r="M78" s="49">
        <v>37158599</v>
      </c>
      <c r="N78" s="49">
        <v>37158599</v>
      </c>
      <c r="O78" s="49">
        <v>22158599</v>
      </c>
      <c r="P78" s="49">
        <v>27158599</v>
      </c>
      <c r="Q78" s="49">
        <v>23328799</v>
      </c>
      <c r="R78" s="49">
        <v>62342053</v>
      </c>
      <c r="S78" s="87">
        <v>62039733</v>
      </c>
      <c r="T78" s="164">
        <v>62039732</v>
      </c>
      <c r="U78" s="226">
        <v>62039733</v>
      </c>
      <c r="V78" s="61">
        <v>61835002</v>
      </c>
      <c r="W78" s="61">
        <v>61835002</v>
      </c>
      <c r="X78" s="61">
        <v>61835002</v>
      </c>
      <c r="Y78" s="61">
        <v>61835002</v>
      </c>
      <c r="Z78" s="61">
        <v>61835002</v>
      </c>
    </row>
    <row r="79" spans="1:26">
      <c r="A79" s="51" t="s">
        <v>107</v>
      </c>
      <c r="B79" s="52">
        <v>0</v>
      </c>
      <c r="C79" s="52">
        <v>1214089</v>
      </c>
      <c r="D79" s="52">
        <v>14415393</v>
      </c>
      <c r="E79" s="52">
        <v>26404972</v>
      </c>
      <c r="F79" s="40">
        <v>27471328</v>
      </c>
      <c r="G79" s="52">
        <v>27440320</v>
      </c>
      <c r="H79" s="101">
        <v>28199491</v>
      </c>
      <c r="I79" s="49">
        <v>27552754</v>
      </c>
      <c r="J79" s="49">
        <v>25332746</v>
      </c>
      <c r="K79" s="49">
        <v>21806560</v>
      </c>
      <c r="L79" s="49">
        <v>24002560</v>
      </c>
      <c r="M79" s="49">
        <v>26236177</v>
      </c>
      <c r="N79" s="49">
        <v>26236177</v>
      </c>
      <c r="O79" s="49">
        <v>25836177</v>
      </c>
      <c r="P79" s="49">
        <v>22732687</v>
      </c>
      <c r="Q79" s="49">
        <v>22732687</v>
      </c>
      <c r="R79" s="49">
        <v>22732687</v>
      </c>
      <c r="S79" s="87">
        <v>25732687</v>
      </c>
      <c r="T79" s="164">
        <v>26332712</v>
      </c>
      <c r="U79" s="226">
        <v>26328097</v>
      </c>
      <c r="V79" s="61">
        <v>26205412</v>
      </c>
      <c r="W79" s="61">
        <v>26205412</v>
      </c>
      <c r="X79" s="61">
        <v>26205412</v>
      </c>
      <c r="Y79" s="61">
        <v>26205412</v>
      </c>
      <c r="Z79" s="61">
        <v>26205412</v>
      </c>
    </row>
    <row r="80" spans="1:26">
      <c r="A80" s="51" t="s">
        <v>76</v>
      </c>
      <c r="B80" s="52">
        <v>0</v>
      </c>
      <c r="C80" s="52">
        <v>7080193</v>
      </c>
      <c r="D80" s="52">
        <v>6073462</v>
      </c>
      <c r="E80" s="52">
        <v>15336680</v>
      </c>
      <c r="F80" s="40">
        <v>10989284</v>
      </c>
      <c r="G80" s="52">
        <v>15079471</v>
      </c>
      <c r="H80" s="101">
        <v>12741228</v>
      </c>
      <c r="I80" s="49">
        <v>21459991</v>
      </c>
      <c r="J80" s="49">
        <v>21417142</v>
      </c>
      <c r="K80" s="49">
        <v>21684317</v>
      </c>
      <c r="L80" s="49">
        <v>21899789</v>
      </c>
      <c r="M80" s="49">
        <v>22197104</v>
      </c>
      <c r="N80" s="49">
        <v>20792923</v>
      </c>
      <c r="O80" s="49">
        <v>14967811</v>
      </c>
      <c r="P80" s="49">
        <v>18371365</v>
      </c>
      <c r="Q80" s="49">
        <v>13710977</v>
      </c>
      <c r="R80" s="49">
        <v>16662987</v>
      </c>
      <c r="S80" s="87">
        <v>14165921</v>
      </c>
      <c r="T80" s="164">
        <v>7500078</v>
      </c>
      <c r="U80" s="226">
        <v>0</v>
      </c>
      <c r="V80" s="61">
        <v>0</v>
      </c>
      <c r="W80" s="61">
        <v>0</v>
      </c>
      <c r="X80" s="61">
        <v>0</v>
      </c>
      <c r="Y80" s="61">
        <v>0</v>
      </c>
      <c r="Z80" s="61">
        <v>0</v>
      </c>
    </row>
    <row r="81" spans="1:26">
      <c r="A81" s="51" t="s">
        <v>110</v>
      </c>
      <c r="B81" s="52">
        <v>7040032</v>
      </c>
      <c r="C81" s="52">
        <v>18000000</v>
      </c>
      <c r="D81" s="52">
        <v>54480000</v>
      </c>
      <c r="E81" s="52">
        <v>36240000</v>
      </c>
      <c r="F81" s="40">
        <v>36240000</v>
      </c>
      <c r="G81" s="52">
        <v>36240000</v>
      </c>
      <c r="H81" s="101">
        <v>47135000</v>
      </c>
      <c r="I81" s="49">
        <v>46324247</v>
      </c>
      <c r="J81" s="49">
        <v>54386300</v>
      </c>
      <c r="K81" s="49">
        <v>54386400</v>
      </c>
      <c r="L81" s="49">
        <v>54386300</v>
      </c>
      <c r="M81" s="49">
        <v>54380858</v>
      </c>
      <c r="N81" s="49">
        <v>54386300</v>
      </c>
      <c r="O81" s="49">
        <v>54386300</v>
      </c>
      <c r="P81" s="49">
        <v>13596575</v>
      </c>
      <c r="Q81" s="49">
        <v>47789725</v>
      </c>
      <c r="R81" s="49">
        <v>24693150</v>
      </c>
      <c r="S81" s="87">
        <v>0</v>
      </c>
      <c r="T81" s="164">
        <v>0</v>
      </c>
      <c r="U81" s="226">
        <v>0</v>
      </c>
      <c r="V81" s="61">
        <v>0</v>
      </c>
      <c r="W81" s="61">
        <v>0</v>
      </c>
      <c r="X81" s="61">
        <v>0</v>
      </c>
      <c r="Y81" s="61">
        <v>0</v>
      </c>
      <c r="Z81" s="61">
        <v>0</v>
      </c>
    </row>
    <row r="82" spans="1:26">
      <c r="A82" s="51" t="s">
        <v>111</v>
      </c>
      <c r="B82" s="52">
        <v>0</v>
      </c>
      <c r="C82" s="52">
        <v>0</v>
      </c>
      <c r="D82" s="52">
        <v>102104311</v>
      </c>
      <c r="E82" s="52">
        <v>54106043</v>
      </c>
      <c r="F82" s="40">
        <v>54299699</v>
      </c>
      <c r="G82" s="52">
        <v>40362082</v>
      </c>
      <c r="H82" s="101">
        <v>39030549</v>
      </c>
      <c r="I82" s="49">
        <v>22121018</v>
      </c>
      <c r="J82" s="49">
        <v>19638241</v>
      </c>
      <c r="K82" s="49">
        <v>37902500</v>
      </c>
      <c r="L82" s="49">
        <v>37466333</v>
      </c>
      <c r="M82" s="49">
        <v>37521379</v>
      </c>
      <c r="N82" s="49">
        <v>32526386</v>
      </c>
      <c r="O82" s="49">
        <v>14474607</v>
      </c>
      <c r="P82" s="49">
        <v>4406481</v>
      </c>
      <c r="Q82" s="49">
        <v>0</v>
      </c>
      <c r="R82" s="49">
        <v>0</v>
      </c>
      <c r="S82" s="87">
        <v>0</v>
      </c>
      <c r="T82" s="164">
        <v>0</v>
      </c>
      <c r="U82" s="226">
        <v>0</v>
      </c>
      <c r="V82" s="61">
        <v>0</v>
      </c>
      <c r="W82" s="61">
        <v>0</v>
      </c>
      <c r="X82" s="61">
        <v>0</v>
      </c>
      <c r="Y82" s="61">
        <v>0</v>
      </c>
      <c r="Z82" s="61">
        <v>0</v>
      </c>
    </row>
    <row r="83" spans="1:26">
      <c r="A83" s="51" t="s">
        <v>113</v>
      </c>
      <c r="B83" s="52">
        <v>3229010</v>
      </c>
      <c r="C83" s="52">
        <v>4984810</v>
      </c>
      <c r="D83" s="52">
        <v>7641014</v>
      </c>
      <c r="E83" s="52">
        <v>7336003</v>
      </c>
      <c r="F83" s="40">
        <v>3360368</v>
      </c>
      <c r="G83" s="52">
        <v>6340215</v>
      </c>
      <c r="H83" s="101">
        <v>10699122</v>
      </c>
      <c r="I83" s="49">
        <v>16974772</v>
      </c>
      <c r="J83" s="49">
        <v>8905654</v>
      </c>
      <c r="K83" s="49">
        <v>15105735</v>
      </c>
      <c r="L83" s="49">
        <v>10957923</v>
      </c>
      <c r="M83" s="49">
        <v>-984906</v>
      </c>
      <c r="N83" s="49">
        <v>0</v>
      </c>
      <c r="O83" s="49">
        <v>0</v>
      </c>
      <c r="P83" s="49">
        <v>0</v>
      </c>
      <c r="Q83" s="49">
        <v>0</v>
      </c>
      <c r="R83" s="49">
        <v>2000000</v>
      </c>
      <c r="S83" s="87">
        <v>0</v>
      </c>
      <c r="T83" s="164">
        <v>0</v>
      </c>
      <c r="U83" s="226">
        <v>0</v>
      </c>
      <c r="V83" s="61">
        <v>5013162</v>
      </c>
      <c r="W83" s="61">
        <v>5000160</v>
      </c>
      <c r="X83" s="61">
        <v>15369300</v>
      </c>
      <c r="Y83" s="61">
        <v>9287097</v>
      </c>
      <c r="Z83" s="61">
        <v>15572618</v>
      </c>
    </row>
    <row r="84" spans="1:26">
      <c r="A84" s="51" t="s">
        <v>78</v>
      </c>
      <c r="B84" s="52">
        <v>0</v>
      </c>
      <c r="C84" s="52">
        <v>0</v>
      </c>
      <c r="D84" s="52">
        <v>91639212</v>
      </c>
      <c r="E84" s="52">
        <v>45819606</v>
      </c>
      <c r="F84" s="40">
        <v>0</v>
      </c>
      <c r="G84" s="94">
        <v>-23099812</v>
      </c>
      <c r="H84" s="101">
        <v>48884560</v>
      </c>
      <c r="I84" s="49">
        <v>19283424</v>
      </c>
      <c r="J84" s="49">
        <v>0</v>
      </c>
      <c r="K84" s="49">
        <v>10285667</v>
      </c>
      <c r="L84" s="49">
        <v>10285667</v>
      </c>
      <c r="M84" s="49">
        <v>10285667</v>
      </c>
      <c r="N84" s="49">
        <v>5885667</v>
      </c>
      <c r="O84" s="49">
        <v>7431667</v>
      </c>
      <c r="P84" s="49">
        <v>10285667</v>
      </c>
      <c r="Q84" s="49">
        <v>0</v>
      </c>
      <c r="R84" s="49">
        <v>0</v>
      </c>
      <c r="S84" s="87">
        <v>0</v>
      </c>
      <c r="T84" s="164">
        <v>0</v>
      </c>
      <c r="U84" s="226">
        <v>0</v>
      </c>
      <c r="V84" s="61">
        <v>0</v>
      </c>
      <c r="W84" s="61">
        <v>0</v>
      </c>
      <c r="X84" s="61">
        <v>0</v>
      </c>
      <c r="Y84" s="61">
        <v>0</v>
      </c>
      <c r="Z84" s="61">
        <v>0</v>
      </c>
    </row>
    <row r="85" spans="1:26">
      <c r="A85" s="51" t="s">
        <v>116</v>
      </c>
      <c r="B85" s="52">
        <v>108164411</v>
      </c>
      <c r="C85" s="52">
        <v>91874223</v>
      </c>
      <c r="D85" s="52">
        <v>91874219</v>
      </c>
      <c r="E85" s="52">
        <v>91874224</v>
      </c>
      <c r="F85" s="40">
        <v>91874224</v>
      </c>
      <c r="G85" s="52">
        <v>91874224</v>
      </c>
      <c r="H85" s="101">
        <v>91874222</v>
      </c>
      <c r="I85" s="49">
        <v>91874224</v>
      </c>
      <c r="J85" s="49">
        <v>91874224</v>
      </c>
      <c r="K85" s="49">
        <v>91874225</v>
      </c>
      <c r="L85" s="49">
        <v>91874224</v>
      </c>
      <c r="M85" s="49">
        <v>91874224</v>
      </c>
      <c r="N85" s="49">
        <v>91874224</v>
      </c>
      <c r="O85" s="49">
        <v>91874225</v>
      </c>
      <c r="P85" s="49">
        <v>91874224</v>
      </c>
      <c r="Q85" s="49">
        <v>91874225</v>
      </c>
      <c r="R85" s="49">
        <v>91874225</v>
      </c>
      <c r="S85" s="87">
        <v>91874224</v>
      </c>
      <c r="T85" s="164">
        <v>91874224</v>
      </c>
      <c r="U85" s="226">
        <v>91874223</v>
      </c>
      <c r="V85" s="61">
        <v>91570224</v>
      </c>
      <c r="W85" s="61">
        <v>91570224</v>
      </c>
      <c r="X85" s="61">
        <v>91570224</v>
      </c>
      <c r="Y85" s="61">
        <v>91570224</v>
      </c>
      <c r="Z85" s="61">
        <v>91570224</v>
      </c>
    </row>
    <row r="86" spans="1:26">
      <c r="A86" s="51" t="s">
        <v>117</v>
      </c>
      <c r="B86" s="52">
        <v>26688930</v>
      </c>
      <c r="C86" s="52">
        <v>149464937</v>
      </c>
      <c r="D86" s="52">
        <v>96052255</v>
      </c>
      <c r="E86" s="52">
        <v>9592468</v>
      </c>
      <c r="F86" s="40">
        <v>14678240</v>
      </c>
      <c r="G86" s="52">
        <v>0</v>
      </c>
      <c r="H86" s="101">
        <v>0</v>
      </c>
      <c r="I86" s="49">
        <v>0</v>
      </c>
      <c r="J86" s="49">
        <v>130938064</v>
      </c>
      <c r="K86" s="49">
        <v>134344205</v>
      </c>
      <c r="L86" s="49">
        <v>115093873</v>
      </c>
      <c r="M86" s="49">
        <v>99664576</v>
      </c>
      <c r="N86" s="49">
        <v>103526180</v>
      </c>
      <c r="O86" s="49">
        <v>0</v>
      </c>
      <c r="P86" s="49">
        <v>0</v>
      </c>
      <c r="Q86" s="49">
        <v>0</v>
      </c>
      <c r="R86" s="49">
        <v>0</v>
      </c>
      <c r="S86" s="87">
        <v>11256695</v>
      </c>
      <c r="T86" s="164">
        <v>2017045</v>
      </c>
      <c r="U86" s="226">
        <v>0</v>
      </c>
      <c r="V86" s="61">
        <v>7056999</v>
      </c>
      <c r="W86" s="61">
        <v>8300000</v>
      </c>
      <c r="X86" s="61">
        <v>8300000</v>
      </c>
      <c r="Y86" s="61">
        <v>7490298</v>
      </c>
      <c r="Z86" s="61">
        <v>6893736</v>
      </c>
    </row>
    <row r="87" spans="1:26">
      <c r="A87" s="51" t="s">
        <v>77</v>
      </c>
      <c r="B87" s="52">
        <v>0</v>
      </c>
      <c r="C87" s="52">
        <v>10200000</v>
      </c>
      <c r="D87" s="52">
        <v>47291000</v>
      </c>
      <c r="E87" s="52">
        <v>17098100</v>
      </c>
      <c r="F87" s="40">
        <v>20184334</v>
      </c>
      <c r="G87" s="52">
        <v>17913795</v>
      </c>
      <c r="H87" s="101">
        <v>26603000</v>
      </c>
      <c r="I87" s="49">
        <v>25012000</v>
      </c>
      <c r="J87" s="49">
        <v>22619000</v>
      </c>
      <c r="K87" s="49">
        <v>74263700</v>
      </c>
      <c r="L87" s="49">
        <v>46448300</v>
      </c>
      <c r="M87" s="49">
        <v>31123000</v>
      </c>
      <c r="N87" s="49">
        <v>34061000</v>
      </c>
      <c r="O87" s="49">
        <v>47541000</v>
      </c>
      <c r="P87" s="49">
        <v>44083000</v>
      </c>
      <c r="Q87" s="49">
        <v>62086000</v>
      </c>
      <c r="R87" s="49">
        <v>0</v>
      </c>
      <c r="S87" s="87">
        <v>60451000</v>
      </c>
      <c r="T87" s="164">
        <v>50099000</v>
      </c>
      <c r="U87" s="226">
        <v>48000000</v>
      </c>
      <c r="V87" s="61">
        <v>48000000</v>
      </c>
      <c r="W87" s="61">
        <v>38451000</v>
      </c>
      <c r="X87" s="61">
        <v>49658000</v>
      </c>
      <c r="Y87" s="61">
        <v>51899000</v>
      </c>
      <c r="Z87" s="61">
        <v>60487000</v>
      </c>
    </row>
    <row r="88" spans="1:26">
      <c r="A88" s="51" t="s">
        <v>120</v>
      </c>
      <c r="B88" s="52">
        <v>0</v>
      </c>
      <c r="C88" s="52">
        <v>0</v>
      </c>
      <c r="D88" s="52">
        <v>23953516</v>
      </c>
      <c r="E88" s="52">
        <v>18691998</v>
      </c>
      <c r="F88" s="40">
        <v>19363230</v>
      </c>
      <c r="G88" s="52">
        <v>19160710</v>
      </c>
      <c r="H88" s="101">
        <v>19323838</v>
      </c>
      <c r="I88" s="49">
        <v>2828019</v>
      </c>
      <c r="J88" s="49">
        <v>19524027</v>
      </c>
      <c r="K88" s="49">
        <v>19160650</v>
      </c>
      <c r="L88" s="49">
        <v>18503409</v>
      </c>
      <c r="M88" s="49">
        <v>19160650</v>
      </c>
      <c r="N88" s="49">
        <v>19116519</v>
      </c>
      <c r="O88" s="49">
        <v>19160650</v>
      </c>
      <c r="P88" s="49">
        <v>18548965</v>
      </c>
      <c r="Q88" s="49">
        <v>17353516</v>
      </c>
      <c r="R88" s="49">
        <v>17353516</v>
      </c>
      <c r="S88" s="87">
        <v>17353516</v>
      </c>
      <c r="T88" s="164">
        <v>17353515</v>
      </c>
      <c r="U88" s="226">
        <v>17353516</v>
      </c>
      <c r="V88" s="61">
        <v>14513775</v>
      </c>
      <c r="W88" s="61">
        <v>0</v>
      </c>
      <c r="X88" s="61">
        <v>0</v>
      </c>
      <c r="Y88" s="61">
        <v>0</v>
      </c>
      <c r="Z88" s="61">
        <v>0</v>
      </c>
    </row>
    <row r="89" spans="1:26">
      <c r="A89" s="51" t="s">
        <v>122</v>
      </c>
      <c r="B89" s="52">
        <v>0</v>
      </c>
      <c r="C89" s="52">
        <v>0</v>
      </c>
      <c r="D89" s="52">
        <v>43410348</v>
      </c>
      <c r="E89" s="52">
        <v>20712684</v>
      </c>
      <c r="F89" s="40">
        <v>20712684</v>
      </c>
      <c r="G89" s="52">
        <v>12939632</v>
      </c>
      <c r="H89" s="101">
        <v>24882439</v>
      </c>
      <c r="I89" s="49">
        <v>25042439</v>
      </c>
      <c r="J89" s="49">
        <v>27354439</v>
      </c>
      <c r="K89" s="49">
        <v>23000000</v>
      </c>
      <c r="L89" s="49">
        <v>23000000</v>
      </c>
      <c r="M89" s="49">
        <v>23000000</v>
      </c>
      <c r="N89" s="49">
        <v>23000000</v>
      </c>
      <c r="O89" s="49">
        <v>5750000</v>
      </c>
      <c r="P89" s="49">
        <v>23000000</v>
      </c>
      <c r="Q89" s="49">
        <v>23000000</v>
      </c>
      <c r="R89" s="49">
        <v>7353328</v>
      </c>
      <c r="S89" s="87">
        <v>0</v>
      </c>
      <c r="T89" s="164">
        <v>0</v>
      </c>
      <c r="U89" s="226">
        <v>0</v>
      </c>
      <c r="V89" s="61">
        <v>0</v>
      </c>
      <c r="W89" s="61">
        <v>0</v>
      </c>
      <c r="X89" s="61">
        <v>0</v>
      </c>
      <c r="Y89" s="61">
        <v>0</v>
      </c>
      <c r="Z89" s="61">
        <v>0</v>
      </c>
    </row>
    <row r="90" spans="1:26">
      <c r="A90" s="51" t="s">
        <v>124</v>
      </c>
      <c r="B90" s="52">
        <v>0</v>
      </c>
      <c r="C90" s="52">
        <v>657669</v>
      </c>
      <c r="D90" s="52">
        <v>17500000</v>
      </c>
      <c r="E90" s="52">
        <v>7612239</v>
      </c>
      <c r="F90" s="40">
        <v>7612239</v>
      </c>
      <c r="G90" s="52">
        <v>9372239</v>
      </c>
      <c r="H90" s="101">
        <v>8612239</v>
      </c>
      <c r="I90" s="49">
        <v>1000000</v>
      </c>
      <c r="J90" s="49">
        <v>1864574</v>
      </c>
      <c r="K90" s="49">
        <v>5061288</v>
      </c>
      <c r="L90" s="49">
        <v>8012010</v>
      </c>
      <c r="M90" s="49">
        <v>7676010</v>
      </c>
      <c r="N90" s="49">
        <v>7676010</v>
      </c>
      <c r="O90" s="49">
        <v>7676010</v>
      </c>
      <c r="P90" s="49">
        <v>8840374</v>
      </c>
      <c r="Q90" s="49">
        <v>9040310</v>
      </c>
      <c r="R90" s="49">
        <v>7676010</v>
      </c>
      <c r="S90" s="87">
        <v>8700000</v>
      </c>
      <c r="T90" s="164">
        <v>8700000</v>
      </c>
      <c r="U90" s="226">
        <v>8700000</v>
      </c>
      <c r="V90" s="61">
        <v>8700000</v>
      </c>
      <c r="W90" s="61">
        <v>7340000</v>
      </c>
      <c r="X90" s="61">
        <v>7340000</v>
      </c>
      <c r="Y90" s="61">
        <v>8700000</v>
      </c>
      <c r="Z90" s="61">
        <v>5000000</v>
      </c>
    </row>
    <row r="91" spans="1:26">
      <c r="A91" s="51" t="s">
        <v>126</v>
      </c>
      <c r="B91" s="52">
        <v>0</v>
      </c>
      <c r="C91" s="52">
        <v>0</v>
      </c>
      <c r="D91" s="52">
        <v>0</v>
      </c>
      <c r="E91" s="52">
        <v>9000000</v>
      </c>
      <c r="F91" s="40">
        <v>9000000</v>
      </c>
      <c r="G91" s="52">
        <v>9000000</v>
      </c>
      <c r="H91" s="101">
        <v>9000000</v>
      </c>
      <c r="I91" s="49">
        <v>9000000</v>
      </c>
      <c r="J91" s="49">
        <v>9000000</v>
      </c>
      <c r="K91" s="49">
        <v>9000000</v>
      </c>
      <c r="L91" s="49">
        <v>17000000</v>
      </c>
      <c r="M91" s="49">
        <v>15000000</v>
      </c>
      <c r="N91" s="49">
        <v>16000000</v>
      </c>
      <c r="O91" s="49">
        <v>17000000</v>
      </c>
      <c r="P91" s="49">
        <v>17000000</v>
      </c>
      <c r="Q91" s="49">
        <v>17000000</v>
      </c>
      <c r="R91" s="49">
        <v>17000000</v>
      </c>
      <c r="S91" s="87">
        <v>17000000</v>
      </c>
      <c r="T91" s="164">
        <v>17000000</v>
      </c>
      <c r="U91" s="226">
        <v>17000000</v>
      </c>
      <c r="V91" s="61">
        <v>15228264</v>
      </c>
      <c r="W91" s="61">
        <v>15744585</v>
      </c>
      <c r="X91" s="61">
        <v>16559787</v>
      </c>
      <c r="Y91" s="61">
        <v>14371787</v>
      </c>
      <c r="Z91" s="61">
        <v>658294</v>
      </c>
    </row>
    <row r="92" spans="1:26">
      <c r="A92" s="51" t="s">
        <v>127</v>
      </c>
      <c r="B92" s="52">
        <v>0</v>
      </c>
      <c r="C92" s="52">
        <v>0</v>
      </c>
      <c r="D92" s="52">
        <v>0</v>
      </c>
      <c r="E92" s="52">
        <v>0</v>
      </c>
      <c r="F92" s="40">
        <v>0</v>
      </c>
      <c r="G92" s="52">
        <v>0</v>
      </c>
      <c r="H92" s="101">
        <v>0</v>
      </c>
      <c r="I92" s="49">
        <v>0</v>
      </c>
      <c r="J92" s="49">
        <v>0</v>
      </c>
      <c r="K92" s="49">
        <v>0</v>
      </c>
      <c r="L92" s="49">
        <v>0</v>
      </c>
      <c r="M92" s="49">
        <v>0</v>
      </c>
      <c r="N92" s="49">
        <v>0</v>
      </c>
      <c r="O92" s="49">
        <v>0</v>
      </c>
      <c r="P92" s="49">
        <v>0</v>
      </c>
      <c r="Q92" s="49">
        <v>850000</v>
      </c>
      <c r="R92" s="49">
        <v>0</v>
      </c>
      <c r="S92" s="87">
        <v>0</v>
      </c>
      <c r="T92" s="164">
        <v>0</v>
      </c>
      <c r="U92" s="226">
        <v>0</v>
      </c>
      <c r="V92" s="61">
        <v>0</v>
      </c>
      <c r="W92" s="61">
        <v>0</v>
      </c>
      <c r="X92" s="61">
        <v>7299820</v>
      </c>
      <c r="Y92" s="61">
        <v>3225560</v>
      </c>
      <c r="Z92" s="61">
        <v>0</v>
      </c>
    </row>
    <row r="93" spans="1:26">
      <c r="A93" s="51" t="s">
        <v>128</v>
      </c>
      <c r="B93" s="52">
        <v>0</v>
      </c>
      <c r="C93" s="52">
        <v>0</v>
      </c>
      <c r="D93" s="52">
        <v>0</v>
      </c>
      <c r="E93" s="52">
        <v>0</v>
      </c>
      <c r="F93" s="40">
        <v>0</v>
      </c>
      <c r="G93" s="52">
        <v>0</v>
      </c>
      <c r="H93" s="101">
        <v>1195910</v>
      </c>
      <c r="I93" s="49">
        <v>146703</v>
      </c>
      <c r="J93" s="49">
        <v>5505081</v>
      </c>
      <c r="K93" s="49">
        <v>4192138</v>
      </c>
      <c r="L93" s="49">
        <v>6707377</v>
      </c>
      <c r="M93" s="49">
        <v>4597398</v>
      </c>
      <c r="N93" s="49">
        <v>3441455</v>
      </c>
      <c r="O93" s="49">
        <v>4507809</v>
      </c>
      <c r="P93" s="49">
        <v>1863063</v>
      </c>
      <c r="Q93" s="49">
        <v>1863063</v>
      </c>
      <c r="R93" s="49">
        <v>4200000</v>
      </c>
      <c r="S93" s="87">
        <v>3425951</v>
      </c>
      <c r="T93" s="164">
        <v>4200000</v>
      </c>
      <c r="U93" s="226">
        <v>4200000</v>
      </c>
      <c r="V93" s="61">
        <v>10535748</v>
      </c>
      <c r="W93" s="61">
        <v>0</v>
      </c>
      <c r="X93" s="61">
        <v>7700000</v>
      </c>
      <c r="Y93" s="61">
        <v>0</v>
      </c>
      <c r="Z93" s="61">
        <v>0</v>
      </c>
    </row>
    <row r="94" spans="1:26">
      <c r="A94" s="51" t="s">
        <v>130</v>
      </c>
      <c r="B94" s="52">
        <v>60442764</v>
      </c>
      <c r="C94" s="52">
        <v>80806965</v>
      </c>
      <c r="D94" s="52">
        <v>80806965</v>
      </c>
      <c r="E94" s="52">
        <v>79795989</v>
      </c>
      <c r="F94" s="40">
        <v>10976</v>
      </c>
      <c r="G94" s="52">
        <v>0</v>
      </c>
      <c r="H94" s="101">
        <v>25665017</v>
      </c>
      <c r="I94" s="49">
        <v>37004272</v>
      </c>
      <c r="J94" s="49">
        <v>0</v>
      </c>
      <c r="K94" s="49">
        <v>54927000</v>
      </c>
      <c r="L94" s="49">
        <v>69605588</v>
      </c>
      <c r="M94" s="49">
        <v>76996451</v>
      </c>
      <c r="N94" s="49">
        <v>80701284</v>
      </c>
      <c r="O94" s="49">
        <v>75805959</v>
      </c>
      <c r="P94" s="49">
        <v>72508565</v>
      </c>
      <c r="Q94" s="49">
        <v>57513000</v>
      </c>
      <c r="R94" s="49">
        <v>62472945</v>
      </c>
      <c r="S94" s="87">
        <v>76000000</v>
      </c>
      <c r="T94" s="164">
        <v>76000000</v>
      </c>
      <c r="U94" s="226">
        <v>76000000</v>
      </c>
      <c r="V94" s="61">
        <v>80000000</v>
      </c>
      <c r="W94" s="61">
        <v>72000000</v>
      </c>
      <c r="X94" s="61">
        <v>72000000</v>
      </c>
      <c r="Y94" s="61">
        <v>79000000</v>
      </c>
      <c r="Z94" s="61">
        <v>79000000</v>
      </c>
    </row>
    <row r="95" spans="1:26">
      <c r="A95" s="51" t="s">
        <v>131</v>
      </c>
      <c r="B95" s="52">
        <v>0</v>
      </c>
      <c r="C95" s="52">
        <v>13304750</v>
      </c>
      <c r="D95" s="52">
        <v>13688365</v>
      </c>
      <c r="E95" s="52">
        <v>19528227</v>
      </c>
      <c r="F95" s="40">
        <v>31215087</v>
      </c>
      <c r="G95" s="52">
        <v>29370826</v>
      </c>
      <c r="H95" s="101">
        <v>29813209</v>
      </c>
      <c r="I95" s="49">
        <v>33071224</v>
      </c>
      <c r="J95" s="49">
        <v>29582094</v>
      </c>
      <c r="K95" s="49">
        <v>33797139</v>
      </c>
      <c r="L95" s="49">
        <v>32206938</v>
      </c>
      <c r="M95" s="49">
        <v>32278781</v>
      </c>
      <c r="N95" s="49">
        <v>32409714</v>
      </c>
      <c r="O95" s="49">
        <v>30700133</v>
      </c>
      <c r="P95" s="49">
        <v>25094538</v>
      </c>
      <c r="Q95" s="49">
        <v>23777500</v>
      </c>
      <c r="R95" s="49">
        <v>24652500</v>
      </c>
      <c r="S95" s="87">
        <v>28090000</v>
      </c>
      <c r="T95" s="164">
        <v>30527500</v>
      </c>
      <c r="U95" s="226">
        <v>30527500</v>
      </c>
      <c r="V95" s="61">
        <v>30527500</v>
      </c>
      <c r="W95" s="61">
        <v>31277500</v>
      </c>
      <c r="X95" s="61">
        <v>32975954</v>
      </c>
      <c r="Y95" s="61">
        <v>32975954</v>
      </c>
      <c r="Z95" s="61">
        <v>31145625</v>
      </c>
    </row>
    <row r="96" spans="1:26">
      <c r="A96" s="51" t="s">
        <v>132</v>
      </c>
      <c r="B96" s="52">
        <v>0</v>
      </c>
      <c r="C96" s="52">
        <v>55000000</v>
      </c>
      <c r="D96" s="52">
        <v>269600000</v>
      </c>
      <c r="E96" s="52">
        <v>437000000</v>
      </c>
      <c r="F96" s="40">
        <v>375000000</v>
      </c>
      <c r="G96" s="52">
        <v>394338564</v>
      </c>
      <c r="H96" s="101">
        <v>39900000</v>
      </c>
      <c r="I96" s="49">
        <v>408000000</v>
      </c>
      <c r="J96" s="49">
        <v>381791205</v>
      </c>
      <c r="K96" s="49">
        <v>548582508</v>
      </c>
      <c r="L96" s="49">
        <v>360424218</v>
      </c>
      <c r="M96" s="49">
        <v>371270488</v>
      </c>
      <c r="N96" s="49">
        <v>413976257</v>
      </c>
      <c r="O96" s="49">
        <v>323461235</v>
      </c>
      <c r="P96" s="49">
        <v>466044900</v>
      </c>
      <c r="Q96" s="49">
        <v>366858780</v>
      </c>
      <c r="R96" s="49">
        <v>434928015</v>
      </c>
      <c r="S96" s="87">
        <v>336786965</v>
      </c>
      <c r="T96" s="164">
        <v>312331000</v>
      </c>
      <c r="U96" s="226">
        <v>377075500</v>
      </c>
      <c r="V96" s="61">
        <v>253943530</v>
      </c>
      <c r="W96" s="61">
        <v>475451500</v>
      </c>
      <c r="X96" s="61">
        <v>365827438</v>
      </c>
      <c r="Y96" s="61">
        <v>377287750</v>
      </c>
      <c r="Z96" s="61">
        <v>273696000</v>
      </c>
    </row>
    <row r="97" spans="1:26">
      <c r="A97" s="51" t="s">
        <v>75</v>
      </c>
      <c r="B97" s="52">
        <v>0</v>
      </c>
      <c r="C97" s="52">
        <v>11699518</v>
      </c>
      <c r="D97" s="52">
        <v>80753854</v>
      </c>
      <c r="E97" s="52">
        <v>65880426</v>
      </c>
      <c r="F97" s="40">
        <v>72549902</v>
      </c>
      <c r="G97" s="52">
        <v>75470062</v>
      </c>
      <c r="H97" s="101">
        <v>74499688</v>
      </c>
      <c r="I97" s="49">
        <v>83763165</v>
      </c>
      <c r="J97" s="49">
        <v>86028417</v>
      </c>
      <c r="K97" s="49">
        <v>72231724</v>
      </c>
      <c r="L97" s="49">
        <v>87700029</v>
      </c>
      <c r="M97" s="49">
        <v>74885731</v>
      </c>
      <c r="N97" s="49">
        <v>84330900</v>
      </c>
      <c r="O97" s="49">
        <v>84041379</v>
      </c>
      <c r="P97" s="49">
        <v>85797329</v>
      </c>
      <c r="Q97" s="49">
        <v>79437673</v>
      </c>
      <c r="R97" s="49">
        <v>73656137</v>
      </c>
      <c r="S97" s="87">
        <v>71773001</v>
      </c>
      <c r="T97" s="164">
        <v>71773001</v>
      </c>
      <c r="U97" s="226">
        <v>56720282</v>
      </c>
      <c r="V97" s="61">
        <v>71773001</v>
      </c>
      <c r="W97" s="61">
        <v>71773001</v>
      </c>
      <c r="X97" s="61">
        <v>9027505</v>
      </c>
      <c r="Y97" s="61">
        <v>21773001</v>
      </c>
      <c r="Z97" s="61">
        <v>21773001</v>
      </c>
    </row>
    <row r="98" spans="1:26">
      <c r="A98" s="51" t="s">
        <v>133</v>
      </c>
      <c r="B98" s="52">
        <v>0</v>
      </c>
      <c r="C98" s="52">
        <v>0</v>
      </c>
      <c r="D98" s="52">
        <v>0</v>
      </c>
      <c r="E98" s="52">
        <v>500000</v>
      </c>
      <c r="F98" s="40">
        <v>0</v>
      </c>
      <c r="G98" s="52">
        <v>0</v>
      </c>
      <c r="H98" s="101">
        <v>0</v>
      </c>
      <c r="I98" s="49">
        <v>0</v>
      </c>
      <c r="J98" s="49">
        <v>0</v>
      </c>
      <c r="K98" s="49">
        <v>0</v>
      </c>
      <c r="L98" s="49">
        <v>0</v>
      </c>
      <c r="M98" s="49">
        <v>229249</v>
      </c>
      <c r="N98" s="49">
        <v>0</v>
      </c>
      <c r="O98" s="49">
        <v>662205</v>
      </c>
      <c r="P98" s="49">
        <v>0</v>
      </c>
      <c r="Q98" s="49">
        <v>0</v>
      </c>
      <c r="R98" s="49">
        <v>0</v>
      </c>
      <c r="S98" s="87">
        <v>0</v>
      </c>
      <c r="T98" s="164">
        <v>0</v>
      </c>
      <c r="U98" s="226">
        <v>0</v>
      </c>
      <c r="V98" s="61">
        <v>0</v>
      </c>
      <c r="W98" s="61">
        <v>0</v>
      </c>
      <c r="X98" s="61">
        <v>0</v>
      </c>
      <c r="Y98" s="61">
        <v>0</v>
      </c>
      <c r="Z98" s="61">
        <v>0</v>
      </c>
    </row>
    <row r="99" spans="1:26">
      <c r="A99" s="51" t="s">
        <v>134</v>
      </c>
      <c r="B99" s="52">
        <v>0</v>
      </c>
      <c r="C99" s="52">
        <v>0</v>
      </c>
      <c r="D99" s="52">
        <v>0</v>
      </c>
      <c r="E99" s="52">
        <v>77453492</v>
      </c>
      <c r="F99" s="40">
        <v>136654269</v>
      </c>
      <c r="G99" s="52">
        <v>145593652</v>
      </c>
      <c r="H99" s="101">
        <v>0</v>
      </c>
      <c r="I99" s="49">
        <v>0</v>
      </c>
      <c r="J99" s="49">
        <v>0</v>
      </c>
      <c r="K99" s="49">
        <v>0</v>
      </c>
      <c r="L99" s="49">
        <v>0</v>
      </c>
      <c r="M99" s="49">
        <v>0</v>
      </c>
      <c r="N99" s="49">
        <v>0</v>
      </c>
      <c r="O99" s="49">
        <v>0</v>
      </c>
      <c r="P99" s="49">
        <v>0</v>
      </c>
      <c r="Q99" s="49">
        <v>0</v>
      </c>
      <c r="R99" s="49">
        <v>0</v>
      </c>
      <c r="S99" s="87">
        <v>0</v>
      </c>
      <c r="T99" s="164">
        <v>0</v>
      </c>
      <c r="U99" s="226">
        <v>0</v>
      </c>
      <c r="V99" s="61">
        <v>0</v>
      </c>
      <c r="W99" s="61">
        <v>0</v>
      </c>
      <c r="X99" s="61">
        <v>0</v>
      </c>
      <c r="Y99" s="61">
        <v>0</v>
      </c>
      <c r="Z99" s="61">
        <v>0</v>
      </c>
    </row>
    <row r="100" spans="1:26">
      <c r="A100" s="51" t="s">
        <v>136</v>
      </c>
      <c r="B100" s="52">
        <v>5200000</v>
      </c>
      <c r="C100" s="52">
        <v>5606134</v>
      </c>
      <c r="D100" s="52">
        <v>77884201</v>
      </c>
      <c r="E100" s="52">
        <v>30199871</v>
      </c>
      <c r="F100" s="40">
        <v>30330284</v>
      </c>
      <c r="G100" s="52">
        <v>29518846</v>
      </c>
      <c r="H100" s="101">
        <v>30822071</v>
      </c>
      <c r="I100" s="49">
        <v>29518846</v>
      </c>
      <c r="J100" s="49">
        <v>30759395</v>
      </c>
      <c r="K100" s="49">
        <v>29518846</v>
      </c>
      <c r="L100" s="49">
        <v>29518846</v>
      </c>
      <c r="M100" s="49">
        <v>29171927</v>
      </c>
      <c r="N100" s="49">
        <v>29056288</v>
      </c>
      <c r="O100" s="49">
        <v>29056288</v>
      </c>
      <c r="P100" s="49">
        <v>29056288</v>
      </c>
      <c r="Q100" s="49">
        <v>29056288</v>
      </c>
      <c r="R100" s="49">
        <v>29056288</v>
      </c>
      <c r="S100" s="87">
        <v>29056288</v>
      </c>
      <c r="T100" s="164">
        <v>29056288</v>
      </c>
      <c r="U100" s="226">
        <v>29056288</v>
      </c>
      <c r="V100" s="61">
        <v>22467407</v>
      </c>
      <c r="W100" s="61">
        <v>24000000</v>
      </c>
      <c r="X100" s="61">
        <v>24000000</v>
      </c>
      <c r="Y100" s="61">
        <v>23184810</v>
      </c>
      <c r="Z100" s="61">
        <v>27601599</v>
      </c>
    </row>
    <row r="101" spans="1:26">
      <c r="A101" s="51" t="s">
        <v>145</v>
      </c>
      <c r="B101" s="52">
        <v>0</v>
      </c>
      <c r="C101" s="52">
        <v>0</v>
      </c>
      <c r="D101" s="52">
        <v>0</v>
      </c>
      <c r="E101" s="52">
        <v>0</v>
      </c>
      <c r="F101" s="40">
        <v>0</v>
      </c>
      <c r="G101" s="52">
        <v>0</v>
      </c>
      <c r="H101" s="101">
        <v>0</v>
      </c>
      <c r="I101" s="49">
        <v>0</v>
      </c>
      <c r="J101" s="49">
        <v>0</v>
      </c>
      <c r="K101" s="49">
        <v>0</v>
      </c>
      <c r="L101" s="49">
        <v>0</v>
      </c>
      <c r="M101" s="49">
        <v>0</v>
      </c>
      <c r="N101" s="49">
        <v>0</v>
      </c>
      <c r="O101" s="49">
        <v>0</v>
      </c>
      <c r="P101" s="49">
        <v>0</v>
      </c>
      <c r="Q101" s="49">
        <v>0</v>
      </c>
      <c r="R101" s="49">
        <v>0</v>
      </c>
      <c r="S101" s="87">
        <v>0</v>
      </c>
      <c r="T101" s="164">
        <v>0</v>
      </c>
      <c r="U101" s="226">
        <v>0</v>
      </c>
      <c r="V101" s="61">
        <v>0</v>
      </c>
      <c r="W101" s="61">
        <v>0</v>
      </c>
      <c r="X101" s="61">
        <v>0</v>
      </c>
      <c r="Y101" s="61">
        <v>0</v>
      </c>
      <c r="Z101" s="61">
        <v>0</v>
      </c>
    </row>
    <row r="102" spans="1:26">
      <c r="A102" s="51" t="s">
        <v>138</v>
      </c>
      <c r="B102" s="52">
        <v>0</v>
      </c>
      <c r="C102" s="52">
        <v>0</v>
      </c>
      <c r="D102" s="52">
        <v>126969000</v>
      </c>
      <c r="E102" s="52">
        <v>67122000</v>
      </c>
      <c r="F102" s="40">
        <v>25558000</v>
      </c>
      <c r="G102" s="52">
        <v>31447000</v>
      </c>
      <c r="H102" s="101">
        <v>124484000</v>
      </c>
      <c r="I102" s="49">
        <v>165899000</v>
      </c>
      <c r="J102" s="49">
        <v>116754000</v>
      </c>
      <c r="K102" s="49">
        <v>92677000</v>
      </c>
      <c r="L102" s="49">
        <v>173189000</v>
      </c>
      <c r="M102" s="49">
        <v>137908000</v>
      </c>
      <c r="N102" s="49">
        <v>141305000</v>
      </c>
      <c r="O102" s="49">
        <v>163598000</v>
      </c>
      <c r="P102" s="49">
        <v>158286000</v>
      </c>
      <c r="Q102" s="49">
        <v>150817250</v>
      </c>
      <c r="R102" s="49">
        <v>141844250</v>
      </c>
      <c r="S102" s="87">
        <v>153106500</v>
      </c>
      <c r="T102" s="164">
        <v>110912000</v>
      </c>
      <c r="U102" s="226">
        <v>183142000</v>
      </c>
      <c r="V102" s="61">
        <v>184142000</v>
      </c>
      <c r="W102" s="61">
        <v>184160487</v>
      </c>
      <c r="X102" s="61">
        <v>184077013</v>
      </c>
      <c r="Y102" s="61">
        <v>184150000</v>
      </c>
      <c r="Z102" s="61">
        <v>149612500</v>
      </c>
    </row>
    <row r="103" spans="1:26">
      <c r="A103" s="51" t="s">
        <v>140</v>
      </c>
      <c r="B103" s="52">
        <v>0</v>
      </c>
      <c r="C103" s="52">
        <v>0</v>
      </c>
      <c r="D103" s="52">
        <v>13645204</v>
      </c>
      <c r="E103" s="52">
        <v>4085057</v>
      </c>
      <c r="F103" s="40">
        <v>520910</v>
      </c>
      <c r="G103" s="52">
        <v>0</v>
      </c>
      <c r="H103" s="101">
        <v>9091106</v>
      </c>
      <c r="I103" s="49">
        <v>13087316</v>
      </c>
      <c r="J103" s="49">
        <v>8772795</v>
      </c>
      <c r="K103" s="49">
        <v>20020859</v>
      </c>
      <c r="L103" s="49">
        <v>20647191</v>
      </c>
      <c r="M103" s="49">
        <v>11724622</v>
      </c>
      <c r="N103" s="49">
        <v>15875472</v>
      </c>
      <c r="O103" s="49">
        <v>8213379</v>
      </c>
      <c r="P103" s="49">
        <v>11792679</v>
      </c>
      <c r="Q103" s="49">
        <v>11345913</v>
      </c>
      <c r="R103" s="49">
        <v>11295315</v>
      </c>
      <c r="S103" s="87">
        <v>10142379</v>
      </c>
      <c r="T103" s="164">
        <v>13029940</v>
      </c>
      <c r="U103" s="226">
        <v>13242106</v>
      </c>
      <c r="V103" s="61">
        <v>16712975</v>
      </c>
      <c r="W103" s="61">
        <v>16946069</v>
      </c>
      <c r="X103" s="61">
        <v>0</v>
      </c>
      <c r="Y103" s="61">
        <v>0</v>
      </c>
      <c r="Z103" s="61">
        <v>0</v>
      </c>
    </row>
    <row r="104" spans="1:26">
      <c r="A104" s="51" t="s">
        <v>142</v>
      </c>
      <c r="B104" s="52">
        <v>0</v>
      </c>
      <c r="C104" s="52">
        <v>5634668</v>
      </c>
      <c r="D104" s="52">
        <v>3493964</v>
      </c>
      <c r="E104" s="52">
        <v>1046630</v>
      </c>
      <c r="F104" s="40">
        <v>1354617</v>
      </c>
      <c r="G104" s="52">
        <v>1500000</v>
      </c>
      <c r="H104" s="101">
        <v>1300000</v>
      </c>
      <c r="I104" s="49">
        <v>1300000</v>
      </c>
      <c r="J104" s="49">
        <v>1500000</v>
      </c>
      <c r="K104" s="49">
        <v>0</v>
      </c>
      <c r="L104" s="49">
        <v>0</v>
      </c>
      <c r="M104" s="49">
        <v>0</v>
      </c>
      <c r="N104" s="49">
        <v>0</v>
      </c>
      <c r="O104" s="49">
        <v>0</v>
      </c>
      <c r="P104" s="49">
        <v>0</v>
      </c>
      <c r="Q104" s="49">
        <v>0</v>
      </c>
      <c r="R104" s="49">
        <v>0</v>
      </c>
      <c r="S104" s="87">
        <v>0</v>
      </c>
      <c r="T104" s="164">
        <v>0</v>
      </c>
      <c r="U104" s="226">
        <v>0</v>
      </c>
      <c r="V104" s="61">
        <v>0</v>
      </c>
      <c r="W104" s="61">
        <v>0</v>
      </c>
      <c r="X104" s="61">
        <v>0</v>
      </c>
      <c r="Y104" s="61">
        <v>0</v>
      </c>
      <c r="Z104" s="61">
        <v>0</v>
      </c>
    </row>
    <row r="105" spans="1:26">
      <c r="A105" s="51" t="s">
        <v>144</v>
      </c>
      <c r="B105" s="52">
        <v>0</v>
      </c>
      <c r="C105" s="52">
        <v>0</v>
      </c>
      <c r="D105" s="52">
        <v>1600000</v>
      </c>
      <c r="E105" s="52">
        <v>4363361</v>
      </c>
      <c r="F105" s="40">
        <v>4255930</v>
      </c>
      <c r="G105" s="52">
        <v>2000000</v>
      </c>
      <c r="H105" s="101">
        <v>1700000</v>
      </c>
      <c r="I105" s="49">
        <v>0</v>
      </c>
      <c r="J105" s="49">
        <v>0</v>
      </c>
      <c r="K105" s="49">
        <v>0</v>
      </c>
      <c r="L105" s="49">
        <v>0</v>
      </c>
      <c r="M105" s="49">
        <v>0</v>
      </c>
      <c r="N105" s="49">
        <v>0</v>
      </c>
      <c r="O105" s="49">
        <v>4255930</v>
      </c>
      <c r="P105" s="49">
        <v>0</v>
      </c>
      <c r="Q105" s="49">
        <v>0</v>
      </c>
      <c r="R105" s="49">
        <v>0</v>
      </c>
      <c r="S105" s="87">
        <v>-4255930</v>
      </c>
      <c r="T105" s="164">
        <v>0</v>
      </c>
      <c r="U105" s="226">
        <v>0</v>
      </c>
      <c r="V105" s="61">
        <v>0</v>
      </c>
      <c r="W105" s="61">
        <v>0</v>
      </c>
      <c r="X105" s="61">
        <v>0</v>
      </c>
      <c r="Y105" s="61">
        <v>0</v>
      </c>
      <c r="Z105" s="61">
        <v>0</v>
      </c>
    </row>
    <row r="106" spans="1:26">
      <c r="A106" s="51" t="s">
        <v>146</v>
      </c>
      <c r="B106" s="52">
        <v>12673948</v>
      </c>
      <c r="C106" s="52">
        <v>2161747</v>
      </c>
      <c r="D106" s="52">
        <v>52111237</v>
      </c>
      <c r="E106" s="52">
        <v>66497245</v>
      </c>
      <c r="F106" s="40">
        <v>73110782</v>
      </c>
      <c r="G106" s="52">
        <v>43782735</v>
      </c>
      <c r="H106" s="101">
        <v>52025586</v>
      </c>
      <c r="I106" s="49">
        <v>54064923</v>
      </c>
      <c r="J106" s="49">
        <v>57698996</v>
      </c>
      <c r="K106" s="49">
        <v>53626681</v>
      </c>
      <c r="L106" s="49">
        <v>50600000</v>
      </c>
      <c r="M106" s="49">
        <v>59500613</v>
      </c>
      <c r="N106" s="49">
        <v>50600000</v>
      </c>
      <c r="O106" s="49">
        <v>54926680</v>
      </c>
      <c r="P106" s="49">
        <v>61736847</v>
      </c>
      <c r="Q106" s="49">
        <v>32224287</v>
      </c>
      <c r="R106" s="49">
        <v>9631362</v>
      </c>
      <c r="S106" s="87">
        <v>25284733</v>
      </c>
      <c r="T106" s="164">
        <v>8397592</v>
      </c>
      <c r="U106" s="226">
        <v>15778</v>
      </c>
      <c r="V106" s="61">
        <v>0</v>
      </c>
      <c r="W106" s="61">
        <v>0</v>
      </c>
      <c r="X106" s="61">
        <v>0</v>
      </c>
      <c r="Y106" s="61">
        <v>57000000</v>
      </c>
      <c r="Z106" s="61">
        <v>0</v>
      </c>
    </row>
    <row r="107" spans="1:26">
      <c r="A107" s="51" t="s">
        <v>148</v>
      </c>
      <c r="B107" s="52">
        <v>0</v>
      </c>
      <c r="C107" s="52">
        <v>12183631</v>
      </c>
      <c r="D107" s="52">
        <v>118177992</v>
      </c>
      <c r="E107" s="52">
        <v>38292192</v>
      </c>
      <c r="F107" s="40">
        <v>0</v>
      </c>
      <c r="G107" s="52">
        <v>2349075</v>
      </c>
      <c r="H107" s="102">
        <v>-2349075</v>
      </c>
      <c r="I107" s="49">
        <v>0</v>
      </c>
      <c r="J107" s="49">
        <v>0</v>
      </c>
      <c r="K107" s="49">
        <v>0</v>
      </c>
      <c r="L107" s="49">
        <v>0</v>
      </c>
      <c r="M107" s="49">
        <v>0</v>
      </c>
      <c r="N107" s="49">
        <v>0</v>
      </c>
      <c r="O107" s="49">
        <v>0</v>
      </c>
      <c r="P107" s="49">
        <v>0</v>
      </c>
      <c r="Q107" s="49">
        <v>0</v>
      </c>
      <c r="R107" s="49">
        <v>0</v>
      </c>
      <c r="S107" s="87">
        <v>0</v>
      </c>
      <c r="T107" s="164">
        <v>0</v>
      </c>
      <c r="U107" s="226">
        <v>0</v>
      </c>
      <c r="V107" s="61">
        <v>0</v>
      </c>
      <c r="W107" s="61">
        <v>0</v>
      </c>
      <c r="X107" s="61">
        <v>0</v>
      </c>
      <c r="Y107" s="61">
        <v>0</v>
      </c>
      <c r="Z107" s="61">
        <v>0</v>
      </c>
    </row>
    <row r="108" spans="1:26">
      <c r="A108" s="51" t="s">
        <v>150</v>
      </c>
      <c r="B108" s="52">
        <v>0</v>
      </c>
      <c r="C108" s="52">
        <v>0</v>
      </c>
      <c r="D108" s="52">
        <v>3740480</v>
      </c>
      <c r="E108" s="52">
        <v>0</v>
      </c>
      <c r="F108" s="40">
        <v>0</v>
      </c>
      <c r="G108" s="52">
        <v>0</v>
      </c>
      <c r="H108" s="101">
        <v>0</v>
      </c>
      <c r="I108" s="49">
        <v>0</v>
      </c>
      <c r="J108" s="49">
        <v>0</v>
      </c>
      <c r="K108" s="49">
        <v>0</v>
      </c>
      <c r="L108" s="49">
        <v>0</v>
      </c>
      <c r="M108" s="49">
        <v>0</v>
      </c>
      <c r="N108" s="49">
        <v>0</v>
      </c>
      <c r="O108" s="49">
        <v>0</v>
      </c>
      <c r="P108" s="49">
        <v>0</v>
      </c>
      <c r="Q108" s="49">
        <v>0</v>
      </c>
      <c r="R108" s="49">
        <v>0</v>
      </c>
      <c r="S108" s="87">
        <v>9000000</v>
      </c>
      <c r="T108" s="164">
        <v>15121895</v>
      </c>
      <c r="U108" s="226">
        <v>15121895</v>
      </c>
      <c r="V108" s="61">
        <v>15071187</v>
      </c>
      <c r="W108" s="61">
        <v>15071187</v>
      </c>
      <c r="X108" s="61">
        <v>15071188</v>
      </c>
      <c r="Y108" s="61">
        <v>15071188</v>
      </c>
      <c r="Z108" s="61">
        <v>15071188</v>
      </c>
    </row>
    <row r="109" spans="1:26">
      <c r="A109" s="51" t="s">
        <v>152</v>
      </c>
      <c r="B109" s="52">
        <v>3500000</v>
      </c>
      <c r="C109" s="52">
        <v>6950063</v>
      </c>
      <c r="D109" s="52">
        <v>7582615</v>
      </c>
      <c r="E109" s="52">
        <v>7729551</v>
      </c>
      <c r="F109" s="40">
        <v>6159809</v>
      </c>
      <c r="G109" s="52">
        <v>7630095</v>
      </c>
      <c r="H109" s="101">
        <v>9224074</v>
      </c>
      <c r="I109" s="49">
        <v>9224074</v>
      </c>
      <c r="J109" s="49">
        <v>9224074</v>
      </c>
      <c r="K109" s="49">
        <v>9224074</v>
      </c>
      <c r="L109" s="49">
        <v>9224074</v>
      </c>
      <c r="M109" s="49">
        <v>9224074</v>
      </c>
      <c r="N109" s="49">
        <v>9224074</v>
      </c>
      <c r="O109" s="49">
        <v>9224074</v>
      </c>
      <c r="P109" s="49">
        <v>9224074</v>
      </c>
      <c r="Q109" s="49">
        <v>9224074</v>
      </c>
      <c r="R109" s="49">
        <v>9224074</v>
      </c>
      <c r="S109" s="87">
        <v>9224074</v>
      </c>
      <c r="T109" s="164">
        <v>9224074</v>
      </c>
      <c r="U109" s="226">
        <v>9224074</v>
      </c>
      <c r="V109" s="61">
        <v>9224074</v>
      </c>
      <c r="W109" s="61">
        <v>9224074</v>
      </c>
      <c r="X109" s="61">
        <v>9224076</v>
      </c>
      <c r="Y109" s="61">
        <v>9224076</v>
      </c>
      <c r="Z109" s="61">
        <v>9224074</v>
      </c>
    </row>
    <row r="110" spans="1:26">
      <c r="A110" s="51" t="s">
        <v>153</v>
      </c>
      <c r="B110" s="52">
        <v>8385000</v>
      </c>
      <c r="C110" s="52">
        <v>15357776</v>
      </c>
      <c r="D110" s="52">
        <v>37542034</v>
      </c>
      <c r="E110" s="52">
        <v>27699905</v>
      </c>
      <c r="F110" s="40">
        <v>27699905</v>
      </c>
      <c r="G110" s="52">
        <v>29157034</v>
      </c>
      <c r="H110" s="102">
        <v>-8189221</v>
      </c>
      <c r="I110" s="49">
        <v>16816255</v>
      </c>
      <c r="J110" s="49">
        <v>3000000</v>
      </c>
      <c r="K110" s="49">
        <v>3000000</v>
      </c>
      <c r="L110" s="49">
        <v>5300000</v>
      </c>
      <c r="M110" s="49">
        <v>17300000</v>
      </c>
      <c r="N110" s="49">
        <v>13056465</v>
      </c>
      <c r="O110" s="49">
        <v>6983957</v>
      </c>
      <c r="P110" s="49">
        <v>14304666</v>
      </c>
      <c r="Q110" s="49">
        <v>21217845</v>
      </c>
      <c r="R110" s="49">
        <v>9467222</v>
      </c>
      <c r="S110" s="87">
        <v>17805152</v>
      </c>
      <c r="T110" s="164">
        <v>16037729</v>
      </c>
      <c r="U110" s="226">
        <v>16840686</v>
      </c>
      <c r="V110" s="61">
        <v>10936848</v>
      </c>
      <c r="W110" s="61">
        <v>15357212</v>
      </c>
      <c r="X110" s="61">
        <v>16607349</v>
      </c>
      <c r="Y110" s="61">
        <v>16607349</v>
      </c>
      <c r="Z110" s="61">
        <v>1416245</v>
      </c>
    </row>
    <row r="111" spans="1:26">
      <c r="A111" s="51" t="s">
        <v>154</v>
      </c>
      <c r="B111" s="52">
        <v>0</v>
      </c>
      <c r="C111" s="52">
        <v>28973849</v>
      </c>
      <c r="D111" s="52">
        <v>120994179</v>
      </c>
      <c r="E111" s="52">
        <v>97471407</v>
      </c>
      <c r="F111" s="40">
        <v>86738000</v>
      </c>
      <c r="G111" s="52">
        <v>109930000</v>
      </c>
      <c r="H111" s="101">
        <v>107300000</v>
      </c>
      <c r="I111" s="49">
        <v>95537933</v>
      </c>
      <c r="J111" s="49">
        <v>103035919</v>
      </c>
      <c r="K111" s="49">
        <v>105098000</v>
      </c>
      <c r="L111" s="49">
        <v>104625871</v>
      </c>
      <c r="M111" s="49">
        <v>104737497</v>
      </c>
      <c r="N111" s="49">
        <v>104574062</v>
      </c>
      <c r="O111" s="49">
        <v>105964938</v>
      </c>
      <c r="P111" s="49">
        <v>105988000</v>
      </c>
      <c r="Q111" s="49">
        <v>76206373</v>
      </c>
      <c r="R111" s="49">
        <v>82152530</v>
      </c>
      <c r="S111" s="87">
        <v>104001858</v>
      </c>
      <c r="T111" s="164">
        <v>109326286</v>
      </c>
      <c r="U111" s="226">
        <v>108460335</v>
      </c>
      <c r="V111" s="61">
        <v>102258128</v>
      </c>
      <c r="W111" s="61">
        <v>106816849</v>
      </c>
      <c r="X111" s="61">
        <v>64240748</v>
      </c>
      <c r="Y111" s="61">
        <v>107705092</v>
      </c>
      <c r="Z111" s="61">
        <v>73021310.599999994</v>
      </c>
    </row>
    <row r="112" spans="1:26">
      <c r="A112" s="51" t="s">
        <v>155</v>
      </c>
      <c r="B112" s="52">
        <v>0</v>
      </c>
      <c r="C112" s="52">
        <v>10000000</v>
      </c>
      <c r="D112" s="52">
        <v>10000000</v>
      </c>
      <c r="E112" s="94">
        <v>-4646345</v>
      </c>
      <c r="F112" s="40">
        <v>0</v>
      </c>
      <c r="G112" s="52">
        <v>0</v>
      </c>
      <c r="H112" s="101">
        <v>0</v>
      </c>
      <c r="I112" s="49">
        <v>0</v>
      </c>
      <c r="J112" s="49">
        <v>0</v>
      </c>
      <c r="K112" s="49">
        <v>0</v>
      </c>
      <c r="L112" s="49">
        <v>0</v>
      </c>
      <c r="M112" s="49">
        <v>0</v>
      </c>
      <c r="N112" s="49">
        <v>0</v>
      </c>
      <c r="O112" s="49">
        <v>0</v>
      </c>
      <c r="P112" s="49">
        <v>0</v>
      </c>
      <c r="Q112" s="49">
        <v>0</v>
      </c>
      <c r="R112" s="49">
        <v>0</v>
      </c>
      <c r="S112" s="87">
        <v>0</v>
      </c>
      <c r="T112" s="164">
        <v>0</v>
      </c>
      <c r="U112" s="226">
        <v>0</v>
      </c>
      <c r="V112" s="61">
        <v>0</v>
      </c>
      <c r="W112" s="61">
        <v>0</v>
      </c>
      <c r="X112" s="61">
        <v>0</v>
      </c>
      <c r="Y112" s="61">
        <v>0</v>
      </c>
      <c r="Z112" s="61">
        <v>0</v>
      </c>
    </row>
    <row r="113" spans="1:26">
      <c r="A113" s="51" t="s">
        <v>157</v>
      </c>
      <c r="B113" s="52">
        <v>0</v>
      </c>
      <c r="C113" s="52">
        <v>37507151</v>
      </c>
      <c r="D113" s="52">
        <v>75422369</v>
      </c>
      <c r="E113" s="52">
        <v>63409517</v>
      </c>
      <c r="F113" s="40">
        <v>63409517</v>
      </c>
      <c r="G113" s="52">
        <v>63335234</v>
      </c>
      <c r="H113" s="101">
        <v>65308581</v>
      </c>
      <c r="I113" s="49">
        <v>65198737</v>
      </c>
      <c r="J113" s="49">
        <v>64183023</v>
      </c>
      <c r="K113" s="49">
        <v>62899870</v>
      </c>
      <c r="L113" s="49">
        <v>62899870</v>
      </c>
      <c r="M113" s="49">
        <v>62899870</v>
      </c>
      <c r="N113" s="49">
        <v>62899870</v>
      </c>
      <c r="O113" s="49">
        <v>0</v>
      </c>
      <c r="P113" s="49">
        <v>61641873</v>
      </c>
      <c r="Q113" s="49">
        <v>62899870</v>
      </c>
      <c r="R113" s="49">
        <v>62779200</v>
      </c>
      <c r="S113" s="87">
        <v>62779200</v>
      </c>
      <c r="T113" s="164">
        <v>61833144</v>
      </c>
      <c r="U113" s="226">
        <v>61833144</v>
      </c>
      <c r="V113" s="61">
        <v>62569196</v>
      </c>
      <c r="W113" s="61">
        <v>62569196</v>
      </c>
      <c r="X113" s="61">
        <v>62569196</v>
      </c>
      <c r="Y113" s="61">
        <v>62569196</v>
      </c>
      <c r="Z113" s="61">
        <v>62569196</v>
      </c>
    </row>
    <row r="114" spans="1:26">
      <c r="A114" s="51" t="s">
        <v>158</v>
      </c>
      <c r="B114" s="52">
        <v>0</v>
      </c>
      <c r="C114" s="52">
        <v>0</v>
      </c>
      <c r="D114" s="52">
        <v>12000000</v>
      </c>
      <c r="E114" s="94">
        <v>-2900000</v>
      </c>
      <c r="F114" s="94">
        <v>-5080435</v>
      </c>
      <c r="G114" s="52">
        <v>3801751</v>
      </c>
      <c r="H114" s="101">
        <v>11679671</v>
      </c>
      <c r="I114" s="49">
        <v>-10066</v>
      </c>
      <c r="J114" s="49">
        <v>3700106</v>
      </c>
      <c r="K114" s="49">
        <v>3700106</v>
      </c>
      <c r="L114" s="49">
        <v>-2145</v>
      </c>
      <c r="M114" s="49">
        <v>0</v>
      </c>
      <c r="N114" s="49">
        <v>0</v>
      </c>
      <c r="O114" s="49">
        <v>625000</v>
      </c>
      <c r="P114" s="49">
        <v>0</v>
      </c>
      <c r="Q114" s="49">
        <v>0</v>
      </c>
      <c r="R114" s="49">
        <v>0</v>
      </c>
      <c r="S114" s="87">
        <v>0</v>
      </c>
      <c r="T114" s="164">
        <v>0</v>
      </c>
      <c r="U114" s="226">
        <v>0</v>
      </c>
      <c r="V114" s="61">
        <v>0</v>
      </c>
      <c r="W114" s="61">
        <v>0</v>
      </c>
      <c r="X114" s="61">
        <v>0</v>
      </c>
      <c r="Y114" s="61">
        <v>0</v>
      </c>
      <c r="Z114" s="61">
        <v>0</v>
      </c>
    </row>
    <row r="115" spans="1:26">
      <c r="A115" s="59" t="s">
        <v>159</v>
      </c>
      <c r="B115" s="40">
        <f>SUM(B64:B114)</f>
        <v>235324095</v>
      </c>
      <c r="C115" s="52">
        <f>SUM(C64:C114)</f>
        <v>787389659</v>
      </c>
      <c r="D115" s="52">
        <f>SUM(D64:D114)</f>
        <v>2575068466</v>
      </c>
      <c r="E115" s="52">
        <f>SUM(E64:E114)</f>
        <v>2413010506</v>
      </c>
      <c r="F115" s="40">
        <v>1898708693</v>
      </c>
      <c r="G115" s="40">
        <f>SUM(G64:G114)</f>
        <v>1926299277</v>
      </c>
      <c r="H115" s="101">
        <v>1790167397</v>
      </c>
      <c r="I115" s="49">
        <v>1857118478</v>
      </c>
      <c r="J115" s="49">
        <v>1937374257</v>
      </c>
      <c r="K115" s="49">
        <v>1877890458</v>
      </c>
      <c r="L115" s="49">
        <v>2015791771</v>
      </c>
      <c r="M115" s="49">
        <v>1678911488</v>
      </c>
      <c r="N115" s="49">
        <v>1726737255</v>
      </c>
      <c r="O115" s="49">
        <v>1372705892</v>
      </c>
      <c r="P115" s="49">
        <v>1564877339</v>
      </c>
      <c r="Q115" s="49">
        <v>1358138957</v>
      </c>
      <c r="R115" s="49">
        <v>1367276004</v>
      </c>
      <c r="S115" s="87">
        <v>1382417347</v>
      </c>
      <c r="T115" s="124">
        <v>1251209372</v>
      </c>
      <c r="U115" s="226">
        <v>1403448661</v>
      </c>
      <c r="V115" s="61">
        <f>SUM(V64:V114)</f>
        <v>1275258897</v>
      </c>
      <c r="W115" s="61">
        <f>SUM(W64:W114)</f>
        <v>1497830673</v>
      </c>
      <c r="X115" s="61">
        <f>SUM(X64:X114)</f>
        <v>1302120255</v>
      </c>
      <c r="Y115" s="61">
        <f>SUM(Y64:Y114)</f>
        <v>1437249630</v>
      </c>
      <c r="Z115" s="61">
        <f>SUM(Z64:Z114)</f>
        <v>1158361971.0999999</v>
      </c>
    </row>
    <row r="116" spans="1:26">
      <c r="A116" s="49"/>
      <c r="B116" s="49"/>
      <c r="C116" s="49"/>
      <c r="D116" s="49"/>
      <c r="E116" s="49"/>
      <c r="F116" s="49"/>
      <c r="G116" s="49"/>
      <c r="H116" s="49"/>
      <c r="I116" s="49"/>
      <c r="J116" s="49"/>
      <c r="K116" s="49"/>
      <c r="L116" s="49"/>
      <c r="M116" s="49"/>
      <c r="N116" s="49"/>
      <c r="O116" s="49"/>
      <c r="P116" s="96"/>
      <c r="Q116" s="49"/>
      <c r="R116" s="49"/>
    </row>
    <row r="117" spans="1:26">
      <c r="A117" s="49"/>
      <c r="B117" s="49"/>
      <c r="C117" s="49"/>
      <c r="D117" s="49"/>
      <c r="E117" s="49"/>
      <c r="F117" s="49"/>
      <c r="G117" s="49"/>
      <c r="H117" s="49"/>
      <c r="I117" s="49"/>
      <c r="J117" s="49"/>
      <c r="K117" s="49"/>
      <c r="L117" s="49"/>
      <c r="M117" s="49"/>
      <c r="N117" s="49"/>
      <c r="O117" s="49"/>
      <c r="P117" s="49"/>
      <c r="Q117" s="49"/>
      <c r="R117" s="49"/>
    </row>
    <row r="118" spans="1:26">
      <c r="A118" s="49"/>
      <c r="B118" s="49"/>
      <c r="C118" s="49"/>
      <c r="D118" s="49"/>
      <c r="E118" s="49"/>
      <c r="F118" s="49"/>
      <c r="G118" s="49"/>
      <c r="H118" s="49"/>
      <c r="I118" s="49"/>
      <c r="J118" s="49"/>
      <c r="K118" s="49"/>
      <c r="L118" s="49"/>
      <c r="M118" s="49"/>
      <c r="N118" s="49"/>
      <c r="O118" s="49"/>
      <c r="P118" s="49"/>
      <c r="Q118" s="49"/>
      <c r="R118" s="49"/>
    </row>
    <row r="119" spans="1:26">
      <c r="A119" s="49"/>
      <c r="B119" s="49"/>
      <c r="C119" s="49"/>
      <c r="D119" s="49"/>
      <c r="E119" s="49"/>
      <c r="F119" s="49"/>
      <c r="G119" s="49"/>
      <c r="H119" s="49"/>
      <c r="I119" s="49"/>
      <c r="J119" s="49"/>
      <c r="K119" s="49"/>
      <c r="L119" s="49"/>
      <c r="M119" s="49"/>
      <c r="N119" s="49"/>
      <c r="O119" s="49"/>
      <c r="P119" s="49"/>
      <c r="Q119" s="49"/>
      <c r="R119" s="49"/>
    </row>
    <row r="120" spans="1:26">
      <c r="A120" s="49"/>
      <c r="B120" s="49"/>
      <c r="C120" s="49"/>
      <c r="D120" s="49"/>
      <c r="E120" s="49"/>
      <c r="F120" s="49"/>
      <c r="G120" s="49"/>
      <c r="H120" s="49"/>
      <c r="I120" s="49"/>
      <c r="J120" s="49"/>
      <c r="K120" s="49"/>
      <c r="L120" s="49"/>
      <c r="M120" s="49"/>
      <c r="N120" s="49"/>
      <c r="O120" s="49"/>
      <c r="P120" s="49"/>
      <c r="Q120" s="49"/>
      <c r="R120" s="49"/>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row>
    <row r="122" spans="1:26">
      <c r="A122" s="395"/>
      <c r="B122" s="398"/>
      <c r="C122" s="398"/>
      <c r="D122" s="398"/>
      <c r="E122" s="398"/>
      <c r="F122" s="398"/>
      <c r="G122" s="398"/>
      <c r="H122" s="398"/>
      <c r="I122" s="398"/>
      <c r="J122" s="398"/>
      <c r="K122" s="398"/>
      <c r="L122" s="398"/>
      <c r="M122" s="398"/>
      <c r="N122" s="398"/>
      <c r="O122" s="398"/>
      <c r="P122" s="398"/>
      <c r="Q122" s="398"/>
      <c r="R122" s="398"/>
      <c r="S122" s="410"/>
      <c r="T122" s="410"/>
      <c r="U122" s="410"/>
      <c r="V122" s="410"/>
      <c r="W122" s="410"/>
      <c r="X122" s="410"/>
    </row>
    <row r="123" spans="1:26">
      <c r="A123" s="65" t="s">
        <v>82</v>
      </c>
    </row>
    <row r="124" spans="1:26">
      <c r="A124" s="65" t="s">
        <v>84</v>
      </c>
    </row>
    <row r="125" spans="1:26">
      <c r="A125" s="65" t="s">
        <v>86</v>
      </c>
    </row>
    <row r="126" spans="1:26">
      <c r="A126" s="65" t="s">
        <v>88</v>
      </c>
    </row>
    <row r="127" spans="1:26">
      <c r="A127" s="65" t="s">
        <v>74</v>
      </c>
    </row>
    <row r="128" spans="1:26">
      <c r="A128" s="65" t="s">
        <v>91</v>
      </c>
    </row>
    <row r="129" spans="1:1">
      <c r="A129" s="65" t="s">
        <v>93</v>
      </c>
    </row>
    <row r="130" spans="1:1">
      <c r="A130" s="65" t="s">
        <v>95</v>
      </c>
    </row>
    <row r="131" spans="1:1">
      <c r="A131" s="65" t="s">
        <v>97</v>
      </c>
    </row>
    <row r="132" spans="1:1">
      <c r="A132" s="65" t="s">
        <v>99</v>
      </c>
    </row>
    <row r="133" spans="1:1">
      <c r="A133" s="65" t="s">
        <v>101</v>
      </c>
    </row>
    <row r="134" spans="1:1">
      <c r="A134" s="65" t="s">
        <v>102</v>
      </c>
    </row>
    <row r="135" spans="1:1">
      <c r="A135" s="65" t="s">
        <v>103</v>
      </c>
    </row>
    <row r="136" spans="1:1">
      <c r="A136" s="65" t="s">
        <v>104</v>
      </c>
    </row>
    <row r="137" spans="1:1">
      <c r="A137" s="65" t="s">
        <v>105</v>
      </c>
    </row>
    <row r="138" spans="1:1">
      <c r="A138" s="65" t="s">
        <v>107</v>
      </c>
    </row>
    <row r="139" spans="1:1">
      <c r="A139" s="65" t="s">
        <v>76</v>
      </c>
    </row>
    <row r="140" spans="1:1">
      <c r="A140" s="65" t="s">
        <v>110</v>
      </c>
    </row>
    <row r="141" spans="1:1">
      <c r="A141" s="65" t="s">
        <v>111</v>
      </c>
    </row>
    <row r="142" spans="1:1">
      <c r="A142" s="65" t="s">
        <v>113</v>
      </c>
    </row>
    <row r="143" spans="1:1">
      <c r="A143" s="65" t="s">
        <v>78</v>
      </c>
    </row>
    <row r="144" spans="1:1">
      <c r="A144" s="65" t="s">
        <v>116</v>
      </c>
    </row>
    <row r="145" spans="1:1">
      <c r="A145" s="65" t="s">
        <v>117</v>
      </c>
    </row>
    <row r="146" spans="1:1">
      <c r="A146" s="65" t="s">
        <v>77</v>
      </c>
    </row>
    <row r="147" spans="1:1">
      <c r="A147" s="65" t="s">
        <v>120</v>
      </c>
    </row>
    <row r="148" spans="1:1">
      <c r="A148" s="65" t="s">
        <v>122</v>
      </c>
    </row>
    <row r="149" spans="1:1">
      <c r="A149" s="65" t="s">
        <v>124</v>
      </c>
    </row>
    <row r="150" spans="1:1">
      <c r="A150" s="65" t="s">
        <v>126</v>
      </c>
    </row>
    <row r="151" spans="1:1">
      <c r="A151" s="65" t="s">
        <v>127</v>
      </c>
    </row>
    <row r="152" spans="1:1">
      <c r="A152" s="65" t="s">
        <v>128</v>
      </c>
    </row>
    <row r="153" spans="1:1">
      <c r="A153" s="65" t="s">
        <v>130</v>
      </c>
    </row>
    <row r="154" spans="1:1">
      <c r="A154" s="65" t="s">
        <v>131</v>
      </c>
    </row>
    <row r="155" spans="1:1">
      <c r="A155" s="65" t="s">
        <v>132</v>
      </c>
    </row>
    <row r="156" spans="1:1">
      <c r="A156" s="65" t="s">
        <v>75</v>
      </c>
    </row>
    <row r="157" spans="1:1">
      <c r="A157" s="65" t="s">
        <v>133</v>
      </c>
    </row>
    <row r="158" spans="1:1">
      <c r="A158" s="65" t="s">
        <v>134</v>
      </c>
    </row>
    <row r="159" spans="1:1">
      <c r="A159" s="65" t="s">
        <v>136</v>
      </c>
    </row>
    <row r="160" spans="1:1">
      <c r="A160" s="65" t="s">
        <v>145</v>
      </c>
    </row>
    <row r="161" spans="1:1">
      <c r="A161" s="65" t="s">
        <v>138</v>
      </c>
    </row>
    <row r="162" spans="1:1">
      <c r="A162" s="65" t="s">
        <v>140</v>
      </c>
    </row>
    <row r="163" spans="1:1">
      <c r="A163" s="65" t="s">
        <v>142</v>
      </c>
    </row>
    <row r="164" spans="1:1">
      <c r="A164" s="65" t="s">
        <v>144</v>
      </c>
    </row>
    <row r="165" spans="1:1">
      <c r="A165" s="65" t="s">
        <v>146</v>
      </c>
    </row>
    <row r="166" spans="1:1">
      <c r="A166" s="65" t="s">
        <v>148</v>
      </c>
    </row>
    <row r="167" spans="1:1">
      <c r="A167" s="65" t="s">
        <v>150</v>
      </c>
    </row>
    <row r="168" spans="1:1">
      <c r="A168" s="65" t="s">
        <v>152</v>
      </c>
    </row>
    <row r="169" spans="1:1">
      <c r="A169" s="65" t="s">
        <v>153</v>
      </c>
    </row>
    <row r="170" spans="1:1">
      <c r="A170" s="65" t="s">
        <v>154</v>
      </c>
    </row>
    <row r="171" spans="1:1">
      <c r="A171" s="65" t="s">
        <v>155</v>
      </c>
    </row>
    <row r="172" spans="1:1">
      <c r="A172" s="65" t="s">
        <v>157</v>
      </c>
    </row>
    <row r="173" spans="1:1">
      <c r="A173" s="65" t="s">
        <v>158</v>
      </c>
    </row>
    <row r="174" spans="1:1">
      <c r="A174" s="70" t="s">
        <v>159</v>
      </c>
    </row>
  </sheetData>
  <autoFilter ref="O62:T115" xr:uid="{00000000-0009-0000-0000-000012000000}"/>
  <mergeCells count="77">
    <mergeCell ref="Z3:Z4"/>
    <mergeCell ref="Z62:Z63"/>
    <mergeCell ref="W3:W4"/>
    <mergeCell ref="A1:A2"/>
    <mergeCell ref="A3:A4"/>
    <mergeCell ref="B3:B4"/>
    <mergeCell ref="C3:C4"/>
    <mergeCell ref="D3:D4"/>
    <mergeCell ref="K3:K4"/>
    <mergeCell ref="E3:E4"/>
    <mergeCell ref="F3:F4"/>
    <mergeCell ref="G3:G4"/>
    <mergeCell ref="H3:H4"/>
    <mergeCell ref="I3:I4"/>
    <mergeCell ref="J3:J4"/>
    <mergeCell ref="L3:L4"/>
    <mergeCell ref="M3:M4"/>
    <mergeCell ref="N3:N4"/>
    <mergeCell ref="O3:O4"/>
    <mergeCell ref="P3:P4"/>
    <mergeCell ref="A62:A63"/>
    <mergeCell ref="B62:B63"/>
    <mergeCell ref="C62:C63"/>
    <mergeCell ref="D62:D63"/>
    <mergeCell ref="E62:E63"/>
    <mergeCell ref="Q62:Q63"/>
    <mergeCell ref="R62:R63"/>
    <mergeCell ref="H62:H63"/>
    <mergeCell ref="I62:I63"/>
    <mergeCell ref="J62:J63"/>
    <mergeCell ref="K62:K63"/>
    <mergeCell ref="L62:L63"/>
    <mergeCell ref="M62:M63"/>
    <mergeCell ref="F121:F122"/>
    <mergeCell ref="G121:G122"/>
    <mergeCell ref="H121:H122"/>
    <mergeCell ref="I121:I122"/>
    <mergeCell ref="N62:N63"/>
    <mergeCell ref="F62:F63"/>
    <mergeCell ref="G62:G63"/>
    <mergeCell ref="A121:A122"/>
    <mergeCell ref="B121:B122"/>
    <mergeCell ref="C121:C122"/>
    <mergeCell ref="D121:D122"/>
    <mergeCell ref="E121:E122"/>
    <mergeCell ref="S62:S63"/>
    <mergeCell ref="Q3:Q4"/>
    <mergeCell ref="J121:J122"/>
    <mergeCell ref="K121:K122"/>
    <mergeCell ref="L121:L122"/>
    <mergeCell ref="M121:M122"/>
    <mergeCell ref="N121:N122"/>
    <mergeCell ref="O121:O122"/>
    <mergeCell ref="R3:R4"/>
    <mergeCell ref="S3:S4"/>
    <mergeCell ref="P121:P122"/>
    <mergeCell ref="Q121:Q122"/>
    <mergeCell ref="R121:R122"/>
    <mergeCell ref="S121:S122"/>
    <mergeCell ref="O62:O63"/>
    <mergeCell ref="P62:P63"/>
    <mergeCell ref="Y62:Y63"/>
    <mergeCell ref="Y3:Y4"/>
    <mergeCell ref="T121:T122"/>
    <mergeCell ref="V3:V4"/>
    <mergeCell ref="V62:V63"/>
    <mergeCell ref="V121:V122"/>
    <mergeCell ref="U62:U63"/>
    <mergeCell ref="U121:U122"/>
    <mergeCell ref="U3:U4"/>
    <mergeCell ref="T62:T63"/>
    <mergeCell ref="T3:T4"/>
    <mergeCell ref="X3:X4"/>
    <mergeCell ref="X62:X63"/>
    <mergeCell ref="X121:X122"/>
    <mergeCell ref="W121:W122"/>
    <mergeCell ref="W62:W63"/>
  </mergeCells>
  <phoneticPr fontId="39" type="noConversion"/>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AF174"/>
  <sheetViews>
    <sheetView topLeftCell="A5" zoomScale="70" zoomScaleNormal="70" workbookViewId="0">
      <pane xSplit="1" topLeftCell="V1" activePane="topRight" state="frozen"/>
      <selection pane="topRight" activeCell="A32" sqref="A32"/>
    </sheetView>
  </sheetViews>
  <sheetFormatPr defaultColWidth="9.42578125" defaultRowHeight="12.95"/>
  <cols>
    <col min="1" max="1" width="17.42578125" style="49" bestFit="1" customWidth="1"/>
    <col min="2" max="2" width="11.42578125" style="49" bestFit="1" customWidth="1"/>
    <col min="3" max="13" width="12.42578125" style="49" bestFit="1" customWidth="1"/>
    <col min="14" max="16" width="14.42578125" style="49" bestFit="1" customWidth="1"/>
    <col min="17" max="17" width="12.42578125" style="49" bestFit="1" customWidth="1"/>
    <col min="18" max="18" width="14.42578125" style="49" bestFit="1" customWidth="1"/>
    <col min="19" max="19" width="14.42578125" style="49" customWidth="1"/>
    <col min="20" max="20" width="12.42578125" style="49" customWidth="1"/>
    <col min="21" max="21" width="13.42578125" style="49" bestFit="1" customWidth="1"/>
    <col min="22" max="23" width="12.85546875" style="49" bestFit="1" customWidth="1"/>
    <col min="24" max="25" width="12.42578125" style="49" bestFit="1" customWidth="1"/>
    <col min="26" max="26" width="12.85546875" style="49" bestFit="1" customWidth="1"/>
    <col min="27" max="29" width="9.42578125" style="49"/>
    <col min="30" max="30" width="12.42578125" style="49" customWidth="1"/>
    <col min="31" max="16384" width="9.42578125" style="49"/>
  </cols>
  <sheetData>
    <row r="1" spans="1:26" ht="26.25" customHeight="1">
      <c r="A1" s="394" t="s">
        <v>223</v>
      </c>
      <c r="B1" s="317" t="s">
        <v>338</v>
      </c>
    </row>
    <row r="2" spans="1:26" ht="45" customHeight="1">
      <c r="A2" s="394"/>
    </row>
    <row r="3" spans="1:26" s="50" customForma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51" t="s">
        <v>82</v>
      </c>
      <c r="B5" s="49">
        <f t="shared" ref="B5:O20" si="0">SUM(B64,B123)</f>
        <v>6505753</v>
      </c>
      <c r="C5" s="49">
        <f t="shared" si="0"/>
        <v>14176880</v>
      </c>
      <c r="D5" s="49">
        <f t="shared" si="0"/>
        <v>14265723</v>
      </c>
      <c r="E5" s="49">
        <f t="shared" si="0"/>
        <v>8533656</v>
      </c>
      <c r="F5" s="49">
        <f t="shared" si="0"/>
        <v>6066668</v>
      </c>
      <c r="G5" s="49">
        <f t="shared" si="0"/>
        <v>26883446</v>
      </c>
      <c r="H5" s="49">
        <f t="shared" si="0"/>
        <v>41283277</v>
      </c>
      <c r="I5" s="49">
        <f t="shared" si="0"/>
        <v>-4340675</v>
      </c>
      <c r="J5" s="49">
        <f t="shared" si="0"/>
        <v>6248443</v>
      </c>
      <c r="K5" s="49">
        <f t="shared" si="0"/>
        <v>6208866</v>
      </c>
      <c r="L5" s="49">
        <f t="shared" si="0"/>
        <v>6211510</v>
      </c>
      <c r="M5" s="49">
        <f t="shared" si="0"/>
        <v>5517135</v>
      </c>
      <c r="N5" s="55">
        <f t="shared" si="0"/>
        <v>5517133</v>
      </c>
      <c r="O5" s="55">
        <f t="shared" si="0"/>
        <v>5362397</v>
      </c>
      <c r="P5" s="55">
        <f>(P64+P123)</f>
        <v>5653747</v>
      </c>
      <c r="Q5" s="49">
        <v>5517134</v>
      </c>
      <c r="R5" s="55">
        <f t="shared" ref="R5:S20" si="1">(R64+R123)</f>
        <v>5517134</v>
      </c>
      <c r="S5" s="55">
        <f t="shared" si="1"/>
        <v>5517134</v>
      </c>
      <c r="T5" s="49">
        <f t="shared" ref="T5:Y5" si="2">T64+T123</f>
        <v>5880726</v>
      </c>
      <c r="U5" s="49">
        <f t="shared" si="2"/>
        <v>5779463</v>
      </c>
      <c r="V5" s="49">
        <f t="shared" si="2"/>
        <v>5678807</v>
      </c>
      <c r="W5" s="49">
        <f t="shared" si="2"/>
        <v>5868720</v>
      </c>
      <c r="X5" s="49">
        <f t="shared" si="2"/>
        <v>5523997</v>
      </c>
      <c r="Y5" s="49">
        <f t="shared" si="2"/>
        <v>5626837</v>
      </c>
      <c r="Z5" s="49">
        <f t="shared" ref="Z5" si="3">Z64+Z123</f>
        <v>3504696</v>
      </c>
    </row>
    <row r="6" spans="1:26">
      <c r="A6" s="51" t="s">
        <v>84</v>
      </c>
      <c r="B6" s="49">
        <f t="shared" si="0"/>
        <v>0</v>
      </c>
      <c r="C6" s="49">
        <f t="shared" si="0"/>
        <v>3904789</v>
      </c>
      <c r="D6" s="49">
        <f t="shared" si="0"/>
        <v>5103525</v>
      </c>
      <c r="E6" s="49">
        <f t="shared" si="0"/>
        <v>10591646</v>
      </c>
      <c r="F6" s="49">
        <f t="shared" si="0"/>
        <v>9254461</v>
      </c>
      <c r="G6" s="49">
        <f t="shared" si="0"/>
        <v>8977744</v>
      </c>
      <c r="H6" s="49">
        <f t="shared" si="0"/>
        <v>9405306</v>
      </c>
      <c r="I6" s="49">
        <f t="shared" si="0"/>
        <v>13402536</v>
      </c>
      <c r="J6" s="49">
        <f t="shared" si="0"/>
        <v>12825403</v>
      </c>
      <c r="K6" s="49">
        <f t="shared" si="0"/>
        <v>12872978</v>
      </c>
      <c r="L6" s="49">
        <f t="shared" si="0"/>
        <v>16308538</v>
      </c>
      <c r="M6" s="49">
        <f t="shared" si="0"/>
        <v>13443863</v>
      </c>
      <c r="N6" s="55">
        <f t="shared" si="0"/>
        <v>20109925</v>
      </c>
      <c r="O6" s="55">
        <f t="shared" si="0"/>
        <v>6414292</v>
      </c>
      <c r="P6" s="55">
        <f>(P65+P124)</f>
        <v>5303267</v>
      </c>
      <c r="Q6" s="49">
        <v>12777990</v>
      </c>
      <c r="R6" s="55">
        <f t="shared" si="1"/>
        <v>17453256</v>
      </c>
      <c r="S6" s="55">
        <f t="shared" si="1"/>
        <v>17315782</v>
      </c>
      <c r="T6" s="49">
        <f t="shared" ref="T6:W55" si="4">T65+T124</f>
        <v>9682969</v>
      </c>
      <c r="U6" s="49">
        <f t="shared" si="4"/>
        <v>15173869</v>
      </c>
      <c r="V6" s="49">
        <f t="shared" si="4"/>
        <v>0</v>
      </c>
      <c r="W6" s="49">
        <f t="shared" si="4"/>
        <v>10425187</v>
      </c>
      <c r="X6" s="49">
        <f t="shared" ref="X6:Y6" si="5">X65+X124</f>
        <v>5902781</v>
      </c>
      <c r="Y6" s="49">
        <f t="shared" si="5"/>
        <v>5088429</v>
      </c>
      <c r="Z6" s="49">
        <f t="shared" ref="Z6" si="6">Z65+Z124</f>
        <v>3267421</v>
      </c>
    </row>
    <row r="7" spans="1:26">
      <c r="A7" s="51" t="s">
        <v>86</v>
      </c>
      <c r="B7" s="49">
        <f t="shared" si="0"/>
        <v>10065324</v>
      </c>
      <c r="C7" s="49">
        <f t="shared" si="0"/>
        <v>10032936</v>
      </c>
      <c r="D7" s="49">
        <f t="shared" si="0"/>
        <v>12328346</v>
      </c>
      <c r="E7" s="49">
        <f t="shared" si="0"/>
        <v>37317901</v>
      </c>
      <c r="F7" s="49">
        <f t="shared" si="0"/>
        <v>46766313</v>
      </c>
      <c r="G7" s="49">
        <f t="shared" si="0"/>
        <v>54251263</v>
      </c>
      <c r="H7" s="49">
        <f t="shared" si="0"/>
        <v>42354168</v>
      </c>
      <c r="I7" s="49">
        <f t="shared" si="0"/>
        <v>10516575</v>
      </c>
      <c r="J7" s="49">
        <f t="shared" si="0"/>
        <v>9923818</v>
      </c>
      <c r="K7" s="49">
        <f t="shared" si="0"/>
        <v>33173887</v>
      </c>
      <c r="L7" s="49">
        <f t="shared" si="0"/>
        <v>64036179</v>
      </c>
      <c r="M7" s="49">
        <f t="shared" si="0"/>
        <v>44305284</v>
      </c>
      <c r="N7" s="55">
        <f t="shared" si="0"/>
        <v>57205628</v>
      </c>
      <c r="O7" s="55">
        <f t="shared" si="0"/>
        <v>13454109</v>
      </c>
      <c r="P7" s="55">
        <f>(P66+P125)</f>
        <v>26452555</v>
      </c>
      <c r="Q7" s="49">
        <v>-1119284</v>
      </c>
      <c r="R7" s="55">
        <f t="shared" si="1"/>
        <v>10122540</v>
      </c>
      <c r="S7" s="55">
        <f t="shared" si="1"/>
        <v>12948200</v>
      </c>
      <c r="T7" s="49">
        <f t="shared" si="4"/>
        <v>2717800</v>
      </c>
      <c r="U7" s="49">
        <f t="shared" si="4"/>
        <v>2717800</v>
      </c>
      <c r="V7" s="49">
        <f t="shared" si="4"/>
        <v>0</v>
      </c>
      <c r="W7" s="49">
        <f t="shared" si="4"/>
        <v>2546800</v>
      </c>
      <c r="X7" s="49">
        <f t="shared" ref="X7:Y7" si="7">X66+X125</f>
        <v>0</v>
      </c>
      <c r="Y7" s="49">
        <f t="shared" si="7"/>
        <v>0</v>
      </c>
      <c r="Z7" s="49">
        <f t="shared" ref="Z7" si="8">Z66+Z125</f>
        <v>0</v>
      </c>
    </row>
    <row r="8" spans="1:26">
      <c r="A8" s="51" t="s">
        <v>88</v>
      </c>
      <c r="B8" s="49">
        <f t="shared" si="0"/>
        <v>1061407</v>
      </c>
      <c r="C8" s="49">
        <f t="shared" si="0"/>
        <v>4595231</v>
      </c>
      <c r="D8" s="49">
        <f t="shared" si="0"/>
        <v>0</v>
      </c>
      <c r="E8" s="49">
        <f t="shared" si="0"/>
        <v>15874662</v>
      </c>
      <c r="F8" s="49">
        <f t="shared" si="0"/>
        <v>6824239</v>
      </c>
      <c r="G8" s="49">
        <f t="shared" si="0"/>
        <v>3643939</v>
      </c>
      <c r="H8" s="49">
        <f t="shared" si="0"/>
        <v>1866974</v>
      </c>
      <c r="I8" s="49">
        <f t="shared" si="0"/>
        <v>1134820</v>
      </c>
      <c r="J8" s="49">
        <f t="shared" si="0"/>
        <v>14843469</v>
      </c>
      <c r="K8" s="49">
        <f t="shared" si="0"/>
        <v>20453828</v>
      </c>
      <c r="L8" s="49">
        <f t="shared" si="0"/>
        <v>41841068</v>
      </c>
      <c r="M8" s="49">
        <f t="shared" si="0"/>
        <v>2872884</v>
      </c>
      <c r="N8" s="55">
        <f t="shared" si="0"/>
        <v>10496957</v>
      </c>
      <c r="O8" s="55">
        <f t="shared" si="0"/>
        <v>25218019</v>
      </c>
      <c r="P8" s="55">
        <f>(P67+P126)</f>
        <v>648829</v>
      </c>
      <c r="Q8" s="49">
        <v>10696167</v>
      </c>
      <c r="R8" s="55">
        <f t="shared" si="1"/>
        <v>8614598</v>
      </c>
      <c r="S8" s="55">
        <f t="shared" si="1"/>
        <v>361408</v>
      </c>
      <c r="T8" s="49">
        <f t="shared" si="4"/>
        <v>385277</v>
      </c>
      <c r="U8" s="49">
        <f t="shared" si="4"/>
        <v>7997820</v>
      </c>
      <c r="V8" s="49">
        <f t="shared" si="4"/>
        <v>8031655</v>
      </c>
      <c r="W8" s="49">
        <f t="shared" si="4"/>
        <v>15514589</v>
      </c>
      <c r="X8" s="49">
        <f t="shared" ref="X8:Y8" si="9">X67+X126</f>
        <v>2659737</v>
      </c>
      <c r="Y8" s="49">
        <f t="shared" si="9"/>
        <v>7798126</v>
      </c>
      <c r="Z8" s="49">
        <f t="shared" ref="Z8" si="10">Z67+Z126</f>
        <v>5250000</v>
      </c>
    </row>
    <row r="9" spans="1:26">
      <c r="A9" s="51" t="s">
        <v>74</v>
      </c>
      <c r="B9" s="49">
        <f t="shared" si="0"/>
        <v>92946000</v>
      </c>
      <c r="C9" s="49">
        <f t="shared" si="0"/>
        <v>267772133</v>
      </c>
      <c r="D9" s="49">
        <f t="shared" si="0"/>
        <v>455207334</v>
      </c>
      <c r="E9" s="49">
        <f t="shared" si="0"/>
        <v>970421559</v>
      </c>
      <c r="F9" s="49">
        <f t="shared" si="0"/>
        <v>841703344</v>
      </c>
      <c r="G9" s="49">
        <f t="shared" si="0"/>
        <v>844535947</v>
      </c>
      <c r="H9" s="49">
        <f t="shared" si="0"/>
        <v>700285872</v>
      </c>
      <c r="I9" s="49">
        <f t="shared" si="0"/>
        <v>821394840</v>
      </c>
      <c r="J9" s="49">
        <f t="shared" si="0"/>
        <v>669376857</v>
      </c>
      <c r="K9" s="49">
        <f t="shared" si="0"/>
        <v>882137064</v>
      </c>
      <c r="L9" s="49">
        <f t="shared" si="0"/>
        <v>819782537</v>
      </c>
      <c r="M9" s="49">
        <f t="shared" si="0"/>
        <v>1196957703</v>
      </c>
      <c r="N9" s="55">
        <f t="shared" si="0"/>
        <v>1010225127</v>
      </c>
      <c r="O9" s="55">
        <f t="shared" si="0"/>
        <v>925102298</v>
      </c>
      <c r="P9" s="55">
        <f t="shared" ref="P9:P24" si="11">(P68+P127)</f>
        <v>920740260</v>
      </c>
      <c r="Q9" s="49">
        <v>792998629</v>
      </c>
      <c r="R9" s="55">
        <f t="shared" si="1"/>
        <v>840389543</v>
      </c>
      <c r="S9" s="55">
        <f t="shared" si="1"/>
        <v>795915127</v>
      </c>
      <c r="T9" s="49">
        <f t="shared" si="4"/>
        <v>896082757</v>
      </c>
      <c r="U9" s="49">
        <f t="shared" si="4"/>
        <v>536249060</v>
      </c>
      <c r="V9" s="49">
        <f t="shared" si="4"/>
        <v>615699792</v>
      </c>
      <c r="W9" s="49">
        <f t="shared" si="4"/>
        <v>742572321</v>
      </c>
      <c r="X9" s="49">
        <f t="shared" ref="X9:Y9" si="12">X68+X127</f>
        <v>797841026</v>
      </c>
      <c r="Y9" s="49">
        <f t="shared" si="12"/>
        <v>762873766</v>
      </c>
      <c r="Z9" s="49">
        <f t="shared" ref="Z9" si="13">Z68+Z127</f>
        <v>989278706</v>
      </c>
    </row>
    <row r="10" spans="1:26">
      <c r="A10" s="51" t="s">
        <v>91</v>
      </c>
      <c r="B10" s="49">
        <f t="shared" si="0"/>
        <v>9392826</v>
      </c>
      <c r="C10" s="49">
        <f t="shared" si="0"/>
        <v>10386192</v>
      </c>
      <c r="D10" s="49">
        <f t="shared" si="0"/>
        <v>10760758</v>
      </c>
      <c r="E10" s="49">
        <f t="shared" si="0"/>
        <v>2522095</v>
      </c>
      <c r="F10" s="49">
        <f t="shared" si="0"/>
        <v>4290298</v>
      </c>
      <c r="G10" s="49">
        <f t="shared" si="0"/>
        <v>7367801</v>
      </c>
      <c r="H10" s="49">
        <f t="shared" si="0"/>
        <v>1311969</v>
      </c>
      <c r="I10" s="49">
        <f t="shared" si="0"/>
        <v>1138350</v>
      </c>
      <c r="J10" s="49">
        <f t="shared" si="0"/>
        <v>1853113</v>
      </c>
      <c r="K10" s="49">
        <f t="shared" si="0"/>
        <v>856916</v>
      </c>
      <c r="L10" s="49">
        <f t="shared" si="0"/>
        <v>-317831</v>
      </c>
      <c r="M10" s="49">
        <f t="shared" si="0"/>
        <v>80160</v>
      </c>
      <c r="N10" s="55">
        <f t="shared" si="0"/>
        <v>715460</v>
      </c>
      <c r="O10" s="55">
        <f t="shared" si="0"/>
        <v>1958272</v>
      </c>
      <c r="P10" s="55">
        <f t="shared" si="11"/>
        <v>98401</v>
      </c>
      <c r="Q10" s="49">
        <v>93295</v>
      </c>
      <c r="R10" s="55">
        <f t="shared" si="1"/>
        <v>140345</v>
      </c>
      <c r="S10" s="55">
        <f t="shared" si="1"/>
        <v>267657</v>
      </c>
      <c r="T10" s="49">
        <f t="shared" si="4"/>
        <v>3352894</v>
      </c>
      <c r="U10" s="49">
        <f t="shared" si="4"/>
        <v>11409461</v>
      </c>
      <c r="V10" s="49">
        <f t="shared" si="4"/>
        <v>11929348</v>
      </c>
      <c r="W10" s="49">
        <f t="shared" si="4"/>
        <v>11711903</v>
      </c>
      <c r="X10" s="49">
        <f t="shared" ref="X10:Y10" si="14">X69+X128</f>
        <v>11128594</v>
      </c>
      <c r="Y10" s="49">
        <f t="shared" si="14"/>
        <v>11090619</v>
      </c>
      <c r="Z10" s="49">
        <f t="shared" ref="Z10" si="15">Z69+Z128</f>
        <v>12897303</v>
      </c>
    </row>
    <row r="11" spans="1:26">
      <c r="A11" s="51" t="s">
        <v>93</v>
      </c>
      <c r="B11" s="49">
        <f t="shared" si="0"/>
        <v>62060835</v>
      </c>
      <c r="C11" s="49">
        <f t="shared" si="0"/>
        <v>105837480</v>
      </c>
      <c r="D11" s="49">
        <f t="shared" si="0"/>
        <v>114471506</v>
      </c>
      <c r="E11" s="49">
        <f t="shared" si="0"/>
        <v>119024260</v>
      </c>
      <c r="F11" s="49">
        <f t="shared" si="0"/>
        <v>95858700</v>
      </c>
      <c r="G11" s="49">
        <f t="shared" si="0"/>
        <v>56682384</v>
      </c>
      <c r="H11" s="49">
        <f t="shared" si="0"/>
        <v>38747760</v>
      </c>
      <c r="I11" s="49">
        <f t="shared" si="0"/>
        <v>12919030</v>
      </c>
      <c r="J11" s="49">
        <f t="shared" si="0"/>
        <v>12278043</v>
      </c>
      <c r="K11" s="49">
        <f t="shared" si="0"/>
        <v>23023908</v>
      </c>
      <c r="L11" s="49">
        <f t="shared" si="0"/>
        <v>36833732</v>
      </c>
      <c r="M11" s="49">
        <f t="shared" si="0"/>
        <v>53421529</v>
      </c>
      <c r="N11" s="55">
        <f t="shared" si="0"/>
        <v>27263574</v>
      </c>
      <c r="O11" s="55">
        <f t="shared" si="0"/>
        <v>34083280</v>
      </c>
      <c r="P11" s="55">
        <f t="shared" si="11"/>
        <v>36889357</v>
      </c>
      <c r="Q11" s="49">
        <v>35797557</v>
      </c>
      <c r="R11" s="55">
        <f t="shared" si="1"/>
        <v>35519166</v>
      </c>
      <c r="S11" s="55">
        <f t="shared" si="1"/>
        <v>39447038</v>
      </c>
      <c r="T11" s="49">
        <f t="shared" si="4"/>
        <v>56292730</v>
      </c>
      <c r="U11" s="49">
        <f t="shared" si="4"/>
        <v>25536029</v>
      </c>
      <c r="V11" s="49">
        <f t="shared" si="4"/>
        <v>41764419</v>
      </c>
      <c r="W11" s="49">
        <f t="shared" si="4"/>
        <v>13312910</v>
      </c>
      <c r="X11" s="49">
        <f t="shared" ref="X11:Y11" si="16">X70+X129</f>
        <v>14806028</v>
      </c>
      <c r="Y11" s="49">
        <f t="shared" si="16"/>
        <v>35911736</v>
      </c>
      <c r="Z11" s="49">
        <f t="shared" ref="Z11" si="17">Z70+Z129</f>
        <v>28112471</v>
      </c>
    </row>
    <row r="12" spans="1:26">
      <c r="A12" s="51" t="s">
        <v>95</v>
      </c>
      <c r="B12" s="49">
        <f t="shared" si="0"/>
        <v>7535079</v>
      </c>
      <c r="C12" s="49">
        <f t="shared" si="0"/>
        <v>13764614</v>
      </c>
      <c r="D12" s="49">
        <f t="shared" si="0"/>
        <v>11944194</v>
      </c>
      <c r="E12" s="49">
        <f t="shared" si="0"/>
        <v>16961247</v>
      </c>
      <c r="F12" s="49">
        <f t="shared" si="0"/>
        <v>16579414</v>
      </c>
      <c r="G12" s="49">
        <f t="shared" si="0"/>
        <v>19506475</v>
      </c>
      <c r="H12" s="49">
        <f t="shared" si="0"/>
        <v>20491404</v>
      </c>
      <c r="I12" s="49">
        <f t="shared" si="0"/>
        <v>21352800</v>
      </c>
      <c r="J12" s="49">
        <f t="shared" si="0"/>
        <v>23736271</v>
      </c>
      <c r="K12" s="49">
        <f t="shared" si="0"/>
        <v>34621441</v>
      </c>
      <c r="L12" s="49">
        <f t="shared" si="0"/>
        <v>32897153</v>
      </c>
      <c r="M12" s="49">
        <f t="shared" si="0"/>
        <v>20037344</v>
      </c>
      <c r="N12" s="55">
        <f t="shared" si="0"/>
        <v>24427493</v>
      </c>
      <c r="O12" s="55">
        <f t="shared" si="0"/>
        <v>29189808</v>
      </c>
      <c r="P12" s="55">
        <f t="shared" si="11"/>
        <v>30853371</v>
      </c>
      <c r="Q12" s="49">
        <v>45122621</v>
      </c>
      <c r="R12" s="55">
        <f t="shared" si="1"/>
        <v>57164682</v>
      </c>
      <c r="S12" s="55">
        <f t="shared" si="1"/>
        <v>61287494</v>
      </c>
      <c r="T12" s="49">
        <f t="shared" si="4"/>
        <v>50594567</v>
      </c>
      <c r="U12" s="49">
        <f t="shared" si="4"/>
        <v>71533643</v>
      </c>
      <c r="V12" s="49">
        <f t="shared" si="4"/>
        <v>67489906</v>
      </c>
      <c r="W12" s="49">
        <f t="shared" si="4"/>
        <v>76442106</v>
      </c>
      <c r="X12" s="49">
        <f t="shared" ref="X12:Y12" si="18">X71+X130</f>
        <v>79081463</v>
      </c>
      <c r="Y12" s="49">
        <f t="shared" si="18"/>
        <v>82878406</v>
      </c>
      <c r="Z12" s="49">
        <f t="shared" ref="Z12" si="19">Z71+Z130</f>
        <v>30228247</v>
      </c>
    </row>
    <row r="13" spans="1:26">
      <c r="A13" s="51" t="s">
        <v>97</v>
      </c>
      <c r="B13" s="49">
        <f t="shared" si="0"/>
        <v>10000000</v>
      </c>
      <c r="C13" s="49">
        <f t="shared" si="0"/>
        <v>16862272</v>
      </c>
      <c r="D13" s="49">
        <f t="shared" si="0"/>
        <v>15974726</v>
      </c>
      <c r="E13" s="49">
        <f t="shared" si="0"/>
        <v>35361713</v>
      </c>
      <c r="F13" s="49">
        <f t="shared" si="0"/>
        <v>43973599</v>
      </c>
      <c r="G13" s="49">
        <f t="shared" si="0"/>
        <v>60071991</v>
      </c>
      <c r="H13" s="49">
        <f t="shared" si="0"/>
        <v>42460060</v>
      </c>
      <c r="I13" s="49">
        <f t="shared" si="0"/>
        <v>42991191</v>
      </c>
      <c r="J13" s="49">
        <f t="shared" si="0"/>
        <v>39362915</v>
      </c>
      <c r="K13" s="49">
        <f t="shared" si="0"/>
        <v>62708565</v>
      </c>
      <c r="L13" s="49">
        <f t="shared" si="0"/>
        <v>46792276</v>
      </c>
      <c r="M13" s="49">
        <f t="shared" si="0"/>
        <v>57506032</v>
      </c>
      <c r="N13" s="55">
        <f t="shared" si="0"/>
        <v>81194093</v>
      </c>
      <c r="O13" s="55">
        <f t="shared" si="0"/>
        <v>69693560</v>
      </c>
      <c r="P13" s="55">
        <f t="shared" si="11"/>
        <v>67491560</v>
      </c>
      <c r="Q13" s="49">
        <v>56450968</v>
      </c>
      <c r="R13" s="55">
        <f t="shared" si="1"/>
        <v>76422851</v>
      </c>
      <c r="S13" s="55">
        <f t="shared" si="1"/>
        <v>55716259</v>
      </c>
      <c r="T13" s="49">
        <f t="shared" si="4"/>
        <v>59532260</v>
      </c>
      <c r="U13" s="49">
        <f t="shared" si="4"/>
        <v>59532260</v>
      </c>
      <c r="V13" s="49">
        <f t="shared" si="4"/>
        <v>59532260</v>
      </c>
      <c r="W13" s="49">
        <f t="shared" si="4"/>
        <v>59117060</v>
      </c>
      <c r="X13" s="49">
        <f t="shared" ref="X13:Y13" si="20">X72+X131</f>
        <v>59117060</v>
      </c>
      <c r="Y13" s="49">
        <f t="shared" si="20"/>
        <v>37432527</v>
      </c>
      <c r="Z13" s="49">
        <f t="shared" ref="Z13" si="21">Z72+Z131</f>
        <v>53055663.620000005</v>
      </c>
    </row>
    <row r="14" spans="1:26">
      <c r="A14" s="51" t="s">
        <v>99</v>
      </c>
      <c r="B14" s="49">
        <f t="shared" si="0"/>
        <v>33415872</v>
      </c>
      <c r="C14" s="49">
        <f t="shared" si="0"/>
        <v>105539251</v>
      </c>
      <c r="D14" s="49">
        <f t="shared" si="0"/>
        <v>125633587</v>
      </c>
      <c r="E14" s="49">
        <f t="shared" si="0"/>
        <v>166034075</v>
      </c>
      <c r="F14" s="49">
        <f t="shared" si="0"/>
        <v>229430340</v>
      </c>
      <c r="G14" s="49">
        <f t="shared" si="0"/>
        <v>270892388</v>
      </c>
      <c r="H14" s="49">
        <f t="shared" si="0"/>
        <v>234105510</v>
      </c>
      <c r="I14" s="49">
        <f t="shared" si="0"/>
        <v>226540726</v>
      </c>
      <c r="J14" s="49">
        <f t="shared" si="0"/>
        <v>242308433</v>
      </c>
      <c r="K14" s="49">
        <f t="shared" si="0"/>
        <v>251354327</v>
      </c>
      <c r="L14" s="49">
        <f t="shared" si="0"/>
        <v>246738517</v>
      </c>
      <c r="M14" s="49">
        <f t="shared" si="0"/>
        <v>260808439</v>
      </c>
      <c r="N14" s="55">
        <f t="shared" si="0"/>
        <v>252970860</v>
      </c>
      <c r="O14" s="55">
        <f t="shared" si="0"/>
        <v>246302659</v>
      </c>
      <c r="P14" s="55">
        <f t="shared" si="11"/>
        <v>241484216</v>
      </c>
      <c r="Q14" s="49">
        <v>227321152</v>
      </c>
      <c r="R14" s="55">
        <f t="shared" si="1"/>
        <v>227314781</v>
      </c>
      <c r="S14" s="55">
        <f t="shared" si="1"/>
        <v>227186407</v>
      </c>
      <c r="T14" s="49">
        <f t="shared" si="4"/>
        <v>218644055</v>
      </c>
      <c r="U14" s="49">
        <f t="shared" si="4"/>
        <v>239150874</v>
      </c>
      <c r="V14" s="49">
        <f t="shared" si="4"/>
        <v>207915572</v>
      </c>
      <c r="W14" s="49">
        <f t="shared" si="4"/>
        <v>206588350</v>
      </c>
      <c r="X14" s="49">
        <f t="shared" ref="X14:Y14" si="22">X73+X132</f>
        <v>180571689</v>
      </c>
      <c r="Y14" s="49">
        <f t="shared" si="22"/>
        <v>231148488</v>
      </c>
      <c r="Z14" s="49">
        <f t="shared" ref="Z14" si="23">Z73+Z132</f>
        <v>223442109</v>
      </c>
    </row>
    <row r="15" spans="1:26">
      <c r="A15" s="51" t="s">
        <v>101</v>
      </c>
      <c r="B15" s="49">
        <f t="shared" si="0"/>
        <v>53798830</v>
      </c>
      <c r="C15" s="49">
        <f t="shared" si="0"/>
        <v>28847410</v>
      </c>
      <c r="D15" s="49">
        <f t="shared" si="0"/>
        <v>18261134</v>
      </c>
      <c r="E15" s="49">
        <f t="shared" si="0"/>
        <v>41104976</v>
      </c>
      <c r="F15" s="49">
        <f t="shared" si="0"/>
        <v>28887286</v>
      </c>
      <c r="G15" s="49">
        <f t="shared" si="0"/>
        <v>26683653</v>
      </c>
      <c r="H15" s="49">
        <f t="shared" si="0"/>
        <v>22434137</v>
      </c>
      <c r="I15" s="49">
        <f t="shared" si="0"/>
        <v>22182651</v>
      </c>
      <c r="J15" s="49">
        <f t="shared" si="0"/>
        <v>22182651</v>
      </c>
      <c r="K15" s="49">
        <f t="shared" si="0"/>
        <v>22182651</v>
      </c>
      <c r="L15" s="49">
        <f t="shared" si="0"/>
        <v>22802608</v>
      </c>
      <c r="M15" s="49">
        <f t="shared" si="0"/>
        <v>23098641</v>
      </c>
      <c r="N15" s="55">
        <f t="shared" si="0"/>
        <v>22182651</v>
      </c>
      <c r="O15" s="55">
        <f t="shared" si="0"/>
        <v>22182651</v>
      </c>
      <c r="P15" s="55">
        <f t="shared" si="11"/>
        <v>22182651</v>
      </c>
      <c r="Q15" s="49">
        <v>23309579</v>
      </c>
      <c r="R15" s="55">
        <f t="shared" si="1"/>
        <v>22182651</v>
      </c>
      <c r="S15" s="55">
        <f t="shared" si="1"/>
        <v>22182651</v>
      </c>
      <c r="T15" s="49">
        <f t="shared" si="4"/>
        <v>22182651</v>
      </c>
      <c r="U15" s="49">
        <f t="shared" si="4"/>
        <v>22182651</v>
      </c>
      <c r="V15" s="49">
        <f t="shared" si="4"/>
        <v>22182651</v>
      </c>
      <c r="W15" s="49">
        <f t="shared" si="4"/>
        <v>22182651</v>
      </c>
      <c r="X15" s="49">
        <f t="shared" ref="X15:Y15" si="24">X74+X133</f>
        <v>0</v>
      </c>
      <c r="Y15" s="49">
        <f t="shared" si="24"/>
        <v>22182651</v>
      </c>
      <c r="Z15" s="49">
        <f t="shared" ref="Z15" si="25">Z74+Z133</f>
        <v>0</v>
      </c>
    </row>
    <row r="16" spans="1:26">
      <c r="A16" s="51" t="s">
        <v>102</v>
      </c>
      <c r="B16" s="49">
        <f t="shared" si="0"/>
        <v>0</v>
      </c>
      <c r="C16" s="49">
        <f t="shared" si="0"/>
        <v>0</v>
      </c>
      <c r="D16" s="49">
        <f t="shared" si="0"/>
        <v>0</v>
      </c>
      <c r="E16" s="49">
        <f t="shared" si="0"/>
        <v>0</v>
      </c>
      <c r="F16" s="49">
        <f t="shared" si="0"/>
        <v>2008367</v>
      </c>
      <c r="G16" s="49">
        <f t="shared" si="0"/>
        <v>30243279</v>
      </c>
      <c r="H16" s="49">
        <f t="shared" si="0"/>
        <v>14803000</v>
      </c>
      <c r="I16" s="49">
        <f t="shared" si="0"/>
        <v>12894822</v>
      </c>
      <c r="J16" s="49">
        <f t="shared" si="0"/>
        <v>10556383</v>
      </c>
      <c r="K16" s="49">
        <f t="shared" si="0"/>
        <v>14738280</v>
      </c>
      <c r="L16" s="49">
        <f t="shared" si="0"/>
        <v>18508311</v>
      </c>
      <c r="M16" s="49">
        <f t="shared" si="0"/>
        <v>10934046</v>
      </c>
      <c r="N16" s="55">
        <f t="shared" si="0"/>
        <v>14495356</v>
      </c>
      <c r="O16" s="55">
        <f t="shared" si="0"/>
        <v>28842268</v>
      </c>
      <c r="P16" s="55">
        <f t="shared" si="11"/>
        <v>17166174</v>
      </c>
      <c r="Q16" s="49">
        <v>10294518</v>
      </c>
      <c r="R16" s="55">
        <f t="shared" si="1"/>
        <v>4971630</v>
      </c>
      <c r="S16" s="55">
        <f t="shared" si="1"/>
        <v>4971630</v>
      </c>
      <c r="T16" s="49">
        <f t="shared" si="4"/>
        <v>4971633</v>
      </c>
      <c r="U16" s="49">
        <f t="shared" si="4"/>
        <v>4971633</v>
      </c>
      <c r="V16" s="49">
        <f t="shared" si="4"/>
        <v>10684015</v>
      </c>
      <c r="W16" s="49">
        <f t="shared" si="4"/>
        <v>11041717</v>
      </c>
      <c r="X16" s="49">
        <f t="shared" ref="X16:Y16" si="26">X75+X134</f>
        <v>11971630</v>
      </c>
      <c r="Y16" s="49">
        <f t="shared" si="26"/>
        <v>9973830</v>
      </c>
      <c r="Z16" s="49">
        <f t="shared" ref="Z16" si="27">Z75+Z134</f>
        <v>7406056</v>
      </c>
    </row>
    <row r="17" spans="1:26">
      <c r="A17" s="51" t="s">
        <v>103</v>
      </c>
      <c r="B17" s="49">
        <f t="shared" si="0"/>
        <v>293955</v>
      </c>
      <c r="C17" s="49">
        <f t="shared" si="0"/>
        <v>1175819</v>
      </c>
      <c r="D17" s="49">
        <f t="shared" si="0"/>
        <v>1175820</v>
      </c>
      <c r="E17" s="49">
        <f t="shared" si="0"/>
        <v>3838197</v>
      </c>
      <c r="F17" s="49">
        <f t="shared" si="0"/>
        <v>2511750</v>
      </c>
      <c r="G17" s="49">
        <f t="shared" si="0"/>
        <v>2340346</v>
      </c>
      <c r="H17" s="49">
        <f t="shared" si="0"/>
        <v>2637932</v>
      </c>
      <c r="I17" s="49">
        <f t="shared" si="0"/>
        <v>1175076</v>
      </c>
      <c r="J17" s="49">
        <f t="shared" si="0"/>
        <v>793766</v>
      </c>
      <c r="K17" s="49">
        <f t="shared" si="0"/>
        <v>1175820</v>
      </c>
      <c r="L17" s="49">
        <f t="shared" si="0"/>
        <v>1175820</v>
      </c>
      <c r="M17" s="49">
        <f t="shared" si="0"/>
        <v>1175820</v>
      </c>
      <c r="N17" s="55">
        <f t="shared" si="0"/>
        <v>1175820</v>
      </c>
      <c r="O17" s="55">
        <f t="shared" si="0"/>
        <v>1175820</v>
      </c>
      <c r="P17" s="55">
        <f t="shared" si="11"/>
        <v>1175820</v>
      </c>
      <c r="Q17" s="49">
        <v>3175820</v>
      </c>
      <c r="R17" s="55">
        <f t="shared" si="1"/>
        <v>2943938</v>
      </c>
      <c r="S17" s="55">
        <f t="shared" si="1"/>
        <v>4008432</v>
      </c>
      <c r="T17" s="49">
        <f t="shared" si="4"/>
        <v>2346838</v>
      </c>
      <c r="U17" s="49">
        <f t="shared" si="4"/>
        <v>5175820</v>
      </c>
      <c r="V17" s="49">
        <f t="shared" si="4"/>
        <v>7221029</v>
      </c>
      <c r="W17" s="49">
        <f t="shared" si="4"/>
        <v>5832696</v>
      </c>
      <c r="X17" s="49">
        <f t="shared" ref="X17:Y17" si="28">X76+X135</f>
        <v>5488983</v>
      </c>
      <c r="Y17" s="49">
        <f t="shared" si="28"/>
        <v>3160572</v>
      </c>
      <c r="Z17" s="49">
        <f t="shared" ref="Z17" si="29">Z76+Z135</f>
        <v>1175819</v>
      </c>
    </row>
    <row r="18" spans="1:26">
      <c r="A18" s="51" t="s">
        <v>104</v>
      </c>
      <c r="B18" s="49">
        <f t="shared" si="0"/>
        <v>39902368</v>
      </c>
      <c r="C18" s="49">
        <f t="shared" si="0"/>
        <v>74640280</v>
      </c>
      <c r="D18" s="49">
        <f t="shared" si="0"/>
        <v>116987357</v>
      </c>
      <c r="E18" s="49">
        <f t="shared" si="0"/>
        <v>262273190</v>
      </c>
      <c r="F18" s="49">
        <f t="shared" si="0"/>
        <v>314369599</v>
      </c>
      <c r="G18" s="49">
        <f t="shared" si="0"/>
        <v>358559615</v>
      </c>
      <c r="H18" s="49">
        <f t="shared" si="0"/>
        <v>376987676</v>
      </c>
      <c r="I18" s="49">
        <f t="shared" si="0"/>
        <v>374918037</v>
      </c>
      <c r="J18" s="49">
        <f t="shared" si="0"/>
        <v>415323418</v>
      </c>
      <c r="K18" s="49">
        <f t="shared" si="0"/>
        <v>406129773</v>
      </c>
      <c r="L18" s="49">
        <f t="shared" si="0"/>
        <v>395429975</v>
      </c>
      <c r="M18" s="49">
        <f t="shared" si="0"/>
        <v>436621025</v>
      </c>
      <c r="N18" s="55">
        <f t="shared" si="0"/>
        <v>490720629</v>
      </c>
      <c r="O18" s="55">
        <f t="shared" si="0"/>
        <v>485250939</v>
      </c>
      <c r="P18" s="55">
        <f t="shared" si="11"/>
        <v>609412406</v>
      </c>
      <c r="Q18" s="49">
        <v>624531764</v>
      </c>
      <c r="R18" s="55">
        <f t="shared" si="1"/>
        <v>645513988</v>
      </c>
      <c r="S18" s="55">
        <f t="shared" si="1"/>
        <v>710106176</v>
      </c>
      <c r="T18" s="49">
        <f t="shared" si="4"/>
        <v>868183429</v>
      </c>
      <c r="U18" s="49">
        <f t="shared" si="4"/>
        <v>626258703</v>
      </c>
      <c r="V18" s="49">
        <f t="shared" si="4"/>
        <v>596458646</v>
      </c>
      <c r="W18" s="49">
        <f t="shared" si="4"/>
        <v>593251266</v>
      </c>
      <c r="X18" s="49">
        <f t="shared" ref="X18:Y18" si="30">X77+X136</f>
        <v>495255920</v>
      </c>
      <c r="Y18" s="49">
        <f t="shared" si="30"/>
        <v>560157559</v>
      </c>
      <c r="Z18" s="49">
        <f t="shared" ref="Z18" si="31">Z77+Z136</f>
        <v>535329400</v>
      </c>
    </row>
    <row r="19" spans="1:26">
      <c r="A19" s="51" t="s">
        <v>105</v>
      </c>
      <c r="B19" s="49">
        <f t="shared" si="0"/>
        <v>15357049</v>
      </c>
      <c r="C19" s="49">
        <f t="shared" si="0"/>
        <v>15356949</v>
      </c>
      <c r="D19" s="49">
        <f t="shared" si="0"/>
        <v>31035104</v>
      </c>
      <c r="E19" s="49">
        <f t="shared" si="0"/>
        <v>126464984</v>
      </c>
      <c r="F19" s="49">
        <f t="shared" si="0"/>
        <v>64366211</v>
      </c>
      <c r="G19" s="49">
        <f t="shared" si="0"/>
        <v>15791842</v>
      </c>
      <c r="H19" s="49">
        <f t="shared" si="0"/>
        <v>15359074</v>
      </c>
      <c r="I19" s="49">
        <f t="shared" si="0"/>
        <v>15356947</v>
      </c>
      <c r="J19" s="49">
        <f t="shared" si="0"/>
        <v>15250027</v>
      </c>
      <c r="K19" s="49">
        <f t="shared" si="0"/>
        <v>15248217</v>
      </c>
      <c r="L19" s="49">
        <f t="shared" si="0"/>
        <v>15275266</v>
      </c>
      <c r="M19" s="49">
        <f t="shared" si="0"/>
        <v>15356947</v>
      </c>
      <c r="N19" s="55">
        <f t="shared" si="0"/>
        <v>15356947</v>
      </c>
      <c r="O19" s="55">
        <f t="shared" si="0"/>
        <v>15356947</v>
      </c>
      <c r="P19" s="55">
        <f t="shared" si="11"/>
        <v>15356947</v>
      </c>
      <c r="Q19" s="49">
        <v>15356947</v>
      </c>
      <c r="R19" s="55">
        <f t="shared" si="1"/>
        <v>15356947</v>
      </c>
      <c r="S19" s="55">
        <f t="shared" si="1"/>
        <v>15630228</v>
      </c>
      <c r="T19" s="49">
        <f t="shared" si="4"/>
        <v>38550929</v>
      </c>
      <c r="U19" s="49">
        <f t="shared" si="4"/>
        <v>41522015</v>
      </c>
      <c r="V19" s="49">
        <f t="shared" si="4"/>
        <v>50569270</v>
      </c>
      <c r="W19" s="49">
        <f t="shared" si="4"/>
        <v>56617229</v>
      </c>
      <c r="X19" s="49">
        <f t="shared" ref="X19:Y19" si="32">X78+X137</f>
        <v>61329335</v>
      </c>
      <c r="Y19" s="49">
        <f t="shared" si="32"/>
        <v>52180748</v>
      </c>
      <c r="Z19" s="49">
        <f t="shared" ref="Z19" si="33">Z78+Z137</f>
        <v>30030107</v>
      </c>
    </row>
    <row r="20" spans="1:26">
      <c r="A20" s="51" t="s">
        <v>107</v>
      </c>
      <c r="B20" s="49">
        <f t="shared" si="0"/>
        <v>8269771</v>
      </c>
      <c r="C20" s="49">
        <f t="shared" si="0"/>
        <v>8661336</v>
      </c>
      <c r="D20" s="49">
        <f t="shared" si="0"/>
        <v>6232481</v>
      </c>
      <c r="E20" s="49">
        <f t="shared" si="0"/>
        <v>3392799</v>
      </c>
      <c r="F20" s="49">
        <f t="shared" si="0"/>
        <v>5230493</v>
      </c>
      <c r="G20" s="49">
        <f t="shared" si="0"/>
        <v>5083443</v>
      </c>
      <c r="H20" s="49">
        <f t="shared" si="0"/>
        <v>10191770</v>
      </c>
      <c r="I20" s="49">
        <f t="shared" si="0"/>
        <v>6810779</v>
      </c>
      <c r="J20" s="49">
        <f t="shared" si="0"/>
        <v>5081382</v>
      </c>
      <c r="K20" s="49">
        <f t="shared" si="0"/>
        <v>5719682</v>
      </c>
      <c r="L20" s="49">
        <f t="shared" si="0"/>
        <v>17900977</v>
      </c>
      <c r="M20" s="49">
        <f t="shared" si="0"/>
        <v>20215005</v>
      </c>
      <c r="N20" s="55">
        <f t="shared" si="0"/>
        <v>19169720</v>
      </c>
      <c r="O20" s="55">
        <f t="shared" si="0"/>
        <v>20575065</v>
      </c>
      <c r="P20" s="55">
        <f t="shared" si="11"/>
        <v>23281111</v>
      </c>
      <c r="Q20" s="49">
        <v>22411856</v>
      </c>
      <c r="R20" s="55">
        <f t="shared" si="1"/>
        <v>21422207</v>
      </c>
      <c r="S20" s="55">
        <f t="shared" si="1"/>
        <v>19383635</v>
      </c>
      <c r="T20" s="49">
        <f t="shared" si="4"/>
        <v>22993680</v>
      </c>
      <c r="U20" s="49">
        <f t="shared" si="4"/>
        <v>22445886</v>
      </c>
      <c r="V20" s="49">
        <f t="shared" si="4"/>
        <v>32048538</v>
      </c>
      <c r="W20" s="49">
        <f t="shared" si="4"/>
        <v>31797264</v>
      </c>
      <c r="X20" s="49">
        <f t="shared" ref="X20:Y20" si="34">X79+X138</f>
        <v>29410673</v>
      </c>
      <c r="Y20" s="49">
        <f t="shared" si="34"/>
        <v>26398218</v>
      </c>
      <c r="Z20" s="49">
        <f t="shared" ref="Z20" si="35">Z79+Z138</f>
        <v>19216395</v>
      </c>
    </row>
    <row r="21" spans="1:26">
      <c r="A21" s="51" t="s">
        <v>76</v>
      </c>
      <c r="B21" s="49">
        <f t="shared" ref="B21:O36" si="36">SUM(B80,B139)</f>
        <v>0</v>
      </c>
      <c r="C21" s="49">
        <f t="shared" si="36"/>
        <v>4103153</v>
      </c>
      <c r="D21" s="49">
        <f t="shared" si="36"/>
        <v>6673024</v>
      </c>
      <c r="E21" s="49">
        <f t="shared" si="36"/>
        <v>6803329</v>
      </c>
      <c r="F21" s="49">
        <f t="shared" si="36"/>
        <v>6673024</v>
      </c>
      <c r="G21" s="49">
        <f t="shared" si="36"/>
        <v>6673024</v>
      </c>
      <c r="H21" s="49">
        <f t="shared" si="36"/>
        <v>5853892</v>
      </c>
      <c r="I21" s="49">
        <f t="shared" si="36"/>
        <v>6673024</v>
      </c>
      <c r="J21" s="49">
        <f t="shared" si="36"/>
        <v>7890102</v>
      </c>
      <c r="K21" s="49">
        <f t="shared" si="36"/>
        <v>16290068</v>
      </c>
      <c r="L21" s="49">
        <f t="shared" si="36"/>
        <v>17805724</v>
      </c>
      <c r="M21" s="49">
        <f t="shared" si="36"/>
        <v>23150235</v>
      </c>
      <c r="N21" s="55">
        <f t="shared" si="36"/>
        <v>17415913</v>
      </c>
      <c r="O21" s="55">
        <f t="shared" si="36"/>
        <v>18763960</v>
      </c>
      <c r="P21" s="55">
        <f t="shared" si="11"/>
        <v>15417174</v>
      </c>
      <c r="Q21" s="49">
        <v>6273148</v>
      </c>
      <c r="R21" s="55">
        <f t="shared" ref="R21:S36" si="37">(R80+R139)</f>
        <v>5844890</v>
      </c>
      <c r="S21" s="55">
        <f t="shared" si="37"/>
        <v>5580354</v>
      </c>
      <c r="T21" s="49">
        <f t="shared" si="4"/>
        <v>6673024</v>
      </c>
      <c r="U21" s="49">
        <f t="shared" si="4"/>
        <v>6673025</v>
      </c>
      <c r="V21" s="49">
        <f t="shared" si="4"/>
        <v>6673024</v>
      </c>
      <c r="W21" s="49">
        <f t="shared" si="4"/>
        <v>6673023</v>
      </c>
      <c r="X21" s="49">
        <f t="shared" ref="X21:Y21" si="38">X80+X139</f>
        <v>6673024</v>
      </c>
      <c r="Y21" s="49">
        <f t="shared" si="38"/>
        <v>6673024</v>
      </c>
      <c r="Z21" s="49">
        <f t="shared" ref="Z21" si="39">Z80+Z139</f>
        <v>6673024</v>
      </c>
    </row>
    <row r="22" spans="1:26">
      <c r="A22" s="51" t="s">
        <v>110</v>
      </c>
      <c r="B22" s="49">
        <f t="shared" si="36"/>
        <v>0</v>
      </c>
      <c r="C22" s="49">
        <f t="shared" si="36"/>
        <v>0</v>
      </c>
      <c r="D22" s="49">
        <f t="shared" si="36"/>
        <v>18523297</v>
      </c>
      <c r="E22" s="49">
        <f t="shared" si="36"/>
        <v>2797522</v>
      </c>
      <c r="F22" s="49">
        <f t="shared" si="36"/>
        <v>16868044</v>
      </c>
      <c r="G22" s="49">
        <f t="shared" si="36"/>
        <v>16990064</v>
      </c>
      <c r="H22" s="49">
        <f t="shared" si="36"/>
        <v>20336040</v>
      </c>
      <c r="I22" s="49">
        <f t="shared" si="36"/>
        <v>22009203</v>
      </c>
      <c r="J22" s="49">
        <f t="shared" si="36"/>
        <v>20884236</v>
      </c>
      <c r="K22" s="49">
        <f t="shared" si="36"/>
        <v>20958519</v>
      </c>
      <c r="L22" s="49">
        <f t="shared" si="36"/>
        <v>17550797</v>
      </c>
      <c r="M22" s="49">
        <f t="shared" si="36"/>
        <v>19475188</v>
      </c>
      <c r="N22" s="55">
        <f t="shared" si="36"/>
        <v>28693898</v>
      </c>
      <c r="O22" s="55">
        <f t="shared" si="36"/>
        <v>28459030</v>
      </c>
      <c r="P22" s="55">
        <f t="shared" si="11"/>
        <v>47395550</v>
      </c>
      <c r="Q22" s="49">
        <v>50582945</v>
      </c>
      <c r="R22" s="55">
        <f t="shared" si="37"/>
        <v>49719428</v>
      </c>
      <c r="S22" s="55">
        <f t="shared" si="37"/>
        <v>31390593</v>
      </c>
      <c r="T22" s="49">
        <f t="shared" si="4"/>
        <v>46770069</v>
      </c>
      <c r="U22" s="49">
        <f t="shared" si="4"/>
        <v>26724313</v>
      </c>
      <c r="V22" s="49">
        <f t="shared" si="4"/>
        <v>38815322</v>
      </c>
      <c r="W22" s="49">
        <f t="shared" si="4"/>
        <v>36051229</v>
      </c>
      <c r="X22" s="49">
        <f t="shared" ref="X22:Y22" si="40">X81+X140</f>
        <v>30490352</v>
      </c>
      <c r="Y22" s="49">
        <f t="shared" si="40"/>
        <v>32666352</v>
      </c>
      <c r="Z22" s="49">
        <f t="shared" ref="Z22" si="41">Z81+Z140</f>
        <v>19299030</v>
      </c>
    </row>
    <row r="23" spans="1:26">
      <c r="A23" s="51" t="s">
        <v>111</v>
      </c>
      <c r="B23" s="49">
        <f t="shared" si="36"/>
        <v>0</v>
      </c>
      <c r="C23" s="49">
        <f t="shared" si="36"/>
        <v>9340753</v>
      </c>
      <c r="D23" s="49">
        <f t="shared" si="36"/>
        <v>5219508</v>
      </c>
      <c r="E23" s="49">
        <f t="shared" si="36"/>
        <v>5226823</v>
      </c>
      <c r="F23" s="49">
        <f t="shared" si="36"/>
        <v>12071572</v>
      </c>
      <c r="G23" s="49">
        <f t="shared" si="36"/>
        <v>9831068</v>
      </c>
      <c r="H23" s="49">
        <f t="shared" si="36"/>
        <v>9609851</v>
      </c>
      <c r="I23" s="49">
        <f t="shared" si="36"/>
        <v>8058306</v>
      </c>
      <c r="J23" s="49">
        <f t="shared" si="36"/>
        <v>5219405</v>
      </c>
      <c r="K23" s="49">
        <f t="shared" si="36"/>
        <v>83</v>
      </c>
      <c r="L23" s="49">
        <f t="shared" si="36"/>
        <v>5219488</v>
      </c>
      <c r="M23" s="49">
        <f t="shared" si="36"/>
        <v>13587562</v>
      </c>
      <c r="N23" s="55">
        <f t="shared" si="36"/>
        <v>5651049</v>
      </c>
      <c r="O23" s="55">
        <f t="shared" si="36"/>
        <v>5046520</v>
      </c>
      <c r="P23" s="55">
        <f t="shared" si="11"/>
        <v>5219488</v>
      </c>
      <c r="Q23" s="49">
        <v>5219488</v>
      </c>
      <c r="R23" s="55">
        <f t="shared" si="37"/>
        <v>5219488</v>
      </c>
      <c r="S23" s="55">
        <f t="shared" si="37"/>
        <v>10178934</v>
      </c>
      <c r="T23" s="49">
        <f t="shared" si="4"/>
        <v>5219488</v>
      </c>
      <c r="U23" s="49">
        <f t="shared" si="4"/>
        <v>6880663</v>
      </c>
      <c r="V23" s="49">
        <f t="shared" si="4"/>
        <v>10214442</v>
      </c>
      <c r="W23" s="49">
        <f t="shared" si="4"/>
        <v>11121773</v>
      </c>
      <c r="X23" s="49">
        <f t="shared" ref="X23:Y23" si="42">X82+X141</f>
        <v>10741970</v>
      </c>
      <c r="Y23" s="49">
        <f t="shared" si="42"/>
        <v>12652756</v>
      </c>
      <c r="Z23" s="49">
        <f t="shared" ref="Z23" si="43">Z82+Z141</f>
        <v>0</v>
      </c>
    </row>
    <row r="24" spans="1:26">
      <c r="A24" s="51" t="s">
        <v>113</v>
      </c>
      <c r="B24" s="49">
        <f t="shared" si="36"/>
        <v>1928151</v>
      </c>
      <c r="C24" s="49">
        <f t="shared" si="36"/>
        <v>4768416</v>
      </c>
      <c r="D24" s="49">
        <f t="shared" si="36"/>
        <v>8858995</v>
      </c>
      <c r="E24" s="49">
        <f t="shared" si="36"/>
        <v>9913812</v>
      </c>
      <c r="F24" s="49">
        <f t="shared" si="36"/>
        <v>9850866</v>
      </c>
      <c r="G24" s="49">
        <f t="shared" si="36"/>
        <v>12206787</v>
      </c>
      <c r="H24" s="49">
        <f t="shared" si="36"/>
        <v>12060385</v>
      </c>
      <c r="I24" s="49">
        <f t="shared" si="36"/>
        <v>14611655</v>
      </c>
      <c r="J24" s="49">
        <f t="shared" si="36"/>
        <v>13728530</v>
      </c>
      <c r="K24" s="49">
        <f t="shared" si="36"/>
        <v>13885633</v>
      </c>
      <c r="L24" s="49">
        <f t="shared" si="36"/>
        <v>15691664</v>
      </c>
      <c r="M24" s="49">
        <f t="shared" si="36"/>
        <v>12235442</v>
      </c>
      <c r="N24" s="55">
        <f t="shared" si="36"/>
        <v>18019284</v>
      </c>
      <c r="O24" s="55">
        <f t="shared" si="36"/>
        <v>17137829</v>
      </c>
      <c r="P24" s="55">
        <f t="shared" si="11"/>
        <v>12566670</v>
      </c>
      <c r="Q24" s="49">
        <v>10770445</v>
      </c>
      <c r="R24" s="55">
        <f t="shared" si="37"/>
        <v>7890573</v>
      </c>
      <c r="S24" s="55">
        <f t="shared" si="37"/>
        <v>5666589</v>
      </c>
      <c r="T24" s="49">
        <f t="shared" si="4"/>
        <v>9595257</v>
      </c>
      <c r="U24" s="49">
        <f t="shared" si="4"/>
        <v>8718806</v>
      </c>
      <c r="V24" s="49">
        <f t="shared" si="4"/>
        <v>9875077</v>
      </c>
      <c r="W24" s="49">
        <f t="shared" si="4"/>
        <v>11412338</v>
      </c>
      <c r="X24" s="49">
        <f t="shared" ref="X24:Y24" si="44">X83+X142</f>
        <v>13294688</v>
      </c>
      <c r="Y24" s="49">
        <f t="shared" si="44"/>
        <v>10703071</v>
      </c>
      <c r="Z24" s="49">
        <f t="shared" ref="Z24" si="45">Z83+Z142</f>
        <v>5897707</v>
      </c>
    </row>
    <row r="25" spans="1:26">
      <c r="A25" s="51" t="s">
        <v>78</v>
      </c>
      <c r="B25" s="49">
        <f t="shared" si="36"/>
        <v>21462114</v>
      </c>
      <c r="C25" s="49">
        <f t="shared" si="36"/>
        <v>30336059</v>
      </c>
      <c r="D25" s="49">
        <f t="shared" si="36"/>
        <v>26078395</v>
      </c>
      <c r="E25" s="49">
        <f t="shared" si="36"/>
        <v>52208884</v>
      </c>
      <c r="F25" s="49">
        <f t="shared" si="36"/>
        <v>-6066587</v>
      </c>
      <c r="G25" s="49">
        <f t="shared" si="36"/>
        <v>11498792</v>
      </c>
      <c r="H25" s="49">
        <f t="shared" si="36"/>
        <v>24952708</v>
      </c>
      <c r="I25" s="49">
        <f t="shared" si="36"/>
        <v>23926163</v>
      </c>
      <c r="J25" s="49">
        <f t="shared" si="36"/>
        <v>29822354</v>
      </c>
      <c r="K25" s="49">
        <f t="shared" si="36"/>
        <v>31738474</v>
      </c>
      <c r="L25" s="49">
        <f t="shared" si="36"/>
        <v>25060578</v>
      </c>
      <c r="M25" s="49">
        <f t="shared" si="36"/>
        <v>25498353</v>
      </c>
      <c r="N25" s="55">
        <f t="shared" si="36"/>
        <v>25624316</v>
      </c>
      <c r="O25" s="55">
        <f t="shared" si="36"/>
        <v>23656003</v>
      </c>
      <c r="P25" s="55">
        <f t="shared" ref="P25:P40" si="46">(P84+P143)</f>
        <v>23949039</v>
      </c>
      <c r="Q25" s="49">
        <v>23602071</v>
      </c>
      <c r="R25" s="55">
        <f t="shared" si="37"/>
        <v>24156279</v>
      </c>
      <c r="S25" s="55">
        <f t="shared" si="37"/>
        <v>18449477</v>
      </c>
      <c r="T25" s="49">
        <f t="shared" si="4"/>
        <v>25868019</v>
      </c>
      <c r="U25" s="49">
        <f t="shared" si="4"/>
        <v>30876609</v>
      </c>
      <c r="V25" s="49">
        <f t="shared" si="4"/>
        <v>8397388</v>
      </c>
      <c r="W25" s="49">
        <f t="shared" si="4"/>
        <v>7336000</v>
      </c>
      <c r="X25" s="49">
        <f t="shared" ref="X25:Y25" si="47">X84+X143</f>
        <v>6467599</v>
      </c>
      <c r="Y25" s="49">
        <f t="shared" si="47"/>
        <v>5483946</v>
      </c>
      <c r="Z25" s="49">
        <f t="shared" ref="Z25" si="48">Z84+Z143</f>
        <v>5441595</v>
      </c>
    </row>
    <row r="26" spans="1:26">
      <c r="A26" s="51" t="s">
        <v>116</v>
      </c>
      <c r="B26" s="49">
        <f t="shared" si="36"/>
        <v>44973372</v>
      </c>
      <c r="C26" s="49">
        <f t="shared" si="36"/>
        <v>56778553</v>
      </c>
      <c r="D26" s="49">
        <f t="shared" si="36"/>
        <v>99659599</v>
      </c>
      <c r="E26" s="49">
        <f t="shared" si="36"/>
        <v>172551778</v>
      </c>
      <c r="F26" s="49">
        <f t="shared" si="36"/>
        <v>207056711</v>
      </c>
      <c r="G26" s="49">
        <f t="shared" si="36"/>
        <v>184141845</v>
      </c>
      <c r="H26" s="49">
        <f t="shared" si="36"/>
        <v>170864136</v>
      </c>
      <c r="I26" s="49">
        <f t="shared" si="36"/>
        <v>176794741</v>
      </c>
      <c r="J26" s="49">
        <f t="shared" si="36"/>
        <v>183630305</v>
      </c>
      <c r="K26" s="49">
        <f t="shared" si="36"/>
        <v>193854650</v>
      </c>
      <c r="L26" s="49">
        <f t="shared" si="36"/>
        <v>268375204</v>
      </c>
      <c r="M26" s="49">
        <f t="shared" si="36"/>
        <v>209296191</v>
      </c>
      <c r="N26" s="55">
        <f t="shared" si="36"/>
        <v>244156407</v>
      </c>
      <c r="O26" s="55">
        <f t="shared" si="36"/>
        <v>218522123</v>
      </c>
      <c r="P26" s="55">
        <f t="shared" si="46"/>
        <v>221735894</v>
      </c>
      <c r="Q26" s="49">
        <v>210069340</v>
      </c>
      <c r="R26" s="55">
        <f t="shared" si="37"/>
        <v>204356561</v>
      </c>
      <c r="S26" s="55">
        <f t="shared" si="37"/>
        <v>231724144</v>
      </c>
      <c r="T26" s="49">
        <f t="shared" si="4"/>
        <v>240030844</v>
      </c>
      <c r="U26" s="49">
        <f t="shared" si="4"/>
        <v>242735981</v>
      </c>
      <c r="V26" s="49">
        <f t="shared" si="4"/>
        <v>235833964</v>
      </c>
      <c r="W26" s="49">
        <f t="shared" si="4"/>
        <v>247157467</v>
      </c>
      <c r="X26" s="49">
        <f t="shared" ref="X26:Y26" si="49">X85+X144</f>
        <v>243205732</v>
      </c>
      <c r="Y26" s="49">
        <f t="shared" si="49"/>
        <v>173850496</v>
      </c>
      <c r="Z26" s="49">
        <f t="shared" ref="Z26" si="50">Z85+Z144</f>
        <v>242806269</v>
      </c>
    </row>
    <row r="27" spans="1:26">
      <c r="A27" s="51" t="s">
        <v>117</v>
      </c>
      <c r="B27" s="49">
        <f t="shared" si="36"/>
        <v>88886188</v>
      </c>
      <c r="C27" s="49">
        <f t="shared" si="36"/>
        <v>132744722</v>
      </c>
      <c r="D27" s="49">
        <f t="shared" si="36"/>
        <v>308503332</v>
      </c>
      <c r="E27" s="49">
        <f t="shared" si="36"/>
        <v>403005818</v>
      </c>
      <c r="F27" s="49">
        <f t="shared" si="36"/>
        <v>328090138</v>
      </c>
      <c r="G27" s="49">
        <f t="shared" si="36"/>
        <v>356889127</v>
      </c>
      <c r="H27" s="49">
        <f t="shared" si="36"/>
        <v>305913054</v>
      </c>
      <c r="I27" s="49">
        <f t="shared" si="36"/>
        <v>341117275</v>
      </c>
      <c r="J27" s="49">
        <f t="shared" si="36"/>
        <v>226904076</v>
      </c>
      <c r="K27" s="49">
        <f t="shared" si="36"/>
        <v>181913855</v>
      </c>
      <c r="L27" s="49">
        <f t="shared" si="36"/>
        <v>156367896</v>
      </c>
      <c r="M27" s="49">
        <f t="shared" si="36"/>
        <v>147285351</v>
      </c>
      <c r="N27" s="55">
        <f t="shared" si="36"/>
        <v>71121573</v>
      </c>
      <c r="O27" s="55">
        <f t="shared" si="36"/>
        <v>75168736</v>
      </c>
      <c r="P27" s="55">
        <f t="shared" si="46"/>
        <v>32433735</v>
      </c>
      <c r="Q27" s="49">
        <v>22435918</v>
      </c>
      <c r="R27" s="55">
        <f t="shared" si="37"/>
        <v>19529091</v>
      </c>
      <c r="S27" s="55">
        <f t="shared" si="37"/>
        <v>19670607</v>
      </c>
      <c r="T27" s="49">
        <f t="shared" si="4"/>
        <v>19529132</v>
      </c>
      <c r="U27" s="49">
        <f t="shared" si="4"/>
        <v>19529091</v>
      </c>
      <c r="V27" s="49">
        <f t="shared" si="4"/>
        <v>19529091</v>
      </c>
      <c r="W27" s="49">
        <f t="shared" si="4"/>
        <v>19529091</v>
      </c>
      <c r="X27" s="49">
        <f t="shared" ref="X27:Y27" si="51">X86+X145</f>
        <v>19529091</v>
      </c>
      <c r="Y27" s="49">
        <f t="shared" si="51"/>
        <v>19529091</v>
      </c>
      <c r="Z27" s="49">
        <f t="shared" ref="Z27" si="52">Z86+Z145</f>
        <v>19529091</v>
      </c>
    </row>
    <row r="28" spans="1:26">
      <c r="A28" s="51" t="s">
        <v>77</v>
      </c>
      <c r="B28" s="49">
        <f t="shared" si="36"/>
        <v>1647265</v>
      </c>
      <c r="C28" s="49">
        <f t="shared" si="36"/>
        <v>19566232</v>
      </c>
      <c r="D28" s="49">
        <f t="shared" si="36"/>
        <v>55337346</v>
      </c>
      <c r="E28" s="49">
        <f t="shared" si="36"/>
        <v>61944988</v>
      </c>
      <c r="F28" s="49">
        <f t="shared" si="36"/>
        <v>65822585</v>
      </c>
      <c r="G28" s="49">
        <f t="shared" si="36"/>
        <v>75325431</v>
      </c>
      <c r="H28" s="49">
        <f t="shared" si="36"/>
        <v>93942815</v>
      </c>
      <c r="I28" s="49">
        <f t="shared" si="36"/>
        <v>70312055</v>
      </c>
      <c r="J28" s="49">
        <f t="shared" si="36"/>
        <v>39981436</v>
      </c>
      <c r="K28" s="49">
        <f t="shared" si="36"/>
        <v>33762604</v>
      </c>
      <c r="L28" s="49">
        <f t="shared" si="36"/>
        <v>40133139</v>
      </c>
      <c r="M28" s="49">
        <f t="shared" si="36"/>
        <v>65769699</v>
      </c>
      <c r="N28" s="55">
        <f t="shared" si="36"/>
        <v>85555315</v>
      </c>
      <c r="O28" s="55">
        <f t="shared" si="36"/>
        <v>64614799</v>
      </c>
      <c r="P28" s="55">
        <f t="shared" si="46"/>
        <v>34615920</v>
      </c>
      <c r="Q28" s="49">
        <v>60662475</v>
      </c>
      <c r="R28" s="55">
        <f t="shared" si="37"/>
        <v>53740158</v>
      </c>
      <c r="S28" s="55">
        <f t="shared" si="37"/>
        <v>83650000</v>
      </c>
      <c r="T28" s="49">
        <f t="shared" si="4"/>
        <v>85125130</v>
      </c>
      <c r="U28" s="49">
        <f t="shared" si="4"/>
        <v>122101573</v>
      </c>
      <c r="V28" s="49">
        <f t="shared" si="4"/>
        <v>125904362</v>
      </c>
      <c r="W28" s="49">
        <f t="shared" si="4"/>
        <v>117746793</v>
      </c>
      <c r="X28" s="49">
        <f t="shared" ref="X28:Y28" si="53">X87+X146</f>
        <v>117254791</v>
      </c>
      <c r="Y28" s="49">
        <f t="shared" si="53"/>
        <v>107207456</v>
      </c>
      <c r="Z28" s="49">
        <f t="shared" ref="Z28" si="54">Z87+Z146</f>
        <v>63748813</v>
      </c>
    </row>
    <row r="29" spans="1:26">
      <c r="A29" s="51" t="s">
        <v>120</v>
      </c>
      <c r="B29" s="49">
        <f t="shared" si="36"/>
        <v>1721909</v>
      </c>
      <c r="C29" s="49">
        <f t="shared" si="36"/>
        <v>1715431</v>
      </c>
      <c r="D29" s="49">
        <f t="shared" si="36"/>
        <v>1669221</v>
      </c>
      <c r="E29" s="49">
        <f t="shared" si="36"/>
        <v>7848096</v>
      </c>
      <c r="F29" s="49">
        <f t="shared" si="36"/>
        <v>20516737</v>
      </c>
      <c r="G29" s="49">
        <f t="shared" si="36"/>
        <v>24815359</v>
      </c>
      <c r="H29" s="49">
        <f t="shared" si="36"/>
        <v>10275244</v>
      </c>
      <c r="I29" s="49">
        <f t="shared" si="36"/>
        <v>20300342</v>
      </c>
      <c r="J29" s="49">
        <f t="shared" si="36"/>
        <v>4927071</v>
      </c>
      <c r="K29" s="49">
        <f t="shared" si="36"/>
        <v>-1398458</v>
      </c>
      <c r="L29" s="49">
        <f t="shared" si="36"/>
        <v>4811970</v>
      </c>
      <c r="M29" s="49">
        <f t="shared" si="36"/>
        <v>1709280</v>
      </c>
      <c r="N29" s="55">
        <f t="shared" si="36"/>
        <v>8050230</v>
      </c>
      <c r="O29" s="55">
        <f t="shared" si="36"/>
        <v>1711181</v>
      </c>
      <c r="P29" s="55">
        <f t="shared" si="46"/>
        <v>1719679</v>
      </c>
      <c r="Q29" s="49">
        <v>1715430</v>
      </c>
      <c r="R29" s="55">
        <f t="shared" si="37"/>
        <v>1715430</v>
      </c>
      <c r="S29" s="55">
        <f t="shared" si="37"/>
        <v>1715430</v>
      </c>
      <c r="T29" s="49">
        <f t="shared" si="4"/>
        <v>1715430</v>
      </c>
      <c r="U29" s="49">
        <f t="shared" si="4"/>
        <v>2715429</v>
      </c>
      <c r="V29" s="49">
        <f t="shared" si="4"/>
        <v>1715430</v>
      </c>
      <c r="W29" s="49">
        <f t="shared" si="4"/>
        <v>1715430</v>
      </c>
      <c r="X29" s="49">
        <f t="shared" ref="X29:Y29" si="55">X88+X147</f>
        <v>1715430</v>
      </c>
      <c r="Y29" s="49">
        <f t="shared" si="55"/>
        <v>1715340</v>
      </c>
      <c r="Z29" s="49">
        <f t="shared" ref="Z29" si="56">Z88+Z147</f>
        <v>1715340</v>
      </c>
    </row>
    <row r="30" spans="1:26">
      <c r="A30" s="51" t="s">
        <v>122</v>
      </c>
      <c r="B30" s="49">
        <f t="shared" si="36"/>
        <v>11307654</v>
      </c>
      <c r="C30" s="49">
        <f t="shared" si="36"/>
        <v>35328243</v>
      </c>
      <c r="D30" s="49">
        <f t="shared" si="36"/>
        <v>43133079</v>
      </c>
      <c r="E30" s="49">
        <f t="shared" si="36"/>
        <v>58401354</v>
      </c>
      <c r="F30" s="49">
        <f t="shared" si="36"/>
        <v>63117547</v>
      </c>
      <c r="G30" s="49">
        <f t="shared" si="36"/>
        <v>65229106</v>
      </c>
      <c r="H30" s="49">
        <f t="shared" si="36"/>
        <v>49107143</v>
      </c>
      <c r="I30" s="49">
        <f t="shared" si="36"/>
        <v>53749590</v>
      </c>
      <c r="J30" s="49">
        <f t="shared" si="36"/>
        <v>61268029</v>
      </c>
      <c r="K30" s="49">
        <f t="shared" si="36"/>
        <v>59455972</v>
      </c>
      <c r="L30" s="49">
        <f t="shared" si="36"/>
        <v>40280343</v>
      </c>
      <c r="M30" s="49">
        <f t="shared" si="36"/>
        <v>56470938</v>
      </c>
      <c r="N30" s="55">
        <f t="shared" si="36"/>
        <v>54640506</v>
      </c>
      <c r="O30" s="55">
        <f t="shared" si="36"/>
        <v>51002283</v>
      </c>
      <c r="P30" s="55">
        <f t="shared" si="46"/>
        <v>55185397</v>
      </c>
      <c r="Q30" s="49">
        <v>46293033</v>
      </c>
      <c r="R30" s="55">
        <f t="shared" si="37"/>
        <v>34943396</v>
      </c>
      <c r="S30" s="55">
        <f t="shared" si="37"/>
        <v>41029481</v>
      </c>
      <c r="T30" s="49">
        <f t="shared" si="4"/>
        <v>44460220</v>
      </c>
      <c r="U30" s="49">
        <f t="shared" si="4"/>
        <v>51462930</v>
      </c>
      <c r="V30" s="49">
        <f t="shared" si="4"/>
        <v>64379996</v>
      </c>
      <c r="W30" s="49">
        <f t="shared" si="4"/>
        <v>48657908</v>
      </c>
      <c r="X30" s="49">
        <f t="shared" ref="X30:Y30" si="57">X89+X148</f>
        <v>31460081</v>
      </c>
      <c r="Y30" s="49">
        <f t="shared" si="57"/>
        <v>27504472</v>
      </c>
      <c r="Z30" s="49">
        <f t="shared" ref="Z30" si="58">Z89+Z148</f>
        <v>23305751</v>
      </c>
    </row>
    <row r="31" spans="1:26">
      <c r="A31" s="51" t="s">
        <v>124</v>
      </c>
      <c r="B31" s="49">
        <f t="shared" si="36"/>
        <v>1309922</v>
      </c>
      <c r="C31" s="49">
        <f t="shared" si="36"/>
        <v>1172292</v>
      </c>
      <c r="D31" s="49">
        <f t="shared" si="36"/>
        <v>1455688</v>
      </c>
      <c r="E31" s="49">
        <f t="shared" si="36"/>
        <v>1313990</v>
      </c>
      <c r="F31" s="49">
        <f t="shared" si="36"/>
        <v>1313990</v>
      </c>
      <c r="G31" s="49">
        <f t="shared" si="36"/>
        <v>115452</v>
      </c>
      <c r="H31" s="49">
        <f t="shared" si="36"/>
        <v>2974595</v>
      </c>
      <c r="I31" s="49">
        <f t="shared" si="36"/>
        <v>2005580</v>
      </c>
      <c r="J31" s="49">
        <f t="shared" si="36"/>
        <v>1313990</v>
      </c>
      <c r="K31" s="49">
        <f t="shared" si="36"/>
        <v>1567100</v>
      </c>
      <c r="L31" s="49">
        <f t="shared" si="36"/>
        <v>1319256</v>
      </c>
      <c r="M31" s="49">
        <f t="shared" si="36"/>
        <v>1702457</v>
      </c>
      <c r="N31" s="55">
        <f t="shared" si="36"/>
        <v>1779341</v>
      </c>
      <c r="O31" s="55">
        <f t="shared" si="36"/>
        <v>1367349</v>
      </c>
      <c r="P31" s="55">
        <f t="shared" si="46"/>
        <v>1987285</v>
      </c>
      <c r="Q31" s="49">
        <v>3175816</v>
      </c>
      <c r="R31" s="55">
        <f t="shared" si="37"/>
        <v>2321296</v>
      </c>
      <c r="S31" s="55">
        <f t="shared" si="37"/>
        <v>1806869</v>
      </c>
      <c r="T31" s="49">
        <f t="shared" si="4"/>
        <v>1650868</v>
      </c>
      <c r="U31" s="49">
        <f t="shared" si="4"/>
        <v>1750046</v>
      </c>
      <c r="V31" s="49">
        <f t="shared" si="4"/>
        <v>1795277</v>
      </c>
      <c r="W31" s="49">
        <f t="shared" si="4"/>
        <v>2069773</v>
      </c>
      <c r="X31" s="49">
        <f t="shared" ref="X31:Y31" si="59">X90+X149</f>
        <v>1937135</v>
      </c>
      <c r="Y31" s="49">
        <f t="shared" si="59"/>
        <v>1921110</v>
      </c>
      <c r="Z31" s="49">
        <f t="shared" ref="Z31" si="60">Z90+Z149</f>
        <v>1773887</v>
      </c>
    </row>
    <row r="32" spans="1:26">
      <c r="A32" s="51" t="s">
        <v>126</v>
      </c>
      <c r="B32" s="49">
        <f t="shared" si="36"/>
        <v>709170</v>
      </c>
      <c r="C32" s="49">
        <f t="shared" si="36"/>
        <v>0</v>
      </c>
      <c r="D32" s="49">
        <f t="shared" si="36"/>
        <v>12288826</v>
      </c>
      <c r="E32" s="49">
        <f t="shared" si="36"/>
        <v>8498898</v>
      </c>
      <c r="F32" s="49">
        <f t="shared" si="36"/>
        <v>6498998</v>
      </c>
      <c r="G32" s="49">
        <f t="shared" si="36"/>
        <v>6498898</v>
      </c>
      <c r="H32" s="49">
        <f t="shared" si="36"/>
        <v>6499098</v>
      </c>
      <c r="I32" s="49">
        <f t="shared" si="36"/>
        <v>6498998</v>
      </c>
      <c r="J32" s="49">
        <f t="shared" si="36"/>
        <v>6498998</v>
      </c>
      <c r="K32" s="49">
        <f t="shared" si="36"/>
        <v>6498999</v>
      </c>
      <c r="L32" s="49">
        <f t="shared" si="36"/>
        <v>6498996</v>
      </c>
      <c r="M32" s="49">
        <f t="shared" si="36"/>
        <v>6498998</v>
      </c>
      <c r="N32" s="55">
        <f t="shared" si="36"/>
        <v>6498998</v>
      </c>
      <c r="O32" s="55">
        <f t="shared" si="36"/>
        <v>6499000</v>
      </c>
      <c r="P32" s="55">
        <f t="shared" si="46"/>
        <v>6499000</v>
      </c>
      <c r="Q32" s="49">
        <v>6498998</v>
      </c>
      <c r="R32" s="55">
        <f t="shared" si="37"/>
        <v>6498998</v>
      </c>
      <c r="S32" s="55">
        <f t="shared" si="37"/>
        <v>6498998</v>
      </c>
      <c r="T32" s="49">
        <f t="shared" si="4"/>
        <v>6498997</v>
      </c>
      <c r="U32" s="49">
        <f t="shared" si="4"/>
        <v>6498998</v>
      </c>
      <c r="V32" s="49">
        <f t="shared" si="4"/>
        <v>6498998</v>
      </c>
      <c r="W32" s="49">
        <f t="shared" si="4"/>
        <v>6498998</v>
      </c>
      <c r="X32" s="49">
        <f t="shared" ref="X32:Y32" si="61">X91+X150</f>
        <v>6498998</v>
      </c>
      <c r="Y32" s="49">
        <f t="shared" si="61"/>
        <v>4002989</v>
      </c>
      <c r="Z32" s="49">
        <f t="shared" ref="Z32" si="62">Z91+Z150</f>
        <v>6498998</v>
      </c>
    </row>
    <row r="33" spans="1:26">
      <c r="A33" s="51" t="s">
        <v>127</v>
      </c>
      <c r="B33" s="49">
        <f t="shared" si="36"/>
        <v>647084</v>
      </c>
      <c r="C33" s="49">
        <f t="shared" si="36"/>
        <v>995948</v>
      </c>
      <c r="D33" s="49">
        <f t="shared" si="36"/>
        <v>2216738</v>
      </c>
      <c r="E33" s="49">
        <f t="shared" si="36"/>
        <v>2870836</v>
      </c>
      <c r="F33" s="49">
        <f t="shared" si="36"/>
        <v>1602746</v>
      </c>
      <c r="G33" s="49">
        <f t="shared" si="36"/>
        <v>3363646</v>
      </c>
      <c r="H33" s="49">
        <f t="shared" si="36"/>
        <v>4550230</v>
      </c>
      <c r="I33" s="49">
        <f t="shared" si="36"/>
        <v>2580422</v>
      </c>
      <c r="J33" s="49">
        <f t="shared" si="36"/>
        <v>4006925</v>
      </c>
      <c r="K33" s="49">
        <f t="shared" si="36"/>
        <v>2831400</v>
      </c>
      <c r="L33" s="49">
        <f t="shared" si="36"/>
        <v>2988995</v>
      </c>
      <c r="M33" s="49">
        <f t="shared" si="36"/>
        <v>2580421</v>
      </c>
      <c r="N33" s="55">
        <f t="shared" si="36"/>
        <v>0</v>
      </c>
      <c r="O33" s="55">
        <f t="shared" si="36"/>
        <v>2580421</v>
      </c>
      <c r="P33" s="55">
        <f t="shared" si="46"/>
        <v>0</v>
      </c>
      <c r="Q33" s="49">
        <v>0</v>
      </c>
      <c r="R33" s="55">
        <f t="shared" si="37"/>
        <v>0</v>
      </c>
      <c r="S33" s="55">
        <f t="shared" si="37"/>
        <v>0</v>
      </c>
      <c r="T33" s="49">
        <f t="shared" si="4"/>
        <v>0</v>
      </c>
      <c r="U33" s="49">
        <f t="shared" si="4"/>
        <v>16034348</v>
      </c>
      <c r="V33" s="49">
        <f t="shared" si="4"/>
        <v>17887420</v>
      </c>
      <c r="W33" s="49">
        <f t="shared" si="4"/>
        <v>16589878</v>
      </c>
      <c r="X33" s="49">
        <f t="shared" ref="X33:Y33" si="63">X92+X151</f>
        <v>14666215</v>
      </c>
      <c r="Y33" s="49">
        <f t="shared" si="63"/>
        <v>10676798</v>
      </c>
      <c r="Z33" s="49">
        <f t="shared" ref="Z33" si="64">Z92+Z151</f>
        <v>10087427</v>
      </c>
    </row>
    <row r="34" spans="1:26">
      <c r="A34" s="51" t="s">
        <v>128</v>
      </c>
      <c r="B34" s="49">
        <f t="shared" si="36"/>
        <v>4528606</v>
      </c>
      <c r="C34" s="49">
        <f t="shared" si="36"/>
        <v>4635960</v>
      </c>
      <c r="D34" s="49">
        <f t="shared" si="36"/>
        <v>4581870</v>
      </c>
      <c r="E34" s="49">
        <f t="shared" si="36"/>
        <v>4581870</v>
      </c>
      <c r="F34" s="49">
        <f t="shared" si="36"/>
        <v>4581870</v>
      </c>
      <c r="G34" s="49">
        <f t="shared" si="36"/>
        <v>4581870</v>
      </c>
      <c r="H34" s="49">
        <f t="shared" si="36"/>
        <v>4581870</v>
      </c>
      <c r="I34" s="49">
        <f t="shared" si="36"/>
        <v>4581870</v>
      </c>
      <c r="J34" s="49">
        <f t="shared" si="36"/>
        <v>4581866</v>
      </c>
      <c r="K34" s="49">
        <f t="shared" si="36"/>
        <v>4581866</v>
      </c>
      <c r="L34" s="49">
        <f t="shared" si="36"/>
        <v>4581872</v>
      </c>
      <c r="M34" s="49">
        <f t="shared" si="36"/>
        <v>4581870</v>
      </c>
      <c r="N34" s="55">
        <f t="shared" si="36"/>
        <v>4581870</v>
      </c>
      <c r="O34" s="55">
        <f t="shared" si="36"/>
        <v>4581870</v>
      </c>
      <c r="P34" s="55">
        <f t="shared" si="46"/>
        <v>4581872</v>
      </c>
      <c r="Q34" s="49">
        <v>4581870</v>
      </c>
      <c r="R34" s="55">
        <f t="shared" si="37"/>
        <v>4581870</v>
      </c>
      <c r="S34" s="55">
        <f t="shared" si="37"/>
        <v>4581872</v>
      </c>
      <c r="T34" s="49">
        <f t="shared" si="4"/>
        <v>4581872</v>
      </c>
      <c r="U34" s="49">
        <f t="shared" si="4"/>
        <v>4581872</v>
      </c>
      <c r="V34" s="49">
        <f t="shared" si="4"/>
        <v>4581872</v>
      </c>
      <c r="W34" s="49">
        <f t="shared" si="4"/>
        <v>4581872</v>
      </c>
      <c r="X34" s="49">
        <f t="shared" ref="X34:Y34" si="65">X93+X152</f>
        <v>4581972</v>
      </c>
      <c r="Y34" s="49">
        <f t="shared" si="65"/>
        <v>4581872</v>
      </c>
      <c r="Z34" s="49">
        <f t="shared" ref="Z34" si="66">Z93+Z152</f>
        <v>4581872</v>
      </c>
    </row>
    <row r="35" spans="1:26">
      <c r="A35" s="51" t="s">
        <v>130</v>
      </c>
      <c r="B35" s="49">
        <f t="shared" si="36"/>
        <v>22648480</v>
      </c>
      <c r="C35" s="49">
        <f t="shared" si="36"/>
        <v>78196134</v>
      </c>
      <c r="D35" s="49">
        <f t="shared" si="36"/>
        <v>26961883</v>
      </c>
      <c r="E35" s="49">
        <f t="shared" si="36"/>
        <v>0</v>
      </c>
      <c r="F35" s="49">
        <f t="shared" si="36"/>
        <v>58304607</v>
      </c>
      <c r="G35" s="49">
        <f t="shared" si="36"/>
        <v>6126685</v>
      </c>
      <c r="H35" s="49">
        <f t="shared" si="36"/>
        <v>35762928</v>
      </c>
      <c r="I35" s="49">
        <f t="shared" si="36"/>
        <v>37282890</v>
      </c>
      <c r="J35" s="49">
        <f t="shared" si="36"/>
        <v>26374178</v>
      </c>
      <c r="K35" s="49">
        <f t="shared" si="36"/>
        <v>15305099</v>
      </c>
      <c r="L35" s="49">
        <f t="shared" si="36"/>
        <v>26374178</v>
      </c>
      <c r="M35" s="49">
        <f t="shared" si="36"/>
        <v>26374178</v>
      </c>
      <c r="N35" s="55">
        <f t="shared" si="36"/>
        <v>26374178</v>
      </c>
      <c r="O35" s="55">
        <f t="shared" si="36"/>
        <v>28580860</v>
      </c>
      <c r="P35" s="55">
        <f t="shared" si="46"/>
        <v>49167521</v>
      </c>
      <c r="Q35" s="49">
        <v>21374178</v>
      </c>
      <c r="R35" s="55">
        <f t="shared" si="37"/>
        <v>10770381</v>
      </c>
      <c r="S35" s="55">
        <f t="shared" si="37"/>
        <v>38030343</v>
      </c>
      <c r="T35" s="49">
        <f t="shared" si="4"/>
        <v>35916599</v>
      </c>
      <c r="U35" s="49">
        <f t="shared" si="4"/>
        <v>76079017</v>
      </c>
      <c r="V35" s="49">
        <f t="shared" si="4"/>
        <v>79670947</v>
      </c>
      <c r="W35" s="49">
        <f t="shared" si="4"/>
        <v>94219290</v>
      </c>
      <c r="X35" s="49">
        <f t="shared" ref="X35:Y35" si="67">X94+X153</f>
        <v>91904427</v>
      </c>
      <c r="Y35" s="49">
        <f t="shared" si="67"/>
        <v>139423030</v>
      </c>
      <c r="Z35" s="49">
        <f t="shared" ref="Z35" si="68">Z94+Z153</f>
        <v>69714361</v>
      </c>
    </row>
    <row r="36" spans="1:26">
      <c r="A36" s="51" t="s">
        <v>131</v>
      </c>
      <c r="B36" s="49">
        <f t="shared" si="36"/>
        <v>0</v>
      </c>
      <c r="C36" s="49">
        <f t="shared" si="36"/>
        <v>0</v>
      </c>
      <c r="D36" s="49">
        <f t="shared" si="36"/>
        <v>2895259</v>
      </c>
      <c r="E36" s="49">
        <f t="shared" si="36"/>
        <v>2895259</v>
      </c>
      <c r="F36" s="49">
        <f t="shared" si="36"/>
        <v>2895259</v>
      </c>
      <c r="G36" s="49">
        <f t="shared" si="36"/>
        <v>2895259</v>
      </c>
      <c r="H36" s="49">
        <f t="shared" si="36"/>
        <v>2895258</v>
      </c>
      <c r="I36" s="49">
        <f t="shared" si="36"/>
        <v>3569499</v>
      </c>
      <c r="J36" s="49">
        <f t="shared" si="36"/>
        <v>2895258</v>
      </c>
      <c r="K36" s="49">
        <f t="shared" si="36"/>
        <v>2895259</v>
      </c>
      <c r="L36" s="49">
        <f t="shared" si="36"/>
        <v>5895668</v>
      </c>
      <c r="M36" s="49">
        <f t="shared" si="36"/>
        <v>2895258</v>
      </c>
      <c r="N36" s="55">
        <f t="shared" si="36"/>
        <v>6551308</v>
      </c>
      <c r="O36" s="55">
        <f t="shared" si="36"/>
        <v>20789358</v>
      </c>
      <c r="P36" s="55">
        <f t="shared" si="46"/>
        <v>5793808</v>
      </c>
      <c r="Q36" s="49">
        <v>6754945</v>
      </c>
      <c r="R36" s="55">
        <f t="shared" si="37"/>
        <v>11645300</v>
      </c>
      <c r="S36" s="55">
        <f t="shared" si="37"/>
        <v>8136494</v>
      </c>
      <c r="T36" s="49">
        <f t="shared" si="4"/>
        <v>0</v>
      </c>
      <c r="U36" s="49">
        <f t="shared" si="4"/>
        <v>0</v>
      </c>
      <c r="V36" s="49">
        <f t="shared" si="4"/>
        <v>0</v>
      </c>
      <c r="W36" s="49">
        <f t="shared" si="4"/>
        <v>0</v>
      </c>
      <c r="X36" s="49">
        <f t="shared" ref="X36:Y36" si="69">X95+X154</f>
        <v>0</v>
      </c>
      <c r="Y36" s="49">
        <f t="shared" si="69"/>
        <v>1301546</v>
      </c>
      <c r="Z36" s="49">
        <f t="shared" ref="Z36" si="70">Z95+Z154</f>
        <v>11722796</v>
      </c>
    </row>
    <row r="37" spans="1:26">
      <c r="A37" s="51" t="s">
        <v>132</v>
      </c>
      <c r="B37" s="49">
        <f t="shared" ref="B37:O52" si="71">SUM(B96,B155)</f>
        <v>69193603</v>
      </c>
      <c r="C37" s="49">
        <f t="shared" si="71"/>
        <v>58177396</v>
      </c>
      <c r="D37" s="49">
        <f t="shared" si="71"/>
        <v>205899397</v>
      </c>
      <c r="E37" s="49">
        <f t="shared" si="71"/>
        <v>128333364</v>
      </c>
      <c r="F37" s="49">
        <f t="shared" si="71"/>
        <v>101983998</v>
      </c>
      <c r="G37" s="49">
        <f t="shared" si="71"/>
        <v>101983998</v>
      </c>
      <c r="H37" s="49">
        <f t="shared" si="71"/>
        <v>101983998</v>
      </c>
      <c r="I37" s="49">
        <f t="shared" si="71"/>
        <v>101983998</v>
      </c>
      <c r="J37" s="49">
        <f t="shared" si="71"/>
        <v>101983998</v>
      </c>
      <c r="K37" s="49">
        <f t="shared" si="71"/>
        <v>101983998</v>
      </c>
      <c r="L37" s="49">
        <f t="shared" si="71"/>
        <v>101983998</v>
      </c>
      <c r="M37" s="49">
        <f t="shared" si="71"/>
        <v>101983998</v>
      </c>
      <c r="N37" s="55">
        <f t="shared" si="71"/>
        <v>101983998</v>
      </c>
      <c r="O37" s="55">
        <f t="shared" si="71"/>
        <v>101983998</v>
      </c>
      <c r="P37" s="55">
        <f t="shared" si="46"/>
        <v>101983998</v>
      </c>
      <c r="Q37" s="49">
        <v>101983998</v>
      </c>
      <c r="R37" s="55">
        <f t="shared" ref="R37:S52" si="72">(R96+R155)</f>
        <v>101983998</v>
      </c>
      <c r="S37" s="55">
        <f t="shared" si="72"/>
        <v>101983998</v>
      </c>
      <c r="T37" s="49">
        <f t="shared" si="4"/>
        <v>101938998</v>
      </c>
      <c r="U37" s="49">
        <f t="shared" si="4"/>
        <v>101983998</v>
      </c>
      <c r="V37" s="49">
        <f t="shared" si="4"/>
        <v>101995993</v>
      </c>
      <c r="W37" s="49">
        <f t="shared" si="4"/>
        <v>101995812</v>
      </c>
      <c r="X37" s="49">
        <f t="shared" ref="X37:Y37" si="73">X96+X155</f>
        <v>101984147</v>
      </c>
      <c r="Y37" s="49">
        <f t="shared" si="73"/>
        <v>101983998</v>
      </c>
      <c r="Z37" s="49">
        <f t="shared" ref="Z37" si="74">Z96+Z155</f>
        <v>101983998</v>
      </c>
    </row>
    <row r="38" spans="1:26">
      <c r="A38" s="51" t="s">
        <v>75</v>
      </c>
      <c r="B38" s="49">
        <f t="shared" si="71"/>
        <v>0</v>
      </c>
      <c r="C38" s="49">
        <f t="shared" si="71"/>
        <v>48625491</v>
      </c>
      <c r="D38" s="49">
        <f t="shared" si="71"/>
        <v>40115313</v>
      </c>
      <c r="E38" s="49">
        <f t="shared" si="71"/>
        <v>81577680</v>
      </c>
      <c r="F38" s="49">
        <f t="shared" si="71"/>
        <v>110053726</v>
      </c>
      <c r="G38" s="49">
        <f t="shared" si="71"/>
        <v>97368666</v>
      </c>
      <c r="H38" s="49">
        <f t="shared" si="71"/>
        <v>105639621</v>
      </c>
      <c r="I38" s="49">
        <f t="shared" si="71"/>
        <v>100638450</v>
      </c>
      <c r="J38" s="49">
        <f t="shared" si="71"/>
        <v>117412074</v>
      </c>
      <c r="K38" s="49">
        <f t="shared" si="71"/>
        <v>105124699</v>
      </c>
      <c r="L38" s="49">
        <f t="shared" si="71"/>
        <v>121266947</v>
      </c>
      <c r="M38" s="49">
        <f t="shared" si="71"/>
        <v>138084916</v>
      </c>
      <c r="N38" s="55">
        <f t="shared" si="71"/>
        <v>152896362</v>
      </c>
      <c r="O38" s="55">
        <f t="shared" si="71"/>
        <v>106956396</v>
      </c>
      <c r="P38" s="55">
        <f t="shared" si="46"/>
        <v>117471798</v>
      </c>
      <c r="Q38" s="49">
        <v>97733919</v>
      </c>
      <c r="R38" s="55">
        <f t="shared" si="72"/>
        <v>98652663</v>
      </c>
      <c r="S38" s="55">
        <f t="shared" si="72"/>
        <v>103278300</v>
      </c>
      <c r="T38" s="49">
        <f t="shared" si="4"/>
        <v>118988074</v>
      </c>
      <c r="U38" s="49">
        <f t="shared" si="4"/>
        <v>123032741</v>
      </c>
      <c r="V38" s="49">
        <f t="shared" si="4"/>
        <v>123127240</v>
      </c>
      <c r="W38" s="49">
        <f t="shared" si="4"/>
        <v>145100677</v>
      </c>
      <c r="X38" s="49">
        <f t="shared" ref="X38:Y38" si="75">X97+X156</f>
        <v>189855520</v>
      </c>
      <c r="Y38" s="49">
        <f t="shared" si="75"/>
        <v>204597962</v>
      </c>
      <c r="Z38" s="49">
        <f t="shared" ref="Z38" si="76">Z97+Z156</f>
        <v>196127683</v>
      </c>
    </row>
    <row r="39" spans="1:26">
      <c r="A39" s="51" t="s">
        <v>133</v>
      </c>
      <c r="B39" s="49">
        <f t="shared" si="71"/>
        <v>0</v>
      </c>
      <c r="C39" s="49">
        <f t="shared" si="71"/>
        <v>947671</v>
      </c>
      <c r="D39" s="49">
        <f t="shared" si="71"/>
        <v>1017036</v>
      </c>
      <c r="E39" s="49">
        <f t="shared" si="71"/>
        <v>1996184</v>
      </c>
      <c r="F39" s="49">
        <f t="shared" si="71"/>
        <v>3614711</v>
      </c>
      <c r="G39" s="49">
        <f t="shared" si="71"/>
        <v>3301952</v>
      </c>
      <c r="H39" s="49">
        <f t="shared" si="71"/>
        <v>3735029</v>
      </c>
      <c r="I39" s="49">
        <f t="shared" si="71"/>
        <v>1746049</v>
      </c>
      <c r="J39" s="49">
        <f t="shared" si="71"/>
        <v>2437302</v>
      </c>
      <c r="K39" s="49">
        <f t="shared" si="71"/>
        <v>703620</v>
      </c>
      <c r="L39" s="49">
        <f t="shared" si="71"/>
        <v>1919991</v>
      </c>
      <c r="M39" s="49">
        <f t="shared" si="71"/>
        <v>1027915</v>
      </c>
      <c r="N39" s="55">
        <f t="shared" si="71"/>
        <v>1017036</v>
      </c>
      <c r="O39" s="55">
        <f t="shared" si="71"/>
        <v>1017036</v>
      </c>
      <c r="P39" s="55">
        <f t="shared" si="46"/>
        <v>1017036</v>
      </c>
      <c r="Q39" s="49">
        <v>1019003</v>
      </c>
      <c r="R39" s="55">
        <f t="shared" si="72"/>
        <v>1015069</v>
      </c>
      <c r="S39" s="55">
        <f t="shared" si="72"/>
        <v>1017036</v>
      </c>
      <c r="T39" s="49">
        <f t="shared" si="4"/>
        <v>1113083</v>
      </c>
      <c r="U39" s="49">
        <f t="shared" si="4"/>
        <v>1089385</v>
      </c>
      <c r="V39" s="49">
        <f t="shared" si="4"/>
        <v>1102365</v>
      </c>
      <c r="W39" s="49">
        <f t="shared" si="4"/>
        <v>1073979</v>
      </c>
      <c r="X39" s="49">
        <f t="shared" ref="X39:Y39" si="77">X98+X157</f>
        <v>1116895</v>
      </c>
      <c r="Y39" s="49">
        <f t="shared" si="77"/>
        <v>1238548</v>
      </c>
      <c r="Z39" s="49">
        <f t="shared" ref="Z39" si="78">Z98+Z157</f>
        <v>0</v>
      </c>
    </row>
    <row r="40" spans="1:26">
      <c r="A40" s="51" t="s">
        <v>134</v>
      </c>
      <c r="B40" s="49">
        <f t="shared" si="71"/>
        <v>45628354</v>
      </c>
      <c r="C40" s="49">
        <f t="shared" si="71"/>
        <v>51850611</v>
      </c>
      <c r="D40" s="49">
        <f t="shared" si="71"/>
        <v>78851996</v>
      </c>
      <c r="E40" s="49">
        <f t="shared" si="71"/>
        <v>124411905</v>
      </c>
      <c r="F40" s="49">
        <f t="shared" si="71"/>
        <v>131225226</v>
      </c>
      <c r="G40" s="49">
        <f t="shared" si="71"/>
        <v>116663042</v>
      </c>
      <c r="H40" s="49">
        <f t="shared" si="71"/>
        <v>280189881</v>
      </c>
      <c r="I40" s="49">
        <f t="shared" si="71"/>
        <v>171817304</v>
      </c>
      <c r="J40" s="49">
        <f t="shared" si="71"/>
        <v>220746310</v>
      </c>
      <c r="K40" s="49">
        <f t="shared" si="71"/>
        <v>301665642</v>
      </c>
      <c r="L40" s="49">
        <f t="shared" si="71"/>
        <v>362725270</v>
      </c>
      <c r="M40" s="49">
        <f t="shared" si="71"/>
        <v>378622414</v>
      </c>
      <c r="N40" s="55">
        <f t="shared" si="71"/>
        <v>327202104</v>
      </c>
      <c r="O40" s="55">
        <f t="shared" si="71"/>
        <v>440235972</v>
      </c>
      <c r="P40" s="55">
        <f t="shared" si="46"/>
        <v>394995467</v>
      </c>
      <c r="Q40" s="49">
        <v>443947104</v>
      </c>
      <c r="R40" s="55">
        <f t="shared" si="72"/>
        <v>381975345</v>
      </c>
      <c r="S40" s="55">
        <f t="shared" si="72"/>
        <v>399446069</v>
      </c>
      <c r="T40" s="49">
        <f t="shared" si="4"/>
        <v>378295090</v>
      </c>
      <c r="U40" s="49">
        <f t="shared" si="4"/>
        <v>419214095</v>
      </c>
      <c r="V40" s="49">
        <f t="shared" si="4"/>
        <v>424009055</v>
      </c>
      <c r="W40" s="49">
        <f t="shared" si="4"/>
        <v>405937823</v>
      </c>
      <c r="X40" s="49">
        <f t="shared" ref="X40:Y40" si="79">X99+X158</f>
        <v>410532389</v>
      </c>
      <c r="Y40" s="49">
        <f t="shared" si="79"/>
        <v>423168032</v>
      </c>
      <c r="Z40" s="49">
        <f t="shared" ref="Z40" si="80">Z99+Z158</f>
        <v>420171344</v>
      </c>
    </row>
    <row r="41" spans="1:26">
      <c r="A41" s="51" t="s">
        <v>136</v>
      </c>
      <c r="B41" s="49">
        <f t="shared" si="71"/>
        <v>10630233</v>
      </c>
      <c r="C41" s="49">
        <f t="shared" si="71"/>
        <v>14250338</v>
      </c>
      <c r="D41" s="49">
        <f t="shared" si="71"/>
        <v>28723256</v>
      </c>
      <c r="E41" s="49">
        <f t="shared" si="71"/>
        <v>25508788</v>
      </c>
      <c r="F41" s="49">
        <f t="shared" si="71"/>
        <v>10630233</v>
      </c>
      <c r="G41" s="49">
        <f t="shared" si="71"/>
        <v>36241939</v>
      </c>
      <c r="H41" s="49">
        <f t="shared" si="71"/>
        <v>71281384</v>
      </c>
      <c r="I41" s="49">
        <f t="shared" si="71"/>
        <v>70342691</v>
      </c>
      <c r="J41" s="49">
        <f t="shared" si="71"/>
        <v>62112717</v>
      </c>
      <c r="K41" s="49">
        <f t="shared" si="71"/>
        <v>42778774</v>
      </c>
      <c r="L41" s="49">
        <f t="shared" si="71"/>
        <v>41230787</v>
      </c>
      <c r="M41" s="49">
        <f t="shared" si="71"/>
        <v>65630557</v>
      </c>
      <c r="N41" s="55">
        <f t="shared" si="71"/>
        <v>95029497</v>
      </c>
      <c r="O41" s="55">
        <f t="shared" si="71"/>
        <v>43628859</v>
      </c>
      <c r="P41" s="55">
        <f t="shared" ref="P41:R56" si="81">(P100+P159)</f>
        <v>49132042</v>
      </c>
      <c r="Q41" s="49">
        <v>29601133</v>
      </c>
      <c r="R41" s="55">
        <f t="shared" si="72"/>
        <v>40960262</v>
      </c>
      <c r="S41" s="55">
        <f t="shared" si="72"/>
        <v>34142710</v>
      </c>
      <c r="T41" s="49">
        <f t="shared" si="4"/>
        <v>47560473</v>
      </c>
      <c r="U41" s="49">
        <f t="shared" si="4"/>
        <v>49774736</v>
      </c>
      <c r="V41" s="49">
        <f t="shared" si="4"/>
        <v>26200837</v>
      </c>
      <c r="W41" s="49">
        <f t="shared" si="4"/>
        <v>15188464</v>
      </c>
      <c r="X41" s="49">
        <f t="shared" ref="X41:Y41" si="82">X100+X159</f>
        <v>8713867</v>
      </c>
      <c r="Y41" s="49">
        <f t="shared" si="82"/>
        <v>36527878</v>
      </c>
      <c r="Z41" s="49">
        <f t="shared" ref="Z41" si="83">Z100+Z159</f>
        <v>15738516</v>
      </c>
    </row>
    <row r="42" spans="1:26">
      <c r="A42" s="51" t="s">
        <v>145</v>
      </c>
      <c r="B42" s="49">
        <f t="shared" si="71"/>
        <v>11714991</v>
      </c>
      <c r="C42" s="49">
        <f t="shared" si="71"/>
        <v>13613092</v>
      </c>
      <c r="D42" s="49">
        <f t="shared" si="71"/>
        <v>37208669</v>
      </c>
      <c r="E42" s="49">
        <f t="shared" si="71"/>
        <v>16833976</v>
      </c>
      <c r="F42" s="49">
        <f t="shared" si="71"/>
        <v>24528177</v>
      </c>
      <c r="G42" s="49">
        <f t="shared" si="71"/>
        <v>24246513</v>
      </c>
      <c r="H42" s="49">
        <f t="shared" si="71"/>
        <v>17722999</v>
      </c>
      <c r="I42" s="49">
        <f t="shared" si="71"/>
        <v>23937110</v>
      </c>
      <c r="J42" s="49">
        <f t="shared" si="71"/>
        <v>9519060</v>
      </c>
      <c r="K42" s="49">
        <f t="shared" si="71"/>
        <v>11489885</v>
      </c>
      <c r="L42" s="49">
        <f t="shared" si="71"/>
        <v>15648535</v>
      </c>
      <c r="M42" s="49">
        <f t="shared" si="71"/>
        <v>23830556</v>
      </c>
      <c r="N42" s="55">
        <f t="shared" si="71"/>
        <v>36968798</v>
      </c>
      <c r="O42" s="55">
        <f t="shared" si="71"/>
        <v>29170815</v>
      </c>
      <c r="P42" s="55">
        <f t="shared" si="81"/>
        <v>22892249</v>
      </c>
      <c r="Q42" s="49">
        <v>9523009</v>
      </c>
      <c r="R42" s="55">
        <f t="shared" si="72"/>
        <v>11148265</v>
      </c>
      <c r="S42" s="55">
        <f t="shared" si="72"/>
        <v>13746815</v>
      </c>
      <c r="T42" s="49">
        <f t="shared" si="4"/>
        <v>12963750</v>
      </c>
      <c r="U42" s="49">
        <f t="shared" si="4"/>
        <v>13300755</v>
      </c>
      <c r="V42" s="49">
        <f t="shared" si="4"/>
        <v>12911144</v>
      </c>
      <c r="W42" s="49">
        <f t="shared" si="4"/>
        <v>11175091</v>
      </c>
      <c r="X42" s="49">
        <f t="shared" ref="X42:Y42" si="84">X101+X160</f>
        <v>11950669</v>
      </c>
      <c r="Y42" s="49">
        <f t="shared" si="84"/>
        <v>11102243</v>
      </c>
      <c r="Z42" s="49">
        <f t="shared" ref="Z42" si="85">Z101+Z160</f>
        <v>20439156</v>
      </c>
    </row>
    <row r="43" spans="1:26">
      <c r="A43" s="51" t="s">
        <v>138</v>
      </c>
      <c r="B43" s="49">
        <f t="shared" si="71"/>
        <v>27083175</v>
      </c>
      <c r="C43" s="49">
        <f t="shared" si="71"/>
        <v>46629051</v>
      </c>
      <c r="D43" s="49">
        <f t="shared" si="71"/>
        <v>0</v>
      </c>
      <c r="E43" s="49">
        <f t="shared" si="71"/>
        <v>107190982</v>
      </c>
      <c r="F43" s="49">
        <f t="shared" si="71"/>
        <v>101769703</v>
      </c>
      <c r="G43" s="49">
        <f t="shared" si="71"/>
        <v>104881593</v>
      </c>
      <c r="H43" s="49">
        <f t="shared" si="71"/>
        <v>101895495</v>
      </c>
      <c r="I43" s="49">
        <f t="shared" si="71"/>
        <v>106285944</v>
      </c>
      <c r="J43" s="49">
        <f t="shared" si="71"/>
        <v>129821443</v>
      </c>
      <c r="K43" s="49">
        <f t="shared" si="71"/>
        <v>169300385</v>
      </c>
      <c r="L43" s="49">
        <f t="shared" si="71"/>
        <v>210133922</v>
      </c>
      <c r="M43" s="49">
        <f t="shared" si="71"/>
        <v>329817815</v>
      </c>
      <c r="N43" s="55">
        <f t="shared" si="71"/>
        <v>287058497</v>
      </c>
      <c r="O43" s="55">
        <f t="shared" si="71"/>
        <v>331876839</v>
      </c>
      <c r="P43" s="55">
        <f t="shared" si="81"/>
        <v>310999129</v>
      </c>
      <c r="Q43" s="49">
        <v>280096602</v>
      </c>
      <c r="R43" s="55">
        <f t="shared" si="72"/>
        <v>253557601</v>
      </c>
      <c r="S43" s="55">
        <f t="shared" si="72"/>
        <v>258283396</v>
      </c>
      <c r="T43" s="49">
        <f t="shared" si="4"/>
        <v>324870704</v>
      </c>
      <c r="U43" s="49">
        <f t="shared" si="4"/>
        <v>385227620</v>
      </c>
      <c r="V43" s="49">
        <f t="shared" si="4"/>
        <v>304766928</v>
      </c>
      <c r="W43" s="49">
        <f t="shared" si="4"/>
        <v>293987691</v>
      </c>
      <c r="X43" s="49">
        <f t="shared" ref="X43:Y43" si="86">X102+X161</f>
        <v>322763645</v>
      </c>
      <c r="Y43" s="49">
        <f t="shared" si="86"/>
        <v>298377417</v>
      </c>
      <c r="Z43" s="49">
        <f t="shared" ref="Z43" si="87">Z102+Z161</f>
        <v>224169523</v>
      </c>
    </row>
    <row r="44" spans="1:26">
      <c r="A44" s="51" t="s">
        <v>140</v>
      </c>
      <c r="B44" s="49">
        <f t="shared" si="71"/>
        <v>3334726</v>
      </c>
      <c r="C44" s="49">
        <f t="shared" si="71"/>
        <v>11212115</v>
      </c>
      <c r="D44" s="49">
        <f t="shared" si="71"/>
        <v>14303468</v>
      </c>
      <c r="E44" s="49">
        <f t="shared" si="71"/>
        <v>23413355</v>
      </c>
      <c r="F44" s="49">
        <f t="shared" si="71"/>
        <v>30222784</v>
      </c>
      <c r="G44" s="49">
        <f t="shared" si="71"/>
        <v>30639930</v>
      </c>
      <c r="H44" s="49">
        <f t="shared" si="71"/>
        <v>31435811</v>
      </c>
      <c r="I44" s="49">
        <f t="shared" si="71"/>
        <v>31747881</v>
      </c>
      <c r="J44" s="49">
        <f t="shared" si="71"/>
        <v>51342295</v>
      </c>
      <c r="K44" s="49">
        <f t="shared" si="71"/>
        <v>31492193</v>
      </c>
      <c r="L44" s="49">
        <f t="shared" si="71"/>
        <v>21572432</v>
      </c>
      <c r="M44" s="49">
        <f t="shared" si="71"/>
        <v>15167805</v>
      </c>
      <c r="N44" s="55">
        <f t="shared" si="71"/>
        <v>3966959</v>
      </c>
      <c r="O44" s="55">
        <f t="shared" si="71"/>
        <v>9551563</v>
      </c>
      <c r="P44" s="55">
        <f t="shared" si="81"/>
        <v>12920083</v>
      </c>
      <c r="Q44" s="49">
        <v>11329348</v>
      </c>
      <c r="R44" s="55">
        <f t="shared" si="72"/>
        <v>13065780</v>
      </c>
      <c r="S44" s="55">
        <f t="shared" si="72"/>
        <v>13865065</v>
      </c>
      <c r="T44" s="49">
        <f t="shared" si="4"/>
        <v>16251771</v>
      </c>
      <c r="U44" s="49">
        <f t="shared" si="4"/>
        <v>21096169</v>
      </c>
      <c r="V44" s="49">
        <f t="shared" si="4"/>
        <v>24966363</v>
      </c>
      <c r="W44" s="49">
        <f t="shared" si="4"/>
        <v>23420097</v>
      </c>
      <c r="X44" s="49">
        <f t="shared" ref="X44:Y44" si="88">X103+X162</f>
        <v>45351622</v>
      </c>
      <c r="Y44" s="49">
        <f t="shared" si="88"/>
        <v>41606758</v>
      </c>
      <c r="Z44" s="49">
        <f t="shared" ref="Z44" si="89">Z103+Z162</f>
        <v>26399709</v>
      </c>
    </row>
    <row r="45" spans="1:26">
      <c r="A45" s="51" t="s">
        <v>142</v>
      </c>
      <c r="B45" s="49">
        <f t="shared" si="71"/>
        <v>4087361</v>
      </c>
      <c r="C45" s="49">
        <f t="shared" si="71"/>
        <v>-2092</v>
      </c>
      <c r="D45" s="49">
        <f t="shared" si="71"/>
        <v>4085269</v>
      </c>
      <c r="E45" s="49">
        <f t="shared" si="71"/>
        <v>8172630</v>
      </c>
      <c r="F45" s="49">
        <f t="shared" si="71"/>
        <v>4085269</v>
      </c>
      <c r="G45" s="49">
        <f t="shared" si="71"/>
        <v>4085269</v>
      </c>
      <c r="H45" s="49">
        <f t="shared" si="71"/>
        <v>4085269</v>
      </c>
      <c r="I45" s="49">
        <f t="shared" si="71"/>
        <v>4085272</v>
      </c>
      <c r="J45" s="49">
        <f t="shared" si="71"/>
        <v>4085272</v>
      </c>
      <c r="K45" s="49">
        <f t="shared" si="71"/>
        <v>4085272</v>
      </c>
      <c r="L45" s="49">
        <f t="shared" si="71"/>
        <v>4085272</v>
      </c>
      <c r="M45" s="49">
        <f t="shared" si="71"/>
        <v>4085272</v>
      </c>
      <c r="N45" s="55">
        <f t="shared" si="71"/>
        <v>4085272</v>
      </c>
      <c r="O45" s="55">
        <f t="shared" si="71"/>
        <v>4085272</v>
      </c>
      <c r="P45" s="55">
        <f t="shared" si="81"/>
        <v>15285268</v>
      </c>
      <c r="Q45" s="49">
        <v>4085268</v>
      </c>
      <c r="R45" s="55">
        <f t="shared" si="72"/>
        <v>4085268</v>
      </c>
      <c r="S45" s="55">
        <f t="shared" si="72"/>
        <v>4085268</v>
      </c>
      <c r="T45" s="49">
        <f t="shared" si="4"/>
        <v>4085269</v>
      </c>
      <c r="U45" s="49">
        <f t="shared" si="4"/>
        <v>4085269</v>
      </c>
      <c r="V45" s="49">
        <f t="shared" si="4"/>
        <v>4085268</v>
      </c>
      <c r="W45" s="49">
        <f t="shared" si="4"/>
        <v>4085269</v>
      </c>
      <c r="X45" s="49">
        <f t="shared" ref="X45:Y45" si="90">X104+X163</f>
        <v>4085269</v>
      </c>
      <c r="Y45" s="49">
        <f t="shared" si="90"/>
        <v>4085269</v>
      </c>
      <c r="Z45" s="49">
        <f t="shared" ref="Z45" si="91">Z104+Z163</f>
        <v>4085269</v>
      </c>
    </row>
    <row r="46" spans="1:26">
      <c r="A46" s="51" t="s">
        <v>144</v>
      </c>
      <c r="B46" s="49">
        <f t="shared" si="71"/>
        <v>553087</v>
      </c>
      <c r="C46" s="49">
        <f t="shared" si="71"/>
        <v>802914</v>
      </c>
      <c r="D46" s="49">
        <f t="shared" si="71"/>
        <v>802914</v>
      </c>
      <c r="E46" s="49">
        <f t="shared" si="71"/>
        <v>802914</v>
      </c>
      <c r="F46" s="49">
        <f t="shared" si="71"/>
        <v>659205</v>
      </c>
      <c r="G46" s="49">
        <f t="shared" si="71"/>
        <v>802914</v>
      </c>
      <c r="H46" s="49">
        <f t="shared" si="71"/>
        <v>802914</v>
      </c>
      <c r="I46" s="49">
        <f t="shared" si="71"/>
        <v>802914</v>
      </c>
      <c r="J46" s="49">
        <f t="shared" si="71"/>
        <v>802914</v>
      </c>
      <c r="K46" s="49">
        <f t="shared" si="71"/>
        <v>802914</v>
      </c>
      <c r="L46" s="49">
        <f t="shared" si="71"/>
        <v>802914</v>
      </c>
      <c r="M46" s="49">
        <f t="shared" si="71"/>
        <v>802914</v>
      </c>
      <c r="N46" s="55">
        <f t="shared" si="71"/>
        <v>802914</v>
      </c>
      <c r="O46" s="55">
        <f t="shared" si="71"/>
        <v>802914</v>
      </c>
      <c r="P46" s="55">
        <f t="shared" si="81"/>
        <v>802914</v>
      </c>
      <c r="Q46" s="49">
        <v>802914</v>
      </c>
      <c r="R46" s="55">
        <f t="shared" si="72"/>
        <v>802914</v>
      </c>
      <c r="S46" s="55">
        <f t="shared" si="72"/>
        <v>802914</v>
      </c>
      <c r="T46" s="49">
        <f t="shared" si="4"/>
        <v>802914</v>
      </c>
      <c r="U46" s="49">
        <f t="shared" si="4"/>
        <v>802914</v>
      </c>
      <c r="V46" s="49">
        <f t="shared" si="4"/>
        <v>802914</v>
      </c>
      <c r="W46" s="49">
        <f t="shared" si="4"/>
        <v>802914</v>
      </c>
      <c r="X46" s="49">
        <f t="shared" ref="X46:Y46" si="92">X105+X164</f>
        <v>802914</v>
      </c>
      <c r="Y46" s="49">
        <f t="shared" si="92"/>
        <v>802914</v>
      </c>
      <c r="Z46" s="49">
        <f t="shared" ref="Z46" si="93">Z105+Z164</f>
        <v>802914</v>
      </c>
    </row>
    <row r="47" spans="1:26">
      <c r="A47" s="51" t="s">
        <v>146</v>
      </c>
      <c r="B47" s="49">
        <f t="shared" si="71"/>
        <v>0</v>
      </c>
      <c r="C47" s="49">
        <f t="shared" si="71"/>
        <v>18975782</v>
      </c>
      <c r="D47" s="49">
        <f t="shared" si="71"/>
        <v>-15526921</v>
      </c>
      <c r="E47" s="49">
        <f t="shared" si="71"/>
        <v>83984874</v>
      </c>
      <c r="F47" s="49">
        <f t="shared" si="71"/>
        <v>37507203</v>
      </c>
      <c r="G47" s="49">
        <f t="shared" si="71"/>
        <v>53672901</v>
      </c>
      <c r="H47" s="49">
        <f t="shared" si="71"/>
        <v>36068549</v>
      </c>
      <c r="I47" s="49">
        <f t="shared" si="71"/>
        <v>19470606</v>
      </c>
      <c r="J47" s="49">
        <f t="shared" si="71"/>
        <v>31279155</v>
      </c>
      <c r="K47" s="49">
        <f t="shared" si="71"/>
        <v>38110849</v>
      </c>
      <c r="L47" s="49">
        <f t="shared" si="71"/>
        <v>34970916</v>
      </c>
      <c r="M47" s="49">
        <f t="shared" si="71"/>
        <v>33279451</v>
      </c>
      <c r="N47" s="55">
        <f t="shared" si="71"/>
        <v>44420833</v>
      </c>
      <c r="O47" s="55">
        <f t="shared" si="71"/>
        <v>23302711</v>
      </c>
      <c r="P47" s="55">
        <f t="shared" si="81"/>
        <v>29067872</v>
      </c>
      <c r="Q47" s="49">
        <v>50166696</v>
      </c>
      <c r="R47" s="55">
        <f t="shared" si="72"/>
        <v>19872920</v>
      </c>
      <c r="S47" s="55">
        <f t="shared" si="72"/>
        <v>18985519</v>
      </c>
      <c r="T47" s="49">
        <f t="shared" si="4"/>
        <v>23579659</v>
      </c>
      <c r="U47" s="49">
        <f t="shared" si="4"/>
        <v>19044309</v>
      </c>
      <c r="V47" s="49">
        <f t="shared" si="4"/>
        <v>18975782</v>
      </c>
      <c r="W47" s="49">
        <f t="shared" si="4"/>
        <v>0</v>
      </c>
      <c r="X47" s="49">
        <f t="shared" ref="X47:Y47" si="94">X106+X165</f>
        <v>0</v>
      </c>
      <c r="Y47" s="49">
        <f t="shared" si="94"/>
        <v>0</v>
      </c>
      <c r="Z47" s="49">
        <f t="shared" ref="Z47" si="95">Z106+Z165</f>
        <v>7621508.5300000003</v>
      </c>
    </row>
    <row r="48" spans="1:26">
      <c r="A48" s="51" t="s">
        <v>148</v>
      </c>
      <c r="B48" s="49">
        <f t="shared" si="71"/>
        <v>34681426</v>
      </c>
      <c r="C48" s="49">
        <f t="shared" si="71"/>
        <v>34681426</v>
      </c>
      <c r="D48" s="49">
        <f t="shared" si="71"/>
        <v>34681426</v>
      </c>
      <c r="E48" s="49">
        <f t="shared" si="71"/>
        <v>34681426</v>
      </c>
      <c r="F48" s="49">
        <f t="shared" si="71"/>
        <v>27745141</v>
      </c>
      <c r="G48" s="49">
        <f t="shared" si="71"/>
        <v>27886790</v>
      </c>
      <c r="H48" s="49">
        <f t="shared" si="71"/>
        <v>37092909</v>
      </c>
      <c r="I48" s="49">
        <f t="shared" si="71"/>
        <v>22891952</v>
      </c>
      <c r="J48" s="49">
        <f t="shared" si="71"/>
        <v>22610937</v>
      </c>
      <c r="K48" s="49">
        <f t="shared" si="71"/>
        <v>26846943</v>
      </c>
      <c r="L48" s="49">
        <f t="shared" si="71"/>
        <v>26856865</v>
      </c>
      <c r="M48" s="49">
        <f t="shared" si="71"/>
        <v>26806200</v>
      </c>
      <c r="N48" s="55">
        <f t="shared" si="71"/>
        <v>26837540</v>
      </c>
      <c r="O48" s="55">
        <f t="shared" si="71"/>
        <v>27006469</v>
      </c>
      <c r="P48" s="55">
        <f t="shared" si="81"/>
        <v>26988605</v>
      </c>
      <c r="Q48" s="49">
        <v>26859178</v>
      </c>
      <c r="R48" s="55">
        <f t="shared" si="72"/>
        <v>26787696</v>
      </c>
      <c r="S48" s="55">
        <f t="shared" si="72"/>
        <v>26683595</v>
      </c>
      <c r="T48" s="49">
        <f t="shared" si="4"/>
        <v>0</v>
      </c>
      <c r="U48" s="49">
        <f t="shared" si="4"/>
        <v>0</v>
      </c>
      <c r="V48" s="49">
        <f t="shared" si="4"/>
        <v>0</v>
      </c>
      <c r="W48" s="49">
        <f t="shared" si="4"/>
        <v>0</v>
      </c>
      <c r="X48" s="49">
        <f t="shared" ref="X48:Y48" si="96">X107+X166</f>
        <v>0</v>
      </c>
      <c r="Y48" s="49">
        <f t="shared" si="96"/>
        <v>0</v>
      </c>
      <c r="Z48" s="49">
        <f t="shared" ref="Z48" si="97">Z107+Z166</f>
        <v>0</v>
      </c>
    </row>
    <row r="49" spans="1:32">
      <c r="A49" s="51" t="s">
        <v>150</v>
      </c>
      <c r="B49" s="49">
        <f t="shared" si="71"/>
        <v>4474910</v>
      </c>
      <c r="C49" s="49">
        <f t="shared" si="71"/>
        <v>8925957</v>
      </c>
      <c r="D49" s="49">
        <f t="shared" si="71"/>
        <v>5947744</v>
      </c>
      <c r="E49" s="49">
        <f t="shared" si="71"/>
        <v>14961134</v>
      </c>
      <c r="F49" s="49">
        <f t="shared" si="71"/>
        <v>-4602945</v>
      </c>
      <c r="G49" s="49">
        <f t="shared" si="71"/>
        <v>9110092</v>
      </c>
      <c r="H49" s="49">
        <f t="shared" si="71"/>
        <v>9559399</v>
      </c>
      <c r="I49" s="49">
        <f t="shared" si="71"/>
        <v>9491173</v>
      </c>
      <c r="J49" s="49">
        <f t="shared" si="71"/>
        <v>9475402</v>
      </c>
      <c r="K49" s="49">
        <f t="shared" si="71"/>
        <v>6974924</v>
      </c>
      <c r="L49" s="49">
        <f t="shared" si="71"/>
        <v>10583238</v>
      </c>
      <c r="M49" s="49">
        <f t="shared" si="71"/>
        <v>10957167</v>
      </c>
      <c r="N49" s="55">
        <f t="shared" si="71"/>
        <v>13979386</v>
      </c>
      <c r="O49" s="55">
        <f t="shared" si="71"/>
        <v>10606274</v>
      </c>
      <c r="P49" s="55">
        <f t="shared" si="81"/>
        <v>10474924</v>
      </c>
      <c r="Q49" s="49">
        <v>7474924</v>
      </c>
      <c r="R49" s="55">
        <f t="shared" si="72"/>
        <v>10474924</v>
      </c>
      <c r="S49" s="55">
        <f t="shared" si="72"/>
        <v>4474924</v>
      </c>
      <c r="T49" s="49">
        <f t="shared" si="4"/>
        <v>4608945</v>
      </c>
      <c r="U49" s="49">
        <f t="shared" si="4"/>
        <v>4755390</v>
      </c>
      <c r="V49" s="49">
        <f t="shared" si="4"/>
        <v>6366880</v>
      </c>
      <c r="W49" s="49">
        <f t="shared" si="4"/>
        <v>8380491</v>
      </c>
      <c r="X49" s="49">
        <f t="shared" ref="X49:Y49" si="98">X108+X167</f>
        <v>7851224</v>
      </c>
      <c r="Y49" s="49">
        <f t="shared" si="98"/>
        <v>7547586</v>
      </c>
      <c r="Z49" s="49">
        <f t="shared" ref="Z49" si="99">Z108+Z167</f>
        <v>7129235</v>
      </c>
    </row>
    <row r="50" spans="1:32">
      <c r="A50" s="51" t="s">
        <v>152</v>
      </c>
      <c r="B50" s="49">
        <f t="shared" si="71"/>
        <v>31668579</v>
      </c>
      <c r="C50" s="49">
        <f t="shared" si="71"/>
        <v>-24549598</v>
      </c>
      <c r="D50" s="49">
        <f t="shared" si="71"/>
        <v>4398527</v>
      </c>
      <c r="E50" s="49">
        <f t="shared" si="71"/>
        <v>6861137</v>
      </c>
      <c r="F50" s="49">
        <f t="shared" si="71"/>
        <v>6840842</v>
      </c>
      <c r="G50" s="49">
        <f t="shared" si="71"/>
        <v>7165463</v>
      </c>
      <c r="H50" s="49">
        <f t="shared" si="71"/>
        <v>7464138</v>
      </c>
      <c r="I50" s="49">
        <f t="shared" si="71"/>
        <v>7000499</v>
      </c>
      <c r="J50" s="49">
        <f t="shared" si="71"/>
        <v>8284191</v>
      </c>
      <c r="K50" s="49">
        <f t="shared" si="71"/>
        <v>6390781</v>
      </c>
      <c r="L50" s="49">
        <f t="shared" si="71"/>
        <v>17546354</v>
      </c>
      <c r="M50" s="49">
        <f t="shared" si="71"/>
        <v>15516188</v>
      </c>
      <c r="N50" s="55">
        <f t="shared" si="71"/>
        <v>14645690</v>
      </c>
      <c r="O50" s="55">
        <f t="shared" si="71"/>
        <v>13824224</v>
      </c>
      <c r="P50" s="55">
        <f t="shared" si="81"/>
        <v>17122782</v>
      </c>
      <c r="Q50" s="49">
        <v>14778122</v>
      </c>
      <c r="R50" s="55">
        <f t="shared" si="72"/>
        <v>19639213</v>
      </c>
      <c r="S50" s="55">
        <f t="shared" si="72"/>
        <v>18543424</v>
      </c>
      <c r="T50" s="49">
        <f t="shared" si="4"/>
        <v>23326851</v>
      </c>
      <c r="U50" s="49">
        <f t="shared" si="4"/>
        <v>20735016</v>
      </c>
      <c r="V50" s="49">
        <f t="shared" si="4"/>
        <v>21771577</v>
      </c>
      <c r="W50" s="49">
        <f t="shared" si="4"/>
        <v>20625260</v>
      </c>
      <c r="X50" s="49">
        <f t="shared" ref="X50:Y50" si="100">X109+X168</f>
        <v>23031169</v>
      </c>
      <c r="Y50" s="49">
        <f t="shared" si="100"/>
        <v>24141191</v>
      </c>
      <c r="Z50" s="49">
        <f t="shared" ref="Z50" si="101">Z109+Z168</f>
        <v>20854677</v>
      </c>
    </row>
    <row r="51" spans="1:32">
      <c r="A51" s="51" t="s">
        <v>153</v>
      </c>
      <c r="B51" s="49">
        <f t="shared" si="71"/>
        <v>327708</v>
      </c>
      <c r="C51" s="49">
        <f t="shared" si="71"/>
        <v>22710624</v>
      </c>
      <c r="D51" s="49">
        <f t="shared" si="71"/>
        <v>23066291</v>
      </c>
      <c r="E51" s="49">
        <f t="shared" si="71"/>
        <v>75025049</v>
      </c>
      <c r="F51" s="49">
        <f t="shared" si="71"/>
        <v>21469010</v>
      </c>
      <c r="G51" s="49">
        <f t="shared" si="71"/>
        <v>21520386</v>
      </c>
      <c r="H51" s="49">
        <f t="shared" si="71"/>
        <v>21344774</v>
      </c>
      <c r="I51" s="49">
        <f t="shared" si="71"/>
        <v>22020322</v>
      </c>
      <c r="J51" s="49">
        <f t="shared" si="71"/>
        <v>22041059</v>
      </c>
      <c r="K51" s="49">
        <f t="shared" si="71"/>
        <v>39019304</v>
      </c>
      <c r="L51" s="49">
        <f t="shared" si="71"/>
        <v>28481458</v>
      </c>
      <c r="M51" s="49">
        <f t="shared" si="71"/>
        <v>28179308</v>
      </c>
      <c r="N51" s="55">
        <f t="shared" si="71"/>
        <v>27119482</v>
      </c>
      <c r="O51" s="55">
        <f t="shared" si="71"/>
        <v>26258186</v>
      </c>
      <c r="P51" s="55">
        <f t="shared" si="81"/>
        <v>24720605</v>
      </c>
      <c r="Q51" s="49">
        <v>21376741</v>
      </c>
      <c r="R51" s="55">
        <f t="shared" si="72"/>
        <v>21329174</v>
      </c>
      <c r="S51" s="55">
        <f t="shared" si="72"/>
        <v>21334689</v>
      </c>
      <c r="T51" s="49">
        <f t="shared" si="4"/>
        <v>21436557</v>
      </c>
      <c r="U51" s="49">
        <f t="shared" si="4"/>
        <v>17173590</v>
      </c>
      <c r="V51" s="49">
        <f t="shared" si="4"/>
        <v>21621533</v>
      </c>
      <c r="W51" s="49">
        <f t="shared" si="4"/>
        <v>21653939</v>
      </c>
      <c r="X51" s="49">
        <f t="shared" ref="X51:Y51" si="102">X110+X169</f>
        <v>21919236</v>
      </c>
      <c r="Y51" s="49">
        <f t="shared" si="102"/>
        <v>21958905</v>
      </c>
      <c r="Z51" s="49">
        <f t="shared" ref="Z51" si="103">Z110+Z169</f>
        <v>21932156</v>
      </c>
    </row>
    <row r="52" spans="1:32">
      <c r="A52" s="51" t="s">
        <v>154</v>
      </c>
      <c r="B52" s="49">
        <f t="shared" si="71"/>
        <v>0</v>
      </c>
      <c r="C52" s="49">
        <f t="shared" si="71"/>
        <v>41211493</v>
      </c>
      <c r="D52" s="49">
        <f t="shared" si="71"/>
        <v>31721141</v>
      </c>
      <c r="E52" s="49">
        <f t="shared" si="71"/>
        <v>34775330</v>
      </c>
      <c r="F52" s="49">
        <f t="shared" si="71"/>
        <v>127135183</v>
      </c>
      <c r="G52" s="49">
        <f t="shared" si="71"/>
        <v>119101851</v>
      </c>
      <c r="H52" s="49">
        <f t="shared" si="71"/>
        <v>102186246</v>
      </c>
      <c r="I52" s="49">
        <f t="shared" si="71"/>
        <v>72236057</v>
      </c>
      <c r="J52" s="49">
        <f t="shared" si="71"/>
        <v>69056460</v>
      </c>
      <c r="K52" s="49">
        <f t="shared" si="71"/>
        <v>73958284</v>
      </c>
      <c r="L52" s="49">
        <f t="shared" si="71"/>
        <v>66408013</v>
      </c>
      <c r="M52" s="49">
        <f t="shared" si="71"/>
        <v>45046727</v>
      </c>
      <c r="N52" s="55">
        <f t="shared" si="71"/>
        <v>111900430</v>
      </c>
      <c r="O52" s="55">
        <f t="shared" si="71"/>
        <v>106786612</v>
      </c>
      <c r="P52" s="55">
        <f t="shared" si="81"/>
        <v>91212184</v>
      </c>
      <c r="Q52" s="49">
        <v>49026872</v>
      </c>
      <c r="R52" s="55">
        <f t="shared" si="72"/>
        <v>48592944</v>
      </c>
      <c r="S52" s="55">
        <f t="shared" si="72"/>
        <v>54206139</v>
      </c>
      <c r="T52" s="49">
        <f t="shared" si="4"/>
        <v>99728758</v>
      </c>
      <c r="U52" s="49">
        <f t="shared" si="4"/>
        <v>99217669</v>
      </c>
      <c r="V52" s="49">
        <f t="shared" si="4"/>
        <v>119828021</v>
      </c>
      <c r="W52" s="49">
        <f t="shared" si="4"/>
        <v>120278320</v>
      </c>
      <c r="X52" s="49">
        <f t="shared" ref="X52:Y52" si="104">X111+X170</f>
        <v>80247700</v>
      </c>
      <c r="Y52" s="49">
        <f t="shared" si="104"/>
        <v>42902256</v>
      </c>
      <c r="Z52" s="49">
        <f t="shared" ref="Z52" si="105">Z111+Z170</f>
        <v>100415880.95999999</v>
      </c>
    </row>
    <row r="53" spans="1:32">
      <c r="A53" s="51" t="s">
        <v>155</v>
      </c>
      <c r="B53" s="49">
        <f t="shared" ref="B53:O56" si="106">SUM(B112,B171)</f>
        <v>0</v>
      </c>
      <c r="C53" s="49">
        <f t="shared" si="106"/>
        <v>2971393</v>
      </c>
      <c r="D53" s="49">
        <f t="shared" si="106"/>
        <v>5942786</v>
      </c>
      <c r="E53" s="49">
        <f t="shared" si="106"/>
        <v>9691494</v>
      </c>
      <c r="F53" s="49">
        <f t="shared" si="106"/>
        <v>30245534</v>
      </c>
      <c r="G53" s="49">
        <f t="shared" si="106"/>
        <v>31447599</v>
      </c>
      <c r="H53" s="49">
        <f t="shared" si="106"/>
        <v>23704394</v>
      </c>
      <c r="I53" s="49">
        <f t="shared" si="106"/>
        <v>22461690</v>
      </c>
      <c r="J53" s="49">
        <f t="shared" si="106"/>
        <v>20505432</v>
      </c>
      <c r="K53" s="49">
        <f t="shared" si="106"/>
        <v>20923473</v>
      </c>
      <c r="L53" s="49">
        <f t="shared" si="106"/>
        <v>19367952</v>
      </c>
      <c r="M53" s="49">
        <f t="shared" si="106"/>
        <v>21877339</v>
      </c>
      <c r="N53" s="55">
        <f t="shared" si="106"/>
        <v>28226784</v>
      </c>
      <c r="O53" s="55">
        <f t="shared" si="106"/>
        <v>25829305</v>
      </c>
      <c r="P53" s="55">
        <f t="shared" si="81"/>
        <v>35596112</v>
      </c>
      <c r="Q53" s="49">
        <v>28385513</v>
      </c>
      <c r="R53" s="55">
        <f t="shared" ref="R53:S56" si="107">(R112+R171)</f>
        <v>10436145</v>
      </c>
      <c r="S53" s="55">
        <f t="shared" si="107"/>
        <v>11888643</v>
      </c>
      <c r="T53" s="49">
        <f t="shared" si="4"/>
        <v>9075897</v>
      </c>
      <c r="U53" s="49">
        <f t="shared" si="4"/>
        <v>13081327</v>
      </c>
      <c r="V53" s="49">
        <f t="shared" si="4"/>
        <v>15321392</v>
      </c>
      <c r="W53" s="49">
        <f t="shared" si="4"/>
        <v>16242413</v>
      </c>
      <c r="X53" s="49">
        <f t="shared" ref="X53:Y53" si="108">X112+X171</f>
        <v>10021392</v>
      </c>
      <c r="Y53" s="49">
        <f t="shared" si="108"/>
        <v>21096392</v>
      </c>
      <c r="Z53" s="49">
        <f t="shared" ref="Z53" si="109">Z112+Z171</f>
        <v>21096392</v>
      </c>
    </row>
    <row r="54" spans="1:32">
      <c r="A54" s="51" t="s">
        <v>157</v>
      </c>
      <c r="B54" s="49">
        <f t="shared" si="106"/>
        <v>17671506</v>
      </c>
      <c r="C54" s="49">
        <f t="shared" si="106"/>
        <v>15248577</v>
      </c>
      <c r="D54" s="49">
        <f t="shared" si="106"/>
        <v>41433725</v>
      </c>
      <c r="E54" s="49">
        <f t="shared" si="106"/>
        <v>114518487</v>
      </c>
      <c r="F54" s="49">
        <f t="shared" si="106"/>
        <v>167289629</v>
      </c>
      <c r="G54" s="49">
        <f t="shared" si="106"/>
        <v>129765445</v>
      </c>
      <c r="H54" s="49">
        <f t="shared" si="106"/>
        <v>175200981</v>
      </c>
      <c r="I54" s="49">
        <f t="shared" si="106"/>
        <v>185369267</v>
      </c>
      <c r="J54" s="49">
        <f t="shared" si="106"/>
        <v>168691445</v>
      </c>
      <c r="K54" s="49">
        <f t="shared" si="106"/>
        <v>180312210</v>
      </c>
      <c r="L54" s="49">
        <f t="shared" si="106"/>
        <v>202727000</v>
      </c>
      <c r="M54" s="49">
        <f t="shared" si="106"/>
        <v>212565130</v>
      </c>
      <c r="N54" s="55">
        <f t="shared" si="106"/>
        <v>192018204</v>
      </c>
      <c r="O54" s="55">
        <f t="shared" si="106"/>
        <v>261648823</v>
      </c>
      <c r="P54" s="55">
        <f t="shared" si="81"/>
        <v>148970330</v>
      </c>
      <c r="Q54" s="49">
        <v>117663423</v>
      </c>
      <c r="R54" s="55">
        <f t="shared" si="107"/>
        <v>137184698</v>
      </c>
      <c r="S54" s="55">
        <f t="shared" si="107"/>
        <v>156545946</v>
      </c>
      <c r="T54" s="49">
        <f t="shared" si="4"/>
        <v>111656359</v>
      </c>
      <c r="U54" s="49">
        <f t="shared" si="4"/>
        <v>117213579</v>
      </c>
      <c r="V54" s="49">
        <f t="shared" si="4"/>
        <v>145692570</v>
      </c>
      <c r="W54" s="49">
        <f t="shared" si="4"/>
        <v>140593454</v>
      </c>
      <c r="X54" s="49">
        <f t="shared" ref="X54:Y54" si="110">X113+X172</f>
        <v>138857145</v>
      </c>
      <c r="Y54" s="49">
        <f t="shared" si="110"/>
        <v>133188993</v>
      </c>
      <c r="Z54" s="49">
        <f t="shared" ref="Z54" si="111">Z113+Z172</f>
        <v>124939825</v>
      </c>
    </row>
    <row r="55" spans="1:32">
      <c r="A55" s="51" t="s">
        <v>158</v>
      </c>
      <c r="B55" s="49">
        <f t="shared" si="106"/>
        <v>1553781</v>
      </c>
      <c r="C55" s="49">
        <f t="shared" si="106"/>
        <v>2264098</v>
      </c>
      <c r="D55" s="49">
        <f t="shared" si="106"/>
        <v>-2264172</v>
      </c>
      <c r="E55" s="49">
        <f t="shared" si="106"/>
        <v>5371587</v>
      </c>
      <c r="F55" s="49">
        <f t="shared" si="106"/>
        <v>1553707</v>
      </c>
      <c r="G55" s="49">
        <f t="shared" si="106"/>
        <v>5674066</v>
      </c>
      <c r="H55" s="49">
        <f t="shared" si="106"/>
        <v>2040762</v>
      </c>
      <c r="I55" s="49">
        <f t="shared" si="106"/>
        <v>1553707</v>
      </c>
      <c r="J55" s="49">
        <f t="shared" si="106"/>
        <v>2993707</v>
      </c>
      <c r="K55" s="49">
        <f t="shared" si="106"/>
        <v>3316859</v>
      </c>
      <c r="L55" s="49">
        <f t="shared" si="106"/>
        <v>3653707</v>
      </c>
      <c r="M55" s="49">
        <f t="shared" si="106"/>
        <v>1553707</v>
      </c>
      <c r="N55" s="55">
        <f t="shared" si="106"/>
        <v>5753707</v>
      </c>
      <c r="O55" s="55">
        <f t="shared" si="106"/>
        <v>6153707</v>
      </c>
      <c r="P55" s="55">
        <f t="shared" si="81"/>
        <v>3653707</v>
      </c>
      <c r="Q55" s="49">
        <v>3653707</v>
      </c>
      <c r="R55" s="55">
        <f t="shared" si="107"/>
        <v>3653707</v>
      </c>
      <c r="S55" s="55">
        <f t="shared" si="107"/>
        <v>517830</v>
      </c>
      <c r="T55" s="49">
        <f t="shared" si="4"/>
        <v>0</v>
      </c>
      <c r="U55" s="49">
        <f t="shared" si="4"/>
        <v>1553707</v>
      </c>
      <c r="V55" s="49">
        <f t="shared" si="4"/>
        <v>1553707</v>
      </c>
      <c r="W55" s="49">
        <f t="shared" si="4"/>
        <v>1553707</v>
      </c>
      <c r="X55" s="49">
        <f t="shared" ref="X55:Y55" si="112">X114+X173</f>
        <v>2882598</v>
      </c>
      <c r="Y55" s="49">
        <f t="shared" si="112"/>
        <v>1553707</v>
      </c>
      <c r="Z55" s="49">
        <f t="shared" ref="Z55" si="113">Z114+Z173</f>
        <v>1553707</v>
      </c>
    </row>
    <row r="56" spans="1:32" s="62" customFormat="1">
      <c r="A56" s="59" t="s">
        <v>159</v>
      </c>
      <c r="B56" s="49">
        <f t="shared" si="106"/>
        <v>814978424</v>
      </c>
      <c r="C56" s="49">
        <f t="shared" si="106"/>
        <v>1429781807</v>
      </c>
      <c r="D56" s="49">
        <f t="shared" si="106"/>
        <v>2103845520</v>
      </c>
      <c r="E56" s="49">
        <f t="shared" si="106"/>
        <v>3518692513</v>
      </c>
      <c r="F56" s="49">
        <f t="shared" si="106"/>
        <v>3451275525</v>
      </c>
      <c r="G56" s="49">
        <f t="shared" si="106"/>
        <v>3504258378</v>
      </c>
      <c r="H56" s="49">
        <f t="shared" si="106"/>
        <v>3468339689</v>
      </c>
      <c r="I56" s="49">
        <f t="shared" si="106"/>
        <v>3350343004</v>
      </c>
      <c r="J56" s="49">
        <f t="shared" si="106"/>
        <v>3197072324</v>
      </c>
      <c r="K56" s="49">
        <f t="shared" si="106"/>
        <v>3542028335</v>
      </c>
      <c r="L56" s="49">
        <f t="shared" si="106"/>
        <v>3713137975</v>
      </c>
      <c r="M56" s="49">
        <f t="shared" si="106"/>
        <v>4236298657</v>
      </c>
      <c r="N56" s="55">
        <f>SUM(N115,N174)</f>
        <v>4133855052</v>
      </c>
      <c r="O56" s="55">
        <f>SUM(O115,O174)</f>
        <v>4069369681</v>
      </c>
      <c r="P56" s="55">
        <f t="shared" si="81"/>
        <v>3957765809</v>
      </c>
      <c r="Q56" s="49">
        <v>3664254287</v>
      </c>
      <c r="R56" s="55">
        <f t="shared" si="81"/>
        <v>3639201982</v>
      </c>
      <c r="S56" s="55">
        <f t="shared" si="107"/>
        <v>3744187723</v>
      </c>
      <c r="T56" s="49">
        <f>T115+T174</f>
        <v>4096313296</v>
      </c>
      <c r="U56" s="49">
        <f>U115+U174</f>
        <v>3733381957</v>
      </c>
      <c r="V56" s="49">
        <f t="shared" ref="V56:W56" si="114">V115+V174</f>
        <v>3744078087</v>
      </c>
      <c r="W56" s="49">
        <f t="shared" si="114"/>
        <v>3828279033</v>
      </c>
      <c r="X56" s="49">
        <f>SUM(X5:X55)</f>
        <v>3742477822</v>
      </c>
      <c r="Y56" s="49">
        <f>SUM(Y5:Y55)</f>
        <v>3789675910</v>
      </c>
      <c r="Z56" s="49">
        <f>SUM(Z5:Z55)</f>
        <v>3750451848.1100001</v>
      </c>
    </row>
    <row r="61" spans="1:32" ht="12.75" customHeight="1">
      <c r="AF61" s="63"/>
    </row>
    <row r="62" spans="1:32">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2">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51" t="s">
        <v>82</v>
      </c>
      <c r="B64" s="49">
        <v>0</v>
      </c>
      <c r="C64" s="49">
        <v>7199187</v>
      </c>
      <c r="D64" s="49">
        <v>7369306</v>
      </c>
      <c r="E64" s="52">
        <v>2102242</v>
      </c>
      <c r="F64" s="49">
        <v>0</v>
      </c>
      <c r="G64" s="49">
        <v>20816443</v>
      </c>
      <c r="H64" s="49">
        <v>35092690</v>
      </c>
      <c r="I64" s="49">
        <v>-10548733</v>
      </c>
      <c r="J64" s="49">
        <v>14401</v>
      </c>
      <c r="K64" s="49">
        <v>0</v>
      </c>
      <c r="L64" s="49">
        <v>4735</v>
      </c>
      <c r="M64" s="49">
        <v>0</v>
      </c>
      <c r="N64" s="49">
        <v>0</v>
      </c>
      <c r="O64" s="49">
        <v>0</v>
      </c>
      <c r="P64" s="49">
        <v>0</v>
      </c>
      <c r="Q64" s="49">
        <v>0</v>
      </c>
      <c r="R64" s="49">
        <v>0</v>
      </c>
      <c r="S64" s="49">
        <v>0</v>
      </c>
      <c r="T64" s="49">
        <v>0</v>
      </c>
      <c r="U64" s="226">
        <v>0</v>
      </c>
      <c r="V64" s="49">
        <v>0</v>
      </c>
      <c r="W64" s="49">
        <v>90024</v>
      </c>
      <c r="X64" s="49">
        <v>6863</v>
      </c>
      <c r="Y64" s="49">
        <v>0</v>
      </c>
      <c r="Z64" s="49">
        <v>57938</v>
      </c>
    </row>
    <row r="65" spans="1:26">
      <c r="A65" s="51" t="s">
        <v>84</v>
      </c>
      <c r="B65" s="49">
        <v>0</v>
      </c>
      <c r="C65" s="49">
        <v>0</v>
      </c>
      <c r="D65" s="49">
        <v>2124534</v>
      </c>
      <c r="E65" s="52">
        <v>7595582</v>
      </c>
      <c r="F65" s="49">
        <v>6254461</v>
      </c>
      <c r="G65" s="49">
        <v>5977744</v>
      </c>
      <c r="H65" s="49">
        <v>6405306</v>
      </c>
      <c r="I65" s="49">
        <v>10402536</v>
      </c>
      <c r="J65" s="49">
        <v>9814279</v>
      </c>
      <c r="K65" s="49">
        <v>9872978</v>
      </c>
      <c r="L65" s="49">
        <v>12763727</v>
      </c>
      <c r="M65" s="49">
        <v>9899052</v>
      </c>
      <c r="N65" s="49">
        <v>14110027</v>
      </c>
      <c r="O65" s="49">
        <v>2869481</v>
      </c>
      <c r="P65" s="49">
        <v>1758456</v>
      </c>
      <c r="Q65" s="49">
        <v>9515931</v>
      </c>
      <c r="R65" s="49">
        <v>13936504</v>
      </c>
      <c r="S65" s="49">
        <v>13770971</v>
      </c>
      <c r="T65" s="49">
        <v>9682969</v>
      </c>
      <c r="U65" s="226">
        <v>7303852</v>
      </c>
      <c r="V65" s="49">
        <v>0</v>
      </c>
      <c r="W65" s="49">
        <v>7764161</v>
      </c>
      <c r="X65" s="49">
        <v>2663321</v>
      </c>
      <c r="Y65" s="49">
        <v>1543618</v>
      </c>
      <c r="Z65" s="49">
        <v>0</v>
      </c>
    </row>
    <row r="66" spans="1:26">
      <c r="A66" s="51" t="s">
        <v>86</v>
      </c>
      <c r="B66" s="49">
        <v>0</v>
      </c>
      <c r="C66" s="49">
        <v>0</v>
      </c>
      <c r="D66" s="49">
        <v>2295410</v>
      </c>
      <c r="E66" s="52">
        <v>27284965</v>
      </c>
      <c r="F66" s="49">
        <v>36733377</v>
      </c>
      <c r="G66" s="49">
        <v>44218327</v>
      </c>
      <c r="H66" s="49">
        <v>32321232</v>
      </c>
      <c r="I66" s="49">
        <v>483639</v>
      </c>
      <c r="J66" s="49">
        <v>-109118</v>
      </c>
      <c r="K66" s="49">
        <v>6475934</v>
      </c>
      <c r="L66" s="49">
        <v>9866249</v>
      </c>
      <c r="M66" s="49">
        <v>20243687</v>
      </c>
      <c r="N66" s="49">
        <v>47172692</v>
      </c>
      <c r="O66" s="49">
        <v>3421173</v>
      </c>
      <c r="P66" s="49">
        <v>16419619</v>
      </c>
      <c r="Q66" s="49">
        <v>-11152220</v>
      </c>
      <c r="R66" s="49">
        <v>89604</v>
      </c>
      <c r="S66" s="49">
        <v>2915264</v>
      </c>
      <c r="T66" s="49">
        <v>2717800</v>
      </c>
      <c r="U66" s="226">
        <v>2717800</v>
      </c>
      <c r="V66" s="49">
        <v>0</v>
      </c>
      <c r="W66" s="49">
        <v>2546800</v>
      </c>
      <c r="X66" s="49">
        <v>0</v>
      </c>
      <c r="Y66" s="49">
        <v>0</v>
      </c>
      <c r="Z66" s="49">
        <v>0</v>
      </c>
    </row>
    <row r="67" spans="1:26">
      <c r="A67" s="51" t="s">
        <v>88</v>
      </c>
      <c r="B67" s="49">
        <v>0</v>
      </c>
      <c r="C67" s="49">
        <v>0</v>
      </c>
      <c r="D67" s="49">
        <v>0</v>
      </c>
      <c r="E67" s="52">
        <v>5468188</v>
      </c>
      <c r="F67" s="49">
        <v>4937698</v>
      </c>
      <c r="G67" s="49">
        <v>886800</v>
      </c>
      <c r="H67" s="49">
        <v>4163</v>
      </c>
      <c r="I67" s="49">
        <v>-588796</v>
      </c>
      <c r="J67" s="49">
        <v>0</v>
      </c>
      <c r="K67" s="49">
        <v>239287</v>
      </c>
      <c r="L67" s="49">
        <v>414917</v>
      </c>
      <c r="M67" s="49">
        <v>986344</v>
      </c>
      <c r="N67" s="49">
        <v>8709271</v>
      </c>
      <c r="O67" s="49">
        <v>23331478</v>
      </c>
      <c r="P67" s="49">
        <v>-156206</v>
      </c>
      <c r="Q67" s="49">
        <v>8809626</v>
      </c>
      <c r="R67" s="49">
        <v>8233801</v>
      </c>
      <c r="S67" s="49">
        <v>361408</v>
      </c>
      <c r="T67" s="49">
        <v>385277</v>
      </c>
      <c r="U67" s="226">
        <v>7997820</v>
      </c>
      <c r="V67" s="49">
        <v>8031655</v>
      </c>
      <c r="W67" s="49">
        <v>15514589</v>
      </c>
      <c r="X67" s="49">
        <v>2659737</v>
      </c>
      <c r="Y67" s="49">
        <v>7798126</v>
      </c>
      <c r="Z67" s="49">
        <v>5250000</v>
      </c>
    </row>
    <row r="68" spans="1:26">
      <c r="A68" s="51" t="s">
        <v>74</v>
      </c>
      <c r="B68" s="49">
        <v>0</v>
      </c>
      <c r="C68" s="49">
        <v>124934031</v>
      </c>
      <c r="D68" s="49">
        <v>80922081</v>
      </c>
      <c r="E68" s="52">
        <v>637843029</v>
      </c>
      <c r="F68" s="49">
        <v>505830322</v>
      </c>
      <c r="G68" s="49">
        <v>418921096</v>
      </c>
      <c r="H68" s="49">
        <v>483594179</v>
      </c>
      <c r="I68" s="49">
        <v>431836469</v>
      </c>
      <c r="J68" s="49">
        <v>403389439</v>
      </c>
      <c r="K68" s="49">
        <v>396135182</v>
      </c>
      <c r="L68" s="49">
        <v>256378288</v>
      </c>
      <c r="M68" s="49">
        <v>337544086</v>
      </c>
      <c r="N68" s="49">
        <v>294461974</v>
      </c>
      <c r="O68" s="49">
        <v>235883914</v>
      </c>
      <c r="P68" s="49">
        <v>192130249</v>
      </c>
      <c r="Q68" s="49">
        <v>102699873</v>
      </c>
      <c r="R68" s="49">
        <v>108383867</v>
      </c>
      <c r="S68" s="49">
        <v>113871342</v>
      </c>
      <c r="T68" s="49">
        <v>122311636</v>
      </c>
      <c r="U68" s="226">
        <v>112604259</v>
      </c>
      <c r="V68" s="49">
        <v>95130986</v>
      </c>
      <c r="W68" s="49">
        <v>201585505</v>
      </c>
      <c r="X68" s="49">
        <v>129615131</v>
      </c>
      <c r="Y68" s="49">
        <v>147783008</v>
      </c>
      <c r="Z68" s="49">
        <v>149990551</v>
      </c>
    </row>
    <row r="69" spans="1:26">
      <c r="A69" s="51" t="s">
        <v>91</v>
      </c>
      <c r="B69" s="49">
        <v>0</v>
      </c>
      <c r="C69" s="49">
        <v>0</v>
      </c>
      <c r="D69" s="49">
        <v>0</v>
      </c>
      <c r="E69" s="52">
        <v>1251291</v>
      </c>
      <c r="F69" s="49">
        <v>3602754</v>
      </c>
      <c r="G69" s="49">
        <v>6340043</v>
      </c>
      <c r="H69" s="49">
        <v>1002329</v>
      </c>
      <c r="I69" s="49">
        <v>1044009</v>
      </c>
      <c r="J69" s="49">
        <v>1711646</v>
      </c>
      <c r="K69" s="49">
        <v>705237</v>
      </c>
      <c r="L69" s="49">
        <v>-258170</v>
      </c>
      <c r="M69" s="49">
        <v>80160</v>
      </c>
      <c r="N69" s="49">
        <v>658188</v>
      </c>
      <c r="O69" s="49">
        <v>1860806</v>
      </c>
      <c r="P69" s="49">
        <v>98401</v>
      </c>
      <c r="Q69" s="49">
        <v>84959</v>
      </c>
      <c r="R69" s="49">
        <v>127834</v>
      </c>
      <c r="S69" s="49">
        <v>172929</v>
      </c>
      <c r="T69" s="49">
        <v>341509</v>
      </c>
      <c r="U69" s="226">
        <v>704828</v>
      </c>
      <c r="V69" s="49">
        <v>1026695</v>
      </c>
      <c r="W69" s="49">
        <v>494182</v>
      </c>
      <c r="X69" s="49">
        <v>437208</v>
      </c>
      <c r="Y69" s="49">
        <v>477857</v>
      </c>
      <c r="Z69" s="49">
        <v>251663</v>
      </c>
    </row>
    <row r="70" spans="1:26">
      <c r="A70" s="51" t="s">
        <v>93</v>
      </c>
      <c r="B70" s="49">
        <v>0</v>
      </c>
      <c r="C70" s="49">
        <v>0</v>
      </c>
      <c r="D70" s="49">
        <v>35764049</v>
      </c>
      <c r="E70" s="52">
        <v>21157841</v>
      </c>
      <c r="F70" s="49">
        <v>0</v>
      </c>
      <c r="G70" s="49">
        <v>0</v>
      </c>
      <c r="H70" s="49">
        <v>1</v>
      </c>
      <c r="I70" s="49">
        <v>0</v>
      </c>
      <c r="J70" s="49">
        <v>0</v>
      </c>
      <c r="K70" s="49">
        <v>0</v>
      </c>
      <c r="L70" s="49">
        <v>0</v>
      </c>
      <c r="M70" s="49">
        <v>0</v>
      </c>
      <c r="N70" s="49">
        <v>0</v>
      </c>
      <c r="O70" s="49">
        <v>0</v>
      </c>
      <c r="P70" s="49">
        <v>0</v>
      </c>
      <c r="Q70" s="49">
        <v>0</v>
      </c>
      <c r="R70" s="49">
        <v>0</v>
      </c>
      <c r="S70" s="49">
        <v>0</v>
      </c>
      <c r="T70" s="49">
        <v>0</v>
      </c>
      <c r="U70" s="226">
        <v>0</v>
      </c>
      <c r="V70" s="49">
        <v>0</v>
      </c>
      <c r="W70" s="49">
        <v>0</v>
      </c>
      <c r="X70" s="49">
        <v>0</v>
      </c>
      <c r="Y70" s="49">
        <v>0</v>
      </c>
      <c r="Z70" s="49">
        <v>0</v>
      </c>
    </row>
    <row r="71" spans="1:26">
      <c r="A71" s="51" t="s">
        <v>95</v>
      </c>
      <c r="B71" s="49">
        <v>0</v>
      </c>
      <c r="C71" s="49">
        <v>0</v>
      </c>
      <c r="D71" s="49">
        <v>0</v>
      </c>
      <c r="E71" s="52">
        <v>0</v>
      </c>
      <c r="F71" s="49">
        <v>0</v>
      </c>
      <c r="G71" s="49">
        <v>0</v>
      </c>
      <c r="H71" s="49">
        <v>0</v>
      </c>
      <c r="I71" s="49">
        <v>0</v>
      </c>
      <c r="J71" s="49">
        <v>2520894</v>
      </c>
      <c r="K71" s="49">
        <v>4205539</v>
      </c>
      <c r="L71" s="49">
        <v>1595462</v>
      </c>
      <c r="M71" s="49">
        <v>4621090</v>
      </c>
      <c r="N71" s="49">
        <v>21722689</v>
      </c>
      <c r="O71" s="49">
        <v>24023531</v>
      </c>
      <c r="P71" s="49">
        <v>12656624</v>
      </c>
      <c r="Q71" s="49">
        <v>20724507</v>
      </c>
      <c r="R71" s="49">
        <v>23175536</v>
      </c>
      <c r="S71" s="49">
        <v>34268950</v>
      </c>
      <c r="T71" s="49">
        <v>17998690</v>
      </c>
      <c r="U71" s="226">
        <v>24442307</v>
      </c>
      <c r="V71" s="49">
        <v>21708932</v>
      </c>
      <c r="W71" s="49">
        <v>20194625</v>
      </c>
      <c r="X71" s="49">
        <v>14957152</v>
      </c>
      <c r="Y71" s="49">
        <v>15085682</v>
      </c>
      <c r="Z71" s="49">
        <v>12631846</v>
      </c>
    </row>
    <row r="72" spans="1:26">
      <c r="A72" s="51" t="s">
        <v>97</v>
      </c>
      <c r="B72" s="49">
        <v>0</v>
      </c>
      <c r="C72" s="49">
        <v>5000000</v>
      </c>
      <c r="D72" s="49">
        <v>0</v>
      </c>
      <c r="E72" s="52">
        <v>17311835</v>
      </c>
      <c r="F72" s="49">
        <v>26116535</v>
      </c>
      <c r="G72" s="49">
        <v>43071964</v>
      </c>
      <c r="H72" s="49">
        <v>24491986</v>
      </c>
      <c r="I72" s="49">
        <v>22767404</v>
      </c>
      <c r="J72" s="49">
        <v>20282350</v>
      </c>
      <c r="K72" s="49">
        <v>17426761</v>
      </c>
      <c r="L72" s="49">
        <v>23124160</v>
      </c>
      <c r="M72" s="49">
        <v>37190982</v>
      </c>
      <c r="N72" s="49">
        <v>39521964</v>
      </c>
      <c r="O72" s="49">
        <v>36947695</v>
      </c>
      <c r="P72" s="49">
        <v>36947695</v>
      </c>
      <c r="Q72" s="49">
        <v>34307103</v>
      </c>
      <c r="R72" s="49">
        <v>39588286</v>
      </c>
      <c r="S72" s="49">
        <v>33131694</v>
      </c>
      <c r="T72" s="49">
        <v>36947695</v>
      </c>
      <c r="U72" s="226">
        <v>36947695</v>
      </c>
      <c r="V72" s="49">
        <v>36947695</v>
      </c>
      <c r="W72" s="49">
        <v>36947695</v>
      </c>
      <c r="X72" s="49">
        <v>36947695</v>
      </c>
      <c r="Y72" s="49">
        <v>15263162</v>
      </c>
      <c r="Z72" s="49">
        <v>30886298.620000001</v>
      </c>
    </row>
    <row r="73" spans="1:26">
      <c r="A73" s="51" t="s">
        <v>99</v>
      </c>
      <c r="B73" s="49">
        <v>0</v>
      </c>
      <c r="C73" s="49">
        <v>71138691</v>
      </c>
      <c r="D73" s="49">
        <v>91272154</v>
      </c>
      <c r="E73" s="52">
        <v>132190335</v>
      </c>
      <c r="F73" s="49">
        <v>148741995</v>
      </c>
      <c r="G73" s="49">
        <v>154728668</v>
      </c>
      <c r="H73" s="49">
        <v>115868645</v>
      </c>
      <c r="I73" s="49">
        <v>105023453</v>
      </c>
      <c r="J73" s="49">
        <v>118936479</v>
      </c>
      <c r="K73" s="49">
        <v>112210085</v>
      </c>
      <c r="L73" s="49">
        <v>112813467</v>
      </c>
      <c r="M73" s="49">
        <v>131883389</v>
      </c>
      <c r="N73" s="49">
        <v>124045810</v>
      </c>
      <c r="O73" s="49">
        <v>117377609</v>
      </c>
      <c r="P73" s="49">
        <v>112559166</v>
      </c>
      <c r="Q73" s="49">
        <v>98396102</v>
      </c>
      <c r="R73" s="49">
        <v>98389731</v>
      </c>
      <c r="S73" s="49">
        <v>98261357</v>
      </c>
      <c r="T73" s="49">
        <v>89719005</v>
      </c>
      <c r="U73" s="226">
        <v>110225824</v>
      </c>
      <c r="V73" s="49">
        <v>95976178</v>
      </c>
      <c r="W73" s="49">
        <v>94399447</v>
      </c>
      <c r="X73" s="49">
        <v>68228597</v>
      </c>
      <c r="Y73" s="49">
        <v>102223439</v>
      </c>
      <c r="Z73" s="49">
        <v>95514565</v>
      </c>
    </row>
    <row r="74" spans="1:26">
      <c r="A74" s="51" t="s">
        <v>101</v>
      </c>
      <c r="B74" s="49">
        <v>0</v>
      </c>
      <c r="C74" s="49">
        <v>7000000</v>
      </c>
      <c r="D74" s="49">
        <v>0</v>
      </c>
      <c r="E74" s="52">
        <v>1000000</v>
      </c>
      <c r="F74" s="49">
        <v>-1000000</v>
      </c>
      <c r="G74" s="49">
        <v>0</v>
      </c>
      <c r="H74" s="49">
        <v>0</v>
      </c>
      <c r="I74" s="49">
        <v>0</v>
      </c>
      <c r="J74" s="49">
        <v>0</v>
      </c>
      <c r="K74" s="49">
        <v>0</v>
      </c>
      <c r="L74" s="49">
        <v>0</v>
      </c>
      <c r="M74" s="49">
        <v>0</v>
      </c>
      <c r="N74" s="49">
        <v>0</v>
      </c>
      <c r="O74" s="49">
        <v>0</v>
      </c>
      <c r="P74" s="49">
        <v>0</v>
      </c>
      <c r="Q74" s="49">
        <v>0</v>
      </c>
      <c r="R74" s="49">
        <v>0</v>
      </c>
      <c r="S74" s="49">
        <v>0</v>
      </c>
      <c r="T74" s="49">
        <v>0</v>
      </c>
      <c r="U74" s="226">
        <v>0</v>
      </c>
      <c r="V74" s="49">
        <v>0</v>
      </c>
      <c r="W74" s="49">
        <v>0</v>
      </c>
      <c r="X74" s="49">
        <v>0</v>
      </c>
      <c r="Y74" s="49">
        <v>0</v>
      </c>
      <c r="Z74" s="49">
        <v>0</v>
      </c>
    </row>
    <row r="75" spans="1:26">
      <c r="A75" s="51" t="s">
        <v>102</v>
      </c>
      <c r="B75" s="49">
        <v>0</v>
      </c>
      <c r="C75" s="49">
        <v>0</v>
      </c>
      <c r="D75" s="49">
        <v>0</v>
      </c>
      <c r="E75" s="52">
        <v>0</v>
      </c>
      <c r="F75" s="49">
        <v>0</v>
      </c>
      <c r="G75" s="49">
        <v>0</v>
      </c>
      <c r="H75" s="49">
        <v>0</v>
      </c>
      <c r="I75" s="49">
        <v>0</v>
      </c>
      <c r="J75" s="49">
        <v>0</v>
      </c>
      <c r="K75" s="49">
        <v>0</v>
      </c>
      <c r="L75" s="49">
        <v>0</v>
      </c>
      <c r="M75" s="49">
        <v>0</v>
      </c>
      <c r="N75" s="49">
        <v>0</v>
      </c>
      <c r="O75" s="49">
        <v>10431483</v>
      </c>
      <c r="P75" s="49">
        <v>0</v>
      </c>
      <c r="Q75" s="49">
        <v>0</v>
      </c>
      <c r="R75" s="49">
        <v>0</v>
      </c>
      <c r="S75" s="49">
        <v>0</v>
      </c>
      <c r="T75" s="49">
        <v>0</v>
      </c>
      <c r="U75" s="226">
        <v>0</v>
      </c>
      <c r="V75" s="49">
        <v>0</v>
      </c>
      <c r="W75" s="49">
        <v>1529137</v>
      </c>
      <c r="X75" s="49">
        <v>1000000</v>
      </c>
      <c r="Y75" s="49">
        <v>3886791</v>
      </c>
      <c r="Z75" s="49">
        <v>1879786</v>
      </c>
    </row>
    <row r="76" spans="1:26">
      <c r="A76" s="51" t="s">
        <v>103</v>
      </c>
      <c r="B76" s="49">
        <v>0</v>
      </c>
      <c r="C76" s="49">
        <v>0</v>
      </c>
      <c r="D76" s="49">
        <v>0</v>
      </c>
      <c r="E76" s="52">
        <v>0</v>
      </c>
      <c r="F76" s="49">
        <v>0</v>
      </c>
      <c r="G76" s="49">
        <v>593381</v>
      </c>
      <c r="H76" s="49">
        <v>1462112</v>
      </c>
      <c r="I76" s="49">
        <v>-744</v>
      </c>
      <c r="J76" s="49">
        <v>0</v>
      </c>
      <c r="K76" s="49">
        <v>0</v>
      </c>
      <c r="L76" s="49">
        <v>0</v>
      </c>
      <c r="M76" s="49">
        <v>0</v>
      </c>
      <c r="N76" s="49">
        <v>0</v>
      </c>
      <c r="O76" s="49">
        <v>0</v>
      </c>
      <c r="P76" s="49">
        <v>0</v>
      </c>
      <c r="Q76" s="49">
        <v>2000000</v>
      </c>
      <c r="R76" s="49">
        <v>1768118</v>
      </c>
      <c r="S76" s="49">
        <v>2832612</v>
      </c>
      <c r="T76" s="49">
        <v>1171018</v>
      </c>
      <c r="U76" s="226">
        <v>4000000</v>
      </c>
      <c r="V76" s="49">
        <v>6045209</v>
      </c>
      <c r="W76" s="49">
        <v>4656876</v>
      </c>
      <c r="X76" s="49">
        <v>4313163</v>
      </c>
      <c r="Y76" s="49">
        <v>1984752</v>
      </c>
      <c r="Z76" s="49">
        <v>0</v>
      </c>
    </row>
    <row r="77" spans="1:26">
      <c r="A77" s="51" t="s">
        <v>104</v>
      </c>
      <c r="B77" s="49">
        <v>0</v>
      </c>
      <c r="C77" s="49">
        <v>0</v>
      </c>
      <c r="D77" s="49">
        <v>35208023</v>
      </c>
      <c r="E77" s="52">
        <v>23033967</v>
      </c>
      <c r="F77" s="49">
        <v>102445190</v>
      </c>
      <c r="G77" s="49">
        <v>141605285</v>
      </c>
      <c r="H77" s="49">
        <v>152662453</v>
      </c>
      <c r="I77" s="49">
        <v>120006662</v>
      </c>
      <c r="J77" s="49">
        <v>165407447</v>
      </c>
      <c r="K77" s="49">
        <v>151847095</v>
      </c>
      <c r="L77" s="49">
        <v>108531680</v>
      </c>
      <c r="M77" s="49">
        <v>168034659</v>
      </c>
      <c r="N77" s="49">
        <v>138728975</v>
      </c>
      <c r="O77" s="49">
        <v>130277922</v>
      </c>
      <c r="P77" s="49">
        <v>132805678</v>
      </c>
      <c r="Q77" s="49">
        <v>147112060</v>
      </c>
      <c r="R77" s="49">
        <v>134482223</v>
      </c>
      <c r="S77" s="49">
        <v>141001587</v>
      </c>
      <c r="T77" s="49">
        <v>151574773</v>
      </c>
      <c r="U77" s="226">
        <v>108009059</v>
      </c>
      <c r="V77" s="49">
        <v>230338607</v>
      </c>
      <c r="W77" s="49">
        <v>155327304</v>
      </c>
      <c r="X77" s="49">
        <v>113084549</v>
      </c>
      <c r="Y77" s="49">
        <v>104907993</v>
      </c>
      <c r="Z77" s="49">
        <v>97595781</v>
      </c>
    </row>
    <row r="78" spans="1:26">
      <c r="A78" s="51" t="s">
        <v>105</v>
      </c>
      <c r="B78" s="49">
        <v>0</v>
      </c>
      <c r="C78" s="49">
        <v>0</v>
      </c>
      <c r="D78" s="49">
        <v>15678155</v>
      </c>
      <c r="E78" s="52">
        <v>111105877</v>
      </c>
      <c r="F78" s="49">
        <v>48142474</v>
      </c>
      <c r="G78" s="49">
        <v>434895</v>
      </c>
      <c r="H78" s="49">
        <v>2127</v>
      </c>
      <c r="I78" s="49">
        <v>0</v>
      </c>
      <c r="J78" s="49">
        <v>0</v>
      </c>
      <c r="K78" s="49">
        <v>0</v>
      </c>
      <c r="L78" s="49">
        <v>0</v>
      </c>
      <c r="M78" s="49">
        <v>0</v>
      </c>
      <c r="N78" s="49">
        <v>0</v>
      </c>
      <c r="O78" s="49">
        <v>0</v>
      </c>
      <c r="P78" s="49">
        <v>0</v>
      </c>
      <c r="Q78" s="49">
        <v>0</v>
      </c>
      <c r="R78" s="49">
        <v>0</v>
      </c>
      <c r="S78" s="49">
        <v>273281</v>
      </c>
      <c r="T78" s="49">
        <v>23193982</v>
      </c>
      <c r="U78" s="226">
        <v>26165068</v>
      </c>
      <c r="V78" s="49">
        <v>35212323</v>
      </c>
      <c r="W78" s="49">
        <v>41260282</v>
      </c>
      <c r="X78" s="49">
        <v>41283900</v>
      </c>
      <c r="Y78" s="49">
        <v>33144592</v>
      </c>
      <c r="Z78" s="49">
        <v>14673160</v>
      </c>
    </row>
    <row r="79" spans="1:26">
      <c r="A79" s="51" t="s">
        <v>107</v>
      </c>
      <c r="B79" s="49">
        <v>0</v>
      </c>
      <c r="C79" s="49">
        <v>0</v>
      </c>
      <c r="D79" s="49">
        <v>0</v>
      </c>
      <c r="E79" s="52">
        <v>10480</v>
      </c>
      <c r="F79" s="49">
        <v>9602</v>
      </c>
      <c r="G79" s="49">
        <v>4857</v>
      </c>
      <c r="H79" s="49">
        <v>5113184</v>
      </c>
      <c r="I79" s="49">
        <v>503902</v>
      </c>
      <c r="J79" s="49">
        <v>2796</v>
      </c>
      <c r="K79" s="49">
        <v>6755</v>
      </c>
      <c r="L79" s="49">
        <v>1636</v>
      </c>
      <c r="M79" s="49">
        <v>9587013</v>
      </c>
      <c r="N79" s="49">
        <v>8148942</v>
      </c>
      <c r="O79" s="49">
        <v>5732994</v>
      </c>
      <c r="P79" s="49">
        <v>0</v>
      </c>
      <c r="Q79" s="49">
        <v>0</v>
      </c>
      <c r="R79" s="49">
        <v>0</v>
      </c>
      <c r="S79" s="49">
        <v>1984711</v>
      </c>
      <c r="T79" s="49">
        <v>14726705</v>
      </c>
      <c r="U79" s="226">
        <v>13524318</v>
      </c>
      <c r="V79" s="49">
        <v>23598281</v>
      </c>
      <c r="W79" s="49">
        <v>24865232</v>
      </c>
      <c r="X79" s="49">
        <v>22020297</v>
      </c>
      <c r="Y79" s="49">
        <v>19442752</v>
      </c>
      <c r="Z79" s="49">
        <v>10501949</v>
      </c>
    </row>
    <row r="80" spans="1:26">
      <c r="A80" s="51" t="s">
        <v>76</v>
      </c>
      <c r="B80" s="49">
        <v>0</v>
      </c>
      <c r="C80" s="49">
        <v>0</v>
      </c>
      <c r="D80" s="49">
        <v>0</v>
      </c>
      <c r="E80" s="52">
        <v>0</v>
      </c>
      <c r="F80" s="49">
        <v>0</v>
      </c>
      <c r="G80" s="49">
        <v>0</v>
      </c>
      <c r="H80" s="49">
        <v>0</v>
      </c>
      <c r="I80" s="49">
        <v>0</v>
      </c>
      <c r="J80" s="49">
        <v>0</v>
      </c>
      <c r="K80" s="49">
        <v>995553</v>
      </c>
      <c r="L80" s="49">
        <v>3989115</v>
      </c>
      <c r="M80" s="49">
        <v>8443734</v>
      </c>
      <c r="N80" s="49">
        <v>7585929</v>
      </c>
      <c r="O80" s="49">
        <v>7484638</v>
      </c>
      <c r="P80" s="49">
        <v>5117448</v>
      </c>
      <c r="Q80" s="49">
        <v>-471956</v>
      </c>
      <c r="R80" s="49">
        <v>0</v>
      </c>
      <c r="S80" s="49">
        <v>0</v>
      </c>
      <c r="T80" s="49">
        <v>0</v>
      </c>
      <c r="U80" s="226">
        <v>0</v>
      </c>
      <c r="V80" s="49">
        <v>0</v>
      </c>
      <c r="W80" s="49">
        <v>0</v>
      </c>
      <c r="X80" s="49">
        <v>0</v>
      </c>
      <c r="Y80" s="49">
        <v>0</v>
      </c>
      <c r="Z80" s="49">
        <v>0</v>
      </c>
    </row>
    <row r="81" spans="1:26">
      <c r="A81" s="51" t="s">
        <v>110</v>
      </c>
      <c r="B81" s="49">
        <v>0</v>
      </c>
      <c r="C81" s="49">
        <v>0</v>
      </c>
      <c r="D81" s="49">
        <v>10362551</v>
      </c>
      <c r="E81" s="52">
        <v>10958268</v>
      </c>
      <c r="F81" s="49">
        <v>16868044</v>
      </c>
      <c r="G81" s="49">
        <v>16990064</v>
      </c>
      <c r="H81" s="49">
        <v>13349883</v>
      </c>
      <c r="I81" s="49">
        <v>18609146</v>
      </c>
      <c r="J81" s="49">
        <v>20884670</v>
      </c>
      <c r="K81" s="49">
        <v>2128785</v>
      </c>
      <c r="L81" s="49">
        <v>7704493</v>
      </c>
      <c r="M81" s="49">
        <v>18338007</v>
      </c>
      <c r="N81" s="49">
        <v>8907001</v>
      </c>
      <c r="O81" s="49">
        <v>23947553</v>
      </c>
      <c r="P81" s="49">
        <v>15708820</v>
      </c>
      <c r="Q81" s="49">
        <v>32650752</v>
      </c>
      <c r="R81" s="49">
        <v>16074927</v>
      </c>
      <c r="S81" s="49">
        <v>24779199</v>
      </c>
      <c r="T81" s="49">
        <v>19047666</v>
      </c>
      <c r="U81" s="226">
        <v>14340339</v>
      </c>
      <c r="V81" s="49">
        <v>7687850</v>
      </c>
      <c r="W81" s="49">
        <v>6570655</v>
      </c>
      <c r="X81" s="49">
        <v>5071924</v>
      </c>
      <c r="Y81" s="49">
        <v>6310189</v>
      </c>
      <c r="Z81" s="49">
        <v>984946</v>
      </c>
    </row>
    <row r="82" spans="1:26">
      <c r="A82" s="51" t="s">
        <v>111</v>
      </c>
      <c r="B82" s="49">
        <v>0</v>
      </c>
      <c r="C82" s="49">
        <v>0</v>
      </c>
      <c r="D82" s="49">
        <v>0</v>
      </c>
      <c r="E82" s="52">
        <v>7335</v>
      </c>
      <c r="F82" s="49">
        <v>876214</v>
      </c>
      <c r="G82" s="49">
        <v>3089151</v>
      </c>
      <c r="H82" s="49">
        <v>2920266</v>
      </c>
      <c r="I82" s="49">
        <v>2838818</v>
      </c>
      <c r="J82" s="49">
        <v>-83</v>
      </c>
      <c r="K82" s="49">
        <v>83</v>
      </c>
      <c r="L82" s="49">
        <v>0</v>
      </c>
      <c r="M82" s="49">
        <v>6999303</v>
      </c>
      <c r="N82" s="49">
        <v>0</v>
      </c>
      <c r="O82" s="49">
        <v>0</v>
      </c>
      <c r="P82" s="49">
        <v>0</v>
      </c>
      <c r="Q82" s="49">
        <v>0</v>
      </c>
      <c r="R82" s="49">
        <v>0</v>
      </c>
      <c r="S82" s="49">
        <v>0</v>
      </c>
      <c r="T82" s="49">
        <v>0</v>
      </c>
      <c r="U82" s="226">
        <v>0</v>
      </c>
      <c r="V82" s="49">
        <v>0</v>
      </c>
      <c r="W82" s="49">
        <v>0</v>
      </c>
      <c r="X82" s="49">
        <v>0</v>
      </c>
      <c r="Y82" s="49">
        <v>0</v>
      </c>
      <c r="Z82" s="49">
        <v>0</v>
      </c>
    </row>
    <row r="83" spans="1:26">
      <c r="A83" s="51" t="s">
        <v>113</v>
      </c>
      <c r="B83" s="49">
        <v>0</v>
      </c>
      <c r="C83" s="49">
        <v>0</v>
      </c>
      <c r="D83" s="49">
        <v>0</v>
      </c>
      <c r="E83" s="52">
        <v>3442976</v>
      </c>
      <c r="F83" s="49">
        <v>7188616</v>
      </c>
      <c r="G83" s="49">
        <v>9357709</v>
      </c>
      <c r="H83" s="49">
        <v>8998797</v>
      </c>
      <c r="I83" s="49">
        <v>12251242</v>
      </c>
      <c r="J83" s="49">
        <v>10876846</v>
      </c>
      <c r="K83" s="49">
        <v>11542028</v>
      </c>
      <c r="L83" s="49">
        <v>12774395</v>
      </c>
      <c r="M83" s="49">
        <v>6074164</v>
      </c>
      <c r="N83" s="49">
        <v>12884496</v>
      </c>
      <c r="O83" s="49">
        <v>13425263</v>
      </c>
      <c r="P83" s="49">
        <v>9247047</v>
      </c>
      <c r="Q83" s="49">
        <v>7330309</v>
      </c>
      <c r="R83" s="49">
        <v>3324208</v>
      </c>
      <c r="S83" s="49">
        <v>643249</v>
      </c>
      <c r="T83" s="49">
        <v>6553738</v>
      </c>
      <c r="U83" s="226">
        <v>4964254</v>
      </c>
      <c r="V83" s="49">
        <v>4985978</v>
      </c>
      <c r="W83" s="49">
        <v>9638177</v>
      </c>
      <c r="X83" s="49">
        <v>11534524</v>
      </c>
      <c r="Y83" s="49">
        <v>8938804</v>
      </c>
      <c r="Z83" s="49">
        <v>4147762</v>
      </c>
    </row>
    <row r="84" spans="1:26">
      <c r="A84" s="51" t="s">
        <v>78</v>
      </c>
      <c r="B84" s="49">
        <v>43195</v>
      </c>
      <c r="C84" s="49">
        <v>9043</v>
      </c>
      <c r="D84" s="49">
        <v>2475178</v>
      </c>
      <c r="E84" s="52">
        <v>28906497</v>
      </c>
      <c r="F84" s="49">
        <v>-29525666</v>
      </c>
      <c r="G84" s="49">
        <v>1038367</v>
      </c>
      <c r="H84" s="49">
        <v>1651300</v>
      </c>
      <c r="I84" s="49">
        <v>624756</v>
      </c>
      <c r="J84" s="49">
        <v>639909</v>
      </c>
      <c r="K84" s="49">
        <v>547414</v>
      </c>
      <c r="L84" s="49">
        <v>587869</v>
      </c>
      <c r="M84" s="49">
        <v>520502</v>
      </c>
      <c r="N84" s="49">
        <v>476476</v>
      </c>
      <c r="O84" s="49">
        <v>354595</v>
      </c>
      <c r="P84" s="49">
        <v>164566</v>
      </c>
      <c r="Q84" s="49">
        <v>334620</v>
      </c>
      <c r="R84" s="49">
        <v>292141</v>
      </c>
      <c r="S84" s="49">
        <v>264916</v>
      </c>
      <c r="T84" s="49">
        <v>2130010</v>
      </c>
      <c r="U84" s="226">
        <v>6753913</v>
      </c>
      <c r="V84" s="49">
        <v>7868559</v>
      </c>
      <c r="W84" s="49">
        <v>6864425</v>
      </c>
      <c r="X84" s="49">
        <v>6026132</v>
      </c>
      <c r="Y84" s="49">
        <v>5068717</v>
      </c>
      <c r="Z84" s="49">
        <v>5127900</v>
      </c>
    </row>
    <row r="85" spans="1:26">
      <c r="A85" s="51" t="s">
        <v>116</v>
      </c>
      <c r="B85" s="49">
        <v>0</v>
      </c>
      <c r="C85" s="49">
        <v>7110224</v>
      </c>
      <c r="D85" s="49">
        <v>44520343</v>
      </c>
      <c r="E85" s="52">
        <v>108426263</v>
      </c>
      <c r="F85" s="49">
        <v>158498331</v>
      </c>
      <c r="G85" s="49">
        <v>133479742</v>
      </c>
      <c r="H85" s="49">
        <v>125612617</v>
      </c>
      <c r="I85" s="49">
        <v>129661543</v>
      </c>
      <c r="J85" s="49">
        <v>138648946</v>
      </c>
      <c r="K85" s="49">
        <v>149300355</v>
      </c>
      <c r="L85" s="49">
        <v>117394565</v>
      </c>
      <c r="M85" s="49">
        <v>164322819</v>
      </c>
      <c r="N85" s="49">
        <v>199183039</v>
      </c>
      <c r="O85" s="49">
        <v>173548755</v>
      </c>
      <c r="P85" s="49">
        <v>176762526</v>
      </c>
      <c r="Q85" s="49">
        <v>164179306</v>
      </c>
      <c r="R85" s="49">
        <v>159143919</v>
      </c>
      <c r="S85" s="49">
        <v>186750776</v>
      </c>
      <c r="T85" s="49">
        <v>195057477</v>
      </c>
      <c r="U85" s="226">
        <v>196762613</v>
      </c>
      <c r="V85" s="49">
        <v>190860596</v>
      </c>
      <c r="W85" s="49">
        <v>202184099</v>
      </c>
      <c r="X85" s="49">
        <v>198232364</v>
      </c>
      <c r="Y85" s="49">
        <v>128877128</v>
      </c>
      <c r="Z85" s="49">
        <v>197832901</v>
      </c>
    </row>
    <row r="86" spans="1:26">
      <c r="A86" s="51" t="s">
        <v>117</v>
      </c>
      <c r="B86" s="49">
        <v>11537068</v>
      </c>
      <c r="C86" s="49">
        <v>81753323</v>
      </c>
      <c r="D86" s="49">
        <v>211176065</v>
      </c>
      <c r="E86" s="52">
        <v>151240151</v>
      </c>
      <c r="F86" s="49">
        <v>165185097</v>
      </c>
      <c r="G86" s="49">
        <v>221206418</v>
      </c>
      <c r="H86" s="49">
        <v>135909459</v>
      </c>
      <c r="I86" s="49">
        <v>176291948</v>
      </c>
      <c r="J86" s="49">
        <v>38819874</v>
      </c>
      <c r="K86" s="49">
        <v>26876985</v>
      </c>
      <c r="L86" s="49">
        <v>40515016</v>
      </c>
      <c r="M86" s="49">
        <v>122873987</v>
      </c>
      <c r="N86" s="49">
        <v>53333477</v>
      </c>
      <c r="O86" s="49">
        <v>54641599</v>
      </c>
      <c r="P86" s="49">
        <v>14574453</v>
      </c>
      <c r="Q86" s="49">
        <v>-693165</v>
      </c>
      <c r="R86" s="49">
        <v>0</v>
      </c>
      <c r="S86" s="49">
        <v>0</v>
      </c>
      <c r="T86" s="49">
        <v>36</v>
      </c>
      <c r="U86" s="226">
        <v>0</v>
      </c>
      <c r="V86" s="49">
        <v>0</v>
      </c>
      <c r="W86" s="49">
        <v>0</v>
      </c>
      <c r="X86" s="49">
        <v>0</v>
      </c>
      <c r="Y86" s="49">
        <v>0</v>
      </c>
      <c r="Z86" s="49">
        <v>0</v>
      </c>
    </row>
    <row r="87" spans="1:26">
      <c r="A87" s="51" t="s">
        <v>77</v>
      </c>
      <c r="B87" s="49">
        <v>0</v>
      </c>
      <c r="C87" s="49">
        <v>0</v>
      </c>
      <c r="D87" s="49">
        <v>0</v>
      </c>
      <c r="E87" s="52">
        <v>0</v>
      </c>
      <c r="F87" s="49">
        <v>22862</v>
      </c>
      <c r="G87" s="49">
        <v>16069</v>
      </c>
      <c r="H87" s="49">
        <v>3620</v>
      </c>
      <c r="I87" s="49">
        <v>0</v>
      </c>
      <c r="J87" s="49">
        <v>0</v>
      </c>
      <c r="K87" s="49">
        <v>0</v>
      </c>
      <c r="L87" s="49">
        <v>0</v>
      </c>
      <c r="M87" s="49">
        <v>0</v>
      </c>
      <c r="N87" s="49">
        <v>0</v>
      </c>
      <c r="O87" s="49">
        <v>0</v>
      </c>
      <c r="P87" s="49">
        <v>0</v>
      </c>
      <c r="Q87" s="49">
        <v>0</v>
      </c>
      <c r="R87" s="49">
        <v>0</v>
      </c>
      <c r="S87" s="49">
        <v>0</v>
      </c>
      <c r="T87" s="49">
        <v>0</v>
      </c>
      <c r="U87" s="226">
        <v>0</v>
      </c>
      <c r="V87" s="49">
        <v>0</v>
      </c>
      <c r="W87" s="49">
        <v>0</v>
      </c>
      <c r="X87" s="49">
        <v>0</v>
      </c>
      <c r="Y87" s="49">
        <v>0</v>
      </c>
      <c r="Z87" s="49">
        <v>0</v>
      </c>
    </row>
    <row r="88" spans="1:26">
      <c r="A88" s="51" t="s">
        <v>120</v>
      </c>
      <c r="B88" s="49">
        <v>6478</v>
      </c>
      <c r="C88" s="49">
        <v>0</v>
      </c>
      <c r="D88" s="49">
        <v>-33986</v>
      </c>
      <c r="E88" s="52">
        <v>6130336</v>
      </c>
      <c r="F88" s="49">
        <v>18801307</v>
      </c>
      <c r="G88" s="49">
        <v>23099929</v>
      </c>
      <c r="H88" s="49">
        <v>3631835</v>
      </c>
      <c r="I88" s="49">
        <v>13265227</v>
      </c>
      <c r="J88" s="49">
        <v>1791641</v>
      </c>
      <c r="K88" s="49">
        <v>-3113888</v>
      </c>
      <c r="L88" s="49">
        <v>3096540</v>
      </c>
      <c r="M88" s="49">
        <v>-6150</v>
      </c>
      <c r="N88" s="49">
        <v>6334800</v>
      </c>
      <c r="O88" s="49">
        <v>-4249</v>
      </c>
      <c r="P88" s="49">
        <v>4249</v>
      </c>
      <c r="Q88" s="49">
        <v>0</v>
      </c>
      <c r="R88" s="49">
        <v>0</v>
      </c>
      <c r="S88" s="49">
        <v>0</v>
      </c>
      <c r="T88" s="49">
        <v>0</v>
      </c>
      <c r="U88" s="226">
        <v>1000000</v>
      </c>
      <c r="V88" s="49">
        <v>0</v>
      </c>
      <c r="W88" s="49">
        <v>0</v>
      </c>
      <c r="X88" s="49">
        <v>0</v>
      </c>
      <c r="Y88" s="49">
        <v>0</v>
      </c>
      <c r="Z88" s="49">
        <v>0</v>
      </c>
    </row>
    <row r="89" spans="1:26">
      <c r="A89" s="51" t="s">
        <v>122</v>
      </c>
      <c r="B89" s="49">
        <v>0</v>
      </c>
      <c r="C89" s="49">
        <v>0</v>
      </c>
      <c r="D89" s="49">
        <v>0</v>
      </c>
      <c r="E89" s="52">
        <v>0</v>
      </c>
      <c r="F89" s="49">
        <v>0</v>
      </c>
      <c r="G89" s="49">
        <v>0</v>
      </c>
      <c r="H89" s="49">
        <v>0</v>
      </c>
      <c r="I89" s="49">
        <v>0</v>
      </c>
      <c r="J89" s="49">
        <v>0</v>
      </c>
      <c r="K89" s="49">
        <v>0</v>
      </c>
      <c r="L89" s="49">
        <v>0</v>
      </c>
      <c r="M89" s="49">
        <v>0</v>
      </c>
      <c r="N89" s="49">
        <v>0</v>
      </c>
      <c r="O89" s="49">
        <v>0</v>
      </c>
      <c r="P89" s="49">
        <v>0</v>
      </c>
      <c r="Q89" s="49">
        <v>29744277</v>
      </c>
      <c r="R89" s="49">
        <v>18394640</v>
      </c>
      <c r="S89" s="49">
        <v>17852530</v>
      </c>
      <c r="T89" s="49">
        <v>27911464</v>
      </c>
      <c r="U89" s="226">
        <v>30143161</v>
      </c>
      <c r="V89" s="49">
        <v>36400117</v>
      </c>
      <c r="W89" s="49">
        <v>28062837</v>
      </c>
      <c r="X89" s="49">
        <v>14145647</v>
      </c>
      <c r="Y89" s="49">
        <v>10955716</v>
      </c>
      <c r="Z89" s="49">
        <v>4491995</v>
      </c>
    </row>
    <row r="90" spans="1:26">
      <c r="A90" s="51" t="s">
        <v>124</v>
      </c>
      <c r="B90" s="49">
        <v>0</v>
      </c>
      <c r="C90" s="49">
        <v>0</v>
      </c>
      <c r="D90" s="49">
        <v>0</v>
      </c>
      <c r="E90" s="52">
        <v>0</v>
      </c>
      <c r="F90" s="49">
        <v>0</v>
      </c>
      <c r="G90" s="49">
        <v>115452</v>
      </c>
      <c r="H90" s="49">
        <v>162422</v>
      </c>
      <c r="I90" s="49">
        <v>134590</v>
      </c>
      <c r="J90" s="49">
        <v>0</v>
      </c>
      <c r="K90" s="49">
        <v>0</v>
      </c>
      <c r="L90" s="49">
        <v>4431</v>
      </c>
      <c r="M90" s="49">
        <v>388467</v>
      </c>
      <c r="N90" s="49">
        <v>465351</v>
      </c>
      <c r="O90" s="49">
        <v>53359</v>
      </c>
      <c r="P90" s="49">
        <v>673295</v>
      </c>
      <c r="Q90" s="49">
        <v>298142</v>
      </c>
      <c r="R90" s="49">
        <v>370306</v>
      </c>
      <c r="S90" s="49">
        <v>413600</v>
      </c>
      <c r="T90" s="49">
        <v>336878</v>
      </c>
      <c r="U90" s="226">
        <v>436056</v>
      </c>
      <c r="V90" s="49">
        <v>481287</v>
      </c>
      <c r="W90" s="49">
        <v>755783</v>
      </c>
      <c r="X90" s="49">
        <v>623145</v>
      </c>
      <c r="Y90" s="49">
        <v>607120</v>
      </c>
      <c r="Z90" s="49">
        <v>459897</v>
      </c>
    </row>
    <row r="91" spans="1:26">
      <c r="A91" s="51" t="s">
        <v>126</v>
      </c>
      <c r="B91" s="49">
        <v>0</v>
      </c>
      <c r="C91" s="49">
        <v>0</v>
      </c>
      <c r="D91" s="49">
        <v>0</v>
      </c>
      <c r="E91" s="52">
        <v>0</v>
      </c>
      <c r="F91" s="49">
        <v>0</v>
      </c>
      <c r="G91" s="49">
        <v>0</v>
      </c>
      <c r="H91" s="49">
        <v>0</v>
      </c>
      <c r="I91" s="49">
        <v>0</v>
      </c>
      <c r="J91" s="49">
        <v>0</v>
      </c>
      <c r="K91" s="49">
        <v>0</v>
      </c>
      <c r="L91" s="49">
        <v>0</v>
      </c>
      <c r="M91" s="49">
        <v>0</v>
      </c>
      <c r="N91" s="49">
        <v>0</v>
      </c>
      <c r="O91" s="49">
        <v>0</v>
      </c>
      <c r="P91" s="49">
        <v>0</v>
      </c>
      <c r="Q91" s="49">
        <v>0</v>
      </c>
      <c r="R91" s="49">
        <v>0</v>
      </c>
      <c r="S91" s="49">
        <v>0</v>
      </c>
      <c r="T91" s="49">
        <v>0</v>
      </c>
      <c r="U91" s="226">
        <v>0</v>
      </c>
      <c r="V91" s="49">
        <v>0</v>
      </c>
      <c r="W91" s="49">
        <v>0</v>
      </c>
      <c r="X91" s="49">
        <v>0</v>
      </c>
      <c r="Y91" s="49">
        <v>0</v>
      </c>
      <c r="Z91" s="49">
        <v>0</v>
      </c>
    </row>
    <row r="92" spans="1:26">
      <c r="A92" s="51" t="s">
        <v>127</v>
      </c>
      <c r="B92" s="49">
        <v>0</v>
      </c>
      <c r="C92" s="49">
        <v>0</v>
      </c>
      <c r="D92" s="49">
        <v>0</v>
      </c>
      <c r="E92" s="52">
        <v>567366</v>
      </c>
      <c r="F92" s="49">
        <v>0</v>
      </c>
      <c r="G92" s="49">
        <v>0</v>
      </c>
      <c r="H92" s="49">
        <v>1450696</v>
      </c>
      <c r="I92" s="49">
        <v>0</v>
      </c>
      <c r="J92" s="49">
        <v>0</v>
      </c>
      <c r="K92" s="49">
        <v>0</v>
      </c>
      <c r="L92" s="49">
        <v>417671</v>
      </c>
      <c r="M92" s="49">
        <v>0</v>
      </c>
      <c r="N92" s="49">
        <v>0</v>
      </c>
      <c r="O92" s="49">
        <v>0</v>
      </c>
      <c r="P92" s="49">
        <v>0</v>
      </c>
      <c r="Q92" s="49">
        <v>0</v>
      </c>
      <c r="R92" s="49">
        <v>0</v>
      </c>
      <c r="S92" s="49">
        <v>0</v>
      </c>
      <c r="T92" s="49">
        <v>0</v>
      </c>
      <c r="U92" s="226">
        <v>0</v>
      </c>
      <c r="V92" s="49">
        <v>0</v>
      </c>
      <c r="W92" s="49">
        <v>1125055</v>
      </c>
      <c r="X92" s="49">
        <v>11846</v>
      </c>
      <c r="Y92" s="49">
        <v>0</v>
      </c>
      <c r="Z92" s="49">
        <v>0</v>
      </c>
    </row>
    <row r="93" spans="1:26">
      <c r="A93" s="51" t="s">
        <v>128</v>
      </c>
      <c r="B93" s="49">
        <v>0</v>
      </c>
      <c r="C93" s="49">
        <v>0</v>
      </c>
      <c r="D93" s="49">
        <v>0</v>
      </c>
      <c r="E93" s="52">
        <v>0</v>
      </c>
      <c r="F93" s="49">
        <v>0</v>
      </c>
      <c r="G93" s="49">
        <v>0</v>
      </c>
      <c r="H93" s="49">
        <v>0</v>
      </c>
      <c r="I93" s="49">
        <v>0</v>
      </c>
      <c r="J93" s="49">
        <v>0</v>
      </c>
      <c r="K93" s="49">
        <v>0</v>
      </c>
      <c r="L93" s="49">
        <v>0</v>
      </c>
      <c r="M93" s="49">
        <v>0</v>
      </c>
      <c r="N93" s="49">
        <v>0</v>
      </c>
      <c r="O93" s="49">
        <v>0</v>
      </c>
      <c r="P93" s="49">
        <v>0</v>
      </c>
      <c r="Q93" s="49">
        <v>0</v>
      </c>
      <c r="R93" s="49">
        <v>0</v>
      </c>
      <c r="S93" s="49">
        <v>0</v>
      </c>
      <c r="T93" s="49">
        <v>0</v>
      </c>
      <c r="U93" s="226">
        <v>0</v>
      </c>
      <c r="V93" s="49">
        <v>0</v>
      </c>
      <c r="W93" s="49">
        <v>0</v>
      </c>
      <c r="X93" s="49">
        <v>100</v>
      </c>
      <c r="Y93" s="49">
        <v>0</v>
      </c>
      <c r="Z93" s="49">
        <v>0</v>
      </c>
    </row>
    <row r="94" spans="1:26">
      <c r="A94" s="51" t="s">
        <v>130</v>
      </c>
      <c r="B94" s="49">
        <v>0</v>
      </c>
      <c r="C94" s="49">
        <v>51821956</v>
      </c>
      <c r="D94" s="49">
        <v>587705</v>
      </c>
      <c r="E94" s="52">
        <v>0</v>
      </c>
      <c r="F94" s="49">
        <v>5556251</v>
      </c>
      <c r="G94" s="49">
        <v>-20359815</v>
      </c>
      <c r="H94" s="49">
        <v>9388750</v>
      </c>
      <c r="I94" s="49">
        <v>10153060</v>
      </c>
      <c r="J94" s="49">
        <v>0</v>
      </c>
      <c r="K94" s="49">
        <v>-11069079</v>
      </c>
      <c r="L94" s="49">
        <v>0</v>
      </c>
      <c r="M94" s="49">
        <v>0</v>
      </c>
      <c r="N94" s="49">
        <v>0</v>
      </c>
      <c r="O94" s="49">
        <v>2206682</v>
      </c>
      <c r="P94" s="49">
        <v>22793343</v>
      </c>
      <c r="Q94" s="49">
        <v>-5000000</v>
      </c>
      <c r="R94" s="49">
        <v>-15603797</v>
      </c>
      <c r="S94" s="49">
        <v>11656165</v>
      </c>
      <c r="T94" s="49">
        <v>9542421</v>
      </c>
      <c r="U94" s="226">
        <v>0</v>
      </c>
      <c r="V94" s="49">
        <v>0</v>
      </c>
      <c r="W94" s="49">
        <v>25268176</v>
      </c>
      <c r="X94" s="49">
        <v>23250625</v>
      </c>
      <c r="Y94" s="49">
        <v>25123427</v>
      </c>
      <c r="Z94" s="49">
        <v>8443852</v>
      </c>
    </row>
    <row r="95" spans="1:26">
      <c r="A95" s="51" t="s">
        <v>131</v>
      </c>
      <c r="B95" s="49">
        <v>0</v>
      </c>
      <c r="C95" s="49">
        <v>0</v>
      </c>
      <c r="D95" s="49">
        <v>0</v>
      </c>
      <c r="E95" s="52">
        <v>0</v>
      </c>
      <c r="F95" s="49">
        <v>0</v>
      </c>
      <c r="G95" s="49">
        <v>0</v>
      </c>
      <c r="H95" s="49">
        <v>0</v>
      </c>
      <c r="I95" s="49">
        <v>0</v>
      </c>
      <c r="J95" s="49">
        <v>0</v>
      </c>
      <c r="K95" s="49">
        <v>0</v>
      </c>
      <c r="L95" s="49">
        <v>0</v>
      </c>
      <c r="M95" s="49">
        <v>0</v>
      </c>
      <c r="N95" s="49">
        <v>0</v>
      </c>
      <c r="O95" s="49">
        <v>14900000</v>
      </c>
      <c r="P95" s="49">
        <v>0</v>
      </c>
      <c r="Q95" s="49">
        <v>0</v>
      </c>
      <c r="R95" s="49">
        <v>0</v>
      </c>
      <c r="S95" s="49">
        <v>241194</v>
      </c>
      <c r="T95" s="49">
        <v>0</v>
      </c>
      <c r="U95" s="226">
        <v>0</v>
      </c>
      <c r="V95" s="49">
        <v>0</v>
      </c>
      <c r="W95" s="49">
        <v>0</v>
      </c>
      <c r="X95" s="49">
        <v>0</v>
      </c>
      <c r="Y95" s="49">
        <v>1301546</v>
      </c>
      <c r="Z95" s="49">
        <v>11722796</v>
      </c>
    </row>
    <row r="96" spans="1:26">
      <c r="A96" s="51" t="s">
        <v>132</v>
      </c>
      <c r="B96" s="49">
        <v>0</v>
      </c>
      <c r="C96" s="49">
        <v>0</v>
      </c>
      <c r="D96" s="49">
        <v>0</v>
      </c>
      <c r="E96" s="52">
        <v>0</v>
      </c>
      <c r="F96" s="49">
        <v>0</v>
      </c>
      <c r="G96" s="49">
        <v>0</v>
      </c>
      <c r="H96" s="49">
        <v>0</v>
      </c>
      <c r="I96" s="49">
        <v>0</v>
      </c>
      <c r="J96" s="49">
        <v>0</v>
      </c>
      <c r="K96" s="49">
        <v>0</v>
      </c>
      <c r="L96" s="49">
        <v>0</v>
      </c>
      <c r="M96" s="49">
        <v>0</v>
      </c>
      <c r="N96" s="49">
        <v>0</v>
      </c>
      <c r="O96" s="49">
        <v>0</v>
      </c>
      <c r="P96" s="49">
        <v>0</v>
      </c>
      <c r="Q96" s="49">
        <v>0</v>
      </c>
      <c r="R96" s="49">
        <v>0</v>
      </c>
      <c r="S96" s="49">
        <v>0</v>
      </c>
      <c r="T96" s="49">
        <v>0</v>
      </c>
      <c r="U96" s="226">
        <v>0</v>
      </c>
      <c r="V96" s="49">
        <v>10796</v>
      </c>
      <c r="W96" s="49">
        <v>10644</v>
      </c>
      <c r="X96" s="49">
        <v>149</v>
      </c>
      <c r="Y96" s="49">
        <v>0</v>
      </c>
      <c r="Z96" s="49">
        <v>0</v>
      </c>
    </row>
    <row r="97" spans="1:26">
      <c r="A97" s="51" t="s">
        <v>75</v>
      </c>
      <c r="B97" s="49">
        <v>0</v>
      </c>
      <c r="C97" s="49">
        <v>157074</v>
      </c>
      <c r="D97" s="49">
        <v>1089066</v>
      </c>
      <c r="E97" s="52">
        <v>15407652</v>
      </c>
      <c r="F97" s="49">
        <v>33622862</v>
      </c>
      <c r="G97" s="49">
        <v>28435728</v>
      </c>
      <c r="H97" s="49">
        <v>27137424</v>
      </c>
      <c r="I97" s="49">
        <v>29054677</v>
      </c>
      <c r="J97" s="49">
        <v>37393547</v>
      </c>
      <c r="K97" s="49">
        <v>37908466</v>
      </c>
      <c r="L97" s="49">
        <v>50267856</v>
      </c>
      <c r="M97" s="49">
        <v>56838796</v>
      </c>
      <c r="N97" s="49">
        <v>111998349</v>
      </c>
      <c r="O97" s="49">
        <v>44031817</v>
      </c>
      <c r="P97" s="49">
        <v>85395280</v>
      </c>
      <c r="Q97" s="49">
        <v>73794463</v>
      </c>
      <c r="R97" s="49">
        <v>72604015</v>
      </c>
      <c r="S97" s="49">
        <v>77610791</v>
      </c>
      <c r="T97" s="49">
        <v>94555289</v>
      </c>
      <c r="U97" s="226">
        <v>90139101</v>
      </c>
      <c r="V97" s="49">
        <v>91888410</v>
      </c>
      <c r="W97" s="49">
        <v>99462146</v>
      </c>
      <c r="X97" s="49">
        <v>149900855</v>
      </c>
      <c r="Y97" s="49">
        <v>166254647</v>
      </c>
      <c r="Z97" s="49">
        <v>157945594</v>
      </c>
    </row>
    <row r="98" spans="1:26">
      <c r="A98" s="51" t="s">
        <v>133</v>
      </c>
      <c r="B98" s="49">
        <v>0</v>
      </c>
      <c r="C98" s="49">
        <v>0</v>
      </c>
      <c r="D98" s="49">
        <v>0</v>
      </c>
      <c r="E98" s="52">
        <v>979148</v>
      </c>
      <c r="F98" s="49">
        <v>2597675</v>
      </c>
      <c r="G98" s="49">
        <v>2284916</v>
      </c>
      <c r="H98" s="49">
        <v>2717993</v>
      </c>
      <c r="I98" s="49">
        <v>729013</v>
      </c>
      <c r="J98" s="49">
        <v>1420266</v>
      </c>
      <c r="K98" s="49">
        <v>-313416</v>
      </c>
      <c r="L98" s="49">
        <v>902955</v>
      </c>
      <c r="M98" s="49">
        <v>10879</v>
      </c>
      <c r="N98" s="49">
        <v>0</v>
      </c>
      <c r="O98" s="49">
        <v>0</v>
      </c>
      <c r="P98" s="49">
        <v>0</v>
      </c>
      <c r="Q98" s="49">
        <v>1967</v>
      </c>
      <c r="R98" s="49">
        <v>-1967</v>
      </c>
      <c r="S98" s="49">
        <v>0</v>
      </c>
      <c r="T98" s="49">
        <v>50570</v>
      </c>
      <c r="U98" s="226">
        <v>2733</v>
      </c>
      <c r="V98" s="49">
        <v>0</v>
      </c>
      <c r="W98" s="49">
        <v>0</v>
      </c>
      <c r="X98" s="49">
        <v>0</v>
      </c>
      <c r="Y98" s="49">
        <v>0</v>
      </c>
      <c r="Z98" s="49">
        <v>0</v>
      </c>
    </row>
    <row r="99" spans="1:26">
      <c r="A99" s="51" t="s">
        <v>134</v>
      </c>
      <c r="B99" s="49">
        <v>0</v>
      </c>
      <c r="C99" s="49">
        <v>0</v>
      </c>
      <c r="D99" s="49">
        <v>29416442</v>
      </c>
      <c r="E99" s="52">
        <v>79007962</v>
      </c>
      <c r="F99" s="49">
        <v>68745213</v>
      </c>
      <c r="G99" s="49">
        <v>71259099</v>
      </c>
      <c r="H99" s="49">
        <v>234785938</v>
      </c>
      <c r="I99" s="49">
        <v>126413361</v>
      </c>
      <c r="J99" s="49">
        <v>117811934</v>
      </c>
      <c r="K99" s="49">
        <v>146456696</v>
      </c>
      <c r="L99" s="49">
        <v>213027919</v>
      </c>
      <c r="M99" s="49">
        <v>275218461</v>
      </c>
      <c r="N99" s="49">
        <v>228481305</v>
      </c>
      <c r="O99" s="49">
        <v>154546453</v>
      </c>
      <c r="P99" s="49">
        <v>182744823</v>
      </c>
      <c r="Q99" s="49">
        <v>278257977</v>
      </c>
      <c r="R99" s="49">
        <v>203582026</v>
      </c>
      <c r="S99" s="49">
        <v>244192372</v>
      </c>
      <c r="T99" s="49">
        <v>194919776</v>
      </c>
      <c r="U99" s="226">
        <v>244357788</v>
      </c>
      <c r="V99" s="49">
        <v>245260216</v>
      </c>
      <c r="W99" s="49">
        <v>229608010</v>
      </c>
      <c r="X99" s="49">
        <v>223327949</v>
      </c>
      <c r="Y99" s="49">
        <v>230953253</v>
      </c>
      <c r="Z99" s="49">
        <v>229681693</v>
      </c>
    </row>
    <row r="100" spans="1:26">
      <c r="A100" s="51" t="s">
        <v>136</v>
      </c>
      <c r="B100" s="49">
        <v>0</v>
      </c>
      <c r="C100" s="49">
        <v>3600033</v>
      </c>
      <c r="D100" s="49">
        <v>10462493</v>
      </c>
      <c r="E100" s="52">
        <v>21178279</v>
      </c>
      <c r="F100" s="49">
        <v>0</v>
      </c>
      <c r="G100" s="49">
        <v>15581721</v>
      </c>
      <c r="H100" s="49">
        <v>41389144</v>
      </c>
      <c r="I100" s="49">
        <v>39306778</v>
      </c>
      <c r="J100" s="49">
        <v>32963925</v>
      </c>
      <c r="K100" s="49">
        <v>15368960</v>
      </c>
      <c r="L100" s="49">
        <v>17357127</v>
      </c>
      <c r="M100" s="49">
        <v>54782452</v>
      </c>
      <c r="N100" s="49">
        <v>84399264</v>
      </c>
      <c r="O100" s="49">
        <v>32998626</v>
      </c>
      <c r="P100" s="49">
        <v>38501809</v>
      </c>
      <c r="Q100" s="49">
        <v>18970900</v>
      </c>
      <c r="R100" s="49">
        <v>34749942</v>
      </c>
      <c r="S100" s="49">
        <v>27094945</v>
      </c>
      <c r="T100" s="49">
        <v>40640097</v>
      </c>
      <c r="U100" s="226">
        <v>42427022</v>
      </c>
      <c r="V100" s="49">
        <v>18664078</v>
      </c>
      <c r="W100" s="49">
        <v>8283371</v>
      </c>
      <c r="X100" s="49">
        <v>1638967</v>
      </c>
      <c r="Y100" s="49">
        <v>29452978</v>
      </c>
      <c r="Z100" s="49">
        <v>6767659</v>
      </c>
    </row>
    <row r="101" spans="1:26">
      <c r="A101" s="51" t="s">
        <v>145</v>
      </c>
      <c r="B101" s="49">
        <v>0</v>
      </c>
      <c r="C101" s="49">
        <v>6642424</v>
      </c>
      <c r="D101" s="49">
        <v>11357267</v>
      </c>
      <c r="E101" s="52">
        <v>15796549</v>
      </c>
      <c r="F101" s="49">
        <v>9899663</v>
      </c>
      <c r="G101" s="49">
        <v>5241873</v>
      </c>
      <c r="H101" s="49">
        <v>9431128</v>
      </c>
      <c r="I101" s="49">
        <v>10163967</v>
      </c>
      <c r="J101" s="49">
        <v>3460409</v>
      </c>
      <c r="K101" s="49">
        <v>2262294</v>
      </c>
      <c r="L101" s="49">
        <v>1954536</v>
      </c>
      <c r="M101" s="49">
        <v>7151680</v>
      </c>
      <c r="N101" s="49">
        <v>18563399</v>
      </c>
      <c r="O101" s="49">
        <v>10415638</v>
      </c>
      <c r="P101" s="49">
        <v>9036362</v>
      </c>
      <c r="Q101" s="49">
        <v>574501</v>
      </c>
      <c r="R101" s="49">
        <v>1666324</v>
      </c>
      <c r="S101" s="49">
        <v>2585116</v>
      </c>
      <c r="T101" s="49">
        <v>3318659</v>
      </c>
      <c r="U101" s="226">
        <v>3362938</v>
      </c>
      <c r="V101" s="49">
        <v>3564540</v>
      </c>
      <c r="W101" s="49">
        <v>4650904</v>
      </c>
      <c r="X101" s="49">
        <v>5337463</v>
      </c>
      <c r="Y101" s="49">
        <v>4586971</v>
      </c>
      <c r="Z101" s="49">
        <v>1378737</v>
      </c>
    </row>
    <row r="102" spans="1:26">
      <c r="A102" s="51" t="s">
        <v>138</v>
      </c>
      <c r="B102" s="49">
        <v>0</v>
      </c>
      <c r="C102" s="49">
        <v>0</v>
      </c>
      <c r="D102" s="49">
        <v>0</v>
      </c>
      <c r="E102" s="52">
        <v>13932880</v>
      </c>
      <c r="F102" s="49">
        <v>25230117</v>
      </c>
      <c r="G102" s="49">
        <v>29633944</v>
      </c>
      <c r="H102" s="49">
        <v>11522200</v>
      </c>
      <c r="I102" s="49">
        <v>26343306</v>
      </c>
      <c r="J102" s="49">
        <v>29003933</v>
      </c>
      <c r="K102" s="49">
        <v>31352089</v>
      </c>
      <c r="L102" s="49">
        <v>23578595</v>
      </c>
      <c r="M102" s="49">
        <v>27013471</v>
      </c>
      <c r="N102" s="49">
        <v>30714841</v>
      </c>
      <c r="O102" s="49">
        <v>32411801</v>
      </c>
      <c r="P102" s="49">
        <v>29472059</v>
      </c>
      <c r="Q102" s="49">
        <v>33420891</v>
      </c>
      <c r="R102" s="49">
        <v>24561292</v>
      </c>
      <c r="S102" s="49">
        <v>20118954</v>
      </c>
      <c r="T102" s="49">
        <v>25598636</v>
      </c>
      <c r="U102" s="226">
        <v>25449450</v>
      </c>
      <c r="V102" s="49">
        <v>68819001</v>
      </c>
      <c r="W102" s="49">
        <v>77351451</v>
      </c>
      <c r="X102" s="49">
        <v>100826832</v>
      </c>
      <c r="Y102" s="49">
        <v>125128809</v>
      </c>
      <c r="Z102" s="49">
        <v>58602775</v>
      </c>
    </row>
    <row r="103" spans="1:26">
      <c r="A103" s="51" t="s">
        <v>140</v>
      </c>
      <c r="B103" s="49">
        <v>0</v>
      </c>
      <c r="C103" s="49">
        <v>0</v>
      </c>
      <c r="D103" s="49">
        <v>0</v>
      </c>
      <c r="E103" s="52">
        <v>0</v>
      </c>
      <c r="F103" s="49">
        <v>0</v>
      </c>
      <c r="G103" s="49">
        <v>0</v>
      </c>
      <c r="H103" s="49">
        <v>0</v>
      </c>
      <c r="I103" s="49">
        <v>0</v>
      </c>
      <c r="J103" s="49">
        <v>0</v>
      </c>
      <c r="K103" s="49">
        <v>0</v>
      </c>
      <c r="L103" s="49">
        <v>0</v>
      </c>
      <c r="M103" s="49">
        <v>9846679</v>
      </c>
      <c r="N103" s="49">
        <v>685339</v>
      </c>
      <c r="O103" s="49">
        <v>5081149</v>
      </c>
      <c r="P103" s="49">
        <v>6621784</v>
      </c>
      <c r="Q103" s="49">
        <v>6008223</v>
      </c>
      <c r="R103" s="49">
        <v>7744654</v>
      </c>
      <c r="S103" s="49">
        <v>8543939</v>
      </c>
      <c r="T103" s="49">
        <v>10930645</v>
      </c>
      <c r="U103" s="226">
        <v>15775138</v>
      </c>
      <c r="V103" s="49">
        <v>19645844</v>
      </c>
      <c r="W103" s="49">
        <v>16879051</v>
      </c>
      <c r="X103" s="49">
        <v>38810496</v>
      </c>
      <c r="Y103" s="49">
        <v>36255632</v>
      </c>
      <c r="Z103" s="49">
        <v>21048583</v>
      </c>
    </row>
    <row r="104" spans="1:26">
      <c r="A104" s="51" t="s">
        <v>142</v>
      </c>
      <c r="B104" s="49">
        <v>0</v>
      </c>
      <c r="C104" s="49">
        <v>0</v>
      </c>
      <c r="D104" s="49">
        <v>0</v>
      </c>
      <c r="E104" s="52">
        <v>0</v>
      </c>
      <c r="F104" s="49">
        <v>0</v>
      </c>
      <c r="G104" s="49">
        <v>0</v>
      </c>
      <c r="H104" s="49">
        <v>0</v>
      </c>
      <c r="I104" s="49">
        <v>0</v>
      </c>
      <c r="J104" s="49">
        <v>0</v>
      </c>
      <c r="K104" s="49">
        <v>0</v>
      </c>
      <c r="L104" s="49">
        <v>0</v>
      </c>
      <c r="M104" s="49">
        <v>0</v>
      </c>
      <c r="N104" s="49">
        <v>0</v>
      </c>
      <c r="O104" s="49">
        <v>0</v>
      </c>
      <c r="P104" s="49">
        <v>11200000</v>
      </c>
      <c r="Q104" s="49">
        <v>0</v>
      </c>
      <c r="R104" s="49">
        <v>0</v>
      </c>
      <c r="S104" s="49">
        <v>0</v>
      </c>
      <c r="T104" s="49">
        <v>0</v>
      </c>
      <c r="U104" s="226">
        <v>0</v>
      </c>
      <c r="V104" s="49">
        <v>0</v>
      </c>
      <c r="W104" s="49">
        <v>0</v>
      </c>
      <c r="X104" s="49">
        <v>0</v>
      </c>
      <c r="Y104" s="49">
        <v>0</v>
      </c>
      <c r="Z104" s="49">
        <v>0</v>
      </c>
    </row>
    <row r="105" spans="1:26">
      <c r="A105" s="51" t="s">
        <v>144</v>
      </c>
      <c r="B105" s="49">
        <v>0</v>
      </c>
      <c r="C105" s="49">
        <v>0</v>
      </c>
      <c r="D105" s="49">
        <v>0</v>
      </c>
      <c r="E105" s="52">
        <v>0</v>
      </c>
      <c r="F105" s="49">
        <v>0</v>
      </c>
      <c r="G105" s="49">
        <v>0</v>
      </c>
      <c r="H105" s="49">
        <v>0</v>
      </c>
      <c r="I105" s="49">
        <v>0</v>
      </c>
      <c r="J105" s="49">
        <v>0</v>
      </c>
      <c r="K105" s="49">
        <v>0</v>
      </c>
      <c r="L105" s="49">
        <v>0</v>
      </c>
      <c r="M105" s="49">
        <v>0</v>
      </c>
      <c r="N105" s="49">
        <v>0</v>
      </c>
      <c r="O105" s="49">
        <v>0</v>
      </c>
      <c r="P105" s="49">
        <v>0</v>
      </c>
      <c r="Q105" s="49">
        <v>0</v>
      </c>
      <c r="R105" s="49">
        <v>0</v>
      </c>
      <c r="S105" s="49">
        <v>0</v>
      </c>
      <c r="T105" s="49">
        <v>0</v>
      </c>
      <c r="U105" s="226">
        <v>0</v>
      </c>
      <c r="V105" s="49">
        <v>0</v>
      </c>
      <c r="W105" s="49">
        <v>0</v>
      </c>
      <c r="X105" s="49">
        <v>0</v>
      </c>
      <c r="Y105" s="49">
        <v>0</v>
      </c>
      <c r="Z105" s="49">
        <v>0</v>
      </c>
    </row>
    <row r="106" spans="1:26">
      <c r="A106" s="51" t="s">
        <v>146</v>
      </c>
      <c r="B106" s="49">
        <v>0</v>
      </c>
      <c r="C106" s="49">
        <v>0</v>
      </c>
      <c r="D106" s="49">
        <v>3448861</v>
      </c>
      <c r="E106" s="52">
        <v>7625465</v>
      </c>
      <c r="F106" s="49">
        <v>16008889</v>
      </c>
      <c r="G106" s="49">
        <v>34598279</v>
      </c>
      <c r="H106" s="49">
        <v>17092767</v>
      </c>
      <c r="I106" s="49">
        <v>494824</v>
      </c>
      <c r="J106" s="49">
        <v>12303373</v>
      </c>
      <c r="K106" s="49">
        <v>19135067</v>
      </c>
      <c r="L106" s="49">
        <v>15995134</v>
      </c>
      <c r="M106" s="49">
        <v>14303009</v>
      </c>
      <c r="N106" s="49">
        <v>25445052</v>
      </c>
      <c r="O106" s="49">
        <v>4326929</v>
      </c>
      <c r="P106" s="49">
        <v>10092090</v>
      </c>
      <c r="Q106" s="49">
        <v>31190914</v>
      </c>
      <c r="R106" s="49">
        <v>897138</v>
      </c>
      <c r="S106" s="49">
        <v>9737</v>
      </c>
      <c r="T106" s="49">
        <v>4603877</v>
      </c>
      <c r="U106" s="226">
        <v>68528</v>
      </c>
      <c r="V106" s="49">
        <v>0</v>
      </c>
      <c r="W106" s="49">
        <v>0</v>
      </c>
      <c r="X106" s="49">
        <v>0</v>
      </c>
      <c r="Y106" s="49">
        <v>0</v>
      </c>
      <c r="Z106" s="49">
        <v>7621508.5300000003</v>
      </c>
    </row>
    <row r="107" spans="1:26">
      <c r="A107" s="51" t="s">
        <v>148</v>
      </c>
      <c r="B107" s="49">
        <v>0</v>
      </c>
      <c r="C107" s="49">
        <v>0</v>
      </c>
      <c r="D107" s="49">
        <v>0</v>
      </c>
      <c r="E107" s="52">
        <v>0</v>
      </c>
      <c r="F107" s="49">
        <v>0</v>
      </c>
      <c r="G107" s="49">
        <v>141649</v>
      </c>
      <c r="H107" s="49">
        <v>9347768</v>
      </c>
      <c r="I107" s="49">
        <v>55207</v>
      </c>
      <c r="J107" s="49">
        <v>0</v>
      </c>
      <c r="K107" s="49">
        <v>0</v>
      </c>
      <c r="L107" s="49">
        <v>0</v>
      </c>
      <c r="M107" s="49">
        <v>0</v>
      </c>
      <c r="N107" s="49">
        <v>0</v>
      </c>
      <c r="O107" s="49">
        <v>0</v>
      </c>
      <c r="P107" s="49">
        <v>0</v>
      </c>
      <c r="Q107" s="49">
        <v>0</v>
      </c>
      <c r="R107" s="49">
        <v>0</v>
      </c>
      <c r="S107" s="49">
        <v>0</v>
      </c>
      <c r="T107" s="49">
        <v>0</v>
      </c>
      <c r="U107" s="226">
        <v>0</v>
      </c>
      <c r="V107" s="49">
        <v>0</v>
      </c>
      <c r="W107" s="49">
        <v>0</v>
      </c>
      <c r="X107" s="49">
        <v>0</v>
      </c>
      <c r="Y107" s="49">
        <v>0</v>
      </c>
      <c r="Z107" s="49">
        <v>0</v>
      </c>
    </row>
    <row r="108" spans="1:26">
      <c r="A108" s="51" t="s">
        <v>150</v>
      </c>
      <c r="B108" s="49">
        <v>0</v>
      </c>
      <c r="C108" s="49">
        <v>4451057</v>
      </c>
      <c r="D108" s="49">
        <v>0</v>
      </c>
      <c r="E108" s="52">
        <v>1241802</v>
      </c>
      <c r="F108" s="49">
        <v>24008</v>
      </c>
      <c r="G108" s="49">
        <v>4623572</v>
      </c>
      <c r="H108" s="49">
        <v>5083261</v>
      </c>
      <c r="I108" s="49">
        <v>5015037</v>
      </c>
      <c r="J108" s="49">
        <v>5000239</v>
      </c>
      <c r="K108" s="49">
        <v>2500000</v>
      </c>
      <c r="L108" s="49">
        <v>6108314</v>
      </c>
      <c r="M108" s="49">
        <v>6482243</v>
      </c>
      <c r="N108" s="49">
        <v>9504462</v>
      </c>
      <c r="O108" s="49">
        <v>6131350</v>
      </c>
      <c r="P108" s="49">
        <v>6000000</v>
      </c>
      <c r="Q108" s="49">
        <v>3000000</v>
      </c>
      <c r="R108" s="49">
        <v>6000000</v>
      </c>
      <c r="S108" s="49">
        <v>0</v>
      </c>
      <c r="T108" s="49">
        <v>134021</v>
      </c>
      <c r="U108" s="226">
        <v>280466</v>
      </c>
      <c r="V108" s="49">
        <v>1891956</v>
      </c>
      <c r="W108" s="49">
        <v>3905567</v>
      </c>
      <c r="X108" s="49">
        <v>3376300</v>
      </c>
      <c r="Y108" s="49">
        <v>3072662</v>
      </c>
      <c r="Z108" s="49">
        <v>2654311</v>
      </c>
    </row>
    <row r="109" spans="1:26">
      <c r="A109" s="51" t="s">
        <v>152</v>
      </c>
      <c r="B109" s="49">
        <v>483039</v>
      </c>
      <c r="C109" s="49">
        <v>460333</v>
      </c>
      <c r="D109" s="49">
        <v>987713</v>
      </c>
      <c r="E109" s="52">
        <v>2695365</v>
      </c>
      <c r="F109" s="49">
        <v>2739008</v>
      </c>
      <c r="G109" s="49">
        <v>3094303</v>
      </c>
      <c r="H109" s="49">
        <v>3123269</v>
      </c>
      <c r="I109" s="49">
        <v>2657454</v>
      </c>
      <c r="J109" s="49">
        <v>2002692</v>
      </c>
      <c r="K109" s="49">
        <v>1440537</v>
      </c>
      <c r="L109" s="49">
        <v>3194171</v>
      </c>
      <c r="M109" s="49">
        <v>1755659</v>
      </c>
      <c r="N109" s="49">
        <v>2519847</v>
      </c>
      <c r="O109" s="49">
        <v>1758861</v>
      </c>
      <c r="P109" s="49">
        <v>1730830</v>
      </c>
      <c r="Q109" s="49">
        <v>1902473</v>
      </c>
      <c r="R109" s="49">
        <v>1473919</v>
      </c>
      <c r="S109" s="49">
        <v>1201008</v>
      </c>
      <c r="T109" s="49">
        <v>670395</v>
      </c>
      <c r="U109" s="226">
        <v>745863</v>
      </c>
      <c r="V109" s="49">
        <v>1293793</v>
      </c>
      <c r="W109" s="49">
        <v>833951</v>
      </c>
      <c r="X109" s="49">
        <v>586114</v>
      </c>
      <c r="Y109" s="49">
        <v>608353</v>
      </c>
      <c r="Z109" s="49">
        <v>529165</v>
      </c>
    </row>
    <row r="110" spans="1:26">
      <c r="A110" s="51" t="s">
        <v>153</v>
      </c>
      <c r="B110" s="49">
        <v>219925</v>
      </c>
      <c r="C110" s="49">
        <v>1171573</v>
      </c>
      <c r="D110" s="49">
        <v>788827</v>
      </c>
      <c r="E110" s="52">
        <v>5000</v>
      </c>
      <c r="F110" s="49">
        <v>140244</v>
      </c>
      <c r="G110" s="49">
        <v>191620</v>
      </c>
      <c r="H110" s="49">
        <v>16008</v>
      </c>
      <c r="I110" s="49">
        <v>691556</v>
      </c>
      <c r="J110" s="49">
        <v>712293</v>
      </c>
      <c r="K110" s="49">
        <v>2340500</v>
      </c>
      <c r="L110" s="49">
        <v>2480309</v>
      </c>
      <c r="M110" s="49">
        <v>2098222</v>
      </c>
      <c r="N110" s="49">
        <v>2268745</v>
      </c>
      <c r="O110" s="49">
        <v>2335365</v>
      </c>
      <c r="P110" s="49">
        <v>1840874</v>
      </c>
      <c r="Q110" s="49">
        <v>47979</v>
      </c>
      <c r="R110" s="49">
        <v>412</v>
      </c>
      <c r="S110" s="49">
        <v>5927</v>
      </c>
      <c r="T110" s="49">
        <v>107795</v>
      </c>
      <c r="U110" s="226">
        <v>110580</v>
      </c>
      <c r="V110" s="49">
        <v>292771</v>
      </c>
      <c r="W110" s="49">
        <v>325177</v>
      </c>
      <c r="X110" s="49">
        <v>590474</v>
      </c>
      <c r="Y110" s="49">
        <v>630143</v>
      </c>
      <c r="Z110" s="49">
        <v>603394</v>
      </c>
    </row>
    <row r="111" spans="1:26">
      <c r="A111" s="51" t="s">
        <v>154</v>
      </c>
      <c r="B111" s="49">
        <v>0</v>
      </c>
      <c r="C111" s="49">
        <v>0</v>
      </c>
      <c r="D111" s="49">
        <v>0</v>
      </c>
      <c r="E111" s="52">
        <v>759725</v>
      </c>
      <c r="F111" s="49">
        <v>90836026</v>
      </c>
      <c r="G111" s="49">
        <v>85420612</v>
      </c>
      <c r="H111" s="49">
        <v>63478641</v>
      </c>
      <c r="I111" s="49">
        <v>33528452</v>
      </c>
      <c r="J111" s="49">
        <v>30348855</v>
      </c>
      <c r="K111" s="49">
        <v>35250679</v>
      </c>
      <c r="L111" s="49">
        <v>17257172</v>
      </c>
      <c r="M111" s="49">
        <v>247738</v>
      </c>
      <c r="N111" s="49">
        <v>64409862</v>
      </c>
      <c r="O111" s="49">
        <v>60328970</v>
      </c>
      <c r="P111" s="49">
        <v>35533065</v>
      </c>
      <c r="Q111" s="49">
        <v>71511</v>
      </c>
      <c r="R111" s="49">
        <v>5391</v>
      </c>
      <c r="S111" s="49">
        <v>0</v>
      </c>
      <c r="T111" s="49">
        <v>28802349</v>
      </c>
      <c r="U111" s="226">
        <v>36805814</v>
      </c>
      <c r="V111" s="49">
        <v>52487946</v>
      </c>
      <c r="W111" s="49">
        <v>79735290</v>
      </c>
      <c r="X111" s="49">
        <v>63909249</v>
      </c>
      <c r="Y111" s="49">
        <v>39530503</v>
      </c>
      <c r="Z111" s="49">
        <v>85057496.959999993</v>
      </c>
    </row>
    <row r="112" spans="1:26">
      <c r="A112" s="51" t="s">
        <v>155</v>
      </c>
      <c r="B112" s="49">
        <v>0</v>
      </c>
      <c r="C112" s="49">
        <v>0</v>
      </c>
      <c r="D112" s="49">
        <v>0</v>
      </c>
      <c r="E112" s="52">
        <v>6720101</v>
      </c>
      <c r="F112" s="49">
        <v>27274141</v>
      </c>
      <c r="G112" s="49">
        <v>28476207</v>
      </c>
      <c r="H112" s="49">
        <v>20733002</v>
      </c>
      <c r="I112" s="49">
        <v>19490298</v>
      </c>
      <c r="J112" s="49">
        <v>17534040</v>
      </c>
      <c r="K112" s="49">
        <v>17952080</v>
      </c>
      <c r="L112" s="49">
        <v>16396559</v>
      </c>
      <c r="M112" s="49">
        <v>18905946</v>
      </c>
      <c r="N112" s="49">
        <v>25255392</v>
      </c>
      <c r="O112" s="49">
        <v>22857913</v>
      </c>
      <c r="P112" s="49">
        <v>32624719</v>
      </c>
      <c r="Q112" s="49">
        <v>25414121</v>
      </c>
      <c r="R112" s="49">
        <v>7464753</v>
      </c>
      <c r="S112" s="49">
        <v>8917251</v>
      </c>
      <c r="T112" s="49">
        <v>6104505</v>
      </c>
      <c r="U112" s="226">
        <v>10109935</v>
      </c>
      <c r="V112" s="49">
        <v>12350000</v>
      </c>
      <c r="W112" s="49">
        <v>13271021</v>
      </c>
      <c r="X112" s="49">
        <v>7050000</v>
      </c>
      <c r="Y112" s="49">
        <v>18125000</v>
      </c>
      <c r="Z112" s="49">
        <v>18125000</v>
      </c>
    </row>
    <row r="113" spans="1:26">
      <c r="A113" s="51" t="s">
        <v>157</v>
      </c>
      <c r="B113" s="49">
        <v>1193883</v>
      </c>
      <c r="C113" s="49">
        <v>-1193883</v>
      </c>
      <c r="D113" s="49">
        <v>5151987</v>
      </c>
      <c r="E113" s="52">
        <v>90512952</v>
      </c>
      <c r="F113" s="49">
        <v>140147154</v>
      </c>
      <c r="G113" s="49">
        <v>33244732</v>
      </c>
      <c r="H113" s="49">
        <v>93932978</v>
      </c>
      <c r="I113" s="49">
        <v>88079798</v>
      </c>
      <c r="J113" s="49">
        <v>54144127</v>
      </c>
      <c r="K113" s="49">
        <v>48372691</v>
      </c>
      <c r="L113" s="49">
        <v>81687651</v>
      </c>
      <c r="M113" s="49">
        <v>99686948</v>
      </c>
      <c r="N113" s="49">
        <v>192018204</v>
      </c>
      <c r="O113" s="49">
        <v>163138081</v>
      </c>
      <c r="P113" s="49">
        <v>148970330</v>
      </c>
      <c r="Q113" s="49">
        <v>117663423</v>
      </c>
      <c r="R113" s="49">
        <v>137184698</v>
      </c>
      <c r="S113" s="49">
        <v>156545946</v>
      </c>
      <c r="T113" s="49">
        <v>111656359</v>
      </c>
      <c r="U113" s="226">
        <v>117213579</v>
      </c>
      <c r="V113" s="49">
        <v>145692570</v>
      </c>
      <c r="W113" s="49">
        <v>124575993</v>
      </c>
      <c r="X113" s="49">
        <v>114591658</v>
      </c>
      <c r="Y113" s="49">
        <v>111479249</v>
      </c>
      <c r="Z113" s="49">
        <v>118151807</v>
      </c>
    </row>
    <row r="114" spans="1:26">
      <c r="A114" s="51" t="s">
        <v>158</v>
      </c>
      <c r="B114" s="49">
        <v>0</v>
      </c>
      <c r="C114" s="49">
        <v>0</v>
      </c>
      <c r="D114" s="49">
        <v>0</v>
      </c>
      <c r="E114" s="52">
        <v>0</v>
      </c>
      <c r="F114" s="49">
        <v>0</v>
      </c>
      <c r="G114" s="49">
        <v>4120359</v>
      </c>
      <c r="H114" s="49">
        <v>-2620359</v>
      </c>
      <c r="I114" s="49">
        <v>0</v>
      </c>
      <c r="J114" s="49">
        <v>1440000</v>
      </c>
      <c r="K114" s="49">
        <v>1900000</v>
      </c>
      <c r="L114" s="49">
        <v>2100000</v>
      </c>
      <c r="M114" s="49">
        <v>0</v>
      </c>
      <c r="N114" s="49">
        <v>4200000</v>
      </c>
      <c r="O114" s="49">
        <v>2500000</v>
      </c>
      <c r="P114" s="49">
        <v>2100000</v>
      </c>
      <c r="Q114" s="49">
        <v>2100000</v>
      </c>
      <c r="R114" s="49">
        <v>2100000</v>
      </c>
      <c r="S114" s="49">
        <v>0</v>
      </c>
      <c r="T114" s="49">
        <v>0</v>
      </c>
      <c r="U114" s="226">
        <v>0</v>
      </c>
      <c r="V114" s="226">
        <v>0</v>
      </c>
      <c r="W114" s="49">
        <v>0</v>
      </c>
      <c r="X114" s="49">
        <v>1328891</v>
      </c>
      <c r="Y114" s="49">
        <v>0</v>
      </c>
      <c r="Z114" s="49">
        <v>0</v>
      </c>
    </row>
    <row r="115" spans="1:26">
      <c r="A115" s="59" t="s">
        <v>159</v>
      </c>
      <c r="B115" s="49">
        <v>13483588</v>
      </c>
      <c r="C115" s="49">
        <v>371255066</v>
      </c>
      <c r="D115" s="49">
        <v>602424224</v>
      </c>
      <c r="E115" s="40">
        <v>1552897704</v>
      </c>
      <c r="F115" s="49">
        <v>1642550464</v>
      </c>
      <c r="G115" s="49">
        <v>1571981203</v>
      </c>
      <c r="H115" s="49">
        <v>1698271214</v>
      </c>
      <c r="I115" s="49">
        <v>1426783859</v>
      </c>
      <c r="J115" s="49">
        <v>1279172049</v>
      </c>
      <c r="K115" s="49">
        <v>1238259732</v>
      </c>
      <c r="L115" s="49">
        <v>1164028544</v>
      </c>
      <c r="M115" s="49">
        <v>1622367478</v>
      </c>
      <c r="N115" s="49">
        <v>1786915162</v>
      </c>
      <c r="O115" s="49">
        <v>1425579234</v>
      </c>
      <c r="P115" s="49">
        <v>1352129454</v>
      </c>
      <c r="Q115" s="49">
        <v>1233289569</v>
      </c>
      <c r="R115" s="49">
        <v>1110204445</v>
      </c>
      <c r="S115" s="49">
        <v>1232273721</v>
      </c>
      <c r="T115" s="49">
        <v>1253443722</v>
      </c>
      <c r="U115" s="226">
        <v>1295892101</v>
      </c>
      <c r="V115" s="49">
        <f>SUM(V64:V114)</f>
        <v>1464162869</v>
      </c>
      <c r="W115" s="49">
        <f>SUM(W64:W114)</f>
        <v>1546537642</v>
      </c>
      <c r="X115" s="49">
        <f>SUM(X64:X114)</f>
        <v>1407389317</v>
      </c>
      <c r="Y115" s="49">
        <f>SUM(Y64:Y114)</f>
        <v>1406802619</v>
      </c>
      <c r="Z115" s="49">
        <f>SUM(Z64:Z114)</f>
        <v>1360613310.1099999</v>
      </c>
    </row>
    <row r="121" spans="1:26" ht="14.25" customHeight="1">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6505753</v>
      </c>
      <c r="C123" s="49">
        <v>6977693</v>
      </c>
      <c r="D123" s="49">
        <v>6896417</v>
      </c>
      <c r="E123" s="49">
        <v>6431414</v>
      </c>
      <c r="F123" s="49">
        <v>6066668</v>
      </c>
      <c r="G123" s="49">
        <v>6067003</v>
      </c>
      <c r="H123" s="49">
        <v>6190587</v>
      </c>
      <c r="I123" s="49">
        <v>6208058</v>
      </c>
      <c r="J123" s="49">
        <v>6234042</v>
      </c>
      <c r="K123" s="49">
        <v>6208866</v>
      </c>
      <c r="L123" s="49">
        <v>6206775</v>
      </c>
      <c r="M123" s="49">
        <v>5517135</v>
      </c>
      <c r="N123" s="49">
        <v>5517133</v>
      </c>
      <c r="O123" s="49">
        <v>5362397</v>
      </c>
      <c r="P123" s="49">
        <v>5653747</v>
      </c>
      <c r="Q123" s="49">
        <v>5517134</v>
      </c>
      <c r="R123" s="49">
        <v>5517134</v>
      </c>
      <c r="S123" s="49">
        <v>5517134</v>
      </c>
      <c r="T123" s="49">
        <v>5880726</v>
      </c>
      <c r="U123" s="226">
        <v>5779463</v>
      </c>
      <c r="V123" s="49">
        <v>5678807</v>
      </c>
      <c r="W123" s="49">
        <v>5778696</v>
      </c>
      <c r="X123" s="49">
        <v>5517134</v>
      </c>
      <c r="Y123" s="49">
        <v>5626837</v>
      </c>
      <c r="Z123" s="49">
        <v>3446758</v>
      </c>
    </row>
    <row r="124" spans="1:26">
      <c r="A124" s="51" t="s">
        <v>84</v>
      </c>
      <c r="B124" s="49">
        <v>0</v>
      </c>
      <c r="C124" s="49">
        <v>3904789</v>
      </c>
      <c r="D124" s="49">
        <v>2978991</v>
      </c>
      <c r="E124" s="49">
        <v>2996064</v>
      </c>
      <c r="F124" s="49">
        <v>3000000</v>
      </c>
      <c r="G124" s="49">
        <v>3000000</v>
      </c>
      <c r="H124" s="49">
        <v>3000000</v>
      </c>
      <c r="I124" s="49">
        <v>3000000</v>
      </c>
      <c r="J124" s="49">
        <v>3011124</v>
      </c>
      <c r="K124" s="49">
        <v>3000000</v>
      </c>
      <c r="L124" s="49">
        <v>3544811</v>
      </c>
      <c r="M124" s="49">
        <v>3544811</v>
      </c>
      <c r="N124" s="49">
        <v>5999898</v>
      </c>
      <c r="O124" s="49">
        <v>3544811</v>
      </c>
      <c r="P124" s="49">
        <v>3544811</v>
      </c>
      <c r="Q124" s="49">
        <v>3262059</v>
      </c>
      <c r="R124" s="49">
        <v>3516752</v>
      </c>
      <c r="S124" s="49">
        <v>3544811</v>
      </c>
      <c r="T124" s="49">
        <v>0</v>
      </c>
      <c r="U124" s="226">
        <v>7870017</v>
      </c>
      <c r="V124" s="49">
        <v>0</v>
      </c>
      <c r="W124" s="49">
        <v>2661026</v>
      </c>
      <c r="X124" s="49">
        <v>3239460</v>
      </c>
      <c r="Y124" s="49">
        <v>3544811</v>
      </c>
      <c r="Z124" s="49">
        <v>3267421</v>
      </c>
    </row>
    <row r="125" spans="1:26">
      <c r="A125" s="51" t="s">
        <v>86</v>
      </c>
      <c r="B125" s="49">
        <v>10065324</v>
      </c>
      <c r="C125" s="49">
        <v>10032936</v>
      </c>
      <c r="D125" s="49">
        <v>10032936</v>
      </c>
      <c r="E125" s="49">
        <v>10032936</v>
      </c>
      <c r="F125" s="49">
        <v>10032936</v>
      </c>
      <c r="G125" s="49">
        <v>10032936</v>
      </c>
      <c r="H125" s="49">
        <v>10032936</v>
      </c>
      <c r="I125" s="49">
        <v>10032936</v>
      </c>
      <c r="J125" s="49">
        <v>10032936</v>
      </c>
      <c r="K125" s="49">
        <v>26697953</v>
      </c>
      <c r="L125" s="49">
        <v>54169930</v>
      </c>
      <c r="M125" s="49">
        <v>24061597</v>
      </c>
      <c r="N125" s="49">
        <v>10032936</v>
      </c>
      <c r="O125" s="49">
        <v>10032936</v>
      </c>
      <c r="P125" s="49">
        <v>10032936</v>
      </c>
      <c r="Q125" s="49">
        <v>10032936</v>
      </c>
      <c r="R125" s="49">
        <v>10032936</v>
      </c>
      <c r="S125" s="49">
        <v>10032936</v>
      </c>
      <c r="T125" s="49">
        <v>0</v>
      </c>
      <c r="U125" s="226">
        <v>0</v>
      </c>
      <c r="V125" s="49">
        <v>0</v>
      </c>
      <c r="W125" s="49">
        <v>0</v>
      </c>
      <c r="X125" s="49">
        <v>0</v>
      </c>
      <c r="Y125" s="49">
        <v>0</v>
      </c>
      <c r="Z125" s="49">
        <v>0</v>
      </c>
    </row>
    <row r="126" spans="1:26">
      <c r="A126" s="51" t="s">
        <v>88</v>
      </c>
      <c r="B126" s="49">
        <v>1061407</v>
      </c>
      <c r="C126" s="49">
        <v>4595231</v>
      </c>
      <c r="D126" s="49">
        <v>0</v>
      </c>
      <c r="E126" s="49">
        <v>10406474</v>
      </c>
      <c r="F126" s="49">
        <v>1886541</v>
      </c>
      <c r="G126" s="49">
        <v>2757139</v>
      </c>
      <c r="H126" s="49">
        <v>1862811</v>
      </c>
      <c r="I126" s="49">
        <v>1723616</v>
      </c>
      <c r="J126" s="49">
        <v>14843469</v>
      </c>
      <c r="K126" s="49">
        <v>20214541</v>
      </c>
      <c r="L126" s="49">
        <v>41426151</v>
      </c>
      <c r="M126" s="49">
        <v>1886540</v>
      </c>
      <c r="N126" s="49">
        <v>1787686</v>
      </c>
      <c r="O126" s="49">
        <v>1886541</v>
      </c>
      <c r="P126" s="49">
        <v>805035</v>
      </c>
      <c r="Q126" s="49">
        <v>1886541</v>
      </c>
      <c r="R126" s="49">
        <v>380797</v>
      </c>
      <c r="S126" s="49">
        <v>0</v>
      </c>
      <c r="T126" s="49">
        <v>0</v>
      </c>
      <c r="U126" s="226">
        <v>0</v>
      </c>
      <c r="V126" s="49">
        <v>0</v>
      </c>
      <c r="W126" s="49">
        <v>0</v>
      </c>
      <c r="X126" s="49">
        <v>0</v>
      </c>
      <c r="Y126" s="49">
        <v>0</v>
      </c>
      <c r="Z126" s="49">
        <v>0</v>
      </c>
    </row>
    <row r="127" spans="1:26">
      <c r="A127" s="51" t="s">
        <v>74</v>
      </c>
      <c r="B127" s="49">
        <v>92946000</v>
      </c>
      <c r="C127" s="49">
        <v>142838102</v>
      </c>
      <c r="D127" s="49">
        <v>374285253</v>
      </c>
      <c r="E127" s="49">
        <v>332578530</v>
      </c>
      <c r="F127" s="49">
        <v>335873022</v>
      </c>
      <c r="G127" s="49">
        <v>425614851</v>
      </c>
      <c r="H127" s="49">
        <v>216691693</v>
      </c>
      <c r="I127" s="49">
        <v>389558371</v>
      </c>
      <c r="J127" s="49">
        <v>265987418</v>
      </c>
      <c r="K127" s="49">
        <v>486001882</v>
      </c>
      <c r="L127" s="49">
        <v>563404249</v>
      </c>
      <c r="M127" s="49">
        <v>859413617</v>
      </c>
      <c r="N127" s="49">
        <v>715763153</v>
      </c>
      <c r="O127" s="49">
        <v>689218384</v>
      </c>
      <c r="P127" s="49">
        <v>728610011</v>
      </c>
      <c r="Q127" s="49">
        <v>690298756</v>
      </c>
      <c r="R127" s="49">
        <v>732005676</v>
      </c>
      <c r="S127" s="49">
        <v>682043785</v>
      </c>
      <c r="T127" s="49">
        <v>773771121</v>
      </c>
      <c r="U127" s="226">
        <v>423644801</v>
      </c>
      <c r="V127" s="49">
        <v>520568806</v>
      </c>
      <c r="W127" s="49">
        <v>540986816</v>
      </c>
      <c r="X127" s="49">
        <v>668225895</v>
      </c>
      <c r="Y127" s="49">
        <v>615090758</v>
      </c>
      <c r="Z127" s="49">
        <v>839288155</v>
      </c>
    </row>
    <row r="128" spans="1:26">
      <c r="A128" s="51" t="s">
        <v>91</v>
      </c>
      <c r="B128" s="49">
        <v>9392826</v>
      </c>
      <c r="C128" s="49">
        <v>10386192</v>
      </c>
      <c r="D128" s="49">
        <v>10760758</v>
      </c>
      <c r="E128" s="49">
        <v>1270804</v>
      </c>
      <c r="F128" s="49">
        <v>687544</v>
      </c>
      <c r="G128" s="49">
        <v>1027758</v>
      </c>
      <c r="H128" s="49">
        <v>309640</v>
      </c>
      <c r="I128" s="49">
        <v>94341</v>
      </c>
      <c r="J128" s="49">
        <v>141467</v>
      </c>
      <c r="K128" s="49">
        <v>151679</v>
      </c>
      <c r="L128" s="49">
        <v>-59661</v>
      </c>
      <c r="M128" s="49">
        <v>0</v>
      </c>
      <c r="N128" s="49">
        <v>57272</v>
      </c>
      <c r="O128" s="49">
        <v>97466</v>
      </c>
      <c r="P128" s="49">
        <v>0</v>
      </c>
      <c r="Q128" s="49">
        <v>8336</v>
      </c>
      <c r="R128" s="49">
        <v>12511</v>
      </c>
      <c r="S128" s="49">
        <v>94728</v>
      </c>
      <c r="T128" s="49">
        <v>3011385</v>
      </c>
      <c r="U128" s="226">
        <v>10704633</v>
      </c>
      <c r="V128" s="49">
        <v>10902653</v>
      </c>
      <c r="W128" s="49">
        <v>11217721</v>
      </c>
      <c r="X128" s="49">
        <v>10691386</v>
      </c>
      <c r="Y128" s="49">
        <v>10612762</v>
      </c>
      <c r="Z128" s="49">
        <v>12645640</v>
      </c>
    </row>
    <row r="129" spans="1:26">
      <c r="A129" s="51" t="s">
        <v>93</v>
      </c>
      <c r="B129" s="49">
        <v>62060835</v>
      </c>
      <c r="C129" s="49">
        <v>105837480</v>
      </c>
      <c r="D129" s="49">
        <v>78707457</v>
      </c>
      <c r="E129" s="49">
        <v>97866419</v>
      </c>
      <c r="F129" s="49">
        <v>95858700</v>
      </c>
      <c r="G129" s="49">
        <v>56682384</v>
      </c>
      <c r="H129" s="49">
        <v>38747759</v>
      </c>
      <c r="I129" s="49">
        <v>12919030</v>
      </c>
      <c r="J129" s="49">
        <v>12278043</v>
      </c>
      <c r="K129" s="49">
        <v>23023908</v>
      </c>
      <c r="L129" s="49">
        <v>36833732</v>
      </c>
      <c r="M129" s="49">
        <v>53421529</v>
      </c>
      <c r="N129" s="49">
        <v>27263574</v>
      </c>
      <c r="O129" s="49">
        <v>34083280</v>
      </c>
      <c r="P129" s="49">
        <v>36889357</v>
      </c>
      <c r="Q129" s="49">
        <v>35797557</v>
      </c>
      <c r="R129" s="49">
        <v>35519166</v>
      </c>
      <c r="S129" s="49">
        <v>39447038</v>
      </c>
      <c r="T129" s="49">
        <v>56292730</v>
      </c>
      <c r="U129" s="226">
        <v>25536029</v>
      </c>
      <c r="V129" s="49">
        <v>41764419</v>
      </c>
      <c r="W129" s="49">
        <v>13312910</v>
      </c>
      <c r="X129" s="49">
        <v>14806028</v>
      </c>
      <c r="Y129" s="49">
        <v>35911736</v>
      </c>
      <c r="Z129" s="49">
        <v>28112471</v>
      </c>
    </row>
    <row r="130" spans="1:26">
      <c r="A130" s="51" t="s">
        <v>95</v>
      </c>
      <c r="B130" s="49">
        <v>7535079</v>
      </c>
      <c r="C130" s="49">
        <v>13764614</v>
      </c>
      <c r="D130" s="49">
        <v>11944194</v>
      </c>
      <c r="E130" s="49">
        <v>16961247</v>
      </c>
      <c r="F130" s="49">
        <v>16579414</v>
      </c>
      <c r="G130" s="49">
        <v>19506475</v>
      </c>
      <c r="H130" s="49">
        <v>20491404</v>
      </c>
      <c r="I130" s="49">
        <v>21352800</v>
      </c>
      <c r="J130" s="49">
        <v>21215377</v>
      </c>
      <c r="K130" s="49">
        <v>30415902</v>
      </c>
      <c r="L130" s="49">
        <v>31301691</v>
      </c>
      <c r="M130" s="49">
        <v>15416254</v>
      </c>
      <c r="N130" s="49">
        <v>2704804</v>
      </c>
      <c r="O130" s="49">
        <v>5166277</v>
      </c>
      <c r="P130" s="49">
        <v>18196747</v>
      </c>
      <c r="Q130" s="49">
        <v>24398114</v>
      </c>
      <c r="R130" s="49">
        <v>33989146</v>
      </c>
      <c r="S130" s="49">
        <v>27018544</v>
      </c>
      <c r="T130" s="49">
        <v>32595877</v>
      </c>
      <c r="U130" s="226">
        <v>47091336</v>
      </c>
      <c r="V130" s="49">
        <v>45780974</v>
      </c>
      <c r="W130" s="49">
        <v>56247481</v>
      </c>
      <c r="X130" s="49">
        <v>64124311</v>
      </c>
      <c r="Y130" s="49">
        <v>67792724</v>
      </c>
      <c r="Z130" s="49">
        <v>17596401</v>
      </c>
    </row>
    <row r="131" spans="1:26">
      <c r="A131" s="51" t="s">
        <v>97</v>
      </c>
      <c r="B131" s="49">
        <v>10000000</v>
      </c>
      <c r="C131" s="49">
        <v>11862272</v>
      </c>
      <c r="D131" s="49">
        <v>15974726</v>
      </c>
      <c r="E131" s="49">
        <v>18049878</v>
      </c>
      <c r="F131" s="49">
        <v>17857064</v>
      </c>
      <c r="G131" s="49">
        <v>17000027</v>
      </c>
      <c r="H131" s="49">
        <v>17968074</v>
      </c>
      <c r="I131" s="49">
        <v>20223787</v>
      </c>
      <c r="J131" s="49">
        <v>19080565</v>
      </c>
      <c r="K131" s="49">
        <v>45281804</v>
      </c>
      <c r="L131" s="49">
        <v>23668116</v>
      </c>
      <c r="M131" s="49">
        <v>20315050</v>
      </c>
      <c r="N131" s="49">
        <v>41672129</v>
      </c>
      <c r="O131" s="49">
        <v>32745865</v>
      </c>
      <c r="P131" s="49">
        <v>30543865</v>
      </c>
      <c r="Q131" s="49">
        <v>22143865</v>
      </c>
      <c r="R131" s="49">
        <v>36834565</v>
      </c>
      <c r="S131" s="49">
        <v>22584565</v>
      </c>
      <c r="T131" s="49">
        <v>22584565</v>
      </c>
      <c r="U131" s="226">
        <v>22584565</v>
      </c>
      <c r="V131" s="49">
        <v>22584565</v>
      </c>
      <c r="W131" s="49">
        <v>22169365</v>
      </c>
      <c r="X131" s="49">
        <v>22169365</v>
      </c>
      <c r="Y131" s="49">
        <v>22169365</v>
      </c>
      <c r="Z131" s="49">
        <v>22169365</v>
      </c>
    </row>
    <row r="132" spans="1:26">
      <c r="A132" s="51" t="s">
        <v>99</v>
      </c>
      <c r="B132" s="49">
        <v>33415872</v>
      </c>
      <c r="C132" s="49">
        <v>34400560</v>
      </c>
      <c r="D132" s="49">
        <v>34361433</v>
      </c>
      <c r="E132" s="49">
        <v>33843740</v>
      </c>
      <c r="F132" s="49">
        <v>80688345</v>
      </c>
      <c r="G132" s="49">
        <v>116163720</v>
      </c>
      <c r="H132" s="49">
        <v>118236865</v>
      </c>
      <c r="I132" s="49">
        <v>121517273</v>
      </c>
      <c r="J132" s="49">
        <v>123371954</v>
      </c>
      <c r="K132" s="49">
        <v>139144242</v>
      </c>
      <c r="L132" s="49">
        <v>133925050</v>
      </c>
      <c r="M132" s="49">
        <v>128925050</v>
      </c>
      <c r="N132" s="49">
        <v>128925050</v>
      </c>
      <c r="O132" s="49">
        <v>128925050</v>
      </c>
      <c r="P132" s="49">
        <v>128925050</v>
      </c>
      <c r="Q132" s="49">
        <v>128925050</v>
      </c>
      <c r="R132" s="49">
        <v>128925050</v>
      </c>
      <c r="S132" s="49">
        <v>128925050</v>
      </c>
      <c r="T132" s="49">
        <v>128925050</v>
      </c>
      <c r="U132" s="226">
        <v>128925050</v>
      </c>
      <c r="V132" s="49">
        <v>111939394</v>
      </c>
      <c r="W132" s="49">
        <v>112188903</v>
      </c>
      <c r="X132" s="49">
        <v>112343092</v>
      </c>
      <c r="Y132" s="49">
        <v>128925049</v>
      </c>
      <c r="Z132" s="49">
        <v>127927544</v>
      </c>
    </row>
    <row r="133" spans="1:26">
      <c r="A133" s="51" t="s">
        <v>101</v>
      </c>
      <c r="B133" s="49">
        <v>53798830</v>
      </c>
      <c r="C133" s="49">
        <v>21847410</v>
      </c>
      <c r="D133" s="49">
        <v>18261134</v>
      </c>
      <c r="E133" s="49">
        <v>40104976</v>
      </c>
      <c r="F133" s="49">
        <v>29887286</v>
      </c>
      <c r="G133" s="49">
        <v>26683653</v>
      </c>
      <c r="H133" s="49">
        <v>22434137</v>
      </c>
      <c r="I133" s="49">
        <v>22182651</v>
      </c>
      <c r="J133" s="49">
        <v>22182651</v>
      </c>
      <c r="K133" s="49">
        <v>22182651</v>
      </c>
      <c r="L133" s="49">
        <v>22802608</v>
      </c>
      <c r="M133" s="49">
        <v>23098641</v>
      </c>
      <c r="N133" s="49">
        <v>22182651</v>
      </c>
      <c r="O133" s="49">
        <v>22182651</v>
      </c>
      <c r="P133" s="49">
        <v>22182651</v>
      </c>
      <c r="Q133" s="49">
        <v>23309579</v>
      </c>
      <c r="R133" s="49">
        <v>22182651</v>
      </c>
      <c r="S133" s="49">
        <v>22182651</v>
      </c>
      <c r="T133" s="49">
        <v>22182651</v>
      </c>
      <c r="U133" s="226">
        <v>22182651</v>
      </c>
      <c r="V133" s="49">
        <v>22182651</v>
      </c>
      <c r="W133" s="49">
        <v>22182651</v>
      </c>
      <c r="X133" s="49">
        <v>0</v>
      </c>
      <c r="Y133" s="49">
        <v>22182651</v>
      </c>
      <c r="Z133" s="49">
        <v>0</v>
      </c>
    </row>
    <row r="134" spans="1:26">
      <c r="A134" s="51" t="s">
        <v>102</v>
      </c>
      <c r="B134" s="49">
        <v>0</v>
      </c>
      <c r="C134" s="49">
        <v>0</v>
      </c>
      <c r="D134" s="49">
        <v>0</v>
      </c>
      <c r="E134" s="49">
        <v>0</v>
      </c>
      <c r="F134" s="49">
        <v>2008367</v>
      </c>
      <c r="G134" s="49">
        <v>30243279</v>
      </c>
      <c r="H134" s="49">
        <v>14803000</v>
      </c>
      <c r="I134" s="49">
        <v>12894822</v>
      </c>
      <c r="J134" s="49">
        <v>10556383</v>
      </c>
      <c r="K134" s="49">
        <v>14738280</v>
      </c>
      <c r="L134" s="49">
        <v>18508311</v>
      </c>
      <c r="M134" s="49">
        <v>10934046</v>
      </c>
      <c r="N134" s="49">
        <v>14495356</v>
      </c>
      <c r="O134" s="49">
        <v>18410785</v>
      </c>
      <c r="P134" s="49">
        <v>17166174</v>
      </c>
      <c r="Q134" s="49">
        <v>10294518</v>
      </c>
      <c r="R134" s="49">
        <v>4971630</v>
      </c>
      <c r="S134" s="49">
        <v>4971630</v>
      </c>
      <c r="T134" s="49">
        <v>4971633</v>
      </c>
      <c r="U134" s="226">
        <v>4971633</v>
      </c>
      <c r="V134" s="49">
        <v>10684015</v>
      </c>
      <c r="W134" s="49">
        <v>9512580</v>
      </c>
      <c r="X134" s="49">
        <v>10971630</v>
      </c>
      <c r="Y134" s="49">
        <v>6087039</v>
      </c>
      <c r="Z134" s="49">
        <v>5526270</v>
      </c>
    </row>
    <row r="135" spans="1:26">
      <c r="A135" s="51" t="s">
        <v>103</v>
      </c>
      <c r="B135" s="49">
        <v>293955</v>
      </c>
      <c r="C135" s="49">
        <v>1175819</v>
      </c>
      <c r="D135" s="49">
        <v>1175820</v>
      </c>
      <c r="E135" s="49">
        <v>3838197</v>
      </c>
      <c r="F135" s="49">
        <v>2511750</v>
      </c>
      <c r="G135" s="49">
        <v>1746965</v>
      </c>
      <c r="H135" s="49">
        <v>1175820</v>
      </c>
      <c r="I135" s="49">
        <v>1175820</v>
      </c>
      <c r="J135" s="49">
        <v>793766</v>
      </c>
      <c r="K135" s="49">
        <v>1175820</v>
      </c>
      <c r="L135" s="49">
        <v>1175820</v>
      </c>
      <c r="M135" s="49">
        <v>1175820</v>
      </c>
      <c r="N135" s="49">
        <v>1175820</v>
      </c>
      <c r="O135" s="49">
        <v>1175820</v>
      </c>
      <c r="P135" s="49">
        <v>1175820</v>
      </c>
      <c r="Q135" s="49">
        <v>1175820</v>
      </c>
      <c r="R135" s="49">
        <v>1175820</v>
      </c>
      <c r="S135" s="49">
        <v>1175820</v>
      </c>
      <c r="T135" s="49">
        <v>1175820</v>
      </c>
      <c r="U135" s="226">
        <v>1175820</v>
      </c>
      <c r="V135" s="49">
        <v>1175820</v>
      </c>
      <c r="W135" s="49">
        <v>1175820</v>
      </c>
      <c r="X135" s="49">
        <v>1175820</v>
      </c>
      <c r="Y135" s="49">
        <v>1175820</v>
      </c>
      <c r="Z135" s="49">
        <v>1175819</v>
      </c>
    </row>
    <row r="136" spans="1:26">
      <c r="A136" s="51" t="s">
        <v>104</v>
      </c>
      <c r="B136" s="49">
        <v>39902368</v>
      </c>
      <c r="C136" s="49">
        <v>74640280</v>
      </c>
      <c r="D136" s="49">
        <v>81779334</v>
      </c>
      <c r="E136" s="49">
        <v>239239223</v>
      </c>
      <c r="F136" s="49">
        <v>211924409</v>
      </c>
      <c r="G136" s="49">
        <v>216954330</v>
      </c>
      <c r="H136" s="49">
        <v>224325223</v>
      </c>
      <c r="I136" s="49">
        <v>254911375</v>
      </c>
      <c r="J136" s="49">
        <v>249915971</v>
      </c>
      <c r="K136" s="49">
        <v>254282678</v>
      </c>
      <c r="L136" s="49">
        <v>286898295</v>
      </c>
      <c r="M136" s="49">
        <v>268586366</v>
      </c>
      <c r="N136" s="49">
        <v>351991654</v>
      </c>
      <c r="O136" s="49">
        <v>354973017</v>
      </c>
      <c r="P136" s="49">
        <v>476606728</v>
      </c>
      <c r="Q136" s="49">
        <v>477419704</v>
      </c>
      <c r="R136" s="49">
        <v>511031765</v>
      </c>
      <c r="S136" s="49">
        <v>569104589</v>
      </c>
      <c r="T136" s="49">
        <v>716608656</v>
      </c>
      <c r="U136" s="226">
        <v>518249644</v>
      </c>
      <c r="V136" s="49">
        <v>366120039</v>
      </c>
      <c r="W136" s="49">
        <v>437923962</v>
      </c>
      <c r="X136" s="49">
        <v>382171371</v>
      </c>
      <c r="Y136" s="49">
        <v>455249566</v>
      </c>
      <c r="Z136" s="49">
        <v>437733619</v>
      </c>
    </row>
    <row r="137" spans="1:26">
      <c r="A137" s="51" t="s">
        <v>105</v>
      </c>
      <c r="B137" s="49">
        <v>15357049</v>
      </c>
      <c r="C137" s="49">
        <v>15356949</v>
      </c>
      <c r="D137" s="49">
        <v>15356949</v>
      </c>
      <c r="E137" s="49">
        <v>15359107</v>
      </c>
      <c r="F137" s="49">
        <v>16223737</v>
      </c>
      <c r="G137" s="49">
        <v>15356947</v>
      </c>
      <c r="H137" s="49">
        <v>15356947</v>
      </c>
      <c r="I137" s="49">
        <v>15356947</v>
      </c>
      <c r="J137" s="49">
        <v>15250027</v>
      </c>
      <c r="K137" s="49">
        <v>15248217</v>
      </c>
      <c r="L137" s="49">
        <v>15275266</v>
      </c>
      <c r="M137" s="49">
        <v>15356947</v>
      </c>
      <c r="N137" s="49">
        <v>15356947</v>
      </c>
      <c r="O137" s="49">
        <v>15356947</v>
      </c>
      <c r="P137" s="49">
        <v>15356947</v>
      </c>
      <c r="Q137" s="49">
        <v>15356947</v>
      </c>
      <c r="R137" s="49">
        <v>15356947</v>
      </c>
      <c r="S137" s="49">
        <v>15356947</v>
      </c>
      <c r="T137" s="49">
        <v>15356947</v>
      </c>
      <c r="U137" s="226">
        <v>15356947</v>
      </c>
      <c r="V137" s="49">
        <v>15356947</v>
      </c>
      <c r="W137" s="49">
        <v>15356947</v>
      </c>
      <c r="X137" s="49">
        <v>20045435</v>
      </c>
      <c r="Y137" s="49">
        <v>19036156</v>
      </c>
      <c r="Z137" s="49">
        <v>15356947</v>
      </c>
    </row>
    <row r="138" spans="1:26">
      <c r="A138" s="51" t="s">
        <v>107</v>
      </c>
      <c r="B138" s="49">
        <v>8269771</v>
      </c>
      <c r="C138" s="49">
        <v>8661336</v>
      </c>
      <c r="D138" s="49">
        <v>6232481</v>
      </c>
      <c r="E138" s="49">
        <v>3382319</v>
      </c>
      <c r="F138" s="49">
        <v>5220891</v>
      </c>
      <c r="G138" s="49">
        <v>5078586</v>
      </c>
      <c r="H138" s="49">
        <v>5078586</v>
      </c>
      <c r="I138" s="49">
        <v>6306877</v>
      </c>
      <c r="J138" s="49">
        <v>5078586</v>
      </c>
      <c r="K138" s="49">
        <v>5712927</v>
      </c>
      <c r="L138" s="49">
        <v>17899341</v>
      </c>
      <c r="M138" s="49">
        <v>10627992</v>
      </c>
      <c r="N138" s="49">
        <v>11020778</v>
      </c>
      <c r="O138" s="49">
        <v>14842071</v>
      </c>
      <c r="P138" s="49">
        <v>23281111</v>
      </c>
      <c r="Q138" s="49">
        <v>22411856</v>
      </c>
      <c r="R138" s="49">
        <v>21422207</v>
      </c>
      <c r="S138" s="49">
        <v>17398924</v>
      </c>
      <c r="T138" s="49">
        <v>8266975</v>
      </c>
      <c r="U138" s="226">
        <v>8921568</v>
      </c>
      <c r="V138" s="49">
        <v>8450257</v>
      </c>
      <c r="W138" s="49">
        <v>6932032</v>
      </c>
      <c r="X138" s="49">
        <v>7390376</v>
      </c>
      <c r="Y138" s="49">
        <v>6955466</v>
      </c>
      <c r="Z138" s="49">
        <v>8714446</v>
      </c>
    </row>
    <row r="139" spans="1:26">
      <c r="A139" s="51" t="s">
        <v>76</v>
      </c>
      <c r="B139" s="49">
        <v>0</v>
      </c>
      <c r="C139" s="49">
        <v>4103153</v>
      </c>
      <c r="D139" s="49">
        <v>6673024</v>
      </c>
      <c r="E139" s="49">
        <v>6803329</v>
      </c>
      <c r="F139" s="49">
        <v>6673024</v>
      </c>
      <c r="G139" s="49">
        <v>6673024</v>
      </c>
      <c r="H139" s="49">
        <v>5853892</v>
      </c>
      <c r="I139" s="49">
        <v>6673024</v>
      </c>
      <c r="J139" s="49">
        <v>7890102</v>
      </c>
      <c r="K139" s="49">
        <v>15294515</v>
      </c>
      <c r="L139" s="49">
        <v>13816609</v>
      </c>
      <c r="M139" s="49">
        <v>14706501</v>
      </c>
      <c r="N139" s="49">
        <v>9829984</v>
      </c>
      <c r="O139" s="49">
        <v>11279322</v>
      </c>
      <c r="P139" s="49">
        <v>10299726</v>
      </c>
      <c r="Q139" s="49">
        <v>6745104</v>
      </c>
      <c r="R139" s="49">
        <v>5844890</v>
      </c>
      <c r="S139" s="49">
        <v>5580354</v>
      </c>
      <c r="T139" s="49">
        <v>6673024</v>
      </c>
      <c r="U139" s="226">
        <v>6673025</v>
      </c>
      <c r="V139" s="49">
        <v>6673024</v>
      </c>
      <c r="W139" s="49">
        <v>6673023</v>
      </c>
      <c r="X139" s="49">
        <v>6673024</v>
      </c>
      <c r="Y139" s="49">
        <v>6673024</v>
      </c>
      <c r="Z139" s="49">
        <v>6673024</v>
      </c>
    </row>
    <row r="140" spans="1:26">
      <c r="A140" s="51" t="s">
        <v>110</v>
      </c>
      <c r="B140" s="49">
        <v>0</v>
      </c>
      <c r="C140" s="49">
        <v>0</v>
      </c>
      <c r="D140" s="49">
        <v>8160746</v>
      </c>
      <c r="E140" s="49">
        <v>-8160746</v>
      </c>
      <c r="F140" s="49">
        <v>0</v>
      </c>
      <c r="G140" s="49">
        <v>0</v>
      </c>
      <c r="H140" s="49">
        <v>6986157</v>
      </c>
      <c r="I140" s="49">
        <v>3400057</v>
      </c>
      <c r="J140" s="49">
        <v>-434</v>
      </c>
      <c r="K140" s="49">
        <v>18829734</v>
      </c>
      <c r="L140" s="49">
        <v>9846304</v>
      </c>
      <c r="M140" s="49">
        <v>1137181</v>
      </c>
      <c r="N140" s="49">
        <v>19786897</v>
      </c>
      <c r="O140" s="49">
        <v>4511477</v>
      </c>
      <c r="P140" s="49">
        <v>31686730</v>
      </c>
      <c r="Q140" s="49">
        <v>17932193</v>
      </c>
      <c r="R140" s="49">
        <v>33644501</v>
      </c>
      <c r="S140" s="49">
        <v>6611394</v>
      </c>
      <c r="T140" s="49">
        <v>27722403</v>
      </c>
      <c r="U140" s="226">
        <v>12383974</v>
      </c>
      <c r="V140" s="49">
        <v>31127472</v>
      </c>
      <c r="W140" s="49">
        <v>29480574</v>
      </c>
      <c r="X140" s="49">
        <v>25418428</v>
      </c>
      <c r="Y140" s="49">
        <v>26356163</v>
      </c>
      <c r="Z140" s="49">
        <v>18314084</v>
      </c>
    </row>
    <row r="141" spans="1:26">
      <c r="A141" s="51" t="s">
        <v>111</v>
      </c>
      <c r="B141" s="49">
        <v>0</v>
      </c>
      <c r="C141" s="49">
        <v>9340753</v>
      </c>
      <c r="D141" s="49">
        <v>5219508</v>
      </c>
      <c r="E141" s="49">
        <v>5219488</v>
      </c>
      <c r="F141" s="49">
        <v>11195358</v>
      </c>
      <c r="G141" s="49">
        <v>6741917</v>
      </c>
      <c r="H141" s="49">
        <v>6689585</v>
      </c>
      <c r="I141" s="49">
        <v>5219488</v>
      </c>
      <c r="J141" s="49">
        <v>5219488</v>
      </c>
      <c r="K141" s="49">
        <v>0</v>
      </c>
      <c r="L141" s="49">
        <v>5219488</v>
      </c>
      <c r="M141" s="49">
        <v>6588259</v>
      </c>
      <c r="N141" s="49">
        <v>5651049</v>
      </c>
      <c r="O141" s="49">
        <v>5046520</v>
      </c>
      <c r="P141" s="49">
        <v>5219488</v>
      </c>
      <c r="Q141" s="49">
        <v>5219488</v>
      </c>
      <c r="R141" s="49">
        <v>5219488</v>
      </c>
      <c r="S141" s="49">
        <v>10178934</v>
      </c>
      <c r="T141" s="49">
        <v>5219488</v>
      </c>
      <c r="U141" s="226">
        <v>6880663</v>
      </c>
      <c r="V141" s="49">
        <v>10214442</v>
      </c>
      <c r="W141" s="49">
        <v>11121773</v>
      </c>
      <c r="X141" s="49">
        <v>10741970</v>
      </c>
      <c r="Y141" s="49">
        <v>12652756</v>
      </c>
      <c r="Z141" s="49">
        <v>0</v>
      </c>
    </row>
    <row r="142" spans="1:26">
      <c r="A142" s="51" t="s">
        <v>113</v>
      </c>
      <c r="B142" s="49">
        <v>1928151</v>
      </c>
      <c r="C142" s="49">
        <v>4768416</v>
      </c>
      <c r="D142" s="49">
        <v>8858995</v>
      </c>
      <c r="E142" s="49">
        <v>6470836</v>
      </c>
      <c r="F142" s="49">
        <v>2662250</v>
      </c>
      <c r="G142" s="49">
        <v>2849078</v>
      </c>
      <c r="H142" s="49">
        <v>3061588</v>
      </c>
      <c r="I142" s="49">
        <v>2360413</v>
      </c>
      <c r="J142" s="49">
        <v>2851684</v>
      </c>
      <c r="K142" s="49">
        <v>2343605</v>
      </c>
      <c r="L142" s="49">
        <v>2917269</v>
      </c>
      <c r="M142" s="49">
        <v>6161278</v>
      </c>
      <c r="N142" s="49">
        <v>5134788</v>
      </c>
      <c r="O142" s="49">
        <v>3712566</v>
      </c>
      <c r="P142" s="49">
        <v>3319623</v>
      </c>
      <c r="Q142" s="49">
        <v>3440136</v>
      </c>
      <c r="R142" s="49">
        <v>4566365</v>
      </c>
      <c r="S142" s="49">
        <v>5023340</v>
      </c>
      <c r="T142" s="49">
        <v>3041519</v>
      </c>
      <c r="U142" s="226">
        <v>3754552</v>
      </c>
      <c r="V142" s="49">
        <v>4889099</v>
      </c>
      <c r="W142" s="49">
        <v>1774161</v>
      </c>
      <c r="X142" s="49">
        <v>1760164</v>
      </c>
      <c r="Y142" s="49">
        <v>1764267</v>
      </c>
      <c r="Z142" s="49">
        <v>1749945</v>
      </c>
    </row>
    <row r="143" spans="1:26">
      <c r="A143" s="51" t="s">
        <v>78</v>
      </c>
      <c r="B143" s="49">
        <v>21418919</v>
      </c>
      <c r="C143" s="49">
        <v>30327016</v>
      </c>
      <c r="D143" s="49">
        <v>23603217</v>
      </c>
      <c r="E143" s="49">
        <v>23302387</v>
      </c>
      <c r="F143" s="49">
        <v>23459079</v>
      </c>
      <c r="G143" s="49">
        <v>10460425</v>
      </c>
      <c r="H143" s="49">
        <v>23301408</v>
      </c>
      <c r="I143" s="49">
        <v>23301407</v>
      </c>
      <c r="J143" s="49">
        <v>29182445</v>
      </c>
      <c r="K143" s="49">
        <v>31191060</v>
      </c>
      <c r="L143" s="49">
        <v>24472709</v>
      </c>
      <c r="M143" s="49">
        <v>24977851</v>
      </c>
      <c r="N143" s="49">
        <v>25147840</v>
      </c>
      <c r="O143" s="49">
        <v>23301408</v>
      </c>
      <c r="P143" s="49">
        <v>23784473</v>
      </c>
      <c r="Q143" s="49">
        <v>23267451</v>
      </c>
      <c r="R143" s="49">
        <v>23864138</v>
      </c>
      <c r="S143" s="49">
        <v>18184561</v>
      </c>
      <c r="T143" s="49">
        <v>23738009</v>
      </c>
      <c r="U143" s="226">
        <v>24122696</v>
      </c>
      <c r="V143" s="49">
        <v>528829</v>
      </c>
      <c r="W143" s="49">
        <v>471575</v>
      </c>
      <c r="X143" s="49">
        <v>441467</v>
      </c>
      <c r="Y143" s="49">
        <v>415229</v>
      </c>
      <c r="Z143" s="49">
        <v>313695</v>
      </c>
    </row>
    <row r="144" spans="1:26">
      <c r="A144" s="51" t="s">
        <v>116</v>
      </c>
      <c r="B144" s="49">
        <v>44973372</v>
      </c>
      <c r="C144" s="49">
        <v>49668329</v>
      </c>
      <c r="D144" s="49">
        <v>55139256</v>
      </c>
      <c r="E144" s="49">
        <v>64125515</v>
      </c>
      <c r="F144" s="49">
        <v>48558380</v>
      </c>
      <c r="G144" s="49">
        <v>50662103</v>
      </c>
      <c r="H144" s="49">
        <v>45251519</v>
      </c>
      <c r="I144" s="49">
        <v>47133198</v>
      </c>
      <c r="J144" s="49">
        <v>44981359</v>
      </c>
      <c r="K144" s="49">
        <v>44554295</v>
      </c>
      <c r="L144" s="49">
        <v>150980639</v>
      </c>
      <c r="M144" s="49">
        <v>44973372</v>
      </c>
      <c r="N144" s="49">
        <v>44973368</v>
      </c>
      <c r="O144" s="49">
        <v>44973368</v>
      </c>
      <c r="P144" s="49">
        <v>44973368</v>
      </c>
      <c r="Q144" s="49">
        <v>45890034</v>
      </c>
      <c r="R144" s="49">
        <v>45212642</v>
      </c>
      <c r="S144" s="49">
        <v>44973368</v>
      </c>
      <c r="T144" s="49">
        <v>44973367</v>
      </c>
      <c r="U144" s="226">
        <v>45973368</v>
      </c>
      <c r="V144" s="49">
        <v>44973368</v>
      </c>
      <c r="W144" s="49">
        <v>44973368</v>
      </c>
      <c r="X144" s="49">
        <v>44973368</v>
      </c>
      <c r="Y144" s="49">
        <v>44973368</v>
      </c>
      <c r="Z144" s="49">
        <v>44973368</v>
      </c>
    </row>
    <row r="145" spans="1:26">
      <c r="A145" s="51" t="s">
        <v>117</v>
      </c>
      <c r="B145" s="49">
        <v>77349120</v>
      </c>
      <c r="C145" s="49">
        <v>50991399</v>
      </c>
      <c r="D145" s="49">
        <v>97327267</v>
      </c>
      <c r="E145" s="49">
        <v>251765667</v>
      </c>
      <c r="F145" s="49">
        <v>162905041</v>
      </c>
      <c r="G145" s="49">
        <v>135682709</v>
      </c>
      <c r="H145" s="49">
        <v>170003595</v>
      </c>
      <c r="I145" s="49">
        <v>164825327</v>
      </c>
      <c r="J145" s="49">
        <v>188084202</v>
      </c>
      <c r="K145" s="49">
        <v>155036870</v>
      </c>
      <c r="L145" s="49">
        <v>115852880</v>
      </c>
      <c r="M145" s="49">
        <v>24411364</v>
      </c>
      <c r="N145" s="49">
        <v>17788096</v>
      </c>
      <c r="O145" s="49">
        <v>20527137</v>
      </c>
      <c r="P145" s="49">
        <v>17859282</v>
      </c>
      <c r="Q145" s="49">
        <v>23129083</v>
      </c>
      <c r="R145" s="49">
        <v>19529091</v>
      </c>
      <c r="S145" s="49">
        <v>19670607</v>
      </c>
      <c r="T145" s="49">
        <v>19529096</v>
      </c>
      <c r="U145" s="226">
        <v>19529091</v>
      </c>
      <c r="V145" s="49">
        <v>19529091</v>
      </c>
      <c r="W145" s="49">
        <v>19529091</v>
      </c>
      <c r="X145" s="49">
        <v>19529091</v>
      </c>
      <c r="Y145" s="49">
        <v>19529091</v>
      </c>
      <c r="Z145" s="49">
        <v>19529091</v>
      </c>
    </row>
    <row r="146" spans="1:26">
      <c r="A146" s="51" t="s">
        <v>77</v>
      </c>
      <c r="B146" s="49">
        <v>1647265</v>
      </c>
      <c r="C146" s="49">
        <v>19566232</v>
      </c>
      <c r="D146" s="49">
        <v>55337346</v>
      </c>
      <c r="E146" s="49">
        <v>61944988</v>
      </c>
      <c r="F146" s="49">
        <v>65799723</v>
      </c>
      <c r="G146" s="49">
        <v>75309362</v>
      </c>
      <c r="H146" s="49">
        <v>93939195</v>
      </c>
      <c r="I146" s="49">
        <v>70312055</v>
      </c>
      <c r="J146" s="49">
        <v>39981436</v>
      </c>
      <c r="K146" s="49">
        <v>33762604</v>
      </c>
      <c r="L146" s="49">
        <v>40133139</v>
      </c>
      <c r="M146" s="49">
        <v>65769699</v>
      </c>
      <c r="N146" s="49">
        <v>85555315</v>
      </c>
      <c r="O146" s="49">
        <v>64614799</v>
      </c>
      <c r="P146" s="49">
        <v>34615920</v>
      </c>
      <c r="Q146" s="49">
        <v>60662475</v>
      </c>
      <c r="R146" s="49">
        <v>53740158</v>
      </c>
      <c r="S146" s="49">
        <v>83650000</v>
      </c>
      <c r="T146" s="49">
        <v>85125130</v>
      </c>
      <c r="U146" s="226">
        <v>122101573</v>
      </c>
      <c r="V146" s="49">
        <v>125904362</v>
      </c>
      <c r="W146" s="49">
        <v>117746793</v>
      </c>
      <c r="X146" s="49">
        <v>117254791</v>
      </c>
      <c r="Y146" s="49">
        <v>107207456</v>
      </c>
      <c r="Z146" s="49">
        <v>63748813</v>
      </c>
    </row>
    <row r="147" spans="1:26">
      <c r="A147" s="51" t="s">
        <v>120</v>
      </c>
      <c r="B147" s="49">
        <v>1715431</v>
      </c>
      <c r="C147" s="49">
        <v>1715431</v>
      </c>
      <c r="D147" s="49">
        <v>1703207</v>
      </c>
      <c r="E147" s="49">
        <v>1717760</v>
      </c>
      <c r="F147" s="49">
        <v>1715430</v>
      </c>
      <c r="G147" s="49">
        <v>1715430</v>
      </c>
      <c r="H147" s="49">
        <v>6643409</v>
      </c>
      <c r="I147" s="49">
        <v>7035115</v>
      </c>
      <c r="J147" s="49">
        <v>3135430</v>
      </c>
      <c r="K147" s="49">
        <v>1715430</v>
      </c>
      <c r="L147" s="49">
        <v>1715430</v>
      </c>
      <c r="M147" s="49">
        <v>1715430</v>
      </c>
      <c r="N147" s="49">
        <v>1715430</v>
      </c>
      <c r="O147" s="49">
        <v>1715430</v>
      </c>
      <c r="P147" s="49">
        <v>1715430</v>
      </c>
      <c r="Q147" s="49">
        <v>1715430</v>
      </c>
      <c r="R147" s="49">
        <v>1715430</v>
      </c>
      <c r="S147" s="49">
        <v>1715430</v>
      </c>
      <c r="T147" s="49">
        <v>1715430</v>
      </c>
      <c r="U147" s="226">
        <v>1715429</v>
      </c>
      <c r="V147" s="49">
        <v>1715430</v>
      </c>
      <c r="W147" s="49">
        <v>1715430</v>
      </c>
      <c r="X147" s="49">
        <v>1715430</v>
      </c>
      <c r="Y147" s="49">
        <v>1715340</v>
      </c>
      <c r="Z147" s="49">
        <v>1715340</v>
      </c>
    </row>
    <row r="148" spans="1:26">
      <c r="A148" s="51" t="s">
        <v>122</v>
      </c>
      <c r="B148" s="49">
        <v>11307654</v>
      </c>
      <c r="C148" s="49">
        <v>35328243</v>
      </c>
      <c r="D148" s="49">
        <v>43133079</v>
      </c>
      <c r="E148" s="49">
        <v>58401354</v>
      </c>
      <c r="F148" s="49">
        <v>63117547</v>
      </c>
      <c r="G148" s="49">
        <v>65229106</v>
      </c>
      <c r="H148" s="49">
        <v>49107143</v>
      </c>
      <c r="I148" s="49">
        <v>53749590</v>
      </c>
      <c r="J148" s="49">
        <v>61268029</v>
      </c>
      <c r="K148" s="49">
        <v>59455972</v>
      </c>
      <c r="L148" s="49">
        <v>40280343</v>
      </c>
      <c r="M148" s="49">
        <v>56470938</v>
      </c>
      <c r="N148" s="49">
        <v>54640506</v>
      </c>
      <c r="O148" s="49">
        <v>51002283</v>
      </c>
      <c r="P148" s="49">
        <v>55185397</v>
      </c>
      <c r="Q148" s="49">
        <v>16548756</v>
      </c>
      <c r="R148" s="49">
        <v>16548756</v>
      </c>
      <c r="S148" s="49">
        <v>23176951</v>
      </c>
      <c r="T148" s="49">
        <v>16548756</v>
      </c>
      <c r="U148" s="226">
        <v>21319769</v>
      </c>
      <c r="V148" s="49">
        <v>27979879</v>
      </c>
      <c r="W148" s="49">
        <v>20595071</v>
      </c>
      <c r="X148" s="49">
        <v>17314434</v>
      </c>
      <c r="Y148" s="49">
        <v>16548756</v>
      </c>
      <c r="Z148" s="49">
        <v>18813756</v>
      </c>
    </row>
    <row r="149" spans="1:26">
      <c r="A149" s="51" t="s">
        <v>124</v>
      </c>
      <c r="B149" s="49">
        <v>1309922</v>
      </c>
      <c r="C149" s="49">
        <v>1172292</v>
      </c>
      <c r="D149" s="49">
        <v>1455688</v>
      </c>
      <c r="E149" s="49">
        <v>1313990</v>
      </c>
      <c r="F149" s="49">
        <v>1313990</v>
      </c>
      <c r="G149" s="49">
        <v>0</v>
      </c>
      <c r="H149" s="49">
        <v>2812173</v>
      </c>
      <c r="I149" s="49">
        <v>1870990</v>
      </c>
      <c r="J149" s="49">
        <v>1313990</v>
      </c>
      <c r="K149" s="49">
        <v>1567100</v>
      </c>
      <c r="L149" s="49">
        <v>1314825</v>
      </c>
      <c r="M149" s="49">
        <v>1313990</v>
      </c>
      <c r="N149" s="49">
        <v>1313990</v>
      </c>
      <c r="O149" s="49">
        <v>1313990</v>
      </c>
      <c r="P149" s="49">
        <v>1313990</v>
      </c>
      <c r="Q149" s="49">
        <v>2877674</v>
      </c>
      <c r="R149" s="49">
        <v>1950990</v>
      </c>
      <c r="S149" s="49">
        <v>1393269</v>
      </c>
      <c r="T149" s="49">
        <v>1313990</v>
      </c>
      <c r="U149" s="226">
        <v>1313990</v>
      </c>
      <c r="V149" s="49">
        <v>1313990</v>
      </c>
      <c r="W149" s="49">
        <v>1313990</v>
      </c>
      <c r="X149" s="49">
        <v>1313990</v>
      </c>
      <c r="Y149" s="49">
        <v>1313990</v>
      </c>
      <c r="Z149" s="49">
        <v>1313990</v>
      </c>
    </row>
    <row r="150" spans="1:26">
      <c r="A150" s="51" t="s">
        <v>126</v>
      </c>
      <c r="B150" s="49">
        <v>709170</v>
      </c>
      <c r="C150" s="49">
        <v>0</v>
      </c>
      <c r="D150" s="49">
        <v>12288826</v>
      </c>
      <c r="E150" s="49">
        <v>8498898</v>
      </c>
      <c r="F150" s="49">
        <v>6498998</v>
      </c>
      <c r="G150" s="49">
        <v>6498898</v>
      </c>
      <c r="H150" s="49">
        <v>6499098</v>
      </c>
      <c r="I150" s="49">
        <v>6498998</v>
      </c>
      <c r="J150" s="49">
        <v>6498998</v>
      </c>
      <c r="K150" s="49">
        <v>6498999</v>
      </c>
      <c r="L150" s="49">
        <v>6498996</v>
      </c>
      <c r="M150" s="49">
        <v>6498998</v>
      </c>
      <c r="N150" s="49">
        <v>6498998</v>
      </c>
      <c r="O150" s="49">
        <v>6499000</v>
      </c>
      <c r="P150" s="49">
        <v>6499000</v>
      </c>
      <c r="Q150" s="49">
        <v>6498998</v>
      </c>
      <c r="R150" s="49">
        <v>6498998</v>
      </c>
      <c r="S150" s="49">
        <v>6498998</v>
      </c>
      <c r="T150" s="49">
        <v>6498997</v>
      </c>
      <c r="U150" s="226">
        <v>6498998</v>
      </c>
      <c r="V150" s="49">
        <v>6498998</v>
      </c>
      <c r="W150" s="49">
        <v>6498998</v>
      </c>
      <c r="X150" s="49">
        <v>6498998</v>
      </c>
      <c r="Y150" s="49">
        <v>4002989</v>
      </c>
      <c r="Z150" s="49">
        <v>6498998</v>
      </c>
    </row>
    <row r="151" spans="1:26">
      <c r="A151" s="51" t="s">
        <v>127</v>
      </c>
      <c r="B151" s="49">
        <v>647084</v>
      </c>
      <c r="C151" s="49">
        <v>995948</v>
      </c>
      <c r="D151" s="49">
        <v>2216738</v>
      </c>
      <c r="E151" s="49">
        <v>2303470</v>
      </c>
      <c r="F151" s="49">
        <v>1602746</v>
      </c>
      <c r="G151" s="49">
        <v>3363646</v>
      </c>
      <c r="H151" s="49">
        <v>3099534</v>
      </c>
      <c r="I151" s="49">
        <v>2580422</v>
      </c>
      <c r="J151" s="49">
        <v>4006925</v>
      </c>
      <c r="K151" s="49">
        <v>2831400</v>
      </c>
      <c r="L151" s="49">
        <v>2571324</v>
      </c>
      <c r="M151" s="49">
        <v>2580421</v>
      </c>
      <c r="N151" s="49">
        <v>0</v>
      </c>
      <c r="O151" s="49">
        <v>2580421</v>
      </c>
      <c r="P151" s="49">
        <v>0</v>
      </c>
      <c r="Q151" s="49">
        <v>0</v>
      </c>
      <c r="R151" s="49">
        <v>0</v>
      </c>
      <c r="S151" s="49">
        <v>0</v>
      </c>
      <c r="T151" s="49">
        <v>0</v>
      </c>
      <c r="U151" s="226">
        <v>16034348</v>
      </c>
      <c r="V151" s="49">
        <v>17887420</v>
      </c>
      <c r="W151" s="49">
        <v>15464823</v>
      </c>
      <c r="X151" s="49">
        <v>14654369</v>
      </c>
      <c r="Y151" s="49">
        <v>10676798</v>
      </c>
      <c r="Z151" s="49">
        <v>10087427</v>
      </c>
    </row>
    <row r="152" spans="1:26">
      <c r="A152" s="51" t="s">
        <v>128</v>
      </c>
      <c r="B152" s="49">
        <v>4528606</v>
      </c>
      <c r="C152" s="49">
        <v>4635960</v>
      </c>
      <c r="D152" s="49">
        <v>4581870</v>
      </c>
      <c r="E152" s="49">
        <v>4581870</v>
      </c>
      <c r="F152" s="49">
        <v>4581870</v>
      </c>
      <c r="G152" s="49">
        <v>4581870</v>
      </c>
      <c r="H152" s="49">
        <v>4581870</v>
      </c>
      <c r="I152" s="49">
        <v>4581870</v>
      </c>
      <c r="J152" s="49">
        <v>4581866</v>
      </c>
      <c r="K152" s="49">
        <v>4581866</v>
      </c>
      <c r="L152" s="49">
        <v>4581872</v>
      </c>
      <c r="M152" s="49">
        <v>4581870</v>
      </c>
      <c r="N152" s="49">
        <v>4581870</v>
      </c>
      <c r="O152" s="49">
        <v>4581870</v>
      </c>
      <c r="P152" s="49">
        <v>4581872</v>
      </c>
      <c r="Q152" s="49">
        <v>4581870</v>
      </c>
      <c r="R152" s="49">
        <v>4581870</v>
      </c>
      <c r="S152" s="49">
        <v>4581872</v>
      </c>
      <c r="T152" s="49">
        <v>4581872</v>
      </c>
      <c r="U152" s="226">
        <v>4581872</v>
      </c>
      <c r="V152" s="49">
        <v>4581872</v>
      </c>
      <c r="W152" s="49">
        <v>4581872</v>
      </c>
      <c r="X152" s="49">
        <v>4581872</v>
      </c>
      <c r="Y152" s="49">
        <v>4581872</v>
      </c>
      <c r="Z152" s="49">
        <v>4581872</v>
      </c>
    </row>
    <row r="153" spans="1:26">
      <c r="A153" s="51" t="s">
        <v>130</v>
      </c>
      <c r="B153" s="49">
        <v>22648480</v>
      </c>
      <c r="C153" s="49">
        <v>26374178</v>
      </c>
      <c r="D153" s="49">
        <v>26374178</v>
      </c>
      <c r="E153" s="49">
        <v>0</v>
      </c>
      <c r="F153" s="49">
        <v>52748356</v>
      </c>
      <c r="G153" s="49">
        <v>26486500</v>
      </c>
      <c r="H153" s="49">
        <v>26374178</v>
      </c>
      <c r="I153" s="49">
        <v>27129830</v>
      </c>
      <c r="J153" s="49">
        <v>26374178</v>
      </c>
      <c r="K153" s="49">
        <v>26374178</v>
      </c>
      <c r="L153" s="49">
        <v>26374178</v>
      </c>
      <c r="M153" s="49">
        <v>26374178</v>
      </c>
      <c r="N153" s="49">
        <v>26374178</v>
      </c>
      <c r="O153" s="49">
        <v>26374178</v>
      </c>
      <c r="P153" s="49">
        <v>26374178</v>
      </c>
      <c r="Q153" s="49">
        <v>26374178</v>
      </c>
      <c r="R153" s="49">
        <v>26374178</v>
      </c>
      <c r="S153" s="49">
        <v>26374178</v>
      </c>
      <c r="T153" s="49">
        <v>26374178</v>
      </c>
      <c r="U153" s="226">
        <v>76079017</v>
      </c>
      <c r="V153" s="49">
        <v>79670947</v>
      </c>
      <c r="W153" s="49">
        <v>68951114</v>
      </c>
      <c r="X153" s="49">
        <v>68653802</v>
      </c>
      <c r="Y153" s="49">
        <v>114299603</v>
      </c>
      <c r="Z153" s="49">
        <v>61270509</v>
      </c>
    </row>
    <row r="154" spans="1:26">
      <c r="A154" s="51" t="s">
        <v>131</v>
      </c>
      <c r="B154" s="49">
        <v>0</v>
      </c>
      <c r="C154" s="49">
        <v>0</v>
      </c>
      <c r="D154" s="49">
        <v>2895259</v>
      </c>
      <c r="E154" s="49">
        <v>2895259</v>
      </c>
      <c r="F154" s="49">
        <v>2895259</v>
      </c>
      <c r="G154" s="49">
        <v>2895259</v>
      </c>
      <c r="H154" s="49">
        <v>2895258</v>
      </c>
      <c r="I154" s="49">
        <v>3569499</v>
      </c>
      <c r="J154" s="49">
        <v>2895258</v>
      </c>
      <c r="K154" s="49">
        <v>2895259</v>
      </c>
      <c r="L154" s="49">
        <v>5895668</v>
      </c>
      <c r="M154" s="49">
        <v>2895258</v>
      </c>
      <c r="N154" s="49">
        <v>6551308</v>
      </c>
      <c r="O154" s="49">
        <v>5889358</v>
      </c>
      <c r="P154" s="49">
        <v>5793808</v>
      </c>
      <c r="Q154" s="49">
        <v>6754945</v>
      </c>
      <c r="R154" s="49">
        <v>11645300</v>
      </c>
      <c r="S154" s="49">
        <v>7895300</v>
      </c>
      <c r="T154" s="49">
        <v>0</v>
      </c>
      <c r="U154" s="226">
        <v>0</v>
      </c>
      <c r="V154" s="49">
        <v>0</v>
      </c>
      <c r="W154" s="49">
        <v>0</v>
      </c>
      <c r="X154" s="49">
        <v>0</v>
      </c>
      <c r="Y154" s="49">
        <v>0</v>
      </c>
      <c r="Z154" s="49">
        <v>0</v>
      </c>
    </row>
    <row r="155" spans="1:26">
      <c r="A155" s="51" t="s">
        <v>132</v>
      </c>
      <c r="B155" s="49">
        <v>69193603</v>
      </c>
      <c r="C155" s="49">
        <v>58177396</v>
      </c>
      <c r="D155" s="49">
        <v>205899397</v>
      </c>
      <c r="E155" s="49">
        <v>128333364</v>
      </c>
      <c r="F155" s="49">
        <v>101983998</v>
      </c>
      <c r="G155" s="49">
        <v>101983998</v>
      </c>
      <c r="H155" s="49">
        <v>101983998</v>
      </c>
      <c r="I155" s="49">
        <v>101983998</v>
      </c>
      <c r="J155" s="49">
        <v>101983998</v>
      </c>
      <c r="K155" s="49">
        <v>101983998</v>
      </c>
      <c r="L155" s="49">
        <v>101983998</v>
      </c>
      <c r="M155" s="49">
        <v>101983998</v>
      </c>
      <c r="N155" s="49">
        <v>101983998</v>
      </c>
      <c r="O155" s="49">
        <v>101983998</v>
      </c>
      <c r="P155" s="49">
        <v>101983998</v>
      </c>
      <c r="Q155" s="49">
        <v>101983998</v>
      </c>
      <c r="R155" s="49">
        <v>101983998</v>
      </c>
      <c r="S155" s="49">
        <v>101983998</v>
      </c>
      <c r="T155" s="49">
        <v>101938998</v>
      </c>
      <c r="U155" s="226">
        <v>101983998</v>
      </c>
      <c r="V155" s="49">
        <v>101985197</v>
      </c>
      <c r="W155" s="49">
        <v>101985168</v>
      </c>
      <c r="X155" s="49">
        <v>101983998</v>
      </c>
      <c r="Y155" s="49">
        <v>101983998</v>
      </c>
      <c r="Z155" s="49">
        <v>101983998</v>
      </c>
    </row>
    <row r="156" spans="1:26">
      <c r="A156" s="51" t="s">
        <v>75</v>
      </c>
      <c r="B156" s="49">
        <v>0</v>
      </c>
      <c r="C156" s="49">
        <v>48468417</v>
      </c>
      <c r="D156" s="49">
        <v>39026247</v>
      </c>
      <c r="E156" s="49">
        <v>66170028</v>
      </c>
      <c r="F156" s="49">
        <v>76430864</v>
      </c>
      <c r="G156" s="49">
        <v>68932938</v>
      </c>
      <c r="H156" s="49">
        <v>78502197</v>
      </c>
      <c r="I156" s="49">
        <v>71583773</v>
      </c>
      <c r="J156" s="49">
        <v>80018527</v>
      </c>
      <c r="K156" s="49">
        <v>67216233</v>
      </c>
      <c r="L156" s="49">
        <v>70999091</v>
      </c>
      <c r="M156" s="49">
        <v>81246120</v>
      </c>
      <c r="N156" s="49">
        <v>40898013</v>
      </c>
      <c r="O156" s="49">
        <v>62924579</v>
      </c>
      <c r="P156" s="49">
        <v>32076518</v>
      </c>
      <c r="Q156" s="49">
        <v>23939456</v>
      </c>
      <c r="R156" s="49">
        <v>26048648</v>
      </c>
      <c r="S156" s="49">
        <v>25667509</v>
      </c>
      <c r="T156" s="49">
        <v>24432785</v>
      </c>
      <c r="U156" s="226">
        <v>32893640</v>
      </c>
      <c r="V156" s="49">
        <v>31238830</v>
      </c>
      <c r="W156" s="49">
        <v>45638531</v>
      </c>
      <c r="X156" s="49">
        <v>39954665</v>
      </c>
      <c r="Y156" s="49">
        <v>38343315</v>
      </c>
      <c r="Z156" s="49">
        <v>38182089</v>
      </c>
    </row>
    <row r="157" spans="1:26">
      <c r="A157" s="51" t="s">
        <v>133</v>
      </c>
      <c r="B157" s="49">
        <v>0</v>
      </c>
      <c r="C157" s="49">
        <v>947671</v>
      </c>
      <c r="D157" s="49">
        <v>1017036</v>
      </c>
      <c r="E157" s="49">
        <v>1017036</v>
      </c>
      <c r="F157" s="49">
        <v>1017036</v>
      </c>
      <c r="G157" s="49">
        <v>1017036</v>
      </c>
      <c r="H157" s="49">
        <v>1017036</v>
      </c>
      <c r="I157" s="49">
        <v>1017036</v>
      </c>
      <c r="J157" s="49">
        <v>1017036</v>
      </c>
      <c r="K157" s="49">
        <v>1017036</v>
      </c>
      <c r="L157" s="49">
        <v>1017036</v>
      </c>
      <c r="M157" s="49">
        <v>1017036</v>
      </c>
      <c r="N157" s="49">
        <v>1017036</v>
      </c>
      <c r="O157" s="49">
        <v>1017036</v>
      </c>
      <c r="P157" s="49">
        <v>1017036</v>
      </c>
      <c r="Q157" s="49">
        <v>1017036</v>
      </c>
      <c r="R157" s="49">
        <v>1017036</v>
      </c>
      <c r="S157" s="49">
        <v>1017036</v>
      </c>
      <c r="T157" s="49">
        <v>1062513</v>
      </c>
      <c r="U157" s="226">
        <v>1086652</v>
      </c>
      <c r="V157" s="49">
        <v>1102365</v>
      </c>
      <c r="W157" s="49">
        <v>1073979</v>
      </c>
      <c r="X157" s="49">
        <v>1116895</v>
      </c>
      <c r="Y157" s="49">
        <v>1238548</v>
      </c>
      <c r="Z157" s="49">
        <v>0</v>
      </c>
    </row>
    <row r="158" spans="1:26">
      <c r="A158" s="51" t="s">
        <v>134</v>
      </c>
      <c r="B158" s="49">
        <v>45628354</v>
      </c>
      <c r="C158" s="49">
        <v>51850611</v>
      </c>
      <c r="D158" s="49">
        <v>49435554</v>
      </c>
      <c r="E158" s="49">
        <v>45403943</v>
      </c>
      <c r="F158" s="49">
        <v>62480013</v>
      </c>
      <c r="G158" s="49">
        <v>45403943</v>
      </c>
      <c r="H158" s="49">
        <v>45403943</v>
      </c>
      <c r="I158" s="49">
        <v>45403943</v>
      </c>
      <c r="J158" s="49">
        <v>102934376</v>
      </c>
      <c r="K158" s="49">
        <v>155208946</v>
      </c>
      <c r="L158" s="49">
        <v>149697351</v>
      </c>
      <c r="M158" s="49">
        <v>103403953</v>
      </c>
      <c r="N158" s="49">
        <v>98720799</v>
      </c>
      <c r="O158" s="49">
        <v>285689519</v>
      </c>
      <c r="P158" s="49">
        <v>212250644</v>
      </c>
      <c r="Q158" s="49">
        <v>165689127</v>
      </c>
      <c r="R158" s="49">
        <v>178393319</v>
      </c>
      <c r="S158" s="49">
        <v>155253697</v>
      </c>
      <c r="T158" s="49">
        <v>183375314</v>
      </c>
      <c r="U158" s="226">
        <v>174856307</v>
      </c>
      <c r="V158" s="49">
        <v>178748839</v>
      </c>
      <c r="W158" s="49">
        <v>176329813</v>
      </c>
      <c r="X158" s="49">
        <v>187204440</v>
      </c>
      <c r="Y158" s="49">
        <v>192214779</v>
      </c>
      <c r="Z158" s="49">
        <v>190489651</v>
      </c>
    </row>
    <row r="159" spans="1:26">
      <c r="A159" s="51" t="s">
        <v>136</v>
      </c>
      <c r="B159" s="49">
        <v>10630233</v>
      </c>
      <c r="C159" s="49">
        <v>10650305</v>
      </c>
      <c r="D159" s="49">
        <v>18260763</v>
      </c>
      <c r="E159" s="49">
        <v>4330509</v>
      </c>
      <c r="F159" s="49">
        <v>10630233</v>
      </c>
      <c r="G159" s="49">
        <v>20660218</v>
      </c>
      <c r="H159" s="49">
        <v>29892240</v>
      </c>
      <c r="I159" s="49">
        <v>31035913</v>
      </c>
      <c r="J159" s="49">
        <v>29148792</v>
      </c>
      <c r="K159" s="49">
        <v>27409814</v>
      </c>
      <c r="L159" s="49">
        <v>23873660</v>
      </c>
      <c r="M159" s="49">
        <v>10848105</v>
      </c>
      <c r="N159" s="49">
        <v>10630233</v>
      </c>
      <c r="O159" s="49">
        <v>10630233</v>
      </c>
      <c r="P159" s="49">
        <v>10630233</v>
      </c>
      <c r="Q159" s="49">
        <v>10630233</v>
      </c>
      <c r="R159" s="49">
        <v>6210320</v>
      </c>
      <c r="S159" s="49">
        <v>7047765</v>
      </c>
      <c r="T159" s="49">
        <v>6920376</v>
      </c>
      <c r="U159" s="226">
        <v>7347714</v>
      </c>
      <c r="V159" s="49">
        <v>7536759</v>
      </c>
      <c r="W159" s="49">
        <v>6905093</v>
      </c>
      <c r="X159" s="49">
        <v>7074900</v>
      </c>
      <c r="Y159" s="49">
        <v>7074900</v>
      </c>
      <c r="Z159" s="49">
        <v>8970857</v>
      </c>
    </row>
    <row r="160" spans="1:26">
      <c r="A160" s="51" t="s">
        <v>145</v>
      </c>
      <c r="B160" s="49">
        <v>11714991</v>
      </c>
      <c r="C160" s="49">
        <v>6970668</v>
      </c>
      <c r="D160" s="49">
        <v>25851402</v>
      </c>
      <c r="E160" s="49">
        <v>1037427</v>
      </c>
      <c r="F160" s="49">
        <v>14628514</v>
      </c>
      <c r="G160" s="49">
        <v>19004640</v>
      </c>
      <c r="H160" s="49">
        <v>8291871</v>
      </c>
      <c r="I160" s="49">
        <v>13773143</v>
      </c>
      <c r="J160" s="49">
        <v>6058651</v>
      </c>
      <c r="K160" s="49">
        <v>9227591</v>
      </c>
      <c r="L160" s="49">
        <v>13693999</v>
      </c>
      <c r="M160" s="49">
        <v>16678876</v>
      </c>
      <c r="N160" s="49">
        <v>18405399</v>
      </c>
      <c r="O160" s="49">
        <v>18755177</v>
      </c>
      <c r="P160" s="49">
        <v>13855887</v>
      </c>
      <c r="Q160" s="49">
        <v>8948508</v>
      </c>
      <c r="R160" s="49">
        <v>9481941</v>
      </c>
      <c r="S160" s="49">
        <v>11161699</v>
      </c>
      <c r="T160" s="49">
        <v>9645091</v>
      </c>
      <c r="U160" s="226">
        <v>9937817</v>
      </c>
      <c r="V160" s="49">
        <v>9346604</v>
      </c>
      <c r="W160" s="49">
        <v>6524187</v>
      </c>
      <c r="X160" s="49">
        <v>6613206</v>
      </c>
      <c r="Y160" s="49">
        <v>6515272</v>
      </c>
      <c r="Z160" s="49">
        <v>19060419</v>
      </c>
    </row>
    <row r="161" spans="1:26">
      <c r="A161" s="51" t="s">
        <v>138</v>
      </c>
      <c r="B161" s="49">
        <v>27083175</v>
      </c>
      <c r="C161" s="49">
        <v>46629051</v>
      </c>
      <c r="D161" s="49">
        <v>0</v>
      </c>
      <c r="E161" s="49">
        <v>93258102</v>
      </c>
      <c r="F161" s="49">
        <v>76539586</v>
      </c>
      <c r="G161" s="49">
        <v>75247649</v>
      </c>
      <c r="H161" s="49">
        <v>90373295</v>
      </c>
      <c r="I161" s="49">
        <v>79942638</v>
      </c>
      <c r="J161" s="49">
        <v>100817510</v>
      </c>
      <c r="K161" s="49">
        <v>137948296</v>
      </c>
      <c r="L161" s="49">
        <v>186555327</v>
      </c>
      <c r="M161" s="49">
        <v>302804344</v>
      </c>
      <c r="N161" s="49">
        <v>256343656</v>
      </c>
      <c r="O161" s="49">
        <v>299465038</v>
      </c>
      <c r="P161" s="49">
        <v>281527070</v>
      </c>
      <c r="Q161" s="49">
        <v>246675711</v>
      </c>
      <c r="R161" s="49">
        <v>228996309</v>
      </c>
      <c r="S161" s="49">
        <v>238164442</v>
      </c>
      <c r="T161" s="49">
        <v>299272068</v>
      </c>
      <c r="U161" s="226">
        <v>359778170</v>
      </c>
      <c r="V161" s="49">
        <v>235947927</v>
      </c>
      <c r="W161" s="49">
        <v>216636240</v>
      </c>
      <c r="X161" s="49">
        <v>221936813</v>
      </c>
      <c r="Y161" s="49">
        <v>173248608</v>
      </c>
      <c r="Z161" s="49">
        <v>165566748</v>
      </c>
    </row>
    <row r="162" spans="1:26">
      <c r="A162" s="51" t="s">
        <v>140</v>
      </c>
      <c r="B162" s="49">
        <v>3334726</v>
      </c>
      <c r="C162" s="49">
        <v>11212115</v>
      </c>
      <c r="D162" s="49">
        <v>14303468</v>
      </c>
      <c r="E162" s="49">
        <v>23413355</v>
      </c>
      <c r="F162" s="49">
        <v>30222784</v>
      </c>
      <c r="G162" s="49">
        <v>30639930</v>
      </c>
      <c r="H162" s="49">
        <v>31435811</v>
      </c>
      <c r="I162" s="49">
        <v>31747881</v>
      </c>
      <c r="J162" s="49">
        <v>51342295</v>
      </c>
      <c r="K162" s="49">
        <v>31492193</v>
      </c>
      <c r="L162" s="49">
        <v>21572432</v>
      </c>
      <c r="M162" s="49">
        <v>5321126</v>
      </c>
      <c r="N162" s="49">
        <v>3281620</v>
      </c>
      <c r="O162" s="49">
        <v>4470414</v>
      </c>
      <c r="P162" s="49">
        <v>6298299</v>
      </c>
      <c r="Q162" s="49">
        <v>5321125</v>
      </c>
      <c r="R162" s="49">
        <v>5321126</v>
      </c>
      <c r="S162" s="49">
        <v>5321126</v>
      </c>
      <c r="T162" s="49">
        <v>5321126</v>
      </c>
      <c r="U162" s="226">
        <v>5321031</v>
      </c>
      <c r="V162" s="49">
        <v>5320519</v>
      </c>
      <c r="W162" s="49">
        <v>6541046</v>
      </c>
      <c r="X162" s="49">
        <v>6541126</v>
      </c>
      <c r="Y162" s="49">
        <v>5351126</v>
      </c>
      <c r="Z162" s="49">
        <v>5351126</v>
      </c>
    </row>
    <row r="163" spans="1:26">
      <c r="A163" s="51" t="s">
        <v>142</v>
      </c>
      <c r="B163" s="49">
        <v>4087361</v>
      </c>
      <c r="C163" s="49">
        <v>-2092</v>
      </c>
      <c r="D163" s="49">
        <v>4085269</v>
      </c>
      <c r="E163" s="49">
        <v>8172630</v>
      </c>
      <c r="F163" s="49">
        <v>4085269</v>
      </c>
      <c r="G163" s="49">
        <v>4085269</v>
      </c>
      <c r="H163" s="49">
        <v>4085269</v>
      </c>
      <c r="I163" s="49">
        <v>4085272</v>
      </c>
      <c r="J163" s="49">
        <v>4085272</v>
      </c>
      <c r="K163" s="49">
        <v>4085272</v>
      </c>
      <c r="L163" s="49">
        <v>4085272</v>
      </c>
      <c r="M163" s="49">
        <v>4085272</v>
      </c>
      <c r="N163" s="49">
        <v>4085272</v>
      </c>
      <c r="O163" s="49">
        <v>4085272</v>
      </c>
      <c r="P163" s="49">
        <v>4085268</v>
      </c>
      <c r="Q163" s="49">
        <v>4085268</v>
      </c>
      <c r="R163" s="49">
        <v>4085268</v>
      </c>
      <c r="S163" s="49">
        <v>4085268</v>
      </c>
      <c r="T163" s="49">
        <v>4085269</v>
      </c>
      <c r="U163" s="226">
        <v>4085269</v>
      </c>
      <c r="V163" s="49">
        <v>4085268</v>
      </c>
      <c r="W163" s="49">
        <v>4085269</v>
      </c>
      <c r="X163" s="49">
        <v>4085269</v>
      </c>
      <c r="Y163" s="49">
        <v>4085269</v>
      </c>
      <c r="Z163" s="49">
        <v>4085269</v>
      </c>
    </row>
    <row r="164" spans="1:26">
      <c r="A164" s="51" t="s">
        <v>144</v>
      </c>
      <c r="B164" s="49">
        <v>553087</v>
      </c>
      <c r="C164" s="49">
        <v>802914</v>
      </c>
      <c r="D164" s="49">
        <v>802914</v>
      </c>
      <c r="E164" s="49">
        <v>802914</v>
      </c>
      <c r="F164" s="49">
        <v>659205</v>
      </c>
      <c r="G164" s="49">
        <v>802914</v>
      </c>
      <c r="H164" s="49">
        <v>802914</v>
      </c>
      <c r="I164" s="49">
        <v>802914</v>
      </c>
      <c r="J164" s="49">
        <v>802914</v>
      </c>
      <c r="K164" s="49">
        <v>802914</v>
      </c>
      <c r="L164" s="49">
        <v>802914</v>
      </c>
      <c r="M164" s="49">
        <v>802914</v>
      </c>
      <c r="N164" s="49">
        <v>802914</v>
      </c>
      <c r="O164" s="49">
        <v>802914</v>
      </c>
      <c r="P164" s="49">
        <v>802914</v>
      </c>
      <c r="Q164" s="49">
        <v>802914</v>
      </c>
      <c r="R164" s="49">
        <v>802914</v>
      </c>
      <c r="S164" s="49">
        <v>802914</v>
      </c>
      <c r="T164" s="49">
        <v>802914</v>
      </c>
      <c r="U164" s="226">
        <v>802914</v>
      </c>
      <c r="V164" s="49">
        <v>802914</v>
      </c>
      <c r="W164" s="49">
        <v>802914</v>
      </c>
      <c r="X164" s="49">
        <v>802914</v>
      </c>
      <c r="Y164" s="49">
        <v>802914</v>
      </c>
      <c r="Z164" s="49">
        <v>802914</v>
      </c>
    </row>
    <row r="165" spans="1:26">
      <c r="A165" s="51" t="s">
        <v>146</v>
      </c>
      <c r="B165" s="49">
        <v>0</v>
      </c>
      <c r="C165" s="49">
        <v>18975782</v>
      </c>
      <c r="D165" s="49">
        <v>-18975782</v>
      </c>
      <c r="E165" s="49">
        <v>76359409</v>
      </c>
      <c r="F165" s="49">
        <v>21498314</v>
      </c>
      <c r="G165" s="49">
        <v>19074622</v>
      </c>
      <c r="H165" s="49">
        <v>18975782</v>
      </c>
      <c r="I165" s="49">
        <v>18975782</v>
      </c>
      <c r="J165" s="49">
        <v>18975782</v>
      </c>
      <c r="K165" s="49">
        <v>18975782</v>
      </c>
      <c r="L165" s="49">
        <v>18975782</v>
      </c>
      <c r="M165" s="49">
        <v>18976442</v>
      </c>
      <c r="N165" s="49">
        <v>18975781</v>
      </c>
      <c r="O165" s="49">
        <v>18975782</v>
      </c>
      <c r="P165" s="49">
        <v>18975782</v>
      </c>
      <c r="Q165" s="49">
        <v>18975782</v>
      </c>
      <c r="R165" s="49">
        <v>18975782</v>
      </c>
      <c r="S165" s="49">
        <v>18975782</v>
      </c>
      <c r="T165" s="49">
        <v>18975782</v>
      </c>
      <c r="U165" s="226">
        <v>18975781</v>
      </c>
      <c r="V165" s="49">
        <v>18975782</v>
      </c>
      <c r="W165" s="49">
        <v>0</v>
      </c>
      <c r="X165" s="49">
        <v>0</v>
      </c>
      <c r="Y165" s="49">
        <v>0</v>
      </c>
      <c r="Z165" s="49">
        <v>0</v>
      </c>
    </row>
    <row r="166" spans="1:26">
      <c r="A166" s="51" t="s">
        <v>148</v>
      </c>
      <c r="B166" s="49">
        <v>34681426</v>
      </c>
      <c r="C166" s="49">
        <v>34681426</v>
      </c>
      <c r="D166" s="49">
        <v>34681426</v>
      </c>
      <c r="E166" s="49">
        <v>34681426</v>
      </c>
      <c r="F166" s="49">
        <v>27745141</v>
      </c>
      <c r="G166" s="49">
        <v>27745141</v>
      </c>
      <c r="H166" s="49">
        <v>27745141</v>
      </c>
      <c r="I166" s="49">
        <v>22836745</v>
      </c>
      <c r="J166" s="49">
        <v>22610937</v>
      </c>
      <c r="K166" s="49">
        <v>26846943</v>
      </c>
      <c r="L166" s="49">
        <v>26856865</v>
      </c>
      <c r="M166" s="49">
        <v>26806200</v>
      </c>
      <c r="N166" s="49">
        <v>26837540</v>
      </c>
      <c r="O166" s="49">
        <v>27006469</v>
      </c>
      <c r="P166" s="49">
        <v>26988605</v>
      </c>
      <c r="Q166" s="49">
        <v>26859178</v>
      </c>
      <c r="R166" s="49">
        <v>26787696</v>
      </c>
      <c r="S166" s="49">
        <v>26683595</v>
      </c>
      <c r="T166" s="49">
        <v>0</v>
      </c>
      <c r="U166" s="226">
        <v>0</v>
      </c>
      <c r="V166" s="49">
        <v>0</v>
      </c>
      <c r="W166" s="49">
        <v>0</v>
      </c>
      <c r="X166" s="49">
        <v>0</v>
      </c>
      <c r="Y166" s="49">
        <v>0</v>
      </c>
      <c r="Z166" s="49">
        <v>0</v>
      </c>
    </row>
    <row r="167" spans="1:26">
      <c r="A167" s="51" t="s">
        <v>150</v>
      </c>
      <c r="B167" s="49">
        <v>4474910</v>
      </c>
      <c r="C167" s="49">
        <v>4474900</v>
      </c>
      <c r="D167" s="49">
        <v>5947744</v>
      </c>
      <c r="E167" s="49">
        <v>13719332</v>
      </c>
      <c r="F167" s="49">
        <v>-4626953</v>
      </c>
      <c r="G167" s="49">
        <v>4486520</v>
      </c>
      <c r="H167" s="49">
        <v>4476138</v>
      </c>
      <c r="I167" s="49">
        <v>4476136</v>
      </c>
      <c r="J167" s="49">
        <v>4475163</v>
      </c>
      <c r="K167" s="49">
        <v>4474924</v>
      </c>
      <c r="L167" s="49">
        <v>4474924</v>
      </c>
      <c r="M167" s="49">
        <v>4474924</v>
      </c>
      <c r="N167" s="49">
        <v>4474924</v>
      </c>
      <c r="O167" s="49">
        <v>4474924</v>
      </c>
      <c r="P167" s="49">
        <v>4474924</v>
      </c>
      <c r="Q167" s="49">
        <v>4474924</v>
      </c>
      <c r="R167" s="49">
        <v>4474924</v>
      </c>
      <c r="S167" s="49">
        <v>4474924</v>
      </c>
      <c r="T167" s="49">
        <v>4474924</v>
      </c>
      <c r="U167" s="226">
        <v>4474924</v>
      </c>
      <c r="V167" s="49">
        <v>4474924</v>
      </c>
      <c r="W167" s="49">
        <v>4474924</v>
      </c>
      <c r="X167" s="49">
        <v>4474924</v>
      </c>
      <c r="Y167" s="49">
        <v>4474924</v>
      </c>
      <c r="Z167" s="49">
        <v>4474924</v>
      </c>
    </row>
    <row r="168" spans="1:26">
      <c r="A168" s="51" t="s">
        <v>152</v>
      </c>
      <c r="B168" s="49">
        <v>31185540</v>
      </c>
      <c r="C168" s="49">
        <v>-25009931</v>
      </c>
      <c r="D168" s="49">
        <v>3410814</v>
      </c>
      <c r="E168" s="49">
        <v>4165772</v>
      </c>
      <c r="F168" s="49">
        <v>4101834</v>
      </c>
      <c r="G168" s="49">
        <v>4071160</v>
      </c>
      <c r="H168" s="49">
        <v>4340869</v>
      </c>
      <c r="I168" s="49">
        <v>4343045</v>
      </c>
      <c r="J168" s="49">
        <v>6281499</v>
      </c>
      <c r="K168" s="49">
        <v>4950244</v>
      </c>
      <c r="L168" s="49">
        <v>14352183</v>
      </c>
      <c r="M168" s="49">
        <v>13760529</v>
      </c>
      <c r="N168" s="49">
        <v>12125843</v>
      </c>
      <c r="O168" s="49">
        <v>12065363</v>
      </c>
      <c r="P168" s="49">
        <v>15391952</v>
      </c>
      <c r="Q168" s="49">
        <v>12875649</v>
      </c>
      <c r="R168" s="49">
        <v>18165294</v>
      </c>
      <c r="S168" s="49">
        <v>17342416</v>
      </c>
      <c r="T168" s="49">
        <v>22656456</v>
      </c>
      <c r="U168" s="226">
        <v>19989153</v>
      </c>
      <c r="V168" s="49">
        <v>20477784</v>
      </c>
      <c r="W168" s="49">
        <v>19791309</v>
      </c>
      <c r="X168" s="49">
        <v>22445055</v>
      </c>
      <c r="Y168" s="49">
        <v>23532838</v>
      </c>
      <c r="Z168" s="49">
        <v>20325512</v>
      </c>
    </row>
    <row r="169" spans="1:26">
      <c r="A169" s="51" t="s">
        <v>153</v>
      </c>
      <c r="B169" s="49">
        <v>107783</v>
      </c>
      <c r="C169" s="49">
        <v>21539051</v>
      </c>
      <c r="D169" s="49">
        <v>22277464</v>
      </c>
      <c r="E169" s="49">
        <v>75020049</v>
      </c>
      <c r="F169" s="49">
        <v>21328766</v>
      </c>
      <c r="G169" s="49">
        <v>21328766</v>
      </c>
      <c r="H169" s="49">
        <v>21328766</v>
      </c>
      <c r="I169" s="49">
        <v>21328766</v>
      </c>
      <c r="J169" s="49">
        <v>21328766</v>
      </c>
      <c r="K169" s="49">
        <v>36678804</v>
      </c>
      <c r="L169" s="49">
        <v>26001149</v>
      </c>
      <c r="M169" s="49">
        <v>26081086</v>
      </c>
      <c r="N169" s="49">
        <v>24850737</v>
      </c>
      <c r="O169" s="49">
        <v>23922821</v>
      </c>
      <c r="P169" s="49">
        <v>22879731</v>
      </c>
      <c r="Q169" s="49">
        <v>21328762</v>
      </c>
      <c r="R169" s="49">
        <v>21328762</v>
      </c>
      <c r="S169" s="49">
        <v>21328762</v>
      </c>
      <c r="T169" s="49">
        <v>21328762</v>
      </c>
      <c r="U169" s="226">
        <v>17063010</v>
      </c>
      <c r="V169" s="49">
        <v>21328762</v>
      </c>
      <c r="W169" s="49">
        <v>21328762</v>
      </c>
      <c r="X169" s="49">
        <v>21328762</v>
      </c>
      <c r="Y169" s="49">
        <v>21328762</v>
      </c>
      <c r="Z169" s="49">
        <v>21328762</v>
      </c>
    </row>
    <row r="170" spans="1:26">
      <c r="A170" s="51" t="s">
        <v>154</v>
      </c>
      <c r="B170" s="49">
        <v>0</v>
      </c>
      <c r="C170" s="49">
        <v>41211493</v>
      </c>
      <c r="D170" s="49">
        <v>31721141</v>
      </c>
      <c r="E170" s="49">
        <v>34015605</v>
      </c>
      <c r="F170" s="49">
        <v>36299157</v>
      </c>
      <c r="G170" s="49">
        <v>33681239</v>
      </c>
      <c r="H170" s="49">
        <v>38707605</v>
      </c>
      <c r="I170" s="49">
        <v>38707605</v>
      </c>
      <c r="J170" s="49">
        <v>38707605</v>
      </c>
      <c r="K170" s="49">
        <v>38707605</v>
      </c>
      <c r="L170" s="49">
        <v>49150841</v>
      </c>
      <c r="M170" s="49">
        <v>44798989</v>
      </c>
      <c r="N170" s="49">
        <v>47490568</v>
      </c>
      <c r="O170" s="49">
        <v>46457642</v>
      </c>
      <c r="P170" s="49">
        <v>55679119</v>
      </c>
      <c r="Q170" s="49">
        <v>48955361</v>
      </c>
      <c r="R170" s="49">
        <v>48587553</v>
      </c>
      <c r="S170" s="49">
        <v>54206139</v>
      </c>
      <c r="T170" s="49">
        <v>70926409</v>
      </c>
      <c r="U170" s="226">
        <v>62411855</v>
      </c>
      <c r="V170" s="49">
        <v>67340075</v>
      </c>
      <c r="W170" s="49">
        <v>40543030</v>
      </c>
      <c r="X170" s="49">
        <v>16338451</v>
      </c>
      <c r="Y170" s="49">
        <v>3371753</v>
      </c>
      <c r="Z170" s="49">
        <v>15358384</v>
      </c>
    </row>
    <row r="171" spans="1:26">
      <c r="A171" s="51" t="s">
        <v>155</v>
      </c>
      <c r="B171" s="49">
        <v>0</v>
      </c>
      <c r="C171" s="49">
        <v>2971393</v>
      </c>
      <c r="D171" s="49">
        <v>5942786</v>
      </c>
      <c r="E171" s="49">
        <v>2971393</v>
      </c>
      <c r="F171" s="49">
        <v>2971393</v>
      </c>
      <c r="G171" s="49">
        <v>2971392</v>
      </c>
      <c r="H171" s="49">
        <v>2971392</v>
      </c>
      <c r="I171" s="49">
        <v>2971392</v>
      </c>
      <c r="J171" s="49">
        <v>2971392</v>
      </c>
      <c r="K171" s="49">
        <v>2971393</v>
      </c>
      <c r="L171" s="49">
        <v>2971393</v>
      </c>
      <c r="M171" s="49">
        <v>2971393</v>
      </c>
      <c r="N171" s="49">
        <v>2971392</v>
      </c>
      <c r="O171" s="49">
        <v>2971392</v>
      </c>
      <c r="P171" s="49">
        <v>2971393</v>
      </c>
      <c r="Q171" s="49">
        <v>2971392</v>
      </c>
      <c r="R171" s="49">
        <v>2971392</v>
      </c>
      <c r="S171" s="49">
        <v>2971392</v>
      </c>
      <c r="T171" s="49">
        <v>2971392</v>
      </c>
      <c r="U171" s="226">
        <v>2971392</v>
      </c>
      <c r="V171" s="49">
        <v>2971392</v>
      </c>
      <c r="W171" s="49">
        <v>2971392</v>
      </c>
      <c r="X171" s="49">
        <v>2971392</v>
      </c>
      <c r="Y171" s="49">
        <v>2971392</v>
      </c>
      <c r="Z171" s="49">
        <v>2971392</v>
      </c>
    </row>
    <row r="172" spans="1:26">
      <c r="A172" s="51" t="s">
        <v>157</v>
      </c>
      <c r="B172" s="49">
        <v>16477623</v>
      </c>
      <c r="C172" s="49">
        <v>16442460</v>
      </c>
      <c r="D172" s="49">
        <v>36281738</v>
      </c>
      <c r="E172" s="49">
        <v>24005535</v>
      </c>
      <c r="F172" s="49">
        <v>27142475</v>
      </c>
      <c r="G172" s="49">
        <v>96520713</v>
      </c>
      <c r="H172" s="49">
        <v>81268003</v>
      </c>
      <c r="I172" s="49">
        <v>97289469</v>
      </c>
      <c r="J172" s="49">
        <v>114547318</v>
      </c>
      <c r="K172" s="49">
        <v>131939519</v>
      </c>
      <c r="L172" s="49">
        <v>121039349</v>
      </c>
      <c r="M172" s="49">
        <v>112878182</v>
      </c>
      <c r="N172" s="49">
        <v>0</v>
      </c>
      <c r="O172" s="49">
        <v>98510742</v>
      </c>
      <c r="P172" s="49">
        <v>0</v>
      </c>
      <c r="Q172" s="49">
        <v>0</v>
      </c>
      <c r="R172" s="49">
        <v>0</v>
      </c>
      <c r="S172" s="49">
        <v>0</v>
      </c>
      <c r="T172" s="49">
        <v>0</v>
      </c>
      <c r="U172" s="226">
        <v>0</v>
      </c>
      <c r="V172" s="49">
        <v>0</v>
      </c>
      <c r="W172" s="49">
        <v>16017461</v>
      </c>
      <c r="X172" s="49">
        <v>24265487</v>
      </c>
      <c r="Y172" s="49">
        <v>21709744</v>
      </c>
      <c r="Z172" s="49">
        <v>6788018</v>
      </c>
    </row>
    <row r="173" spans="1:26">
      <c r="A173" s="51" t="s">
        <v>158</v>
      </c>
      <c r="B173" s="49">
        <v>1553781</v>
      </c>
      <c r="C173" s="49">
        <v>2264098</v>
      </c>
      <c r="D173" s="49">
        <v>-2264172</v>
      </c>
      <c r="E173" s="49">
        <v>5371587</v>
      </c>
      <c r="F173" s="49">
        <v>1553707</v>
      </c>
      <c r="G173" s="49">
        <v>1553707</v>
      </c>
      <c r="H173" s="49">
        <v>4661121</v>
      </c>
      <c r="I173" s="49">
        <v>1553707</v>
      </c>
      <c r="J173" s="49">
        <v>1553707</v>
      </c>
      <c r="K173" s="49">
        <v>1416859</v>
      </c>
      <c r="L173" s="49">
        <v>1553707</v>
      </c>
      <c r="M173" s="49">
        <v>1553707</v>
      </c>
      <c r="N173" s="49">
        <v>1553707</v>
      </c>
      <c r="O173" s="49">
        <v>3653707</v>
      </c>
      <c r="P173" s="49">
        <v>1553707</v>
      </c>
      <c r="Q173" s="49">
        <v>1553707</v>
      </c>
      <c r="R173" s="49">
        <v>1553707</v>
      </c>
      <c r="S173" s="49">
        <v>517830</v>
      </c>
      <c r="T173" s="49">
        <v>0</v>
      </c>
      <c r="U173" s="227">
        <v>1553707</v>
      </c>
      <c r="V173" s="49">
        <v>1553707</v>
      </c>
      <c r="W173" s="49">
        <v>1553707</v>
      </c>
      <c r="X173" s="49">
        <v>1553707</v>
      </c>
      <c r="Y173" s="49">
        <v>1553707</v>
      </c>
      <c r="Z173" s="49">
        <v>1553707</v>
      </c>
    </row>
    <row r="174" spans="1:26">
      <c r="A174" s="59" t="s">
        <v>159</v>
      </c>
      <c r="B174" s="49">
        <v>801494836</v>
      </c>
      <c r="C174" s="49">
        <v>1058526741</v>
      </c>
      <c r="D174" s="49">
        <v>1501421296</v>
      </c>
      <c r="E174" s="49">
        <v>1965794809</v>
      </c>
      <c r="F174" s="49">
        <v>1808725061</v>
      </c>
      <c r="G174" s="49">
        <v>1932277175</v>
      </c>
      <c r="H174" s="49">
        <v>1770068475</v>
      </c>
      <c r="I174" s="49">
        <v>1923559145</v>
      </c>
      <c r="J174" s="49">
        <v>1917900275</v>
      </c>
      <c r="K174" s="49">
        <v>2303768603</v>
      </c>
      <c r="L174" s="49">
        <v>2549109431</v>
      </c>
      <c r="M174" s="49">
        <v>2613931179</v>
      </c>
      <c r="N174" s="49">
        <v>2346939890</v>
      </c>
      <c r="O174" s="49">
        <v>2643790447</v>
      </c>
      <c r="P174" s="49">
        <v>2605636355</v>
      </c>
      <c r="Q174" s="49">
        <v>2430964718</v>
      </c>
      <c r="R174" s="49">
        <v>2528997537</v>
      </c>
      <c r="S174" s="49">
        <v>2511914002</v>
      </c>
      <c r="T174" s="49">
        <v>2842869574</v>
      </c>
      <c r="U174" s="226">
        <v>2437489856</v>
      </c>
      <c r="V174" s="61">
        <f>SUM(V123:V173)</f>
        <v>2279915218</v>
      </c>
      <c r="W174" s="61">
        <f>SUM(W123:W173)</f>
        <v>2281741391</v>
      </c>
      <c r="X174" s="61">
        <f>SUM(X123:X173)</f>
        <v>2335088505</v>
      </c>
      <c r="Y174" s="61">
        <f>SUM(Y123:Y173)</f>
        <v>2382873291</v>
      </c>
      <c r="Z174" s="61">
        <f>SUM(Z123:Z173)</f>
        <v>2389838538</v>
      </c>
    </row>
  </sheetData>
  <mergeCells count="79">
    <mergeCell ref="Z3:Z4"/>
    <mergeCell ref="Z62:Z63"/>
    <mergeCell ref="Z121:Z122"/>
    <mergeCell ref="W62:W63"/>
    <mergeCell ref="W3:W4"/>
    <mergeCell ref="Y3:Y4"/>
    <mergeCell ref="Y62:Y63"/>
    <mergeCell ref="Y121:Y122"/>
    <mergeCell ref="X62:X63"/>
    <mergeCell ref="X121:X122"/>
    <mergeCell ref="X3:X4"/>
    <mergeCell ref="W121:W122"/>
    <mergeCell ref="A1:A2"/>
    <mergeCell ref="A3:A4"/>
    <mergeCell ref="B3:B4"/>
    <mergeCell ref="C3:C4"/>
    <mergeCell ref="D3:D4"/>
    <mergeCell ref="K3:K4"/>
    <mergeCell ref="E3:E4"/>
    <mergeCell ref="F3:F4"/>
    <mergeCell ref="G3:G4"/>
    <mergeCell ref="H3:H4"/>
    <mergeCell ref="I3:I4"/>
    <mergeCell ref="J3:J4"/>
    <mergeCell ref="L3:L4"/>
    <mergeCell ref="M3:M4"/>
    <mergeCell ref="N3:N4"/>
    <mergeCell ref="O3:O4"/>
    <mergeCell ref="P3:P4"/>
    <mergeCell ref="A62:A63"/>
    <mergeCell ref="B62:B63"/>
    <mergeCell ref="C62:C63"/>
    <mergeCell ref="D62:D63"/>
    <mergeCell ref="E62:E63"/>
    <mergeCell ref="Q62:Q63"/>
    <mergeCell ref="R62:R63"/>
    <mergeCell ref="H62:H63"/>
    <mergeCell ref="I62:I63"/>
    <mergeCell ref="J62:J63"/>
    <mergeCell ref="K62:K63"/>
    <mergeCell ref="L62:L63"/>
    <mergeCell ref="M62:M63"/>
    <mergeCell ref="F121:F122"/>
    <mergeCell ref="G121:G122"/>
    <mergeCell ref="H121:H122"/>
    <mergeCell ref="I121:I122"/>
    <mergeCell ref="N62:N63"/>
    <mergeCell ref="F62:F63"/>
    <mergeCell ref="G62:G63"/>
    <mergeCell ref="A121:A122"/>
    <mergeCell ref="B121:B122"/>
    <mergeCell ref="C121:C122"/>
    <mergeCell ref="D121:D122"/>
    <mergeCell ref="E121:E122"/>
    <mergeCell ref="S62:S63"/>
    <mergeCell ref="Q3:Q4"/>
    <mergeCell ref="J121:J122"/>
    <mergeCell ref="K121:K122"/>
    <mergeCell ref="L121:L122"/>
    <mergeCell ref="M121:M122"/>
    <mergeCell ref="N121:N122"/>
    <mergeCell ref="O121:O122"/>
    <mergeCell ref="R3:R4"/>
    <mergeCell ref="S3:S4"/>
    <mergeCell ref="P121:P122"/>
    <mergeCell ref="Q121:Q122"/>
    <mergeCell ref="R121:R122"/>
    <mergeCell ref="S121:S122"/>
    <mergeCell ref="O62:O63"/>
    <mergeCell ref="P62:P63"/>
    <mergeCell ref="T121:T122"/>
    <mergeCell ref="V3:V4"/>
    <mergeCell ref="V62:V63"/>
    <mergeCell ref="V121:V122"/>
    <mergeCell ref="U3:U4"/>
    <mergeCell ref="U62:U63"/>
    <mergeCell ref="U121:U122"/>
    <mergeCell ref="T62:T63"/>
    <mergeCell ref="T3:T4"/>
  </mergeCells>
  <phoneticPr fontId="39" type="noConversion"/>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BP237"/>
  <sheetViews>
    <sheetView topLeftCell="A200" zoomScale="70" zoomScaleNormal="70" workbookViewId="0">
      <pane xSplit="1" topLeftCell="V1" activePane="topRight" state="frozen"/>
      <selection pane="topRight" activeCell="Z182" sqref="Z182"/>
      <selection activeCell="A58" sqref="A58"/>
    </sheetView>
  </sheetViews>
  <sheetFormatPr defaultColWidth="9.42578125" defaultRowHeight="15" customHeight="1"/>
  <cols>
    <col min="1" max="1" width="17" style="49" customWidth="1"/>
    <col min="2" max="14" width="13.42578125" style="49" bestFit="1" customWidth="1"/>
    <col min="15" max="16" width="14.42578125" style="49" customWidth="1"/>
    <col min="17" max="17" width="13.42578125" style="49" bestFit="1" customWidth="1"/>
    <col min="18" max="18" width="14.42578125" style="49" customWidth="1"/>
    <col min="19" max="19" width="15.42578125" style="49" customWidth="1"/>
    <col min="20" max="20" width="12.42578125" style="49" bestFit="1" customWidth="1"/>
    <col min="21" max="21" width="13.42578125" style="49" customWidth="1"/>
    <col min="22" max="22" width="15.42578125" style="49" bestFit="1" customWidth="1"/>
    <col min="23" max="23" width="15.42578125" style="49" customWidth="1"/>
    <col min="24" max="24" width="15.42578125" style="49" bestFit="1" customWidth="1"/>
    <col min="25" max="25" width="12.42578125" style="49" bestFit="1" customWidth="1"/>
    <col min="26" max="26" width="12.42578125" style="49" customWidth="1"/>
    <col min="27" max="27" width="20.85546875" style="49" bestFit="1" customWidth="1"/>
    <col min="28" max="28" width="12.85546875" style="49" bestFit="1" customWidth="1"/>
    <col min="29" max="31" width="9.42578125" style="49"/>
    <col min="32" max="32" width="12.42578125" style="49" customWidth="1"/>
    <col min="33" max="16384" width="9.42578125" style="49"/>
  </cols>
  <sheetData>
    <row r="1" spans="1:30" ht="26.25" customHeight="1">
      <c r="A1" s="394" t="s">
        <v>223</v>
      </c>
    </row>
    <row r="2" spans="1:30" ht="37.9" customHeight="1">
      <c r="A2" s="394"/>
    </row>
    <row r="3" spans="1:30" s="50" customFormat="1" ht="12.95">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A3" s="408" t="s">
        <v>321</v>
      </c>
      <c r="AB3" s="408"/>
      <c r="AC3" s="408"/>
    </row>
    <row r="4" spans="1:30" s="50" customFormat="1" ht="12.95">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225" t="s">
        <v>325</v>
      </c>
      <c r="AB4" s="91">
        <f>MIN($Z$182:$Z$232)</f>
        <v>1.6130995995776488E-3</v>
      </c>
      <c r="AC4" s="168">
        <f>MAX($Z$182:$Z$232)</f>
        <v>0.34065931689359491</v>
      </c>
    </row>
    <row r="5" spans="1:30" ht="12.95">
      <c r="A5" s="51" t="s">
        <v>82</v>
      </c>
      <c r="B5" s="49">
        <f>'&gt;2014 Work+Transport+IDA'!B5-'&gt;2014 IDA'!B5-'&gt;2014 Transportation'!B5</f>
        <v>6421439</v>
      </c>
      <c r="C5" s="49">
        <f>'&gt;2014 Work+Transport+IDA'!C5-'&gt;2014 IDA'!C5-'&gt;2014 Transportation'!C5</f>
        <v>12993665</v>
      </c>
      <c r="D5" s="49">
        <f>'&gt;2014 Work+Transport+IDA'!D5-'&gt;2014 IDA'!D5-'&gt;2014 Transportation'!D5</f>
        <v>15370335</v>
      </c>
      <c r="E5" s="49">
        <f>'&gt;2014 Work+Transport+IDA'!E5-'&gt;2014 IDA'!E5-'&gt;2014 Transportation'!E5</f>
        <v>13588114</v>
      </c>
      <c r="F5" s="49">
        <f>'&gt;2014 Work+Transport+IDA'!F5-'&gt;2014 IDA'!F5-'&gt;2014 Transportation'!F5</f>
        <v>19567096</v>
      </c>
      <c r="G5" s="49">
        <f>'&gt;2014 Work+Transport+IDA'!G5-'&gt;2014 IDA'!G5-'&gt;2014 Transportation'!G5</f>
        <v>19618429</v>
      </c>
      <c r="H5" s="49">
        <f>'&gt;2014 Work+Transport+IDA'!H5-'&gt;2014 IDA'!H5-'&gt;2014 Transportation'!H5</f>
        <v>20044966</v>
      </c>
      <c r="I5" s="49">
        <f>'&gt;2014 Work+Transport+IDA'!I5-'&gt;2014 IDA'!I5-'&gt;2014 Transportation'!I5</f>
        <v>16962414</v>
      </c>
      <c r="J5" s="49">
        <f>'&gt;2014 Work+Transport+IDA'!J5-'&gt;2014 IDA'!J5-'&gt;2014 Transportation'!J5</f>
        <v>15756307</v>
      </c>
      <c r="K5" s="49">
        <f>'&gt;2014 Work+Transport+IDA'!K5-'&gt;2014 IDA'!K5-'&gt;2014 Transportation'!K5</f>
        <v>15600553</v>
      </c>
      <c r="L5" s="49">
        <f>'&gt;2014 Work+Transport+IDA'!L5-'&gt;2014 IDA'!L5-'&gt;2014 Transportation'!L5</f>
        <v>21357361</v>
      </c>
      <c r="M5" s="49">
        <f>'&gt;2014 Work+Transport+IDA'!M5-'&gt;2014 IDA'!M5-'&gt;2014 Transportation'!M5</f>
        <v>21582010</v>
      </c>
      <c r="N5" s="49">
        <f>'&gt;2014 Work+Transport+IDA'!N5-'&gt;2014 IDA'!N5-'&gt;2014 Transportation'!N5</f>
        <v>21456792</v>
      </c>
      <c r="O5" s="49">
        <f>'&gt;2014 Work+Transport+IDA'!O5-'&gt;2014 IDA'!O5-'&gt;2014 Transportation'!O5</f>
        <v>23905939</v>
      </c>
      <c r="P5" s="49">
        <f>'&gt;2014 Work+Transport+IDA'!P5-'&gt;2014 IDA'!P5-'&gt;2014 Transportation'!P5</f>
        <v>24141574</v>
      </c>
      <c r="Q5" s="49">
        <f>'&gt;2014 Work+Transport+IDA'!Q5-'&gt;2014 IDA'!Q5-'&gt;2014 Transportation'!Q5</f>
        <v>22866727</v>
      </c>
      <c r="R5" s="49">
        <f>'&gt;2014 Work+Transport+IDA'!R5-'&gt;2014 IDA'!R5-'&gt;2014 Transportation'!R5</f>
        <v>20975760</v>
      </c>
      <c r="S5" s="49">
        <f>'&gt;2014 Work+Transport+IDA'!S5-'&gt;2014 IDA'!S5-'&gt;2014 Transportation'!S5</f>
        <v>21515363</v>
      </c>
      <c r="T5" s="49">
        <f t="shared" ref="T5:Y5" si="0">T64+T123</f>
        <v>3517076</v>
      </c>
      <c r="U5" s="49">
        <f t="shared" si="0"/>
        <v>4165528</v>
      </c>
      <c r="V5" s="49">
        <f t="shared" si="0"/>
        <v>5348544</v>
      </c>
      <c r="W5" s="49">
        <f t="shared" si="0"/>
        <v>6318153</v>
      </c>
      <c r="X5" s="49">
        <f t="shared" si="0"/>
        <v>7499681</v>
      </c>
      <c r="Y5" s="49">
        <f t="shared" si="0"/>
        <v>6875338</v>
      </c>
      <c r="Z5" s="49">
        <f t="shared" ref="Z5:Z36" si="1">Z64+Z123</f>
        <v>6519525</v>
      </c>
      <c r="AA5" s="225" t="s">
        <v>339</v>
      </c>
      <c r="AB5" s="49">
        <f>COUNTIF($Z$182:$Z$232,"&lt;0.02")</f>
        <v>11</v>
      </c>
    </row>
    <row r="6" spans="1:30" ht="12.95">
      <c r="A6" s="51" t="s">
        <v>84</v>
      </c>
      <c r="B6" s="49">
        <f>'&gt;2014 Work+Transport+IDA'!B6-'&gt;2014 IDA'!B6-'&gt;2014 Transportation'!B6</f>
        <v>1761260</v>
      </c>
      <c r="C6" s="49">
        <f>'&gt;2014 Work+Transport+IDA'!C6-'&gt;2014 IDA'!C6-'&gt;2014 Transportation'!C6</f>
        <v>11320960</v>
      </c>
      <c r="D6" s="49">
        <f>'&gt;2014 Work+Transport+IDA'!D6-'&gt;2014 IDA'!D6-'&gt;2014 Transportation'!D6</f>
        <v>5447722</v>
      </c>
      <c r="E6" s="49">
        <f>'&gt;2014 Work+Transport+IDA'!E6-'&gt;2014 IDA'!E6-'&gt;2014 Transportation'!E6</f>
        <v>9930809</v>
      </c>
      <c r="F6" s="49">
        <f>'&gt;2014 Work+Transport+IDA'!F6-'&gt;2014 IDA'!F6-'&gt;2014 Transportation'!F6</f>
        <v>9669327</v>
      </c>
      <c r="G6" s="49">
        <f>'&gt;2014 Work+Transport+IDA'!G6-'&gt;2014 IDA'!G6-'&gt;2014 Transportation'!G6</f>
        <v>11921199</v>
      </c>
      <c r="H6" s="49">
        <f>'&gt;2014 Work+Transport+IDA'!H6-'&gt;2014 IDA'!H6-'&gt;2014 Transportation'!H6</f>
        <v>12611734</v>
      </c>
      <c r="I6" s="49">
        <f>'&gt;2014 Work+Transport+IDA'!I6-'&gt;2014 IDA'!I6-'&gt;2014 Transportation'!I6</f>
        <v>11975682</v>
      </c>
      <c r="J6" s="49">
        <f>'&gt;2014 Work+Transport+IDA'!J6-'&gt;2014 IDA'!J6-'&gt;2014 Transportation'!J6</f>
        <v>11783367</v>
      </c>
      <c r="K6" s="49">
        <f>'&gt;2014 Work+Transport+IDA'!K6-'&gt;2014 IDA'!K6-'&gt;2014 Transportation'!K6</f>
        <v>10401183</v>
      </c>
      <c r="L6" s="49">
        <f>'&gt;2014 Work+Transport+IDA'!L6-'&gt;2014 IDA'!L6-'&gt;2014 Transportation'!L6</f>
        <v>12091276</v>
      </c>
      <c r="M6" s="49">
        <f>'&gt;2014 Work+Transport+IDA'!M6-'&gt;2014 IDA'!M6-'&gt;2014 Transportation'!M6</f>
        <v>8000758</v>
      </c>
      <c r="N6" s="49">
        <f>'&gt;2014 Work+Transport+IDA'!N6-'&gt;2014 IDA'!N6-'&gt;2014 Transportation'!N6</f>
        <v>9550987</v>
      </c>
      <c r="O6" s="49">
        <f>'&gt;2014 Work+Transport+IDA'!O6-'&gt;2014 IDA'!O6-'&gt;2014 Transportation'!O6</f>
        <v>10095786</v>
      </c>
      <c r="P6" s="49">
        <f>'&gt;2014 Work+Transport+IDA'!P6-'&gt;2014 IDA'!P6-'&gt;2014 Transportation'!P6</f>
        <v>12501793</v>
      </c>
      <c r="Q6" s="49">
        <f>'&gt;2014 Work+Transport+IDA'!Q6-'&gt;2014 IDA'!Q6-'&gt;2014 Transportation'!Q6</f>
        <v>11140180</v>
      </c>
      <c r="R6" s="49">
        <f>'&gt;2014 Work+Transport+IDA'!R6-'&gt;2014 IDA'!R6-'&gt;2014 Transportation'!R6</f>
        <v>12585752</v>
      </c>
      <c r="S6" s="49">
        <f>'&gt;2014 Work+Transport+IDA'!S6-'&gt;2014 IDA'!S6-'&gt;2014 Transportation'!S6</f>
        <v>12530208</v>
      </c>
      <c r="T6" s="49">
        <f t="shared" ref="T6:W56" si="2">T65+T124</f>
        <v>10042337</v>
      </c>
      <c r="U6" s="49">
        <f t="shared" si="2"/>
        <v>6956595</v>
      </c>
      <c r="V6" s="49">
        <f t="shared" si="2"/>
        <v>8410598</v>
      </c>
      <c r="W6" s="49">
        <f t="shared" si="2"/>
        <v>8774882</v>
      </c>
      <c r="X6" s="49">
        <f t="shared" ref="X6:Y6" si="3">X65+X124</f>
        <v>10152285</v>
      </c>
      <c r="Y6" s="49">
        <f t="shared" si="3"/>
        <v>12084729</v>
      </c>
      <c r="Z6" s="49">
        <f t="shared" si="1"/>
        <v>10890194.74</v>
      </c>
      <c r="AA6" s="225" t="s">
        <v>340</v>
      </c>
      <c r="AB6" s="49">
        <f>COUNTIF($Z$182:$Z$232,"&gt;0.15")</f>
        <v>6</v>
      </c>
    </row>
    <row r="7" spans="1:30" ht="12.95">
      <c r="A7" s="51" t="s">
        <v>86</v>
      </c>
      <c r="B7" s="49">
        <f>'&gt;2014 Work+Transport+IDA'!B7-'&gt;2014 IDA'!B7-'&gt;2014 Transportation'!B7</f>
        <v>0</v>
      </c>
      <c r="C7" s="49">
        <f>'&gt;2014 Work+Transport+IDA'!C7-'&gt;2014 IDA'!C7-'&gt;2014 Transportation'!C7</f>
        <v>8988813</v>
      </c>
      <c r="D7" s="49">
        <f>'&gt;2014 Work+Transport+IDA'!D7-'&gt;2014 IDA'!D7-'&gt;2014 Transportation'!D7</f>
        <v>21969356</v>
      </c>
      <c r="E7" s="49">
        <f>'&gt;2014 Work+Transport+IDA'!E7-'&gt;2014 IDA'!E7-'&gt;2014 Transportation'!E7</f>
        <v>29344523</v>
      </c>
      <c r="F7" s="49">
        <f>'&gt;2014 Work+Transport+IDA'!F7-'&gt;2014 IDA'!F7-'&gt;2014 Transportation'!F7</f>
        <v>34021246</v>
      </c>
      <c r="G7" s="49">
        <f>'&gt;2014 Work+Transport+IDA'!G7-'&gt;2014 IDA'!G7-'&gt;2014 Transportation'!G7</f>
        <v>25429134</v>
      </c>
      <c r="H7" s="49">
        <f>'&gt;2014 Work+Transport+IDA'!H7-'&gt;2014 IDA'!H7-'&gt;2014 Transportation'!H7</f>
        <v>22574029</v>
      </c>
      <c r="I7" s="49">
        <f>'&gt;2014 Work+Transport+IDA'!I7-'&gt;2014 IDA'!I7-'&gt;2014 Transportation'!I7</f>
        <v>16182042</v>
      </c>
      <c r="J7" s="49">
        <f>'&gt;2014 Work+Transport+IDA'!J7-'&gt;2014 IDA'!J7-'&gt;2014 Transportation'!J7</f>
        <v>18472144</v>
      </c>
      <c r="K7" s="49">
        <f>'&gt;2014 Work+Transport+IDA'!K7-'&gt;2014 IDA'!K7-'&gt;2014 Transportation'!K7</f>
        <v>14696405</v>
      </c>
      <c r="L7" s="49">
        <f>'&gt;2014 Work+Transport+IDA'!L7-'&gt;2014 IDA'!L7-'&gt;2014 Transportation'!L7</f>
        <v>10222160</v>
      </c>
      <c r="M7" s="49">
        <f>'&gt;2014 Work+Transport+IDA'!M7-'&gt;2014 IDA'!M7-'&gt;2014 Transportation'!M7</f>
        <v>14196826</v>
      </c>
      <c r="N7" s="49">
        <f>'&gt;2014 Work+Transport+IDA'!N7-'&gt;2014 IDA'!N7-'&gt;2014 Transportation'!N7</f>
        <v>12642215</v>
      </c>
      <c r="O7" s="49">
        <f>'&gt;2014 Work+Transport+IDA'!O7-'&gt;2014 IDA'!O7-'&gt;2014 Transportation'!O7</f>
        <v>7802390</v>
      </c>
      <c r="P7" s="49">
        <f>'&gt;2014 Work+Transport+IDA'!P7-'&gt;2014 IDA'!P7-'&gt;2014 Transportation'!P7</f>
        <v>7690077</v>
      </c>
      <c r="Q7" s="49">
        <f>'&gt;2014 Work+Transport+IDA'!Q7-'&gt;2014 IDA'!Q7-'&gt;2014 Transportation'!Q7</f>
        <v>9638932</v>
      </c>
      <c r="R7" s="49">
        <f>'&gt;2014 Work+Transport+IDA'!R7-'&gt;2014 IDA'!R7-'&gt;2014 Transportation'!R7</f>
        <v>8827989</v>
      </c>
      <c r="S7" s="49">
        <f>'&gt;2014 Work+Transport+IDA'!S7-'&gt;2014 IDA'!S7-'&gt;2014 Transportation'!S7</f>
        <v>8120009</v>
      </c>
      <c r="T7" s="49">
        <f t="shared" si="2"/>
        <v>1541607</v>
      </c>
      <c r="U7" s="49">
        <f t="shared" si="2"/>
        <v>1570672</v>
      </c>
      <c r="V7" s="49">
        <f t="shared" si="2"/>
        <v>1443369</v>
      </c>
      <c r="W7" s="49">
        <f t="shared" si="2"/>
        <v>377322</v>
      </c>
      <c r="X7" s="49">
        <f t="shared" ref="X7:Y7" si="4">X66+X125</f>
        <v>682232</v>
      </c>
      <c r="Y7" s="49">
        <f t="shared" si="4"/>
        <v>564997</v>
      </c>
      <c r="Z7" s="49">
        <f t="shared" si="1"/>
        <v>545306</v>
      </c>
      <c r="AA7" s="96" t="s">
        <v>328</v>
      </c>
      <c r="AB7" s="49">
        <f>$Z$56</f>
        <v>2314737534.5800004</v>
      </c>
    </row>
    <row r="8" spans="1:30" ht="12.95">
      <c r="A8" s="51" t="s">
        <v>88</v>
      </c>
      <c r="B8" s="49">
        <f>'&gt;2014 Work+Transport+IDA'!B8-'&gt;2014 IDA'!B8-'&gt;2014 Transportation'!B8</f>
        <v>3411255</v>
      </c>
      <c r="C8" s="49">
        <f>'&gt;2014 Work+Transport+IDA'!C8-'&gt;2014 IDA'!C8-'&gt;2014 Transportation'!C8</f>
        <v>14252617</v>
      </c>
      <c r="D8" s="49">
        <f>'&gt;2014 Work+Transport+IDA'!D8-'&gt;2014 IDA'!D8-'&gt;2014 Transportation'!D8</f>
        <v>8691474</v>
      </c>
      <c r="E8" s="49">
        <f>'&gt;2014 Work+Transport+IDA'!E8-'&gt;2014 IDA'!E8-'&gt;2014 Transportation'!E8</f>
        <v>38027682</v>
      </c>
      <c r="F8" s="49">
        <f>'&gt;2014 Work+Transport+IDA'!F8-'&gt;2014 IDA'!F8-'&gt;2014 Transportation'!F8</f>
        <v>24859158</v>
      </c>
      <c r="G8" s="49">
        <f>'&gt;2014 Work+Transport+IDA'!G8-'&gt;2014 IDA'!G8-'&gt;2014 Transportation'!G8</f>
        <v>13565576</v>
      </c>
      <c r="H8" s="49">
        <f>'&gt;2014 Work+Transport+IDA'!H8-'&gt;2014 IDA'!H8-'&gt;2014 Transportation'!H8</f>
        <v>8777818</v>
      </c>
      <c r="I8" s="49">
        <f>'&gt;2014 Work+Transport+IDA'!I8-'&gt;2014 IDA'!I8-'&gt;2014 Transportation'!I8</f>
        <v>4911095</v>
      </c>
      <c r="J8" s="49">
        <f>'&gt;2014 Work+Transport+IDA'!J8-'&gt;2014 IDA'!J8-'&gt;2014 Transportation'!J8</f>
        <v>12249365</v>
      </c>
      <c r="K8" s="49">
        <f>'&gt;2014 Work+Transport+IDA'!K8-'&gt;2014 IDA'!K8-'&gt;2014 Transportation'!K8</f>
        <v>14665144</v>
      </c>
      <c r="L8" s="49">
        <f>'&gt;2014 Work+Transport+IDA'!L8-'&gt;2014 IDA'!L8-'&gt;2014 Transportation'!L8</f>
        <v>22065142</v>
      </c>
      <c r="M8" s="49">
        <f>'&gt;2014 Work+Transport+IDA'!M8-'&gt;2014 IDA'!M8-'&gt;2014 Transportation'!M8</f>
        <v>21753131</v>
      </c>
      <c r="N8" s="49">
        <f>'&gt;2014 Work+Transport+IDA'!N8-'&gt;2014 IDA'!N8-'&gt;2014 Transportation'!N8</f>
        <v>25841459</v>
      </c>
      <c r="O8" s="49">
        <f>'&gt;2014 Work+Transport+IDA'!O8-'&gt;2014 IDA'!O8-'&gt;2014 Transportation'!O8</f>
        <v>54141239</v>
      </c>
      <c r="P8" s="49">
        <f>'&gt;2014 Work+Transport+IDA'!P8-'&gt;2014 IDA'!P8-'&gt;2014 Transportation'!P8</f>
        <v>28072915</v>
      </c>
      <c r="Q8" s="49">
        <f>'&gt;2014 Work+Transport+IDA'!Q8-'&gt;2014 IDA'!Q8-'&gt;2014 Transportation'!Q8</f>
        <v>32472653</v>
      </c>
      <c r="R8" s="49">
        <f>'&gt;2014 Work+Transport+IDA'!R8-'&gt;2014 IDA'!R8-'&gt;2014 Transportation'!R8</f>
        <v>23468413</v>
      </c>
      <c r="S8" s="49">
        <f>'&gt;2014 Work+Transport+IDA'!S8-'&gt;2014 IDA'!S8-'&gt;2014 Transportation'!S8</f>
        <v>17105422</v>
      </c>
      <c r="T8" s="49">
        <f t="shared" si="2"/>
        <v>15905139</v>
      </c>
      <c r="U8" s="49">
        <f t="shared" si="2"/>
        <v>15459789</v>
      </c>
      <c r="V8" s="49">
        <f t="shared" si="2"/>
        <v>13910883</v>
      </c>
      <c r="W8" s="49">
        <f t="shared" si="2"/>
        <v>14673570</v>
      </c>
      <c r="X8" s="49">
        <f t="shared" ref="X8:Y8" si="5">X67+X126</f>
        <v>14025376</v>
      </c>
      <c r="Y8" s="49">
        <f t="shared" si="5"/>
        <v>12439267</v>
      </c>
      <c r="Z8" s="49">
        <f t="shared" si="1"/>
        <v>11027588</v>
      </c>
      <c r="AA8" s="96" t="s">
        <v>329</v>
      </c>
      <c r="AB8" s="91">
        <f>$Z$233</f>
        <v>7.6338649868430669E-2</v>
      </c>
    </row>
    <row r="9" spans="1:30" ht="15" customHeight="1">
      <c r="A9" s="51" t="s">
        <v>74</v>
      </c>
      <c r="B9" s="49">
        <f>'&gt;2014 Work+Transport+IDA'!B9-'&gt;2014 IDA'!B9-'&gt;2014 Transportation'!B9</f>
        <v>0</v>
      </c>
      <c r="C9" s="49">
        <f>'&gt;2014 Work+Transport+IDA'!C9-'&gt;2014 IDA'!C9-'&gt;2014 Transportation'!C9</f>
        <v>288169833</v>
      </c>
      <c r="D9" s="49">
        <f>'&gt;2014 Work+Transport+IDA'!D9-'&gt;2014 IDA'!D9-'&gt;2014 Transportation'!D9</f>
        <v>371069715</v>
      </c>
      <c r="E9" s="49">
        <f>'&gt;2014 Work+Transport+IDA'!E9-'&gt;2014 IDA'!E9-'&gt;2014 Transportation'!E9</f>
        <v>468656288</v>
      </c>
      <c r="F9" s="49">
        <f>'&gt;2014 Work+Transport+IDA'!F9-'&gt;2014 IDA'!F9-'&gt;2014 Transportation'!F9</f>
        <v>511776901</v>
      </c>
      <c r="G9" s="49">
        <f>'&gt;2014 Work+Transport+IDA'!G9-'&gt;2014 IDA'!G9-'&gt;2014 Transportation'!G9</f>
        <v>462155976</v>
      </c>
      <c r="H9" s="49">
        <f>'&gt;2014 Work+Transport+IDA'!H9-'&gt;2014 IDA'!H9-'&gt;2014 Transportation'!H9</f>
        <v>480266124</v>
      </c>
      <c r="I9" s="49">
        <f>'&gt;2014 Work+Transport+IDA'!I9-'&gt;2014 IDA'!I9-'&gt;2014 Transportation'!I9</f>
        <v>399332960</v>
      </c>
      <c r="J9" s="49">
        <f>'&gt;2014 Work+Transport+IDA'!J9-'&gt;2014 IDA'!J9-'&gt;2014 Transportation'!J9</f>
        <v>436664510</v>
      </c>
      <c r="K9" s="49">
        <f>'&gt;2014 Work+Transport+IDA'!K9-'&gt;2014 IDA'!K9-'&gt;2014 Transportation'!K9</f>
        <v>515685299</v>
      </c>
      <c r="L9" s="49">
        <f>'&gt;2014 Work+Transport+IDA'!L9-'&gt;2014 IDA'!L9-'&gt;2014 Transportation'!L9</f>
        <v>475225511</v>
      </c>
      <c r="M9" s="49">
        <f>'&gt;2014 Work+Transport+IDA'!M9-'&gt;2014 IDA'!M9-'&gt;2014 Transportation'!M9</f>
        <v>467592409</v>
      </c>
      <c r="N9" s="49">
        <f>'&gt;2014 Work+Transport+IDA'!N9-'&gt;2014 IDA'!N9-'&gt;2014 Transportation'!N9</f>
        <v>485422939</v>
      </c>
      <c r="O9" s="49">
        <f>'&gt;2014 Work+Transport+IDA'!O9-'&gt;2014 IDA'!O9-'&gt;2014 Transportation'!O9</f>
        <v>827035199</v>
      </c>
      <c r="P9" s="49">
        <f>'&gt;2014 Work+Transport+IDA'!P9-'&gt;2014 IDA'!P9-'&gt;2014 Transportation'!P9</f>
        <v>627035354</v>
      </c>
      <c r="Q9" s="49">
        <f>'&gt;2014 Work+Transport+IDA'!Q9-'&gt;2014 IDA'!Q9-'&gt;2014 Transportation'!Q9</f>
        <v>528040540</v>
      </c>
      <c r="R9" s="49">
        <f>'&gt;2014 Work+Transport+IDA'!R9-'&gt;2014 IDA'!R9-'&gt;2014 Transportation'!R9</f>
        <v>507329913</v>
      </c>
      <c r="S9" s="49">
        <f>'&gt;2014 Work+Transport+IDA'!S9-'&gt;2014 IDA'!S9-'&gt;2014 Transportation'!S9</f>
        <v>576427161</v>
      </c>
      <c r="T9" s="49">
        <f t="shared" si="2"/>
        <v>1062482956</v>
      </c>
      <c r="U9" s="49">
        <f t="shared" si="2"/>
        <v>1325725114</v>
      </c>
      <c r="V9" s="49">
        <f t="shared" si="2"/>
        <v>1620135300</v>
      </c>
      <c r="W9" s="49">
        <f t="shared" si="2"/>
        <v>1778602465</v>
      </c>
      <c r="X9" s="49">
        <f t="shared" ref="X9:Y9" si="6">X68+X127</f>
        <v>1761212419</v>
      </c>
      <c r="Y9" s="49">
        <f t="shared" si="6"/>
        <v>1574496907</v>
      </c>
      <c r="Z9" s="49">
        <f t="shared" si="1"/>
        <v>894773169</v>
      </c>
      <c r="AA9" s="161"/>
    </row>
    <row r="10" spans="1:30" ht="15" customHeight="1">
      <c r="A10" s="51" t="s">
        <v>91</v>
      </c>
      <c r="B10" s="49">
        <f>'&gt;2014 Work+Transport+IDA'!B10-'&gt;2014 IDA'!B10-'&gt;2014 Transportation'!B10</f>
        <v>356468</v>
      </c>
      <c r="C10" s="49">
        <f>'&gt;2014 Work+Transport+IDA'!C10-'&gt;2014 IDA'!C10-'&gt;2014 Transportation'!C10</f>
        <v>5013385</v>
      </c>
      <c r="D10" s="49">
        <f>'&gt;2014 Work+Transport+IDA'!D10-'&gt;2014 IDA'!D10-'&gt;2014 Transportation'!D10</f>
        <v>10067568</v>
      </c>
      <c r="E10" s="49">
        <f>'&gt;2014 Work+Transport+IDA'!E10-'&gt;2014 IDA'!E10-'&gt;2014 Transportation'!E10</f>
        <v>1349781</v>
      </c>
      <c r="F10" s="49">
        <f>'&gt;2014 Work+Transport+IDA'!F10-'&gt;2014 IDA'!F10-'&gt;2014 Transportation'!F10</f>
        <v>999594</v>
      </c>
      <c r="G10" s="49">
        <f>'&gt;2014 Work+Transport+IDA'!G10-'&gt;2014 IDA'!G10-'&gt;2014 Transportation'!G10</f>
        <v>977754</v>
      </c>
      <c r="H10" s="49">
        <f>'&gt;2014 Work+Transport+IDA'!H10-'&gt;2014 IDA'!H10-'&gt;2014 Transportation'!H10</f>
        <v>1091644</v>
      </c>
      <c r="I10" s="49">
        <f>'&gt;2014 Work+Transport+IDA'!I10-'&gt;2014 IDA'!I10-'&gt;2014 Transportation'!I10</f>
        <v>861488</v>
      </c>
      <c r="J10" s="49">
        <f>'&gt;2014 Work+Transport+IDA'!J10-'&gt;2014 IDA'!J10-'&gt;2014 Transportation'!J10</f>
        <v>1232169</v>
      </c>
      <c r="K10" s="49">
        <f>'&gt;2014 Work+Transport+IDA'!K10-'&gt;2014 IDA'!K10-'&gt;2014 Transportation'!K10</f>
        <v>936331</v>
      </c>
      <c r="L10" s="49">
        <f>'&gt;2014 Work+Transport+IDA'!L10-'&gt;2014 IDA'!L10-'&gt;2014 Transportation'!L10</f>
        <v>554575</v>
      </c>
      <c r="M10" s="49">
        <f>'&gt;2014 Work+Transport+IDA'!M10-'&gt;2014 IDA'!M10-'&gt;2014 Transportation'!M10</f>
        <v>434910</v>
      </c>
      <c r="N10" s="49">
        <f>'&gt;2014 Work+Transport+IDA'!N10-'&gt;2014 IDA'!N10-'&gt;2014 Transportation'!N10</f>
        <v>942638</v>
      </c>
      <c r="O10" s="49">
        <f>'&gt;2014 Work+Transport+IDA'!O10-'&gt;2014 IDA'!O10-'&gt;2014 Transportation'!O10</f>
        <v>1186872</v>
      </c>
      <c r="P10" s="49">
        <f>'&gt;2014 Work+Transport+IDA'!P10-'&gt;2014 IDA'!P10-'&gt;2014 Transportation'!P10</f>
        <v>5677317</v>
      </c>
      <c r="Q10" s="49">
        <f>'&gt;2014 Work+Transport+IDA'!Q10-'&gt;2014 IDA'!Q10-'&gt;2014 Transportation'!Q10</f>
        <v>3895338</v>
      </c>
      <c r="R10" s="49">
        <f>'&gt;2014 Work+Transport+IDA'!R10-'&gt;2014 IDA'!R10-'&gt;2014 Transportation'!R10</f>
        <v>2126225</v>
      </c>
      <c r="S10" s="49">
        <f>'&gt;2014 Work+Transport+IDA'!S10-'&gt;2014 IDA'!S10-'&gt;2014 Transportation'!S10</f>
        <v>2216554</v>
      </c>
      <c r="T10" s="49">
        <f t="shared" si="2"/>
        <v>10735019</v>
      </c>
      <c r="U10" s="49">
        <f t="shared" si="2"/>
        <v>9085174</v>
      </c>
      <c r="V10" s="49">
        <f t="shared" si="2"/>
        <v>10686942</v>
      </c>
      <c r="W10" s="49">
        <f t="shared" si="2"/>
        <v>10675270</v>
      </c>
      <c r="X10" s="49">
        <f t="shared" ref="X10:Y10" si="7">X69+X128</f>
        <v>11618861</v>
      </c>
      <c r="Y10" s="49">
        <f t="shared" si="7"/>
        <v>8472727</v>
      </c>
      <c r="Z10" s="49">
        <f t="shared" si="1"/>
        <v>6050232</v>
      </c>
      <c r="AB10" s="321"/>
      <c r="AC10" s="211"/>
      <c r="AD10" s="211"/>
    </row>
    <row r="11" spans="1:30" ht="15" customHeight="1">
      <c r="A11" s="51" t="s">
        <v>93</v>
      </c>
      <c r="B11" s="49">
        <f>'&gt;2014 Work+Transport+IDA'!B11-'&gt;2014 IDA'!B11-'&gt;2014 Transportation'!B11</f>
        <v>517906</v>
      </c>
      <c r="C11" s="49">
        <f>'&gt;2014 Work+Transport+IDA'!C11-'&gt;2014 IDA'!C11-'&gt;2014 Transportation'!C11</f>
        <v>20410357</v>
      </c>
      <c r="D11" s="49">
        <f>'&gt;2014 Work+Transport+IDA'!D11-'&gt;2014 IDA'!D11-'&gt;2014 Transportation'!D11</f>
        <v>15559471</v>
      </c>
      <c r="E11" s="49">
        <f>'&gt;2014 Work+Transport+IDA'!E11-'&gt;2014 IDA'!E11-'&gt;2014 Transportation'!E11</f>
        <v>18585706</v>
      </c>
      <c r="F11" s="49">
        <f>'&gt;2014 Work+Transport+IDA'!F11-'&gt;2014 IDA'!F11-'&gt;2014 Transportation'!F11</f>
        <v>16557198</v>
      </c>
      <c r="G11" s="49">
        <f>'&gt;2014 Work+Transport+IDA'!G11-'&gt;2014 IDA'!G11-'&gt;2014 Transportation'!G11</f>
        <v>17632742</v>
      </c>
      <c r="H11" s="49">
        <f>'&gt;2014 Work+Transport+IDA'!H11-'&gt;2014 IDA'!H11-'&gt;2014 Transportation'!H11</f>
        <v>31910370</v>
      </c>
      <c r="I11" s="49">
        <f>'&gt;2014 Work+Transport+IDA'!I11-'&gt;2014 IDA'!I11-'&gt;2014 Transportation'!I11</f>
        <v>33378648</v>
      </c>
      <c r="J11" s="49">
        <f>'&gt;2014 Work+Transport+IDA'!J11-'&gt;2014 IDA'!J11-'&gt;2014 Transportation'!J11</f>
        <v>23857243</v>
      </c>
      <c r="K11" s="49">
        <f>'&gt;2014 Work+Transport+IDA'!K11-'&gt;2014 IDA'!K11-'&gt;2014 Transportation'!K11</f>
        <v>34872979</v>
      </c>
      <c r="L11" s="49">
        <f>'&gt;2014 Work+Transport+IDA'!L11-'&gt;2014 IDA'!L11-'&gt;2014 Transportation'!L11</f>
        <v>22947038</v>
      </c>
      <c r="M11" s="49">
        <f>'&gt;2014 Work+Transport+IDA'!M11-'&gt;2014 IDA'!M11-'&gt;2014 Transportation'!M11</f>
        <v>22636454</v>
      </c>
      <c r="N11" s="49">
        <f>'&gt;2014 Work+Transport+IDA'!N11-'&gt;2014 IDA'!N11-'&gt;2014 Transportation'!N11</f>
        <v>18940029</v>
      </c>
      <c r="O11" s="49">
        <f>'&gt;2014 Work+Transport+IDA'!O11-'&gt;2014 IDA'!O11-'&gt;2014 Transportation'!O11</f>
        <v>35011004</v>
      </c>
      <c r="P11" s="49">
        <f>'&gt;2014 Work+Transport+IDA'!P11-'&gt;2014 IDA'!P11-'&gt;2014 Transportation'!P11</f>
        <v>16989761</v>
      </c>
      <c r="Q11" s="49">
        <f>'&gt;2014 Work+Transport+IDA'!Q11-'&gt;2014 IDA'!Q11-'&gt;2014 Transportation'!Q11</f>
        <v>16786686</v>
      </c>
      <c r="R11" s="49">
        <f>'&gt;2014 Work+Transport+IDA'!R11-'&gt;2014 IDA'!R11-'&gt;2014 Transportation'!R11</f>
        <v>16052001</v>
      </c>
      <c r="S11" s="49">
        <f>'&gt;2014 Work+Transport+IDA'!S11-'&gt;2014 IDA'!S11-'&gt;2014 Transportation'!S11</f>
        <v>17691042</v>
      </c>
      <c r="T11" s="49">
        <f t="shared" si="2"/>
        <v>16374223</v>
      </c>
      <c r="U11" s="49">
        <f t="shared" si="2"/>
        <v>13953244</v>
      </c>
      <c r="V11" s="49">
        <f t="shared" si="2"/>
        <v>12036877</v>
      </c>
      <c r="W11" s="49">
        <f t="shared" si="2"/>
        <v>11731629</v>
      </c>
      <c r="X11" s="49">
        <f t="shared" ref="X11:Y11" si="8">X70+X129</f>
        <v>11266540</v>
      </c>
      <c r="Y11" s="49">
        <f t="shared" si="8"/>
        <v>10506272</v>
      </c>
      <c r="Z11" s="49">
        <f t="shared" si="1"/>
        <v>10178625</v>
      </c>
    </row>
    <row r="12" spans="1:30" ht="15" customHeight="1">
      <c r="A12" s="51" t="s">
        <v>95</v>
      </c>
      <c r="B12" s="49">
        <f>'&gt;2014 Work+Transport+IDA'!B12-'&gt;2014 IDA'!B12-'&gt;2014 Transportation'!B12</f>
        <v>6815983</v>
      </c>
      <c r="C12" s="49">
        <f>'&gt;2014 Work+Transport+IDA'!C12-'&gt;2014 IDA'!C12-'&gt;2014 Transportation'!C12</f>
        <v>10909533</v>
      </c>
      <c r="D12" s="49">
        <f>'&gt;2014 Work+Transport+IDA'!D12-'&gt;2014 IDA'!D12-'&gt;2014 Transportation'!D12</f>
        <v>10481690</v>
      </c>
      <c r="E12" s="49">
        <f>'&gt;2014 Work+Transport+IDA'!E12-'&gt;2014 IDA'!E12-'&gt;2014 Transportation'!E12</f>
        <v>325733</v>
      </c>
      <c r="F12" s="49">
        <f>'&gt;2014 Work+Transport+IDA'!F12-'&gt;2014 IDA'!F12-'&gt;2014 Transportation'!F12</f>
        <v>0</v>
      </c>
      <c r="G12" s="49">
        <f>'&gt;2014 Work+Transport+IDA'!G12-'&gt;2014 IDA'!G12-'&gt;2014 Transportation'!G12</f>
        <v>0</v>
      </c>
      <c r="H12" s="49">
        <f>'&gt;2014 Work+Transport+IDA'!H12-'&gt;2014 IDA'!H12-'&gt;2014 Transportation'!H12</f>
        <v>0</v>
      </c>
      <c r="I12" s="49">
        <f>'&gt;2014 Work+Transport+IDA'!I12-'&gt;2014 IDA'!I12-'&gt;2014 Transportation'!I12</f>
        <v>0</v>
      </c>
      <c r="J12" s="49">
        <f>'&gt;2014 Work+Transport+IDA'!J12-'&gt;2014 IDA'!J12-'&gt;2014 Transportation'!J12</f>
        <v>0</v>
      </c>
      <c r="K12" s="49">
        <f>'&gt;2014 Work+Transport+IDA'!K12-'&gt;2014 IDA'!K12-'&gt;2014 Transportation'!K12</f>
        <v>1318720</v>
      </c>
      <c r="L12" s="49">
        <f>'&gt;2014 Work+Transport+IDA'!L12-'&gt;2014 IDA'!L12-'&gt;2014 Transportation'!L12</f>
        <v>19516554</v>
      </c>
      <c r="M12" s="49">
        <f>'&gt;2014 Work+Transport+IDA'!M12-'&gt;2014 IDA'!M12-'&gt;2014 Transportation'!M12</f>
        <v>15274056</v>
      </c>
      <c r="N12" s="49">
        <f>'&gt;2014 Work+Transport+IDA'!N12-'&gt;2014 IDA'!N12-'&gt;2014 Transportation'!N12</f>
        <v>593712</v>
      </c>
      <c r="O12" s="49">
        <f>'&gt;2014 Work+Transport+IDA'!O12-'&gt;2014 IDA'!O12-'&gt;2014 Transportation'!O12</f>
        <v>9001636</v>
      </c>
      <c r="P12" s="49">
        <f>'&gt;2014 Work+Transport+IDA'!P12-'&gt;2014 IDA'!P12-'&gt;2014 Transportation'!P12</f>
        <v>1278432</v>
      </c>
      <c r="Q12" s="49">
        <f>'&gt;2014 Work+Transport+IDA'!Q12-'&gt;2014 IDA'!Q12-'&gt;2014 Transportation'!Q12</f>
        <v>4907951</v>
      </c>
      <c r="R12" s="49">
        <f>'&gt;2014 Work+Transport+IDA'!R12-'&gt;2014 IDA'!R12-'&gt;2014 Transportation'!R12</f>
        <v>1385444</v>
      </c>
      <c r="S12" s="49">
        <f>'&gt;2014 Work+Transport+IDA'!S12-'&gt;2014 IDA'!S12-'&gt;2014 Transportation'!S12</f>
        <v>6560421</v>
      </c>
      <c r="T12" s="49">
        <f t="shared" si="2"/>
        <v>6025850</v>
      </c>
      <c r="U12" s="49">
        <f t="shared" si="2"/>
        <v>4950744</v>
      </c>
      <c r="V12" s="49">
        <f t="shared" si="2"/>
        <v>7063297</v>
      </c>
      <c r="W12" s="49">
        <f t="shared" si="2"/>
        <v>3790622</v>
      </c>
      <c r="X12" s="49">
        <f t="shared" ref="X12:Y12" si="9">X71+X130</f>
        <v>1809019</v>
      </c>
      <c r="Y12" s="49">
        <f t="shared" si="9"/>
        <v>6475167</v>
      </c>
      <c r="Z12" s="49">
        <f t="shared" si="1"/>
        <v>13125687</v>
      </c>
    </row>
    <row r="13" spans="1:30" ht="15" customHeight="1">
      <c r="A13" s="51" t="s">
        <v>97</v>
      </c>
      <c r="B13" s="49">
        <f>'&gt;2014 Work+Transport+IDA'!B13-'&gt;2014 IDA'!B13-'&gt;2014 Transportation'!B13</f>
        <v>3941060</v>
      </c>
      <c r="C13" s="49">
        <f>'&gt;2014 Work+Transport+IDA'!C13-'&gt;2014 IDA'!C13-'&gt;2014 Transportation'!C13</f>
        <v>16777743</v>
      </c>
      <c r="D13" s="49">
        <f>'&gt;2014 Work+Transport+IDA'!D13-'&gt;2014 IDA'!D13-'&gt;2014 Transportation'!D13</f>
        <v>12325742</v>
      </c>
      <c r="E13" s="49">
        <f>'&gt;2014 Work+Transport+IDA'!E13-'&gt;2014 IDA'!E13-'&gt;2014 Transportation'!E13</f>
        <v>13510659</v>
      </c>
      <c r="F13" s="49">
        <f>'&gt;2014 Work+Transport+IDA'!F13-'&gt;2014 IDA'!F13-'&gt;2014 Transportation'!F13</f>
        <v>22830348</v>
      </c>
      <c r="G13" s="49">
        <f>'&gt;2014 Work+Transport+IDA'!G13-'&gt;2014 IDA'!G13-'&gt;2014 Transportation'!G13</f>
        <v>37094085</v>
      </c>
      <c r="H13" s="49">
        <f>'&gt;2014 Work+Transport+IDA'!H13-'&gt;2014 IDA'!H13-'&gt;2014 Transportation'!H13</f>
        <v>24675991</v>
      </c>
      <c r="I13" s="49">
        <f>'&gt;2014 Work+Transport+IDA'!I13-'&gt;2014 IDA'!I13-'&gt;2014 Transportation'!I13</f>
        <v>22844933</v>
      </c>
      <c r="J13" s="49">
        <f>'&gt;2014 Work+Transport+IDA'!J13-'&gt;2014 IDA'!J13-'&gt;2014 Transportation'!J13</f>
        <v>19932346</v>
      </c>
      <c r="K13" s="49">
        <f>'&gt;2014 Work+Transport+IDA'!K13-'&gt;2014 IDA'!K13-'&gt;2014 Transportation'!K13</f>
        <v>20668716</v>
      </c>
      <c r="L13" s="49">
        <f>'&gt;2014 Work+Transport+IDA'!L13-'&gt;2014 IDA'!L13-'&gt;2014 Transportation'!L13</f>
        <v>20811433</v>
      </c>
      <c r="M13" s="49">
        <f>'&gt;2014 Work+Transport+IDA'!M13-'&gt;2014 IDA'!M13-'&gt;2014 Transportation'!M13</f>
        <v>18794961</v>
      </c>
      <c r="N13" s="49">
        <f>'&gt;2014 Work+Transport+IDA'!N13-'&gt;2014 IDA'!N13-'&gt;2014 Transportation'!N13</f>
        <v>20520578</v>
      </c>
      <c r="O13" s="49">
        <f>'&gt;2014 Work+Transport+IDA'!O13-'&gt;2014 IDA'!O13-'&gt;2014 Transportation'!O13</f>
        <v>23084362</v>
      </c>
      <c r="P13" s="49">
        <f>'&gt;2014 Work+Transport+IDA'!P13-'&gt;2014 IDA'!P13-'&gt;2014 Transportation'!P13</f>
        <v>22892963</v>
      </c>
      <c r="Q13" s="49">
        <f>'&gt;2014 Work+Transport+IDA'!Q13-'&gt;2014 IDA'!Q13-'&gt;2014 Transportation'!Q13</f>
        <v>10678174</v>
      </c>
      <c r="R13" s="49">
        <f>'&gt;2014 Work+Transport+IDA'!R13-'&gt;2014 IDA'!R13-'&gt;2014 Transportation'!R13</f>
        <v>37439823</v>
      </c>
      <c r="S13" s="49">
        <f>'&gt;2014 Work+Transport+IDA'!S13-'&gt;2014 IDA'!S13-'&gt;2014 Transportation'!S13</f>
        <v>34642863</v>
      </c>
      <c r="T13" s="49">
        <f t="shared" si="2"/>
        <v>38161495</v>
      </c>
      <c r="U13" s="49">
        <f t="shared" si="2"/>
        <v>38149080</v>
      </c>
      <c r="V13" s="49">
        <f t="shared" si="2"/>
        <v>37991249</v>
      </c>
      <c r="W13" s="49">
        <f t="shared" si="2"/>
        <v>29872825</v>
      </c>
      <c r="X13" s="49">
        <f t="shared" ref="X13:Y13" si="10">X72+X131</f>
        <v>34562880</v>
      </c>
      <c r="Y13" s="49">
        <f t="shared" si="10"/>
        <v>39216104</v>
      </c>
      <c r="Z13" s="49">
        <f t="shared" si="1"/>
        <v>32942671.900000002</v>
      </c>
    </row>
    <row r="14" spans="1:30" ht="15" customHeight="1">
      <c r="A14" s="51" t="s">
        <v>99</v>
      </c>
      <c r="B14" s="49">
        <f>'&gt;2014 Work+Transport+IDA'!B14-'&gt;2014 IDA'!B14-'&gt;2014 Transportation'!B14</f>
        <v>30631574</v>
      </c>
      <c r="C14" s="49">
        <f>'&gt;2014 Work+Transport+IDA'!C14-'&gt;2014 IDA'!C14-'&gt;2014 Transportation'!C14</f>
        <v>85341620</v>
      </c>
      <c r="D14" s="49">
        <f>'&gt;2014 Work+Transport+IDA'!D14-'&gt;2014 IDA'!D14-'&gt;2014 Transportation'!D14</f>
        <v>161716809</v>
      </c>
      <c r="E14" s="49">
        <f>'&gt;2014 Work+Transport+IDA'!E14-'&gt;2014 IDA'!E14-'&gt;2014 Transportation'!E14</f>
        <v>157906141</v>
      </c>
      <c r="F14" s="49">
        <f>'&gt;2014 Work+Transport+IDA'!F14-'&gt;2014 IDA'!F14-'&gt;2014 Transportation'!F14</f>
        <v>136122757</v>
      </c>
      <c r="G14" s="49">
        <f>'&gt;2014 Work+Transport+IDA'!G14-'&gt;2014 IDA'!G14-'&gt;2014 Transportation'!G14</f>
        <v>132505713</v>
      </c>
      <c r="H14" s="49">
        <f>'&gt;2014 Work+Transport+IDA'!H14-'&gt;2014 IDA'!H14-'&gt;2014 Transportation'!H14</f>
        <v>91110340</v>
      </c>
      <c r="I14" s="49">
        <f>'&gt;2014 Work+Transport+IDA'!I14-'&gt;2014 IDA'!I14-'&gt;2014 Transportation'!I14</f>
        <v>86801145</v>
      </c>
      <c r="J14" s="49">
        <f>'&gt;2014 Work+Transport+IDA'!J14-'&gt;2014 IDA'!J14-'&gt;2014 Transportation'!J14</f>
        <v>81794716</v>
      </c>
      <c r="K14" s="49">
        <f>'&gt;2014 Work+Transport+IDA'!K14-'&gt;2014 IDA'!K14-'&gt;2014 Transportation'!K14</f>
        <v>83560351</v>
      </c>
      <c r="L14" s="49">
        <f>'&gt;2014 Work+Transport+IDA'!L14-'&gt;2014 IDA'!L14-'&gt;2014 Transportation'!L14</f>
        <v>70734537</v>
      </c>
      <c r="M14" s="49">
        <f>'&gt;2014 Work+Transport+IDA'!M14-'&gt;2014 IDA'!M14-'&gt;2014 Transportation'!M14</f>
        <v>81162369</v>
      </c>
      <c r="N14" s="49">
        <f>'&gt;2014 Work+Transport+IDA'!N14-'&gt;2014 IDA'!N14-'&gt;2014 Transportation'!N14</f>
        <v>65193704</v>
      </c>
      <c r="O14" s="49">
        <f>'&gt;2014 Work+Transport+IDA'!O14-'&gt;2014 IDA'!O14-'&gt;2014 Transportation'!O14</f>
        <v>105842261</v>
      </c>
      <c r="P14" s="49">
        <f>'&gt;2014 Work+Transport+IDA'!P14-'&gt;2014 IDA'!P14-'&gt;2014 Transportation'!P14</f>
        <v>73674047</v>
      </c>
      <c r="Q14" s="49">
        <f>'&gt;2014 Work+Transport+IDA'!Q14-'&gt;2014 IDA'!Q14-'&gt;2014 Transportation'!Q14</f>
        <v>58739434</v>
      </c>
      <c r="R14" s="49">
        <f>'&gt;2014 Work+Transport+IDA'!R14-'&gt;2014 IDA'!R14-'&gt;2014 Transportation'!R14</f>
        <v>58350615</v>
      </c>
      <c r="S14" s="49">
        <f>'&gt;2014 Work+Transport+IDA'!S14-'&gt;2014 IDA'!S14-'&gt;2014 Transportation'!S14</f>
        <v>50683679</v>
      </c>
      <c r="T14" s="49">
        <f t="shared" si="2"/>
        <v>47357786</v>
      </c>
      <c r="U14" s="49">
        <f t="shared" si="2"/>
        <v>45918308</v>
      </c>
      <c r="V14" s="49">
        <f t="shared" si="2"/>
        <v>46314000</v>
      </c>
      <c r="W14" s="49">
        <f t="shared" si="2"/>
        <v>43769764</v>
      </c>
      <c r="X14" s="49">
        <f t="shared" ref="X14:Y14" si="11">X73+X132</f>
        <v>46106428</v>
      </c>
      <c r="Y14" s="49">
        <f t="shared" si="11"/>
        <v>50224364</v>
      </c>
      <c r="Z14" s="49">
        <f t="shared" si="1"/>
        <v>42024408</v>
      </c>
    </row>
    <row r="15" spans="1:30" ht="15" customHeight="1">
      <c r="A15" s="51" t="s">
        <v>101</v>
      </c>
      <c r="B15" s="49">
        <f>'&gt;2014 Work+Transport+IDA'!B15-'&gt;2014 IDA'!B15-'&gt;2014 Transportation'!B15</f>
        <v>15497404</v>
      </c>
      <c r="C15" s="49">
        <f>'&gt;2014 Work+Transport+IDA'!C15-'&gt;2014 IDA'!C15-'&gt;2014 Transportation'!C15</f>
        <v>18611715</v>
      </c>
      <c r="D15" s="49">
        <f>'&gt;2014 Work+Transport+IDA'!D15-'&gt;2014 IDA'!D15-'&gt;2014 Transportation'!D15</f>
        <v>41220021</v>
      </c>
      <c r="E15" s="49">
        <f>'&gt;2014 Work+Transport+IDA'!E15-'&gt;2014 IDA'!E15-'&gt;2014 Transportation'!E15</f>
        <v>124759382</v>
      </c>
      <c r="F15" s="49">
        <f>'&gt;2014 Work+Transport+IDA'!F15-'&gt;2014 IDA'!F15-'&gt;2014 Transportation'!F15</f>
        <v>63148546</v>
      </c>
      <c r="G15" s="49">
        <f>'&gt;2014 Work+Transport+IDA'!G15-'&gt;2014 IDA'!G15-'&gt;2014 Transportation'!G15</f>
        <v>170994733</v>
      </c>
      <c r="H15" s="49">
        <f>'&gt;2014 Work+Transport+IDA'!H15-'&gt;2014 IDA'!H15-'&gt;2014 Transportation'!H15</f>
        <v>104189408</v>
      </c>
      <c r="I15" s="49">
        <f>'&gt;2014 Work+Transport+IDA'!I15-'&gt;2014 IDA'!I15-'&gt;2014 Transportation'!I15</f>
        <v>107312596</v>
      </c>
      <c r="J15" s="49">
        <f>'&gt;2014 Work+Transport+IDA'!J15-'&gt;2014 IDA'!J15-'&gt;2014 Transportation'!J15</f>
        <v>86795215</v>
      </c>
      <c r="K15" s="49">
        <f>'&gt;2014 Work+Transport+IDA'!K15-'&gt;2014 IDA'!K15-'&gt;2014 Transportation'!K15</f>
        <v>75616294</v>
      </c>
      <c r="L15" s="49">
        <f>'&gt;2014 Work+Transport+IDA'!L15-'&gt;2014 IDA'!L15-'&gt;2014 Transportation'!L15</f>
        <v>56497870</v>
      </c>
      <c r="M15" s="49">
        <f>'&gt;2014 Work+Transport+IDA'!M15-'&gt;2014 IDA'!M15-'&gt;2014 Transportation'!M15</f>
        <v>37426686</v>
      </c>
      <c r="N15" s="49">
        <f>'&gt;2014 Work+Transport+IDA'!N15-'&gt;2014 IDA'!N15-'&gt;2014 Transportation'!N15</f>
        <v>17936341</v>
      </c>
      <c r="O15" s="49">
        <f>'&gt;2014 Work+Transport+IDA'!O15-'&gt;2014 IDA'!O15-'&gt;2014 Transportation'!O15</f>
        <v>67202929</v>
      </c>
      <c r="P15" s="49">
        <f>'&gt;2014 Work+Transport+IDA'!P15-'&gt;2014 IDA'!P15-'&gt;2014 Transportation'!P15</f>
        <v>23335201</v>
      </c>
      <c r="Q15" s="49">
        <f>'&gt;2014 Work+Transport+IDA'!Q15-'&gt;2014 IDA'!Q15-'&gt;2014 Transportation'!Q15</f>
        <v>20717480</v>
      </c>
      <c r="R15" s="49">
        <f>'&gt;2014 Work+Transport+IDA'!R15-'&gt;2014 IDA'!R15-'&gt;2014 Transportation'!R15</f>
        <v>-678773</v>
      </c>
      <c r="S15" s="49">
        <f>'&gt;2014 Work+Transport+IDA'!S15-'&gt;2014 IDA'!S15-'&gt;2014 Transportation'!S15</f>
        <v>10775869</v>
      </c>
      <c r="T15" s="49">
        <f t="shared" si="2"/>
        <v>12487678</v>
      </c>
      <c r="U15" s="49">
        <f t="shared" si="2"/>
        <v>13910622</v>
      </c>
      <c r="V15" s="49">
        <f t="shared" si="2"/>
        <v>11264653</v>
      </c>
      <c r="W15" s="49">
        <f t="shared" si="2"/>
        <v>10626204</v>
      </c>
      <c r="X15" s="49">
        <f t="shared" ref="X15:Y15" si="12">X74+X133</f>
        <v>8572626</v>
      </c>
      <c r="Y15" s="49">
        <f t="shared" si="12"/>
        <v>8286208</v>
      </c>
      <c r="Z15" s="49">
        <f t="shared" si="1"/>
        <v>6617923</v>
      </c>
      <c r="AA15" s="161"/>
      <c r="AB15" s="168"/>
      <c r="AC15" s="168"/>
      <c r="AD15" s="168"/>
    </row>
    <row r="16" spans="1:30" ht="15" customHeight="1">
      <c r="A16" s="51" t="s">
        <v>102</v>
      </c>
      <c r="B16" s="49">
        <f>'&gt;2014 Work+Transport+IDA'!B16-'&gt;2014 IDA'!B16-'&gt;2014 Transportation'!B16</f>
        <v>1979276</v>
      </c>
      <c r="C16" s="49">
        <f>'&gt;2014 Work+Transport+IDA'!C16-'&gt;2014 IDA'!C16-'&gt;2014 Transportation'!C16</f>
        <v>5584751</v>
      </c>
      <c r="D16" s="49">
        <f>'&gt;2014 Work+Transport+IDA'!D16-'&gt;2014 IDA'!D16-'&gt;2014 Transportation'!D16</f>
        <v>4727553</v>
      </c>
      <c r="E16" s="49">
        <f>'&gt;2014 Work+Transport+IDA'!E16-'&gt;2014 IDA'!E16-'&gt;2014 Transportation'!E16</f>
        <v>6525129</v>
      </c>
      <c r="F16" s="49">
        <f>'&gt;2014 Work+Transport+IDA'!F16-'&gt;2014 IDA'!F16-'&gt;2014 Transportation'!F16</f>
        <v>4789166</v>
      </c>
      <c r="G16" s="49">
        <f>'&gt;2014 Work+Transport+IDA'!G16-'&gt;2014 IDA'!G16-'&gt;2014 Transportation'!G16</f>
        <v>8513871</v>
      </c>
      <c r="H16" s="49">
        <f>'&gt;2014 Work+Transport+IDA'!H16-'&gt;2014 IDA'!H16-'&gt;2014 Transportation'!H16</f>
        <v>10882523</v>
      </c>
      <c r="I16" s="49">
        <f>'&gt;2014 Work+Transport+IDA'!I16-'&gt;2014 IDA'!I16-'&gt;2014 Transportation'!I16</f>
        <v>10632530</v>
      </c>
      <c r="J16" s="49">
        <f>'&gt;2014 Work+Transport+IDA'!J16-'&gt;2014 IDA'!J16-'&gt;2014 Transportation'!J16</f>
        <v>20617174</v>
      </c>
      <c r="K16" s="49">
        <f>'&gt;2014 Work+Transport+IDA'!K16-'&gt;2014 IDA'!K16-'&gt;2014 Transportation'!K16</f>
        <v>37937910</v>
      </c>
      <c r="L16" s="49">
        <f>'&gt;2014 Work+Transport+IDA'!L16-'&gt;2014 IDA'!L16-'&gt;2014 Transportation'!L16</f>
        <v>49961284</v>
      </c>
      <c r="M16" s="49">
        <f>'&gt;2014 Work+Transport+IDA'!M16-'&gt;2014 IDA'!M16-'&gt;2014 Transportation'!M16</f>
        <v>72410724</v>
      </c>
      <c r="N16" s="49">
        <f>'&gt;2014 Work+Transport+IDA'!N16-'&gt;2014 IDA'!N16-'&gt;2014 Transportation'!N16</f>
        <v>142371382</v>
      </c>
      <c r="O16" s="49">
        <f>'&gt;2014 Work+Transport+IDA'!O16-'&gt;2014 IDA'!O16-'&gt;2014 Transportation'!O16</f>
        <v>159617637</v>
      </c>
      <c r="P16" s="49">
        <f>'&gt;2014 Work+Transport+IDA'!P16-'&gt;2014 IDA'!P16-'&gt;2014 Transportation'!P16</f>
        <v>132963389</v>
      </c>
      <c r="Q16" s="49">
        <f>'&gt;2014 Work+Transport+IDA'!Q16-'&gt;2014 IDA'!Q16-'&gt;2014 Transportation'!Q16</f>
        <v>93595177</v>
      </c>
      <c r="R16" s="49">
        <f>'&gt;2014 Work+Transport+IDA'!R16-'&gt;2014 IDA'!R16-'&gt;2014 Transportation'!R16</f>
        <v>94658844</v>
      </c>
      <c r="S16" s="49">
        <f>'&gt;2014 Work+Transport+IDA'!S16-'&gt;2014 IDA'!S16-'&gt;2014 Transportation'!S16</f>
        <v>96970976</v>
      </c>
      <c r="T16" s="49">
        <f t="shared" si="2"/>
        <v>98199807</v>
      </c>
      <c r="U16" s="49">
        <f t="shared" si="2"/>
        <v>68408356</v>
      </c>
      <c r="V16" s="49">
        <f t="shared" si="2"/>
        <v>43435456</v>
      </c>
      <c r="W16" s="49">
        <f t="shared" si="2"/>
        <v>41180189</v>
      </c>
      <c r="X16" s="49">
        <f t="shared" ref="X16:Y16" si="13">X75+X134</f>
        <v>41869717</v>
      </c>
      <c r="Y16" s="49">
        <f t="shared" si="13"/>
        <v>41530635</v>
      </c>
      <c r="Z16" s="49">
        <f t="shared" si="1"/>
        <v>36509919</v>
      </c>
      <c r="AA16" s="161"/>
    </row>
    <row r="17" spans="1:27" ht="15" customHeight="1">
      <c r="A17" s="51" t="s">
        <v>103</v>
      </c>
      <c r="B17" s="49">
        <f>'&gt;2014 Work+Transport+IDA'!B17-'&gt;2014 IDA'!B17-'&gt;2014 Transportation'!B17</f>
        <v>54881</v>
      </c>
      <c r="C17" s="49">
        <f>'&gt;2014 Work+Transport+IDA'!C17-'&gt;2014 IDA'!C17-'&gt;2014 Transportation'!C17</f>
        <v>672760</v>
      </c>
      <c r="D17" s="49">
        <f>'&gt;2014 Work+Transport+IDA'!D17-'&gt;2014 IDA'!D17-'&gt;2014 Transportation'!D17</f>
        <v>1818926</v>
      </c>
      <c r="E17" s="49">
        <f>'&gt;2014 Work+Transport+IDA'!E17-'&gt;2014 IDA'!E17-'&gt;2014 Transportation'!E17</f>
        <v>7702643</v>
      </c>
      <c r="F17" s="49">
        <f>'&gt;2014 Work+Transport+IDA'!F17-'&gt;2014 IDA'!F17-'&gt;2014 Transportation'!F17</f>
        <v>7717728</v>
      </c>
      <c r="G17" s="49">
        <f>'&gt;2014 Work+Transport+IDA'!G17-'&gt;2014 IDA'!G17-'&gt;2014 Transportation'!G17</f>
        <v>7626374</v>
      </c>
      <c r="H17" s="49">
        <f>'&gt;2014 Work+Transport+IDA'!H17-'&gt;2014 IDA'!H17-'&gt;2014 Transportation'!H17</f>
        <v>7225992</v>
      </c>
      <c r="I17" s="49">
        <f>'&gt;2014 Work+Transport+IDA'!I17-'&gt;2014 IDA'!I17-'&gt;2014 Transportation'!I17</f>
        <v>7819213</v>
      </c>
      <c r="J17" s="49">
        <f>'&gt;2014 Work+Transport+IDA'!J17-'&gt;2014 IDA'!J17-'&gt;2014 Transportation'!J17</f>
        <v>7651401</v>
      </c>
      <c r="K17" s="49">
        <f>'&gt;2014 Work+Transport+IDA'!K17-'&gt;2014 IDA'!K17-'&gt;2014 Transportation'!K17</f>
        <v>7748587</v>
      </c>
      <c r="L17" s="49">
        <f>'&gt;2014 Work+Transport+IDA'!L17-'&gt;2014 IDA'!L17-'&gt;2014 Transportation'!L17</f>
        <v>5398402</v>
      </c>
      <c r="M17" s="49">
        <f>'&gt;2014 Work+Transport+IDA'!M17-'&gt;2014 IDA'!M17-'&gt;2014 Transportation'!M17</f>
        <v>6145497</v>
      </c>
      <c r="N17" s="49">
        <f>'&gt;2014 Work+Transport+IDA'!N17-'&gt;2014 IDA'!N17-'&gt;2014 Transportation'!N17</f>
        <v>6596667</v>
      </c>
      <c r="O17" s="49">
        <f>'&gt;2014 Work+Transport+IDA'!O17-'&gt;2014 IDA'!O17-'&gt;2014 Transportation'!O17</f>
        <v>6306046</v>
      </c>
      <c r="P17" s="49">
        <f>'&gt;2014 Work+Transport+IDA'!P17-'&gt;2014 IDA'!P17-'&gt;2014 Transportation'!P17</f>
        <v>9118752</v>
      </c>
      <c r="Q17" s="49">
        <f>'&gt;2014 Work+Transport+IDA'!Q17-'&gt;2014 IDA'!Q17-'&gt;2014 Transportation'!Q17</f>
        <v>6594832</v>
      </c>
      <c r="R17" s="49">
        <f>'&gt;2014 Work+Transport+IDA'!R17-'&gt;2014 IDA'!R17-'&gt;2014 Transportation'!R17</f>
        <v>6224845</v>
      </c>
      <c r="S17" s="49">
        <f>'&gt;2014 Work+Transport+IDA'!S17-'&gt;2014 IDA'!S17-'&gt;2014 Transportation'!S17</f>
        <v>5749982</v>
      </c>
      <c r="T17" s="49">
        <f t="shared" si="2"/>
        <v>5129534</v>
      </c>
      <c r="U17" s="49">
        <f t="shared" si="2"/>
        <v>4412204</v>
      </c>
      <c r="V17" s="49">
        <f t="shared" si="2"/>
        <v>2549194</v>
      </c>
      <c r="W17" s="49">
        <f t="shared" si="2"/>
        <v>2758810</v>
      </c>
      <c r="X17" s="49">
        <f t="shared" ref="X17:Y17" si="14">X76+X135</f>
        <v>3250377</v>
      </c>
      <c r="Y17" s="49">
        <f t="shared" si="14"/>
        <v>2946311</v>
      </c>
      <c r="Z17" s="49">
        <f t="shared" si="1"/>
        <v>2506336</v>
      </c>
      <c r="AA17" s="161"/>
    </row>
    <row r="18" spans="1:27" ht="15" customHeight="1">
      <c r="A18" s="51" t="s">
        <v>104</v>
      </c>
      <c r="B18" s="49">
        <f>'&gt;2014 Work+Transport+IDA'!B18-'&gt;2014 IDA'!B18-'&gt;2014 Transportation'!B18</f>
        <v>208411</v>
      </c>
      <c r="C18" s="49">
        <f>'&gt;2014 Work+Transport+IDA'!C18-'&gt;2014 IDA'!C18-'&gt;2014 Transportation'!C18</f>
        <v>37909054</v>
      </c>
      <c r="D18" s="49">
        <f>'&gt;2014 Work+Transport+IDA'!D18-'&gt;2014 IDA'!D18-'&gt;2014 Transportation'!D18</f>
        <v>33294659</v>
      </c>
      <c r="E18" s="49">
        <f>'&gt;2014 Work+Transport+IDA'!E18-'&gt;2014 IDA'!E18-'&gt;2014 Transportation'!E18</f>
        <v>55190226</v>
      </c>
      <c r="F18" s="49">
        <f>'&gt;2014 Work+Transport+IDA'!F18-'&gt;2014 IDA'!F18-'&gt;2014 Transportation'!F18</f>
        <v>92190874</v>
      </c>
      <c r="G18" s="49">
        <f>'&gt;2014 Work+Transport+IDA'!G18-'&gt;2014 IDA'!G18-'&gt;2014 Transportation'!G18</f>
        <v>106505797</v>
      </c>
      <c r="H18" s="49">
        <f>'&gt;2014 Work+Transport+IDA'!H18-'&gt;2014 IDA'!H18-'&gt;2014 Transportation'!H18</f>
        <v>97050540</v>
      </c>
      <c r="I18" s="49">
        <f>'&gt;2014 Work+Transport+IDA'!I18-'&gt;2014 IDA'!I18-'&gt;2014 Transportation'!I18</f>
        <v>101031062</v>
      </c>
      <c r="J18" s="49">
        <f>'&gt;2014 Work+Transport+IDA'!J18-'&gt;2014 IDA'!J18-'&gt;2014 Transportation'!J18</f>
        <v>85569627</v>
      </c>
      <c r="K18" s="49">
        <f>'&gt;2014 Work+Transport+IDA'!K18-'&gt;2014 IDA'!K18-'&gt;2014 Transportation'!K18</f>
        <v>71387225</v>
      </c>
      <c r="L18" s="49">
        <f>'&gt;2014 Work+Transport+IDA'!L18-'&gt;2014 IDA'!L18-'&gt;2014 Transportation'!L18</f>
        <v>86048225</v>
      </c>
      <c r="M18" s="49">
        <f>'&gt;2014 Work+Transport+IDA'!M18-'&gt;2014 IDA'!M18-'&gt;2014 Transportation'!M18</f>
        <v>71003982</v>
      </c>
      <c r="N18" s="49">
        <f>'&gt;2014 Work+Transport+IDA'!N18-'&gt;2014 IDA'!N18-'&gt;2014 Transportation'!N18</f>
        <v>68658170</v>
      </c>
      <c r="O18" s="49">
        <f>'&gt;2014 Work+Transport+IDA'!O18-'&gt;2014 IDA'!O18-'&gt;2014 Transportation'!O18</f>
        <v>289291151</v>
      </c>
      <c r="P18" s="49">
        <f>'&gt;2014 Work+Transport+IDA'!P18-'&gt;2014 IDA'!P18-'&gt;2014 Transportation'!P18</f>
        <v>180182414</v>
      </c>
      <c r="Q18" s="49">
        <f>'&gt;2014 Work+Transport+IDA'!Q18-'&gt;2014 IDA'!Q18-'&gt;2014 Transportation'!Q18</f>
        <v>33777509</v>
      </c>
      <c r="R18" s="49">
        <f>'&gt;2014 Work+Transport+IDA'!R18-'&gt;2014 IDA'!R18-'&gt;2014 Transportation'!R18</f>
        <v>31119448</v>
      </c>
      <c r="S18" s="49">
        <f>'&gt;2014 Work+Transport+IDA'!S18-'&gt;2014 IDA'!S18-'&gt;2014 Transportation'!S18</f>
        <v>21986125</v>
      </c>
      <c r="T18" s="49">
        <f t="shared" si="2"/>
        <v>21025686</v>
      </c>
      <c r="U18" s="49">
        <f t="shared" si="2"/>
        <v>18178214</v>
      </c>
      <c r="V18" s="49">
        <f t="shared" si="2"/>
        <v>18685066</v>
      </c>
      <c r="W18" s="49">
        <f t="shared" si="2"/>
        <v>19252090</v>
      </c>
      <c r="X18" s="49">
        <f t="shared" ref="X18:Y18" si="15">X77+X136</f>
        <v>16342343</v>
      </c>
      <c r="Y18" s="49">
        <f t="shared" si="15"/>
        <v>17586565</v>
      </c>
      <c r="Z18" s="49">
        <f t="shared" si="1"/>
        <v>17841860</v>
      </c>
      <c r="AA18" s="161"/>
    </row>
    <row r="19" spans="1:27" ht="15" customHeight="1">
      <c r="A19" s="51" t="s">
        <v>105</v>
      </c>
      <c r="B19" s="49">
        <f>'&gt;2014 Work+Transport+IDA'!B19-'&gt;2014 IDA'!B19-'&gt;2014 Transportation'!B19</f>
        <v>18910540</v>
      </c>
      <c r="C19" s="49">
        <f>'&gt;2014 Work+Transport+IDA'!C19-'&gt;2014 IDA'!C19-'&gt;2014 Transportation'!C19</f>
        <v>5141459</v>
      </c>
      <c r="D19" s="49">
        <f>'&gt;2014 Work+Transport+IDA'!D19-'&gt;2014 IDA'!D19-'&gt;2014 Transportation'!D19</f>
        <v>13083921</v>
      </c>
      <c r="E19" s="49">
        <f>'&gt;2014 Work+Transport+IDA'!E19-'&gt;2014 IDA'!E19-'&gt;2014 Transportation'!E19</f>
        <v>-19622634</v>
      </c>
      <c r="F19" s="49">
        <f>'&gt;2014 Work+Transport+IDA'!F19-'&gt;2014 IDA'!F19-'&gt;2014 Transportation'!F19</f>
        <v>3911783</v>
      </c>
      <c r="G19" s="49">
        <f>'&gt;2014 Work+Transport+IDA'!G19-'&gt;2014 IDA'!G19-'&gt;2014 Transportation'!G19</f>
        <v>0</v>
      </c>
      <c r="H19" s="49">
        <f>'&gt;2014 Work+Transport+IDA'!H19-'&gt;2014 IDA'!H19-'&gt;2014 Transportation'!H19</f>
        <v>30905478</v>
      </c>
      <c r="I19" s="49">
        <f>'&gt;2014 Work+Transport+IDA'!I19-'&gt;2014 IDA'!I19-'&gt;2014 Transportation'!I19</f>
        <v>9384341</v>
      </c>
      <c r="J19" s="49">
        <f>'&gt;2014 Work+Transport+IDA'!J19-'&gt;2014 IDA'!J19-'&gt;2014 Transportation'!J19</f>
        <v>7341053</v>
      </c>
      <c r="K19" s="49">
        <f>'&gt;2014 Work+Transport+IDA'!K19-'&gt;2014 IDA'!K19-'&gt;2014 Transportation'!K19</f>
        <v>8607845</v>
      </c>
      <c r="L19" s="49">
        <f>'&gt;2014 Work+Transport+IDA'!L19-'&gt;2014 IDA'!L19-'&gt;2014 Transportation'!L19</f>
        <v>4306577</v>
      </c>
      <c r="M19" s="49">
        <f>'&gt;2014 Work+Transport+IDA'!M19-'&gt;2014 IDA'!M19-'&gt;2014 Transportation'!M19</f>
        <v>9457709</v>
      </c>
      <c r="N19" s="49">
        <f>'&gt;2014 Work+Transport+IDA'!N19-'&gt;2014 IDA'!N19-'&gt;2014 Transportation'!N19</f>
        <v>20273360</v>
      </c>
      <c r="O19" s="49">
        <f>'&gt;2014 Work+Transport+IDA'!O19-'&gt;2014 IDA'!O19-'&gt;2014 Transportation'!O19</f>
        <v>13270729</v>
      </c>
      <c r="P19" s="49">
        <f>'&gt;2014 Work+Transport+IDA'!P19-'&gt;2014 IDA'!P19-'&gt;2014 Transportation'!P19</f>
        <v>16016687</v>
      </c>
      <c r="Q19" s="49">
        <f>'&gt;2014 Work+Transport+IDA'!Q19-'&gt;2014 IDA'!Q19-'&gt;2014 Transportation'!Q19</f>
        <v>20668456</v>
      </c>
      <c r="R19" s="49">
        <f>'&gt;2014 Work+Transport+IDA'!R19-'&gt;2014 IDA'!R19-'&gt;2014 Transportation'!R19</f>
        <v>15960422</v>
      </c>
      <c r="S19" s="49">
        <f>'&gt;2014 Work+Transport+IDA'!S19-'&gt;2014 IDA'!S19-'&gt;2014 Transportation'!S19</f>
        <v>14989152</v>
      </c>
      <c r="T19" s="49">
        <f t="shared" si="2"/>
        <v>15036003</v>
      </c>
      <c r="U19" s="49">
        <f t="shared" si="2"/>
        <v>8487028</v>
      </c>
      <c r="V19" s="49">
        <f t="shared" si="2"/>
        <v>182299818</v>
      </c>
      <c r="W19" s="49">
        <f t="shared" si="2"/>
        <v>83762279</v>
      </c>
      <c r="X19" s="49">
        <f t="shared" ref="X19:Y19" si="16">X78+X137</f>
        <v>6364812</v>
      </c>
      <c r="Y19" s="49">
        <f t="shared" si="16"/>
        <v>5707478</v>
      </c>
      <c r="Z19" s="49">
        <f t="shared" si="1"/>
        <v>1493868</v>
      </c>
      <c r="AA19" s="161"/>
    </row>
    <row r="20" spans="1:27" ht="15" customHeight="1">
      <c r="A20" s="51" t="s">
        <v>107</v>
      </c>
      <c r="B20" s="49">
        <f>'&gt;2014 Work+Transport+IDA'!B20-'&gt;2014 IDA'!B20-'&gt;2014 Transportation'!B20</f>
        <v>13581705</v>
      </c>
      <c r="C20" s="49">
        <f>'&gt;2014 Work+Transport+IDA'!C20-'&gt;2014 IDA'!C20-'&gt;2014 Transportation'!C20</f>
        <v>20597745</v>
      </c>
      <c r="D20" s="49">
        <f>'&gt;2014 Work+Transport+IDA'!D20-'&gt;2014 IDA'!D20-'&gt;2014 Transportation'!D20</f>
        <v>24323854</v>
      </c>
      <c r="E20" s="49">
        <f>'&gt;2014 Work+Transport+IDA'!E20-'&gt;2014 IDA'!E20-'&gt;2014 Transportation'!E20</f>
        <v>23136563</v>
      </c>
      <c r="F20" s="49">
        <f>'&gt;2014 Work+Transport+IDA'!F20-'&gt;2014 IDA'!F20-'&gt;2014 Transportation'!F20</f>
        <v>22058507</v>
      </c>
      <c r="G20" s="49">
        <f>'&gt;2014 Work+Transport+IDA'!G20-'&gt;2014 IDA'!G20-'&gt;2014 Transportation'!G20</f>
        <v>19090247</v>
      </c>
      <c r="H20" s="49">
        <f>'&gt;2014 Work+Transport+IDA'!H20-'&gt;2014 IDA'!H20-'&gt;2014 Transportation'!H20</f>
        <v>18460415</v>
      </c>
      <c r="I20" s="49">
        <f>'&gt;2014 Work+Transport+IDA'!I20-'&gt;2014 IDA'!I20-'&gt;2014 Transportation'!I20</f>
        <v>20115333</v>
      </c>
      <c r="J20" s="49">
        <f>'&gt;2014 Work+Transport+IDA'!J20-'&gt;2014 IDA'!J20-'&gt;2014 Transportation'!J20</f>
        <v>18328035</v>
      </c>
      <c r="K20" s="49">
        <f>'&gt;2014 Work+Transport+IDA'!K20-'&gt;2014 IDA'!K20-'&gt;2014 Transportation'!K20</f>
        <v>17909488</v>
      </c>
      <c r="L20" s="49">
        <f>'&gt;2014 Work+Transport+IDA'!L20-'&gt;2014 IDA'!L20-'&gt;2014 Transportation'!L20</f>
        <v>18272005</v>
      </c>
      <c r="M20" s="49">
        <f>'&gt;2014 Work+Transport+IDA'!M20-'&gt;2014 IDA'!M20-'&gt;2014 Transportation'!M20</f>
        <v>20380514</v>
      </c>
      <c r="N20" s="49">
        <f>'&gt;2014 Work+Transport+IDA'!N20-'&gt;2014 IDA'!N20-'&gt;2014 Transportation'!N20</f>
        <v>18497857</v>
      </c>
      <c r="O20" s="49">
        <f>'&gt;2014 Work+Transport+IDA'!O20-'&gt;2014 IDA'!O20-'&gt;2014 Transportation'!O20</f>
        <v>20999281</v>
      </c>
      <c r="P20" s="49">
        <f>'&gt;2014 Work+Transport+IDA'!P20-'&gt;2014 IDA'!P20-'&gt;2014 Transportation'!P20</f>
        <v>18747543</v>
      </c>
      <c r="Q20" s="49">
        <f>'&gt;2014 Work+Transport+IDA'!Q20-'&gt;2014 IDA'!Q20-'&gt;2014 Transportation'!Q20</f>
        <v>17810511</v>
      </c>
      <c r="R20" s="49">
        <f>'&gt;2014 Work+Transport+IDA'!R20-'&gt;2014 IDA'!R20-'&gt;2014 Transportation'!R20</f>
        <v>15897023</v>
      </c>
      <c r="S20" s="49">
        <f>'&gt;2014 Work+Transport+IDA'!S20-'&gt;2014 IDA'!S20-'&gt;2014 Transportation'!S20</f>
        <v>18336881</v>
      </c>
      <c r="T20" s="49">
        <f t="shared" si="2"/>
        <v>12976202</v>
      </c>
      <c r="U20" s="49">
        <f t="shared" si="2"/>
        <v>12401653</v>
      </c>
      <c r="V20" s="49">
        <f t="shared" si="2"/>
        <v>11799100</v>
      </c>
      <c r="W20" s="49">
        <f t="shared" si="2"/>
        <v>10484615</v>
      </c>
      <c r="X20" s="49">
        <f t="shared" ref="X20:Y20" si="17">X79+X138</f>
        <v>9463425</v>
      </c>
      <c r="Y20" s="49">
        <f t="shared" si="17"/>
        <v>8489507</v>
      </c>
      <c r="Z20" s="49">
        <f t="shared" si="1"/>
        <v>5735680</v>
      </c>
      <c r="AA20" s="161"/>
    </row>
    <row r="21" spans="1:27" ht="15" customHeight="1">
      <c r="A21" s="51" t="s">
        <v>76</v>
      </c>
      <c r="B21" s="49">
        <f>'&gt;2014 Work+Transport+IDA'!B21-'&gt;2014 IDA'!B21-'&gt;2014 Transportation'!B21</f>
        <v>6403564</v>
      </c>
      <c r="C21" s="49">
        <f>'&gt;2014 Work+Transport+IDA'!C21-'&gt;2014 IDA'!C21-'&gt;2014 Transportation'!C21</f>
        <v>2648199</v>
      </c>
      <c r="D21" s="49">
        <f>'&gt;2014 Work+Transport+IDA'!D21-'&gt;2014 IDA'!D21-'&gt;2014 Transportation'!D21</f>
        <v>7518816</v>
      </c>
      <c r="E21" s="49">
        <f>'&gt;2014 Work+Transport+IDA'!E21-'&gt;2014 IDA'!E21-'&gt;2014 Transportation'!E21</f>
        <v>5840589</v>
      </c>
      <c r="F21" s="49">
        <f>'&gt;2014 Work+Transport+IDA'!F21-'&gt;2014 IDA'!F21-'&gt;2014 Transportation'!F21</f>
        <v>7053878</v>
      </c>
      <c r="G21" s="49">
        <f>'&gt;2014 Work+Transport+IDA'!G21-'&gt;2014 IDA'!G21-'&gt;2014 Transportation'!G21</f>
        <v>6201118</v>
      </c>
      <c r="H21" s="49">
        <f>'&gt;2014 Work+Transport+IDA'!H21-'&gt;2014 IDA'!H21-'&gt;2014 Transportation'!H21</f>
        <v>9240069</v>
      </c>
      <c r="I21" s="49">
        <f>'&gt;2014 Work+Transport+IDA'!I21-'&gt;2014 IDA'!I21-'&gt;2014 Transportation'!I21</f>
        <v>2062436</v>
      </c>
      <c r="J21" s="49">
        <f>'&gt;2014 Work+Transport+IDA'!J21-'&gt;2014 IDA'!J21-'&gt;2014 Transportation'!J21</f>
        <v>1736886</v>
      </c>
      <c r="K21" s="49">
        <f>'&gt;2014 Work+Transport+IDA'!K21-'&gt;2014 IDA'!K21-'&gt;2014 Transportation'!K21</f>
        <v>3448455</v>
      </c>
      <c r="L21" s="49">
        <f>'&gt;2014 Work+Transport+IDA'!L21-'&gt;2014 IDA'!L21-'&gt;2014 Transportation'!L21</f>
        <v>2457697</v>
      </c>
      <c r="M21" s="49">
        <f>'&gt;2014 Work+Transport+IDA'!M21-'&gt;2014 IDA'!M21-'&gt;2014 Transportation'!M21</f>
        <v>2748280</v>
      </c>
      <c r="N21" s="49">
        <f>'&gt;2014 Work+Transport+IDA'!N21-'&gt;2014 IDA'!N21-'&gt;2014 Transportation'!N21</f>
        <v>2112074</v>
      </c>
      <c r="O21" s="49">
        <f>'&gt;2014 Work+Transport+IDA'!O21-'&gt;2014 IDA'!O21-'&gt;2014 Transportation'!O21</f>
        <v>2014804</v>
      </c>
      <c r="P21" s="49">
        <f>'&gt;2014 Work+Transport+IDA'!P21-'&gt;2014 IDA'!P21-'&gt;2014 Transportation'!P21</f>
        <v>1472722</v>
      </c>
      <c r="Q21" s="49">
        <f>'&gt;2014 Work+Transport+IDA'!Q21-'&gt;2014 IDA'!Q21-'&gt;2014 Transportation'!Q21</f>
        <v>723161</v>
      </c>
      <c r="R21" s="49">
        <f>'&gt;2014 Work+Transport+IDA'!R21-'&gt;2014 IDA'!R21-'&gt;2014 Transportation'!R21</f>
        <v>423394</v>
      </c>
      <c r="S21" s="49">
        <f>'&gt;2014 Work+Transport+IDA'!S21-'&gt;2014 IDA'!S21-'&gt;2014 Transportation'!S21</f>
        <v>500723</v>
      </c>
      <c r="T21" s="49">
        <f t="shared" si="2"/>
        <v>3358067</v>
      </c>
      <c r="U21" s="49">
        <f t="shared" si="2"/>
        <v>2143327</v>
      </c>
      <c r="V21" s="49">
        <f t="shared" si="2"/>
        <v>1593710</v>
      </c>
      <c r="W21" s="49">
        <f t="shared" si="2"/>
        <v>1020628</v>
      </c>
      <c r="X21" s="49">
        <f t="shared" ref="X21:Y21" si="18">X80+X139</f>
        <v>737352</v>
      </c>
      <c r="Y21" s="49">
        <f t="shared" si="18"/>
        <v>640632</v>
      </c>
      <c r="Z21" s="49">
        <f t="shared" si="1"/>
        <v>812652</v>
      </c>
      <c r="AA21" s="161"/>
    </row>
    <row r="22" spans="1:27" ht="15" customHeight="1">
      <c r="A22" s="51" t="s">
        <v>110</v>
      </c>
      <c r="B22" s="49">
        <f>'&gt;2014 Work+Transport+IDA'!B22-'&gt;2014 IDA'!B22-'&gt;2014 Transportation'!B22</f>
        <v>4383351</v>
      </c>
      <c r="C22" s="49">
        <f>'&gt;2014 Work+Transport+IDA'!C22-'&gt;2014 IDA'!C22-'&gt;2014 Transportation'!C22</f>
        <v>9672079</v>
      </c>
      <c r="D22" s="49">
        <f>'&gt;2014 Work+Transport+IDA'!D22-'&gt;2014 IDA'!D22-'&gt;2014 Transportation'!D22</f>
        <v>18001688</v>
      </c>
      <c r="E22" s="49">
        <f>'&gt;2014 Work+Transport+IDA'!E22-'&gt;2014 IDA'!E22-'&gt;2014 Transportation'!E22</f>
        <v>34519614</v>
      </c>
      <c r="F22" s="49">
        <f>'&gt;2014 Work+Transport+IDA'!F22-'&gt;2014 IDA'!F22-'&gt;2014 Transportation'!F22</f>
        <v>33554549</v>
      </c>
      <c r="G22" s="49">
        <f>'&gt;2014 Work+Transport+IDA'!G22-'&gt;2014 IDA'!G22-'&gt;2014 Transportation'!G22</f>
        <v>35794999</v>
      </c>
      <c r="H22" s="49">
        <f>'&gt;2014 Work+Transport+IDA'!H22-'&gt;2014 IDA'!H22-'&gt;2014 Transportation'!H22</f>
        <v>29815436</v>
      </c>
      <c r="I22" s="49">
        <f>'&gt;2014 Work+Transport+IDA'!I22-'&gt;2014 IDA'!I22-'&gt;2014 Transportation'!I22</f>
        <v>27406869</v>
      </c>
      <c r="J22" s="49">
        <f>'&gt;2014 Work+Transport+IDA'!J22-'&gt;2014 IDA'!J22-'&gt;2014 Transportation'!J22</f>
        <v>27617572</v>
      </c>
      <c r="K22" s="49">
        <f>'&gt;2014 Work+Transport+IDA'!K22-'&gt;2014 IDA'!K22-'&gt;2014 Transportation'!K22</f>
        <v>23946997</v>
      </c>
      <c r="L22" s="49">
        <f>'&gt;2014 Work+Transport+IDA'!L22-'&gt;2014 IDA'!L22-'&gt;2014 Transportation'!L22</f>
        <v>22741025</v>
      </c>
      <c r="M22" s="49">
        <f>'&gt;2014 Work+Transport+IDA'!M22-'&gt;2014 IDA'!M22-'&gt;2014 Transportation'!M22</f>
        <v>22606595</v>
      </c>
      <c r="N22" s="49">
        <f>'&gt;2014 Work+Transport+IDA'!N22-'&gt;2014 IDA'!N22-'&gt;2014 Transportation'!N22</f>
        <v>25936032</v>
      </c>
      <c r="O22" s="49">
        <f>'&gt;2014 Work+Transport+IDA'!O22-'&gt;2014 IDA'!O22-'&gt;2014 Transportation'!O22</f>
        <v>71793935</v>
      </c>
      <c r="P22" s="49">
        <f>'&gt;2014 Work+Transport+IDA'!P22-'&gt;2014 IDA'!P22-'&gt;2014 Transportation'!P22</f>
        <v>30690037</v>
      </c>
      <c r="Q22" s="49">
        <f>'&gt;2014 Work+Transport+IDA'!Q22-'&gt;2014 IDA'!Q22-'&gt;2014 Transportation'!Q22</f>
        <v>36477309</v>
      </c>
      <c r="R22" s="49">
        <f>'&gt;2014 Work+Transport+IDA'!R22-'&gt;2014 IDA'!R22-'&gt;2014 Transportation'!R22</f>
        <v>34140750</v>
      </c>
      <c r="S22" s="49">
        <f>'&gt;2014 Work+Transport+IDA'!S22-'&gt;2014 IDA'!S22-'&gt;2014 Transportation'!S22</f>
        <v>33881271</v>
      </c>
      <c r="T22" s="49">
        <f t="shared" si="2"/>
        <v>32696568</v>
      </c>
      <c r="U22" s="49">
        <f t="shared" si="2"/>
        <v>30805301</v>
      </c>
      <c r="V22" s="49">
        <f t="shared" si="2"/>
        <v>29379837</v>
      </c>
      <c r="W22" s="49">
        <f t="shared" si="2"/>
        <v>29025759</v>
      </c>
      <c r="X22" s="49">
        <f t="shared" ref="X22:Y22" si="19">X81+X140</f>
        <v>27921777</v>
      </c>
      <c r="Y22" s="49">
        <f t="shared" si="19"/>
        <v>29721968</v>
      </c>
      <c r="Z22" s="49">
        <f t="shared" si="1"/>
        <v>21020683</v>
      </c>
      <c r="AA22" s="161"/>
    </row>
    <row r="23" spans="1:27" ht="15" customHeight="1">
      <c r="A23" s="51" t="s">
        <v>111</v>
      </c>
      <c r="B23" s="49">
        <f>'&gt;2014 Work+Transport+IDA'!B23-'&gt;2014 IDA'!B23-'&gt;2014 Transportation'!B23</f>
        <v>12818058</v>
      </c>
      <c r="C23" s="49">
        <f>'&gt;2014 Work+Transport+IDA'!C23-'&gt;2014 IDA'!C23-'&gt;2014 Transportation'!C23</f>
        <v>18728893</v>
      </c>
      <c r="D23" s="49">
        <f>'&gt;2014 Work+Transport+IDA'!D23-'&gt;2014 IDA'!D23-'&gt;2014 Transportation'!D23</f>
        <v>18511876</v>
      </c>
      <c r="E23" s="49">
        <f>'&gt;2014 Work+Transport+IDA'!E23-'&gt;2014 IDA'!E23-'&gt;2014 Transportation'!E23</f>
        <v>6129786</v>
      </c>
      <c r="F23" s="49">
        <f>'&gt;2014 Work+Transport+IDA'!F23-'&gt;2014 IDA'!F23-'&gt;2014 Transportation'!F23</f>
        <v>10693184</v>
      </c>
      <c r="G23" s="49">
        <f>'&gt;2014 Work+Transport+IDA'!G23-'&gt;2014 IDA'!G23-'&gt;2014 Transportation'!G23</f>
        <v>15591511</v>
      </c>
      <c r="H23" s="49">
        <f>'&gt;2014 Work+Transport+IDA'!H23-'&gt;2014 IDA'!H23-'&gt;2014 Transportation'!H23</f>
        <v>38082512</v>
      </c>
      <c r="I23" s="49">
        <f>'&gt;2014 Work+Transport+IDA'!I23-'&gt;2014 IDA'!I23-'&gt;2014 Transportation'!I23</f>
        <v>22171480</v>
      </c>
      <c r="J23" s="49">
        <f>'&gt;2014 Work+Transport+IDA'!J23-'&gt;2014 IDA'!J23-'&gt;2014 Transportation'!J23</f>
        <v>12460309</v>
      </c>
      <c r="K23" s="49">
        <f>'&gt;2014 Work+Transport+IDA'!K23-'&gt;2014 IDA'!K23-'&gt;2014 Transportation'!K23</f>
        <v>9689989</v>
      </c>
      <c r="L23" s="49">
        <f>'&gt;2014 Work+Transport+IDA'!L23-'&gt;2014 IDA'!L23-'&gt;2014 Transportation'!L23</f>
        <v>8250118</v>
      </c>
      <c r="M23" s="49">
        <f>'&gt;2014 Work+Transport+IDA'!M23-'&gt;2014 IDA'!M23-'&gt;2014 Transportation'!M23</f>
        <v>8102340</v>
      </c>
      <c r="N23" s="49">
        <f>'&gt;2014 Work+Transport+IDA'!N23-'&gt;2014 IDA'!N23-'&gt;2014 Transportation'!N23</f>
        <v>9139431</v>
      </c>
      <c r="O23" s="49">
        <f>'&gt;2014 Work+Transport+IDA'!O23-'&gt;2014 IDA'!O23-'&gt;2014 Transportation'!O23</f>
        <v>10297201</v>
      </c>
      <c r="P23" s="49">
        <f>'&gt;2014 Work+Transport+IDA'!P23-'&gt;2014 IDA'!P23-'&gt;2014 Transportation'!P23</f>
        <v>7871725</v>
      </c>
      <c r="Q23" s="49">
        <f>'&gt;2014 Work+Transport+IDA'!Q23-'&gt;2014 IDA'!Q23-'&gt;2014 Transportation'!Q23</f>
        <v>7916715</v>
      </c>
      <c r="R23" s="49">
        <f>'&gt;2014 Work+Transport+IDA'!R23-'&gt;2014 IDA'!R23-'&gt;2014 Transportation'!R23</f>
        <v>6380583</v>
      </c>
      <c r="S23" s="49">
        <f>'&gt;2014 Work+Transport+IDA'!S23-'&gt;2014 IDA'!S23-'&gt;2014 Transportation'!S23</f>
        <v>5256501</v>
      </c>
      <c r="T23" s="49">
        <f t="shared" si="2"/>
        <v>28557881</v>
      </c>
      <c r="U23" s="49">
        <f t="shared" si="2"/>
        <v>32730485</v>
      </c>
      <c r="V23" s="49">
        <f t="shared" si="2"/>
        <v>26153437</v>
      </c>
      <c r="W23" s="49">
        <f t="shared" si="2"/>
        <v>33016491</v>
      </c>
      <c r="X23" s="49">
        <f t="shared" ref="X23:Y23" si="20">X82+X141</f>
        <v>34530276</v>
      </c>
      <c r="Y23" s="49">
        <f t="shared" si="20"/>
        <v>35222142</v>
      </c>
      <c r="Z23" s="49">
        <f t="shared" si="1"/>
        <v>47758896</v>
      </c>
      <c r="AA23" s="161"/>
    </row>
    <row r="24" spans="1:27" ht="15" customHeight="1">
      <c r="A24" s="51" t="s">
        <v>113</v>
      </c>
      <c r="B24" s="49">
        <f>'&gt;2014 Work+Transport+IDA'!B24-'&gt;2014 IDA'!B24-'&gt;2014 Transportation'!B24</f>
        <v>4899998</v>
      </c>
      <c r="C24" s="49">
        <f>'&gt;2014 Work+Transport+IDA'!C24-'&gt;2014 IDA'!C24-'&gt;2014 Transportation'!C24</f>
        <v>7572624</v>
      </c>
      <c r="D24" s="49">
        <f>'&gt;2014 Work+Transport+IDA'!D24-'&gt;2014 IDA'!D24-'&gt;2014 Transportation'!D24</f>
        <v>9781925</v>
      </c>
      <c r="E24" s="49">
        <f>'&gt;2014 Work+Transport+IDA'!E24-'&gt;2014 IDA'!E24-'&gt;2014 Transportation'!E24</f>
        <v>753539</v>
      </c>
      <c r="F24" s="49">
        <f>'&gt;2014 Work+Transport+IDA'!F24-'&gt;2014 IDA'!F24-'&gt;2014 Transportation'!F24</f>
        <v>641930</v>
      </c>
      <c r="G24" s="49">
        <f>'&gt;2014 Work+Transport+IDA'!G24-'&gt;2014 IDA'!G24-'&gt;2014 Transportation'!G24</f>
        <v>523751</v>
      </c>
      <c r="H24" s="49">
        <f>'&gt;2014 Work+Transport+IDA'!H24-'&gt;2014 IDA'!H24-'&gt;2014 Transportation'!H24</f>
        <v>471970</v>
      </c>
      <c r="I24" s="49">
        <f>'&gt;2014 Work+Transport+IDA'!I24-'&gt;2014 IDA'!I24-'&gt;2014 Transportation'!I24</f>
        <v>835757</v>
      </c>
      <c r="J24" s="49">
        <f>'&gt;2014 Work+Transport+IDA'!J24-'&gt;2014 IDA'!J24-'&gt;2014 Transportation'!J24</f>
        <v>2116303</v>
      </c>
      <c r="K24" s="49">
        <f>'&gt;2014 Work+Transport+IDA'!K24-'&gt;2014 IDA'!K24-'&gt;2014 Transportation'!K24</f>
        <v>2213708</v>
      </c>
      <c r="L24" s="49">
        <f>'&gt;2014 Work+Transport+IDA'!L24-'&gt;2014 IDA'!L24-'&gt;2014 Transportation'!L24</f>
        <v>5421298</v>
      </c>
      <c r="M24" s="49">
        <f>'&gt;2014 Work+Transport+IDA'!M24-'&gt;2014 IDA'!M24-'&gt;2014 Transportation'!M24</f>
        <v>18651264</v>
      </c>
      <c r="N24" s="49">
        <f>'&gt;2014 Work+Transport+IDA'!N24-'&gt;2014 IDA'!N24-'&gt;2014 Transportation'!N24</f>
        <v>13898761</v>
      </c>
      <c r="O24" s="49">
        <f>'&gt;2014 Work+Transport+IDA'!O24-'&gt;2014 IDA'!O24-'&gt;2014 Transportation'!O24</f>
        <v>9029789</v>
      </c>
      <c r="P24" s="49">
        <f>'&gt;2014 Work+Transport+IDA'!P24-'&gt;2014 IDA'!P24-'&gt;2014 Transportation'!P24</f>
        <v>11575430</v>
      </c>
      <c r="Q24" s="49">
        <f>'&gt;2014 Work+Transport+IDA'!Q24-'&gt;2014 IDA'!Q24-'&gt;2014 Transportation'!Q24</f>
        <v>12162534</v>
      </c>
      <c r="R24" s="49">
        <f>'&gt;2014 Work+Transport+IDA'!R24-'&gt;2014 IDA'!R24-'&gt;2014 Transportation'!R24</f>
        <v>12383998</v>
      </c>
      <c r="S24" s="49">
        <f>'&gt;2014 Work+Transport+IDA'!S24-'&gt;2014 IDA'!S24-'&gt;2014 Transportation'!S24</f>
        <v>10696003</v>
      </c>
      <c r="T24" s="49">
        <f t="shared" si="2"/>
        <v>3091053</v>
      </c>
      <c r="U24" s="49">
        <f t="shared" si="2"/>
        <v>1570838</v>
      </c>
      <c r="V24" s="49">
        <f t="shared" si="2"/>
        <v>310462</v>
      </c>
      <c r="W24" s="49">
        <f t="shared" si="2"/>
        <v>12456785</v>
      </c>
      <c r="X24" s="49">
        <f t="shared" ref="X24:Y24" si="21">X83+X142</f>
        <v>9533394</v>
      </c>
      <c r="Y24" s="49">
        <f t="shared" si="21"/>
        <v>11593450</v>
      </c>
      <c r="Z24" s="49">
        <f t="shared" si="1"/>
        <v>14097594</v>
      </c>
      <c r="AA24" s="161"/>
    </row>
    <row r="25" spans="1:27" ht="15" customHeight="1">
      <c r="A25" s="51" t="s">
        <v>78</v>
      </c>
      <c r="B25" s="49">
        <f>'&gt;2014 Work+Transport+IDA'!B25-'&gt;2014 IDA'!B25-'&gt;2014 Transportation'!B25</f>
        <v>21340166</v>
      </c>
      <c r="C25" s="49">
        <f>'&gt;2014 Work+Transport+IDA'!C25-'&gt;2014 IDA'!C25-'&gt;2014 Transportation'!C25</f>
        <v>47042467</v>
      </c>
      <c r="D25" s="49">
        <f>'&gt;2014 Work+Transport+IDA'!D25-'&gt;2014 IDA'!D25-'&gt;2014 Transportation'!D25</f>
        <v>52178984</v>
      </c>
      <c r="E25" s="49">
        <f>'&gt;2014 Work+Transport+IDA'!E25-'&gt;2014 IDA'!E25-'&gt;2014 Transportation'!E25</f>
        <v>36288527</v>
      </c>
      <c r="F25" s="49">
        <f>'&gt;2014 Work+Transport+IDA'!F25-'&gt;2014 IDA'!F25-'&gt;2014 Transportation'!F25</f>
        <v>92210650</v>
      </c>
      <c r="G25" s="49">
        <f>'&gt;2014 Work+Transport+IDA'!G25-'&gt;2014 IDA'!G25-'&gt;2014 Transportation'!G25</f>
        <v>88430592</v>
      </c>
      <c r="H25" s="49">
        <f>'&gt;2014 Work+Transport+IDA'!H25-'&gt;2014 IDA'!H25-'&gt;2014 Transportation'!H25</f>
        <v>102441122</v>
      </c>
      <c r="I25" s="49">
        <f>'&gt;2014 Work+Transport+IDA'!I25-'&gt;2014 IDA'!I25-'&gt;2014 Transportation'!I25</f>
        <v>45966756</v>
      </c>
      <c r="J25" s="49">
        <f>'&gt;2014 Work+Transport+IDA'!J25-'&gt;2014 IDA'!J25-'&gt;2014 Transportation'!J25</f>
        <v>28143318</v>
      </c>
      <c r="K25" s="49">
        <f>'&gt;2014 Work+Transport+IDA'!K25-'&gt;2014 IDA'!K25-'&gt;2014 Transportation'!K25</f>
        <v>28766975</v>
      </c>
      <c r="L25" s="49">
        <f>'&gt;2014 Work+Transport+IDA'!L25-'&gt;2014 IDA'!L25-'&gt;2014 Transportation'!L25</f>
        <v>30981560</v>
      </c>
      <c r="M25" s="49">
        <f>'&gt;2014 Work+Transport+IDA'!M25-'&gt;2014 IDA'!M25-'&gt;2014 Transportation'!M25</f>
        <v>34747161</v>
      </c>
      <c r="N25" s="49">
        <f>'&gt;2014 Work+Transport+IDA'!N25-'&gt;2014 IDA'!N25-'&gt;2014 Transportation'!N25</f>
        <v>36907078</v>
      </c>
      <c r="O25" s="49">
        <f>'&gt;2014 Work+Transport+IDA'!O25-'&gt;2014 IDA'!O25-'&gt;2014 Transportation'!O25</f>
        <v>47181883</v>
      </c>
      <c r="P25" s="49">
        <f>'&gt;2014 Work+Transport+IDA'!P25-'&gt;2014 IDA'!P25-'&gt;2014 Transportation'!P25</f>
        <v>36671885</v>
      </c>
      <c r="Q25" s="49">
        <f>'&gt;2014 Work+Transport+IDA'!Q25-'&gt;2014 IDA'!Q25-'&gt;2014 Transportation'!Q25</f>
        <v>48618837</v>
      </c>
      <c r="R25" s="49">
        <f>'&gt;2014 Work+Transport+IDA'!R25-'&gt;2014 IDA'!R25-'&gt;2014 Transportation'!R25</f>
        <v>36253433</v>
      </c>
      <c r="S25" s="49">
        <f>'&gt;2014 Work+Transport+IDA'!S25-'&gt;2014 IDA'!S25-'&gt;2014 Transportation'!S25</f>
        <v>43365200</v>
      </c>
      <c r="T25" s="49">
        <f t="shared" si="2"/>
        <v>33560084</v>
      </c>
      <c r="U25" s="49">
        <f t="shared" si="2"/>
        <v>30833234</v>
      </c>
      <c r="V25" s="49">
        <f t="shared" si="2"/>
        <v>31449660</v>
      </c>
      <c r="W25" s="49">
        <f t="shared" si="2"/>
        <v>28246891</v>
      </c>
      <c r="X25" s="49">
        <f t="shared" ref="X25:Y25" si="22">X84+X143</f>
        <v>29643610</v>
      </c>
      <c r="Y25" s="49">
        <f t="shared" si="22"/>
        <v>30477860</v>
      </c>
      <c r="Z25" s="49">
        <f t="shared" si="1"/>
        <v>27898277</v>
      </c>
      <c r="AA25" s="161"/>
    </row>
    <row r="26" spans="1:27" ht="15" customHeight="1">
      <c r="A26" s="51" t="s">
        <v>116</v>
      </c>
      <c r="B26" s="49">
        <f>'&gt;2014 Work+Transport+IDA'!B26-'&gt;2014 IDA'!B26-'&gt;2014 Transportation'!B26</f>
        <v>21589376</v>
      </c>
      <c r="C26" s="49">
        <f>'&gt;2014 Work+Transport+IDA'!C26-'&gt;2014 IDA'!C26-'&gt;2014 Transportation'!C26</f>
        <v>25432204</v>
      </c>
      <c r="D26" s="49">
        <f>'&gt;2014 Work+Transport+IDA'!D26-'&gt;2014 IDA'!D26-'&gt;2014 Transportation'!D26</f>
        <v>35361387</v>
      </c>
      <c r="E26" s="49">
        <f>'&gt;2014 Work+Transport+IDA'!E26-'&gt;2014 IDA'!E26-'&gt;2014 Transportation'!E26</f>
        <v>33961378</v>
      </c>
      <c r="F26" s="49">
        <f>'&gt;2014 Work+Transport+IDA'!F26-'&gt;2014 IDA'!F26-'&gt;2014 Transportation'!F26</f>
        <v>32802126</v>
      </c>
      <c r="G26" s="49">
        <f>'&gt;2014 Work+Transport+IDA'!G26-'&gt;2014 IDA'!G26-'&gt;2014 Transportation'!G26</f>
        <v>29260477</v>
      </c>
      <c r="H26" s="49">
        <f>'&gt;2014 Work+Transport+IDA'!H26-'&gt;2014 IDA'!H26-'&gt;2014 Transportation'!H26</f>
        <v>15933194</v>
      </c>
      <c r="I26" s="49">
        <f>'&gt;2014 Work+Transport+IDA'!I26-'&gt;2014 IDA'!I26-'&gt;2014 Transportation'!I26</f>
        <v>10582038</v>
      </c>
      <c r="J26" s="49">
        <f>'&gt;2014 Work+Transport+IDA'!J26-'&gt;2014 IDA'!J26-'&gt;2014 Transportation'!J26</f>
        <v>19094835</v>
      </c>
      <c r="K26" s="49">
        <f>'&gt;2014 Work+Transport+IDA'!K26-'&gt;2014 IDA'!K26-'&gt;2014 Transportation'!K26</f>
        <v>21967022</v>
      </c>
      <c r="L26" s="49">
        <f>'&gt;2014 Work+Transport+IDA'!L26-'&gt;2014 IDA'!L26-'&gt;2014 Transportation'!L26</f>
        <v>26722685</v>
      </c>
      <c r="M26" s="49">
        <f>'&gt;2014 Work+Transport+IDA'!M26-'&gt;2014 IDA'!M26-'&gt;2014 Transportation'!M26</f>
        <v>25890545</v>
      </c>
      <c r="N26" s="49">
        <f>'&gt;2014 Work+Transport+IDA'!N26-'&gt;2014 IDA'!N26-'&gt;2014 Transportation'!N26</f>
        <v>22805658</v>
      </c>
      <c r="O26" s="49">
        <f>'&gt;2014 Work+Transport+IDA'!O26-'&gt;2014 IDA'!O26-'&gt;2014 Transportation'!O26</f>
        <v>20445622</v>
      </c>
      <c r="P26" s="49">
        <f>'&gt;2014 Work+Transport+IDA'!P26-'&gt;2014 IDA'!P26-'&gt;2014 Transportation'!P26</f>
        <v>12610487</v>
      </c>
      <c r="Q26" s="49">
        <f>'&gt;2014 Work+Transport+IDA'!Q26-'&gt;2014 IDA'!Q26-'&gt;2014 Transportation'!Q26</f>
        <v>6658504</v>
      </c>
      <c r="R26" s="49">
        <f>'&gt;2014 Work+Transport+IDA'!R26-'&gt;2014 IDA'!R26-'&gt;2014 Transportation'!R26</f>
        <v>6547114</v>
      </c>
      <c r="S26" s="49">
        <f>'&gt;2014 Work+Transport+IDA'!S26-'&gt;2014 IDA'!S26-'&gt;2014 Transportation'!S26</f>
        <v>6395047</v>
      </c>
      <c r="T26" s="49">
        <f t="shared" si="2"/>
        <v>176099394</v>
      </c>
      <c r="U26" s="49">
        <f t="shared" si="2"/>
        <v>169264636</v>
      </c>
      <c r="V26" s="49">
        <f t="shared" si="2"/>
        <v>174674042</v>
      </c>
      <c r="W26" s="49">
        <f t="shared" si="2"/>
        <v>168495532</v>
      </c>
      <c r="X26" s="49">
        <f t="shared" ref="X26:Y26" si="23">X85+X144</f>
        <v>177163988</v>
      </c>
      <c r="Y26" s="49">
        <f t="shared" si="23"/>
        <v>203514292</v>
      </c>
      <c r="Z26" s="49">
        <f t="shared" si="1"/>
        <v>166426627</v>
      </c>
      <c r="AA26" s="161"/>
    </row>
    <row r="27" spans="1:27" ht="15" customHeight="1">
      <c r="A27" s="51" t="s">
        <v>117</v>
      </c>
      <c r="B27" s="49">
        <f>'&gt;2014 Work+Transport+IDA'!B27-'&gt;2014 IDA'!B27-'&gt;2014 Transportation'!B27</f>
        <v>84485725</v>
      </c>
      <c r="C27" s="49">
        <f>'&gt;2014 Work+Transport+IDA'!C27-'&gt;2014 IDA'!C27-'&gt;2014 Transportation'!C27</f>
        <v>106259433</v>
      </c>
      <c r="D27" s="49">
        <f>'&gt;2014 Work+Transport+IDA'!D27-'&gt;2014 IDA'!D27-'&gt;2014 Transportation'!D27</f>
        <v>135407846</v>
      </c>
      <c r="E27" s="49">
        <f>'&gt;2014 Work+Transport+IDA'!E27-'&gt;2014 IDA'!E27-'&gt;2014 Transportation'!E27</f>
        <v>170130603</v>
      </c>
      <c r="F27" s="49">
        <f>'&gt;2014 Work+Transport+IDA'!F27-'&gt;2014 IDA'!F27-'&gt;2014 Transportation'!F27</f>
        <v>140824745</v>
      </c>
      <c r="G27" s="49">
        <f>'&gt;2014 Work+Transport+IDA'!G27-'&gt;2014 IDA'!G27-'&gt;2014 Transportation'!G27</f>
        <v>73499125</v>
      </c>
      <c r="H27" s="49">
        <f>'&gt;2014 Work+Transport+IDA'!H27-'&gt;2014 IDA'!H27-'&gt;2014 Transportation'!H27</f>
        <v>48363514</v>
      </c>
      <c r="I27" s="49">
        <f>'&gt;2014 Work+Transport+IDA'!I27-'&gt;2014 IDA'!I27-'&gt;2014 Transportation'!I27</f>
        <v>48104252</v>
      </c>
      <c r="J27" s="49">
        <f>'&gt;2014 Work+Transport+IDA'!J27-'&gt;2014 IDA'!J27-'&gt;2014 Transportation'!J27</f>
        <v>83749978</v>
      </c>
      <c r="K27" s="49">
        <f>'&gt;2014 Work+Transport+IDA'!K27-'&gt;2014 IDA'!K27-'&gt;2014 Transportation'!K27</f>
        <v>98182049</v>
      </c>
      <c r="L27" s="49">
        <f>'&gt;2014 Work+Transport+IDA'!L27-'&gt;2014 IDA'!L27-'&gt;2014 Transportation'!L27</f>
        <v>89597372</v>
      </c>
      <c r="M27" s="49">
        <f>'&gt;2014 Work+Transport+IDA'!M27-'&gt;2014 IDA'!M27-'&gt;2014 Transportation'!M27</f>
        <v>86752575</v>
      </c>
      <c r="N27" s="49">
        <f>'&gt;2014 Work+Transport+IDA'!N27-'&gt;2014 IDA'!N27-'&gt;2014 Transportation'!N27</f>
        <v>113131525</v>
      </c>
      <c r="O27" s="49">
        <f>'&gt;2014 Work+Transport+IDA'!O27-'&gt;2014 IDA'!O27-'&gt;2014 Transportation'!O27</f>
        <v>99976084</v>
      </c>
      <c r="P27" s="49">
        <f>'&gt;2014 Work+Transport+IDA'!P27-'&gt;2014 IDA'!P27-'&gt;2014 Transportation'!P27</f>
        <v>83918337</v>
      </c>
      <c r="Q27" s="49">
        <f>'&gt;2014 Work+Transport+IDA'!Q27-'&gt;2014 IDA'!Q27-'&gt;2014 Transportation'!Q27</f>
        <v>82265208</v>
      </c>
      <c r="R27" s="49">
        <f>'&gt;2014 Work+Transport+IDA'!R27-'&gt;2014 IDA'!R27-'&gt;2014 Transportation'!R27</f>
        <v>81002867</v>
      </c>
      <c r="S27" s="49">
        <f>'&gt;2014 Work+Transport+IDA'!S27-'&gt;2014 IDA'!S27-'&gt;2014 Transportation'!S27</f>
        <v>62872734</v>
      </c>
      <c r="T27" s="49">
        <f t="shared" si="2"/>
        <v>4650958</v>
      </c>
      <c r="U27" s="49">
        <f t="shared" si="2"/>
        <v>3934441</v>
      </c>
      <c r="V27" s="49">
        <f t="shared" si="2"/>
        <v>5417194</v>
      </c>
      <c r="W27" s="49">
        <f t="shared" si="2"/>
        <v>4867851</v>
      </c>
      <c r="X27" s="49">
        <f t="shared" ref="X27:Y27" si="24">X86+X145</f>
        <v>4039402</v>
      </c>
      <c r="Y27" s="49">
        <f t="shared" si="24"/>
        <v>1958021</v>
      </c>
      <c r="Z27" s="49">
        <f t="shared" si="1"/>
        <v>3313821</v>
      </c>
      <c r="AA27" s="161"/>
    </row>
    <row r="28" spans="1:27" ht="15" customHeight="1">
      <c r="A28" s="51" t="s">
        <v>77</v>
      </c>
      <c r="B28" s="49">
        <f>'&gt;2014 Work+Transport+IDA'!B28-'&gt;2014 IDA'!B28-'&gt;2014 Transportation'!B28</f>
        <v>3076122</v>
      </c>
      <c r="C28" s="49">
        <f>'&gt;2014 Work+Transport+IDA'!C28-'&gt;2014 IDA'!C28-'&gt;2014 Transportation'!C28</f>
        <v>26943295</v>
      </c>
      <c r="D28" s="49">
        <f>'&gt;2014 Work+Transport+IDA'!D28-'&gt;2014 IDA'!D28-'&gt;2014 Transportation'!D28</f>
        <v>36047057</v>
      </c>
      <c r="E28" s="49">
        <f>'&gt;2014 Work+Transport+IDA'!E28-'&gt;2014 IDA'!E28-'&gt;2014 Transportation'!E28</f>
        <v>41560149</v>
      </c>
      <c r="F28" s="49">
        <f>'&gt;2014 Work+Transport+IDA'!F28-'&gt;2014 IDA'!F28-'&gt;2014 Transportation'!F28</f>
        <v>53624649</v>
      </c>
      <c r="G28" s="49">
        <f>'&gt;2014 Work+Transport+IDA'!G28-'&gt;2014 IDA'!G28-'&gt;2014 Transportation'!G28</f>
        <v>74113974</v>
      </c>
      <c r="H28" s="49">
        <f>'&gt;2014 Work+Transport+IDA'!H28-'&gt;2014 IDA'!H28-'&gt;2014 Transportation'!H28</f>
        <v>81689182</v>
      </c>
      <c r="I28" s="49">
        <f>'&gt;2014 Work+Transport+IDA'!I28-'&gt;2014 IDA'!I28-'&gt;2014 Transportation'!I28</f>
        <v>56768548</v>
      </c>
      <c r="J28" s="49">
        <f>'&gt;2014 Work+Transport+IDA'!J28-'&gt;2014 IDA'!J28-'&gt;2014 Transportation'!J28</f>
        <v>70800716</v>
      </c>
      <c r="K28" s="49">
        <f>'&gt;2014 Work+Transport+IDA'!K28-'&gt;2014 IDA'!K28-'&gt;2014 Transportation'!K28</f>
        <v>69478276</v>
      </c>
      <c r="L28" s="49">
        <f>'&gt;2014 Work+Transport+IDA'!L28-'&gt;2014 IDA'!L28-'&gt;2014 Transportation'!L28</f>
        <v>60815213</v>
      </c>
      <c r="M28" s="49">
        <f>'&gt;2014 Work+Transport+IDA'!M28-'&gt;2014 IDA'!M28-'&gt;2014 Transportation'!M28</f>
        <v>52893876</v>
      </c>
      <c r="N28" s="49">
        <f>'&gt;2014 Work+Transport+IDA'!N28-'&gt;2014 IDA'!N28-'&gt;2014 Transportation'!N28</f>
        <v>75979002</v>
      </c>
      <c r="O28" s="49">
        <f>'&gt;2014 Work+Transport+IDA'!O28-'&gt;2014 IDA'!O28-'&gt;2014 Transportation'!O28</f>
        <v>78518530</v>
      </c>
      <c r="P28" s="49">
        <f>'&gt;2014 Work+Transport+IDA'!P28-'&gt;2014 IDA'!P28-'&gt;2014 Transportation'!P28</f>
        <v>75146142</v>
      </c>
      <c r="Q28" s="49">
        <f>'&gt;2014 Work+Transport+IDA'!Q28-'&gt;2014 IDA'!Q28-'&gt;2014 Transportation'!Q28</f>
        <v>63625220</v>
      </c>
      <c r="R28" s="49">
        <f>'&gt;2014 Work+Transport+IDA'!R28-'&gt;2014 IDA'!R28-'&gt;2014 Transportation'!R28</f>
        <v>54737037</v>
      </c>
      <c r="S28" s="49">
        <f>'&gt;2014 Work+Transport+IDA'!S28-'&gt;2014 IDA'!S28-'&gt;2014 Transportation'!S28</f>
        <v>66187186</v>
      </c>
      <c r="T28" s="49">
        <f t="shared" si="2"/>
        <v>56427870</v>
      </c>
      <c r="U28" s="49">
        <f t="shared" si="2"/>
        <v>50921016</v>
      </c>
      <c r="V28" s="49">
        <f t="shared" si="2"/>
        <v>57750928</v>
      </c>
      <c r="W28" s="49">
        <f t="shared" si="2"/>
        <v>61433652</v>
      </c>
      <c r="X28" s="49">
        <f t="shared" ref="X28:Y28" si="25">X87+X146</f>
        <v>58409312</v>
      </c>
      <c r="Y28" s="49">
        <f t="shared" si="25"/>
        <v>52951000</v>
      </c>
      <c r="Z28" s="49">
        <f t="shared" si="1"/>
        <v>58388280</v>
      </c>
      <c r="AA28" s="161"/>
    </row>
    <row r="29" spans="1:27" ht="15" customHeight="1">
      <c r="A29" s="51" t="s">
        <v>120</v>
      </c>
      <c r="B29" s="49">
        <f>'&gt;2014 Work+Transport+IDA'!B29-'&gt;2014 IDA'!B29-'&gt;2014 Transportation'!B29</f>
        <v>14613211</v>
      </c>
      <c r="C29" s="49">
        <f>'&gt;2014 Work+Transport+IDA'!C29-'&gt;2014 IDA'!C29-'&gt;2014 Transportation'!C29</f>
        <v>18109171</v>
      </c>
      <c r="D29" s="49">
        <f>'&gt;2014 Work+Transport+IDA'!D29-'&gt;2014 IDA'!D29-'&gt;2014 Transportation'!D29</f>
        <v>-111450</v>
      </c>
      <c r="E29" s="49">
        <f>'&gt;2014 Work+Transport+IDA'!E29-'&gt;2014 IDA'!E29-'&gt;2014 Transportation'!E29</f>
        <v>5518080</v>
      </c>
      <c r="F29" s="49">
        <f>'&gt;2014 Work+Transport+IDA'!F29-'&gt;2014 IDA'!F29-'&gt;2014 Transportation'!F29</f>
        <v>14216602</v>
      </c>
      <c r="G29" s="49">
        <f>'&gt;2014 Work+Transport+IDA'!G29-'&gt;2014 IDA'!G29-'&gt;2014 Transportation'!G29</f>
        <v>27338075</v>
      </c>
      <c r="H29" s="49">
        <f>'&gt;2014 Work+Transport+IDA'!H29-'&gt;2014 IDA'!H29-'&gt;2014 Transportation'!H29</f>
        <v>24566401</v>
      </c>
      <c r="I29" s="49">
        <f>'&gt;2014 Work+Transport+IDA'!I29-'&gt;2014 IDA'!I29-'&gt;2014 Transportation'!I29</f>
        <v>7358593</v>
      </c>
      <c r="J29" s="49">
        <f>'&gt;2014 Work+Transport+IDA'!J29-'&gt;2014 IDA'!J29-'&gt;2014 Transportation'!J29</f>
        <v>15111324</v>
      </c>
      <c r="K29" s="49">
        <f>'&gt;2014 Work+Transport+IDA'!K29-'&gt;2014 IDA'!K29-'&gt;2014 Transportation'!K29</f>
        <v>18812318</v>
      </c>
      <c r="L29" s="49">
        <f>'&gt;2014 Work+Transport+IDA'!L29-'&gt;2014 IDA'!L29-'&gt;2014 Transportation'!L29</f>
        <v>25606800</v>
      </c>
      <c r="M29" s="49">
        <f>'&gt;2014 Work+Transport+IDA'!M29-'&gt;2014 IDA'!M29-'&gt;2014 Transportation'!M29</f>
        <v>23191858</v>
      </c>
      <c r="N29" s="49">
        <f>'&gt;2014 Work+Transport+IDA'!N29-'&gt;2014 IDA'!N29-'&gt;2014 Transportation'!N29</f>
        <v>28258286</v>
      </c>
      <c r="O29" s="49">
        <f>'&gt;2014 Work+Transport+IDA'!O29-'&gt;2014 IDA'!O29-'&gt;2014 Transportation'!O29</f>
        <v>34762621</v>
      </c>
      <c r="P29" s="49">
        <f>'&gt;2014 Work+Transport+IDA'!P29-'&gt;2014 IDA'!P29-'&gt;2014 Transportation'!P29</f>
        <v>47035907</v>
      </c>
      <c r="Q29" s="49">
        <f>'&gt;2014 Work+Transport+IDA'!Q29-'&gt;2014 IDA'!Q29-'&gt;2014 Transportation'!Q29</f>
        <v>23756303</v>
      </c>
      <c r="R29" s="49">
        <f>'&gt;2014 Work+Transport+IDA'!R29-'&gt;2014 IDA'!R29-'&gt;2014 Transportation'!R29</f>
        <v>33023844</v>
      </c>
      <c r="S29" s="49">
        <f>'&gt;2014 Work+Transport+IDA'!S29-'&gt;2014 IDA'!S29-'&gt;2014 Transportation'!S29</f>
        <v>32549428</v>
      </c>
      <c r="T29" s="49">
        <f t="shared" si="2"/>
        <v>16580837</v>
      </c>
      <c r="U29" s="49">
        <f t="shared" si="2"/>
        <v>20110028</v>
      </c>
      <c r="V29" s="49">
        <f t="shared" si="2"/>
        <v>33655111</v>
      </c>
      <c r="W29" s="49">
        <f t="shared" si="2"/>
        <v>28282094</v>
      </c>
      <c r="X29" s="49">
        <f t="shared" ref="X29:Y29" si="26">X88+X147</f>
        <v>25349043</v>
      </c>
      <c r="Y29" s="49">
        <f t="shared" si="26"/>
        <v>22768610</v>
      </c>
      <c r="Z29" s="49">
        <f t="shared" si="1"/>
        <v>19532108</v>
      </c>
      <c r="AA29" s="161"/>
    </row>
    <row r="30" spans="1:27" ht="15" customHeight="1">
      <c r="A30" s="51" t="s">
        <v>122</v>
      </c>
      <c r="B30" s="49">
        <f>'&gt;2014 Work+Transport+IDA'!B30-'&gt;2014 IDA'!B30-'&gt;2014 Transportation'!B30</f>
        <v>21833886</v>
      </c>
      <c r="C30" s="49">
        <f>'&gt;2014 Work+Transport+IDA'!C30-'&gt;2014 IDA'!C30-'&gt;2014 Transportation'!C30</f>
        <v>32437867</v>
      </c>
      <c r="D30" s="49">
        <f>'&gt;2014 Work+Transport+IDA'!D30-'&gt;2014 IDA'!D30-'&gt;2014 Transportation'!D30</f>
        <v>40821082</v>
      </c>
      <c r="E30" s="49">
        <f>'&gt;2014 Work+Transport+IDA'!E30-'&gt;2014 IDA'!E30-'&gt;2014 Transportation'!E30</f>
        <v>46434093</v>
      </c>
      <c r="F30" s="49">
        <f>'&gt;2014 Work+Transport+IDA'!F30-'&gt;2014 IDA'!F30-'&gt;2014 Transportation'!F30</f>
        <v>44994758</v>
      </c>
      <c r="G30" s="49">
        <f>'&gt;2014 Work+Transport+IDA'!G30-'&gt;2014 IDA'!G30-'&gt;2014 Transportation'!G30</f>
        <v>31489511</v>
      </c>
      <c r="H30" s="49">
        <f>'&gt;2014 Work+Transport+IDA'!H30-'&gt;2014 IDA'!H30-'&gt;2014 Transportation'!H30</f>
        <v>23213594</v>
      </c>
      <c r="I30" s="49">
        <f>'&gt;2014 Work+Transport+IDA'!I30-'&gt;2014 IDA'!I30-'&gt;2014 Transportation'!I30</f>
        <v>26067688</v>
      </c>
      <c r="J30" s="49">
        <f>'&gt;2014 Work+Transport+IDA'!J30-'&gt;2014 IDA'!J30-'&gt;2014 Transportation'!J30</f>
        <v>32252412</v>
      </c>
      <c r="K30" s="49">
        <f>'&gt;2014 Work+Transport+IDA'!K30-'&gt;2014 IDA'!K30-'&gt;2014 Transportation'!K30</f>
        <v>28005022</v>
      </c>
      <c r="L30" s="49">
        <f>'&gt;2014 Work+Transport+IDA'!L30-'&gt;2014 IDA'!L30-'&gt;2014 Transportation'!L30</f>
        <v>28439985</v>
      </c>
      <c r="M30" s="49">
        <f>'&gt;2014 Work+Transport+IDA'!M30-'&gt;2014 IDA'!M30-'&gt;2014 Transportation'!M30</f>
        <v>26635572</v>
      </c>
      <c r="N30" s="49">
        <f>'&gt;2014 Work+Transport+IDA'!N30-'&gt;2014 IDA'!N30-'&gt;2014 Transportation'!N30</f>
        <v>23385775</v>
      </c>
      <c r="O30" s="49">
        <f>'&gt;2014 Work+Transport+IDA'!O30-'&gt;2014 IDA'!O30-'&gt;2014 Transportation'!O30</f>
        <v>41810956</v>
      </c>
      <c r="P30" s="49">
        <f>'&gt;2014 Work+Transport+IDA'!P30-'&gt;2014 IDA'!P30-'&gt;2014 Transportation'!P30</f>
        <v>7786118</v>
      </c>
      <c r="Q30" s="49">
        <f>'&gt;2014 Work+Transport+IDA'!Q30-'&gt;2014 IDA'!Q30-'&gt;2014 Transportation'!Q30</f>
        <v>17817688</v>
      </c>
      <c r="R30" s="49">
        <f>'&gt;2014 Work+Transport+IDA'!R30-'&gt;2014 IDA'!R30-'&gt;2014 Transportation'!R30</f>
        <v>17358087</v>
      </c>
      <c r="S30" s="49">
        <f>'&gt;2014 Work+Transport+IDA'!S30-'&gt;2014 IDA'!S30-'&gt;2014 Transportation'!S30</f>
        <v>23599561</v>
      </c>
      <c r="T30" s="49">
        <f t="shared" si="2"/>
        <v>26794914</v>
      </c>
      <c r="U30" s="49">
        <f t="shared" si="2"/>
        <v>27677024</v>
      </c>
      <c r="V30" s="49">
        <f t="shared" si="2"/>
        <v>19813192</v>
      </c>
      <c r="W30" s="49">
        <f t="shared" si="2"/>
        <v>77253265</v>
      </c>
      <c r="X30" s="49">
        <f t="shared" ref="X30:Y30" si="27">X89+X148</f>
        <v>64115118</v>
      </c>
      <c r="Y30" s="49">
        <f t="shared" si="27"/>
        <v>62873566</v>
      </c>
      <c r="Z30" s="49">
        <f t="shared" si="1"/>
        <v>70706088</v>
      </c>
      <c r="AA30" s="161"/>
    </row>
    <row r="31" spans="1:27" ht="15" customHeight="1">
      <c r="A31" s="51" t="s">
        <v>124</v>
      </c>
      <c r="B31" s="49">
        <f>'&gt;2014 Work+Transport+IDA'!B31-'&gt;2014 IDA'!B31-'&gt;2014 Transportation'!B31</f>
        <v>2563109</v>
      </c>
      <c r="C31" s="49">
        <f>'&gt;2014 Work+Transport+IDA'!C31-'&gt;2014 IDA'!C31-'&gt;2014 Transportation'!C31</f>
        <v>3395330</v>
      </c>
      <c r="D31" s="49">
        <f>'&gt;2014 Work+Transport+IDA'!D31-'&gt;2014 IDA'!D31-'&gt;2014 Transportation'!D31</f>
        <v>5530527</v>
      </c>
      <c r="E31" s="49">
        <f>'&gt;2014 Work+Transport+IDA'!E31-'&gt;2014 IDA'!E31-'&gt;2014 Transportation'!E31</f>
        <v>7179505</v>
      </c>
      <c r="F31" s="49">
        <f>'&gt;2014 Work+Transport+IDA'!F31-'&gt;2014 IDA'!F31-'&gt;2014 Transportation'!F31</f>
        <v>12113088</v>
      </c>
      <c r="G31" s="49">
        <f>'&gt;2014 Work+Transport+IDA'!G31-'&gt;2014 IDA'!G31-'&gt;2014 Transportation'!G31</f>
        <v>13227412</v>
      </c>
      <c r="H31" s="49">
        <f>'&gt;2014 Work+Transport+IDA'!H31-'&gt;2014 IDA'!H31-'&gt;2014 Transportation'!H31</f>
        <v>10386342</v>
      </c>
      <c r="I31" s="49">
        <f>'&gt;2014 Work+Transport+IDA'!I31-'&gt;2014 IDA'!I31-'&gt;2014 Transportation'!I31</f>
        <v>10120339</v>
      </c>
      <c r="J31" s="49">
        <f>'&gt;2014 Work+Transport+IDA'!J31-'&gt;2014 IDA'!J31-'&gt;2014 Transportation'!J31</f>
        <v>11193907</v>
      </c>
      <c r="K31" s="49">
        <f>'&gt;2014 Work+Transport+IDA'!K31-'&gt;2014 IDA'!K31-'&gt;2014 Transportation'!K31</f>
        <v>11445227</v>
      </c>
      <c r="L31" s="49">
        <f>'&gt;2014 Work+Transport+IDA'!L31-'&gt;2014 IDA'!L31-'&gt;2014 Transportation'!L31</f>
        <v>11858168</v>
      </c>
      <c r="M31" s="49">
        <f>'&gt;2014 Work+Transport+IDA'!M31-'&gt;2014 IDA'!M31-'&gt;2014 Transportation'!M31</f>
        <v>11356417</v>
      </c>
      <c r="N31" s="49">
        <f>'&gt;2014 Work+Transport+IDA'!N31-'&gt;2014 IDA'!N31-'&gt;2014 Transportation'!N31</f>
        <v>11555203</v>
      </c>
      <c r="O31" s="49">
        <f>'&gt;2014 Work+Transport+IDA'!O31-'&gt;2014 IDA'!O31-'&gt;2014 Transportation'!O31</f>
        <v>15922345</v>
      </c>
      <c r="P31" s="49">
        <f>'&gt;2014 Work+Transport+IDA'!P31-'&gt;2014 IDA'!P31-'&gt;2014 Transportation'!P31</f>
        <v>12273470</v>
      </c>
      <c r="Q31" s="49">
        <f>'&gt;2014 Work+Transport+IDA'!Q31-'&gt;2014 IDA'!Q31-'&gt;2014 Transportation'!Q31</f>
        <v>11396087</v>
      </c>
      <c r="R31" s="49">
        <f>'&gt;2014 Work+Transport+IDA'!R31-'&gt;2014 IDA'!R31-'&gt;2014 Transportation'!R31</f>
        <v>12127897</v>
      </c>
      <c r="S31" s="49">
        <f>'&gt;2014 Work+Transport+IDA'!S31-'&gt;2014 IDA'!S31-'&gt;2014 Transportation'!S31</f>
        <v>11042302</v>
      </c>
      <c r="T31" s="49">
        <f t="shared" si="2"/>
        <v>12235554</v>
      </c>
      <c r="U31" s="49">
        <f t="shared" si="2"/>
        <v>11736590</v>
      </c>
      <c r="V31" s="49">
        <f t="shared" si="2"/>
        <v>6282079</v>
      </c>
      <c r="W31" s="49">
        <f t="shared" si="2"/>
        <v>3931111</v>
      </c>
      <c r="X31" s="49">
        <f t="shared" ref="X31:Y31" si="28">X90+X149</f>
        <v>3035933</v>
      </c>
      <c r="Y31" s="49">
        <f t="shared" si="28"/>
        <v>2663591</v>
      </c>
      <c r="Z31" s="49">
        <f t="shared" si="1"/>
        <v>2601059</v>
      </c>
      <c r="AA31" s="161"/>
    </row>
    <row r="32" spans="1:27" ht="15" customHeight="1">
      <c r="A32" s="51" t="s">
        <v>126</v>
      </c>
      <c r="B32" s="49">
        <f>'&gt;2014 Work+Transport+IDA'!B32-'&gt;2014 IDA'!B32-'&gt;2014 Transportation'!B32</f>
        <v>4356272</v>
      </c>
      <c r="C32" s="49">
        <f>'&gt;2014 Work+Transport+IDA'!C32-'&gt;2014 IDA'!C32-'&gt;2014 Transportation'!C32</f>
        <v>6114222</v>
      </c>
      <c r="D32" s="49">
        <f>'&gt;2014 Work+Transport+IDA'!D32-'&gt;2014 IDA'!D32-'&gt;2014 Transportation'!D32</f>
        <v>15600515</v>
      </c>
      <c r="E32" s="49">
        <f>'&gt;2014 Work+Transport+IDA'!E32-'&gt;2014 IDA'!E32-'&gt;2014 Transportation'!E32</f>
        <v>15830836</v>
      </c>
      <c r="F32" s="49">
        <f>'&gt;2014 Work+Transport+IDA'!F32-'&gt;2014 IDA'!F32-'&gt;2014 Transportation'!F32</f>
        <v>8092585</v>
      </c>
      <c r="G32" s="49">
        <f>'&gt;2014 Work+Transport+IDA'!G32-'&gt;2014 IDA'!G32-'&gt;2014 Transportation'!G32</f>
        <v>12224821</v>
      </c>
      <c r="H32" s="49">
        <f>'&gt;2014 Work+Transport+IDA'!H32-'&gt;2014 IDA'!H32-'&gt;2014 Transportation'!H32</f>
        <v>9098004</v>
      </c>
      <c r="I32" s="49">
        <f>'&gt;2014 Work+Transport+IDA'!I32-'&gt;2014 IDA'!I32-'&gt;2014 Transportation'!I32</f>
        <v>12663433</v>
      </c>
      <c r="J32" s="49">
        <f>'&gt;2014 Work+Transport+IDA'!J32-'&gt;2014 IDA'!J32-'&gt;2014 Transportation'!J32</f>
        <v>11849707</v>
      </c>
      <c r="K32" s="49">
        <f>'&gt;2014 Work+Transport+IDA'!K32-'&gt;2014 IDA'!K32-'&gt;2014 Transportation'!K32</f>
        <v>15885353</v>
      </c>
      <c r="L32" s="49">
        <f>'&gt;2014 Work+Transport+IDA'!L32-'&gt;2014 IDA'!L32-'&gt;2014 Transportation'!L32</f>
        <v>17561902</v>
      </c>
      <c r="M32" s="49">
        <f>'&gt;2014 Work+Transport+IDA'!M32-'&gt;2014 IDA'!M32-'&gt;2014 Transportation'!M32</f>
        <v>25039622</v>
      </c>
      <c r="N32" s="49">
        <f>'&gt;2014 Work+Transport+IDA'!N32-'&gt;2014 IDA'!N32-'&gt;2014 Transportation'!N32</f>
        <v>21461045</v>
      </c>
      <c r="O32" s="49">
        <f>'&gt;2014 Work+Transport+IDA'!O32-'&gt;2014 IDA'!O32-'&gt;2014 Transportation'!O32</f>
        <v>20804304</v>
      </c>
      <c r="P32" s="49">
        <f>'&gt;2014 Work+Transport+IDA'!P32-'&gt;2014 IDA'!P32-'&gt;2014 Transportation'!P32</f>
        <v>32102057</v>
      </c>
      <c r="Q32" s="49">
        <f>'&gt;2014 Work+Transport+IDA'!Q32-'&gt;2014 IDA'!Q32-'&gt;2014 Transportation'!Q32</f>
        <v>18924738</v>
      </c>
      <c r="R32" s="49">
        <f>'&gt;2014 Work+Transport+IDA'!R32-'&gt;2014 IDA'!R32-'&gt;2014 Transportation'!R32</f>
        <v>19378705</v>
      </c>
      <c r="S32" s="49">
        <f>'&gt;2014 Work+Transport+IDA'!S32-'&gt;2014 IDA'!S32-'&gt;2014 Transportation'!S32</f>
        <v>18141244</v>
      </c>
      <c r="T32" s="49">
        <f t="shared" si="2"/>
        <v>15141864</v>
      </c>
      <c r="U32" s="49">
        <f t="shared" si="2"/>
        <v>14551927</v>
      </c>
      <c r="V32" s="49">
        <f t="shared" si="2"/>
        <v>13749085</v>
      </c>
      <c r="W32" s="49">
        <f t="shared" si="2"/>
        <v>11926065</v>
      </c>
      <c r="X32" s="49">
        <f t="shared" ref="X32:Y32" si="29">X91+X150</f>
        <v>9248081</v>
      </c>
      <c r="Y32" s="49">
        <f t="shared" si="29"/>
        <v>12299326</v>
      </c>
      <c r="Z32" s="49">
        <f t="shared" si="1"/>
        <v>9794957.9499999993</v>
      </c>
      <c r="AA32" s="161"/>
    </row>
    <row r="33" spans="1:31" ht="15" customHeight="1">
      <c r="A33" s="51" t="s">
        <v>127</v>
      </c>
      <c r="B33" s="49">
        <f>'&gt;2014 Work+Transport+IDA'!B33-'&gt;2014 IDA'!B33-'&gt;2014 Transportation'!B33</f>
        <v>1189366</v>
      </c>
      <c r="C33" s="49">
        <f>'&gt;2014 Work+Transport+IDA'!C33-'&gt;2014 IDA'!C33-'&gt;2014 Transportation'!C33</f>
        <v>965935</v>
      </c>
      <c r="D33" s="49">
        <f>'&gt;2014 Work+Transport+IDA'!D33-'&gt;2014 IDA'!D33-'&gt;2014 Transportation'!D33</f>
        <v>674927</v>
      </c>
      <c r="E33" s="49">
        <f>'&gt;2014 Work+Transport+IDA'!E33-'&gt;2014 IDA'!E33-'&gt;2014 Transportation'!E33</f>
        <v>2865007</v>
      </c>
      <c r="F33" s="49">
        <f>'&gt;2014 Work+Transport+IDA'!F33-'&gt;2014 IDA'!F33-'&gt;2014 Transportation'!F33</f>
        <v>3002786</v>
      </c>
      <c r="G33" s="49">
        <f>'&gt;2014 Work+Transport+IDA'!G33-'&gt;2014 IDA'!G33-'&gt;2014 Transportation'!G33</f>
        <v>3693016</v>
      </c>
      <c r="H33" s="49">
        <f>'&gt;2014 Work+Transport+IDA'!H33-'&gt;2014 IDA'!H33-'&gt;2014 Transportation'!H33</f>
        <v>2395208</v>
      </c>
      <c r="I33" s="49">
        <f>'&gt;2014 Work+Transport+IDA'!I33-'&gt;2014 IDA'!I33-'&gt;2014 Transportation'!I33</f>
        <v>2250989</v>
      </c>
      <c r="J33" s="49">
        <f>'&gt;2014 Work+Transport+IDA'!J33-'&gt;2014 IDA'!J33-'&gt;2014 Transportation'!J33</f>
        <v>1313688</v>
      </c>
      <c r="K33" s="49">
        <f>'&gt;2014 Work+Transport+IDA'!K33-'&gt;2014 IDA'!K33-'&gt;2014 Transportation'!K33</f>
        <v>922350</v>
      </c>
      <c r="L33" s="49">
        <f>'&gt;2014 Work+Transport+IDA'!L33-'&gt;2014 IDA'!L33-'&gt;2014 Transportation'!L33</f>
        <v>1003851</v>
      </c>
      <c r="M33" s="49">
        <f>'&gt;2014 Work+Transport+IDA'!M33-'&gt;2014 IDA'!M33-'&gt;2014 Transportation'!M33</f>
        <v>379918</v>
      </c>
      <c r="N33" s="49">
        <f>'&gt;2014 Work+Transport+IDA'!N33-'&gt;2014 IDA'!N33-'&gt;2014 Transportation'!N33</f>
        <v>4888809</v>
      </c>
      <c r="O33" s="49">
        <f>'&gt;2014 Work+Transport+IDA'!O33-'&gt;2014 IDA'!O33-'&gt;2014 Transportation'!O33</f>
        <v>3885087</v>
      </c>
      <c r="P33" s="49">
        <f>'&gt;2014 Work+Transport+IDA'!P33-'&gt;2014 IDA'!P33-'&gt;2014 Transportation'!P33</f>
        <v>2233776</v>
      </c>
      <c r="Q33" s="49">
        <f>'&gt;2014 Work+Transport+IDA'!Q33-'&gt;2014 IDA'!Q33-'&gt;2014 Transportation'!Q33</f>
        <v>1640746</v>
      </c>
      <c r="R33" s="49">
        <f>'&gt;2014 Work+Transport+IDA'!R33-'&gt;2014 IDA'!R33-'&gt;2014 Transportation'!R33</f>
        <v>1820907</v>
      </c>
      <c r="S33" s="49">
        <f>'&gt;2014 Work+Transport+IDA'!S33-'&gt;2014 IDA'!S33-'&gt;2014 Transportation'!S33</f>
        <v>1292404</v>
      </c>
      <c r="T33" s="49">
        <f t="shared" si="2"/>
        <v>1124668</v>
      </c>
      <c r="U33" s="49">
        <f t="shared" si="2"/>
        <v>54335</v>
      </c>
      <c r="V33" s="49">
        <f t="shared" si="2"/>
        <v>1362234</v>
      </c>
      <c r="W33" s="49">
        <f t="shared" si="2"/>
        <v>1489068</v>
      </c>
      <c r="X33" s="49">
        <f t="shared" ref="X33:Y33" si="30">X92+X151</f>
        <v>4783427</v>
      </c>
      <c r="Y33" s="49">
        <f t="shared" si="30"/>
        <v>1302405</v>
      </c>
      <c r="Z33" s="49">
        <f t="shared" si="1"/>
        <v>522745</v>
      </c>
      <c r="AA33" s="322"/>
      <c r="AB33" s="211"/>
      <c r="AC33" s="211"/>
      <c r="AD33" s="211"/>
      <c r="AE33" s="211"/>
    </row>
    <row r="34" spans="1:31" ht="15" customHeight="1">
      <c r="A34" s="51" t="s">
        <v>128</v>
      </c>
      <c r="B34" s="49">
        <f>'&gt;2014 Work+Transport+IDA'!B34-'&gt;2014 IDA'!B34-'&gt;2014 Transportation'!B34</f>
        <v>2173827</v>
      </c>
      <c r="C34" s="49">
        <f>'&gt;2014 Work+Transport+IDA'!C34-'&gt;2014 IDA'!C34-'&gt;2014 Transportation'!C34</f>
        <v>3667736</v>
      </c>
      <c r="D34" s="49">
        <f>'&gt;2014 Work+Transport+IDA'!D34-'&gt;2014 IDA'!D34-'&gt;2014 Transportation'!D34</f>
        <v>3521685</v>
      </c>
      <c r="E34" s="49">
        <f>'&gt;2014 Work+Transport+IDA'!E34-'&gt;2014 IDA'!E34-'&gt;2014 Transportation'!E34</f>
        <v>3046870</v>
      </c>
      <c r="F34" s="49">
        <f>'&gt;2014 Work+Transport+IDA'!F34-'&gt;2014 IDA'!F34-'&gt;2014 Transportation'!F34</f>
        <v>6223127</v>
      </c>
      <c r="G34" s="49">
        <f>'&gt;2014 Work+Transport+IDA'!G34-'&gt;2014 IDA'!G34-'&gt;2014 Transportation'!G34</f>
        <v>7420699</v>
      </c>
      <c r="H34" s="49">
        <f>'&gt;2014 Work+Transport+IDA'!H34-'&gt;2014 IDA'!H34-'&gt;2014 Transportation'!H34</f>
        <v>7129032</v>
      </c>
      <c r="I34" s="49">
        <f>'&gt;2014 Work+Transport+IDA'!I34-'&gt;2014 IDA'!I34-'&gt;2014 Transportation'!I34</f>
        <v>5406804</v>
      </c>
      <c r="J34" s="49">
        <f>'&gt;2014 Work+Transport+IDA'!J34-'&gt;2014 IDA'!J34-'&gt;2014 Transportation'!J34</f>
        <v>8766046</v>
      </c>
      <c r="K34" s="49">
        <f>'&gt;2014 Work+Transport+IDA'!K34-'&gt;2014 IDA'!K34-'&gt;2014 Transportation'!K34</f>
        <v>7841526</v>
      </c>
      <c r="L34" s="49">
        <f>'&gt;2014 Work+Transport+IDA'!L34-'&gt;2014 IDA'!L34-'&gt;2014 Transportation'!L34</f>
        <v>8649200</v>
      </c>
      <c r="M34" s="49">
        <f>'&gt;2014 Work+Transport+IDA'!M34-'&gt;2014 IDA'!M34-'&gt;2014 Transportation'!M34</f>
        <v>9936889</v>
      </c>
      <c r="N34" s="49">
        <f>'&gt;2014 Work+Transport+IDA'!N34-'&gt;2014 IDA'!N34-'&gt;2014 Transportation'!N34</f>
        <v>9562376</v>
      </c>
      <c r="O34" s="49">
        <f>'&gt;2014 Work+Transport+IDA'!O34-'&gt;2014 IDA'!O34-'&gt;2014 Transportation'!O34</f>
        <v>8565982</v>
      </c>
      <c r="P34" s="49">
        <f>'&gt;2014 Work+Transport+IDA'!P34-'&gt;2014 IDA'!P34-'&gt;2014 Transportation'!P34</f>
        <v>7069864</v>
      </c>
      <c r="Q34" s="49">
        <f>'&gt;2014 Work+Transport+IDA'!Q34-'&gt;2014 IDA'!Q34-'&gt;2014 Transportation'!Q34</f>
        <v>7230800</v>
      </c>
      <c r="R34" s="49">
        <f>'&gt;2014 Work+Transport+IDA'!R34-'&gt;2014 IDA'!R34-'&gt;2014 Transportation'!R34</f>
        <v>6926886</v>
      </c>
      <c r="S34" s="49">
        <f>'&gt;2014 Work+Transport+IDA'!S34-'&gt;2014 IDA'!S34-'&gt;2014 Transportation'!S34</f>
        <v>6579462</v>
      </c>
      <c r="T34" s="49">
        <f t="shared" si="2"/>
        <v>6754942</v>
      </c>
      <c r="U34" s="49">
        <f t="shared" si="2"/>
        <v>5022305</v>
      </c>
      <c r="V34" s="49">
        <f t="shared" si="2"/>
        <v>5402863</v>
      </c>
      <c r="W34" s="49">
        <f t="shared" si="2"/>
        <v>7688712</v>
      </c>
      <c r="X34" s="49">
        <f t="shared" ref="X34:Y34" si="31">X93+X152</f>
        <v>7534868</v>
      </c>
      <c r="Y34" s="49">
        <f t="shared" si="31"/>
        <v>7225024</v>
      </c>
      <c r="Z34" s="49">
        <f t="shared" si="1"/>
        <v>5729793</v>
      </c>
      <c r="AA34" s="161"/>
      <c r="AB34" s="161"/>
      <c r="AC34" s="91"/>
      <c r="AD34" s="168"/>
      <c r="AE34" s="168"/>
    </row>
    <row r="35" spans="1:31" ht="15" customHeight="1">
      <c r="A35" s="51" t="s">
        <v>130</v>
      </c>
      <c r="B35" s="49">
        <f>'&gt;2014 Work+Transport+IDA'!B35-'&gt;2014 IDA'!B35-'&gt;2014 Transportation'!B35</f>
        <v>31042937</v>
      </c>
      <c r="C35" s="49">
        <f>'&gt;2014 Work+Transport+IDA'!C35-'&gt;2014 IDA'!C35-'&gt;2014 Transportation'!C35</f>
        <v>44879625</v>
      </c>
      <c r="D35" s="49">
        <f>'&gt;2014 Work+Transport+IDA'!D35-'&gt;2014 IDA'!D35-'&gt;2014 Transportation'!D35</f>
        <v>73052666</v>
      </c>
      <c r="E35" s="49">
        <f>'&gt;2014 Work+Transport+IDA'!E35-'&gt;2014 IDA'!E35-'&gt;2014 Transportation'!E35</f>
        <v>52631835</v>
      </c>
      <c r="F35" s="49">
        <f>'&gt;2014 Work+Transport+IDA'!F35-'&gt;2014 IDA'!F35-'&gt;2014 Transportation'!F35</f>
        <v>31198811</v>
      </c>
      <c r="G35" s="49">
        <f>'&gt;2014 Work+Transport+IDA'!G35-'&gt;2014 IDA'!G35-'&gt;2014 Transportation'!G35</f>
        <v>149487877</v>
      </c>
      <c r="H35" s="49">
        <f>'&gt;2014 Work+Transport+IDA'!H35-'&gt;2014 IDA'!H35-'&gt;2014 Transportation'!H35</f>
        <v>97914205</v>
      </c>
      <c r="I35" s="49">
        <f>'&gt;2014 Work+Transport+IDA'!I35-'&gt;2014 IDA'!I35-'&gt;2014 Transportation'!I35</f>
        <v>66580809</v>
      </c>
      <c r="J35" s="49">
        <f>'&gt;2014 Work+Transport+IDA'!J35-'&gt;2014 IDA'!J35-'&gt;2014 Transportation'!J35</f>
        <v>45422645</v>
      </c>
      <c r="K35" s="49">
        <f>'&gt;2014 Work+Transport+IDA'!K35-'&gt;2014 IDA'!K35-'&gt;2014 Transportation'!K35</f>
        <v>147277671</v>
      </c>
      <c r="L35" s="49">
        <f>'&gt;2014 Work+Transport+IDA'!L35-'&gt;2014 IDA'!L35-'&gt;2014 Transportation'!L35</f>
        <v>84268798</v>
      </c>
      <c r="M35" s="49">
        <f>'&gt;2014 Work+Transport+IDA'!M35-'&gt;2014 IDA'!M35-'&gt;2014 Transportation'!M35</f>
        <v>107134608</v>
      </c>
      <c r="N35" s="49">
        <f>'&gt;2014 Work+Transport+IDA'!N35-'&gt;2014 IDA'!N35-'&gt;2014 Transportation'!N35</f>
        <v>102182635</v>
      </c>
      <c r="O35" s="49">
        <f>'&gt;2014 Work+Transport+IDA'!O35-'&gt;2014 IDA'!O35-'&gt;2014 Transportation'!O35</f>
        <v>106298866</v>
      </c>
      <c r="P35" s="49">
        <f>'&gt;2014 Work+Transport+IDA'!P35-'&gt;2014 IDA'!P35-'&gt;2014 Transportation'!P35</f>
        <v>83864332</v>
      </c>
      <c r="Q35" s="49">
        <f>'&gt;2014 Work+Transport+IDA'!Q35-'&gt;2014 IDA'!Q35-'&gt;2014 Transportation'!Q35</f>
        <v>74852436</v>
      </c>
      <c r="R35" s="49">
        <f>'&gt;2014 Work+Transport+IDA'!R35-'&gt;2014 IDA'!R35-'&gt;2014 Transportation'!R35</f>
        <v>87584400</v>
      </c>
      <c r="S35" s="49">
        <f>'&gt;2014 Work+Transport+IDA'!S35-'&gt;2014 IDA'!S35-'&gt;2014 Transportation'!S35</f>
        <v>96511128</v>
      </c>
      <c r="T35" s="49">
        <f t="shared" si="2"/>
        <v>85037944</v>
      </c>
      <c r="U35" s="49">
        <f t="shared" si="2"/>
        <v>79949961</v>
      </c>
      <c r="V35" s="49">
        <f t="shared" si="2"/>
        <v>77141755</v>
      </c>
      <c r="W35" s="49">
        <f t="shared" si="2"/>
        <v>80723672</v>
      </c>
      <c r="X35" s="49">
        <f t="shared" ref="X35:Y35" si="32">X94+X153</f>
        <v>69698110</v>
      </c>
      <c r="Y35" s="49">
        <f t="shared" si="32"/>
        <v>73767375</v>
      </c>
      <c r="Z35" s="49">
        <f t="shared" si="1"/>
        <v>60558893.120000005</v>
      </c>
      <c r="AA35" s="161"/>
      <c r="AB35" s="161"/>
    </row>
    <row r="36" spans="1:31" ht="15" customHeight="1">
      <c r="A36" s="51" t="s">
        <v>131</v>
      </c>
      <c r="B36" s="49">
        <f>'&gt;2014 Work+Transport+IDA'!B36-'&gt;2014 IDA'!B36-'&gt;2014 Transportation'!B36</f>
        <v>984641</v>
      </c>
      <c r="C36" s="49">
        <f>'&gt;2014 Work+Transport+IDA'!C36-'&gt;2014 IDA'!C36-'&gt;2014 Transportation'!C36</f>
        <v>-90917</v>
      </c>
      <c r="D36" s="49">
        <f>'&gt;2014 Work+Transport+IDA'!D36-'&gt;2014 IDA'!D36-'&gt;2014 Transportation'!D36</f>
        <v>8264</v>
      </c>
      <c r="E36" s="49">
        <f>'&gt;2014 Work+Transport+IDA'!E36-'&gt;2014 IDA'!E36-'&gt;2014 Transportation'!E36</f>
        <v>17011438</v>
      </c>
      <c r="F36" s="49">
        <f>'&gt;2014 Work+Transport+IDA'!F36-'&gt;2014 IDA'!F36-'&gt;2014 Transportation'!F36</f>
        <v>12477758</v>
      </c>
      <c r="G36" s="49">
        <f>'&gt;2014 Work+Transport+IDA'!G36-'&gt;2014 IDA'!G36-'&gt;2014 Transportation'!G36</f>
        <v>8285193</v>
      </c>
      <c r="H36" s="49">
        <f>'&gt;2014 Work+Transport+IDA'!H36-'&gt;2014 IDA'!H36-'&gt;2014 Transportation'!H36</f>
        <v>13747356</v>
      </c>
      <c r="I36" s="49">
        <f>'&gt;2014 Work+Transport+IDA'!I36-'&gt;2014 IDA'!I36-'&gt;2014 Transportation'!I36</f>
        <v>11624320</v>
      </c>
      <c r="J36" s="49">
        <f>'&gt;2014 Work+Transport+IDA'!J36-'&gt;2014 IDA'!J36-'&gt;2014 Transportation'!J36</f>
        <v>12215463</v>
      </c>
      <c r="K36" s="49">
        <f>'&gt;2014 Work+Transport+IDA'!K36-'&gt;2014 IDA'!K36-'&gt;2014 Transportation'!K36</f>
        <v>10633431</v>
      </c>
      <c r="L36" s="49">
        <f>'&gt;2014 Work+Transport+IDA'!L36-'&gt;2014 IDA'!L36-'&gt;2014 Transportation'!L36</f>
        <v>6530225</v>
      </c>
      <c r="M36" s="49">
        <f>'&gt;2014 Work+Transport+IDA'!M36-'&gt;2014 IDA'!M36-'&gt;2014 Transportation'!M36</f>
        <v>19176340</v>
      </c>
      <c r="N36" s="49">
        <f>'&gt;2014 Work+Transport+IDA'!N36-'&gt;2014 IDA'!N36-'&gt;2014 Transportation'!N36</f>
        <v>15050792</v>
      </c>
      <c r="O36" s="49">
        <f>'&gt;2014 Work+Transport+IDA'!O36-'&gt;2014 IDA'!O36-'&gt;2014 Transportation'!O36</f>
        <v>15098742</v>
      </c>
      <c r="P36" s="49">
        <f>'&gt;2014 Work+Transport+IDA'!P36-'&gt;2014 IDA'!P36-'&gt;2014 Transportation'!P36</f>
        <v>8432634</v>
      </c>
      <c r="Q36" s="49">
        <f>'&gt;2014 Work+Transport+IDA'!Q36-'&gt;2014 IDA'!Q36-'&gt;2014 Transportation'!Q36</f>
        <v>8764927</v>
      </c>
      <c r="R36" s="49">
        <f>'&gt;2014 Work+Transport+IDA'!R36-'&gt;2014 IDA'!R36-'&gt;2014 Transportation'!R36</f>
        <v>8693878</v>
      </c>
      <c r="S36" s="49">
        <f>'&gt;2014 Work+Transport+IDA'!S36-'&gt;2014 IDA'!S36-'&gt;2014 Transportation'!S36</f>
        <v>13031346</v>
      </c>
      <c r="T36" s="49">
        <f t="shared" si="2"/>
        <v>11030573</v>
      </c>
      <c r="U36" s="49">
        <f t="shared" si="2"/>
        <v>14067016</v>
      </c>
      <c r="V36" s="49">
        <f t="shared" si="2"/>
        <v>18258626</v>
      </c>
      <c r="W36" s="49">
        <f t="shared" si="2"/>
        <v>18901555</v>
      </c>
      <c r="X36" s="49">
        <f t="shared" ref="X36:Y36" si="33">X95+X154</f>
        <v>17271964</v>
      </c>
      <c r="Y36" s="49">
        <f t="shared" si="33"/>
        <v>20736939</v>
      </c>
      <c r="Z36" s="49">
        <f t="shared" si="1"/>
        <v>13938049.43</v>
      </c>
      <c r="AA36" s="161"/>
    </row>
    <row r="37" spans="1:31" ht="15" customHeight="1">
      <c r="A37" s="51" t="s">
        <v>132</v>
      </c>
      <c r="B37" s="49">
        <f>'&gt;2014 Work+Transport+IDA'!B37-'&gt;2014 IDA'!B37-'&gt;2014 Transportation'!B37</f>
        <v>103266958</v>
      </c>
      <c r="C37" s="49">
        <f>'&gt;2014 Work+Transport+IDA'!C37-'&gt;2014 IDA'!C37-'&gt;2014 Transportation'!C37</f>
        <v>183608268</v>
      </c>
      <c r="D37" s="49">
        <f>'&gt;2014 Work+Transport+IDA'!D37-'&gt;2014 IDA'!D37-'&gt;2014 Transportation'!D37</f>
        <v>207090627</v>
      </c>
      <c r="E37" s="49">
        <f>'&gt;2014 Work+Transport+IDA'!E37-'&gt;2014 IDA'!E37-'&gt;2014 Transportation'!E37</f>
        <v>212609622</v>
      </c>
      <c r="F37" s="49">
        <f>'&gt;2014 Work+Transport+IDA'!F37-'&gt;2014 IDA'!F37-'&gt;2014 Transportation'!F37</f>
        <v>311438851</v>
      </c>
      <c r="G37" s="49">
        <f>'&gt;2014 Work+Transport+IDA'!G37-'&gt;2014 IDA'!G37-'&gt;2014 Transportation'!G37</f>
        <v>285663432</v>
      </c>
      <c r="H37" s="49">
        <f>'&gt;2014 Work+Transport+IDA'!H37-'&gt;2014 IDA'!H37-'&gt;2014 Transportation'!H37</f>
        <v>277377722</v>
      </c>
      <c r="I37" s="49">
        <f>'&gt;2014 Work+Transport+IDA'!I37-'&gt;2014 IDA'!I37-'&gt;2014 Transportation'!I37</f>
        <v>238109930</v>
      </c>
      <c r="J37" s="49">
        <f>'&gt;2014 Work+Transport+IDA'!J37-'&gt;2014 IDA'!J37-'&gt;2014 Transportation'!J37</f>
        <v>200196192</v>
      </c>
      <c r="K37" s="49">
        <f>'&gt;2014 Work+Transport+IDA'!K37-'&gt;2014 IDA'!K37-'&gt;2014 Transportation'!K37</f>
        <v>209389614</v>
      </c>
      <c r="L37" s="49">
        <f>'&gt;2014 Work+Transport+IDA'!L37-'&gt;2014 IDA'!L37-'&gt;2014 Transportation'!L37</f>
        <v>195537041</v>
      </c>
      <c r="M37" s="49">
        <f>'&gt;2014 Work+Transport+IDA'!M37-'&gt;2014 IDA'!M37-'&gt;2014 Transportation'!M37</f>
        <v>215488811</v>
      </c>
      <c r="N37" s="49">
        <f>'&gt;2014 Work+Transport+IDA'!N37-'&gt;2014 IDA'!N37-'&gt;2014 Transportation'!N37</f>
        <v>181744019</v>
      </c>
      <c r="O37" s="49">
        <f>'&gt;2014 Work+Transport+IDA'!O37-'&gt;2014 IDA'!O37-'&gt;2014 Transportation'!O37</f>
        <v>189742631</v>
      </c>
      <c r="P37" s="49">
        <f>'&gt;2014 Work+Transport+IDA'!P37-'&gt;2014 IDA'!P37-'&gt;2014 Transportation'!P37</f>
        <v>171218582</v>
      </c>
      <c r="Q37" s="49">
        <f>'&gt;2014 Work+Transport+IDA'!Q37-'&gt;2014 IDA'!Q37-'&gt;2014 Transportation'!Q37</f>
        <v>151213800</v>
      </c>
      <c r="R37" s="49">
        <f>'&gt;2014 Work+Transport+IDA'!R37-'&gt;2014 IDA'!R37-'&gt;2014 Transportation'!R37</f>
        <v>124397936</v>
      </c>
      <c r="S37" s="49">
        <f>'&gt;2014 Work+Transport+IDA'!S37-'&gt;2014 IDA'!S37-'&gt;2014 Transportation'!S37</f>
        <v>168215045</v>
      </c>
      <c r="T37" s="49">
        <f t="shared" si="2"/>
        <v>158662717</v>
      </c>
      <c r="U37" s="49">
        <f t="shared" si="2"/>
        <v>124770836</v>
      </c>
      <c r="V37" s="49">
        <f t="shared" si="2"/>
        <v>147068005</v>
      </c>
      <c r="W37" s="49">
        <f t="shared" si="2"/>
        <v>131513153</v>
      </c>
      <c r="X37" s="49">
        <f t="shared" ref="X37:Y37" si="34">X96+X155</f>
        <v>162000469</v>
      </c>
      <c r="Y37" s="49">
        <f t="shared" si="34"/>
        <v>120135609</v>
      </c>
      <c r="Z37" s="49">
        <f t="shared" ref="Z37:Z55" si="35">Z96+Z155</f>
        <v>140863146</v>
      </c>
      <c r="AA37" s="161"/>
    </row>
    <row r="38" spans="1:31" ht="15" customHeight="1">
      <c r="A38" s="51" t="s">
        <v>75</v>
      </c>
      <c r="B38" s="49">
        <f>'&gt;2014 Work+Transport+IDA'!B38-'&gt;2014 IDA'!B38-'&gt;2014 Transportation'!B38</f>
        <v>0</v>
      </c>
      <c r="C38" s="49">
        <f>'&gt;2014 Work+Transport+IDA'!C38-'&gt;2014 IDA'!C38-'&gt;2014 Transportation'!C38</f>
        <v>4384025</v>
      </c>
      <c r="D38" s="49">
        <f>'&gt;2014 Work+Transport+IDA'!D38-'&gt;2014 IDA'!D38-'&gt;2014 Transportation'!D38</f>
        <v>23902579</v>
      </c>
      <c r="E38" s="49">
        <f>'&gt;2014 Work+Transport+IDA'!E38-'&gt;2014 IDA'!E38-'&gt;2014 Transportation'!E38</f>
        <v>69080143</v>
      </c>
      <c r="F38" s="49">
        <f>'&gt;2014 Work+Transport+IDA'!F38-'&gt;2014 IDA'!F38-'&gt;2014 Transportation'!F38</f>
        <v>65530199</v>
      </c>
      <c r="G38" s="49">
        <f>'&gt;2014 Work+Transport+IDA'!G38-'&gt;2014 IDA'!G38-'&gt;2014 Transportation'!G38</f>
        <v>64577436</v>
      </c>
      <c r="H38" s="49">
        <f>'&gt;2014 Work+Transport+IDA'!H38-'&gt;2014 IDA'!H38-'&gt;2014 Transportation'!H38</f>
        <v>68866339</v>
      </c>
      <c r="I38" s="49">
        <f>'&gt;2014 Work+Transport+IDA'!I38-'&gt;2014 IDA'!I38-'&gt;2014 Transportation'!I38</f>
        <v>63589174</v>
      </c>
      <c r="J38" s="49">
        <f>'&gt;2014 Work+Transport+IDA'!J38-'&gt;2014 IDA'!J38-'&gt;2014 Transportation'!J38</f>
        <v>62368628</v>
      </c>
      <c r="K38" s="49">
        <f>'&gt;2014 Work+Transport+IDA'!K38-'&gt;2014 IDA'!K38-'&gt;2014 Transportation'!K38</f>
        <v>46830589</v>
      </c>
      <c r="L38" s="49">
        <f>'&gt;2014 Work+Transport+IDA'!L38-'&gt;2014 IDA'!L38-'&gt;2014 Transportation'!L38</f>
        <v>59715632</v>
      </c>
      <c r="M38" s="49">
        <f>'&gt;2014 Work+Transport+IDA'!M38-'&gt;2014 IDA'!M38-'&gt;2014 Transportation'!M38</f>
        <v>56658315</v>
      </c>
      <c r="N38" s="49">
        <f>'&gt;2014 Work+Transport+IDA'!N38-'&gt;2014 IDA'!N38-'&gt;2014 Transportation'!N38</f>
        <v>59639531</v>
      </c>
      <c r="O38" s="49">
        <f>'&gt;2014 Work+Transport+IDA'!O38-'&gt;2014 IDA'!O38-'&gt;2014 Transportation'!O38</f>
        <v>60360576</v>
      </c>
      <c r="P38" s="49">
        <f>'&gt;2014 Work+Transport+IDA'!P38-'&gt;2014 IDA'!P38-'&gt;2014 Transportation'!P38</f>
        <v>94121607</v>
      </c>
      <c r="Q38" s="49">
        <f>'&gt;2014 Work+Transport+IDA'!Q38-'&gt;2014 IDA'!Q38-'&gt;2014 Transportation'!Q38</f>
        <v>46213664</v>
      </c>
      <c r="R38" s="49">
        <f>'&gt;2014 Work+Transport+IDA'!R38-'&gt;2014 IDA'!R38-'&gt;2014 Transportation'!R38</f>
        <v>42585627</v>
      </c>
      <c r="S38" s="49">
        <f>'&gt;2014 Work+Transport+IDA'!S38-'&gt;2014 IDA'!S38-'&gt;2014 Transportation'!S38</f>
        <v>34319173</v>
      </c>
      <c r="T38" s="49">
        <f t="shared" si="2"/>
        <v>8711374</v>
      </c>
      <c r="U38" s="49">
        <f t="shared" si="2"/>
        <v>6022515</v>
      </c>
      <c r="V38" s="49">
        <f t="shared" si="2"/>
        <v>4784508</v>
      </c>
      <c r="W38" s="49">
        <f t="shared" si="2"/>
        <v>5436777</v>
      </c>
      <c r="X38" s="49">
        <f t="shared" ref="X38:Y38" si="36">X97+X156</f>
        <v>5566149</v>
      </c>
      <c r="Y38" s="49">
        <f t="shared" si="36"/>
        <v>4005221</v>
      </c>
      <c r="Z38" s="49">
        <f t="shared" si="35"/>
        <v>4609682</v>
      </c>
      <c r="AA38" s="161"/>
    </row>
    <row r="39" spans="1:31" ht="15" customHeight="1">
      <c r="A39" s="51" t="s">
        <v>133</v>
      </c>
      <c r="B39" s="49">
        <f>'&gt;2014 Work+Transport+IDA'!B39-'&gt;2014 IDA'!B39-'&gt;2014 Transportation'!B39</f>
        <v>97260</v>
      </c>
      <c r="C39" s="49">
        <f>'&gt;2014 Work+Transport+IDA'!C39-'&gt;2014 IDA'!C39-'&gt;2014 Transportation'!C39</f>
        <v>1387144</v>
      </c>
      <c r="D39" s="49">
        <f>'&gt;2014 Work+Transport+IDA'!D39-'&gt;2014 IDA'!D39-'&gt;2014 Transportation'!D39</f>
        <v>1601817</v>
      </c>
      <c r="E39" s="49">
        <f>'&gt;2014 Work+Transport+IDA'!E39-'&gt;2014 IDA'!E39-'&gt;2014 Transportation'!E39</f>
        <v>1216420</v>
      </c>
      <c r="F39" s="49">
        <f>'&gt;2014 Work+Transport+IDA'!F39-'&gt;2014 IDA'!F39-'&gt;2014 Transportation'!F39</f>
        <v>1847390</v>
      </c>
      <c r="G39" s="49">
        <f>'&gt;2014 Work+Transport+IDA'!G39-'&gt;2014 IDA'!G39-'&gt;2014 Transportation'!G39</f>
        <v>2342061</v>
      </c>
      <c r="H39" s="49">
        <f>'&gt;2014 Work+Transport+IDA'!H39-'&gt;2014 IDA'!H39-'&gt;2014 Transportation'!H39</f>
        <v>2201388</v>
      </c>
      <c r="I39" s="49">
        <f>'&gt;2014 Work+Transport+IDA'!I39-'&gt;2014 IDA'!I39-'&gt;2014 Transportation'!I39</f>
        <v>2712145</v>
      </c>
      <c r="J39" s="49">
        <f>'&gt;2014 Work+Transport+IDA'!J39-'&gt;2014 IDA'!J39-'&gt;2014 Transportation'!J39</f>
        <v>2620876</v>
      </c>
      <c r="K39" s="49">
        <f>'&gt;2014 Work+Transport+IDA'!K39-'&gt;2014 IDA'!K39-'&gt;2014 Transportation'!K39</f>
        <v>2414248</v>
      </c>
      <c r="L39" s="49">
        <f>'&gt;2014 Work+Transport+IDA'!L39-'&gt;2014 IDA'!L39-'&gt;2014 Transportation'!L39</f>
        <v>3215770</v>
      </c>
      <c r="M39" s="49">
        <f>'&gt;2014 Work+Transport+IDA'!M39-'&gt;2014 IDA'!M39-'&gt;2014 Transportation'!M39</f>
        <v>3063443</v>
      </c>
      <c r="N39" s="49">
        <f>'&gt;2014 Work+Transport+IDA'!N39-'&gt;2014 IDA'!N39-'&gt;2014 Transportation'!N39</f>
        <v>3191269</v>
      </c>
      <c r="O39" s="49">
        <f>'&gt;2014 Work+Transport+IDA'!O39-'&gt;2014 IDA'!O39-'&gt;2014 Transportation'!O39</f>
        <v>4935077</v>
      </c>
      <c r="P39" s="49">
        <f>'&gt;2014 Work+Transport+IDA'!P39-'&gt;2014 IDA'!P39-'&gt;2014 Transportation'!P39</f>
        <v>4135536</v>
      </c>
      <c r="Q39" s="49">
        <f>'&gt;2014 Work+Transport+IDA'!Q39-'&gt;2014 IDA'!Q39-'&gt;2014 Transportation'!Q39</f>
        <v>4355344</v>
      </c>
      <c r="R39" s="49">
        <f>'&gt;2014 Work+Transport+IDA'!R39-'&gt;2014 IDA'!R39-'&gt;2014 Transportation'!R39</f>
        <v>4041609</v>
      </c>
      <c r="S39" s="49">
        <f>'&gt;2014 Work+Transport+IDA'!S39-'&gt;2014 IDA'!S39-'&gt;2014 Transportation'!S39</f>
        <v>3903045</v>
      </c>
      <c r="T39" s="49">
        <f t="shared" si="2"/>
        <v>3362689</v>
      </c>
      <c r="U39" s="49">
        <f t="shared" si="2"/>
        <v>3573727</v>
      </c>
      <c r="V39" s="49">
        <f t="shared" si="2"/>
        <v>4070083</v>
      </c>
      <c r="W39" s="49">
        <f t="shared" si="2"/>
        <v>3892865</v>
      </c>
      <c r="X39" s="49">
        <f t="shared" ref="X39:Y39" si="37">X98+X157</f>
        <v>3714263</v>
      </c>
      <c r="Y39" s="49">
        <f t="shared" si="37"/>
        <v>3914540</v>
      </c>
      <c r="Z39" s="49">
        <f t="shared" si="35"/>
        <v>3574586</v>
      </c>
      <c r="AA39" s="161"/>
    </row>
    <row r="40" spans="1:31" ht="15" customHeight="1">
      <c r="A40" s="51" t="s">
        <v>134</v>
      </c>
      <c r="B40" s="49">
        <f>'&gt;2014 Work+Transport+IDA'!B40-'&gt;2014 IDA'!B40-'&gt;2014 Transportation'!B40</f>
        <v>11016140</v>
      </c>
      <c r="C40" s="49">
        <f>'&gt;2014 Work+Transport+IDA'!C40-'&gt;2014 IDA'!C40-'&gt;2014 Transportation'!C40</f>
        <v>17172546</v>
      </c>
      <c r="D40" s="49">
        <f>'&gt;2014 Work+Transport+IDA'!D40-'&gt;2014 IDA'!D40-'&gt;2014 Transportation'!D40</f>
        <v>5170884</v>
      </c>
      <c r="E40" s="49">
        <f>'&gt;2014 Work+Transport+IDA'!E40-'&gt;2014 IDA'!E40-'&gt;2014 Transportation'!E40</f>
        <v>81465864</v>
      </c>
      <c r="F40" s="49">
        <f>'&gt;2014 Work+Transport+IDA'!F40-'&gt;2014 IDA'!F40-'&gt;2014 Transportation'!F40</f>
        <v>128618635</v>
      </c>
      <c r="G40" s="49">
        <f>'&gt;2014 Work+Transport+IDA'!G40-'&gt;2014 IDA'!G40-'&gt;2014 Transportation'!G40</f>
        <v>90310023</v>
      </c>
      <c r="H40" s="49">
        <f>'&gt;2014 Work+Transport+IDA'!H40-'&gt;2014 IDA'!H40-'&gt;2014 Transportation'!H40</f>
        <v>89110595</v>
      </c>
      <c r="I40" s="49">
        <f>'&gt;2014 Work+Transport+IDA'!I40-'&gt;2014 IDA'!I40-'&gt;2014 Transportation'!I40</f>
        <v>65619077</v>
      </c>
      <c r="J40" s="49">
        <f>'&gt;2014 Work+Transport+IDA'!J40-'&gt;2014 IDA'!J40-'&gt;2014 Transportation'!J40</f>
        <v>77698945</v>
      </c>
      <c r="K40" s="49">
        <f>'&gt;2014 Work+Transport+IDA'!K40-'&gt;2014 IDA'!K40-'&gt;2014 Transportation'!K40</f>
        <v>60263636</v>
      </c>
      <c r="L40" s="49">
        <f>'&gt;2014 Work+Transport+IDA'!L40-'&gt;2014 IDA'!L40-'&gt;2014 Transportation'!L40</f>
        <v>61884128</v>
      </c>
      <c r="M40" s="49">
        <f>'&gt;2014 Work+Transport+IDA'!M40-'&gt;2014 IDA'!M40-'&gt;2014 Transportation'!M40</f>
        <v>55714981</v>
      </c>
      <c r="N40" s="49">
        <f>'&gt;2014 Work+Transport+IDA'!N40-'&gt;2014 IDA'!N40-'&gt;2014 Transportation'!N40</f>
        <v>46718141</v>
      </c>
      <c r="O40" s="49">
        <f>'&gt;2014 Work+Transport+IDA'!O40-'&gt;2014 IDA'!O40-'&gt;2014 Transportation'!O40</f>
        <v>82507258</v>
      </c>
      <c r="P40" s="49">
        <f>'&gt;2014 Work+Transport+IDA'!P40-'&gt;2014 IDA'!P40-'&gt;2014 Transportation'!P40</f>
        <v>44169598</v>
      </c>
      <c r="Q40" s="49">
        <f>'&gt;2014 Work+Transport+IDA'!Q40-'&gt;2014 IDA'!Q40-'&gt;2014 Transportation'!Q40</f>
        <v>44744774</v>
      </c>
      <c r="R40" s="49">
        <f>'&gt;2014 Work+Transport+IDA'!R40-'&gt;2014 IDA'!R40-'&gt;2014 Transportation'!R40</f>
        <v>36092155</v>
      </c>
      <c r="S40" s="49">
        <f>'&gt;2014 Work+Transport+IDA'!S40-'&gt;2014 IDA'!S40-'&gt;2014 Transportation'!S40</f>
        <v>73831316</v>
      </c>
      <c r="T40" s="49">
        <f t="shared" si="2"/>
        <v>69987674</v>
      </c>
      <c r="U40" s="49">
        <f t="shared" si="2"/>
        <v>82191816</v>
      </c>
      <c r="V40" s="49">
        <f t="shared" si="2"/>
        <v>87007936</v>
      </c>
      <c r="W40" s="49">
        <f t="shared" si="2"/>
        <v>90063566</v>
      </c>
      <c r="X40" s="49">
        <f t="shared" ref="X40:Y40" si="38">X99+X158</f>
        <v>78974436</v>
      </c>
      <c r="Y40" s="49">
        <f t="shared" si="38"/>
        <v>82828578</v>
      </c>
      <c r="Z40" s="49">
        <f t="shared" si="35"/>
        <v>84445703</v>
      </c>
      <c r="AA40" s="161"/>
    </row>
    <row r="41" spans="1:31" ht="15" customHeight="1">
      <c r="A41" s="51" t="s">
        <v>136</v>
      </c>
      <c r="B41" s="49">
        <f>'&gt;2014 Work+Transport+IDA'!B41-'&gt;2014 IDA'!B41-'&gt;2014 Transportation'!B41</f>
        <v>17051982</v>
      </c>
      <c r="C41" s="49">
        <f>'&gt;2014 Work+Transport+IDA'!C41-'&gt;2014 IDA'!C41-'&gt;2014 Transportation'!C41</f>
        <v>23230890</v>
      </c>
      <c r="D41" s="49">
        <f>'&gt;2014 Work+Transport+IDA'!D41-'&gt;2014 IDA'!D41-'&gt;2014 Transportation'!D41</f>
        <v>26754700</v>
      </c>
      <c r="E41" s="49">
        <f>'&gt;2014 Work+Transport+IDA'!E41-'&gt;2014 IDA'!E41-'&gt;2014 Transportation'!E41</f>
        <v>16950156</v>
      </c>
      <c r="F41" s="49">
        <f>'&gt;2014 Work+Transport+IDA'!F41-'&gt;2014 IDA'!F41-'&gt;2014 Transportation'!F41</f>
        <v>8500</v>
      </c>
      <c r="G41" s="49">
        <f>'&gt;2014 Work+Transport+IDA'!G41-'&gt;2014 IDA'!G41-'&gt;2014 Transportation'!G41</f>
        <v>1008</v>
      </c>
      <c r="H41" s="49">
        <f>'&gt;2014 Work+Transport+IDA'!H41-'&gt;2014 IDA'!H41-'&gt;2014 Transportation'!H41</f>
        <v>0</v>
      </c>
      <c r="I41" s="49">
        <f>'&gt;2014 Work+Transport+IDA'!I41-'&gt;2014 IDA'!I41-'&gt;2014 Transportation'!I41</f>
        <v>0</v>
      </c>
      <c r="J41" s="49">
        <f>'&gt;2014 Work+Transport+IDA'!J41-'&gt;2014 IDA'!J41-'&gt;2014 Transportation'!J41</f>
        <v>0</v>
      </c>
      <c r="K41" s="49">
        <f>'&gt;2014 Work+Transport+IDA'!K41-'&gt;2014 IDA'!K41-'&gt;2014 Transportation'!K41</f>
        <v>0</v>
      </c>
      <c r="L41" s="49">
        <f>'&gt;2014 Work+Transport+IDA'!L41-'&gt;2014 IDA'!L41-'&gt;2014 Transportation'!L41</f>
        <v>0</v>
      </c>
      <c r="M41" s="49">
        <f>'&gt;2014 Work+Transport+IDA'!M41-'&gt;2014 IDA'!M41-'&gt;2014 Transportation'!M41</f>
        <v>0</v>
      </c>
      <c r="N41" s="49">
        <f>'&gt;2014 Work+Transport+IDA'!N41-'&gt;2014 IDA'!N41-'&gt;2014 Transportation'!N41</f>
        <v>158723</v>
      </c>
      <c r="O41" s="49">
        <f>'&gt;2014 Work+Transport+IDA'!O41-'&gt;2014 IDA'!O41-'&gt;2014 Transportation'!O41</f>
        <v>3997842</v>
      </c>
      <c r="P41" s="49">
        <f>'&gt;2014 Work+Transport+IDA'!P41-'&gt;2014 IDA'!P41-'&gt;2014 Transportation'!P41</f>
        <v>1058277</v>
      </c>
      <c r="Q41" s="49">
        <f>'&gt;2014 Work+Transport+IDA'!Q41-'&gt;2014 IDA'!Q41-'&gt;2014 Transportation'!Q41</f>
        <v>0</v>
      </c>
      <c r="R41" s="49">
        <f>'&gt;2014 Work+Transport+IDA'!R41-'&gt;2014 IDA'!R41-'&gt;2014 Transportation'!R41</f>
        <v>-2</v>
      </c>
      <c r="S41" s="49">
        <f>'&gt;2014 Work+Transport+IDA'!S41-'&gt;2014 IDA'!S41-'&gt;2014 Transportation'!S41</f>
        <v>0</v>
      </c>
      <c r="T41" s="49">
        <f t="shared" si="2"/>
        <v>12011056</v>
      </c>
      <c r="U41" s="49">
        <f t="shared" si="2"/>
        <v>11368508</v>
      </c>
      <c r="V41" s="49">
        <f t="shared" si="2"/>
        <v>10775516</v>
      </c>
      <c r="W41" s="49">
        <f t="shared" si="2"/>
        <v>9353853</v>
      </c>
      <c r="X41" s="49">
        <f t="shared" ref="X41:Y41" si="39">X100+X159</f>
        <v>11092060</v>
      </c>
      <c r="Y41" s="49">
        <f t="shared" si="39"/>
        <v>9208170</v>
      </c>
      <c r="Z41" s="49">
        <f t="shared" si="35"/>
        <v>14979194</v>
      </c>
      <c r="AA41" s="161"/>
    </row>
    <row r="42" spans="1:31" ht="15" customHeight="1">
      <c r="A42" s="51" t="s">
        <v>145</v>
      </c>
      <c r="B42" s="49">
        <f>'&gt;2014 Work+Transport+IDA'!B42-'&gt;2014 IDA'!B42-'&gt;2014 Transportation'!B42</f>
        <v>10267229</v>
      </c>
      <c r="C42" s="49">
        <f>'&gt;2014 Work+Transport+IDA'!C42-'&gt;2014 IDA'!C42-'&gt;2014 Transportation'!C42</f>
        <v>69245214</v>
      </c>
      <c r="D42" s="49">
        <f>'&gt;2014 Work+Transport+IDA'!D42-'&gt;2014 IDA'!D42-'&gt;2014 Transportation'!D42</f>
        <v>74897453</v>
      </c>
      <c r="E42" s="49">
        <f>'&gt;2014 Work+Transport+IDA'!E42-'&gt;2014 IDA'!E42-'&gt;2014 Transportation'!E42</f>
        <v>21496956</v>
      </c>
      <c r="F42" s="49">
        <f>'&gt;2014 Work+Transport+IDA'!F42-'&gt;2014 IDA'!F42-'&gt;2014 Transportation'!F42</f>
        <v>41276393</v>
      </c>
      <c r="G42" s="49">
        <f>'&gt;2014 Work+Transport+IDA'!G42-'&gt;2014 IDA'!G42-'&gt;2014 Transportation'!G42</f>
        <v>40690560</v>
      </c>
      <c r="H42" s="49">
        <f>'&gt;2014 Work+Transport+IDA'!H42-'&gt;2014 IDA'!H42-'&gt;2014 Transportation'!H42</f>
        <v>8409622</v>
      </c>
      <c r="I42" s="49">
        <f>'&gt;2014 Work+Transport+IDA'!I42-'&gt;2014 IDA'!I42-'&gt;2014 Transportation'!I42</f>
        <v>27914748</v>
      </c>
      <c r="J42" s="49">
        <f>'&gt;2014 Work+Transport+IDA'!J42-'&gt;2014 IDA'!J42-'&gt;2014 Transportation'!J42</f>
        <v>22275406</v>
      </c>
      <c r="K42" s="49">
        <f>'&gt;2014 Work+Transport+IDA'!K42-'&gt;2014 IDA'!K42-'&gt;2014 Transportation'!K42</f>
        <v>21334437</v>
      </c>
      <c r="L42" s="49">
        <f>'&gt;2014 Work+Transport+IDA'!L42-'&gt;2014 IDA'!L42-'&gt;2014 Transportation'!L42</f>
        <v>32057455</v>
      </c>
      <c r="M42" s="49">
        <f>'&gt;2014 Work+Transport+IDA'!M42-'&gt;2014 IDA'!M42-'&gt;2014 Transportation'!M42</f>
        <v>36194305</v>
      </c>
      <c r="N42" s="49">
        <f>'&gt;2014 Work+Transport+IDA'!N42-'&gt;2014 IDA'!N42-'&gt;2014 Transportation'!N42</f>
        <v>27369651</v>
      </c>
      <c r="O42" s="49">
        <f>'&gt;2014 Work+Transport+IDA'!O42-'&gt;2014 IDA'!O42-'&gt;2014 Transportation'!O42</f>
        <v>31880970</v>
      </c>
      <c r="P42" s="49">
        <f>'&gt;2014 Work+Transport+IDA'!P42-'&gt;2014 IDA'!P42-'&gt;2014 Transportation'!P42</f>
        <v>45163958</v>
      </c>
      <c r="Q42" s="49">
        <f>'&gt;2014 Work+Transport+IDA'!Q42-'&gt;2014 IDA'!Q42-'&gt;2014 Transportation'!Q42</f>
        <v>13472009</v>
      </c>
      <c r="R42" s="49">
        <f>'&gt;2014 Work+Transport+IDA'!R42-'&gt;2014 IDA'!R42-'&gt;2014 Transportation'!R42</f>
        <v>17087068</v>
      </c>
      <c r="S42" s="49">
        <f>'&gt;2014 Work+Transport+IDA'!S42-'&gt;2014 IDA'!S42-'&gt;2014 Transportation'!S42</f>
        <v>18575556</v>
      </c>
      <c r="T42" s="49">
        <f t="shared" si="2"/>
        <v>20251361</v>
      </c>
      <c r="U42" s="49">
        <f t="shared" si="2"/>
        <v>19370452</v>
      </c>
      <c r="V42" s="49">
        <f t="shared" si="2"/>
        <v>16558457</v>
      </c>
      <c r="W42" s="49">
        <f t="shared" si="2"/>
        <v>16521066</v>
      </c>
      <c r="X42" s="49">
        <f t="shared" ref="X42:Y42" si="40">X101+X160</f>
        <v>19573859</v>
      </c>
      <c r="Y42" s="49">
        <f t="shared" si="40"/>
        <v>18506739</v>
      </c>
      <c r="Z42" s="49">
        <f t="shared" si="35"/>
        <v>18779999</v>
      </c>
      <c r="AA42" s="161"/>
    </row>
    <row r="43" spans="1:31" ht="15" customHeight="1">
      <c r="A43" s="51" t="s">
        <v>138</v>
      </c>
      <c r="B43" s="49">
        <f>'&gt;2014 Work+Transport+IDA'!B43-'&gt;2014 IDA'!B43-'&gt;2014 Transportation'!B43</f>
        <v>1252042</v>
      </c>
      <c r="C43" s="49">
        <f>'&gt;2014 Work+Transport+IDA'!C43-'&gt;2014 IDA'!C43-'&gt;2014 Transportation'!C43</f>
        <v>103534502</v>
      </c>
      <c r="D43" s="49">
        <f>'&gt;2014 Work+Transport+IDA'!D43-'&gt;2014 IDA'!D43-'&gt;2014 Transportation'!D43</f>
        <v>30812363</v>
      </c>
      <c r="E43" s="49">
        <f>'&gt;2014 Work+Transport+IDA'!E43-'&gt;2014 IDA'!E43-'&gt;2014 Transportation'!E43</f>
        <v>175645518</v>
      </c>
      <c r="F43" s="49">
        <f>'&gt;2014 Work+Transport+IDA'!F43-'&gt;2014 IDA'!F43-'&gt;2014 Transportation'!F43</f>
        <v>110396687</v>
      </c>
      <c r="G43" s="49">
        <f>'&gt;2014 Work+Transport+IDA'!G43-'&gt;2014 IDA'!G43-'&gt;2014 Transportation'!G43</f>
        <v>182892983</v>
      </c>
      <c r="H43" s="49">
        <f>'&gt;2014 Work+Transport+IDA'!H43-'&gt;2014 IDA'!H43-'&gt;2014 Transportation'!H43</f>
        <v>197345869</v>
      </c>
      <c r="I43" s="49">
        <f>'&gt;2014 Work+Transport+IDA'!I43-'&gt;2014 IDA'!I43-'&gt;2014 Transportation'!I43</f>
        <v>180401424</v>
      </c>
      <c r="J43" s="49">
        <f>'&gt;2014 Work+Transport+IDA'!J43-'&gt;2014 IDA'!J43-'&gt;2014 Transportation'!J43</f>
        <v>179768112</v>
      </c>
      <c r="K43" s="49">
        <f>'&gt;2014 Work+Transport+IDA'!K43-'&gt;2014 IDA'!K43-'&gt;2014 Transportation'!K43</f>
        <v>162002722</v>
      </c>
      <c r="L43" s="49">
        <f>'&gt;2014 Work+Transport+IDA'!L43-'&gt;2014 IDA'!L43-'&gt;2014 Transportation'!L43</f>
        <v>163108326</v>
      </c>
      <c r="M43" s="49">
        <f>'&gt;2014 Work+Transport+IDA'!M43-'&gt;2014 IDA'!M43-'&gt;2014 Transportation'!M43</f>
        <v>145994910</v>
      </c>
      <c r="N43" s="49">
        <f>'&gt;2014 Work+Transport+IDA'!N43-'&gt;2014 IDA'!N43-'&gt;2014 Transportation'!N43</f>
        <v>155532533</v>
      </c>
      <c r="O43" s="49">
        <f>'&gt;2014 Work+Transport+IDA'!O43-'&gt;2014 IDA'!O43-'&gt;2014 Transportation'!O43</f>
        <v>182656311</v>
      </c>
      <c r="P43" s="49">
        <f>'&gt;2014 Work+Transport+IDA'!P43-'&gt;2014 IDA'!P43-'&gt;2014 Transportation'!P43</f>
        <v>149181212</v>
      </c>
      <c r="Q43" s="49">
        <f>'&gt;2014 Work+Transport+IDA'!Q43-'&gt;2014 IDA'!Q43-'&gt;2014 Transportation'!Q43</f>
        <v>104405256</v>
      </c>
      <c r="R43" s="49">
        <f>'&gt;2014 Work+Transport+IDA'!R43-'&gt;2014 IDA'!R43-'&gt;2014 Transportation'!R43</f>
        <v>78110930</v>
      </c>
      <c r="S43" s="49">
        <f>'&gt;2014 Work+Transport+IDA'!S43-'&gt;2014 IDA'!S43-'&gt;2014 Transportation'!S43</f>
        <v>85773413</v>
      </c>
      <c r="T43" s="49">
        <f t="shared" si="2"/>
        <v>105436822</v>
      </c>
      <c r="U43" s="49">
        <f t="shared" si="2"/>
        <v>96948794</v>
      </c>
      <c r="V43" s="49">
        <f t="shared" si="2"/>
        <v>98385280</v>
      </c>
      <c r="W43" s="49">
        <f t="shared" si="2"/>
        <v>102954900</v>
      </c>
      <c r="X43" s="49">
        <f t="shared" ref="X43:Y43" si="41">X102+X161</f>
        <v>99099762</v>
      </c>
      <c r="Y43" s="49">
        <f t="shared" si="41"/>
        <v>86952805</v>
      </c>
      <c r="Z43" s="49">
        <f t="shared" si="35"/>
        <v>101554995</v>
      </c>
      <c r="AA43" s="161"/>
    </row>
    <row r="44" spans="1:31" ht="15" customHeight="1">
      <c r="A44" s="51" t="s">
        <v>140</v>
      </c>
      <c r="B44" s="49">
        <f>'&gt;2014 Work+Transport+IDA'!B44-'&gt;2014 IDA'!B44-'&gt;2014 Transportation'!B44</f>
        <v>1504879</v>
      </c>
      <c r="C44" s="49">
        <f>'&gt;2014 Work+Transport+IDA'!C44-'&gt;2014 IDA'!C44-'&gt;2014 Transportation'!C44</f>
        <v>5437117</v>
      </c>
      <c r="D44" s="49">
        <f>'&gt;2014 Work+Transport+IDA'!D44-'&gt;2014 IDA'!D44-'&gt;2014 Transportation'!D44</f>
        <v>7597286</v>
      </c>
      <c r="E44" s="49">
        <f>'&gt;2014 Work+Transport+IDA'!E44-'&gt;2014 IDA'!E44-'&gt;2014 Transportation'!E44</f>
        <v>9133990</v>
      </c>
      <c r="F44" s="49">
        <f>'&gt;2014 Work+Transport+IDA'!F44-'&gt;2014 IDA'!F44-'&gt;2014 Transportation'!F44</f>
        <v>8452667</v>
      </c>
      <c r="G44" s="49">
        <f>'&gt;2014 Work+Transport+IDA'!G44-'&gt;2014 IDA'!G44-'&gt;2014 Transportation'!G44</f>
        <v>10202258</v>
      </c>
      <c r="H44" s="49">
        <f>'&gt;2014 Work+Transport+IDA'!H44-'&gt;2014 IDA'!H44-'&gt;2014 Transportation'!H44</f>
        <v>9105771</v>
      </c>
      <c r="I44" s="49">
        <f>'&gt;2014 Work+Transport+IDA'!I44-'&gt;2014 IDA'!I44-'&gt;2014 Transportation'!I44</f>
        <v>8108774</v>
      </c>
      <c r="J44" s="49">
        <f>'&gt;2014 Work+Transport+IDA'!J44-'&gt;2014 IDA'!J44-'&gt;2014 Transportation'!J44</f>
        <v>7094024</v>
      </c>
      <c r="K44" s="49">
        <f>'&gt;2014 Work+Transport+IDA'!K44-'&gt;2014 IDA'!K44-'&gt;2014 Transportation'!K44</f>
        <v>5971049</v>
      </c>
      <c r="L44" s="49">
        <f>'&gt;2014 Work+Transport+IDA'!L44-'&gt;2014 IDA'!L44-'&gt;2014 Transportation'!L44</f>
        <v>7616908</v>
      </c>
      <c r="M44" s="49">
        <f>'&gt;2014 Work+Transport+IDA'!M44-'&gt;2014 IDA'!M44-'&gt;2014 Transportation'!M44</f>
        <v>7097997</v>
      </c>
      <c r="N44" s="49">
        <f>'&gt;2014 Work+Transport+IDA'!N44-'&gt;2014 IDA'!N44-'&gt;2014 Transportation'!N44</f>
        <v>7018511</v>
      </c>
      <c r="O44" s="49">
        <f>'&gt;2014 Work+Transport+IDA'!O44-'&gt;2014 IDA'!O44-'&gt;2014 Transportation'!O44</f>
        <v>7952765</v>
      </c>
      <c r="P44" s="49">
        <f>'&gt;2014 Work+Transport+IDA'!P44-'&gt;2014 IDA'!P44-'&gt;2014 Transportation'!P44</f>
        <v>9993998</v>
      </c>
      <c r="Q44" s="49">
        <f>'&gt;2014 Work+Transport+IDA'!Q44-'&gt;2014 IDA'!Q44-'&gt;2014 Transportation'!Q44</f>
        <v>8430278</v>
      </c>
      <c r="R44" s="49">
        <f>'&gt;2014 Work+Transport+IDA'!R44-'&gt;2014 IDA'!R44-'&gt;2014 Transportation'!R44</f>
        <v>9438554</v>
      </c>
      <c r="S44" s="49">
        <f>'&gt;2014 Work+Transport+IDA'!S44-'&gt;2014 IDA'!S44-'&gt;2014 Transportation'!S44</f>
        <v>10261560</v>
      </c>
      <c r="T44" s="49">
        <f t="shared" si="2"/>
        <v>9673908</v>
      </c>
      <c r="U44" s="49">
        <f t="shared" si="2"/>
        <v>10942858</v>
      </c>
      <c r="V44" s="49">
        <f t="shared" si="2"/>
        <v>10868966</v>
      </c>
      <c r="W44" s="49">
        <f t="shared" si="2"/>
        <v>9874195</v>
      </c>
      <c r="X44" s="49">
        <f t="shared" ref="X44:Y44" si="42">X103+X162</f>
        <v>12079382</v>
      </c>
      <c r="Y44" s="49">
        <f t="shared" si="42"/>
        <v>9897061</v>
      </c>
      <c r="Z44" s="49">
        <f t="shared" si="35"/>
        <v>9340483</v>
      </c>
      <c r="AA44" s="161"/>
    </row>
    <row r="45" spans="1:31" ht="15" customHeight="1">
      <c r="A45" s="51" t="s">
        <v>142</v>
      </c>
      <c r="B45" s="49">
        <f>'&gt;2014 Work+Transport+IDA'!B45-'&gt;2014 IDA'!B45-'&gt;2014 Transportation'!B45</f>
        <v>13130570</v>
      </c>
      <c r="C45" s="49">
        <f>'&gt;2014 Work+Transport+IDA'!C45-'&gt;2014 IDA'!C45-'&gt;2014 Transportation'!C45</f>
        <v>6965065</v>
      </c>
      <c r="D45" s="49">
        <f>'&gt;2014 Work+Transport+IDA'!D45-'&gt;2014 IDA'!D45-'&gt;2014 Transportation'!D45</f>
        <v>21791091</v>
      </c>
      <c r="E45" s="49">
        <f>'&gt;2014 Work+Transport+IDA'!E45-'&gt;2014 IDA'!E45-'&gt;2014 Transportation'!E45</f>
        <v>51519105</v>
      </c>
      <c r="F45" s="49">
        <f>'&gt;2014 Work+Transport+IDA'!F45-'&gt;2014 IDA'!F45-'&gt;2014 Transportation'!F45</f>
        <v>44624640</v>
      </c>
      <c r="G45" s="49">
        <f>'&gt;2014 Work+Transport+IDA'!G45-'&gt;2014 IDA'!G45-'&gt;2014 Transportation'!G45</f>
        <v>47022093</v>
      </c>
      <c r="H45" s="49">
        <f>'&gt;2014 Work+Transport+IDA'!H45-'&gt;2014 IDA'!H45-'&gt;2014 Transportation'!H45</f>
        <v>51521976</v>
      </c>
      <c r="I45" s="49">
        <f>'&gt;2014 Work+Transport+IDA'!I45-'&gt;2014 IDA'!I45-'&gt;2014 Transportation'!I45</f>
        <v>27304108</v>
      </c>
      <c r="J45" s="49">
        <f>'&gt;2014 Work+Transport+IDA'!J45-'&gt;2014 IDA'!J45-'&gt;2014 Transportation'!J45</f>
        <v>55549677</v>
      </c>
      <c r="K45" s="49">
        <f>'&gt;2014 Work+Transport+IDA'!K45-'&gt;2014 IDA'!K45-'&gt;2014 Transportation'!K45</f>
        <v>8132907</v>
      </c>
      <c r="L45" s="49">
        <f>'&gt;2014 Work+Transport+IDA'!L45-'&gt;2014 IDA'!L45-'&gt;2014 Transportation'!L45</f>
        <v>10990356</v>
      </c>
      <c r="M45" s="49">
        <f>'&gt;2014 Work+Transport+IDA'!M45-'&gt;2014 IDA'!M45-'&gt;2014 Transportation'!M45</f>
        <v>19875403</v>
      </c>
      <c r="N45" s="49">
        <f>'&gt;2014 Work+Transport+IDA'!N45-'&gt;2014 IDA'!N45-'&gt;2014 Transportation'!N45</f>
        <v>26155120</v>
      </c>
      <c r="O45" s="49">
        <f>'&gt;2014 Work+Transport+IDA'!O45-'&gt;2014 IDA'!O45-'&gt;2014 Transportation'!O45</f>
        <v>24420053</v>
      </c>
      <c r="P45" s="49">
        <f>'&gt;2014 Work+Transport+IDA'!P45-'&gt;2014 IDA'!P45-'&gt;2014 Transportation'!P45</f>
        <v>17318775</v>
      </c>
      <c r="Q45" s="49">
        <f>'&gt;2014 Work+Transport+IDA'!Q45-'&gt;2014 IDA'!Q45-'&gt;2014 Transportation'!Q45</f>
        <v>14317622</v>
      </c>
      <c r="R45" s="49">
        <f>'&gt;2014 Work+Transport+IDA'!R45-'&gt;2014 IDA'!R45-'&gt;2014 Transportation'!R45</f>
        <v>20089606</v>
      </c>
      <c r="S45" s="49">
        <f>'&gt;2014 Work+Transport+IDA'!S45-'&gt;2014 IDA'!S45-'&gt;2014 Transportation'!S45</f>
        <v>15015084</v>
      </c>
      <c r="T45" s="49">
        <f t="shared" si="2"/>
        <v>18088836</v>
      </c>
      <c r="U45" s="49">
        <f t="shared" si="2"/>
        <v>19920368</v>
      </c>
      <c r="V45" s="49">
        <f t="shared" si="2"/>
        <v>14781529</v>
      </c>
      <c r="W45" s="49">
        <f t="shared" si="2"/>
        <v>33401475</v>
      </c>
      <c r="X45" s="49">
        <f t="shared" ref="X45:Y45" si="43">X104+X163</f>
        <v>9839897</v>
      </c>
      <c r="Y45" s="49">
        <f t="shared" si="43"/>
        <v>8203184</v>
      </c>
      <c r="Z45" s="49">
        <f t="shared" si="35"/>
        <v>7102102</v>
      </c>
      <c r="AA45" s="161"/>
    </row>
    <row r="46" spans="1:31" ht="15" customHeight="1">
      <c r="A46" s="51" t="s">
        <v>144</v>
      </c>
      <c r="B46" s="49">
        <f>'&gt;2014 Work+Transport+IDA'!B46-'&gt;2014 IDA'!B46-'&gt;2014 Transportation'!B46</f>
        <v>1308364</v>
      </c>
      <c r="C46" s="49">
        <f>'&gt;2014 Work+Transport+IDA'!C46-'&gt;2014 IDA'!C46-'&gt;2014 Transportation'!C46</f>
        <v>2531612</v>
      </c>
      <c r="D46" s="49">
        <f>'&gt;2014 Work+Transport+IDA'!D46-'&gt;2014 IDA'!D46-'&gt;2014 Transportation'!D46</f>
        <v>3621389</v>
      </c>
      <c r="E46" s="49">
        <f>'&gt;2014 Work+Transport+IDA'!E46-'&gt;2014 IDA'!E46-'&gt;2014 Transportation'!E46</f>
        <v>3176368</v>
      </c>
      <c r="F46" s="49">
        <f>'&gt;2014 Work+Transport+IDA'!F46-'&gt;2014 IDA'!F46-'&gt;2014 Transportation'!F46</f>
        <v>3215390</v>
      </c>
      <c r="G46" s="49">
        <f>'&gt;2014 Work+Transport+IDA'!G46-'&gt;2014 IDA'!G46-'&gt;2014 Transportation'!G46</f>
        <v>3274632</v>
      </c>
      <c r="H46" s="49">
        <f>'&gt;2014 Work+Transport+IDA'!H46-'&gt;2014 IDA'!H46-'&gt;2014 Transportation'!H46</f>
        <v>3001226</v>
      </c>
      <c r="I46" s="49">
        <f>'&gt;2014 Work+Transport+IDA'!I46-'&gt;2014 IDA'!I46-'&gt;2014 Transportation'!I46</f>
        <v>3215470</v>
      </c>
      <c r="J46" s="49">
        <f>'&gt;2014 Work+Transport+IDA'!J46-'&gt;2014 IDA'!J46-'&gt;2014 Transportation'!J46</f>
        <v>3406140</v>
      </c>
      <c r="K46" s="49">
        <f>'&gt;2014 Work+Transport+IDA'!K46-'&gt;2014 IDA'!K46-'&gt;2014 Transportation'!K46</f>
        <v>4069642</v>
      </c>
      <c r="L46" s="49">
        <f>'&gt;2014 Work+Transport+IDA'!L46-'&gt;2014 IDA'!L46-'&gt;2014 Transportation'!L46</f>
        <v>3367751</v>
      </c>
      <c r="M46" s="49">
        <f>'&gt;2014 Work+Transport+IDA'!M46-'&gt;2014 IDA'!M46-'&gt;2014 Transportation'!M46</f>
        <v>3925312</v>
      </c>
      <c r="N46" s="49">
        <f>'&gt;2014 Work+Transport+IDA'!N46-'&gt;2014 IDA'!N46-'&gt;2014 Transportation'!N46</f>
        <v>3843114</v>
      </c>
      <c r="O46" s="49">
        <f>'&gt;2014 Work+Transport+IDA'!O46-'&gt;2014 IDA'!O46-'&gt;2014 Transportation'!O46</f>
        <v>4522882</v>
      </c>
      <c r="P46" s="49">
        <f>'&gt;2014 Work+Transport+IDA'!P46-'&gt;2014 IDA'!P46-'&gt;2014 Transportation'!P46</f>
        <v>4041245</v>
      </c>
      <c r="Q46" s="49">
        <f>'&gt;2014 Work+Transport+IDA'!Q46-'&gt;2014 IDA'!Q46-'&gt;2014 Transportation'!Q46</f>
        <v>4104507</v>
      </c>
      <c r="R46" s="49">
        <f>'&gt;2014 Work+Transport+IDA'!R46-'&gt;2014 IDA'!R46-'&gt;2014 Transportation'!R46</f>
        <v>4220523</v>
      </c>
      <c r="S46" s="49">
        <f>'&gt;2014 Work+Transport+IDA'!S46-'&gt;2014 IDA'!S46-'&gt;2014 Transportation'!S46</f>
        <v>4107946</v>
      </c>
      <c r="T46" s="49">
        <f t="shared" si="2"/>
        <v>3988034</v>
      </c>
      <c r="U46" s="49">
        <f t="shared" si="2"/>
        <v>3918114</v>
      </c>
      <c r="V46" s="49">
        <f t="shared" si="2"/>
        <v>3866388</v>
      </c>
      <c r="W46" s="49">
        <f t="shared" si="2"/>
        <v>3516756</v>
      </c>
      <c r="X46" s="49">
        <f t="shared" ref="X46:Y46" si="44">X105+X164</f>
        <v>3260622</v>
      </c>
      <c r="Y46" s="49">
        <f t="shared" si="44"/>
        <v>2798460</v>
      </c>
      <c r="Z46" s="49">
        <f t="shared" si="35"/>
        <v>3208092</v>
      </c>
      <c r="AA46" s="161"/>
    </row>
    <row r="47" spans="1:31" ht="15" customHeight="1">
      <c r="A47" s="51" t="s">
        <v>146</v>
      </c>
      <c r="B47" s="49">
        <f>'&gt;2014 Work+Transport+IDA'!B47-'&gt;2014 IDA'!B47-'&gt;2014 Transportation'!B47</f>
        <v>38555176</v>
      </c>
      <c r="C47" s="49">
        <f>'&gt;2014 Work+Transport+IDA'!C47-'&gt;2014 IDA'!C47-'&gt;2014 Transportation'!C47</f>
        <v>21108368</v>
      </c>
      <c r="D47" s="49">
        <f>'&gt;2014 Work+Transport+IDA'!D47-'&gt;2014 IDA'!D47-'&gt;2014 Transportation'!D47</f>
        <v>39107589</v>
      </c>
      <c r="E47" s="49">
        <f>'&gt;2014 Work+Transport+IDA'!E47-'&gt;2014 IDA'!E47-'&gt;2014 Transportation'!E47</f>
        <v>47453942</v>
      </c>
      <c r="F47" s="49">
        <f>'&gt;2014 Work+Transport+IDA'!F47-'&gt;2014 IDA'!F47-'&gt;2014 Transportation'!F47</f>
        <v>49490421</v>
      </c>
      <c r="G47" s="49">
        <f>'&gt;2014 Work+Transport+IDA'!G47-'&gt;2014 IDA'!G47-'&gt;2014 Transportation'!G47</f>
        <v>40178207</v>
      </c>
      <c r="H47" s="49">
        <f>'&gt;2014 Work+Transport+IDA'!H47-'&gt;2014 IDA'!H47-'&gt;2014 Transportation'!H47</f>
        <v>31903553</v>
      </c>
      <c r="I47" s="49">
        <f>'&gt;2014 Work+Transport+IDA'!I47-'&gt;2014 IDA'!I47-'&gt;2014 Transportation'!I47</f>
        <v>28752720</v>
      </c>
      <c r="J47" s="49">
        <f>'&gt;2014 Work+Transport+IDA'!J47-'&gt;2014 IDA'!J47-'&gt;2014 Transportation'!J47</f>
        <v>25444648</v>
      </c>
      <c r="K47" s="49">
        <f>'&gt;2014 Work+Transport+IDA'!K47-'&gt;2014 IDA'!K47-'&gt;2014 Transportation'!K47</f>
        <v>36828910</v>
      </c>
      <c r="L47" s="49">
        <f>'&gt;2014 Work+Transport+IDA'!L47-'&gt;2014 IDA'!L47-'&gt;2014 Transportation'!L47</f>
        <v>36923040</v>
      </c>
      <c r="M47" s="49">
        <f>'&gt;2014 Work+Transport+IDA'!M47-'&gt;2014 IDA'!M47-'&gt;2014 Transportation'!M47</f>
        <v>46029877</v>
      </c>
      <c r="N47" s="49">
        <f>'&gt;2014 Work+Transport+IDA'!N47-'&gt;2014 IDA'!N47-'&gt;2014 Transportation'!N47</f>
        <v>64072725</v>
      </c>
      <c r="O47" s="49">
        <f>'&gt;2014 Work+Transport+IDA'!O47-'&gt;2014 IDA'!O47-'&gt;2014 Transportation'!O47</f>
        <v>82710661</v>
      </c>
      <c r="P47" s="49">
        <f>'&gt;2014 Work+Transport+IDA'!P47-'&gt;2014 IDA'!P47-'&gt;2014 Transportation'!P47</f>
        <v>93111617</v>
      </c>
      <c r="Q47" s="49">
        <f>'&gt;2014 Work+Transport+IDA'!Q47-'&gt;2014 IDA'!Q47-'&gt;2014 Transportation'!Q47</f>
        <v>68879568</v>
      </c>
      <c r="R47" s="49">
        <f>'&gt;2014 Work+Transport+IDA'!R47-'&gt;2014 IDA'!R47-'&gt;2014 Transportation'!R47</f>
        <v>71242387</v>
      </c>
      <c r="S47" s="49">
        <f>'&gt;2014 Work+Transport+IDA'!S47-'&gt;2014 IDA'!S47-'&gt;2014 Transportation'!S47</f>
        <v>38448113</v>
      </c>
      <c r="T47" s="49">
        <f t="shared" si="2"/>
        <v>32784889</v>
      </c>
      <c r="U47" s="49">
        <f t="shared" si="2"/>
        <v>20849267</v>
      </c>
      <c r="V47" s="49">
        <f t="shared" si="2"/>
        <v>17335633</v>
      </c>
      <c r="W47" s="49">
        <f t="shared" si="2"/>
        <v>7592026</v>
      </c>
      <c r="X47" s="49">
        <f t="shared" ref="X47:Y47" si="45">X106+X165</f>
        <v>19316262</v>
      </c>
      <c r="Y47" s="49">
        <f t="shared" si="45"/>
        <v>23052601</v>
      </c>
      <c r="Z47" s="49">
        <f t="shared" si="35"/>
        <v>19987318</v>
      </c>
      <c r="AA47" s="161"/>
    </row>
    <row r="48" spans="1:31" ht="15" customHeight="1">
      <c r="A48" s="51" t="s">
        <v>148</v>
      </c>
      <c r="B48" s="49">
        <f>'&gt;2014 Work+Transport+IDA'!B48-'&gt;2014 IDA'!B48-'&gt;2014 Transportation'!B48</f>
        <v>47234999</v>
      </c>
      <c r="C48" s="49">
        <f>'&gt;2014 Work+Transport+IDA'!C48-'&gt;2014 IDA'!C48-'&gt;2014 Transportation'!C48</f>
        <v>55812863</v>
      </c>
      <c r="D48" s="49">
        <f>'&gt;2014 Work+Transport+IDA'!D48-'&gt;2014 IDA'!D48-'&gt;2014 Transportation'!D48</f>
        <v>52636302</v>
      </c>
      <c r="E48" s="49">
        <f>'&gt;2014 Work+Transport+IDA'!E48-'&gt;2014 IDA'!E48-'&gt;2014 Transportation'!E48</f>
        <v>74565557</v>
      </c>
      <c r="F48" s="49">
        <f>'&gt;2014 Work+Transport+IDA'!F48-'&gt;2014 IDA'!F48-'&gt;2014 Transportation'!F48</f>
        <v>60428769</v>
      </c>
      <c r="G48" s="49">
        <f>'&gt;2014 Work+Transport+IDA'!G48-'&gt;2014 IDA'!G48-'&gt;2014 Transportation'!G48</f>
        <v>57500307</v>
      </c>
      <c r="H48" s="49">
        <f>'&gt;2014 Work+Transport+IDA'!H48-'&gt;2014 IDA'!H48-'&gt;2014 Transportation'!H48</f>
        <v>96720231</v>
      </c>
      <c r="I48" s="49">
        <f>'&gt;2014 Work+Transport+IDA'!I48-'&gt;2014 IDA'!I48-'&gt;2014 Transportation'!I48</f>
        <v>75239914</v>
      </c>
      <c r="J48" s="49">
        <f>'&gt;2014 Work+Transport+IDA'!J48-'&gt;2014 IDA'!J48-'&gt;2014 Transportation'!J48</f>
        <v>86073485</v>
      </c>
      <c r="K48" s="49">
        <f>'&gt;2014 Work+Transport+IDA'!K48-'&gt;2014 IDA'!K48-'&gt;2014 Transportation'!K48</f>
        <v>73000513</v>
      </c>
      <c r="L48" s="49">
        <f>'&gt;2014 Work+Transport+IDA'!L48-'&gt;2014 IDA'!L48-'&gt;2014 Transportation'!L48</f>
        <v>87159122</v>
      </c>
      <c r="M48" s="49">
        <f>'&gt;2014 Work+Transport+IDA'!M48-'&gt;2014 IDA'!M48-'&gt;2014 Transportation'!M48</f>
        <v>79598793</v>
      </c>
      <c r="N48" s="49">
        <f>'&gt;2014 Work+Transport+IDA'!N48-'&gt;2014 IDA'!N48-'&gt;2014 Transportation'!N48</f>
        <v>78261857</v>
      </c>
      <c r="O48" s="49">
        <f>'&gt;2014 Work+Transport+IDA'!O48-'&gt;2014 IDA'!O48-'&gt;2014 Transportation'!O48</f>
        <v>137361889</v>
      </c>
      <c r="P48" s="49">
        <f>'&gt;2014 Work+Transport+IDA'!P48-'&gt;2014 IDA'!P48-'&gt;2014 Transportation'!P48</f>
        <v>85937585</v>
      </c>
      <c r="Q48" s="49">
        <f>'&gt;2014 Work+Transport+IDA'!Q48-'&gt;2014 IDA'!Q48-'&gt;2014 Transportation'!Q48</f>
        <v>83694059</v>
      </c>
      <c r="R48" s="49">
        <f>'&gt;2014 Work+Transport+IDA'!R48-'&gt;2014 IDA'!R48-'&gt;2014 Transportation'!R48</f>
        <v>87774943</v>
      </c>
      <c r="S48" s="49">
        <f>'&gt;2014 Work+Transport+IDA'!S48-'&gt;2014 IDA'!S48-'&gt;2014 Transportation'!S48</f>
        <v>89341529</v>
      </c>
      <c r="T48" s="49">
        <f t="shared" si="2"/>
        <v>74133218</v>
      </c>
      <c r="U48" s="49">
        <f t="shared" si="2"/>
        <v>85078490</v>
      </c>
      <c r="V48" s="49">
        <f t="shared" si="2"/>
        <v>82283531</v>
      </c>
      <c r="W48" s="49">
        <f t="shared" si="2"/>
        <v>84856431</v>
      </c>
      <c r="X48" s="49">
        <f t="shared" ref="X48:Y48" si="46">X107+X166</f>
        <v>83597056</v>
      </c>
      <c r="Y48" s="49">
        <f t="shared" si="46"/>
        <v>85947290</v>
      </c>
      <c r="Z48" s="49">
        <f t="shared" si="35"/>
        <v>78075138</v>
      </c>
      <c r="AA48" s="161"/>
    </row>
    <row r="49" spans="1:34" ht="15" customHeight="1">
      <c r="A49" s="51" t="s">
        <v>150</v>
      </c>
      <c r="B49" s="49">
        <f>'&gt;2014 Work+Transport+IDA'!B49-'&gt;2014 IDA'!B49-'&gt;2014 Transportation'!B49</f>
        <v>21480287</v>
      </c>
      <c r="C49" s="49">
        <f>'&gt;2014 Work+Transport+IDA'!C49-'&gt;2014 IDA'!C49-'&gt;2014 Transportation'!C49</f>
        <v>29559716</v>
      </c>
      <c r="D49" s="49">
        <f>'&gt;2014 Work+Transport+IDA'!D49-'&gt;2014 IDA'!D49-'&gt;2014 Transportation'!D49</f>
        <v>29505200</v>
      </c>
      <c r="E49" s="49">
        <f>'&gt;2014 Work+Transport+IDA'!E49-'&gt;2014 IDA'!E49-'&gt;2014 Transportation'!E49</f>
        <v>25019612</v>
      </c>
      <c r="F49" s="49">
        <f>'&gt;2014 Work+Transport+IDA'!F49-'&gt;2014 IDA'!F49-'&gt;2014 Transportation'!F49</f>
        <v>23702039</v>
      </c>
      <c r="G49" s="49">
        <f>'&gt;2014 Work+Transport+IDA'!G49-'&gt;2014 IDA'!G49-'&gt;2014 Transportation'!G49</f>
        <v>34341858</v>
      </c>
      <c r="H49" s="49">
        <f>'&gt;2014 Work+Transport+IDA'!H49-'&gt;2014 IDA'!H49-'&gt;2014 Transportation'!H49</f>
        <v>32564496</v>
      </c>
      <c r="I49" s="49">
        <f>'&gt;2014 Work+Transport+IDA'!I49-'&gt;2014 IDA'!I49-'&gt;2014 Transportation'!I49</f>
        <v>30958975</v>
      </c>
      <c r="J49" s="49">
        <f>'&gt;2014 Work+Transport+IDA'!J49-'&gt;2014 IDA'!J49-'&gt;2014 Transportation'!J49</f>
        <v>30906236</v>
      </c>
      <c r="K49" s="49">
        <f>'&gt;2014 Work+Transport+IDA'!K49-'&gt;2014 IDA'!K49-'&gt;2014 Transportation'!K49</f>
        <v>35018066</v>
      </c>
      <c r="L49" s="49">
        <f>'&gt;2014 Work+Transport+IDA'!L49-'&gt;2014 IDA'!L49-'&gt;2014 Transportation'!L49</f>
        <v>34567097</v>
      </c>
      <c r="M49" s="49">
        <f>'&gt;2014 Work+Transport+IDA'!M49-'&gt;2014 IDA'!M49-'&gt;2014 Transportation'!M49</f>
        <v>32181915</v>
      </c>
      <c r="N49" s="49">
        <f>'&gt;2014 Work+Transport+IDA'!N49-'&gt;2014 IDA'!N49-'&gt;2014 Transportation'!N49</f>
        <v>32576510</v>
      </c>
      <c r="O49" s="49">
        <f>'&gt;2014 Work+Transport+IDA'!O49-'&gt;2014 IDA'!O49-'&gt;2014 Transportation'!O49</f>
        <v>35734798</v>
      </c>
      <c r="P49" s="49">
        <f>'&gt;2014 Work+Transport+IDA'!P49-'&gt;2014 IDA'!P49-'&gt;2014 Transportation'!P49</f>
        <v>30870767</v>
      </c>
      <c r="Q49" s="49">
        <f>'&gt;2014 Work+Transport+IDA'!Q49-'&gt;2014 IDA'!Q49-'&gt;2014 Transportation'!Q49</f>
        <v>24790154</v>
      </c>
      <c r="R49" s="49">
        <f>'&gt;2014 Work+Transport+IDA'!R49-'&gt;2014 IDA'!R49-'&gt;2014 Transportation'!R49</f>
        <v>17974869</v>
      </c>
      <c r="S49" s="49">
        <f>'&gt;2014 Work+Transport+IDA'!S49-'&gt;2014 IDA'!S49-'&gt;2014 Transportation'!S49</f>
        <v>27983625</v>
      </c>
      <c r="T49" s="49">
        <f t="shared" si="2"/>
        <v>29870699</v>
      </c>
      <c r="U49" s="49">
        <f t="shared" si="2"/>
        <v>33364207</v>
      </c>
      <c r="V49" s="49">
        <f t="shared" si="2"/>
        <v>26555412</v>
      </c>
      <c r="W49" s="49">
        <f t="shared" si="2"/>
        <v>22688834</v>
      </c>
      <c r="X49" s="49">
        <f t="shared" ref="X49:Y49" si="47">X108+X167</f>
        <v>19109357</v>
      </c>
      <c r="Y49" s="49">
        <f t="shared" si="47"/>
        <v>14776813</v>
      </c>
      <c r="Z49" s="49">
        <f t="shared" si="35"/>
        <v>16386215</v>
      </c>
      <c r="AA49" s="161"/>
    </row>
    <row r="50" spans="1:34" ht="15" customHeight="1">
      <c r="A50" s="51" t="s">
        <v>152</v>
      </c>
      <c r="B50" s="49">
        <f>'&gt;2014 Work+Transport+IDA'!B50-'&gt;2014 IDA'!B50-'&gt;2014 Transportation'!B50</f>
        <v>195980</v>
      </c>
      <c r="C50" s="49">
        <f>'&gt;2014 Work+Transport+IDA'!C50-'&gt;2014 IDA'!C50-'&gt;2014 Transportation'!C50</f>
        <v>282905</v>
      </c>
      <c r="D50" s="49">
        <f>'&gt;2014 Work+Transport+IDA'!D50-'&gt;2014 IDA'!D50-'&gt;2014 Transportation'!D50</f>
        <v>258548</v>
      </c>
      <c r="E50" s="49">
        <f>'&gt;2014 Work+Transport+IDA'!E50-'&gt;2014 IDA'!E50-'&gt;2014 Transportation'!E50</f>
        <v>211433</v>
      </c>
      <c r="F50" s="49">
        <f>'&gt;2014 Work+Transport+IDA'!F50-'&gt;2014 IDA'!F50-'&gt;2014 Transportation'!F50</f>
        <v>681277</v>
      </c>
      <c r="G50" s="49">
        <f>'&gt;2014 Work+Transport+IDA'!G50-'&gt;2014 IDA'!G50-'&gt;2014 Transportation'!G50</f>
        <v>1369376</v>
      </c>
      <c r="H50" s="49">
        <f>'&gt;2014 Work+Transport+IDA'!H50-'&gt;2014 IDA'!H50-'&gt;2014 Transportation'!H50</f>
        <v>488851</v>
      </c>
      <c r="I50" s="49">
        <f>'&gt;2014 Work+Transport+IDA'!I50-'&gt;2014 IDA'!I50-'&gt;2014 Transportation'!I50</f>
        <v>885286</v>
      </c>
      <c r="J50" s="49">
        <f>'&gt;2014 Work+Transport+IDA'!J50-'&gt;2014 IDA'!J50-'&gt;2014 Transportation'!J50</f>
        <v>638998</v>
      </c>
      <c r="K50" s="49">
        <f>'&gt;2014 Work+Transport+IDA'!K50-'&gt;2014 IDA'!K50-'&gt;2014 Transportation'!K50</f>
        <v>717177</v>
      </c>
      <c r="L50" s="49">
        <f>'&gt;2014 Work+Transport+IDA'!L50-'&gt;2014 IDA'!L50-'&gt;2014 Transportation'!L50</f>
        <v>284860</v>
      </c>
      <c r="M50" s="49">
        <f>'&gt;2014 Work+Transport+IDA'!M50-'&gt;2014 IDA'!M50-'&gt;2014 Transportation'!M50</f>
        <v>0</v>
      </c>
      <c r="N50" s="49">
        <f>'&gt;2014 Work+Transport+IDA'!N50-'&gt;2014 IDA'!N50-'&gt;2014 Transportation'!N50</f>
        <v>268923</v>
      </c>
      <c r="O50" s="49">
        <f>'&gt;2014 Work+Transport+IDA'!O50-'&gt;2014 IDA'!O50-'&gt;2014 Transportation'!O50</f>
        <v>20807</v>
      </c>
      <c r="P50" s="49">
        <f>'&gt;2014 Work+Transport+IDA'!P50-'&gt;2014 IDA'!P50-'&gt;2014 Transportation'!P50</f>
        <v>158645</v>
      </c>
      <c r="Q50" s="49">
        <f>'&gt;2014 Work+Transport+IDA'!Q50-'&gt;2014 IDA'!Q50-'&gt;2014 Transportation'!Q50</f>
        <v>206154</v>
      </c>
      <c r="R50" s="49">
        <f>'&gt;2014 Work+Transport+IDA'!R50-'&gt;2014 IDA'!R50-'&gt;2014 Transportation'!R50</f>
        <v>92637</v>
      </c>
      <c r="S50" s="49">
        <f>'&gt;2014 Work+Transport+IDA'!S50-'&gt;2014 IDA'!S50-'&gt;2014 Transportation'!S50</f>
        <v>76597</v>
      </c>
      <c r="T50" s="49">
        <f t="shared" si="2"/>
        <v>152406</v>
      </c>
      <c r="U50" s="49">
        <f t="shared" si="2"/>
        <v>659140</v>
      </c>
      <c r="V50" s="49">
        <f t="shared" si="2"/>
        <v>2695859</v>
      </c>
      <c r="W50" s="49">
        <f t="shared" si="2"/>
        <v>1988690</v>
      </c>
      <c r="X50" s="49">
        <f t="shared" ref="X50:Y50" si="48">X109+X168</f>
        <v>1922639</v>
      </c>
      <c r="Y50" s="49">
        <f t="shared" si="48"/>
        <v>734426</v>
      </c>
      <c r="Z50" s="49">
        <f t="shared" si="35"/>
        <v>312044</v>
      </c>
      <c r="AA50" s="161"/>
    </row>
    <row r="51" spans="1:34" ht="15" customHeight="1">
      <c r="A51" s="51" t="s">
        <v>153</v>
      </c>
      <c r="B51" s="49">
        <f>'&gt;2014 Work+Transport+IDA'!B51-'&gt;2014 IDA'!B51-'&gt;2014 Transportation'!B51</f>
        <v>23534675</v>
      </c>
      <c r="C51" s="49">
        <f>'&gt;2014 Work+Transport+IDA'!C51-'&gt;2014 IDA'!C51-'&gt;2014 Transportation'!C51</f>
        <v>39680673</v>
      </c>
      <c r="D51" s="49">
        <f>'&gt;2014 Work+Transport+IDA'!D51-'&gt;2014 IDA'!D51-'&gt;2014 Transportation'!D51</f>
        <v>16558741</v>
      </c>
      <c r="E51" s="49">
        <f>'&gt;2014 Work+Transport+IDA'!E51-'&gt;2014 IDA'!E51-'&gt;2014 Transportation'!E51</f>
        <v>85204564</v>
      </c>
      <c r="F51" s="49">
        <f>'&gt;2014 Work+Transport+IDA'!F51-'&gt;2014 IDA'!F51-'&gt;2014 Transportation'!F51</f>
        <v>69014094</v>
      </c>
      <c r="G51" s="49">
        <f>'&gt;2014 Work+Transport+IDA'!G51-'&gt;2014 IDA'!G51-'&gt;2014 Transportation'!G51</f>
        <v>58309805</v>
      </c>
      <c r="H51" s="49">
        <f>'&gt;2014 Work+Transport+IDA'!H51-'&gt;2014 IDA'!H51-'&gt;2014 Transportation'!H51</f>
        <v>68099523</v>
      </c>
      <c r="I51" s="49">
        <f>'&gt;2014 Work+Transport+IDA'!I51-'&gt;2014 IDA'!I51-'&gt;2014 Transportation'!I51</f>
        <v>84319193</v>
      </c>
      <c r="J51" s="49">
        <f>'&gt;2014 Work+Transport+IDA'!J51-'&gt;2014 IDA'!J51-'&gt;2014 Transportation'!J51</f>
        <v>50992742</v>
      </c>
      <c r="K51" s="49">
        <f>'&gt;2014 Work+Transport+IDA'!K51-'&gt;2014 IDA'!K51-'&gt;2014 Transportation'!K51</f>
        <v>40795251</v>
      </c>
      <c r="L51" s="49">
        <f>'&gt;2014 Work+Transport+IDA'!L51-'&gt;2014 IDA'!L51-'&gt;2014 Transportation'!L51</f>
        <v>88206595</v>
      </c>
      <c r="M51" s="49">
        <f>'&gt;2014 Work+Transport+IDA'!M51-'&gt;2014 IDA'!M51-'&gt;2014 Transportation'!M51</f>
        <v>61847779</v>
      </c>
      <c r="N51" s="49">
        <f>'&gt;2014 Work+Transport+IDA'!N51-'&gt;2014 IDA'!N51-'&gt;2014 Transportation'!N51</f>
        <v>54740051</v>
      </c>
      <c r="O51" s="49">
        <f>'&gt;2014 Work+Transport+IDA'!O51-'&gt;2014 IDA'!O51-'&gt;2014 Transportation'!O51</f>
        <v>48132954</v>
      </c>
      <c r="P51" s="49">
        <f>'&gt;2014 Work+Transport+IDA'!P51-'&gt;2014 IDA'!P51-'&gt;2014 Transportation'!P51</f>
        <v>52456565</v>
      </c>
      <c r="Q51" s="49">
        <f>'&gt;2014 Work+Transport+IDA'!Q51-'&gt;2014 IDA'!Q51-'&gt;2014 Transportation'!Q51</f>
        <v>51351591</v>
      </c>
      <c r="R51" s="49">
        <f>'&gt;2014 Work+Transport+IDA'!R51-'&gt;2014 IDA'!R51-'&gt;2014 Transportation'!R51</f>
        <v>52728750</v>
      </c>
      <c r="S51" s="49">
        <f>'&gt;2014 Work+Transport+IDA'!S51-'&gt;2014 IDA'!S51-'&gt;2014 Transportation'!S51</f>
        <v>52057951</v>
      </c>
      <c r="T51" s="49">
        <f t="shared" si="2"/>
        <v>49705462</v>
      </c>
      <c r="U51" s="49">
        <f t="shared" si="2"/>
        <v>44741612</v>
      </c>
      <c r="V51" s="49">
        <f t="shared" si="2"/>
        <v>38944058</v>
      </c>
      <c r="W51" s="49">
        <f t="shared" si="2"/>
        <v>39856041</v>
      </c>
      <c r="X51" s="49">
        <f t="shared" ref="X51:Y51" si="49">X110+X169</f>
        <v>37791764</v>
      </c>
      <c r="Y51" s="49">
        <f t="shared" si="49"/>
        <v>36533130</v>
      </c>
      <c r="Z51" s="49">
        <f t="shared" si="35"/>
        <v>34706033</v>
      </c>
      <c r="AA51" s="161"/>
    </row>
    <row r="52" spans="1:34" ht="15" customHeight="1">
      <c r="A52" s="51" t="s">
        <v>154</v>
      </c>
      <c r="B52" s="49">
        <f>'&gt;2014 Work+Transport+IDA'!B52-'&gt;2014 IDA'!B52-'&gt;2014 Transportation'!B52</f>
        <v>4217733</v>
      </c>
      <c r="C52" s="49">
        <f>'&gt;2014 Work+Transport+IDA'!C52-'&gt;2014 IDA'!C52-'&gt;2014 Transportation'!C52</f>
        <v>27473003</v>
      </c>
      <c r="D52" s="49">
        <f>'&gt;2014 Work+Transport+IDA'!D52-'&gt;2014 IDA'!D52-'&gt;2014 Transportation'!D52</f>
        <v>38775110</v>
      </c>
      <c r="E52" s="49">
        <f>'&gt;2014 Work+Transport+IDA'!E52-'&gt;2014 IDA'!E52-'&gt;2014 Transportation'!E52</f>
        <v>127120858</v>
      </c>
      <c r="F52" s="49">
        <f>'&gt;2014 Work+Transport+IDA'!F52-'&gt;2014 IDA'!F52-'&gt;2014 Transportation'!F52</f>
        <v>157274383</v>
      </c>
      <c r="G52" s="49">
        <f>'&gt;2014 Work+Transport+IDA'!G52-'&gt;2014 IDA'!G52-'&gt;2014 Transportation'!G52</f>
        <v>124348428</v>
      </c>
      <c r="H52" s="49">
        <f>'&gt;2014 Work+Transport+IDA'!H52-'&gt;2014 IDA'!H52-'&gt;2014 Transportation'!H52</f>
        <v>112038672</v>
      </c>
      <c r="I52" s="49">
        <f>'&gt;2014 Work+Transport+IDA'!I52-'&gt;2014 IDA'!I52-'&gt;2014 Transportation'!I52</f>
        <v>102604769</v>
      </c>
      <c r="J52" s="49">
        <f>'&gt;2014 Work+Transport+IDA'!J52-'&gt;2014 IDA'!J52-'&gt;2014 Transportation'!J52</f>
        <v>93694122</v>
      </c>
      <c r="K52" s="49">
        <f>'&gt;2014 Work+Transport+IDA'!K52-'&gt;2014 IDA'!K52-'&gt;2014 Transportation'!K52</f>
        <v>186700861</v>
      </c>
      <c r="L52" s="49">
        <f>'&gt;2014 Work+Transport+IDA'!L52-'&gt;2014 IDA'!L52-'&gt;2014 Transportation'!L52</f>
        <v>181178086</v>
      </c>
      <c r="M52" s="49">
        <f>'&gt;2014 Work+Transport+IDA'!M52-'&gt;2014 IDA'!M52-'&gt;2014 Transportation'!M52</f>
        <v>106611451</v>
      </c>
      <c r="N52" s="49">
        <f>'&gt;2014 Work+Transport+IDA'!N52-'&gt;2014 IDA'!N52-'&gt;2014 Transportation'!N52</f>
        <v>130239898</v>
      </c>
      <c r="O52" s="49">
        <f>'&gt;2014 Work+Transport+IDA'!O52-'&gt;2014 IDA'!O52-'&gt;2014 Transportation'!O52</f>
        <v>129236966</v>
      </c>
      <c r="P52" s="49">
        <f>'&gt;2014 Work+Transport+IDA'!P52-'&gt;2014 IDA'!P52-'&gt;2014 Transportation'!P52</f>
        <v>115150698</v>
      </c>
      <c r="Q52" s="49">
        <f>'&gt;2014 Work+Transport+IDA'!Q52-'&gt;2014 IDA'!Q52-'&gt;2014 Transportation'!Q52</f>
        <v>171460691</v>
      </c>
      <c r="R52" s="49">
        <f>'&gt;2014 Work+Transport+IDA'!R52-'&gt;2014 IDA'!R52-'&gt;2014 Transportation'!R52</f>
        <v>159533839</v>
      </c>
      <c r="S52" s="49">
        <f>'&gt;2014 Work+Transport+IDA'!S52-'&gt;2014 IDA'!S52-'&gt;2014 Transportation'!S52</f>
        <v>164148221</v>
      </c>
      <c r="T52" s="49">
        <f t="shared" si="2"/>
        <v>160896612</v>
      </c>
      <c r="U52" s="49">
        <f t="shared" si="2"/>
        <v>145606287</v>
      </c>
      <c r="V52" s="49">
        <f t="shared" si="2"/>
        <v>145003852</v>
      </c>
      <c r="W52" s="49">
        <f t="shared" si="2"/>
        <v>101516667</v>
      </c>
      <c r="X52" s="49">
        <f t="shared" ref="X52:Y52" si="50">X111+X170</f>
        <v>99703572</v>
      </c>
      <c r="Y52" s="49">
        <f t="shared" si="50"/>
        <v>131210178</v>
      </c>
      <c r="Z52" s="49">
        <f t="shared" si="35"/>
        <v>119463582.44000001</v>
      </c>
      <c r="AA52" s="161"/>
    </row>
    <row r="53" spans="1:34" ht="15" customHeight="1">
      <c r="A53" s="51" t="s">
        <v>155</v>
      </c>
      <c r="B53" s="49">
        <f>'&gt;2014 Work+Transport+IDA'!B53-'&gt;2014 IDA'!B53-'&gt;2014 Transportation'!B53</f>
        <v>3412843</v>
      </c>
      <c r="C53" s="49">
        <f>'&gt;2014 Work+Transport+IDA'!C53-'&gt;2014 IDA'!C53-'&gt;2014 Transportation'!C53</f>
        <v>1568377</v>
      </c>
      <c r="D53" s="49">
        <f>'&gt;2014 Work+Transport+IDA'!D53-'&gt;2014 IDA'!D53-'&gt;2014 Transportation'!D53</f>
        <v>3264536</v>
      </c>
      <c r="E53" s="49">
        <f>'&gt;2014 Work+Transport+IDA'!E53-'&gt;2014 IDA'!E53-'&gt;2014 Transportation'!E53</f>
        <v>-2704258</v>
      </c>
      <c r="F53" s="49">
        <f>'&gt;2014 Work+Transport+IDA'!F53-'&gt;2014 IDA'!F53-'&gt;2014 Transportation'!F53</f>
        <v>6283501</v>
      </c>
      <c r="G53" s="49">
        <f>'&gt;2014 Work+Transport+IDA'!G53-'&gt;2014 IDA'!G53-'&gt;2014 Transportation'!G53</f>
        <v>8862751</v>
      </c>
      <c r="H53" s="49">
        <f>'&gt;2014 Work+Transport+IDA'!H53-'&gt;2014 IDA'!H53-'&gt;2014 Transportation'!H53</f>
        <v>5081809</v>
      </c>
      <c r="I53" s="49">
        <f>'&gt;2014 Work+Transport+IDA'!I53-'&gt;2014 IDA'!I53-'&gt;2014 Transportation'!I53</f>
        <v>6209427</v>
      </c>
      <c r="J53" s="49">
        <f>'&gt;2014 Work+Transport+IDA'!J53-'&gt;2014 IDA'!J53-'&gt;2014 Transportation'!J53</f>
        <v>2594386</v>
      </c>
      <c r="K53" s="49">
        <f>'&gt;2014 Work+Transport+IDA'!K53-'&gt;2014 IDA'!K53-'&gt;2014 Transportation'!K53</f>
        <v>1391634</v>
      </c>
      <c r="L53" s="49">
        <f>'&gt;2014 Work+Transport+IDA'!L53-'&gt;2014 IDA'!L53-'&gt;2014 Transportation'!L53</f>
        <v>801263</v>
      </c>
      <c r="M53" s="49">
        <f>'&gt;2014 Work+Transport+IDA'!M53-'&gt;2014 IDA'!M53-'&gt;2014 Transportation'!M53</f>
        <v>1671785</v>
      </c>
      <c r="N53" s="49">
        <f>'&gt;2014 Work+Transport+IDA'!N53-'&gt;2014 IDA'!N53-'&gt;2014 Transportation'!N53</f>
        <v>1463053</v>
      </c>
      <c r="O53" s="49">
        <f>'&gt;2014 Work+Transport+IDA'!O53-'&gt;2014 IDA'!O53-'&gt;2014 Transportation'!O53</f>
        <v>4926047</v>
      </c>
      <c r="P53" s="49">
        <f>'&gt;2014 Work+Transport+IDA'!P53-'&gt;2014 IDA'!P53-'&gt;2014 Transportation'!P53</f>
        <v>5858580</v>
      </c>
      <c r="Q53" s="49">
        <f>'&gt;2014 Work+Transport+IDA'!Q53-'&gt;2014 IDA'!Q53-'&gt;2014 Transportation'!Q53</f>
        <v>1892770</v>
      </c>
      <c r="R53" s="49">
        <f>'&gt;2014 Work+Transport+IDA'!R53-'&gt;2014 IDA'!R53-'&gt;2014 Transportation'!R53</f>
        <v>1821453</v>
      </c>
      <c r="S53" s="49">
        <f>'&gt;2014 Work+Transport+IDA'!S53-'&gt;2014 IDA'!S53-'&gt;2014 Transportation'!S53</f>
        <v>1558145</v>
      </c>
      <c r="T53" s="49">
        <f t="shared" si="2"/>
        <v>682923</v>
      </c>
      <c r="U53" s="49">
        <f t="shared" si="2"/>
        <v>422435</v>
      </c>
      <c r="V53" s="49">
        <f t="shared" si="2"/>
        <v>461461</v>
      </c>
      <c r="W53" s="49">
        <f t="shared" si="2"/>
        <v>473496</v>
      </c>
      <c r="X53" s="49">
        <f t="shared" ref="X53:Y53" si="51">X112+X171</f>
        <v>343611</v>
      </c>
      <c r="Y53" s="49">
        <f t="shared" si="51"/>
        <v>587431</v>
      </c>
      <c r="Z53" s="49">
        <f t="shared" si="35"/>
        <v>314625</v>
      </c>
      <c r="AA53" s="161"/>
    </row>
    <row r="54" spans="1:34" ht="15" customHeight="1">
      <c r="A54" s="51" t="s">
        <v>157</v>
      </c>
      <c r="B54" s="49">
        <f>'&gt;2014 Work+Transport+IDA'!B54-'&gt;2014 IDA'!B54-'&gt;2014 Transportation'!B54</f>
        <v>74821044</v>
      </c>
      <c r="C54" s="49">
        <f>'&gt;2014 Work+Transport+IDA'!C54-'&gt;2014 IDA'!C54-'&gt;2014 Transportation'!C54</f>
        <v>79433150</v>
      </c>
      <c r="D54" s="49">
        <f>'&gt;2014 Work+Transport+IDA'!D54-'&gt;2014 IDA'!D54-'&gt;2014 Transportation'!D54</f>
        <v>62545245</v>
      </c>
      <c r="E54" s="49">
        <f>'&gt;2014 Work+Transport+IDA'!E54-'&gt;2014 IDA'!E54-'&gt;2014 Transportation'!E54</f>
        <v>59780292</v>
      </c>
      <c r="F54" s="49">
        <f>'&gt;2014 Work+Transport+IDA'!F54-'&gt;2014 IDA'!F54-'&gt;2014 Transportation'!F54</f>
        <v>117416389</v>
      </c>
      <c r="G54" s="49">
        <f>'&gt;2014 Work+Transport+IDA'!G54-'&gt;2014 IDA'!G54-'&gt;2014 Transportation'!G54</f>
        <v>64210181</v>
      </c>
      <c r="H54" s="49">
        <f>'&gt;2014 Work+Transport+IDA'!H54-'&gt;2014 IDA'!H54-'&gt;2014 Transportation'!H54</f>
        <v>63270363</v>
      </c>
      <c r="I54" s="49">
        <f>'&gt;2014 Work+Transport+IDA'!I54-'&gt;2014 IDA'!I54-'&gt;2014 Transportation'!I54</f>
        <v>32397462</v>
      </c>
      <c r="J54" s="49">
        <f>'&gt;2014 Work+Transport+IDA'!J54-'&gt;2014 IDA'!J54-'&gt;2014 Transportation'!J54</f>
        <v>33279719</v>
      </c>
      <c r="K54" s="49">
        <f>'&gt;2014 Work+Transport+IDA'!K54-'&gt;2014 IDA'!K54-'&gt;2014 Transportation'!K54</f>
        <v>38770191</v>
      </c>
      <c r="L54" s="49">
        <f>'&gt;2014 Work+Transport+IDA'!L54-'&gt;2014 IDA'!L54-'&gt;2014 Transportation'!L54</f>
        <v>32626138</v>
      </c>
      <c r="M54" s="49">
        <f>'&gt;2014 Work+Transport+IDA'!M54-'&gt;2014 IDA'!M54-'&gt;2014 Transportation'!M54</f>
        <v>34332931</v>
      </c>
      <c r="N54" s="49">
        <f>'&gt;2014 Work+Transport+IDA'!N54-'&gt;2014 IDA'!N54-'&gt;2014 Transportation'!N54</f>
        <v>33547121</v>
      </c>
      <c r="O54" s="49">
        <f>'&gt;2014 Work+Transport+IDA'!O54-'&gt;2014 IDA'!O54-'&gt;2014 Transportation'!O54</f>
        <v>29921158</v>
      </c>
      <c r="P54" s="49">
        <f>'&gt;2014 Work+Transport+IDA'!P54-'&gt;2014 IDA'!P54-'&gt;2014 Transportation'!P54</f>
        <v>63059789</v>
      </c>
      <c r="Q54" s="49">
        <f>'&gt;2014 Work+Transport+IDA'!Q54-'&gt;2014 IDA'!Q54-'&gt;2014 Transportation'!Q54</f>
        <v>52635858</v>
      </c>
      <c r="R54" s="49">
        <f>'&gt;2014 Work+Transport+IDA'!R54-'&gt;2014 IDA'!R54-'&gt;2014 Transportation'!R54</f>
        <v>34217976</v>
      </c>
      <c r="S54" s="49">
        <f>'&gt;2014 Work+Transport+IDA'!S54-'&gt;2014 IDA'!S54-'&gt;2014 Transportation'!S54</f>
        <v>29745989</v>
      </c>
      <c r="T54" s="49">
        <f t="shared" si="2"/>
        <v>37296026</v>
      </c>
      <c r="U54" s="49">
        <f t="shared" si="2"/>
        <v>34526873</v>
      </c>
      <c r="V54" s="49">
        <f t="shared" si="2"/>
        <v>27486451</v>
      </c>
      <c r="W54" s="49">
        <f t="shared" si="2"/>
        <v>26142280</v>
      </c>
      <c r="X54" s="49">
        <f t="shared" ref="X54:Y54" si="52">X113+X172</f>
        <v>31826493</v>
      </c>
      <c r="Y54" s="49">
        <f t="shared" si="52"/>
        <v>28987471</v>
      </c>
      <c r="Z54" s="49">
        <f t="shared" si="35"/>
        <v>30875797</v>
      </c>
      <c r="AA54" s="161"/>
    </row>
    <row r="55" spans="1:34" ht="15" customHeight="1">
      <c r="A55" s="51" t="s">
        <v>158</v>
      </c>
      <c r="B55" s="49">
        <f>'&gt;2014 Work+Transport+IDA'!B55-'&gt;2014 IDA'!B55-'&gt;2014 Transportation'!B55</f>
        <v>1320336</v>
      </c>
      <c r="C55" s="49">
        <f>'&gt;2014 Work+Transport+IDA'!C55-'&gt;2014 IDA'!C55-'&gt;2014 Transportation'!C55</f>
        <v>1784911</v>
      </c>
      <c r="D55" s="49">
        <f>'&gt;2014 Work+Transport+IDA'!D55-'&gt;2014 IDA'!D55-'&gt;2014 Transportation'!D55</f>
        <v>-1571178</v>
      </c>
      <c r="E55" s="49">
        <f>'&gt;2014 Work+Transport+IDA'!E55-'&gt;2014 IDA'!E55-'&gt;2014 Transportation'!E55</f>
        <v>-1534069</v>
      </c>
      <c r="F55" s="49">
        <f>'&gt;2014 Work+Transport+IDA'!F55-'&gt;2014 IDA'!F55-'&gt;2014 Transportation'!F55</f>
        <v>9703174</v>
      </c>
      <c r="G55" s="49">
        <f>'&gt;2014 Work+Transport+IDA'!G55-'&gt;2014 IDA'!G55-'&gt;2014 Transportation'!G55</f>
        <v>555551</v>
      </c>
      <c r="H55" s="49">
        <f>'&gt;2014 Work+Transport+IDA'!H55-'&gt;2014 IDA'!H55-'&gt;2014 Transportation'!H55</f>
        <v>5911822</v>
      </c>
      <c r="I55" s="49">
        <f>'&gt;2014 Work+Transport+IDA'!I55-'&gt;2014 IDA'!I55-'&gt;2014 Transportation'!I55</f>
        <v>507845</v>
      </c>
      <c r="J55" s="49">
        <f>'&gt;2014 Work+Transport+IDA'!J55-'&gt;2014 IDA'!J55-'&gt;2014 Transportation'!J55</f>
        <v>386245</v>
      </c>
      <c r="K55" s="49">
        <f>'&gt;2014 Work+Transport+IDA'!K55-'&gt;2014 IDA'!K55-'&gt;2014 Transportation'!K55</f>
        <v>518111</v>
      </c>
      <c r="L55" s="49">
        <f>'&gt;2014 Work+Transport+IDA'!L55-'&gt;2014 IDA'!L55-'&gt;2014 Transportation'!L55</f>
        <v>565640</v>
      </c>
      <c r="M55" s="49">
        <f>'&gt;2014 Work+Transport+IDA'!M55-'&gt;2014 IDA'!M55-'&gt;2014 Transportation'!M55</f>
        <v>180853</v>
      </c>
      <c r="N55" s="49">
        <f>'&gt;2014 Work+Transport+IDA'!N55-'&gt;2014 IDA'!N55-'&gt;2014 Transportation'!N55</f>
        <v>487677</v>
      </c>
      <c r="O55" s="49">
        <f>'&gt;2014 Work+Transport+IDA'!O55-'&gt;2014 IDA'!O55-'&gt;2014 Transportation'!O55</f>
        <v>326666</v>
      </c>
      <c r="P55" s="49">
        <f>'&gt;2014 Work+Transport+IDA'!P55-'&gt;2014 IDA'!P55-'&gt;2014 Transportation'!P55</f>
        <v>253811</v>
      </c>
      <c r="Q55" s="49">
        <f>'&gt;2014 Work+Transport+IDA'!Q55-'&gt;2014 IDA'!Q55-'&gt;2014 Transportation'!Q55</f>
        <v>1757012</v>
      </c>
      <c r="R55" s="49">
        <f>'&gt;2014 Work+Transport+IDA'!R55-'&gt;2014 IDA'!R55-'&gt;2014 Transportation'!R55</f>
        <v>1784174</v>
      </c>
      <c r="S55" s="49">
        <f>'&gt;2014 Work+Transport+IDA'!S55-'&gt;2014 IDA'!S55-'&gt;2014 Transportation'!S55</f>
        <v>2694566</v>
      </c>
      <c r="T55" s="49">
        <f t="shared" si="2"/>
        <v>546577</v>
      </c>
      <c r="U55" s="49">
        <f t="shared" si="2"/>
        <v>4022764</v>
      </c>
      <c r="V55" s="49">
        <f t="shared" si="2"/>
        <v>3507597</v>
      </c>
      <c r="W55" s="49">
        <f t="shared" si="2"/>
        <v>3033144</v>
      </c>
      <c r="X55" s="49">
        <f t="shared" ref="X55:Y55" si="53">X114+X173</f>
        <v>4741535</v>
      </c>
      <c r="Y55" s="49">
        <f t="shared" si="53"/>
        <v>5192309</v>
      </c>
      <c r="Z55" s="49">
        <f t="shared" si="35"/>
        <v>4275284</v>
      </c>
      <c r="AA55" s="161"/>
    </row>
    <row r="56" spans="1:34" ht="15" customHeight="1">
      <c r="A56" s="59" t="s">
        <v>159</v>
      </c>
      <c r="B56" s="49">
        <f>'&gt;2014 Work+Transport+IDA'!B56-'&gt;2014 IDA'!B56-'&gt;2014 Transportation'!B56</f>
        <v>715511268</v>
      </c>
      <c r="C56" s="49">
        <f>'&gt;2014 Work+Transport+IDA'!C56-'&gt;2014 IDA'!C56-'&gt;2014 Transportation'!C56</f>
        <v>1590674522</v>
      </c>
      <c r="D56" s="49">
        <f>'&gt;2014 Work+Transport+IDA'!D56-'&gt;2014 IDA'!D56-'&gt;2014 Transportation'!D56</f>
        <v>1847396893</v>
      </c>
      <c r="E56" s="49">
        <f>'&gt;2014 Work+Transport+IDA'!E56-'&gt;2014 IDA'!E56-'&gt;2014 Transportation'!E56</f>
        <v>2486030667</v>
      </c>
      <c r="F56" s="49">
        <f>'&gt;2014 Work+Transport+IDA'!F56-'&gt;2014 IDA'!F56-'&gt;2014 Transportation'!F56</f>
        <v>2683348854</v>
      </c>
      <c r="G56" s="49">
        <f>'&gt;2014 Work+Transport+IDA'!G56-'&gt;2014 IDA'!G56-'&gt;2014 Transportation'!G56</f>
        <v>2726866731</v>
      </c>
      <c r="H56" s="49">
        <f>'&gt;2014 Work+Transport+IDA'!H56-'&gt;2014 IDA'!H56-'&gt;2014 Transportation'!H56</f>
        <v>2599284341</v>
      </c>
      <c r="I56" s="49">
        <f>'&gt;2014 Work+Transport+IDA'!I56-'&gt;2014 IDA'!I56-'&gt;2014 Transportation'!I56</f>
        <v>2184367034</v>
      </c>
      <c r="J56" s="49">
        <f>'&gt;2014 Work+Transport+IDA'!J56-'&gt;2014 IDA'!J56-'&gt;2014 Transportation'!J56</f>
        <v>2166878362</v>
      </c>
      <c r="K56" s="49">
        <f>'&gt;2014 Work+Transport+IDA'!K56-'&gt;2014 IDA'!K56-'&gt;2014 Transportation'!K56</f>
        <v>2364278957</v>
      </c>
      <c r="L56" s="49">
        <f>'&gt;2014 Work+Transport+IDA'!L56-'&gt;2014 IDA'!L56-'&gt;2014 Transportation'!L56</f>
        <v>2326721055</v>
      </c>
      <c r="M56" s="49">
        <f>'&gt;2014 Work+Transport+IDA'!M56-'&gt;2014 IDA'!M56-'&gt;2014 Transportation'!M56</f>
        <v>2269965717</v>
      </c>
      <c r="N56" s="49">
        <f>'&gt;2014 Work+Transport+IDA'!N56-'&gt;2014 IDA'!N56-'&gt;2014 Transportation'!N56</f>
        <v>2358721739</v>
      </c>
      <c r="O56" s="49">
        <f>'&gt;2014 Work+Transport+IDA'!O56-'&gt;2014 IDA'!O56-'&gt;2014 Transportation'!O56</f>
        <v>3301549523</v>
      </c>
      <c r="P56" s="49">
        <f>'&gt;2014 Work+Transport+IDA'!P56-'&gt;2014 IDA'!P56-'&gt;2014 Transportation'!P56</f>
        <v>2648333987</v>
      </c>
      <c r="Q56" s="49">
        <f>'&gt;2014 Work+Transport+IDA'!Q56-'&gt;2014 IDA'!Q56-'&gt;2014 Transportation'!Q56</f>
        <v>2163086904</v>
      </c>
      <c r="R56" s="49">
        <f>'&gt;2014 Work+Transport+IDA'!R56-'&gt;2014 IDA'!R56-'&gt;2014 Transportation'!R56</f>
        <v>2033742558</v>
      </c>
      <c r="S56" s="49">
        <f>'&gt;2014 Work+Transport+IDA'!S56-'&gt;2014 IDA'!S56-'&gt;2014 Transportation'!S56</f>
        <v>2168260121</v>
      </c>
      <c r="T56" s="49">
        <f t="shared" si="2"/>
        <v>2686384852</v>
      </c>
      <c r="U56" s="49">
        <f t="shared" si="2"/>
        <v>2835403852</v>
      </c>
      <c r="V56" s="49">
        <f t="shared" si="2"/>
        <v>3278209083</v>
      </c>
      <c r="W56" s="49">
        <f t="shared" si="2"/>
        <v>3340086035</v>
      </c>
      <c r="X56" s="49">
        <f>SUM(X5:X55)</f>
        <v>3231367864</v>
      </c>
      <c r="Y56" s="49">
        <f>SUM(Y5:Y55)</f>
        <v>3049090793</v>
      </c>
      <c r="Z56" s="49">
        <f>SUM(Z5:Z55)</f>
        <v>2314737534.5800004</v>
      </c>
      <c r="AA56" s="161"/>
    </row>
    <row r="57" spans="1:34" s="62" customFormat="1" ht="15" customHeight="1">
      <c r="A57" s="82"/>
      <c r="B57" s="82"/>
      <c r="C57" s="82"/>
      <c r="D57" s="82"/>
      <c r="E57" s="82"/>
      <c r="F57" s="82"/>
      <c r="G57" s="82"/>
      <c r="H57" s="82"/>
      <c r="I57" s="82"/>
      <c r="J57" s="82"/>
      <c r="K57" s="82"/>
      <c r="L57" s="82"/>
      <c r="M57" s="82"/>
      <c r="N57" s="82"/>
      <c r="O57" s="49"/>
      <c r="P57" s="49"/>
      <c r="Q57" s="49"/>
      <c r="R57" s="49"/>
      <c r="S57" s="49"/>
      <c r="T57" s="49"/>
      <c r="U57" s="49"/>
      <c r="V57" s="49"/>
      <c r="W57" s="49"/>
      <c r="X57" s="49"/>
      <c r="Y57" s="49"/>
      <c r="Z57" s="49"/>
    </row>
    <row r="58" spans="1:34" ht="15" customHeight="1">
      <c r="A58" s="83"/>
      <c r="B58" s="83"/>
      <c r="C58" s="83"/>
      <c r="D58" s="83"/>
      <c r="E58" s="83"/>
      <c r="F58" s="83"/>
      <c r="G58" s="83"/>
      <c r="H58" s="83"/>
      <c r="I58" s="83"/>
      <c r="J58" s="83"/>
      <c r="K58" s="83"/>
      <c r="L58" s="83"/>
      <c r="M58" s="83"/>
      <c r="N58" s="83"/>
    </row>
    <row r="59" spans="1:34" ht="15" customHeight="1">
      <c r="A59" s="84"/>
      <c r="B59" s="84"/>
      <c r="C59" s="84"/>
      <c r="D59" s="84"/>
      <c r="E59" s="84"/>
      <c r="F59" s="84"/>
      <c r="G59" s="84"/>
      <c r="H59" s="84"/>
      <c r="I59" s="84"/>
      <c r="J59" s="84"/>
      <c r="K59" s="84"/>
      <c r="L59" s="84"/>
      <c r="M59" s="84"/>
      <c r="N59" s="84"/>
    </row>
    <row r="60" spans="1:34" ht="15" customHeight="1">
      <c r="A60" s="85"/>
      <c r="B60" s="85"/>
      <c r="C60" s="85"/>
      <c r="D60" s="85"/>
      <c r="E60" s="85"/>
      <c r="F60" s="85"/>
      <c r="G60" s="85"/>
      <c r="H60" s="85"/>
      <c r="I60" s="85"/>
      <c r="J60" s="85"/>
      <c r="K60" s="85"/>
      <c r="L60" s="85"/>
      <c r="M60" s="85"/>
      <c r="N60" s="85"/>
    </row>
    <row r="61" spans="1:34" ht="15" customHeight="1">
      <c r="A61" s="86"/>
      <c r="B61" s="86"/>
      <c r="C61" s="86"/>
      <c r="D61" s="86"/>
      <c r="E61" s="86"/>
      <c r="F61" s="86"/>
      <c r="G61" s="86"/>
      <c r="H61" s="86"/>
      <c r="I61" s="86"/>
      <c r="J61" s="86"/>
      <c r="K61" s="86"/>
      <c r="L61" s="86"/>
      <c r="M61" s="86"/>
      <c r="N61" s="86"/>
    </row>
    <row r="62" spans="1:34" ht="1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H62" s="63"/>
    </row>
    <row r="63" spans="1:34" ht="1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4" ht="15" customHeight="1">
      <c r="A64" s="51" t="s">
        <v>82</v>
      </c>
      <c r="B64" s="49">
        <f>'&gt;2014 Work+Transport+IDA'!B64-'&gt;2014 IDA'!B64-'&gt;2014 Transportation'!B64</f>
        <v>4302364</v>
      </c>
      <c r="C64" s="49">
        <f>'&gt;2014 Work+Transport+IDA'!C64-'&gt;2014 IDA'!C64-'&gt;2014 Transportation'!C64</f>
        <v>8326211</v>
      </c>
      <c r="D64" s="49">
        <f>'&gt;2014 Work+Transport+IDA'!D64-'&gt;2014 IDA'!D64-'&gt;2014 Transportation'!D64</f>
        <v>7353035</v>
      </c>
      <c r="E64" s="49">
        <f>'&gt;2014 Work+Transport+IDA'!E64-'&gt;2014 IDA'!E64-'&gt;2014 Transportation'!E64</f>
        <v>3569372</v>
      </c>
      <c r="F64" s="49">
        <f>'&gt;2014 Work+Transport+IDA'!F64-'&gt;2014 IDA'!F64-'&gt;2014 Transportation'!F64</f>
        <v>6765024</v>
      </c>
      <c r="G64" s="49">
        <f>'&gt;2014 Work+Transport+IDA'!G64-'&gt;2014 IDA'!G64-'&gt;2014 Transportation'!G64</f>
        <v>6764809</v>
      </c>
      <c r="H64" s="49">
        <f>'&gt;2014 Work+Transport+IDA'!H64-'&gt;2014 IDA'!H64-'&gt;2014 Transportation'!H64</f>
        <v>6615763</v>
      </c>
      <c r="I64" s="49">
        <f>'&gt;2014 Work+Transport+IDA'!I64-'&gt;2014 IDA'!I64-'&gt;2014 Transportation'!I64</f>
        <v>8774033</v>
      </c>
      <c r="J64" s="49">
        <f>'&gt;2014 Work+Transport+IDA'!J64-'&gt;2014 IDA'!J64-'&gt;2014 Transportation'!J64</f>
        <v>5413059</v>
      </c>
      <c r="K64" s="49">
        <f>'&gt;2014 Work+Transport+IDA'!K64-'&gt;2014 IDA'!K64-'&gt;2014 Transportation'!K64</f>
        <v>5117225</v>
      </c>
      <c r="L64" s="49">
        <f>'&gt;2014 Work+Transport+IDA'!L64-'&gt;2014 IDA'!L64-'&gt;2014 Transportation'!L64</f>
        <v>10571626</v>
      </c>
      <c r="M64" s="49">
        <f>'&gt;2014 Work+Transport+IDA'!M64-'&gt;2014 IDA'!M64-'&gt;2014 Transportation'!M64</f>
        <v>12504069</v>
      </c>
      <c r="N64" s="49">
        <f>'&gt;2014 Work+Transport+IDA'!N64-'&gt;2014 IDA'!N64-'&gt;2014 Transportation'!N64</f>
        <v>12023718</v>
      </c>
      <c r="O64" s="49">
        <f>'&gt;2014 Work+Transport+IDA'!O64-'&gt;2014 IDA'!O64-'&gt;2014 Transportation'!O64</f>
        <v>15495352</v>
      </c>
      <c r="P64" s="49">
        <f>'&gt;2014 Work+Transport+IDA'!P64-'&gt;2014 IDA'!P64-'&gt;2014 Transportation'!P64</f>
        <v>16204622</v>
      </c>
      <c r="Q64" s="49">
        <f>'&gt;2014 Work+Transport+IDA'!Q64-'&gt;2014 IDA'!Q64-'&gt;2014 Transportation'!Q64</f>
        <v>13266206</v>
      </c>
      <c r="R64" s="49">
        <f>'&gt;2014 Work+Transport+IDA'!R64-'&gt;2014 IDA'!R64-'&gt;2014 Transportation'!R64</f>
        <v>8994757</v>
      </c>
      <c r="S64" s="49">
        <f>'&gt;2014 Work+Transport+IDA'!S64-'&gt;2014 IDA'!S64-'&gt;2014 Transportation'!S64</f>
        <v>13999144</v>
      </c>
      <c r="T64" s="49">
        <f>'Subsidized Employment'!T64+'Education and Training'!T64+'Additional Work Activities'!T64</f>
        <v>2366867</v>
      </c>
      <c r="U64" s="49">
        <f>'Subsidized Employment'!U64+'Education and Training'!U64+'Additional Work Activities'!U64</f>
        <v>2811764</v>
      </c>
      <c r="V64" s="49">
        <f>'Subsidized Employment'!V64+'Education and Training'!V64+'Additional Work Activities'!V64</f>
        <v>4956376</v>
      </c>
      <c r="W64" s="49">
        <f>'Subsidized Employment'!W64+'Education and Training'!W64+'Additional Work Activities'!W64</f>
        <v>6277205</v>
      </c>
      <c r="X64" s="49">
        <v>7354001</v>
      </c>
      <c r="Y64" s="49">
        <v>6802358</v>
      </c>
      <c r="Z64" s="49">
        <f>'Subsidized Employment'!Z64+'Education and Training'!Z64+'Additional Work Activities'!Z64</f>
        <v>5234795</v>
      </c>
    </row>
    <row r="65" spans="1:26" ht="15" customHeight="1">
      <c r="A65" s="51" t="s">
        <v>84</v>
      </c>
      <c r="B65" s="49">
        <f>'&gt;2014 Work+Transport+IDA'!B65-'&gt;2014 IDA'!B65-'&gt;2014 Transportation'!B65</f>
        <v>1056756</v>
      </c>
      <c r="C65" s="49">
        <f>'&gt;2014 Work+Transport+IDA'!C65-'&gt;2014 IDA'!C65-'&gt;2014 Transportation'!C65</f>
        <v>6727869</v>
      </c>
      <c r="D65" s="49">
        <f>'&gt;2014 Work+Transport+IDA'!D65-'&gt;2014 IDA'!D65-'&gt;2014 Transportation'!D65</f>
        <v>5447722</v>
      </c>
      <c r="E65" s="49">
        <f>'&gt;2014 Work+Transport+IDA'!E65-'&gt;2014 IDA'!E65-'&gt;2014 Transportation'!E65</f>
        <v>6901730</v>
      </c>
      <c r="F65" s="49">
        <f>'&gt;2014 Work+Transport+IDA'!F65-'&gt;2014 IDA'!F65-'&gt;2014 Transportation'!F65</f>
        <v>6618606</v>
      </c>
      <c r="G65" s="49">
        <f>'&gt;2014 Work+Transport+IDA'!G65-'&gt;2014 IDA'!G65-'&gt;2014 Transportation'!G65</f>
        <v>9103981</v>
      </c>
      <c r="H65" s="49">
        <f>'&gt;2014 Work+Transport+IDA'!H65-'&gt;2014 IDA'!H65-'&gt;2014 Transportation'!H65</f>
        <v>9835687</v>
      </c>
      <c r="I65" s="49">
        <f>'&gt;2014 Work+Transport+IDA'!I65-'&gt;2014 IDA'!I65-'&gt;2014 Transportation'!I65</f>
        <v>8965876</v>
      </c>
      <c r="J65" s="49">
        <f>'&gt;2014 Work+Transport+IDA'!J65-'&gt;2014 IDA'!J65-'&gt;2014 Transportation'!J65</f>
        <v>9269058</v>
      </c>
      <c r="K65" s="49">
        <f>'&gt;2014 Work+Transport+IDA'!K65-'&gt;2014 IDA'!K65-'&gt;2014 Transportation'!K65</f>
        <v>6828670</v>
      </c>
      <c r="L65" s="49">
        <f>'&gt;2014 Work+Transport+IDA'!L65-'&gt;2014 IDA'!L65-'&gt;2014 Transportation'!L65</f>
        <v>11442918</v>
      </c>
      <c r="M65" s="49">
        <f>'&gt;2014 Work+Transport+IDA'!M65-'&gt;2014 IDA'!M65-'&gt;2014 Transportation'!M65</f>
        <v>3090496</v>
      </c>
      <c r="N65" s="49">
        <f>'&gt;2014 Work+Transport+IDA'!N65-'&gt;2014 IDA'!N65-'&gt;2014 Transportation'!N65</f>
        <v>7092910</v>
      </c>
      <c r="O65" s="49">
        <f>'&gt;2014 Work+Transport+IDA'!O65-'&gt;2014 IDA'!O65-'&gt;2014 Transportation'!O65</f>
        <v>6090743</v>
      </c>
      <c r="P65" s="49">
        <f>'&gt;2014 Work+Transport+IDA'!P65-'&gt;2014 IDA'!P65-'&gt;2014 Transportation'!P65</f>
        <v>12501793</v>
      </c>
      <c r="Q65" s="49">
        <f>'&gt;2014 Work+Transport+IDA'!Q65-'&gt;2014 IDA'!Q65-'&gt;2014 Transportation'!Q65</f>
        <v>9240118</v>
      </c>
      <c r="R65" s="49">
        <f>'&gt;2014 Work+Transport+IDA'!R65-'&gt;2014 IDA'!R65-'&gt;2014 Transportation'!R65</f>
        <v>12585752</v>
      </c>
      <c r="S65" s="49">
        <f>'&gt;2014 Work+Transport+IDA'!S65-'&gt;2014 IDA'!S65-'&gt;2014 Transportation'!S65</f>
        <v>12530208</v>
      </c>
      <c r="T65" s="49">
        <f>'Subsidized Employment'!T65+'Education and Training'!T65+'Additional Work Activities'!T65</f>
        <v>9949196</v>
      </c>
      <c r="U65" s="49">
        <f>'Subsidized Employment'!U65+'Education and Training'!U65+'Additional Work Activities'!U65</f>
        <v>6956595</v>
      </c>
      <c r="V65" s="49">
        <f>'Subsidized Employment'!V65+'Education and Training'!V65+'Additional Work Activities'!V65</f>
        <v>8396616</v>
      </c>
      <c r="W65" s="49">
        <f>'Subsidized Employment'!W65+'Education and Training'!W65+'Additional Work Activities'!W65</f>
        <v>8741534</v>
      </c>
      <c r="X65" s="49">
        <v>9918356</v>
      </c>
      <c r="Y65" s="49">
        <v>12072720</v>
      </c>
      <c r="Z65" s="49">
        <f>'Subsidized Employment'!Z65+'Education and Training'!Z65+'Additional Work Activities'!Z65</f>
        <v>9925434.7400000002</v>
      </c>
    </row>
    <row r="66" spans="1:26" ht="15" customHeight="1">
      <c r="A66" s="51" t="s">
        <v>86</v>
      </c>
      <c r="B66" s="49">
        <f>'&gt;2014 Work+Transport+IDA'!B66-'&gt;2014 IDA'!B66-'&gt;2014 Transportation'!B66</f>
        <v>0</v>
      </c>
      <c r="C66" s="49">
        <f>'&gt;2014 Work+Transport+IDA'!C66-'&gt;2014 IDA'!C66-'&gt;2014 Transportation'!C66</f>
        <v>5879348</v>
      </c>
      <c r="D66" s="49">
        <f>'&gt;2014 Work+Transport+IDA'!D66-'&gt;2014 IDA'!D66-'&gt;2014 Transportation'!D66</f>
        <v>11818389</v>
      </c>
      <c r="E66" s="49">
        <f>'&gt;2014 Work+Transport+IDA'!E66-'&gt;2014 IDA'!E66-'&gt;2014 Transportation'!E66</f>
        <v>22581412</v>
      </c>
      <c r="F66" s="49">
        <f>'&gt;2014 Work+Transport+IDA'!F66-'&gt;2014 IDA'!F66-'&gt;2014 Transportation'!F66</f>
        <v>27902392</v>
      </c>
      <c r="G66" s="49">
        <f>'&gt;2014 Work+Transport+IDA'!G66-'&gt;2014 IDA'!G66-'&gt;2014 Transportation'!G66</f>
        <v>17618827</v>
      </c>
      <c r="H66" s="49">
        <f>'&gt;2014 Work+Transport+IDA'!H66-'&gt;2014 IDA'!H66-'&gt;2014 Transportation'!H66</f>
        <v>18753623</v>
      </c>
      <c r="I66" s="49">
        <f>'&gt;2014 Work+Transport+IDA'!I66-'&gt;2014 IDA'!I66-'&gt;2014 Transportation'!I66</f>
        <v>13210921</v>
      </c>
      <c r="J66" s="49">
        <f>'&gt;2014 Work+Transport+IDA'!J66-'&gt;2014 IDA'!J66-'&gt;2014 Transportation'!J66</f>
        <v>14483075</v>
      </c>
      <c r="K66" s="49">
        <f>'&gt;2014 Work+Transport+IDA'!K66-'&gt;2014 IDA'!K66-'&gt;2014 Transportation'!K66</f>
        <v>10652595</v>
      </c>
      <c r="L66" s="49">
        <f>'&gt;2014 Work+Transport+IDA'!L66-'&gt;2014 IDA'!L66-'&gt;2014 Transportation'!L66</f>
        <v>6395719</v>
      </c>
      <c r="M66" s="49">
        <f>'&gt;2014 Work+Transport+IDA'!M66-'&gt;2014 IDA'!M66-'&gt;2014 Transportation'!M66</f>
        <v>10674794</v>
      </c>
      <c r="N66" s="49">
        <f>'&gt;2014 Work+Transport+IDA'!N66-'&gt;2014 IDA'!N66-'&gt;2014 Transportation'!N66</f>
        <v>11454195</v>
      </c>
      <c r="O66" s="49">
        <f>'&gt;2014 Work+Transport+IDA'!O66-'&gt;2014 IDA'!O66-'&gt;2014 Transportation'!O66</f>
        <v>6111178</v>
      </c>
      <c r="P66" s="49">
        <f>'&gt;2014 Work+Transport+IDA'!P66-'&gt;2014 IDA'!P66-'&gt;2014 Transportation'!P66</f>
        <v>7690077</v>
      </c>
      <c r="Q66" s="49">
        <f>'&gt;2014 Work+Transport+IDA'!Q66-'&gt;2014 IDA'!Q66-'&gt;2014 Transportation'!Q66</f>
        <v>8673154</v>
      </c>
      <c r="R66" s="49">
        <f>'&gt;2014 Work+Transport+IDA'!R66-'&gt;2014 IDA'!R66-'&gt;2014 Transportation'!R66</f>
        <v>6200196</v>
      </c>
      <c r="S66" s="49">
        <f>'&gt;2014 Work+Transport+IDA'!S66-'&gt;2014 IDA'!S66-'&gt;2014 Transportation'!S66</f>
        <v>7221577</v>
      </c>
      <c r="T66" s="49">
        <f>'Subsidized Employment'!T66+'Education and Training'!T66+'Additional Work Activities'!T66</f>
        <v>406761</v>
      </c>
      <c r="U66" s="49">
        <f>'Subsidized Employment'!U66+'Education and Training'!U66+'Additional Work Activities'!U66</f>
        <v>475817</v>
      </c>
      <c r="V66" s="49">
        <f>'Subsidized Employment'!V66+'Education and Training'!V66+'Additional Work Activities'!V66</f>
        <v>332469</v>
      </c>
      <c r="W66" s="49">
        <f>'Subsidized Employment'!W66+'Education and Training'!W66+'Additional Work Activities'!W66</f>
        <v>377322</v>
      </c>
      <c r="X66" s="49">
        <v>682232</v>
      </c>
      <c r="Y66" s="49">
        <v>564997</v>
      </c>
      <c r="Z66" s="49">
        <f>'Subsidized Employment'!Z66+'Education and Training'!Z66+'Additional Work Activities'!Z66</f>
        <v>545306</v>
      </c>
    </row>
    <row r="67" spans="1:26" ht="15" customHeight="1">
      <c r="A67" s="51" t="s">
        <v>88</v>
      </c>
      <c r="B67" s="49">
        <f>'&gt;2014 Work+Transport+IDA'!B67-'&gt;2014 IDA'!B67-'&gt;2014 Transportation'!B67</f>
        <v>1901346</v>
      </c>
      <c r="C67" s="49">
        <f>'&gt;2014 Work+Transport+IDA'!C67-'&gt;2014 IDA'!C67-'&gt;2014 Transportation'!C67</f>
        <v>8439436</v>
      </c>
      <c r="D67" s="49">
        <f>'&gt;2014 Work+Transport+IDA'!D67-'&gt;2014 IDA'!D67-'&gt;2014 Transportation'!D67</f>
        <v>8691474</v>
      </c>
      <c r="E67" s="49">
        <f>'&gt;2014 Work+Transport+IDA'!E67-'&gt;2014 IDA'!E67-'&gt;2014 Transportation'!E67</f>
        <v>27977419</v>
      </c>
      <c r="F67" s="49">
        <f>'&gt;2014 Work+Transport+IDA'!F67-'&gt;2014 IDA'!F67-'&gt;2014 Transportation'!F67</f>
        <v>21326111</v>
      </c>
      <c r="G67" s="49">
        <f>'&gt;2014 Work+Transport+IDA'!G67-'&gt;2014 IDA'!G67-'&gt;2014 Transportation'!G67</f>
        <v>10674954</v>
      </c>
      <c r="H67" s="49">
        <f>'&gt;2014 Work+Transport+IDA'!H67-'&gt;2014 IDA'!H67-'&gt;2014 Transportation'!H67</f>
        <v>6713170</v>
      </c>
      <c r="I67" s="49">
        <f>'&gt;2014 Work+Transport+IDA'!I67-'&gt;2014 IDA'!I67-'&gt;2014 Transportation'!I67</f>
        <v>2762885</v>
      </c>
      <c r="J67" s="49">
        <f>'&gt;2014 Work+Transport+IDA'!J67-'&gt;2014 IDA'!J67-'&gt;2014 Transportation'!J67</f>
        <v>12082533</v>
      </c>
      <c r="K67" s="49">
        <f>'&gt;2014 Work+Transport+IDA'!K67-'&gt;2014 IDA'!K67-'&gt;2014 Transportation'!K67</f>
        <v>14664924</v>
      </c>
      <c r="L67" s="49">
        <f>'&gt;2014 Work+Transport+IDA'!L67-'&gt;2014 IDA'!L67-'&gt;2014 Transportation'!L67</f>
        <v>22059507</v>
      </c>
      <c r="M67" s="49">
        <f>'&gt;2014 Work+Transport+IDA'!M67-'&gt;2014 IDA'!M67-'&gt;2014 Transportation'!M67</f>
        <v>20752077</v>
      </c>
      <c r="N67" s="49">
        <f>'&gt;2014 Work+Transport+IDA'!N67-'&gt;2014 IDA'!N67-'&gt;2014 Transportation'!N67</f>
        <v>25628259</v>
      </c>
      <c r="O67" s="49">
        <f>'&gt;2014 Work+Transport+IDA'!O67-'&gt;2014 IDA'!O67-'&gt;2014 Transportation'!O67</f>
        <v>53912602</v>
      </c>
      <c r="P67" s="49">
        <f>'&gt;2014 Work+Transport+IDA'!P67-'&gt;2014 IDA'!P67-'&gt;2014 Transportation'!P67</f>
        <v>28043615</v>
      </c>
      <c r="Q67" s="49">
        <f>'&gt;2014 Work+Transport+IDA'!Q67-'&gt;2014 IDA'!Q67-'&gt;2014 Transportation'!Q67</f>
        <v>35577067</v>
      </c>
      <c r="R67" s="49">
        <f>'&gt;2014 Work+Transport+IDA'!R67-'&gt;2014 IDA'!R67-'&gt;2014 Transportation'!R67</f>
        <v>23424613</v>
      </c>
      <c r="S67" s="49">
        <f>'&gt;2014 Work+Transport+IDA'!S67-'&gt;2014 IDA'!S67-'&gt;2014 Transportation'!S67</f>
        <v>17105422</v>
      </c>
      <c r="T67" s="49">
        <f>'Subsidized Employment'!T67+'Education and Training'!T67+'Additional Work Activities'!T67</f>
        <v>15905139</v>
      </c>
      <c r="U67" s="49">
        <f>'Subsidized Employment'!U67+'Education and Training'!U67+'Additional Work Activities'!U67</f>
        <v>15459789</v>
      </c>
      <c r="V67" s="49">
        <f>'Subsidized Employment'!V67+'Education and Training'!V67+'Additional Work Activities'!V67</f>
        <v>13910883</v>
      </c>
      <c r="W67" s="49">
        <f>'Subsidized Employment'!W67+'Education and Training'!W67+'Additional Work Activities'!W67</f>
        <v>14615698</v>
      </c>
      <c r="X67" s="49">
        <v>13861293</v>
      </c>
      <c r="Y67" s="49">
        <v>12439267</v>
      </c>
      <c r="Z67" s="49">
        <f>'Subsidized Employment'!Z67+'Education and Training'!Z67+'Additional Work Activities'!Z67</f>
        <v>11027588</v>
      </c>
    </row>
    <row r="68" spans="1:26" ht="15" customHeight="1">
      <c r="A68" s="51" t="s">
        <v>74</v>
      </c>
      <c r="B68" s="49">
        <f>'&gt;2014 Work+Transport+IDA'!B68-'&gt;2014 IDA'!B68-'&gt;2014 Transportation'!B68</f>
        <v>0</v>
      </c>
      <c r="C68" s="49">
        <f>'&gt;2014 Work+Transport+IDA'!C68-'&gt;2014 IDA'!C68-'&gt;2014 Transportation'!C68</f>
        <v>200991704</v>
      </c>
      <c r="D68" s="49">
        <f>'&gt;2014 Work+Transport+IDA'!D68-'&gt;2014 IDA'!D68-'&gt;2014 Transportation'!D68</f>
        <v>308101080</v>
      </c>
      <c r="E68" s="49">
        <f>'&gt;2014 Work+Transport+IDA'!E68-'&gt;2014 IDA'!E68-'&gt;2014 Transportation'!E68</f>
        <v>375237594</v>
      </c>
      <c r="F68" s="49">
        <f>'&gt;2014 Work+Transport+IDA'!F68-'&gt;2014 IDA'!F68-'&gt;2014 Transportation'!F68</f>
        <v>388528053</v>
      </c>
      <c r="G68" s="49">
        <f>'&gt;2014 Work+Transport+IDA'!G68-'&gt;2014 IDA'!G68-'&gt;2014 Transportation'!G68</f>
        <v>401434270</v>
      </c>
      <c r="H68" s="49">
        <f>'&gt;2014 Work+Transport+IDA'!H68-'&gt;2014 IDA'!H68-'&gt;2014 Transportation'!H68</f>
        <v>374818651</v>
      </c>
      <c r="I68" s="49">
        <f>'&gt;2014 Work+Transport+IDA'!I68-'&gt;2014 IDA'!I68-'&gt;2014 Transportation'!I68</f>
        <v>342678530</v>
      </c>
      <c r="J68" s="49">
        <f>'&gt;2014 Work+Transport+IDA'!J68-'&gt;2014 IDA'!J68-'&gt;2014 Transportation'!J68</f>
        <v>377377277</v>
      </c>
      <c r="K68" s="49">
        <f>'&gt;2014 Work+Transport+IDA'!K68-'&gt;2014 IDA'!K68-'&gt;2014 Transportation'!K68</f>
        <v>411253501</v>
      </c>
      <c r="L68" s="49">
        <f>'&gt;2014 Work+Transport+IDA'!L68-'&gt;2014 IDA'!L68-'&gt;2014 Transportation'!L68</f>
        <v>454231117</v>
      </c>
      <c r="M68" s="49">
        <f>'&gt;2014 Work+Transport+IDA'!M68-'&gt;2014 IDA'!M68-'&gt;2014 Transportation'!M68</f>
        <v>457339515</v>
      </c>
      <c r="N68" s="49">
        <f>'&gt;2014 Work+Transport+IDA'!N68-'&gt;2014 IDA'!N68-'&gt;2014 Transportation'!N68</f>
        <v>472371959</v>
      </c>
      <c r="O68" s="49">
        <f>'&gt;2014 Work+Transport+IDA'!O68-'&gt;2014 IDA'!O68-'&gt;2014 Transportation'!O68</f>
        <v>752254265</v>
      </c>
      <c r="P68" s="49">
        <f>'&gt;2014 Work+Transport+IDA'!P68-'&gt;2014 IDA'!P68-'&gt;2014 Transportation'!P68</f>
        <v>592955097</v>
      </c>
      <c r="Q68" s="49">
        <f>'&gt;2014 Work+Transport+IDA'!Q68-'&gt;2014 IDA'!Q68-'&gt;2014 Transportation'!Q68</f>
        <v>565249015</v>
      </c>
      <c r="R68" s="49">
        <f>'&gt;2014 Work+Transport+IDA'!R68-'&gt;2014 IDA'!R68-'&gt;2014 Transportation'!R68</f>
        <v>498193672</v>
      </c>
      <c r="S68" s="49">
        <f>'&gt;2014 Work+Transport+IDA'!S68-'&gt;2014 IDA'!S68-'&gt;2014 Transportation'!S68</f>
        <v>534523819</v>
      </c>
      <c r="T68" s="49">
        <f>'Subsidized Employment'!T68+'Education and Training'!T68+'Additional Work Activities'!T68</f>
        <v>1014168682</v>
      </c>
      <c r="U68" s="49">
        <f>'Subsidized Employment'!U68+'Education and Training'!U68+'Additional Work Activities'!U68</f>
        <v>1275741353</v>
      </c>
      <c r="V68" s="49">
        <f>'Subsidized Employment'!V68+'Education and Training'!V68+'Additional Work Activities'!V68</f>
        <v>1555932992</v>
      </c>
      <c r="W68" s="49">
        <f>'Subsidized Employment'!W68+'Education and Training'!W68+'Additional Work Activities'!W68</f>
        <v>1723510960</v>
      </c>
      <c r="X68" s="49">
        <v>1712425648</v>
      </c>
      <c r="Y68" s="49">
        <v>1519097185</v>
      </c>
      <c r="Z68" s="49">
        <f>'Subsidized Employment'!Z68+'Education and Training'!Z68+'Additional Work Activities'!Z68</f>
        <v>840864007</v>
      </c>
    </row>
    <row r="69" spans="1:26" ht="15" customHeight="1">
      <c r="A69" s="51" t="s">
        <v>91</v>
      </c>
      <c r="B69" s="49">
        <f>'&gt;2014 Work+Transport+IDA'!B69-'&gt;2014 IDA'!B69-'&gt;2014 Transportation'!B69</f>
        <v>253627</v>
      </c>
      <c r="C69" s="49">
        <f>'&gt;2014 Work+Transport+IDA'!C69-'&gt;2014 IDA'!C69-'&gt;2014 Transportation'!C69</f>
        <v>4020557</v>
      </c>
      <c r="D69" s="49">
        <f>'&gt;2014 Work+Transport+IDA'!D69-'&gt;2014 IDA'!D69-'&gt;2014 Transportation'!D69</f>
        <v>6887236</v>
      </c>
      <c r="E69" s="49">
        <f>'&gt;2014 Work+Transport+IDA'!E69-'&gt;2014 IDA'!E69-'&gt;2014 Transportation'!E69</f>
        <v>785694</v>
      </c>
      <c r="F69" s="49">
        <f>'&gt;2014 Work+Transport+IDA'!F69-'&gt;2014 IDA'!F69-'&gt;2014 Transportation'!F69</f>
        <v>884997</v>
      </c>
      <c r="G69" s="49">
        <f>'&gt;2014 Work+Transport+IDA'!G69-'&gt;2014 IDA'!G69-'&gt;2014 Transportation'!G69</f>
        <v>857618</v>
      </c>
      <c r="H69" s="49">
        <f>'&gt;2014 Work+Transport+IDA'!H69-'&gt;2014 IDA'!H69-'&gt;2014 Transportation'!H69</f>
        <v>869149</v>
      </c>
      <c r="I69" s="49">
        <f>'&gt;2014 Work+Transport+IDA'!I69-'&gt;2014 IDA'!I69-'&gt;2014 Transportation'!I69</f>
        <v>727070</v>
      </c>
      <c r="J69" s="49">
        <f>'&gt;2014 Work+Transport+IDA'!J69-'&gt;2014 IDA'!J69-'&gt;2014 Transportation'!J69</f>
        <v>1033876</v>
      </c>
      <c r="K69" s="49">
        <f>'&gt;2014 Work+Transport+IDA'!K69-'&gt;2014 IDA'!K69-'&gt;2014 Transportation'!K69</f>
        <v>776621</v>
      </c>
      <c r="L69" s="49">
        <f>'&gt;2014 Work+Transport+IDA'!L69-'&gt;2014 IDA'!L69-'&gt;2014 Transportation'!L69</f>
        <v>454341</v>
      </c>
      <c r="M69" s="49">
        <f>'&gt;2014 Work+Transport+IDA'!M69-'&gt;2014 IDA'!M69-'&gt;2014 Transportation'!M69</f>
        <v>335592</v>
      </c>
      <c r="N69" s="49">
        <f>'&gt;2014 Work+Transport+IDA'!N69-'&gt;2014 IDA'!N69-'&gt;2014 Transportation'!N69</f>
        <v>815375</v>
      </c>
      <c r="O69" s="49">
        <f>'&gt;2014 Work+Transport+IDA'!O69-'&gt;2014 IDA'!O69-'&gt;2014 Transportation'!O69</f>
        <v>1133831</v>
      </c>
      <c r="P69" s="49">
        <f>'&gt;2014 Work+Transport+IDA'!P69-'&gt;2014 IDA'!P69-'&gt;2014 Transportation'!P69</f>
        <v>5590974</v>
      </c>
      <c r="Q69" s="49">
        <f>'&gt;2014 Work+Transport+IDA'!Q69-'&gt;2014 IDA'!Q69-'&gt;2014 Transportation'!Q69</f>
        <v>5034053</v>
      </c>
      <c r="R69" s="49">
        <f>'&gt;2014 Work+Transport+IDA'!R69-'&gt;2014 IDA'!R69-'&gt;2014 Transportation'!R69</f>
        <v>2011876</v>
      </c>
      <c r="S69" s="49">
        <f>'&gt;2014 Work+Transport+IDA'!S69-'&gt;2014 IDA'!S69-'&gt;2014 Transportation'!S69</f>
        <v>2031161</v>
      </c>
      <c r="T69" s="49">
        <f>'Subsidized Employment'!T69+'Education and Training'!T69+'Additional Work Activities'!T69</f>
        <v>8788383</v>
      </c>
      <c r="U69" s="49">
        <f>'Subsidized Employment'!U69+'Education and Training'!U69+'Additional Work Activities'!U69</f>
        <v>8346418</v>
      </c>
      <c r="V69" s="49">
        <f>'Subsidized Employment'!V69+'Education and Training'!V69+'Additional Work Activities'!V69</f>
        <v>9721438</v>
      </c>
      <c r="W69" s="49">
        <f>'Subsidized Employment'!W69+'Education and Training'!W69+'Additional Work Activities'!W69</f>
        <v>10111361</v>
      </c>
      <c r="X69" s="49">
        <v>10928672</v>
      </c>
      <c r="Y69" s="49">
        <v>8260018</v>
      </c>
      <c r="Z69" s="49">
        <f>'Subsidized Employment'!Z69+'Education and Training'!Z69+'Additional Work Activities'!Z69</f>
        <v>5610342</v>
      </c>
    </row>
    <row r="70" spans="1:26" ht="15" customHeight="1">
      <c r="A70" s="51" t="s">
        <v>93</v>
      </c>
      <c r="B70" s="49">
        <f>'&gt;2014 Work+Transport+IDA'!B70-'&gt;2014 IDA'!B70-'&gt;2014 Transportation'!B70</f>
        <v>0</v>
      </c>
      <c r="C70" s="49">
        <f>'&gt;2014 Work+Transport+IDA'!C70-'&gt;2014 IDA'!C70-'&gt;2014 Transportation'!C70</f>
        <v>0</v>
      </c>
      <c r="D70" s="49">
        <f>'&gt;2014 Work+Transport+IDA'!D70-'&gt;2014 IDA'!D70-'&gt;2014 Transportation'!D70</f>
        <v>0</v>
      </c>
      <c r="E70" s="49">
        <f>'&gt;2014 Work+Transport+IDA'!E70-'&gt;2014 IDA'!E70-'&gt;2014 Transportation'!E70</f>
        <v>0</v>
      </c>
      <c r="F70" s="49">
        <f>'&gt;2014 Work+Transport+IDA'!F70-'&gt;2014 IDA'!F70-'&gt;2014 Transportation'!F70</f>
        <v>0</v>
      </c>
      <c r="G70" s="49">
        <f>'&gt;2014 Work+Transport+IDA'!G70-'&gt;2014 IDA'!G70-'&gt;2014 Transportation'!G70</f>
        <v>492980</v>
      </c>
      <c r="H70" s="49">
        <f>'&gt;2014 Work+Transport+IDA'!H70-'&gt;2014 IDA'!H70-'&gt;2014 Transportation'!H70</f>
        <v>16815051</v>
      </c>
      <c r="I70" s="49">
        <f>'&gt;2014 Work+Transport+IDA'!I70-'&gt;2014 IDA'!I70-'&gt;2014 Transportation'!I70</f>
        <v>17614013</v>
      </c>
      <c r="J70" s="49">
        <f>'&gt;2014 Work+Transport+IDA'!J70-'&gt;2014 IDA'!J70-'&gt;2014 Transportation'!J70</f>
        <v>7727371</v>
      </c>
      <c r="K70" s="49">
        <f>'&gt;2014 Work+Transport+IDA'!K70-'&gt;2014 IDA'!K70-'&gt;2014 Transportation'!K70</f>
        <v>17813899</v>
      </c>
      <c r="L70" s="49">
        <f>'&gt;2014 Work+Transport+IDA'!L70-'&gt;2014 IDA'!L70-'&gt;2014 Transportation'!L70</f>
        <v>1144857</v>
      </c>
      <c r="M70" s="49">
        <f>'&gt;2014 Work+Transport+IDA'!M70-'&gt;2014 IDA'!M70-'&gt;2014 Transportation'!M70</f>
        <v>0</v>
      </c>
      <c r="N70" s="49">
        <f>'&gt;2014 Work+Transport+IDA'!N70-'&gt;2014 IDA'!N70-'&gt;2014 Transportation'!N70</f>
        <v>0</v>
      </c>
      <c r="O70" s="49">
        <f>'&gt;2014 Work+Transport+IDA'!O70-'&gt;2014 IDA'!O70-'&gt;2014 Transportation'!O70</f>
        <v>10525255</v>
      </c>
      <c r="P70" s="49">
        <f>'&gt;2014 Work+Transport+IDA'!P70-'&gt;2014 IDA'!P70-'&gt;2014 Transportation'!P70</f>
        <v>-109550</v>
      </c>
      <c r="Q70" s="49">
        <f>'&gt;2014 Work+Transport+IDA'!Q70-'&gt;2014 IDA'!Q70-'&gt;2014 Transportation'!Q70</f>
        <v>2801557</v>
      </c>
      <c r="R70" s="49">
        <f>'&gt;2014 Work+Transport+IDA'!R70-'&gt;2014 IDA'!R70-'&gt;2014 Transportation'!R70</f>
        <v>0</v>
      </c>
      <c r="S70" s="49">
        <f>'&gt;2014 Work+Transport+IDA'!S70-'&gt;2014 IDA'!S70-'&gt;2014 Transportation'!S70</f>
        <v>0</v>
      </c>
      <c r="T70" s="49">
        <f>'Subsidized Employment'!T70+'Education and Training'!T70+'Additional Work Activities'!T70</f>
        <v>0</v>
      </c>
      <c r="U70" s="49">
        <f>'Subsidized Employment'!U70+'Education and Training'!U70+'Additional Work Activities'!U70</f>
        <v>0</v>
      </c>
      <c r="V70" s="49">
        <f>'Subsidized Employment'!V70+'Education and Training'!V70+'Additional Work Activities'!V70</f>
        <v>0</v>
      </c>
      <c r="W70" s="49">
        <f>'Subsidized Employment'!W70+'Education and Training'!W70+'Additional Work Activities'!W70</f>
        <v>0</v>
      </c>
      <c r="X70" s="49">
        <v>0</v>
      </c>
      <c r="Y70" s="49">
        <v>0</v>
      </c>
      <c r="Z70" s="49">
        <f>'Subsidized Employment'!Z70+'Education and Training'!Z70+'Additional Work Activities'!Z70</f>
        <v>0</v>
      </c>
    </row>
    <row r="71" spans="1:26" ht="15" customHeight="1">
      <c r="A71" s="51" t="s">
        <v>95</v>
      </c>
      <c r="B71" s="49">
        <f>'&gt;2014 Work+Transport+IDA'!B71-'&gt;2014 IDA'!B71-'&gt;2014 Transportation'!B71</f>
        <v>4646223</v>
      </c>
      <c r="C71" s="49">
        <f>'&gt;2014 Work+Transport+IDA'!C71-'&gt;2014 IDA'!C71-'&gt;2014 Transportation'!C71</f>
        <v>7142443</v>
      </c>
      <c r="D71" s="49">
        <f>'&gt;2014 Work+Transport+IDA'!D71-'&gt;2014 IDA'!D71-'&gt;2014 Transportation'!D71</f>
        <v>6335725</v>
      </c>
      <c r="E71" s="49">
        <f>'&gt;2014 Work+Transport+IDA'!E71-'&gt;2014 IDA'!E71-'&gt;2014 Transportation'!E71</f>
        <v>192745</v>
      </c>
      <c r="F71" s="49">
        <f>'&gt;2014 Work+Transport+IDA'!F71-'&gt;2014 IDA'!F71-'&gt;2014 Transportation'!F71</f>
        <v>0</v>
      </c>
      <c r="G71" s="49">
        <f>'&gt;2014 Work+Transport+IDA'!G71-'&gt;2014 IDA'!G71-'&gt;2014 Transportation'!G71</f>
        <v>0</v>
      </c>
      <c r="H71" s="49">
        <f>'&gt;2014 Work+Transport+IDA'!H71-'&gt;2014 IDA'!H71-'&gt;2014 Transportation'!H71</f>
        <v>0</v>
      </c>
      <c r="I71" s="49">
        <f>'&gt;2014 Work+Transport+IDA'!I71-'&gt;2014 IDA'!I71-'&gt;2014 Transportation'!I71</f>
        <v>0</v>
      </c>
      <c r="J71" s="49">
        <f>'&gt;2014 Work+Transport+IDA'!J71-'&gt;2014 IDA'!J71-'&gt;2014 Transportation'!J71</f>
        <v>0</v>
      </c>
      <c r="K71" s="49">
        <f>'&gt;2014 Work+Transport+IDA'!K71-'&gt;2014 IDA'!K71-'&gt;2014 Transportation'!K71</f>
        <v>0</v>
      </c>
      <c r="L71" s="49">
        <f>'&gt;2014 Work+Transport+IDA'!L71-'&gt;2014 IDA'!L71-'&gt;2014 Transportation'!L71</f>
        <v>15795248</v>
      </c>
      <c r="M71" s="49">
        <f>'&gt;2014 Work+Transport+IDA'!M71-'&gt;2014 IDA'!M71-'&gt;2014 Transportation'!M71</f>
        <v>9097277</v>
      </c>
      <c r="N71" s="49">
        <f>'&gt;2014 Work+Transport+IDA'!N71-'&gt;2014 IDA'!N71-'&gt;2014 Transportation'!N71</f>
        <v>550066</v>
      </c>
      <c r="O71" s="49">
        <f>'&gt;2014 Work+Transport+IDA'!O71-'&gt;2014 IDA'!O71-'&gt;2014 Transportation'!O71</f>
        <v>8524804</v>
      </c>
      <c r="P71" s="49">
        <f>'&gt;2014 Work+Transport+IDA'!P71-'&gt;2014 IDA'!P71-'&gt;2014 Transportation'!P71</f>
        <v>-420135</v>
      </c>
      <c r="Q71" s="49">
        <f>'&gt;2014 Work+Transport+IDA'!Q71-'&gt;2014 IDA'!Q71-'&gt;2014 Transportation'!Q71</f>
        <v>3698518</v>
      </c>
      <c r="R71" s="49">
        <f>'&gt;2014 Work+Transport+IDA'!R71-'&gt;2014 IDA'!R71-'&gt;2014 Transportation'!R71</f>
        <v>497483</v>
      </c>
      <c r="S71" s="49">
        <f>'&gt;2014 Work+Transport+IDA'!S71-'&gt;2014 IDA'!S71-'&gt;2014 Transportation'!S71</f>
        <v>5601421</v>
      </c>
      <c r="T71" s="49">
        <f>'Subsidized Employment'!T71+'Education and Training'!T71+'Additional Work Activities'!T71</f>
        <v>3864351</v>
      </c>
      <c r="U71" s="49">
        <f>'Subsidized Employment'!U71+'Education and Training'!U71+'Additional Work Activities'!U71</f>
        <v>3991744</v>
      </c>
      <c r="V71" s="49">
        <f>'Subsidized Employment'!V71+'Education and Training'!V71+'Additional Work Activities'!V71</f>
        <v>6104297</v>
      </c>
      <c r="W71" s="49">
        <f>'Subsidized Employment'!W71+'Education and Training'!W71+'Additional Work Activities'!W71</f>
        <v>2831622</v>
      </c>
      <c r="X71" s="49">
        <v>945919</v>
      </c>
      <c r="Y71" s="49">
        <v>5612067</v>
      </c>
      <c r="Z71" s="49">
        <f>'Subsidized Employment'!Z71+'Education and Training'!Z71+'Additional Work Activities'!Z71</f>
        <v>12262587</v>
      </c>
    </row>
    <row r="72" spans="1:26" ht="15" customHeight="1">
      <c r="A72" s="51" t="s">
        <v>97</v>
      </c>
      <c r="B72" s="49">
        <f>'&gt;2014 Work+Transport+IDA'!B72-'&gt;2014 IDA'!B72-'&gt;2014 Transportation'!B72</f>
        <v>2228783</v>
      </c>
      <c r="C72" s="49">
        <f>'&gt;2014 Work+Transport+IDA'!C72-'&gt;2014 IDA'!C72-'&gt;2014 Transportation'!C72</f>
        <v>13928972</v>
      </c>
      <c r="D72" s="49">
        <f>'&gt;2014 Work+Transport+IDA'!D72-'&gt;2014 IDA'!D72-'&gt;2014 Transportation'!D72</f>
        <v>9686623</v>
      </c>
      <c r="E72" s="49">
        <f>'&gt;2014 Work+Transport+IDA'!E72-'&gt;2014 IDA'!E72-'&gt;2014 Transportation'!E72</f>
        <v>12002451</v>
      </c>
      <c r="F72" s="49">
        <f>'&gt;2014 Work+Transport+IDA'!F72-'&gt;2014 IDA'!F72-'&gt;2014 Transportation'!F72</f>
        <v>21341349</v>
      </c>
      <c r="G72" s="49">
        <f>'&gt;2014 Work+Transport+IDA'!G72-'&gt;2014 IDA'!G72-'&gt;2014 Transportation'!G72</f>
        <v>31369925</v>
      </c>
      <c r="H72" s="49">
        <f>'&gt;2014 Work+Transport+IDA'!H72-'&gt;2014 IDA'!H72-'&gt;2014 Transportation'!H72</f>
        <v>23000830</v>
      </c>
      <c r="I72" s="49">
        <f>'&gt;2014 Work+Transport+IDA'!I72-'&gt;2014 IDA'!I72-'&gt;2014 Transportation'!I72</f>
        <v>12177035</v>
      </c>
      <c r="J72" s="49">
        <f>'&gt;2014 Work+Transport+IDA'!J72-'&gt;2014 IDA'!J72-'&gt;2014 Transportation'!J72</f>
        <v>18909267</v>
      </c>
      <c r="K72" s="49">
        <f>'&gt;2014 Work+Transport+IDA'!K72-'&gt;2014 IDA'!K72-'&gt;2014 Transportation'!K72</f>
        <v>16783356</v>
      </c>
      <c r="L72" s="49">
        <f>'&gt;2014 Work+Transport+IDA'!L72-'&gt;2014 IDA'!L72-'&gt;2014 Transportation'!L72</f>
        <v>6861856</v>
      </c>
      <c r="M72" s="49">
        <f>'&gt;2014 Work+Transport+IDA'!M72-'&gt;2014 IDA'!M72-'&gt;2014 Transportation'!M72</f>
        <v>6387750</v>
      </c>
      <c r="N72" s="49">
        <f>'&gt;2014 Work+Transport+IDA'!N72-'&gt;2014 IDA'!N72-'&gt;2014 Transportation'!N72</f>
        <v>8297277</v>
      </c>
      <c r="O72" s="49">
        <f>'&gt;2014 Work+Transport+IDA'!O72-'&gt;2014 IDA'!O72-'&gt;2014 Transportation'!O72</f>
        <v>5082590</v>
      </c>
      <c r="P72" s="49">
        <f>'&gt;2014 Work+Transport+IDA'!P72-'&gt;2014 IDA'!P72-'&gt;2014 Transportation'!P72</f>
        <v>6877029</v>
      </c>
      <c r="Q72" s="49">
        <f>'&gt;2014 Work+Transport+IDA'!Q72-'&gt;2014 IDA'!Q72-'&gt;2014 Transportation'!Q72</f>
        <v>4243940</v>
      </c>
      <c r="R72" s="49">
        <f>'&gt;2014 Work+Transport+IDA'!R72-'&gt;2014 IDA'!R72-'&gt;2014 Transportation'!R72</f>
        <v>23232907</v>
      </c>
      <c r="S72" s="49">
        <f>'&gt;2014 Work+Transport+IDA'!S72-'&gt;2014 IDA'!S72-'&gt;2014 Transportation'!S72</f>
        <v>6818672</v>
      </c>
      <c r="T72" s="49">
        <f>'Subsidized Employment'!T72+'Education and Training'!T72+'Additional Work Activities'!T72</f>
        <v>5926389</v>
      </c>
      <c r="U72" s="49">
        <f>'Subsidized Employment'!U72+'Education and Training'!U72+'Additional Work Activities'!U72</f>
        <v>15059947</v>
      </c>
      <c r="V72" s="49">
        <f>'Subsidized Employment'!V72+'Education and Training'!V72+'Additional Work Activities'!V72</f>
        <v>17745072</v>
      </c>
      <c r="W72" s="49">
        <f>'Subsidized Employment'!W72+'Education and Training'!W72+'Additional Work Activities'!W72</f>
        <v>10452775</v>
      </c>
      <c r="X72" s="49">
        <v>24780974</v>
      </c>
      <c r="Y72" s="49">
        <v>32971177</v>
      </c>
      <c r="Z72" s="49">
        <f>'Subsidized Employment'!Z72+'Education and Training'!Z72+'Additional Work Activities'!Z72</f>
        <v>24798957.900000002</v>
      </c>
    </row>
    <row r="73" spans="1:26" ht="15" customHeight="1">
      <c r="A73" s="51" t="s">
        <v>99</v>
      </c>
      <c r="B73" s="49">
        <f>'&gt;2014 Work+Transport+IDA'!B73-'&gt;2014 IDA'!B73-'&gt;2014 Transportation'!B73</f>
        <v>30631574</v>
      </c>
      <c r="C73" s="49">
        <f>'&gt;2014 Work+Transport+IDA'!C73-'&gt;2014 IDA'!C73-'&gt;2014 Transportation'!C73</f>
        <v>82358843</v>
      </c>
      <c r="D73" s="49">
        <f>'&gt;2014 Work+Transport+IDA'!D73-'&gt;2014 IDA'!D73-'&gt;2014 Transportation'!D73</f>
        <v>161651408</v>
      </c>
      <c r="E73" s="49">
        <f>'&gt;2014 Work+Transport+IDA'!E73-'&gt;2014 IDA'!E73-'&gt;2014 Transportation'!E73</f>
        <v>102888812</v>
      </c>
      <c r="F73" s="49">
        <f>'&gt;2014 Work+Transport+IDA'!F73-'&gt;2014 IDA'!F73-'&gt;2014 Transportation'!F73</f>
        <v>136122757</v>
      </c>
      <c r="G73" s="49">
        <f>'&gt;2014 Work+Transport+IDA'!G73-'&gt;2014 IDA'!G73-'&gt;2014 Transportation'!G73</f>
        <v>132505713</v>
      </c>
      <c r="H73" s="49">
        <f>'&gt;2014 Work+Transport+IDA'!H73-'&gt;2014 IDA'!H73-'&gt;2014 Transportation'!H73</f>
        <v>91110340</v>
      </c>
      <c r="I73" s="49">
        <f>'&gt;2014 Work+Transport+IDA'!I73-'&gt;2014 IDA'!I73-'&gt;2014 Transportation'!I73</f>
        <v>86801145</v>
      </c>
      <c r="J73" s="49">
        <f>'&gt;2014 Work+Transport+IDA'!J73-'&gt;2014 IDA'!J73-'&gt;2014 Transportation'!J73</f>
        <v>81794716</v>
      </c>
      <c r="K73" s="49">
        <f>'&gt;2014 Work+Transport+IDA'!K73-'&gt;2014 IDA'!K73-'&gt;2014 Transportation'!K73</f>
        <v>83560351</v>
      </c>
      <c r="L73" s="49">
        <f>'&gt;2014 Work+Transport+IDA'!L73-'&gt;2014 IDA'!L73-'&gt;2014 Transportation'!L73</f>
        <v>70734537</v>
      </c>
      <c r="M73" s="49">
        <f>'&gt;2014 Work+Transport+IDA'!M73-'&gt;2014 IDA'!M73-'&gt;2014 Transportation'!M73</f>
        <v>81162369</v>
      </c>
      <c r="N73" s="49">
        <f>'&gt;2014 Work+Transport+IDA'!N73-'&gt;2014 IDA'!N73-'&gt;2014 Transportation'!N73</f>
        <v>65193704</v>
      </c>
      <c r="O73" s="49">
        <f>'&gt;2014 Work+Transport+IDA'!O73-'&gt;2014 IDA'!O73-'&gt;2014 Transportation'!O73</f>
        <v>98824847</v>
      </c>
      <c r="P73" s="49">
        <f>'&gt;2014 Work+Transport+IDA'!P73-'&gt;2014 IDA'!P73-'&gt;2014 Transportation'!P73</f>
        <v>73674047</v>
      </c>
      <c r="Q73" s="49">
        <f>'&gt;2014 Work+Transport+IDA'!Q73-'&gt;2014 IDA'!Q73-'&gt;2014 Transportation'!Q73</f>
        <v>62682136</v>
      </c>
      <c r="R73" s="49">
        <f>'&gt;2014 Work+Transport+IDA'!R73-'&gt;2014 IDA'!R73-'&gt;2014 Transportation'!R73</f>
        <v>58350615</v>
      </c>
      <c r="S73" s="49">
        <f>'&gt;2014 Work+Transport+IDA'!S73-'&gt;2014 IDA'!S73-'&gt;2014 Transportation'!S73</f>
        <v>50683679</v>
      </c>
      <c r="T73" s="49">
        <f>'Subsidized Employment'!T73+'Education and Training'!T73+'Additional Work Activities'!T73</f>
        <v>47357786</v>
      </c>
      <c r="U73" s="49">
        <f>'Subsidized Employment'!U73+'Education and Training'!U73+'Additional Work Activities'!U73</f>
        <v>45918308</v>
      </c>
      <c r="V73" s="49">
        <f>'Subsidized Employment'!V73+'Education and Training'!V73+'Additional Work Activities'!V73</f>
        <v>46314000</v>
      </c>
      <c r="W73" s="49">
        <f>'Subsidized Employment'!W73+'Education and Training'!W73+'Additional Work Activities'!W73</f>
        <v>43769764</v>
      </c>
      <c r="X73" s="49">
        <v>46106428</v>
      </c>
      <c r="Y73" s="49">
        <v>50224364</v>
      </c>
      <c r="Z73" s="49">
        <f>'Subsidized Employment'!Z73+'Education and Training'!Z73+'Additional Work Activities'!Z73</f>
        <v>42024408</v>
      </c>
    </row>
    <row r="74" spans="1:26" ht="15" customHeight="1">
      <c r="A74" s="51" t="s">
        <v>101</v>
      </c>
      <c r="B74" s="49">
        <f>'&gt;2014 Work+Transport+IDA'!B74-'&gt;2014 IDA'!B74-'&gt;2014 Transportation'!B74</f>
        <v>10020561</v>
      </c>
      <c r="C74" s="49">
        <f>'&gt;2014 Work+Transport+IDA'!C74-'&gt;2014 IDA'!C74-'&gt;2014 Transportation'!C74</f>
        <v>15820552</v>
      </c>
      <c r="D74" s="49">
        <f>'&gt;2014 Work+Transport+IDA'!D74-'&gt;2014 IDA'!D74-'&gt;2014 Transportation'!D74</f>
        <v>29271311</v>
      </c>
      <c r="E74" s="49">
        <f>'&gt;2014 Work+Transport+IDA'!E74-'&gt;2014 IDA'!E74-'&gt;2014 Transportation'!E74</f>
        <v>98738148</v>
      </c>
      <c r="F74" s="49">
        <f>'&gt;2014 Work+Transport+IDA'!F74-'&gt;2014 IDA'!F74-'&gt;2014 Transportation'!F74</f>
        <v>38077213</v>
      </c>
      <c r="G74" s="49">
        <f>'&gt;2014 Work+Transport+IDA'!G74-'&gt;2014 IDA'!G74-'&gt;2014 Transportation'!G74</f>
        <v>139182895</v>
      </c>
      <c r="H74" s="49">
        <f>'&gt;2014 Work+Transport+IDA'!H74-'&gt;2014 IDA'!H74-'&gt;2014 Transportation'!H74</f>
        <v>82313435</v>
      </c>
      <c r="I74" s="49">
        <f>'&gt;2014 Work+Transport+IDA'!I74-'&gt;2014 IDA'!I74-'&gt;2014 Transportation'!I74</f>
        <v>86001168</v>
      </c>
      <c r="J74" s="49">
        <f>'&gt;2014 Work+Transport+IDA'!J74-'&gt;2014 IDA'!J74-'&gt;2014 Transportation'!J74</f>
        <v>69079231</v>
      </c>
      <c r="K74" s="49">
        <f>'&gt;2014 Work+Transport+IDA'!K74-'&gt;2014 IDA'!K74-'&gt;2014 Transportation'!K74</f>
        <v>61476229</v>
      </c>
      <c r="L74" s="49">
        <f>'&gt;2014 Work+Transport+IDA'!L74-'&gt;2014 IDA'!L74-'&gt;2014 Transportation'!L74</f>
        <v>47491926</v>
      </c>
      <c r="M74" s="49">
        <f>'&gt;2014 Work+Transport+IDA'!M74-'&gt;2014 IDA'!M74-'&gt;2014 Transportation'!M74</f>
        <v>32825186</v>
      </c>
      <c r="N74" s="49">
        <f>'&gt;2014 Work+Transport+IDA'!N74-'&gt;2014 IDA'!N74-'&gt;2014 Transportation'!N74</f>
        <v>14259630</v>
      </c>
      <c r="O74" s="49">
        <f>'&gt;2014 Work+Transport+IDA'!O74-'&gt;2014 IDA'!O74-'&gt;2014 Transportation'!O74</f>
        <v>64259450</v>
      </c>
      <c r="P74" s="49">
        <f>'&gt;2014 Work+Transport+IDA'!P74-'&gt;2014 IDA'!P74-'&gt;2014 Transportation'!P74</f>
        <v>21534843</v>
      </c>
      <c r="Q74" s="49">
        <f>'&gt;2014 Work+Transport+IDA'!Q74-'&gt;2014 IDA'!Q74-'&gt;2014 Transportation'!Q74</f>
        <v>19674214</v>
      </c>
      <c r="R74" s="49">
        <f>'&gt;2014 Work+Transport+IDA'!R74-'&gt;2014 IDA'!R74-'&gt;2014 Transportation'!R74</f>
        <v>-1864346</v>
      </c>
      <c r="S74" s="49">
        <f>'&gt;2014 Work+Transport+IDA'!S74-'&gt;2014 IDA'!S74-'&gt;2014 Transportation'!S74</f>
        <v>10720940</v>
      </c>
      <c r="T74" s="49">
        <f>'Subsidized Employment'!T74+'Education and Training'!T74+'Additional Work Activities'!T74</f>
        <v>10310682</v>
      </c>
      <c r="U74" s="49">
        <f>'Subsidized Employment'!U74+'Education and Training'!U74+'Additional Work Activities'!U74</f>
        <v>11922536</v>
      </c>
      <c r="V74" s="49">
        <f>'Subsidized Employment'!V74+'Education and Training'!V74+'Additional Work Activities'!V74</f>
        <v>11264653</v>
      </c>
      <c r="W74" s="49">
        <f>'Subsidized Employment'!W74+'Education and Training'!W74+'Additional Work Activities'!W74</f>
        <v>10626204</v>
      </c>
      <c r="X74" s="49">
        <v>8572626</v>
      </c>
      <c r="Y74" s="49">
        <v>8286208</v>
      </c>
      <c r="Z74" s="49">
        <f>'Subsidized Employment'!Z74+'Education and Training'!Z74+'Additional Work Activities'!Z74</f>
        <v>6617923</v>
      </c>
    </row>
    <row r="75" spans="1:26" ht="15" customHeight="1">
      <c r="A75" s="51" t="s">
        <v>102</v>
      </c>
      <c r="B75" s="49">
        <f>'&gt;2014 Work+Transport+IDA'!B75-'&gt;2014 IDA'!B75-'&gt;2014 Transportation'!B75</f>
        <v>1187566</v>
      </c>
      <c r="C75" s="49">
        <f>'&gt;2014 Work+Transport+IDA'!C75-'&gt;2014 IDA'!C75-'&gt;2014 Transportation'!C75</f>
        <v>4592882</v>
      </c>
      <c r="D75" s="49">
        <f>'&gt;2014 Work+Transport+IDA'!D75-'&gt;2014 IDA'!D75-'&gt;2014 Transportation'!D75</f>
        <v>2754649</v>
      </c>
      <c r="E75" s="49">
        <f>'&gt;2014 Work+Transport+IDA'!E75-'&gt;2014 IDA'!E75-'&gt;2014 Transportation'!E75</f>
        <v>3323368</v>
      </c>
      <c r="F75" s="49">
        <f>'&gt;2014 Work+Transport+IDA'!F75-'&gt;2014 IDA'!F75-'&gt;2014 Transportation'!F75</f>
        <v>4121086</v>
      </c>
      <c r="G75" s="49">
        <f>'&gt;2014 Work+Transport+IDA'!G75-'&gt;2014 IDA'!G75-'&gt;2014 Transportation'!G75</f>
        <v>3429909</v>
      </c>
      <c r="H75" s="49">
        <f>'&gt;2014 Work+Transport+IDA'!H75-'&gt;2014 IDA'!H75-'&gt;2014 Transportation'!H75</f>
        <v>7128320</v>
      </c>
      <c r="I75" s="49">
        <f>'&gt;2014 Work+Transport+IDA'!I75-'&gt;2014 IDA'!I75-'&gt;2014 Transportation'!I75</f>
        <v>6720085</v>
      </c>
      <c r="J75" s="49">
        <f>'&gt;2014 Work+Transport+IDA'!J75-'&gt;2014 IDA'!J75-'&gt;2014 Transportation'!J75</f>
        <v>16546876</v>
      </c>
      <c r="K75" s="49">
        <f>'&gt;2014 Work+Transport+IDA'!K75-'&gt;2014 IDA'!K75-'&gt;2014 Transportation'!K75</f>
        <v>31940800</v>
      </c>
      <c r="L75" s="49">
        <f>'&gt;2014 Work+Transport+IDA'!L75-'&gt;2014 IDA'!L75-'&gt;2014 Transportation'!L75</f>
        <v>41236421</v>
      </c>
      <c r="M75" s="49">
        <f>'&gt;2014 Work+Transport+IDA'!M75-'&gt;2014 IDA'!M75-'&gt;2014 Transportation'!M75</f>
        <v>56247950</v>
      </c>
      <c r="N75" s="49">
        <f>'&gt;2014 Work+Transport+IDA'!N75-'&gt;2014 IDA'!N75-'&gt;2014 Transportation'!N75</f>
        <v>47842115</v>
      </c>
      <c r="O75" s="49">
        <f>'&gt;2014 Work+Transport+IDA'!O75-'&gt;2014 IDA'!O75-'&gt;2014 Transportation'!O75</f>
        <v>56467230</v>
      </c>
      <c r="P75" s="49">
        <f>'&gt;2014 Work+Transport+IDA'!P75-'&gt;2014 IDA'!P75-'&gt;2014 Transportation'!P75</f>
        <v>14921862</v>
      </c>
      <c r="Q75" s="49">
        <f>'&gt;2014 Work+Transport+IDA'!Q75-'&gt;2014 IDA'!Q75-'&gt;2014 Transportation'!Q75</f>
        <v>4725064</v>
      </c>
      <c r="R75" s="49">
        <f>'&gt;2014 Work+Transport+IDA'!R75-'&gt;2014 IDA'!R75-'&gt;2014 Transportation'!R75</f>
        <v>6027609</v>
      </c>
      <c r="S75" s="49">
        <f>'&gt;2014 Work+Transport+IDA'!S75-'&gt;2014 IDA'!S75-'&gt;2014 Transportation'!S75</f>
        <v>4634293</v>
      </c>
      <c r="T75" s="49">
        <f>'Subsidized Employment'!T75+'Education and Training'!T75+'Additional Work Activities'!T75</f>
        <v>680040</v>
      </c>
      <c r="U75" s="49">
        <f>'Subsidized Employment'!U75+'Education and Training'!U75+'Additional Work Activities'!U75</f>
        <v>1055939</v>
      </c>
      <c r="V75" s="49">
        <f>'Subsidized Employment'!V75+'Education and Training'!V75+'Additional Work Activities'!V75</f>
        <v>1273616</v>
      </c>
      <c r="W75" s="49">
        <f>'Subsidized Employment'!W75+'Education and Training'!W75+'Additional Work Activities'!W75</f>
        <v>618174</v>
      </c>
      <c r="X75" s="49">
        <v>759399</v>
      </c>
      <c r="Y75" s="49">
        <v>2053160</v>
      </c>
      <c r="Z75" s="49">
        <f>'Subsidized Employment'!Z75+'Education and Training'!Z75+'Additional Work Activities'!Z75</f>
        <v>2721445</v>
      </c>
    </row>
    <row r="76" spans="1:26" ht="15" customHeight="1">
      <c r="A76" s="51" t="s">
        <v>103</v>
      </c>
      <c r="B76" s="49">
        <f>'&gt;2014 Work+Transport+IDA'!B76-'&gt;2014 IDA'!B76-'&gt;2014 Transportation'!B76</f>
        <v>10387</v>
      </c>
      <c r="C76" s="49">
        <f>'&gt;2014 Work+Transport+IDA'!C76-'&gt;2014 IDA'!C76-'&gt;2014 Transportation'!C76</f>
        <v>32808</v>
      </c>
      <c r="D76" s="49">
        <f>'&gt;2014 Work+Transport+IDA'!D76-'&gt;2014 IDA'!D76-'&gt;2014 Transportation'!D76</f>
        <v>10661</v>
      </c>
      <c r="E76" s="49">
        <f>'&gt;2014 Work+Transport+IDA'!E76-'&gt;2014 IDA'!E76-'&gt;2014 Transportation'!E76</f>
        <v>6901436</v>
      </c>
      <c r="F76" s="49">
        <f>'&gt;2014 Work+Transport+IDA'!F76-'&gt;2014 IDA'!F76-'&gt;2014 Transportation'!F76</f>
        <v>7479644</v>
      </c>
      <c r="G76" s="49">
        <f>'&gt;2014 Work+Transport+IDA'!G76-'&gt;2014 IDA'!G76-'&gt;2014 Transportation'!G76</f>
        <v>6182378</v>
      </c>
      <c r="H76" s="49">
        <f>'&gt;2014 Work+Transport+IDA'!H76-'&gt;2014 IDA'!H76-'&gt;2014 Transportation'!H76</f>
        <v>5647839</v>
      </c>
      <c r="I76" s="49">
        <f>'&gt;2014 Work+Transport+IDA'!I76-'&gt;2014 IDA'!I76-'&gt;2014 Transportation'!I76</f>
        <v>6535266</v>
      </c>
      <c r="J76" s="49">
        <f>'&gt;2014 Work+Transport+IDA'!J76-'&gt;2014 IDA'!J76-'&gt;2014 Transportation'!J76</f>
        <v>5634335</v>
      </c>
      <c r="K76" s="49">
        <f>'&gt;2014 Work+Transport+IDA'!K76-'&gt;2014 IDA'!K76-'&gt;2014 Transportation'!K76</f>
        <v>1741221</v>
      </c>
      <c r="L76" s="49">
        <f>'&gt;2014 Work+Transport+IDA'!L76-'&gt;2014 IDA'!L76-'&gt;2014 Transportation'!L76</f>
        <v>3096661</v>
      </c>
      <c r="M76" s="49">
        <f>'&gt;2014 Work+Transport+IDA'!M76-'&gt;2014 IDA'!M76-'&gt;2014 Transportation'!M76</f>
        <v>1630958</v>
      </c>
      <c r="N76" s="49">
        <f>'&gt;2014 Work+Transport+IDA'!N76-'&gt;2014 IDA'!N76-'&gt;2014 Transportation'!N76</f>
        <v>2381381</v>
      </c>
      <c r="O76" s="49">
        <f>'&gt;2014 Work+Transport+IDA'!O76-'&gt;2014 IDA'!O76-'&gt;2014 Transportation'!O76</f>
        <v>1737962</v>
      </c>
      <c r="P76" s="49">
        <f>'&gt;2014 Work+Transport+IDA'!P76-'&gt;2014 IDA'!P76-'&gt;2014 Transportation'!P76</f>
        <v>5957116</v>
      </c>
      <c r="Q76" s="49">
        <f>'&gt;2014 Work+Transport+IDA'!Q76-'&gt;2014 IDA'!Q76-'&gt;2014 Transportation'!Q76</f>
        <v>5050150</v>
      </c>
      <c r="R76" s="49">
        <f>'&gt;2014 Work+Transport+IDA'!R76-'&gt;2014 IDA'!R76-'&gt;2014 Transportation'!R76</f>
        <v>654808</v>
      </c>
      <c r="S76" s="49">
        <f>'&gt;2014 Work+Transport+IDA'!S76-'&gt;2014 IDA'!S76-'&gt;2014 Transportation'!S76</f>
        <v>1195776</v>
      </c>
      <c r="T76" s="49">
        <f>'Subsidized Employment'!T76+'Education and Training'!T76+'Additional Work Activities'!T76</f>
        <v>1006268</v>
      </c>
      <c r="U76" s="49">
        <f>'Subsidized Employment'!U76+'Education and Training'!U76+'Additional Work Activities'!U76</f>
        <v>1098654</v>
      </c>
      <c r="V76" s="49">
        <f>'Subsidized Employment'!V76+'Education and Training'!V76+'Additional Work Activities'!V76</f>
        <v>357180</v>
      </c>
      <c r="W76" s="49">
        <f>'Subsidized Employment'!W76+'Education and Training'!W76+'Additional Work Activities'!W76</f>
        <v>1339038</v>
      </c>
      <c r="X76" s="49">
        <v>1944856</v>
      </c>
      <c r="Y76" s="49">
        <v>1153111</v>
      </c>
      <c r="Z76" s="49">
        <f>'Subsidized Employment'!Z76+'Education and Training'!Z76+'Additional Work Activities'!Z76</f>
        <v>940757</v>
      </c>
    </row>
    <row r="77" spans="1:26" ht="15" customHeight="1">
      <c r="A77" s="51" t="s">
        <v>104</v>
      </c>
      <c r="B77" s="49">
        <f>'&gt;2014 Work+Transport+IDA'!B77-'&gt;2014 IDA'!B77-'&gt;2014 Transportation'!B77</f>
        <v>208411</v>
      </c>
      <c r="C77" s="49">
        <f>'&gt;2014 Work+Transport+IDA'!C77-'&gt;2014 IDA'!C77-'&gt;2014 Transportation'!C77</f>
        <v>20674228</v>
      </c>
      <c r="D77" s="49">
        <f>'&gt;2014 Work+Transport+IDA'!D77-'&gt;2014 IDA'!D77-'&gt;2014 Transportation'!D77</f>
        <v>898011</v>
      </c>
      <c r="E77" s="49">
        <f>'&gt;2014 Work+Transport+IDA'!E77-'&gt;2014 IDA'!E77-'&gt;2014 Transportation'!E77</f>
        <v>30231598</v>
      </c>
      <c r="F77" s="49">
        <f>'&gt;2014 Work+Transport+IDA'!F77-'&gt;2014 IDA'!F77-'&gt;2014 Transportation'!F77</f>
        <v>62990778</v>
      </c>
      <c r="G77" s="49">
        <f>'&gt;2014 Work+Transport+IDA'!G77-'&gt;2014 IDA'!G77-'&gt;2014 Transportation'!G77</f>
        <v>87366810</v>
      </c>
      <c r="H77" s="49">
        <f>'&gt;2014 Work+Transport+IDA'!H77-'&gt;2014 IDA'!H77-'&gt;2014 Transportation'!H77</f>
        <v>76231099</v>
      </c>
      <c r="I77" s="49">
        <f>'&gt;2014 Work+Transport+IDA'!I77-'&gt;2014 IDA'!I77-'&gt;2014 Transportation'!I77</f>
        <v>85917128</v>
      </c>
      <c r="J77" s="49">
        <f>'&gt;2014 Work+Transport+IDA'!J77-'&gt;2014 IDA'!J77-'&gt;2014 Transportation'!J77</f>
        <v>73591411</v>
      </c>
      <c r="K77" s="49">
        <f>'&gt;2014 Work+Transport+IDA'!K77-'&gt;2014 IDA'!K77-'&gt;2014 Transportation'!K77</f>
        <v>61252763</v>
      </c>
      <c r="L77" s="49">
        <f>'&gt;2014 Work+Transport+IDA'!L77-'&gt;2014 IDA'!L77-'&gt;2014 Transportation'!L77</f>
        <v>71582982</v>
      </c>
      <c r="M77" s="49">
        <f>'&gt;2014 Work+Transport+IDA'!M77-'&gt;2014 IDA'!M77-'&gt;2014 Transportation'!M77</f>
        <v>58865664</v>
      </c>
      <c r="N77" s="49">
        <f>'&gt;2014 Work+Transport+IDA'!N77-'&gt;2014 IDA'!N77-'&gt;2014 Transportation'!N77</f>
        <v>52174572</v>
      </c>
      <c r="O77" s="49">
        <f>'&gt;2014 Work+Transport+IDA'!O77-'&gt;2014 IDA'!O77-'&gt;2014 Transportation'!O77</f>
        <v>241212688</v>
      </c>
      <c r="P77" s="49">
        <f>'&gt;2014 Work+Transport+IDA'!P77-'&gt;2014 IDA'!P77-'&gt;2014 Transportation'!P77</f>
        <v>68294932</v>
      </c>
      <c r="Q77" s="49">
        <f>'&gt;2014 Work+Transport+IDA'!Q77-'&gt;2014 IDA'!Q77-'&gt;2014 Transportation'!Q77</f>
        <v>28608591</v>
      </c>
      <c r="R77" s="49">
        <f>'&gt;2014 Work+Transport+IDA'!R77-'&gt;2014 IDA'!R77-'&gt;2014 Transportation'!R77</f>
        <v>31012389</v>
      </c>
      <c r="S77" s="49">
        <f>'&gt;2014 Work+Transport+IDA'!S77-'&gt;2014 IDA'!S77-'&gt;2014 Transportation'!S77</f>
        <v>21884609</v>
      </c>
      <c r="T77" s="49">
        <f>'Subsidized Employment'!T77+'Education and Training'!T77+'Additional Work Activities'!T77</f>
        <v>20901724</v>
      </c>
      <c r="U77" s="49">
        <f>'Subsidized Employment'!U77+'Education and Training'!U77+'Additional Work Activities'!U77</f>
        <v>18054722</v>
      </c>
      <c r="V77" s="49">
        <f>'Subsidized Employment'!V77+'Education and Training'!V77+'Additional Work Activities'!V77</f>
        <v>18574979</v>
      </c>
      <c r="W77" s="49">
        <f>'Subsidized Employment'!W77+'Education and Training'!W77+'Additional Work Activities'!W77</f>
        <v>19050392</v>
      </c>
      <c r="X77" s="49">
        <v>16094520</v>
      </c>
      <c r="Y77" s="49">
        <v>17416799</v>
      </c>
      <c r="Z77" s="49">
        <f>'Subsidized Employment'!Z77+'Education and Training'!Z77+'Additional Work Activities'!Z77</f>
        <v>17739905</v>
      </c>
    </row>
    <row r="78" spans="1:26" ht="15" customHeight="1">
      <c r="A78" s="51" t="s">
        <v>105</v>
      </c>
      <c r="B78" s="49">
        <f>'&gt;2014 Work+Transport+IDA'!B78-'&gt;2014 IDA'!B78-'&gt;2014 Transportation'!B78</f>
        <v>5654598</v>
      </c>
      <c r="C78" s="49">
        <f>'&gt;2014 Work+Transport+IDA'!C78-'&gt;2014 IDA'!C78-'&gt;2014 Transportation'!C78</f>
        <v>-1261449</v>
      </c>
      <c r="D78" s="49">
        <f>'&gt;2014 Work+Transport+IDA'!D78-'&gt;2014 IDA'!D78-'&gt;2014 Transportation'!D78</f>
        <v>0</v>
      </c>
      <c r="E78" s="49">
        <f>'&gt;2014 Work+Transport+IDA'!E78-'&gt;2014 IDA'!E78-'&gt;2014 Transportation'!E78</f>
        <v>3267399</v>
      </c>
      <c r="F78" s="49">
        <f>'&gt;2014 Work+Transport+IDA'!F78-'&gt;2014 IDA'!F78-'&gt;2014 Transportation'!F78</f>
        <v>0</v>
      </c>
      <c r="G78" s="49">
        <f>'&gt;2014 Work+Transport+IDA'!G78-'&gt;2014 IDA'!G78-'&gt;2014 Transportation'!G78</f>
        <v>0</v>
      </c>
      <c r="H78" s="49">
        <f>'&gt;2014 Work+Transport+IDA'!H78-'&gt;2014 IDA'!H78-'&gt;2014 Transportation'!H78</f>
        <v>12067830</v>
      </c>
      <c r="I78" s="49">
        <f>'&gt;2014 Work+Transport+IDA'!I78-'&gt;2014 IDA'!I78-'&gt;2014 Transportation'!I78</f>
        <v>2649909</v>
      </c>
      <c r="J78" s="49">
        <f>'&gt;2014 Work+Transport+IDA'!J78-'&gt;2014 IDA'!J78-'&gt;2014 Transportation'!J78</f>
        <v>0</v>
      </c>
      <c r="K78" s="49">
        <f>'&gt;2014 Work+Transport+IDA'!K78-'&gt;2014 IDA'!K78-'&gt;2014 Transportation'!K78</f>
        <v>427082</v>
      </c>
      <c r="L78" s="49">
        <f>'&gt;2014 Work+Transport+IDA'!L78-'&gt;2014 IDA'!L78-'&gt;2014 Transportation'!L78</f>
        <v>0</v>
      </c>
      <c r="M78" s="49">
        <f>'&gt;2014 Work+Transport+IDA'!M78-'&gt;2014 IDA'!M78-'&gt;2014 Transportation'!M78</f>
        <v>1315337</v>
      </c>
      <c r="N78" s="49">
        <f>'&gt;2014 Work+Transport+IDA'!N78-'&gt;2014 IDA'!N78-'&gt;2014 Transportation'!N78</f>
        <v>15605550</v>
      </c>
      <c r="O78" s="49">
        <f>'&gt;2014 Work+Transport+IDA'!O78-'&gt;2014 IDA'!O78-'&gt;2014 Transportation'!O78</f>
        <v>12149694</v>
      </c>
      <c r="P78" s="49">
        <f>'&gt;2014 Work+Transport+IDA'!P78-'&gt;2014 IDA'!P78-'&gt;2014 Transportation'!P78</f>
        <v>12527058</v>
      </c>
      <c r="Q78" s="49">
        <f>'&gt;2014 Work+Transport+IDA'!Q78-'&gt;2014 IDA'!Q78-'&gt;2014 Transportation'!Q78</f>
        <v>15942889</v>
      </c>
      <c r="R78" s="49">
        <f>'&gt;2014 Work+Transport+IDA'!R78-'&gt;2014 IDA'!R78-'&gt;2014 Transportation'!R78</f>
        <v>11138914</v>
      </c>
      <c r="S78" s="49">
        <f>'&gt;2014 Work+Transport+IDA'!S78-'&gt;2014 IDA'!S78-'&gt;2014 Transportation'!S78</f>
        <v>10780228</v>
      </c>
      <c r="T78" s="49">
        <f>'Subsidized Employment'!T78+'Education and Training'!T78+'Additional Work Activities'!T78</f>
        <v>12482866</v>
      </c>
      <c r="U78" s="49">
        <f>'Subsidized Employment'!U78+'Education and Training'!U78+'Additional Work Activities'!U78</f>
        <v>8007795</v>
      </c>
      <c r="V78" s="49">
        <f>'Subsidized Employment'!V78+'Education and Training'!V78+'Additional Work Activities'!V78</f>
        <v>182299818</v>
      </c>
      <c r="W78" s="49">
        <f>'Subsidized Employment'!W78+'Education and Training'!W78+'Additional Work Activities'!W78</f>
        <v>83762279</v>
      </c>
      <c r="X78" s="49">
        <v>6364812</v>
      </c>
      <c r="Y78" s="49">
        <v>5707478</v>
      </c>
      <c r="Z78" s="49">
        <f>'Subsidized Employment'!Z78+'Education and Training'!Z78+'Additional Work Activities'!Z78</f>
        <v>1493868</v>
      </c>
    </row>
    <row r="79" spans="1:26" ht="15" customHeight="1">
      <c r="A79" s="51" t="s">
        <v>107</v>
      </c>
      <c r="B79" s="49">
        <f>'&gt;2014 Work+Transport+IDA'!B79-'&gt;2014 IDA'!B79-'&gt;2014 Transportation'!B79</f>
        <v>4710424</v>
      </c>
      <c r="C79" s="49">
        <f>'&gt;2014 Work+Transport+IDA'!C79-'&gt;2014 IDA'!C79-'&gt;2014 Transportation'!C79</f>
        <v>11077016</v>
      </c>
      <c r="D79" s="49">
        <f>'&gt;2014 Work+Transport+IDA'!D79-'&gt;2014 IDA'!D79-'&gt;2014 Transportation'!D79</f>
        <v>12610008</v>
      </c>
      <c r="E79" s="49">
        <f>'&gt;2014 Work+Transport+IDA'!E79-'&gt;2014 IDA'!E79-'&gt;2014 Transportation'!E79</f>
        <v>15501044</v>
      </c>
      <c r="F79" s="49">
        <f>'&gt;2014 Work+Transport+IDA'!F79-'&gt;2014 IDA'!F79-'&gt;2014 Transportation'!F79</f>
        <v>14036869</v>
      </c>
      <c r="G79" s="49">
        <f>'&gt;2014 Work+Transport+IDA'!G79-'&gt;2014 IDA'!G79-'&gt;2014 Transportation'!G79</f>
        <v>13729713</v>
      </c>
      <c r="H79" s="49">
        <f>'&gt;2014 Work+Transport+IDA'!H79-'&gt;2014 IDA'!H79-'&gt;2014 Transportation'!H79</f>
        <v>12277723</v>
      </c>
      <c r="I79" s="49">
        <f>'&gt;2014 Work+Transport+IDA'!I79-'&gt;2014 IDA'!I79-'&gt;2014 Transportation'!I79</f>
        <v>13464695</v>
      </c>
      <c r="J79" s="49">
        <f>'&gt;2014 Work+Transport+IDA'!J79-'&gt;2014 IDA'!J79-'&gt;2014 Transportation'!J79</f>
        <v>12973787</v>
      </c>
      <c r="K79" s="49">
        <f>'&gt;2014 Work+Transport+IDA'!K79-'&gt;2014 IDA'!K79-'&gt;2014 Transportation'!K79</f>
        <v>12874787</v>
      </c>
      <c r="L79" s="49">
        <f>'&gt;2014 Work+Transport+IDA'!L79-'&gt;2014 IDA'!L79-'&gt;2014 Transportation'!L79</f>
        <v>12507112</v>
      </c>
      <c r="M79" s="49">
        <f>'&gt;2014 Work+Transport+IDA'!M79-'&gt;2014 IDA'!M79-'&gt;2014 Transportation'!M79</f>
        <v>12148304</v>
      </c>
      <c r="N79" s="49">
        <f>'&gt;2014 Work+Transport+IDA'!N79-'&gt;2014 IDA'!N79-'&gt;2014 Transportation'!N79</f>
        <v>11074839</v>
      </c>
      <c r="O79" s="49">
        <f>'&gt;2014 Work+Transport+IDA'!O79-'&gt;2014 IDA'!O79-'&gt;2014 Transportation'!O79</f>
        <v>15384689</v>
      </c>
      <c r="P79" s="49">
        <f>'&gt;2014 Work+Transport+IDA'!P79-'&gt;2014 IDA'!P79-'&gt;2014 Transportation'!P79</f>
        <v>14532950</v>
      </c>
      <c r="Q79" s="49">
        <f>'&gt;2014 Work+Transport+IDA'!Q79-'&gt;2014 IDA'!Q79-'&gt;2014 Transportation'!Q79</f>
        <v>12826000</v>
      </c>
      <c r="R79" s="49">
        <f>'&gt;2014 Work+Transport+IDA'!R79-'&gt;2014 IDA'!R79-'&gt;2014 Transportation'!R79</f>
        <v>11383488</v>
      </c>
      <c r="S79" s="49">
        <f>'&gt;2014 Work+Transport+IDA'!S79-'&gt;2014 IDA'!S79-'&gt;2014 Transportation'!S79</f>
        <v>10223606</v>
      </c>
      <c r="T79" s="49">
        <f>'Subsidized Employment'!T79+'Education and Training'!T79+'Additional Work Activities'!T79</f>
        <v>7793286</v>
      </c>
      <c r="U79" s="49">
        <f>'Subsidized Employment'!U79+'Education and Training'!U79+'Additional Work Activities'!U79</f>
        <v>5655337</v>
      </c>
      <c r="V79" s="49">
        <f>'Subsidized Employment'!V79+'Education and Training'!V79+'Additional Work Activities'!V79</f>
        <v>2893397</v>
      </c>
      <c r="W79" s="49">
        <f>'Subsidized Employment'!W79+'Education and Training'!W79+'Additional Work Activities'!W79</f>
        <v>3723178</v>
      </c>
      <c r="X79" s="49">
        <v>3981255</v>
      </c>
      <c r="Y79" s="49">
        <v>4014963</v>
      </c>
      <c r="Z79" s="49">
        <f>'Subsidized Employment'!Z79+'Education and Training'!Z79+'Additional Work Activities'!Z79</f>
        <v>644546</v>
      </c>
    </row>
    <row r="80" spans="1:26" ht="15" customHeight="1">
      <c r="A80" s="51" t="s">
        <v>76</v>
      </c>
      <c r="B80" s="49">
        <f>'&gt;2014 Work+Transport+IDA'!B80-'&gt;2014 IDA'!B80-'&gt;2014 Transportation'!B80</f>
        <v>3133080</v>
      </c>
      <c r="C80" s="49">
        <f>'&gt;2014 Work+Transport+IDA'!C80-'&gt;2014 IDA'!C80-'&gt;2014 Transportation'!C80</f>
        <v>2648712</v>
      </c>
      <c r="D80" s="49">
        <f>'&gt;2014 Work+Transport+IDA'!D80-'&gt;2014 IDA'!D80-'&gt;2014 Transportation'!D80</f>
        <v>6518516</v>
      </c>
      <c r="E80" s="49">
        <f>'&gt;2014 Work+Transport+IDA'!E80-'&gt;2014 IDA'!E80-'&gt;2014 Transportation'!E80</f>
        <v>5919214</v>
      </c>
      <c r="F80" s="49">
        <f>'&gt;2014 Work+Transport+IDA'!F80-'&gt;2014 IDA'!F80-'&gt;2014 Transportation'!F80</f>
        <v>7053878</v>
      </c>
      <c r="G80" s="49">
        <f>'&gt;2014 Work+Transport+IDA'!G80-'&gt;2014 IDA'!G80-'&gt;2014 Transportation'!G80</f>
        <v>6201118</v>
      </c>
      <c r="H80" s="49">
        <f>'&gt;2014 Work+Transport+IDA'!H80-'&gt;2014 IDA'!H80-'&gt;2014 Transportation'!H80</f>
        <v>9240069</v>
      </c>
      <c r="I80" s="49">
        <f>'&gt;2014 Work+Transport+IDA'!I80-'&gt;2014 IDA'!I80-'&gt;2014 Transportation'!I80</f>
        <v>2062436</v>
      </c>
      <c r="J80" s="49">
        <f>'&gt;2014 Work+Transport+IDA'!J80-'&gt;2014 IDA'!J80-'&gt;2014 Transportation'!J80</f>
        <v>1736886</v>
      </c>
      <c r="K80" s="49">
        <f>'&gt;2014 Work+Transport+IDA'!K80-'&gt;2014 IDA'!K80-'&gt;2014 Transportation'!K80</f>
        <v>3448455</v>
      </c>
      <c r="L80" s="49">
        <f>'&gt;2014 Work+Transport+IDA'!L80-'&gt;2014 IDA'!L80-'&gt;2014 Transportation'!L80</f>
        <v>2457697</v>
      </c>
      <c r="M80" s="49">
        <f>'&gt;2014 Work+Transport+IDA'!M80-'&gt;2014 IDA'!M80-'&gt;2014 Transportation'!M80</f>
        <v>2748280</v>
      </c>
      <c r="N80" s="49">
        <f>'&gt;2014 Work+Transport+IDA'!N80-'&gt;2014 IDA'!N80-'&gt;2014 Transportation'!N80</f>
        <v>2112074</v>
      </c>
      <c r="O80" s="49">
        <f>'&gt;2014 Work+Transport+IDA'!O80-'&gt;2014 IDA'!O80-'&gt;2014 Transportation'!O80</f>
        <v>2014804</v>
      </c>
      <c r="P80" s="49">
        <f>'&gt;2014 Work+Transport+IDA'!P80-'&gt;2014 IDA'!P80-'&gt;2014 Transportation'!P80</f>
        <v>1472722</v>
      </c>
      <c r="Q80" s="49">
        <f>'&gt;2014 Work+Transport+IDA'!Q80-'&gt;2014 IDA'!Q80-'&gt;2014 Transportation'!Q80</f>
        <v>2729730</v>
      </c>
      <c r="R80" s="49">
        <f>'&gt;2014 Work+Transport+IDA'!R80-'&gt;2014 IDA'!R80-'&gt;2014 Transportation'!R80</f>
        <v>423394</v>
      </c>
      <c r="S80" s="49">
        <f>'&gt;2014 Work+Transport+IDA'!S80-'&gt;2014 IDA'!S80-'&gt;2014 Transportation'!S80</f>
        <v>500723</v>
      </c>
      <c r="T80" s="49">
        <f>'Subsidized Employment'!T80+'Education and Training'!T80+'Additional Work Activities'!T80</f>
        <v>3358067</v>
      </c>
      <c r="U80" s="49">
        <f>'Subsidized Employment'!U80+'Education and Training'!U80+'Additional Work Activities'!U80</f>
        <v>2143327</v>
      </c>
      <c r="V80" s="49">
        <f>'Subsidized Employment'!V80+'Education and Training'!V80+'Additional Work Activities'!V80</f>
        <v>1593710</v>
      </c>
      <c r="W80" s="49">
        <f>'Subsidized Employment'!W80+'Education and Training'!W80+'Additional Work Activities'!W80</f>
        <v>1020628</v>
      </c>
      <c r="X80" s="49">
        <v>737352</v>
      </c>
      <c r="Y80" s="49">
        <v>640632</v>
      </c>
      <c r="Z80" s="49">
        <f>'Subsidized Employment'!Z80+'Education and Training'!Z80+'Additional Work Activities'!Z80</f>
        <v>812652</v>
      </c>
    </row>
    <row r="81" spans="1:26" ht="15" customHeight="1">
      <c r="A81" s="51" t="s">
        <v>110</v>
      </c>
      <c r="B81" s="49">
        <f>'&gt;2014 Work+Transport+IDA'!B81-'&gt;2014 IDA'!B81-'&gt;2014 Transportation'!B81</f>
        <v>2844255</v>
      </c>
      <c r="C81" s="49">
        <f>'&gt;2014 Work+Transport+IDA'!C81-'&gt;2014 IDA'!C81-'&gt;2014 Transportation'!C81</f>
        <v>7075509</v>
      </c>
      <c r="D81" s="49">
        <f>'&gt;2014 Work+Transport+IDA'!D81-'&gt;2014 IDA'!D81-'&gt;2014 Transportation'!D81</f>
        <v>13650585</v>
      </c>
      <c r="E81" s="49">
        <f>'&gt;2014 Work+Transport+IDA'!E81-'&gt;2014 IDA'!E81-'&gt;2014 Transportation'!E81</f>
        <v>29798850</v>
      </c>
      <c r="F81" s="49">
        <f>'&gt;2014 Work+Transport+IDA'!F81-'&gt;2014 IDA'!F81-'&gt;2014 Transportation'!F81</f>
        <v>31134337</v>
      </c>
      <c r="G81" s="49">
        <f>'&gt;2014 Work+Transport+IDA'!G81-'&gt;2014 IDA'!G81-'&gt;2014 Transportation'!G81</f>
        <v>35449917</v>
      </c>
      <c r="H81" s="49">
        <f>'&gt;2014 Work+Transport+IDA'!H81-'&gt;2014 IDA'!H81-'&gt;2014 Transportation'!H81</f>
        <v>28225933</v>
      </c>
      <c r="I81" s="49">
        <f>'&gt;2014 Work+Transport+IDA'!I81-'&gt;2014 IDA'!I81-'&gt;2014 Transportation'!I81</f>
        <v>25012511</v>
      </c>
      <c r="J81" s="49">
        <f>'&gt;2014 Work+Transport+IDA'!J81-'&gt;2014 IDA'!J81-'&gt;2014 Transportation'!J81</f>
        <v>27311752</v>
      </c>
      <c r="K81" s="49">
        <f>'&gt;2014 Work+Transport+IDA'!K81-'&gt;2014 IDA'!K81-'&gt;2014 Transportation'!K81</f>
        <v>22955312</v>
      </c>
      <c r="L81" s="49">
        <f>'&gt;2014 Work+Transport+IDA'!L81-'&gt;2014 IDA'!L81-'&gt;2014 Transportation'!L81</f>
        <v>21084549</v>
      </c>
      <c r="M81" s="49">
        <f>'&gt;2014 Work+Transport+IDA'!M81-'&gt;2014 IDA'!M81-'&gt;2014 Transportation'!M81</f>
        <v>21409684</v>
      </c>
      <c r="N81" s="49">
        <f>'&gt;2014 Work+Transport+IDA'!N81-'&gt;2014 IDA'!N81-'&gt;2014 Transportation'!N81</f>
        <v>25369084</v>
      </c>
      <c r="O81" s="49">
        <f>'&gt;2014 Work+Transport+IDA'!O81-'&gt;2014 IDA'!O81-'&gt;2014 Transportation'!O81</f>
        <v>56781490</v>
      </c>
      <c r="P81" s="49">
        <f>'&gt;2014 Work+Transport+IDA'!P81-'&gt;2014 IDA'!P81-'&gt;2014 Transportation'!P81</f>
        <v>22337824</v>
      </c>
      <c r="Q81" s="49">
        <f>'&gt;2014 Work+Transport+IDA'!Q81-'&gt;2014 IDA'!Q81-'&gt;2014 Transportation'!Q81</f>
        <v>27935717</v>
      </c>
      <c r="R81" s="49">
        <f>'&gt;2014 Work+Transport+IDA'!R81-'&gt;2014 IDA'!R81-'&gt;2014 Transportation'!R81</f>
        <v>29846028</v>
      </c>
      <c r="S81" s="49">
        <f>'&gt;2014 Work+Transport+IDA'!S81-'&gt;2014 IDA'!S81-'&gt;2014 Transportation'!S81</f>
        <v>30010083</v>
      </c>
      <c r="T81" s="49">
        <f>'Subsidized Employment'!T81+'Education and Training'!T81+'Additional Work Activities'!T81</f>
        <v>29070739</v>
      </c>
      <c r="U81" s="49">
        <f>'Subsidized Employment'!U81+'Education and Training'!U81+'Additional Work Activities'!U81</f>
        <v>27679242</v>
      </c>
      <c r="V81" s="49">
        <f>'Subsidized Employment'!V81+'Education and Training'!V81+'Additional Work Activities'!V81</f>
        <v>20339420</v>
      </c>
      <c r="W81" s="49">
        <f>'Subsidized Employment'!W81+'Education and Training'!W81+'Additional Work Activities'!W81</f>
        <v>18496816</v>
      </c>
      <c r="X81" s="49">
        <v>19582704</v>
      </c>
      <c r="Y81" s="49">
        <v>25925679</v>
      </c>
      <c r="Z81" s="49">
        <f>'Subsidized Employment'!Z81+'Education and Training'!Z81+'Additional Work Activities'!Z81</f>
        <v>7585447</v>
      </c>
    </row>
    <row r="82" spans="1:26" ht="15" customHeight="1">
      <c r="A82" s="51" t="s">
        <v>111</v>
      </c>
      <c r="B82" s="49">
        <f>'&gt;2014 Work+Transport+IDA'!B82-'&gt;2014 IDA'!B82-'&gt;2014 Transportation'!B82</f>
        <v>12818437</v>
      </c>
      <c r="C82" s="49">
        <f>'&gt;2014 Work+Transport+IDA'!C82-'&gt;2014 IDA'!C82-'&gt;2014 Transportation'!C82</f>
        <v>18727027</v>
      </c>
      <c r="D82" s="49">
        <f>'&gt;2014 Work+Transport+IDA'!D82-'&gt;2014 IDA'!D82-'&gt;2014 Transportation'!D82</f>
        <v>18497263</v>
      </c>
      <c r="E82" s="49">
        <f>'&gt;2014 Work+Transport+IDA'!E82-'&gt;2014 IDA'!E82-'&gt;2014 Transportation'!E82</f>
        <v>-7048587</v>
      </c>
      <c r="F82" s="49">
        <f>'&gt;2014 Work+Transport+IDA'!F82-'&gt;2014 IDA'!F82-'&gt;2014 Transportation'!F82</f>
        <v>-59752</v>
      </c>
      <c r="G82" s="49">
        <f>'&gt;2014 Work+Transport+IDA'!G82-'&gt;2014 IDA'!G82-'&gt;2014 Transportation'!G82</f>
        <v>13460069</v>
      </c>
      <c r="H82" s="49">
        <f>'&gt;2014 Work+Transport+IDA'!H82-'&gt;2014 IDA'!H82-'&gt;2014 Transportation'!H82</f>
        <v>36664070</v>
      </c>
      <c r="I82" s="49">
        <f>'&gt;2014 Work+Transport+IDA'!I82-'&gt;2014 IDA'!I82-'&gt;2014 Transportation'!I82</f>
        <v>20062983</v>
      </c>
      <c r="J82" s="49">
        <f>'&gt;2014 Work+Transport+IDA'!J82-'&gt;2014 IDA'!J82-'&gt;2014 Transportation'!J82</f>
        <v>12460309</v>
      </c>
      <c r="K82" s="49">
        <f>'&gt;2014 Work+Transport+IDA'!K82-'&gt;2014 IDA'!K82-'&gt;2014 Transportation'!K82</f>
        <v>9689999</v>
      </c>
      <c r="L82" s="49">
        <f>'&gt;2014 Work+Transport+IDA'!L82-'&gt;2014 IDA'!L82-'&gt;2014 Transportation'!L82</f>
        <v>8250118</v>
      </c>
      <c r="M82" s="49">
        <f>'&gt;2014 Work+Transport+IDA'!M82-'&gt;2014 IDA'!M82-'&gt;2014 Transportation'!M82</f>
        <v>8034518</v>
      </c>
      <c r="N82" s="49">
        <f>'&gt;2014 Work+Transport+IDA'!N82-'&gt;2014 IDA'!N82-'&gt;2014 Transportation'!N82</f>
        <v>9139431</v>
      </c>
      <c r="O82" s="49">
        <f>'&gt;2014 Work+Transport+IDA'!O82-'&gt;2014 IDA'!O82-'&gt;2014 Transportation'!O82</f>
        <v>10297201</v>
      </c>
      <c r="P82" s="49">
        <f>'&gt;2014 Work+Transport+IDA'!P82-'&gt;2014 IDA'!P82-'&gt;2014 Transportation'!P82</f>
        <v>7871725</v>
      </c>
      <c r="Q82" s="49">
        <f>'&gt;2014 Work+Transport+IDA'!Q82-'&gt;2014 IDA'!Q82-'&gt;2014 Transportation'!Q82</f>
        <v>9429784</v>
      </c>
      <c r="R82" s="49">
        <f>'&gt;2014 Work+Transport+IDA'!R82-'&gt;2014 IDA'!R82-'&gt;2014 Transportation'!R82</f>
        <v>6380583</v>
      </c>
      <c r="S82" s="49">
        <f>'&gt;2014 Work+Transport+IDA'!S82-'&gt;2014 IDA'!S82-'&gt;2014 Transportation'!S82</f>
        <v>5256501</v>
      </c>
      <c r="T82" s="49">
        <f>'Subsidized Employment'!T82+'Education and Training'!T82+'Additional Work Activities'!T82</f>
        <v>2814331</v>
      </c>
      <c r="U82" s="49">
        <f>'Subsidized Employment'!U82+'Education and Training'!U82+'Additional Work Activities'!U82</f>
        <v>2575616</v>
      </c>
      <c r="V82" s="49">
        <f>'Subsidized Employment'!V82+'Education and Training'!V82+'Additional Work Activities'!V82</f>
        <v>3511324</v>
      </c>
      <c r="W82" s="49">
        <f>'Subsidized Employment'!W82+'Education and Training'!W82+'Additional Work Activities'!W82</f>
        <v>2395326</v>
      </c>
      <c r="X82" s="49">
        <v>2330444</v>
      </c>
      <c r="Y82" s="49">
        <v>3819135</v>
      </c>
      <c r="Z82" s="49">
        <f>'Subsidized Employment'!Z82+'Education and Training'!Z82+'Additional Work Activities'!Z82</f>
        <v>4542746</v>
      </c>
    </row>
    <row r="83" spans="1:26" ht="15" customHeight="1">
      <c r="A83" s="51" t="s">
        <v>113</v>
      </c>
      <c r="B83" s="49">
        <f>'&gt;2014 Work+Transport+IDA'!B83-'&gt;2014 IDA'!B83-'&gt;2014 Transportation'!B83</f>
        <v>4899998</v>
      </c>
      <c r="C83" s="49">
        <f>'&gt;2014 Work+Transport+IDA'!C83-'&gt;2014 IDA'!C83-'&gt;2014 Transportation'!C83</f>
        <v>7572624</v>
      </c>
      <c r="D83" s="49">
        <f>'&gt;2014 Work+Transport+IDA'!D83-'&gt;2014 IDA'!D83-'&gt;2014 Transportation'!D83</f>
        <v>9781925</v>
      </c>
      <c r="E83" s="49">
        <f>'&gt;2014 Work+Transport+IDA'!E83-'&gt;2014 IDA'!E83-'&gt;2014 Transportation'!E83</f>
        <v>109830</v>
      </c>
      <c r="F83" s="49">
        <f>'&gt;2014 Work+Transport+IDA'!F83-'&gt;2014 IDA'!F83-'&gt;2014 Transportation'!F83</f>
        <v>632080</v>
      </c>
      <c r="G83" s="49">
        <f>'&gt;2014 Work+Transport+IDA'!G83-'&gt;2014 IDA'!G83-'&gt;2014 Transportation'!G83</f>
        <v>426122</v>
      </c>
      <c r="H83" s="49">
        <f>'&gt;2014 Work+Transport+IDA'!H83-'&gt;2014 IDA'!H83-'&gt;2014 Transportation'!H83</f>
        <v>64493</v>
      </c>
      <c r="I83" s="49">
        <f>'&gt;2014 Work+Transport+IDA'!I83-'&gt;2014 IDA'!I83-'&gt;2014 Transportation'!I83</f>
        <v>833426</v>
      </c>
      <c r="J83" s="49">
        <f>'&gt;2014 Work+Transport+IDA'!J83-'&gt;2014 IDA'!J83-'&gt;2014 Transportation'!J83</f>
        <v>2115680</v>
      </c>
      <c r="K83" s="49">
        <f>'&gt;2014 Work+Transport+IDA'!K83-'&gt;2014 IDA'!K83-'&gt;2014 Transportation'!K83</f>
        <v>2215936</v>
      </c>
      <c r="L83" s="49">
        <f>'&gt;2014 Work+Transport+IDA'!L83-'&gt;2014 IDA'!L83-'&gt;2014 Transportation'!L83</f>
        <v>5421298</v>
      </c>
      <c r="M83" s="49">
        <f>'&gt;2014 Work+Transport+IDA'!M83-'&gt;2014 IDA'!M83-'&gt;2014 Transportation'!M83</f>
        <v>18651264</v>
      </c>
      <c r="N83" s="49">
        <f>'&gt;2014 Work+Transport+IDA'!N83-'&gt;2014 IDA'!N83-'&gt;2014 Transportation'!N83</f>
        <v>13679899</v>
      </c>
      <c r="O83" s="49">
        <f>'&gt;2014 Work+Transport+IDA'!O83-'&gt;2014 IDA'!O83-'&gt;2014 Transportation'!O83</f>
        <v>8821696</v>
      </c>
      <c r="P83" s="49">
        <f>'&gt;2014 Work+Transport+IDA'!P83-'&gt;2014 IDA'!P83-'&gt;2014 Transportation'!P83</f>
        <v>11420625</v>
      </c>
      <c r="Q83" s="49">
        <f>'&gt;2014 Work+Transport+IDA'!Q83-'&gt;2014 IDA'!Q83-'&gt;2014 Transportation'!Q83</f>
        <v>13563951</v>
      </c>
      <c r="R83" s="49">
        <f>'&gt;2014 Work+Transport+IDA'!R83-'&gt;2014 IDA'!R83-'&gt;2014 Transportation'!R83</f>
        <v>12245245</v>
      </c>
      <c r="S83" s="49">
        <f>'&gt;2014 Work+Transport+IDA'!S83-'&gt;2014 IDA'!S83-'&gt;2014 Transportation'!S83</f>
        <v>10514313</v>
      </c>
      <c r="T83" s="49">
        <f>'Subsidized Employment'!T83+'Education and Training'!T83+'Additional Work Activities'!T83</f>
        <v>2517665</v>
      </c>
      <c r="U83" s="49">
        <f>'Subsidized Employment'!U83+'Education and Training'!U83+'Additional Work Activities'!U83</f>
        <v>1110253</v>
      </c>
      <c r="V83" s="49">
        <f>'Subsidized Employment'!V83+'Education and Training'!V83+'Additional Work Activities'!V83</f>
        <v>194853</v>
      </c>
      <c r="W83" s="49">
        <f>'Subsidized Employment'!W83+'Education and Training'!W83+'Additional Work Activities'!W83</f>
        <v>11780240</v>
      </c>
      <c r="X83" s="49">
        <v>9070231</v>
      </c>
      <c r="Y83" s="49">
        <v>11060944</v>
      </c>
      <c r="Z83" s="49">
        <f>'Subsidized Employment'!Z83+'Education and Training'!Z83+'Additional Work Activities'!Z83</f>
        <v>13757390</v>
      </c>
    </row>
    <row r="84" spans="1:26" ht="15" customHeight="1">
      <c r="A84" s="51" t="s">
        <v>78</v>
      </c>
      <c r="B84" s="49">
        <f>'&gt;2014 Work+Transport+IDA'!B84-'&gt;2014 IDA'!B84-'&gt;2014 Transportation'!B84</f>
        <v>12429929</v>
      </c>
      <c r="C84" s="49">
        <f>'&gt;2014 Work+Transport+IDA'!C84-'&gt;2014 IDA'!C84-'&gt;2014 Transportation'!C84</f>
        <v>10701630</v>
      </c>
      <c r="D84" s="49">
        <f>'&gt;2014 Work+Transport+IDA'!D84-'&gt;2014 IDA'!D84-'&gt;2014 Transportation'!D84</f>
        <v>38366155</v>
      </c>
      <c r="E84" s="49">
        <f>'&gt;2014 Work+Transport+IDA'!E84-'&gt;2014 IDA'!E84-'&gt;2014 Transportation'!E84</f>
        <v>28374485</v>
      </c>
      <c r="F84" s="49">
        <f>'&gt;2014 Work+Transport+IDA'!F84-'&gt;2014 IDA'!F84-'&gt;2014 Transportation'!F84</f>
        <v>87044413</v>
      </c>
      <c r="G84" s="49">
        <f>'&gt;2014 Work+Transport+IDA'!G84-'&gt;2014 IDA'!G84-'&gt;2014 Transportation'!G84</f>
        <v>85867221</v>
      </c>
      <c r="H84" s="49">
        <f>'&gt;2014 Work+Transport+IDA'!H84-'&gt;2014 IDA'!H84-'&gt;2014 Transportation'!H84</f>
        <v>44148144</v>
      </c>
      <c r="I84" s="49">
        <f>'&gt;2014 Work+Transport+IDA'!I84-'&gt;2014 IDA'!I84-'&gt;2014 Transportation'!I84</f>
        <v>38748866</v>
      </c>
      <c r="J84" s="49">
        <f>'&gt;2014 Work+Transport+IDA'!J84-'&gt;2014 IDA'!J84-'&gt;2014 Transportation'!J84</f>
        <v>26380555</v>
      </c>
      <c r="K84" s="49">
        <f>'&gt;2014 Work+Transport+IDA'!K84-'&gt;2014 IDA'!K84-'&gt;2014 Transportation'!K84</f>
        <v>26616347</v>
      </c>
      <c r="L84" s="49">
        <f>'&gt;2014 Work+Transport+IDA'!L84-'&gt;2014 IDA'!L84-'&gt;2014 Transportation'!L84</f>
        <v>29615227</v>
      </c>
      <c r="M84" s="49">
        <f>'&gt;2014 Work+Transport+IDA'!M84-'&gt;2014 IDA'!M84-'&gt;2014 Transportation'!M84</f>
        <v>32182430</v>
      </c>
      <c r="N84" s="49">
        <f>'&gt;2014 Work+Transport+IDA'!N84-'&gt;2014 IDA'!N84-'&gt;2014 Transportation'!N84</f>
        <v>35769654</v>
      </c>
      <c r="O84" s="49">
        <f>'&gt;2014 Work+Transport+IDA'!O84-'&gt;2014 IDA'!O84-'&gt;2014 Transportation'!O84</f>
        <v>46722407</v>
      </c>
      <c r="P84" s="49">
        <f>'&gt;2014 Work+Transport+IDA'!P84-'&gt;2014 IDA'!P84-'&gt;2014 Transportation'!P84</f>
        <v>35945435</v>
      </c>
      <c r="Q84" s="49">
        <f>'&gt;2014 Work+Transport+IDA'!Q84-'&gt;2014 IDA'!Q84-'&gt;2014 Transportation'!Q84</f>
        <v>54041840</v>
      </c>
      <c r="R84" s="49">
        <f>'&gt;2014 Work+Transport+IDA'!R84-'&gt;2014 IDA'!R84-'&gt;2014 Transportation'!R84</f>
        <v>30562350</v>
      </c>
      <c r="S84" s="49">
        <f>'&gt;2014 Work+Transport+IDA'!S84-'&gt;2014 IDA'!S84-'&gt;2014 Transportation'!S84</f>
        <v>43336884</v>
      </c>
      <c r="T84" s="49">
        <f>'Subsidized Employment'!T84+'Education and Training'!T84+'Additional Work Activities'!T84</f>
        <v>32919537</v>
      </c>
      <c r="U84" s="49">
        <f>'Subsidized Employment'!U84+'Education and Training'!U84+'Additional Work Activities'!U84</f>
        <v>30714255</v>
      </c>
      <c r="V84" s="49">
        <f>'Subsidized Employment'!V84+'Education and Training'!V84+'Additional Work Activities'!V84</f>
        <v>30978449</v>
      </c>
      <c r="W84" s="49">
        <f>'Subsidized Employment'!W84+'Education and Training'!W84+'Additional Work Activities'!W84</f>
        <v>27953058</v>
      </c>
      <c r="X84" s="49">
        <v>29316229</v>
      </c>
      <c r="Y84" s="49">
        <v>30386690</v>
      </c>
      <c r="Z84" s="49">
        <f>'Subsidized Employment'!Z84+'Education and Training'!Z84+'Additional Work Activities'!Z84</f>
        <v>27362989</v>
      </c>
    </row>
    <row r="85" spans="1:26" ht="15" customHeight="1">
      <c r="A85" s="51" t="s">
        <v>116</v>
      </c>
      <c r="B85" s="49">
        <f>'&gt;2014 Work+Transport+IDA'!B85-'&gt;2014 IDA'!B85-'&gt;2014 Transportation'!B85</f>
        <v>19695083</v>
      </c>
      <c r="C85" s="49">
        <f>'&gt;2014 Work+Transport+IDA'!C85-'&gt;2014 IDA'!C85-'&gt;2014 Transportation'!C85</f>
        <v>6347347</v>
      </c>
      <c r="D85" s="49">
        <f>'&gt;2014 Work+Transport+IDA'!D85-'&gt;2014 IDA'!D85-'&gt;2014 Transportation'!D85</f>
        <v>11565463</v>
      </c>
      <c r="E85" s="49">
        <f>'&gt;2014 Work+Transport+IDA'!E85-'&gt;2014 IDA'!E85-'&gt;2014 Transportation'!E85</f>
        <v>13941642</v>
      </c>
      <c r="F85" s="49">
        <f>'&gt;2014 Work+Transport+IDA'!F85-'&gt;2014 IDA'!F85-'&gt;2014 Transportation'!F85</f>
        <v>19646494</v>
      </c>
      <c r="G85" s="49">
        <f>'&gt;2014 Work+Transport+IDA'!G85-'&gt;2014 IDA'!G85-'&gt;2014 Transportation'!G85</f>
        <v>25505284</v>
      </c>
      <c r="H85" s="49">
        <f>'&gt;2014 Work+Transport+IDA'!H85-'&gt;2014 IDA'!H85-'&gt;2014 Transportation'!H85</f>
        <v>11131305</v>
      </c>
      <c r="I85" s="49">
        <f>'&gt;2014 Work+Transport+IDA'!I85-'&gt;2014 IDA'!I85-'&gt;2014 Transportation'!I85</f>
        <v>6846481</v>
      </c>
      <c r="J85" s="49">
        <f>'&gt;2014 Work+Transport+IDA'!J85-'&gt;2014 IDA'!J85-'&gt;2014 Transportation'!J85</f>
        <v>10131082</v>
      </c>
      <c r="K85" s="49">
        <f>'&gt;2014 Work+Transport+IDA'!K85-'&gt;2014 IDA'!K85-'&gt;2014 Transportation'!K85</f>
        <v>112911</v>
      </c>
      <c r="L85" s="49">
        <f>'&gt;2014 Work+Transport+IDA'!L85-'&gt;2014 IDA'!L85-'&gt;2014 Transportation'!L85</f>
        <v>6778755</v>
      </c>
      <c r="M85" s="49">
        <f>'&gt;2014 Work+Transport+IDA'!M85-'&gt;2014 IDA'!M85-'&gt;2014 Transportation'!M85</f>
        <v>57198</v>
      </c>
      <c r="N85" s="49">
        <f>'&gt;2014 Work+Transport+IDA'!N85-'&gt;2014 IDA'!N85-'&gt;2014 Transportation'!N85</f>
        <v>-35201</v>
      </c>
      <c r="O85" s="49">
        <f>'&gt;2014 Work+Transport+IDA'!O85-'&gt;2014 IDA'!O85-'&gt;2014 Transportation'!O85</f>
        <v>0</v>
      </c>
      <c r="P85" s="49">
        <f>'&gt;2014 Work+Transport+IDA'!P85-'&gt;2014 IDA'!P85-'&gt;2014 Transportation'!P85</f>
        <v>0</v>
      </c>
      <c r="Q85" s="49">
        <f>'&gt;2014 Work+Transport+IDA'!Q85-'&gt;2014 IDA'!Q85-'&gt;2014 Transportation'!Q85</f>
        <v>0</v>
      </c>
      <c r="R85" s="49">
        <f>'&gt;2014 Work+Transport+IDA'!R85-'&gt;2014 IDA'!R85-'&gt;2014 Transportation'!R85</f>
        <v>0</v>
      </c>
      <c r="S85" s="49">
        <f>'&gt;2014 Work+Transport+IDA'!S85-'&gt;2014 IDA'!S85-'&gt;2014 Transportation'!S85</f>
        <v>0</v>
      </c>
      <c r="T85" s="49">
        <f>'Subsidized Employment'!T85+'Education and Training'!T85+'Additional Work Activities'!T85</f>
        <v>166316353</v>
      </c>
      <c r="U85" s="49">
        <f>'Subsidized Employment'!U85+'Education and Training'!U85+'Additional Work Activities'!U85</f>
        <v>155747400</v>
      </c>
      <c r="V85" s="49">
        <f>'Subsidized Employment'!V85+'Education and Training'!V85+'Additional Work Activities'!V85</f>
        <v>163101940</v>
      </c>
      <c r="W85" s="49">
        <f>'Subsidized Employment'!W85+'Education and Training'!W85+'Additional Work Activities'!W85</f>
        <v>156435753</v>
      </c>
      <c r="X85" s="49">
        <v>164829794</v>
      </c>
      <c r="Y85" s="49">
        <v>189774522</v>
      </c>
      <c r="Z85" s="49">
        <f>'Subsidized Employment'!Z85+'Education and Training'!Z85+'Additional Work Activities'!Z85</f>
        <v>151709880</v>
      </c>
    </row>
    <row r="86" spans="1:26" ht="15" customHeight="1">
      <c r="A86" s="51" t="s">
        <v>117</v>
      </c>
      <c r="B86" s="49">
        <f>'&gt;2014 Work+Transport+IDA'!B86-'&gt;2014 IDA'!B86-'&gt;2014 Transportation'!B86</f>
        <v>40172312</v>
      </c>
      <c r="C86" s="49">
        <f>'&gt;2014 Work+Transport+IDA'!C86-'&gt;2014 IDA'!C86-'&gt;2014 Transportation'!C86</f>
        <v>68251583</v>
      </c>
      <c r="D86" s="49">
        <f>'&gt;2014 Work+Transport+IDA'!D86-'&gt;2014 IDA'!D86-'&gt;2014 Transportation'!D86</f>
        <v>135407846</v>
      </c>
      <c r="E86" s="49">
        <f>'&gt;2014 Work+Transport+IDA'!E86-'&gt;2014 IDA'!E86-'&gt;2014 Transportation'!E86</f>
        <v>175406335</v>
      </c>
      <c r="F86" s="49">
        <f>'&gt;2014 Work+Transport+IDA'!F86-'&gt;2014 IDA'!F86-'&gt;2014 Transportation'!F86</f>
        <v>132748809</v>
      </c>
      <c r="G86" s="49">
        <f>'&gt;2014 Work+Transport+IDA'!G86-'&gt;2014 IDA'!G86-'&gt;2014 Transportation'!G86</f>
        <v>69062960</v>
      </c>
      <c r="H86" s="49">
        <f>'&gt;2014 Work+Transport+IDA'!H86-'&gt;2014 IDA'!H86-'&gt;2014 Transportation'!H86</f>
        <v>46497103</v>
      </c>
      <c r="I86" s="49">
        <f>'&gt;2014 Work+Transport+IDA'!I86-'&gt;2014 IDA'!I86-'&gt;2014 Transportation'!I86</f>
        <v>45276476</v>
      </c>
      <c r="J86" s="49">
        <f>'&gt;2014 Work+Transport+IDA'!J86-'&gt;2014 IDA'!J86-'&gt;2014 Transportation'!J86</f>
        <v>79889087</v>
      </c>
      <c r="K86" s="49">
        <f>'&gt;2014 Work+Transport+IDA'!K86-'&gt;2014 IDA'!K86-'&gt;2014 Transportation'!K86</f>
        <v>90869681</v>
      </c>
      <c r="L86" s="49">
        <f>'&gt;2014 Work+Transport+IDA'!L86-'&gt;2014 IDA'!L86-'&gt;2014 Transportation'!L86</f>
        <v>78419290</v>
      </c>
      <c r="M86" s="49">
        <f>'&gt;2014 Work+Transport+IDA'!M86-'&gt;2014 IDA'!M86-'&gt;2014 Transportation'!M86</f>
        <v>50170973</v>
      </c>
      <c r="N86" s="49">
        <f>'&gt;2014 Work+Transport+IDA'!N86-'&gt;2014 IDA'!N86-'&gt;2014 Transportation'!N86</f>
        <v>76300763</v>
      </c>
      <c r="O86" s="49">
        <f>'&gt;2014 Work+Transport+IDA'!O86-'&gt;2014 IDA'!O86-'&gt;2014 Transportation'!O86</f>
        <v>83356017</v>
      </c>
      <c r="P86" s="49">
        <f>'&gt;2014 Work+Transport+IDA'!P86-'&gt;2014 IDA'!P86-'&gt;2014 Transportation'!P86</f>
        <v>68692715</v>
      </c>
      <c r="Q86" s="49">
        <f>'&gt;2014 Work+Transport+IDA'!Q86-'&gt;2014 IDA'!Q86-'&gt;2014 Transportation'!Q86</f>
        <v>67443579</v>
      </c>
      <c r="R86" s="49">
        <f>'&gt;2014 Work+Transport+IDA'!R86-'&gt;2014 IDA'!R86-'&gt;2014 Transportation'!R86</f>
        <v>66630218</v>
      </c>
      <c r="S86" s="49">
        <f>'&gt;2014 Work+Transport+IDA'!S86-'&gt;2014 IDA'!S86-'&gt;2014 Transportation'!S86</f>
        <v>50415575</v>
      </c>
      <c r="T86" s="49">
        <f>'Subsidized Employment'!T86+'Education and Training'!T86+'Additional Work Activities'!T86</f>
        <v>4143779</v>
      </c>
      <c r="U86" s="49">
        <f>'Subsidized Employment'!U86+'Education and Training'!U86+'Additional Work Activities'!U86</f>
        <v>3306280</v>
      </c>
      <c r="V86" s="49">
        <f>'Subsidized Employment'!V86+'Education and Training'!V86+'Additional Work Activities'!V86</f>
        <v>4565557</v>
      </c>
      <c r="W86" s="49">
        <f>'Subsidized Employment'!W86+'Education and Training'!W86+'Additional Work Activities'!W86</f>
        <v>4662607</v>
      </c>
      <c r="X86" s="49">
        <v>3803402</v>
      </c>
      <c r="Y86" s="49">
        <v>1892454</v>
      </c>
      <c r="Z86" s="49">
        <f>'Subsidized Employment'!Z86+'Education and Training'!Z86+'Additional Work Activities'!Z86</f>
        <v>3215196</v>
      </c>
    </row>
    <row r="87" spans="1:26" ht="15" customHeight="1">
      <c r="A87" s="51" t="s">
        <v>77</v>
      </c>
      <c r="B87" s="49">
        <f>'&gt;2014 Work+Transport+IDA'!B87-'&gt;2014 IDA'!B87-'&gt;2014 Transportation'!B87</f>
        <v>93704</v>
      </c>
      <c r="C87" s="49">
        <f>'&gt;2014 Work+Transport+IDA'!C87-'&gt;2014 IDA'!C87-'&gt;2014 Transportation'!C87</f>
        <v>15865952</v>
      </c>
      <c r="D87" s="49">
        <f>'&gt;2014 Work+Transport+IDA'!D87-'&gt;2014 IDA'!D87-'&gt;2014 Transportation'!D87</f>
        <v>34122028</v>
      </c>
      <c r="E87" s="49">
        <f>'&gt;2014 Work+Transport+IDA'!E87-'&gt;2014 IDA'!E87-'&gt;2014 Transportation'!E87</f>
        <v>35500360</v>
      </c>
      <c r="F87" s="49">
        <f>'&gt;2014 Work+Transport+IDA'!F87-'&gt;2014 IDA'!F87-'&gt;2014 Transportation'!F87</f>
        <v>51480342</v>
      </c>
      <c r="G87" s="49">
        <f>'&gt;2014 Work+Transport+IDA'!G87-'&gt;2014 IDA'!G87-'&gt;2014 Transportation'!G87</f>
        <v>67210813</v>
      </c>
      <c r="H87" s="49">
        <f>'&gt;2014 Work+Transport+IDA'!H87-'&gt;2014 IDA'!H87-'&gt;2014 Transportation'!H87</f>
        <v>76623633</v>
      </c>
      <c r="I87" s="49">
        <f>'&gt;2014 Work+Transport+IDA'!I87-'&gt;2014 IDA'!I87-'&gt;2014 Transportation'!I87</f>
        <v>49261179</v>
      </c>
      <c r="J87" s="49">
        <f>'&gt;2014 Work+Transport+IDA'!J87-'&gt;2014 IDA'!J87-'&gt;2014 Transportation'!J87</f>
        <v>63513934</v>
      </c>
      <c r="K87" s="49">
        <f>'&gt;2014 Work+Transport+IDA'!K87-'&gt;2014 IDA'!K87-'&gt;2014 Transportation'!K87</f>
        <v>64925350</v>
      </c>
      <c r="L87" s="49">
        <f>'&gt;2014 Work+Transport+IDA'!L87-'&gt;2014 IDA'!L87-'&gt;2014 Transportation'!L87</f>
        <v>58533894</v>
      </c>
      <c r="M87" s="49">
        <f>'&gt;2014 Work+Transport+IDA'!M87-'&gt;2014 IDA'!M87-'&gt;2014 Transportation'!M87</f>
        <v>49451307</v>
      </c>
      <c r="N87" s="49">
        <f>'&gt;2014 Work+Transport+IDA'!N87-'&gt;2014 IDA'!N87-'&gt;2014 Transportation'!N87</f>
        <v>74196592</v>
      </c>
      <c r="O87" s="49">
        <f>'&gt;2014 Work+Transport+IDA'!O87-'&gt;2014 IDA'!O87-'&gt;2014 Transportation'!O87</f>
        <v>76228278</v>
      </c>
      <c r="P87" s="49">
        <f>'&gt;2014 Work+Transport+IDA'!P87-'&gt;2014 IDA'!P87-'&gt;2014 Transportation'!P87</f>
        <v>71120116</v>
      </c>
      <c r="Q87" s="49">
        <f>'&gt;2014 Work+Transport+IDA'!Q87-'&gt;2014 IDA'!Q87-'&gt;2014 Transportation'!Q87</f>
        <v>64644174</v>
      </c>
      <c r="R87" s="49">
        <f>'&gt;2014 Work+Transport+IDA'!R87-'&gt;2014 IDA'!R87-'&gt;2014 Transportation'!R87</f>
        <v>52164548</v>
      </c>
      <c r="S87" s="49">
        <f>'&gt;2014 Work+Transport+IDA'!S87-'&gt;2014 IDA'!S87-'&gt;2014 Transportation'!S87</f>
        <v>64487441</v>
      </c>
      <c r="T87" s="49">
        <f>'Subsidized Employment'!T87+'Education and Training'!T87+'Additional Work Activities'!T87</f>
        <v>54543717</v>
      </c>
      <c r="U87" s="49">
        <f>'Subsidized Employment'!U87+'Education and Training'!U87+'Additional Work Activities'!U87</f>
        <v>48838183</v>
      </c>
      <c r="V87" s="49">
        <f>'Subsidized Employment'!V87+'Education and Training'!V87+'Additional Work Activities'!V87</f>
        <v>55556136</v>
      </c>
      <c r="W87" s="49">
        <f>'Subsidized Employment'!W87+'Education and Training'!W87+'Additional Work Activities'!W87</f>
        <v>54552975</v>
      </c>
      <c r="X87" s="49">
        <v>51322972</v>
      </c>
      <c r="Y87" s="49">
        <v>45400844</v>
      </c>
      <c r="Z87" s="49">
        <f>'Subsidized Employment'!Z87+'Education and Training'!Z87+'Additional Work Activities'!Z87</f>
        <v>50881616</v>
      </c>
    </row>
    <row r="88" spans="1:26" ht="15" customHeight="1">
      <c r="A88" s="51" t="s">
        <v>120</v>
      </c>
      <c r="B88" s="49">
        <f>'&gt;2014 Work+Transport+IDA'!B88-'&gt;2014 IDA'!B88-'&gt;2014 Transportation'!B88</f>
        <v>9532661</v>
      </c>
      <c r="C88" s="49">
        <f>'&gt;2014 Work+Transport+IDA'!C88-'&gt;2014 IDA'!C88-'&gt;2014 Transportation'!C88</f>
        <v>11383152</v>
      </c>
      <c r="D88" s="49">
        <f>'&gt;2014 Work+Transport+IDA'!D88-'&gt;2014 IDA'!D88-'&gt;2014 Transportation'!D88</f>
        <v>1175457</v>
      </c>
      <c r="E88" s="49">
        <f>'&gt;2014 Work+Transport+IDA'!E88-'&gt;2014 IDA'!E88-'&gt;2014 Transportation'!E88</f>
        <v>-1581267</v>
      </c>
      <c r="F88" s="49">
        <f>'&gt;2014 Work+Transport+IDA'!F88-'&gt;2014 IDA'!F88-'&gt;2014 Transportation'!F88</f>
        <v>11551450</v>
      </c>
      <c r="G88" s="49">
        <f>'&gt;2014 Work+Transport+IDA'!G88-'&gt;2014 IDA'!G88-'&gt;2014 Transportation'!G88</f>
        <v>12093176</v>
      </c>
      <c r="H88" s="49">
        <f>'&gt;2014 Work+Transport+IDA'!H88-'&gt;2014 IDA'!H88-'&gt;2014 Transportation'!H88</f>
        <v>16227237</v>
      </c>
      <c r="I88" s="49">
        <f>'&gt;2014 Work+Transport+IDA'!I88-'&gt;2014 IDA'!I88-'&gt;2014 Transportation'!I88</f>
        <v>4469651</v>
      </c>
      <c r="J88" s="49">
        <f>'&gt;2014 Work+Transport+IDA'!J88-'&gt;2014 IDA'!J88-'&gt;2014 Transportation'!J88</f>
        <v>7845722</v>
      </c>
      <c r="K88" s="49">
        <f>'&gt;2014 Work+Transport+IDA'!K88-'&gt;2014 IDA'!K88-'&gt;2014 Transportation'!K88</f>
        <v>9700363</v>
      </c>
      <c r="L88" s="49">
        <f>'&gt;2014 Work+Transport+IDA'!L88-'&gt;2014 IDA'!L88-'&gt;2014 Transportation'!L88</f>
        <v>12954356</v>
      </c>
      <c r="M88" s="49">
        <f>'&gt;2014 Work+Transport+IDA'!M88-'&gt;2014 IDA'!M88-'&gt;2014 Transportation'!M88</f>
        <v>11382488</v>
      </c>
      <c r="N88" s="49">
        <f>'&gt;2014 Work+Transport+IDA'!N88-'&gt;2014 IDA'!N88-'&gt;2014 Transportation'!N88</f>
        <v>17633742</v>
      </c>
      <c r="O88" s="49">
        <f>'&gt;2014 Work+Transport+IDA'!O88-'&gt;2014 IDA'!O88-'&gt;2014 Transportation'!O88</f>
        <v>20504164</v>
      </c>
      <c r="P88" s="49">
        <f>'&gt;2014 Work+Transport+IDA'!P88-'&gt;2014 IDA'!P88-'&gt;2014 Transportation'!P88</f>
        <v>37193350</v>
      </c>
      <c r="Q88" s="49">
        <f>'&gt;2014 Work+Transport+IDA'!Q88-'&gt;2014 IDA'!Q88-'&gt;2014 Transportation'!Q88</f>
        <v>24123529</v>
      </c>
      <c r="R88" s="49">
        <f>'&gt;2014 Work+Transport+IDA'!R88-'&gt;2014 IDA'!R88-'&gt;2014 Transportation'!R88</f>
        <v>19749533</v>
      </c>
      <c r="S88" s="49">
        <f>'&gt;2014 Work+Transport+IDA'!S88-'&gt;2014 IDA'!S88-'&gt;2014 Transportation'!S88</f>
        <v>18161923</v>
      </c>
      <c r="T88" s="49">
        <f>'Subsidized Employment'!T88+'Education and Training'!T88+'Additional Work Activities'!T88</f>
        <v>2297190</v>
      </c>
      <c r="U88" s="49">
        <f>'Subsidized Employment'!U88+'Education and Training'!U88+'Additional Work Activities'!U88</f>
        <v>5123249</v>
      </c>
      <c r="V88" s="49">
        <f>'Subsidized Employment'!V88+'Education and Training'!V88+'Additional Work Activities'!V88</f>
        <v>14338361</v>
      </c>
      <c r="W88" s="49">
        <f>'Subsidized Employment'!W88+'Education and Training'!W88+'Additional Work Activities'!W88</f>
        <v>9788931</v>
      </c>
      <c r="X88" s="49">
        <v>6122532</v>
      </c>
      <c r="Y88" s="49">
        <v>4060613</v>
      </c>
      <c r="Z88" s="49">
        <f>'Subsidized Employment'!Z88+'Education and Training'!Z88+'Additional Work Activities'!Z88</f>
        <v>2590406</v>
      </c>
    </row>
    <row r="89" spans="1:26" ht="15" customHeight="1">
      <c r="A89" s="51" t="s">
        <v>122</v>
      </c>
      <c r="B89" s="49">
        <f>'&gt;2014 Work+Transport+IDA'!B89-'&gt;2014 IDA'!B89-'&gt;2014 Transportation'!B89</f>
        <v>21833886</v>
      </c>
      <c r="C89" s="49">
        <f>'&gt;2014 Work+Transport+IDA'!C89-'&gt;2014 IDA'!C89-'&gt;2014 Transportation'!C89</f>
        <v>19873887</v>
      </c>
      <c r="D89" s="49">
        <f>'&gt;2014 Work+Transport+IDA'!D89-'&gt;2014 IDA'!D89-'&gt;2014 Transportation'!D89</f>
        <v>36491653</v>
      </c>
      <c r="E89" s="49">
        <f>'&gt;2014 Work+Transport+IDA'!E89-'&gt;2014 IDA'!E89-'&gt;2014 Transportation'!E89</f>
        <v>32387546</v>
      </c>
      <c r="F89" s="49">
        <f>'&gt;2014 Work+Transport+IDA'!F89-'&gt;2014 IDA'!F89-'&gt;2014 Transportation'!F89</f>
        <v>44994758</v>
      </c>
      <c r="G89" s="49">
        <f>'&gt;2014 Work+Transport+IDA'!G89-'&gt;2014 IDA'!G89-'&gt;2014 Transportation'!G89</f>
        <v>31489511</v>
      </c>
      <c r="H89" s="49">
        <f>'&gt;2014 Work+Transport+IDA'!H89-'&gt;2014 IDA'!H89-'&gt;2014 Transportation'!H89</f>
        <v>23213594</v>
      </c>
      <c r="I89" s="49">
        <f>'&gt;2014 Work+Transport+IDA'!I89-'&gt;2014 IDA'!I89-'&gt;2014 Transportation'!I89</f>
        <v>26067688</v>
      </c>
      <c r="J89" s="49">
        <f>'&gt;2014 Work+Transport+IDA'!J89-'&gt;2014 IDA'!J89-'&gt;2014 Transportation'!J89</f>
        <v>29799202</v>
      </c>
      <c r="K89" s="49">
        <f>'&gt;2014 Work+Transport+IDA'!K89-'&gt;2014 IDA'!K89-'&gt;2014 Transportation'!K89</f>
        <v>25128265</v>
      </c>
      <c r="L89" s="49">
        <f>'&gt;2014 Work+Transport+IDA'!L89-'&gt;2014 IDA'!L89-'&gt;2014 Transportation'!L89</f>
        <v>27921602</v>
      </c>
      <c r="M89" s="49">
        <f>'&gt;2014 Work+Transport+IDA'!M89-'&gt;2014 IDA'!M89-'&gt;2014 Transportation'!M89</f>
        <v>24445969</v>
      </c>
      <c r="N89" s="49">
        <f>'&gt;2014 Work+Transport+IDA'!N89-'&gt;2014 IDA'!N89-'&gt;2014 Transportation'!N89</f>
        <v>23385775</v>
      </c>
      <c r="O89" s="49">
        <f>'&gt;2014 Work+Transport+IDA'!O89-'&gt;2014 IDA'!O89-'&gt;2014 Transportation'!O89</f>
        <v>38184935</v>
      </c>
      <c r="P89" s="49">
        <f>'&gt;2014 Work+Transport+IDA'!P89-'&gt;2014 IDA'!P89-'&gt;2014 Transportation'!P89</f>
        <v>7786118</v>
      </c>
      <c r="Q89" s="49">
        <f>'&gt;2014 Work+Transport+IDA'!Q89-'&gt;2014 IDA'!Q89-'&gt;2014 Transportation'!Q89</f>
        <v>623887</v>
      </c>
      <c r="R89" s="49">
        <f>'&gt;2014 Work+Transport+IDA'!R89-'&gt;2014 IDA'!R89-'&gt;2014 Transportation'!R89</f>
        <v>0</v>
      </c>
      <c r="S89" s="49">
        <f>'&gt;2014 Work+Transport+IDA'!S89-'&gt;2014 IDA'!S89-'&gt;2014 Transportation'!S89</f>
        <v>2893303</v>
      </c>
      <c r="T89" s="49">
        <f>'Subsidized Employment'!T89+'Education and Training'!T89+'Additional Work Activities'!T89</f>
        <v>8162038</v>
      </c>
      <c r="U89" s="49">
        <f>'Subsidized Employment'!U89+'Education and Training'!U89+'Additional Work Activities'!U89</f>
        <v>15500537</v>
      </c>
      <c r="V89" s="49">
        <f>'Subsidized Employment'!V89+'Education and Training'!V89+'Additional Work Activities'!V89</f>
        <v>5905792</v>
      </c>
      <c r="W89" s="49">
        <f>'Subsidized Employment'!W89+'Education and Training'!W89+'Additional Work Activities'!W89</f>
        <v>55483218</v>
      </c>
      <c r="X89" s="49">
        <v>37148182</v>
      </c>
      <c r="Y89" s="49">
        <v>42132190</v>
      </c>
      <c r="Z89" s="49">
        <f>'Subsidized Employment'!Z89+'Education and Training'!Z89+'Additional Work Activities'!Z89</f>
        <v>48605325</v>
      </c>
    </row>
    <row r="90" spans="1:26" ht="15" customHeight="1">
      <c r="A90" s="51" t="s">
        <v>124</v>
      </c>
      <c r="B90" s="49">
        <f>'&gt;2014 Work+Transport+IDA'!B90-'&gt;2014 IDA'!B90-'&gt;2014 Transportation'!B90</f>
        <v>2430269</v>
      </c>
      <c r="C90" s="49">
        <f>'&gt;2014 Work+Transport+IDA'!C90-'&gt;2014 IDA'!C90-'&gt;2014 Transportation'!C90</f>
        <v>2705379</v>
      </c>
      <c r="D90" s="49">
        <f>'&gt;2014 Work+Transport+IDA'!D90-'&gt;2014 IDA'!D90-'&gt;2014 Transportation'!D90</f>
        <v>3931939</v>
      </c>
      <c r="E90" s="49">
        <f>'&gt;2014 Work+Transport+IDA'!E90-'&gt;2014 IDA'!E90-'&gt;2014 Transportation'!E90</f>
        <v>134867</v>
      </c>
      <c r="F90" s="49">
        <f>'&gt;2014 Work+Transport+IDA'!F90-'&gt;2014 IDA'!F90-'&gt;2014 Transportation'!F90</f>
        <v>2739019</v>
      </c>
      <c r="G90" s="49">
        <f>'&gt;2014 Work+Transport+IDA'!G90-'&gt;2014 IDA'!G90-'&gt;2014 Transportation'!G90</f>
        <v>3608803</v>
      </c>
      <c r="H90" s="49">
        <f>'&gt;2014 Work+Transport+IDA'!H90-'&gt;2014 IDA'!H90-'&gt;2014 Transportation'!H90</f>
        <v>504811</v>
      </c>
      <c r="I90" s="49">
        <f>'&gt;2014 Work+Transport+IDA'!I90-'&gt;2014 IDA'!I90-'&gt;2014 Transportation'!I90</f>
        <v>1293115</v>
      </c>
      <c r="J90" s="49">
        <f>'&gt;2014 Work+Transport+IDA'!J90-'&gt;2014 IDA'!J90-'&gt;2014 Transportation'!J90</f>
        <v>1089474</v>
      </c>
      <c r="K90" s="49">
        <f>'&gt;2014 Work+Transport+IDA'!K90-'&gt;2014 IDA'!K90-'&gt;2014 Transportation'!K90</f>
        <v>1850466</v>
      </c>
      <c r="L90" s="49">
        <f>'&gt;2014 Work+Transport+IDA'!L90-'&gt;2014 IDA'!L90-'&gt;2014 Transportation'!L90</f>
        <v>3154662</v>
      </c>
      <c r="M90" s="49">
        <f>'&gt;2014 Work+Transport+IDA'!M90-'&gt;2014 IDA'!M90-'&gt;2014 Transportation'!M90</f>
        <v>1679802</v>
      </c>
      <c r="N90" s="49">
        <f>'&gt;2014 Work+Transport+IDA'!N90-'&gt;2014 IDA'!N90-'&gt;2014 Transportation'!N90</f>
        <v>1149156</v>
      </c>
      <c r="O90" s="49">
        <f>'&gt;2014 Work+Transport+IDA'!O90-'&gt;2014 IDA'!O90-'&gt;2014 Transportation'!O90</f>
        <v>5578238</v>
      </c>
      <c r="P90" s="49">
        <f>'&gt;2014 Work+Transport+IDA'!P90-'&gt;2014 IDA'!P90-'&gt;2014 Transportation'!P90</f>
        <v>2325014</v>
      </c>
      <c r="Q90" s="49">
        <f>'&gt;2014 Work+Transport+IDA'!Q90-'&gt;2014 IDA'!Q90-'&gt;2014 Transportation'!Q90</f>
        <v>2988025</v>
      </c>
      <c r="R90" s="49">
        <f>'&gt;2014 Work+Transport+IDA'!R90-'&gt;2014 IDA'!R90-'&gt;2014 Transportation'!R90</f>
        <v>2550243</v>
      </c>
      <c r="S90" s="49">
        <f>'&gt;2014 Work+Transport+IDA'!S90-'&gt;2014 IDA'!S90-'&gt;2014 Transportation'!S90</f>
        <v>2720449</v>
      </c>
      <c r="T90" s="49">
        <f>'Subsidized Employment'!T90+'Education and Training'!T90+'Additional Work Activities'!T90</f>
        <v>2635830</v>
      </c>
      <c r="U90" s="49">
        <f>'Subsidized Employment'!U90+'Education and Training'!U90+'Additional Work Activities'!U90</f>
        <v>2753447</v>
      </c>
      <c r="V90" s="49">
        <f>'Subsidized Employment'!V90+'Education and Training'!V90+'Additional Work Activities'!V90</f>
        <v>2574998</v>
      </c>
      <c r="W90" s="49">
        <f>'Subsidized Employment'!W90+'Education and Training'!W90+'Additional Work Activities'!W90</f>
        <v>411558</v>
      </c>
      <c r="X90" s="49">
        <v>197853</v>
      </c>
      <c r="Y90" s="49">
        <v>213489</v>
      </c>
      <c r="Z90" s="49">
        <f>'Subsidized Employment'!Z90+'Education and Training'!Z90+'Additional Work Activities'!Z90</f>
        <v>242439</v>
      </c>
    </row>
    <row r="91" spans="1:26" ht="15" customHeight="1">
      <c r="A91" s="51" t="s">
        <v>126</v>
      </c>
      <c r="B91" s="49">
        <f>'&gt;2014 Work+Transport+IDA'!B91-'&gt;2014 IDA'!B91-'&gt;2014 Transportation'!B91</f>
        <v>1952496</v>
      </c>
      <c r="C91" s="49">
        <f>'&gt;2014 Work+Transport+IDA'!C91-'&gt;2014 IDA'!C91-'&gt;2014 Transportation'!C91</f>
        <v>6114222</v>
      </c>
      <c r="D91" s="49">
        <f>'&gt;2014 Work+Transport+IDA'!D91-'&gt;2014 IDA'!D91-'&gt;2014 Transportation'!D91</f>
        <v>16783393</v>
      </c>
      <c r="E91" s="49">
        <f>'&gt;2014 Work+Transport+IDA'!E91-'&gt;2014 IDA'!E91-'&gt;2014 Transportation'!E91</f>
        <v>13446879</v>
      </c>
      <c r="F91" s="49">
        <f>'&gt;2014 Work+Transport+IDA'!F91-'&gt;2014 IDA'!F91-'&gt;2014 Transportation'!F91</f>
        <v>8092585</v>
      </c>
      <c r="G91" s="49">
        <f>'&gt;2014 Work+Transport+IDA'!G91-'&gt;2014 IDA'!G91-'&gt;2014 Transportation'!G91</f>
        <v>11805972</v>
      </c>
      <c r="H91" s="49">
        <f>'&gt;2014 Work+Transport+IDA'!H91-'&gt;2014 IDA'!H91-'&gt;2014 Transportation'!H91</f>
        <v>9098005</v>
      </c>
      <c r="I91" s="49">
        <f>'&gt;2014 Work+Transport+IDA'!I91-'&gt;2014 IDA'!I91-'&gt;2014 Transportation'!I91</f>
        <v>12663433</v>
      </c>
      <c r="J91" s="49">
        <f>'&gt;2014 Work+Transport+IDA'!J91-'&gt;2014 IDA'!J91-'&gt;2014 Transportation'!J91</f>
        <v>11849707</v>
      </c>
      <c r="K91" s="49">
        <f>'&gt;2014 Work+Transport+IDA'!K91-'&gt;2014 IDA'!K91-'&gt;2014 Transportation'!K91</f>
        <v>15885353</v>
      </c>
      <c r="L91" s="49">
        <f>'&gt;2014 Work+Transport+IDA'!L91-'&gt;2014 IDA'!L91-'&gt;2014 Transportation'!L91</f>
        <v>4075140</v>
      </c>
      <c r="M91" s="49">
        <f>'&gt;2014 Work+Transport+IDA'!M91-'&gt;2014 IDA'!M91-'&gt;2014 Transportation'!M91</f>
        <v>17007372</v>
      </c>
      <c r="N91" s="49">
        <f>'&gt;2014 Work+Transport+IDA'!N91-'&gt;2014 IDA'!N91-'&gt;2014 Transportation'!N91</f>
        <v>12222060</v>
      </c>
      <c r="O91" s="49">
        <f>'&gt;2014 Work+Transport+IDA'!O91-'&gt;2014 IDA'!O91-'&gt;2014 Transportation'!O91</f>
        <v>11409122</v>
      </c>
      <c r="P91" s="49">
        <f>'&gt;2014 Work+Transport+IDA'!P91-'&gt;2014 IDA'!P91-'&gt;2014 Transportation'!P91</f>
        <v>24031271</v>
      </c>
      <c r="Q91" s="49">
        <f>'&gt;2014 Work+Transport+IDA'!Q91-'&gt;2014 IDA'!Q91-'&gt;2014 Transportation'!Q91</f>
        <v>17283094</v>
      </c>
      <c r="R91" s="49">
        <f>'&gt;2014 Work+Transport+IDA'!R91-'&gt;2014 IDA'!R91-'&gt;2014 Transportation'!R91</f>
        <v>15491195</v>
      </c>
      <c r="S91" s="49">
        <f>'&gt;2014 Work+Transport+IDA'!S91-'&gt;2014 IDA'!S91-'&gt;2014 Transportation'!S91</f>
        <v>16391785</v>
      </c>
      <c r="T91" s="49">
        <f>'Subsidized Employment'!T91+'Education and Training'!T91+'Additional Work Activities'!T91</f>
        <v>13661993</v>
      </c>
      <c r="U91" s="49">
        <f>'Subsidized Employment'!U91+'Education and Training'!U91+'Additional Work Activities'!U91</f>
        <v>13534623</v>
      </c>
      <c r="V91" s="49">
        <f>'Subsidized Employment'!V91+'Education and Training'!V91+'Additional Work Activities'!V91</f>
        <v>11028587</v>
      </c>
      <c r="W91" s="49">
        <f>'Subsidized Employment'!W91+'Education and Training'!W91+'Additional Work Activities'!W91</f>
        <v>9232183</v>
      </c>
      <c r="X91" s="49">
        <v>9238947</v>
      </c>
      <c r="Y91" s="49">
        <v>12293412</v>
      </c>
      <c r="Z91" s="49">
        <f>'Subsidized Employment'!Z91+'Education and Training'!Z91+'Additional Work Activities'!Z91</f>
        <v>9787502.8599999994</v>
      </c>
    </row>
    <row r="92" spans="1:26" ht="15" customHeight="1">
      <c r="A92" s="51" t="s">
        <v>127</v>
      </c>
      <c r="B92" s="49">
        <f>'&gt;2014 Work+Transport+IDA'!B92-'&gt;2014 IDA'!B92-'&gt;2014 Transportation'!B92</f>
        <v>594684</v>
      </c>
      <c r="C92" s="49">
        <f>'&gt;2014 Work+Transport+IDA'!C92-'&gt;2014 IDA'!C92-'&gt;2014 Transportation'!C92</f>
        <v>670207</v>
      </c>
      <c r="D92" s="49">
        <f>'&gt;2014 Work+Transport+IDA'!D92-'&gt;2014 IDA'!D92-'&gt;2014 Transportation'!D92</f>
        <v>527510</v>
      </c>
      <c r="E92" s="49">
        <f>'&gt;2014 Work+Transport+IDA'!E92-'&gt;2014 IDA'!E92-'&gt;2014 Transportation'!E92</f>
        <v>2815134</v>
      </c>
      <c r="F92" s="49">
        <f>'&gt;2014 Work+Transport+IDA'!F92-'&gt;2014 IDA'!F92-'&gt;2014 Transportation'!F92</f>
        <v>2943113</v>
      </c>
      <c r="G92" s="49">
        <f>'&gt;2014 Work+Transport+IDA'!G92-'&gt;2014 IDA'!G92-'&gt;2014 Transportation'!G92</f>
        <v>2984058</v>
      </c>
      <c r="H92" s="49">
        <f>'&gt;2014 Work+Transport+IDA'!H92-'&gt;2014 IDA'!H92-'&gt;2014 Transportation'!H92</f>
        <v>2395208</v>
      </c>
      <c r="I92" s="49">
        <f>'&gt;2014 Work+Transport+IDA'!I92-'&gt;2014 IDA'!I92-'&gt;2014 Transportation'!I92</f>
        <v>2250989</v>
      </c>
      <c r="J92" s="49">
        <f>'&gt;2014 Work+Transport+IDA'!J92-'&gt;2014 IDA'!J92-'&gt;2014 Transportation'!J92</f>
        <v>1313688</v>
      </c>
      <c r="K92" s="49">
        <f>'&gt;2014 Work+Transport+IDA'!K92-'&gt;2014 IDA'!K92-'&gt;2014 Transportation'!K92</f>
        <v>922350</v>
      </c>
      <c r="L92" s="49">
        <f>'&gt;2014 Work+Transport+IDA'!L92-'&gt;2014 IDA'!L92-'&gt;2014 Transportation'!L92</f>
        <v>1003851</v>
      </c>
      <c r="M92" s="49">
        <f>'&gt;2014 Work+Transport+IDA'!M92-'&gt;2014 IDA'!M92-'&gt;2014 Transportation'!M92</f>
        <v>379918</v>
      </c>
      <c r="N92" s="49">
        <f>'&gt;2014 Work+Transport+IDA'!N92-'&gt;2014 IDA'!N92-'&gt;2014 Transportation'!N92</f>
        <v>142523</v>
      </c>
      <c r="O92" s="49">
        <f>'&gt;2014 Work+Transport+IDA'!O92-'&gt;2014 IDA'!O92-'&gt;2014 Transportation'!O92</f>
        <v>114472</v>
      </c>
      <c r="P92" s="49">
        <f>'&gt;2014 Work+Transport+IDA'!P92-'&gt;2014 IDA'!P92-'&gt;2014 Transportation'!P92</f>
        <v>159094</v>
      </c>
      <c r="Q92" s="49">
        <f>'&gt;2014 Work+Transport+IDA'!Q92-'&gt;2014 IDA'!Q92-'&gt;2014 Transportation'!Q92</f>
        <v>824680</v>
      </c>
      <c r="R92" s="49">
        <f>'&gt;2014 Work+Transport+IDA'!R92-'&gt;2014 IDA'!R92-'&gt;2014 Transportation'!R92</f>
        <v>117102</v>
      </c>
      <c r="S92" s="49">
        <f>'&gt;2014 Work+Transport+IDA'!S92-'&gt;2014 IDA'!S92-'&gt;2014 Transportation'!S92</f>
        <v>94031</v>
      </c>
      <c r="T92" s="49">
        <f>'Subsidized Employment'!T92+'Education and Training'!T92+'Additional Work Activities'!T92</f>
        <v>61235</v>
      </c>
      <c r="U92" s="49">
        <f>'Subsidized Employment'!U92+'Education and Training'!U92+'Additional Work Activities'!U92</f>
        <v>54335</v>
      </c>
      <c r="V92" s="49">
        <f>'Subsidized Employment'!V92+'Education and Training'!V92+'Additional Work Activities'!V92</f>
        <v>19090</v>
      </c>
      <c r="W92" s="49">
        <f>'Subsidized Employment'!W92+'Education and Training'!W92+'Additional Work Activities'!W92</f>
        <v>9600</v>
      </c>
      <c r="X92" s="49">
        <v>1924850</v>
      </c>
      <c r="Y92" s="49">
        <v>67609</v>
      </c>
      <c r="Z92" s="49">
        <f>'Subsidized Employment'!Z92+'Education and Training'!Z92+'Additional Work Activities'!Z92</f>
        <v>12101</v>
      </c>
    </row>
    <row r="93" spans="1:26" ht="15" customHeight="1">
      <c r="A93" s="51" t="s">
        <v>128</v>
      </c>
      <c r="B93" s="49">
        <f>'&gt;2014 Work+Transport+IDA'!B93-'&gt;2014 IDA'!B93-'&gt;2014 Transportation'!B93</f>
        <v>1243509</v>
      </c>
      <c r="C93" s="49">
        <f>'&gt;2014 Work+Transport+IDA'!C93-'&gt;2014 IDA'!C93-'&gt;2014 Transportation'!C93</f>
        <v>2002025</v>
      </c>
      <c r="D93" s="49">
        <f>'&gt;2014 Work+Transport+IDA'!D93-'&gt;2014 IDA'!D93-'&gt;2014 Transportation'!D93</f>
        <v>2113010</v>
      </c>
      <c r="E93" s="49">
        <f>'&gt;2014 Work+Transport+IDA'!E93-'&gt;2014 IDA'!E93-'&gt;2014 Transportation'!E93</f>
        <v>1828122</v>
      </c>
      <c r="F93" s="49">
        <f>'&gt;2014 Work+Transport+IDA'!F93-'&gt;2014 IDA'!F93-'&gt;2014 Transportation'!F93</f>
        <v>3733835</v>
      </c>
      <c r="G93" s="49">
        <f>'&gt;2014 Work+Transport+IDA'!G93-'&gt;2014 IDA'!G93-'&gt;2014 Transportation'!G93</f>
        <v>4452419</v>
      </c>
      <c r="H93" s="49">
        <f>'&gt;2014 Work+Transport+IDA'!H93-'&gt;2014 IDA'!H93-'&gt;2014 Transportation'!H93</f>
        <v>4277418</v>
      </c>
      <c r="I93" s="49">
        <f>'&gt;2014 Work+Transport+IDA'!I93-'&gt;2014 IDA'!I93-'&gt;2014 Transportation'!I93</f>
        <v>3244083</v>
      </c>
      <c r="J93" s="49">
        <f>'&gt;2014 Work+Transport+IDA'!J93-'&gt;2014 IDA'!J93-'&gt;2014 Transportation'!J93</f>
        <v>5333686</v>
      </c>
      <c r="K93" s="49">
        <f>'&gt;2014 Work+Transport+IDA'!K93-'&gt;2014 IDA'!K93-'&gt;2014 Transportation'!K93</f>
        <v>4842142</v>
      </c>
      <c r="L93" s="49">
        <f>'&gt;2014 Work+Transport+IDA'!L93-'&gt;2014 IDA'!L93-'&gt;2014 Transportation'!L93</f>
        <v>4844931</v>
      </c>
      <c r="M93" s="49">
        <f>'&gt;2014 Work+Transport+IDA'!M93-'&gt;2014 IDA'!M93-'&gt;2014 Transportation'!M93</f>
        <v>6839312</v>
      </c>
      <c r="N93" s="49">
        <f>'&gt;2014 Work+Transport+IDA'!N93-'&gt;2014 IDA'!N93-'&gt;2014 Transportation'!N93</f>
        <v>6606379</v>
      </c>
      <c r="O93" s="49">
        <f>'&gt;2014 Work+Transport+IDA'!O93-'&gt;2014 IDA'!O93-'&gt;2014 Transportation'!O93</f>
        <v>5913835</v>
      </c>
      <c r="P93" s="49">
        <f>'&gt;2014 Work+Transport+IDA'!P93-'&gt;2014 IDA'!P93-'&gt;2014 Transportation'!P93</f>
        <v>4406735</v>
      </c>
      <c r="Q93" s="49">
        <f>'&gt;2014 Work+Transport+IDA'!Q93-'&gt;2014 IDA'!Q93-'&gt;2014 Transportation'!Q93</f>
        <v>6989887</v>
      </c>
      <c r="R93" s="49">
        <f>'&gt;2014 Work+Transport+IDA'!R93-'&gt;2014 IDA'!R93-'&gt;2014 Transportation'!R93</f>
        <v>5598190</v>
      </c>
      <c r="S93" s="49">
        <f>'&gt;2014 Work+Transport+IDA'!S93-'&gt;2014 IDA'!S93-'&gt;2014 Transportation'!S93</f>
        <v>4871978</v>
      </c>
      <c r="T93" s="49">
        <f>'Subsidized Employment'!T93+'Education and Training'!T93+'Additional Work Activities'!T93</f>
        <v>3761947</v>
      </c>
      <c r="U93" s="49">
        <f>'Subsidized Employment'!U93+'Education and Training'!U93+'Additional Work Activities'!U93</f>
        <v>1674871</v>
      </c>
      <c r="V93" s="49">
        <f>'Subsidized Employment'!V93+'Education and Training'!V93+'Additional Work Activities'!V93</f>
        <v>758790</v>
      </c>
      <c r="W93" s="49">
        <f>'Subsidized Employment'!W93+'Education and Training'!W93+'Additional Work Activities'!W93</f>
        <v>4764821</v>
      </c>
      <c r="X93" s="49">
        <v>4515665</v>
      </c>
      <c r="Y93" s="49">
        <v>5036325</v>
      </c>
      <c r="Z93" s="49">
        <f>'Subsidized Employment'!Z93+'Education and Training'!Z93+'Additional Work Activities'!Z93</f>
        <v>4422672</v>
      </c>
    </row>
    <row r="94" spans="1:26" ht="15" customHeight="1">
      <c r="A94" s="51" t="s">
        <v>130</v>
      </c>
      <c r="B94" s="49">
        <f>'&gt;2014 Work+Transport+IDA'!B94-'&gt;2014 IDA'!B94-'&gt;2014 Transportation'!B94</f>
        <v>16850038</v>
      </c>
      <c r="C94" s="49">
        <f>'&gt;2014 Work+Transport+IDA'!C94-'&gt;2014 IDA'!C94-'&gt;2014 Transportation'!C94</f>
        <v>22739341</v>
      </c>
      <c r="D94" s="49">
        <f>'&gt;2014 Work+Transport+IDA'!D94-'&gt;2014 IDA'!D94-'&gt;2014 Transportation'!D94</f>
        <v>33598770</v>
      </c>
      <c r="E94" s="49">
        <f>'&gt;2014 Work+Transport+IDA'!E94-'&gt;2014 IDA'!E94-'&gt;2014 Transportation'!E94</f>
        <v>3492130</v>
      </c>
      <c r="F94" s="49">
        <f>'&gt;2014 Work+Transport+IDA'!F94-'&gt;2014 IDA'!F94-'&gt;2014 Transportation'!F94</f>
        <v>43184881</v>
      </c>
      <c r="G94" s="49">
        <f>'&gt;2014 Work+Transport+IDA'!G94-'&gt;2014 IDA'!G94-'&gt;2014 Transportation'!G94</f>
        <v>116608854</v>
      </c>
      <c r="H94" s="49">
        <f>'&gt;2014 Work+Transport+IDA'!H94-'&gt;2014 IDA'!H94-'&gt;2014 Transportation'!H94</f>
        <v>83289993</v>
      </c>
      <c r="I94" s="49">
        <f>'&gt;2014 Work+Transport+IDA'!I94-'&gt;2014 IDA'!I94-'&gt;2014 Transportation'!I94</f>
        <v>46887808</v>
      </c>
      <c r="J94" s="49">
        <f>'&gt;2014 Work+Transport+IDA'!J94-'&gt;2014 IDA'!J94-'&gt;2014 Transportation'!J94</f>
        <v>27847966</v>
      </c>
      <c r="K94" s="49">
        <f>'&gt;2014 Work+Transport+IDA'!K94-'&gt;2014 IDA'!K94-'&gt;2014 Transportation'!K94</f>
        <v>120242993</v>
      </c>
      <c r="L94" s="49">
        <f>'&gt;2014 Work+Transport+IDA'!L94-'&gt;2014 IDA'!L94-'&gt;2014 Transportation'!L94</f>
        <v>52742468</v>
      </c>
      <c r="M94" s="49">
        <f>'&gt;2014 Work+Transport+IDA'!M94-'&gt;2014 IDA'!M94-'&gt;2014 Transportation'!M94</f>
        <v>68176730</v>
      </c>
      <c r="N94" s="49">
        <f>'&gt;2014 Work+Transport+IDA'!N94-'&gt;2014 IDA'!N94-'&gt;2014 Transportation'!N94</f>
        <v>61989869</v>
      </c>
      <c r="O94" s="49">
        <f>'&gt;2014 Work+Transport+IDA'!O94-'&gt;2014 IDA'!O94-'&gt;2014 Transportation'!O94</f>
        <v>64568418</v>
      </c>
      <c r="P94" s="49">
        <f>'&gt;2014 Work+Transport+IDA'!P94-'&gt;2014 IDA'!P94-'&gt;2014 Transportation'!P94</f>
        <v>41550674</v>
      </c>
      <c r="Q94" s="49">
        <f>'&gt;2014 Work+Transport+IDA'!Q94-'&gt;2014 IDA'!Q94-'&gt;2014 Transportation'!Q94</f>
        <v>44448801</v>
      </c>
      <c r="R94" s="49">
        <f>'&gt;2014 Work+Transport+IDA'!R94-'&gt;2014 IDA'!R94-'&gt;2014 Transportation'!R94</f>
        <v>58884063</v>
      </c>
      <c r="S94" s="49">
        <f>'&gt;2014 Work+Transport+IDA'!S94-'&gt;2014 IDA'!S94-'&gt;2014 Transportation'!S94</f>
        <v>67287015</v>
      </c>
      <c r="T94" s="49">
        <f>'Subsidized Employment'!T94+'Education and Training'!T94+'Additional Work Activities'!T94</f>
        <v>51141368</v>
      </c>
      <c r="U94" s="49">
        <f>'Subsidized Employment'!U94+'Education and Training'!U94+'Additional Work Activities'!U94</f>
        <v>45105271</v>
      </c>
      <c r="V94" s="49">
        <f>'Subsidized Employment'!V94+'Education and Training'!V94+'Additional Work Activities'!V94</f>
        <v>41955318</v>
      </c>
      <c r="W94" s="49">
        <f>'Subsidized Employment'!W94+'Education and Training'!W94+'Additional Work Activities'!W94</f>
        <v>45465616</v>
      </c>
      <c r="X94" s="49">
        <v>36902977</v>
      </c>
      <c r="Y94" s="49">
        <v>44142183</v>
      </c>
      <c r="Z94" s="49">
        <f>'Subsidized Employment'!Z94+'Education and Training'!Z94+'Additional Work Activities'!Z94</f>
        <v>45999560.560000002</v>
      </c>
    </row>
    <row r="95" spans="1:26" ht="15" customHeight="1">
      <c r="A95" s="51" t="s">
        <v>131</v>
      </c>
      <c r="B95" s="49">
        <f>'&gt;2014 Work+Transport+IDA'!B95-'&gt;2014 IDA'!B95-'&gt;2014 Transportation'!B95</f>
        <v>145170</v>
      </c>
      <c r="C95" s="49">
        <f>'&gt;2014 Work+Transport+IDA'!C95-'&gt;2014 IDA'!C95-'&gt;2014 Transportation'!C95</f>
        <v>-82653</v>
      </c>
      <c r="D95" s="49">
        <f>'&gt;2014 Work+Transport+IDA'!D95-'&gt;2014 IDA'!D95-'&gt;2014 Transportation'!D95</f>
        <v>0</v>
      </c>
      <c r="E95" s="49">
        <f>'&gt;2014 Work+Transport+IDA'!E95-'&gt;2014 IDA'!E95-'&gt;2014 Transportation'!E95</f>
        <v>15711168</v>
      </c>
      <c r="F95" s="49">
        <f>'&gt;2014 Work+Transport+IDA'!F95-'&gt;2014 IDA'!F95-'&gt;2014 Transportation'!F95</f>
        <v>11370651</v>
      </c>
      <c r="G95" s="49">
        <f>'&gt;2014 Work+Transport+IDA'!G95-'&gt;2014 IDA'!G95-'&gt;2014 Transportation'!G95</f>
        <v>7628937</v>
      </c>
      <c r="H95" s="49">
        <f>'&gt;2014 Work+Transport+IDA'!H95-'&gt;2014 IDA'!H95-'&gt;2014 Transportation'!H95</f>
        <v>13747356</v>
      </c>
      <c r="I95" s="49">
        <f>'&gt;2014 Work+Transport+IDA'!I95-'&gt;2014 IDA'!I95-'&gt;2014 Transportation'!I95</f>
        <v>11624320</v>
      </c>
      <c r="J95" s="49">
        <f>'&gt;2014 Work+Transport+IDA'!J95-'&gt;2014 IDA'!J95-'&gt;2014 Transportation'!J95</f>
        <v>12215463</v>
      </c>
      <c r="K95" s="49">
        <f>'&gt;2014 Work+Transport+IDA'!K95-'&gt;2014 IDA'!K95-'&gt;2014 Transportation'!K95</f>
        <v>10633431</v>
      </c>
      <c r="L95" s="49">
        <f>'&gt;2014 Work+Transport+IDA'!L95-'&gt;2014 IDA'!L95-'&gt;2014 Transportation'!L95</f>
        <v>6530225</v>
      </c>
      <c r="M95" s="49">
        <f>'&gt;2014 Work+Transport+IDA'!M95-'&gt;2014 IDA'!M95-'&gt;2014 Transportation'!M95</f>
        <v>19176340</v>
      </c>
      <c r="N95" s="49">
        <f>'&gt;2014 Work+Transport+IDA'!N95-'&gt;2014 IDA'!N95-'&gt;2014 Transportation'!N95</f>
        <v>15050792</v>
      </c>
      <c r="O95" s="49">
        <f>'&gt;2014 Work+Transport+IDA'!O95-'&gt;2014 IDA'!O95-'&gt;2014 Transportation'!O95</f>
        <v>15098742</v>
      </c>
      <c r="P95" s="49">
        <f>'&gt;2014 Work+Transport+IDA'!P95-'&gt;2014 IDA'!P95-'&gt;2014 Transportation'!P95</f>
        <v>8432634</v>
      </c>
      <c r="Q95" s="49">
        <f>'&gt;2014 Work+Transport+IDA'!Q95-'&gt;2014 IDA'!Q95-'&gt;2014 Transportation'!Q95</f>
        <v>8764927</v>
      </c>
      <c r="R95" s="49">
        <f>'&gt;2014 Work+Transport+IDA'!R95-'&gt;2014 IDA'!R95-'&gt;2014 Transportation'!R95</f>
        <v>8693878</v>
      </c>
      <c r="S95" s="49">
        <f>'&gt;2014 Work+Transport+IDA'!S95-'&gt;2014 IDA'!S95-'&gt;2014 Transportation'!S95</f>
        <v>13031346</v>
      </c>
      <c r="T95" s="49">
        <f>'Subsidized Employment'!T95+'Education and Training'!T95+'Additional Work Activities'!T95</f>
        <v>11030573</v>
      </c>
      <c r="U95" s="49">
        <f>'Subsidized Employment'!U95+'Education and Training'!U95+'Additional Work Activities'!U95</f>
        <v>13313464</v>
      </c>
      <c r="V95" s="49">
        <f>'Subsidized Employment'!V95+'Education and Training'!V95+'Additional Work Activities'!V95</f>
        <v>17640130</v>
      </c>
      <c r="W95" s="49">
        <f>'Subsidized Employment'!W95+'Education and Training'!W95+'Additional Work Activities'!W95</f>
        <v>18307768</v>
      </c>
      <c r="X95" s="49">
        <v>16566555</v>
      </c>
      <c r="Y95" s="49">
        <v>19905258</v>
      </c>
      <c r="Z95" s="49">
        <f>'Subsidized Employment'!Z95+'Education and Training'!Z95+'Additional Work Activities'!Z95</f>
        <v>13347050.43</v>
      </c>
    </row>
    <row r="96" spans="1:26" ht="15" customHeight="1">
      <c r="A96" s="51" t="s">
        <v>132</v>
      </c>
      <c r="B96" s="49">
        <f>'&gt;2014 Work+Transport+IDA'!B96-'&gt;2014 IDA'!B96-'&gt;2014 Transportation'!B96</f>
        <v>57933404</v>
      </c>
      <c r="C96" s="49">
        <f>'&gt;2014 Work+Transport+IDA'!C96-'&gt;2014 IDA'!C96-'&gt;2014 Transportation'!C96</f>
        <v>102725576</v>
      </c>
      <c r="D96" s="49">
        <f>'&gt;2014 Work+Transport+IDA'!D96-'&gt;2014 IDA'!D96-'&gt;2014 Transportation'!D96</f>
        <v>123678878</v>
      </c>
      <c r="E96" s="49">
        <f>'&gt;2014 Work+Transport+IDA'!E96-'&gt;2014 IDA'!E96-'&gt;2014 Transportation'!E96</f>
        <v>132472137</v>
      </c>
      <c r="F96" s="49">
        <f>'&gt;2014 Work+Transport+IDA'!F96-'&gt;2014 IDA'!F96-'&gt;2014 Transportation'!F96</f>
        <v>230422753</v>
      </c>
      <c r="G96" s="49">
        <f>'&gt;2014 Work+Transport+IDA'!G96-'&gt;2014 IDA'!G96-'&gt;2014 Transportation'!G96</f>
        <v>228706354</v>
      </c>
      <c r="H96" s="49">
        <f>'&gt;2014 Work+Transport+IDA'!H96-'&gt;2014 IDA'!H96-'&gt;2014 Transportation'!H96</f>
        <v>226244454</v>
      </c>
      <c r="I96" s="49">
        <f>'&gt;2014 Work+Transport+IDA'!I96-'&gt;2014 IDA'!I96-'&gt;2014 Transportation'!I96</f>
        <v>188623748</v>
      </c>
      <c r="J96" s="49">
        <f>'&gt;2014 Work+Transport+IDA'!J96-'&gt;2014 IDA'!J96-'&gt;2014 Transportation'!J96</f>
        <v>143835166</v>
      </c>
      <c r="K96" s="49">
        <f>'&gt;2014 Work+Transport+IDA'!K96-'&gt;2014 IDA'!K96-'&gt;2014 Transportation'!K96</f>
        <v>146703195</v>
      </c>
      <c r="L96" s="49">
        <f>'&gt;2014 Work+Transport+IDA'!L96-'&gt;2014 IDA'!L96-'&gt;2014 Transportation'!L96</f>
        <v>126731166</v>
      </c>
      <c r="M96" s="49">
        <f>'&gt;2014 Work+Transport+IDA'!M96-'&gt;2014 IDA'!M96-'&gt;2014 Transportation'!M96</f>
        <v>153142260</v>
      </c>
      <c r="N96" s="49">
        <f>'&gt;2014 Work+Transport+IDA'!N96-'&gt;2014 IDA'!N96-'&gt;2014 Transportation'!N96</f>
        <v>160685633</v>
      </c>
      <c r="O96" s="49">
        <f>'&gt;2014 Work+Transport+IDA'!O96-'&gt;2014 IDA'!O96-'&gt;2014 Transportation'!O96</f>
        <v>168338289</v>
      </c>
      <c r="P96" s="49">
        <f>'&gt;2014 Work+Transport+IDA'!P96-'&gt;2014 IDA'!P96-'&gt;2014 Transportation'!P96</f>
        <v>160169534</v>
      </c>
      <c r="Q96" s="49">
        <f>'&gt;2014 Work+Transport+IDA'!Q96-'&gt;2014 IDA'!Q96-'&gt;2014 Transportation'!Q96</f>
        <v>147954879</v>
      </c>
      <c r="R96" s="49">
        <f>'&gt;2014 Work+Transport+IDA'!R96-'&gt;2014 IDA'!R96-'&gt;2014 Transportation'!R96</f>
        <v>108997112</v>
      </c>
      <c r="S96" s="49">
        <f>'&gt;2014 Work+Transport+IDA'!S96-'&gt;2014 IDA'!S96-'&gt;2014 Transportation'!S96</f>
        <v>167247135</v>
      </c>
      <c r="T96" s="49">
        <f>'Subsidized Employment'!T96+'Education and Training'!T96+'Additional Work Activities'!T96</f>
        <v>138868643</v>
      </c>
      <c r="U96" s="49">
        <f>'Subsidized Employment'!U96+'Education and Training'!U96+'Additional Work Activities'!U96</f>
        <v>121396338</v>
      </c>
      <c r="V96" s="49">
        <f>'Subsidized Employment'!V96+'Education and Training'!V96+'Additional Work Activities'!V96</f>
        <v>131817588</v>
      </c>
      <c r="W96" s="49">
        <f>'Subsidized Employment'!W96+'Education and Training'!W96+'Additional Work Activities'!W96</f>
        <v>127622444</v>
      </c>
      <c r="X96" s="49">
        <v>157405808</v>
      </c>
      <c r="Y96" s="49">
        <v>116948454</v>
      </c>
      <c r="Z96" s="49">
        <f>'Subsidized Employment'!Z96+'Education and Training'!Z96+'Additional Work Activities'!Z96</f>
        <v>138535791</v>
      </c>
    </row>
    <row r="97" spans="1:26" ht="15" customHeight="1">
      <c r="A97" s="51" t="s">
        <v>75</v>
      </c>
      <c r="B97" s="49">
        <f>'&gt;2014 Work+Transport+IDA'!B97-'&gt;2014 IDA'!B97-'&gt;2014 Transportation'!B97</f>
        <v>0</v>
      </c>
      <c r="C97" s="49">
        <f>'&gt;2014 Work+Transport+IDA'!C97-'&gt;2014 IDA'!C97-'&gt;2014 Transportation'!C97</f>
        <v>1969210</v>
      </c>
      <c r="D97" s="49">
        <f>'&gt;2014 Work+Transport+IDA'!D97-'&gt;2014 IDA'!D97-'&gt;2014 Transportation'!D97</f>
        <v>13025017</v>
      </c>
      <c r="E97" s="49">
        <f>'&gt;2014 Work+Transport+IDA'!E97-'&gt;2014 IDA'!E97-'&gt;2014 Transportation'!E97</f>
        <v>5180385</v>
      </c>
      <c r="F97" s="49">
        <f>'&gt;2014 Work+Transport+IDA'!F97-'&gt;2014 IDA'!F97-'&gt;2014 Transportation'!F97</f>
        <v>7320959</v>
      </c>
      <c r="G97" s="49">
        <f>'&gt;2014 Work+Transport+IDA'!G97-'&gt;2014 IDA'!G97-'&gt;2014 Transportation'!G97</f>
        <v>8294537</v>
      </c>
      <c r="H97" s="49">
        <f>'&gt;2014 Work+Transport+IDA'!H97-'&gt;2014 IDA'!H97-'&gt;2014 Transportation'!H97</f>
        <v>8065025</v>
      </c>
      <c r="I97" s="49">
        <f>'&gt;2014 Work+Transport+IDA'!I97-'&gt;2014 IDA'!I97-'&gt;2014 Transportation'!I97</f>
        <v>8839458</v>
      </c>
      <c r="J97" s="49">
        <f>'&gt;2014 Work+Transport+IDA'!J97-'&gt;2014 IDA'!J97-'&gt;2014 Transportation'!J97</f>
        <v>8289406</v>
      </c>
      <c r="K97" s="49">
        <f>'&gt;2014 Work+Transport+IDA'!K97-'&gt;2014 IDA'!K97-'&gt;2014 Transportation'!K97</f>
        <v>-5905026</v>
      </c>
      <c r="L97" s="49">
        <f>'&gt;2014 Work+Transport+IDA'!L97-'&gt;2014 IDA'!L97-'&gt;2014 Transportation'!L97</f>
        <v>10189813</v>
      </c>
      <c r="M97" s="49">
        <f>'&gt;2014 Work+Transport+IDA'!M97-'&gt;2014 IDA'!M97-'&gt;2014 Transportation'!M97</f>
        <v>9291370</v>
      </c>
      <c r="N97" s="49">
        <f>'&gt;2014 Work+Transport+IDA'!N97-'&gt;2014 IDA'!N97-'&gt;2014 Transportation'!N97</f>
        <v>8763830</v>
      </c>
      <c r="O97" s="49">
        <f>'&gt;2014 Work+Transport+IDA'!O97-'&gt;2014 IDA'!O97-'&gt;2014 Transportation'!O97</f>
        <v>11425296</v>
      </c>
      <c r="P97" s="49">
        <f>'&gt;2014 Work+Transport+IDA'!P97-'&gt;2014 IDA'!P97-'&gt;2014 Transportation'!P97</f>
        <v>48795698</v>
      </c>
      <c r="Q97" s="49">
        <f>'&gt;2014 Work+Transport+IDA'!Q97-'&gt;2014 IDA'!Q97-'&gt;2014 Transportation'!Q97</f>
        <v>5245454</v>
      </c>
      <c r="R97" s="49">
        <f>'&gt;2014 Work+Transport+IDA'!R97-'&gt;2014 IDA'!R97-'&gt;2014 Transportation'!R97</f>
        <v>6148127</v>
      </c>
      <c r="S97" s="49">
        <f>'&gt;2014 Work+Transport+IDA'!S97-'&gt;2014 IDA'!S97-'&gt;2014 Transportation'!S97</f>
        <v>5461644</v>
      </c>
      <c r="T97" s="49">
        <f>'Subsidized Employment'!T97+'Education and Training'!T97+'Additional Work Activities'!T97</f>
        <v>2657000</v>
      </c>
      <c r="U97" s="49">
        <f>'Subsidized Employment'!U97+'Education and Training'!U97+'Additional Work Activities'!U97</f>
        <v>894594</v>
      </c>
      <c r="V97" s="49">
        <f>'Subsidized Employment'!V97+'Education and Training'!V97+'Additional Work Activities'!V97</f>
        <v>1679944</v>
      </c>
      <c r="W97" s="49">
        <f>'Subsidized Employment'!W97+'Education and Training'!W97+'Additional Work Activities'!W97</f>
        <v>1960627</v>
      </c>
      <c r="X97" s="49">
        <v>2087027</v>
      </c>
      <c r="Y97" s="49">
        <v>1409954</v>
      </c>
      <c r="Z97" s="49">
        <f>'Subsidized Employment'!Z97+'Education and Training'!Z97+'Additional Work Activities'!Z97</f>
        <v>1851710</v>
      </c>
    </row>
    <row r="98" spans="1:26" ht="15" customHeight="1">
      <c r="A98" s="51" t="s">
        <v>133</v>
      </c>
      <c r="B98" s="49">
        <f>'&gt;2014 Work+Transport+IDA'!B98-'&gt;2014 IDA'!B98-'&gt;2014 Transportation'!B98</f>
        <v>87535</v>
      </c>
      <c r="C98" s="49">
        <f>'&gt;2014 Work+Transport+IDA'!C98-'&gt;2014 IDA'!C98-'&gt;2014 Transportation'!C98</f>
        <v>1276174</v>
      </c>
      <c r="D98" s="49">
        <f>'&gt;2014 Work+Transport+IDA'!D98-'&gt;2014 IDA'!D98-'&gt;2014 Transportation'!D98</f>
        <v>1601817</v>
      </c>
      <c r="E98" s="49">
        <f>'&gt;2014 Work+Transport+IDA'!E98-'&gt;2014 IDA'!E98-'&gt;2014 Transportation'!E98</f>
        <v>1216420</v>
      </c>
      <c r="F98" s="49">
        <f>'&gt;2014 Work+Transport+IDA'!F98-'&gt;2014 IDA'!F98-'&gt;2014 Transportation'!F98</f>
        <v>1847390</v>
      </c>
      <c r="G98" s="49">
        <f>'&gt;2014 Work+Transport+IDA'!G98-'&gt;2014 IDA'!G98-'&gt;2014 Transportation'!G98</f>
        <v>2342061</v>
      </c>
      <c r="H98" s="49">
        <f>'&gt;2014 Work+Transport+IDA'!H98-'&gt;2014 IDA'!H98-'&gt;2014 Transportation'!H98</f>
        <v>2201388</v>
      </c>
      <c r="I98" s="49">
        <f>'&gt;2014 Work+Transport+IDA'!I98-'&gt;2014 IDA'!I98-'&gt;2014 Transportation'!I98</f>
        <v>2712145</v>
      </c>
      <c r="J98" s="49">
        <f>'&gt;2014 Work+Transport+IDA'!J98-'&gt;2014 IDA'!J98-'&gt;2014 Transportation'!J98</f>
        <v>2620876</v>
      </c>
      <c r="K98" s="49">
        <f>'&gt;2014 Work+Transport+IDA'!K98-'&gt;2014 IDA'!K98-'&gt;2014 Transportation'!K98</f>
        <v>2414248</v>
      </c>
      <c r="L98" s="49">
        <f>'&gt;2014 Work+Transport+IDA'!L98-'&gt;2014 IDA'!L98-'&gt;2014 Transportation'!L98</f>
        <v>3215770</v>
      </c>
      <c r="M98" s="49">
        <f>'&gt;2014 Work+Transport+IDA'!M98-'&gt;2014 IDA'!M98-'&gt;2014 Transportation'!M98</f>
        <v>3063443</v>
      </c>
      <c r="N98" s="49">
        <f>'&gt;2014 Work+Transport+IDA'!N98-'&gt;2014 IDA'!N98-'&gt;2014 Transportation'!N98</f>
        <v>3191269</v>
      </c>
      <c r="O98" s="49">
        <f>'&gt;2014 Work+Transport+IDA'!O98-'&gt;2014 IDA'!O98-'&gt;2014 Transportation'!O98</f>
        <v>4935077</v>
      </c>
      <c r="P98" s="49">
        <f>'&gt;2014 Work+Transport+IDA'!P98-'&gt;2014 IDA'!P98-'&gt;2014 Transportation'!P98</f>
        <v>4061520</v>
      </c>
      <c r="Q98" s="49">
        <f>'&gt;2014 Work+Transport+IDA'!Q98-'&gt;2014 IDA'!Q98-'&gt;2014 Transportation'!Q98</f>
        <v>3296453</v>
      </c>
      <c r="R98" s="49">
        <f>'&gt;2014 Work+Transport+IDA'!R98-'&gt;2014 IDA'!R98-'&gt;2014 Transportation'!R98</f>
        <v>2473551</v>
      </c>
      <c r="S98" s="49">
        <f>'&gt;2014 Work+Transport+IDA'!S98-'&gt;2014 IDA'!S98-'&gt;2014 Transportation'!S98</f>
        <v>1573723</v>
      </c>
      <c r="T98" s="49">
        <f>'Subsidized Employment'!T98+'Education and Training'!T98+'Additional Work Activities'!T98</f>
        <v>638392</v>
      </c>
      <c r="U98" s="49">
        <f>'Subsidized Employment'!U98+'Education and Training'!U98+'Additional Work Activities'!U98</f>
        <v>46386</v>
      </c>
      <c r="V98" s="49">
        <f>'Subsidized Employment'!V98+'Education and Training'!V98+'Additional Work Activities'!V98</f>
        <v>874350</v>
      </c>
      <c r="W98" s="49">
        <f>'Subsidized Employment'!W98+'Education and Training'!W98+'Additional Work Activities'!W98</f>
        <v>492152</v>
      </c>
      <c r="X98" s="49">
        <v>508295</v>
      </c>
      <c r="Y98" s="49">
        <v>445674</v>
      </c>
      <c r="Z98" s="49">
        <f>'Subsidized Employment'!Z98+'Education and Training'!Z98+'Additional Work Activities'!Z98</f>
        <v>476310</v>
      </c>
    </row>
    <row r="99" spans="1:26" ht="15" customHeight="1">
      <c r="A99" s="51" t="s">
        <v>134</v>
      </c>
      <c r="B99" s="49">
        <f>'&gt;2014 Work+Transport+IDA'!B99-'&gt;2014 IDA'!B99-'&gt;2014 Transportation'!B99</f>
        <v>2103741</v>
      </c>
      <c r="C99" s="49">
        <f>'&gt;2014 Work+Transport+IDA'!C99-'&gt;2014 IDA'!C99-'&gt;2014 Transportation'!C99</f>
        <v>16547868</v>
      </c>
      <c r="D99" s="49">
        <f>'&gt;2014 Work+Transport+IDA'!D99-'&gt;2014 IDA'!D99-'&gt;2014 Transportation'!D99</f>
        <v>4762569</v>
      </c>
      <c r="E99" s="49">
        <f>'&gt;2014 Work+Transport+IDA'!E99-'&gt;2014 IDA'!E99-'&gt;2014 Transportation'!E99</f>
        <v>73645845</v>
      </c>
      <c r="F99" s="49">
        <f>'&gt;2014 Work+Transport+IDA'!F99-'&gt;2014 IDA'!F99-'&gt;2014 Transportation'!F99</f>
        <v>121447079</v>
      </c>
      <c r="G99" s="49">
        <f>'&gt;2014 Work+Transport+IDA'!G99-'&gt;2014 IDA'!G99-'&gt;2014 Transportation'!G99</f>
        <v>66123936</v>
      </c>
      <c r="H99" s="49">
        <f>'&gt;2014 Work+Transport+IDA'!H99-'&gt;2014 IDA'!H99-'&gt;2014 Transportation'!H99</f>
        <v>47803566</v>
      </c>
      <c r="I99" s="49">
        <f>'&gt;2014 Work+Transport+IDA'!I99-'&gt;2014 IDA'!I99-'&gt;2014 Transportation'!I99</f>
        <v>30318076</v>
      </c>
      <c r="J99" s="49">
        <f>'&gt;2014 Work+Transport+IDA'!J99-'&gt;2014 IDA'!J99-'&gt;2014 Transportation'!J99</f>
        <v>62476288</v>
      </c>
      <c r="K99" s="49">
        <f>'&gt;2014 Work+Transport+IDA'!K99-'&gt;2014 IDA'!K99-'&gt;2014 Transportation'!K99</f>
        <v>39331734</v>
      </c>
      <c r="L99" s="49">
        <f>'&gt;2014 Work+Transport+IDA'!L99-'&gt;2014 IDA'!L99-'&gt;2014 Transportation'!L99</f>
        <v>40555615</v>
      </c>
      <c r="M99" s="49">
        <f>'&gt;2014 Work+Transport+IDA'!M99-'&gt;2014 IDA'!M99-'&gt;2014 Transportation'!M99</f>
        <v>39334497</v>
      </c>
      <c r="N99" s="49">
        <f>'&gt;2014 Work+Transport+IDA'!N99-'&gt;2014 IDA'!N99-'&gt;2014 Transportation'!N99</f>
        <v>46718141</v>
      </c>
      <c r="O99" s="49">
        <f>'&gt;2014 Work+Transport+IDA'!O99-'&gt;2014 IDA'!O99-'&gt;2014 Transportation'!O99</f>
        <v>72458314</v>
      </c>
      <c r="P99" s="49">
        <f>'&gt;2014 Work+Transport+IDA'!P99-'&gt;2014 IDA'!P99-'&gt;2014 Transportation'!P99</f>
        <v>41828996</v>
      </c>
      <c r="Q99" s="49">
        <f>'&gt;2014 Work+Transport+IDA'!Q99-'&gt;2014 IDA'!Q99-'&gt;2014 Transportation'!Q99</f>
        <v>53990106</v>
      </c>
      <c r="R99" s="49">
        <f>'&gt;2014 Work+Transport+IDA'!R99-'&gt;2014 IDA'!R99-'&gt;2014 Transportation'!R99</f>
        <v>35918355</v>
      </c>
      <c r="S99" s="49">
        <f>'&gt;2014 Work+Transport+IDA'!S99-'&gt;2014 IDA'!S99-'&gt;2014 Transportation'!S99</f>
        <v>73821516</v>
      </c>
      <c r="T99" s="49">
        <f>'Subsidized Employment'!T99+'Education and Training'!T99+'Additional Work Activities'!T99</f>
        <v>69987674</v>
      </c>
      <c r="U99" s="49">
        <f>'Subsidized Employment'!U99+'Education and Training'!U99+'Additional Work Activities'!U99</f>
        <v>82191816</v>
      </c>
      <c r="V99" s="49">
        <f>'Subsidized Employment'!V99+'Education and Training'!V99+'Additional Work Activities'!V99</f>
        <v>87007936</v>
      </c>
      <c r="W99" s="49">
        <f>'Subsidized Employment'!W99+'Education and Training'!W99+'Additional Work Activities'!W99</f>
        <v>89898373</v>
      </c>
      <c r="X99" s="49">
        <v>78839629</v>
      </c>
      <c r="Y99" s="49">
        <v>82828578</v>
      </c>
      <c r="Z99" s="49">
        <f>'Subsidized Employment'!Z99+'Education and Training'!Z99+'Additional Work Activities'!Z99</f>
        <v>84445703</v>
      </c>
    </row>
    <row r="100" spans="1:26" ht="15" customHeight="1">
      <c r="A100" s="51" t="s">
        <v>136</v>
      </c>
      <c r="B100" s="49">
        <f>'&gt;2014 Work+Transport+IDA'!B100-'&gt;2014 IDA'!B100-'&gt;2014 Transportation'!B100</f>
        <v>10709174</v>
      </c>
      <c r="C100" s="49">
        <f>'&gt;2014 Work+Transport+IDA'!C100-'&gt;2014 IDA'!C100-'&gt;2014 Transportation'!C100</f>
        <v>15735764</v>
      </c>
      <c r="D100" s="49">
        <f>'&gt;2014 Work+Transport+IDA'!D100-'&gt;2014 IDA'!D100-'&gt;2014 Transportation'!D100</f>
        <v>16074443</v>
      </c>
      <c r="E100" s="49">
        <f>'&gt;2014 Work+Transport+IDA'!E100-'&gt;2014 IDA'!E100-'&gt;2014 Transportation'!E100</f>
        <v>-6096112</v>
      </c>
      <c r="F100" s="49">
        <f>'&gt;2014 Work+Transport+IDA'!F100-'&gt;2014 IDA'!F100-'&gt;2014 Transportation'!F100</f>
        <v>4716</v>
      </c>
      <c r="G100" s="49">
        <f>'&gt;2014 Work+Transport+IDA'!G100-'&gt;2014 IDA'!G100-'&gt;2014 Transportation'!G100</f>
        <v>0</v>
      </c>
      <c r="H100" s="49">
        <f>'&gt;2014 Work+Transport+IDA'!H100-'&gt;2014 IDA'!H100-'&gt;2014 Transportation'!H100</f>
        <v>0</v>
      </c>
      <c r="I100" s="49">
        <f>'&gt;2014 Work+Transport+IDA'!I100-'&gt;2014 IDA'!I100-'&gt;2014 Transportation'!I100</f>
        <v>0</v>
      </c>
      <c r="J100" s="49">
        <f>'&gt;2014 Work+Transport+IDA'!J100-'&gt;2014 IDA'!J100-'&gt;2014 Transportation'!J100</f>
        <v>0</v>
      </c>
      <c r="K100" s="49">
        <f>'&gt;2014 Work+Transport+IDA'!K100-'&gt;2014 IDA'!K100-'&gt;2014 Transportation'!K100</f>
        <v>0</v>
      </c>
      <c r="L100" s="49">
        <f>'&gt;2014 Work+Transport+IDA'!L100-'&gt;2014 IDA'!L100-'&gt;2014 Transportation'!L100</f>
        <v>0</v>
      </c>
      <c r="M100" s="49">
        <f>'&gt;2014 Work+Transport+IDA'!M100-'&gt;2014 IDA'!M100-'&gt;2014 Transportation'!M100</f>
        <v>0</v>
      </c>
      <c r="N100" s="49">
        <f>'&gt;2014 Work+Transport+IDA'!N100-'&gt;2014 IDA'!N100-'&gt;2014 Transportation'!N100</f>
        <v>158723</v>
      </c>
      <c r="O100" s="49">
        <f>'&gt;2014 Work+Transport+IDA'!O100-'&gt;2014 IDA'!O100-'&gt;2014 Transportation'!O100</f>
        <v>3997842</v>
      </c>
      <c r="P100" s="49">
        <f>'&gt;2014 Work+Transport+IDA'!P100-'&gt;2014 IDA'!P100-'&gt;2014 Transportation'!P100</f>
        <v>1058277</v>
      </c>
      <c r="Q100" s="49">
        <f>'&gt;2014 Work+Transport+IDA'!Q100-'&gt;2014 IDA'!Q100-'&gt;2014 Transportation'!Q100</f>
        <v>0</v>
      </c>
      <c r="R100" s="49">
        <f>'&gt;2014 Work+Transport+IDA'!R100-'&gt;2014 IDA'!R100-'&gt;2014 Transportation'!R100</f>
        <v>-2</v>
      </c>
      <c r="S100" s="49">
        <f>'&gt;2014 Work+Transport+IDA'!S100-'&gt;2014 IDA'!S100-'&gt;2014 Transportation'!S100</f>
        <v>0</v>
      </c>
      <c r="T100" s="49">
        <f>'Subsidized Employment'!T100+'Education and Training'!T100+'Additional Work Activities'!T100</f>
        <v>5985870</v>
      </c>
      <c r="U100" s="49">
        <f>'Subsidized Employment'!U100+'Education and Training'!U100+'Additional Work Activities'!U100</f>
        <v>5340301</v>
      </c>
      <c r="V100" s="49">
        <f>'Subsidized Employment'!V100+'Education and Training'!V100+'Additional Work Activities'!V100</f>
        <v>3797329</v>
      </c>
      <c r="W100" s="49">
        <f>'Subsidized Employment'!W100+'Education and Training'!W100+'Additional Work Activities'!W100</f>
        <v>2634269</v>
      </c>
      <c r="X100" s="49">
        <v>2444200</v>
      </c>
      <c r="Y100" s="49">
        <v>1924663</v>
      </c>
      <c r="Z100" s="49">
        <f>'Subsidized Employment'!Z100+'Education and Training'!Z100+'Additional Work Activities'!Z100</f>
        <v>2276733</v>
      </c>
    </row>
    <row r="101" spans="1:26" ht="15" customHeight="1">
      <c r="A101" s="51" t="s">
        <v>145</v>
      </c>
      <c r="B101" s="49">
        <f>'&gt;2014 Work+Transport+IDA'!B101-'&gt;2014 IDA'!B101-'&gt;2014 Transportation'!B101</f>
        <v>5905338</v>
      </c>
      <c r="C101" s="49">
        <f>'&gt;2014 Work+Transport+IDA'!C101-'&gt;2014 IDA'!C101-'&gt;2014 Transportation'!C101</f>
        <v>43629761</v>
      </c>
      <c r="D101" s="49">
        <f>'&gt;2014 Work+Transport+IDA'!D101-'&gt;2014 IDA'!D101-'&gt;2014 Transportation'!D101</f>
        <v>51318212</v>
      </c>
      <c r="E101" s="49">
        <f>'&gt;2014 Work+Transport+IDA'!E101-'&gt;2014 IDA'!E101-'&gt;2014 Transportation'!E101</f>
        <v>31654988</v>
      </c>
      <c r="F101" s="49">
        <f>'&gt;2014 Work+Transport+IDA'!F101-'&gt;2014 IDA'!F101-'&gt;2014 Transportation'!F101</f>
        <v>20208423</v>
      </c>
      <c r="G101" s="49">
        <f>'&gt;2014 Work+Transport+IDA'!G101-'&gt;2014 IDA'!G101-'&gt;2014 Transportation'!G101</f>
        <v>18818566</v>
      </c>
      <c r="H101" s="49">
        <f>'&gt;2014 Work+Transport+IDA'!H101-'&gt;2014 IDA'!H101-'&gt;2014 Transportation'!H101</f>
        <v>16162698</v>
      </c>
      <c r="I101" s="49">
        <f>'&gt;2014 Work+Transport+IDA'!I101-'&gt;2014 IDA'!I101-'&gt;2014 Transportation'!I101</f>
        <v>17230284</v>
      </c>
      <c r="J101" s="49">
        <f>'&gt;2014 Work+Transport+IDA'!J101-'&gt;2014 IDA'!J101-'&gt;2014 Transportation'!J101</f>
        <v>18065014</v>
      </c>
      <c r="K101" s="49">
        <f>'&gt;2014 Work+Transport+IDA'!K101-'&gt;2014 IDA'!K101-'&gt;2014 Transportation'!K101</f>
        <v>3021659</v>
      </c>
      <c r="L101" s="49">
        <f>'&gt;2014 Work+Transport+IDA'!L101-'&gt;2014 IDA'!L101-'&gt;2014 Transportation'!L101</f>
        <v>18362338</v>
      </c>
      <c r="M101" s="49">
        <f>'&gt;2014 Work+Transport+IDA'!M101-'&gt;2014 IDA'!M101-'&gt;2014 Transportation'!M101</f>
        <v>12567969</v>
      </c>
      <c r="N101" s="49">
        <f>'&gt;2014 Work+Transport+IDA'!N101-'&gt;2014 IDA'!N101-'&gt;2014 Transportation'!N101</f>
        <v>7126039</v>
      </c>
      <c r="O101" s="49">
        <f>'&gt;2014 Work+Transport+IDA'!O101-'&gt;2014 IDA'!O101-'&gt;2014 Transportation'!O101</f>
        <v>17659090</v>
      </c>
      <c r="P101" s="49">
        <f>'&gt;2014 Work+Transport+IDA'!P101-'&gt;2014 IDA'!P101-'&gt;2014 Transportation'!P101</f>
        <v>19300002</v>
      </c>
      <c r="Q101" s="49">
        <f>'&gt;2014 Work+Transport+IDA'!Q101-'&gt;2014 IDA'!Q101-'&gt;2014 Transportation'!Q101</f>
        <v>6572312</v>
      </c>
      <c r="R101" s="49">
        <f>'&gt;2014 Work+Transport+IDA'!R101-'&gt;2014 IDA'!R101-'&gt;2014 Transportation'!R101</f>
        <v>9356914</v>
      </c>
      <c r="S101" s="49">
        <f>'&gt;2014 Work+Transport+IDA'!S101-'&gt;2014 IDA'!S101-'&gt;2014 Transportation'!S101</f>
        <v>8825806</v>
      </c>
      <c r="T101" s="49">
        <f>'Subsidized Employment'!T101+'Education and Training'!T101+'Additional Work Activities'!T101</f>
        <v>9665498</v>
      </c>
      <c r="U101" s="49">
        <f>'Subsidized Employment'!U101+'Education and Training'!U101+'Additional Work Activities'!U101</f>
        <v>10023892</v>
      </c>
      <c r="V101" s="49">
        <f>'Subsidized Employment'!V101+'Education and Training'!V101+'Additional Work Activities'!V101</f>
        <v>9547568</v>
      </c>
      <c r="W101" s="49">
        <f>'Subsidized Employment'!W101+'Education and Training'!W101+'Additional Work Activities'!W101</f>
        <v>13244236</v>
      </c>
      <c r="X101" s="49">
        <v>16124857</v>
      </c>
      <c r="Y101" s="49">
        <v>15165153</v>
      </c>
      <c r="Z101" s="49">
        <f>'Subsidized Employment'!Z101+'Education and Training'!Z101+'Additional Work Activities'!Z101</f>
        <v>9140152</v>
      </c>
    </row>
    <row r="102" spans="1:26" ht="15" customHeight="1">
      <c r="A102" s="51" t="s">
        <v>138</v>
      </c>
      <c r="B102" s="49">
        <f>'&gt;2014 Work+Transport+IDA'!B102-'&gt;2014 IDA'!B102-'&gt;2014 Transportation'!B102</f>
        <v>732475</v>
      </c>
      <c r="C102" s="49">
        <f>'&gt;2014 Work+Transport+IDA'!C102-'&gt;2014 IDA'!C102-'&gt;2014 Transportation'!C102</f>
        <v>46303626</v>
      </c>
      <c r="D102" s="49">
        <f>'&gt;2014 Work+Transport+IDA'!D102-'&gt;2014 IDA'!D102-'&gt;2014 Transportation'!D102</f>
        <v>22159878</v>
      </c>
      <c r="E102" s="49">
        <f>'&gt;2014 Work+Transport+IDA'!E102-'&gt;2014 IDA'!E102-'&gt;2014 Transportation'!E102</f>
        <v>57994122</v>
      </c>
      <c r="F102" s="49">
        <f>'&gt;2014 Work+Transport+IDA'!F102-'&gt;2014 IDA'!F102-'&gt;2014 Transportation'!F102</f>
        <v>47790492</v>
      </c>
      <c r="G102" s="49">
        <f>'&gt;2014 Work+Transport+IDA'!G102-'&gt;2014 IDA'!G102-'&gt;2014 Transportation'!G102</f>
        <v>112313878</v>
      </c>
      <c r="H102" s="49">
        <f>'&gt;2014 Work+Transport+IDA'!H102-'&gt;2014 IDA'!H102-'&gt;2014 Transportation'!H102</f>
        <v>126590024</v>
      </c>
      <c r="I102" s="49">
        <f>'&gt;2014 Work+Transport+IDA'!I102-'&gt;2014 IDA'!I102-'&gt;2014 Transportation'!I102</f>
        <v>138039192</v>
      </c>
      <c r="J102" s="49">
        <f>'&gt;2014 Work+Transport+IDA'!J102-'&gt;2014 IDA'!J102-'&gt;2014 Transportation'!J102</f>
        <v>153453484</v>
      </c>
      <c r="K102" s="49">
        <f>'&gt;2014 Work+Transport+IDA'!K102-'&gt;2014 IDA'!K102-'&gt;2014 Transportation'!K102</f>
        <v>135875147</v>
      </c>
      <c r="L102" s="49">
        <f>'&gt;2014 Work+Transport+IDA'!L102-'&gt;2014 IDA'!L102-'&gt;2014 Transportation'!L102</f>
        <v>119999513</v>
      </c>
      <c r="M102" s="49">
        <f>'&gt;2014 Work+Transport+IDA'!M102-'&gt;2014 IDA'!M102-'&gt;2014 Transportation'!M102</f>
        <v>119152236</v>
      </c>
      <c r="N102" s="49">
        <f>'&gt;2014 Work+Transport+IDA'!N102-'&gt;2014 IDA'!N102-'&gt;2014 Transportation'!N102</f>
        <v>121168140</v>
      </c>
      <c r="O102" s="49">
        <f>'&gt;2014 Work+Transport+IDA'!O102-'&gt;2014 IDA'!O102-'&gt;2014 Transportation'!O102</f>
        <v>142405990</v>
      </c>
      <c r="P102" s="49">
        <f>'&gt;2014 Work+Transport+IDA'!P102-'&gt;2014 IDA'!P102-'&gt;2014 Transportation'!P102</f>
        <v>132832585</v>
      </c>
      <c r="Q102" s="49">
        <f>'&gt;2014 Work+Transport+IDA'!Q102-'&gt;2014 IDA'!Q102-'&gt;2014 Transportation'!Q102</f>
        <v>98976349</v>
      </c>
      <c r="R102" s="49">
        <f>'&gt;2014 Work+Transport+IDA'!R102-'&gt;2014 IDA'!R102-'&gt;2014 Transportation'!R102</f>
        <v>73166936</v>
      </c>
      <c r="S102" s="49">
        <f>'&gt;2014 Work+Transport+IDA'!S102-'&gt;2014 IDA'!S102-'&gt;2014 Transportation'!S102</f>
        <v>80583895</v>
      </c>
      <c r="T102" s="49">
        <f>'Subsidized Employment'!T102+'Education and Training'!T102+'Additional Work Activities'!T102</f>
        <v>101080298</v>
      </c>
      <c r="U102" s="49">
        <f>'Subsidized Employment'!U102+'Education and Training'!U102+'Additional Work Activities'!U102</f>
        <v>89515712</v>
      </c>
      <c r="V102" s="49">
        <f>'Subsidized Employment'!V102+'Education and Training'!V102+'Additional Work Activities'!V102</f>
        <v>83553766</v>
      </c>
      <c r="W102" s="49">
        <f>'Subsidized Employment'!W102+'Education and Training'!W102+'Additional Work Activities'!W102</f>
        <v>93848180</v>
      </c>
      <c r="X102" s="49">
        <v>87816096</v>
      </c>
      <c r="Y102" s="49">
        <v>82353601</v>
      </c>
      <c r="Z102" s="49">
        <f>'Subsidized Employment'!Z102+'Education and Training'!Z102+'Additional Work Activities'!Z102</f>
        <v>98310766</v>
      </c>
    </row>
    <row r="103" spans="1:26" ht="15" customHeight="1">
      <c r="A103" s="51" t="s">
        <v>140</v>
      </c>
      <c r="B103" s="49">
        <f>'&gt;2014 Work+Transport+IDA'!B103-'&gt;2014 IDA'!B103-'&gt;2014 Transportation'!B103</f>
        <v>899199</v>
      </c>
      <c r="C103" s="49">
        <f>'&gt;2014 Work+Transport+IDA'!C103-'&gt;2014 IDA'!C103-'&gt;2014 Transportation'!C103</f>
        <v>2798045</v>
      </c>
      <c r="D103" s="49">
        <f>'&gt;2014 Work+Transport+IDA'!D103-'&gt;2014 IDA'!D103-'&gt;2014 Transportation'!D103</f>
        <v>5356876</v>
      </c>
      <c r="E103" s="49">
        <f>'&gt;2014 Work+Transport+IDA'!E103-'&gt;2014 IDA'!E103-'&gt;2014 Transportation'!E103</f>
        <v>6142742</v>
      </c>
      <c r="F103" s="49">
        <f>'&gt;2014 Work+Transport+IDA'!F103-'&gt;2014 IDA'!F103-'&gt;2014 Transportation'!F103</f>
        <v>5872273</v>
      </c>
      <c r="G103" s="49">
        <f>'&gt;2014 Work+Transport+IDA'!G103-'&gt;2014 IDA'!G103-'&gt;2014 Transportation'!G103</f>
        <v>5626571</v>
      </c>
      <c r="H103" s="49">
        <f>'&gt;2014 Work+Transport+IDA'!H103-'&gt;2014 IDA'!H103-'&gt;2014 Transportation'!H103</f>
        <v>4397498</v>
      </c>
      <c r="I103" s="49">
        <f>'&gt;2014 Work+Transport+IDA'!I103-'&gt;2014 IDA'!I103-'&gt;2014 Transportation'!I103</f>
        <v>5164035</v>
      </c>
      <c r="J103" s="49">
        <f>'&gt;2014 Work+Transport+IDA'!J103-'&gt;2014 IDA'!J103-'&gt;2014 Transportation'!J103</f>
        <v>4933123</v>
      </c>
      <c r="K103" s="49">
        <f>'&gt;2014 Work+Transport+IDA'!K103-'&gt;2014 IDA'!K103-'&gt;2014 Transportation'!K103</f>
        <v>2920262</v>
      </c>
      <c r="L103" s="49">
        <f>'&gt;2014 Work+Transport+IDA'!L103-'&gt;2014 IDA'!L103-'&gt;2014 Transportation'!L103</f>
        <v>4560911</v>
      </c>
      <c r="M103" s="49">
        <f>'&gt;2014 Work+Transport+IDA'!M103-'&gt;2014 IDA'!M103-'&gt;2014 Transportation'!M103</f>
        <v>4470827</v>
      </c>
      <c r="N103" s="49">
        <f>'&gt;2014 Work+Transport+IDA'!N103-'&gt;2014 IDA'!N103-'&gt;2014 Transportation'!N103</f>
        <v>5318968</v>
      </c>
      <c r="O103" s="49">
        <f>'&gt;2014 Work+Transport+IDA'!O103-'&gt;2014 IDA'!O103-'&gt;2014 Transportation'!O103</f>
        <v>7346948</v>
      </c>
      <c r="P103" s="49">
        <f>'&gt;2014 Work+Transport+IDA'!P103-'&gt;2014 IDA'!P103-'&gt;2014 Transportation'!P103</f>
        <v>9343223</v>
      </c>
      <c r="Q103" s="49">
        <f>'&gt;2014 Work+Transport+IDA'!Q103-'&gt;2014 IDA'!Q103-'&gt;2014 Transportation'!Q103</f>
        <v>11964588</v>
      </c>
      <c r="R103" s="49">
        <f>'&gt;2014 Work+Transport+IDA'!R103-'&gt;2014 IDA'!R103-'&gt;2014 Transportation'!R103</f>
        <v>9438554</v>
      </c>
      <c r="S103" s="49">
        <f>'&gt;2014 Work+Transport+IDA'!S103-'&gt;2014 IDA'!S103-'&gt;2014 Transportation'!S103</f>
        <v>10261560</v>
      </c>
      <c r="T103" s="49">
        <f>'Subsidized Employment'!T103+'Education and Training'!T103+'Additional Work Activities'!T103</f>
        <v>9673908</v>
      </c>
      <c r="U103" s="49">
        <f>'Subsidized Employment'!U103+'Education and Training'!U103+'Additional Work Activities'!U103</f>
        <v>9762961</v>
      </c>
      <c r="V103" s="49">
        <f>'Subsidized Employment'!V103+'Education and Training'!V103+'Additional Work Activities'!V103</f>
        <v>9689069</v>
      </c>
      <c r="W103" s="49">
        <f>'Subsidized Employment'!W103+'Education and Training'!W103+'Additional Work Activities'!W103</f>
        <v>8610581</v>
      </c>
      <c r="X103" s="49">
        <v>10800122</v>
      </c>
      <c r="Y103" s="49">
        <v>8632861</v>
      </c>
      <c r="Z103" s="49">
        <f>'Subsidized Employment'!Z103+'Education and Training'!Z103+'Additional Work Activities'!Z103</f>
        <v>8002663</v>
      </c>
    </row>
    <row r="104" spans="1:26" ht="15" customHeight="1">
      <c r="A104" s="51" t="s">
        <v>142</v>
      </c>
      <c r="B104" s="49">
        <f>'&gt;2014 Work+Transport+IDA'!B104-'&gt;2014 IDA'!B104-'&gt;2014 Transportation'!B104</f>
        <v>10772300</v>
      </c>
      <c r="C104" s="49">
        <f>'&gt;2014 Work+Transport+IDA'!C104-'&gt;2014 IDA'!C104-'&gt;2014 Transportation'!C104</f>
        <v>2843449</v>
      </c>
      <c r="D104" s="49">
        <f>'&gt;2014 Work+Transport+IDA'!D104-'&gt;2014 IDA'!D104-'&gt;2014 Transportation'!D104</f>
        <v>13160428</v>
      </c>
      <c r="E104" s="49">
        <f>'&gt;2014 Work+Transport+IDA'!E104-'&gt;2014 IDA'!E104-'&gt;2014 Transportation'!E104</f>
        <v>38582688</v>
      </c>
      <c r="F104" s="49">
        <f>'&gt;2014 Work+Transport+IDA'!F104-'&gt;2014 IDA'!F104-'&gt;2014 Transportation'!F104</f>
        <v>34851651</v>
      </c>
      <c r="G104" s="49">
        <f>'&gt;2014 Work+Transport+IDA'!G104-'&gt;2014 IDA'!G104-'&gt;2014 Transportation'!G104</f>
        <v>36688789</v>
      </c>
      <c r="H104" s="49">
        <f>'&gt;2014 Work+Transport+IDA'!H104-'&gt;2014 IDA'!H104-'&gt;2014 Transportation'!H104</f>
        <v>39872548</v>
      </c>
      <c r="I104" s="49">
        <f>'&gt;2014 Work+Transport+IDA'!I104-'&gt;2014 IDA'!I104-'&gt;2014 Transportation'!I104</f>
        <v>17749880</v>
      </c>
      <c r="J104" s="49">
        <f>'&gt;2014 Work+Transport+IDA'!J104-'&gt;2014 IDA'!J104-'&gt;2014 Transportation'!J104</f>
        <v>46246914</v>
      </c>
      <c r="K104" s="49">
        <f>'&gt;2014 Work+Transport+IDA'!K104-'&gt;2014 IDA'!K104-'&gt;2014 Transportation'!K104</f>
        <v>0</v>
      </c>
      <c r="L104" s="49">
        <f>'&gt;2014 Work+Transport+IDA'!L104-'&gt;2014 IDA'!L104-'&gt;2014 Transportation'!L104</f>
        <v>0</v>
      </c>
      <c r="M104" s="49">
        <f>'&gt;2014 Work+Transport+IDA'!M104-'&gt;2014 IDA'!M104-'&gt;2014 Transportation'!M104</f>
        <v>16447727</v>
      </c>
      <c r="N104" s="49">
        <f>'&gt;2014 Work+Transport+IDA'!N104-'&gt;2014 IDA'!N104-'&gt;2014 Transportation'!N104</f>
        <v>22048174</v>
      </c>
      <c r="O104" s="49">
        <f>'&gt;2014 Work+Transport+IDA'!O104-'&gt;2014 IDA'!O104-'&gt;2014 Transportation'!O104</f>
        <v>21774096</v>
      </c>
      <c r="P104" s="49">
        <f>'&gt;2014 Work+Transport+IDA'!P104-'&gt;2014 IDA'!P104-'&gt;2014 Transportation'!P104</f>
        <v>15318638</v>
      </c>
      <c r="Q104" s="49">
        <f>'&gt;2014 Work+Transport+IDA'!Q104-'&gt;2014 IDA'!Q104-'&gt;2014 Transportation'!Q104</f>
        <v>13882539</v>
      </c>
      <c r="R104" s="49">
        <f>'&gt;2014 Work+Transport+IDA'!R104-'&gt;2014 IDA'!R104-'&gt;2014 Transportation'!R104</f>
        <v>20003720</v>
      </c>
      <c r="S104" s="49">
        <f>'&gt;2014 Work+Transport+IDA'!S104-'&gt;2014 IDA'!S104-'&gt;2014 Transportation'!S104</f>
        <v>15015084</v>
      </c>
      <c r="T104" s="49">
        <f>'Subsidized Employment'!T104+'Education and Training'!T104+'Additional Work Activities'!T104</f>
        <v>18088836</v>
      </c>
      <c r="U104" s="49">
        <f>'Subsidized Employment'!U104+'Education and Training'!U104+'Additional Work Activities'!U104</f>
        <v>19920368</v>
      </c>
      <c r="V104" s="49">
        <f>'Subsidized Employment'!V104+'Education and Training'!V104+'Additional Work Activities'!V104</f>
        <v>14781529</v>
      </c>
      <c r="W104" s="49">
        <f>'Subsidized Employment'!W104+'Education and Training'!W104+'Additional Work Activities'!W104</f>
        <v>13401475</v>
      </c>
      <c r="X104" s="49">
        <v>9839897</v>
      </c>
      <c r="Y104" s="49">
        <v>8203184</v>
      </c>
      <c r="Z104" s="49">
        <f>'Subsidized Employment'!Z104+'Education and Training'!Z104+'Additional Work Activities'!Z104</f>
        <v>7102102</v>
      </c>
    </row>
    <row r="105" spans="1:26" ht="15" customHeight="1">
      <c r="A105" s="51" t="s">
        <v>144</v>
      </c>
      <c r="B105" s="49">
        <f>'&gt;2014 Work+Transport+IDA'!B105-'&gt;2014 IDA'!B105-'&gt;2014 Transportation'!B105</f>
        <v>654559</v>
      </c>
      <c r="C105" s="49">
        <f>'&gt;2014 Work+Transport+IDA'!C105-'&gt;2014 IDA'!C105-'&gt;2014 Transportation'!C105</f>
        <v>1265806</v>
      </c>
      <c r="D105" s="49">
        <f>'&gt;2014 Work+Transport+IDA'!D105-'&gt;2014 IDA'!D105-'&gt;2014 Transportation'!D105</f>
        <v>2271345</v>
      </c>
      <c r="E105" s="49">
        <f>'&gt;2014 Work+Transport+IDA'!E105-'&gt;2014 IDA'!E105-'&gt;2014 Transportation'!E105</f>
        <v>2775869</v>
      </c>
      <c r="F105" s="49">
        <f>'&gt;2014 Work+Transport+IDA'!F105-'&gt;2014 IDA'!F105-'&gt;2014 Transportation'!F105</f>
        <v>2819970</v>
      </c>
      <c r="G105" s="49">
        <f>'&gt;2014 Work+Transport+IDA'!G105-'&gt;2014 IDA'!G105-'&gt;2014 Transportation'!G105</f>
        <v>2825436</v>
      </c>
      <c r="H105" s="49">
        <f>'&gt;2014 Work+Transport+IDA'!H105-'&gt;2014 IDA'!H105-'&gt;2014 Transportation'!H105</f>
        <v>1979771</v>
      </c>
      <c r="I105" s="49">
        <f>'&gt;2014 Work+Transport+IDA'!I105-'&gt;2014 IDA'!I105-'&gt;2014 Transportation'!I105</f>
        <v>2123530</v>
      </c>
      <c r="J105" s="49">
        <f>'&gt;2014 Work+Transport+IDA'!J105-'&gt;2014 IDA'!J105-'&gt;2014 Transportation'!J105</f>
        <v>2257429</v>
      </c>
      <c r="K105" s="49">
        <f>'&gt;2014 Work+Transport+IDA'!K105-'&gt;2014 IDA'!K105-'&gt;2014 Transportation'!K105</f>
        <v>2676167</v>
      </c>
      <c r="L105" s="49">
        <f>'&gt;2014 Work+Transport+IDA'!L105-'&gt;2014 IDA'!L105-'&gt;2014 Transportation'!L105</f>
        <v>2014531</v>
      </c>
      <c r="M105" s="49">
        <f>'&gt;2014 Work+Transport+IDA'!M105-'&gt;2014 IDA'!M105-'&gt;2014 Transportation'!M105</f>
        <v>2509792</v>
      </c>
      <c r="N105" s="49">
        <f>'&gt;2014 Work+Transport+IDA'!N105-'&gt;2014 IDA'!N105-'&gt;2014 Transportation'!N105</f>
        <v>2535123</v>
      </c>
      <c r="O105" s="49">
        <f>'&gt;2014 Work+Transport+IDA'!O105-'&gt;2014 IDA'!O105-'&gt;2014 Transportation'!O105</f>
        <v>2954558</v>
      </c>
      <c r="P105" s="49">
        <f>'&gt;2014 Work+Transport+IDA'!P105-'&gt;2014 IDA'!P105-'&gt;2014 Transportation'!P105</f>
        <v>2445439</v>
      </c>
      <c r="Q105" s="49">
        <f>'&gt;2014 Work+Transport+IDA'!Q105-'&gt;2014 IDA'!Q105-'&gt;2014 Transportation'!Q105</f>
        <v>2744783</v>
      </c>
      <c r="R105" s="49">
        <f>'&gt;2014 Work+Transport+IDA'!R105-'&gt;2014 IDA'!R105-'&gt;2014 Transportation'!R105</f>
        <v>2599094</v>
      </c>
      <c r="S105" s="49">
        <f>'&gt;2014 Work+Transport+IDA'!S105-'&gt;2014 IDA'!S105-'&gt;2014 Transportation'!S105</f>
        <v>2719130</v>
      </c>
      <c r="T105" s="49">
        <f>'Subsidized Employment'!T105+'Education and Training'!T105+'Additional Work Activities'!T105</f>
        <v>2674819</v>
      </c>
      <c r="U105" s="49">
        <f>'Subsidized Employment'!U105+'Education and Training'!U105+'Additional Work Activities'!U105</f>
        <v>2619173</v>
      </c>
      <c r="V105" s="49">
        <f>'Subsidized Employment'!V105+'Education and Training'!V105+'Additional Work Activities'!V105</f>
        <v>2605312</v>
      </c>
      <c r="W105" s="49">
        <f>'Subsidized Employment'!W105+'Education and Training'!W105+'Additional Work Activities'!W105</f>
        <v>2379537</v>
      </c>
      <c r="X105" s="49">
        <v>2280235</v>
      </c>
      <c r="Y105" s="49">
        <v>2048056</v>
      </c>
      <c r="Z105" s="49">
        <f>'Subsidized Employment'!Z105+'Education and Training'!Z105+'Additional Work Activities'!Z105</f>
        <v>2277436</v>
      </c>
    </row>
    <row r="106" spans="1:26" ht="15" customHeight="1">
      <c r="A106" s="51" t="s">
        <v>146</v>
      </c>
      <c r="B106" s="49">
        <f>'&gt;2014 Work+Transport+IDA'!B106-'&gt;2014 IDA'!B106-'&gt;2014 Transportation'!B106</f>
        <v>24361928</v>
      </c>
      <c r="C106" s="49">
        <f>'&gt;2014 Work+Transport+IDA'!C106-'&gt;2014 IDA'!C106-'&gt;2014 Transportation'!C106</f>
        <v>24669066</v>
      </c>
      <c r="D106" s="49">
        <f>'&gt;2014 Work+Transport+IDA'!D106-'&gt;2014 IDA'!D106-'&gt;2014 Transportation'!D106</f>
        <v>16571647</v>
      </c>
      <c r="E106" s="49">
        <f>'&gt;2014 Work+Transport+IDA'!E106-'&gt;2014 IDA'!E106-'&gt;2014 Transportation'!E106</f>
        <v>25334037</v>
      </c>
      <c r="F106" s="49">
        <f>'&gt;2014 Work+Transport+IDA'!F106-'&gt;2014 IDA'!F106-'&gt;2014 Transportation'!F106</f>
        <v>24096790</v>
      </c>
      <c r="G106" s="49">
        <f>'&gt;2014 Work+Transport+IDA'!G106-'&gt;2014 IDA'!G106-'&gt;2014 Transportation'!G106</f>
        <v>18983362</v>
      </c>
      <c r="H106" s="49">
        <f>'&gt;2014 Work+Transport+IDA'!H106-'&gt;2014 IDA'!H106-'&gt;2014 Transportation'!H106</f>
        <v>16589529</v>
      </c>
      <c r="I106" s="49">
        <f>'&gt;2014 Work+Transport+IDA'!I106-'&gt;2014 IDA'!I106-'&gt;2014 Transportation'!I106</f>
        <v>8996411</v>
      </c>
      <c r="J106" s="49">
        <f>'&gt;2014 Work+Transport+IDA'!J106-'&gt;2014 IDA'!J106-'&gt;2014 Transportation'!J106</f>
        <v>8465935</v>
      </c>
      <c r="K106" s="49">
        <f>'&gt;2014 Work+Transport+IDA'!K106-'&gt;2014 IDA'!K106-'&gt;2014 Transportation'!K106</f>
        <v>13892979</v>
      </c>
      <c r="L106" s="49">
        <f>'&gt;2014 Work+Transport+IDA'!L106-'&gt;2014 IDA'!L106-'&gt;2014 Transportation'!L106</f>
        <v>16509385</v>
      </c>
      <c r="M106" s="49">
        <f>'&gt;2014 Work+Transport+IDA'!M106-'&gt;2014 IDA'!M106-'&gt;2014 Transportation'!M106</f>
        <v>31119834</v>
      </c>
      <c r="N106" s="49">
        <f>'&gt;2014 Work+Transport+IDA'!N106-'&gt;2014 IDA'!N106-'&gt;2014 Transportation'!N106</f>
        <v>45794380</v>
      </c>
      <c r="O106" s="49">
        <f>'&gt;2014 Work+Transport+IDA'!O106-'&gt;2014 IDA'!O106-'&gt;2014 Transportation'!O106</f>
        <v>57643534</v>
      </c>
      <c r="P106" s="49">
        <f>'&gt;2014 Work+Transport+IDA'!P106-'&gt;2014 IDA'!P106-'&gt;2014 Transportation'!P106</f>
        <v>64535387</v>
      </c>
      <c r="Q106" s="49">
        <f>'&gt;2014 Work+Transport+IDA'!Q106-'&gt;2014 IDA'!Q106-'&gt;2014 Transportation'!Q106</f>
        <v>53093400</v>
      </c>
      <c r="R106" s="49">
        <f>'&gt;2014 Work+Transport+IDA'!R106-'&gt;2014 IDA'!R106-'&gt;2014 Transportation'!R106</f>
        <v>55348338</v>
      </c>
      <c r="S106" s="49">
        <f>'&gt;2014 Work+Transport+IDA'!S106-'&gt;2014 IDA'!S106-'&gt;2014 Transportation'!S106</f>
        <v>12900059</v>
      </c>
      <c r="T106" s="49">
        <f>'Subsidized Employment'!T106+'Education and Training'!T106+'Additional Work Activities'!T106</f>
        <v>22252391</v>
      </c>
      <c r="U106" s="49">
        <f>'Subsidized Employment'!U106+'Education and Training'!U106+'Additional Work Activities'!U106</f>
        <v>2317622</v>
      </c>
      <c r="V106" s="49">
        <f>'Subsidized Employment'!V106+'Education and Training'!V106+'Additional Work Activities'!V106</f>
        <v>15808268</v>
      </c>
      <c r="W106" s="49">
        <f>'Subsidized Employment'!W106+'Education and Training'!W106+'Additional Work Activities'!W106</f>
        <v>0</v>
      </c>
      <c r="X106" s="49">
        <v>9564062</v>
      </c>
      <c r="Y106" s="49">
        <v>22199392</v>
      </c>
      <c r="Z106" s="49">
        <f>'Subsidized Employment'!Z106+'Education and Training'!Z106+'Additional Work Activities'!Z106</f>
        <v>19987318</v>
      </c>
    </row>
    <row r="107" spans="1:26" ht="15" customHeight="1">
      <c r="A107" s="51" t="s">
        <v>148</v>
      </c>
      <c r="B107" s="49">
        <f>'&gt;2014 Work+Transport+IDA'!B107-'&gt;2014 IDA'!B107-'&gt;2014 Transportation'!B107</f>
        <v>27406126</v>
      </c>
      <c r="C107" s="49">
        <f>'&gt;2014 Work+Transport+IDA'!C107-'&gt;2014 IDA'!C107-'&gt;2014 Transportation'!C107</f>
        <v>52421511</v>
      </c>
      <c r="D107" s="49">
        <f>'&gt;2014 Work+Transport+IDA'!D107-'&gt;2014 IDA'!D107-'&gt;2014 Transportation'!D107</f>
        <v>51620785</v>
      </c>
      <c r="E107" s="49">
        <f>'&gt;2014 Work+Transport+IDA'!E107-'&gt;2014 IDA'!E107-'&gt;2014 Transportation'!E107</f>
        <v>72249607</v>
      </c>
      <c r="F107" s="49">
        <f>'&gt;2014 Work+Transport+IDA'!F107-'&gt;2014 IDA'!F107-'&gt;2014 Transportation'!F107</f>
        <v>58795709</v>
      </c>
      <c r="G107" s="49">
        <f>'&gt;2014 Work+Transport+IDA'!G107-'&gt;2014 IDA'!G107-'&gt;2014 Transportation'!G107</f>
        <v>54827359</v>
      </c>
      <c r="H107" s="49">
        <f>'&gt;2014 Work+Transport+IDA'!H107-'&gt;2014 IDA'!H107-'&gt;2014 Transportation'!H107</f>
        <v>95632542</v>
      </c>
      <c r="I107" s="49">
        <f>'&gt;2014 Work+Transport+IDA'!I107-'&gt;2014 IDA'!I107-'&gt;2014 Transportation'!I107</f>
        <v>73971408</v>
      </c>
      <c r="J107" s="49">
        <f>'&gt;2014 Work+Transport+IDA'!J107-'&gt;2014 IDA'!J107-'&gt;2014 Transportation'!J107</f>
        <v>82907074</v>
      </c>
      <c r="K107" s="49">
        <f>'&gt;2014 Work+Transport+IDA'!K107-'&gt;2014 IDA'!K107-'&gt;2014 Transportation'!K107</f>
        <v>71649134</v>
      </c>
      <c r="L107" s="49">
        <f>'&gt;2014 Work+Transport+IDA'!L107-'&gt;2014 IDA'!L107-'&gt;2014 Transportation'!L107</f>
        <v>85390655</v>
      </c>
      <c r="M107" s="49">
        <f>'&gt;2014 Work+Transport+IDA'!M107-'&gt;2014 IDA'!M107-'&gt;2014 Transportation'!M107</f>
        <v>77333796</v>
      </c>
      <c r="N107" s="49">
        <f>'&gt;2014 Work+Transport+IDA'!N107-'&gt;2014 IDA'!N107-'&gt;2014 Transportation'!N107</f>
        <v>76075480</v>
      </c>
      <c r="O107" s="49">
        <f>'&gt;2014 Work+Transport+IDA'!O107-'&gt;2014 IDA'!O107-'&gt;2014 Transportation'!O107</f>
        <v>129724695</v>
      </c>
      <c r="P107" s="49">
        <f>'&gt;2014 Work+Transport+IDA'!P107-'&gt;2014 IDA'!P107-'&gt;2014 Transportation'!P107</f>
        <v>78320554</v>
      </c>
      <c r="Q107" s="49">
        <f>'&gt;2014 Work+Transport+IDA'!Q107-'&gt;2014 IDA'!Q107-'&gt;2014 Transportation'!Q107</f>
        <v>82218723</v>
      </c>
      <c r="R107" s="49">
        <f>'&gt;2014 Work+Transport+IDA'!R107-'&gt;2014 IDA'!R107-'&gt;2014 Transportation'!R107</f>
        <v>80023355</v>
      </c>
      <c r="S107" s="49">
        <f>'&gt;2014 Work+Transport+IDA'!S107-'&gt;2014 IDA'!S107-'&gt;2014 Transportation'!S107</f>
        <v>81645290</v>
      </c>
      <c r="T107" s="49">
        <f>'Subsidized Employment'!T107+'Education and Training'!T107+'Additional Work Activities'!T107</f>
        <v>65860305</v>
      </c>
      <c r="U107" s="49">
        <f>'Subsidized Employment'!U107+'Education and Training'!U107+'Additional Work Activities'!U107</f>
        <v>77599415</v>
      </c>
      <c r="V107" s="49">
        <f>'Subsidized Employment'!V107+'Education and Training'!V107+'Additional Work Activities'!V107</f>
        <v>74891225</v>
      </c>
      <c r="W107" s="49">
        <f>'Subsidized Employment'!W107+'Education and Training'!W107+'Additional Work Activities'!W107</f>
        <v>77265772</v>
      </c>
      <c r="X107" s="49">
        <v>76181401</v>
      </c>
      <c r="Y107" s="49">
        <v>78214614</v>
      </c>
      <c r="Z107" s="49">
        <f>'Subsidized Employment'!Z107+'Education and Training'!Z107+'Additional Work Activities'!Z107</f>
        <v>70107000</v>
      </c>
    </row>
    <row r="108" spans="1:26" ht="15" customHeight="1">
      <c r="A108" s="51" t="s">
        <v>150</v>
      </c>
      <c r="B108" s="49">
        <f>'&gt;2014 Work+Transport+IDA'!B108-'&gt;2014 IDA'!B108-'&gt;2014 Transportation'!B108</f>
        <v>21480287</v>
      </c>
      <c r="C108" s="49">
        <f>'&gt;2014 Work+Transport+IDA'!C108-'&gt;2014 IDA'!C108-'&gt;2014 Transportation'!C108</f>
        <v>17691413</v>
      </c>
      <c r="D108" s="49">
        <f>'&gt;2014 Work+Transport+IDA'!D108-'&gt;2014 IDA'!D108-'&gt;2014 Transportation'!D108</f>
        <v>23000920</v>
      </c>
      <c r="E108" s="49">
        <f>'&gt;2014 Work+Transport+IDA'!E108-'&gt;2014 IDA'!E108-'&gt;2014 Transportation'!E108</f>
        <v>15471138</v>
      </c>
      <c r="F108" s="49">
        <f>'&gt;2014 Work+Transport+IDA'!F108-'&gt;2014 IDA'!F108-'&gt;2014 Transportation'!F108</f>
        <v>10298155</v>
      </c>
      <c r="G108" s="49">
        <f>'&gt;2014 Work+Transport+IDA'!G108-'&gt;2014 IDA'!G108-'&gt;2014 Transportation'!G108</f>
        <v>19700296</v>
      </c>
      <c r="H108" s="49">
        <f>'&gt;2014 Work+Transport+IDA'!H108-'&gt;2014 IDA'!H108-'&gt;2014 Transportation'!H108</f>
        <v>19040694</v>
      </c>
      <c r="I108" s="49">
        <f>'&gt;2014 Work+Transport+IDA'!I108-'&gt;2014 IDA'!I108-'&gt;2014 Transportation'!I108</f>
        <v>19721549</v>
      </c>
      <c r="J108" s="49">
        <f>'&gt;2014 Work+Transport+IDA'!J108-'&gt;2014 IDA'!J108-'&gt;2014 Transportation'!J108</f>
        <v>17299752</v>
      </c>
      <c r="K108" s="49">
        <f>'&gt;2014 Work+Transport+IDA'!K108-'&gt;2014 IDA'!K108-'&gt;2014 Transportation'!K108</f>
        <v>19051508</v>
      </c>
      <c r="L108" s="49">
        <f>'&gt;2014 Work+Transport+IDA'!L108-'&gt;2014 IDA'!L108-'&gt;2014 Transportation'!L108</f>
        <v>24534983</v>
      </c>
      <c r="M108" s="49">
        <f>'&gt;2014 Work+Transport+IDA'!M108-'&gt;2014 IDA'!M108-'&gt;2014 Transportation'!M108</f>
        <v>19383586</v>
      </c>
      <c r="N108" s="49">
        <f>'&gt;2014 Work+Transport+IDA'!N108-'&gt;2014 IDA'!N108-'&gt;2014 Transportation'!N108</f>
        <v>29850537</v>
      </c>
      <c r="O108" s="49">
        <f>'&gt;2014 Work+Transport+IDA'!O108-'&gt;2014 IDA'!O108-'&gt;2014 Transportation'!O108</f>
        <v>34620576</v>
      </c>
      <c r="P108" s="49">
        <f>'&gt;2014 Work+Transport+IDA'!P108-'&gt;2014 IDA'!P108-'&gt;2014 Transportation'!P108</f>
        <v>30303782</v>
      </c>
      <c r="Q108" s="49">
        <f>'&gt;2014 Work+Transport+IDA'!Q108-'&gt;2014 IDA'!Q108-'&gt;2014 Transportation'!Q108</f>
        <v>24790154</v>
      </c>
      <c r="R108" s="49">
        <f>'&gt;2014 Work+Transport+IDA'!R108-'&gt;2014 IDA'!R108-'&gt;2014 Transportation'!R108</f>
        <v>9106546</v>
      </c>
      <c r="S108" s="49">
        <f>'&gt;2014 Work+Transport+IDA'!S108-'&gt;2014 IDA'!S108-'&gt;2014 Transportation'!S108</f>
        <v>18994789</v>
      </c>
      <c r="T108" s="49">
        <f>'Subsidized Employment'!T108+'Education and Training'!T108+'Additional Work Activities'!T108</f>
        <v>20365402</v>
      </c>
      <c r="U108" s="49">
        <f>'Subsidized Employment'!U108+'Education and Training'!U108+'Additional Work Activities'!U108</f>
        <v>25209129</v>
      </c>
      <c r="V108" s="49">
        <f>'Subsidized Employment'!V108+'Education and Training'!V108+'Additional Work Activities'!V108</f>
        <v>17733386</v>
      </c>
      <c r="W108" s="49">
        <f>'Subsidized Employment'!W108+'Education and Training'!W108+'Additional Work Activities'!W108</f>
        <v>13605669</v>
      </c>
      <c r="X108" s="49">
        <v>11607409</v>
      </c>
      <c r="Y108" s="49">
        <v>14776813</v>
      </c>
      <c r="Z108" s="49">
        <f>'Subsidized Employment'!Z108+'Education and Training'!Z108+'Additional Work Activities'!Z108</f>
        <v>9572157</v>
      </c>
    </row>
    <row r="109" spans="1:26" ht="15" customHeight="1">
      <c r="A109" s="51" t="s">
        <v>152</v>
      </c>
      <c r="B109" s="49">
        <f>'&gt;2014 Work+Transport+IDA'!B109-'&gt;2014 IDA'!B109-'&gt;2014 Transportation'!B109</f>
        <v>147164</v>
      </c>
      <c r="C109" s="49">
        <f>'&gt;2014 Work+Transport+IDA'!C109-'&gt;2014 IDA'!C109-'&gt;2014 Transportation'!C109</f>
        <v>121138</v>
      </c>
      <c r="D109" s="49">
        <f>'&gt;2014 Work+Transport+IDA'!D109-'&gt;2014 IDA'!D109-'&gt;2014 Transportation'!D109</f>
        <v>138799</v>
      </c>
      <c r="E109" s="49">
        <f>'&gt;2014 Work+Transport+IDA'!E109-'&gt;2014 IDA'!E109-'&gt;2014 Transportation'!E109</f>
        <v>120507</v>
      </c>
      <c r="F109" s="49">
        <f>'&gt;2014 Work+Transport+IDA'!F109-'&gt;2014 IDA'!F109-'&gt;2014 Transportation'!F109</f>
        <v>421151</v>
      </c>
      <c r="G109" s="49">
        <f>'&gt;2014 Work+Transport+IDA'!G109-'&gt;2014 IDA'!G109-'&gt;2014 Transportation'!G109</f>
        <v>1061477</v>
      </c>
      <c r="H109" s="49">
        <f>'&gt;2014 Work+Transport+IDA'!H109-'&gt;2014 IDA'!H109-'&gt;2014 Transportation'!H109</f>
        <v>361115</v>
      </c>
      <c r="I109" s="49">
        <f>'&gt;2014 Work+Transport+IDA'!I109-'&gt;2014 IDA'!I109-'&gt;2014 Transportation'!I109</f>
        <v>609849</v>
      </c>
      <c r="J109" s="49">
        <f>'&gt;2014 Work+Transport+IDA'!J109-'&gt;2014 IDA'!J109-'&gt;2014 Transportation'!J109</f>
        <v>528667</v>
      </c>
      <c r="K109" s="49">
        <f>'&gt;2014 Work+Transport+IDA'!K109-'&gt;2014 IDA'!K109-'&gt;2014 Transportation'!K109</f>
        <v>640466</v>
      </c>
      <c r="L109" s="49">
        <f>'&gt;2014 Work+Transport+IDA'!L109-'&gt;2014 IDA'!L109-'&gt;2014 Transportation'!L109</f>
        <v>284856</v>
      </c>
      <c r="M109" s="49">
        <f>'&gt;2014 Work+Transport+IDA'!M109-'&gt;2014 IDA'!M109-'&gt;2014 Transportation'!M109</f>
        <v>0</v>
      </c>
      <c r="N109" s="49">
        <f>'&gt;2014 Work+Transport+IDA'!N109-'&gt;2014 IDA'!N109-'&gt;2014 Transportation'!N109</f>
        <v>55772</v>
      </c>
      <c r="O109" s="49">
        <f>'&gt;2014 Work+Transport+IDA'!O109-'&gt;2014 IDA'!O109-'&gt;2014 Transportation'!O109</f>
        <v>14483</v>
      </c>
      <c r="P109" s="49">
        <f>'&gt;2014 Work+Transport+IDA'!P109-'&gt;2014 IDA'!P109-'&gt;2014 Transportation'!P109</f>
        <v>158645</v>
      </c>
      <c r="Q109" s="49">
        <f>'&gt;2014 Work+Transport+IDA'!Q109-'&gt;2014 IDA'!Q109-'&gt;2014 Transportation'!Q109</f>
        <v>11361</v>
      </c>
      <c r="R109" s="49">
        <f>'&gt;2014 Work+Transport+IDA'!R109-'&gt;2014 IDA'!R109-'&gt;2014 Transportation'!R109</f>
        <v>21926</v>
      </c>
      <c r="S109" s="49">
        <f>'&gt;2014 Work+Transport+IDA'!S109-'&gt;2014 IDA'!S109-'&gt;2014 Transportation'!S109</f>
        <v>0</v>
      </c>
      <c r="T109" s="49">
        <f>'Subsidized Employment'!T109+'Education and Training'!T109+'Additional Work Activities'!T109</f>
        <v>5177</v>
      </c>
      <c r="U109" s="49">
        <f>'Subsidized Employment'!U109+'Education and Training'!U109+'Additional Work Activities'!U109</f>
        <v>92901</v>
      </c>
      <c r="V109" s="49">
        <f>'Subsidized Employment'!V109+'Education and Training'!V109+'Additional Work Activities'!V109</f>
        <v>0</v>
      </c>
      <c r="W109" s="49">
        <f>'Subsidized Employment'!W109+'Education and Training'!W109+'Additional Work Activities'!W109</f>
        <v>0</v>
      </c>
      <c r="X109" s="49">
        <v>0</v>
      </c>
      <c r="Y109" s="49">
        <v>0</v>
      </c>
      <c r="Z109" s="49">
        <f>'Subsidized Employment'!Z109+'Education and Training'!Z109+'Additional Work Activities'!Z109</f>
        <v>0</v>
      </c>
    </row>
    <row r="110" spans="1:26" ht="15" customHeight="1">
      <c r="A110" s="51" t="s">
        <v>153</v>
      </c>
      <c r="B110" s="49">
        <f>'&gt;2014 Work+Transport+IDA'!B110-'&gt;2014 IDA'!B110-'&gt;2014 Transportation'!B110</f>
        <v>12267339</v>
      </c>
      <c r="C110" s="49">
        <f>'&gt;2014 Work+Transport+IDA'!C110-'&gt;2014 IDA'!C110-'&gt;2014 Transportation'!C110</f>
        <v>28643546</v>
      </c>
      <c r="D110" s="49">
        <f>'&gt;2014 Work+Transport+IDA'!D110-'&gt;2014 IDA'!D110-'&gt;2014 Transportation'!D110</f>
        <v>38863204</v>
      </c>
      <c r="E110" s="49">
        <f>'&gt;2014 Work+Transport+IDA'!E110-'&gt;2014 IDA'!E110-'&gt;2014 Transportation'!E110</f>
        <v>26187555</v>
      </c>
      <c r="F110" s="49">
        <f>'&gt;2014 Work+Transport+IDA'!F110-'&gt;2014 IDA'!F110-'&gt;2014 Transportation'!F110</f>
        <v>40118525</v>
      </c>
      <c r="G110" s="49">
        <f>'&gt;2014 Work+Transport+IDA'!G110-'&gt;2014 IDA'!G110-'&gt;2014 Transportation'!G110</f>
        <v>33226286</v>
      </c>
      <c r="H110" s="49">
        <f>'&gt;2014 Work+Transport+IDA'!H110-'&gt;2014 IDA'!H110-'&gt;2014 Transportation'!H110</f>
        <v>41326586</v>
      </c>
      <c r="I110" s="49">
        <f>'&gt;2014 Work+Transport+IDA'!I110-'&gt;2014 IDA'!I110-'&gt;2014 Transportation'!I110</f>
        <v>38971572</v>
      </c>
      <c r="J110" s="49">
        <f>'&gt;2014 Work+Transport+IDA'!J110-'&gt;2014 IDA'!J110-'&gt;2014 Transportation'!J110</f>
        <v>34348474</v>
      </c>
      <c r="K110" s="49">
        <f>'&gt;2014 Work+Transport+IDA'!K110-'&gt;2014 IDA'!K110-'&gt;2014 Transportation'!K110</f>
        <v>27187889</v>
      </c>
      <c r="L110" s="49">
        <f>'&gt;2014 Work+Transport+IDA'!L110-'&gt;2014 IDA'!L110-'&gt;2014 Transportation'!L110</f>
        <v>52112781</v>
      </c>
      <c r="M110" s="49">
        <f>'&gt;2014 Work+Transport+IDA'!M110-'&gt;2014 IDA'!M110-'&gt;2014 Transportation'!M110</f>
        <v>28751736</v>
      </c>
      <c r="N110" s="49">
        <f>'&gt;2014 Work+Transport+IDA'!N110-'&gt;2014 IDA'!N110-'&gt;2014 Transportation'!N110</f>
        <v>27434679</v>
      </c>
      <c r="O110" s="49">
        <f>'&gt;2014 Work+Transport+IDA'!O110-'&gt;2014 IDA'!O110-'&gt;2014 Transportation'!O110</f>
        <v>19127035</v>
      </c>
      <c r="P110" s="49">
        <f>'&gt;2014 Work+Transport+IDA'!P110-'&gt;2014 IDA'!P110-'&gt;2014 Transportation'!P110</f>
        <v>19843324</v>
      </c>
      <c r="Q110" s="49">
        <f>'&gt;2014 Work+Transport+IDA'!Q110-'&gt;2014 IDA'!Q110-'&gt;2014 Transportation'!Q110</f>
        <v>21924020</v>
      </c>
      <c r="R110" s="49">
        <f>'&gt;2014 Work+Transport+IDA'!R110-'&gt;2014 IDA'!R110-'&gt;2014 Transportation'!R110</f>
        <v>22541488</v>
      </c>
      <c r="S110" s="49">
        <f>'&gt;2014 Work+Transport+IDA'!S110-'&gt;2014 IDA'!S110-'&gt;2014 Transportation'!S110</f>
        <v>21280139</v>
      </c>
      <c r="T110" s="49">
        <f>'Subsidized Employment'!T110+'Education and Training'!T110+'Additional Work Activities'!T110</f>
        <v>20652867</v>
      </c>
      <c r="U110" s="49">
        <f>'Subsidized Employment'!U110+'Education and Training'!U110+'Additional Work Activities'!U110</f>
        <v>13305466</v>
      </c>
      <c r="V110" s="49">
        <f>'Subsidized Employment'!V110+'Education and Training'!V110+'Additional Work Activities'!V110</f>
        <v>10868864</v>
      </c>
      <c r="W110" s="49">
        <f>'Subsidized Employment'!W110+'Education and Training'!W110+'Additional Work Activities'!W110</f>
        <v>14703290</v>
      </c>
      <c r="X110" s="49">
        <v>20288225</v>
      </c>
      <c r="Y110" s="49">
        <v>17655067</v>
      </c>
      <c r="Z110" s="49">
        <f>'Subsidized Employment'!Z110+'Education and Training'!Z110+'Additional Work Activities'!Z110</f>
        <v>19948990</v>
      </c>
    </row>
    <row r="111" spans="1:26" ht="15" customHeight="1">
      <c r="A111" s="51" t="s">
        <v>154</v>
      </c>
      <c r="B111" s="49">
        <f>'&gt;2014 Work+Transport+IDA'!B111-'&gt;2014 IDA'!B111-'&gt;2014 Transportation'!B111</f>
        <v>2452303</v>
      </c>
      <c r="C111" s="49">
        <f>'&gt;2014 Work+Transport+IDA'!C111-'&gt;2014 IDA'!C111-'&gt;2014 Transportation'!C111</f>
        <v>26719885</v>
      </c>
      <c r="D111" s="49">
        <f>'&gt;2014 Work+Transport+IDA'!D111-'&gt;2014 IDA'!D111-'&gt;2014 Transportation'!D111</f>
        <v>38594600</v>
      </c>
      <c r="E111" s="49">
        <f>'&gt;2014 Work+Transport+IDA'!E111-'&gt;2014 IDA'!E111-'&gt;2014 Transportation'!E111</f>
        <v>90061399</v>
      </c>
      <c r="F111" s="49">
        <f>'&gt;2014 Work+Transport+IDA'!F111-'&gt;2014 IDA'!F111-'&gt;2014 Transportation'!F111</f>
        <v>136261090</v>
      </c>
      <c r="G111" s="49">
        <f>'&gt;2014 Work+Transport+IDA'!G111-'&gt;2014 IDA'!G111-'&gt;2014 Transportation'!G111</f>
        <v>102430845</v>
      </c>
      <c r="H111" s="49">
        <f>'&gt;2014 Work+Transport+IDA'!H111-'&gt;2014 IDA'!H111-'&gt;2014 Transportation'!H111</f>
        <v>88930899</v>
      </c>
      <c r="I111" s="49">
        <f>'&gt;2014 Work+Transport+IDA'!I111-'&gt;2014 IDA'!I111-'&gt;2014 Transportation'!I111</f>
        <v>73737578</v>
      </c>
      <c r="J111" s="49">
        <f>'&gt;2014 Work+Transport+IDA'!J111-'&gt;2014 IDA'!J111-'&gt;2014 Transportation'!J111</f>
        <v>66316376</v>
      </c>
      <c r="K111" s="49">
        <f>'&gt;2014 Work+Transport+IDA'!K111-'&gt;2014 IDA'!K111-'&gt;2014 Transportation'!K111</f>
        <v>60945287</v>
      </c>
      <c r="L111" s="49">
        <f>'&gt;2014 Work+Transport+IDA'!L111-'&gt;2014 IDA'!L111-'&gt;2014 Transportation'!L111</f>
        <v>45674754</v>
      </c>
      <c r="M111" s="49">
        <f>'&gt;2014 Work+Transport+IDA'!M111-'&gt;2014 IDA'!M111-'&gt;2014 Transportation'!M111</f>
        <v>57673672</v>
      </c>
      <c r="N111" s="49">
        <f>'&gt;2014 Work+Transport+IDA'!N111-'&gt;2014 IDA'!N111-'&gt;2014 Transportation'!N111</f>
        <v>84686249</v>
      </c>
      <c r="O111" s="49">
        <f>'&gt;2014 Work+Transport+IDA'!O111-'&gt;2014 IDA'!O111-'&gt;2014 Transportation'!O111</f>
        <v>73497449</v>
      </c>
      <c r="P111" s="49">
        <f>'&gt;2014 Work+Transport+IDA'!P111-'&gt;2014 IDA'!P111-'&gt;2014 Transportation'!P111</f>
        <v>33767531</v>
      </c>
      <c r="Q111" s="49">
        <f>'&gt;2014 Work+Transport+IDA'!Q111-'&gt;2014 IDA'!Q111-'&gt;2014 Transportation'!Q111</f>
        <v>70799523</v>
      </c>
      <c r="R111" s="49">
        <f>'&gt;2014 Work+Transport+IDA'!R111-'&gt;2014 IDA'!R111-'&gt;2014 Transportation'!R111</f>
        <v>73608673</v>
      </c>
      <c r="S111" s="49">
        <f>'&gt;2014 Work+Transport+IDA'!S111-'&gt;2014 IDA'!S111-'&gt;2014 Transportation'!S111</f>
        <v>75852213</v>
      </c>
      <c r="T111" s="49">
        <f>'Subsidized Employment'!T111+'Education and Training'!T111+'Additional Work Activities'!T111</f>
        <v>84759105</v>
      </c>
      <c r="U111" s="49">
        <f>'Subsidized Employment'!U111+'Education and Training'!U111+'Additional Work Activities'!U111</f>
        <v>65256162</v>
      </c>
      <c r="V111" s="49">
        <f>'Subsidized Employment'!V111+'Education and Training'!V111+'Additional Work Activities'!V111</f>
        <v>62563645</v>
      </c>
      <c r="W111" s="49">
        <f>'Subsidized Employment'!W111+'Education and Training'!W111+'Additional Work Activities'!W111</f>
        <v>51452818</v>
      </c>
      <c r="X111" s="49">
        <v>42956277</v>
      </c>
      <c r="Y111" s="49">
        <v>63366852</v>
      </c>
      <c r="Z111" s="49">
        <f>'Subsidized Employment'!Z111+'Education and Training'!Z111+'Additional Work Activities'!Z111</f>
        <v>42891410.420000002</v>
      </c>
    </row>
    <row r="112" spans="1:26" ht="15" customHeight="1">
      <c r="A112" s="51" t="s">
        <v>155</v>
      </c>
      <c r="B112" s="49">
        <f>'&gt;2014 Work+Transport+IDA'!B112-'&gt;2014 IDA'!B112-'&gt;2014 Transportation'!B112</f>
        <v>2273351</v>
      </c>
      <c r="C112" s="49">
        <f>'&gt;2014 Work+Transport+IDA'!C112-'&gt;2014 IDA'!C112-'&gt;2014 Transportation'!C112</f>
        <v>618869</v>
      </c>
      <c r="D112" s="49">
        <f>'&gt;2014 Work+Transport+IDA'!D112-'&gt;2014 IDA'!D112-'&gt;2014 Transportation'!D112</f>
        <v>1040405</v>
      </c>
      <c r="E112" s="49">
        <f>'&gt;2014 Work+Transport+IDA'!E112-'&gt;2014 IDA'!E112-'&gt;2014 Transportation'!E112</f>
        <v>469381</v>
      </c>
      <c r="F112" s="49">
        <f>'&gt;2014 Work+Transport+IDA'!F112-'&gt;2014 IDA'!F112-'&gt;2014 Transportation'!F112</f>
        <v>6283501</v>
      </c>
      <c r="G112" s="49">
        <f>'&gt;2014 Work+Transport+IDA'!G112-'&gt;2014 IDA'!G112-'&gt;2014 Transportation'!G112</f>
        <v>8862751</v>
      </c>
      <c r="H112" s="49">
        <f>'&gt;2014 Work+Transport+IDA'!H112-'&gt;2014 IDA'!H112-'&gt;2014 Transportation'!H112</f>
        <v>5081809</v>
      </c>
      <c r="I112" s="49">
        <f>'&gt;2014 Work+Transport+IDA'!I112-'&gt;2014 IDA'!I112-'&gt;2014 Transportation'!I112</f>
        <v>6209427</v>
      </c>
      <c r="J112" s="49">
        <f>'&gt;2014 Work+Transport+IDA'!J112-'&gt;2014 IDA'!J112-'&gt;2014 Transportation'!J112</f>
        <v>2594386</v>
      </c>
      <c r="K112" s="49">
        <f>'&gt;2014 Work+Transport+IDA'!K112-'&gt;2014 IDA'!K112-'&gt;2014 Transportation'!K112</f>
        <v>1391634</v>
      </c>
      <c r="L112" s="49">
        <f>'&gt;2014 Work+Transport+IDA'!L112-'&gt;2014 IDA'!L112-'&gt;2014 Transportation'!L112</f>
        <v>801263</v>
      </c>
      <c r="M112" s="49">
        <f>'&gt;2014 Work+Transport+IDA'!M112-'&gt;2014 IDA'!M112-'&gt;2014 Transportation'!M112</f>
        <v>1671785</v>
      </c>
      <c r="N112" s="49">
        <f>'&gt;2014 Work+Transport+IDA'!N112-'&gt;2014 IDA'!N112-'&gt;2014 Transportation'!N112</f>
        <v>1463053</v>
      </c>
      <c r="O112" s="49">
        <f>'&gt;2014 Work+Transport+IDA'!O112-'&gt;2014 IDA'!O112-'&gt;2014 Transportation'!O112</f>
        <v>4926047</v>
      </c>
      <c r="P112" s="49">
        <f>'&gt;2014 Work+Transport+IDA'!P112-'&gt;2014 IDA'!P112-'&gt;2014 Transportation'!P112</f>
        <v>5858580</v>
      </c>
      <c r="Q112" s="49">
        <f>'&gt;2014 Work+Transport+IDA'!Q112-'&gt;2014 IDA'!Q112-'&gt;2014 Transportation'!Q112</f>
        <v>1892770</v>
      </c>
      <c r="R112" s="49">
        <f>'&gt;2014 Work+Transport+IDA'!R112-'&gt;2014 IDA'!R112-'&gt;2014 Transportation'!R112</f>
        <v>1821453</v>
      </c>
      <c r="S112" s="49">
        <f>'&gt;2014 Work+Transport+IDA'!S112-'&gt;2014 IDA'!S112-'&gt;2014 Transportation'!S112</f>
        <v>1558145</v>
      </c>
      <c r="T112" s="49">
        <f>'Subsidized Employment'!T112+'Education and Training'!T112+'Additional Work Activities'!T112</f>
        <v>682923</v>
      </c>
      <c r="U112" s="49">
        <f>'Subsidized Employment'!U112+'Education and Training'!U112+'Additional Work Activities'!U112</f>
        <v>422435</v>
      </c>
      <c r="V112" s="49">
        <f>'Subsidized Employment'!V112+'Education and Training'!V112+'Additional Work Activities'!V112</f>
        <v>461461</v>
      </c>
      <c r="W112" s="49">
        <f>'Subsidized Employment'!W112+'Education and Training'!W112+'Additional Work Activities'!W112</f>
        <v>473496</v>
      </c>
      <c r="X112" s="49">
        <v>343611</v>
      </c>
      <c r="Y112" s="49">
        <v>419046</v>
      </c>
      <c r="Z112" s="49">
        <f>'Subsidized Employment'!Z112+'Education and Training'!Z112+'Additional Work Activities'!Z112</f>
        <v>314625</v>
      </c>
    </row>
    <row r="113" spans="1:26" ht="15" customHeight="1">
      <c r="A113" s="51" t="s">
        <v>157</v>
      </c>
      <c r="B113" s="49">
        <f>'&gt;2014 Work+Transport+IDA'!B113-'&gt;2014 IDA'!B113-'&gt;2014 Transportation'!B113</f>
        <v>52681463</v>
      </c>
      <c r="C113" s="49">
        <f>'&gt;2014 Work+Transport+IDA'!C113-'&gt;2014 IDA'!C113-'&gt;2014 Transportation'!C113</f>
        <v>45555060</v>
      </c>
      <c r="D113" s="49">
        <f>'&gt;2014 Work+Transport+IDA'!D113-'&gt;2014 IDA'!D113-'&gt;2014 Transportation'!D113</f>
        <v>-5407615</v>
      </c>
      <c r="E113" s="49">
        <f>'&gt;2014 Work+Transport+IDA'!E113-'&gt;2014 IDA'!E113-'&gt;2014 Transportation'!E113</f>
        <v>-27316874</v>
      </c>
      <c r="F113" s="49">
        <f>'&gt;2014 Work+Transport+IDA'!F113-'&gt;2014 IDA'!F113-'&gt;2014 Transportation'!F113</f>
        <v>36970246</v>
      </c>
      <c r="G113" s="49">
        <f>'&gt;2014 Work+Transport+IDA'!G113-'&gt;2014 IDA'!G113-'&gt;2014 Transportation'!G113</f>
        <v>44557976</v>
      </c>
      <c r="H113" s="49">
        <f>'&gt;2014 Work+Transport+IDA'!H113-'&gt;2014 IDA'!H113-'&gt;2014 Transportation'!H113</f>
        <v>41438307</v>
      </c>
      <c r="I113" s="49">
        <f>'&gt;2014 Work+Transport+IDA'!I113-'&gt;2014 IDA'!I113-'&gt;2014 Transportation'!I113</f>
        <v>18858414</v>
      </c>
      <c r="J113" s="49">
        <f>'&gt;2014 Work+Transport+IDA'!J113-'&gt;2014 IDA'!J113-'&gt;2014 Transportation'!J113</f>
        <v>20138648</v>
      </c>
      <c r="K113" s="49">
        <f>'&gt;2014 Work+Transport+IDA'!K113-'&gt;2014 IDA'!K113-'&gt;2014 Transportation'!K113</f>
        <v>11383329</v>
      </c>
      <c r="L113" s="49">
        <f>'&gt;2014 Work+Transport+IDA'!L113-'&gt;2014 IDA'!L113-'&gt;2014 Transportation'!L113</f>
        <v>19313347</v>
      </c>
      <c r="M113" s="49">
        <f>'&gt;2014 Work+Transport+IDA'!M113-'&gt;2014 IDA'!M113-'&gt;2014 Transportation'!M113</f>
        <v>23396216</v>
      </c>
      <c r="N113" s="49">
        <f>'&gt;2014 Work+Transport+IDA'!N113-'&gt;2014 IDA'!N113-'&gt;2014 Transportation'!N113</f>
        <v>12921358</v>
      </c>
      <c r="O113" s="49">
        <f>'&gt;2014 Work+Transport+IDA'!O113-'&gt;2014 IDA'!O113-'&gt;2014 Transportation'!O113</f>
        <v>10117075</v>
      </c>
      <c r="P113" s="49">
        <f>'&gt;2014 Work+Transport+IDA'!P113-'&gt;2014 IDA'!P113-'&gt;2014 Transportation'!P113</f>
        <v>34273154</v>
      </c>
      <c r="Q113" s="49">
        <f>'&gt;2014 Work+Transport+IDA'!Q113-'&gt;2014 IDA'!Q113-'&gt;2014 Transportation'!Q113</f>
        <v>16505138</v>
      </c>
      <c r="R113" s="49">
        <f>'&gt;2014 Work+Transport+IDA'!R113-'&gt;2014 IDA'!R113-'&gt;2014 Transportation'!R113</f>
        <v>3264982</v>
      </c>
      <c r="S113" s="49">
        <f>'&gt;2014 Work+Transport+IDA'!S113-'&gt;2014 IDA'!S113-'&gt;2014 Transportation'!S113</f>
        <v>972899</v>
      </c>
      <c r="T113" s="49">
        <f>'Subsidized Employment'!T113+'Education and Training'!T113+'Additional Work Activities'!T113</f>
        <v>4679541</v>
      </c>
      <c r="U113" s="49">
        <f>'Subsidized Employment'!U113+'Education and Training'!U113+'Additional Work Activities'!U113</f>
        <v>1609883</v>
      </c>
      <c r="V113" s="49">
        <f>'Subsidized Employment'!V113+'Education and Training'!V113+'Additional Work Activities'!V113</f>
        <v>7017071</v>
      </c>
      <c r="W113" s="49">
        <f>'Subsidized Employment'!W113+'Education and Training'!W113+'Additional Work Activities'!W113</f>
        <v>5764411</v>
      </c>
      <c r="X113" s="49">
        <v>8624280</v>
      </c>
      <c r="Y113" s="49">
        <v>5160583</v>
      </c>
      <c r="Z113" s="49">
        <f>'Subsidized Employment'!Z113+'Education and Training'!Z113+'Additional Work Activities'!Z113</f>
        <v>5991058</v>
      </c>
    </row>
    <row r="114" spans="1:26" ht="15" customHeight="1">
      <c r="A114" s="51" t="s">
        <v>158</v>
      </c>
      <c r="B114" s="49">
        <f>'&gt;2014 Work+Transport+IDA'!B114-'&gt;2014 IDA'!B114-'&gt;2014 Transportation'!B114</f>
        <v>11635</v>
      </c>
      <c r="C114" s="49">
        <f>'&gt;2014 Work+Transport+IDA'!C114-'&gt;2014 IDA'!C114-'&gt;2014 Transportation'!C114</f>
        <v>120</v>
      </c>
      <c r="D114" s="49">
        <f>'&gt;2014 Work+Transport+IDA'!D114-'&gt;2014 IDA'!D114-'&gt;2014 Transportation'!D114</f>
        <v>393999</v>
      </c>
      <c r="E114" s="49">
        <f>'&gt;2014 Work+Transport+IDA'!E114-'&gt;2014 IDA'!E114-'&gt;2014 Transportation'!E114</f>
        <v>-405754</v>
      </c>
      <c r="F114" s="49">
        <f>'&gt;2014 Work+Transport+IDA'!F114-'&gt;2014 IDA'!F114-'&gt;2014 Transportation'!F114</f>
        <v>4399059</v>
      </c>
      <c r="G114" s="49">
        <f>'&gt;2014 Work+Transport+IDA'!G114-'&gt;2014 IDA'!G114-'&gt;2014 Transportation'!G114</f>
        <v>732406</v>
      </c>
      <c r="H114" s="49">
        <f>'&gt;2014 Work+Transport+IDA'!H114-'&gt;2014 IDA'!H114-'&gt;2014 Transportation'!H114</f>
        <v>5953418</v>
      </c>
      <c r="I114" s="49">
        <f>'&gt;2014 Work+Transport+IDA'!I114-'&gt;2014 IDA'!I114-'&gt;2014 Transportation'!I114</f>
        <v>507809</v>
      </c>
      <c r="J114" s="49">
        <f>'&gt;2014 Work+Transport+IDA'!J114-'&gt;2014 IDA'!J114-'&gt;2014 Transportation'!J114</f>
        <v>386222</v>
      </c>
      <c r="K114" s="49">
        <f>'&gt;2014 Work+Transport+IDA'!K114-'&gt;2014 IDA'!K114-'&gt;2014 Transportation'!K114</f>
        <v>519448</v>
      </c>
      <c r="L114" s="49">
        <f>'&gt;2014 Work+Transport+IDA'!L114-'&gt;2014 IDA'!L114-'&gt;2014 Transportation'!L114</f>
        <v>565394</v>
      </c>
      <c r="M114" s="49">
        <f>'&gt;2014 Work+Transport+IDA'!M114-'&gt;2014 IDA'!M114-'&gt;2014 Transportation'!M114</f>
        <v>180773</v>
      </c>
      <c r="N114" s="49">
        <f>'&gt;2014 Work+Transport+IDA'!N114-'&gt;2014 IDA'!N114-'&gt;2014 Transportation'!N114</f>
        <v>485249</v>
      </c>
      <c r="O114" s="49">
        <f>'&gt;2014 Work+Transport+IDA'!O114-'&gt;2014 IDA'!O114-'&gt;2014 Transportation'!O114</f>
        <v>326631</v>
      </c>
      <c r="P114" s="49">
        <f>'&gt;2014 Work+Transport+IDA'!P114-'&gt;2014 IDA'!P114-'&gt;2014 Transportation'!P114</f>
        <v>253729</v>
      </c>
      <c r="Q114" s="49">
        <f>'&gt;2014 Work+Transport+IDA'!Q114-'&gt;2014 IDA'!Q114-'&gt;2014 Transportation'!Q114</f>
        <v>1756999</v>
      </c>
      <c r="R114" s="49">
        <f>'&gt;2014 Work+Transport+IDA'!R114-'&gt;2014 IDA'!R114-'&gt;2014 Transportation'!R114</f>
        <v>1784162</v>
      </c>
      <c r="S114" s="49">
        <f>'&gt;2014 Work+Transport+IDA'!S114-'&gt;2014 IDA'!S114-'&gt;2014 Transportation'!S114</f>
        <v>2694551</v>
      </c>
      <c r="T114" s="49">
        <f>'Subsidized Employment'!T114+'Education and Training'!T114+'Additional Work Activities'!T114</f>
        <v>284368</v>
      </c>
      <c r="U114" s="49">
        <f>'Subsidized Employment'!U114+'Education and Training'!U114+'Additional Work Activities'!U114</f>
        <v>2521359</v>
      </c>
      <c r="V114" s="49">
        <f>'Subsidized Employment'!V114+'Education and Training'!V114+'Additional Work Activities'!V114</f>
        <v>3409213</v>
      </c>
      <c r="W114" s="49">
        <f>'Subsidized Employment'!W114+'Education and Training'!W114+'Additional Work Activities'!W114</f>
        <v>3025816</v>
      </c>
      <c r="X114" s="49">
        <v>4715834</v>
      </c>
      <c r="Y114" s="49">
        <v>5192309</v>
      </c>
      <c r="Z114" s="49">
        <f>'Subsidized Employment'!Z114+'Education and Training'!Z114+'Additional Work Activities'!Z114</f>
        <v>4275284</v>
      </c>
    </row>
    <row r="115" spans="1:26" ht="15" customHeight="1">
      <c r="A115" s="59" t="s">
        <v>159</v>
      </c>
      <c r="B115" s="49">
        <f>'&gt;2014 Work+Transport+IDA'!B115-'&gt;2014 IDA'!B115-'&gt;2014 Transportation'!B115</f>
        <v>450361452</v>
      </c>
      <c r="C115" s="49">
        <f>'&gt;2014 Work+Transport+IDA'!C115-'&gt;2014 IDA'!C115-'&gt;2014 Transportation'!C115</f>
        <v>1022883251</v>
      </c>
      <c r="D115" s="49">
        <f>'&gt;2014 Work+Transport+IDA'!D115-'&gt;2014 IDA'!D115-'&gt;2014 Transportation'!D115</f>
        <v>1352275052</v>
      </c>
      <c r="E115" s="49">
        <f>'&gt;2014 Work+Transport+IDA'!E115-'&gt;2014 IDA'!E115-'&gt;2014 Transportation'!E115</f>
        <v>1606077010</v>
      </c>
      <c r="F115" s="49">
        <f>'&gt;2014 Work+Transport+IDA'!F115-'&gt;2014 IDA'!F115-'&gt;2014 Transportation'!F115</f>
        <v>1984715704</v>
      </c>
      <c r="G115" s="49">
        <f>'&gt;2014 Work+Transport+IDA'!G115-'&gt;2014 IDA'!G115-'&gt;2014 Transportation'!G115</f>
        <v>2120692902</v>
      </c>
      <c r="H115" s="49">
        <f>'&gt;2014 Work+Transport+IDA'!H115-'&gt;2014 IDA'!H115-'&gt;2014 Transportation'!H115</f>
        <v>1937218753</v>
      </c>
      <c r="I115" s="49">
        <f>'&gt;2014 Work+Transport+IDA'!I115-'&gt;2014 IDA'!I115-'&gt;2014 Transportation'!I115</f>
        <v>1643989569</v>
      </c>
      <c r="J115" s="49">
        <f>'&gt;2014 Work+Transport+IDA'!J115-'&gt;2014 IDA'!J115-'&gt;2014 Transportation'!J115</f>
        <v>1701913299</v>
      </c>
      <c r="K115" s="49">
        <f>'&gt;2014 Work+Transport+IDA'!K115-'&gt;2014 IDA'!K115-'&gt;2014 Transportation'!K115</f>
        <v>1680902438</v>
      </c>
      <c r="L115" s="49">
        <f>'&gt;2014 Work+Transport+IDA'!L115-'&gt;2014 IDA'!L115-'&gt;2014 Transportation'!L115</f>
        <v>1670211966</v>
      </c>
      <c r="M115" s="49">
        <f>'&gt;2014 Work+Transport+IDA'!M115-'&gt;2014 IDA'!M115-'&gt;2014 Transportation'!M115</f>
        <v>1695662442</v>
      </c>
      <c r="N115" s="49">
        <f>'&gt;2014 Work+Transport+IDA'!N115-'&gt;2014 IDA'!N115-'&gt;2014 Transportation'!N115</f>
        <v>1777958939</v>
      </c>
      <c r="O115" s="49">
        <f>'&gt;2014 Work+Transport+IDA'!O115-'&gt;2014 IDA'!O115-'&gt;2014 Transportation'!O115</f>
        <v>2578054024</v>
      </c>
      <c r="P115" s="49">
        <f>'&gt;2014 Work+Transport+IDA'!P115-'&gt;2014 IDA'!P115-'&gt;2014 Transportation'!P115</f>
        <v>1927990980</v>
      </c>
      <c r="Q115" s="49">
        <f>'&gt;2014 Work+Transport+IDA'!Q115-'&gt;2014 IDA'!Q115-'&gt;2014 Transportation'!Q115</f>
        <v>1760747828</v>
      </c>
      <c r="R115" s="49">
        <f>'&gt;2014 Work+Transport+IDA'!R115-'&gt;2014 IDA'!R115-'&gt;2014 Transportation'!R115</f>
        <v>1516804587</v>
      </c>
      <c r="S115" s="49">
        <f>'&gt;2014 Work+Transport+IDA'!S115-'&gt;2014 IDA'!S115-'&gt;2014 Transportation'!S115</f>
        <v>1621335483</v>
      </c>
      <c r="T115" s="49">
        <f>'Subsidized Employment'!T115+'Education and Training'!T115+'Additional Work Activities'!T115</f>
        <v>2129207799</v>
      </c>
      <c r="U115" s="49">
        <f t="shared" ref="U115:W115" si="54">SUM(U64:U114)</f>
        <v>2319776984</v>
      </c>
      <c r="V115" s="49">
        <f t="shared" si="54"/>
        <v>2792247765</v>
      </c>
      <c r="W115" s="49">
        <f t="shared" si="54"/>
        <v>2880951750</v>
      </c>
      <c r="X115" s="49">
        <f>SUM(X64:X114)</f>
        <v>2800758945</v>
      </c>
      <c r="Y115" s="49">
        <f>SUM(Y64:Y114)</f>
        <v>2650372705</v>
      </c>
      <c r="Z115" s="49">
        <f>SUM(Z64:Z114)</f>
        <v>1892834050.9099998</v>
      </c>
    </row>
    <row r="116" spans="1:26" ht="15" customHeight="1">
      <c r="A116" s="82"/>
      <c r="B116" s="82"/>
      <c r="C116" s="82"/>
      <c r="D116" s="82"/>
      <c r="E116" s="82"/>
      <c r="F116" s="82"/>
      <c r="G116" s="82"/>
      <c r="H116" s="82"/>
      <c r="I116" s="82"/>
      <c r="J116" s="82"/>
      <c r="K116" s="82"/>
      <c r="L116" s="82"/>
      <c r="M116" s="82"/>
      <c r="N116" s="82"/>
    </row>
    <row r="121" spans="1:26" ht="15" customHeight="1">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ht="15" customHeight="1">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ht="15" customHeight="1">
      <c r="A123" s="51" t="s">
        <v>82</v>
      </c>
      <c r="B123" s="49">
        <f>'&gt;2014 Work+Transport+IDA'!B123-'&gt;2014 IDA'!B123-'&gt;2014 Transportation'!B123</f>
        <v>2119075</v>
      </c>
      <c r="C123" s="49">
        <f>'&gt;2014 Work+Transport+IDA'!C123-'&gt;2014 IDA'!C123-'&gt;2014 Transportation'!C123</f>
        <v>4667454</v>
      </c>
      <c r="D123" s="49">
        <f>'&gt;2014 Work+Transport+IDA'!D123-'&gt;2014 IDA'!D123-'&gt;2014 Transportation'!D123</f>
        <v>8017300</v>
      </c>
      <c r="E123" s="49">
        <f>'&gt;2014 Work+Transport+IDA'!E123-'&gt;2014 IDA'!E123-'&gt;2014 Transportation'!E123</f>
        <v>10018742</v>
      </c>
      <c r="F123" s="49">
        <f>'&gt;2014 Work+Transport+IDA'!F123-'&gt;2014 IDA'!F123-'&gt;2014 Transportation'!F123</f>
        <v>12802072</v>
      </c>
      <c r="G123" s="49">
        <f>'&gt;2014 Work+Transport+IDA'!G123-'&gt;2014 IDA'!G123-'&gt;2014 Transportation'!G123</f>
        <v>12853620</v>
      </c>
      <c r="H123" s="49">
        <f>'&gt;2014 Work+Transport+IDA'!H123-'&gt;2014 IDA'!H123-'&gt;2014 Transportation'!H123</f>
        <v>13429203</v>
      </c>
      <c r="I123" s="49">
        <f>'&gt;2014 Work+Transport+IDA'!I123-'&gt;2014 IDA'!I123-'&gt;2014 Transportation'!I123</f>
        <v>8188381</v>
      </c>
      <c r="J123" s="49">
        <f>'&gt;2014 Work+Transport+IDA'!J123-'&gt;2014 IDA'!J123-'&gt;2014 Transportation'!J123</f>
        <v>10343248</v>
      </c>
      <c r="K123" s="49">
        <f>'&gt;2014 Work+Transport+IDA'!K123-'&gt;2014 IDA'!K123-'&gt;2014 Transportation'!K123</f>
        <v>10483328</v>
      </c>
      <c r="L123" s="49">
        <f>'&gt;2014 Work+Transport+IDA'!L123-'&gt;2014 IDA'!L123-'&gt;2014 Transportation'!L123</f>
        <v>10785735</v>
      </c>
      <c r="M123" s="49">
        <f>'&gt;2014 Work+Transport+IDA'!M123-'&gt;2014 IDA'!M123-'&gt;2014 Transportation'!M123</f>
        <v>9077941</v>
      </c>
      <c r="N123" s="49">
        <f>'&gt;2014 Work+Transport+IDA'!N123-'&gt;2014 IDA'!N123-'&gt;2014 Transportation'!N123</f>
        <v>9433074</v>
      </c>
      <c r="O123" s="49">
        <f>'&gt;2014 Work+Transport+IDA'!O123-'&gt;2014 IDA'!O123-'&gt;2014 Transportation'!O123</f>
        <v>8410587</v>
      </c>
      <c r="P123" s="49">
        <f>'&gt;2014 Work+Transport+IDA'!P123-'&gt;2014 IDA'!P123-'&gt;2014 Transportation'!P123</f>
        <v>7936952</v>
      </c>
      <c r="Q123" s="49">
        <f>'&gt;2014 Work+Transport+IDA'!Q123-'&gt;2014 IDA'!Q123-'&gt;2014 Transportation'!Q123</f>
        <v>9600521</v>
      </c>
      <c r="R123" s="49">
        <f>'&gt;2014 Work+Transport+IDA'!R123-'&gt;2014 IDA'!R123-'&gt;2014 Transportation'!R123</f>
        <v>11981003</v>
      </c>
      <c r="S123" s="49">
        <f>'&gt;2014 Work+Transport+IDA'!S123-'&gt;2014 IDA'!S123-'&gt;2014 Transportation'!S123</f>
        <v>7516219</v>
      </c>
      <c r="T123" s="49">
        <f>'Subsidized Employment'!T123+'Education and Training'!T123+'Additional Work Activities'!T123</f>
        <v>1150209</v>
      </c>
      <c r="U123" s="49">
        <f>'Subsidized Employment'!U123+'Education and Training'!U123+'Additional Work Activities'!U123</f>
        <v>1353764</v>
      </c>
      <c r="V123" s="49">
        <f>'Subsidized Employment'!V123+'Education and Training'!V123+'Additional Work Activities'!V123</f>
        <v>392168</v>
      </c>
      <c r="W123" s="49">
        <f>'Subsidized Employment'!W123+'Education and Training'!W123+'Additional Work Activities'!W123</f>
        <v>40948</v>
      </c>
      <c r="X123" s="49">
        <v>145680</v>
      </c>
      <c r="Y123" s="49">
        <v>72980</v>
      </c>
      <c r="Z123" s="49">
        <f>'Subsidized Employment'!Z123+'Education and Training'!Z123+'Additional Work Activities'!Z123</f>
        <v>1284730</v>
      </c>
    </row>
    <row r="124" spans="1:26" ht="15" customHeight="1">
      <c r="A124" s="51" t="s">
        <v>84</v>
      </c>
      <c r="B124" s="49">
        <f>'&gt;2014 Work+Transport+IDA'!B124-'&gt;2014 IDA'!B124-'&gt;2014 Transportation'!B124</f>
        <v>704504</v>
      </c>
      <c r="C124" s="49">
        <f>'&gt;2014 Work+Transport+IDA'!C124-'&gt;2014 IDA'!C124-'&gt;2014 Transportation'!C124</f>
        <v>4593091</v>
      </c>
      <c r="D124" s="49">
        <f>'&gt;2014 Work+Transport+IDA'!D124-'&gt;2014 IDA'!D124-'&gt;2014 Transportation'!D124</f>
        <v>0</v>
      </c>
      <c r="E124" s="49">
        <f>'&gt;2014 Work+Transport+IDA'!E124-'&gt;2014 IDA'!E124-'&gt;2014 Transportation'!E124</f>
        <v>3029079</v>
      </c>
      <c r="F124" s="49">
        <f>'&gt;2014 Work+Transport+IDA'!F124-'&gt;2014 IDA'!F124-'&gt;2014 Transportation'!F124</f>
        <v>3050721</v>
      </c>
      <c r="G124" s="49">
        <f>'&gt;2014 Work+Transport+IDA'!G124-'&gt;2014 IDA'!G124-'&gt;2014 Transportation'!G124</f>
        <v>2817218</v>
      </c>
      <c r="H124" s="49">
        <f>'&gt;2014 Work+Transport+IDA'!H124-'&gt;2014 IDA'!H124-'&gt;2014 Transportation'!H124</f>
        <v>2776047</v>
      </c>
      <c r="I124" s="49">
        <f>'&gt;2014 Work+Transport+IDA'!I124-'&gt;2014 IDA'!I124-'&gt;2014 Transportation'!I124</f>
        <v>3009806</v>
      </c>
      <c r="J124" s="49">
        <f>'&gt;2014 Work+Transport+IDA'!J124-'&gt;2014 IDA'!J124-'&gt;2014 Transportation'!J124</f>
        <v>2514309</v>
      </c>
      <c r="K124" s="49">
        <f>'&gt;2014 Work+Transport+IDA'!K124-'&gt;2014 IDA'!K124-'&gt;2014 Transportation'!K124</f>
        <v>3572513</v>
      </c>
      <c r="L124" s="49">
        <f>'&gt;2014 Work+Transport+IDA'!L124-'&gt;2014 IDA'!L124-'&gt;2014 Transportation'!L124</f>
        <v>648358</v>
      </c>
      <c r="M124" s="49">
        <f>'&gt;2014 Work+Transport+IDA'!M124-'&gt;2014 IDA'!M124-'&gt;2014 Transportation'!M124</f>
        <v>4910262</v>
      </c>
      <c r="N124" s="49">
        <f>'&gt;2014 Work+Transport+IDA'!N124-'&gt;2014 IDA'!N124-'&gt;2014 Transportation'!N124</f>
        <v>2458077</v>
      </c>
      <c r="O124" s="49">
        <f>'&gt;2014 Work+Transport+IDA'!O124-'&gt;2014 IDA'!O124-'&gt;2014 Transportation'!O124</f>
        <v>4005043</v>
      </c>
      <c r="P124" s="49">
        <f>'&gt;2014 Work+Transport+IDA'!P124-'&gt;2014 IDA'!P124-'&gt;2014 Transportation'!P124</f>
        <v>0</v>
      </c>
      <c r="Q124" s="49">
        <f>'&gt;2014 Work+Transport+IDA'!Q124-'&gt;2014 IDA'!Q124-'&gt;2014 Transportation'!Q124</f>
        <v>2044561</v>
      </c>
      <c r="R124" s="49">
        <f>'&gt;2014 Work+Transport+IDA'!R124-'&gt;2014 IDA'!R124-'&gt;2014 Transportation'!R124</f>
        <v>0</v>
      </c>
      <c r="S124" s="49">
        <f>'&gt;2014 Work+Transport+IDA'!S124-'&gt;2014 IDA'!S124-'&gt;2014 Transportation'!S124</f>
        <v>0</v>
      </c>
      <c r="T124" s="49">
        <f>'Subsidized Employment'!T124+'Education and Training'!T124+'Additional Work Activities'!T124</f>
        <v>93141</v>
      </c>
      <c r="U124" s="49">
        <f>'Subsidized Employment'!U124+'Education and Training'!U124+'Additional Work Activities'!U124</f>
        <v>0</v>
      </c>
      <c r="V124" s="49">
        <f>'Subsidized Employment'!V124+'Education and Training'!V124+'Additional Work Activities'!V124</f>
        <v>13982</v>
      </c>
      <c r="W124" s="49">
        <f>'Subsidized Employment'!W124+'Education and Training'!W124+'Additional Work Activities'!W124</f>
        <v>33348</v>
      </c>
      <c r="X124" s="49">
        <v>233929</v>
      </c>
      <c r="Y124" s="49">
        <v>12009</v>
      </c>
      <c r="Z124" s="49">
        <f>'Subsidized Employment'!Z124+'Education and Training'!Z124+'Additional Work Activities'!Z124</f>
        <v>964760</v>
      </c>
    </row>
    <row r="125" spans="1:26" ht="15" customHeight="1">
      <c r="A125" s="51" t="s">
        <v>86</v>
      </c>
      <c r="B125" s="49">
        <f>'&gt;2014 Work+Transport+IDA'!B125-'&gt;2014 IDA'!B125-'&gt;2014 Transportation'!B125</f>
        <v>0</v>
      </c>
      <c r="C125" s="49">
        <f>'&gt;2014 Work+Transport+IDA'!C125-'&gt;2014 IDA'!C125-'&gt;2014 Transportation'!C125</f>
        <v>3109465</v>
      </c>
      <c r="D125" s="49">
        <f>'&gt;2014 Work+Transport+IDA'!D125-'&gt;2014 IDA'!D125-'&gt;2014 Transportation'!D125</f>
        <v>10150967</v>
      </c>
      <c r="E125" s="49">
        <f>'&gt;2014 Work+Transport+IDA'!E125-'&gt;2014 IDA'!E125-'&gt;2014 Transportation'!E125</f>
        <v>6763111</v>
      </c>
      <c r="F125" s="49">
        <f>'&gt;2014 Work+Transport+IDA'!F125-'&gt;2014 IDA'!F125-'&gt;2014 Transportation'!F125</f>
        <v>6118854</v>
      </c>
      <c r="G125" s="49">
        <f>'&gt;2014 Work+Transport+IDA'!G125-'&gt;2014 IDA'!G125-'&gt;2014 Transportation'!G125</f>
        <v>7810307</v>
      </c>
      <c r="H125" s="49">
        <f>'&gt;2014 Work+Transport+IDA'!H125-'&gt;2014 IDA'!H125-'&gt;2014 Transportation'!H125</f>
        <v>3820406</v>
      </c>
      <c r="I125" s="49">
        <f>'&gt;2014 Work+Transport+IDA'!I125-'&gt;2014 IDA'!I125-'&gt;2014 Transportation'!I125</f>
        <v>2971121</v>
      </c>
      <c r="J125" s="49">
        <f>'&gt;2014 Work+Transport+IDA'!J125-'&gt;2014 IDA'!J125-'&gt;2014 Transportation'!J125</f>
        <v>3989069</v>
      </c>
      <c r="K125" s="49">
        <f>'&gt;2014 Work+Transport+IDA'!K125-'&gt;2014 IDA'!K125-'&gt;2014 Transportation'!K125</f>
        <v>4043810</v>
      </c>
      <c r="L125" s="49">
        <f>'&gt;2014 Work+Transport+IDA'!L125-'&gt;2014 IDA'!L125-'&gt;2014 Transportation'!L125</f>
        <v>3826441</v>
      </c>
      <c r="M125" s="49">
        <f>'&gt;2014 Work+Transport+IDA'!M125-'&gt;2014 IDA'!M125-'&gt;2014 Transportation'!M125</f>
        <v>3522032</v>
      </c>
      <c r="N125" s="49">
        <f>'&gt;2014 Work+Transport+IDA'!N125-'&gt;2014 IDA'!N125-'&gt;2014 Transportation'!N125</f>
        <v>1188020</v>
      </c>
      <c r="O125" s="49">
        <f>'&gt;2014 Work+Transport+IDA'!O125-'&gt;2014 IDA'!O125-'&gt;2014 Transportation'!O125</f>
        <v>1691212</v>
      </c>
      <c r="P125" s="49">
        <f>'&gt;2014 Work+Transport+IDA'!P125-'&gt;2014 IDA'!P125-'&gt;2014 Transportation'!P125</f>
        <v>0</v>
      </c>
      <c r="Q125" s="49">
        <f>'&gt;2014 Work+Transport+IDA'!Q125-'&gt;2014 IDA'!Q125-'&gt;2014 Transportation'!Q125</f>
        <v>1110900</v>
      </c>
      <c r="R125" s="49">
        <f>'&gt;2014 Work+Transport+IDA'!R125-'&gt;2014 IDA'!R125-'&gt;2014 Transportation'!R125</f>
        <v>2627793</v>
      </c>
      <c r="S125" s="49">
        <f>'&gt;2014 Work+Transport+IDA'!S125-'&gt;2014 IDA'!S125-'&gt;2014 Transportation'!S125</f>
        <v>898432</v>
      </c>
      <c r="T125" s="49">
        <f>'Subsidized Employment'!T125+'Education and Training'!T125+'Additional Work Activities'!T125</f>
        <v>1134846</v>
      </c>
      <c r="U125" s="49">
        <f>'Subsidized Employment'!U125+'Education and Training'!U125+'Additional Work Activities'!U125</f>
        <v>1094855</v>
      </c>
      <c r="V125" s="49">
        <f>'Subsidized Employment'!V125+'Education and Training'!V125+'Additional Work Activities'!V125</f>
        <v>1110900</v>
      </c>
      <c r="W125" s="49">
        <f>'Subsidized Employment'!W125+'Education and Training'!W125+'Additional Work Activities'!W125</f>
        <v>0</v>
      </c>
      <c r="X125" s="49">
        <v>0</v>
      </c>
      <c r="Y125" s="49">
        <v>0</v>
      </c>
      <c r="Z125" s="49">
        <f>'Subsidized Employment'!Z125+'Education and Training'!Z125+'Additional Work Activities'!Z125</f>
        <v>0</v>
      </c>
    </row>
    <row r="126" spans="1:26" ht="15" customHeight="1">
      <c r="A126" s="51" t="s">
        <v>88</v>
      </c>
      <c r="B126" s="49">
        <f>'&gt;2014 Work+Transport+IDA'!B126-'&gt;2014 IDA'!B126-'&gt;2014 Transportation'!B126</f>
        <v>1509909</v>
      </c>
      <c r="C126" s="49">
        <f>'&gt;2014 Work+Transport+IDA'!C126-'&gt;2014 IDA'!C126-'&gt;2014 Transportation'!C126</f>
        <v>5813181</v>
      </c>
      <c r="D126" s="49">
        <f>'&gt;2014 Work+Transport+IDA'!D126-'&gt;2014 IDA'!D126-'&gt;2014 Transportation'!D126</f>
        <v>0</v>
      </c>
      <c r="E126" s="49">
        <f>'&gt;2014 Work+Transport+IDA'!E126-'&gt;2014 IDA'!E126-'&gt;2014 Transportation'!E126</f>
        <v>10050263</v>
      </c>
      <c r="F126" s="49">
        <f>'&gt;2014 Work+Transport+IDA'!F126-'&gt;2014 IDA'!F126-'&gt;2014 Transportation'!F126</f>
        <v>3533047</v>
      </c>
      <c r="G126" s="49">
        <f>'&gt;2014 Work+Transport+IDA'!G126-'&gt;2014 IDA'!G126-'&gt;2014 Transportation'!G126</f>
        <v>2890622</v>
      </c>
      <c r="H126" s="49">
        <f>'&gt;2014 Work+Transport+IDA'!H126-'&gt;2014 IDA'!H126-'&gt;2014 Transportation'!H126</f>
        <v>2064648</v>
      </c>
      <c r="I126" s="49">
        <f>'&gt;2014 Work+Transport+IDA'!I126-'&gt;2014 IDA'!I126-'&gt;2014 Transportation'!I126</f>
        <v>2148210</v>
      </c>
      <c r="J126" s="49">
        <f>'&gt;2014 Work+Transport+IDA'!J126-'&gt;2014 IDA'!J126-'&gt;2014 Transportation'!J126</f>
        <v>166832</v>
      </c>
      <c r="K126" s="49">
        <f>'&gt;2014 Work+Transport+IDA'!K126-'&gt;2014 IDA'!K126-'&gt;2014 Transportation'!K126</f>
        <v>220</v>
      </c>
      <c r="L126" s="49">
        <f>'&gt;2014 Work+Transport+IDA'!L126-'&gt;2014 IDA'!L126-'&gt;2014 Transportation'!L126</f>
        <v>5635</v>
      </c>
      <c r="M126" s="49">
        <f>'&gt;2014 Work+Transport+IDA'!M126-'&gt;2014 IDA'!M126-'&gt;2014 Transportation'!M126</f>
        <v>1001054</v>
      </c>
      <c r="N126" s="49">
        <f>'&gt;2014 Work+Transport+IDA'!N126-'&gt;2014 IDA'!N126-'&gt;2014 Transportation'!N126</f>
        <v>213200</v>
      </c>
      <c r="O126" s="49">
        <f>'&gt;2014 Work+Transport+IDA'!O126-'&gt;2014 IDA'!O126-'&gt;2014 Transportation'!O126</f>
        <v>228637</v>
      </c>
      <c r="P126" s="49">
        <f>'&gt;2014 Work+Transport+IDA'!P126-'&gt;2014 IDA'!P126-'&gt;2014 Transportation'!P126</f>
        <v>29300</v>
      </c>
      <c r="Q126" s="49">
        <f>'&gt;2014 Work+Transport+IDA'!Q126-'&gt;2014 IDA'!Q126-'&gt;2014 Transportation'!Q126</f>
        <v>57600</v>
      </c>
      <c r="R126" s="49">
        <f>'&gt;2014 Work+Transport+IDA'!R126-'&gt;2014 IDA'!R126-'&gt;2014 Transportation'!R126</f>
        <v>43800</v>
      </c>
      <c r="S126" s="49">
        <f>'&gt;2014 Work+Transport+IDA'!S126-'&gt;2014 IDA'!S126-'&gt;2014 Transportation'!S126</f>
        <v>0</v>
      </c>
      <c r="T126" s="49">
        <f>'Subsidized Employment'!T126+'Education and Training'!T126+'Additional Work Activities'!T126</f>
        <v>0</v>
      </c>
      <c r="U126" s="49">
        <f>'Subsidized Employment'!U126+'Education and Training'!U126+'Additional Work Activities'!U126</f>
        <v>0</v>
      </c>
      <c r="V126" s="49">
        <f>'Subsidized Employment'!V126+'Education and Training'!V126+'Additional Work Activities'!V126</f>
        <v>0</v>
      </c>
      <c r="W126" s="49">
        <f>'Subsidized Employment'!W126+'Education and Training'!W126+'Additional Work Activities'!W126</f>
        <v>57872</v>
      </c>
      <c r="X126" s="49">
        <v>164083</v>
      </c>
      <c r="Y126" s="49">
        <v>0</v>
      </c>
      <c r="Z126" s="49">
        <f>'Subsidized Employment'!Z126+'Education and Training'!Z126+'Additional Work Activities'!Z126</f>
        <v>0</v>
      </c>
    </row>
    <row r="127" spans="1:26" ht="15" customHeight="1">
      <c r="A127" s="51" t="s">
        <v>74</v>
      </c>
      <c r="B127" s="49">
        <f>'&gt;2014 Work+Transport+IDA'!B127-'&gt;2014 IDA'!B127-'&gt;2014 Transportation'!B127</f>
        <v>0</v>
      </c>
      <c r="C127" s="49">
        <f>'&gt;2014 Work+Transport+IDA'!C127-'&gt;2014 IDA'!C127-'&gt;2014 Transportation'!C127</f>
        <v>87178129</v>
      </c>
      <c r="D127" s="49">
        <f>'&gt;2014 Work+Transport+IDA'!D127-'&gt;2014 IDA'!D127-'&gt;2014 Transportation'!D127</f>
        <v>62968635</v>
      </c>
      <c r="E127" s="49">
        <f>'&gt;2014 Work+Transport+IDA'!E127-'&gt;2014 IDA'!E127-'&gt;2014 Transportation'!E127</f>
        <v>93418694</v>
      </c>
      <c r="F127" s="49">
        <f>'&gt;2014 Work+Transport+IDA'!F127-'&gt;2014 IDA'!F127-'&gt;2014 Transportation'!F127</f>
        <v>123248848</v>
      </c>
      <c r="G127" s="49">
        <f>'&gt;2014 Work+Transport+IDA'!G127-'&gt;2014 IDA'!G127-'&gt;2014 Transportation'!G127</f>
        <v>60721706</v>
      </c>
      <c r="H127" s="49">
        <f>'&gt;2014 Work+Transport+IDA'!H127-'&gt;2014 IDA'!H127-'&gt;2014 Transportation'!H127</f>
        <v>105447473</v>
      </c>
      <c r="I127" s="49">
        <f>'&gt;2014 Work+Transport+IDA'!I127-'&gt;2014 IDA'!I127-'&gt;2014 Transportation'!I127</f>
        <v>56654430</v>
      </c>
      <c r="J127" s="49">
        <f>'&gt;2014 Work+Transport+IDA'!J127-'&gt;2014 IDA'!J127-'&gt;2014 Transportation'!J127</f>
        <v>59287233</v>
      </c>
      <c r="K127" s="49">
        <f>'&gt;2014 Work+Transport+IDA'!K127-'&gt;2014 IDA'!K127-'&gt;2014 Transportation'!K127</f>
        <v>104431798</v>
      </c>
      <c r="L127" s="49">
        <f>'&gt;2014 Work+Transport+IDA'!L127-'&gt;2014 IDA'!L127-'&gt;2014 Transportation'!L127</f>
        <v>20994394</v>
      </c>
      <c r="M127" s="49">
        <f>'&gt;2014 Work+Transport+IDA'!M127-'&gt;2014 IDA'!M127-'&gt;2014 Transportation'!M127</f>
        <v>10252894</v>
      </c>
      <c r="N127" s="49">
        <f>'&gt;2014 Work+Transport+IDA'!N127-'&gt;2014 IDA'!N127-'&gt;2014 Transportation'!N127</f>
        <v>13050980</v>
      </c>
      <c r="O127" s="49">
        <f>'&gt;2014 Work+Transport+IDA'!O127-'&gt;2014 IDA'!O127-'&gt;2014 Transportation'!O127</f>
        <v>74780934</v>
      </c>
      <c r="P127" s="49">
        <f>'&gt;2014 Work+Transport+IDA'!P127-'&gt;2014 IDA'!P127-'&gt;2014 Transportation'!P127</f>
        <v>34080257</v>
      </c>
      <c r="Q127" s="49">
        <f>'&gt;2014 Work+Transport+IDA'!Q127-'&gt;2014 IDA'!Q127-'&gt;2014 Transportation'!Q127</f>
        <v>8001198</v>
      </c>
      <c r="R127" s="49">
        <f>'&gt;2014 Work+Transport+IDA'!R127-'&gt;2014 IDA'!R127-'&gt;2014 Transportation'!R127</f>
        <v>9136241</v>
      </c>
      <c r="S127" s="49">
        <f>'&gt;2014 Work+Transport+IDA'!S127-'&gt;2014 IDA'!S127-'&gt;2014 Transportation'!S127</f>
        <v>41903342</v>
      </c>
      <c r="T127" s="49">
        <f>'Subsidized Employment'!T127+'Education and Training'!T127+'Additional Work Activities'!T127</f>
        <v>48314274</v>
      </c>
      <c r="U127" s="49">
        <f>'Subsidized Employment'!U127+'Education and Training'!U127+'Additional Work Activities'!U127</f>
        <v>49983761</v>
      </c>
      <c r="V127" s="49">
        <f>'Subsidized Employment'!V127+'Education and Training'!V127+'Additional Work Activities'!V127</f>
        <v>64202308</v>
      </c>
      <c r="W127" s="49">
        <f>'Subsidized Employment'!W127+'Education and Training'!W127+'Additional Work Activities'!W127</f>
        <v>55091505</v>
      </c>
      <c r="X127" s="49">
        <v>48786771</v>
      </c>
      <c r="Y127" s="49">
        <v>55399722</v>
      </c>
      <c r="Z127" s="49">
        <f>'Subsidized Employment'!Z127+'Education and Training'!Z127+'Additional Work Activities'!Z127</f>
        <v>53909162</v>
      </c>
    </row>
    <row r="128" spans="1:26" ht="15" customHeight="1">
      <c r="A128" s="51" t="s">
        <v>91</v>
      </c>
      <c r="B128" s="49">
        <f>'&gt;2014 Work+Transport+IDA'!B128-'&gt;2014 IDA'!B128-'&gt;2014 Transportation'!B128</f>
        <v>102841</v>
      </c>
      <c r="C128" s="49">
        <f>'&gt;2014 Work+Transport+IDA'!C128-'&gt;2014 IDA'!C128-'&gt;2014 Transportation'!C128</f>
        <v>992828</v>
      </c>
      <c r="D128" s="49">
        <f>'&gt;2014 Work+Transport+IDA'!D128-'&gt;2014 IDA'!D128-'&gt;2014 Transportation'!D128</f>
        <v>3180332</v>
      </c>
      <c r="E128" s="49">
        <f>'&gt;2014 Work+Transport+IDA'!E128-'&gt;2014 IDA'!E128-'&gt;2014 Transportation'!E128</f>
        <v>564087</v>
      </c>
      <c r="F128" s="49">
        <f>'&gt;2014 Work+Transport+IDA'!F128-'&gt;2014 IDA'!F128-'&gt;2014 Transportation'!F128</f>
        <v>114597</v>
      </c>
      <c r="G128" s="49">
        <f>'&gt;2014 Work+Transport+IDA'!G128-'&gt;2014 IDA'!G128-'&gt;2014 Transportation'!G128</f>
        <v>120136</v>
      </c>
      <c r="H128" s="49">
        <f>'&gt;2014 Work+Transport+IDA'!H128-'&gt;2014 IDA'!H128-'&gt;2014 Transportation'!H128</f>
        <v>222495</v>
      </c>
      <c r="I128" s="49">
        <f>'&gt;2014 Work+Transport+IDA'!I128-'&gt;2014 IDA'!I128-'&gt;2014 Transportation'!I128</f>
        <v>134418</v>
      </c>
      <c r="J128" s="49">
        <f>'&gt;2014 Work+Transport+IDA'!J128-'&gt;2014 IDA'!J128-'&gt;2014 Transportation'!J128</f>
        <v>198293</v>
      </c>
      <c r="K128" s="49">
        <f>'&gt;2014 Work+Transport+IDA'!K128-'&gt;2014 IDA'!K128-'&gt;2014 Transportation'!K128</f>
        <v>159710</v>
      </c>
      <c r="L128" s="49">
        <f>'&gt;2014 Work+Transport+IDA'!L128-'&gt;2014 IDA'!L128-'&gt;2014 Transportation'!L128</f>
        <v>100234</v>
      </c>
      <c r="M128" s="49">
        <f>'&gt;2014 Work+Transport+IDA'!M128-'&gt;2014 IDA'!M128-'&gt;2014 Transportation'!M128</f>
        <v>99318</v>
      </c>
      <c r="N128" s="49">
        <f>'&gt;2014 Work+Transport+IDA'!N128-'&gt;2014 IDA'!N128-'&gt;2014 Transportation'!N128</f>
        <v>127263</v>
      </c>
      <c r="O128" s="49">
        <f>'&gt;2014 Work+Transport+IDA'!O128-'&gt;2014 IDA'!O128-'&gt;2014 Transportation'!O128</f>
        <v>53041</v>
      </c>
      <c r="P128" s="49">
        <f>'&gt;2014 Work+Transport+IDA'!P128-'&gt;2014 IDA'!P128-'&gt;2014 Transportation'!P128</f>
        <v>86343</v>
      </c>
      <c r="Q128" s="49">
        <f>'&gt;2014 Work+Transport+IDA'!Q128-'&gt;2014 IDA'!Q128-'&gt;2014 Transportation'!Q128</f>
        <v>114885</v>
      </c>
      <c r="R128" s="49">
        <f>'&gt;2014 Work+Transport+IDA'!R128-'&gt;2014 IDA'!R128-'&gt;2014 Transportation'!R128</f>
        <v>114349</v>
      </c>
      <c r="S128" s="49">
        <f>'&gt;2014 Work+Transport+IDA'!S128-'&gt;2014 IDA'!S128-'&gt;2014 Transportation'!S128</f>
        <v>185393</v>
      </c>
      <c r="T128" s="49">
        <f>'Subsidized Employment'!T128+'Education and Training'!T128+'Additional Work Activities'!T128</f>
        <v>1946636</v>
      </c>
      <c r="U128" s="49">
        <f>'Subsidized Employment'!U128+'Education and Training'!U128+'Additional Work Activities'!U128</f>
        <v>738756</v>
      </c>
      <c r="V128" s="49">
        <f>'Subsidized Employment'!V128+'Education and Training'!V128+'Additional Work Activities'!V128</f>
        <v>965504</v>
      </c>
      <c r="W128" s="49">
        <f>'Subsidized Employment'!W128+'Education and Training'!W128+'Additional Work Activities'!W128</f>
        <v>563909</v>
      </c>
      <c r="X128" s="49">
        <v>690189</v>
      </c>
      <c r="Y128" s="49">
        <v>212709</v>
      </c>
      <c r="Z128" s="49">
        <f>'Subsidized Employment'!Z128+'Education and Training'!Z128+'Additional Work Activities'!Z128</f>
        <v>439890</v>
      </c>
    </row>
    <row r="129" spans="1:26" ht="15" customHeight="1">
      <c r="A129" s="51" t="s">
        <v>93</v>
      </c>
      <c r="B129" s="49">
        <f>'&gt;2014 Work+Transport+IDA'!B129-'&gt;2014 IDA'!B129-'&gt;2014 Transportation'!B129</f>
        <v>517906</v>
      </c>
      <c r="C129" s="49">
        <f>'&gt;2014 Work+Transport+IDA'!C129-'&gt;2014 IDA'!C129-'&gt;2014 Transportation'!C129</f>
        <v>20410357</v>
      </c>
      <c r="D129" s="49">
        <f>'&gt;2014 Work+Transport+IDA'!D129-'&gt;2014 IDA'!D129-'&gt;2014 Transportation'!D129</f>
        <v>15559471</v>
      </c>
      <c r="E129" s="49">
        <f>'&gt;2014 Work+Transport+IDA'!E129-'&gt;2014 IDA'!E129-'&gt;2014 Transportation'!E129</f>
        <v>18585706</v>
      </c>
      <c r="F129" s="49">
        <f>'&gt;2014 Work+Transport+IDA'!F129-'&gt;2014 IDA'!F129-'&gt;2014 Transportation'!F129</f>
        <v>16557198</v>
      </c>
      <c r="G129" s="49">
        <f>'&gt;2014 Work+Transport+IDA'!G129-'&gt;2014 IDA'!G129-'&gt;2014 Transportation'!G129</f>
        <v>17139762</v>
      </c>
      <c r="H129" s="49">
        <f>'&gt;2014 Work+Transport+IDA'!H129-'&gt;2014 IDA'!H129-'&gt;2014 Transportation'!H129</f>
        <v>15095319</v>
      </c>
      <c r="I129" s="49">
        <f>'&gt;2014 Work+Transport+IDA'!I129-'&gt;2014 IDA'!I129-'&gt;2014 Transportation'!I129</f>
        <v>15764635</v>
      </c>
      <c r="J129" s="49">
        <f>'&gt;2014 Work+Transport+IDA'!J129-'&gt;2014 IDA'!J129-'&gt;2014 Transportation'!J129</f>
        <v>16129872</v>
      </c>
      <c r="K129" s="49">
        <f>'&gt;2014 Work+Transport+IDA'!K129-'&gt;2014 IDA'!K129-'&gt;2014 Transportation'!K129</f>
        <v>17059080</v>
      </c>
      <c r="L129" s="49">
        <f>'&gt;2014 Work+Transport+IDA'!L129-'&gt;2014 IDA'!L129-'&gt;2014 Transportation'!L129</f>
        <v>21802181</v>
      </c>
      <c r="M129" s="49">
        <f>'&gt;2014 Work+Transport+IDA'!M129-'&gt;2014 IDA'!M129-'&gt;2014 Transportation'!M129</f>
        <v>22636454</v>
      </c>
      <c r="N129" s="49">
        <f>'&gt;2014 Work+Transport+IDA'!N129-'&gt;2014 IDA'!N129-'&gt;2014 Transportation'!N129</f>
        <v>18940029</v>
      </c>
      <c r="O129" s="49">
        <f>'&gt;2014 Work+Transport+IDA'!O129-'&gt;2014 IDA'!O129-'&gt;2014 Transportation'!O129</f>
        <v>24485749</v>
      </c>
      <c r="P129" s="49">
        <f>'&gt;2014 Work+Transport+IDA'!P129-'&gt;2014 IDA'!P129-'&gt;2014 Transportation'!P129</f>
        <v>17099311</v>
      </c>
      <c r="Q129" s="49">
        <f>'&gt;2014 Work+Transport+IDA'!Q129-'&gt;2014 IDA'!Q129-'&gt;2014 Transportation'!Q129</f>
        <v>16786686</v>
      </c>
      <c r="R129" s="49">
        <f>'&gt;2014 Work+Transport+IDA'!R129-'&gt;2014 IDA'!R129-'&gt;2014 Transportation'!R129</f>
        <v>16052001</v>
      </c>
      <c r="S129" s="49">
        <f>'&gt;2014 Work+Transport+IDA'!S129-'&gt;2014 IDA'!S129-'&gt;2014 Transportation'!S129</f>
        <v>17691042</v>
      </c>
      <c r="T129" s="49">
        <f>'Subsidized Employment'!T129+'Education and Training'!T129+'Additional Work Activities'!T129</f>
        <v>16374223</v>
      </c>
      <c r="U129" s="49">
        <f>'Subsidized Employment'!U129+'Education and Training'!U129+'Additional Work Activities'!U129</f>
        <v>13953244</v>
      </c>
      <c r="V129" s="49">
        <f>'Subsidized Employment'!V129+'Education and Training'!V129+'Additional Work Activities'!V129</f>
        <v>12036877</v>
      </c>
      <c r="W129" s="49">
        <f>'Subsidized Employment'!W129+'Education and Training'!W129+'Additional Work Activities'!W129</f>
        <v>11731629</v>
      </c>
      <c r="X129" s="49">
        <v>11266540</v>
      </c>
      <c r="Y129" s="49">
        <v>10506272</v>
      </c>
      <c r="Z129" s="49">
        <f>'Subsidized Employment'!Z129+'Education and Training'!Z129+'Additional Work Activities'!Z129</f>
        <v>10178625</v>
      </c>
    </row>
    <row r="130" spans="1:26" ht="15" customHeight="1">
      <c r="A130" s="51" t="s">
        <v>95</v>
      </c>
      <c r="B130" s="49">
        <f>'&gt;2014 Work+Transport+IDA'!B130-'&gt;2014 IDA'!B130-'&gt;2014 Transportation'!B130</f>
        <v>2169760</v>
      </c>
      <c r="C130" s="49">
        <f>'&gt;2014 Work+Transport+IDA'!C130-'&gt;2014 IDA'!C130-'&gt;2014 Transportation'!C130</f>
        <v>3767090</v>
      </c>
      <c r="D130" s="49">
        <f>'&gt;2014 Work+Transport+IDA'!D130-'&gt;2014 IDA'!D130-'&gt;2014 Transportation'!D130</f>
        <v>4145965</v>
      </c>
      <c r="E130" s="49">
        <f>'&gt;2014 Work+Transport+IDA'!E130-'&gt;2014 IDA'!E130-'&gt;2014 Transportation'!E130</f>
        <v>132988</v>
      </c>
      <c r="F130" s="49">
        <f>'&gt;2014 Work+Transport+IDA'!F130-'&gt;2014 IDA'!F130-'&gt;2014 Transportation'!F130</f>
        <v>0</v>
      </c>
      <c r="G130" s="49">
        <f>'&gt;2014 Work+Transport+IDA'!G130-'&gt;2014 IDA'!G130-'&gt;2014 Transportation'!G130</f>
        <v>0</v>
      </c>
      <c r="H130" s="49">
        <f>'&gt;2014 Work+Transport+IDA'!H130-'&gt;2014 IDA'!H130-'&gt;2014 Transportation'!H130</f>
        <v>0</v>
      </c>
      <c r="I130" s="49">
        <f>'&gt;2014 Work+Transport+IDA'!I130-'&gt;2014 IDA'!I130-'&gt;2014 Transportation'!I130</f>
        <v>0</v>
      </c>
      <c r="J130" s="49">
        <f>'&gt;2014 Work+Transport+IDA'!J130-'&gt;2014 IDA'!J130-'&gt;2014 Transportation'!J130</f>
        <v>0</v>
      </c>
      <c r="K130" s="49">
        <f>'&gt;2014 Work+Transport+IDA'!K130-'&gt;2014 IDA'!K130-'&gt;2014 Transportation'!K130</f>
        <v>1318720</v>
      </c>
      <c r="L130" s="49">
        <f>'&gt;2014 Work+Transport+IDA'!L130-'&gt;2014 IDA'!L130-'&gt;2014 Transportation'!L130</f>
        <v>3721306</v>
      </c>
      <c r="M130" s="49">
        <f>'&gt;2014 Work+Transport+IDA'!M130-'&gt;2014 IDA'!M130-'&gt;2014 Transportation'!M130</f>
        <v>6176779</v>
      </c>
      <c r="N130" s="49">
        <f>'&gt;2014 Work+Transport+IDA'!N130-'&gt;2014 IDA'!N130-'&gt;2014 Transportation'!N130</f>
        <v>43646</v>
      </c>
      <c r="O130" s="49">
        <f>'&gt;2014 Work+Transport+IDA'!O130-'&gt;2014 IDA'!O130-'&gt;2014 Transportation'!O130</f>
        <v>476832</v>
      </c>
      <c r="P130" s="49">
        <f>'&gt;2014 Work+Transport+IDA'!P130-'&gt;2014 IDA'!P130-'&gt;2014 Transportation'!P130</f>
        <v>1698567</v>
      </c>
      <c r="Q130" s="49">
        <f>'&gt;2014 Work+Transport+IDA'!Q130-'&gt;2014 IDA'!Q130-'&gt;2014 Transportation'!Q130</f>
        <v>1171433</v>
      </c>
      <c r="R130" s="49">
        <f>'&gt;2014 Work+Transport+IDA'!R130-'&gt;2014 IDA'!R130-'&gt;2014 Transportation'!R130</f>
        <v>887961</v>
      </c>
      <c r="S130" s="49">
        <f>'&gt;2014 Work+Transport+IDA'!S130-'&gt;2014 IDA'!S130-'&gt;2014 Transportation'!S130</f>
        <v>959000</v>
      </c>
      <c r="T130" s="49">
        <f>'Subsidized Employment'!T130+'Education and Training'!T130+'Additional Work Activities'!T130</f>
        <v>2161499</v>
      </c>
      <c r="U130" s="49">
        <f>'Subsidized Employment'!U130+'Education and Training'!U130+'Additional Work Activities'!U130</f>
        <v>959000</v>
      </c>
      <c r="V130" s="49">
        <f>'Subsidized Employment'!V130+'Education and Training'!V130+'Additional Work Activities'!V130</f>
        <v>959000</v>
      </c>
      <c r="W130" s="49">
        <f>'Subsidized Employment'!W130+'Education and Training'!W130+'Additional Work Activities'!W130</f>
        <v>959000</v>
      </c>
      <c r="X130" s="49">
        <v>863100</v>
      </c>
      <c r="Y130" s="49">
        <v>863100</v>
      </c>
      <c r="Z130" s="49">
        <f>'Subsidized Employment'!Z130+'Education and Training'!Z130+'Additional Work Activities'!Z130</f>
        <v>863100</v>
      </c>
    </row>
    <row r="131" spans="1:26" ht="15" customHeight="1">
      <c r="A131" s="51" t="s">
        <v>97</v>
      </c>
      <c r="B131" s="49">
        <f>'&gt;2014 Work+Transport+IDA'!B131-'&gt;2014 IDA'!B131-'&gt;2014 Transportation'!B131</f>
        <v>1712277</v>
      </c>
      <c r="C131" s="49">
        <f>'&gt;2014 Work+Transport+IDA'!C131-'&gt;2014 IDA'!C131-'&gt;2014 Transportation'!C131</f>
        <v>2848771</v>
      </c>
      <c r="D131" s="49">
        <f>'&gt;2014 Work+Transport+IDA'!D131-'&gt;2014 IDA'!D131-'&gt;2014 Transportation'!D131</f>
        <v>2639119</v>
      </c>
      <c r="E131" s="49">
        <f>'&gt;2014 Work+Transport+IDA'!E131-'&gt;2014 IDA'!E131-'&gt;2014 Transportation'!E131</f>
        <v>1508208</v>
      </c>
      <c r="F131" s="49">
        <f>'&gt;2014 Work+Transport+IDA'!F131-'&gt;2014 IDA'!F131-'&gt;2014 Transportation'!F131</f>
        <v>1488999</v>
      </c>
      <c r="G131" s="49">
        <f>'&gt;2014 Work+Transport+IDA'!G131-'&gt;2014 IDA'!G131-'&gt;2014 Transportation'!G131</f>
        <v>5724160</v>
      </c>
      <c r="H131" s="49">
        <f>'&gt;2014 Work+Transport+IDA'!H131-'&gt;2014 IDA'!H131-'&gt;2014 Transportation'!H131</f>
        <v>1675161</v>
      </c>
      <c r="I131" s="49">
        <f>'&gt;2014 Work+Transport+IDA'!I131-'&gt;2014 IDA'!I131-'&gt;2014 Transportation'!I131</f>
        <v>10667898</v>
      </c>
      <c r="J131" s="49">
        <f>'&gt;2014 Work+Transport+IDA'!J131-'&gt;2014 IDA'!J131-'&gt;2014 Transportation'!J131</f>
        <v>1023079</v>
      </c>
      <c r="K131" s="49">
        <f>'&gt;2014 Work+Transport+IDA'!K131-'&gt;2014 IDA'!K131-'&gt;2014 Transportation'!K131</f>
        <v>3885360</v>
      </c>
      <c r="L131" s="49">
        <f>'&gt;2014 Work+Transport+IDA'!L131-'&gt;2014 IDA'!L131-'&gt;2014 Transportation'!L131</f>
        <v>13949577</v>
      </c>
      <c r="M131" s="49">
        <f>'&gt;2014 Work+Transport+IDA'!M131-'&gt;2014 IDA'!M131-'&gt;2014 Transportation'!M131</f>
        <v>12407211</v>
      </c>
      <c r="N131" s="49">
        <f>'&gt;2014 Work+Transport+IDA'!N131-'&gt;2014 IDA'!N131-'&gt;2014 Transportation'!N131</f>
        <v>12223301</v>
      </c>
      <c r="O131" s="49">
        <f>'&gt;2014 Work+Transport+IDA'!O131-'&gt;2014 IDA'!O131-'&gt;2014 Transportation'!O131</f>
        <v>18001772</v>
      </c>
      <c r="P131" s="49">
        <f>'&gt;2014 Work+Transport+IDA'!P131-'&gt;2014 IDA'!P131-'&gt;2014 Transportation'!P131</f>
        <v>16015934</v>
      </c>
      <c r="Q131" s="49">
        <f>'&gt;2014 Work+Transport+IDA'!Q131-'&gt;2014 IDA'!Q131-'&gt;2014 Transportation'!Q131</f>
        <v>6434234</v>
      </c>
      <c r="R131" s="49">
        <f>'&gt;2014 Work+Transport+IDA'!R131-'&gt;2014 IDA'!R131-'&gt;2014 Transportation'!R131</f>
        <v>14206916</v>
      </c>
      <c r="S131" s="49">
        <f>'&gt;2014 Work+Transport+IDA'!S131-'&gt;2014 IDA'!S131-'&gt;2014 Transportation'!S131</f>
        <v>27824191</v>
      </c>
      <c r="T131" s="49">
        <f>'Subsidized Employment'!T131+'Education and Training'!T131+'Additional Work Activities'!T131</f>
        <v>32235106</v>
      </c>
      <c r="U131" s="49">
        <f>'Subsidized Employment'!U131+'Education and Training'!U131+'Additional Work Activities'!U131</f>
        <v>23089133</v>
      </c>
      <c r="V131" s="49">
        <f>'Subsidized Employment'!V131+'Education and Training'!V131+'Additional Work Activities'!V131</f>
        <v>20246177</v>
      </c>
      <c r="W131" s="49">
        <f>'Subsidized Employment'!W131+'Education and Training'!W131+'Additional Work Activities'!W131</f>
        <v>19420050</v>
      </c>
      <c r="X131" s="49">
        <v>9781906</v>
      </c>
      <c r="Y131" s="49">
        <v>6244927</v>
      </c>
      <c r="Z131" s="49">
        <f>'Subsidized Employment'!Z131+'Education and Training'!Z131+'Additional Work Activities'!Z131</f>
        <v>8143714</v>
      </c>
    </row>
    <row r="132" spans="1:26" ht="15" customHeight="1">
      <c r="A132" s="51" t="s">
        <v>99</v>
      </c>
      <c r="B132" s="49">
        <f>'&gt;2014 Work+Transport+IDA'!B132-'&gt;2014 IDA'!B132-'&gt;2014 Transportation'!B132</f>
        <v>0</v>
      </c>
      <c r="C132" s="49">
        <f>'&gt;2014 Work+Transport+IDA'!C132-'&gt;2014 IDA'!C132-'&gt;2014 Transportation'!C132</f>
        <v>2982777</v>
      </c>
      <c r="D132" s="49">
        <f>'&gt;2014 Work+Transport+IDA'!D132-'&gt;2014 IDA'!D132-'&gt;2014 Transportation'!D132</f>
        <v>65401</v>
      </c>
      <c r="E132" s="49">
        <f>'&gt;2014 Work+Transport+IDA'!E132-'&gt;2014 IDA'!E132-'&gt;2014 Transportation'!E132</f>
        <v>55017329</v>
      </c>
      <c r="F132" s="49">
        <f>'&gt;2014 Work+Transport+IDA'!F132-'&gt;2014 IDA'!F132-'&gt;2014 Transportation'!F132</f>
        <v>0</v>
      </c>
      <c r="G132" s="49">
        <f>'&gt;2014 Work+Transport+IDA'!G132-'&gt;2014 IDA'!G132-'&gt;2014 Transportation'!G132</f>
        <v>0</v>
      </c>
      <c r="H132" s="49">
        <f>'&gt;2014 Work+Transport+IDA'!H132-'&gt;2014 IDA'!H132-'&gt;2014 Transportation'!H132</f>
        <v>0</v>
      </c>
      <c r="I132" s="49">
        <f>'&gt;2014 Work+Transport+IDA'!I132-'&gt;2014 IDA'!I132-'&gt;2014 Transportation'!I132</f>
        <v>0</v>
      </c>
      <c r="J132" s="49">
        <f>'&gt;2014 Work+Transport+IDA'!J132-'&gt;2014 IDA'!J132-'&gt;2014 Transportation'!J132</f>
        <v>0</v>
      </c>
      <c r="K132" s="49">
        <f>'&gt;2014 Work+Transport+IDA'!K132-'&gt;2014 IDA'!K132-'&gt;2014 Transportation'!K132</f>
        <v>0</v>
      </c>
      <c r="L132" s="49">
        <f>'&gt;2014 Work+Transport+IDA'!L132-'&gt;2014 IDA'!L132-'&gt;2014 Transportation'!L132</f>
        <v>0</v>
      </c>
      <c r="M132" s="49">
        <f>'&gt;2014 Work+Transport+IDA'!M132-'&gt;2014 IDA'!M132-'&gt;2014 Transportation'!M132</f>
        <v>0</v>
      </c>
      <c r="N132" s="49">
        <f>'&gt;2014 Work+Transport+IDA'!N132-'&gt;2014 IDA'!N132-'&gt;2014 Transportation'!N132</f>
        <v>0</v>
      </c>
      <c r="O132" s="49">
        <f>'&gt;2014 Work+Transport+IDA'!O132-'&gt;2014 IDA'!O132-'&gt;2014 Transportation'!O132</f>
        <v>7017414</v>
      </c>
      <c r="P132" s="49">
        <f>'&gt;2014 Work+Transport+IDA'!P132-'&gt;2014 IDA'!P132-'&gt;2014 Transportation'!P132</f>
        <v>0</v>
      </c>
      <c r="Q132" s="49">
        <f>'&gt;2014 Work+Transport+IDA'!Q132-'&gt;2014 IDA'!Q132-'&gt;2014 Transportation'!Q132</f>
        <v>0</v>
      </c>
      <c r="R132" s="49">
        <f>'&gt;2014 Work+Transport+IDA'!R132-'&gt;2014 IDA'!R132-'&gt;2014 Transportation'!R132</f>
        <v>0</v>
      </c>
      <c r="S132" s="49">
        <f>'&gt;2014 Work+Transport+IDA'!S132-'&gt;2014 IDA'!S132-'&gt;2014 Transportation'!S132</f>
        <v>0</v>
      </c>
      <c r="T132" s="49">
        <f>'Subsidized Employment'!T132+'Education and Training'!T132+'Additional Work Activities'!T132</f>
        <v>0</v>
      </c>
      <c r="U132" s="49">
        <f>'Subsidized Employment'!U132+'Education and Training'!U132+'Additional Work Activities'!U132</f>
        <v>0</v>
      </c>
      <c r="V132" s="49">
        <f>'Subsidized Employment'!V132+'Education and Training'!V132+'Additional Work Activities'!V132</f>
        <v>0</v>
      </c>
      <c r="W132" s="49">
        <f>'Subsidized Employment'!W132+'Education and Training'!W132+'Additional Work Activities'!W132</f>
        <v>0</v>
      </c>
      <c r="X132" s="49">
        <v>0</v>
      </c>
      <c r="Y132" s="49">
        <v>0</v>
      </c>
      <c r="Z132" s="49">
        <f>'Subsidized Employment'!Z132+'Education and Training'!Z132+'Additional Work Activities'!Z132</f>
        <v>0</v>
      </c>
    </row>
    <row r="133" spans="1:26" ht="15" customHeight="1">
      <c r="A133" s="51" t="s">
        <v>101</v>
      </c>
      <c r="B133" s="49">
        <f>'&gt;2014 Work+Transport+IDA'!B133-'&gt;2014 IDA'!B133-'&gt;2014 Transportation'!B133</f>
        <v>5476843</v>
      </c>
      <c r="C133" s="49">
        <f>'&gt;2014 Work+Transport+IDA'!C133-'&gt;2014 IDA'!C133-'&gt;2014 Transportation'!C133</f>
        <v>2791163</v>
      </c>
      <c r="D133" s="49">
        <f>'&gt;2014 Work+Transport+IDA'!D133-'&gt;2014 IDA'!D133-'&gt;2014 Transportation'!D133</f>
        <v>11948710</v>
      </c>
      <c r="E133" s="49">
        <f>'&gt;2014 Work+Transport+IDA'!E133-'&gt;2014 IDA'!E133-'&gt;2014 Transportation'!E133</f>
        <v>26021234</v>
      </c>
      <c r="F133" s="49">
        <f>'&gt;2014 Work+Transport+IDA'!F133-'&gt;2014 IDA'!F133-'&gt;2014 Transportation'!F133</f>
        <v>25071333</v>
      </c>
      <c r="G133" s="49">
        <f>'&gt;2014 Work+Transport+IDA'!G133-'&gt;2014 IDA'!G133-'&gt;2014 Transportation'!G133</f>
        <v>31811838</v>
      </c>
      <c r="H133" s="49">
        <f>'&gt;2014 Work+Transport+IDA'!H133-'&gt;2014 IDA'!H133-'&gt;2014 Transportation'!H133</f>
        <v>21875973</v>
      </c>
      <c r="I133" s="49">
        <f>'&gt;2014 Work+Transport+IDA'!I133-'&gt;2014 IDA'!I133-'&gt;2014 Transportation'!I133</f>
        <v>21311428</v>
      </c>
      <c r="J133" s="49">
        <f>'&gt;2014 Work+Transport+IDA'!J133-'&gt;2014 IDA'!J133-'&gt;2014 Transportation'!J133</f>
        <v>17715984</v>
      </c>
      <c r="K133" s="49">
        <f>'&gt;2014 Work+Transport+IDA'!K133-'&gt;2014 IDA'!K133-'&gt;2014 Transportation'!K133</f>
        <v>14140065</v>
      </c>
      <c r="L133" s="49">
        <f>'&gt;2014 Work+Transport+IDA'!L133-'&gt;2014 IDA'!L133-'&gt;2014 Transportation'!L133</f>
        <v>9005944</v>
      </c>
      <c r="M133" s="49">
        <f>'&gt;2014 Work+Transport+IDA'!M133-'&gt;2014 IDA'!M133-'&gt;2014 Transportation'!M133</f>
        <v>4601500</v>
      </c>
      <c r="N133" s="49">
        <f>'&gt;2014 Work+Transport+IDA'!N133-'&gt;2014 IDA'!N133-'&gt;2014 Transportation'!N133</f>
        <v>3676711</v>
      </c>
      <c r="O133" s="49">
        <f>'&gt;2014 Work+Transport+IDA'!O133-'&gt;2014 IDA'!O133-'&gt;2014 Transportation'!O133</f>
        <v>2943479</v>
      </c>
      <c r="P133" s="49">
        <f>'&gt;2014 Work+Transport+IDA'!P133-'&gt;2014 IDA'!P133-'&gt;2014 Transportation'!P133</f>
        <v>1800358</v>
      </c>
      <c r="Q133" s="49">
        <f>'&gt;2014 Work+Transport+IDA'!Q133-'&gt;2014 IDA'!Q133-'&gt;2014 Transportation'!Q133</f>
        <v>1043266</v>
      </c>
      <c r="R133" s="49">
        <f>'&gt;2014 Work+Transport+IDA'!R133-'&gt;2014 IDA'!R133-'&gt;2014 Transportation'!R133</f>
        <v>1185573</v>
      </c>
      <c r="S133" s="49">
        <f>'&gt;2014 Work+Transport+IDA'!S133-'&gt;2014 IDA'!S133-'&gt;2014 Transportation'!S133</f>
        <v>54929</v>
      </c>
      <c r="T133" s="49">
        <f>'Subsidized Employment'!T133+'Education and Training'!T133+'Additional Work Activities'!T133</f>
        <v>2176996</v>
      </c>
      <c r="U133" s="49">
        <f>'Subsidized Employment'!U133+'Education and Training'!U133+'Additional Work Activities'!U133</f>
        <v>1988086</v>
      </c>
      <c r="V133" s="49">
        <f>'Subsidized Employment'!V133+'Education and Training'!V133+'Additional Work Activities'!V133</f>
        <v>0</v>
      </c>
      <c r="W133" s="49">
        <f>'Subsidized Employment'!W133+'Education and Training'!W133+'Additional Work Activities'!W133</f>
        <v>0</v>
      </c>
      <c r="X133" s="49">
        <v>0</v>
      </c>
      <c r="Y133" s="49">
        <v>0</v>
      </c>
      <c r="Z133" s="49">
        <f>'Subsidized Employment'!Z133+'Education and Training'!Z133+'Additional Work Activities'!Z133</f>
        <v>0</v>
      </c>
    </row>
    <row r="134" spans="1:26" ht="15" customHeight="1">
      <c r="A134" s="51" t="s">
        <v>102</v>
      </c>
      <c r="B134" s="49">
        <f>'&gt;2014 Work+Transport+IDA'!B134-'&gt;2014 IDA'!B134-'&gt;2014 Transportation'!B134</f>
        <v>791710</v>
      </c>
      <c r="C134" s="49">
        <f>'&gt;2014 Work+Transport+IDA'!C134-'&gt;2014 IDA'!C134-'&gt;2014 Transportation'!C134</f>
        <v>991869</v>
      </c>
      <c r="D134" s="49">
        <f>'&gt;2014 Work+Transport+IDA'!D134-'&gt;2014 IDA'!D134-'&gt;2014 Transportation'!D134</f>
        <v>1972904</v>
      </c>
      <c r="E134" s="49">
        <f>'&gt;2014 Work+Transport+IDA'!E134-'&gt;2014 IDA'!E134-'&gt;2014 Transportation'!E134</f>
        <v>3201761</v>
      </c>
      <c r="F134" s="49">
        <f>'&gt;2014 Work+Transport+IDA'!F134-'&gt;2014 IDA'!F134-'&gt;2014 Transportation'!F134</f>
        <v>668080</v>
      </c>
      <c r="G134" s="49">
        <f>'&gt;2014 Work+Transport+IDA'!G134-'&gt;2014 IDA'!G134-'&gt;2014 Transportation'!G134</f>
        <v>5083962</v>
      </c>
      <c r="H134" s="49">
        <f>'&gt;2014 Work+Transport+IDA'!H134-'&gt;2014 IDA'!H134-'&gt;2014 Transportation'!H134</f>
        <v>3754203</v>
      </c>
      <c r="I134" s="49">
        <f>'&gt;2014 Work+Transport+IDA'!I134-'&gt;2014 IDA'!I134-'&gt;2014 Transportation'!I134</f>
        <v>3912445</v>
      </c>
      <c r="J134" s="49">
        <f>'&gt;2014 Work+Transport+IDA'!J134-'&gt;2014 IDA'!J134-'&gt;2014 Transportation'!J134</f>
        <v>4070298</v>
      </c>
      <c r="K134" s="49">
        <f>'&gt;2014 Work+Transport+IDA'!K134-'&gt;2014 IDA'!K134-'&gt;2014 Transportation'!K134</f>
        <v>5997110</v>
      </c>
      <c r="L134" s="49">
        <f>'&gt;2014 Work+Transport+IDA'!L134-'&gt;2014 IDA'!L134-'&gt;2014 Transportation'!L134</f>
        <v>8724863</v>
      </c>
      <c r="M134" s="49">
        <f>'&gt;2014 Work+Transport+IDA'!M134-'&gt;2014 IDA'!M134-'&gt;2014 Transportation'!M134</f>
        <v>16162774</v>
      </c>
      <c r="N134" s="49">
        <f>'&gt;2014 Work+Transport+IDA'!N134-'&gt;2014 IDA'!N134-'&gt;2014 Transportation'!N134</f>
        <v>94529267</v>
      </c>
      <c r="O134" s="49">
        <f>'&gt;2014 Work+Transport+IDA'!O134-'&gt;2014 IDA'!O134-'&gt;2014 Transportation'!O134</f>
        <v>103150407</v>
      </c>
      <c r="P134" s="49">
        <f>'&gt;2014 Work+Transport+IDA'!P134-'&gt;2014 IDA'!P134-'&gt;2014 Transportation'!P134</f>
        <v>118041527</v>
      </c>
      <c r="Q134" s="49">
        <f>'&gt;2014 Work+Transport+IDA'!Q134-'&gt;2014 IDA'!Q134-'&gt;2014 Transportation'!Q134</f>
        <v>89904392</v>
      </c>
      <c r="R134" s="49">
        <f>'&gt;2014 Work+Transport+IDA'!R134-'&gt;2014 IDA'!R134-'&gt;2014 Transportation'!R134</f>
        <v>88631235</v>
      </c>
      <c r="S134" s="49">
        <f>'&gt;2014 Work+Transport+IDA'!S134-'&gt;2014 IDA'!S134-'&gt;2014 Transportation'!S134</f>
        <v>92336683</v>
      </c>
      <c r="T134" s="49">
        <f>'Subsidized Employment'!T134+'Education and Training'!T134+'Additional Work Activities'!T134</f>
        <v>97519767</v>
      </c>
      <c r="U134" s="49">
        <f>'Subsidized Employment'!U134+'Education and Training'!U134+'Additional Work Activities'!U134</f>
        <v>67352417</v>
      </c>
      <c r="V134" s="49">
        <f>'Subsidized Employment'!V134+'Education and Training'!V134+'Additional Work Activities'!V134</f>
        <v>42161840</v>
      </c>
      <c r="W134" s="49">
        <f>'Subsidized Employment'!W134+'Education and Training'!W134+'Additional Work Activities'!W134</f>
        <v>40562015</v>
      </c>
      <c r="X134" s="49">
        <v>41110318</v>
      </c>
      <c r="Y134" s="49">
        <v>39477475</v>
      </c>
      <c r="Z134" s="49">
        <f>'Subsidized Employment'!Z134+'Education and Training'!Z134+'Additional Work Activities'!Z134</f>
        <v>33788474</v>
      </c>
    </row>
    <row r="135" spans="1:26" ht="15" customHeight="1">
      <c r="A135" s="51" t="s">
        <v>103</v>
      </c>
      <c r="B135" s="49">
        <f>'&gt;2014 Work+Transport+IDA'!B135-'&gt;2014 IDA'!B135-'&gt;2014 Transportation'!B135</f>
        <v>44494</v>
      </c>
      <c r="C135" s="49">
        <f>'&gt;2014 Work+Transport+IDA'!C135-'&gt;2014 IDA'!C135-'&gt;2014 Transportation'!C135</f>
        <v>639952</v>
      </c>
      <c r="D135" s="49">
        <f>'&gt;2014 Work+Transport+IDA'!D135-'&gt;2014 IDA'!D135-'&gt;2014 Transportation'!D135</f>
        <v>1808265</v>
      </c>
      <c r="E135" s="49">
        <f>'&gt;2014 Work+Transport+IDA'!E135-'&gt;2014 IDA'!E135-'&gt;2014 Transportation'!E135</f>
        <v>801207</v>
      </c>
      <c r="F135" s="49">
        <f>'&gt;2014 Work+Transport+IDA'!F135-'&gt;2014 IDA'!F135-'&gt;2014 Transportation'!F135</f>
        <v>238084</v>
      </c>
      <c r="G135" s="49">
        <f>'&gt;2014 Work+Transport+IDA'!G135-'&gt;2014 IDA'!G135-'&gt;2014 Transportation'!G135</f>
        <v>1443996</v>
      </c>
      <c r="H135" s="49">
        <f>'&gt;2014 Work+Transport+IDA'!H135-'&gt;2014 IDA'!H135-'&gt;2014 Transportation'!H135</f>
        <v>1578153</v>
      </c>
      <c r="I135" s="49">
        <f>'&gt;2014 Work+Transport+IDA'!I135-'&gt;2014 IDA'!I135-'&gt;2014 Transportation'!I135</f>
        <v>1283947</v>
      </c>
      <c r="J135" s="49">
        <f>'&gt;2014 Work+Transport+IDA'!J135-'&gt;2014 IDA'!J135-'&gt;2014 Transportation'!J135</f>
        <v>2017066</v>
      </c>
      <c r="K135" s="49">
        <f>'&gt;2014 Work+Transport+IDA'!K135-'&gt;2014 IDA'!K135-'&gt;2014 Transportation'!K135</f>
        <v>6007366</v>
      </c>
      <c r="L135" s="49">
        <f>'&gt;2014 Work+Transport+IDA'!L135-'&gt;2014 IDA'!L135-'&gt;2014 Transportation'!L135</f>
        <v>2301741</v>
      </c>
      <c r="M135" s="49">
        <f>'&gt;2014 Work+Transport+IDA'!M135-'&gt;2014 IDA'!M135-'&gt;2014 Transportation'!M135</f>
        <v>4514539</v>
      </c>
      <c r="N135" s="49">
        <f>'&gt;2014 Work+Transport+IDA'!N135-'&gt;2014 IDA'!N135-'&gt;2014 Transportation'!N135</f>
        <v>4215286</v>
      </c>
      <c r="O135" s="49">
        <f>'&gt;2014 Work+Transport+IDA'!O135-'&gt;2014 IDA'!O135-'&gt;2014 Transportation'!O135</f>
        <v>4568084</v>
      </c>
      <c r="P135" s="49">
        <f>'&gt;2014 Work+Transport+IDA'!P135-'&gt;2014 IDA'!P135-'&gt;2014 Transportation'!P135</f>
        <v>3161636</v>
      </c>
      <c r="Q135" s="49">
        <f>'&gt;2014 Work+Transport+IDA'!Q135-'&gt;2014 IDA'!Q135-'&gt;2014 Transportation'!Q135</f>
        <v>1544682</v>
      </c>
      <c r="R135" s="49">
        <f>'&gt;2014 Work+Transport+IDA'!R135-'&gt;2014 IDA'!R135-'&gt;2014 Transportation'!R135</f>
        <v>5570037</v>
      </c>
      <c r="S135" s="49">
        <f>'&gt;2014 Work+Transport+IDA'!S135-'&gt;2014 IDA'!S135-'&gt;2014 Transportation'!S135</f>
        <v>4554206</v>
      </c>
      <c r="T135" s="49">
        <f>'Subsidized Employment'!T135+'Education and Training'!T135+'Additional Work Activities'!T135</f>
        <v>4123266</v>
      </c>
      <c r="U135" s="49">
        <f>'Subsidized Employment'!U135+'Education and Training'!U135+'Additional Work Activities'!U135</f>
        <v>3313550</v>
      </c>
      <c r="V135" s="49">
        <f>'Subsidized Employment'!V135+'Education and Training'!V135+'Additional Work Activities'!V135</f>
        <v>2192014</v>
      </c>
      <c r="W135" s="49">
        <f>'Subsidized Employment'!W135+'Education and Training'!W135+'Additional Work Activities'!W135</f>
        <v>1419772</v>
      </c>
      <c r="X135" s="49">
        <v>1305521</v>
      </c>
      <c r="Y135" s="49">
        <v>1793200</v>
      </c>
      <c r="Z135" s="49">
        <f>'Subsidized Employment'!Z135+'Education and Training'!Z135+'Additional Work Activities'!Z135</f>
        <v>1565579</v>
      </c>
    </row>
    <row r="136" spans="1:26" ht="15" customHeight="1">
      <c r="A136" s="51" t="s">
        <v>104</v>
      </c>
      <c r="B136" s="49">
        <f>'&gt;2014 Work+Transport+IDA'!B136-'&gt;2014 IDA'!B136-'&gt;2014 Transportation'!B136</f>
        <v>0</v>
      </c>
      <c r="C136" s="49">
        <f>'&gt;2014 Work+Transport+IDA'!C136-'&gt;2014 IDA'!C136-'&gt;2014 Transportation'!C136</f>
        <v>17234826</v>
      </c>
      <c r="D136" s="49">
        <f>'&gt;2014 Work+Transport+IDA'!D136-'&gt;2014 IDA'!D136-'&gt;2014 Transportation'!D136</f>
        <v>32396648</v>
      </c>
      <c r="E136" s="49">
        <f>'&gt;2014 Work+Transport+IDA'!E136-'&gt;2014 IDA'!E136-'&gt;2014 Transportation'!E136</f>
        <v>24958628</v>
      </c>
      <c r="F136" s="49">
        <f>'&gt;2014 Work+Transport+IDA'!F136-'&gt;2014 IDA'!F136-'&gt;2014 Transportation'!F136</f>
        <v>29200096</v>
      </c>
      <c r="G136" s="49">
        <f>'&gt;2014 Work+Transport+IDA'!G136-'&gt;2014 IDA'!G136-'&gt;2014 Transportation'!G136</f>
        <v>19138987</v>
      </c>
      <c r="H136" s="49">
        <f>'&gt;2014 Work+Transport+IDA'!H136-'&gt;2014 IDA'!H136-'&gt;2014 Transportation'!H136</f>
        <v>20819441</v>
      </c>
      <c r="I136" s="49">
        <f>'&gt;2014 Work+Transport+IDA'!I136-'&gt;2014 IDA'!I136-'&gt;2014 Transportation'!I136</f>
        <v>15113934</v>
      </c>
      <c r="J136" s="49">
        <f>'&gt;2014 Work+Transport+IDA'!J136-'&gt;2014 IDA'!J136-'&gt;2014 Transportation'!J136</f>
        <v>11978216</v>
      </c>
      <c r="K136" s="49">
        <f>'&gt;2014 Work+Transport+IDA'!K136-'&gt;2014 IDA'!K136-'&gt;2014 Transportation'!K136</f>
        <v>10134462</v>
      </c>
      <c r="L136" s="49">
        <f>'&gt;2014 Work+Transport+IDA'!L136-'&gt;2014 IDA'!L136-'&gt;2014 Transportation'!L136</f>
        <v>14465243</v>
      </c>
      <c r="M136" s="49">
        <f>'&gt;2014 Work+Transport+IDA'!M136-'&gt;2014 IDA'!M136-'&gt;2014 Transportation'!M136</f>
        <v>12138318</v>
      </c>
      <c r="N136" s="49">
        <f>'&gt;2014 Work+Transport+IDA'!N136-'&gt;2014 IDA'!N136-'&gt;2014 Transportation'!N136</f>
        <v>16483598</v>
      </c>
      <c r="O136" s="49">
        <f>'&gt;2014 Work+Transport+IDA'!O136-'&gt;2014 IDA'!O136-'&gt;2014 Transportation'!O136</f>
        <v>48078463</v>
      </c>
      <c r="P136" s="49">
        <f>'&gt;2014 Work+Transport+IDA'!P136-'&gt;2014 IDA'!P136-'&gt;2014 Transportation'!P136</f>
        <v>111887482</v>
      </c>
      <c r="Q136" s="49">
        <f>'&gt;2014 Work+Transport+IDA'!Q136-'&gt;2014 IDA'!Q136-'&gt;2014 Transportation'!Q136</f>
        <v>6066682</v>
      </c>
      <c r="R136" s="49">
        <f>'&gt;2014 Work+Transport+IDA'!R136-'&gt;2014 IDA'!R136-'&gt;2014 Transportation'!R136</f>
        <v>107059</v>
      </c>
      <c r="S136" s="49">
        <f>'&gt;2014 Work+Transport+IDA'!S136-'&gt;2014 IDA'!S136-'&gt;2014 Transportation'!S136</f>
        <v>101516</v>
      </c>
      <c r="T136" s="49">
        <f>'Subsidized Employment'!T136+'Education and Training'!T136+'Additional Work Activities'!T136</f>
        <v>123962</v>
      </c>
      <c r="U136" s="49">
        <f>'Subsidized Employment'!U136+'Education and Training'!U136+'Additional Work Activities'!U136</f>
        <v>123492</v>
      </c>
      <c r="V136" s="49">
        <f>'Subsidized Employment'!V136+'Education and Training'!V136+'Additional Work Activities'!V136</f>
        <v>110087</v>
      </c>
      <c r="W136" s="49">
        <f>'Subsidized Employment'!W136+'Education and Training'!W136+'Additional Work Activities'!W136</f>
        <v>201698</v>
      </c>
      <c r="X136" s="49">
        <v>247823</v>
      </c>
      <c r="Y136" s="49">
        <v>169766</v>
      </c>
      <c r="Z136" s="49">
        <f>'Subsidized Employment'!Z136+'Education and Training'!Z136+'Additional Work Activities'!Z136</f>
        <v>101955</v>
      </c>
    </row>
    <row r="137" spans="1:26" ht="15" customHeight="1">
      <c r="A137" s="51" t="s">
        <v>105</v>
      </c>
      <c r="B137" s="49">
        <f>'&gt;2014 Work+Transport+IDA'!B137-'&gt;2014 IDA'!B137-'&gt;2014 Transportation'!B137</f>
        <v>13255942</v>
      </c>
      <c r="C137" s="49">
        <f>'&gt;2014 Work+Transport+IDA'!C137-'&gt;2014 IDA'!C137-'&gt;2014 Transportation'!C137</f>
        <v>6402908</v>
      </c>
      <c r="D137" s="49">
        <f>'&gt;2014 Work+Transport+IDA'!D137-'&gt;2014 IDA'!D137-'&gt;2014 Transportation'!D137</f>
        <v>13083921</v>
      </c>
      <c r="E137" s="49">
        <f>'&gt;2014 Work+Transport+IDA'!E137-'&gt;2014 IDA'!E137-'&gt;2014 Transportation'!E137</f>
        <v>-22890033</v>
      </c>
      <c r="F137" s="49">
        <f>'&gt;2014 Work+Transport+IDA'!F137-'&gt;2014 IDA'!F137-'&gt;2014 Transportation'!F137</f>
        <v>3911783</v>
      </c>
      <c r="G137" s="49">
        <f>'&gt;2014 Work+Transport+IDA'!G137-'&gt;2014 IDA'!G137-'&gt;2014 Transportation'!G137</f>
        <v>0</v>
      </c>
      <c r="H137" s="49">
        <f>'&gt;2014 Work+Transport+IDA'!H137-'&gt;2014 IDA'!H137-'&gt;2014 Transportation'!H137</f>
        <v>18837648</v>
      </c>
      <c r="I137" s="49">
        <f>'&gt;2014 Work+Transport+IDA'!I137-'&gt;2014 IDA'!I137-'&gt;2014 Transportation'!I137</f>
        <v>6734432</v>
      </c>
      <c r="J137" s="49">
        <f>'&gt;2014 Work+Transport+IDA'!J137-'&gt;2014 IDA'!J137-'&gt;2014 Transportation'!J137</f>
        <v>7341053</v>
      </c>
      <c r="K137" s="49">
        <f>'&gt;2014 Work+Transport+IDA'!K137-'&gt;2014 IDA'!K137-'&gt;2014 Transportation'!K137</f>
        <v>8180763</v>
      </c>
      <c r="L137" s="49">
        <f>'&gt;2014 Work+Transport+IDA'!L137-'&gt;2014 IDA'!L137-'&gt;2014 Transportation'!L137</f>
        <v>4306577</v>
      </c>
      <c r="M137" s="49">
        <f>'&gt;2014 Work+Transport+IDA'!M137-'&gt;2014 IDA'!M137-'&gt;2014 Transportation'!M137</f>
        <v>8142372</v>
      </c>
      <c r="N137" s="49">
        <f>'&gt;2014 Work+Transport+IDA'!N137-'&gt;2014 IDA'!N137-'&gt;2014 Transportation'!N137</f>
        <v>4667810</v>
      </c>
      <c r="O137" s="49">
        <f>'&gt;2014 Work+Transport+IDA'!O137-'&gt;2014 IDA'!O137-'&gt;2014 Transportation'!O137</f>
        <v>1121035</v>
      </c>
      <c r="P137" s="49">
        <f>'&gt;2014 Work+Transport+IDA'!P137-'&gt;2014 IDA'!P137-'&gt;2014 Transportation'!P137</f>
        <v>3489629</v>
      </c>
      <c r="Q137" s="49">
        <f>'&gt;2014 Work+Transport+IDA'!Q137-'&gt;2014 IDA'!Q137-'&gt;2014 Transportation'!Q137</f>
        <v>4725567</v>
      </c>
      <c r="R137" s="49">
        <f>'&gt;2014 Work+Transport+IDA'!R137-'&gt;2014 IDA'!R137-'&gt;2014 Transportation'!R137</f>
        <v>4821508</v>
      </c>
      <c r="S137" s="49">
        <f>'&gt;2014 Work+Transport+IDA'!S137-'&gt;2014 IDA'!S137-'&gt;2014 Transportation'!S137</f>
        <v>4208924</v>
      </c>
      <c r="T137" s="49">
        <f>'Subsidized Employment'!T137+'Education and Training'!T137+'Additional Work Activities'!T137</f>
        <v>2553137</v>
      </c>
      <c r="U137" s="49">
        <f>'Subsidized Employment'!U137+'Education and Training'!U137+'Additional Work Activities'!U137</f>
        <v>479233</v>
      </c>
      <c r="V137" s="49">
        <f>'Subsidized Employment'!V137+'Education and Training'!V137+'Additional Work Activities'!V137</f>
        <v>0</v>
      </c>
      <c r="W137" s="49">
        <f>'Subsidized Employment'!W137+'Education and Training'!W137+'Additional Work Activities'!W137</f>
        <v>0</v>
      </c>
      <c r="X137" s="49">
        <v>0</v>
      </c>
      <c r="Y137" s="49">
        <v>0</v>
      </c>
      <c r="Z137" s="49">
        <f>'Subsidized Employment'!Z137+'Education and Training'!Z137+'Additional Work Activities'!Z137</f>
        <v>0</v>
      </c>
    </row>
    <row r="138" spans="1:26" ht="15" customHeight="1">
      <c r="A138" s="51" t="s">
        <v>107</v>
      </c>
      <c r="B138" s="49">
        <f>'&gt;2014 Work+Transport+IDA'!B138-'&gt;2014 IDA'!B138-'&gt;2014 Transportation'!B138</f>
        <v>8871281</v>
      </c>
      <c r="C138" s="49">
        <f>'&gt;2014 Work+Transport+IDA'!C138-'&gt;2014 IDA'!C138-'&gt;2014 Transportation'!C138</f>
        <v>9520729</v>
      </c>
      <c r="D138" s="49">
        <f>'&gt;2014 Work+Transport+IDA'!D138-'&gt;2014 IDA'!D138-'&gt;2014 Transportation'!D138</f>
        <v>11713846</v>
      </c>
      <c r="E138" s="49">
        <f>'&gt;2014 Work+Transport+IDA'!E138-'&gt;2014 IDA'!E138-'&gt;2014 Transportation'!E138</f>
        <v>7635519</v>
      </c>
      <c r="F138" s="49">
        <f>'&gt;2014 Work+Transport+IDA'!F138-'&gt;2014 IDA'!F138-'&gt;2014 Transportation'!F138</f>
        <v>8021638</v>
      </c>
      <c r="G138" s="49">
        <f>'&gt;2014 Work+Transport+IDA'!G138-'&gt;2014 IDA'!G138-'&gt;2014 Transportation'!G138</f>
        <v>5360534</v>
      </c>
      <c r="H138" s="49">
        <f>'&gt;2014 Work+Transport+IDA'!H138-'&gt;2014 IDA'!H138-'&gt;2014 Transportation'!H138</f>
        <v>6182692</v>
      </c>
      <c r="I138" s="49">
        <f>'&gt;2014 Work+Transport+IDA'!I138-'&gt;2014 IDA'!I138-'&gt;2014 Transportation'!I138</f>
        <v>6650638</v>
      </c>
      <c r="J138" s="49">
        <f>'&gt;2014 Work+Transport+IDA'!J138-'&gt;2014 IDA'!J138-'&gt;2014 Transportation'!J138</f>
        <v>5354248</v>
      </c>
      <c r="K138" s="49">
        <f>'&gt;2014 Work+Transport+IDA'!K138-'&gt;2014 IDA'!K138-'&gt;2014 Transportation'!K138</f>
        <v>5034701</v>
      </c>
      <c r="L138" s="49">
        <f>'&gt;2014 Work+Transport+IDA'!L138-'&gt;2014 IDA'!L138-'&gt;2014 Transportation'!L138</f>
        <v>5764893</v>
      </c>
      <c r="M138" s="49">
        <f>'&gt;2014 Work+Transport+IDA'!M138-'&gt;2014 IDA'!M138-'&gt;2014 Transportation'!M138</f>
        <v>8232210</v>
      </c>
      <c r="N138" s="49">
        <f>'&gt;2014 Work+Transport+IDA'!N138-'&gt;2014 IDA'!N138-'&gt;2014 Transportation'!N138</f>
        <v>7423018</v>
      </c>
      <c r="O138" s="49">
        <f>'&gt;2014 Work+Transport+IDA'!O138-'&gt;2014 IDA'!O138-'&gt;2014 Transportation'!O138</f>
        <v>5614592</v>
      </c>
      <c r="P138" s="49">
        <f>'&gt;2014 Work+Transport+IDA'!P138-'&gt;2014 IDA'!P138-'&gt;2014 Transportation'!P138</f>
        <v>4214593</v>
      </c>
      <c r="Q138" s="49">
        <f>'&gt;2014 Work+Transport+IDA'!Q138-'&gt;2014 IDA'!Q138-'&gt;2014 Transportation'!Q138</f>
        <v>5548262</v>
      </c>
      <c r="R138" s="49">
        <f>'&gt;2014 Work+Transport+IDA'!R138-'&gt;2014 IDA'!R138-'&gt;2014 Transportation'!R138</f>
        <v>4513535</v>
      </c>
      <c r="S138" s="49">
        <f>'&gt;2014 Work+Transport+IDA'!S138-'&gt;2014 IDA'!S138-'&gt;2014 Transportation'!S138</f>
        <v>8113275</v>
      </c>
      <c r="T138" s="49">
        <f>'Subsidized Employment'!T138+'Education and Training'!T138+'Additional Work Activities'!T138</f>
        <v>5182916</v>
      </c>
      <c r="U138" s="49">
        <f>'Subsidized Employment'!U138+'Education and Training'!U138+'Additional Work Activities'!U138</f>
        <v>6746316</v>
      </c>
      <c r="V138" s="49">
        <f>'Subsidized Employment'!V138+'Education and Training'!V138+'Additional Work Activities'!V138</f>
        <v>8905703</v>
      </c>
      <c r="W138" s="49">
        <f>'Subsidized Employment'!W138+'Education and Training'!W138+'Additional Work Activities'!W138</f>
        <v>6761437</v>
      </c>
      <c r="X138" s="49">
        <v>5482170</v>
      </c>
      <c r="Y138" s="49">
        <v>4474544</v>
      </c>
      <c r="Z138" s="49">
        <f>'Subsidized Employment'!Z138+'Education and Training'!Z138+'Additional Work Activities'!Z138</f>
        <v>5091134</v>
      </c>
    </row>
    <row r="139" spans="1:26" ht="15" customHeight="1">
      <c r="A139" s="51" t="s">
        <v>76</v>
      </c>
      <c r="B139" s="49">
        <f>'&gt;2014 Work+Transport+IDA'!B139-'&gt;2014 IDA'!B139-'&gt;2014 Transportation'!B139</f>
        <v>3270484</v>
      </c>
      <c r="C139" s="49">
        <f>'&gt;2014 Work+Transport+IDA'!C139-'&gt;2014 IDA'!C139-'&gt;2014 Transportation'!C139</f>
        <v>-513</v>
      </c>
      <c r="D139" s="49">
        <f>'&gt;2014 Work+Transport+IDA'!D139-'&gt;2014 IDA'!D139-'&gt;2014 Transportation'!D139</f>
        <v>1000300</v>
      </c>
      <c r="E139" s="49">
        <f>'&gt;2014 Work+Transport+IDA'!E139-'&gt;2014 IDA'!E139-'&gt;2014 Transportation'!E139</f>
        <v>-78625</v>
      </c>
      <c r="F139" s="49">
        <f>'&gt;2014 Work+Transport+IDA'!F139-'&gt;2014 IDA'!F139-'&gt;2014 Transportation'!F139</f>
        <v>0</v>
      </c>
      <c r="G139" s="49">
        <f>'&gt;2014 Work+Transport+IDA'!G139-'&gt;2014 IDA'!G139-'&gt;2014 Transportation'!G139</f>
        <v>0</v>
      </c>
      <c r="H139" s="49">
        <f>'&gt;2014 Work+Transport+IDA'!H139-'&gt;2014 IDA'!H139-'&gt;2014 Transportation'!H139</f>
        <v>0</v>
      </c>
      <c r="I139" s="49">
        <f>'&gt;2014 Work+Transport+IDA'!I139-'&gt;2014 IDA'!I139-'&gt;2014 Transportation'!I139</f>
        <v>0</v>
      </c>
      <c r="J139" s="49">
        <f>'&gt;2014 Work+Transport+IDA'!J139-'&gt;2014 IDA'!J139-'&gt;2014 Transportation'!J139</f>
        <v>0</v>
      </c>
      <c r="K139" s="49">
        <f>'&gt;2014 Work+Transport+IDA'!K139-'&gt;2014 IDA'!K139-'&gt;2014 Transportation'!K139</f>
        <v>0</v>
      </c>
      <c r="L139" s="49">
        <f>'&gt;2014 Work+Transport+IDA'!L139-'&gt;2014 IDA'!L139-'&gt;2014 Transportation'!L139</f>
        <v>0</v>
      </c>
      <c r="M139" s="49">
        <f>'&gt;2014 Work+Transport+IDA'!M139-'&gt;2014 IDA'!M139-'&gt;2014 Transportation'!M139</f>
        <v>0</v>
      </c>
      <c r="N139" s="49">
        <f>'&gt;2014 Work+Transport+IDA'!N139-'&gt;2014 IDA'!N139-'&gt;2014 Transportation'!N139</f>
        <v>0</v>
      </c>
      <c r="O139" s="49">
        <f>'&gt;2014 Work+Transport+IDA'!O139-'&gt;2014 IDA'!O139-'&gt;2014 Transportation'!O139</f>
        <v>0</v>
      </c>
      <c r="P139" s="49">
        <f>'&gt;2014 Work+Transport+IDA'!P139-'&gt;2014 IDA'!P139-'&gt;2014 Transportation'!P139</f>
        <v>0</v>
      </c>
      <c r="Q139" s="49">
        <f>'&gt;2014 Work+Transport+IDA'!Q139-'&gt;2014 IDA'!Q139-'&gt;2014 Transportation'!Q139</f>
        <v>0</v>
      </c>
      <c r="R139" s="49">
        <f>'&gt;2014 Work+Transport+IDA'!R139-'&gt;2014 IDA'!R139-'&gt;2014 Transportation'!R139</f>
        <v>0</v>
      </c>
      <c r="S139" s="49">
        <f>'&gt;2014 Work+Transport+IDA'!S139-'&gt;2014 IDA'!S139-'&gt;2014 Transportation'!S139</f>
        <v>0</v>
      </c>
      <c r="T139" s="49">
        <f>'Subsidized Employment'!T139+'Education and Training'!T139+'Additional Work Activities'!T139</f>
        <v>0</v>
      </c>
      <c r="U139" s="49">
        <f>'Subsidized Employment'!U139+'Education and Training'!U139+'Additional Work Activities'!U139</f>
        <v>0</v>
      </c>
      <c r="V139" s="49">
        <f>'Subsidized Employment'!V139+'Education and Training'!V139+'Additional Work Activities'!V139</f>
        <v>0</v>
      </c>
      <c r="W139" s="49">
        <f>'Subsidized Employment'!W139+'Education and Training'!W139+'Additional Work Activities'!W139</f>
        <v>0</v>
      </c>
      <c r="X139" s="49">
        <v>0</v>
      </c>
      <c r="Y139" s="49">
        <v>0</v>
      </c>
      <c r="Z139" s="49">
        <f>'Subsidized Employment'!Z139+'Education and Training'!Z139+'Additional Work Activities'!Z139</f>
        <v>0</v>
      </c>
    </row>
    <row r="140" spans="1:26" ht="15" customHeight="1">
      <c r="A140" s="51" t="s">
        <v>110</v>
      </c>
      <c r="B140" s="49">
        <f>'&gt;2014 Work+Transport+IDA'!B140-'&gt;2014 IDA'!B140-'&gt;2014 Transportation'!B140</f>
        <v>1539096</v>
      </c>
      <c r="C140" s="49">
        <f>'&gt;2014 Work+Transport+IDA'!C140-'&gt;2014 IDA'!C140-'&gt;2014 Transportation'!C140</f>
        <v>2596570</v>
      </c>
      <c r="D140" s="49">
        <f>'&gt;2014 Work+Transport+IDA'!D140-'&gt;2014 IDA'!D140-'&gt;2014 Transportation'!D140</f>
        <v>4351103</v>
      </c>
      <c r="E140" s="49">
        <f>'&gt;2014 Work+Transport+IDA'!E140-'&gt;2014 IDA'!E140-'&gt;2014 Transportation'!E140</f>
        <v>4720764</v>
      </c>
      <c r="F140" s="49">
        <f>'&gt;2014 Work+Transport+IDA'!F140-'&gt;2014 IDA'!F140-'&gt;2014 Transportation'!F140</f>
        <v>2420212</v>
      </c>
      <c r="G140" s="49">
        <f>'&gt;2014 Work+Transport+IDA'!G140-'&gt;2014 IDA'!G140-'&gt;2014 Transportation'!G140</f>
        <v>345082</v>
      </c>
      <c r="H140" s="49">
        <f>'&gt;2014 Work+Transport+IDA'!H140-'&gt;2014 IDA'!H140-'&gt;2014 Transportation'!H140</f>
        <v>1589503</v>
      </c>
      <c r="I140" s="49">
        <f>'&gt;2014 Work+Transport+IDA'!I140-'&gt;2014 IDA'!I140-'&gt;2014 Transportation'!I140</f>
        <v>2394358</v>
      </c>
      <c r="J140" s="49">
        <f>'&gt;2014 Work+Transport+IDA'!J140-'&gt;2014 IDA'!J140-'&gt;2014 Transportation'!J140</f>
        <v>305820</v>
      </c>
      <c r="K140" s="49">
        <f>'&gt;2014 Work+Transport+IDA'!K140-'&gt;2014 IDA'!K140-'&gt;2014 Transportation'!K140</f>
        <v>991685</v>
      </c>
      <c r="L140" s="49">
        <f>'&gt;2014 Work+Transport+IDA'!L140-'&gt;2014 IDA'!L140-'&gt;2014 Transportation'!L140</f>
        <v>1656476</v>
      </c>
      <c r="M140" s="49">
        <f>'&gt;2014 Work+Transport+IDA'!M140-'&gt;2014 IDA'!M140-'&gt;2014 Transportation'!M140</f>
        <v>1196911</v>
      </c>
      <c r="N140" s="49">
        <f>'&gt;2014 Work+Transport+IDA'!N140-'&gt;2014 IDA'!N140-'&gt;2014 Transportation'!N140</f>
        <v>566948</v>
      </c>
      <c r="O140" s="49">
        <f>'&gt;2014 Work+Transport+IDA'!O140-'&gt;2014 IDA'!O140-'&gt;2014 Transportation'!O140</f>
        <v>15012445</v>
      </c>
      <c r="P140" s="49">
        <f>'&gt;2014 Work+Transport+IDA'!P140-'&gt;2014 IDA'!P140-'&gt;2014 Transportation'!P140</f>
        <v>8352213</v>
      </c>
      <c r="Q140" s="49">
        <f>'&gt;2014 Work+Transport+IDA'!Q140-'&gt;2014 IDA'!Q140-'&gt;2014 Transportation'!Q140</f>
        <v>13480792</v>
      </c>
      <c r="R140" s="49">
        <f>'&gt;2014 Work+Transport+IDA'!R140-'&gt;2014 IDA'!R140-'&gt;2014 Transportation'!R140</f>
        <v>4294722</v>
      </c>
      <c r="S140" s="49">
        <f>'&gt;2014 Work+Transport+IDA'!S140-'&gt;2014 IDA'!S140-'&gt;2014 Transportation'!S140</f>
        <v>3871188</v>
      </c>
      <c r="T140" s="49">
        <f>'Subsidized Employment'!T140+'Education and Training'!T140+'Additional Work Activities'!T140</f>
        <v>3625829</v>
      </c>
      <c r="U140" s="49">
        <f>'Subsidized Employment'!U140+'Education and Training'!U140+'Additional Work Activities'!U140</f>
        <v>3126059</v>
      </c>
      <c r="V140" s="49">
        <f>'Subsidized Employment'!V140+'Education and Training'!V140+'Additional Work Activities'!V140</f>
        <v>9040417</v>
      </c>
      <c r="W140" s="49">
        <f>'Subsidized Employment'!W140+'Education and Training'!W140+'Additional Work Activities'!W140</f>
        <v>10528943</v>
      </c>
      <c r="X140" s="49">
        <v>8339073</v>
      </c>
      <c r="Y140" s="49">
        <v>3796289</v>
      </c>
      <c r="Z140" s="49">
        <f>'Subsidized Employment'!Z140+'Education and Training'!Z140+'Additional Work Activities'!Z140</f>
        <v>13435236</v>
      </c>
    </row>
    <row r="141" spans="1:26" ht="15" customHeight="1">
      <c r="A141" s="51" t="s">
        <v>111</v>
      </c>
      <c r="B141" s="49">
        <f>'&gt;2014 Work+Transport+IDA'!B141-'&gt;2014 IDA'!B141-'&gt;2014 Transportation'!B141</f>
        <v>-379</v>
      </c>
      <c r="C141" s="49">
        <f>'&gt;2014 Work+Transport+IDA'!C141-'&gt;2014 IDA'!C141-'&gt;2014 Transportation'!C141</f>
        <v>1866</v>
      </c>
      <c r="D141" s="49">
        <f>'&gt;2014 Work+Transport+IDA'!D141-'&gt;2014 IDA'!D141-'&gt;2014 Transportation'!D141</f>
        <v>14613</v>
      </c>
      <c r="E141" s="49">
        <f>'&gt;2014 Work+Transport+IDA'!E141-'&gt;2014 IDA'!E141-'&gt;2014 Transportation'!E141</f>
        <v>13178373</v>
      </c>
      <c r="F141" s="49">
        <f>'&gt;2014 Work+Transport+IDA'!F141-'&gt;2014 IDA'!F141-'&gt;2014 Transportation'!F141</f>
        <v>10752936</v>
      </c>
      <c r="G141" s="49">
        <f>'&gt;2014 Work+Transport+IDA'!G141-'&gt;2014 IDA'!G141-'&gt;2014 Transportation'!G141</f>
        <v>2131442</v>
      </c>
      <c r="H141" s="49">
        <f>'&gt;2014 Work+Transport+IDA'!H141-'&gt;2014 IDA'!H141-'&gt;2014 Transportation'!H141</f>
        <v>1418442</v>
      </c>
      <c r="I141" s="49">
        <f>'&gt;2014 Work+Transport+IDA'!I141-'&gt;2014 IDA'!I141-'&gt;2014 Transportation'!I141</f>
        <v>2108497</v>
      </c>
      <c r="J141" s="49">
        <f>'&gt;2014 Work+Transport+IDA'!J141-'&gt;2014 IDA'!J141-'&gt;2014 Transportation'!J141</f>
        <v>0</v>
      </c>
      <c r="K141" s="49">
        <f>'&gt;2014 Work+Transport+IDA'!K141-'&gt;2014 IDA'!K141-'&gt;2014 Transportation'!K141</f>
        <v>-10</v>
      </c>
      <c r="L141" s="49">
        <f>'&gt;2014 Work+Transport+IDA'!L141-'&gt;2014 IDA'!L141-'&gt;2014 Transportation'!L141</f>
        <v>0</v>
      </c>
      <c r="M141" s="49">
        <f>'&gt;2014 Work+Transport+IDA'!M141-'&gt;2014 IDA'!M141-'&gt;2014 Transportation'!M141</f>
        <v>67822</v>
      </c>
      <c r="N141" s="49">
        <f>'&gt;2014 Work+Transport+IDA'!N141-'&gt;2014 IDA'!N141-'&gt;2014 Transportation'!N141</f>
        <v>0</v>
      </c>
      <c r="O141" s="49">
        <f>'&gt;2014 Work+Transport+IDA'!O141-'&gt;2014 IDA'!O141-'&gt;2014 Transportation'!O141</f>
        <v>0</v>
      </c>
      <c r="P141" s="49">
        <f>'&gt;2014 Work+Transport+IDA'!P141-'&gt;2014 IDA'!P141-'&gt;2014 Transportation'!P141</f>
        <v>0</v>
      </c>
      <c r="Q141" s="49">
        <f>'&gt;2014 Work+Transport+IDA'!Q141-'&gt;2014 IDA'!Q141-'&gt;2014 Transportation'!Q141</f>
        <v>0</v>
      </c>
      <c r="R141" s="49">
        <f>'&gt;2014 Work+Transport+IDA'!R141-'&gt;2014 IDA'!R141-'&gt;2014 Transportation'!R141</f>
        <v>0</v>
      </c>
      <c r="S141" s="49">
        <f>'&gt;2014 Work+Transport+IDA'!S141-'&gt;2014 IDA'!S141-'&gt;2014 Transportation'!S141</f>
        <v>0</v>
      </c>
      <c r="T141" s="49">
        <f>'Subsidized Employment'!T141+'Education and Training'!T141+'Additional Work Activities'!T141</f>
        <v>25743550</v>
      </c>
      <c r="U141" s="49">
        <f>'Subsidized Employment'!U141+'Education and Training'!U141+'Additional Work Activities'!U141</f>
        <v>30154869</v>
      </c>
      <c r="V141" s="49">
        <f>'Subsidized Employment'!V141+'Education and Training'!V141+'Additional Work Activities'!V141</f>
        <v>22642113</v>
      </c>
      <c r="W141" s="49">
        <f>'Subsidized Employment'!W141+'Education and Training'!W141+'Additional Work Activities'!W141</f>
        <v>30621165</v>
      </c>
      <c r="X141" s="49">
        <v>32199832</v>
      </c>
      <c r="Y141" s="49">
        <v>31403007</v>
      </c>
      <c r="Z141" s="49">
        <f>'Subsidized Employment'!Z141+'Education and Training'!Z141+'Additional Work Activities'!Z141</f>
        <v>43216150</v>
      </c>
    </row>
    <row r="142" spans="1:26" ht="15" customHeight="1">
      <c r="A142" s="51" t="s">
        <v>113</v>
      </c>
      <c r="B142" s="49">
        <f>'&gt;2014 Work+Transport+IDA'!B142-'&gt;2014 IDA'!B142-'&gt;2014 Transportation'!B142</f>
        <v>0</v>
      </c>
      <c r="C142" s="49">
        <f>'&gt;2014 Work+Transport+IDA'!C142-'&gt;2014 IDA'!C142-'&gt;2014 Transportation'!C142</f>
        <v>0</v>
      </c>
      <c r="D142" s="49">
        <f>'&gt;2014 Work+Transport+IDA'!D142-'&gt;2014 IDA'!D142-'&gt;2014 Transportation'!D142</f>
        <v>0</v>
      </c>
      <c r="E142" s="49">
        <f>'&gt;2014 Work+Transport+IDA'!E142-'&gt;2014 IDA'!E142-'&gt;2014 Transportation'!E142</f>
        <v>643709</v>
      </c>
      <c r="F142" s="49">
        <f>'&gt;2014 Work+Transport+IDA'!F142-'&gt;2014 IDA'!F142-'&gt;2014 Transportation'!F142</f>
        <v>9850</v>
      </c>
      <c r="G142" s="49">
        <f>'&gt;2014 Work+Transport+IDA'!G142-'&gt;2014 IDA'!G142-'&gt;2014 Transportation'!G142</f>
        <v>97629</v>
      </c>
      <c r="H142" s="49">
        <f>'&gt;2014 Work+Transport+IDA'!H142-'&gt;2014 IDA'!H142-'&gt;2014 Transportation'!H142</f>
        <v>407477</v>
      </c>
      <c r="I142" s="49">
        <f>'&gt;2014 Work+Transport+IDA'!I142-'&gt;2014 IDA'!I142-'&gt;2014 Transportation'!I142</f>
        <v>2331</v>
      </c>
      <c r="J142" s="49">
        <f>'&gt;2014 Work+Transport+IDA'!J142-'&gt;2014 IDA'!J142-'&gt;2014 Transportation'!J142</f>
        <v>623</v>
      </c>
      <c r="K142" s="49">
        <f>'&gt;2014 Work+Transport+IDA'!K142-'&gt;2014 IDA'!K142-'&gt;2014 Transportation'!K142</f>
        <v>-2228</v>
      </c>
      <c r="L142" s="49">
        <f>'&gt;2014 Work+Transport+IDA'!L142-'&gt;2014 IDA'!L142-'&gt;2014 Transportation'!L142</f>
        <v>0</v>
      </c>
      <c r="M142" s="49">
        <f>'&gt;2014 Work+Transport+IDA'!M142-'&gt;2014 IDA'!M142-'&gt;2014 Transportation'!M142</f>
        <v>0</v>
      </c>
      <c r="N142" s="49">
        <f>'&gt;2014 Work+Transport+IDA'!N142-'&gt;2014 IDA'!N142-'&gt;2014 Transportation'!N142</f>
        <v>218862</v>
      </c>
      <c r="O142" s="49">
        <f>'&gt;2014 Work+Transport+IDA'!O142-'&gt;2014 IDA'!O142-'&gt;2014 Transportation'!O142</f>
        <v>208093</v>
      </c>
      <c r="P142" s="49">
        <f>'&gt;2014 Work+Transport+IDA'!P142-'&gt;2014 IDA'!P142-'&gt;2014 Transportation'!P142</f>
        <v>154805</v>
      </c>
      <c r="Q142" s="49">
        <f>'&gt;2014 Work+Transport+IDA'!Q142-'&gt;2014 IDA'!Q142-'&gt;2014 Transportation'!Q142</f>
        <v>147565</v>
      </c>
      <c r="R142" s="49">
        <f>'&gt;2014 Work+Transport+IDA'!R142-'&gt;2014 IDA'!R142-'&gt;2014 Transportation'!R142</f>
        <v>138753</v>
      </c>
      <c r="S142" s="49">
        <f>'&gt;2014 Work+Transport+IDA'!S142-'&gt;2014 IDA'!S142-'&gt;2014 Transportation'!S142</f>
        <v>181690</v>
      </c>
      <c r="T142" s="49">
        <f>'Subsidized Employment'!T142+'Education and Training'!T142+'Additional Work Activities'!T142</f>
        <v>573388</v>
      </c>
      <c r="U142" s="49">
        <f>'Subsidized Employment'!U142+'Education and Training'!U142+'Additional Work Activities'!U142</f>
        <v>460585</v>
      </c>
      <c r="V142" s="49">
        <f>'Subsidized Employment'!V142+'Education and Training'!V142+'Additional Work Activities'!V142</f>
        <v>115609</v>
      </c>
      <c r="W142" s="49">
        <f>'Subsidized Employment'!W142+'Education and Training'!W142+'Additional Work Activities'!W142</f>
        <v>676545</v>
      </c>
      <c r="X142" s="49">
        <v>463163</v>
      </c>
      <c r="Y142" s="49">
        <v>532506</v>
      </c>
      <c r="Z142" s="49">
        <f>'Subsidized Employment'!Z142+'Education and Training'!Z142+'Additional Work Activities'!Z142</f>
        <v>340204</v>
      </c>
    </row>
    <row r="143" spans="1:26" ht="15" customHeight="1">
      <c r="A143" s="51" t="s">
        <v>78</v>
      </c>
      <c r="B143" s="49">
        <f>'&gt;2014 Work+Transport+IDA'!B143-'&gt;2014 IDA'!B143-'&gt;2014 Transportation'!B143</f>
        <v>8910237</v>
      </c>
      <c r="C143" s="49">
        <f>'&gt;2014 Work+Transport+IDA'!C143-'&gt;2014 IDA'!C143-'&gt;2014 Transportation'!C143</f>
        <v>36340837</v>
      </c>
      <c r="D143" s="49">
        <f>'&gt;2014 Work+Transport+IDA'!D143-'&gt;2014 IDA'!D143-'&gt;2014 Transportation'!D143</f>
        <v>13812829</v>
      </c>
      <c r="E143" s="49">
        <f>'&gt;2014 Work+Transport+IDA'!E143-'&gt;2014 IDA'!E143-'&gt;2014 Transportation'!E143</f>
        <v>7914042</v>
      </c>
      <c r="F143" s="49">
        <f>'&gt;2014 Work+Transport+IDA'!F143-'&gt;2014 IDA'!F143-'&gt;2014 Transportation'!F143</f>
        <v>5166237</v>
      </c>
      <c r="G143" s="49">
        <f>'&gt;2014 Work+Transport+IDA'!G143-'&gt;2014 IDA'!G143-'&gt;2014 Transportation'!G143</f>
        <v>2563371</v>
      </c>
      <c r="H143" s="49">
        <f>'&gt;2014 Work+Transport+IDA'!H143-'&gt;2014 IDA'!H143-'&gt;2014 Transportation'!H143</f>
        <v>58292978</v>
      </c>
      <c r="I143" s="49">
        <f>'&gt;2014 Work+Transport+IDA'!I143-'&gt;2014 IDA'!I143-'&gt;2014 Transportation'!I143</f>
        <v>7217890</v>
      </c>
      <c r="J143" s="49">
        <f>'&gt;2014 Work+Transport+IDA'!J143-'&gt;2014 IDA'!J143-'&gt;2014 Transportation'!J143</f>
        <v>1762763</v>
      </c>
      <c r="K143" s="49">
        <f>'&gt;2014 Work+Transport+IDA'!K143-'&gt;2014 IDA'!K143-'&gt;2014 Transportation'!K143</f>
        <v>2150628</v>
      </c>
      <c r="L143" s="49">
        <f>'&gt;2014 Work+Transport+IDA'!L143-'&gt;2014 IDA'!L143-'&gt;2014 Transportation'!L143</f>
        <v>1366333</v>
      </c>
      <c r="M143" s="49">
        <f>'&gt;2014 Work+Transport+IDA'!M143-'&gt;2014 IDA'!M143-'&gt;2014 Transportation'!M143</f>
        <v>2564731</v>
      </c>
      <c r="N143" s="49">
        <f>'&gt;2014 Work+Transport+IDA'!N143-'&gt;2014 IDA'!N143-'&gt;2014 Transportation'!N143</f>
        <v>1137424</v>
      </c>
      <c r="O143" s="49">
        <f>'&gt;2014 Work+Transport+IDA'!O143-'&gt;2014 IDA'!O143-'&gt;2014 Transportation'!O143</f>
        <v>459476</v>
      </c>
      <c r="P143" s="49">
        <f>'&gt;2014 Work+Transport+IDA'!P143-'&gt;2014 IDA'!P143-'&gt;2014 Transportation'!P143</f>
        <v>726450</v>
      </c>
      <c r="Q143" s="49">
        <f>'&gt;2014 Work+Transport+IDA'!Q143-'&gt;2014 IDA'!Q143-'&gt;2014 Transportation'!Q143</f>
        <v>1200000</v>
      </c>
      <c r="R143" s="49">
        <f>'&gt;2014 Work+Transport+IDA'!R143-'&gt;2014 IDA'!R143-'&gt;2014 Transportation'!R143</f>
        <v>5691083</v>
      </c>
      <c r="S143" s="49">
        <f>'&gt;2014 Work+Transport+IDA'!S143-'&gt;2014 IDA'!S143-'&gt;2014 Transportation'!S143</f>
        <v>28316</v>
      </c>
      <c r="T143" s="49">
        <f>'Subsidized Employment'!T143+'Education and Training'!T143+'Additional Work Activities'!T143</f>
        <v>640547</v>
      </c>
      <c r="U143" s="49">
        <f>'Subsidized Employment'!U143+'Education and Training'!U143+'Additional Work Activities'!U143</f>
        <v>118979</v>
      </c>
      <c r="V143" s="49">
        <f>'Subsidized Employment'!V143+'Education and Training'!V143+'Additional Work Activities'!V143</f>
        <v>471211</v>
      </c>
      <c r="W143" s="49">
        <f>'Subsidized Employment'!W143+'Education and Training'!W143+'Additional Work Activities'!W143</f>
        <v>293833</v>
      </c>
      <c r="X143" s="49">
        <v>327381</v>
      </c>
      <c r="Y143" s="49">
        <v>91170</v>
      </c>
      <c r="Z143" s="49">
        <f>'Subsidized Employment'!Z143+'Education and Training'!Z143+'Additional Work Activities'!Z143</f>
        <v>535288</v>
      </c>
    </row>
    <row r="144" spans="1:26" ht="15" customHeight="1">
      <c r="A144" s="51" t="s">
        <v>116</v>
      </c>
      <c r="B144" s="49">
        <f>'&gt;2014 Work+Transport+IDA'!B144-'&gt;2014 IDA'!B144-'&gt;2014 Transportation'!B144</f>
        <v>1894293</v>
      </c>
      <c r="C144" s="49">
        <f>'&gt;2014 Work+Transport+IDA'!C144-'&gt;2014 IDA'!C144-'&gt;2014 Transportation'!C144</f>
        <v>19084857</v>
      </c>
      <c r="D144" s="49">
        <f>'&gt;2014 Work+Transport+IDA'!D144-'&gt;2014 IDA'!D144-'&gt;2014 Transportation'!D144</f>
        <v>23795924</v>
      </c>
      <c r="E144" s="49">
        <f>'&gt;2014 Work+Transport+IDA'!E144-'&gt;2014 IDA'!E144-'&gt;2014 Transportation'!E144</f>
        <v>20019736</v>
      </c>
      <c r="F144" s="49">
        <f>'&gt;2014 Work+Transport+IDA'!F144-'&gt;2014 IDA'!F144-'&gt;2014 Transportation'!F144</f>
        <v>13155632</v>
      </c>
      <c r="G144" s="49">
        <f>'&gt;2014 Work+Transport+IDA'!G144-'&gt;2014 IDA'!G144-'&gt;2014 Transportation'!G144</f>
        <v>3755193</v>
      </c>
      <c r="H144" s="49">
        <f>'&gt;2014 Work+Transport+IDA'!H144-'&gt;2014 IDA'!H144-'&gt;2014 Transportation'!H144</f>
        <v>4801889</v>
      </c>
      <c r="I144" s="49">
        <f>'&gt;2014 Work+Transport+IDA'!I144-'&gt;2014 IDA'!I144-'&gt;2014 Transportation'!I144</f>
        <v>3735557</v>
      </c>
      <c r="J144" s="49">
        <f>'&gt;2014 Work+Transport+IDA'!J144-'&gt;2014 IDA'!J144-'&gt;2014 Transportation'!J144</f>
        <v>8963753</v>
      </c>
      <c r="K144" s="49">
        <f>'&gt;2014 Work+Transport+IDA'!K144-'&gt;2014 IDA'!K144-'&gt;2014 Transportation'!K144</f>
        <v>21854111</v>
      </c>
      <c r="L144" s="49">
        <f>'&gt;2014 Work+Transport+IDA'!L144-'&gt;2014 IDA'!L144-'&gt;2014 Transportation'!L144</f>
        <v>19943930</v>
      </c>
      <c r="M144" s="49">
        <f>'&gt;2014 Work+Transport+IDA'!M144-'&gt;2014 IDA'!M144-'&gt;2014 Transportation'!M144</f>
        <v>25833347</v>
      </c>
      <c r="N144" s="49">
        <f>'&gt;2014 Work+Transport+IDA'!N144-'&gt;2014 IDA'!N144-'&gt;2014 Transportation'!N144</f>
        <v>22840859</v>
      </c>
      <c r="O144" s="49">
        <f>'&gt;2014 Work+Transport+IDA'!O144-'&gt;2014 IDA'!O144-'&gt;2014 Transportation'!O144</f>
        <v>20445622</v>
      </c>
      <c r="P144" s="49">
        <f>'&gt;2014 Work+Transport+IDA'!P144-'&gt;2014 IDA'!P144-'&gt;2014 Transportation'!P144</f>
        <v>12610487</v>
      </c>
      <c r="Q144" s="49">
        <f>'&gt;2014 Work+Transport+IDA'!Q144-'&gt;2014 IDA'!Q144-'&gt;2014 Transportation'!Q144</f>
        <v>6658504</v>
      </c>
      <c r="R144" s="49">
        <f>'&gt;2014 Work+Transport+IDA'!R144-'&gt;2014 IDA'!R144-'&gt;2014 Transportation'!R144</f>
        <v>6547114</v>
      </c>
      <c r="S144" s="49">
        <f>'&gt;2014 Work+Transport+IDA'!S144-'&gt;2014 IDA'!S144-'&gt;2014 Transportation'!S144</f>
        <v>6395047</v>
      </c>
      <c r="T144" s="49">
        <f>'Subsidized Employment'!T144+'Education and Training'!T144+'Additional Work Activities'!T144</f>
        <v>9783041</v>
      </c>
      <c r="U144" s="49">
        <f>'Subsidized Employment'!U144+'Education and Training'!U144+'Additional Work Activities'!U144</f>
        <v>13517236</v>
      </c>
      <c r="V144" s="49">
        <f>'Subsidized Employment'!V144+'Education and Training'!V144+'Additional Work Activities'!V144</f>
        <v>11572102</v>
      </c>
      <c r="W144" s="49">
        <f>'Subsidized Employment'!W144+'Education and Training'!W144+'Additional Work Activities'!W144</f>
        <v>12059779</v>
      </c>
      <c r="X144" s="49">
        <v>12334194</v>
      </c>
      <c r="Y144" s="49">
        <v>13739770</v>
      </c>
      <c r="Z144" s="49">
        <f>'Subsidized Employment'!Z144+'Education and Training'!Z144+'Additional Work Activities'!Z144</f>
        <v>14716747</v>
      </c>
    </row>
    <row r="145" spans="1:26" ht="15" customHeight="1">
      <c r="A145" s="51" t="s">
        <v>117</v>
      </c>
      <c r="B145" s="49">
        <f>'&gt;2014 Work+Transport+IDA'!B145-'&gt;2014 IDA'!B145-'&gt;2014 Transportation'!B145</f>
        <v>44313413</v>
      </c>
      <c r="C145" s="49">
        <f>'&gt;2014 Work+Transport+IDA'!C145-'&gt;2014 IDA'!C145-'&gt;2014 Transportation'!C145</f>
        <v>38007850</v>
      </c>
      <c r="D145" s="49">
        <f>'&gt;2014 Work+Transport+IDA'!D145-'&gt;2014 IDA'!D145-'&gt;2014 Transportation'!D145</f>
        <v>0</v>
      </c>
      <c r="E145" s="49">
        <f>'&gt;2014 Work+Transport+IDA'!E145-'&gt;2014 IDA'!E145-'&gt;2014 Transportation'!E145</f>
        <v>-5275732</v>
      </c>
      <c r="F145" s="49">
        <f>'&gt;2014 Work+Transport+IDA'!F145-'&gt;2014 IDA'!F145-'&gt;2014 Transportation'!F145</f>
        <v>8075936</v>
      </c>
      <c r="G145" s="49">
        <f>'&gt;2014 Work+Transport+IDA'!G145-'&gt;2014 IDA'!G145-'&gt;2014 Transportation'!G145</f>
        <v>4436165</v>
      </c>
      <c r="H145" s="49">
        <f>'&gt;2014 Work+Transport+IDA'!H145-'&gt;2014 IDA'!H145-'&gt;2014 Transportation'!H145</f>
        <v>1866411</v>
      </c>
      <c r="I145" s="49">
        <f>'&gt;2014 Work+Transport+IDA'!I145-'&gt;2014 IDA'!I145-'&gt;2014 Transportation'!I145</f>
        <v>2827776</v>
      </c>
      <c r="J145" s="49">
        <f>'&gt;2014 Work+Transport+IDA'!J145-'&gt;2014 IDA'!J145-'&gt;2014 Transportation'!J145</f>
        <v>3860891</v>
      </c>
      <c r="K145" s="49">
        <f>'&gt;2014 Work+Transport+IDA'!K145-'&gt;2014 IDA'!K145-'&gt;2014 Transportation'!K145</f>
        <v>7312368</v>
      </c>
      <c r="L145" s="49">
        <f>'&gt;2014 Work+Transport+IDA'!L145-'&gt;2014 IDA'!L145-'&gt;2014 Transportation'!L145</f>
        <v>11178082</v>
      </c>
      <c r="M145" s="49">
        <f>'&gt;2014 Work+Transport+IDA'!M145-'&gt;2014 IDA'!M145-'&gt;2014 Transportation'!M145</f>
        <v>36581602</v>
      </c>
      <c r="N145" s="49">
        <f>'&gt;2014 Work+Transport+IDA'!N145-'&gt;2014 IDA'!N145-'&gt;2014 Transportation'!N145</f>
        <v>36830762</v>
      </c>
      <c r="O145" s="49">
        <f>'&gt;2014 Work+Transport+IDA'!O145-'&gt;2014 IDA'!O145-'&gt;2014 Transportation'!O145</f>
        <v>16620067</v>
      </c>
      <c r="P145" s="49">
        <f>'&gt;2014 Work+Transport+IDA'!P145-'&gt;2014 IDA'!P145-'&gt;2014 Transportation'!P145</f>
        <v>15225622</v>
      </c>
      <c r="Q145" s="49">
        <f>'&gt;2014 Work+Transport+IDA'!Q145-'&gt;2014 IDA'!Q145-'&gt;2014 Transportation'!Q145</f>
        <v>15510054</v>
      </c>
      <c r="R145" s="49">
        <f>'&gt;2014 Work+Transport+IDA'!R145-'&gt;2014 IDA'!R145-'&gt;2014 Transportation'!R145</f>
        <v>14372649</v>
      </c>
      <c r="S145" s="49">
        <f>'&gt;2014 Work+Transport+IDA'!S145-'&gt;2014 IDA'!S145-'&gt;2014 Transportation'!S145</f>
        <v>12457159</v>
      </c>
      <c r="T145" s="49">
        <f>'Subsidized Employment'!T145+'Education and Training'!T145+'Additional Work Activities'!T145</f>
        <v>507179</v>
      </c>
      <c r="U145" s="49">
        <f>'Subsidized Employment'!U145+'Education and Training'!U145+'Additional Work Activities'!U145</f>
        <v>628161</v>
      </c>
      <c r="V145" s="49">
        <f>'Subsidized Employment'!V145+'Education and Training'!V145+'Additional Work Activities'!V145</f>
        <v>851637</v>
      </c>
      <c r="W145" s="49">
        <f>'Subsidized Employment'!W145+'Education and Training'!W145+'Additional Work Activities'!W145</f>
        <v>205244</v>
      </c>
      <c r="X145" s="49">
        <v>236000</v>
      </c>
      <c r="Y145" s="49">
        <v>65567</v>
      </c>
      <c r="Z145" s="49">
        <f>'Subsidized Employment'!Z145+'Education and Training'!Z145+'Additional Work Activities'!Z145</f>
        <v>98625</v>
      </c>
    </row>
    <row r="146" spans="1:26" ht="15" customHeight="1">
      <c r="A146" s="51" t="s">
        <v>77</v>
      </c>
      <c r="B146" s="49">
        <f>'&gt;2014 Work+Transport+IDA'!B146-'&gt;2014 IDA'!B146-'&gt;2014 Transportation'!B146</f>
        <v>2982418</v>
      </c>
      <c r="C146" s="49">
        <f>'&gt;2014 Work+Transport+IDA'!C146-'&gt;2014 IDA'!C146-'&gt;2014 Transportation'!C146</f>
        <v>11077343</v>
      </c>
      <c r="D146" s="49">
        <f>'&gt;2014 Work+Transport+IDA'!D146-'&gt;2014 IDA'!D146-'&gt;2014 Transportation'!D146</f>
        <v>1925029</v>
      </c>
      <c r="E146" s="49">
        <f>'&gt;2014 Work+Transport+IDA'!E146-'&gt;2014 IDA'!E146-'&gt;2014 Transportation'!E146</f>
        <v>6059789</v>
      </c>
      <c r="F146" s="49">
        <f>'&gt;2014 Work+Transport+IDA'!F146-'&gt;2014 IDA'!F146-'&gt;2014 Transportation'!F146</f>
        <v>2144307</v>
      </c>
      <c r="G146" s="49">
        <f>'&gt;2014 Work+Transport+IDA'!G146-'&gt;2014 IDA'!G146-'&gt;2014 Transportation'!G146</f>
        <v>6903161</v>
      </c>
      <c r="H146" s="49">
        <f>'&gt;2014 Work+Transport+IDA'!H146-'&gt;2014 IDA'!H146-'&gt;2014 Transportation'!H146</f>
        <v>5065549</v>
      </c>
      <c r="I146" s="49">
        <f>'&gt;2014 Work+Transport+IDA'!I146-'&gt;2014 IDA'!I146-'&gt;2014 Transportation'!I146</f>
        <v>7507369</v>
      </c>
      <c r="J146" s="49">
        <f>'&gt;2014 Work+Transport+IDA'!J146-'&gt;2014 IDA'!J146-'&gt;2014 Transportation'!J146</f>
        <v>7286782</v>
      </c>
      <c r="K146" s="49">
        <f>'&gt;2014 Work+Transport+IDA'!K146-'&gt;2014 IDA'!K146-'&gt;2014 Transportation'!K146</f>
        <v>4552926</v>
      </c>
      <c r="L146" s="49">
        <f>'&gt;2014 Work+Transport+IDA'!L146-'&gt;2014 IDA'!L146-'&gt;2014 Transportation'!L146</f>
        <v>2281319</v>
      </c>
      <c r="M146" s="49">
        <f>'&gt;2014 Work+Transport+IDA'!M146-'&gt;2014 IDA'!M146-'&gt;2014 Transportation'!M146</f>
        <v>3442569</v>
      </c>
      <c r="N146" s="49">
        <f>'&gt;2014 Work+Transport+IDA'!N146-'&gt;2014 IDA'!N146-'&gt;2014 Transportation'!N146</f>
        <v>1782410</v>
      </c>
      <c r="O146" s="49">
        <f>'&gt;2014 Work+Transport+IDA'!O146-'&gt;2014 IDA'!O146-'&gt;2014 Transportation'!O146</f>
        <v>2290252</v>
      </c>
      <c r="P146" s="49">
        <f>'&gt;2014 Work+Transport+IDA'!P146-'&gt;2014 IDA'!P146-'&gt;2014 Transportation'!P146</f>
        <v>4026026</v>
      </c>
      <c r="Q146" s="49">
        <f>'&gt;2014 Work+Transport+IDA'!Q146-'&gt;2014 IDA'!Q146-'&gt;2014 Transportation'!Q146</f>
        <v>2851649</v>
      </c>
      <c r="R146" s="49">
        <f>'&gt;2014 Work+Transport+IDA'!R146-'&gt;2014 IDA'!R146-'&gt;2014 Transportation'!R146</f>
        <v>2572489</v>
      </c>
      <c r="S146" s="49">
        <f>'&gt;2014 Work+Transport+IDA'!S146-'&gt;2014 IDA'!S146-'&gt;2014 Transportation'!S146</f>
        <v>1699745</v>
      </c>
      <c r="T146" s="49">
        <f>'Subsidized Employment'!T146+'Education and Training'!T146+'Additional Work Activities'!T146</f>
        <v>1884153</v>
      </c>
      <c r="U146" s="49">
        <f>'Subsidized Employment'!U146+'Education and Training'!U146+'Additional Work Activities'!U146</f>
        <v>2082833</v>
      </c>
      <c r="V146" s="49">
        <f>'Subsidized Employment'!V146+'Education and Training'!V146+'Additional Work Activities'!V146</f>
        <v>2194792</v>
      </c>
      <c r="W146" s="49">
        <f>'Subsidized Employment'!W146+'Education and Training'!W146+'Additional Work Activities'!W146</f>
        <v>6880677</v>
      </c>
      <c r="X146" s="49">
        <v>7086340</v>
      </c>
      <c r="Y146" s="49">
        <v>7550156</v>
      </c>
      <c r="Z146" s="49">
        <f>'Subsidized Employment'!Z146+'Education and Training'!Z146+'Additional Work Activities'!Z146</f>
        <v>7506664</v>
      </c>
    </row>
    <row r="147" spans="1:26" ht="15" customHeight="1">
      <c r="A147" s="51" t="s">
        <v>120</v>
      </c>
      <c r="B147" s="49">
        <f>'&gt;2014 Work+Transport+IDA'!B147-'&gt;2014 IDA'!B147-'&gt;2014 Transportation'!B147</f>
        <v>5080550</v>
      </c>
      <c r="C147" s="49">
        <f>'&gt;2014 Work+Transport+IDA'!C147-'&gt;2014 IDA'!C147-'&gt;2014 Transportation'!C147</f>
        <v>6726019</v>
      </c>
      <c r="D147" s="49">
        <f>'&gt;2014 Work+Transport+IDA'!D147-'&gt;2014 IDA'!D147-'&gt;2014 Transportation'!D147</f>
        <v>-1286907</v>
      </c>
      <c r="E147" s="49">
        <f>'&gt;2014 Work+Transport+IDA'!E147-'&gt;2014 IDA'!E147-'&gt;2014 Transportation'!E147</f>
        <v>7099347</v>
      </c>
      <c r="F147" s="49">
        <f>'&gt;2014 Work+Transport+IDA'!F147-'&gt;2014 IDA'!F147-'&gt;2014 Transportation'!F147</f>
        <v>2665152</v>
      </c>
      <c r="G147" s="49">
        <f>'&gt;2014 Work+Transport+IDA'!G147-'&gt;2014 IDA'!G147-'&gt;2014 Transportation'!G147</f>
        <v>15244899</v>
      </c>
      <c r="H147" s="49">
        <f>'&gt;2014 Work+Transport+IDA'!H147-'&gt;2014 IDA'!H147-'&gt;2014 Transportation'!H147</f>
        <v>8339164</v>
      </c>
      <c r="I147" s="49">
        <f>'&gt;2014 Work+Transport+IDA'!I147-'&gt;2014 IDA'!I147-'&gt;2014 Transportation'!I147</f>
        <v>2888942</v>
      </c>
      <c r="J147" s="49">
        <f>'&gt;2014 Work+Transport+IDA'!J147-'&gt;2014 IDA'!J147-'&gt;2014 Transportation'!J147</f>
        <v>7265602</v>
      </c>
      <c r="K147" s="49">
        <f>'&gt;2014 Work+Transport+IDA'!K147-'&gt;2014 IDA'!K147-'&gt;2014 Transportation'!K147</f>
        <v>9111955</v>
      </c>
      <c r="L147" s="49">
        <f>'&gt;2014 Work+Transport+IDA'!L147-'&gt;2014 IDA'!L147-'&gt;2014 Transportation'!L147</f>
        <v>12652444</v>
      </c>
      <c r="M147" s="49">
        <f>'&gt;2014 Work+Transport+IDA'!M147-'&gt;2014 IDA'!M147-'&gt;2014 Transportation'!M147</f>
        <v>11809370</v>
      </c>
      <c r="N147" s="49">
        <f>'&gt;2014 Work+Transport+IDA'!N147-'&gt;2014 IDA'!N147-'&gt;2014 Transportation'!N147</f>
        <v>10624544</v>
      </c>
      <c r="O147" s="49">
        <f>'&gt;2014 Work+Transport+IDA'!O147-'&gt;2014 IDA'!O147-'&gt;2014 Transportation'!O147</f>
        <v>14258457</v>
      </c>
      <c r="P147" s="49">
        <f>'&gt;2014 Work+Transport+IDA'!P147-'&gt;2014 IDA'!P147-'&gt;2014 Transportation'!P147</f>
        <v>9842557</v>
      </c>
      <c r="Q147" s="49">
        <f>'&gt;2014 Work+Transport+IDA'!Q147-'&gt;2014 IDA'!Q147-'&gt;2014 Transportation'!Q147</f>
        <v>10662104</v>
      </c>
      <c r="R147" s="49">
        <f>'&gt;2014 Work+Transport+IDA'!R147-'&gt;2014 IDA'!R147-'&gt;2014 Transportation'!R147</f>
        <v>13274311</v>
      </c>
      <c r="S147" s="49">
        <f>'&gt;2014 Work+Transport+IDA'!S147-'&gt;2014 IDA'!S147-'&gt;2014 Transportation'!S147</f>
        <v>14387505</v>
      </c>
      <c r="T147" s="49">
        <f>'Subsidized Employment'!T147+'Education and Training'!T147+'Additional Work Activities'!T147</f>
        <v>14283647</v>
      </c>
      <c r="U147" s="49">
        <f>'Subsidized Employment'!U147+'Education and Training'!U147+'Additional Work Activities'!U147</f>
        <v>14986779</v>
      </c>
      <c r="V147" s="49">
        <f>'Subsidized Employment'!V147+'Education and Training'!V147+'Additional Work Activities'!V147</f>
        <v>19316750</v>
      </c>
      <c r="W147" s="49">
        <f>'Subsidized Employment'!W147+'Education and Training'!W147+'Additional Work Activities'!W147</f>
        <v>18493163</v>
      </c>
      <c r="X147" s="49">
        <v>19226511</v>
      </c>
      <c r="Y147" s="49">
        <v>18707997</v>
      </c>
      <c r="Z147" s="49">
        <f>'Subsidized Employment'!Z147+'Education and Training'!Z147+'Additional Work Activities'!Z147</f>
        <v>16941702</v>
      </c>
    </row>
    <row r="148" spans="1:26" ht="15" customHeight="1">
      <c r="A148" s="51" t="s">
        <v>122</v>
      </c>
      <c r="B148" s="49">
        <f>'&gt;2014 Work+Transport+IDA'!B148-'&gt;2014 IDA'!B148-'&gt;2014 Transportation'!B148</f>
        <v>0</v>
      </c>
      <c r="C148" s="49">
        <f>'&gt;2014 Work+Transport+IDA'!C148-'&gt;2014 IDA'!C148-'&gt;2014 Transportation'!C148</f>
        <v>12563980</v>
      </c>
      <c r="D148" s="49">
        <f>'&gt;2014 Work+Transport+IDA'!D148-'&gt;2014 IDA'!D148-'&gt;2014 Transportation'!D148</f>
        <v>4329429</v>
      </c>
      <c r="E148" s="49">
        <f>'&gt;2014 Work+Transport+IDA'!E148-'&gt;2014 IDA'!E148-'&gt;2014 Transportation'!E148</f>
        <v>14046547</v>
      </c>
      <c r="F148" s="49">
        <f>'&gt;2014 Work+Transport+IDA'!F148-'&gt;2014 IDA'!F148-'&gt;2014 Transportation'!F148</f>
        <v>0</v>
      </c>
      <c r="G148" s="49">
        <f>'&gt;2014 Work+Transport+IDA'!G148-'&gt;2014 IDA'!G148-'&gt;2014 Transportation'!G148</f>
        <v>0</v>
      </c>
      <c r="H148" s="49">
        <f>'&gt;2014 Work+Transport+IDA'!H148-'&gt;2014 IDA'!H148-'&gt;2014 Transportation'!H148</f>
        <v>0</v>
      </c>
      <c r="I148" s="49">
        <f>'&gt;2014 Work+Transport+IDA'!I148-'&gt;2014 IDA'!I148-'&gt;2014 Transportation'!I148</f>
        <v>0</v>
      </c>
      <c r="J148" s="49">
        <f>'&gt;2014 Work+Transport+IDA'!J148-'&gt;2014 IDA'!J148-'&gt;2014 Transportation'!J148</f>
        <v>2453210</v>
      </c>
      <c r="K148" s="49">
        <f>'&gt;2014 Work+Transport+IDA'!K148-'&gt;2014 IDA'!K148-'&gt;2014 Transportation'!K148</f>
        <v>2876757</v>
      </c>
      <c r="L148" s="49">
        <f>'&gt;2014 Work+Transport+IDA'!L148-'&gt;2014 IDA'!L148-'&gt;2014 Transportation'!L148</f>
        <v>518383</v>
      </c>
      <c r="M148" s="49">
        <f>'&gt;2014 Work+Transport+IDA'!M148-'&gt;2014 IDA'!M148-'&gt;2014 Transportation'!M148</f>
        <v>2189603</v>
      </c>
      <c r="N148" s="49">
        <f>'&gt;2014 Work+Transport+IDA'!N148-'&gt;2014 IDA'!N148-'&gt;2014 Transportation'!N148</f>
        <v>0</v>
      </c>
      <c r="O148" s="49">
        <f>'&gt;2014 Work+Transport+IDA'!O148-'&gt;2014 IDA'!O148-'&gt;2014 Transportation'!O148</f>
        <v>3626021</v>
      </c>
      <c r="P148" s="49">
        <f>'&gt;2014 Work+Transport+IDA'!P148-'&gt;2014 IDA'!P148-'&gt;2014 Transportation'!P148</f>
        <v>0</v>
      </c>
      <c r="Q148" s="49">
        <f>'&gt;2014 Work+Transport+IDA'!Q148-'&gt;2014 IDA'!Q148-'&gt;2014 Transportation'!Q148</f>
        <v>17193801</v>
      </c>
      <c r="R148" s="49">
        <f>'&gt;2014 Work+Transport+IDA'!R148-'&gt;2014 IDA'!R148-'&gt;2014 Transportation'!R148</f>
        <v>17358087</v>
      </c>
      <c r="S148" s="49">
        <f>'&gt;2014 Work+Transport+IDA'!S148-'&gt;2014 IDA'!S148-'&gt;2014 Transportation'!S148</f>
        <v>20706258</v>
      </c>
      <c r="T148" s="49">
        <f>'Subsidized Employment'!T148+'Education and Training'!T148+'Additional Work Activities'!T148</f>
        <v>18632876</v>
      </c>
      <c r="U148" s="49">
        <f>'Subsidized Employment'!U148+'Education and Training'!U148+'Additional Work Activities'!U148</f>
        <v>12176487</v>
      </c>
      <c r="V148" s="49">
        <f>'Subsidized Employment'!V148+'Education and Training'!V148+'Additional Work Activities'!V148</f>
        <v>13907400</v>
      </c>
      <c r="W148" s="49">
        <f>'Subsidized Employment'!W148+'Education and Training'!W148+'Additional Work Activities'!W148</f>
        <v>21770047</v>
      </c>
      <c r="X148" s="49">
        <v>26966936</v>
      </c>
      <c r="Y148" s="49">
        <v>20741376</v>
      </c>
      <c r="Z148" s="49">
        <f>'Subsidized Employment'!Z148+'Education and Training'!Z148+'Additional Work Activities'!Z148</f>
        <v>22100763</v>
      </c>
    </row>
    <row r="149" spans="1:26" ht="15" customHeight="1">
      <c r="A149" s="51" t="s">
        <v>124</v>
      </c>
      <c r="B149" s="49">
        <f>'&gt;2014 Work+Transport+IDA'!B149-'&gt;2014 IDA'!B149-'&gt;2014 Transportation'!B149</f>
        <v>132840</v>
      </c>
      <c r="C149" s="49">
        <f>'&gt;2014 Work+Transport+IDA'!C149-'&gt;2014 IDA'!C149-'&gt;2014 Transportation'!C149</f>
        <v>689951</v>
      </c>
      <c r="D149" s="49">
        <f>'&gt;2014 Work+Transport+IDA'!D149-'&gt;2014 IDA'!D149-'&gt;2014 Transportation'!D149</f>
        <v>1598588</v>
      </c>
      <c r="E149" s="49">
        <f>'&gt;2014 Work+Transport+IDA'!E149-'&gt;2014 IDA'!E149-'&gt;2014 Transportation'!E149</f>
        <v>7044638</v>
      </c>
      <c r="F149" s="49">
        <f>'&gt;2014 Work+Transport+IDA'!F149-'&gt;2014 IDA'!F149-'&gt;2014 Transportation'!F149</f>
        <v>9374069</v>
      </c>
      <c r="G149" s="49">
        <f>'&gt;2014 Work+Transport+IDA'!G149-'&gt;2014 IDA'!G149-'&gt;2014 Transportation'!G149</f>
        <v>9618609</v>
      </c>
      <c r="H149" s="49">
        <f>'&gt;2014 Work+Transport+IDA'!H149-'&gt;2014 IDA'!H149-'&gt;2014 Transportation'!H149</f>
        <v>9881531</v>
      </c>
      <c r="I149" s="49">
        <f>'&gt;2014 Work+Transport+IDA'!I149-'&gt;2014 IDA'!I149-'&gt;2014 Transportation'!I149</f>
        <v>8827224</v>
      </c>
      <c r="J149" s="49">
        <f>'&gt;2014 Work+Transport+IDA'!J149-'&gt;2014 IDA'!J149-'&gt;2014 Transportation'!J149</f>
        <v>10104433</v>
      </c>
      <c r="K149" s="49">
        <f>'&gt;2014 Work+Transport+IDA'!K149-'&gt;2014 IDA'!K149-'&gt;2014 Transportation'!K149</f>
        <v>9594761</v>
      </c>
      <c r="L149" s="49">
        <f>'&gt;2014 Work+Transport+IDA'!L149-'&gt;2014 IDA'!L149-'&gt;2014 Transportation'!L149</f>
        <v>8703506</v>
      </c>
      <c r="M149" s="49">
        <f>'&gt;2014 Work+Transport+IDA'!M149-'&gt;2014 IDA'!M149-'&gt;2014 Transportation'!M149</f>
        <v>9676615</v>
      </c>
      <c r="N149" s="49">
        <f>'&gt;2014 Work+Transport+IDA'!N149-'&gt;2014 IDA'!N149-'&gt;2014 Transportation'!N149</f>
        <v>10406047</v>
      </c>
      <c r="O149" s="49">
        <f>'&gt;2014 Work+Transport+IDA'!O149-'&gt;2014 IDA'!O149-'&gt;2014 Transportation'!O149</f>
        <v>10344107</v>
      </c>
      <c r="P149" s="49">
        <f>'&gt;2014 Work+Transport+IDA'!P149-'&gt;2014 IDA'!P149-'&gt;2014 Transportation'!P149</f>
        <v>9948456</v>
      </c>
      <c r="Q149" s="49">
        <f>'&gt;2014 Work+Transport+IDA'!Q149-'&gt;2014 IDA'!Q149-'&gt;2014 Transportation'!Q149</f>
        <v>8408062</v>
      </c>
      <c r="R149" s="49">
        <f>'&gt;2014 Work+Transport+IDA'!R149-'&gt;2014 IDA'!R149-'&gt;2014 Transportation'!R149</f>
        <v>9577654</v>
      </c>
      <c r="S149" s="49">
        <f>'&gt;2014 Work+Transport+IDA'!S149-'&gt;2014 IDA'!S149-'&gt;2014 Transportation'!S149</f>
        <v>8321853</v>
      </c>
      <c r="T149" s="49">
        <f>'Subsidized Employment'!T149+'Education and Training'!T149+'Additional Work Activities'!T149</f>
        <v>9599724</v>
      </c>
      <c r="U149" s="49">
        <f>'Subsidized Employment'!U149+'Education and Training'!U149+'Additional Work Activities'!U149</f>
        <v>8983143</v>
      </c>
      <c r="V149" s="49">
        <f>'Subsidized Employment'!V149+'Education and Training'!V149+'Additional Work Activities'!V149</f>
        <v>3707081</v>
      </c>
      <c r="W149" s="49">
        <f>'Subsidized Employment'!W149+'Education and Training'!W149+'Additional Work Activities'!W149</f>
        <v>3519553</v>
      </c>
      <c r="X149" s="49">
        <v>2838080</v>
      </c>
      <c r="Y149" s="49">
        <v>2450102</v>
      </c>
      <c r="Z149" s="49">
        <f>'Subsidized Employment'!Z149+'Education and Training'!Z149+'Additional Work Activities'!Z149</f>
        <v>2358620</v>
      </c>
    </row>
    <row r="150" spans="1:26" ht="15" customHeight="1">
      <c r="A150" s="51" t="s">
        <v>126</v>
      </c>
      <c r="B150" s="49">
        <f>'&gt;2014 Work+Transport+IDA'!B150-'&gt;2014 IDA'!B150-'&gt;2014 Transportation'!B150</f>
        <v>2403776</v>
      </c>
      <c r="C150" s="49">
        <f>'&gt;2014 Work+Transport+IDA'!C150-'&gt;2014 IDA'!C150-'&gt;2014 Transportation'!C150</f>
        <v>0</v>
      </c>
      <c r="D150" s="49">
        <f>'&gt;2014 Work+Transport+IDA'!D150-'&gt;2014 IDA'!D150-'&gt;2014 Transportation'!D150</f>
        <v>-1182878</v>
      </c>
      <c r="E150" s="49">
        <f>'&gt;2014 Work+Transport+IDA'!E150-'&gt;2014 IDA'!E150-'&gt;2014 Transportation'!E150</f>
        <v>2383957</v>
      </c>
      <c r="F150" s="49">
        <f>'&gt;2014 Work+Transport+IDA'!F150-'&gt;2014 IDA'!F150-'&gt;2014 Transportation'!F150</f>
        <v>0</v>
      </c>
      <c r="G150" s="49">
        <f>'&gt;2014 Work+Transport+IDA'!G150-'&gt;2014 IDA'!G150-'&gt;2014 Transportation'!G150</f>
        <v>418849</v>
      </c>
      <c r="H150" s="49">
        <f>'&gt;2014 Work+Transport+IDA'!H150-'&gt;2014 IDA'!H150-'&gt;2014 Transportation'!H150</f>
        <v>-1</v>
      </c>
      <c r="I150" s="49">
        <f>'&gt;2014 Work+Transport+IDA'!I150-'&gt;2014 IDA'!I150-'&gt;2014 Transportation'!I150</f>
        <v>0</v>
      </c>
      <c r="J150" s="49">
        <f>'&gt;2014 Work+Transport+IDA'!J150-'&gt;2014 IDA'!J150-'&gt;2014 Transportation'!J150</f>
        <v>0</v>
      </c>
      <c r="K150" s="49">
        <f>'&gt;2014 Work+Transport+IDA'!K150-'&gt;2014 IDA'!K150-'&gt;2014 Transportation'!K150</f>
        <v>0</v>
      </c>
      <c r="L150" s="49">
        <f>'&gt;2014 Work+Transport+IDA'!L150-'&gt;2014 IDA'!L150-'&gt;2014 Transportation'!L150</f>
        <v>13486762</v>
      </c>
      <c r="M150" s="49">
        <f>'&gt;2014 Work+Transport+IDA'!M150-'&gt;2014 IDA'!M150-'&gt;2014 Transportation'!M150</f>
        <v>8032250</v>
      </c>
      <c r="N150" s="49">
        <f>'&gt;2014 Work+Transport+IDA'!N150-'&gt;2014 IDA'!N150-'&gt;2014 Transportation'!N150</f>
        <v>9238985</v>
      </c>
      <c r="O150" s="49">
        <f>'&gt;2014 Work+Transport+IDA'!O150-'&gt;2014 IDA'!O150-'&gt;2014 Transportation'!O150</f>
        <v>9395182</v>
      </c>
      <c r="P150" s="49">
        <f>'&gt;2014 Work+Transport+IDA'!P150-'&gt;2014 IDA'!P150-'&gt;2014 Transportation'!P150</f>
        <v>8070786</v>
      </c>
      <c r="Q150" s="49">
        <f>'&gt;2014 Work+Transport+IDA'!Q150-'&gt;2014 IDA'!Q150-'&gt;2014 Transportation'!Q150</f>
        <v>1641644</v>
      </c>
      <c r="R150" s="49">
        <f>'&gt;2014 Work+Transport+IDA'!R150-'&gt;2014 IDA'!R150-'&gt;2014 Transportation'!R150</f>
        <v>3887510</v>
      </c>
      <c r="S150" s="49">
        <f>'&gt;2014 Work+Transport+IDA'!S150-'&gt;2014 IDA'!S150-'&gt;2014 Transportation'!S150</f>
        <v>1749459</v>
      </c>
      <c r="T150" s="49">
        <f>'Subsidized Employment'!T150+'Education and Training'!T150+'Additional Work Activities'!T150</f>
        <v>1479871</v>
      </c>
      <c r="U150" s="49">
        <f>'Subsidized Employment'!U150+'Education and Training'!U150+'Additional Work Activities'!U150</f>
        <v>1017304</v>
      </c>
      <c r="V150" s="49">
        <f>'Subsidized Employment'!V150+'Education and Training'!V150+'Additional Work Activities'!V150</f>
        <v>2720498</v>
      </c>
      <c r="W150" s="49">
        <f>'Subsidized Employment'!W150+'Education and Training'!W150+'Additional Work Activities'!W150</f>
        <v>2693882</v>
      </c>
      <c r="X150" s="49">
        <v>9134</v>
      </c>
      <c r="Y150" s="49">
        <v>5914</v>
      </c>
      <c r="Z150" s="49">
        <f>'Subsidized Employment'!Z150+'Education and Training'!Z150+'Additional Work Activities'!Z150</f>
        <v>7455.09</v>
      </c>
    </row>
    <row r="151" spans="1:26" ht="15" customHeight="1">
      <c r="A151" s="51" t="s">
        <v>127</v>
      </c>
      <c r="B151" s="49">
        <f>'&gt;2014 Work+Transport+IDA'!B151-'&gt;2014 IDA'!B151-'&gt;2014 Transportation'!B151</f>
        <v>594682</v>
      </c>
      <c r="C151" s="49">
        <f>'&gt;2014 Work+Transport+IDA'!C151-'&gt;2014 IDA'!C151-'&gt;2014 Transportation'!C151</f>
        <v>295728</v>
      </c>
      <c r="D151" s="49">
        <f>'&gt;2014 Work+Transport+IDA'!D151-'&gt;2014 IDA'!D151-'&gt;2014 Transportation'!D151</f>
        <v>147417</v>
      </c>
      <c r="E151" s="49">
        <f>'&gt;2014 Work+Transport+IDA'!E151-'&gt;2014 IDA'!E151-'&gt;2014 Transportation'!E151</f>
        <v>49873</v>
      </c>
      <c r="F151" s="49">
        <f>'&gt;2014 Work+Transport+IDA'!F151-'&gt;2014 IDA'!F151-'&gt;2014 Transportation'!F151</f>
        <v>59673</v>
      </c>
      <c r="G151" s="49">
        <f>'&gt;2014 Work+Transport+IDA'!G151-'&gt;2014 IDA'!G151-'&gt;2014 Transportation'!G151</f>
        <v>708958</v>
      </c>
      <c r="H151" s="49">
        <f>'&gt;2014 Work+Transport+IDA'!H151-'&gt;2014 IDA'!H151-'&gt;2014 Transportation'!H151</f>
        <v>0</v>
      </c>
      <c r="I151" s="49">
        <f>'&gt;2014 Work+Transport+IDA'!I151-'&gt;2014 IDA'!I151-'&gt;2014 Transportation'!I151</f>
        <v>0</v>
      </c>
      <c r="J151" s="49">
        <f>'&gt;2014 Work+Transport+IDA'!J151-'&gt;2014 IDA'!J151-'&gt;2014 Transportation'!J151</f>
        <v>0</v>
      </c>
      <c r="K151" s="49">
        <f>'&gt;2014 Work+Transport+IDA'!K151-'&gt;2014 IDA'!K151-'&gt;2014 Transportation'!K151</f>
        <v>0</v>
      </c>
      <c r="L151" s="49">
        <f>'&gt;2014 Work+Transport+IDA'!L151-'&gt;2014 IDA'!L151-'&gt;2014 Transportation'!L151</f>
        <v>0</v>
      </c>
      <c r="M151" s="49">
        <f>'&gt;2014 Work+Transport+IDA'!M151-'&gt;2014 IDA'!M151-'&gt;2014 Transportation'!M151</f>
        <v>0</v>
      </c>
      <c r="N151" s="49">
        <f>'&gt;2014 Work+Transport+IDA'!N151-'&gt;2014 IDA'!N151-'&gt;2014 Transportation'!N151</f>
        <v>4746286</v>
      </c>
      <c r="O151" s="49">
        <f>'&gt;2014 Work+Transport+IDA'!O151-'&gt;2014 IDA'!O151-'&gt;2014 Transportation'!O151</f>
        <v>3770615</v>
      </c>
      <c r="P151" s="49">
        <f>'&gt;2014 Work+Transport+IDA'!P151-'&gt;2014 IDA'!P151-'&gt;2014 Transportation'!P151</f>
        <v>2074682</v>
      </c>
      <c r="Q151" s="49">
        <f>'&gt;2014 Work+Transport+IDA'!Q151-'&gt;2014 IDA'!Q151-'&gt;2014 Transportation'!Q151</f>
        <v>1493916</v>
      </c>
      <c r="R151" s="49">
        <f>'&gt;2014 Work+Transport+IDA'!R151-'&gt;2014 IDA'!R151-'&gt;2014 Transportation'!R151</f>
        <v>1703805</v>
      </c>
      <c r="S151" s="49">
        <f>'&gt;2014 Work+Transport+IDA'!S151-'&gt;2014 IDA'!S151-'&gt;2014 Transportation'!S151</f>
        <v>1198373</v>
      </c>
      <c r="T151" s="49">
        <f>'Subsidized Employment'!T151+'Education and Training'!T151+'Additional Work Activities'!T151</f>
        <v>1063433</v>
      </c>
      <c r="U151" s="49">
        <f>'Subsidized Employment'!U151+'Education and Training'!U151+'Additional Work Activities'!U151</f>
        <v>0</v>
      </c>
      <c r="V151" s="49">
        <f>'Subsidized Employment'!V151+'Education and Training'!V151+'Additional Work Activities'!V151</f>
        <v>1343144</v>
      </c>
      <c r="W151" s="49">
        <f>'Subsidized Employment'!W151+'Education and Training'!W151+'Additional Work Activities'!W151</f>
        <v>1479468</v>
      </c>
      <c r="X151" s="49">
        <v>2858577</v>
      </c>
      <c r="Y151" s="49">
        <v>1234796</v>
      </c>
      <c r="Z151" s="49">
        <f>'Subsidized Employment'!Z151+'Education and Training'!Z151+'Additional Work Activities'!Z151</f>
        <v>510644</v>
      </c>
    </row>
    <row r="152" spans="1:26" ht="15" customHeight="1">
      <c r="A152" s="51" t="s">
        <v>128</v>
      </c>
      <c r="B152" s="49">
        <f>'&gt;2014 Work+Transport+IDA'!B152-'&gt;2014 IDA'!B152-'&gt;2014 Transportation'!B152</f>
        <v>930318</v>
      </c>
      <c r="C152" s="49">
        <f>'&gt;2014 Work+Transport+IDA'!C152-'&gt;2014 IDA'!C152-'&gt;2014 Transportation'!C152</f>
        <v>1665711</v>
      </c>
      <c r="D152" s="49">
        <f>'&gt;2014 Work+Transport+IDA'!D152-'&gt;2014 IDA'!D152-'&gt;2014 Transportation'!D152</f>
        <v>1408675</v>
      </c>
      <c r="E152" s="49">
        <f>'&gt;2014 Work+Transport+IDA'!E152-'&gt;2014 IDA'!E152-'&gt;2014 Transportation'!E152</f>
        <v>1218748</v>
      </c>
      <c r="F152" s="49">
        <f>'&gt;2014 Work+Transport+IDA'!F152-'&gt;2014 IDA'!F152-'&gt;2014 Transportation'!F152</f>
        <v>2489292</v>
      </c>
      <c r="G152" s="49">
        <f>'&gt;2014 Work+Transport+IDA'!G152-'&gt;2014 IDA'!G152-'&gt;2014 Transportation'!G152</f>
        <v>2968280</v>
      </c>
      <c r="H152" s="49">
        <f>'&gt;2014 Work+Transport+IDA'!H152-'&gt;2014 IDA'!H152-'&gt;2014 Transportation'!H152</f>
        <v>2851614</v>
      </c>
      <c r="I152" s="49">
        <f>'&gt;2014 Work+Transport+IDA'!I152-'&gt;2014 IDA'!I152-'&gt;2014 Transportation'!I152</f>
        <v>2162721</v>
      </c>
      <c r="J152" s="49">
        <f>'&gt;2014 Work+Transport+IDA'!J152-'&gt;2014 IDA'!J152-'&gt;2014 Transportation'!J152</f>
        <v>3432360</v>
      </c>
      <c r="K152" s="49">
        <f>'&gt;2014 Work+Transport+IDA'!K152-'&gt;2014 IDA'!K152-'&gt;2014 Transportation'!K152</f>
        <v>2999384</v>
      </c>
      <c r="L152" s="49">
        <f>'&gt;2014 Work+Transport+IDA'!L152-'&gt;2014 IDA'!L152-'&gt;2014 Transportation'!L152</f>
        <v>3804269</v>
      </c>
      <c r="M152" s="49">
        <f>'&gt;2014 Work+Transport+IDA'!M152-'&gt;2014 IDA'!M152-'&gt;2014 Transportation'!M152</f>
        <v>3097577</v>
      </c>
      <c r="N152" s="49">
        <f>'&gt;2014 Work+Transport+IDA'!N152-'&gt;2014 IDA'!N152-'&gt;2014 Transportation'!N152</f>
        <v>2955997</v>
      </c>
      <c r="O152" s="49">
        <f>'&gt;2014 Work+Transport+IDA'!O152-'&gt;2014 IDA'!O152-'&gt;2014 Transportation'!O152</f>
        <v>2652147</v>
      </c>
      <c r="P152" s="49">
        <f>'&gt;2014 Work+Transport+IDA'!P152-'&gt;2014 IDA'!P152-'&gt;2014 Transportation'!P152</f>
        <v>2663129</v>
      </c>
      <c r="Q152" s="49">
        <f>'&gt;2014 Work+Transport+IDA'!Q152-'&gt;2014 IDA'!Q152-'&gt;2014 Transportation'!Q152</f>
        <v>1339696</v>
      </c>
      <c r="R152" s="49">
        <f>'&gt;2014 Work+Transport+IDA'!R152-'&gt;2014 IDA'!R152-'&gt;2014 Transportation'!R152</f>
        <v>1328696</v>
      </c>
      <c r="S152" s="49">
        <f>'&gt;2014 Work+Transport+IDA'!S152-'&gt;2014 IDA'!S152-'&gt;2014 Transportation'!S152</f>
        <v>1707484</v>
      </c>
      <c r="T152" s="49">
        <f>'Subsidized Employment'!T152+'Education and Training'!T152+'Additional Work Activities'!T152</f>
        <v>2992995</v>
      </c>
      <c r="U152" s="49">
        <f>'Subsidized Employment'!U152+'Education and Training'!U152+'Additional Work Activities'!U152</f>
        <v>3347434</v>
      </c>
      <c r="V152" s="49">
        <f>'Subsidized Employment'!V152+'Education and Training'!V152+'Additional Work Activities'!V152</f>
        <v>4644073</v>
      </c>
      <c r="W152" s="49">
        <f>'Subsidized Employment'!W152+'Education and Training'!W152+'Additional Work Activities'!W152</f>
        <v>2923891</v>
      </c>
      <c r="X152" s="49">
        <v>3019203</v>
      </c>
      <c r="Y152" s="49">
        <v>2188699</v>
      </c>
      <c r="Z152" s="49">
        <f>'Subsidized Employment'!Z152+'Education and Training'!Z152+'Additional Work Activities'!Z152</f>
        <v>1307121</v>
      </c>
    </row>
    <row r="153" spans="1:26" ht="15" customHeight="1">
      <c r="A153" s="51" t="s">
        <v>130</v>
      </c>
      <c r="B153" s="49">
        <f>'&gt;2014 Work+Transport+IDA'!B153-'&gt;2014 IDA'!B153-'&gt;2014 Transportation'!B153</f>
        <v>14192899</v>
      </c>
      <c r="C153" s="49">
        <f>'&gt;2014 Work+Transport+IDA'!C153-'&gt;2014 IDA'!C153-'&gt;2014 Transportation'!C153</f>
        <v>22140284</v>
      </c>
      <c r="D153" s="49">
        <f>'&gt;2014 Work+Transport+IDA'!D153-'&gt;2014 IDA'!D153-'&gt;2014 Transportation'!D153</f>
        <v>39453896</v>
      </c>
      <c r="E153" s="49">
        <f>'&gt;2014 Work+Transport+IDA'!E153-'&gt;2014 IDA'!E153-'&gt;2014 Transportation'!E153</f>
        <v>49139705</v>
      </c>
      <c r="F153" s="49">
        <f>'&gt;2014 Work+Transport+IDA'!F153-'&gt;2014 IDA'!F153-'&gt;2014 Transportation'!F153</f>
        <v>-11986070</v>
      </c>
      <c r="G153" s="49">
        <f>'&gt;2014 Work+Transport+IDA'!G153-'&gt;2014 IDA'!G153-'&gt;2014 Transportation'!G153</f>
        <v>32879023</v>
      </c>
      <c r="H153" s="49">
        <f>'&gt;2014 Work+Transport+IDA'!H153-'&gt;2014 IDA'!H153-'&gt;2014 Transportation'!H153</f>
        <v>14624212</v>
      </c>
      <c r="I153" s="49">
        <f>'&gt;2014 Work+Transport+IDA'!I153-'&gt;2014 IDA'!I153-'&gt;2014 Transportation'!I153</f>
        <v>19693001</v>
      </c>
      <c r="J153" s="49">
        <f>'&gt;2014 Work+Transport+IDA'!J153-'&gt;2014 IDA'!J153-'&gt;2014 Transportation'!J153</f>
        <v>17574679</v>
      </c>
      <c r="K153" s="49">
        <f>'&gt;2014 Work+Transport+IDA'!K153-'&gt;2014 IDA'!K153-'&gt;2014 Transportation'!K153</f>
        <v>27034678</v>
      </c>
      <c r="L153" s="49">
        <f>'&gt;2014 Work+Transport+IDA'!L153-'&gt;2014 IDA'!L153-'&gt;2014 Transportation'!L153</f>
        <v>31526330</v>
      </c>
      <c r="M153" s="49">
        <f>'&gt;2014 Work+Transport+IDA'!M153-'&gt;2014 IDA'!M153-'&gt;2014 Transportation'!M153</f>
        <v>38957878</v>
      </c>
      <c r="N153" s="49">
        <f>'&gt;2014 Work+Transport+IDA'!N153-'&gt;2014 IDA'!N153-'&gt;2014 Transportation'!N153</f>
        <v>40192766</v>
      </c>
      <c r="O153" s="49">
        <f>'&gt;2014 Work+Transport+IDA'!O153-'&gt;2014 IDA'!O153-'&gt;2014 Transportation'!O153</f>
        <v>41730448</v>
      </c>
      <c r="P153" s="49">
        <f>'&gt;2014 Work+Transport+IDA'!P153-'&gt;2014 IDA'!P153-'&gt;2014 Transportation'!P153</f>
        <v>42313658</v>
      </c>
      <c r="Q153" s="49">
        <f>'&gt;2014 Work+Transport+IDA'!Q153-'&gt;2014 IDA'!Q153-'&gt;2014 Transportation'!Q153</f>
        <v>30813375</v>
      </c>
      <c r="R153" s="49">
        <f>'&gt;2014 Work+Transport+IDA'!R153-'&gt;2014 IDA'!R153-'&gt;2014 Transportation'!R153</f>
        <v>28700337</v>
      </c>
      <c r="S153" s="49">
        <f>'&gt;2014 Work+Transport+IDA'!S153-'&gt;2014 IDA'!S153-'&gt;2014 Transportation'!S153</f>
        <v>29224113</v>
      </c>
      <c r="T153" s="49">
        <f>'Subsidized Employment'!T153+'Education and Training'!T153+'Additional Work Activities'!T153</f>
        <v>33896576</v>
      </c>
      <c r="U153" s="49">
        <f>'Subsidized Employment'!U153+'Education and Training'!U153+'Additional Work Activities'!U153</f>
        <v>34844690</v>
      </c>
      <c r="V153" s="49">
        <f>'Subsidized Employment'!V153+'Education and Training'!V153+'Additional Work Activities'!V153</f>
        <v>35186437</v>
      </c>
      <c r="W153" s="49">
        <f>'Subsidized Employment'!W153+'Education and Training'!W153+'Additional Work Activities'!W153</f>
        <v>35258056</v>
      </c>
      <c r="X153" s="49">
        <v>32795133</v>
      </c>
      <c r="Y153" s="49">
        <v>29625192</v>
      </c>
      <c r="Z153" s="49">
        <f>'Subsidized Employment'!Z153+'Education and Training'!Z153+'Additional Work Activities'!Z153</f>
        <v>14559332.560000001</v>
      </c>
    </row>
    <row r="154" spans="1:26" ht="15" customHeight="1">
      <c r="A154" s="51" t="s">
        <v>131</v>
      </c>
      <c r="B154" s="49">
        <f>'&gt;2014 Work+Transport+IDA'!B154-'&gt;2014 IDA'!B154-'&gt;2014 Transportation'!B154</f>
        <v>839471</v>
      </c>
      <c r="C154" s="49">
        <f>'&gt;2014 Work+Transport+IDA'!C154-'&gt;2014 IDA'!C154-'&gt;2014 Transportation'!C154</f>
        <v>-8264</v>
      </c>
      <c r="D154" s="49">
        <f>'&gt;2014 Work+Transport+IDA'!D154-'&gt;2014 IDA'!D154-'&gt;2014 Transportation'!D154</f>
        <v>8264</v>
      </c>
      <c r="E154" s="49">
        <f>'&gt;2014 Work+Transport+IDA'!E154-'&gt;2014 IDA'!E154-'&gt;2014 Transportation'!E154</f>
        <v>1300270</v>
      </c>
      <c r="F154" s="49">
        <f>'&gt;2014 Work+Transport+IDA'!F154-'&gt;2014 IDA'!F154-'&gt;2014 Transportation'!F154</f>
        <v>1107107</v>
      </c>
      <c r="G154" s="49">
        <f>'&gt;2014 Work+Transport+IDA'!G154-'&gt;2014 IDA'!G154-'&gt;2014 Transportation'!G154</f>
        <v>656256</v>
      </c>
      <c r="H154" s="49">
        <f>'&gt;2014 Work+Transport+IDA'!H154-'&gt;2014 IDA'!H154-'&gt;2014 Transportation'!H154</f>
        <v>0</v>
      </c>
      <c r="I154" s="49">
        <f>'&gt;2014 Work+Transport+IDA'!I154-'&gt;2014 IDA'!I154-'&gt;2014 Transportation'!I154</f>
        <v>0</v>
      </c>
      <c r="J154" s="49">
        <f>'&gt;2014 Work+Transport+IDA'!J154-'&gt;2014 IDA'!J154-'&gt;2014 Transportation'!J154</f>
        <v>0</v>
      </c>
      <c r="K154" s="49">
        <f>'&gt;2014 Work+Transport+IDA'!K154-'&gt;2014 IDA'!K154-'&gt;2014 Transportation'!K154</f>
        <v>0</v>
      </c>
      <c r="L154" s="49">
        <f>'&gt;2014 Work+Transport+IDA'!L154-'&gt;2014 IDA'!L154-'&gt;2014 Transportation'!L154</f>
        <v>0</v>
      </c>
      <c r="M154" s="49">
        <f>'&gt;2014 Work+Transport+IDA'!M154-'&gt;2014 IDA'!M154-'&gt;2014 Transportation'!M154</f>
        <v>0</v>
      </c>
      <c r="N154" s="49">
        <f>'&gt;2014 Work+Transport+IDA'!N154-'&gt;2014 IDA'!N154-'&gt;2014 Transportation'!N154</f>
        <v>0</v>
      </c>
      <c r="O154" s="49">
        <f>'&gt;2014 Work+Transport+IDA'!O154-'&gt;2014 IDA'!O154-'&gt;2014 Transportation'!O154</f>
        <v>0</v>
      </c>
      <c r="P154" s="49">
        <f>'&gt;2014 Work+Transport+IDA'!P154-'&gt;2014 IDA'!P154-'&gt;2014 Transportation'!P154</f>
        <v>0</v>
      </c>
      <c r="Q154" s="49">
        <f>'&gt;2014 Work+Transport+IDA'!Q154-'&gt;2014 IDA'!Q154-'&gt;2014 Transportation'!Q154</f>
        <v>0</v>
      </c>
      <c r="R154" s="49">
        <f>'&gt;2014 Work+Transport+IDA'!R154-'&gt;2014 IDA'!R154-'&gt;2014 Transportation'!R154</f>
        <v>0</v>
      </c>
      <c r="S154" s="49">
        <f>'&gt;2014 Work+Transport+IDA'!S154-'&gt;2014 IDA'!S154-'&gt;2014 Transportation'!S154</f>
        <v>0</v>
      </c>
      <c r="T154" s="49">
        <f>'Subsidized Employment'!T154+'Education and Training'!T154+'Additional Work Activities'!T154</f>
        <v>0</v>
      </c>
      <c r="U154" s="49">
        <f>'Subsidized Employment'!U154+'Education and Training'!U154+'Additional Work Activities'!U154</f>
        <v>753552</v>
      </c>
      <c r="V154" s="49">
        <f>'Subsidized Employment'!V154+'Education and Training'!V154+'Additional Work Activities'!V154</f>
        <v>618496</v>
      </c>
      <c r="W154" s="49">
        <f>'Subsidized Employment'!W154+'Education and Training'!W154+'Additional Work Activities'!W154</f>
        <v>593787</v>
      </c>
      <c r="X154" s="49">
        <v>705409</v>
      </c>
      <c r="Y154" s="49">
        <v>831681</v>
      </c>
      <c r="Z154" s="49">
        <f>'Subsidized Employment'!Z154+'Education and Training'!Z154+'Additional Work Activities'!Z154</f>
        <v>590999</v>
      </c>
    </row>
    <row r="155" spans="1:26" ht="15" customHeight="1">
      <c r="A155" s="51" t="s">
        <v>132</v>
      </c>
      <c r="B155" s="49">
        <f>'&gt;2014 Work+Transport+IDA'!B155-'&gt;2014 IDA'!B155-'&gt;2014 Transportation'!B155</f>
        <v>45333554</v>
      </c>
      <c r="C155" s="49">
        <f>'&gt;2014 Work+Transport+IDA'!C155-'&gt;2014 IDA'!C155-'&gt;2014 Transportation'!C155</f>
        <v>80882692</v>
      </c>
      <c r="D155" s="49">
        <f>'&gt;2014 Work+Transport+IDA'!D155-'&gt;2014 IDA'!D155-'&gt;2014 Transportation'!D155</f>
        <v>83411749</v>
      </c>
      <c r="E155" s="49">
        <f>'&gt;2014 Work+Transport+IDA'!E155-'&gt;2014 IDA'!E155-'&gt;2014 Transportation'!E155</f>
        <v>80137485</v>
      </c>
      <c r="F155" s="49">
        <f>'&gt;2014 Work+Transport+IDA'!F155-'&gt;2014 IDA'!F155-'&gt;2014 Transportation'!F155</f>
        <v>81016098</v>
      </c>
      <c r="G155" s="49">
        <f>'&gt;2014 Work+Transport+IDA'!G155-'&gt;2014 IDA'!G155-'&gt;2014 Transportation'!G155</f>
        <v>56957078</v>
      </c>
      <c r="H155" s="49">
        <f>'&gt;2014 Work+Transport+IDA'!H155-'&gt;2014 IDA'!H155-'&gt;2014 Transportation'!H155</f>
        <v>51133268</v>
      </c>
      <c r="I155" s="49">
        <f>'&gt;2014 Work+Transport+IDA'!I155-'&gt;2014 IDA'!I155-'&gt;2014 Transportation'!I155</f>
        <v>49486182</v>
      </c>
      <c r="J155" s="49">
        <f>'&gt;2014 Work+Transport+IDA'!J155-'&gt;2014 IDA'!J155-'&gt;2014 Transportation'!J155</f>
        <v>56361026</v>
      </c>
      <c r="K155" s="49">
        <f>'&gt;2014 Work+Transport+IDA'!K155-'&gt;2014 IDA'!K155-'&gt;2014 Transportation'!K155</f>
        <v>62686419</v>
      </c>
      <c r="L155" s="49">
        <f>'&gt;2014 Work+Transport+IDA'!L155-'&gt;2014 IDA'!L155-'&gt;2014 Transportation'!L155</f>
        <v>68805875</v>
      </c>
      <c r="M155" s="49">
        <f>'&gt;2014 Work+Transport+IDA'!M155-'&gt;2014 IDA'!M155-'&gt;2014 Transportation'!M155</f>
        <v>62346551</v>
      </c>
      <c r="N155" s="49">
        <f>'&gt;2014 Work+Transport+IDA'!N155-'&gt;2014 IDA'!N155-'&gt;2014 Transportation'!N155</f>
        <v>21058386</v>
      </c>
      <c r="O155" s="49">
        <f>'&gt;2014 Work+Transport+IDA'!O155-'&gt;2014 IDA'!O155-'&gt;2014 Transportation'!O155</f>
        <v>21404342</v>
      </c>
      <c r="P155" s="49">
        <f>'&gt;2014 Work+Transport+IDA'!P155-'&gt;2014 IDA'!P155-'&gt;2014 Transportation'!P155</f>
        <v>11049048</v>
      </c>
      <c r="Q155" s="49">
        <f>'&gt;2014 Work+Transport+IDA'!Q155-'&gt;2014 IDA'!Q155-'&gt;2014 Transportation'!Q155</f>
        <v>12686815</v>
      </c>
      <c r="R155" s="49">
        <f>'&gt;2014 Work+Transport+IDA'!R155-'&gt;2014 IDA'!R155-'&gt;2014 Transportation'!R155</f>
        <v>15400824</v>
      </c>
      <c r="S155" s="49">
        <f>'&gt;2014 Work+Transport+IDA'!S155-'&gt;2014 IDA'!S155-'&gt;2014 Transportation'!S155</f>
        <v>967910</v>
      </c>
      <c r="T155" s="49">
        <f>'Subsidized Employment'!T155+'Education and Training'!T155+'Additional Work Activities'!T155</f>
        <v>19794074</v>
      </c>
      <c r="U155" s="49">
        <f>'Subsidized Employment'!U155+'Education and Training'!U155+'Additional Work Activities'!U155</f>
        <v>3374498</v>
      </c>
      <c r="V155" s="49">
        <f>'Subsidized Employment'!V155+'Education and Training'!V155+'Additional Work Activities'!V155</f>
        <v>15250417</v>
      </c>
      <c r="W155" s="49">
        <f>'Subsidized Employment'!W155+'Education and Training'!W155+'Additional Work Activities'!W155</f>
        <v>3890709</v>
      </c>
      <c r="X155" s="49">
        <v>4594661</v>
      </c>
      <c r="Y155" s="49">
        <v>3187155</v>
      </c>
      <c r="Z155" s="49">
        <f>'Subsidized Employment'!Z155+'Education and Training'!Z155+'Additional Work Activities'!Z155</f>
        <v>2327355</v>
      </c>
    </row>
    <row r="156" spans="1:26" ht="15" customHeight="1">
      <c r="A156" s="51" t="s">
        <v>75</v>
      </c>
      <c r="B156" s="49">
        <f>'&gt;2014 Work+Transport+IDA'!B156-'&gt;2014 IDA'!B156-'&gt;2014 Transportation'!B156</f>
        <v>0</v>
      </c>
      <c r="C156" s="49">
        <f>'&gt;2014 Work+Transport+IDA'!C156-'&gt;2014 IDA'!C156-'&gt;2014 Transportation'!C156</f>
        <v>2414815</v>
      </c>
      <c r="D156" s="49">
        <f>'&gt;2014 Work+Transport+IDA'!D156-'&gt;2014 IDA'!D156-'&gt;2014 Transportation'!D156</f>
        <v>10877562</v>
      </c>
      <c r="E156" s="49">
        <f>'&gt;2014 Work+Transport+IDA'!E156-'&gt;2014 IDA'!E156-'&gt;2014 Transportation'!E156</f>
        <v>63899758</v>
      </c>
      <c r="F156" s="49">
        <f>'&gt;2014 Work+Transport+IDA'!F156-'&gt;2014 IDA'!F156-'&gt;2014 Transportation'!F156</f>
        <v>58209240</v>
      </c>
      <c r="G156" s="49">
        <f>'&gt;2014 Work+Transport+IDA'!G156-'&gt;2014 IDA'!G156-'&gt;2014 Transportation'!G156</f>
        <v>56282899</v>
      </c>
      <c r="H156" s="49">
        <f>'&gt;2014 Work+Transport+IDA'!H156-'&gt;2014 IDA'!H156-'&gt;2014 Transportation'!H156</f>
        <v>60801314</v>
      </c>
      <c r="I156" s="49">
        <f>'&gt;2014 Work+Transport+IDA'!I156-'&gt;2014 IDA'!I156-'&gt;2014 Transportation'!I156</f>
        <v>54749716</v>
      </c>
      <c r="J156" s="49">
        <f>'&gt;2014 Work+Transport+IDA'!J156-'&gt;2014 IDA'!J156-'&gt;2014 Transportation'!J156</f>
        <v>54079222</v>
      </c>
      <c r="K156" s="49">
        <f>'&gt;2014 Work+Transport+IDA'!K156-'&gt;2014 IDA'!K156-'&gt;2014 Transportation'!K156</f>
        <v>52735615</v>
      </c>
      <c r="L156" s="49">
        <f>'&gt;2014 Work+Transport+IDA'!L156-'&gt;2014 IDA'!L156-'&gt;2014 Transportation'!L156</f>
        <v>49525819</v>
      </c>
      <c r="M156" s="49">
        <f>'&gt;2014 Work+Transport+IDA'!M156-'&gt;2014 IDA'!M156-'&gt;2014 Transportation'!M156</f>
        <v>47366945</v>
      </c>
      <c r="N156" s="49">
        <f>'&gt;2014 Work+Transport+IDA'!N156-'&gt;2014 IDA'!N156-'&gt;2014 Transportation'!N156</f>
        <v>50875701</v>
      </c>
      <c r="O156" s="49">
        <f>'&gt;2014 Work+Transport+IDA'!O156-'&gt;2014 IDA'!O156-'&gt;2014 Transportation'!O156</f>
        <v>48935280</v>
      </c>
      <c r="P156" s="49">
        <f>'&gt;2014 Work+Transport+IDA'!P156-'&gt;2014 IDA'!P156-'&gt;2014 Transportation'!P156</f>
        <v>45325909</v>
      </c>
      <c r="Q156" s="49">
        <f>'&gt;2014 Work+Transport+IDA'!Q156-'&gt;2014 IDA'!Q156-'&gt;2014 Transportation'!Q156</f>
        <v>41811318</v>
      </c>
      <c r="R156" s="49">
        <f>'&gt;2014 Work+Transport+IDA'!R156-'&gt;2014 IDA'!R156-'&gt;2014 Transportation'!R156</f>
        <v>36437500</v>
      </c>
      <c r="S156" s="49">
        <f>'&gt;2014 Work+Transport+IDA'!S156-'&gt;2014 IDA'!S156-'&gt;2014 Transportation'!S156</f>
        <v>28857529</v>
      </c>
      <c r="T156" s="49">
        <f>'Subsidized Employment'!T156+'Education and Training'!T156+'Additional Work Activities'!T156</f>
        <v>6054374</v>
      </c>
      <c r="U156" s="49">
        <f>'Subsidized Employment'!U156+'Education and Training'!U156+'Additional Work Activities'!U156</f>
        <v>5127921</v>
      </c>
      <c r="V156" s="49">
        <f>'Subsidized Employment'!V156+'Education and Training'!V156+'Additional Work Activities'!V156</f>
        <v>3104564</v>
      </c>
      <c r="W156" s="49">
        <f>'Subsidized Employment'!W156+'Education and Training'!W156+'Additional Work Activities'!W156</f>
        <v>3476150</v>
      </c>
      <c r="X156" s="49">
        <v>3479122</v>
      </c>
      <c r="Y156" s="49">
        <v>2595267</v>
      </c>
      <c r="Z156" s="49">
        <f>'Subsidized Employment'!Z156+'Education and Training'!Z156+'Additional Work Activities'!Z156</f>
        <v>2757972</v>
      </c>
    </row>
    <row r="157" spans="1:26" ht="15" customHeight="1">
      <c r="A157" s="51" t="s">
        <v>133</v>
      </c>
      <c r="B157" s="49">
        <f>'&gt;2014 Work+Transport+IDA'!B157-'&gt;2014 IDA'!B157-'&gt;2014 Transportation'!B157</f>
        <v>9725</v>
      </c>
      <c r="C157" s="49">
        <f>'&gt;2014 Work+Transport+IDA'!C157-'&gt;2014 IDA'!C157-'&gt;2014 Transportation'!C157</f>
        <v>110970</v>
      </c>
      <c r="D157" s="49">
        <f>'&gt;2014 Work+Transport+IDA'!D157-'&gt;2014 IDA'!D157-'&gt;2014 Transportation'!D157</f>
        <v>0</v>
      </c>
      <c r="E157" s="49">
        <f>'&gt;2014 Work+Transport+IDA'!E157-'&gt;2014 IDA'!E157-'&gt;2014 Transportation'!E157</f>
        <v>0</v>
      </c>
      <c r="F157" s="49">
        <f>'&gt;2014 Work+Transport+IDA'!F157-'&gt;2014 IDA'!F157-'&gt;2014 Transportation'!F157</f>
        <v>0</v>
      </c>
      <c r="G157" s="49">
        <f>'&gt;2014 Work+Transport+IDA'!G157-'&gt;2014 IDA'!G157-'&gt;2014 Transportation'!G157</f>
        <v>0</v>
      </c>
      <c r="H157" s="49">
        <f>'&gt;2014 Work+Transport+IDA'!H157-'&gt;2014 IDA'!H157-'&gt;2014 Transportation'!H157</f>
        <v>0</v>
      </c>
      <c r="I157" s="49">
        <f>'&gt;2014 Work+Transport+IDA'!I157-'&gt;2014 IDA'!I157-'&gt;2014 Transportation'!I157</f>
        <v>0</v>
      </c>
      <c r="J157" s="49">
        <f>'&gt;2014 Work+Transport+IDA'!J157-'&gt;2014 IDA'!J157-'&gt;2014 Transportation'!J157</f>
        <v>0</v>
      </c>
      <c r="K157" s="49">
        <f>'&gt;2014 Work+Transport+IDA'!K157-'&gt;2014 IDA'!K157-'&gt;2014 Transportation'!K157</f>
        <v>0</v>
      </c>
      <c r="L157" s="49">
        <f>'&gt;2014 Work+Transport+IDA'!L157-'&gt;2014 IDA'!L157-'&gt;2014 Transportation'!L157</f>
        <v>0</v>
      </c>
      <c r="M157" s="49">
        <f>'&gt;2014 Work+Transport+IDA'!M157-'&gt;2014 IDA'!M157-'&gt;2014 Transportation'!M157</f>
        <v>0</v>
      </c>
      <c r="N157" s="49">
        <f>'&gt;2014 Work+Transport+IDA'!N157-'&gt;2014 IDA'!N157-'&gt;2014 Transportation'!N157</f>
        <v>0</v>
      </c>
      <c r="O157" s="49">
        <f>'&gt;2014 Work+Transport+IDA'!O157-'&gt;2014 IDA'!O157-'&gt;2014 Transportation'!O157</f>
        <v>0</v>
      </c>
      <c r="P157" s="49">
        <f>'&gt;2014 Work+Transport+IDA'!P157-'&gt;2014 IDA'!P157-'&gt;2014 Transportation'!P157</f>
        <v>74016</v>
      </c>
      <c r="Q157" s="49">
        <f>'&gt;2014 Work+Transport+IDA'!Q157-'&gt;2014 IDA'!Q157-'&gt;2014 Transportation'!Q157</f>
        <v>1200000</v>
      </c>
      <c r="R157" s="49">
        <f>'&gt;2014 Work+Transport+IDA'!R157-'&gt;2014 IDA'!R157-'&gt;2014 Transportation'!R157</f>
        <v>1568058</v>
      </c>
      <c r="S157" s="49">
        <f>'&gt;2014 Work+Transport+IDA'!S157-'&gt;2014 IDA'!S157-'&gt;2014 Transportation'!S157</f>
        <v>2329322</v>
      </c>
      <c r="T157" s="49">
        <f>'Subsidized Employment'!T157+'Education and Training'!T157+'Additional Work Activities'!T157</f>
        <v>2724297</v>
      </c>
      <c r="U157" s="49">
        <f>'Subsidized Employment'!U157+'Education and Training'!U157+'Additional Work Activities'!U157</f>
        <v>3527341</v>
      </c>
      <c r="V157" s="49">
        <f>'Subsidized Employment'!V157+'Education and Training'!V157+'Additional Work Activities'!V157</f>
        <v>3195733</v>
      </c>
      <c r="W157" s="49">
        <f>'Subsidized Employment'!W157+'Education and Training'!W157+'Additional Work Activities'!W157</f>
        <v>3400713</v>
      </c>
      <c r="X157" s="49">
        <v>3205968</v>
      </c>
      <c r="Y157" s="49">
        <v>3468866</v>
      </c>
      <c r="Z157" s="49">
        <f>'Subsidized Employment'!Z157+'Education and Training'!Z157+'Additional Work Activities'!Z157</f>
        <v>3098276</v>
      </c>
    </row>
    <row r="158" spans="1:26" ht="15" customHeight="1">
      <c r="A158" s="51" t="s">
        <v>134</v>
      </c>
      <c r="B158" s="49">
        <f>'&gt;2014 Work+Transport+IDA'!B158-'&gt;2014 IDA'!B158-'&gt;2014 Transportation'!B158</f>
        <v>8912399</v>
      </c>
      <c r="C158" s="49">
        <f>'&gt;2014 Work+Transport+IDA'!C158-'&gt;2014 IDA'!C158-'&gt;2014 Transportation'!C158</f>
        <v>624678</v>
      </c>
      <c r="D158" s="49">
        <f>'&gt;2014 Work+Transport+IDA'!D158-'&gt;2014 IDA'!D158-'&gt;2014 Transportation'!D158</f>
        <v>408315</v>
      </c>
      <c r="E158" s="49">
        <f>'&gt;2014 Work+Transport+IDA'!E158-'&gt;2014 IDA'!E158-'&gt;2014 Transportation'!E158</f>
        <v>7820019</v>
      </c>
      <c r="F158" s="49">
        <f>'&gt;2014 Work+Transport+IDA'!F158-'&gt;2014 IDA'!F158-'&gt;2014 Transportation'!F158</f>
        <v>7171556</v>
      </c>
      <c r="G158" s="49">
        <f>'&gt;2014 Work+Transport+IDA'!G158-'&gt;2014 IDA'!G158-'&gt;2014 Transportation'!G158</f>
        <v>24186087</v>
      </c>
      <c r="H158" s="49">
        <f>'&gt;2014 Work+Transport+IDA'!H158-'&gt;2014 IDA'!H158-'&gt;2014 Transportation'!H158</f>
        <v>41307029</v>
      </c>
      <c r="I158" s="49">
        <f>'&gt;2014 Work+Transport+IDA'!I158-'&gt;2014 IDA'!I158-'&gt;2014 Transportation'!I158</f>
        <v>35301001</v>
      </c>
      <c r="J158" s="49">
        <f>'&gt;2014 Work+Transport+IDA'!J158-'&gt;2014 IDA'!J158-'&gt;2014 Transportation'!J158</f>
        <v>15222657</v>
      </c>
      <c r="K158" s="49">
        <f>'&gt;2014 Work+Transport+IDA'!K158-'&gt;2014 IDA'!K158-'&gt;2014 Transportation'!K158</f>
        <v>20931902</v>
      </c>
      <c r="L158" s="49">
        <f>'&gt;2014 Work+Transport+IDA'!L158-'&gt;2014 IDA'!L158-'&gt;2014 Transportation'!L158</f>
        <v>21328513</v>
      </c>
      <c r="M158" s="49">
        <f>'&gt;2014 Work+Transport+IDA'!M158-'&gt;2014 IDA'!M158-'&gt;2014 Transportation'!M158</f>
        <v>16380484</v>
      </c>
      <c r="N158" s="49">
        <f>'&gt;2014 Work+Transport+IDA'!N158-'&gt;2014 IDA'!N158-'&gt;2014 Transportation'!N158</f>
        <v>0</v>
      </c>
      <c r="O158" s="49">
        <f>'&gt;2014 Work+Transport+IDA'!O158-'&gt;2014 IDA'!O158-'&gt;2014 Transportation'!O158</f>
        <v>10048944</v>
      </c>
      <c r="P158" s="49">
        <f>'&gt;2014 Work+Transport+IDA'!P158-'&gt;2014 IDA'!P158-'&gt;2014 Transportation'!P158</f>
        <v>2340602</v>
      </c>
      <c r="Q158" s="49">
        <f>'&gt;2014 Work+Transport+IDA'!Q158-'&gt;2014 IDA'!Q158-'&gt;2014 Transportation'!Q158</f>
        <v>0</v>
      </c>
      <c r="R158" s="49">
        <f>'&gt;2014 Work+Transport+IDA'!R158-'&gt;2014 IDA'!R158-'&gt;2014 Transportation'!R158</f>
        <v>173800</v>
      </c>
      <c r="S158" s="49">
        <f>'&gt;2014 Work+Transport+IDA'!S158-'&gt;2014 IDA'!S158-'&gt;2014 Transportation'!S158</f>
        <v>9800</v>
      </c>
      <c r="T158" s="49">
        <f>'Subsidized Employment'!T158+'Education and Training'!T158+'Additional Work Activities'!T158</f>
        <v>0</v>
      </c>
      <c r="U158" s="49">
        <f>'Subsidized Employment'!U158+'Education and Training'!U158+'Additional Work Activities'!U158</f>
        <v>0</v>
      </c>
      <c r="V158" s="49">
        <f>'Subsidized Employment'!V158+'Education and Training'!V158+'Additional Work Activities'!V158</f>
        <v>0</v>
      </c>
      <c r="W158" s="49">
        <f>'Subsidized Employment'!W158+'Education and Training'!W158+'Additional Work Activities'!W158</f>
        <v>165193</v>
      </c>
      <c r="X158" s="49">
        <v>134807</v>
      </c>
      <c r="Y158" s="49">
        <v>0</v>
      </c>
      <c r="Z158" s="49">
        <f>'Subsidized Employment'!Z158+'Education and Training'!Z158+'Additional Work Activities'!Z158</f>
        <v>0</v>
      </c>
    </row>
    <row r="159" spans="1:26" ht="15" customHeight="1">
      <c r="A159" s="51" t="s">
        <v>136</v>
      </c>
      <c r="B159" s="49">
        <f>'&gt;2014 Work+Transport+IDA'!B159-'&gt;2014 IDA'!B159-'&gt;2014 Transportation'!B159</f>
        <v>6342808</v>
      </c>
      <c r="C159" s="49">
        <f>'&gt;2014 Work+Transport+IDA'!C159-'&gt;2014 IDA'!C159-'&gt;2014 Transportation'!C159</f>
        <v>7495126</v>
      </c>
      <c r="D159" s="49">
        <f>'&gt;2014 Work+Transport+IDA'!D159-'&gt;2014 IDA'!D159-'&gt;2014 Transportation'!D159</f>
        <v>10680257</v>
      </c>
      <c r="E159" s="49">
        <f>'&gt;2014 Work+Transport+IDA'!E159-'&gt;2014 IDA'!E159-'&gt;2014 Transportation'!E159</f>
        <v>23046268</v>
      </c>
      <c r="F159" s="49">
        <f>'&gt;2014 Work+Transport+IDA'!F159-'&gt;2014 IDA'!F159-'&gt;2014 Transportation'!F159</f>
        <v>3784</v>
      </c>
      <c r="G159" s="49">
        <f>'&gt;2014 Work+Transport+IDA'!G159-'&gt;2014 IDA'!G159-'&gt;2014 Transportation'!G159</f>
        <v>1008</v>
      </c>
      <c r="H159" s="49">
        <f>'&gt;2014 Work+Transport+IDA'!H159-'&gt;2014 IDA'!H159-'&gt;2014 Transportation'!H159</f>
        <v>0</v>
      </c>
      <c r="I159" s="49">
        <f>'&gt;2014 Work+Transport+IDA'!I159-'&gt;2014 IDA'!I159-'&gt;2014 Transportation'!I159</f>
        <v>0</v>
      </c>
      <c r="J159" s="49">
        <f>'&gt;2014 Work+Transport+IDA'!J159-'&gt;2014 IDA'!J159-'&gt;2014 Transportation'!J159</f>
        <v>0</v>
      </c>
      <c r="K159" s="49">
        <f>'&gt;2014 Work+Transport+IDA'!K159-'&gt;2014 IDA'!K159-'&gt;2014 Transportation'!K159</f>
        <v>0</v>
      </c>
      <c r="L159" s="49">
        <f>'&gt;2014 Work+Transport+IDA'!L159-'&gt;2014 IDA'!L159-'&gt;2014 Transportation'!L159</f>
        <v>0</v>
      </c>
      <c r="M159" s="49">
        <f>'&gt;2014 Work+Transport+IDA'!M159-'&gt;2014 IDA'!M159-'&gt;2014 Transportation'!M159</f>
        <v>0</v>
      </c>
      <c r="N159" s="49">
        <f>'&gt;2014 Work+Transport+IDA'!N159-'&gt;2014 IDA'!N159-'&gt;2014 Transportation'!N159</f>
        <v>0</v>
      </c>
      <c r="O159" s="49">
        <f>'&gt;2014 Work+Transport+IDA'!O159-'&gt;2014 IDA'!O159-'&gt;2014 Transportation'!O159</f>
        <v>0</v>
      </c>
      <c r="P159" s="49">
        <f>'&gt;2014 Work+Transport+IDA'!P159-'&gt;2014 IDA'!P159-'&gt;2014 Transportation'!P159</f>
        <v>0</v>
      </c>
      <c r="Q159" s="49">
        <f>'&gt;2014 Work+Transport+IDA'!Q159-'&gt;2014 IDA'!Q159-'&gt;2014 Transportation'!Q159</f>
        <v>0</v>
      </c>
      <c r="R159" s="49">
        <f>'&gt;2014 Work+Transport+IDA'!R159-'&gt;2014 IDA'!R159-'&gt;2014 Transportation'!R159</f>
        <v>0</v>
      </c>
      <c r="S159" s="49">
        <f>'&gt;2014 Work+Transport+IDA'!S159-'&gt;2014 IDA'!S159-'&gt;2014 Transportation'!S159</f>
        <v>0</v>
      </c>
      <c r="T159" s="49">
        <f>'Subsidized Employment'!T159+'Education and Training'!T159+'Additional Work Activities'!T159</f>
        <v>6025186</v>
      </c>
      <c r="U159" s="49">
        <f>'Subsidized Employment'!U159+'Education and Training'!U159+'Additional Work Activities'!U159</f>
        <v>6028207</v>
      </c>
      <c r="V159" s="49">
        <f>'Subsidized Employment'!V159+'Education and Training'!V159+'Additional Work Activities'!V159</f>
        <v>6978187</v>
      </c>
      <c r="W159" s="49">
        <f>'Subsidized Employment'!W159+'Education and Training'!W159+'Additional Work Activities'!W159</f>
        <v>6719584</v>
      </c>
      <c r="X159" s="49">
        <v>8647860</v>
      </c>
      <c r="Y159" s="49">
        <v>7283507</v>
      </c>
      <c r="Z159" s="49">
        <f>'Subsidized Employment'!Z159+'Education and Training'!Z159+'Additional Work Activities'!Z159</f>
        <v>12702461</v>
      </c>
    </row>
    <row r="160" spans="1:26" ht="15" customHeight="1">
      <c r="A160" s="51" t="s">
        <v>145</v>
      </c>
      <c r="B160" s="49">
        <f>'&gt;2014 Work+Transport+IDA'!B160-'&gt;2014 IDA'!B160-'&gt;2014 Transportation'!B160</f>
        <v>4361891</v>
      </c>
      <c r="C160" s="49">
        <f>'&gt;2014 Work+Transport+IDA'!C160-'&gt;2014 IDA'!C160-'&gt;2014 Transportation'!C160</f>
        <v>25615453</v>
      </c>
      <c r="D160" s="49">
        <f>'&gt;2014 Work+Transport+IDA'!D160-'&gt;2014 IDA'!D160-'&gt;2014 Transportation'!D160</f>
        <v>23579241</v>
      </c>
      <c r="E160" s="49">
        <f>'&gt;2014 Work+Transport+IDA'!E160-'&gt;2014 IDA'!E160-'&gt;2014 Transportation'!E160</f>
        <v>-10158032</v>
      </c>
      <c r="F160" s="49">
        <f>'&gt;2014 Work+Transport+IDA'!F160-'&gt;2014 IDA'!F160-'&gt;2014 Transportation'!F160</f>
        <v>21067970</v>
      </c>
      <c r="G160" s="49">
        <f>'&gt;2014 Work+Transport+IDA'!G160-'&gt;2014 IDA'!G160-'&gt;2014 Transportation'!G160</f>
        <v>21871994</v>
      </c>
      <c r="H160" s="49">
        <f>'&gt;2014 Work+Transport+IDA'!H160-'&gt;2014 IDA'!H160-'&gt;2014 Transportation'!H160</f>
        <v>-7753076</v>
      </c>
      <c r="I160" s="49">
        <f>'&gt;2014 Work+Transport+IDA'!I160-'&gt;2014 IDA'!I160-'&gt;2014 Transportation'!I160</f>
        <v>10684464</v>
      </c>
      <c r="J160" s="49">
        <f>'&gt;2014 Work+Transport+IDA'!J160-'&gt;2014 IDA'!J160-'&gt;2014 Transportation'!J160</f>
        <v>4210392</v>
      </c>
      <c r="K160" s="49">
        <f>'&gt;2014 Work+Transport+IDA'!K160-'&gt;2014 IDA'!K160-'&gt;2014 Transportation'!K160</f>
        <v>18312778</v>
      </c>
      <c r="L160" s="49">
        <f>'&gt;2014 Work+Transport+IDA'!L160-'&gt;2014 IDA'!L160-'&gt;2014 Transportation'!L160</f>
        <v>13695117</v>
      </c>
      <c r="M160" s="49">
        <f>'&gt;2014 Work+Transport+IDA'!M160-'&gt;2014 IDA'!M160-'&gt;2014 Transportation'!M160</f>
        <v>23626336</v>
      </c>
      <c r="N160" s="49">
        <f>'&gt;2014 Work+Transport+IDA'!N160-'&gt;2014 IDA'!N160-'&gt;2014 Transportation'!N160</f>
        <v>20243612</v>
      </c>
      <c r="O160" s="49">
        <f>'&gt;2014 Work+Transport+IDA'!O160-'&gt;2014 IDA'!O160-'&gt;2014 Transportation'!O160</f>
        <v>14221880</v>
      </c>
      <c r="P160" s="49">
        <f>'&gt;2014 Work+Transport+IDA'!P160-'&gt;2014 IDA'!P160-'&gt;2014 Transportation'!P160</f>
        <v>25863956</v>
      </c>
      <c r="Q160" s="49">
        <f>'&gt;2014 Work+Transport+IDA'!Q160-'&gt;2014 IDA'!Q160-'&gt;2014 Transportation'!Q160</f>
        <v>6969440</v>
      </c>
      <c r="R160" s="49">
        <f>'&gt;2014 Work+Transport+IDA'!R160-'&gt;2014 IDA'!R160-'&gt;2014 Transportation'!R160</f>
        <v>7730154</v>
      </c>
      <c r="S160" s="49">
        <f>'&gt;2014 Work+Transport+IDA'!S160-'&gt;2014 IDA'!S160-'&gt;2014 Transportation'!S160</f>
        <v>9749750</v>
      </c>
      <c r="T160" s="49">
        <f>'Subsidized Employment'!T160+'Education and Training'!T160+'Additional Work Activities'!T160</f>
        <v>10585863</v>
      </c>
      <c r="U160" s="49">
        <f>'Subsidized Employment'!U160+'Education and Training'!U160+'Additional Work Activities'!U160</f>
        <v>9346560</v>
      </c>
      <c r="V160" s="49">
        <f>'Subsidized Employment'!V160+'Education and Training'!V160+'Additional Work Activities'!V160</f>
        <v>7010889</v>
      </c>
      <c r="W160" s="49">
        <f>'Subsidized Employment'!W160+'Education and Training'!W160+'Additional Work Activities'!W160</f>
        <v>3276830</v>
      </c>
      <c r="X160" s="49">
        <v>3449002</v>
      </c>
      <c r="Y160" s="49">
        <v>3341586</v>
      </c>
      <c r="Z160" s="49">
        <f>'Subsidized Employment'!Z160+'Education and Training'!Z160+'Additional Work Activities'!Z160</f>
        <v>9639847</v>
      </c>
    </row>
    <row r="161" spans="1:26" ht="15" customHeight="1">
      <c r="A161" s="51" t="s">
        <v>138</v>
      </c>
      <c r="B161" s="49">
        <f>'&gt;2014 Work+Transport+IDA'!B161-'&gt;2014 IDA'!B161-'&gt;2014 Transportation'!B161</f>
        <v>519567</v>
      </c>
      <c r="C161" s="49">
        <f>'&gt;2014 Work+Transport+IDA'!C161-'&gt;2014 IDA'!C161-'&gt;2014 Transportation'!C161</f>
        <v>57230876</v>
      </c>
      <c r="D161" s="49">
        <f>'&gt;2014 Work+Transport+IDA'!D161-'&gt;2014 IDA'!D161-'&gt;2014 Transportation'!D161</f>
        <v>8652485</v>
      </c>
      <c r="E161" s="49">
        <f>'&gt;2014 Work+Transport+IDA'!E161-'&gt;2014 IDA'!E161-'&gt;2014 Transportation'!E161</f>
        <v>117651396</v>
      </c>
      <c r="F161" s="49">
        <f>'&gt;2014 Work+Transport+IDA'!F161-'&gt;2014 IDA'!F161-'&gt;2014 Transportation'!F161</f>
        <v>62606195</v>
      </c>
      <c r="G161" s="49">
        <f>'&gt;2014 Work+Transport+IDA'!G161-'&gt;2014 IDA'!G161-'&gt;2014 Transportation'!G161</f>
        <v>70579105</v>
      </c>
      <c r="H161" s="49">
        <f>'&gt;2014 Work+Transport+IDA'!H161-'&gt;2014 IDA'!H161-'&gt;2014 Transportation'!H161</f>
        <v>70755845</v>
      </c>
      <c r="I161" s="49">
        <f>'&gt;2014 Work+Transport+IDA'!I161-'&gt;2014 IDA'!I161-'&gt;2014 Transportation'!I161</f>
        <v>42362232</v>
      </c>
      <c r="J161" s="49">
        <f>'&gt;2014 Work+Transport+IDA'!J161-'&gt;2014 IDA'!J161-'&gt;2014 Transportation'!J161</f>
        <v>26314628</v>
      </c>
      <c r="K161" s="49">
        <f>'&gt;2014 Work+Transport+IDA'!K161-'&gt;2014 IDA'!K161-'&gt;2014 Transportation'!K161</f>
        <v>26127575</v>
      </c>
      <c r="L161" s="49">
        <f>'&gt;2014 Work+Transport+IDA'!L161-'&gt;2014 IDA'!L161-'&gt;2014 Transportation'!L161</f>
        <v>43108813</v>
      </c>
      <c r="M161" s="49">
        <f>'&gt;2014 Work+Transport+IDA'!M161-'&gt;2014 IDA'!M161-'&gt;2014 Transportation'!M161</f>
        <v>26842674</v>
      </c>
      <c r="N161" s="49">
        <f>'&gt;2014 Work+Transport+IDA'!N161-'&gt;2014 IDA'!N161-'&gt;2014 Transportation'!N161</f>
        <v>34364393</v>
      </c>
      <c r="O161" s="49">
        <f>'&gt;2014 Work+Transport+IDA'!O161-'&gt;2014 IDA'!O161-'&gt;2014 Transportation'!O161</f>
        <v>40250321</v>
      </c>
      <c r="P161" s="49">
        <f>'&gt;2014 Work+Transport+IDA'!P161-'&gt;2014 IDA'!P161-'&gt;2014 Transportation'!P161</f>
        <v>16348627</v>
      </c>
      <c r="Q161" s="49">
        <f>'&gt;2014 Work+Transport+IDA'!Q161-'&gt;2014 IDA'!Q161-'&gt;2014 Transportation'!Q161</f>
        <v>10137266</v>
      </c>
      <c r="R161" s="49">
        <f>'&gt;2014 Work+Transport+IDA'!R161-'&gt;2014 IDA'!R161-'&gt;2014 Transportation'!R161</f>
        <v>4943994</v>
      </c>
      <c r="S161" s="49">
        <f>'&gt;2014 Work+Transport+IDA'!S161-'&gt;2014 IDA'!S161-'&gt;2014 Transportation'!S161</f>
        <v>5189518</v>
      </c>
      <c r="T161" s="49">
        <f>'Subsidized Employment'!T161+'Education and Training'!T161+'Additional Work Activities'!T161</f>
        <v>4356524</v>
      </c>
      <c r="U161" s="49">
        <f>'Subsidized Employment'!U161+'Education and Training'!U161+'Additional Work Activities'!U161</f>
        <v>7433082</v>
      </c>
      <c r="V161" s="49">
        <f>'Subsidized Employment'!V161+'Education and Training'!V161+'Additional Work Activities'!V161</f>
        <v>14831514</v>
      </c>
      <c r="W161" s="49">
        <f>'Subsidized Employment'!W161+'Education and Training'!W161+'Additional Work Activities'!W161</f>
        <v>9106720</v>
      </c>
      <c r="X161" s="49">
        <v>11283666</v>
      </c>
      <c r="Y161" s="49">
        <v>4599204</v>
      </c>
      <c r="Z161" s="49">
        <f>'Subsidized Employment'!Z161+'Education and Training'!Z161+'Additional Work Activities'!Z161</f>
        <v>3244229</v>
      </c>
    </row>
    <row r="162" spans="1:26" ht="15" customHeight="1">
      <c r="A162" s="51" t="s">
        <v>140</v>
      </c>
      <c r="B162" s="49">
        <f>'&gt;2014 Work+Transport+IDA'!B162-'&gt;2014 IDA'!B162-'&gt;2014 Transportation'!B162</f>
        <v>605680</v>
      </c>
      <c r="C162" s="49">
        <f>'&gt;2014 Work+Transport+IDA'!C162-'&gt;2014 IDA'!C162-'&gt;2014 Transportation'!C162</f>
        <v>2639072</v>
      </c>
      <c r="D162" s="49">
        <f>'&gt;2014 Work+Transport+IDA'!D162-'&gt;2014 IDA'!D162-'&gt;2014 Transportation'!D162</f>
        <v>2240410</v>
      </c>
      <c r="E162" s="49">
        <f>'&gt;2014 Work+Transport+IDA'!E162-'&gt;2014 IDA'!E162-'&gt;2014 Transportation'!E162</f>
        <v>2991248</v>
      </c>
      <c r="F162" s="49">
        <f>'&gt;2014 Work+Transport+IDA'!F162-'&gt;2014 IDA'!F162-'&gt;2014 Transportation'!F162</f>
        <v>2580394</v>
      </c>
      <c r="G162" s="49">
        <f>'&gt;2014 Work+Transport+IDA'!G162-'&gt;2014 IDA'!G162-'&gt;2014 Transportation'!G162</f>
        <v>4575687</v>
      </c>
      <c r="H162" s="49">
        <f>'&gt;2014 Work+Transport+IDA'!H162-'&gt;2014 IDA'!H162-'&gt;2014 Transportation'!H162</f>
        <v>4708273</v>
      </c>
      <c r="I162" s="49">
        <f>'&gt;2014 Work+Transport+IDA'!I162-'&gt;2014 IDA'!I162-'&gt;2014 Transportation'!I162</f>
        <v>2944739</v>
      </c>
      <c r="J162" s="49">
        <f>'&gt;2014 Work+Transport+IDA'!J162-'&gt;2014 IDA'!J162-'&gt;2014 Transportation'!J162</f>
        <v>2160901</v>
      </c>
      <c r="K162" s="49">
        <f>'&gt;2014 Work+Transport+IDA'!K162-'&gt;2014 IDA'!K162-'&gt;2014 Transportation'!K162</f>
        <v>3050787</v>
      </c>
      <c r="L162" s="49">
        <f>'&gt;2014 Work+Transport+IDA'!L162-'&gt;2014 IDA'!L162-'&gt;2014 Transportation'!L162</f>
        <v>3055997</v>
      </c>
      <c r="M162" s="49">
        <f>'&gt;2014 Work+Transport+IDA'!M162-'&gt;2014 IDA'!M162-'&gt;2014 Transportation'!M162</f>
        <v>2627170</v>
      </c>
      <c r="N162" s="49">
        <f>'&gt;2014 Work+Transport+IDA'!N162-'&gt;2014 IDA'!N162-'&gt;2014 Transportation'!N162</f>
        <v>1699543</v>
      </c>
      <c r="O162" s="49">
        <f>'&gt;2014 Work+Transport+IDA'!O162-'&gt;2014 IDA'!O162-'&gt;2014 Transportation'!O162</f>
        <v>605817</v>
      </c>
      <c r="P162" s="49">
        <f>'&gt;2014 Work+Transport+IDA'!P162-'&gt;2014 IDA'!P162-'&gt;2014 Transportation'!P162</f>
        <v>650775</v>
      </c>
      <c r="Q162" s="49">
        <f>'&gt;2014 Work+Transport+IDA'!Q162-'&gt;2014 IDA'!Q162-'&gt;2014 Transportation'!Q162</f>
        <v>0</v>
      </c>
      <c r="R162" s="49">
        <f>'&gt;2014 Work+Transport+IDA'!R162-'&gt;2014 IDA'!R162-'&gt;2014 Transportation'!R162</f>
        <v>0</v>
      </c>
      <c r="S162" s="49">
        <f>'&gt;2014 Work+Transport+IDA'!S162-'&gt;2014 IDA'!S162-'&gt;2014 Transportation'!S162</f>
        <v>0</v>
      </c>
      <c r="T162" s="49">
        <f>'Subsidized Employment'!T162+'Education and Training'!T162+'Additional Work Activities'!T162</f>
        <v>0</v>
      </c>
      <c r="U162" s="49">
        <f>'Subsidized Employment'!U162+'Education and Training'!U162+'Additional Work Activities'!U162</f>
        <v>1179897</v>
      </c>
      <c r="V162" s="49">
        <f>'Subsidized Employment'!V162+'Education and Training'!V162+'Additional Work Activities'!V162</f>
        <v>1179897</v>
      </c>
      <c r="W162" s="49">
        <f>'Subsidized Employment'!W162+'Education and Training'!W162+'Additional Work Activities'!W162</f>
        <v>1263614</v>
      </c>
      <c r="X162" s="49">
        <v>1279260</v>
      </c>
      <c r="Y162" s="49">
        <v>1264200</v>
      </c>
      <c r="Z162" s="49">
        <f>'Subsidized Employment'!Z162+'Education and Training'!Z162+'Additional Work Activities'!Z162</f>
        <v>1337820</v>
      </c>
    </row>
    <row r="163" spans="1:26" ht="15" customHeight="1">
      <c r="A163" s="51" t="s">
        <v>142</v>
      </c>
      <c r="B163" s="49">
        <f>'&gt;2014 Work+Transport+IDA'!B163-'&gt;2014 IDA'!B163-'&gt;2014 Transportation'!B163</f>
        <v>2358270</v>
      </c>
      <c r="C163" s="49">
        <f>'&gt;2014 Work+Transport+IDA'!C163-'&gt;2014 IDA'!C163-'&gt;2014 Transportation'!C163</f>
        <v>4121616</v>
      </c>
      <c r="D163" s="49">
        <f>'&gt;2014 Work+Transport+IDA'!D163-'&gt;2014 IDA'!D163-'&gt;2014 Transportation'!D163</f>
        <v>8630663</v>
      </c>
      <c r="E163" s="49">
        <f>'&gt;2014 Work+Transport+IDA'!E163-'&gt;2014 IDA'!E163-'&gt;2014 Transportation'!E163</f>
        <v>12936417</v>
      </c>
      <c r="F163" s="49">
        <f>'&gt;2014 Work+Transport+IDA'!F163-'&gt;2014 IDA'!F163-'&gt;2014 Transportation'!F163</f>
        <v>9772989</v>
      </c>
      <c r="G163" s="49">
        <f>'&gt;2014 Work+Transport+IDA'!G163-'&gt;2014 IDA'!G163-'&gt;2014 Transportation'!G163</f>
        <v>10333304</v>
      </c>
      <c r="H163" s="49">
        <f>'&gt;2014 Work+Transport+IDA'!H163-'&gt;2014 IDA'!H163-'&gt;2014 Transportation'!H163</f>
        <v>11649428</v>
      </c>
      <c r="I163" s="49">
        <f>'&gt;2014 Work+Transport+IDA'!I163-'&gt;2014 IDA'!I163-'&gt;2014 Transportation'!I163</f>
        <v>9554228</v>
      </c>
      <c r="J163" s="49">
        <f>'&gt;2014 Work+Transport+IDA'!J163-'&gt;2014 IDA'!J163-'&gt;2014 Transportation'!J163</f>
        <v>9302763</v>
      </c>
      <c r="K163" s="49">
        <f>'&gt;2014 Work+Transport+IDA'!K163-'&gt;2014 IDA'!K163-'&gt;2014 Transportation'!K163</f>
        <v>8132907</v>
      </c>
      <c r="L163" s="49">
        <f>'&gt;2014 Work+Transport+IDA'!L163-'&gt;2014 IDA'!L163-'&gt;2014 Transportation'!L163</f>
        <v>10990356</v>
      </c>
      <c r="M163" s="49">
        <f>'&gt;2014 Work+Transport+IDA'!M163-'&gt;2014 IDA'!M163-'&gt;2014 Transportation'!M163</f>
        <v>3427676</v>
      </c>
      <c r="N163" s="49">
        <f>'&gt;2014 Work+Transport+IDA'!N163-'&gt;2014 IDA'!N163-'&gt;2014 Transportation'!N163</f>
        <v>4106946</v>
      </c>
      <c r="O163" s="49">
        <f>'&gt;2014 Work+Transport+IDA'!O163-'&gt;2014 IDA'!O163-'&gt;2014 Transportation'!O163</f>
        <v>2645957</v>
      </c>
      <c r="P163" s="49">
        <f>'&gt;2014 Work+Transport+IDA'!P163-'&gt;2014 IDA'!P163-'&gt;2014 Transportation'!P163</f>
        <v>2000137</v>
      </c>
      <c r="Q163" s="49">
        <f>'&gt;2014 Work+Transport+IDA'!Q163-'&gt;2014 IDA'!Q163-'&gt;2014 Transportation'!Q163</f>
        <v>490148</v>
      </c>
      <c r="R163" s="49">
        <f>'&gt;2014 Work+Transport+IDA'!R163-'&gt;2014 IDA'!R163-'&gt;2014 Transportation'!R163</f>
        <v>85886</v>
      </c>
      <c r="S163" s="49">
        <f>'&gt;2014 Work+Transport+IDA'!S163-'&gt;2014 IDA'!S163-'&gt;2014 Transportation'!S163</f>
        <v>0</v>
      </c>
      <c r="T163" s="49">
        <f>'Subsidized Employment'!T163+'Education and Training'!T163+'Additional Work Activities'!T163</f>
        <v>0</v>
      </c>
      <c r="U163" s="49">
        <f>'Subsidized Employment'!U163+'Education and Training'!U163+'Additional Work Activities'!U163</f>
        <v>0</v>
      </c>
      <c r="V163" s="49">
        <f>'Subsidized Employment'!V163+'Education and Training'!V163+'Additional Work Activities'!V163</f>
        <v>0</v>
      </c>
      <c r="W163" s="49">
        <f>'Subsidized Employment'!W163+'Education and Training'!W163+'Additional Work Activities'!W163</f>
        <v>20000000</v>
      </c>
      <c r="X163" s="49">
        <v>0</v>
      </c>
      <c r="Y163" s="49">
        <v>0</v>
      </c>
      <c r="Z163" s="49">
        <f>'Subsidized Employment'!Z163+'Education and Training'!Z163+'Additional Work Activities'!Z163</f>
        <v>0</v>
      </c>
    </row>
    <row r="164" spans="1:26" ht="15" customHeight="1">
      <c r="A164" s="51" t="s">
        <v>144</v>
      </c>
      <c r="B164" s="49">
        <f>'&gt;2014 Work+Transport+IDA'!B164-'&gt;2014 IDA'!B164-'&gt;2014 Transportation'!B164</f>
        <v>653805</v>
      </c>
      <c r="C164" s="49">
        <f>'&gt;2014 Work+Transport+IDA'!C164-'&gt;2014 IDA'!C164-'&gt;2014 Transportation'!C164</f>
        <v>1265806</v>
      </c>
      <c r="D164" s="49">
        <f>'&gt;2014 Work+Transport+IDA'!D164-'&gt;2014 IDA'!D164-'&gt;2014 Transportation'!D164</f>
        <v>1350044</v>
      </c>
      <c r="E164" s="49">
        <f>'&gt;2014 Work+Transport+IDA'!E164-'&gt;2014 IDA'!E164-'&gt;2014 Transportation'!E164</f>
        <v>400499</v>
      </c>
      <c r="F164" s="49">
        <f>'&gt;2014 Work+Transport+IDA'!F164-'&gt;2014 IDA'!F164-'&gt;2014 Transportation'!F164</f>
        <v>395420</v>
      </c>
      <c r="G164" s="49">
        <f>'&gt;2014 Work+Transport+IDA'!G164-'&gt;2014 IDA'!G164-'&gt;2014 Transportation'!G164</f>
        <v>449196</v>
      </c>
      <c r="H164" s="49">
        <f>'&gt;2014 Work+Transport+IDA'!H164-'&gt;2014 IDA'!H164-'&gt;2014 Transportation'!H164</f>
        <v>1021455</v>
      </c>
      <c r="I164" s="49">
        <f>'&gt;2014 Work+Transport+IDA'!I164-'&gt;2014 IDA'!I164-'&gt;2014 Transportation'!I164</f>
        <v>1091940</v>
      </c>
      <c r="J164" s="49">
        <f>'&gt;2014 Work+Transport+IDA'!J164-'&gt;2014 IDA'!J164-'&gt;2014 Transportation'!J164</f>
        <v>1148711</v>
      </c>
      <c r="K164" s="49">
        <f>'&gt;2014 Work+Transport+IDA'!K164-'&gt;2014 IDA'!K164-'&gt;2014 Transportation'!K164</f>
        <v>1393475</v>
      </c>
      <c r="L164" s="49">
        <f>'&gt;2014 Work+Transport+IDA'!L164-'&gt;2014 IDA'!L164-'&gt;2014 Transportation'!L164</f>
        <v>1353220</v>
      </c>
      <c r="M164" s="49">
        <f>'&gt;2014 Work+Transport+IDA'!M164-'&gt;2014 IDA'!M164-'&gt;2014 Transportation'!M164</f>
        <v>1415520</v>
      </c>
      <c r="N164" s="49">
        <f>'&gt;2014 Work+Transport+IDA'!N164-'&gt;2014 IDA'!N164-'&gt;2014 Transportation'!N164</f>
        <v>1307991</v>
      </c>
      <c r="O164" s="49">
        <f>'&gt;2014 Work+Transport+IDA'!O164-'&gt;2014 IDA'!O164-'&gt;2014 Transportation'!O164</f>
        <v>1568324</v>
      </c>
      <c r="P164" s="49">
        <f>'&gt;2014 Work+Transport+IDA'!P164-'&gt;2014 IDA'!P164-'&gt;2014 Transportation'!P164</f>
        <v>1595806</v>
      </c>
      <c r="Q164" s="49">
        <f>'&gt;2014 Work+Transport+IDA'!Q164-'&gt;2014 IDA'!Q164-'&gt;2014 Transportation'!Q164</f>
        <v>1425549</v>
      </c>
      <c r="R164" s="49">
        <f>'&gt;2014 Work+Transport+IDA'!R164-'&gt;2014 IDA'!R164-'&gt;2014 Transportation'!R164</f>
        <v>1621429</v>
      </c>
      <c r="S164" s="49">
        <f>'&gt;2014 Work+Transport+IDA'!S164-'&gt;2014 IDA'!S164-'&gt;2014 Transportation'!S164</f>
        <v>1388816</v>
      </c>
      <c r="T164" s="49">
        <f>'Subsidized Employment'!T164+'Education and Training'!T164+'Additional Work Activities'!T164</f>
        <v>1313215</v>
      </c>
      <c r="U164" s="49">
        <f>'Subsidized Employment'!U164+'Education and Training'!U164+'Additional Work Activities'!U164</f>
        <v>1298941</v>
      </c>
      <c r="V164" s="49">
        <f>'Subsidized Employment'!V164+'Education and Training'!V164+'Additional Work Activities'!V164</f>
        <v>1261076</v>
      </c>
      <c r="W164" s="49">
        <f>'Subsidized Employment'!W164+'Education and Training'!W164+'Additional Work Activities'!W164</f>
        <v>1137219</v>
      </c>
      <c r="X164" s="49">
        <v>980387</v>
      </c>
      <c r="Y164" s="49">
        <v>750404</v>
      </c>
      <c r="Z164" s="49">
        <f>'Subsidized Employment'!Z164+'Education and Training'!Z164+'Additional Work Activities'!Z164</f>
        <v>930656</v>
      </c>
    </row>
    <row r="165" spans="1:26" ht="15" customHeight="1">
      <c r="A165" s="51" t="s">
        <v>146</v>
      </c>
      <c r="B165" s="49">
        <f>'&gt;2014 Work+Transport+IDA'!B165-'&gt;2014 IDA'!B165-'&gt;2014 Transportation'!B165</f>
        <v>14193248</v>
      </c>
      <c r="C165" s="49">
        <f>'&gt;2014 Work+Transport+IDA'!C165-'&gt;2014 IDA'!C165-'&gt;2014 Transportation'!C165</f>
        <v>-3560698</v>
      </c>
      <c r="D165" s="49">
        <f>'&gt;2014 Work+Transport+IDA'!D165-'&gt;2014 IDA'!D165-'&gt;2014 Transportation'!D165</f>
        <v>22535942</v>
      </c>
      <c r="E165" s="49">
        <f>'&gt;2014 Work+Transport+IDA'!E165-'&gt;2014 IDA'!E165-'&gt;2014 Transportation'!E165</f>
        <v>22119905</v>
      </c>
      <c r="F165" s="49">
        <f>'&gt;2014 Work+Transport+IDA'!F165-'&gt;2014 IDA'!F165-'&gt;2014 Transportation'!F165</f>
        <v>25393631</v>
      </c>
      <c r="G165" s="49">
        <f>'&gt;2014 Work+Transport+IDA'!G165-'&gt;2014 IDA'!G165-'&gt;2014 Transportation'!G165</f>
        <v>21194845</v>
      </c>
      <c r="H165" s="49">
        <f>'&gt;2014 Work+Transport+IDA'!H165-'&gt;2014 IDA'!H165-'&gt;2014 Transportation'!H165</f>
        <v>15314024</v>
      </c>
      <c r="I165" s="49">
        <f>'&gt;2014 Work+Transport+IDA'!I165-'&gt;2014 IDA'!I165-'&gt;2014 Transportation'!I165</f>
        <v>19756309</v>
      </c>
      <c r="J165" s="49">
        <f>'&gt;2014 Work+Transport+IDA'!J165-'&gt;2014 IDA'!J165-'&gt;2014 Transportation'!J165</f>
        <v>16978713</v>
      </c>
      <c r="K165" s="49">
        <f>'&gt;2014 Work+Transport+IDA'!K165-'&gt;2014 IDA'!K165-'&gt;2014 Transportation'!K165</f>
        <v>22935931</v>
      </c>
      <c r="L165" s="49">
        <f>'&gt;2014 Work+Transport+IDA'!L165-'&gt;2014 IDA'!L165-'&gt;2014 Transportation'!L165</f>
        <v>20413655</v>
      </c>
      <c r="M165" s="49">
        <f>'&gt;2014 Work+Transport+IDA'!M165-'&gt;2014 IDA'!M165-'&gt;2014 Transportation'!M165</f>
        <v>14910043</v>
      </c>
      <c r="N165" s="49">
        <f>'&gt;2014 Work+Transport+IDA'!N165-'&gt;2014 IDA'!N165-'&gt;2014 Transportation'!N165</f>
        <v>18278345</v>
      </c>
      <c r="O165" s="49">
        <f>'&gt;2014 Work+Transport+IDA'!O165-'&gt;2014 IDA'!O165-'&gt;2014 Transportation'!O165</f>
        <v>25067127</v>
      </c>
      <c r="P165" s="49">
        <f>'&gt;2014 Work+Transport+IDA'!P165-'&gt;2014 IDA'!P165-'&gt;2014 Transportation'!P165</f>
        <v>28576230</v>
      </c>
      <c r="Q165" s="49">
        <f>'&gt;2014 Work+Transport+IDA'!Q165-'&gt;2014 IDA'!Q165-'&gt;2014 Transportation'!Q165</f>
        <v>15786168</v>
      </c>
      <c r="R165" s="49">
        <f>'&gt;2014 Work+Transport+IDA'!R165-'&gt;2014 IDA'!R165-'&gt;2014 Transportation'!R165</f>
        <v>15894049</v>
      </c>
      <c r="S165" s="49">
        <f>'&gt;2014 Work+Transport+IDA'!S165-'&gt;2014 IDA'!S165-'&gt;2014 Transportation'!S165</f>
        <v>25548054</v>
      </c>
      <c r="T165" s="49">
        <f>'Subsidized Employment'!T165+'Education and Training'!T165+'Additional Work Activities'!T165</f>
        <v>10532498</v>
      </c>
      <c r="U165" s="49">
        <f>'Subsidized Employment'!U165+'Education and Training'!U165+'Additional Work Activities'!U165</f>
        <v>18531645</v>
      </c>
      <c r="V165" s="49">
        <f>'Subsidized Employment'!V165+'Education and Training'!V165+'Additional Work Activities'!V165</f>
        <v>1527365</v>
      </c>
      <c r="W165" s="49">
        <f>'Subsidized Employment'!W165+'Education and Training'!W165+'Additional Work Activities'!W165</f>
        <v>7592026</v>
      </c>
      <c r="X165" s="49">
        <v>9752200</v>
      </c>
      <c r="Y165" s="49">
        <v>853209</v>
      </c>
      <c r="Z165" s="49">
        <f>'Subsidized Employment'!Z165+'Education and Training'!Z165+'Additional Work Activities'!Z165</f>
        <v>0</v>
      </c>
    </row>
    <row r="166" spans="1:26" ht="15" customHeight="1">
      <c r="A166" s="51" t="s">
        <v>148</v>
      </c>
      <c r="B166" s="49">
        <f>'&gt;2014 Work+Transport+IDA'!B166-'&gt;2014 IDA'!B166-'&gt;2014 Transportation'!B166</f>
        <v>19828873</v>
      </c>
      <c r="C166" s="49">
        <f>'&gt;2014 Work+Transport+IDA'!C166-'&gt;2014 IDA'!C166-'&gt;2014 Transportation'!C166</f>
        <v>3391352</v>
      </c>
      <c r="D166" s="49">
        <f>'&gt;2014 Work+Transport+IDA'!D166-'&gt;2014 IDA'!D166-'&gt;2014 Transportation'!D166</f>
        <v>1015517</v>
      </c>
      <c r="E166" s="49">
        <f>'&gt;2014 Work+Transport+IDA'!E166-'&gt;2014 IDA'!E166-'&gt;2014 Transportation'!E166</f>
        <v>2315950</v>
      </c>
      <c r="F166" s="49">
        <f>'&gt;2014 Work+Transport+IDA'!F166-'&gt;2014 IDA'!F166-'&gt;2014 Transportation'!F166</f>
        <v>1633060</v>
      </c>
      <c r="G166" s="49">
        <f>'&gt;2014 Work+Transport+IDA'!G166-'&gt;2014 IDA'!G166-'&gt;2014 Transportation'!G166</f>
        <v>2672948</v>
      </c>
      <c r="H166" s="49">
        <f>'&gt;2014 Work+Transport+IDA'!H166-'&gt;2014 IDA'!H166-'&gt;2014 Transportation'!H166</f>
        <v>1087689</v>
      </c>
      <c r="I166" s="49">
        <f>'&gt;2014 Work+Transport+IDA'!I166-'&gt;2014 IDA'!I166-'&gt;2014 Transportation'!I166</f>
        <v>1268506</v>
      </c>
      <c r="J166" s="49">
        <f>'&gt;2014 Work+Transport+IDA'!J166-'&gt;2014 IDA'!J166-'&gt;2014 Transportation'!J166</f>
        <v>3166411</v>
      </c>
      <c r="K166" s="49">
        <f>'&gt;2014 Work+Transport+IDA'!K166-'&gt;2014 IDA'!K166-'&gt;2014 Transportation'!K166</f>
        <v>1351379</v>
      </c>
      <c r="L166" s="49">
        <f>'&gt;2014 Work+Transport+IDA'!L166-'&gt;2014 IDA'!L166-'&gt;2014 Transportation'!L166</f>
        <v>1768467</v>
      </c>
      <c r="M166" s="49">
        <f>'&gt;2014 Work+Transport+IDA'!M166-'&gt;2014 IDA'!M166-'&gt;2014 Transportation'!M166</f>
        <v>2264997</v>
      </c>
      <c r="N166" s="49">
        <f>'&gt;2014 Work+Transport+IDA'!N166-'&gt;2014 IDA'!N166-'&gt;2014 Transportation'!N166</f>
        <v>2186377</v>
      </c>
      <c r="O166" s="49">
        <f>'&gt;2014 Work+Transport+IDA'!O166-'&gt;2014 IDA'!O166-'&gt;2014 Transportation'!O166</f>
        <v>7637194</v>
      </c>
      <c r="P166" s="49">
        <f>'&gt;2014 Work+Transport+IDA'!P166-'&gt;2014 IDA'!P166-'&gt;2014 Transportation'!P166</f>
        <v>7617031</v>
      </c>
      <c r="Q166" s="49">
        <f>'&gt;2014 Work+Transport+IDA'!Q166-'&gt;2014 IDA'!Q166-'&gt;2014 Transportation'!Q166</f>
        <v>7597325</v>
      </c>
      <c r="R166" s="49">
        <f>'&gt;2014 Work+Transport+IDA'!R166-'&gt;2014 IDA'!R166-'&gt;2014 Transportation'!R166</f>
        <v>7751588</v>
      </c>
      <c r="S166" s="49">
        <f>'&gt;2014 Work+Transport+IDA'!S166-'&gt;2014 IDA'!S166-'&gt;2014 Transportation'!S166</f>
        <v>7696239</v>
      </c>
      <c r="T166" s="49">
        <f>'Subsidized Employment'!T166+'Education and Training'!T166+'Additional Work Activities'!T166</f>
        <v>8272913</v>
      </c>
      <c r="U166" s="49">
        <f>'Subsidized Employment'!U166+'Education and Training'!U166+'Additional Work Activities'!U166</f>
        <v>7479075</v>
      </c>
      <c r="V166" s="49">
        <f>'Subsidized Employment'!V166+'Education and Training'!V166+'Additional Work Activities'!V166</f>
        <v>7392306</v>
      </c>
      <c r="W166" s="49">
        <f>'Subsidized Employment'!W166+'Education and Training'!W166+'Additional Work Activities'!W166</f>
        <v>7590659</v>
      </c>
      <c r="X166" s="49">
        <v>7415655</v>
      </c>
      <c r="Y166" s="49">
        <v>7732676</v>
      </c>
      <c r="Z166" s="49">
        <f>'Subsidized Employment'!Z166+'Education and Training'!Z166+'Additional Work Activities'!Z166</f>
        <v>7968138</v>
      </c>
    </row>
    <row r="167" spans="1:26" ht="15" customHeight="1">
      <c r="A167" s="51" t="s">
        <v>150</v>
      </c>
      <c r="B167" s="49">
        <f>'&gt;2014 Work+Transport+IDA'!B167-'&gt;2014 IDA'!B167-'&gt;2014 Transportation'!B167</f>
        <v>0</v>
      </c>
      <c r="C167" s="49">
        <f>'&gt;2014 Work+Transport+IDA'!C167-'&gt;2014 IDA'!C167-'&gt;2014 Transportation'!C167</f>
        <v>11868303</v>
      </c>
      <c r="D167" s="49">
        <f>'&gt;2014 Work+Transport+IDA'!D167-'&gt;2014 IDA'!D167-'&gt;2014 Transportation'!D167</f>
        <v>6504280</v>
      </c>
      <c r="E167" s="49">
        <f>'&gt;2014 Work+Transport+IDA'!E167-'&gt;2014 IDA'!E167-'&gt;2014 Transportation'!E167</f>
        <v>9548474</v>
      </c>
      <c r="F167" s="49">
        <f>'&gt;2014 Work+Transport+IDA'!F167-'&gt;2014 IDA'!F167-'&gt;2014 Transportation'!F167</f>
        <v>13403884</v>
      </c>
      <c r="G167" s="49">
        <f>'&gt;2014 Work+Transport+IDA'!G167-'&gt;2014 IDA'!G167-'&gt;2014 Transportation'!G167</f>
        <v>14641562</v>
      </c>
      <c r="H167" s="49">
        <f>'&gt;2014 Work+Transport+IDA'!H167-'&gt;2014 IDA'!H167-'&gt;2014 Transportation'!H167</f>
        <v>13523802</v>
      </c>
      <c r="I167" s="49">
        <f>'&gt;2014 Work+Transport+IDA'!I167-'&gt;2014 IDA'!I167-'&gt;2014 Transportation'!I167</f>
        <v>11237426</v>
      </c>
      <c r="J167" s="49">
        <f>'&gt;2014 Work+Transport+IDA'!J167-'&gt;2014 IDA'!J167-'&gt;2014 Transportation'!J167</f>
        <v>13606484</v>
      </c>
      <c r="K167" s="49">
        <f>'&gt;2014 Work+Transport+IDA'!K167-'&gt;2014 IDA'!K167-'&gt;2014 Transportation'!K167</f>
        <v>15966558</v>
      </c>
      <c r="L167" s="49">
        <f>'&gt;2014 Work+Transport+IDA'!L167-'&gt;2014 IDA'!L167-'&gt;2014 Transportation'!L167</f>
        <v>10032114</v>
      </c>
      <c r="M167" s="49">
        <f>'&gt;2014 Work+Transport+IDA'!M167-'&gt;2014 IDA'!M167-'&gt;2014 Transportation'!M167</f>
        <v>12798329</v>
      </c>
      <c r="N167" s="49">
        <f>'&gt;2014 Work+Transport+IDA'!N167-'&gt;2014 IDA'!N167-'&gt;2014 Transportation'!N167</f>
        <v>2725973</v>
      </c>
      <c r="O167" s="49">
        <f>'&gt;2014 Work+Transport+IDA'!O167-'&gt;2014 IDA'!O167-'&gt;2014 Transportation'!O167</f>
        <v>1114222</v>
      </c>
      <c r="P167" s="49">
        <f>'&gt;2014 Work+Transport+IDA'!P167-'&gt;2014 IDA'!P167-'&gt;2014 Transportation'!P167</f>
        <v>566985</v>
      </c>
      <c r="Q167" s="49">
        <f>'&gt;2014 Work+Transport+IDA'!Q167-'&gt;2014 IDA'!Q167-'&gt;2014 Transportation'!Q167</f>
        <v>0</v>
      </c>
      <c r="R167" s="49">
        <f>'&gt;2014 Work+Transport+IDA'!R167-'&gt;2014 IDA'!R167-'&gt;2014 Transportation'!R167</f>
        <v>8868323</v>
      </c>
      <c r="S167" s="49">
        <f>'&gt;2014 Work+Transport+IDA'!S167-'&gt;2014 IDA'!S167-'&gt;2014 Transportation'!S167</f>
        <v>8988836</v>
      </c>
      <c r="T167" s="49">
        <f>'Subsidized Employment'!T167+'Education and Training'!T167+'Additional Work Activities'!T167</f>
        <v>9505297</v>
      </c>
      <c r="U167" s="49">
        <f>'Subsidized Employment'!U167+'Education and Training'!U167+'Additional Work Activities'!U167</f>
        <v>8155078</v>
      </c>
      <c r="V167" s="49">
        <f>'Subsidized Employment'!V167+'Education and Training'!V167+'Additional Work Activities'!V167</f>
        <v>8822026</v>
      </c>
      <c r="W167" s="49">
        <f>'Subsidized Employment'!W167+'Education and Training'!W167+'Additional Work Activities'!W167</f>
        <v>9083165</v>
      </c>
      <c r="X167" s="49">
        <v>7501948</v>
      </c>
      <c r="Y167" s="49">
        <v>0</v>
      </c>
      <c r="Z167" s="49">
        <f>'Subsidized Employment'!Z167+'Education and Training'!Z167+'Additional Work Activities'!Z167</f>
        <v>6814058</v>
      </c>
    </row>
    <row r="168" spans="1:26" ht="15" customHeight="1">
      <c r="A168" s="51" t="s">
        <v>152</v>
      </c>
      <c r="B168" s="49">
        <f>'&gt;2014 Work+Transport+IDA'!B168-'&gt;2014 IDA'!B168-'&gt;2014 Transportation'!B168</f>
        <v>48816</v>
      </c>
      <c r="C168" s="49">
        <f>'&gt;2014 Work+Transport+IDA'!C168-'&gt;2014 IDA'!C168-'&gt;2014 Transportation'!C168</f>
        <v>161767</v>
      </c>
      <c r="D168" s="49">
        <f>'&gt;2014 Work+Transport+IDA'!D168-'&gt;2014 IDA'!D168-'&gt;2014 Transportation'!D168</f>
        <v>119749</v>
      </c>
      <c r="E168" s="49">
        <f>'&gt;2014 Work+Transport+IDA'!E168-'&gt;2014 IDA'!E168-'&gt;2014 Transportation'!E168</f>
        <v>90926</v>
      </c>
      <c r="F168" s="49">
        <f>'&gt;2014 Work+Transport+IDA'!F168-'&gt;2014 IDA'!F168-'&gt;2014 Transportation'!F168</f>
        <v>260126</v>
      </c>
      <c r="G168" s="49">
        <f>'&gt;2014 Work+Transport+IDA'!G168-'&gt;2014 IDA'!G168-'&gt;2014 Transportation'!G168</f>
        <v>307899</v>
      </c>
      <c r="H168" s="49">
        <f>'&gt;2014 Work+Transport+IDA'!H168-'&gt;2014 IDA'!H168-'&gt;2014 Transportation'!H168</f>
        <v>127736</v>
      </c>
      <c r="I168" s="49">
        <f>'&gt;2014 Work+Transport+IDA'!I168-'&gt;2014 IDA'!I168-'&gt;2014 Transportation'!I168</f>
        <v>275437</v>
      </c>
      <c r="J168" s="49">
        <f>'&gt;2014 Work+Transport+IDA'!J168-'&gt;2014 IDA'!J168-'&gt;2014 Transportation'!J168</f>
        <v>110331</v>
      </c>
      <c r="K168" s="49">
        <f>'&gt;2014 Work+Transport+IDA'!K168-'&gt;2014 IDA'!K168-'&gt;2014 Transportation'!K168</f>
        <v>76711</v>
      </c>
      <c r="L168" s="49">
        <f>'&gt;2014 Work+Transport+IDA'!L168-'&gt;2014 IDA'!L168-'&gt;2014 Transportation'!L168</f>
        <v>4</v>
      </c>
      <c r="M168" s="49">
        <f>'&gt;2014 Work+Transport+IDA'!M168-'&gt;2014 IDA'!M168-'&gt;2014 Transportation'!M168</f>
        <v>0</v>
      </c>
      <c r="N168" s="49">
        <f>'&gt;2014 Work+Transport+IDA'!N168-'&gt;2014 IDA'!N168-'&gt;2014 Transportation'!N168</f>
        <v>213151</v>
      </c>
      <c r="O168" s="49">
        <f>'&gt;2014 Work+Transport+IDA'!O168-'&gt;2014 IDA'!O168-'&gt;2014 Transportation'!O168</f>
        <v>6324</v>
      </c>
      <c r="P168" s="49">
        <f>'&gt;2014 Work+Transport+IDA'!P168-'&gt;2014 IDA'!P168-'&gt;2014 Transportation'!P168</f>
        <v>0</v>
      </c>
      <c r="Q168" s="49">
        <f>'&gt;2014 Work+Transport+IDA'!Q168-'&gt;2014 IDA'!Q168-'&gt;2014 Transportation'!Q168</f>
        <v>194793</v>
      </c>
      <c r="R168" s="49">
        <f>'&gt;2014 Work+Transport+IDA'!R168-'&gt;2014 IDA'!R168-'&gt;2014 Transportation'!R168</f>
        <v>70711</v>
      </c>
      <c r="S168" s="49">
        <f>'&gt;2014 Work+Transport+IDA'!S168-'&gt;2014 IDA'!S168-'&gt;2014 Transportation'!S168</f>
        <v>76597</v>
      </c>
      <c r="T168" s="49">
        <f>'Subsidized Employment'!T168+'Education and Training'!T168+'Additional Work Activities'!T168</f>
        <v>147229</v>
      </c>
      <c r="U168" s="49">
        <f>'Subsidized Employment'!U168+'Education and Training'!U168+'Additional Work Activities'!U168</f>
        <v>566239</v>
      </c>
      <c r="V168" s="49">
        <f>'Subsidized Employment'!V168+'Education and Training'!V168+'Additional Work Activities'!V168</f>
        <v>2695859</v>
      </c>
      <c r="W168" s="49">
        <f>'Subsidized Employment'!W168+'Education and Training'!W168+'Additional Work Activities'!W168</f>
        <v>1988690</v>
      </c>
      <c r="X168" s="49">
        <v>1922639</v>
      </c>
      <c r="Y168" s="49">
        <v>734426</v>
      </c>
      <c r="Z168" s="49">
        <f>'Subsidized Employment'!Z168+'Education and Training'!Z168+'Additional Work Activities'!Z168</f>
        <v>312044</v>
      </c>
    </row>
    <row r="169" spans="1:26" ht="15" customHeight="1">
      <c r="A169" s="51" t="s">
        <v>153</v>
      </c>
      <c r="B169" s="49">
        <f>'&gt;2014 Work+Transport+IDA'!B169-'&gt;2014 IDA'!B169-'&gt;2014 Transportation'!B169</f>
        <v>11267336</v>
      </c>
      <c r="C169" s="49">
        <f>'&gt;2014 Work+Transport+IDA'!C169-'&gt;2014 IDA'!C169-'&gt;2014 Transportation'!C169</f>
        <v>11037127</v>
      </c>
      <c r="D169" s="49">
        <f>'&gt;2014 Work+Transport+IDA'!D169-'&gt;2014 IDA'!D169-'&gt;2014 Transportation'!D169</f>
        <v>-22304463</v>
      </c>
      <c r="E169" s="49">
        <f>'&gt;2014 Work+Transport+IDA'!E169-'&gt;2014 IDA'!E169-'&gt;2014 Transportation'!E169</f>
        <v>59017009</v>
      </c>
      <c r="F169" s="49">
        <f>'&gt;2014 Work+Transport+IDA'!F169-'&gt;2014 IDA'!F169-'&gt;2014 Transportation'!F169</f>
        <v>28895569</v>
      </c>
      <c r="G169" s="49">
        <f>'&gt;2014 Work+Transport+IDA'!G169-'&gt;2014 IDA'!G169-'&gt;2014 Transportation'!G169</f>
        <v>25083519</v>
      </c>
      <c r="H169" s="49">
        <f>'&gt;2014 Work+Transport+IDA'!H169-'&gt;2014 IDA'!H169-'&gt;2014 Transportation'!H169</f>
        <v>26772937</v>
      </c>
      <c r="I169" s="49">
        <f>'&gt;2014 Work+Transport+IDA'!I169-'&gt;2014 IDA'!I169-'&gt;2014 Transportation'!I169</f>
        <v>45347621</v>
      </c>
      <c r="J169" s="49">
        <f>'&gt;2014 Work+Transport+IDA'!J169-'&gt;2014 IDA'!J169-'&gt;2014 Transportation'!J169</f>
        <v>16644268</v>
      </c>
      <c r="K169" s="49">
        <f>'&gt;2014 Work+Transport+IDA'!K169-'&gt;2014 IDA'!K169-'&gt;2014 Transportation'!K169</f>
        <v>13607362</v>
      </c>
      <c r="L169" s="49">
        <f>'&gt;2014 Work+Transport+IDA'!L169-'&gt;2014 IDA'!L169-'&gt;2014 Transportation'!L169</f>
        <v>36093814</v>
      </c>
      <c r="M169" s="49">
        <f>'&gt;2014 Work+Transport+IDA'!M169-'&gt;2014 IDA'!M169-'&gt;2014 Transportation'!M169</f>
        <v>33096043</v>
      </c>
      <c r="N169" s="49">
        <f>'&gt;2014 Work+Transport+IDA'!N169-'&gt;2014 IDA'!N169-'&gt;2014 Transportation'!N169</f>
        <v>27305372</v>
      </c>
      <c r="O169" s="49">
        <f>'&gt;2014 Work+Transport+IDA'!O169-'&gt;2014 IDA'!O169-'&gt;2014 Transportation'!O169</f>
        <v>29005919</v>
      </c>
      <c r="P169" s="49">
        <f>'&gt;2014 Work+Transport+IDA'!P169-'&gt;2014 IDA'!P169-'&gt;2014 Transportation'!P169</f>
        <v>32613241</v>
      </c>
      <c r="Q169" s="49">
        <f>'&gt;2014 Work+Transport+IDA'!Q169-'&gt;2014 IDA'!Q169-'&gt;2014 Transportation'!Q169</f>
        <v>33629317</v>
      </c>
      <c r="R169" s="49">
        <f>'&gt;2014 Work+Transport+IDA'!R169-'&gt;2014 IDA'!R169-'&gt;2014 Transportation'!R169</f>
        <v>30187262</v>
      </c>
      <c r="S169" s="49">
        <f>'&gt;2014 Work+Transport+IDA'!S169-'&gt;2014 IDA'!S169-'&gt;2014 Transportation'!S169</f>
        <v>30777812</v>
      </c>
      <c r="T169" s="49">
        <f>'Subsidized Employment'!T169+'Education and Training'!T169+'Additional Work Activities'!T169</f>
        <v>29052595</v>
      </c>
      <c r="U169" s="49">
        <f>'Subsidized Employment'!U169+'Education and Training'!U169+'Additional Work Activities'!U169</f>
        <v>31436146</v>
      </c>
      <c r="V169" s="49">
        <f>'Subsidized Employment'!V169+'Education and Training'!V169+'Additional Work Activities'!V169</f>
        <v>28075194</v>
      </c>
      <c r="W169" s="49">
        <f>'Subsidized Employment'!W169+'Education and Training'!W169+'Additional Work Activities'!W169</f>
        <v>25152751</v>
      </c>
      <c r="X169" s="49">
        <v>17503539</v>
      </c>
      <c r="Y169" s="49">
        <v>18878063</v>
      </c>
      <c r="Z169" s="49">
        <f>'Subsidized Employment'!Z169+'Education and Training'!Z169+'Additional Work Activities'!Z169</f>
        <v>14757043</v>
      </c>
    </row>
    <row r="170" spans="1:26" ht="15" customHeight="1">
      <c r="A170" s="51" t="s">
        <v>154</v>
      </c>
      <c r="B170" s="49">
        <f>'&gt;2014 Work+Transport+IDA'!B170-'&gt;2014 IDA'!B170-'&gt;2014 Transportation'!B170</f>
        <v>1765430</v>
      </c>
      <c r="C170" s="49">
        <f>'&gt;2014 Work+Transport+IDA'!C170-'&gt;2014 IDA'!C170-'&gt;2014 Transportation'!C170</f>
        <v>753118</v>
      </c>
      <c r="D170" s="49">
        <f>'&gt;2014 Work+Transport+IDA'!D170-'&gt;2014 IDA'!D170-'&gt;2014 Transportation'!D170</f>
        <v>180510</v>
      </c>
      <c r="E170" s="49">
        <f>'&gt;2014 Work+Transport+IDA'!E170-'&gt;2014 IDA'!E170-'&gt;2014 Transportation'!E170</f>
        <v>37059459</v>
      </c>
      <c r="F170" s="49">
        <f>'&gt;2014 Work+Transport+IDA'!F170-'&gt;2014 IDA'!F170-'&gt;2014 Transportation'!F170</f>
        <v>21013293</v>
      </c>
      <c r="G170" s="49">
        <f>'&gt;2014 Work+Transport+IDA'!G170-'&gt;2014 IDA'!G170-'&gt;2014 Transportation'!G170</f>
        <v>21917583</v>
      </c>
      <c r="H170" s="49">
        <f>'&gt;2014 Work+Transport+IDA'!H170-'&gt;2014 IDA'!H170-'&gt;2014 Transportation'!H170</f>
        <v>23107773</v>
      </c>
      <c r="I170" s="49">
        <f>'&gt;2014 Work+Transport+IDA'!I170-'&gt;2014 IDA'!I170-'&gt;2014 Transportation'!I170</f>
        <v>28867191</v>
      </c>
      <c r="J170" s="49">
        <f>'&gt;2014 Work+Transport+IDA'!J170-'&gt;2014 IDA'!J170-'&gt;2014 Transportation'!J170</f>
        <v>27377746</v>
      </c>
      <c r="K170" s="49">
        <f>'&gt;2014 Work+Transport+IDA'!K170-'&gt;2014 IDA'!K170-'&gt;2014 Transportation'!K170</f>
        <v>125755574</v>
      </c>
      <c r="L170" s="49">
        <f>'&gt;2014 Work+Transport+IDA'!L170-'&gt;2014 IDA'!L170-'&gt;2014 Transportation'!L170</f>
        <v>135503332</v>
      </c>
      <c r="M170" s="49">
        <f>'&gt;2014 Work+Transport+IDA'!M170-'&gt;2014 IDA'!M170-'&gt;2014 Transportation'!M170</f>
        <v>48937779</v>
      </c>
      <c r="N170" s="49">
        <f>'&gt;2014 Work+Transport+IDA'!N170-'&gt;2014 IDA'!N170-'&gt;2014 Transportation'!N170</f>
        <v>45553649</v>
      </c>
      <c r="O170" s="49">
        <f>'&gt;2014 Work+Transport+IDA'!O170-'&gt;2014 IDA'!O170-'&gt;2014 Transportation'!O170</f>
        <v>55739517</v>
      </c>
      <c r="P170" s="49">
        <f>'&gt;2014 Work+Transport+IDA'!P170-'&gt;2014 IDA'!P170-'&gt;2014 Transportation'!P170</f>
        <v>81383167</v>
      </c>
      <c r="Q170" s="49">
        <f>'&gt;2014 Work+Transport+IDA'!Q170-'&gt;2014 IDA'!Q170-'&gt;2014 Transportation'!Q170</f>
        <v>101911297</v>
      </c>
      <c r="R170" s="49">
        <f>'&gt;2014 Work+Transport+IDA'!R170-'&gt;2014 IDA'!R170-'&gt;2014 Transportation'!R170</f>
        <v>85925166</v>
      </c>
      <c r="S170" s="49">
        <f>'&gt;2014 Work+Transport+IDA'!S170-'&gt;2014 IDA'!S170-'&gt;2014 Transportation'!S170</f>
        <v>88296008</v>
      </c>
      <c r="T170" s="49">
        <f>'Subsidized Employment'!T170+'Education and Training'!T170+'Additional Work Activities'!T170</f>
        <v>76137507</v>
      </c>
      <c r="U170" s="49">
        <f>'Subsidized Employment'!U170+'Education and Training'!U170+'Additional Work Activities'!U170</f>
        <v>80350125</v>
      </c>
      <c r="V170" s="49">
        <f>'Subsidized Employment'!V170+'Education and Training'!V170+'Additional Work Activities'!V170</f>
        <v>82440207</v>
      </c>
      <c r="W170" s="49">
        <f>'Subsidized Employment'!W170+'Education and Training'!W170+'Additional Work Activities'!W170</f>
        <v>50063849</v>
      </c>
      <c r="X170" s="49">
        <v>56747295</v>
      </c>
      <c r="Y170" s="49">
        <v>67843326</v>
      </c>
      <c r="Z170" s="49">
        <f>'Subsidized Employment'!Z170+'Education and Training'!Z170+'Additional Work Activities'!Z170</f>
        <v>76572172.020000011</v>
      </c>
    </row>
    <row r="171" spans="1:26" ht="15" customHeight="1">
      <c r="A171" s="51" t="s">
        <v>155</v>
      </c>
      <c r="B171" s="49">
        <f>'&gt;2014 Work+Transport+IDA'!B171-'&gt;2014 IDA'!B171-'&gt;2014 Transportation'!B171</f>
        <v>1139492</v>
      </c>
      <c r="C171" s="49">
        <f>'&gt;2014 Work+Transport+IDA'!C171-'&gt;2014 IDA'!C171-'&gt;2014 Transportation'!C171</f>
        <v>949508</v>
      </c>
      <c r="D171" s="49">
        <f>'&gt;2014 Work+Transport+IDA'!D171-'&gt;2014 IDA'!D171-'&gt;2014 Transportation'!D171</f>
        <v>2224131</v>
      </c>
      <c r="E171" s="49">
        <f>'&gt;2014 Work+Transport+IDA'!E171-'&gt;2014 IDA'!E171-'&gt;2014 Transportation'!E171</f>
        <v>-3173639</v>
      </c>
      <c r="F171" s="49">
        <f>'&gt;2014 Work+Transport+IDA'!F171-'&gt;2014 IDA'!F171-'&gt;2014 Transportation'!F171</f>
        <v>0</v>
      </c>
      <c r="G171" s="49">
        <f>'&gt;2014 Work+Transport+IDA'!G171-'&gt;2014 IDA'!G171-'&gt;2014 Transportation'!G171</f>
        <v>0</v>
      </c>
      <c r="H171" s="49">
        <f>'&gt;2014 Work+Transport+IDA'!H171-'&gt;2014 IDA'!H171-'&gt;2014 Transportation'!H171</f>
        <v>0</v>
      </c>
      <c r="I171" s="49">
        <f>'&gt;2014 Work+Transport+IDA'!I171-'&gt;2014 IDA'!I171-'&gt;2014 Transportation'!I171</f>
        <v>0</v>
      </c>
      <c r="J171" s="49">
        <f>'&gt;2014 Work+Transport+IDA'!J171-'&gt;2014 IDA'!J171-'&gt;2014 Transportation'!J171</f>
        <v>0</v>
      </c>
      <c r="K171" s="49">
        <f>'&gt;2014 Work+Transport+IDA'!K171-'&gt;2014 IDA'!K171-'&gt;2014 Transportation'!K171</f>
        <v>0</v>
      </c>
      <c r="L171" s="49">
        <f>'&gt;2014 Work+Transport+IDA'!L171-'&gt;2014 IDA'!L171-'&gt;2014 Transportation'!L171</f>
        <v>0</v>
      </c>
      <c r="M171" s="49">
        <f>'&gt;2014 Work+Transport+IDA'!M171-'&gt;2014 IDA'!M171-'&gt;2014 Transportation'!M171</f>
        <v>0</v>
      </c>
      <c r="N171" s="49">
        <f>'&gt;2014 Work+Transport+IDA'!N171-'&gt;2014 IDA'!N171-'&gt;2014 Transportation'!N171</f>
        <v>0</v>
      </c>
      <c r="O171" s="49">
        <f>'&gt;2014 Work+Transport+IDA'!O171-'&gt;2014 IDA'!O171-'&gt;2014 Transportation'!O171</f>
        <v>0</v>
      </c>
      <c r="P171" s="49">
        <f>'&gt;2014 Work+Transport+IDA'!P171-'&gt;2014 IDA'!P171-'&gt;2014 Transportation'!P171</f>
        <v>0</v>
      </c>
      <c r="Q171" s="49">
        <f>'&gt;2014 Work+Transport+IDA'!Q171-'&gt;2014 IDA'!Q171-'&gt;2014 Transportation'!Q171</f>
        <v>0</v>
      </c>
      <c r="R171" s="49">
        <f>'&gt;2014 Work+Transport+IDA'!R171-'&gt;2014 IDA'!R171-'&gt;2014 Transportation'!R171</f>
        <v>0</v>
      </c>
      <c r="S171" s="49">
        <f>'&gt;2014 Work+Transport+IDA'!S171-'&gt;2014 IDA'!S171-'&gt;2014 Transportation'!S171</f>
        <v>0</v>
      </c>
      <c r="T171" s="49">
        <f>'Subsidized Employment'!T171+'Education and Training'!T171+'Additional Work Activities'!T171</f>
        <v>0</v>
      </c>
      <c r="U171" s="49">
        <f>'Subsidized Employment'!U171+'Education and Training'!U171+'Additional Work Activities'!U171</f>
        <v>0</v>
      </c>
      <c r="V171" s="49">
        <f>'Subsidized Employment'!V171+'Education and Training'!V171+'Additional Work Activities'!V171</f>
        <v>0</v>
      </c>
      <c r="W171" s="49">
        <f>'Subsidized Employment'!W171+'Education and Training'!W171+'Additional Work Activities'!W171</f>
        <v>0</v>
      </c>
      <c r="X171" s="49">
        <v>0</v>
      </c>
      <c r="Y171" s="49">
        <v>168385</v>
      </c>
      <c r="Z171" s="49">
        <f>'Subsidized Employment'!Z171+'Education and Training'!Z171+'Additional Work Activities'!Z171</f>
        <v>0</v>
      </c>
    </row>
    <row r="172" spans="1:26" ht="15" customHeight="1">
      <c r="A172" s="51" t="s">
        <v>157</v>
      </c>
      <c r="B172" s="49">
        <f>'&gt;2014 Work+Transport+IDA'!B172-'&gt;2014 IDA'!B172-'&gt;2014 Transportation'!B172</f>
        <v>22139581</v>
      </c>
      <c r="C172" s="49">
        <f>'&gt;2014 Work+Transport+IDA'!C172-'&gt;2014 IDA'!C172-'&gt;2014 Transportation'!C172</f>
        <v>33878090</v>
      </c>
      <c r="D172" s="49">
        <f>'&gt;2014 Work+Transport+IDA'!D172-'&gt;2014 IDA'!D172-'&gt;2014 Transportation'!D172</f>
        <v>67952860</v>
      </c>
      <c r="E172" s="49">
        <f>'&gt;2014 Work+Transport+IDA'!E172-'&gt;2014 IDA'!E172-'&gt;2014 Transportation'!E172</f>
        <v>87097166</v>
      </c>
      <c r="F172" s="49">
        <f>'&gt;2014 Work+Transport+IDA'!F172-'&gt;2014 IDA'!F172-'&gt;2014 Transportation'!F172</f>
        <v>80446143</v>
      </c>
      <c r="G172" s="49">
        <f>'&gt;2014 Work+Transport+IDA'!G172-'&gt;2014 IDA'!G172-'&gt;2014 Transportation'!G172</f>
        <v>19652205</v>
      </c>
      <c r="H172" s="49">
        <f>'&gt;2014 Work+Transport+IDA'!H172-'&gt;2014 IDA'!H172-'&gt;2014 Transportation'!H172</f>
        <v>21832056</v>
      </c>
      <c r="I172" s="49">
        <f>'&gt;2014 Work+Transport+IDA'!I172-'&gt;2014 IDA'!I172-'&gt;2014 Transportation'!I172</f>
        <v>13539048</v>
      </c>
      <c r="J172" s="49">
        <f>'&gt;2014 Work+Transport+IDA'!J172-'&gt;2014 IDA'!J172-'&gt;2014 Transportation'!J172</f>
        <v>13141071</v>
      </c>
      <c r="K172" s="49">
        <f>'&gt;2014 Work+Transport+IDA'!K172-'&gt;2014 IDA'!K172-'&gt;2014 Transportation'!K172</f>
        <v>27386862</v>
      </c>
      <c r="L172" s="49">
        <f>'&gt;2014 Work+Transport+IDA'!L172-'&gt;2014 IDA'!L172-'&gt;2014 Transportation'!L172</f>
        <v>13312791</v>
      </c>
      <c r="M172" s="49">
        <f>'&gt;2014 Work+Transport+IDA'!M172-'&gt;2014 IDA'!M172-'&gt;2014 Transportation'!M172</f>
        <v>10936715</v>
      </c>
      <c r="N172" s="49">
        <f>'&gt;2014 Work+Transport+IDA'!N172-'&gt;2014 IDA'!N172-'&gt;2014 Transportation'!N172</f>
        <v>20625763</v>
      </c>
      <c r="O172" s="49">
        <f>'&gt;2014 Work+Transport+IDA'!O172-'&gt;2014 IDA'!O172-'&gt;2014 Transportation'!O172</f>
        <v>19804083</v>
      </c>
      <c r="P172" s="49">
        <f>'&gt;2014 Work+Transport+IDA'!P172-'&gt;2014 IDA'!P172-'&gt;2014 Transportation'!P172</f>
        <v>28786635</v>
      </c>
      <c r="Q172" s="49">
        <f>'&gt;2014 Work+Transport+IDA'!Q172-'&gt;2014 IDA'!Q172-'&gt;2014 Transportation'!Q172</f>
        <v>36645476</v>
      </c>
      <c r="R172" s="49">
        <f>'&gt;2014 Work+Transport+IDA'!R172-'&gt;2014 IDA'!R172-'&gt;2014 Transportation'!R172</f>
        <v>30952994</v>
      </c>
      <c r="S172" s="49">
        <f>'&gt;2014 Work+Transport+IDA'!S172-'&gt;2014 IDA'!S172-'&gt;2014 Transportation'!S172</f>
        <v>28773090</v>
      </c>
      <c r="T172" s="49">
        <f>'Subsidized Employment'!T172+'Education and Training'!T172+'Additional Work Activities'!T172</f>
        <v>32616485</v>
      </c>
      <c r="U172" s="49">
        <f>'Subsidized Employment'!U172+'Education and Training'!U172+'Additional Work Activities'!U172</f>
        <v>32916990</v>
      </c>
      <c r="V172" s="49">
        <f>'Subsidized Employment'!V172+'Education and Training'!V172+'Additional Work Activities'!V172</f>
        <v>20469380</v>
      </c>
      <c r="W172" s="49">
        <f>'Subsidized Employment'!W172+'Education and Training'!W172+'Additional Work Activities'!W172</f>
        <v>20377869</v>
      </c>
      <c r="X172" s="49">
        <v>23202213</v>
      </c>
      <c r="Y172" s="49">
        <v>23826888</v>
      </c>
      <c r="Z172" s="49">
        <f>'Subsidized Employment'!Z172+'Education and Training'!Z172+'Additional Work Activities'!Z172</f>
        <v>24884739</v>
      </c>
    </row>
    <row r="173" spans="1:26" ht="15" customHeight="1">
      <c r="A173" s="51" t="s">
        <v>158</v>
      </c>
      <c r="B173" s="49">
        <f>'&gt;2014 Work+Transport+IDA'!B173-'&gt;2014 IDA'!B173-'&gt;2014 Transportation'!B173</f>
        <v>1308701</v>
      </c>
      <c r="C173" s="49">
        <f>'&gt;2014 Work+Transport+IDA'!C173-'&gt;2014 IDA'!C173-'&gt;2014 Transportation'!C173</f>
        <v>1784791</v>
      </c>
      <c r="D173" s="49">
        <f>'&gt;2014 Work+Transport+IDA'!D173-'&gt;2014 IDA'!D173-'&gt;2014 Transportation'!D173</f>
        <v>-1965177</v>
      </c>
      <c r="E173" s="49">
        <f>'&gt;2014 Work+Transport+IDA'!E173-'&gt;2014 IDA'!E173-'&gt;2014 Transportation'!E173</f>
        <v>-1128315</v>
      </c>
      <c r="F173" s="49">
        <f>'&gt;2014 Work+Transport+IDA'!F173-'&gt;2014 IDA'!F173-'&gt;2014 Transportation'!F173</f>
        <v>5304115</v>
      </c>
      <c r="G173" s="49">
        <f>'&gt;2014 Work+Transport+IDA'!G173-'&gt;2014 IDA'!G173-'&gt;2014 Transportation'!G173</f>
        <v>-176855</v>
      </c>
      <c r="H173" s="49">
        <f>'&gt;2014 Work+Transport+IDA'!H173-'&gt;2014 IDA'!H173-'&gt;2014 Transportation'!H173</f>
        <v>-41596</v>
      </c>
      <c r="I173" s="49">
        <f>'&gt;2014 Work+Transport+IDA'!I173-'&gt;2014 IDA'!I173-'&gt;2014 Transportation'!I173</f>
        <v>36</v>
      </c>
      <c r="J173" s="49">
        <f>'&gt;2014 Work+Transport+IDA'!J173-'&gt;2014 IDA'!J173-'&gt;2014 Transportation'!J173</f>
        <v>23</v>
      </c>
      <c r="K173" s="49">
        <f>'&gt;2014 Work+Transport+IDA'!K173-'&gt;2014 IDA'!K173-'&gt;2014 Transportation'!K173</f>
        <v>-1337</v>
      </c>
      <c r="L173" s="49">
        <f>'&gt;2014 Work+Transport+IDA'!L173-'&gt;2014 IDA'!L173-'&gt;2014 Transportation'!L173</f>
        <v>246</v>
      </c>
      <c r="M173" s="49">
        <f>'&gt;2014 Work+Transport+IDA'!M173-'&gt;2014 IDA'!M173-'&gt;2014 Transportation'!M173</f>
        <v>80</v>
      </c>
      <c r="N173" s="49">
        <f>'&gt;2014 Work+Transport+IDA'!N173-'&gt;2014 IDA'!N173-'&gt;2014 Transportation'!N173</f>
        <v>2428</v>
      </c>
      <c r="O173" s="49">
        <f>'&gt;2014 Work+Transport+IDA'!O173-'&gt;2014 IDA'!O173-'&gt;2014 Transportation'!O173</f>
        <v>35</v>
      </c>
      <c r="P173" s="49">
        <f>'&gt;2014 Work+Transport+IDA'!P173-'&gt;2014 IDA'!P173-'&gt;2014 Transportation'!P173</f>
        <v>82</v>
      </c>
      <c r="Q173" s="49">
        <f>'&gt;2014 Work+Transport+IDA'!Q173-'&gt;2014 IDA'!Q173-'&gt;2014 Transportation'!Q173</f>
        <v>13</v>
      </c>
      <c r="R173" s="49">
        <f>'&gt;2014 Work+Transport+IDA'!R173-'&gt;2014 IDA'!R173-'&gt;2014 Transportation'!R173</f>
        <v>12</v>
      </c>
      <c r="S173" s="49">
        <f>'&gt;2014 Work+Transport+IDA'!S173-'&gt;2014 IDA'!S173-'&gt;2014 Transportation'!S173</f>
        <v>15</v>
      </c>
      <c r="T173" s="49">
        <f>'Subsidized Employment'!T173+'Education and Training'!T173+'Additional Work Activities'!T173</f>
        <v>262209</v>
      </c>
      <c r="U173" s="49">
        <f>'Subsidized Employment'!U173+'Education and Training'!U173+'Additional Work Activities'!U173</f>
        <v>1501405</v>
      </c>
      <c r="V173" s="49">
        <f>'Subsidized Employment'!V173+'Education and Training'!V173+'Additional Work Activities'!V173</f>
        <v>98384</v>
      </c>
      <c r="W173" s="49">
        <f>'Subsidized Employment'!W173+'Education and Training'!W173+'Additional Work Activities'!W173</f>
        <v>7328</v>
      </c>
      <c r="X173" s="49">
        <v>25701</v>
      </c>
      <c r="Y173" s="49">
        <v>0</v>
      </c>
      <c r="Z173" s="49">
        <f>'Subsidized Employment'!Z173+'Education and Training'!Z173+'Additional Work Activities'!Z173</f>
        <v>0</v>
      </c>
    </row>
    <row r="174" spans="1:26" ht="15" customHeight="1">
      <c r="A174" s="59" t="s">
        <v>159</v>
      </c>
      <c r="B174" s="49">
        <f>'&gt;2014 Work+Transport+IDA'!B174-'&gt;2014 IDA'!B174-'&gt;2014 Transportation'!B174</f>
        <v>265149816</v>
      </c>
      <c r="C174" s="49">
        <f>'&gt;2014 Work+Transport+IDA'!C174-'&gt;2014 IDA'!C174-'&gt;2014 Transportation'!C174</f>
        <v>567791271</v>
      </c>
      <c r="D174" s="49">
        <f>'&gt;2014 Work+Transport+IDA'!D174-'&gt;2014 IDA'!D174-'&gt;2014 Transportation'!D174</f>
        <v>495121841</v>
      </c>
      <c r="E174" s="49">
        <f>'&gt;2014 Work+Transport+IDA'!E174-'&gt;2014 IDA'!E174-'&gt;2014 Transportation'!E174</f>
        <v>879953657</v>
      </c>
      <c r="F174" s="49">
        <f>'&gt;2014 Work+Transport+IDA'!F174-'&gt;2014 IDA'!F174-'&gt;2014 Transportation'!F174</f>
        <v>698633150</v>
      </c>
      <c r="G174" s="49">
        <f>'&gt;2014 Work+Transport+IDA'!G174-'&gt;2014 IDA'!G174-'&gt;2014 Transportation'!G174</f>
        <v>606173829</v>
      </c>
      <c r="H174" s="49">
        <f>'&gt;2014 Work+Transport+IDA'!H174-'&gt;2014 IDA'!H174-'&gt;2014 Transportation'!H174</f>
        <v>662065588</v>
      </c>
      <c r="I174" s="49">
        <f>'&gt;2014 Work+Transport+IDA'!I174-'&gt;2014 IDA'!I174-'&gt;2014 Transportation'!I174</f>
        <v>540377465</v>
      </c>
      <c r="J174" s="49">
        <f>'&gt;2014 Work+Transport+IDA'!J174-'&gt;2014 IDA'!J174-'&gt;2014 Transportation'!J174</f>
        <v>464965063</v>
      </c>
      <c r="K174" s="49">
        <f>'&gt;2014 Work+Transport+IDA'!K174-'&gt;2014 IDA'!K174-'&gt;2014 Transportation'!K174</f>
        <v>683376519</v>
      </c>
      <c r="L174" s="49">
        <f>'&gt;2014 Work+Transport+IDA'!L174-'&gt;2014 IDA'!L174-'&gt;2014 Transportation'!L174</f>
        <v>656509089</v>
      </c>
      <c r="M174" s="49">
        <f>'&gt;2014 Work+Transport+IDA'!M174-'&gt;2014 IDA'!M174-'&gt;2014 Transportation'!M174</f>
        <v>574303275</v>
      </c>
      <c r="N174" s="49">
        <f>'&gt;2014 Work+Transport+IDA'!N174-'&gt;2014 IDA'!N174-'&gt;2014 Transportation'!N174</f>
        <v>580762800</v>
      </c>
      <c r="O174" s="49">
        <f>'&gt;2014 Work+Transport+IDA'!O174-'&gt;2014 IDA'!O174-'&gt;2014 Transportation'!O174</f>
        <v>723495499</v>
      </c>
      <c r="P174" s="49">
        <f>'&gt;2014 Work+Transport+IDA'!P174-'&gt;2014 IDA'!P174-'&gt;2014 Transportation'!P174</f>
        <v>720343007</v>
      </c>
      <c r="Q174" s="49">
        <f>'&gt;2014 Work+Transport+IDA'!Q174-'&gt;2014 IDA'!Q174-'&gt;2014 Transportation'!Q174</f>
        <v>536040956</v>
      </c>
      <c r="R174" s="49">
        <f>'&gt;2014 Work+Transport+IDA'!R174-'&gt;2014 IDA'!R174-'&gt;2014 Transportation'!R174</f>
        <v>516937971</v>
      </c>
      <c r="S174" s="49">
        <f>'&gt;2014 Work+Transport+IDA'!S174-'&gt;2014 IDA'!S174-'&gt;2014 Transportation'!S174</f>
        <v>546924638</v>
      </c>
      <c r="T174" s="49">
        <f>'Subsidized Employment'!T174+'Education and Training'!T174+'Additional Work Activities'!T174</f>
        <v>557177053</v>
      </c>
      <c r="U174" s="49">
        <f>'Subsidized Employment'!U174+'Education and Training'!U174+'Additional Work Activities'!U174</f>
        <v>515626868</v>
      </c>
      <c r="V174" s="49">
        <f>'Subsidized Employment'!V174+'Education and Training'!V174+'Additional Work Activities'!V174</f>
        <v>485961318</v>
      </c>
      <c r="W174" s="49">
        <f>'Subsidized Employment'!W174+'Education and Training'!W174+'Additional Work Activities'!W174</f>
        <v>459134285</v>
      </c>
      <c r="X174" s="49">
        <f>SUM(X121:X173)</f>
        <v>430610938</v>
      </c>
      <c r="Y174" s="49">
        <f>SUM(Y121:Y173)</f>
        <v>398720108</v>
      </c>
      <c r="Z174" s="49">
        <f>SUM(Z123:Z173)</f>
        <v>421903483.66999996</v>
      </c>
    </row>
    <row r="175" spans="1:26" ht="15" customHeight="1">
      <c r="A175" s="82"/>
      <c r="B175" s="82"/>
      <c r="C175" s="82"/>
      <c r="D175" s="82"/>
      <c r="E175" s="82"/>
      <c r="F175" s="82"/>
      <c r="G175" s="82"/>
      <c r="H175" s="82"/>
      <c r="I175" s="82"/>
      <c r="J175" s="82"/>
      <c r="K175" s="82"/>
      <c r="L175" s="82"/>
      <c r="M175" s="82"/>
      <c r="N175" s="82"/>
    </row>
    <row r="180" spans="1:35" ht="15" customHeight="1">
      <c r="A180" s="395"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35" ht="15" customHeight="1">
      <c r="A181" s="395"/>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288" t="s">
        <v>341</v>
      </c>
      <c r="AB181" s="50">
        <v>19</v>
      </c>
      <c r="AC181" s="50">
        <v>1</v>
      </c>
      <c r="AD181" s="50"/>
      <c r="AE181" s="50"/>
      <c r="AF181" s="50"/>
      <c r="AH181" s="50"/>
      <c r="AI181" s="50"/>
    </row>
    <row r="182" spans="1:35" ht="15" customHeight="1">
      <c r="A182" s="51" t="s">
        <v>82</v>
      </c>
      <c r="B182" s="89">
        <f>B5/'[2]Total Funds Spent &amp; Transferred'!B5</f>
        <v>6.6616821754327898E-2</v>
      </c>
      <c r="C182" s="89">
        <f>C5/'[2]Total Funds Spent &amp; Transferred'!C5</f>
        <v>0.10881175977110454</v>
      </c>
      <c r="D182" s="89">
        <f>D5/'[2]Total Funds Spent &amp; Transferred'!D5</f>
        <v>9.6529480330581327E-2</v>
      </c>
      <c r="E182" s="89">
        <f>E5/'[2]Total Funds Spent &amp; Transferred'!E5</f>
        <v>0.10561090452509239</v>
      </c>
      <c r="F182" s="89">
        <f>F5/'[2]Total Funds Spent &amp; Transferred'!F5</f>
        <v>0.13478899405559824</v>
      </c>
      <c r="G182" s="89">
        <f>G5/'Total Funds Spent &amp; Transferred'!G5</f>
        <v>0.11416764730484757</v>
      </c>
      <c r="H182" s="89">
        <f>H5/'Total Funds Spent &amp; Transferred'!H5</f>
        <v>9.9370919294302376E-2</v>
      </c>
      <c r="I182" s="89">
        <f>I5/'Total Funds Spent &amp; Transferred'!I5</f>
        <v>0.11718204090403136</v>
      </c>
      <c r="J182" s="89">
        <f>J5/'Total Funds Spent &amp; Transferred'!J5</f>
        <v>0.11426572615052397</v>
      </c>
      <c r="K182" s="89">
        <f>K5/'Total Funds Spent &amp; Transferred'!K5</f>
        <v>0.12340926156524892</v>
      </c>
      <c r="L182" s="89">
        <f>L5/'Total Funds Spent &amp; Transferred'!L5</f>
        <v>0.11708656918374487</v>
      </c>
      <c r="M182" s="89">
        <f>M5/'Total Funds Spent &amp; Transferred'!M5</f>
        <v>0.12525023775306912</v>
      </c>
      <c r="N182" s="89">
        <f>N5/'Total Funds Spent &amp; Transferred'!N5</f>
        <v>0.13435741261670978</v>
      </c>
      <c r="O182" s="89">
        <f>O5/'Total Funds Spent &amp; Transferred'!O5</f>
        <v>0.1186233385538619</v>
      </c>
      <c r="P182" s="89">
        <f>P5/'Total Funds Spent &amp; Transferred'!P5</f>
        <v>0.12271571383077061</v>
      </c>
      <c r="Q182" s="89">
        <f>Q5/'Total Funds Spent &amp; Transferred'!Q5</f>
        <v>0.13380683311502298</v>
      </c>
      <c r="R182" s="89">
        <f>R5/'Total Funds Spent &amp; Transferred'!R5</f>
        <v>0.12274666070372608</v>
      </c>
      <c r="S182" s="89">
        <f>S5/'Total Funds Spent &amp; Transferred'!S5</f>
        <v>0.11392471371941124</v>
      </c>
      <c r="T182" s="89">
        <f>T5/'Total Funds Spent &amp; Transferred'!T5</f>
        <v>2.0693444036140034E-2</v>
      </c>
      <c r="U182" s="89">
        <f>U5/'Total Funds Spent &amp; Transferred'!U5</f>
        <v>2.2969767814457136E-2</v>
      </c>
      <c r="V182" s="89">
        <f>V5/'Total Funds Spent &amp; Transferred'!V5</f>
        <v>2.5350510763207001E-2</v>
      </c>
      <c r="W182" s="89">
        <f>W5/'Total Funds Spent &amp; Transferred'!W5</f>
        <v>3.4438663380519374E-2</v>
      </c>
      <c r="X182" s="89">
        <f>X5/'Total Funds Spent &amp; Transferred'!X5</f>
        <v>4.238868644635542E-2</v>
      </c>
      <c r="Y182" s="89">
        <f>Y5/'Total Funds Spent &amp; Transferred'!Y5</f>
        <v>3.3650543574190797E-2</v>
      </c>
      <c r="Z182" s="89">
        <f>Z5/'Total Funds Spent &amp; Transferred'!Z5</f>
        <v>3.180212272684535E-2</v>
      </c>
      <c r="AA182" s="289">
        <f t="shared" ref="AA182:AA213" si="55">(X182-W182)/W182</f>
        <v>0.230845865822222</v>
      </c>
      <c r="AB182" s="168">
        <f>X182+'Child Care (Spent or Transfer)'!X182+'Refundable Tax Credits'!X182</f>
        <v>7.3610677990210149E-2</v>
      </c>
      <c r="AC182" s="168">
        <f>F182+'Child Care (Spent or Transfer)'!F182+'Refundable Tax Credits'!F182</f>
        <v>0.3600808415878472</v>
      </c>
      <c r="AD182" s="225"/>
    </row>
    <row r="183" spans="1:35" ht="15" customHeight="1">
      <c r="A183" s="51" t="s">
        <v>84</v>
      </c>
      <c r="B183" s="89">
        <f>B6/'[2]Total Funds Spent &amp; Transferred'!B6</f>
        <v>6.4858098650845047E-2</v>
      </c>
      <c r="C183" s="89">
        <f>C6/'[2]Total Funds Spent &amp; Transferred'!C6</f>
        <v>0.10710340868280119</v>
      </c>
      <c r="D183" s="89">
        <f>D6/'[2]Total Funds Spent &amp; Transferred'!D6</f>
        <v>4.3670897471356468E-2</v>
      </c>
      <c r="E183" s="89">
        <f>E6/'[2]Total Funds Spent &amp; Transferred'!E6</f>
        <v>8.7816754009805931E-2</v>
      </c>
      <c r="F183" s="89">
        <f>F6/'[2]Total Funds Spent &amp; Transferred'!F6</f>
        <v>9.3427782158013131E-2</v>
      </c>
      <c r="G183" s="89">
        <f>G6/'Total Funds Spent &amp; Transferred'!G6</f>
        <v>0.10768012583144385</v>
      </c>
      <c r="H183" s="89">
        <f>H6/'Total Funds Spent &amp; Transferred'!H6</f>
        <v>0.11679933005484443</v>
      </c>
      <c r="I183" s="89">
        <f>I6/'Total Funds Spent &amp; Transferred'!I6</f>
        <v>0.12590527968730253</v>
      </c>
      <c r="J183" s="89">
        <f>J6/'Total Funds Spent &amp; Transferred'!J6</f>
        <v>0.12735572930213937</v>
      </c>
      <c r="K183" s="89">
        <f>K6/'Total Funds Spent &amp; Transferred'!K6</f>
        <v>0.12052725976553463</v>
      </c>
      <c r="L183" s="89">
        <f>L6/'Total Funds Spent &amp; Transferred'!L6</f>
        <v>0.13042282316888557</v>
      </c>
      <c r="M183" s="89">
        <f>M6/'Total Funds Spent &amp; Transferred'!M6</f>
        <v>0.10039733122495488</v>
      </c>
      <c r="N183" s="89">
        <f>N6/'Total Funds Spent &amp; Transferred'!N6</f>
        <v>0.11165837937304161</v>
      </c>
      <c r="O183" s="89">
        <f>O6/'Total Funds Spent &amp; Transferred'!O6</f>
        <v>0.1329373062485914</v>
      </c>
      <c r="P183" s="89">
        <f>P6/'Total Funds Spent &amp; Transferred'!P6</f>
        <v>0.15388107368573578</v>
      </c>
      <c r="Q183" s="89">
        <f>Q6/'Total Funds Spent &amp; Transferred'!Q6</f>
        <v>0.13029393298326392</v>
      </c>
      <c r="R183" s="89">
        <f>R6/'Total Funds Spent &amp; Transferred'!R6</f>
        <v>0.14106458245635578</v>
      </c>
      <c r="S183" s="89">
        <f>S6/'Total Funds Spent &amp; Transferred'!S6</f>
        <v>0.14494204109222575</v>
      </c>
      <c r="T183" s="89">
        <f>T6/'Total Funds Spent &amp; Transferred'!T6</f>
        <v>0.11493115760838415</v>
      </c>
      <c r="U183" s="89">
        <f>U6/'Total Funds Spent &amp; Transferred'!U6</f>
        <v>8.0339013186851355E-2</v>
      </c>
      <c r="V183" s="89">
        <f>V6/'Total Funds Spent &amp; Transferred'!V6</f>
        <v>9.7346166434460674E-2</v>
      </c>
      <c r="W183" s="89">
        <f>W6/'Total Funds Spent &amp; Transferred'!W6</f>
        <v>9.4571310674791589E-2</v>
      </c>
      <c r="X183" s="89">
        <f>X6/'Total Funds Spent &amp; Transferred'!X6</f>
        <v>0.11956741413046473</v>
      </c>
      <c r="Y183" s="89">
        <f>Y6/'Total Funds Spent &amp; Transferred'!Y6</f>
        <v>0.13168347151436305</v>
      </c>
      <c r="Z183" s="89">
        <f>Z6/'Total Funds Spent &amp; Transferred'!Z6</f>
        <v>0.13556585641785013</v>
      </c>
      <c r="AA183" s="289">
        <f t="shared" si="55"/>
        <v>0.26430958054106751</v>
      </c>
      <c r="AB183" s="168">
        <f>X183+'Child Care (Spent or Transfer)'!X183+'Refundable Tax Credits'!X183</f>
        <v>0.29366401180753954</v>
      </c>
      <c r="AC183" s="168">
        <f>F183+'Child Care (Spent or Transfer)'!F183+'Refundable Tax Credits'!F183</f>
        <v>0.31050897046433074</v>
      </c>
      <c r="AD183" s="225"/>
    </row>
    <row r="184" spans="1:35" ht="15" customHeight="1">
      <c r="A184" s="51" t="s">
        <v>86</v>
      </c>
      <c r="B184" s="89">
        <f>B7/'[2]Total Funds Spent &amp; Transferred'!B7</f>
        <v>0</v>
      </c>
      <c r="C184" s="89">
        <f>C7/'[2]Total Funds Spent &amp; Transferred'!C7</f>
        <v>3.4206729850793295E-2</v>
      </c>
      <c r="D184" s="89">
        <f>D7/'[2]Total Funds Spent &amp; Transferred'!D7</f>
        <v>6.8197062719489152E-2</v>
      </c>
      <c r="E184" s="89">
        <f>E7/'[2]Total Funds Spent &amp; Transferred'!E7</f>
        <v>8.6732072293428789E-2</v>
      </c>
      <c r="F184" s="89">
        <f>F7/'[2]Total Funds Spent &amp; Transferred'!F7</f>
        <v>0.1142197121559846</v>
      </c>
      <c r="G184" s="89">
        <f>G7/'Total Funds Spent &amp; Transferred'!G7</f>
        <v>7.6435317026709304E-2</v>
      </c>
      <c r="H184" s="89">
        <f>H7/'Total Funds Spent &amp; Transferred'!H7</f>
        <v>6.1945185145438557E-2</v>
      </c>
      <c r="I184" s="89">
        <f>I7/'Total Funds Spent &amp; Transferred'!I7</f>
        <v>4.9385472904411087E-2</v>
      </c>
      <c r="J184" s="89">
        <f>J7/'Total Funds Spent &amp; Transferred'!J7</f>
        <v>5.7433392940845568E-2</v>
      </c>
      <c r="K184" s="89">
        <f>K7/'Total Funds Spent &amp; Transferred'!K7</f>
        <v>4.4283143995366335E-2</v>
      </c>
      <c r="L184" s="89">
        <f>L7/'Total Funds Spent &amp; Transferred'!L7</f>
        <v>2.939765414072994E-2</v>
      </c>
      <c r="M184" s="89">
        <f>M7/'Total Funds Spent &amp; Transferred'!M7</f>
        <v>3.8247901972332722E-2</v>
      </c>
      <c r="N184" s="89">
        <f>N7/'Total Funds Spent &amp; Transferred'!N7</f>
        <v>3.0873157511062142E-2</v>
      </c>
      <c r="O184" s="89">
        <f>O7/'Total Funds Spent &amp; Transferred'!O7</f>
        <v>2.094796431095278E-2</v>
      </c>
      <c r="P184" s="89">
        <f>P7/'Total Funds Spent &amp; Transferred'!P7</f>
        <v>2.0228861683186636E-2</v>
      </c>
      <c r="Q184" s="89">
        <f>Q7/'Total Funds Spent &amp; Transferred'!Q7</f>
        <v>2.7865594883781711E-2</v>
      </c>
      <c r="R184" s="89">
        <f>R7/'Total Funds Spent &amp; Transferred'!R7</f>
        <v>2.3265599081805702E-2</v>
      </c>
      <c r="S184" s="89">
        <f>S7/'Total Funds Spent &amp; Transferred'!S7</f>
        <v>2.281551710820497E-2</v>
      </c>
      <c r="T184" s="89">
        <f>T7/'Total Funds Spent &amp; Transferred'!T7</f>
        <v>3.2593803116520901E-3</v>
      </c>
      <c r="U184" s="89">
        <f>U7/'Total Funds Spent &amp; Transferred'!U7</f>
        <v>4.0992784486233169E-3</v>
      </c>
      <c r="V184" s="89">
        <f>V7/'Total Funds Spent &amp; Transferred'!V7</f>
        <v>4.0101500594874389E-3</v>
      </c>
      <c r="W184" s="89">
        <f>W7/'Total Funds Spent &amp; Transferred'!W7</f>
        <v>1.1289565574391827E-3</v>
      </c>
      <c r="X184" s="89">
        <f>X7/'Total Funds Spent &amp; Transferred'!X7</f>
        <v>1.9702125232270288E-3</v>
      </c>
      <c r="Y184" s="89">
        <f>Y7/'Total Funds Spent &amp; Transferred'!Y7</f>
        <v>1.5890021254689659E-3</v>
      </c>
      <c r="Z184" s="89">
        <f>Z7/'Total Funds Spent &amp; Transferred'!Z7</f>
        <v>1.6130995995776488E-3</v>
      </c>
      <c r="AA184" s="289">
        <f t="shared" si="55"/>
        <v>0.74516238932707113</v>
      </c>
      <c r="AB184" s="168">
        <f>X184+'Child Care (Spent or Transfer)'!X184+'Refundable Tax Credits'!X184</f>
        <v>1.9702125232270288E-3</v>
      </c>
      <c r="AC184" s="168">
        <f>F184+'Child Care (Spent or Transfer)'!F184+'Refundable Tax Credits'!F184</f>
        <v>0.27341075478734711</v>
      </c>
      <c r="AD184" s="225"/>
    </row>
    <row r="185" spans="1:35" ht="15" customHeight="1">
      <c r="A185" s="51" t="s">
        <v>88</v>
      </c>
      <c r="B185" s="89">
        <f>B8/'[2]Total Funds Spent &amp; Transferred'!B8</f>
        <v>0.1622401699841691</v>
      </c>
      <c r="C185" s="89">
        <f>C8/'[2]Total Funds Spent &amp; Transferred'!C8</f>
        <v>0.22291817095769739</v>
      </c>
      <c r="D185" s="89">
        <f>D8/'[2]Total Funds Spent &amp; Transferred'!D8</f>
        <v>0.2917894993402278</v>
      </c>
      <c r="E185" s="89">
        <f>E8/'[2]Total Funds Spent &amp; Transferred'!E8</f>
        <v>0.25395686475728213</v>
      </c>
      <c r="F185" s="89">
        <f>F8/'[2]Total Funds Spent &amp; Transferred'!F8</f>
        <v>0.23671475563796562</v>
      </c>
      <c r="G185" s="89">
        <f>G8/'Total Funds Spent &amp; Transferred'!G8</f>
        <v>0.2127805154340103</v>
      </c>
      <c r="H185" s="89">
        <f>H8/'Total Funds Spent &amp; Transferred'!H8</f>
        <v>0.14572690487383594</v>
      </c>
      <c r="I185" s="89">
        <f>I8/'Total Funds Spent &amp; Transferred'!I8</f>
        <v>8.1312944704161047E-2</v>
      </c>
      <c r="J185" s="89">
        <f>J8/'Total Funds Spent &amp; Transferred'!J8</f>
        <v>0.16000304348095848</v>
      </c>
      <c r="K185" s="89">
        <f>K8/'Total Funds Spent &amp; Transferred'!K8</f>
        <v>0.18293293970060615</v>
      </c>
      <c r="L185" s="89">
        <f>L8/'Total Funds Spent &amp; Transferred'!L8</f>
        <v>0.19216583805969856</v>
      </c>
      <c r="M185" s="89">
        <f>M8/'Total Funds Spent &amp; Transferred'!M8</f>
        <v>0.13687321421108531</v>
      </c>
      <c r="N185" s="89">
        <f>N8/'Total Funds Spent &amp; Transferred'!N8</f>
        <v>0.18337877650868553</v>
      </c>
      <c r="O185" s="89">
        <f>O8/'Total Funds Spent &amp; Transferred'!O8</f>
        <v>0.23258629347928661</v>
      </c>
      <c r="P185" s="89">
        <f>P8/'Total Funds Spent &amp; Transferred'!P8</f>
        <v>0.15024848690543516</v>
      </c>
      <c r="Q185" s="89">
        <f>Q8/'Total Funds Spent &amp; Transferred'!Q8</f>
        <v>0.18598793729361113</v>
      </c>
      <c r="R185" s="89">
        <f>R8/'Total Funds Spent &amp; Transferred'!R8</f>
        <v>0.14982448633331766</v>
      </c>
      <c r="S185" s="89">
        <f>S8/'Total Funds Spent &amp; Transferred'!S8</f>
        <v>0.12140167447565477</v>
      </c>
      <c r="T185" s="89">
        <f>T8/'Total Funds Spent &amp; Transferred'!T8</f>
        <v>0.11021342141885336</v>
      </c>
      <c r="U185" s="89">
        <f>U8/'Total Funds Spent &amp; Transferred'!U8</f>
        <v>0.10069579332892467</v>
      </c>
      <c r="V185" s="89">
        <f>V8/'Total Funds Spent &amp; Transferred'!V8</f>
        <v>8.6209702853211306E-2</v>
      </c>
      <c r="W185" s="89">
        <f>W8/'Total Funds Spent &amp; Transferred'!W8</f>
        <v>8.8836742306602878E-2</v>
      </c>
      <c r="X185" s="89">
        <f>X8/'Total Funds Spent &amp; Transferred'!X8</f>
        <v>0.17504409620110703</v>
      </c>
      <c r="Y185" s="89">
        <f>Y8/'Total Funds Spent &amp; Transferred'!Y8</f>
        <v>0.14785977246415888</v>
      </c>
      <c r="Z185" s="89">
        <f>Z8/'Total Funds Spent &amp; Transferred'!Z8</f>
        <v>0.12510701655585713</v>
      </c>
      <c r="AA185" s="289">
        <f t="shared" si="55"/>
        <v>0.97040201673510385</v>
      </c>
      <c r="AB185" s="168">
        <f>X185+'Child Care (Spent or Transfer)'!X185+'Refundable Tax Credits'!X185</f>
        <v>0.20823901798414113</v>
      </c>
      <c r="AC185" s="168">
        <f>F185+'Child Care (Spent or Transfer)'!F185+'Refundable Tax Credits'!F185</f>
        <v>0.41596359161847885</v>
      </c>
      <c r="AD185" s="225"/>
    </row>
    <row r="186" spans="1:35" ht="15" customHeight="1">
      <c r="A186" s="51" t="s">
        <v>74</v>
      </c>
      <c r="B186" s="89">
        <f>B9/'[2]Total Funds Spent &amp; Transferred'!B9</f>
        <v>0</v>
      </c>
      <c r="C186" s="89">
        <f>C9/'[2]Total Funds Spent &amp; Transferred'!C9</f>
        <v>4.5731769598015497E-2</v>
      </c>
      <c r="D186" s="89">
        <f>D9/'[2]Total Funds Spent &amp; Transferred'!D9</f>
        <v>5.6647526895722805E-2</v>
      </c>
      <c r="E186" s="89">
        <f>E9/'[2]Total Funds Spent &amp; Transferred'!E9</f>
        <v>6.7322081176992482E-2</v>
      </c>
      <c r="F186" s="89">
        <f>F9/'[2]Total Funds Spent &amp; Transferred'!F9</f>
        <v>7.5782564092026466E-2</v>
      </c>
      <c r="G186" s="89">
        <f>G9/'Total Funds Spent &amp; Transferred'!G9</f>
        <v>7.7395766515960404E-2</v>
      </c>
      <c r="H186" s="89">
        <f>H9/'Total Funds Spent &amp; Transferred'!H9</f>
        <v>7.3824516842437252E-2</v>
      </c>
      <c r="I186" s="89">
        <f>I9/'Total Funds Spent &amp; Transferred'!I9</f>
        <v>6.1009483214107471E-2</v>
      </c>
      <c r="J186" s="89">
        <f>J9/'Total Funds Spent &amp; Transferred'!J9</f>
        <v>6.7982044720967152E-2</v>
      </c>
      <c r="K186" s="89">
        <f>K9/'Total Funds Spent &amp; Transferred'!K9</f>
        <v>7.8711953002586862E-2</v>
      </c>
      <c r="L186" s="89">
        <f>L9/'Total Funds Spent &amp; Transferred'!L9</f>
        <v>6.5872817955929724E-2</v>
      </c>
      <c r="M186" s="89">
        <f>M9/'Total Funds Spent &amp; Transferred'!M9</f>
        <v>6.6480335299099622E-2</v>
      </c>
      <c r="N186" s="89">
        <f>N9/'Total Funds Spent &amp; Transferred'!N9</f>
        <v>7.0519674901263735E-2</v>
      </c>
      <c r="O186" s="89">
        <f>O9/'Total Funds Spent &amp; Transferred'!O9</f>
        <v>0.1088898599274179</v>
      </c>
      <c r="P186" s="89">
        <f>P9/'Total Funds Spent &amp; Transferred'!P9</f>
        <v>8.9383181742746703E-2</v>
      </c>
      <c r="Q186" s="89">
        <f>Q9/'Total Funds Spent &amp; Transferred'!Q9</f>
        <v>8.1454412818798505E-2</v>
      </c>
      <c r="R186" s="89">
        <f>R9/'Total Funds Spent &amp; Transferred'!R9</f>
        <v>7.2147761340292105E-2</v>
      </c>
      <c r="S186" s="89">
        <f>S9/'Total Funds Spent &amp; Transferred'!S9</f>
        <v>8.5968977775363942E-2</v>
      </c>
      <c r="T186" s="89">
        <f>T9/'Total Funds Spent &amp; Transferred'!T9</f>
        <v>0.16005371103669738</v>
      </c>
      <c r="U186" s="89">
        <f>U9/'Total Funds Spent &amp; Transferred'!U9</f>
        <v>0.20776415449134741</v>
      </c>
      <c r="V186" s="89">
        <f>V9/'Total Funds Spent &amp; Transferred'!V9</f>
        <v>0.24558939626828868</v>
      </c>
      <c r="W186" s="89">
        <f>W9/'Total Funds Spent &amp; Transferred'!W9</f>
        <v>0.26973673185493485</v>
      </c>
      <c r="X186" s="89">
        <f>X9/'Total Funds Spent &amp; Transferred'!X9</f>
        <v>0.2691203101721788</v>
      </c>
      <c r="Y186" s="89">
        <f>Y9/'Total Funds Spent &amp; Transferred'!Y9</f>
        <v>0.23489286225563646</v>
      </c>
      <c r="Z186" s="89">
        <f>Z9/'Total Funds Spent &amp; Transferred'!Z9</f>
        <v>0.14663629847334031</v>
      </c>
      <c r="AA186" s="289">
        <f t="shared" si="55"/>
        <v>-2.2852715628198729E-3</v>
      </c>
      <c r="AB186" s="168">
        <f>X186+'Child Care (Spent or Transfer)'!X186+'Refundable Tax Credits'!X186</f>
        <v>0.39103361379691853</v>
      </c>
      <c r="AC186" s="168">
        <f>F186+'Child Care (Spent or Transfer)'!F186+'Refundable Tax Credits'!F186</f>
        <v>0.23992590634404637</v>
      </c>
    </row>
    <row r="187" spans="1:35" ht="15" customHeight="1">
      <c r="A187" s="51" t="s">
        <v>91</v>
      </c>
      <c r="B187" s="89">
        <f>B10/'[2]Total Funds Spent &amp; Transferred'!B10</f>
        <v>4.7158833979215999E-3</v>
      </c>
      <c r="C187" s="89">
        <f>C10/'[2]Total Funds Spent &amp; Transferred'!C10</f>
        <v>2.7803207406325442E-2</v>
      </c>
      <c r="D187" s="89">
        <f>D10/'[2]Total Funds Spent &amp; Transferred'!D10</f>
        <v>4.3515011851541933E-2</v>
      </c>
      <c r="E187" s="89">
        <f>E10/'[2]Total Funds Spent &amp; Transferred'!E10</f>
        <v>5.4326679211564944E-3</v>
      </c>
      <c r="F187" s="89">
        <f>F10/'[2]Total Funds Spent &amp; Transferred'!F10</f>
        <v>4.3272627884716319E-3</v>
      </c>
      <c r="G187" s="89">
        <f>G10/'Total Funds Spent &amp; Transferred'!G10</f>
        <v>3.4419551498199061E-3</v>
      </c>
      <c r="H187" s="89">
        <f>H10/'Total Funds Spent &amp; Transferred'!H10</f>
        <v>3.9929502323211912E-3</v>
      </c>
      <c r="I187" s="89">
        <f>I10/'Total Funds Spent &amp; Transferred'!I10</f>
        <v>3.3799105753048878E-3</v>
      </c>
      <c r="J187" s="89">
        <f>J10/'Total Funds Spent &amp; Transferred'!J10</f>
        <v>5.323666132737017E-3</v>
      </c>
      <c r="K187" s="89">
        <f>K10/'Total Funds Spent &amp; Transferred'!K10</f>
        <v>3.9641524791779658E-3</v>
      </c>
      <c r="L187" s="89">
        <f>L10/'Total Funds Spent &amp; Transferred'!L10</f>
        <v>2.6147077955892802E-3</v>
      </c>
      <c r="M187" s="89">
        <f>M10/'Total Funds Spent &amp; Transferred'!M10</f>
        <v>1.5791323342633516E-3</v>
      </c>
      <c r="N187" s="89">
        <f>N10/'Total Funds Spent &amp; Transferred'!N10</f>
        <v>2.5225172823467633E-3</v>
      </c>
      <c r="O187" s="89">
        <f>O10/'Total Funds Spent &amp; Transferred'!O10</f>
        <v>3.5889793484820986E-3</v>
      </c>
      <c r="P187" s="89">
        <f>P10/'Total Funds Spent &amp; Transferred'!P10</f>
        <v>1.6457253790373379E-2</v>
      </c>
      <c r="Q187" s="89">
        <f>Q10/'Total Funds Spent &amp; Transferred'!Q10</f>
        <v>1.4656894139647823E-2</v>
      </c>
      <c r="R187" s="89">
        <f>R10/'Total Funds Spent &amp; Transferred'!R10</f>
        <v>6.7359765006586476E-3</v>
      </c>
      <c r="S187" s="89">
        <f>S10/'Total Funds Spent &amp; Transferred'!S10</f>
        <v>7.01241423020288E-3</v>
      </c>
      <c r="T187" s="89">
        <f>T10/'Total Funds Spent &amp; Transferred'!T10</f>
        <v>3.5590661725774304E-2</v>
      </c>
      <c r="U187" s="89">
        <f>U10/'Total Funds Spent &amp; Transferred'!U10</f>
        <v>2.3928086124205581E-2</v>
      </c>
      <c r="V187" s="89">
        <f>V10/'Total Funds Spent &amp; Transferred'!V10</f>
        <v>2.6066027149020721E-2</v>
      </c>
      <c r="W187" s="89">
        <f>W10/'Total Funds Spent &amp; Transferred'!W10</f>
        <v>2.8007760863124308E-2</v>
      </c>
      <c r="X187" s="89">
        <f>X10/'Total Funds Spent &amp; Transferred'!X10</f>
        <v>3.0346767379474331E-2</v>
      </c>
      <c r="Y187" s="89">
        <f>Y10/'Total Funds Spent &amp; Transferred'!Y10</f>
        <v>1.8746734178502193E-2</v>
      </c>
      <c r="Z187" s="89">
        <f>Z10/'Total Funds Spent &amp; Transferred'!Z10</f>
        <v>1.425837230311398E-2</v>
      </c>
      <c r="AA187" s="289">
        <f t="shared" si="55"/>
        <v>8.3512799462295298E-2</v>
      </c>
      <c r="AB187" s="168">
        <f>X187+'Child Care (Spent or Transfer)'!X187+'Refundable Tax Credits'!X187</f>
        <v>0.26244349880939161</v>
      </c>
      <c r="AC187" s="168">
        <f>F187+'Child Care (Spent or Transfer)'!F187+'Refundable Tax Credits'!F187</f>
        <v>0.15337212245254034</v>
      </c>
    </row>
    <row r="188" spans="1:35" ht="15" customHeight="1">
      <c r="A188" s="51" t="s">
        <v>93</v>
      </c>
      <c r="B188" s="89">
        <f>B11/'[2]Total Funds Spent &amp; Transferred'!B11</f>
        <v>1.1950169059937378E-3</v>
      </c>
      <c r="C188" s="89">
        <f>C11/'[2]Total Funds Spent &amp; Transferred'!C11</f>
        <v>4.29307138520231E-2</v>
      </c>
      <c r="D188" s="89">
        <f>D11/'[2]Total Funds Spent &amp; Transferred'!D11</f>
        <v>3.4557130124127124E-2</v>
      </c>
      <c r="E188" s="89">
        <f>E11/'[2]Total Funds Spent &amp; Transferred'!E11</f>
        <v>4.0377654311987289E-2</v>
      </c>
      <c r="F188" s="89">
        <f>F11/'[2]Total Funds Spent &amp; Transferred'!F11</f>
        <v>3.7680415018420454E-2</v>
      </c>
      <c r="G188" s="89">
        <f>G11/'Total Funds Spent &amp; Transferred'!G11</f>
        <v>3.8130637241081636E-2</v>
      </c>
      <c r="H188" s="89">
        <f>H11/'Total Funds Spent &amp; Transferred'!H11</f>
        <v>6.695241750217619E-2</v>
      </c>
      <c r="I188" s="89">
        <f>I11/'Total Funds Spent &amp; Transferred'!I11</f>
        <v>7.2317704813985528E-2</v>
      </c>
      <c r="J188" s="89">
        <f>J11/'Total Funds Spent &amp; Transferred'!J11</f>
        <v>4.9142728489499597E-2</v>
      </c>
      <c r="K188" s="89">
        <f>K11/'Total Funds Spent &amp; Transferred'!K11</f>
        <v>7.0369884133281643E-2</v>
      </c>
      <c r="L188" s="89">
        <f>L11/'Total Funds Spent &amp; Transferred'!L11</f>
        <v>4.488059154755266E-2</v>
      </c>
      <c r="M188" s="89">
        <f>M11/'Total Funds Spent &amp; Transferred'!M11</f>
        <v>4.327263627334324E-2</v>
      </c>
      <c r="N188" s="89">
        <f>N11/'Total Funds Spent &amp; Transferred'!N11</f>
        <v>3.756438888851283E-2</v>
      </c>
      <c r="O188" s="89">
        <f>O11/'Total Funds Spent &amp; Transferred'!O11</f>
        <v>6.6446731193657987E-2</v>
      </c>
      <c r="P188" s="89">
        <f>P11/'Total Funds Spent &amp; Transferred'!P11</f>
        <v>3.3362386836932725E-2</v>
      </c>
      <c r="Q188" s="89">
        <f>Q11/'Total Funds Spent &amp; Transferred'!Q11</f>
        <v>3.4004091076371618E-2</v>
      </c>
      <c r="R188" s="89">
        <f>R11/'Total Funds Spent &amp; Transferred'!R11</f>
        <v>3.3081884441378238E-2</v>
      </c>
      <c r="S188" s="89">
        <f>S11/'Total Funds Spent &amp; Transferred'!S11</f>
        <v>3.5597401289230141E-2</v>
      </c>
      <c r="T188" s="89">
        <f>T11/'Total Funds Spent &amp; Transferred'!T11</f>
        <v>3.2448136549347598E-2</v>
      </c>
      <c r="U188" s="89">
        <f>U11/'Total Funds Spent &amp; Transferred'!U11</f>
        <v>2.977208649051049E-2</v>
      </c>
      <c r="V188" s="89">
        <f>V11/'Total Funds Spent &amp; Transferred'!V11</f>
        <v>2.4756065018198496E-2</v>
      </c>
      <c r="W188" s="89">
        <f>W11/'Total Funds Spent &amp; Transferred'!W11</f>
        <v>2.3540393277460121E-2</v>
      </c>
      <c r="X188" s="89">
        <f>X11/'Total Funds Spent &amp; Transferred'!X11</f>
        <v>2.2473462578260092E-2</v>
      </c>
      <c r="Y188" s="89">
        <f>Y11/'Total Funds Spent &amp; Transferred'!Y11</f>
        <v>2.0772354470059266E-2</v>
      </c>
      <c r="Z188" s="89">
        <f>Z11/'Total Funds Spent &amp; Transferred'!Z11</f>
        <v>2.138774015115644E-2</v>
      </c>
      <c r="AA188" s="289">
        <f t="shared" si="55"/>
        <v>-4.5323401636692809E-2</v>
      </c>
      <c r="AB188" s="168">
        <f>X188+'Child Care (Spent or Transfer)'!X188+'Refundable Tax Credits'!X188</f>
        <v>0.22351037346934349</v>
      </c>
      <c r="AC188" s="168">
        <f>F188+'Child Care (Spent or Transfer)'!F188+'Refundable Tax Credits'!F188</f>
        <v>0.25583300334443193</v>
      </c>
    </row>
    <row r="189" spans="1:35" ht="15" customHeight="1">
      <c r="A189" s="51" t="s">
        <v>95</v>
      </c>
      <c r="B189" s="89">
        <f>B12/'[2]Total Funds Spent &amp; Transferred'!B12</f>
        <v>0.20411671132779</v>
      </c>
      <c r="C189" s="89">
        <f>C12/'[2]Total Funds Spent &amp; Transferred'!C12</f>
        <v>0.18263284806606805</v>
      </c>
      <c r="D189" s="89">
        <f>D12/'[2]Total Funds Spent &amp; Transferred'!D12</f>
        <v>0.16843029585973007</v>
      </c>
      <c r="E189" s="89">
        <f>E12/'[2]Total Funds Spent &amp; Transferred'!E12</f>
        <v>5.4135769857637846E-3</v>
      </c>
      <c r="F189" s="89">
        <f>F12/'[2]Total Funds Spent &amp; Transferred'!F12</f>
        <v>0</v>
      </c>
      <c r="G189" s="89">
        <f>G12/'Total Funds Spent &amp; Transferred'!G12</f>
        <v>0</v>
      </c>
      <c r="H189" s="89">
        <f>H12/'Total Funds Spent &amp; Transferred'!H12</f>
        <v>0</v>
      </c>
      <c r="I189" s="89">
        <f>I12/'Total Funds Spent &amp; Transferred'!I12</f>
        <v>0</v>
      </c>
      <c r="J189" s="89">
        <f>J12/'Total Funds Spent &amp; Transferred'!J12</f>
        <v>0</v>
      </c>
      <c r="K189" s="89">
        <f>K12/'Total Funds Spent &amp; Transferred'!K12</f>
        <v>1.6609156429746256E-2</v>
      </c>
      <c r="L189" s="89">
        <f>L12/'Total Funds Spent &amp; Transferred'!L12</f>
        <v>0.29238146482371496</v>
      </c>
      <c r="M189" s="89">
        <f>M12/'Total Funds Spent &amp; Transferred'!M12</f>
        <v>0.19695392287991434</v>
      </c>
      <c r="N189" s="89">
        <f>N12/'Total Funds Spent &amp; Transferred'!N12</f>
        <v>9.5021453416341915E-3</v>
      </c>
      <c r="O189" s="89">
        <f>O12/'Total Funds Spent &amp; Transferred'!O12</f>
        <v>0.11321401462049215</v>
      </c>
      <c r="P189" s="89">
        <f>P12/'Total Funds Spent &amp; Transferred'!P12</f>
        <v>1.7322510901228768E-2</v>
      </c>
      <c r="Q189" s="89">
        <f>Q12/'Total Funds Spent &amp; Transferred'!Q12</f>
        <v>5.5729886036809187E-2</v>
      </c>
      <c r="R189" s="89">
        <f>R12/'Total Funds Spent &amp; Transferred'!R12</f>
        <v>1.6655376697937322E-2</v>
      </c>
      <c r="S189" s="89">
        <f>S12/'Total Funds Spent &amp; Transferred'!S12</f>
        <v>6.1791571773006385E-2</v>
      </c>
      <c r="T189" s="89">
        <f>T12/'Total Funds Spent &amp; Transferred'!T12</f>
        <v>6.09554709503939E-2</v>
      </c>
      <c r="U189" s="89">
        <f>U12/'Total Funds Spent &amp; Transferred'!U12</f>
        <v>4.2470985566718952E-2</v>
      </c>
      <c r="V189" s="89">
        <f>V12/'Total Funds Spent &amp; Transferred'!V12</f>
        <v>6.1637297376014324E-2</v>
      </c>
      <c r="W189" s="89">
        <f>W12/'Total Funds Spent &amp; Transferred'!W12</f>
        <v>3.2525433740221522E-2</v>
      </c>
      <c r="X189" s="89">
        <f>X12/'Total Funds Spent &amp; Transferred'!X12</f>
        <v>1.5639849704092657E-2</v>
      </c>
      <c r="Y189" s="89">
        <f>Y12/'Total Funds Spent &amp; Transferred'!Y12</f>
        <v>5.125623861388847E-2</v>
      </c>
      <c r="Z189" s="89">
        <f>Z12/'Total Funds Spent &amp; Transferred'!Z12</f>
        <v>0.13391092152652256</v>
      </c>
      <c r="AA189" s="289">
        <f t="shared" si="55"/>
        <v>-0.51915015710452639</v>
      </c>
      <c r="AB189" s="168">
        <f>X189+'Child Care (Spent or Transfer)'!X189+'Refundable Tax Credits'!X189</f>
        <v>0.69933758626725995</v>
      </c>
      <c r="AC189" s="168">
        <f>F189+'Child Care (Spent or Transfer)'!F189+'Refundable Tax Credits'!F189</f>
        <v>0.25560518749958361</v>
      </c>
    </row>
    <row r="190" spans="1:35" ht="15" customHeight="1">
      <c r="A190" s="51" t="s">
        <v>97</v>
      </c>
      <c r="B190" s="89">
        <f>B13/'[2]Total Funds Spent &amp; Transferred'!B13</f>
        <v>4.8184324671086777E-2</v>
      </c>
      <c r="C190" s="89">
        <f>C13/'[2]Total Funds Spent &amp; Transferred'!C13</f>
        <v>0.10796175161172447</v>
      </c>
      <c r="D190" s="89">
        <f>D13/'[2]Total Funds Spent &amp; Transferred'!D13</f>
        <v>7.6189654719257316E-2</v>
      </c>
      <c r="E190" s="89">
        <f>E13/'[2]Total Funds Spent &amp; Transferred'!E13</f>
        <v>7.3042529866112108E-2</v>
      </c>
      <c r="F190" s="89">
        <f>F13/'[2]Total Funds Spent &amp; Transferred'!F13</f>
        <v>0.12025580500766299</v>
      </c>
      <c r="G190" s="89">
        <f>G13/'Total Funds Spent &amp; Transferred'!G13</f>
        <v>0.16016642088067237</v>
      </c>
      <c r="H190" s="89">
        <f>H13/'Total Funds Spent &amp; Transferred'!H13</f>
        <v>0.13069526985278079</v>
      </c>
      <c r="I190" s="89">
        <f>I13/'Total Funds Spent &amp; Transferred'!I13</f>
        <v>0.11956826147729922</v>
      </c>
      <c r="J190" s="89">
        <f>J13/'Total Funds Spent &amp; Transferred'!J13</f>
        <v>0.11174959545857348</v>
      </c>
      <c r="K190" s="89">
        <f>K13/'Total Funds Spent &amp; Transferred'!K13</f>
        <v>9.5743859897658323E-2</v>
      </c>
      <c r="L190" s="89">
        <f>L13/'Total Funds Spent &amp; Transferred'!L13</f>
        <v>0.12111016047248309</v>
      </c>
      <c r="M190" s="89">
        <f>M13/'Total Funds Spent &amp; Transferred'!M13</f>
        <v>0.11407150876413008</v>
      </c>
      <c r="N190" s="89">
        <f>N13/'Total Funds Spent &amp; Transferred'!N13</f>
        <v>0.11643134145837042</v>
      </c>
      <c r="O190" s="89">
        <f>O13/'Total Funds Spent &amp; Transferred'!O13</f>
        <v>9.0466573920679652E-2</v>
      </c>
      <c r="P190" s="89">
        <f>P13/'Total Funds Spent &amp; Transferred'!P13</f>
        <v>9.0197717553962387E-2</v>
      </c>
      <c r="Q190" s="89">
        <f>Q13/'Total Funds Spent &amp; Transferred'!Q13</f>
        <v>6.1247797835406861E-2</v>
      </c>
      <c r="R190" s="89">
        <f>R13/'Total Funds Spent &amp; Transferred'!R13</f>
        <v>0.14755552660132495</v>
      </c>
      <c r="S190" s="89">
        <f>S13/'Total Funds Spent &amp; Transferred'!S13</f>
        <v>0.13099274665303284</v>
      </c>
      <c r="T190" s="89">
        <f>T13/'Total Funds Spent &amp; Transferred'!T13</f>
        <v>0.14298406461190755</v>
      </c>
      <c r="U190" s="89">
        <f>U13/'Total Funds Spent &amp; Transferred'!U13</f>
        <v>0.12590042217921263</v>
      </c>
      <c r="V190" s="89">
        <f>V13/'Total Funds Spent &amp; Transferred'!V13</f>
        <v>0.11988079791209667</v>
      </c>
      <c r="W190" s="89">
        <f>W13/'Total Funds Spent &amp; Transferred'!W13</f>
        <v>0.10313112315501817</v>
      </c>
      <c r="X190" s="89">
        <f>X13/'Total Funds Spent &amp; Transferred'!X13</f>
        <v>9.385625565425959E-2</v>
      </c>
      <c r="Y190" s="89">
        <f>Y13/'Total Funds Spent &amp; Transferred'!Y13</f>
        <v>0.12396216887954693</v>
      </c>
      <c r="Z190" s="89">
        <f>Z13/'Total Funds Spent &amp; Transferred'!Z13</f>
        <v>7.6742943909154385E-2</v>
      </c>
      <c r="AA190" s="289">
        <f t="shared" si="55"/>
        <v>-8.9932769245782057E-2</v>
      </c>
      <c r="AB190" s="168">
        <f>X190+'Child Care (Spent or Transfer)'!X190+'Refundable Tax Credits'!X190</f>
        <v>0.31869593558938603</v>
      </c>
      <c r="AC190" s="168">
        <f>F190+'Child Care (Spent or Transfer)'!F190+'Refundable Tax Credits'!F190</f>
        <v>0.44944282036618105</v>
      </c>
    </row>
    <row r="191" spans="1:35" ht="15" customHeight="1">
      <c r="A191" s="51" t="s">
        <v>99</v>
      </c>
      <c r="B191" s="89">
        <f>B14/'[2]Total Funds Spent &amp; Transferred'!B14</f>
        <v>4.0982190437886076E-2</v>
      </c>
      <c r="C191" s="89">
        <f>C14/'[2]Total Funds Spent &amp; Transferred'!C14</f>
        <v>0.10928709312684314</v>
      </c>
      <c r="D191" s="89">
        <f>D14/'[2]Total Funds Spent &amp; Transferred'!D14</f>
        <v>0.17835967415541534</v>
      </c>
      <c r="E191" s="89">
        <f>E14/'[2]Total Funds Spent &amp; Transferred'!E14</f>
        <v>0.16467687278169899</v>
      </c>
      <c r="F191" s="89">
        <f>F14/'[2]Total Funds Spent &amp; Transferred'!F14</f>
        <v>0.12241639493563775</v>
      </c>
      <c r="G191" s="89">
        <f>G14/'Total Funds Spent &amp; Transferred'!G14</f>
        <v>0.11254585630780423</v>
      </c>
      <c r="H191" s="89">
        <f>H14/'Total Funds Spent &amp; Transferred'!H14</f>
        <v>8.8728276623938035E-2</v>
      </c>
      <c r="I191" s="89">
        <f>I14/'Total Funds Spent &amp; Transferred'!I14</f>
        <v>8.1742165303973838E-2</v>
      </c>
      <c r="J191" s="89">
        <f>J14/'Total Funds Spent &amp; Transferred'!J14</f>
        <v>7.7666703303094276E-2</v>
      </c>
      <c r="K191" s="89">
        <f>K14/'Total Funds Spent &amp; Transferred'!K14</f>
        <v>8.4128954204068587E-2</v>
      </c>
      <c r="L191" s="89">
        <f>L14/'Total Funds Spent &amp; Transferred'!L14</f>
        <v>6.942036615046325E-2</v>
      </c>
      <c r="M191" s="89">
        <f>M14/'Total Funds Spent &amp; Transferred'!M14</f>
        <v>7.1625365364744384E-2</v>
      </c>
      <c r="N191" s="89">
        <f>N14/'Total Funds Spent &amp; Transferred'!N14</f>
        <v>6.2641716549405937E-2</v>
      </c>
      <c r="O191" s="89">
        <f>O14/'Total Funds Spent &amp; Transferred'!O14</f>
        <v>9.7486722557946257E-2</v>
      </c>
      <c r="P191" s="89">
        <f>P14/'Total Funds Spent &amp; Transferred'!P14</f>
        <v>7.2740870807842986E-2</v>
      </c>
      <c r="Q191" s="89">
        <f>Q14/'Total Funds Spent &amp; Transferred'!Q14</f>
        <v>6.0198489902538108E-2</v>
      </c>
      <c r="R191" s="89">
        <f>R14/'Total Funds Spent &amp; Transferred'!R14</f>
        <v>5.8495203854353618E-2</v>
      </c>
      <c r="S191" s="89">
        <f>S14/'Total Funds Spent &amp; Transferred'!S14</f>
        <v>5.0721157471909882E-2</v>
      </c>
      <c r="T191" s="89">
        <f>T14/'Total Funds Spent &amp; Transferred'!T14</f>
        <v>4.9924710838653942E-2</v>
      </c>
      <c r="U191" s="89">
        <f>U14/'Total Funds Spent &amp; Transferred'!U14</f>
        <v>4.7719532330519739E-2</v>
      </c>
      <c r="V191" s="89">
        <f>V14/'Total Funds Spent &amp; Transferred'!V14</f>
        <v>4.9551680173269157E-2</v>
      </c>
      <c r="W191" s="89">
        <f>W14/'Total Funds Spent &amp; Transferred'!W14</f>
        <v>4.6486349269940962E-2</v>
      </c>
      <c r="X191" s="89">
        <f>X14/'Total Funds Spent &amp; Transferred'!X14</f>
        <v>5.1003307471727571E-2</v>
      </c>
      <c r="Y191" s="89">
        <f>Y14/'Total Funds Spent &amp; Transferred'!Y14</f>
        <v>5.2890137023236396E-2</v>
      </c>
      <c r="Z191" s="89">
        <f>Z14/'Total Funds Spent &amp; Transferred'!Z14</f>
        <v>4.6914112279136708E-2</v>
      </c>
      <c r="AA191" s="289">
        <f t="shared" si="55"/>
        <v>9.7167410922228914E-2</v>
      </c>
      <c r="AB191" s="168">
        <f>X191+'Child Care (Spent or Transfer)'!X191+'Refundable Tax Credits'!X191</f>
        <v>0.37244270085583853</v>
      </c>
      <c r="AC191" s="168">
        <f>F191+'Child Care (Spent or Transfer)'!F191+'Refundable Tax Credits'!F191</f>
        <v>0.46404412598980116</v>
      </c>
    </row>
    <row r="192" spans="1:35" ht="15" customHeight="1">
      <c r="A192" s="51" t="s">
        <v>101</v>
      </c>
      <c r="B192" s="89">
        <f>B15/'[2]Total Funds Spent &amp; Transferred'!B15</f>
        <v>4.3140152080590952E-2</v>
      </c>
      <c r="C192" s="89">
        <f>C15/'[2]Total Funds Spent &amp; Transferred'!C15</f>
        <v>3.7207617878630118E-2</v>
      </c>
      <c r="D192" s="89">
        <f>D15/'[2]Total Funds Spent &amp; Transferred'!D15</f>
        <v>8.6456811272818082E-2</v>
      </c>
      <c r="E192" s="89">
        <f>E15/'[2]Total Funds Spent &amp; Transferred'!E15</f>
        <v>0.26329944460362342</v>
      </c>
      <c r="F192" s="89">
        <f>F15/'[2]Total Funds Spent &amp; Transferred'!F15</f>
        <v>0.11949701494314396</v>
      </c>
      <c r="G192" s="89">
        <f>G15/'Total Funds Spent &amp; Transferred'!G15</f>
        <v>0.29960211945908477</v>
      </c>
      <c r="H192" s="89">
        <f>H15/'Total Funds Spent &amp; Transferred'!H15</f>
        <v>0.18888040198299771</v>
      </c>
      <c r="I192" s="89">
        <f>I15/'Total Funds Spent &amp; Transferred'!I15</f>
        <v>0.19564967972989672</v>
      </c>
      <c r="J192" s="89">
        <f>J15/'Total Funds Spent &amp; Transferred'!J15</f>
        <v>0.16248712665487916</v>
      </c>
      <c r="K192" s="89">
        <f>K15/'Total Funds Spent &amp; Transferred'!K15</f>
        <v>0.13217877999879932</v>
      </c>
      <c r="L192" s="89">
        <f>L15/'Total Funds Spent &amp; Transferred'!L15</f>
        <v>0.10244622484683993</v>
      </c>
      <c r="M192" s="89">
        <f>M15/'Total Funds Spent &amp; Transferred'!M15</f>
        <v>6.0174339323195339E-2</v>
      </c>
      <c r="N192" s="89">
        <f>N15/'Total Funds Spent &amp; Transferred'!N15</f>
        <v>3.4394576584636613E-2</v>
      </c>
      <c r="O192" s="89">
        <f>O15/'Total Funds Spent &amp; Transferred'!O15</f>
        <v>0.11645774728136472</v>
      </c>
      <c r="P192" s="89">
        <f>P15/'Total Funds Spent &amp; Transferred'!P15</f>
        <v>4.155847908760172E-2</v>
      </c>
      <c r="Q192" s="89">
        <f>Q15/'Total Funds Spent &amp; Transferred'!Q15</f>
        <v>3.9637068018749472E-2</v>
      </c>
      <c r="R192" s="89">
        <f>R15/'Total Funds Spent &amp; Transferred'!R15</f>
        <v>-1.3741828358287216E-3</v>
      </c>
      <c r="S192" s="89">
        <f>S15/'Total Funds Spent &amp; Transferred'!S15</f>
        <v>2.1175003809080897E-2</v>
      </c>
      <c r="T192" s="89">
        <f>T15/'Total Funds Spent &amp; Transferred'!T15</f>
        <v>2.3152818155990042E-2</v>
      </c>
      <c r="U192" s="89">
        <f>U15/'Total Funds Spent &amp; Transferred'!U15</f>
        <v>2.8073146080313711E-2</v>
      </c>
      <c r="V192" s="89">
        <f>V15/'Total Funds Spent &amp; Transferred'!V15</f>
        <v>2.3034967392850995E-2</v>
      </c>
      <c r="W192" s="89">
        <f>W15/'Total Funds Spent &amp; Transferred'!W15</f>
        <v>2.1679663037830189E-2</v>
      </c>
      <c r="X192" s="89">
        <f>X15/'Total Funds Spent &amp; Transferred'!X15</f>
        <v>1.7398181614449105E-2</v>
      </c>
      <c r="Y192" s="89">
        <f>Y15/'Total Funds Spent &amp; Transferred'!Y15</f>
        <v>1.7110027787713866E-2</v>
      </c>
      <c r="Z192" s="89">
        <f>Z15/'Total Funds Spent &amp; Transferred'!Z15</f>
        <v>1.4666572070830138E-2</v>
      </c>
      <c r="AA192" s="289">
        <f t="shared" si="55"/>
        <v>-0.19748837497658803</v>
      </c>
      <c r="AB192" s="168">
        <f>X192+'Child Care (Spent or Transfer)'!X192+'Refundable Tax Credits'!X192</f>
        <v>1.7398181614449105E-2</v>
      </c>
      <c r="AC192" s="168">
        <f>F192+'Child Care (Spent or Transfer)'!F192+'Refundable Tax Credits'!F192</f>
        <v>0.24985354040510205</v>
      </c>
    </row>
    <row r="193" spans="1:29" ht="15" customHeight="1">
      <c r="A193" s="51" t="s">
        <v>102</v>
      </c>
      <c r="B193" s="89">
        <f>B16/'[2]Total Funds Spent &amp; Transferred'!B16</f>
        <v>5.6765480181184831E-2</v>
      </c>
      <c r="C193" s="89">
        <f>C16/'[2]Total Funds Spent &amp; Transferred'!C16</f>
        <v>3.1194362046602479E-2</v>
      </c>
      <c r="D193" s="89">
        <f>D16/'[2]Total Funds Spent &amp; Transferred'!D16</f>
        <v>2.5974179027078104E-2</v>
      </c>
      <c r="E193" s="89">
        <f>E16/'[2]Total Funds Spent &amp; Transferred'!E16</f>
        <v>3.9734194515747057E-2</v>
      </c>
      <c r="F193" s="89">
        <f>F16/'[2]Total Funds Spent &amp; Transferred'!F16</f>
        <v>3.0504573508295576E-2</v>
      </c>
      <c r="G193" s="89">
        <f>G16/'Total Funds Spent &amp; Transferred'!G16</f>
        <v>5.7197925112149335E-2</v>
      </c>
      <c r="H193" s="89">
        <f>H16/'Total Funds Spent &amp; Transferred'!H16</f>
        <v>7.0205215814925392E-2</v>
      </c>
      <c r="I193" s="89">
        <f>I16/'Total Funds Spent &amp; Transferred'!I16</f>
        <v>7.3237045333117548E-2</v>
      </c>
      <c r="J193" s="89">
        <f>J16/'Total Funds Spent &amp; Transferred'!J16</f>
        <v>0.13868003949707644</v>
      </c>
      <c r="K193" s="89">
        <f>K16/'Total Funds Spent &amp; Transferred'!K16</f>
        <v>0.22154771740838941</v>
      </c>
      <c r="L193" s="89">
        <f>L16/'Total Funds Spent &amp; Transferred'!L16</f>
        <v>0.22498603589084409</v>
      </c>
      <c r="M193" s="89">
        <f>M16/'Total Funds Spent &amp; Transferred'!M16</f>
        <v>0.27963095786590197</v>
      </c>
      <c r="N193" s="89">
        <f>N16/'Total Funds Spent &amp; Transferred'!N16</f>
        <v>0.38982551642781943</v>
      </c>
      <c r="O193" s="89">
        <f>O16/'Total Funds Spent &amp; Transferred'!O16</f>
        <v>0.39654956770314581</v>
      </c>
      <c r="P193" s="89">
        <f>P16/'Total Funds Spent &amp; Transferred'!P16</f>
        <v>0.38852306691426863</v>
      </c>
      <c r="Q193" s="89">
        <f>Q16/'Total Funds Spent &amp; Transferred'!Q16</f>
        <v>0.35053024851418452</v>
      </c>
      <c r="R193" s="89">
        <f>R16/'Total Funds Spent &amp; Transferred'!R16</f>
        <v>0.38717282959523408</v>
      </c>
      <c r="S193" s="89">
        <f>S16/'Total Funds Spent &amp; Transferred'!S16</f>
        <v>0.36715874871634402</v>
      </c>
      <c r="T193" s="89">
        <f>T16/'Total Funds Spent &amp; Transferred'!T16</f>
        <v>0.35905338584425078</v>
      </c>
      <c r="U193" s="89">
        <f>U16/'Total Funds Spent &amp; Transferred'!U16</f>
        <v>0.3170890913085474</v>
      </c>
      <c r="V193" s="89">
        <f>V16/'Total Funds Spent &amp; Transferred'!V16</f>
        <v>0.21506778015101646</v>
      </c>
      <c r="W193" s="89">
        <f>W16/'Total Funds Spent &amp; Transferred'!W16</f>
        <v>0.20723963845816992</v>
      </c>
      <c r="X193" s="89">
        <f>X16/'Total Funds Spent &amp; Transferred'!X16</f>
        <v>0.20383010504248808</v>
      </c>
      <c r="Y193" s="89">
        <f>Y16/'Total Funds Spent &amp; Transferred'!Y16</f>
        <v>0.18801279104844995</v>
      </c>
      <c r="Z193" s="89">
        <f>Z16/'Total Funds Spent &amp; Transferred'!Z16</f>
        <v>0.17528482851615773</v>
      </c>
      <c r="AA193" s="289">
        <f t="shared" si="55"/>
        <v>-1.645212972309849E-2</v>
      </c>
      <c r="AB193" s="168">
        <f>X193+'Child Care (Spent or Transfer)'!X193+'Refundable Tax Credits'!X193</f>
        <v>0.26211037955281741</v>
      </c>
      <c r="AC193" s="168">
        <f>F193+'Child Care (Spent or Transfer)'!F193+'Refundable Tax Credits'!F193</f>
        <v>7.3870439636751717E-2</v>
      </c>
    </row>
    <row r="194" spans="1:29" ht="15" customHeight="1">
      <c r="A194" s="51" t="s">
        <v>103</v>
      </c>
      <c r="B194" s="89">
        <f>B17/'[2]Total Funds Spent &amp; Transferred'!B17</f>
        <v>9.0671392243111219E-3</v>
      </c>
      <c r="C194" s="89">
        <f>C17/'[2]Total Funds Spent &amp; Transferred'!C17</f>
        <v>2.7484496155700266E-2</v>
      </c>
      <c r="D194" s="89">
        <f>D17/'[2]Total Funds Spent &amp; Transferred'!D17</f>
        <v>4.1182364581997276E-2</v>
      </c>
      <c r="E194" s="89">
        <f>E17/'[2]Total Funds Spent &amp; Transferred'!E17</f>
        <v>0.14427040332404825</v>
      </c>
      <c r="F194" s="89">
        <f>F17/'[2]Total Funds Spent &amp; Transferred'!F17</f>
        <v>0.1371639063723642</v>
      </c>
      <c r="G194" s="89">
        <f>G17/'Total Funds Spent &amp; Transferred'!G17</f>
        <v>0.15293333141624579</v>
      </c>
      <c r="H194" s="89">
        <f>H17/'Total Funds Spent &amp; Transferred'!H17</f>
        <v>0.13553533035404114</v>
      </c>
      <c r="I194" s="89">
        <f>I17/'Total Funds Spent &amp; Transferred'!I17</f>
        <v>0.15094262442789738</v>
      </c>
      <c r="J194" s="89">
        <f>J17/'Total Funds Spent &amp; Transferred'!J17</f>
        <v>0.15315677277259901</v>
      </c>
      <c r="K194" s="89">
        <f>K17/'Total Funds Spent &amp; Transferred'!K17</f>
        <v>0.15781586597339942</v>
      </c>
      <c r="L194" s="89">
        <f>L17/'Total Funds Spent &amp; Transferred'!L17</f>
        <v>0.11362934245988113</v>
      </c>
      <c r="M194" s="89">
        <f>M17/'Total Funds Spent &amp; Transferred'!M17</f>
        <v>0.13683977476280093</v>
      </c>
      <c r="N194" s="89">
        <f>N17/'Total Funds Spent &amp; Transferred'!N17</f>
        <v>0.15475697260280913</v>
      </c>
      <c r="O194" s="89">
        <f>O17/'Total Funds Spent &amp; Transferred'!O17</f>
        <v>0.17485690800505779</v>
      </c>
      <c r="P194" s="89">
        <f>P17/'Total Funds Spent &amp; Transferred'!P17</f>
        <v>0.25538403336712967</v>
      </c>
      <c r="Q194" s="89">
        <f>Q17/'Total Funds Spent &amp; Transferred'!Q17</f>
        <v>0.15330661383207256</v>
      </c>
      <c r="R194" s="89">
        <f>R17/'Total Funds Spent &amp; Transferred'!R17</f>
        <v>0.13450587200275371</v>
      </c>
      <c r="S194" s="89">
        <f>S17/'Total Funds Spent &amp; Transferred'!S17</f>
        <v>0.12412094036909151</v>
      </c>
      <c r="T194" s="89">
        <f>T17/'Total Funds Spent &amp; Transferred'!T17</f>
        <v>0.11857293089584417</v>
      </c>
      <c r="U194" s="89">
        <f>U17/'Total Funds Spent &amp; Transferred'!U17</f>
        <v>9.1953050426413593E-2</v>
      </c>
      <c r="V194" s="89">
        <f>V17/'Total Funds Spent &amp; Transferred'!V17</f>
        <v>5.1782108451271534E-2</v>
      </c>
      <c r="W194" s="89">
        <f>W17/'Total Funds Spent &amp; Transferred'!W17</f>
        <v>5.5681025334471952E-2</v>
      </c>
      <c r="X194" s="89">
        <f>X17/'Total Funds Spent &amp; Transferred'!X17</f>
        <v>6.7086902570383175E-2</v>
      </c>
      <c r="Y194" s="89">
        <f>Y17/'Total Funds Spent &amp; Transferred'!Y17</f>
        <v>6.7372894533447358E-2</v>
      </c>
      <c r="Z194" s="89">
        <f>Z17/'Total Funds Spent &amp; Transferred'!Z17</f>
        <v>6.137207055294381E-2</v>
      </c>
      <c r="AA194" s="289">
        <f t="shared" si="55"/>
        <v>0.20484316097623798</v>
      </c>
      <c r="AB194" s="168">
        <f>X194+'Child Care (Spent or Transfer)'!X194+'Refundable Tax Credits'!X194</f>
        <v>0.34145243882864001</v>
      </c>
      <c r="AC194" s="168">
        <f>F194+'Child Care (Spent or Transfer)'!F194+'Refundable Tax Credits'!F194</f>
        <v>0.33306745559841827</v>
      </c>
    </row>
    <row r="195" spans="1:29" ht="15" customHeight="1">
      <c r="A195" s="51" t="s">
        <v>104</v>
      </c>
      <c r="B195" s="89">
        <f>B18/'[2]Total Funds Spent &amp; Transferred'!B18</f>
        <v>9.9509767893732576E-4</v>
      </c>
      <c r="C195" s="89">
        <f>C18/'[2]Total Funds Spent &amp; Transferred'!C18</f>
        <v>3.5064371741260064E-2</v>
      </c>
      <c r="D195" s="89">
        <f>D18/'[2]Total Funds Spent &amp; Transferred'!D18</f>
        <v>3.2758540844654516E-2</v>
      </c>
      <c r="E195" s="89">
        <f>E18/'[2]Total Funds Spent &amp; Transferred'!E18</f>
        <v>5.1714568363035181E-2</v>
      </c>
      <c r="F195" s="89">
        <f>F18/'[2]Total Funds Spent &amp; Transferred'!F18</f>
        <v>8.8106191490706143E-2</v>
      </c>
      <c r="G195" s="89">
        <f>G18/'Total Funds Spent &amp; Transferred'!G18</f>
        <v>0.10491681577284741</v>
      </c>
      <c r="H195" s="89">
        <f>H18/'Total Funds Spent &amp; Transferred'!H18</f>
        <v>9.6097748791016097E-2</v>
      </c>
      <c r="I195" s="89">
        <f>I18/'Total Funds Spent &amp; Transferred'!I18</f>
        <v>9.9523759436203507E-2</v>
      </c>
      <c r="J195" s="89">
        <f>J18/'Total Funds Spent &amp; Transferred'!J18</f>
        <v>8.4230582185451874E-2</v>
      </c>
      <c r="K195" s="89">
        <f>K18/'Total Funds Spent &amp; Transferred'!K18</f>
        <v>7.0322184752627193E-2</v>
      </c>
      <c r="L195" s="89">
        <f>L18/'Total Funds Spent &amp; Transferred'!L18</f>
        <v>8.0847650484659805E-2</v>
      </c>
      <c r="M195" s="89">
        <f>M18/'Total Funds Spent &amp; Transferred'!M18</f>
        <v>6.731046731412918E-2</v>
      </c>
      <c r="N195" s="89">
        <f>N18/'Total Funds Spent &amp; Transferred'!N18</f>
        <v>6.0735556634655262E-2</v>
      </c>
      <c r="O195" s="89">
        <f>O18/'Total Funds Spent &amp; Transferred'!O18</f>
        <v>0.22554458712460523</v>
      </c>
      <c r="P195" s="89">
        <f>P18/'Total Funds Spent &amp; Transferred'!P18</f>
        <v>0.13660882796285531</v>
      </c>
      <c r="Q195" s="89">
        <f>Q18/'Total Funds Spent &amp; Transferred'!Q18</f>
        <v>2.8487112932399691E-2</v>
      </c>
      <c r="R195" s="89">
        <f>R18/'Total Funds Spent &amp; Transferred'!R18</f>
        <v>2.6805782231761152E-2</v>
      </c>
      <c r="S195" s="89">
        <f>S18/'Total Funds Spent &amp; Transferred'!S18</f>
        <v>1.8025252249369968E-2</v>
      </c>
      <c r="T195" s="89">
        <f>T18/'Total Funds Spent &amp; Transferred'!T18</f>
        <v>1.5293445898936685E-2</v>
      </c>
      <c r="U195" s="89">
        <f>U18/'Total Funds Spent &amp; Transferred'!U18</f>
        <v>1.6411999367211026E-2</v>
      </c>
      <c r="V195" s="89">
        <f>V18/'Total Funds Spent &amp; Transferred'!V18</f>
        <v>1.7531482363742888E-2</v>
      </c>
      <c r="W195" s="89">
        <f>W18/'Total Funds Spent &amp; Transferred'!W18</f>
        <v>1.6834652738410037E-2</v>
      </c>
      <c r="X195" s="89">
        <f>X18/'Total Funds Spent &amp; Transferred'!X18</f>
        <v>1.5027963983098025E-2</v>
      </c>
      <c r="Y195" s="89">
        <f>Y18/'Total Funds Spent &amp; Transferred'!Y18</f>
        <v>1.5193763763900584E-2</v>
      </c>
      <c r="Z195" s="89">
        <f>Z18/'Total Funds Spent &amp; Transferred'!Z18</f>
        <v>1.552123332907005E-2</v>
      </c>
      <c r="AA195" s="289">
        <f t="shared" si="55"/>
        <v>-0.10731963310356028</v>
      </c>
      <c r="AB195" s="168">
        <f>X195+'Child Care (Spent or Transfer)'!X195+'Refundable Tax Credits'!X195</f>
        <v>0.55333821138787798</v>
      </c>
      <c r="AC195" s="168">
        <f>F195+'Child Care (Spent or Transfer)'!F195+'Refundable Tax Credits'!F195</f>
        <v>0.41730152012120958</v>
      </c>
    </row>
    <row r="196" spans="1:29" ht="15" customHeight="1">
      <c r="A196" s="51" t="s">
        <v>105</v>
      </c>
      <c r="B196" s="89">
        <f>B19/'[2]Total Funds Spent &amp; Transferred'!B19</f>
        <v>9.785909762495662E-2</v>
      </c>
      <c r="C196" s="89">
        <f>C19/'[2]Total Funds Spent &amp; Transferred'!C19</f>
        <v>1.97375788216697E-2</v>
      </c>
      <c r="D196" s="89">
        <f>D19/'[2]Total Funds Spent &amp; Transferred'!D19</f>
        <v>3.0072708497836109E-2</v>
      </c>
      <c r="E196" s="89">
        <f>E19/'[2]Total Funds Spent &amp; Transferred'!E19</f>
        <v>-4.8547752486477178E-2</v>
      </c>
      <c r="F196" s="89">
        <f>F19/'[2]Total Funds Spent &amp; Transferred'!F19</f>
        <v>9.4508049315595831E-3</v>
      </c>
      <c r="G196" s="89">
        <f>G19/'Total Funds Spent &amp; Transferred'!G19</f>
        <v>0</v>
      </c>
      <c r="H196" s="89">
        <f>H19/'Total Funds Spent &amp; Transferred'!H19</f>
        <v>9.2618228576784326E-2</v>
      </c>
      <c r="I196" s="89">
        <f>I19/'Total Funds Spent &amp; Transferred'!I19</f>
        <v>2.9322406555191995E-2</v>
      </c>
      <c r="J196" s="89">
        <f>J19/'Total Funds Spent &amp; Transferred'!J19</f>
        <v>2.3399120309076017E-2</v>
      </c>
      <c r="K196" s="89">
        <f>K19/'Total Funds Spent &amp; Transferred'!K19</f>
        <v>2.6166314001245774E-2</v>
      </c>
      <c r="L196" s="89">
        <f>L19/'Total Funds Spent &amp; Transferred'!L19</f>
        <v>1.3513241498883598E-2</v>
      </c>
      <c r="M196" s="89">
        <f>M19/'Total Funds Spent &amp; Transferred'!M19</f>
        <v>2.7249922735246662E-2</v>
      </c>
      <c r="N196" s="89">
        <f>N19/'Total Funds Spent &amp; Transferred'!N19</f>
        <v>5.7422823670717243E-2</v>
      </c>
      <c r="O196" s="89">
        <f>O19/'Total Funds Spent &amp; Transferred'!O19</f>
        <v>3.6285536292065691E-2</v>
      </c>
      <c r="P196" s="89">
        <f>P19/'Total Funds Spent &amp; Transferred'!P19</f>
        <v>5.0147924081779267E-2</v>
      </c>
      <c r="Q196" s="89">
        <f>Q19/'Total Funds Spent &amp; Transferred'!Q19</f>
        <v>8.3458967575828311E-2</v>
      </c>
      <c r="R196" s="89">
        <f>R19/'Total Funds Spent &amp; Transferred'!R19</f>
        <v>5.7141496053270333E-2</v>
      </c>
      <c r="S196" s="89">
        <f>S19/'Total Funds Spent &amp; Transferred'!S19</f>
        <v>5.6045674476921818E-2</v>
      </c>
      <c r="T196" s="89">
        <f>T19/'Total Funds Spent &amp; Transferred'!T19</f>
        <v>5.0928211000454124E-2</v>
      </c>
      <c r="U196" s="89">
        <f>U19/'Total Funds Spent &amp; Transferred'!U19</f>
        <v>2.8093245367704099E-2</v>
      </c>
      <c r="V196" s="89">
        <f>V19/'Total Funds Spent &amp; Transferred'!V19</f>
        <v>0.35658103844028805</v>
      </c>
      <c r="W196" s="89">
        <f>W19/'Total Funds Spent &amp; Transferred'!W19</f>
        <v>0.2018987540536803</v>
      </c>
      <c r="X196" s="89">
        <f>X19/'Total Funds Spent &amp; Transferred'!X19</f>
        <v>1.8087073630644823E-2</v>
      </c>
      <c r="Y196" s="89">
        <f>Y19/'Total Funds Spent &amp; Transferred'!Y19</f>
        <v>1.7124038265524905E-2</v>
      </c>
      <c r="Z196" s="89">
        <f>Z19/'Total Funds Spent &amp; Transferred'!Z19</f>
        <v>5.1938894492186945E-3</v>
      </c>
      <c r="AA196" s="289">
        <f t="shared" si="55"/>
        <v>-0.9104151300218728</v>
      </c>
      <c r="AB196" s="168">
        <f>X196+'Child Care (Spent or Transfer)'!X196+'Refundable Tax Credits'!X196</f>
        <v>0.4396326058728573</v>
      </c>
      <c r="AC196" s="168">
        <f>F196+'Child Care (Spent or Transfer)'!F196+'Refundable Tax Credits'!F196</f>
        <v>0.32999011246489829</v>
      </c>
    </row>
    <row r="197" spans="1:29" ht="15" customHeight="1">
      <c r="A197" s="51" t="s">
        <v>107</v>
      </c>
      <c r="B197" s="89">
        <f>B20/'[2]Total Funds Spent &amp; Transferred'!B20</f>
        <v>0.11294826557692869</v>
      </c>
      <c r="C197" s="89">
        <f>C20/'[2]Total Funds Spent &amp; Transferred'!C20</f>
        <v>0.11404166671672684</v>
      </c>
      <c r="D197" s="89">
        <f>D20/'[2]Total Funds Spent &amp; Transferred'!D20</f>
        <v>0.1201462273914959</v>
      </c>
      <c r="E197" s="89">
        <f>E20/'[2]Total Funds Spent &amp; Transferred'!E20</f>
        <v>0.11442311207930543</v>
      </c>
      <c r="F197" s="89">
        <f>F20/'[2]Total Funds Spent &amp; Transferred'!F20</f>
        <v>0.11142330212505286</v>
      </c>
      <c r="G197" s="89">
        <f>G20/'Total Funds Spent &amp; Transferred'!G20</f>
        <v>0.10083435200328776</v>
      </c>
      <c r="H197" s="89">
        <f>H20/'Total Funds Spent &amp; Transferred'!H20</f>
        <v>9.4399551858685385E-2</v>
      </c>
      <c r="I197" s="89">
        <f>I20/'Total Funds Spent &amp; Transferred'!I20</f>
        <v>9.9246862247556716E-2</v>
      </c>
      <c r="J197" s="89">
        <f>J20/'Total Funds Spent &amp; Transferred'!J20</f>
        <v>9.1788527289346139E-2</v>
      </c>
      <c r="K197" s="89">
        <f>K20/'Total Funds Spent &amp; Transferred'!K20</f>
        <v>8.9340035321201119E-2</v>
      </c>
      <c r="L197" s="89">
        <f>L20/'Total Funds Spent &amp; Transferred'!L20</f>
        <v>8.9834892195921848E-2</v>
      </c>
      <c r="M197" s="89">
        <f>M20/'Total Funds Spent &amp; Transferred'!M20</f>
        <v>9.625356202401382E-2</v>
      </c>
      <c r="N197" s="89">
        <f>N20/'Total Funds Spent &amp; Transferred'!N20</f>
        <v>8.4531466921877074E-2</v>
      </c>
      <c r="O197" s="89">
        <f>O20/'Total Funds Spent &amp; Transferred'!O20</f>
        <v>9.0335118673071396E-2</v>
      </c>
      <c r="P197" s="89">
        <f>P20/'Total Funds Spent &amp; Transferred'!P20</f>
        <v>8.1019762544942045E-2</v>
      </c>
      <c r="Q197" s="89">
        <f>Q20/'Total Funds Spent &amp; Transferred'!Q20</f>
        <v>7.8626991038978689E-2</v>
      </c>
      <c r="R197" s="89">
        <f>R20/'Total Funds Spent &amp; Transferred'!R20</f>
        <v>7.5436367101046869E-2</v>
      </c>
      <c r="S197" s="89">
        <f>S20/'Total Funds Spent &amp; Transferred'!S20</f>
        <v>8.312762094313203E-2</v>
      </c>
      <c r="T197" s="89">
        <f>T20/'Total Funds Spent &amp; Transferred'!T20</f>
        <v>5.9309619444078143E-2</v>
      </c>
      <c r="U197" s="89">
        <f>U20/'Total Funds Spent &amp; Transferred'!U20</f>
        <v>5.8093755001428118E-2</v>
      </c>
      <c r="V197" s="89">
        <f>V20/'Total Funds Spent &amp; Transferred'!V20</f>
        <v>5.2036622905159438E-2</v>
      </c>
      <c r="W197" s="89">
        <f>W20/'Total Funds Spent &amp; Transferred'!W20</f>
        <v>4.9571301008531465E-2</v>
      </c>
      <c r="X197" s="89">
        <f>X20/'Total Funds Spent &amp; Transferred'!X20</f>
        <v>4.7181420618481608E-2</v>
      </c>
      <c r="Y197" s="89">
        <f>Y20/'Total Funds Spent &amp; Transferred'!Y20</f>
        <v>4.4415916504193853E-2</v>
      </c>
      <c r="Z197" s="89">
        <f>Z20/'Total Funds Spent &amp; Transferred'!Z20</f>
        <v>3.1402210292548985E-2</v>
      </c>
      <c r="AA197" s="289">
        <f t="shared" si="55"/>
        <v>-4.8210967665313992E-2</v>
      </c>
      <c r="AB197" s="168">
        <f>X197+'Child Care (Spent or Transfer)'!X197+'Refundable Tax Credits'!X197</f>
        <v>0.44861823302272419</v>
      </c>
      <c r="AC197" s="168">
        <f>F197+'Child Care (Spent or Transfer)'!F197+'Refundable Tax Credits'!F197</f>
        <v>0.27660877371306192</v>
      </c>
    </row>
    <row r="198" spans="1:29" ht="15" customHeight="1">
      <c r="A198" s="51" t="s">
        <v>76</v>
      </c>
      <c r="B198" s="89">
        <f>B21/'[2]Total Funds Spent &amp; Transferred'!B21</f>
        <v>3.6841773296409502E-2</v>
      </c>
      <c r="C198" s="89">
        <f>C21/'[2]Total Funds Spent &amp; Transferred'!C21</f>
        <v>1.5943290893350993E-2</v>
      </c>
      <c r="D198" s="89">
        <f>D21/'[2]Total Funds Spent &amp; Transferred'!D21</f>
        <v>4.415656434517945E-2</v>
      </c>
      <c r="E198" s="89">
        <f>E21/'[2]Total Funds Spent &amp; Transferred'!E21</f>
        <v>3.3051088712189911E-2</v>
      </c>
      <c r="F198" s="89">
        <f>F21/'[2]Total Funds Spent &amp; Transferred'!F21</f>
        <v>4.1255088766356182E-2</v>
      </c>
      <c r="G198" s="89">
        <f>G21/'Total Funds Spent &amp; Transferred'!G21</f>
        <v>3.8184881792576196E-2</v>
      </c>
      <c r="H198" s="89">
        <f>H21/'Total Funds Spent &amp; Transferred'!H21</f>
        <v>5.5285196278063241E-2</v>
      </c>
      <c r="I198" s="89">
        <f>I21/'Total Funds Spent &amp; Transferred'!I21</f>
        <v>1.1341076419281053E-2</v>
      </c>
      <c r="J198" s="89">
        <f>J21/'Total Funds Spent &amp; Transferred'!J21</f>
        <v>9.6466225776897473E-3</v>
      </c>
      <c r="K198" s="89">
        <f>K21/'Total Funds Spent &amp; Transferred'!K21</f>
        <v>1.9064631791643947E-2</v>
      </c>
      <c r="L198" s="89">
        <f>L21/'Total Funds Spent &amp; Transferred'!L21</f>
        <v>1.2410990536619527E-2</v>
      </c>
      <c r="M198" s="89">
        <f>M21/'Total Funds Spent &amp; Transferred'!M21</f>
        <v>1.3370765066509374E-2</v>
      </c>
      <c r="N198" s="89">
        <f>N21/'Total Funds Spent &amp; Transferred'!N21</f>
        <v>1.0669629136281349E-2</v>
      </c>
      <c r="O198" s="89">
        <f>O21/'Total Funds Spent &amp; Transferred'!O21</f>
        <v>8.8067073372437351E-3</v>
      </c>
      <c r="P198" s="89">
        <f>P21/'Total Funds Spent &amp; Transferred'!P21</f>
        <v>6.0886193472843722E-3</v>
      </c>
      <c r="Q198" s="89">
        <f>Q21/'Total Funds Spent &amp; Transferred'!Q21</f>
        <v>3.9515715133266859E-3</v>
      </c>
      <c r="R198" s="89">
        <f>R21/'Total Funds Spent &amp; Transferred'!R21</f>
        <v>2.439250116185768E-3</v>
      </c>
      <c r="S198" s="89">
        <f>S21/'Total Funds Spent &amp; Transferred'!S21</f>
        <v>3.1498000566434728E-3</v>
      </c>
      <c r="T198" s="89">
        <f>T21/'Total Funds Spent &amp; Transferred'!T21</f>
        <v>2.0676147642604465E-2</v>
      </c>
      <c r="U198" s="89">
        <f>U21/'Total Funds Spent &amp; Transferred'!U21</f>
        <v>1.3866438975184149E-2</v>
      </c>
      <c r="V198" s="89">
        <f>V21/'Total Funds Spent &amp; Transferred'!V21</f>
        <v>9.207634601245223E-3</v>
      </c>
      <c r="W198" s="89">
        <f>W21/'Total Funds Spent &amp; Transferred'!W21</f>
        <v>6.1676665020167672E-3</v>
      </c>
      <c r="X198" s="89">
        <f>X21/'Total Funds Spent &amp; Transferred'!X21</f>
        <v>4.3534711920342134E-3</v>
      </c>
      <c r="Y198" s="89">
        <f>Y21/'Total Funds Spent &amp; Transferred'!Y21</f>
        <v>3.6179176241984017E-3</v>
      </c>
      <c r="Z198" s="89">
        <f>Z21/'Total Funds Spent &amp; Transferred'!Z21</f>
        <v>5.030812310849367E-3</v>
      </c>
      <c r="AA198" s="289">
        <f t="shared" si="55"/>
        <v>-0.29414614253045773</v>
      </c>
      <c r="AB198" s="168">
        <f>X198+'Child Care (Spent or Transfer)'!X198+'Refundable Tax Credits'!X198</f>
        <v>0.28061224842240307</v>
      </c>
      <c r="AC198" s="168">
        <f>F198+'Child Care (Spent or Transfer)'!F198+'Refundable Tax Credits'!F198</f>
        <v>0.22165915583750595</v>
      </c>
    </row>
    <row r="199" spans="1:29" ht="15" customHeight="1">
      <c r="A199" s="51" t="s">
        <v>110</v>
      </c>
      <c r="B199" s="89">
        <f>B22/'[2]Total Funds Spent &amp; Transferred'!B22</f>
        <v>1.9940782302184549E-2</v>
      </c>
      <c r="C199" s="89">
        <f>C22/'[2]Total Funds Spent &amp; Transferred'!C22</f>
        <v>4.3592262829559685E-2</v>
      </c>
      <c r="D199" s="89">
        <f>D22/'[2]Total Funds Spent &amp; Transferred'!D22</f>
        <v>6.0300746560432966E-2</v>
      </c>
      <c r="E199" s="89">
        <f>E22/'[2]Total Funds Spent &amp; Transferred'!E22</f>
        <v>0.1339175322115031</v>
      </c>
      <c r="F199" s="89">
        <f>F22/'[2]Total Funds Spent &amp; Transferred'!F22</f>
        <v>0.1318118499396963</v>
      </c>
      <c r="G199" s="89">
        <f>G22/'Total Funds Spent &amp; Transferred'!G22</f>
        <v>0.14798405750898352</v>
      </c>
      <c r="H199" s="89">
        <f>H22/'Total Funds Spent &amp; Transferred'!H22</f>
        <v>0.12517506777670034</v>
      </c>
      <c r="I199" s="89">
        <f>I22/'Total Funds Spent &amp; Transferred'!I22</f>
        <v>0.11289983899574711</v>
      </c>
      <c r="J199" s="89">
        <f>J22/'Total Funds Spent &amp; Transferred'!J22</f>
        <v>0.10203645765411962</v>
      </c>
      <c r="K199" s="89">
        <f>K22/'Total Funds Spent &amp; Transferred'!K22</f>
        <v>9.7984135430712646E-2</v>
      </c>
      <c r="L199" s="89">
        <f>L22/'Total Funds Spent &amp; Transferred'!L22</f>
        <v>8.9644122567083817E-2</v>
      </c>
      <c r="M199" s="89">
        <f>M22/'Total Funds Spent &amp; Transferred'!M22</f>
        <v>9.1326405009115416E-2</v>
      </c>
      <c r="N199" s="89">
        <f>N22/'Total Funds Spent &amp; Transferred'!N22</f>
        <v>9.4154185274704372E-2</v>
      </c>
      <c r="O199" s="89">
        <f>O22/'Total Funds Spent &amp; Transferred'!O22</f>
        <v>0.21417868280748562</v>
      </c>
      <c r="P199" s="89">
        <f>P22/'Total Funds Spent &amp; Transferred'!P22</f>
        <v>0.11779557164721045</v>
      </c>
      <c r="Q199" s="89">
        <f>Q22/'Total Funds Spent &amp; Transferred'!Q22</f>
        <v>0.11865549773232226</v>
      </c>
      <c r="R199" s="89">
        <f>R22/'Total Funds Spent &amp; Transferred'!R22</f>
        <v>0.12293684131052936</v>
      </c>
      <c r="S199" s="89">
        <f>S22/'Total Funds Spent &amp; Transferred'!S22</f>
        <v>0.13105824674549285</v>
      </c>
      <c r="T199" s="89">
        <f>T22/'Total Funds Spent &amp; Transferred'!T22</f>
        <v>0.12865482841670584</v>
      </c>
      <c r="U199" s="89">
        <f>U22/'Total Funds Spent &amp; Transferred'!U22</f>
        <v>0.13292720445359649</v>
      </c>
      <c r="V199" s="89">
        <f>V22/'Total Funds Spent &amp; Transferred'!V22</f>
        <v>0.10920563281616101</v>
      </c>
      <c r="W199" s="89">
        <f>W22/'Total Funds Spent &amp; Transferred'!W22</f>
        <v>0.11097616575310787</v>
      </c>
      <c r="X199" s="89">
        <f>X22/'Total Funds Spent &amp; Transferred'!X22</f>
        <v>0.10398704996714114</v>
      </c>
      <c r="Y199" s="89">
        <f>Y22/'Total Funds Spent &amp; Transferred'!Y22</f>
        <v>0.11271900821152525</v>
      </c>
      <c r="Z199" s="89">
        <f>Z22/'Total Funds Spent &amp; Transferred'!Z22</f>
        <v>9.5324806206362911E-2</v>
      </c>
      <c r="AA199" s="289">
        <f t="shared" si="55"/>
        <v>-6.2978530016216547E-2</v>
      </c>
      <c r="AB199" s="168">
        <f>X199+'Child Care (Spent or Transfer)'!X199+'Refundable Tax Credits'!X199</f>
        <v>0.21754005760486139</v>
      </c>
      <c r="AC199" s="168">
        <f>F199+'Child Care (Spent or Transfer)'!F199+'Refundable Tax Credits'!F199</f>
        <v>0.34043541172021041</v>
      </c>
    </row>
    <row r="200" spans="1:29" ht="15" customHeight="1">
      <c r="A200" s="51" t="s">
        <v>111</v>
      </c>
      <c r="B200" s="89">
        <f>B23/'[2]Total Funds Spent &amp; Transferred'!B23</f>
        <v>0.11006416107055451</v>
      </c>
      <c r="C200" s="89">
        <f>C23/'[2]Total Funds Spent &amp; Transferred'!C23</f>
        <v>0.11355254967552275</v>
      </c>
      <c r="D200" s="89">
        <f>D23/'[2]Total Funds Spent &amp; Transferred'!D23</f>
        <v>7.6440733729589025E-2</v>
      </c>
      <c r="E200" s="89">
        <f>E23/'[2]Total Funds Spent &amp; Transferred'!E23</f>
        <v>3.5597697732311487E-2</v>
      </c>
      <c r="F200" s="89">
        <f>F23/'[2]Total Funds Spent &amp; Transferred'!F23</f>
        <v>5.8692154053907042E-2</v>
      </c>
      <c r="G200" s="89">
        <f>G23/'Total Funds Spent &amp; Transferred'!G23</f>
        <v>5.2506753805466516E-2</v>
      </c>
      <c r="H200" s="89">
        <f>H23/'Total Funds Spent &amp; Transferred'!H23</f>
        <v>0.11801331930455769</v>
      </c>
      <c r="I200" s="89">
        <f>I23/'Total Funds Spent &amp; Transferred'!I23</f>
        <v>7.6325374288316844E-2</v>
      </c>
      <c r="J200" s="89">
        <f>J23/'Total Funds Spent &amp; Transferred'!J23</f>
        <v>5.6022104353418777E-2</v>
      </c>
      <c r="K200" s="89">
        <f>K23/'Total Funds Spent &amp; Transferred'!K23</f>
        <v>4.0765099438369458E-2</v>
      </c>
      <c r="L200" s="89">
        <f>L23/'Total Funds Spent &amp; Transferred'!L23</f>
        <v>3.2347355980819226E-2</v>
      </c>
      <c r="M200" s="89">
        <f>M23/'Total Funds Spent &amp; Transferred'!M23</f>
        <v>3.5739962060856528E-2</v>
      </c>
      <c r="N200" s="89">
        <f>N23/'Total Funds Spent &amp; Transferred'!N23</f>
        <v>3.6307991390243384E-2</v>
      </c>
      <c r="O200" s="89">
        <f>O23/'Total Funds Spent &amp; Transferred'!O23</f>
        <v>3.4979540086081277E-2</v>
      </c>
      <c r="P200" s="89">
        <f>P23/'Total Funds Spent &amp; Transferred'!P23</f>
        <v>2.6467002068960039E-2</v>
      </c>
      <c r="Q200" s="89">
        <f>Q23/'Total Funds Spent &amp; Transferred'!Q23</f>
        <v>3.0326493404972218E-2</v>
      </c>
      <c r="R200" s="89">
        <f>R23/'Total Funds Spent &amp; Transferred'!R23</f>
        <v>2.878225874995673E-2</v>
      </c>
      <c r="S200" s="89">
        <f>S23/'Total Funds Spent &amp; Transferred'!S23</f>
        <v>2.4004114066450637E-2</v>
      </c>
      <c r="T200" s="89">
        <f>T23/'Total Funds Spent &amp; Transferred'!T23</f>
        <v>0.12424057696140886</v>
      </c>
      <c r="U200" s="89">
        <f>U23/'Total Funds Spent &amp; Transferred'!U23</f>
        <v>0.14087490594006272</v>
      </c>
      <c r="V200" s="89">
        <f>V23/'Total Funds Spent &amp; Transferred'!V23</f>
        <v>0.12339754023501533</v>
      </c>
      <c r="W200" s="89">
        <f>W23/'Total Funds Spent &amp; Transferred'!W23</f>
        <v>0.14640448031488096</v>
      </c>
      <c r="X200" s="89">
        <f>X23/'Total Funds Spent &amp; Transferred'!X23</f>
        <v>0.18498592020896201</v>
      </c>
      <c r="Y200" s="89">
        <f>Y23/'Total Funds Spent &amp; Transferred'!Y23</f>
        <v>0.16472692322233559</v>
      </c>
      <c r="Z200" s="89">
        <f>Z23/'Total Funds Spent &amp; Transferred'!Z23</f>
        <v>0.21390046668598114</v>
      </c>
      <c r="AA200" s="289">
        <f t="shared" si="55"/>
        <v>0.26352636074457297</v>
      </c>
      <c r="AB200" s="168">
        <f>X200+'Child Care (Spent or Transfer)'!X200+'Refundable Tax Credits'!X200</f>
        <v>0.30594081257520483</v>
      </c>
      <c r="AC200" s="168">
        <f>F200+'Child Care (Spent or Transfer)'!F200+'Refundable Tax Credits'!F200</f>
        <v>0.42298709766337012</v>
      </c>
    </row>
    <row r="201" spans="1:29" ht="15" customHeight="1">
      <c r="A201" s="51" t="s">
        <v>113</v>
      </c>
      <c r="B201" s="89">
        <f>B24/'[2]Total Funds Spent &amp; Transferred'!B24</f>
        <v>4.3573035934377273E-2</v>
      </c>
      <c r="C201" s="89">
        <f>C24/'[2]Total Funds Spent &amp; Transferred'!C24</f>
        <v>6.3706527505790339E-2</v>
      </c>
      <c r="D201" s="89">
        <f>D24/'[2]Total Funds Spent &amp; Transferred'!D24</f>
        <v>8.1424382917353127E-2</v>
      </c>
      <c r="E201" s="89">
        <f>E24/'[2]Total Funds Spent &amp; Transferred'!E24</f>
        <v>6.3792647495232394E-3</v>
      </c>
      <c r="F201" s="89">
        <f>F24/'[2]Total Funds Spent &amp; Transferred'!F24</f>
        <v>6.0034240269368783E-3</v>
      </c>
      <c r="G201" s="89">
        <f>G24/'Total Funds Spent &amp; Transferred'!G24</f>
        <v>4.6447309913073241E-3</v>
      </c>
      <c r="H201" s="89">
        <f>H24/'Total Funds Spent &amp; Transferred'!H24</f>
        <v>3.993664731266184E-3</v>
      </c>
      <c r="I201" s="89">
        <f>I24/'Total Funds Spent &amp; Transferred'!I24</f>
        <v>6.1421829021286352E-3</v>
      </c>
      <c r="J201" s="89">
        <f>J24/'Total Funds Spent &amp; Transferred'!J24</f>
        <v>1.5039149309660819E-2</v>
      </c>
      <c r="K201" s="89">
        <f>K24/'Total Funds Spent &amp; Transferred'!K24</f>
        <v>1.7504848450683386E-2</v>
      </c>
      <c r="L201" s="89">
        <f>L24/'Total Funds Spent &amp; Transferred'!L24</f>
        <v>4.3873440377240669E-2</v>
      </c>
      <c r="M201" s="89">
        <f>M24/'Total Funds Spent &amp; Transferred'!M24</f>
        <v>0.14369053439926663</v>
      </c>
      <c r="N201" s="89">
        <f>N24/'Total Funds Spent &amp; Transferred'!N24</f>
        <v>0.1032818189528867</v>
      </c>
      <c r="O201" s="89">
        <f>O24/'Total Funds Spent &amp; Transferred'!O24</f>
        <v>6.2977235450129745E-2</v>
      </c>
      <c r="P201" s="89">
        <f>P24/'Total Funds Spent &amp; Transferred'!P24</f>
        <v>8.9342476074992988E-2</v>
      </c>
      <c r="Q201" s="89">
        <f>Q24/'Total Funds Spent &amp; Transferred'!Q24</f>
        <v>0.10576216673912678</v>
      </c>
      <c r="R201" s="89">
        <f>R24/'Total Funds Spent &amp; Transferred'!R24</f>
        <v>0.12908620068083393</v>
      </c>
      <c r="S201" s="89">
        <f>S24/'Total Funds Spent &amp; Transferred'!S24</f>
        <v>0.125101337786266</v>
      </c>
      <c r="T201" s="89">
        <f>T24/'Total Funds Spent &amp; Transferred'!T24</f>
        <v>3.6271061350034335E-2</v>
      </c>
      <c r="U201" s="89">
        <f>U24/'Total Funds Spent &amp; Transferred'!U24</f>
        <v>1.7758502106809675E-2</v>
      </c>
      <c r="V201" s="89">
        <f>V24/'Total Funds Spent &amp; Transferred'!V24</f>
        <v>3.3753200980599948E-3</v>
      </c>
      <c r="W201" s="89">
        <f>W24/'Total Funds Spent &amp; Transferred'!W24</f>
        <v>0.10643364510262894</v>
      </c>
      <c r="X201" s="89">
        <f>X24/'Total Funds Spent &amp; Transferred'!X24</f>
        <v>7.2732089660152016E-2</v>
      </c>
      <c r="Y201" s="89">
        <f>Y24/'Total Funds Spent &amp; Transferred'!Y24</f>
        <v>9.0939376711288031E-2</v>
      </c>
      <c r="Z201" s="89">
        <f>Z24/'Total Funds Spent &amp; Transferred'!Z24</f>
        <v>0.10162874742378521</v>
      </c>
      <c r="AA201" s="289">
        <f t="shared" si="55"/>
        <v>-0.31664381512049228</v>
      </c>
      <c r="AB201" s="168">
        <f>X201+'Child Care (Spent or Transfer)'!X201+'Refundable Tax Credits'!X201</f>
        <v>0.35168706526863458</v>
      </c>
      <c r="AC201" s="168">
        <f>F201+'Child Care (Spent or Transfer)'!F201+'Refundable Tax Credits'!F201</f>
        <v>0.12955683268689264</v>
      </c>
    </row>
    <row r="202" spans="1:29" ht="15" customHeight="1">
      <c r="A202" s="51" t="s">
        <v>78</v>
      </c>
      <c r="B202" s="89">
        <f>B25/'[2]Total Funds Spent &amp; Transferred'!B25</f>
        <v>8.5799932886801364E-2</v>
      </c>
      <c r="C202" s="89">
        <f>C25/'[2]Total Funds Spent &amp; Transferred'!C25</f>
        <v>0.13960614370500432</v>
      </c>
      <c r="D202" s="89">
        <f>D25/'[2]Total Funds Spent &amp; Transferred'!D25</f>
        <v>0.11388439738578317</v>
      </c>
      <c r="E202" s="89">
        <f>E25/'[2]Total Funds Spent &amp; Transferred'!E25</f>
        <v>8.9698391216175302E-2</v>
      </c>
      <c r="F202" s="89">
        <f>F25/'[2]Total Funds Spent &amp; Transferred'!F25</f>
        <v>0.22040992357026049</v>
      </c>
      <c r="G202" s="89">
        <f>G25/'Total Funds Spent &amp; Transferred'!G25</f>
        <v>0.20681801387388535</v>
      </c>
      <c r="H202" s="89">
        <f>H25/'Total Funds Spent &amp; Transferred'!H25</f>
        <v>0.23403512518964656</v>
      </c>
      <c r="I202" s="89">
        <f>I25/'Total Funds Spent &amp; Transferred'!I25</f>
        <v>0.1173333393233631</v>
      </c>
      <c r="J202" s="89">
        <f>J25/'Total Funds Spent &amp; Transferred'!J25</f>
        <v>7.5684798500664591E-2</v>
      </c>
      <c r="K202" s="89">
        <f>K25/'Total Funds Spent &amp; Transferred'!K25</f>
        <v>7.3740423547909537E-2</v>
      </c>
      <c r="L202" s="89">
        <f>L25/'Total Funds Spent &amp; Transferred'!L25</f>
        <v>7.4174231466765675E-2</v>
      </c>
      <c r="M202" s="89">
        <f>M25/'Total Funds Spent &amp; Transferred'!M25</f>
        <v>7.9269315728750886E-2</v>
      </c>
      <c r="N202" s="89">
        <f>N25/'Total Funds Spent &amp; Transferred'!N25</f>
        <v>6.7728525060967562E-2</v>
      </c>
      <c r="O202" s="89">
        <f>O25/'Total Funds Spent &amp; Transferred'!O25</f>
        <v>7.940224250919975E-2</v>
      </c>
      <c r="P202" s="89">
        <f>P25/'Total Funds Spent &amp; Transferred'!P25</f>
        <v>7.5184246213662681E-2</v>
      </c>
      <c r="Q202" s="89">
        <f>Q25/'Total Funds Spent &amp; Transferred'!Q25</f>
        <v>8.5350427341484791E-2</v>
      </c>
      <c r="R202" s="89">
        <f>R25/'Total Funds Spent &amp; Transferred'!R25</f>
        <v>6.2055663081797434E-2</v>
      </c>
      <c r="S202" s="89">
        <f>S25/'Total Funds Spent &amp; Transferred'!S25</f>
        <v>7.2715720216559337E-2</v>
      </c>
      <c r="T202" s="89">
        <f>T25/'Total Funds Spent &amp; Transferred'!T25</f>
        <v>5.5768156811794437E-2</v>
      </c>
      <c r="U202" s="89">
        <f>U25/'Total Funds Spent &amp; Transferred'!U25</f>
        <v>5.519240299245342E-2</v>
      </c>
      <c r="V202" s="89">
        <f>V25/'Total Funds Spent &amp; Transferred'!V25</f>
        <v>6.3226898180109764E-2</v>
      </c>
      <c r="W202" s="89">
        <f>W25/'Total Funds Spent &amp; Transferred'!W25</f>
        <v>5.6454639852913657E-2</v>
      </c>
      <c r="X202" s="89">
        <f>X25/'Total Funds Spent &amp; Transferred'!X25</f>
        <v>5.8015143415922142E-2</v>
      </c>
      <c r="Y202" s="89">
        <f>Y25/'Total Funds Spent &amp; Transferred'!Y25</f>
        <v>5.5880934712979898E-2</v>
      </c>
      <c r="Z202" s="89">
        <f>Z25/'Total Funds Spent &amp; Transferred'!Z25</f>
        <v>4.6289673677251487E-2</v>
      </c>
      <c r="AA202" s="289">
        <f t="shared" si="55"/>
        <v>2.7641723817107059E-2</v>
      </c>
      <c r="AB202" s="168">
        <f>X202+'Child Care (Spent or Transfer)'!X202+'Refundable Tax Credits'!X202</f>
        <v>0.37698467452599804</v>
      </c>
      <c r="AC202" s="168">
        <f>F202+'Child Care (Spent or Transfer)'!F202+'Refundable Tax Credits'!F202</f>
        <v>0.20590903916046252</v>
      </c>
    </row>
    <row r="203" spans="1:29" ht="15" customHeight="1">
      <c r="A203" s="51" t="s">
        <v>116</v>
      </c>
      <c r="B203" s="89">
        <f>B26/'[2]Total Funds Spent &amp; Transferred'!B26</f>
        <v>2.6382603268553927E-2</v>
      </c>
      <c r="C203" s="89">
        <f>C26/'[2]Total Funds Spent &amp; Transferred'!C26</f>
        <v>3.1078607754894363E-2</v>
      </c>
      <c r="D203" s="89">
        <f>D26/'[2]Total Funds Spent &amp; Transferred'!D26</f>
        <v>4.218132027003637E-2</v>
      </c>
      <c r="E203" s="89">
        <f>E26/'[2]Total Funds Spent &amp; Transferred'!E26</f>
        <v>4.0955360453978844E-2</v>
      </c>
      <c r="F203" s="89">
        <f>F26/'[2]Total Funds Spent &amp; Transferred'!F26</f>
        <v>4.0084784137490483E-2</v>
      </c>
      <c r="G203" s="89">
        <f>G26/'Total Funds Spent &amp; Transferred'!G26</f>
        <v>3.6205280584506734E-2</v>
      </c>
      <c r="H203" s="89">
        <f>H26/'Total Funds Spent &amp; Transferred'!H26</f>
        <v>1.9181657191621654E-2</v>
      </c>
      <c r="I203" s="89">
        <f>I26/'Total Funds Spent &amp; Transferred'!I26</f>
        <v>1.2920281689162698E-2</v>
      </c>
      <c r="J203" s="89">
        <f>J26/'Total Funds Spent &amp; Transferred'!J26</f>
        <v>2.3107956706780067E-2</v>
      </c>
      <c r="K203" s="89">
        <f>K26/'Total Funds Spent &amp; Transferred'!K26</f>
        <v>2.3570713551117773E-2</v>
      </c>
      <c r="L203" s="89">
        <f>L26/'Total Funds Spent &amp; Transferred'!L26</f>
        <v>2.6552910733820989E-2</v>
      </c>
      <c r="M203" s="89">
        <f>M26/'Total Funds Spent &amp; Transferred'!M26</f>
        <v>2.4591148539058128E-2</v>
      </c>
      <c r="N203" s="89">
        <f>N26/'Total Funds Spent &amp; Transferred'!N26</f>
        <v>1.9100594013009679E-2</v>
      </c>
      <c r="O203" s="89">
        <f>O26/'Total Funds Spent &amp; Transferred'!O26</f>
        <v>1.7633300240199035E-2</v>
      </c>
      <c r="P203" s="89">
        <f>P26/'Total Funds Spent &amp; Transferred'!P26</f>
        <v>1.0872357020117629E-2</v>
      </c>
      <c r="Q203" s="89">
        <f>Q26/'Total Funds Spent &amp; Transferred'!Q26</f>
        <v>5.7042436227402035E-3</v>
      </c>
      <c r="R203" s="89">
        <f>R26/'Total Funds Spent &amp; Transferred'!R26</f>
        <v>5.7512975944893257E-3</v>
      </c>
      <c r="S203" s="89">
        <f>S26/'Total Funds Spent &amp; Transferred'!S26</f>
        <v>5.8140702192692965E-3</v>
      </c>
      <c r="T203" s="89">
        <f>T26/'Total Funds Spent &amp; Transferred'!T26</f>
        <v>0.15833884212335245</v>
      </c>
      <c r="U203" s="89">
        <f>U26/'Total Funds Spent &amp; Transferred'!U26</f>
        <v>0.1563010943514857</v>
      </c>
      <c r="V203" s="89">
        <f>V26/'Total Funds Spent &amp; Transferred'!V26</f>
        <v>0.15904473411010014</v>
      </c>
      <c r="W203" s="89">
        <f>W26/'Total Funds Spent &amp; Transferred'!W26</f>
        <v>0.15383239038059623</v>
      </c>
      <c r="X203" s="89">
        <f>X26/'Total Funds Spent &amp; Transferred'!X26</f>
        <v>0.15699308488055586</v>
      </c>
      <c r="Y203" s="89">
        <f>Y26/'Total Funds Spent &amp; Transferred'!Y26</f>
        <v>0.17669262780053407</v>
      </c>
      <c r="Z203" s="89">
        <f>Z26/'Total Funds Spent &amp; Transferred'!Z26</f>
        <v>0.15087196461855532</v>
      </c>
      <c r="AA203" s="289">
        <f t="shared" si="55"/>
        <v>2.0546352378323945E-2</v>
      </c>
      <c r="AB203" s="168">
        <f>X203+'Child Care (Spent or Transfer)'!X203+'Refundable Tax Credits'!X203</f>
        <v>0.60542441220782894</v>
      </c>
      <c r="AC203" s="168">
        <f>F203+'Child Care (Spent or Transfer)'!F203+'Refundable Tax Credits'!F203</f>
        <v>0.44917768150701998</v>
      </c>
    </row>
    <row r="204" spans="1:29" ht="15" customHeight="1">
      <c r="A204" s="51" t="s">
        <v>117</v>
      </c>
      <c r="B204" s="89">
        <f>B27/'[2]Total Funds Spent &amp; Transferred'!B27</f>
        <v>7.1272794355785055E-2</v>
      </c>
      <c r="C204" s="89">
        <f>C27/'[2]Total Funds Spent &amp; Transferred'!C27</f>
        <v>8.9422085482020158E-2</v>
      </c>
      <c r="D204" s="89">
        <f>D27/'[2]Total Funds Spent &amp; Transferred'!D27</f>
        <v>0.11192245283419328</v>
      </c>
      <c r="E204" s="89">
        <f>E27/'[2]Total Funds Spent &amp; Transferred'!E27</f>
        <v>0.12571813765344636</v>
      </c>
      <c r="F204" s="89">
        <f>F27/'[2]Total Funds Spent &amp; Transferred'!F27</f>
        <v>0.10980009435441519</v>
      </c>
      <c r="G204" s="89">
        <f>G27/'Total Funds Spent &amp; Transferred'!G27</f>
        <v>5.6797496543647658E-2</v>
      </c>
      <c r="H204" s="89">
        <f>H27/'Total Funds Spent &amp; Transferred'!H27</f>
        <v>3.9484520599191344E-2</v>
      </c>
      <c r="I204" s="89">
        <f>I27/'Total Funds Spent &amp; Transferred'!I27</f>
        <v>3.6776759595005475E-2</v>
      </c>
      <c r="J204" s="89">
        <f>J27/'Total Funds Spent &amp; Transferred'!J27</f>
        <v>6.2030687912940065E-2</v>
      </c>
      <c r="K204" s="89">
        <f>K27/'Total Funds Spent &amp; Transferred'!K27</f>
        <v>7.0690702298888908E-2</v>
      </c>
      <c r="L204" s="89">
        <f>L27/'Total Funds Spent &amp; Transferred'!L27</f>
        <v>6.8083338608807026E-2</v>
      </c>
      <c r="M204" s="89">
        <f>M27/'Total Funds Spent &amp; Transferred'!M27</f>
        <v>6.1947586211364182E-2</v>
      </c>
      <c r="N204" s="89">
        <f>N27/'Total Funds Spent &amp; Transferred'!N27</f>
        <v>7.0636627686292447E-2</v>
      </c>
      <c r="O204" s="89">
        <f>O27/'Total Funds Spent &amp; Transferred'!O27</f>
        <v>5.6149249355465697E-2</v>
      </c>
      <c r="P204" s="89">
        <f>P27/'Total Funds Spent &amp; Transferred'!P27</f>
        <v>5.7708950550079796E-2</v>
      </c>
      <c r="Q204" s="89">
        <f>Q27/'Total Funds Spent &amp; Transferred'!Q27</f>
        <v>5.1936643142609776E-2</v>
      </c>
      <c r="R204" s="89">
        <f>R27/'Total Funds Spent &amp; Transferred'!R27</f>
        <v>5.6663192613060055E-2</v>
      </c>
      <c r="S204" s="89">
        <f>S27/'Total Funds Spent &amp; Transferred'!S27</f>
        <v>4.504862933879971E-2</v>
      </c>
      <c r="T204" s="89">
        <f>T27/'Total Funds Spent &amp; Transferred'!T27</f>
        <v>3.3826649764098628E-3</v>
      </c>
      <c r="U204" s="89">
        <f>U27/'Total Funds Spent &amp; Transferred'!U27</f>
        <v>2.9136873923687585E-3</v>
      </c>
      <c r="V204" s="89">
        <f>V27/'Total Funds Spent &amp; Transferred'!V27</f>
        <v>4.3363019239961295E-3</v>
      </c>
      <c r="W204" s="89">
        <f>W27/'Total Funds Spent &amp; Transferred'!W27</f>
        <v>3.4682270995336473E-3</v>
      </c>
      <c r="X204" s="89">
        <f>X27/'Total Funds Spent &amp; Transferred'!X27</f>
        <v>3.2709834853175317E-3</v>
      </c>
      <c r="Y204" s="89">
        <f>Y27/'Total Funds Spent &amp; Transferred'!Y27</f>
        <v>1.4605931382590984E-3</v>
      </c>
      <c r="Z204" s="89">
        <f>Z27/'Total Funds Spent &amp; Transferred'!Z27</f>
        <v>2.6630714877586858E-3</v>
      </c>
      <c r="AA204" s="289">
        <f t="shared" si="55"/>
        <v>-5.6871597088506066E-2</v>
      </c>
      <c r="AB204" s="168">
        <f>X204+'Child Care (Spent or Transfer)'!X204+'Refundable Tax Credits'!X204</f>
        <v>5.8315240261080065E-2</v>
      </c>
      <c r="AC204" s="168">
        <f>F204+'Child Care (Spent or Transfer)'!F204+'Refundable Tax Credits'!F204</f>
        <v>0.39810597975601181</v>
      </c>
    </row>
    <row r="205" spans="1:29" ht="15" customHeight="1">
      <c r="A205" s="51" t="s">
        <v>77</v>
      </c>
      <c r="B205" s="89">
        <f>B28/'[2]Total Funds Spent &amp; Transferred'!B28</f>
        <v>3.1941128811833294E-2</v>
      </c>
      <c r="C205" s="89">
        <f>C28/'[2]Total Funds Spent &amp; Transferred'!C28</f>
        <v>7.1213017733493908E-2</v>
      </c>
      <c r="D205" s="89">
        <f>D28/'[2]Total Funds Spent &amp; Transferred'!D28</f>
        <v>7.5384533866472855E-2</v>
      </c>
      <c r="E205" s="89">
        <f>E28/'[2]Total Funds Spent &amp; Transferred'!E28</f>
        <v>0.10027243072481025</v>
      </c>
      <c r="F205" s="89">
        <f>F28/'[2]Total Funds Spent &amp; Transferred'!F28</f>
        <v>0.11241506357456729</v>
      </c>
      <c r="G205" s="89">
        <f>G28/'Total Funds Spent &amp; Transferred'!G28</f>
        <v>0.14673969900523956</v>
      </c>
      <c r="H205" s="89">
        <f>H28/'Total Funds Spent &amp; Transferred'!H28</f>
        <v>0.15484764026248804</v>
      </c>
      <c r="I205" s="89">
        <f>I28/'Total Funds Spent &amp; Transferred'!I28</f>
        <v>0.13153415006629599</v>
      </c>
      <c r="J205" s="89">
        <f>J28/'Total Funds Spent &amp; Transferred'!J28</f>
        <v>0.17061534745149648</v>
      </c>
      <c r="K205" s="89">
        <f>K28/'Total Funds Spent &amp; Transferred'!K28</f>
        <v>0.14421613372179581</v>
      </c>
      <c r="L205" s="89">
        <f>L28/'Total Funds Spent &amp; Transferred'!L28</f>
        <v>0.13802561480442466</v>
      </c>
      <c r="M205" s="89">
        <f>M28/'Total Funds Spent &amp; Transferred'!M28</f>
        <v>0.11133612335512327</v>
      </c>
      <c r="N205" s="89">
        <f>N28/'Total Funds Spent &amp; Transferred'!N28</f>
        <v>0.14376038190691168</v>
      </c>
      <c r="O205" s="89">
        <f>O28/'Total Funds Spent &amp; Transferred'!O28</f>
        <v>0.14881816999100628</v>
      </c>
      <c r="P205" s="89">
        <f>P28/'Total Funds Spent &amp; Transferred'!P28</f>
        <v>0.15555727007397663</v>
      </c>
      <c r="Q205" s="89">
        <f>Q28/'Total Funds Spent &amp; Transferred'!Q28</f>
        <v>0.12593001443409288</v>
      </c>
      <c r="R205" s="89">
        <f>R28/'Total Funds Spent &amp; Transferred'!R28</f>
        <v>0.12526381658253535</v>
      </c>
      <c r="S205" s="89">
        <f>S28/'Total Funds Spent &amp; Transferred'!S28</f>
        <v>0.12003871080212404</v>
      </c>
      <c r="T205" s="89">
        <f>T28/'Total Funds Spent &amp; Transferred'!T28</f>
        <v>0.10337627891639434</v>
      </c>
      <c r="U205" s="89">
        <f>U28/'Total Funds Spent &amp; Transferred'!U28</f>
        <v>8.7526971933018463E-2</v>
      </c>
      <c r="V205" s="89">
        <f>V28/'Total Funds Spent &amp; Transferred'!V28</f>
        <v>9.806278776710034E-2</v>
      </c>
      <c r="W205" s="89">
        <f>W28/'Total Funds Spent &amp; Transferred'!W28</f>
        <v>0.10908552398628187</v>
      </c>
      <c r="X205" s="89">
        <f>X28/'Total Funds Spent &amp; Transferred'!X28</f>
        <v>0.10692913887809659</v>
      </c>
      <c r="Y205" s="89">
        <f>Y28/'Total Funds Spent &amp; Transferred'!Y28</f>
        <v>9.248043844687516E-2</v>
      </c>
      <c r="Z205" s="89">
        <f>Z28/'Total Funds Spent &amp; Transferred'!Z28</f>
        <v>0.11518258188264005</v>
      </c>
      <c r="AA205" s="289">
        <f t="shared" si="55"/>
        <v>-1.9767839300624847E-2</v>
      </c>
      <c r="AB205" s="168">
        <f>X205+'Child Care (Spent or Transfer)'!X205+'Refundable Tax Credits'!X205</f>
        <v>0.6740301442156974</v>
      </c>
      <c r="AC205" s="168">
        <f>F205+'Child Care (Spent or Transfer)'!F205+'Refundable Tax Credits'!F205</f>
        <v>0.40033437332709432</v>
      </c>
    </row>
    <row r="206" spans="1:29" ht="15" customHeight="1">
      <c r="A206" s="51" t="s">
        <v>120</v>
      </c>
      <c r="B206" s="89">
        <f>B29/'[2]Total Funds Spent &amp; Transferred'!B29</f>
        <v>0.15531688752512623</v>
      </c>
      <c r="C206" s="89">
        <f>C29/'[2]Total Funds Spent &amp; Transferred'!C29</f>
        <v>0.28053986210098719</v>
      </c>
      <c r="D206" s="89">
        <f>D29/'[2]Total Funds Spent &amp; Transferred'!D29</f>
        <v>-1.3377818189845201E-3</v>
      </c>
      <c r="E206" s="89">
        <f>E29/'[2]Total Funds Spent &amp; Transferred'!E29</f>
        <v>6.1460413240105247E-2</v>
      </c>
      <c r="F206" s="89">
        <f>F29/'[2]Total Funds Spent &amp; Transferred'!F29</f>
        <v>8.8741764292466607E-2</v>
      </c>
      <c r="G206" s="89">
        <f>G29/'Total Funds Spent &amp; Transferred'!G29</f>
        <v>0.15847253233009331</v>
      </c>
      <c r="H206" s="89">
        <f>H29/'Total Funds Spent &amp; Transferred'!H29</f>
        <v>0.17631139416931674</v>
      </c>
      <c r="I206" s="89">
        <f>I29/'Total Funds Spent &amp; Transferred'!I29</f>
        <v>6.3766365623495844E-2</v>
      </c>
      <c r="J206" s="89">
        <f>J29/'Total Funds Spent &amp; Transferred'!J29</f>
        <v>0.13971695030852366</v>
      </c>
      <c r="K206" s="89">
        <f>K29/'Total Funds Spent &amp; Transferred'!K29</f>
        <v>0.18413306797425688</v>
      </c>
      <c r="L206" s="89">
        <f>L29/'Total Funds Spent &amp; Transferred'!L29</f>
        <v>0.23107584626899383</v>
      </c>
      <c r="M206" s="89">
        <f>M29/'Total Funds Spent &amp; Transferred'!M29</f>
        <v>0.19393366075197435</v>
      </c>
      <c r="N206" s="89">
        <f>N29/'Total Funds Spent &amp; Transferred'!N29</f>
        <v>0.2189351515112683</v>
      </c>
      <c r="O206" s="89">
        <f>O29/'Total Funds Spent &amp; Transferred'!O29</f>
        <v>0.25863708133126362</v>
      </c>
      <c r="P206" s="89">
        <f>P29/'Total Funds Spent &amp; Transferred'!P29</f>
        <v>0.34166931300615305</v>
      </c>
      <c r="Q206" s="89">
        <f>Q29/'Total Funds Spent &amp; Transferred'!Q29</f>
        <v>0.22292794212685765</v>
      </c>
      <c r="R206" s="89">
        <f>R29/'Total Funds Spent &amp; Transferred'!R29</f>
        <v>0.31043813976172691</v>
      </c>
      <c r="S206" s="89">
        <f>S29/'Total Funds Spent &amp; Transferred'!S29</f>
        <v>0.32806218346041455</v>
      </c>
      <c r="T206" s="89">
        <f>T29/'Total Funds Spent &amp; Transferred'!T29</f>
        <v>0.17661835656372396</v>
      </c>
      <c r="U206" s="89">
        <f>U29/'Total Funds Spent &amp; Transferred'!U29</f>
        <v>0.20604674108997653</v>
      </c>
      <c r="V206" s="89">
        <f>V29/'Total Funds Spent &amp; Transferred'!V29</f>
        <v>0.28076061976357208</v>
      </c>
      <c r="W206" s="89">
        <f>W29/'Total Funds Spent &amp; Transferred'!W29</f>
        <v>0.20981265495488832</v>
      </c>
      <c r="X206" s="89">
        <f>X29/'Total Funds Spent &amp; Transferred'!X29</f>
        <v>0.25082641766753816</v>
      </c>
      <c r="Y206" s="89">
        <f>Y29/'Total Funds Spent &amp; Transferred'!Y29</f>
        <v>0.29629713204605257</v>
      </c>
      <c r="Z206" s="89">
        <f>Z29/'Total Funds Spent &amp; Transferred'!Z29</f>
        <v>0.34065931689359491</v>
      </c>
      <c r="AA206" s="289">
        <f t="shared" si="55"/>
        <v>0.19547802167351716</v>
      </c>
      <c r="AB206" s="168">
        <f>X206+'Child Care (Spent or Transfer)'!X206+'Refundable Tax Credits'!X206</f>
        <v>0.26780043762006356</v>
      </c>
      <c r="AC206" s="168">
        <f>F206+'Child Care (Spent or Transfer)'!F206+'Refundable Tax Credits'!F206</f>
        <v>0.33767738417584992</v>
      </c>
    </row>
    <row r="207" spans="1:29" ht="15" customHeight="1">
      <c r="A207" s="51" t="s">
        <v>122</v>
      </c>
      <c r="B207" s="89">
        <f>B30/'[2]Total Funds Spent &amp; Transferred'!B30</f>
        <v>8.0080913467364165E-2</v>
      </c>
      <c r="C207" s="89">
        <f>C30/'[2]Total Funds Spent &amp; Transferred'!C30</f>
        <v>9.6830549506307997E-2</v>
      </c>
      <c r="D207" s="89">
        <f>D30/'[2]Total Funds Spent &amp; Transferred'!D30</f>
        <v>0.10696135238705601</v>
      </c>
      <c r="E207" s="89">
        <f>E30/'[2]Total Funds Spent &amp; Transferred'!E30</f>
        <v>0.12794088447532448</v>
      </c>
      <c r="F207" s="89">
        <f>F30/'[2]Total Funds Spent &amp; Transferred'!F30</f>
        <v>0.12100648352971746</v>
      </c>
      <c r="G207" s="89">
        <f>G30/'Total Funds Spent &amp; Transferred'!G30</f>
        <v>8.7248365288938173E-2</v>
      </c>
      <c r="H207" s="89">
        <f>H30/'Total Funds Spent &amp; Transferred'!H30</f>
        <v>6.7250581925140648E-2</v>
      </c>
      <c r="I207" s="89">
        <f>I30/'Total Funds Spent &amp; Transferred'!I30</f>
        <v>7.5111087467092802E-2</v>
      </c>
      <c r="J207" s="89">
        <f>J30/'Total Funds Spent &amp; Transferred'!J30</f>
        <v>9.2679947247243308E-2</v>
      </c>
      <c r="K207" s="89">
        <f>K30/'Total Funds Spent &amp; Transferred'!K30</f>
        <v>7.6063852225224993E-2</v>
      </c>
      <c r="L207" s="89">
        <f>L30/'Total Funds Spent &amp; Transferred'!L30</f>
        <v>7.3652568283503E-2</v>
      </c>
      <c r="M207" s="89">
        <f>M30/'Total Funds Spent &amp; Transferred'!M30</f>
        <v>7.0617239213431784E-2</v>
      </c>
      <c r="N207" s="89">
        <f>N30/'Total Funds Spent &amp; Transferred'!N30</f>
        <v>6.5107990977503596E-2</v>
      </c>
      <c r="O207" s="89">
        <f>O30/'Total Funds Spent &amp; Transferred'!O30</f>
        <v>9.6778114506427357E-2</v>
      </c>
      <c r="P207" s="89">
        <f>P30/'Total Funds Spent &amp; Transferred'!P30</f>
        <v>2.1156995335472228E-2</v>
      </c>
      <c r="Q207" s="89">
        <f>Q30/'Total Funds Spent &amp; Transferred'!Q30</f>
        <v>4.313773392101846E-2</v>
      </c>
      <c r="R207" s="89">
        <f>R30/'Total Funds Spent &amp; Transferred'!R30</f>
        <v>4.3056439103587585E-2</v>
      </c>
      <c r="S207" s="89">
        <f>S30/'Total Funds Spent &amp; Transferred'!S30</f>
        <v>5.9717060013009096E-2</v>
      </c>
      <c r="T207" s="89">
        <f>T30/'Total Funds Spent &amp; Transferred'!T30</f>
        <v>6.3820129541297621E-2</v>
      </c>
      <c r="U207" s="89">
        <f>U30/'Total Funds Spent &amp; Transferred'!U30</f>
        <v>7.3428487925763883E-2</v>
      </c>
      <c r="V207" s="89">
        <f>V30/'Total Funds Spent &amp; Transferred'!V30</f>
        <v>5.558566888254101E-2</v>
      </c>
      <c r="W207" s="89">
        <f>W30/'Total Funds Spent &amp; Transferred'!W30</f>
        <v>0.18594382263887796</v>
      </c>
      <c r="X207" s="89">
        <f>X30/'Total Funds Spent &amp; Transferred'!X30</f>
        <v>0.17727896830339171</v>
      </c>
      <c r="Y207" s="89">
        <f>Y30/'Total Funds Spent &amp; Transferred'!Y30</f>
        <v>0.16936281537732101</v>
      </c>
      <c r="Z207" s="89">
        <f>Z30/'Total Funds Spent &amp; Transferred'!Z30</f>
        <v>0.1894228020662507</v>
      </c>
      <c r="AA207" s="289">
        <f t="shared" si="55"/>
        <v>-4.6599312698407239E-2</v>
      </c>
      <c r="AB207" s="168">
        <f>X207+'Child Care (Spent or Transfer)'!X207+'Refundable Tax Credits'!X207</f>
        <v>0.26426641956911556</v>
      </c>
      <c r="AC207" s="168">
        <f>F207+'Child Care (Spent or Transfer)'!F207+'Refundable Tax Credits'!F207</f>
        <v>0.34645500059461443</v>
      </c>
    </row>
    <row r="208" spans="1:29" ht="15" customHeight="1">
      <c r="A208" s="51" t="s">
        <v>124</v>
      </c>
      <c r="B208" s="89">
        <f>B31/'[2]Total Funds Spent &amp; Transferred'!B31</f>
        <v>7.5641045353156203E-2</v>
      </c>
      <c r="C208" s="89">
        <f>C31/'[2]Total Funds Spent &amp; Transferred'!C31</f>
        <v>7.6039056134167601E-2</v>
      </c>
      <c r="D208" s="89">
        <f>D31/'[2]Total Funds Spent &amp; Transferred'!D31</f>
        <v>8.4864589123741063E-2</v>
      </c>
      <c r="E208" s="89">
        <f>E31/'[2]Total Funds Spent &amp; Transferred'!E31</f>
        <v>0.12790298328089425</v>
      </c>
      <c r="F208" s="89">
        <f>F31/'[2]Total Funds Spent &amp; Transferred'!F31</f>
        <v>0.19284862381384749</v>
      </c>
      <c r="G208" s="89">
        <f>G31/'Total Funds Spent &amp; Transferred'!G31</f>
        <v>0.17805355498890332</v>
      </c>
      <c r="H208" s="89">
        <f>H31/'Total Funds Spent &amp; Transferred'!H31</f>
        <v>0.15231885501759493</v>
      </c>
      <c r="I208" s="89">
        <f>I31/'Total Funds Spent &amp; Transferred'!I31</f>
        <v>0.21134016248256399</v>
      </c>
      <c r="J208" s="89">
        <f>J31/'Total Funds Spent &amp; Transferred'!J31</f>
        <v>0.23539302044853488</v>
      </c>
      <c r="K208" s="89">
        <f>K31/'Total Funds Spent &amp; Transferred'!K31</f>
        <v>0.22969122786160143</v>
      </c>
      <c r="L208" s="89">
        <f>L31/'Total Funds Spent &amp; Transferred'!L31</f>
        <v>0.23482327561154823</v>
      </c>
      <c r="M208" s="89">
        <f>M31/'Total Funds Spent &amp; Transferred'!M31</f>
        <v>0.23264342218936873</v>
      </c>
      <c r="N208" s="89">
        <f>N31/'Total Funds Spent &amp; Transferred'!N31</f>
        <v>0.22370048226111508</v>
      </c>
      <c r="O208" s="89">
        <f>O31/'Total Funds Spent &amp; Transferred'!O31</f>
        <v>0.27950837574815846</v>
      </c>
      <c r="P208" s="89">
        <f>P31/'Total Funds Spent &amp; Transferred'!P31</f>
        <v>0.2224411166649283</v>
      </c>
      <c r="Q208" s="89">
        <f>Q31/'Total Funds Spent &amp; Transferred'!Q31</f>
        <v>0.201622814186799</v>
      </c>
      <c r="R208" s="89">
        <f>R31/'Total Funds Spent &amp; Transferred'!R31</f>
        <v>0.22608558400044651</v>
      </c>
      <c r="S208" s="89">
        <f>S31/'Total Funds Spent &amp; Transferred'!S31</f>
        <v>0.20966635328334568</v>
      </c>
      <c r="T208" s="89">
        <f>T31/'Total Funds Spent &amp; Transferred'!T31</f>
        <v>0.23204517710295147</v>
      </c>
      <c r="U208" s="89">
        <f>U31/'Total Funds Spent &amp; Transferred'!U31</f>
        <v>0.20423157833630906</v>
      </c>
      <c r="V208" s="89">
        <f>V31/'Total Funds Spent &amp; Transferred'!V31</f>
        <v>9.6060407627412386E-2</v>
      </c>
      <c r="W208" s="89">
        <f>W31/'Total Funds Spent &amp; Transferred'!W31</f>
        <v>6.6158091192188323E-2</v>
      </c>
      <c r="X208" s="89">
        <f>X31/'Total Funds Spent &amp; Transferred'!X31</f>
        <v>5.6949177964743782E-2</v>
      </c>
      <c r="Y208" s="89">
        <f>Y31/'Total Funds Spent &amp; Transferred'!Y31</f>
        <v>5.4960534072272603E-2</v>
      </c>
      <c r="Z208" s="89">
        <f>Z31/'Total Funds Spent &amp; Transferred'!Z31</f>
        <v>6.8018126458754366E-2</v>
      </c>
      <c r="AA208" s="289">
        <f t="shared" si="55"/>
        <v>-0.13919557020913403</v>
      </c>
      <c r="AB208" s="168">
        <f>X208+'Child Care (Spent or Transfer)'!X208+'Refundable Tax Credits'!X208</f>
        <v>0.23097318050958032</v>
      </c>
      <c r="AC208" s="168">
        <f>F208+'Child Care (Spent or Transfer)'!F208+'Refundable Tax Credits'!F208</f>
        <v>0.33496027845527798</v>
      </c>
    </row>
    <row r="209" spans="1:29" ht="15" customHeight="1">
      <c r="A209" s="51" t="s">
        <v>126</v>
      </c>
      <c r="B209" s="89">
        <f>B32/'[2]Total Funds Spent &amp; Transferred'!B32</f>
        <v>7.9038546321507031E-2</v>
      </c>
      <c r="C209" s="89">
        <f>C32/'[2]Total Funds Spent &amp; Transferred'!C32</f>
        <v>9.9417560103610997E-2</v>
      </c>
      <c r="D209" s="89">
        <f>D32/'[2]Total Funds Spent &amp; Transferred'!D32</f>
        <v>0.11767130354742528</v>
      </c>
      <c r="E209" s="89">
        <f>E32/'[2]Total Funds Spent &amp; Transferred'!E32</f>
        <v>0.17920085551834269</v>
      </c>
      <c r="F209" s="89">
        <f>F32/'[2]Total Funds Spent &amp; Transferred'!F32</f>
        <v>0.11280087234546129</v>
      </c>
      <c r="G209" s="89">
        <f>G32/'Total Funds Spent &amp; Transferred'!G32</f>
        <v>0.13559541896176133</v>
      </c>
      <c r="H209" s="89">
        <f>H32/'Total Funds Spent &amp; Transferred'!H32</f>
        <v>0.10349692145709904</v>
      </c>
      <c r="I209" s="89">
        <f>I32/'Total Funds Spent &amp; Transferred'!I32</f>
        <v>0.12929169848054625</v>
      </c>
      <c r="J209" s="89">
        <f>J32/'Total Funds Spent &amp; Transferred'!J32</f>
        <v>0.13610302525569509</v>
      </c>
      <c r="K209" s="89">
        <f>K32/'Total Funds Spent &amp; Transferred'!K32</f>
        <v>0.15667692557999577</v>
      </c>
      <c r="L209" s="89">
        <f>L32/'Total Funds Spent &amp; Transferred'!L32</f>
        <v>0.14002846081191717</v>
      </c>
      <c r="M209" s="89">
        <f>M32/'Total Funds Spent &amp; Transferred'!M32</f>
        <v>0.22948350100071988</v>
      </c>
      <c r="N209" s="89">
        <f>N32/'Total Funds Spent &amp; Transferred'!N32</f>
        <v>0.2030065278460976</v>
      </c>
      <c r="O209" s="89">
        <f>O32/'Total Funds Spent &amp; Transferred'!O32</f>
        <v>0.18019241556052928</v>
      </c>
      <c r="P209" s="89">
        <f>P32/'Total Funds Spent &amp; Transferred'!P32</f>
        <v>0.24953735551721823</v>
      </c>
      <c r="Q209" s="89">
        <f>Q32/'Total Funds Spent &amp; Transferred'!Q32</f>
        <v>0.17142493001372777</v>
      </c>
      <c r="R209" s="89">
        <f>R32/'Total Funds Spent &amp; Transferred'!R32</f>
        <v>0.17792714720404426</v>
      </c>
      <c r="S209" s="89">
        <f>S32/'Total Funds Spent &amp; Transferred'!S32</f>
        <v>0.15594270342764088</v>
      </c>
      <c r="T209" s="89">
        <f>T32/'Total Funds Spent &amp; Transferred'!T32</f>
        <v>0.13891441455773021</v>
      </c>
      <c r="U209" s="89">
        <f>U32/'Total Funds Spent &amp; Transferred'!U32</f>
        <v>0.1320162577131398</v>
      </c>
      <c r="V209" s="89">
        <f>V32/'Total Funds Spent &amp; Transferred'!V32</f>
        <v>0.1316518230768238</v>
      </c>
      <c r="W209" s="89">
        <f>W32/'Total Funds Spent &amp; Transferred'!W32</f>
        <v>0.11450430271623445</v>
      </c>
      <c r="X209" s="89">
        <f>X32/'Total Funds Spent &amp; Transferred'!X32</f>
        <v>9.3482639138157464E-2</v>
      </c>
      <c r="Y209" s="89">
        <f>Y32/'Total Funds Spent &amp; Transferred'!Y32</f>
        <v>0.11838147751568073</v>
      </c>
      <c r="Z209" s="89">
        <f>Z32/'Total Funds Spent &amp; Transferred'!Z32</f>
        <v>0.12351644719903193</v>
      </c>
      <c r="AA209" s="289">
        <f t="shared" si="55"/>
        <v>-0.18358841615037869</v>
      </c>
      <c r="AB209" s="168">
        <f>X209+'Child Care (Spent or Transfer)'!X209+'Refundable Tax Credits'!X209</f>
        <v>0.65825502798864699</v>
      </c>
      <c r="AC209" s="168">
        <f>F209+'Child Care (Spent or Transfer)'!F209+'Refundable Tax Credits'!F209</f>
        <v>0.32883820712545553</v>
      </c>
    </row>
    <row r="210" spans="1:29" ht="15" customHeight="1">
      <c r="A210" s="51" t="s">
        <v>127</v>
      </c>
      <c r="B210" s="89">
        <f>B33/'[2]Total Funds Spent &amp; Transferred'!B33</f>
        <v>2.3059537029432597E-2</v>
      </c>
      <c r="C210" s="89">
        <f>C33/'[2]Total Funds Spent &amp; Transferred'!C33</f>
        <v>1.5245077240846117E-2</v>
      </c>
      <c r="D210" s="89">
        <f>D33/'[2]Total Funds Spent &amp; Transferred'!D33</f>
        <v>9.6924087981033677E-3</v>
      </c>
      <c r="E210" s="89">
        <f>E33/'[2]Total Funds Spent &amp; Transferred'!E33</f>
        <v>4.0559149762248933E-2</v>
      </c>
      <c r="F210" s="89">
        <f>F33/'[2]Total Funds Spent &amp; Transferred'!F33</f>
        <v>4.8028125790579218E-2</v>
      </c>
      <c r="G210" s="89">
        <f>G33/'Total Funds Spent &amp; Transferred'!G33</f>
        <v>4.0764085867844753E-2</v>
      </c>
      <c r="H210" s="89">
        <f>H33/'Total Funds Spent &amp; Transferred'!H33</f>
        <v>2.7926506708821807E-2</v>
      </c>
      <c r="I210" s="89">
        <f>I33/'Total Funds Spent &amp; Transferred'!I33</f>
        <v>3.2575295790847461E-2</v>
      </c>
      <c r="J210" s="89">
        <f>J33/'Total Funds Spent &amp; Transferred'!J33</f>
        <v>1.845072909486753E-2</v>
      </c>
      <c r="K210" s="89">
        <f>K33/'Total Funds Spent &amp; Transferred'!K33</f>
        <v>1.36073279374147E-2</v>
      </c>
      <c r="L210" s="89">
        <f>L33/'Total Funds Spent &amp; Transferred'!L33</f>
        <v>1.4428069301173779E-2</v>
      </c>
      <c r="M210" s="89">
        <f>M33/'Total Funds Spent &amp; Transferred'!M33</f>
        <v>4.3513635031290311E-3</v>
      </c>
      <c r="N210" s="89">
        <f>N33/'Total Funds Spent &amp; Transferred'!N33</f>
        <v>3.7763621561100344E-2</v>
      </c>
      <c r="O210" s="89">
        <f>O33/'Total Funds Spent &amp; Transferred'!O33</f>
        <v>3.5640410348165528E-2</v>
      </c>
      <c r="P210" s="89">
        <f>P33/'Total Funds Spent &amp; Transferred'!P33</f>
        <v>1.86721149905693E-2</v>
      </c>
      <c r="Q210" s="89">
        <f>Q33/'Total Funds Spent &amp; Transferred'!Q33</f>
        <v>1.656544832507487E-2</v>
      </c>
      <c r="R210" s="89">
        <f>R33/'Total Funds Spent &amp; Transferred'!R33</f>
        <v>2.020131118863663E-2</v>
      </c>
      <c r="S210" s="89">
        <f>S33/'Total Funds Spent &amp; Transferred'!S33</f>
        <v>1.314860877080707E-2</v>
      </c>
      <c r="T210" s="89">
        <f>T33/'Total Funds Spent &amp; Transferred'!T33</f>
        <v>1.2385358118938414E-2</v>
      </c>
      <c r="U210" s="89">
        <f>U33/'Total Funds Spent &amp; Transferred'!U33</f>
        <v>4.9094899587038123E-4</v>
      </c>
      <c r="V210" s="89">
        <f>V33/'Total Funds Spent &amp; Transferred'!V33</f>
        <v>1.3305392121226346E-2</v>
      </c>
      <c r="W210" s="89">
        <f>W33/'Total Funds Spent &amp; Transferred'!W33</f>
        <v>1.4438078857864177E-2</v>
      </c>
      <c r="X210" s="89">
        <f>X33/'Total Funds Spent &amp; Transferred'!X33</f>
        <v>3.8613784114791869E-2</v>
      </c>
      <c r="Y210" s="89">
        <f>Y33/'Total Funds Spent &amp; Transferred'!Y33</f>
        <v>1.1413390905770726E-2</v>
      </c>
      <c r="Z210" s="89">
        <f>Z33/'Total Funds Spent &amp; Transferred'!Z33</f>
        <v>4.5289776203292853E-3</v>
      </c>
      <c r="AA210" s="289">
        <f t="shared" si="55"/>
        <v>1.6744405883168865</v>
      </c>
      <c r="AB210" s="168">
        <f>X210+'Child Care (Spent or Transfer)'!X210+'Refundable Tax Credits'!X210</f>
        <v>0.21593262547015535</v>
      </c>
      <c r="AC210" s="168">
        <f>F210+'Child Care (Spent or Transfer)'!F210+'Refundable Tax Credits'!F210</f>
        <v>7.3663281442146691E-2</v>
      </c>
    </row>
    <row r="211" spans="1:29" ht="15" customHeight="1">
      <c r="A211" s="51" t="s">
        <v>128</v>
      </c>
      <c r="B211" s="89">
        <f>B34/'[2]Total Funds Spent &amp; Transferred'!B34</f>
        <v>3.1564520502439124E-2</v>
      </c>
      <c r="C211" s="89">
        <f>C34/'[2]Total Funds Spent &amp; Transferred'!C34</f>
        <v>5.5078789061225895E-2</v>
      </c>
      <c r="D211" s="89">
        <f>D34/'[2]Total Funds Spent &amp; Transferred'!D34</f>
        <v>5.3347717196664514E-2</v>
      </c>
      <c r="E211" s="89">
        <f>E34/'[2]Total Funds Spent &amp; Transferred'!E34</f>
        <v>4.1612881964032643E-2</v>
      </c>
      <c r="F211" s="89">
        <f>F34/'[2]Total Funds Spent &amp; Transferred'!F34</f>
        <v>9.7849050377285848E-2</v>
      </c>
      <c r="G211" s="89">
        <f>G34/'Total Funds Spent &amp; Transferred'!G34</f>
        <v>0.10278334060597787</v>
      </c>
      <c r="H211" s="89">
        <f>H34/'Total Funds Spent &amp; Transferred'!H34</f>
        <v>9.3064545056946987E-2</v>
      </c>
      <c r="I211" s="89">
        <f>I34/'Total Funds Spent &amp; Transferred'!I34</f>
        <v>8.9812793586107512E-2</v>
      </c>
      <c r="J211" s="89">
        <f>J34/'Total Funds Spent &amp; Transferred'!J34</f>
        <v>0.12154320683731996</v>
      </c>
      <c r="K211" s="89">
        <f>K34/'Total Funds Spent &amp; Transferred'!K34</f>
        <v>0.10365131377455897</v>
      </c>
      <c r="L211" s="89">
        <f>L34/'Total Funds Spent &amp; Transferred'!L34</f>
        <v>8.8633099139951918E-2</v>
      </c>
      <c r="M211" s="89">
        <f>M34/'Total Funds Spent &amp; Transferred'!M34</f>
        <v>0.10738000652716072</v>
      </c>
      <c r="N211" s="89">
        <f>N34/'Total Funds Spent &amp; Transferred'!N34</f>
        <v>0.10853377061423533</v>
      </c>
      <c r="O211" s="89">
        <f>O34/'Total Funds Spent &amp; Transferred'!O34</f>
        <v>9.3966904010203467E-2</v>
      </c>
      <c r="P211" s="89">
        <f>P34/'Total Funds Spent &amp; Transferred'!P34</f>
        <v>8.7179631043031863E-2</v>
      </c>
      <c r="Q211" s="89">
        <f>Q34/'Total Funds Spent &amp; Transferred'!Q34</f>
        <v>9.4231086557615182E-2</v>
      </c>
      <c r="R211" s="89">
        <f>R34/'Total Funds Spent &amp; Transferred'!R34</f>
        <v>9.4916895307284629E-2</v>
      </c>
      <c r="S211" s="89">
        <f>S34/'Total Funds Spent &amp; Transferred'!S34</f>
        <v>0.10684717412398047</v>
      </c>
      <c r="T211" s="89">
        <f>T34/'Total Funds Spent &amp; Transferred'!T34</f>
        <v>0.11071783949827194</v>
      </c>
      <c r="U211" s="89">
        <f>U34/'Total Funds Spent &amp; Transferred'!U34</f>
        <v>0.11019963859258901</v>
      </c>
      <c r="V211" s="89">
        <f>V34/'Total Funds Spent &amp; Transferred'!V34</f>
        <v>7.3502892921663343E-2</v>
      </c>
      <c r="W211" s="89">
        <f>W34/'Total Funds Spent &amp; Transferred'!W34</f>
        <v>9.1177775667991456E-2</v>
      </c>
      <c r="X211" s="89">
        <f>X34/'Total Funds Spent &amp; Transferred'!X34</f>
        <v>7.7818440418220045E-2</v>
      </c>
      <c r="Y211" s="89">
        <f>Y34/'Total Funds Spent &amp; Transferred'!Y34</f>
        <v>8.9697185789629333E-2</v>
      </c>
      <c r="Z211" s="89">
        <f>Z34/'Total Funds Spent &amp; Transferred'!Z34</f>
        <v>8.3003987326187426E-2</v>
      </c>
      <c r="AA211" s="289">
        <f t="shared" si="55"/>
        <v>-0.14651964419945038</v>
      </c>
      <c r="AB211" s="168">
        <f>X211+'Child Care (Spent or Transfer)'!X211+'Refundable Tax Credits'!X211</f>
        <v>0.20466391485788465</v>
      </c>
      <c r="AC211" s="168">
        <f>F211+'Child Care (Spent or Transfer)'!F211+'Refundable Tax Credits'!F211</f>
        <v>0.16989187200894701</v>
      </c>
    </row>
    <row r="212" spans="1:29" ht="15" customHeight="1">
      <c r="A212" s="51" t="s">
        <v>130</v>
      </c>
      <c r="B212" s="89">
        <f>B35/'[2]Total Funds Spent &amp; Transferred'!B35</f>
        <v>6.0337139226183667E-2</v>
      </c>
      <c r="C212" s="89">
        <f>C35/'[2]Total Funds Spent &amp; Transferred'!C35</f>
        <v>6.373182972672492E-2</v>
      </c>
      <c r="D212" s="89">
        <f>D35/'[2]Total Funds Spent &amp; Transferred'!D35</f>
        <v>0.12449021816701611</v>
      </c>
      <c r="E212" s="89">
        <f>E35/'[2]Total Funds Spent &amp; Transferred'!E35</f>
        <v>0.11936876721655262</v>
      </c>
      <c r="F212" s="89">
        <f>F35/'[2]Total Funds Spent &amp; Transferred'!F35</f>
        <v>5.2399473669551729E-2</v>
      </c>
      <c r="G212" s="89">
        <f>G35/'Total Funds Spent &amp; Transferred'!G35</f>
        <v>0.15060071174288597</v>
      </c>
      <c r="H212" s="89">
        <f>H35/'Total Funds Spent &amp; Transferred'!H35</f>
        <v>0.11092704299111557</v>
      </c>
      <c r="I212" s="89">
        <f>I35/'Total Funds Spent &amp; Transferred'!I35</f>
        <v>7.0749748470326515E-2</v>
      </c>
      <c r="J212" s="89">
        <f>J35/'Total Funds Spent &amp; Transferred'!J35</f>
        <v>4.5008748018891868E-2</v>
      </c>
      <c r="K212" s="89">
        <f>K35/'Total Funds Spent &amp; Transferred'!K35</f>
        <v>0.22448798713135493</v>
      </c>
      <c r="L212" s="89">
        <f>L35/'Total Funds Spent &amp; Transferred'!L35</f>
        <v>9.2015741684056185E-2</v>
      </c>
      <c r="M212" s="89">
        <f>M35/'Total Funds Spent &amp; Transferred'!M35</f>
        <v>0.10230307519385183</v>
      </c>
      <c r="N212" s="89">
        <f>N35/'Total Funds Spent &amp; Transferred'!N35</f>
        <v>8.4596266322919403E-2</v>
      </c>
      <c r="O212" s="89">
        <f>O35/'Total Funds Spent &amp; Transferred'!O35</f>
        <v>6.9093025098455357E-2</v>
      </c>
      <c r="P212" s="89">
        <f>P35/'Total Funds Spent &amp; Transferred'!P35</f>
        <v>6.5843024441472373E-2</v>
      </c>
      <c r="Q212" s="89">
        <f>Q35/'Total Funds Spent &amp; Transferred'!Q35</f>
        <v>6.7604498128478477E-2</v>
      </c>
      <c r="R212" s="89">
        <f>R35/'Total Funds Spent &amp; Transferred'!R35</f>
        <v>6.7632011513722862E-2</v>
      </c>
      <c r="S212" s="89">
        <f>S35/'Total Funds Spent &amp; Transferred'!S35</f>
        <v>7.4619805343643264E-2</v>
      </c>
      <c r="T212" s="89">
        <f>T35/'Total Funds Spent &amp; Transferred'!T35</f>
        <v>7.1899930970085374E-2</v>
      </c>
      <c r="U212" s="89">
        <f>U35/'Total Funds Spent &amp; Transferred'!U35</f>
        <v>6.1371656501035959E-2</v>
      </c>
      <c r="V212" s="89">
        <f>V35/'Total Funds Spent &amp; Transferred'!V35</f>
        <v>5.6003744676268771E-2</v>
      </c>
      <c r="W212" s="89">
        <f>W35/'Total Funds Spent &amp; Transferred'!W35</f>
        <v>5.9145007062572204E-2</v>
      </c>
      <c r="X212" s="89">
        <f>X35/'Total Funds Spent &amp; Transferred'!X35</f>
        <v>5.1124995618315024E-2</v>
      </c>
      <c r="Y212" s="89">
        <f>Y35/'Total Funds Spent &amp; Transferred'!Y35</f>
        <v>4.9484977519708234E-2</v>
      </c>
      <c r="Z212" s="89">
        <f>Z35/'Total Funds Spent &amp; Transferred'!Z35</f>
        <v>4.2188380401862652E-2</v>
      </c>
      <c r="AA212" s="289">
        <f t="shared" si="55"/>
        <v>-0.13559912903167706</v>
      </c>
      <c r="AB212" s="168">
        <f>X212+'Child Care (Spent or Transfer)'!X212+'Refundable Tax Credits'!X212</f>
        <v>0.44500895941064944</v>
      </c>
      <c r="AC212" s="168">
        <f>F212+'Child Care (Spent or Transfer)'!F212+'Refundable Tax Credits'!F212</f>
        <v>0.23154772360562825</v>
      </c>
    </row>
    <row r="213" spans="1:29" ht="15" customHeight="1">
      <c r="A213" s="51" t="s">
        <v>131</v>
      </c>
      <c r="B213" s="89">
        <f>B36/'[2]Total Funds Spent &amp; Transferred'!B36</f>
        <v>9.5416428660428706E-3</v>
      </c>
      <c r="C213" s="89">
        <f>C36/'[2]Total Funds Spent &amp; Transferred'!C36</f>
        <v>-8.2385146450229309E-4</v>
      </c>
      <c r="D213" s="89">
        <f>D36/'[2]Total Funds Spent &amp; Transferred'!D36</f>
        <v>4.4050298981010082E-5</v>
      </c>
      <c r="E213" s="89">
        <f>E36/'[2]Total Funds Spent &amp; Transferred'!E36</f>
        <v>0.10088731103375714</v>
      </c>
      <c r="F213" s="89">
        <f>F36/'[2]Total Funds Spent &amp; Transferred'!F36</f>
        <v>6.7738880627326095E-2</v>
      </c>
      <c r="G213" s="89">
        <f>G36/'Total Funds Spent &amp; Transferred'!G36</f>
        <v>5.3633718576082477E-2</v>
      </c>
      <c r="H213" s="89">
        <f>H36/'Total Funds Spent &amp; Transferred'!H36</f>
        <v>8.8792117510311283E-2</v>
      </c>
      <c r="I213" s="89">
        <f>I36/'Total Funds Spent &amp; Transferred'!I36</f>
        <v>6.9341603257094944E-2</v>
      </c>
      <c r="J213" s="89">
        <f>J36/'Total Funds Spent &amp; Transferred'!J36</f>
        <v>7.6836258314552153E-2</v>
      </c>
      <c r="K213" s="89">
        <f>K36/'Total Funds Spent &amp; Transferred'!K36</f>
        <v>7.4650526070062048E-2</v>
      </c>
      <c r="L213" s="89">
        <f>L36/'Total Funds Spent &amp; Transferred'!L36</f>
        <v>5.1060211559485029E-2</v>
      </c>
      <c r="M213" s="89">
        <f>M36/'Total Funds Spent &amp; Transferred'!M36</f>
        <v>0.11912900079681948</v>
      </c>
      <c r="N213" s="89">
        <f>N36/'Total Funds Spent &amp; Transferred'!N36</f>
        <v>7.4953122525945673E-2</v>
      </c>
      <c r="O213" s="89">
        <f>O36/'Total Funds Spent &amp; Transferred'!O36</f>
        <v>5.6383260242092101E-2</v>
      </c>
      <c r="P213" s="89">
        <f>P36/'Total Funds Spent &amp; Transferred'!P36</f>
        <v>3.8890431849972144E-2</v>
      </c>
      <c r="Q213" s="89">
        <f>Q36/'Total Funds Spent &amp; Transferred'!Q36</f>
        <v>4.2546654749297148E-2</v>
      </c>
      <c r="R213" s="89">
        <f>R36/'Total Funds Spent &amp; Transferred'!R36</f>
        <v>4.0725015315073804E-2</v>
      </c>
      <c r="S213" s="89">
        <f>S36/'Total Funds Spent &amp; Transferred'!S36</f>
        <v>6.066914243518038E-2</v>
      </c>
      <c r="T213" s="89">
        <f>T36/'Total Funds Spent &amp; Transferred'!T36</f>
        <v>4.6767099427403716E-2</v>
      </c>
      <c r="U213" s="89">
        <f>U36/'Total Funds Spent &amp; Transferred'!U36</f>
        <v>4.9598901995022329E-2</v>
      </c>
      <c r="V213" s="89">
        <f>V36/'Total Funds Spent &amp; Transferred'!V36</f>
        <v>6.3660767647085115E-2</v>
      </c>
      <c r="W213" s="89">
        <f>W36/'Total Funds Spent &amp; Transferred'!W36</f>
        <v>7.6627978383298642E-2</v>
      </c>
      <c r="X213" s="89">
        <f>X36/'Total Funds Spent &amp; Transferred'!X36</f>
        <v>7.4404996579913271E-2</v>
      </c>
      <c r="Y213" s="89">
        <f>Y36/'Total Funds Spent &amp; Transferred'!Y36</f>
        <v>6.7937061010900343E-2</v>
      </c>
      <c r="Z213" s="89">
        <f>Z36/'Total Funds Spent &amp; Transferred'!Z36</f>
        <v>4.2319303639755231E-2</v>
      </c>
      <c r="AA213" s="289">
        <f t="shared" si="55"/>
        <v>-2.9010054164105133E-2</v>
      </c>
      <c r="AB213" s="168">
        <f>X213+'Child Care (Spent or Transfer)'!X213+'Refundable Tax Credits'!X213</f>
        <v>0.41237455374140397</v>
      </c>
      <c r="AC213" s="168">
        <f>F213+'Child Care (Spent or Transfer)'!F213+'Refundable Tax Credits'!F213</f>
        <v>0.2333725373781956</v>
      </c>
    </row>
    <row r="214" spans="1:29" ht="15" customHeight="1">
      <c r="A214" s="51" t="s">
        <v>132</v>
      </c>
      <c r="B214" s="89">
        <f>B37/'[2]Total Funds Spent &amp; Transferred'!B37</f>
        <v>3.0957026297595492E-2</v>
      </c>
      <c r="C214" s="89">
        <f>C37/'[2]Total Funds Spent &amp; Transferred'!C37</f>
        <v>5.162996956392598E-2</v>
      </c>
      <c r="D214" s="89">
        <f>D37/'[2]Total Funds Spent &amp; Transferred'!D37</f>
        <v>4.9412643616761266E-2</v>
      </c>
      <c r="E214" s="89">
        <f>E37/'[2]Total Funds Spent &amp; Transferred'!E37</f>
        <v>5.0700097599900282E-2</v>
      </c>
      <c r="F214" s="89">
        <f>F37/'[2]Total Funds Spent &amp; Transferred'!F37</f>
        <v>7.0400792694149505E-2</v>
      </c>
      <c r="G214" s="89">
        <f>G37/'Total Funds Spent &amp; Transferred'!G37</f>
        <v>6.3624134308904498E-2</v>
      </c>
      <c r="H214" s="89">
        <f>H37/'Total Funds Spent &amp; Transferred'!H37</f>
        <v>5.8429910119344126E-2</v>
      </c>
      <c r="I214" s="89">
        <f>I37/'Total Funds Spent &amp; Transferred'!I37</f>
        <v>5.038404861415683E-2</v>
      </c>
      <c r="J214" s="89">
        <f>J37/'Total Funds Spent &amp; Transferred'!J37</f>
        <v>4.4771612909933235E-2</v>
      </c>
      <c r="K214" s="89">
        <f>K37/'Total Funds Spent &amp; Transferred'!K37</f>
        <v>4.2619132514020497E-2</v>
      </c>
      <c r="L214" s="89">
        <f>L37/'Total Funds Spent &amp; Transferred'!L37</f>
        <v>4.0020661928019376E-2</v>
      </c>
      <c r="M214" s="89">
        <f>M37/'Total Funds Spent &amp; Transferred'!M37</f>
        <v>4.3800635135560421E-2</v>
      </c>
      <c r="N214" s="89">
        <f>N37/'Total Funds Spent &amp; Transferred'!N37</f>
        <v>3.1846223474944417E-2</v>
      </c>
      <c r="O214" s="89">
        <f>O37/'Total Funds Spent &amp; Transferred'!O37</f>
        <v>3.2504849307996103E-2</v>
      </c>
      <c r="P214" s="89">
        <f>P37/'Total Funds Spent &amp; Transferred'!P37</f>
        <v>3.0503677493117255E-2</v>
      </c>
      <c r="Q214" s="89">
        <f>Q37/'Total Funds Spent &amp; Transferred'!Q37</f>
        <v>2.8006242333600738E-2</v>
      </c>
      <c r="R214" s="89">
        <f>R37/'Total Funds Spent &amp; Transferred'!R37</f>
        <v>2.2171680234542569E-2</v>
      </c>
      <c r="S214" s="89">
        <f>S37/'Total Funds Spent &amp; Transferred'!S37</f>
        <v>2.9359809846559122E-2</v>
      </c>
      <c r="T214" s="89">
        <f>T37/'Total Funds Spent &amp; Transferred'!T37</f>
        <v>2.9030385449441549E-2</v>
      </c>
      <c r="U214" s="89">
        <f>U37/'Total Funds Spent &amp; Transferred'!U37</f>
        <v>2.3277395642637033E-2</v>
      </c>
      <c r="V214" s="89">
        <f>V37/'Total Funds Spent &amp; Transferred'!V37</f>
        <v>2.8846209597625492E-2</v>
      </c>
      <c r="W214" s="89">
        <f>W37/'Total Funds Spent &amp; Transferred'!W37</f>
        <v>2.4407386118727403E-2</v>
      </c>
      <c r="X214" s="89">
        <f>X37/'Total Funds Spent &amp; Transferred'!X37</f>
        <v>3.0653166070765136E-2</v>
      </c>
      <c r="Y214" s="89">
        <f>Y37/'Total Funds Spent &amp; Transferred'!Y37</f>
        <v>2.3280231067641405E-2</v>
      </c>
      <c r="Z214" s="89">
        <f>Z37/'Total Funds Spent &amp; Transferred'!Z37</f>
        <v>2.6558930829789593E-2</v>
      </c>
      <c r="AA214" s="289">
        <f t="shared" ref="AA214:AA233" si="56">(X214-W214)/W214</f>
        <v>0.25589712563466371</v>
      </c>
      <c r="AB214" s="168">
        <f>X214+'Child Care (Spent or Transfer)'!X214+'Refundable Tax Credits'!X214</f>
        <v>0.369804433550186</v>
      </c>
      <c r="AC214" s="168">
        <f>F214+'Child Care (Spent or Transfer)'!F214+'Refundable Tax Credits'!F214</f>
        <v>0.26457587648207148</v>
      </c>
    </row>
    <row r="215" spans="1:29" ht="15" customHeight="1">
      <c r="A215" s="51" t="s">
        <v>75</v>
      </c>
      <c r="B215" s="89">
        <f>B38/'[2]Total Funds Spent &amp; Transferred'!B38</f>
        <v>0</v>
      </c>
      <c r="C215" s="89">
        <f>C38/'[2]Total Funds Spent &amp; Transferred'!C38</f>
        <v>1.1305962020137568E-2</v>
      </c>
      <c r="D215" s="89">
        <f>D38/'[2]Total Funds Spent &amp; Transferred'!D38</f>
        <v>4.4924816845402095E-2</v>
      </c>
      <c r="E215" s="89">
        <f>E38/'[2]Total Funds Spent &amp; Transferred'!E38</f>
        <v>0.13053068817459773</v>
      </c>
      <c r="F215" s="89">
        <f>F38/'[2]Total Funds Spent &amp; Transferred'!F38</f>
        <v>0.11824661151135514</v>
      </c>
      <c r="G215" s="89">
        <f>G38/'Total Funds Spent &amp; Transferred'!G38</f>
        <v>0.11670054354595893</v>
      </c>
      <c r="H215" s="89">
        <f>H38/'Total Funds Spent &amp; Transferred'!H38</f>
        <v>0.12852000855730847</v>
      </c>
      <c r="I215" s="89">
        <f>I38/'Total Funds Spent &amp; Transferred'!I38</f>
        <v>0.12042886436592379</v>
      </c>
      <c r="J215" s="89">
        <f>J38/'Total Funds Spent &amp; Transferred'!J38</f>
        <v>0.11560087344581127</v>
      </c>
      <c r="K215" s="89">
        <f>K38/'Total Funds Spent &amp; Transferred'!K38</f>
        <v>0.1431937897081047</v>
      </c>
      <c r="L215" s="89">
        <f>L38/'Total Funds Spent &amp; Transferred'!L38</f>
        <v>0.11152821206209064</v>
      </c>
      <c r="M215" s="89">
        <f>M38/'Total Funds Spent &amp; Transferred'!M38</f>
        <v>0.10517142515653054</v>
      </c>
      <c r="N215" s="89">
        <f>N38/'Total Funds Spent &amp; Transferred'!N38</f>
        <v>8.1044036017339949E-2</v>
      </c>
      <c r="O215" s="89">
        <f>O38/'Total Funds Spent &amp; Transferred'!O38</f>
        <v>9.1833181208059084E-2</v>
      </c>
      <c r="P215" s="89">
        <f>P38/'Total Funds Spent &amp; Transferred'!P38</f>
        <v>0.12986472354349635</v>
      </c>
      <c r="Q215" s="89">
        <f>Q38/'Total Funds Spent &amp; Transferred'!Q38</f>
        <v>7.4181804336307444E-2</v>
      </c>
      <c r="R215" s="89">
        <f>R38/'Total Funds Spent &amp; Transferred'!R38</f>
        <v>6.8359538105968648E-2</v>
      </c>
      <c r="S215" s="89">
        <f>S38/'Total Funds Spent &amp; Transferred'!S38</f>
        <v>5.6037151854947329E-2</v>
      </c>
      <c r="T215" s="89">
        <f>T38/'Total Funds Spent &amp; Transferred'!T38</f>
        <v>1.5355836227954296E-2</v>
      </c>
      <c r="U215" s="89">
        <f>U38/'Total Funds Spent &amp; Transferred'!U38</f>
        <v>1.1264936103702022E-2</v>
      </c>
      <c r="V215" s="89">
        <f>V38/'Total Funds Spent &amp; Transferred'!V38</f>
        <v>8.3049855837789913E-3</v>
      </c>
      <c r="W215" s="89">
        <f>W38/'Total Funds Spent &amp; Transferred'!W38</f>
        <v>9.1034604536465013E-3</v>
      </c>
      <c r="X215" s="89">
        <f>X38/'Total Funds Spent &amp; Transferred'!X38</f>
        <v>9.8614436577123092E-3</v>
      </c>
      <c r="Y215" s="89">
        <f>Y38/'Total Funds Spent &amp; Transferred'!Y38</f>
        <v>6.853651560357478E-3</v>
      </c>
      <c r="Z215" s="89">
        <f>Z38/'Total Funds Spent &amp; Transferred'!Z38</f>
        <v>7.9755875373148932E-3</v>
      </c>
      <c r="AA215" s="289">
        <f t="shared" si="56"/>
        <v>8.3263195125122841E-2</v>
      </c>
      <c r="AB215" s="168">
        <f>X215+'Child Care (Spent or Transfer)'!X215+'Refundable Tax Credits'!X215</f>
        <v>0.36221883572768537</v>
      </c>
      <c r="AC215" s="168">
        <f>F215+'Child Care (Spent or Transfer)'!F215+'Refundable Tax Credits'!F215</f>
        <v>0.44774752239184873</v>
      </c>
    </row>
    <row r="216" spans="1:29" ht="15" customHeight="1">
      <c r="A216" s="51" t="s">
        <v>133</v>
      </c>
      <c r="B216" s="89">
        <f>B39/'[2]Total Funds Spent &amp; Transferred'!B39</f>
        <v>7.5245736397938634E-4</v>
      </c>
      <c r="C216" s="89">
        <f>C39/'[2]Total Funds Spent &amp; Transferred'!C39</f>
        <v>3.952842666549642E-2</v>
      </c>
      <c r="D216" s="89">
        <f>D39/'[2]Total Funds Spent &amp; Transferred'!D39</f>
        <v>4.867608412382763E-2</v>
      </c>
      <c r="E216" s="89">
        <f>E39/'[2]Total Funds Spent &amp; Transferred'!E39</f>
        <v>3.6727051540756603E-2</v>
      </c>
      <c r="F216" s="89">
        <f>F39/'[2]Total Funds Spent &amp; Transferred'!F39</f>
        <v>4.9927349016922633E-2</v>
      </c>
      <c r="G216" s="89">
        <f>G39/'Total Funds Spent &amp; Transferred'!G39</f>
        <v>7.118294369791596E-2</v>
      </c>
      <c r="H216" s="89">
        <f>H39/'Total Funds Spent &amp; Transferred'!H39</f>
        <v>5.2520135691355704E-2</v>
      </c>
      <c r="I216" s="89">
        <f>I39/'Total Funds Spent &amp; Transferred'!I39</f>
        <v>7.8673842273471267E-2</v>
      </c>
      <c r="J216" s="89">
        <f>J39/'Total Funds Spent &amp; Transferred'!J39</f>
        <v>7.7927947402063782E-2</v>
      </c>
      <c r="K216" s="89">
        <f>K39/'Total Funds Spent &amp; Transferred'!K39</f>
        <v>7.6043268521768029E-2</v>
      </c>
      <c r="L216" s="89">
        <f>L39/'Total Funds Spent &amp; Transferred'!L39</f>
        <v>8.9994619526411981E-2</v>
      </c>
      <c r="M216" s="89">
        <f>M39/'Total Funds Spent &amp; Transferred'!M39</f>
        <v>8.20955196933357E-2</v>
      </c>
      <c r="N216" s="89">
        <f>N39/'Total Funds Spent &amp; Transferred'!N39</f>
        <v>8.7864852065792587E-2</v>
      </c>
      <c r="O216" s="89">
        <f>O39/'Total Funds Spent &amp; Transferred'!O39</f>
        <v>0.13143532674512162</v>
      </c>
      <c r="P216" s="89">
        <f>P39/'Total Funds Spent &amp; Transferred'!P39</f>
        <v>0.11839245656955612</v>
      </c>
      <c r="Q216" s="89">
        <f>Q39/'Total Funds Spent &amp; Transferred'!Q39</f>
        <v>0.11664425738319918</v>
      </c>
      <c r="R216" s="89">
        <f>R39/'Total Funds Spent &amp; Transferred'!R39</f>
        <v>0.11914488266704942</v>
      </c>
      <c r="S216" s="89">
        <f>S39/'Total Funds Spent &amp; Transferred'!S39</f>
        <v>0.10499753448293951</v>
      </c>
      <c r="T216" s="89">
        <f>T39/'Total Funds Spent &amp; Transferred'!T39</f>
        <v>8.7089340509039853E-2</v>
      </c>
      <c r="U216" s="89">
        <f>U39/'Total Funds Spent &amp; Transferred'!U39</f>
        <v>8.9494189733110394E-2</v>
      </c>
      <c r="V216" s="89">
        <f>V39/'Total Funds Spent &amp; Transferred'!V39</f>
        <v>0.12630490947412115</v>
      </c>
      <c r="W216" s="89">
        <f>W39/'Total Funds Spent &amp; Transferred'!W39</f>
        <v>9.0264682478273239E-2</v>
      </c>
      <c r="X216" s="89">
        <f>X39/'Total Funds Spent &amp; Transferred'!X39</f>
        <v>0.1160625798615872</v>
      </c>
      <c r="Y216" s="89">
        <f>Y39/'Total Funds Spent &amp; Transferred'!Y39</f>
        <v>9.9900490991413113E-2</v>
      </c>
      <c r="Z216" s="89">
        <f>Z39/'Total Funds Spent &amp; Transferred'!Z39</f>
        <v>0.11643993646822472</v>
      </c>
      <c r="AA216" s="289">
        <f t="shared" si="56"/>
        <v>0.28580278216259758</v>
      </c>
      <c r="AB216" s="168">
        <f>X216+'Child Care (Spent or Transfer)'!X216+'Refundable Tax Credits'!X216</f>
        <v>0.15096310121252748</v>
      </c>
      <c r="AC216" s="168">
        <f>F216+'Child Care (Spent or Transfer)'!F216+'Refundable Tax Credits'!F216</f>
        <v>0.14761811149388171</v>
      </c>
    </row>
    <row r="217" spans="1:29" ht="15" customHeight="1">
      <c r="A217" s="51" t="s">
        <v>134</v>
      </c>
      <c r="B217" s="89">
        <f>B40/'[2]Total Funds Spent &amp; Transferred'!B40</f>
        <v>1.2298274907088473E-2</v>
      </c>
      <c r="C217" s="89">
        <f>C40/'[2]Total Funds Spent &amp; Transferred'!C40</f>
        <v>2.0289349103143228E-2</v>
      </c>
      <c r="D217" s="89">
        <f>D40/'[2]Total Funds Spent &amp; Transferred'!D40</f>
        <v>5.4148272015685679E-3</v>
      </c>
      <c r="E217" s="89">
        <f>E40/'[2]Total Funds Spent &amp; Transferred'!E40</f>
        <v>7.1110592095661729E-2</v>
      </c>
      <c r="F217" s="89">
        <f>F40/'[2]Total Funds Spent &amp; Transferred'!F40</f>
        <v>9.4035786544257788E-2</v>
      </c>
      <c r="G217" s="89">
        <f>G40/'Total Funds Spent &amp; Transferred'!G40</f>
        <v>8.066978680398372E-2</v>
      </c>
      <c r="H217" s="89">
        <f>H40/'Total Funds Spent &amp; Transferred'!H40</f>
        <v>8.2386396583642094E-2</v>
      </c>
      <c r="I217" s="89">
        <f>I40/'Total Funds Spent &amp; Transferred'!I40</f>
        <v>7.2143478214684018E-2</v>
      </c>
      <c r="J217" s="89">
        <f>J40/'Total Funds Spent &amp; Transferred'!J40</f>
        <v>7.3002261296886903E-2</v>
      </c>
      <c r="K217" s="89">
        <f>K40/'Total Funds Spent &amp; Transferred'!K40</f>
        <v>5.0520658925424893E-2</v>
      </c>
      <c r="L217" s="89">
        <f>L40/'Total Funds Spent &amp; Transferred'!L40</f>
        <v>4.4208483726211001E-2</v>
      </c>
      <c r="M217" s="89">
        <f>M40/'Total Funds Spent &amp; Transferred'!M40</f>
        <v>3.5752994723581316E-2</v>
      </c>
      <c r="N217" s="89">
        <f>N40/'Total Funds Spent &amp; Transferred'!N40</f>
        <v>3.4051659714854021E-2</v>
      </c>
      <c r="O217" s="89">
        <f>O40/'Total Funds Spent &amp; Transferred'!O40</f>
        <v>5.8007955539099335E-2</v>
      </c>
      <c r="P217" s="89">
        <f>P40/'Total Funds Spent &amp; Transferred'!P40</f>
        <v>3.5888404969792898E-2</v>
      </c>
      <c r="Q217" s="89">
        <f>Q40/'Total Funds Spent &amp; Transferred'!Q40</f>
        <v>4.0811377181119067E-2</v>
      </c>
      <c r="R217" s="89">
        <f>R40/'Total Funds Spent &amp; Transferred'!R40</f>
        <v>3.600855422771794E-2</v>
      </c>
      <c r="S217" s="89">
        <f>S40/'Total Funds Spent &amp; Transferred'!S40</f>
        <v>6.5611145260695211E-2</v>
      </c>
      <c r="T217" s="89">
        <f>T40/'Total Funds Spent &amp; Transferred'!T40</f>
        <v>6.5565881696036096E-2</v>
      </c>
      <c r="U217" s="89">
        <f>U40/'Total Funds Spent &amp; Transferred'!U40</f>
        <v>7.2998925983844595E-2</v>
      </c>
      <c r="V217" s="89">
        <f>V40/'Total Funds Spent &amp; Transferred'!V40</f>
        <v>7.6879931640217419E-2</v>
      </c>
      <c r="W217" s="89">
        <f>W40/'Total Funds Spent &amp; Transferred'!W40</f>
        <v>7.9540908899792373E-2</v>
      </c>
      <c r="X217" s="89">
        <f>X40/'Total Funds Spent &amp; Transferred'!X40</f>
        <v>6.8487647720293213E-2</v>
      </c>
      <c r="Y217" s="89">
        <f>Y40/'Total Funds Spent &amp; Transferred'!Y40</f>
        <v>6.9261409280678601E-2</v>
      </c>
      <c r="Z217" s="89">
        <f>Z40/'Total Funds Spent &amp; Transferred'!Z40</f>
        <v>7.3228017968605549E-2</v>
      </c>
      <c r="AA217" s="289">
        <f t="shared" si="56"/>
        <v>-0.13896322448897755</v>
      </c>
      <c r="AB217" s="168">
        <f>X217+'Child Care (Spent or Transfer)'!X217+'Refundable Tax Credits'!X217</f>
        <v>0.42450662119675303</v>
      </c>
      <c r="AC217" s="168">
        <f>F217+'Child Care (Spent or Transfer)'!F217+'Refundable Tax Credits'!F217</f>
        <v>0.28988811394147806</v>
      </c>
    </row>
    <row r="218" spans="1:29" ht="15" customHeight="1">
      <c r="A218" s="51" t="s">
        <v>136</v>
      </c>
      <c r="B218" s="89">
        <f>B41/'[2]Total Funds Spent &amp; Transferred'!B41</f>
        <v>0.11165841676723541</v>
      </c>
      <c r="C218" s="89">
        <f>C41/'[2]Total Funds Spent &amp; Transferred'!C41</f>
        <v>0.14566150078267329</v>
      </c>
      <c r="D218" s="89">
        <f>D41/'[2]Total Funds Spent &amp; Transferred'!D41</f>
        <v>0.10219477221908758</v>
      </c>
      <c r="E218" s="89">
        <f>E41/'[2]Total Funds Spent &amp; Transferred'!E41</f>
        <v>9.6960541524273983E-2</v>
      </c>
      <c r="F218" s="89">
        <f>F41/'[2]Total Funds Spent &amp; Transferred'!F41</f>
        <v>5.0008128968446551E-5</v>
      </c>
      <c r="G218" s="89">
        <f>G41/'Total Funds Spent &amp; Transferred'!G41</f>
        <v>5.2532971827270773E-6</v>
      </c>
      <c r="H218" s="89">
        <f>H41/'Total Funds Spent &amp; Transferred'!H41</f>
        <v>0</v>
      </c>
      <c r="I218" s="89">
        <f>I41/'Total Funds Spent &amp; Transferred'!I41</f>
        <v>0</v>
      </c>
      <c r="J218" s="89">
        <f>J41/'Total Funds Spent &amp; Transferred'!J41</f>
        <v>0</v>
      </c>
      <c r="K218" s="89">
        <f>K41/'Total Funds Spent &amp; Transferred'!K41</f>
        <v>0</v>
      </c>
      <c r="L218" s="89">
        <f>L41/'Total Funds Spent &amp; Transferred'!L41</f>
        <v>0</v>
      </c>
      <c r="M218" s="89">
        <f>M41/'Total Funds Spent &amp; Transferred'!M41</f>
        <v>0</v>
      </c>
      <c r="N218" s="89">
        <f>N41/'Total Funds Spent &amp; Transferred'!N41</f>
        <v>6.0588469812224263E-4</v>
      </c>
      <c r="O218" s="89">
        <f>O41/'Total Funds Spent &amp; Transferred'!O41</f>
        <v>1.7961114420585469E-2</v>
      </c>
      <c r="P218" s="89">
        <f>P41/'Total Funds Spent &amp; Transferred'!P41</f>
        <v>4.8945010225950854E-3</v>
      </c>
      <c r="Q218" s="89">
        <f>Q41/'Total Funds Spent &amp; Transferred'!Q41</f>
        <v>0</v>
      </c>
      <c r="R218" s="89">
        <f>R41/'Total Funds Spent &amp; Transferred'!R41</f>
        <v>-1.0049888803759073E-8</v>
      </c>
      <c r="S218" s="89">
        <f>S41/'Total Funds Spent &amp; Transferred'!S41</f>
        <v>0</v>
      </c>
      <c r="T218" s="89">
        <f>T41/'Total Funds Spent &amp; Transferred'!T41</f>
        <v>5.5927616377360601E-2</v>
      </c>
      <c r="U218" s="89">
        <f>U41/'Total Funds Spent &amp; Transferred'!U41</f>
        <v>5.3558959622051955E-2</v>
      </c>
      <c r="V218" s="89">
        <f>V41/'Total Funds Spent &amp; Transferred'!V41</f>
        <v>6.1851112805511282E-2</v>
      </c>
      <c r="W218" s="89">
        <f>W41/'Total Funds Spent &amp; Transferred'!W41</f>
        <v>6.3761066773084935E-2</v>
      </c>
      <c r="X218" s="89">
        <f>X41/'Total Funds Spent &amp; Transferred'!X41</f>
        <v>8.6339040993900523E-2</v>
      </c>
      <c r="Y218" s="89">
        <f>Y41/'Total Funds Spent &amp; Transferred'!Y41</f>
        <v>6.364420032161984E-2</v>
      </c>
      <c r="Z218" s="89">
        <f>Z41/'Total Funds Spent &amp; Transferred'!Z41</f>
        <v>0.11916911459139008</v>
      </c>
      <c r="AA218" s="289">
        <f t="shared" si="56"/>
        <v>0.35410283051202479</v>
      </c>
      <c r="AB218" s="168">
        <f>X218+'Child Care (Spent or Transfer)'!X218+'Refundable Tax Credits'!X218</f>
        <v>0.34097919836611179</v>
      </c>
      <c r="AC218" s="168">
        <f>F218+'Child Care (Spent or Transfer)'!F218+'Refundable Tax Credits'!F218</f>
        <v>0.24103339833487991</v>
      </c>
    </row>
    <row r="219" spans="1:29" ht="15" customHeight="1">
      <c r="A219" s="51" t="s">
        <v>145</v>
      </c>
      <c r="B219" s="89">
        <f>B42/'[2]Total Funds Spent &amp; Transferred'!B42</f>
        <v>2.8114148256460997E-2</v>
      </c>
      <c r="C219" s="89">
        <f>C42/'[2]Total Funds Spent &amp; Transferred'!C42</f>
        <v>0.30844423312091868</v>
      </c>
      <c r="D219" s="89">
        <f>D42/'[2]Total Funds Spent &amp; Transferred'!D42</f>
        <v>0.18656746211051536</v>
      </c>
      <c r="E219" s="89">
        <f>E42/'[2]Total Funds Spent &amp; Transferred'!E42</f>
        <v>0.12694448020389579</v>
      </c>
      <c r="F219" s="89">
        <f>F42/'[2]Total Funds Spent &amp; Transferred'!F42</f>
        <v>0.14202503181459797</v>
      </c>
      <c r="G219" s="89">
        <f>G42/'Total Funds Spent &amp; Transferred'!G42</f>
        <v>0.15757185218233469</v>
      </c>
      <c r="H219" s="89">
        <f>H42/'Total Funds Spent &amp; Transferred'!H42</f>
        <v>3.7292043004527292E-2</v>
      </c>
      <c r="I219" s="89">
        <f>I42/'Total Funds Spent &amp; Transferred'!I42</f>
        <v>0.11487880834763912</v>
      </c>
      <c r="J219" s="89">
        <f>J42/'Total Funds Spent &amp; Transferred'!J42</f>
        <v>8.2862765720701489E-2</v>
      </c>
      <c r="K219" s="89">
        <f>K42/'Total Funds Spent &amp; Transferred'!K42</f>
        <v>8.4856174613804625E-2</v>
      </c>
      <c r="L219" s="89">
        <f>L42/'Total Funds Spent &amp; Transferred'!L42</f>
        <v>0.12451985792034125</v>
      </c>
      <c r="M219" s="89">
        <f>M42/'Total Funds Spent &amp; Transferred'!M42</f>
        <v>0.11706676247555232</v>
      </c>
      <c r="N219" s="89">
        <f>N42/'Total Funds Spent &amp; Transferred'!N42</f>
        <v>8.7427428838492E-2</v>
      </c>
      <c r="O219" s="89">
        <f>O42/'Total Funds Spent &amp; Transferred'!O42</f>
        <v>8.1404768436958999E-2</v>
      </c>
      <c r="P219" s="89">
        <f>P42/'Total Funds Spent &amp; Transferred'!P42</f>
        <v>0.13183129043340938</v>
      </c>
      <c r="Q219" s="89">
        <f>Q42/'Total Funds Spent &amp; Transferred'!Q42</f>
        <v>3.907765438299865E-2</v>
      </c>
      <c r="R219" s="89">
        <f>R42/'Total Funds Spent &amp; Transferred'!R42</f>
        <v>5.2744239413283649E-2</v>
      </c>
      <c r="S219" s="89">
        <f>S42/'Total Funds Spent &amp; Transferred'!S42</f>
        <v>5.4436188420729247E-2</v>
      </c>
      <c r="T219" s="89">
        <f>T42/'Total Funds Spent &amp; Transferred'!T42</f>
        <v>5.823728187412313E-2</v>
      </c>
      <c r="U219" s="89">
        <f>U42/'Total Funds Spent &amp; Transferred'!U42</f>
        <v>6.2416028918034432E-2</v>
      </c>
      <c r="V219" s="89">
        <f>V42/'Total Funds Spent &amp; Transferred'!V42</f>
        <v>5.4471931161248432E-2</v>
      </c>
      <c r="W219" s="89">
        <f>W42/'Total Funds Spent &amp; Transferred'!W42</f>
        <v>5.9764766298666797E-2</v>
      </c>
      <c r="X219" s="89">
        <f>X42/'Total Funds Spent &amp; Transferred'!X42</f>
        <v>8.2298160090583286E-2</v>
      </c>
      <c r="Y219" s="89">
        <f>Y42/'Total Funds Spent &amp; Transferred'!Y42</f>
        <v>7.5310554819953454E-2</v>
      </c>
      <c r="Z219" s="89">
        <f>Z42/'Total Funds Spent &amp; Transferred'!Z42</f>
        <v>0.10853425589228057</v>
      </c>
      <c r="AA219" s="289">
        <f t="shared" si="56"/>
        <v>0.37703475119954</v>
      </c>
      <c r="AB219" s="168">
        <f>X219+'Child Care (Spent or Transfer)'!X219+'Refundable Tax Credits'!X219</f>
        <v>0.14675851326340014</v>
      </c>
      <c r="AC219" s="168">
        <f>F219+'Child Care (Spent or Transfer)'!F219+'Refundable Tax Credits'!F219</f>
        <v>0.22642230748689546</v>
      </c>
    </row>
    <row r="220" spans="1:29" ht="15" customHeight="1">
      <c r="A220" s="51" t="s">
        <v>138</v>
      </c>
      <c r="B220" s="89">
        <f>B43/'[2]Total Funds Spent &amp; Transferred'!B43</f>
        <v>2.2939800046846925E-3</v>
      </c>
      <c r="C220" s="89">
        <f>C43/'[2]Total Funds Spent &amp; Transferred'!C43</f>
        <v>0.10398967583403119</v>
      </c>
      <c r="D220" s="89">
        <f>D43/'[2]Total Funds Spent &amp; Transferred'!D43</f>
        <v>4.385825546634646E-2</v>
      </c>
      <c r="E220" s="89">
        <f>E43/'[2]Total Funds Spent &amp; Transferred'!E43</f>
        <v>0.12118766745937727</v>
      </c>
      <c r="F220" s="89">
        <f>F43/'[2]Total Funds Spent &amp; Transferred'!F43</f>
        <v>0.10745236319808429</v>
      </c>
      <c r="G220" s="89">
        <f>G43/'Total Funds Spent &amp; Transferred'!G43</f>
        <v>0.16254381711548063</v>
      </c>
      <c r="H220" s="89">
        <f>H43/'Total Funds Spent &amp; Transferred'!H43</f>
        <v>0.15618133222017727</v>
      </c>
      <c r="I220" s="89">
        <f>I43/'Total Funds Spent &amp; Transferred'!I43</f>
        <v>0.13285773047021046</v>
      </c>
      <c r="J220" s="89">
        <f>J43/'Total Funds Spent &amp; Transferred'!J43</f>
        <v>0.13450748278365077</v>
      </c>
      <c r="K220" s="89">
        <f>K43/'Total Funds Spent &amp; Transferred'!K43</f>
        <v>0.14706691629252458</v>
      </c>
      <c r="L220" s="89">
        <f>L43/'Total Funds Spent &amp; Transferred'!L43</f>
        <v>0.14801537521564903</v>
      </c>
      <c r="M220" s="89">
        <f>M43/'Total Funds Spent &amp; Transferred'!M43</f>
        <v>0.12860487835641168</v>
      </c>
      <c r="N220" s="89">
        <f>N43/'Total Funds Spent &amp; Transferred'!N43</f>
        <v>0.1366877475411441</v>
      </c>
      <c r="O220" s="89">
        <f>O43/'Total Funds Spent &amp; Transferred'!O43</f>
        <v>0.15657841358953753</v>
      </c>
      <c r="P220" s="89">
        <f>P43/'Total Funds Spent &amp; Transferred'!P43</f>
        <v>0.13173692612387872</v>
      </c>
      <c r="Q220" s="89">
        <f>Q43/'Total Funds Spent &amp; Transferred'!Q43</f>
        <v>9.6068854536520712E-2</v>
      </c>
      <c r="R220" s="89">
        <f>R43/'Total Funds Spent &amp; Transferred'!R43</f>
        <v>7.4905423846273092E-2</v>
      </c>
      <c r="S220" s="89">
        <f>S43/'Total Funds Spent &amp; Transferred'!S43</f>
        <v>8.1011956559367743E-2</v>
      </c>
      <c r="T220" s="89">
        <f>T43/'Total Funds Spent &amp; Transferred'!T43</f>
        <v>9.6556838075797513E-2</v>
      </c>
      <c r="U220" s="89">
        <f>U43/'Total Funds Spent &amp; Transferred'!U43</f>
        <v>8.3680329637793108E-2</v>
      </c>
      <c r="V220" s="89">
        <f>V43/'Total Funds Spent &amp; Transferred'!V43</f>
        <v>8.2400946889672574E-2</v>
      </c>
      <c r="W220" s="89">
        <f>W43/'Total Funds Spent &amp; Transferred'!W43</f>
        <v>8.9153295886938336E-2</v>
      </c>
      <c r="X220" s="89">
        <f>X43/'Total Funds Spent &amp; Transferred'!X43</f>
        <v>8.050511889169111E-2</v>
      </c>
      <c r="Y220" s="89">
        <f>Y43/'Total Funds Spent &amp; Transferred'!Y43</f>
        <v>7.660867870446067E-2</v>
      </c>
      <c r="Z220" s="89">
        <f>Z43/'Total Funds Spent &amp; Transferred'!Z43</f>
        <v>0.10541949894019895</v>
      </c>
      <c r="AA220" s="289">
        <f t="shared" si="56"/>
        <v>-9.7003446807110719E-2</v>
      </c>
      <c r="AB220" s="168">
        <f>X220+'Child Care (Spent or Transfer)'!X220+'Refundable Tax Credits'!X220</f>
        <v>0.49224442691780884</v>
      </c>
      <c r="AC220" s="168">
        <f>F220+'Child Care (Spent or Transfer)'!F220+'Refundable Tax Credits'!F220</f>
        <v>0.23138418542689634</v>
      </c>
    </row>
    <row r="221" spans="1:29" ht="15" customHeight="1">
      <c r="A221" s="51" t="s">
        <v>140</v>
      </c>
      <c r="B221" s="89">
        <f>B44/'[2]Total Funds Spent &amp; Transferred'!B44</f>
        <v>2.3152709829495584E-2</v>
      </c>
      <c r="C221" s="89">
        <f>C44/'[2]Total Funds Spent &amp; Transferred'!C44</f>
        <v>3.3225683295275456E-2</v>
      </c>
      <c r="D221" s="89">
        <f>D44/'[2]Total Funds Spent &amp; Transferred'!D44</f>
        <v>4.1886579701594741E-2</v>
      </c>
      <c r="E221" s="89">
        <f>E44/'[2]Total Funds Spent &amp; Transferred'!E44</f>
        <v>5.0864499186946743E-2</v>
      </c>
      <c r="F221" s="89">
        <f>F44/'[2]Total Funds Spent &amp; Transferred'!F44</f>
        <v>5.2015267331623108E-2</v>
      </c>
      <c r="G221" s="89">
        <f>G44/'Total Funds Spent &amp; Transferred'!G44</f>
        <v>5.8529909955255643E-2</v>
      </c>
      <c r="H221" s="89">
        <f>H44/'Total Funds Spent &amp; Transferred'!H44</f>
        <v>5.3125167132472603E-2</v>
      </c>
      <c r="I221" s="89">
        <f>I44/'Total Funds Spent &amp; Transferred'!I44</f>
        <v>4.8070774577934065E-2</v>
      </c>
      <c r="J221" s="89">
        <f>J44/'Total Funds Spent &amp; Transferred'!J44</f>
        <v>3.9879737420194697E-2</v>
      </c>
      <c r="K221" s="89">
        <f>K44/'Total Funds Spent &amp; Transferred'!K44</f>
        <v>3.5482873224394931E-2</v>
      </c>
      <c r="L221" s="89">
        <f>L44/'Total Funds Spent &amp; Transferred'!L44</f>
        <v>4.46943501193715E-2</v>
      </c>
      <c r="M221" s="89">
        <f>M44/'Total Funds Spent &amp; Transferred'!M44</f>
        <v>5.5525044234462133E-2</v>
      </c>
      <c r="N221" s="89">
        <f>N44/'Total Funds Spent &amp; Transferred'!N44</f>
        <v>5.5826466811967179E-2</v>
      </c>
      <c r="O221" s="89">
        <f>O44/'Total Funds Spent &amp; Transferred'!O44</f>
        <v>4.869694203314081E-2</v>
      </c>
      <c r="P221" s="89">
        <f>P44/'Total Funds Spent &amp; Transferred'!P44</f>
        <v>6.2758191152835235E-2</v>
      </c>
      <c r="Q221" s="89">
        <f>Q44/'Total Funds Spent &amp; Transferred'!Q44</f>
        <v>5.1940137361422063E-2</v>
      </c>
      <c r="R221" s="89">
        <f>R44/'Total Funds Spent &amp; Transferred'!R44</f>
        <v>5.0648330879142348E-2</v>
      </c>
      <c r="S221" s="89">
        <f>S44/'Total Funds Spent &amp; Transferred'!S44</f>
        <v>5.8277897433442548E-2</v>
      </c>
      <c r="T221" s="89">
        <f>T44/'Total Funds Spent &amp; Transferred'!T44</f>
        <v>5.790344222478274E-2</v>
      </c>
      <c r="U221" s="89">
        <f>U44/'Total Funds Spent &amp; Transferred'!U44</f>
        <v>5.8364858392898213E-2</v>
      </c>
      <c r="V221" s="89">
        <f>V44/'Total Funds Spent &amp; Transferred'!V44</f>
        <v>6.5440992204387413E-2</v>
      </c>
      <c r="W221" s="89">
        <f>W44/'Total Funds Spent &amp; Transferred'!W44</f>
        <v>5.8896225647228642E-2</v>
      </c>
      <c r="X221" s="89">
        <f>X44/'Total Funds Spent &amp; Transferred'!X44</f>
        <v>6.613836890791408E-2</v>
      </c>
      <c r="Y221" s="89">
        <f>Y44/'Total Funds Spent &amp; Transferred'!Y44</f>
        <v>6.3990701963264271E-2</v>
      </c>
      <c r="Z221" s="89">
        <f>Z44/'Total Funds Spent &amp; Transferred'!Z44</f>
        <v>7.0695570981210973E-2</v>
      </c>
      <c r="AA221" s="289">
        <f t="shared" si="56"/>
        <v>0.12296447151068358</v>
      </c>
      <c r="AB221" s="168">
        <f>X221+'Child Care (Spent or Transfer)'!X221+'Refundable Tax Credits'!X221</f>
        <v>0.43882622392808324</v>
      </c>
      <c r="AC221" s="168">
        <f>F221+'Child Care (Spent or Transfer)'!F221+'Refundable Tax Credits'!F221</f>
        <v>0.24120306594851137</v>
      </c>
    </row>
    <row r="222" spans="1:29" ht="15" customHeight="1">
      <c r="A222" s="51" t="s">
        <v>142</v>
      </c>
      <c r="B222" s="89">
        <f>B45/'[2]Total Funds Spent &amp; Transferred'!B45</f>
        <v>0.10124878438298589</v>
      </c>
      <c r="C222" s="89">
        <f>C45/'[2]Total Funds Spent &amp; Transferred'!C45</f>
        <v>8.5210831160834249E-2</v>
      </c>
      <c r="D222" s="89">
        <f>D45/'[2]Total Funds Spent &amp; Transferred'!D45</f>
        <v>0.19442027472645126</v>
      </c>
      <c r="E222" s="89">
        <f>E45/'[2]Total Funds Spent &amp; Transferred'!E45</f>
        <v>0.19383127861146762</v>
      </c>
      <c r="F222" s="89">
        <f>F45/'[2]Total Funds Spent &amp; Transferred'!F45</f>
        <v>0.32069889970176524</v>
      </c>
      <c r="G222" s="89">
        <f>G45/'Total Funds Spent &amp; Transferred'!G45</f>
        <v>0.32323305028649291</v>
      </c>
      <c r="H222" s="89">
        <f>H45/'Total Funds Spent &amp; Transferred'!H45</f>
        <v>0.33239013079166135</v>
      </c>
      <c r="I222" s="89">
        <f>I45/'Total Funds Spent &amp; Transferred'!I45</f>
        <v>0.19765171093250478</v>
      </c>
      <c r="J222" s="89">
        <f>J45/'Total Funds Spent &amp; Transferred'!J45</f>
        <v>0.22128395729624217</v>
      </c>
      <c r="K222" s="89">
        <f>K45/'Total Funds Spent &amp; Transferred'!K45</f>
        <v>5.2378517449587728E-2</v>
      </c>
      <c r="L222" s="89">
        <f>L45/'Total Funds Spent &amp; Transferred'!L45</f>
        <v>7.0981364565878793E-2</v>
      </c>
      <c r="M222" s="89">
        <f>M45/'Total Funds Spent &amp; Transferred'!M45</f>
        <v>0.11333912009762147</v>
      </c>
      <c r="N222" s="89">
        <f>N45/'Total Funds Spent &amp; Transferred'!N45</f>
        <v>0.13784469064899954</v>
      </c>
      <c r="O222" s="89">
        <f>O45/'Total Funds Spent &amp; Transferred'!O45</f>
        <v>0.13572836688642997</v>
      </c>
      <c r="P222" s="89">
        <f>P45/'Total Funds Spent &amp; Transferred'!P45</f>
        <v>7.292463187067362E-2</v>
      </c>
      <c r="Q222" s="89">
        <f>Q45/'Total Funds Spent &amp; Transferred'!Q45</f>
        <v>9.6390122222374072E-2</v>
      </c>
      <c r="R222" s="89">
        <f>R45/'Total Funds Spent &amp; Transferred'!R45</f>
        <v>8.7260178081926945E-2</v>
      </c>
      <c r="S222" s="89">
        <f>S45/'Total Funds Spent &amp; Transferred'!S45</f>
        <v>5.5373178506440725E-2</v>
      </c>
      <c r="T222" s="89">
        <f>T45/'Total Funds Spent &amp; Transferred'!T45</f>
        <v>0.10029523683460882</v>
      </c>
      <c r="U222" s="89">
        <f>U45/'Total Funds Spent &amp; Transferred'!U45</f>
        <v>9.9838004803602831E-2</v>
      </c>
      <c r="V222" s="89">
        <f>V45/'Total Funds Spent &amp; Transferred'!V45</f>
        <v>9.0747945413205772E-2</v>
      </c>
      <c r="W222" s="89">
        <f>W45/'Total Funds Spent &amp; Transferred'!W45</f>
        <v>0.20272621580558828</v>
      </c>
      <c r="X222" s="89">
        <f>X45/'Total Funds Spent &amp; Transferred'!X45</f>
        <v>5.9462060445533337E-2</v>
      </c>
      <c r="Y222" s="89">
        <f>Y45/'Total Funds Spent &amp; Transferred'!Y45</f>
        <v>4.9399828431132109E-2</v>
      </c>
      <c r="Z222" s="89">
        <f>Z45/'Total Funds Spent &amp; Transferred'!Z45</f>
        <v>4.5427602822258349E-2</v>
      </c>
      <c r="AA222" s="289">
        <f t="shared" si="56"/>
        <v>-0.70668785874957252</v>
      </c>
      <c r="AB222" s="168">
        <f>X222+'Child Care (Spent or Transfer)'!X222+'Refundable Tax Credits'!X222</f>
        <v>8.4149159529422479E-2</v>
      </c>
      <c r="AC222" s="168">
        <f>F222+'Child Care (Spent or Transfer)'!F222+'Refundable Tax Credits'!F222</f>
        <v>0.35979311883054782</v>
      </c>
    </row>
    <row r="223" spans="1:29" ht="15" customHeight="1">
      <c r="A223" s="51" t="s">
        <v>144</v>
      </c>
      <c r="B223" s="89">
        <f>B46/'[2]Total Funds Spent &amp; Transferred'!B46</f>
        <v>6.0728316113043183E-2</v>
      </c>
      <c r="C223" s="89">
        <f>C46/'[2]Total Funds Spent &amp; Transferred'!C46</f>
        <v>9.6904991873393589E-2</v>
      </c>
      <c r="D223" s="89">
        <f>D46/'[2]Total Funds Spent &amp; Transferred'!D46</f>
        <v>0.1354702210194354</v>
      </c>
      <c r="E223" s="89">
        <f>E46/'[2]Total Funds Spent &amp; Transferred'!E46</f>
        <v>0.11329942235046592</v>
      </c>
      <c r="F223" s="89">
        <f>F46/'[2]Total Funds Spent &amp; Transferred'!F46</f>
        <v>0.1176161946378861</v>
      </c>
      <c r="G223" s="89">
        <f>G46/'Total Funds Spent &amp; Transferred'!G46</f>
        <v>0.11979250119293816</v>
      </c>
      <c r="H223" s="89">
        <f>H46/'Total Funds Spent &amp; Transferred'!H46</f>
        <v>9.8468692545457634E-2</v>
      </c>
      <c r="I223" s="89">
        <f>I46/'Total Funds Spent &amp; Transferred'!I46</f>
        <v>0.10311333009490427</v>
      </c>
      <c r="J223" s="89">
        <f>J46/'Total Funds Spent &amp; Transferred'!J46</f>
        <v>0.1045771500336423</v>
      </c>
      <c r="K223" s="89">
        <f>K46/'Total Funds Spent &amp; Transferred'!K46</f>
        <v>0.13115016664787327</v>
      </c>
      <c r="L223" s="89">
        <f>L46/'Total Funds Spent &amp; Transferred'!L46</f>
        <v>0.10961622111929561</v>
      </c>
      <c r="M223" s="89">
        <f>M46/'Total Funds Spent &amp; Transferred'!M46</f>
        <v>0.12797186551066236</v>
      </c>
      <c r="N223" s="89">
        <f>N46/'Total Funds Spent &amp; Transferred'!N46</f>
        <v>0.13783661820446716</v>
      </c>
      <c r="O223" s="89">
        <f>O46/'Total Funds Spent &amp; Transferred'!O46</f>
        <v>0.12146261779636786</v>
      </c>
      <c r="P223" s="89">
        <f>P46/'Total Funds Spent &amp; Transferred'!P46</f>
        <v>0.12167914873719243</v>
      </c>
      <c r="Q223" s="89">
        <f>Q46/'Total Funds Spent &amp; Transferred'!Q46</f>
        <v>0.13932512849067916</v>
      </c>
      <c r="R223" s="89">
        <f>R46/'Total Funds Spent &amp; Transferred'!R46</f>
        <v>0.15294440380726393</v>
      </c>
      <c r="S223" s="89">
        <f>S46/'Total Funds Spent &amp; Transferred'!S46</f>
        <v>0.16195541578459993</v>
      </c>
      <c r="T223" s="89">
        <f>T46/'Total Funds Spent &amp; Transferred'!T46</f>
        <v>0.13875909233121081</v>
      </c>
      <c r="U223" s="89">
        <f>U46/'Total Funds Spent &amp; Transferred'!U46</f>
        <v>0.13855773445811498</v>
      </c>
      <c r="V223" s="89">
        <f>V46/'Total Funds Spent &amp; Transferred'!V46</f>
        <v>0.13216818679582251</v>
      </c>
      <c r="W223" s="89">
        <f>W46/'Total Funds Spent &amp; Transferred'!W46</f>
        <v>0.10774765849349437</v>
      </c>
      <c r="X223" s="89">
        <f>X46/'Total Funds Spent &amp; Transferred'!X46</f>
        <v>0.1191369364358712</v>
      </c>
      <c r="Y223" s="89">
        <f>Y46/'Total Funds Spent &amp; Transferred'!Y46</f>
        <v>9.6707782950421248E-2</v>
      </c>
      <c r="Z223" s="89">
        <f>Z46/'Total Funds Spent &amp; Transferred'!Z46</f>
        <v>0.10974871822099419</v>
      </c>
      <c r="AA223" s="289">
        <f t="shared" si="56"/>
        <v>0.10570325241048741</v>
      </c>
      <c r="AB223" s="168">
        <f>X223+'Child Care (Spent or Transfer)'!X223+'Refundable Tax Credits'!X223</f>
        <v>0.1484738893796565</v>
      </c>
      <c r="AC223" s="168">
        <f>F223+'Child Care (Spent or Transfer)'!F223+'Refundable Tax Credits'!F223</f>
        <v>0.29740759625059443</v>
      </c>
    </row>
    <row r="224" spans="1:29" ht="15" customHeight="1">
      <c r="A224" s="51" t="s">
        <v>146</v>
      </c>
      <c r="B224" s="89">
        <f>B47/'[2]Total Funds Spent &amp; Transferred'!B47</f>
        <v>0.15446799552126189</v>
      </c>
      <c r="C224" s="89">
        <f>C47/'[2]Total Funds Spent &amp; Transferred'!C47</f>
        <v>0.16672602577350804</v>
      </c>
      <c r="D224" s="89">
        <f>D47/'[2]Total Funds Spent &amp; Transferred'!D47</f>
        <v>9.3505338515644867E-2</v>
      </c>
      <c r="E224" s="89">
        <f>E47/'[2]Total Funds Spent &amp; Transferred'!E47</f>
        <v>0.13200470503019684</v>
      </c>
      <c r="F224" s="89">
        <f>F47/'[2]Total Funds Spent &amp; Transferred'!F47</f>
        <v>0.13876949878532158</v>
      </c>
      <c r="G224" s="89">
        <f>G47/'Total Funds Spent &amp; Transferred'!G47</f>
        <v>0.110277173597373</v>
      </c>
      <c r="H224" s="89">
        <f>H47/'Total Funds Spent &amp; Transferred'!H47</f>
        <v>9.6204268091712758E-2</v>
      </c>
      <c r="I224" s="89">
        <f>I47/'Total Funds Spent &amp; Transferred'!I47</f>
        <v>9.9046321008232407E-2</v>
      </c>
      <c r="J224" s="89">
        <f>J47/'Total Funds Spent &amp; Transferred'!J47</f>
        <v>8.4809485712063773E-2</v>
      </c>
      <c r="K224" s="89">
        <f>K47/'Total Funds Spent &amp; Transferred'!K47</f>
        <v>0.11148926960760755</v>
      </c>
      <c r="L224" s="89">
        <f>L47/'Total Funds Spent &amp; Transferred'!L47</f>
        <v>0.11033250756709019</v>
      </c>
      <c r="M224" s="89">
        <f>M47/'Total Funds Spent &amp; Transferred'!M47</f>
        <v>0.13162883497617692</v>
      </c>
      <c r="N224" s="89">
        <f>N47/'Total Funds Spent &amp; Transferred'!N47</f>
        <v>0.15785397194121226</v>
      </c>
      <c r="O224" s="89">
        <f>O47/'Total Funds Spent &amp; Transferred'!O47</f>
        <v>0.20561548735480328</v>
      </c>
      <c r="P224" s="89">
        <f>P47/'Total Funds Spent &amp; Transferred'!P47</f>
        <v>0.22027190723806334</v>
      </c>
      <c r="Q224" s="89">
        <f>Q47/'Total Funds Spent &amp; Transferred'!Q47</f>
        <v>0.18487855402462497</v>
      </c>
      <c r="R224" s="89">
        <f>R47/'Total Funds Spent &amp; Transferred'!R47</f>
        <v>0.22396165570436138</v>
      </c>
      <c r="S224" s="89">
        <f>S47/'Total Funds Spent &amp; Transferred'!S47</f>
        <v>0.14416270453178262</v>
      </c>
      <c r="T224" s="89">
        <f>T47/'Total Funds Spent &amp; Transferred'!T47</f>
        <v>0.12787827133111179</v>
      </c>
      <c r="U224" s="89">
        <f>U47/'Total Funds Spent &amp; Transferred'!U47</f>
        <v>0.11119700040639266</v>
      </c>
      <c r="V224" s="89">
        <f>V47/'Total Funds Spent &amp; Transferred'!V47</f>
        <v>9.4625371446287937E-2</v>
      </c>
      <c r="W224" s="89">
        <f>W47/'Total Funds Spent &amp; Transferred'!W47</f>
        <v>5.4845305740113016E-2</v>
      </c>
      <c r="X224" s="89">
        <f>X47/'Total Funds Spent &amp; Transferred'!X47</f>
        <v>0.10258400973946442</v>
      </c>
      <c r="Y224" s="89">
        <f>Y47/'Total Funds Spent &amp; Transferred'!Y47</f>
        <v>0.1039399570592001</v>
      </c>
      <c r="Z224" s="89">
        <f>Z47/'Total Funds Spent &amp; Transferred'!Z47</f>
        <v>7.3876823597741587E-2</v>
      </c>
      <c r="AA224" s="289">
        <f t="shared" si="56"/>
        <v>0.8704246125559667</v>
      </c>
      <c r="AB224" s="168">
        <f>X224+'Child Care (Spent or Transfer)'!X224+'Refundable Tax Credits'!X224</f>
        <v>0.10258400973946442</v>
      </c>
      <c r="AC224" s="168">
        <f>F224+'Child Care (Spent or Transfer)'!F224+'Refundable Tax Credits'!F224</f>
        <v>0.44893865930008503</v>
      </c>
    </row>
    <row r="225" spans="1:68" ht="15" customHeight="1">
      <c r="A225" s="51" t="s">
        <v>148</v>
      </c>
      <c r="B225" s="89">
        <f>B48/'[2]Total Funds Spent &amp; Transferred'!B48</f>
        <v>7.869033248771086E-2</v>
      </c>
      <c r="C225" s="89">
        <f>C48/'[2]Total Funds Spent &amp; Transferred'!C48</f>
        <v>9.3382556148564319E-2</v>
      </c>
      <c r="D225" s="89">
        <f>D48/'[2]Total Funds Spent &amp; Transferred'!D48</f>
        <v>6.4117304769399544E-2</v>
      </c>
      <c r="E225" s="89">
        <f>E48/'[2]Total Funds Spent &amp; Transferred'!E48</f>
        <v>9.6826211138592466E-2</v>
      </c>
      <c r="F225" s="89">
        <f>F48/'[2]Total Funds Spent &amp; Transferred'!F48</f>
        <v>7.8706528509230878E-2</v>
      </c>
      <c r="G225" s="89">
        <f>G48/'Total Funds Spent &amp; Transferred'!G48</f>
        <v>7.4276339211295908E-2</v>
      </c>
      <c r="H225" s="89">
        <f>H48/'Total Funds Spent &amp; Transferred'!H48</f>
        <v>0.10339879460962204</v>
      </c>
      <c r="I225" s="89">
        <f>I48/'Total Funds Spent &amp; Transferred'!I48</f>
        <v>9.7978106303535845E-2</v>
      </c>
      <c r="J225" s="89">
        <f>J48/'Total Funds Spent &amp; Transferred'!J48</f>
        <v>9.4415043106296281E-2</v>
      </c>
      <c r="K225" s="89">
        <f>K48/'Total Funds Spent &amp; Transferred'!K48</f>
        <v>9.5767296665388982E-2</v>
      </c>
      <c r="L225" s="89">
        <f>L48/'Total Funds Spent &amp; Transferred'!L48</f>
        <v>0.10617312182584955</v>
      </c>
      <c r="M225" s="89">
        <f>M48/'Total Funds Spent &amp; Transferred'!M48</f>
        <v>9.3358885907125835E-2</v>
      </c>
      <c r="N225" s="89">
        <f>N48/'Total Funds Spent &amp; Transferred'!N48</f>
        <v>9.4164259179156565E-2</v>
      </c>
      <c r="O225" s="89">
        <f>O48/'Total Funds Spent &amp; Transferred'!O48</f>
        <v>0.14710334934812994</v>
      </c>
      <c r="P225" s="89">
        <f>P48/'Total Funds Spent &amp; Transferred'!P48</f>
        <v>0.10195438500016706</v>
      </c>
      <c r="Q225" s="89">
        <f>Q48/'Total Funds Spent &amp; Transferred'!Q48</f>
        <v>9.1521207056420723E-2</v>
      </c>
      <c r="R225" s="89">
        <f>R48/'Total Funds Spent &amp; Transferred'!R48</f>
        <v>0.10267667786001296</v>
      </c>
      <c r="S225" s="89">
        <f>S48/'Total Funds Spent &amp; Transferred'!S48</f>
        <v>0.10059823068441268</v>
      </c>
      <c r="T225" s="89">
        <f>T48/'Total Funds Spent &amp; Transferred'!T48</f>
        <v>7.421273219292987E-2</v>
      </c>
      <c r="U225" s="89">
        <f>U48/'Total Funds Spent &amp; Transferred'!U48</f>
        <v>9.6910329168347423E-2</v>
      </c>
      <c r="V225" s="89">
        <f>V48/'Total Funds Spent &amp; Transferred'!V48</f>
        <v>9.1015620308055337E-2</v>
      </c>
      <c r="W225" s="89">
        <f>W48/'Total Funds Spent &amp; Transferred'!W48</f>
        <v>9.8392466856090294E-2</v>
      </c>
      <c r="X225" s="89">
        <f>X48/'Total Funds Spent &amp; Transferred'!X48</f>
        <v>8.4207481931041855E-2</v>
      </c>
      <c r="Y225" s="89">
        <f>Y48/'Total Funds Spent &amp; Transferred'!Y48</f>
        <v>8.7326021610137874E-2</v>
      </c>
      <c r="Z225" s="89">
        <f>Z48/'Total Funds Spent &amp; Transferred'!Z48</f>
        <v>8.1443194599285632E-2</v>
      </c>
      <c r="AA225" s="289">
        <f t="shared" si="56"/>
        <v>-0.14416738779194879</v>
      </c>
      <c r="AB225" s="168">
        <f>X225+'Child Care (Spent or Transfer)'!X225+'Refundable Tax Credits'!X225</f>
        <v>8.4207481931041855E-2</v>
      </c>
      <c r="AC225" s="168">
        <f>F225+'Child Care (Spent or Transfer)'!F225+'Refundable Tax Credits'!F225</f>
        <v>0.11484368250469172</v>
      </c>
    </row>
    <row r="226" spans="1:68" ht="15" customHeight="1">
      <c r="A226" s="51" t="s">
        <v>150</v>
      </c>
      <c r="B226" s="89">
        <f>B49/'[2]Total Funds Spent &amp; Transferred'!B49</f>
        <v>0.21652045968534131</v>
      </c>
      <c r="C226" s="89">
        <f>C49/'[2]Total Funds Spent &amp; Transferred'!C49</f>
        <v>0.31592597274605705</v>
      </c>
      <c r="D226" s="89">
        <f>D49/'[2]Total Funds Spent &amp; Transferred'!D49</f>
        <v>0.28905680009423745</v>
      </c>
      <c r="E226" s="89">
        <f>E49/'[2]Total Funds Spent &amp; Transferred'!E49</f>
        <v>0.23834382727688497</v>
      </c>
      <c r="F226" s="89">
        <f>F49/'[2]Total Funds Spent &amp; Transferred'!F49</f>
        <v>0.28116754685099865</v>
      </c>
      <c r="G226" s="89">
        <f>G49/'Total Funds Spent &amp; Transferred'!G49</f>
        <v>0.29788690342386337</v>
      </c>
      <c r="H226" s="89">
        <f>H49/'Total Funds Spent &amp; Transferred'!H49</f>
        <v>0.22724300851622842</v>
      </c>
      <c r="I226" s="89">
        <f>I49/'Total Funds Spent &amp; Transferred'!I49</f>
        <v>0.26867617935065463</v>
      </c>
      <c r="J226" s="89">
        <f>J49/'Total Funds Spent &amp; Transferred'!J49</f>
        <v>0.27883237700043628</v>
      </c>
      <c r="K226" s="89">
        <f>K49/'Total Funds Spent &amp; Transferred'!K49</f>
        <v>0.34635796258423185</v>
      </c>
      <c r="L226" s="89">
        <f>L49/'Total Funds Spent &amp; Transferred'!L49</f>
        <v>0.37003086008249375</v>
      </c>
      <c r="M226" s="89">
        <f>M49/'Total Funds Spent &amp; Transferred'!M49</f>
        <v>0.34561348031449385</v>
      </c>
      <c r="N226" s="89">
        <f>N49/'Total Funds Spent &amp; Transferred'!N49</f>
        <v>0.2403333942125119</v>
      </c>
      <c r="O226" s="89">
        <f>O49/'Total Funds Spent &amp; Transferred'!O49</f>
        <v>0.2567932843049292</v>
      </c>
      <c r="P226" s="89">
        <f>P49/'Total Funds Spent &amp; Transferred'!P49</f>
        <v>0.25984517063655527</v>
      </c>
      <c r="Q226" s="89">
        <f>Q49/'Total Funds Spent &amp; Transferred'!Q49</f>
        <v>0.23826197284205217</v>
      </c>
      <c r="R226" s="89">
        <f>R49/'Total Funds Spent &amp; Transferred'!R49</f>
        <v>0.23177367831015422</v>
      </c>
      <c r="S226" s="89">
        <f>S49/'Total Funds Spent &amp; Transferred'!S49</f>
        <v>0.29808159490106617</v>
      </c>
      <c r="T226" s="89">
        <f>T49/'Total Funds Spent &amp; Transferred'!T49</f>
        <v>0.29513434448979931</v>
      </c>
      <c r="U226" s="89">
        <f>U49/'Total Funds Spent &amp; Transferred'!U49</f>
        <v>0.29536089129668547</v>
      </c>
      <c r="V226" s="89">
        <f>V49/'Total Funds Spent &amp; Transferred'!V49</f>
        <v>0.20515082426784967</v>
      </c>
      <c r="W226" s="89">
        <f>W49/'Total Funds Spent &amp; Transferred'!W49</f>
        <v>0.19088469887548074</v>
      </c>
      <c r="X226" s="89">
        <f>X49/'Total Funds Spent &amp; Transferred'!X49</f>
        <v>0.1820828661565958</v>
      </c>
      <c r="Y226" s="89">
        <f>Y49/'Total Funds Spent &amp; Transferred'!Y49</f>
        <v>0.15283666453283559</v>
      </c>
      <c r="Z226" s="89">
        <f>Z49/'Total Funds Spent &amp; Transferred'!Z49</f>
        <v>0.19641157665280731</v>
      </c>
      <c r="AA226" s="289">
        <f t="shared" si="56"/>
        <v>-4.6110729517542984E-2</v>
      </c>
      <c r="AB226" s="168">
        <f>X226+'Child Care (Spent or Transfer)'!X226+'Refundable Tax Credits'!X226</f>
        <v>0.40049829877331572</v>
      </c>
      <c r="AC226" s="168">
        <f>F226+'Child Care (Spent or Transfer)'!F226+'Refundable Tax Credits'!F226</f>
        <v>0.226564702178434</v>
      </c>
    </row>
    <row r="227" spans="1:68" ht="15" customHeight="1">
      <c r="A227" s="51" t="s">
        <v>152</v>
      </c>
      <c r="B227" s="89">
        <f>B50/'[2]Total Funds Spent &amp; Transferred'!B50</f>
        <v>2.0186917381904111E-3</v>
      </c>
      <c r="C227" s="89">
        <f>C50/'[2]Total Funds Spent &amp; Transferred'!C50</f>
        <v>6.0476436015810984E-3</v>
      </c>
      <c r="D227" s="89">
        <f>D50/'[2]Total Funds Spent &amp; Transferred'!D50</f>
        <v>3.3437858650643996E-3</v>
      </c>
      <c r="E227" s="89">
        <f>E50/'[2]Total Funds Spent &amp; Transferred'!E50</f>
        <v>2.839296678201624E-3</v>
      </c>
      <c r="F227" s="89">
        <f>F50/'[2]Total Funds Spent &amp; Transferred'!F50</f>
        <v>9.4334818075676435E-3</v>
      </c>
      <c r="G227" s="89">
        <f>G50/'Total Funds Spent &amp; Transferred'!G50</f>
        <v>1.6887404016566916E-2</v>
      </c>
      <c r="H227" s="89">
        <f>H50/'Total Funds Spent &amp; Transferred'!H50</f>
        <v>6.0674525581040084E-3</v>
      </c>
      <c r="I227" s="89">
        <f>I50/'Total Funds Spent &amp; Transferred'!I50</f>
        <v>1.0732926829475282E-2</v>
      </c>
      <c r="J227" s="89">
        <f>J50/'Total Funds Spent &amp; Transferred'!J50</f>
        <v>7.8442752067120289E-3</v>
      </c>
      <c r="K227" s="89">
        <f>K50/'Total Funds Spent &amp; Transferred'!K50</f>
        <v>9.1894542735734708E-3</v>
      </c>
      <c r="L227" s="89">
        <f>L50/'Total Funds Spent &amp; Transferred'!L50</f>
        <v>3.3891235546359469E-3</v>
      </c>
      <c r="M227" s="89">
        <f>M50/'Total Funds Spent &amp; Transferred'!M50</f>
        <v>0</v>
      </c>
      <c r="N227" s="89">
        <f>N50/'Total Funds Spent &amp; Transferred'!N50</f>
        <v>3.1076435646090633E-3</v>
      </c>
      <c r="O227" s="89">
        <f>O50/'Total Funds Spent &amp; Transferred'!O50</f>
        <v>2.2606647623424423E-4</v>
      </c>
      <c r="P227" s="89">
        <f>P50/'Total Funds Spent &amp; Transferred'!P50</f>
        <v>1.8237676569322495E-3</v>
      </c>
      <c r="Q227" s="89">
        <f>Q50/'Total Funds Spent &amp; Transferred'!Q50</f>
        <v>2.5131753235231387E-3</v>
      </c>
      <c r="R227" s="89">
        <f>R50/'Total Funds Spent &amp; Transferred'!R50</f>
        <v>1.0016766083550319E-3</v>
      </c>
      <c r="S227" s="89">
        <f>S50/'Total Funds Spent &amp; Transferred'!S50</f>
        <v>8.2793974139618823E-4</v>
      </c>
      <c r="T227" s="89">
        <f>T50/'Total Funds Spent &amp; Transferred'!T50</f>
        <v>1.5681185648514196E-3</v>
      </c>
      <c r="U227" s="89">
        <f>U50/'Total Funds Spent &amp; Transferred'!U50</f>
        <v>7.3131515248404675E-3</v>
      </c>
      <c r="V227" s="89">
        <f>V50/'Total Funds Spent &amp; Transferred'!V50</f>
        <v>2.7713628121494142E-2</v>
      </c>
      <c r="W227" s="89">
        <f>W50/'Total Funds Spent &amp; Transferred'!W50</f>
        <v>2.1305346250363944E-2</v>
      </c>
      <c r="X227" s="89">
        <f>X50/'Total Funds Spent &amp; Transferred'!X50</f>
        <v>1.9996841091553679E-2</v>
      </c>
      <c r="Y227" s="89">
        <f>Y50/'Total Funds Spent &amp; Transferred'!Y50</f>
        <v>7.7524444986214356E-3</v>
      </c>
      <c r="Z227" s="89">
        <f>Z50/'Total Funds Spent &amp; Transferred'!Z50</f>
        <v>3.6578516783133475E-3</v>
      </c>
      <c r="AA227" s="289">
        <f t="shared" si="56"/>
        <v>-6.1416751618759202E-2</v>
      </c>
      <c r="AB227" s="168">
        <f>X227+'Child Care (Spent or Transfer)'!X227+'Refundable Tax Credits'!X227</f>
        <v>0.55745658404219134</v>
      </c>
      <c r="AC227" s="168">
        <f>F227+'Child Care (Spent or Transfer)'!F227+'Refundable Tax Credits'!F227</f>
        <v>0.23919056525813692</v>
      </c>
    </row>
    <row r="228" spans="1:68" ht="15" customHeight="1">
      <c r="A228" s="51" t="s">
        <v>153</v>
      </c>
      <c r="B228" s="89">
        <f>B51/'[2]Total Funds Spent &amp; Transferred'!B51</f>
        <v>0.13868980048806284</v>
      </c>
      <c r="C228" s="89">
        <f>C51/'[2]Total Funds Spent &amp; Transferred'!C51</f>
        <v>0.22608846760063625</v>
      </c>
      <c r="D228" s="89">
        <f>D51/'[2]Total Funds Spent &amp; Transferred'!D51</f>
        <v>5.9373831605097772E-2</v>
      </c>
      <c r="E228" s="89">
        <f>E51/'[2]Total Funds Spent &amp; Transferred'!E51</f>
        <v>0.18452013441363854</v>
      </c>
      <c r="F228" s="89">
        <f>F51/'[2]Total Funds Spent &amp; Transferred'!F51</f>
        <v>0.23106904846632706</v>
      </c>
      <c r="G228" s="89">
        <f>G51/'Total Funds Spent &amp; Transferred'!G51</f>
        <v>0.18840935931129793</v>
      </c>
      <c r="H228" s="89">
        <f>H51/'Total Funds Spent &amp; Transferred'!H51</f>
        <v>0.24234220147119473</v>
      </c>
      <c r="I228" s="89">
        <f>I51/'Total Funds Spent &amp; Transferred'!I51</f>
        <v>0.27096857803256635</v>
      </c>
      <c r="J228" s="89">
        <f>J51/'Total Funds Spent &amp; Transferred'!J51</f>
        <v>0.16554401245836917</v>
      </c>
      <c r="K228" s="89">
        <f>K51/'Total Funds Spent &amp; Transferred'!K51</f>
        <v>0.13223139368094772</v>
      </c>
      <c r="L228" s="89">
        <f>L51/'Total Funds Spent &amp; Transferred'!L51</f>
        <v>0.3213765937962319</v>
      </c>
      <c r="M228" s="89">
        <f>M51/'Total Funds Spent &amp; Transferred'!M51</f>
        <v>0.20330943633542675</v>
      </c>
      <c r="N228" s="89">
        <f>N51/'Total Funds Spent &amp; Transferred'!N51</f>
        <v>0.19423281028101905</v>
      </c>
      <c r="O228" s="89">
        <f>O51/'Total Funds Spent &amp; Transferred'!O51</f>
        <v>0.15109578435295729</v>
      </c>
      <c r="P228" s="89">
        <f>P51/'Total Funds Spent &amp; Transferred'!P51</f>
        <v>0.16675121913978971</v>
      </c>
      <c r="Q228" s="89">
        <f>Q51/'Total Funds Spent &amp; Transferred'!Q51</f>
        <v>0.16744544319594881</v>
      </c>
      <c r="R228" s="89">
        <f>R51/'Total Funds Spent &amp; Transferred'!R51</f>
        <v>0.18762450188703733</v>
      </c>
      <c r="S228" s="89">
        <f>S51/'Total Funds Spent &amp; Transferred'!S51</f>
        <v>0.18008813644432117</v>
      </c>
      <c r="T228" s="89">
        <f>T51/'Total Funds Spent &amp; Transferred'!T51</f>
        <v>0.18237902559063443</v>
      </c>
      <c r="U228" s="89">
        <f>U51/'Total Funds Spent &amp; Transferred'!U51</f>
        <v>0.16655832947701779</v>
      </c>
      <c r="V228" s="89">
        <f>V51/'Total Funds Spent &amp; Transferred'!V51</f>
        <v>0.14869841807936698</v>
      </c>
      <c r="W228" s="89">
        <f>W51/'Total Funds Spent &amp; Transferred'!W51</f>
        <v>0.14287896041180329</v>
      </c>
      <c r="X228" s="89">
        <f>X51/'Total Funds Spent &amp; Transferred'!X51</f>
        <v>0.13146052353610799</v>
      </c>
      <c r="Y228" s="89">
        <f>Y51/'Total Funds Spent &amp; Transferred'!Y51</f>
        <v>0.12179158792132716</v>
      </c>
      <c r="Z228" s="89">
        <f>Z51/'Total Funds Spent &amp; Transferred'!Z51</f>
        <v>0.11022410843125179</v>
      </c>
      <c r="AA228" s="289">
        <f>(X228-W228)/W228</f>
        <v>-7.9916852997707122E-2</v>
      </c>
      <c r="AB228" s="168">
        <f>X228+'Child Care (Spent or Transfer)'!X228+'Refundable Tax Credits'!X228</f>
        <v>0.26730034963144994</v>
      </c>
      <c r="AC228" s="168">
        <f>F228+'Child Care (Spent or Transfer)'!F228+'Refundable Tax Credits'!F228</f>
        <v>0.39569360186800928</v>
      </c>
    </row>
    <row r="229" spans="1:68" ht="15" customHeight="1">
      <c r="A229" s="51" t="s">
        <v>154</v>
      </c>
      <c r="B229" s="89">
        <f>B52/'[2]Total Funds Spent &amp; Transferred'!B52</f>
        <v>9.6517227015149257E-3</v>
      </c>
      <c r="C229" s="89">
        <f>C52/'[2]Total Funds Spent &amp; Transferred'!C52</f>
        <v>4.2196340202287415E-2</v>
      </c>
      <c r="D229" s="89">
        <f>D52/'[2]Total Funds Spent &amp; Transferred'!D52</f>
        <v>6.0900463197321536E-2</v>
      </c>
      <c r="E229" s="89">
        <f>E52/'[2]Total Funds Spent &amp; Transferred'!E52</f>
        <v>0.19296523305016075</v>
      </c>
      <c r="F229" s="89">
        <f>F52/'[2]Total Funds Spent &amp; Transferred'!F52</f>
        <v>0.20240999741255239</v>
      </c>
      <c r="G229" s="89">
        <f>G52/'Total Funds Spent &amp; Transferred'!G52</f>
        <v>0.16613057604838821</v>
      </c>
      <c r="H229" s="89">
        <f>H52/'Total Funds Spent &amp; Transferred'!H52</f>
        <v>0.16253023453244317</v>
      </c>
      <c r="I229" s="89">
        <f>I52/'Total Funds Spent &amp; Transferred'!I52</f>
        <v>0.14767993203377272</v>
      </c>
      <c r="J229" s="89">
        <f>J52/'Total Funds Spent &amp; Transferred'!J52</f>
        <v>0.14734791461092683</v>
      </c>
      <c r="K229" s="89">
        <f>K52/'Total Funds Spent &amp; Transferred'!K52</f>
        <v>0.24954946171025885</v>
      </c>
      <c r="L229" s="89">
        <f>L52/'Total Funds Spent &amp; Transferred'!L52</f>
        <v>0.24925311185988661</v>
      </c>
      <c r="M229" s="89">
        <f>M52/'Total Funds Spent &amp; Transferred'!M52</f>
        <v>0.13011258330799075</v>
      </c>
      <c r="N229" s="89">
        <f>N52/'Total Funds Spent &amp; Transferred'!N52</f>
        <v>8.322411368644185E-2</v>
      </c>
      <c r="O229" s="89">
        <f>O52/'Total Funds Spent &amp; Transferred'!O52</f>
        <v>8.0347967788059332E-2</v>
      </c>
      <c r="P229" s="89">
        <f>P52/'Total Funds Spent &amp; Transferred'!P52</f>
        <v>9.7588197945565197E-2</v>
      </c>
      <c r="Q229" s="89">
        <f>Q52/'Total Funds Spent &amp; Transferred'!Q52</f>
        <v>0.16158395664333722</v>
      </c>
      <c r="R229" s="89">
        <f>R52/'Total Funds Spent &amp; Transferred'!R52</f>
        <v>0.18479164800584857</v>
      </c>
      <c r="S229" s="89">
        <f>S52/'Total Funds Spent &amp; Transferred'!S52</f>
        <v>0.16858305830375622</v>
      </c>
      <c r="T229" s="89">
        <f>T52/'Total Funds Spent &amp; Transferred'!T52</f>
        <v>0.15334021899737363</v>
      </c>
      <c r="U229" s="89">
        <f>U52/'Total Funds Spent &amp; Transferred'!U52</f>
        <v>0.14373709091696416</v>
      </c>
      <c r="V229" s="89">
        <f>V52/'Total Funds Spent &amp; Transferred'!V52</f>
        <v>0.14051344065185745</v>
      </c>
      <c r="W229" s="89">
        <f>W52/'Total Funds Spent &amp; Transferred'!W52</f>
        <v>9.5883908135621157E-2</v>
      </c>
      <c r="X229" s="89">
        <f>X52/'Total Funds Spent &amp; Transferred'!X52</f>
        <v>9.8905774189099141E-2</v>
      </c>
      <c r="Y229" s="89">
        <f>Y52/'Total Funds Spent &amp; Transferred'!Y52</f>
        <v>0.12419645153944851</v>
      </c>
      <c r="Z229" s="89">
        <f>Z52/'Total Funds Spent &amp; Transferred'!Z52</f>
        <v>0.11053988586289182</v>
      </c>
      <c r="AA229" s="289">
        <f t="shared" si="56"/>
        <v>3.1515883240843326E-2</v>
      </c>
      <c r="AB229" s="168">
        <f>X229+'Child Care (Spent or Transfer)'!X229+'Refundable Tax Credits'!X229</f>
        <v>0.24223806935322217</v>
      </c>
      <c r="AC229" s="168">
        <f>F229+'Child Care (Spent or Transfer)'!F229+'Refundable Tax Credits'!F229</f>
        <v>0.47766188263307391</v>
      </c>
    </row>
    <row r="230" spans="1:68" ht="15" customHeight="1">
      <c r="A230" s="51" t="s">
        <v>155</v>
      </c>
      <c r="B230" s="89">
        <f>B53/'[2]Total Funds Spent &amp; Transferred'!B53</f>
        <v>4.019351340596599E-2</v>
      </c>
      <c r="C230" s="89">
        <f>C53/'[2]Total Funds Spent &amp; Transferred'!C53</f>
        <v>2.1489008438437006E-2</v>
      </c>
      <c r="D230" s="89">
        <f>D53/'[2]Total Funds Spent &amp; Transferred'!D53</f>
        <v>2.8585121358416534E-2</v>
      </c>
      <c r="E230" s="89">
        <f>E53/'[2]Total Funds Spent &amp; Transferred'!E53</f>
        <v>-1.9907966389636395E-2</v>
      </c>
      <c r="F230" s="89">
        <f>F53/'[2]Total Funds Spent &amp; Transferred'!F53</f>
        <v>3.0168395554476968E-2</v>
      </c>
      <c r="G230" s="89">
        <f>G53/'Total Funds Spent &amp; Transferred'!G53</f>
        <v>4.1126311625365571E-2</v>
      </c>
      <c r="H230" s="89">
        <f>H53/'Total Funds Spent &amp; Transferred'!H53</f>
        <v>3.1022807730302505E-2</v>
      </c>
      <c r="I230" s="89">
        <f>I53/'Total Funds Spent &amp; Transferred'!I53</f>
        <v>3.9482564842489895E-2</v>
      </c>
      <c r="J230" s="89">
        <f>J53/'Total Funds Spent &amp; Transferred'!J53</f>
        <v>1.9216467564599427E-2</v>
      </c>
      <c r="K230" s="89">
        <f>K53/'Total Funds Spent &amp; Transferred'!K53</f>
        <v>1.104750720074899E-2</v>
      </c>
      <c r="L230" s="89">
        <f>L53/'Total Funds Spent &amp; Transferred'!L53</f>
        <v>6.815293595617924E-3</v>
      </c>
      <c r="M230" s="89">
        <f>M53/'Total Funds Spent &amp; Transferred'!M53</f>
        <v>1.3247163609279241E-2</v>
      </c>
      <c r="N230" s="89">
        <f>N53/'Total Funds Spent &amp; Transferred'!N53</f>
        <v>9.237196579186575E-3</v>
      </c>
      <c r="O230" s="89">
        <f>O53/'Total Funds Spent &amp; Transferred'!O53</f>
        <v>2.3470804372764484E-2</v>
      </c>
      <c r="P230" s="89">
        <f>P53/'Total Funds Spent &amp; Transferred'!P53</f>
        <v>3.201881527454091E-2</v>
      </c>
      <c r="Q230" s="89">
        <f>Q53/'Total Funds Spent &amp; Transferred'!Q53</f>
        <v>1.3088644547516388E-2</v>
      </c>
      <c r="R230" s="89">
        <f>R53/'Total Funds Spent &amp; Transferred'!R53</f>
        <v>1.2594511751663756E-2</v>
      </c>
      <c r="S230" s="89">
        <f>S53/'Total Funds Spent &amp; Transferred'!S53</f>
        <v>1.1053506827540712E-2</v>
      </c>
      <c r="T230" s="89">
        <f>T53/'Total Funds Spent &amp; Transferred'!T53</f>
        <v>5.4203361671500772E-3</v>
      </c>
      <c r="U230" s="89">
        <f>U53/'Total Funds Spent &amp; Transferred'!U53</f>
        <v>3.6915828328495407E-3</v>
      </c>
      <c r="V230" s="89">
        <f>V53/'Total Funds Spent &amp; Transferred'!V53</f>
        <v>3.3096671772017685E-3</v>
      </c>
      <c r="W230" s="89">
        <f>W53/'Total Funds Spent &amp; Transferred'!W53</f>
        <v>3.7261521200328152E-3</v>
      </c>
      <c r="X230" s="89">
        <f>X53/'Total Funds Spent &amp; Transferred'!X53</f>
        <v>2.9358272461439579E-3</v>
      </c>
      <c r="Y230" s="89">
        <f>Y53/'Total Funds Spent &amp; Transferred'!Y53</f>
        <v>4.0644588603575109E-3</v>
      </c>
      <c r="Z230" s="89">
        <f>Z53/'Total Funds Spent &amp; Transferred'!Z53</f>
        <v>2.3217624735263733E-3</v>
      </c>
      <c r="AA230" s="289">
        <f t="shared" si="56"/>
        <v>-0.2121021494640152</v>
      </c>
      <c r="AB230" s="168">
        <f>X230+'Child Care (Spent or Transfer)'!X230+'Refundable Tax Credits'!X230</f>
        <v>8.8559033947585672E-2</v>
      </c>
      <c r="AC230" s="168">
        <f>F230+'Child Care (Spent or Transfer)'!F230+'Refundable Tax Credits'!F230</f>
        <v>0.17538349673268672</v>
      </c>
    </row>
    <row r="231" spans="1:68" ht="15" customHeight="1">
      <c r="A231" s="51" t="s">
        <v>157</v>
      </c>
      <c r="B231" s="89">
        <f>B54/'[2]Total Funds Spent &amp; Transferred'!B54</f>
        <v>0.21738620180704568</v>
      </c>
      <c r="C231" s="89">
        <f>C54/'[2]Total Funds Spent &amp; Transferred'!C54</f>
        <v>0.20992162300448478</v>
      </c>
      <c r="D231" s="89">
        <f>D54/'[2]Total Funds Spent &amp; Transferred'!D54</f>
        <v>0.15416062086589363</v>
      </c>
      <c r="E231" s="89">
        <f>E54/'[2]Total Funds Spent &amp; Transferred'!E54</f>
        <v>0.12531886661751374</v>
      </c>
      <c r="F231" s="89">
        <f>F54/'[2]Total Funds Spent &amp; Transferred'!F54</f>
        <v>0.19870619840301068</v>
      </c>
      <c r="G231" s="89">
        <f>G54/'Total Funds Spent &amp; Transferred'!G54</f>
        <v>0.11340589327243397</v>
      </c>
      <c r="H231" s="89">
        <f>H54/'Total Funds Spent &amp; Transferred'!H54</f>
        <v>0.11141624288411414</v>
      </c>
      <c r="I231" s="89">
        <f>I54/'Total Funds Spent &amp; Transferred'!I54</f>
        <v>5.6702988902192983E-2</v>
      </c>
      <c r="J231" s="89">
        <f>J54/'Total Funds Spent &amp; Transferred'!J54</f>
        <v>6.3566056705855592E-2</v>
      </c>
      <c r="K231" s="89">
        <f>K54/'Total Funds Spent &amp; Transferred'!K54</f>
        <v>7.4863930889883218E-2</v>
      </c>
      <c r="L231" s="89">
        <f>L54/'Total Funds Spent &amp; Transferred'!L54</f>
        <v>6.2492004055868293E-2</v>
      </c>
      <c r="M231" s="89">
        <f>M54/'Total Funds Spent &amp; Transferred'!M54</f>
        <v>6.4876396884242654E-2</v>
      </c>
      <c r="N231" s="89">
        <f>N54/'Total Funds Spent &amp; Transferred'!N54</f>
        <v>5.2015244674079197E-2</v>
      </c>
      <c r="O231" s="89">
        <f>O54/'Total Funds Spent &amp; Transferred'!O54</f>
        <v>5.5722001313874683E-2</v>
      </c>
      <c r="P231" s="89">
        <f>P54/'Total Funds Spent &amp; Transferred'!P54</f>
        <v>9.6562573573986718E-2</v>
      </c>
      <c r="Q231" s="89">
        <f>Q54/'Total Funds Spent &amp; Transferred'!Q54</f>
        <v>8.7237186121999974E-2</v>
      </c>
      <c r="R231" s="89">
        <f>R54/'Total Funds Spent &amp; Transferred'!R54</f>
        <v>5.6660318282383021E-2</v>
      </c>
      <c r="S231" s="89">
        <f>S54/'Total Funds Spent &amp; Transferred'!S54</f>
        <v>4.5256796103651624E-2</v>
      </c>
      <c r="T231" s="89">
        <f>T54/'Total Funds Spent &amp; Transferred'!T54</f>
        <v>6.4010856986198947E-2</v>
      </c>
      <c r="U231" s="89">
        <f>U54/'Total Funds Spent &amp; Transferred'!U54</f>
        <v>6.2895657576527819E-2</v>
      </c>
      <c r="V231" s="89">
        <f>V54/'Total Funds Spent &amp; Transferred'!V54</f>
        <v>4.7272806198597028E-2</v>
      </c>
      <c r="W231" s="89">
        <f>W54/'Total Funds Spent &amp; Transferred'!W54</f>
        <v>4.4988278873650672E-2</v>
      </c>
      <c r="X231" s="89">
        <f>X54/'Total Funds Spent &amp; Transferred'!X54</f>
        <v>5.5100666714664757E-2</v>
      </c>
      <c r="Y231" s="89">
        <f>Y54/'Total Funds Spent &amp; Transferred'!Y54</f>
        <v>5.1197391664652196E-2</v>
      </c>
      <c r="Z231" s="89">
        <f>Z54/'Total Funds Spent &amp; Transferred'!Z54</f>
        <v>5.4923832163711821E-2</v>
      </c>
      <c r="AA231" s="289">
        <f t="shared" si="56"/>
        <v>0.22477827768016354</v>
      </c>
      <c r="AB231" s="168">
        <f>X231+'Child Care (Spent or Transfer)'!X231+'Refundable Tax Credits'!X231</f>
        <v>0.52449709543860701</v>
      </c>
      <c r="AC231" s="168">
        <f>F231+'Child Care (Spent or Transfer)'!F231+'Refundable Tax Credits'!F231</f>
        <v>0.75676039135873174</v>
      </c>
    </row>
    <row r="232" spans="1:68" ht="15" customHeight="1">
      <c r="A232" s="51" t="s">
        <v>158</v>
      </c>
      <c r="B232" s="89">
        <f>B55/'[2]Total Funds Spent &amp; Transferred'!B55</f>
        <v>0.12911661044841055</v>
      </c>
      <c r="C232" s="89">
        <f>C55/'[2]Total Funds Spent &amp; Transferred'!C55</f>
        <v>0.15104611206538651</v>
      </c>
      <c r="D232" s="89">
        <f>D55/'[2]Total Funds Spent &amp; Transferred'!D55</f>
        <v>-0.12449362349501408</v>
      </c>
      <c r="E232" s="89">
        <f>E55/'[2]Total Funds Spent &amp; Transferred'!E55</f>
        <v>-4.6151029822633381E-2</v>
      </c>
      <c r="F232" s="89">
        <f>F55/'[2]Total Funds Spent &amp; Transferred'!F55</f>
        <v>0.38072755051396512</v>
      </c>
      <c r="G232" s="89">
        <f>G55/'Total Funds Spent &amp; Transferred'!G55</f>
        <v>2.0030056387634956E-2</v>
      </c>
      <c r="H232" s="89">
        <f>H55/'Total Funds Spent &amp; Transferred'!H55</f>
        <v>6.5054634278122983E-2</v>
      </c>
      <c r="I232" s="89">
        <f>I55/'Total Funds Spent &amp; Transferred'!I55</f>
        <v>1.2182954002364695E-2</v>
      </c>
      <c r="J232" s="89">
        <f>J55/'Total Funds Spent &amp; Transferred'!J55</f>
        <v>1.0738922501649437E-2</v>
      </c>
      <c r="K232" s="89">
        <f>K55/'Total Funds Spent &amp; Transferred'!K55</f>
        <v>1.9385952423669667E-2</v>
      </c>
      <c r="L232" s="89">
        <f>L55/'Total Funds Spent &amp; Transferred'!L55</f>
        <v>2.0408651458413619E-2</v>
      </c>
      <c r="M232" s="89">
        <f>M55/'Total Funds Spent &amp; Transferred'!M55</f>
        <v>6.2139262824449787E-3</v>
      </c>
      <c r="N232" s="89">
        <f>N55/'Total Funds Spent &amp; Transferred'!N55</f>
        <v>1.5502650006894983E-2</v>
      </c>
      <c r="O232" s="89">
        <f>O55/'Total Funds Spent &amp; Transferred'!O55</f>
        <v>1.0889683392921136E-2</v>
      </c>
      <c r="P232" s="89">
        <f>P55/'Total Funds Spent &amp; Transferred'!P55</f>
        <v>6.5373333554497514E-3</v>
      </c>
      <c r="Q232" s="89">
        <f>Q55/'Total Funds Spent &amp; Transferred'!Q55</f>
        <v>5.6003540088045124E-2</v>
      </c>
      <c r="R232" s="89">
        <f>R55/'Total Funds Spent &amp; Transferred'!R55</f>
        <v>5.4419144788938667E-2</v>
      </c>
      <c r="S232" s="89">
        <f>S55/'Total Funds Spent &amp; Transferred'!S55</f>
        <v>9.2181626163108113E-2</v>
      </c>
      <c r="T232" s="89">
        <f>T55/'Total Funds Spent &amp; Transferred'!T55</f>
        <v>1.9507283668111823E-2</v>
      </c>
      <c r="U232" s="89">
        <f>U55/'Total Funds Spent &amp; Transferred'!U55</f>
        <v>0.12083215738093805</v>
      </c>
      <c r="V232" s="89">
        <f>V55/'Total Funds Spent &amp; Transferred'!V55</f>
        <v>0.12701893871522893</v>
      </c>
      <c r="W232" s="89">
        <f>W55/'Total Funds Spent &amp; Transferred'!W55</f>
        <v>0.12836970887868648</v>
      </c>
      <c r="X232" s="89">
        <f>X55/'Total Funds Spent &amp; Transferred'!X55</f>
        <v>0.18557314202892039</v>
      </c>
      <c r="Y232" s="89">
        <f>Y55/'Total Funds Spent &amp; Transferred'!Y55</f>
        <v>0.17604791608900144</v>
      </c>
      <c r="Z232" s="89">
        <f>Z55/'Total Funds Spent &amp; Transferred'!Z55</f>
        <v>0.14302209599794891</v>
      </c>
      <c r="AA232" s="289">
        <f t="shared" si="56"/>
        <v>0.44561472990713874</v>
      </c>
      <c r="AB232" s="168">
        <f>X232+'Child Care (Spent or Transfer)'!X232+'Refundable Tax Credits'!X232</f>
        <v>0.29839162129065355</v>
      </c>
      <c r="AC232" s="168">
        <f>F232+'Child Care (Spent or Transfer)'!F232+'Refundable Tax Credits'!F232</f>
        <v>0.24234782932489696</v>
      </c>
    </row>
    <row r="233" spans="1:68" ht="15" customHeight="1">
      <c r="A233" s="59" t="s">
        <v>159</v>
      </c>
      <c r="B233" s="89">
        <f>B56/'[2]Total Funds Spent &amp; Transferred'!B56</f>
        <v>3.6730069548346858E-2</v>
      </c>
      <c r="C233" s="89">
        <f>C56/'[2]Total Funds Spent &amp; Transferred'!C56</f>
        <v>6.6438628946832654E-2</v>
      </c>
      <c r="D233" s="89">
        <f>D56/'[2]Total Funds Spent &amp; Transferred'!D56</f>
        <v>6.8402876041830887E-2</v>
      </c>
      <c r="E233" s="89">
        <f>E56/'[2]Total Funds Spent &amp; Transferred'!E56</f>
        <v>8.7876644219312572E-2</v>
      </c>
      <c r="F233" s="89">
        <f>F56/'[2]Total Funds Spent &amp; Transferred'!F56</f>
        <v>9.4153436816729233E-2</v>
      </c>
      <c r="G233" s="89">
        <f>G56/'Total Funds Spent &amp; Transferred'!G56</f>
        <v>9.6110997197898035E-2</v>
      </c>
      <c r="H233" s="89">
        <f>H56/'Total Funds Spent &amp; Transferred'!H56</f>
        <v>8.9455008637195021E-2</v>
      </c>
      <c r="I233" s="89">
        <f>I56/'Total Funds Spent &amp; Transferred'!I56</f>
        <v>7.6532124780284289E-2</v>
      </c>
      <c r="J233" s="89">
        <f>J56/'Total Funds Spent &amp; Transferred'!J56</f>
        <v>7.6191488303714472E-2</v>
      </c>
      <c r="K233" s="89">
        <f>K56/'Total Funds Spent &amp; Transferred'!K56</f>
        <v>8.3115403576565286E-2</v>
      </c>
      <c r="L233" s="89">
        <f>L56/'Total Funds Spent &amp; Transferred'!L56</f>
        <v>7.7540680078522481E-2</v>
      </c>
      <c r="M233" s="89">
        <f>M56/'Total Funds Spent &amp; Transferred'!M56</f>
        <v>7.3248639765712567E-2</v>
      </c>
      <c r="N233" s="89">
        <f>N56/'Total Funds Spent &amp; Transferred'!N56</f>
        <v>7.0374368438231305E-2</v>
      </c>
      <c r="O233" s="89">
        <f>O56/'Total Funds Spent &amp; Transferred'!O56</f>
        <v>9.2098277113912733E-2</v>
      </c>
      <c r="P233" s="89">
        <f>P56/'Total Funds Spent &amp; Transferred'!P56</f>
        <v>7.9471218761845749E-2</v>
      </c>
      <c r="Q233" s="89">
        <f>Q56/'Total Funds Spent &amp; Transferred'!Q56</f>
        <v>6.8980171018028127E-2</v>
      </c>
      <c r="R233" s="89">
        <f>R56/'Total Funds Spent &amp; Transferred'!R56</f>
        <v>6.4258889869003341E-2</v>
      </c>
      <c r="S233" s="89">
        <f>S56/'Total Funds Spent &amp; Transferred'!S56</f>
        <v>6.7993441714592193E-2</v>
      </c>
      <c r="T233" s="89">
        <f>T56/'Total Funds Spent &amp; Transferred'!T56</f>
        <v>8.4818198885670187E-2</v>
      </c>
      <c r="U233" s="89">
        <f>U56/'Total Funds Spent &amp; Transferred'!U56</f>
        <v>9.1856683646175871E-2</v>
      </c>
      <c r="V233" s="89">
        <f>V56/'Total Funds Spent &amp; Transferred'!V56</f>
        <v>0.10536353542576481</v>
      </c>
      <c r="W233" s="89">
        <f>W56/'Total Funds Spent &amp; Transferred'!W56</f>
        <v>0.10658817170276702</v>
      </c>
      <c r="X233" s="89">
        <f>X56/'Total Funds Spent &amp; Transferred'!X56</f>
        <v>0.10456252308597042</v>
      </c>
      <c r="Y233" s="89">
        <f>Y56/'Total Funds Spent &amp; Transferred'!Y56</f>
        <v>9.6636491815610556E-2</v>
      </c>
      <c r="Z233" s="89">
        <f>Z56/'Total Funds Spent &amp; Transferred'!Z56</f>
        <v>7.6338649868430669E-2</v>
      </c>
      <c r="AA233" s="289">
        <f t="shared" si="56"/>
        <v>-1.9004440965976518E-2</v>
      </c>
      <c r="AB233" s="168">
        <f>X233+'Child Care (Spent or Transfer)'!X233+'Refundable Tax Credits'!X233</f>
        <v>0.3571722423825775</v>
      </c>
      <c r="AC233" s="168">
        <f>F233+'Child Care (Spent or Transfer)'!F233+'Refundable Tax Credits'!F233</f>
        <v>0.30544680482172126</v>
      </c>
      <c r="AD233" s="168">
        <f>G233+'Child Care (Spent or Transfer)'!G233+'Refundable Tax Credits'!G233</f>
        <v>0.31449695454017568</v>
      </c>
      <c r="AE233" s="168">
        <f>H233+'Child Care (Spent or Transfer)'!H233+'Refundable Tax Credits'!H233</f>
        <v>0.30507826917399988</v>
      </c>
      <c r="AF233" s="168">
        <f>I233+'Child Care (Spent or Transfer)'!I233+'Refundable Tax Credits'!I233</f>
        <v>0.29822715170749364</v>
      </c>
      <c r="AG233" s="168">
        <f>J233+'Child Care (Spent or Transfer)'!J233+'Refundable Tax Credits'!J233</f>
        <v>0.29635338766221075</v>
      </c>
      <c r="AH233" s="168">
        <f>K233+'Child Care (Spent or Transfer)'!K233+'Refundable Tax Credits'!K233</f>
        <v>0.31732194991358442</v>
      </c>
      <c r="AI233" s="168">
        <f>L233+'Child Care (Spent or Transfer)'!L233+'Refundable Tax Credits'!L233</f>
        <v>0.3151224146812287</v>
      </c>
      <c r="AJ233" s="168">
        <f>M233+'Child Care (Spent or Transfer)'!M233+'Refundable Tax Credits'!M233</f>
        <v>0.31459126719853431</v>
      </c>
      <c r="AK233" s="168">
        <f>N233+'Child Care (Spent or Transfer)'!N233+'Refundable Tax Credits'!N233</f>
        <v>0.30770272365510032</v>
      </c>
      <c r="AL233" s="168">
        <f>O233+'Child Care (Spent or Transfer)'!O233+'Refundable Tax Credits'!O233</f>
        <v>0.32072223449164505</v>
      </c>
      <c r="AM233" s="168">
        <f>P233+'Child Care (Spent or Transfer)'!P233+'Refundable Tax Credits'!P233</f>
        <v>0.32122987354432875</v>
      </c>
      <c r="AN233" s="168">
        <f>Q233+'Child Care (Spent or Transfer)'!Q233+'Refundable Tax Credits'!Q233</f>
        <v>0.31065063244540497</v>
      </c>
      <c r="AO233" s="168">
        <f>R233+'Child Care (Spent or Transfer)'!R233+'Refundable Tax Credits'!R233</f>
        <v>0.29811144334015571</v>
      </c>
      <c r="AP233" s="168">
        <f>S233+'Child Care (Spent or Transfer)'!S233+'Refundable Tax Credits'!S233</f>
        <v>0.30920886676585119</v>
      </c>
      <c r="AQ233" s="168">
        <f>T233+'Child Care (Spent or Transfer)'!T233+'Refundable Tax Credits'!T233</f>
        <v>0.33487980156782626</v>
      </c>
      <c r="AR233" s="168">
        <f>U233+'Child Care (Spent or Transfer)'!U233+'Refundable Tax Credits'!U233</f>
        <v>0.34851887240332724</v>
      </c>
      <c r="AS233" s="168">
        <f>V233+'Child Care (Spent or Transfer)'!V233+'Refundable Tax Credits'!V233</f>
        <v>0.35658659106915036</v>
      </c>
      <c r="AT233" s="168">
        <f>W233+'Child Care (Spent or Transfer)'!W233+'Refundable Tax Credits'!W233</f>
        <v>0.36663607921719216</v>
      </c>
      <c r="AU233" s="168">
        <f>X233+'Child Care (Spent or Transfer)'!X233+'Refundable Tax Credits'!X233</f>
        <v>0.3571722423825775</v>
      </c>
      <c r="AV233" s="168"/>
      <c r="AW233" s="168"/>
      <c r="AX233" s="168"/>
      <c r="AY233" s="168"/>
      <c r="AZ233" s="168"/>
      <c r="BA233" s="168"/>
      <c r="BB233" s="168"/>
      <c r="BC233" s="168"/>
      <c r="BD233" s="168"/>
      <c r="BE233" s="168"/>
      <c r="BF233" s="168"/>
      <c r="BG233" s="168"/>
      <c r="BH233" s="168"/>
      <c r="BI233" s="168">
        <f>AM233+'Child Care (Spent or Transfer)'!AM233+'Refundable Tax Credits'!AK233</f>
        <v>0.32122987354432875</v>
      </c>
      <c r="BJ233" s="168">
        <f>AN233+'Child Care (Spent or Transfer)'!AN233+'Refundable Tax Credits'!AL233</f>
        <v>0.31065063244540497</v>
      </c>
      <c r="BK233" s="168">
        <f>AO233+'Child Care (Spent or Transfer)'!AO233+'Refundable Tax Credits'!AM233</f>
        <v>0.29811144334015571</v>
      </c>
      <c r="BL233" s="168">
        <f>AP233+'Child Care (Spent or Transfer)'!AP233+'Refundable Tax Credits'!AN233</f>
        <v>0.30920886676585119</v>
      </c>
      <c r="BM233" s="168">
        <f>AQ233+'Child Care (Spent or Transfer)'!AQ233+'Refundable Tax Credits'!AO233</f>
        <v>0.33487980156782626</v>
      </c>
      <c r="BN233" s="168">
        <f>AR233+'Child Care (Spent or Transfer)'!AR233+'Refundable Tax Credits'!AP233</f>
        <v>0.34851887240332724</v>
      </c>
      <c r="BO233" s="168">
        <f>AS233+'Child Care (Spent or Transfer)'!AS233+'Refundable Tax Credits'!AQ233</f>
        <v>0.35658659106915036</v>
      </c>
      <c r="BP233" s="168">
        <f>AT233+'Child Care (Spent or Transfer)'!AT233+'Refundable Tax Credits'!AR233</f>
        <v>0.36663607921719216</v>
      </c>
    </row>
    <row r="234" spans="1:68" ht="15" customHeight="1">
      <c r="F234" s="168">
        <f>MEDIAN(F180:F232)</f>
        <v>0.10862622877624975</v>
      </c>
      <c r="X234" s="168">
        <f>MEDIAN(X180:X232)</f>
        <v>7.3568543120032637E-2</v>
      </c>
      <c r="Y234" s="168">
        <f>MEDIAN(Y180:Y232)</f>
        <v>6.8599235145789472E-2</v>
      </c>
      <c r="Z234" s="168">
        <f>MEDIAN(Z180:Z232)</f>
        <v>7.5309883753447993E-2</v>
      </c>
      <c r="AB234" s="325">
        <f>MEDIAN(AB182:AB233)</f>
        <v>0.30216621693292922</v>
      </c>
      <c r="AC234" s="325">
        <f>MEDIAN(AC182:AC233)</f>
        <v>0.28324844382726999</v>
      </c>
    </row>
    <row r="235" spans="1:68" ht="15" customHeight="1">
      <c r="F235" s="49">
        <f>COUNTIF(F184:F232,"=0")</f>
        <v>1</v>
      </c>
      <c r="X235" s="168">
        <f>MAX(X184:X232)</f>
        <v>0.2691203101721788</v>
      </c>
      <c r="Y235" s="168">
        <f>MAX(Y184:Y232)</f>
        <v>0.29629713204605257</v>
      </c>
      <c r="Z235" s="168">
        <f>MAX(Z184:Z232)</f>
        <v>0.34065931689359491</v>
      </c>
      <c r="AB235" s="325">
        <f>MAX(AB182:AB233)</f>
        <v>0.69933758626725995</v>
      </c>
      <c r="AC235" s="325">
        <f>MAX(AC182:AC233)</f>
        <v>0.75676039135873174</v>
      </c>
    </row>
    <row r="236" spans="1:68" ht="15" customHeight="1">
      <c r="AB236" s="325">
        <f>MIN(AB182:AB233)</f>
        <v>1.9702125232270288E-3</v>
      </c>
      <c r="AC236" s="325">
        <f>MIN(AC182:AC233)</f>
        <v>7.3663281442146691E-2</v>
      </c>
    </row>
    <row r="237" spans="1:68" ht="15" customHeight="1">
      <c r="AB237" s="49" t="e" cm="1">
        <f t="array" aca="1" ref="AB237" ca="1">AVERAGE(AB183:AA+P34:AB200196B190AB189:AB1864:AB18334:AA182P34:AB183233)</f>
        <v>#NAME?</v>
      </c>
    </row>
  </sheetData>
  <mergeCells count="106">
    <mergeCell ref="W62:W63"/>
    <mergeCell ref="W3:W4"/>
    <mergeCell ref="W180:W181"/>
    <mergeCell ref="X3:X4"/>
    <mergeCell ref="X62:X63"/>
    <mergeCell ref="X121:X122"/>
    <mergeCell ref="Y3:Y4"/>
    <mergeCell ref="Y62:Y63"/>
    <mergeCell ref="Y121:Y122"/>
    <mergeCell ref="Y180:Y181"/>
    <mergeCell ref="N3:N4"/>
    <mergeCell ref="O3:O4"/>
    <mergeCell ref="P3:P4"/>
    <mergeCell ref="A1:A2"/>
    <mergeCell ref="A3:A4"/>
    <mergeCell ref="B3:B4"/>
    <mergeCell ref="C3:C4"/>
    <mergeCell ref="D3:D4"/>
    <mergeCell ref="F3:F4"/>
    <mergeCell ref="G3:G4"/>
    <mergeCell ref="H3:H4"/>
    <mergeCell ref="I3:I4"/>
    <mergeCell ref="A62:A63"/>
    <mergeCell ref="B62:B63"/>
    <mergeCell ref="C62:C63"/>
    <mergeCell ref="D62:D63"/>
    <mergeCell ref="E62:E63"/>
    <mergeCell ref="F62:F63"/>
    <mergeCell ref="G62:G63"/>
    <mergeCell ref="L3:L4"/>
    <mergeCell ref="M3:M4"/>
    <mergeCell ref="K3:K4"/>
    <mergeCell ref="E3:E4"/>
    <mergeCell ref="J3:J4"/>
    <mergeCell ref="L121:L122"/>
    <mergeCell ref="M121:M122"/>
    <mergeCell ref="N121:N122"/>
    <mergeCell ref="T62:T63"/>
    <mergeCell ref="V62:V63"/>
    <mergeCell ref="A121:A122"/>
    <mergeCell ref="B121:B122"/>
    <mergeCell ref="C121:C122"/>
    <mergeCell ref="D121:D122"/>
    <mergeCell ref="E121:E122"/>
    <mergeCell ref="F121:F122"/>
    <mergeCell ref="G121:G122"/>
    <mergeCell ref="H121:H122"/>
    <mergeCell ref="N62:N63"/>
    <mergeCell ref="O62:O63"/>
    <mergeCell ref="P62:P63"/>
    <mergeCell ref="Q62:Q63"/>
    <mergeCell ref="R62:R63"/>
    <mergeCell ref="H62:H63"/>
    <mergeCell ref="I62:I63"/>
    <mergeCell ref="J62:J63"/>
    <mergeCell ref="K62:K63"/>
    <mergeCell ref="L62:L63"/>
    <mergeCell ref="M62:M63"/>
    <mergeCell ref="J180:J181"/>
    <mergeCell ref="K180:K181"/>
    <mergeCell ref="L180:L181"/>
    <mergeCell ref="M180:M181"/>
    <mergeCell ref="N180:N181"/>
    <mergeCell ref="O180:O181"/>
    <mergeCell ref="V121:V122"/>
    <mergeCell ref="A180:A181"/>
    <mergeCell ref="B180:B181"/>
    <mergeCell ref="C180:C181"/>
    <mergeCell ref="D180:D181"/>
    <mergeCell ref="E180:E181"/>
    <mergeCell ref="F180:F181"/>
    <mergeCell ref="G180:G181"/>
    <mergeCell ref="H180:H181"/>
    <mergeCell ref="I180:I181"/>
    <mergeCell ref="O121:O122"/>
    <mergeCell ref="P121:P122"/>
    <mergeCell ref="Q121:Q122"/>
    <mergeCell ref="R121:R122"/>
    <mergeCell ref="S121:S122"/>
    <mergeCell ref="I121:I122"/>
    <mergeCell ref="J121:J122"/>
    <mergeCell ref="K121:K122"/>
    <mergeCell ref="AA3:AC3"/>
    <mergeCell ref="P180:P181"/>
    <mergeCell ref="Q180:Q181"/>
    <mergeCell ref="R180:R181"/>
    <mergeCell ref="S180:S181"/>
    <mergeCell ref="T180:T181"/>
    <mergeCell ref="T121:T122"/>
    <mergeCell ref="S62:S63"/>
    <mergeCell ref="Q3:Q4"/>
    <mergeCell ref="U3:U4"/>
    <mergeCell ref="U62:U63"/>
    <mergeCell ref="U121:U122"/>
    <mergeCell ref="U180:U181"/>
    <mergeCell ref="X180:X181"/>
    <mergeCell ref="V3:V4"/>
    <mergeCell ref="V180:V181"/>
    <mergeCell ref="R3:R4"/>
    <mergeCell ref="S3:S4"/>
    <mergeCell ref="T3:T4"/>
    <mergeCell ref="W121:W122"/>
    <mergeCell ref="Z3:Z4"/>
    <mergeCell ref="Z121:Z122"/>
    <mergeCell ref="Z180:Z181"/>
    <mergeCell ref="Z62:Z63"/>
  </mergeCells>
  <phoneticPr fontId="39" type="noConversion"/>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AF233"/>
  <sheetViews>
    <sheetView topLeftCell="A116" zoomScale="80" zoomScaleNormal="80" workbookViewId="0">
      <pane xSplit="1" topLeftCell="X1" activePane="topRight" state="frozen"/>
      <selection pane="topRight" activeCell="Z131" sqref="Z131"/>
    </sheetView>
  </sheetViews>
  <sheetFormatPr defaultColWidth="9.42578125" defaultRowHeight="12.95"/>
  <cols>
    <col min="1" max="1" width="20" style="49" customWidth="1"/>
    <col min="2" max="2" width="12" style="49" bestFit="1" customWidth="1"/>
    <col min="3" max="4" width="13.42578125" style="49" bestFit="1" customWidth="1"/>
    <col min="5" max="5" width="12.42578125" style="49" bestFit="1" customWidth="1"/>
    <col min="6" max="6" width="11.42578125" style="49" bestFit="1" customWidth="1"/>
    <col min="7" max="7" width="12.42578125" style="49" bestFit="1" customWidth="1"/>
    <col min="8" max="8" width="11.42578125" style="49" bestFit="1" customWidth="1"/>
    <col min="9" max="10" width="11" style="49" bestFit="1" customWidth="1"/>
    <col min="11" max="11" width="12" style="49" bestFit="1" customWidth="1"/>
    <col min="12" max="12" width="11" style="49" bestFit="1" customWidth="1"/>
    <col min="13" max="13" width="11.42578125" style="49" bestFit="1" customWidth="1"/>
    <col min="14" max="14" width="13" style="49" bestFit="1" customWidth="1"/>
    <col min="15" max="15" width="14.42578125" style="49" customWidth="1"/>
    <col min="16" max="17" width="12.42578125" style="49" bestFit="1" customWidth="1"/>
    <col min="18" max="18" width="13.42578125" style="49" customWidth="1"/>
    <col min="19" max="19" width="15" style="49" customWidth="1"/>
    <col min="20" max="20" width="12.42578125" style="49" bestFit="1" customWidth="1"/>
    <col min="21" max="21" width="13" style="49" customWidth="1"/>
    <col min="22" max="22" width="12.42578125" style="49" customWidth="1"/>
    <col min="23" max="23" width="11.42578125" style="49" bestFit="1" customWidth="1"/>
    <col min="24" max="26" width="11" style="49" bestFit="1" customWidth="1"/>
    <col min="27" max="27" width="9.85546875" style="47" bestFit="1" customWidth="1"/>
    <col min="28" max="29" width="9.42578125" style="49"/>
    <col min="30" max="30" width="12.42578125" style="49" customWidth="1"/>
    <col min="31" max="16384" width="9.42578125" style="49"/>
  </cols>
  <sheetData>
    <row r="1" spans="1:27" ht="16.5" customHeight="1">
      <c r="A1" s="394" t="s">
        <v>223</v>
      </c>
      <c r="B1" s="342" t="s">
        <v>342</v>
      </c>
    </row>
    <row r="2" spans="1:27" ht="48" customHeight="1">
      <c r="A2" s="394"/>
    </row>
    <row r="3" spans="1:27"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A3" s="139"/>
    </row>
    <row r="4" spans="1:27"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139"/>
    </row>
    <row r="5" spans="1:27">
      <c r="A5" s="51" t="s">
        <v>82</v>
      </c>
      <c r="B5" s="49">
        <f t="shared" ref="B5:P20" si="0">SUM(B64,B123)</f>
        <v>2119075</v>
      </c>
      <c r="C5" s="49">
        <f t="shared" si="0"/>
        <v>4667454</v>
      </c>
      <c r="D5" s="49">
        <f t="shared" si="0"/>
        <v>8017300</v>
      </c>
      <c r="E5" s="49">
        <f t="shared" si="0"/>
        <v>-14803829</v>
      </c>
      <c r="F5" s="49">
        <f t="shared" si="0"/>
        <v>0</v>
      </c>
      <c r="G5" s="49">
        <f t="shared" si="0"/>
        <v>0</v>
      </c>
      <c r="H5" s="49">
        <f t="shared" si="0"/>
        <v>0</v>
      </c>
      <c r="I5" s="49">
        <f t="shared" si="0"/>
        <v>0</v>
      </c>
      <c r="J5" s="49">
        <f t="shared" si="0"/>
        <v>0</v>
      </c>
      <c r="K5" s="49">
        <f t="shared" si="0"/>
        <v>0</v>
      </c>
      <c r="L5" s="49">
        <f t="shared" si="0"/>
        <v>0</v>
      </c>
      <c r="M5" s="49">
        <f t="shared" si="0"/>
        <v>0</v>
      </c>
      <c r="N5" s="55">
        <f t="shared" si="0"/>
        <v>0</v>
      </c>
      <c r="O5" s="55">
        <f t="shared" si="0"/>
        <v>0</v>
      </c>
      <c r="P5" s="55">
        <f t="shared" si="0"/>
        <v>0</v>
      </c>
      <c r="Q5" s="55">
        <v>0</v>
      </c>
      <c r="R5" s="55">
        <f t="shared" ref="R5:T20" si="1">SUM(R64,R123)</f>
        <v>0</v>
      </c>
      <c r="S5" s="55">
        <f t="shared" si="1"/>
        <v>0</v>
      </c>
      <c r="T5" s="55">
        <f t="shared" si="1"/>
        <v>0</v>
      </c>
      <c r="U5" s="55">
        <f t="shared" ref="U5" si="2">SUM(U64,U123)</f>
        <v>769798</v>
      </c>
      <c r="V5" s="49">
        <f>V64+V123</f>
        <v>1666888</v>
      </c>
      <c r="W5" s="49">
        <f>W64+W123</f>
        <v>3268741</v>
      </c>
      <c r="X5" s="49">
        <f>X64+X123</f>
        <v>4892913</v>
      </c>
      <c r="Y5" s="49">
        <f>Y64+Y123</f>
        <v>4566100</v>
      </c>
      <c r="Z5" s="49">
        <f>Z64+Z123</f>
        <v>4124413</v>
      </c>
      <c r="AA5" s="264"/>
    </row>
    <row r="6" spans="1:27">
      <c r="A6" s="51" t="s">
        <v>84</v>
      </c>
      <c r="B6" s="49">
        <f t="shared" si="0"/>
        <v>1761260</v>
      </c>
      <c r="C6" s="49">
        <f t="shared" si="0"/>
        <v>11320960</v>
      </c>
      <c r="D6" s="49">
        <f t="shared" si="0"/>
        <v>0</v>
      </c>
      <c r="E6" s="49">
        <f t="shared" si="0"/>
        <v>0</v>
      </c>
      <c r="F6" s="49">
        <f t="shared" si="0"/>
        <v>0</v>
      </c>
      <c r="G6" s="49">
        <f t="shared" si="0"/>
        <v>0</v>
      </c>
      <c r="H6" s="49">
        <f t="shared" si="0"/>
        <v>66488</v>
      </c>
      <c r="I6" s="49">
        <f t="shared" si="0"/>
        <v>251809</v>
      </c>
      <c r="J6" s="49">
        <f t="shared" si="0"/>
        <v>361537</v>
      </c>
      <c r="K6" s="49">
        <f t="shared" si="0"/>
        <v>275909</v>
      </c>
      <c r="L6" s="49">
        <f t="shared" si="0"/>
        <v>250478</v>
      </c>
      <c r="M6" s="49">
        <f t="shared" si="0"/>
        <v>146833</v>
      </c>
      <c r="N6" s="55">
        <f t="shared" si="0"/>
        <v>99039</v>
      </c>
      <c r="O6" s="55">
        <f t="shared" si="0"/>
        <v>83180</v>
      </c>
      <c r="P6" s="55">
        <f t="shared" si="0"/>
        <v>148939</v>
      </c>
      <c r="Q6" s="55">
        <v>230640</v>
      </c>
      <c r="R6" s="55">
        <f t="shared" si="1"/>
        <v>112141</v>
      </c>
      <c r="S6" s="55">
        <f t="shared" si="1"/>
        <v>13498</v>
      </c>
      <c r="T6" s="55">
        <f t="shared" ref="T6:U6" si="3">SUM(T65,T124)</f>
        <v>11436</v>
      </c>
      <c r="U6" s="55">
        <f t="shared" si="3"/>
        <v>7180</v>
      </c>
      <c r="V6" s="49">
        <f t="shared" ref="V6:W56" si="4">V65+V124</f>
        <v>4913</v>
      </c>
      <c r="W6" s="49">
        <f t="shared" si="4"/>
        <v>0</v>
      </c>
      <c r="X6" s="49">
        <f t="shared" ref="X6:Y6" si="5">X65+X124</f>
        <v>0</v>
      </c>
      <c r="Y6" s="49">
        <f t="shared" si="5"/>
        <v>0</v>
      </c>
      <c r="Z6" s="49">
        <f t="shared" ref="Z6" si="6">Z65+Z124</f>
        <v>1071172.24</v>
      </c>
      <c r="AA6" s="264"/>
    </row>
    <row r="7" spans="1:27">
      <c r="A7" s="51" t="s">
        <v>86</v>
      </c>
      <c r="B7" s="49">
        <f t="shared" si="0"/>
        <v>0</v>
      </c>
      <c r="C7" s="49">
        <f t="shared" si="0"/>
        <v>8988813</v>
      </c>
      <c r="D7" s="49">
        <f t="shared" si="0"/>
        <v>21969356</v>
      </c>
      <c r="E7" s="49">
        <f t="shared" si="0"/>
        <v>8282146</v>
      </c>
      <c r="F7" s="49">
        <f t="shared" si="0"/>
        <v>66315</v>
      </c>
      <c r="G7" s="49">
        <f t="shared" si="0"/>
        <v>48393</v>
      </c>
      <c r="H7" s="49">
        <f t="shared" si="0"/>
        <v>35357</v>
      </c>
      <c r="I7" s="49">
        <f t="shared" si="0"/>
        <v>7290</v>
      </c>
      <c r="J7" s="49">
        <f t="shared" si="0"/>
        <v>7347</v>
      </c>
      <c r="K7" s="49">
        <f t="shared" si="0"/>
        <v>3553</v>
      </c>
      <c r="L7" s="49">
        <f t="shared" si="0"/>
        <v>1960</v>
      </c>
      <c r="M7" s="49">
        <f t="shared" si="0"/>
        <v>8930</v>
      </c>
      <c r="N7" s="55">
        <f t="shared" si="0"/>
        <v>61347</v>
      </c>
      <c r="O7" s="55">
        <f t="shared" si="0"/>
        <v>107099</v>
      </c>
      <c r="P7" s="55">
        <f t="shared" si="0"/>
        <v>89585</v>
      </c>
      <c r="Q7" s="55">
        <v>48148</v>
      </c>
      <c r="R7" s="55">
        <f t="shared" si="1"/>
        <v>36719</v>
      </c>
      <c r="S7" s="55">
        <f t="shared" si="1"/>
        <v>21884</v>
      </c>
      <c r="T7" s="55">
        <f t="shared" ref="T7:U7" si="7">SUM(T66,T125)</f>
        <v>18088</v>
      </c>
      <c r="U7" s="55">
        <f t="shared" si="7"/>
        <v>1124331</v>
      </c>
      <c r="V7" s="49">
        <f t="shared" si="4"/>
        <v>8085</v>
      </c>
      <c r="W7" s="49">
        <f t="shared" si="4"/>
        <v>0</v>
      </c>
      <c r="X7" s="49">
        <f t="shared" ref="X7:Y7" si="8">X66+X125</f>
        <v>0</v>
      </c>
      <c r="Y7" s="49">
        <f t="shared" si="8"/>
        <v>0</v>
      </c>
      <c r="Z7" s="49">
        <f t="shared" ref="Z7" si="9">Z66+Z125</f>
        <v>0</v>
      </c>
      <c r="AA7" s="264"/>
    </row>
    <row r="8" spans="1:27">
      <c r="A8" s="51" t="s">
        <v>88</v>
      </c>
      <c r="B8" s="49">
        <f t="shared" si="0"/>
        <v>3411255</v>
      </c>
      <c r="C8" s="49">
        <f t="shared" si="0"/>
        <v>14252617</v>
      </c>
      <c r="D8" s="49">
        <f t="shared" si="0"/>
        <v>8691474</v>
      </c>
      <c r="E8" s="49">
        <f t="shared" si="0"/>
        <v>100188</v>
      </c>
      <c r="F8" s="49">
        <f t="shared" si="0"/>
        <v>134335</v>
      </c>
      <c r="G8" s="49">
        <f t="shared" si="0"/>
        <v>38208</v>
      </c>
      <c r="H8" s="49">
        <f t="shared" si="0"/>
        <v>55202</v>
      </c>
      <c r="I8" s="49">
        <f t="shared" si="0"/>
        <v>89593</v>
      </c>
      <c r="J8" s="49">
        <f t="shared" si="0"/>
        <v>147117</v>
      </c>
      <c r="K8" s="49">
        <f t="shared" si="0"/>
        <v>151276</v>
      </c>
      <c r="L8" s="49">
        <f t="shared" si="0"/>
        <v>133956</v>
      </c>
      <c r="M8" s="49">
        <f t="shared" si="0"/>
        <v>119208</v>
      </c>
      <c r="N8" s="55">
        <f t="shared" si="0"/>
        <v>100341</v>
      </c>
      <c r="O8" s="55">
        <f t="shared" si="0"/>
        <v>199030</v>
      </c>
      <c r="P8" s="55">
        <f t="shared" si="0"/>
        <v>100866</v>
      </c>
      <c r="Q8" s="55">
        <v>95778</v>
      </c>
      <c r="R8" s="55">
        <f t="shared" si="1"/>
        <v>70133</v>
      </c>
      <c r="S8" s="55">
        <f t="shared" si="1"/>
        <v>66394</v>
      </c>
      <c r="T8" s="55">
        <f t="shared" ref="T8:U8" si="10">SUM(T67,T126)</f>
        <v>37598</v>
      </c>
      <c r="U8" s="55">
        <f t="shared" si="10"/>
        <v>21242</v>
      </c>
      <c r="V8" s="49">
        <f t="shared" si="4"/>
        <v>24369</v>
      </c>
      <c r="W8" s="49">
        <f t="shared" si="4"/>
        <v>20471</v>
      </c>
      <c r="X8" s="49">
        <f t="shared" ref="X8:Y8" si="11">X67+X126</f>
        <v>29630</v>
      </c>
      <c r="Y8" s="49">
        <f t="shared" si="11"/>
        <v>18400</v>
      </c>
      <c r="Z8" s="49">
        <f t="shared" ref="Z8" si="12">Z67+Z126</f>
        <v>258039</v>
      </c>
      <c r="AA8" s="264"/>
    </row>
    <row r="9" spans="1:27">
      <c r="A9" s="51" t="s">
        <v>74</v>
      </c>
      <c r="B9" s="49">
        <f t="shared" si="0"/>
        <v>0</v>
      </c>
      <c r="C9" s="49">
        <f t="shared" si="0"/>
        <v>288169833</v>
      </c>
      <c r="D9" s="49">
        <f t="shared" si="0"/>
        <v>371069715</v>
      </c>
      <c r="E9" s="49">
        <f t="shared" si="0"/>
        <v>58067164</v>
      </c>
      <c r="F9" s="49">
        <f t="shared" si="0"/>
        <v>1893862</v>
      </c>
      <c r="G9" s="49">
        <f t="shared" si="0"/>
        <v>906875</v>
      </c>
      <c r="H9" s="49">
        <f t="shared" si="0"/>
        <v>-31044428</v>
      </c>
      <c r="I9" s="49">
        <f t="shared" si="0"/>
        <v>2112941</v>
      </c>
      <c r="J9" s="49">
        <f t="shared" si="0"/>
        <v>2938024</v>
      </c>
      <c r="K9" s="49">
        <f t="shared" si="0"/>
        <v>8149194</v>
      </c>
      <c r="L9" s="49">
        <f t="shared" si="0"/>
        <v>3038062</v>
      </c>
      <c r="M9" s="49">
        <f t="shared" si="0"/>
        <v>8397820</v>
      </c>
      <c r="N9" s="55">
        <f t="shared" si="0"/>
        <v>14495581</v>
      </c>
      <c r="O9" s="55">
        <f t="shared" si="0"/>
        <v>382356548</v>
      </c>
      <c r="P9" s="55">
        <f t="shared" si="0"/>
        <v>76672553</v>
      </c>
      <c r="Q9" s="55">
        <v>17091705</v>
      </c>
      <c r="R9" s="55">
        <f t="shared" si="1"/>
        <v>18807688</v>
      </c>
      <c r="S9" s="55">
        <f t="shared" si="1"/>
        <v>44913236</v>
      </c>
      <c r="T9" s="55">
        <f t="shared" ref="T9:U9" si="13">SUM(T68,T127)</f>
        <v>40440322</v>
      </c>
      <c r="U9" s="55">
        <f t="shared" si="13"/>
        <v>35403229</v>
      </c>
      <c r="V9" s="49">
        <f t="shared" si="4"/>
        <v>28281797</v>
      </c>
      <c r="W9" s="49">
        <f t="shared" si="4"/>
        <v>27173408</v>
      </c>
      <c r="X9" s="49">
        <f t="shared" ref="X9:Y9" si="14">X68+X127</f>
        <v>23087951</v>
      </c>
      <c r="Y9" s="49">
        <f t="shared" si="14"/>
        <v>22329719</v>
      </c>
      <c r="Z9" s="49">
        <f t="shared" ref="Z9" si="15">Z68+Z127</f>
        <v>14518128</v>
      </c>
      <c r="AA9" s="264"/>
    </row>
    <row r="10" spans="1:27">
      <c r="A10" s="51" t="s">
        <v>91</v>
      </c>
      <c r="B10" s="49">
        <f t="shared" si="0"/>
        <v>356468</v>
      </c>
      <c r="C10" s="49">
        <f t="shared" si="0"/>
        <v>5013385</v>
      </c>
      <c r="D10" s="49">
        <f t="shared" si="0"/>
        <v>10067568</v>
      </c>
      <c r="E10" s="49">
        <f t="shared" si="0"/>
        <v>9561</v>
      </c>
      <c r="F10" s="49">
        <f t="shared" si="0"/>
        <v>3228</v>
      </c>
      <c r="G10" s="49">
        <f t="shared" si="0"/>
        <v>27259</v>
      </c>
      <c r="H10" s="49">
        <f t="shared" si="0"/>
        <v>8674</v>
      </c>
      <c r="I10" s="49">
        <f t="shared" si="0"/>
        <v>-614</v>
      </c>
      <c r="J10" s="49">
        <f t="shared" si="0"/>
        <v>0</v>
      </c>
      <c r="K10" s="49">
        <f t="shared" si="0"/>
        <v>0</v>
      </c>
      <c r="L10" s="49">
        <f t="shared" si="0"/>
        <v>0</v>
      </c>
      <c r="M10" s="49">
        <f t="shared" si="0"/>
        <v>0</v>
      </c>
      <c r="N10" s="55">
        <f t="shared" si="0"/>
        <v>156572</v>
      </c>
      <c r="O10" s="55">
        <f t="shared" si="0"/>
        <v>268572</v>
      </c>
      <c r="P10" s="55">
        <f t="shared" si="0"/>
        <v>4665874</v>
      </c>
      <c r="Q10" s="55">
        <v>2736302</v>
      </c>
      <c r="R10" s="55">
        <f t="shared" si="1"/>
        <v>409168</v>
      </c>
      <c r="S10" s="55">
        <f t="shared" si="1"/>
        <v>158520</v>
      </c>
      <c r="T10" s="55">
        <f t="shared" ref="T10:U10" si="16">SUM(T69,T128)</f>
        <v>135867</v>
      </c>
      <c r="U10" s="55">
        <f t="shared" si="16"/>
        <v>95619</v>
      </c>
      <c r="V10" s="49">
        <f t="shared" si="4"/>
        <v>109875</v>
      </c>
      <c r="W10" s="49">
        <f t="shared" si="4"/>
        <v>1885837</v>
      </c>
      <c r="X10" s="49">
        <f t="shared" ref="X10:Y10" si="17">X69+X128</f>
        <v>3573502</v>
      </c>
      <c r="Y10" s="49">
        <f t="shared" si="17"/>
        <v>3074352</v>
      </c>
      <c r="Z10" s="49">
        <f t="shared" ref="Z10" si="18">Z69+Z128</f>
        <v>509710</v>
      </c>
      <c r="AA10" s="264"/>
    </row>
    <row r="11" spans="1:27">
      <c r="A11" s="51" t="s">
        <v>93</v>
      </c>
      <c r="B11" s="49">
        <f t="shared" si="0"/>
        <v>517906</v>
      </c>
      <c r="C11" s="49">
        <f t="shared" si="0"/>
        <v>20410357</v>
      </c>
      <c r="D11" s="49">
        <f t="shared" si="0"/>
        <v>15559471</v>
      </c>
      <c r="E11" s="49">
        <f t="shared" si="0"/>
        <v>0</v>
      </c>
      <c r="F11" s="49">
        <f t="shared" si="0"/>
        <v>0</v>
      </c>
      <c r="G11" s="49">
        <f t="shared" si="0"/>
        <v>0</v>
      </c>
      <c r="H11" s="49">
        <f t="shared" si="0"/>
        <v>17950482</v>
      </c>
      <c r="I11" s="49">
        <f t="shared" si="0"/>
        <v>0</v>
      </c>
      <c r="J11" s="49">
        <f t="shared" si="0"/>
        <v>0</v>
      </c>
      <c r="K11" s="49">
        <f t="shared" si="0"/>
        <v>0</v>
      </c>
      <c r="L11" s="49">
        <f t="shared" si="0"/>
        <v>0</v>
      </c>
      <c r="M11" s="49">
        <f t="shared" si="0"/>
        <v>0</v>
      </c>
      <c r="N11" s="55">
        <f t="shared" si="0"/>
        <v>0</v>
      </c>
      <c r="O11" s="55">
        <f t="shared" si="0"/>
        <v>16637903</v>
      </c>
      <c r="P11" s="55">
        <f t="shared" si="0"/>
        <v>-109550</v>
      </c>
      <c r="Q11" s="55">
        <v>0</v>
      </c>
      <c r="R11" s="55">
        <f t="shared" si="1"/>
        <v>0</v>
      </c>
      <c r="S11" s="55">
        <f t="shared" si="1"/>
        <v>0</v>
      </c>
      <c r="T11" s="55">
        <f t="shared" ref="T11:U11" si="19">SUM(T70,T129)</f>
        <v>0</v>
      </c>
      <c r="U11" s="55">
        <f t="shared" si="19"/>
        <v>0</v>
      </c>
      <c r="V11" s="49">
        <f t="shared" si="4"/>
        <v>0</v>
      </c>
      <c r="W11" s="49">
        <f t="shared" si="4"/>
        <v>0</v>
      </c>
      <c r="X11" s="49">
        <f t="shared" ref="X11:Y11" si="20">X70+X129</f>
        <v>0</v>
      </c>
      <c r="Y11" s="49">
        <f t="shared" si="20"/>
        <v>0</v>
      </c>
      <c r="Z11" s="49">
        <f t="shared" ref="Z11" si="21">Z70+Z129</f>
        <v>0</v>
      </c>
      <c r="AA11" s="264"/>
    </row>
    <row r="12" spans="1:27">
      <c r="A12" s="51" t="s">
        <v>95</v>
      </c>
      <c r="B12" s="49">
        <f t="shared" si="0"/>
        <v>6815983</v>
      </c>
      <c r="C12" s="49">
        <f t="shared" si="0"/>
        <v>4675971</v>
      </c>
      <c r="D12" s="49">
        <f t="shared" si="0"/>
        <v>4143082</v>
      </c>
      <c r="E12" s="49">
        <f t="shared" si="0"/>
        <v>-7312141</v>
      </c>
      <c r="F12" s="49">
        <f t="shared" si="0"/>
        <v>0</v>
      </c>
      <c r="G12" s="49">
        <f t="shared" si="0"/>
        <v>0</v>
      </c>
      <c r="H12" s="49">
        <f t="shared" si="0"/>
        <v>0</v>
      </c>
      <c r="I12" s="49">
        <f t="shared" si="0"/>
        <v>0</v>
      </c>
      <c r="J12" s="49">
        <f t="shared" si="0"/>
        <v>0</v>
      </c>
      <c r="K12" s="49">
        <f t="shared" si="0"/>
        <v>0</v>
      </c>
      <c r="L12" s="49">
        <f t="shared" si="0"/>
        <v>0</v>
      </c>
      <c r="M12" s="49">
        <f t="shared" si="0"/>
        <v>0</v>
      </c>
      <c r="N12" s="55">
        <f t="shared" si="0"/>
        <v>0</v>
      </c>
      <c r="O12" s="55">
        <f t="shared" si="0"/>
        <v>0</v>
      </c>
      <c r="P12" s="55">
        <f t="shared" si="0"/>
        <v>1264</v>
      </c>
      <c r="Q12" s="55">
        <v>1</v>
      </c>
      <c r="R12" s="55">
        <f t="shared" si="1"/>
        <v>2304956</v>
      </c>
      <c r="S12" s="55">
        <f t="shared" si="1"/>
        <v>4390378</v>
      </c>
      <c r="T12" s="55">
        <f t="shared" ref="T12:U12" si="22">SUM(T71,T130)</f>
        <v>3438941</v>
      </c>
      <c r="U12" s="55">
        <f t="shared" si="22"/>
        <v>2385127</v>
      </c>
      <c r="V12" s="49">
        <f t="shared" si="4"/>
        <v>4662751</v>
      </c>
      <c r="W12" s="49">
        <f t="shared" si="4"/>
        <v>1003102</v>
      </c>
      <c r="X12" s="49">
        <f t="shared" ref="X12:Y12" si="23">X71+X130</f>
        <v>339312</v>
      </c>
      <c r="Y12" s="49">
        <f t="shared" si="23"/>
        <v>3944812</v>
      </c>
      <c r="Z12" s="49">
        <f t="shared" ref="Z12" si="24">Z71+Z130</f>
        <v>8842755</v>
      </c>
      <c r="AA12" s="264"/>
    </row>
    <row r="13" spans="1:27">
      <c r="A13" s="51" t="s">
        <v>97</v>
      </c>
      <c r="B13" s="49">
        <f t="shared" si="0"/>
        <v>3941060</v>
      </c>
      <c r="C13" s="49">
        <f t="shared" si="0"/>
        <v>9572594</v>
      </c>
      <c r="D13" s="49">
        <f t="shared" si="0"/>
        <v>2639119</v>
      </c>
      <c r="E13" s="49">
        <f t="shared" si="0"/>
        <v>-16152773</v>
      </c>
      <c r="F13" s="49">
        <f t="shared" si="0"/>
        <v>0</v>
      </c>
      <c r="G13" s="49">
        <f t="shared" si="0"/>
        <v>0</v>
      </c>
      <c r="H13" s="49">
        <f t="shared" si="0"/>
        <v>0</v>
      </c>
      <c r="I13" s="49">
        <f t="shared" si="0"/>
        <v>0</v>
      </c>
      <c r="J13" s="49">
        <f t="shared" si="0"/>
        <v>0</v>
      </c>
      <c r="K13" s="49">
        <f t="shared" si="0"/>
        <v>0</v>
      </c>
      <c r="L13" s="49">
        <f t="shared" si="0"/>
        <v>0</v>
      </c>
      <c r="M13" s="49">
        <f t="shared" si="0"/>
        <v>0</v>
      </c>
      <c r="N13" s="55">
        <f t="shared" si="0"/>
        <v>0</v>
      </c>
      <c r="O13" s="55">
        <f t="shared" si="0"/>
        <v>6804729</v>
      </c>
      <c r="P13" s="55">
        <f t="shared" si="0"/>
        <v>8079755</v>
      </c>
      <c r="Q13" s="55">
        <v>91918</v>
      </c>
      <c r="R13" s="55">
        <f t="shared" si="1"/>
        <v>8135783</v>
      </c>
      <c r="S13" s="55">
        <f t="shared" si="1"/>
        <v>8477235</v>
      </c>
      <c r="T13" s="55">
        <f t="shared" ref="T13:U13" si="25">SUM(T72,T131)</f>
        <v>7417042</v>
      </c>
      <c r="U13" s="55">
        <f t="shared" si="25"/>
        <v>5971302</v>
      </c>
      <c r="V13" s="49">
        <f t="shared" si="4"/>
        <v>7661786</v>
      </c>
      <c r="W13" s="49">
        <f t="shared" si="4"/>
        <v>7271755</v>
      </c>
      <c r="X13" s="49">
        <f t="shared" ref="X13:Y13" si="26">X72+X131</f>
        <v>6932311</v>
      </c>
      <c r="Y13" s="49">
        <f t="shared" si="26"/>
        <v>5430659</v>
      </c>
      <c r="Z13" s="49">
        <f t="shared" ref="Z13" si="27">Z72+Z131</f>
        <v>0</v>
      </c>
      <c r="AA13" s="264"/>
    </row>
    <row r="14" spans="1:27">
      <c r="A14" s="51" t="s">
        <v>99</v>
      </c>
      <c r="B14" s="49">
        <f t="shared" si="0"/>
        <v>30631574</v>
      </c>
      <c r="C14" s="49">
        <f t="shared" si="0"/>
        <v>85341620</v>
      </c>
      <c r="D14" s="49">
        <f t="shared" si="0"/>
        <v>142165272</v>
      </c>
      <c r="E14" s="49">
        <f t="shared" si="0"/>
        <v>4228979</v>
      </c>
      <c r="F14" s="49">
        <f t="shared" si="0"/>
        <v>1751642</v>
      </c>
      <c r="G14" s="49">
        <f t="shared" si="0"/>
        <v>432580</v>
      </c>
      <c r="H14" s="49">
        <f t="shared" si="0"/>
        <v>66150</v>
      </c>
      <c r="I14" s="49">
        <f t="shared" si="0"/>
        <v>256767</v>
      </c>
      <c r="J14" s="49">
        <f t="shared" si="0"/>
        <v>140511</v>
      </c>
      <c r="K14" s="49">
        <f t="shared" si="0"/>
        <v>249513</v>
      </c>
      <c r="L14" s="49">
        <f t="shared" si="0"/>
        <v>766494</v>
      </c>
      <c r="M14" s="49">
        <f t="shared" si="0"/>
        <v>-265336</v>
      </c>
      <c r="N14" s="55">
        <f t="shared" si="0"/>
        <v>197403</v>
      </c>
      <c r="O14" s="55">
        <f t="shared" si="0"/>
        <v>36908647</v>
      </c>
      <c r="P14" s="55">
        <f t="shared" si="0"/>
        <v>9907954</v>
      </c>
      <c r="Q14" s="55">
        <v>771433</v>
      </c>
      <c r="R14" s="55">
        <f t="shared" si="1"/>
        <v>491204</v>
      </c>
      <c r="S14" s="55">
        <f t="shared" si="1"/>
        <v>771768</v>
      </c>
      <c r="T14" s="55">
        <f t="shared" ref="T14:U14" si="28">SUM(T73,T132)</f>
        <v>384588</v>
      </c>
      <c r="U14" s="55">
        <f t="shared" si="28"/>
        <v>567174</v>
      </c>
      <c r="V14" s="49">
        <f t="shared" si="4"/>
        <v>903182</v>
      </c>
      <c r="W14" s="49">
        <f t="shared" si="4"/>
        <v>1762593</v>
      </c>
      <c r="X14" s="49">
        <f t="shared" ref="X14:Y14" si="29">X73+X132</f>
        <v>3351122</v>
      </c>
      <c r="Y14" s="49">
        <f t="shared" si="29"/>
        <v>4767005</v>
      </c>
      <c r="Z14" s="49">
        <f t="shared" ref="Z14" si="30">Z73+Z132</f>
        <v>4252755</v>
      </c>
      <c r="AA14" s="264"/>
    </row>
    <row r="15" spans="1:27">
      <c r="A15" s="51" t="s">
        <v>101</v>
      </c>
      <c r="B15" s="49">
        <f t="shared" si="0"/>
        <v>15497404</v>
      </c>
      <c r="C15" s="49">
        <f t="shared" si="0"/>
        <v>7886868</v>
      </c>
      <c r="D15" s="49">
        <f t="shared" si="0"/>
        <v>12196404</v>
      </c>
      <c r="E15" s="49">
        <f t="shared" si="0"/>
        <v>-35580676</v>
      </c>
      <c r="F15" s="49">
        <f t="shared" si="0"/>
        <v>7551357</v>
      </c>
      <c r="G15" s="49">
        <f t="shared" si="0"/>
        <v>-7551357</v>
      </c>
      <c r="H15" s="49">
        <f t="shared" si="0"/>
        <v>-16173</v>
      </c>
      <c r="I15" s="49">
        <f t="shared" si="0"/>
        <v>0</v>
      </c>
      <c r="J15" s="49">
        <f t="shared" si="0"/>
        <v>0</v>
      </c>
      <c r="K15" s="49">
        <f t="shared" si="0"/>
        <v>0</v>
      </c>
      <c r="L15" s="49">
        <f t="shared" si="0"/>
        <v>0</v>
      </c>
      <c r="M15" s="49">
        <f t="shared" si="0"/>
        <v>0</v>
      </c>
      <c r="N15" s="55">
        <f t="shared" si="0"/>
        <v>0</v>
      </c>
      <c r="O15" s="55">
        <f t="shared" si="0"/>
        <v>48443196</v>
      </c>
      <c r="P15" s="55">
        <f t="shared" si="0"/>
        <v>5998368</v>
      </c>
      <c r="Q15" s="55">
        <v>3310020</v>
      </c>
      <c r="R15" s="55">
        <f t="shared" si="1"/>
        <v>5862783</v>
      </c>
      <c r="S15" s="55">
        <f t="shared" si="1"/>
        <v>5094881</v>
      </c>
      <c r="T15" s="55">
        <f t="shared" ref="T15:U15" si="31">SUM(T74,T133)</f>
        <v>5434382</v>
      </c>
      <c r="U15" s="55">
        <f t="shared" si="31"/>
        <v>7573186</v>
      </c>
      <c r="V15" s="49">
        <f t="shared" si="4"/>
        <v>7830818</v>
      </c>
      <c r="W15" s="49">
        <f t="shared" si="4"/>
        <v>7824509</v>
      </c>
      <c r="X15" s="49">
        <f t="shared" ref="X15:Y15" si="32">X74+X133</f>
        <v>7551846</v>
      </c>
      <c r="Y15" s="49">
        <f t="shared" si="32"/>
        <v>7508729</v>
      </c>
      <c r="Z15" s="49">
        <f t="shared" ref="Z15" si="33">Z74+Z133</f>
        <v>6565158</v>
      </c>
      <c r="AA15" s="264"/>
    </row>
    <row r="16" spans="1:27">
      <c r="A16" s="51" t="s">
        <v>102</v>
      </c>
      <c r="B16" s="49">
        <f t="shared" si="0"/>
        <v>1979276</v>
      </c>
      <c r="C16" s="49">
        <f t="shared" si="0"/>
        <v>5584751</v>
      </c>
      <c r="D16" s="49">
        <f t="shared" si="0"/>
        <v>4727553</v>
      </c>
      <c r="E16" s="49">
        <f t="shared" si="0"/>
        <v>-5180218</v>
      </c>
      <c r="F16" s="49">
        <f t="shared" si="0"/>
        <v>0</v>
      </c>
      <c r="G16" s="49">
        <f t="shared" si="0"/>
        <v>0</v>
      </c>
      <c r="H16" s="49">
        <f t="shared" si="0"/>
        <v>0</v>
      </c>
      <c r="I16" s="49">
        <f t="shared" si="0"/>
        <v>0</v>
      </c>
      <c r="J16" s="49">
        <f t="shared" si="0"/>
        <v>0</v>
      </c>
      <c r="K16" s="49">
        <f t="shared" si="0"/>
        <v>0</v>
      </c>
      <c r="L16" s="49">
        <f t="shared" si="0"/>
        <v>0</v>
      </c>
      <c r="M16" s="49">
        <f t="shared" si="0"/>
        <v>0</v>
      </c>
      <c r="N16" s="55">
        <f t="shared" si="0"/>
        <v>5410088</v>
      </c>
      <c r="O16" s="55">
        <f t="shared" si="0"/>
        <v>17839258</v>
      </c>
      <c r="P16" s="55">
        <f t="shared" si="0"/>
        <v>7552301</v>
      </c>
      <c r="Q16" s="55">
        <v>2642764</v>
      </c>
      <c r="R16" s="55">
        <f t="shared" si="1"/>
        <v>2797403</v>
      </c>
      <c r="S16" s="55">
        <f t="shared" si="1"/>
        <v>1761597</v>
      </c>
      <c r="T16" s="55">
        <f t="shared" ref="T16:U16" si="34">SUM(T75,T134)</f>
        <v>1930832</v>
      </c>
      <c r="U16" s="55">
        <f t="shared" si="34"/>
        <v>1479071</v>
      </c>
      <c r="V16" s="49">
        <f t="shared" si="4"/>
        <v>1077472</v>
      </c>
      <c r="W16" s="49">
        <f t="shared" si="4"/>
        <v>615133</v>
      </c>
      <c r="X16" s="49">
        <f t="shared" ref="X16:Y16" si="35">X75+X134</f>
        <v>731545</v>
      </c>
      <c r="Y16" s="49">
        <f t="shared" si="35"/>
        <v>489929</v>
      </c>
      <c r="Z16" s="49">
        <f t="shared" ref="Z16" si="36">Z75+Z134</f>
        <v>313123</v>
      </c>
      <c r="AA16" s="264"/>
    </row>
    <row r="17" spans="1:27">
      <c r="A17" s="51" t="s">
        <v>103</v>
      </c>
      <c r="B17" s="49">
        <f t="shared" si="0"/>
        <v>54881</v>
      </c>
      <c r="C17" s="49">
        <f t="shared" si="0"/>
        <v>672760</v>
      </c>
      <c r="D17" s="49">
        <f t="shared" si="0"/>
        <v>1808265</v>
      </c>
      <c r="E17" s="49">
        <f t="shared" si="0"/>
        <v>-2093385</v>
      </c>
      <c r="F17" s="49">
        <f t="shared" si="0"/>
        <v>0</v>
      </c>
      <c r="G17" s="49">
        <f t="shared" si="0"/>
        <v>0</v>
      </c>
      <c r="H17" s="49">
        <f t="shared" si="0"/>
        <v>0</v>
      </c>
      <c r="I17" s="49">
        <f t="shared" si="0"/>
        <v>0</v>
      </c>
      <c r="J17" s="49">
        <f t="shared" si="0"/>
        <v>0</v>
      </c>
      <c r="K17" s="49">
        <f t="shared" si="0"/>
        <v>0</v>
      </c>
      <c r="L17" s="49">
        <f t="shared" si="0"/>
        <v>0</v>
      </c>
      <c r="M17" s="49">
        <f t="shared" si="0"/>
        <v>0</v>
      </c>
      <c r="N17" s="55">
        <f t="shared" si="0"/>
        <v>0</v>
      </c>
      <c r="O17" s="55">
        <f t="shared" si="0"/>
        <v>380539</v>
      </c>
      <c r="P17" s="55">
        <f t="shared" si="0"/>
        <v>1397510</v>
      </c>
      <c r="Q17" s="55">
        <v>-121549</v>
      </c>
      <c r="R17" s="55">
        <f t="shared" si="1"/>
        <v>558416</v>
      </c>
      <c r="S17" s="55">
        <f t="shared" si="1"/>
        <v>298398</v>
      </c>
      <c r="T17" s="55">
        <f t="shared" ref="T17:U17" si="37">SUM(T76,T135)</f>
        <v>232881</v>
      </c>
      <c r="U17" s="55">
        <f t="shared" si="37"/>
        <v>467140</v>
      </c>
      <c r="V17" s="49">
        <f t="shared" si="4"/>
        <v>81328</v>
      </c>
      <c r="W17" s="49">
        <f t="shared" si="4"/>
        <v>86531</v>
      </c>
      <c r="X17" s="49">
        <f t="shared" ref="X17:Y17" si="38">X76+X135</f>
        <v>294047</v>
      </c>
      <c r="Y17" s="49">
        <f t="shared" si="38"/>
        <v>104176</v>
      </c>
      <c r="Z17" s="49">
        <f t="shared" ref="Z17" si="39">Z76+Z135</f>
        <v>117545</v>
      </c>
      <c r="AA17" s="264"/>
    </row>
    <row r="18" spans="1:27">
      <c r="A18" s="51" t="s">
        <v>104</v>
      </c>
      <c r="B18" s="49">
        <f t="shared" si="0"/>
        <v>208411</v>
      </c>
      <c r="C18" s="49">
        <f t="shared" si="0"/>
        <v>37909054</v>
      </c>
      <c r="D18" s="49">
        <f t="shared" si="0"/>
        <v>33294659</v>
      </c>
      <c r="E18" s="49">
        <f t="shared" si="0"/>
        <v>0</v>
      </c>
      <c r="F18" s="49">
        <f t="shared" si="0"/>
        <v>0</v>
      </c>
      <c r="G18" s="49">
        <f t="shared" si="0"/>
        <v>0</v>
      </c>
      <c r="H18" s="49">
        <f t="shared" si="0"/>
        <v>0</v>
      </c>
      <c r="I18" s="49">
        <f t="shared" si="0"/>
        <v>0</v>
      </c>
      <c r="J18" s="49">
        <f t="shared" si="0"/>
        <v>0</v>
      </c>
      <c r="K18" s="49">
        <f t="shared" si="0"/>
        <v>0</v>
      </c>
      <c r="L18" s="49">
        <f t="shared" si="0"/>
        <v>0</v>
      </c>
      <c r="M18" s="49">
        <f t="shared" si="0"/>
        <v>0</v>
      </c>
      <c r="N18" s="55">
        <f t="shared" si="0"/>
        <v>251463</v>
      </c>
      <c r="O18" s="55">
        <f t="shared" si="0"/>
        <v>197331910</v>
      </c>
      <c r="P18" s="55">
        <f t="shared" si="0"/>
        <v>130195366</v>
      </c>
      <c r="Q18" s="55">
        <v>0</v>
      </c>
      <c r="R18" s="55">
        <f t="shared" si="1"/>
        <v>0</v>
      </c>
      <c r="S18" s="55">
        <f t="shared" si="1"/>
        <v>-4103568</v>
      </c>
      <c r="T18" s="55">
        <f t="shared" ref="T18:U18" si="40">SUM(T77,T136)</f>
        <v>0</v>
      </c>
      <c r="U18" s="55">
        <f t="shared" si="40"/>
        <v>0</v>
      </c>
      <c r="V18" s="49">
        <f t="shared" si="4"/>
        <v>0</v>
      </c>
      <c r="W18" s="49">
        <f t="shared" si="4"/>
        <v>0</v>
      </c>
      <c r="X18" s="49">
        <f t="shared" ref="X18:Y18" si="41">X77+X136</f>
        <v>0</v>
      </c>
      <c r="Y18" s="49">
        <f t="shared" si="41"/>
        <v>0</v>
      </c>
      <c r="Z18" s="49">
        <f t="shared" ref="Z18" si="42">Z77+Z136</f>
        <v>0</v>
      </c>
      <c r="AA18" s="264"/>
    </row>
    <row r="19" spans="1:27">
      <c r="A19" s="51" t="s">
        <v>105</v>
      </c>
      <c r="B19" s="49">
        <f t="shared" si="0"/>
        <v>18910540</v>
      </c>
      <c r="C19" s="49">
        <f t="shared" si="0"/>
        <v>5141459</v>
      </c>
      <c r="D19" s="49">
        <f t="shared" si="0"/>
        <v>13083921</v>
      </c>
      <c r="E19" s="49">
        <f t="shared" si="0"/>
        <v>-26381751</v>
      </c>
      <c r="F19" s="49">
        <f t="shared" si="0"/>
        <v>0</v>
      </c>
      <c r="G19" s="49">
        <f t="shared" si="0"/>
        <v>0</v>
      </c>
      <c r="H19" s="49">
        <f t="shared" si="0"/>
        <v>0</v>
      </c>
      <c r="I19" s="49">
        <f t="shared" si="0"/>
        <v>0</v>
      </c>
      <c r="J19" s="49">
        <f t="shared" si="0"/>
        <v>0</v>
      </c>
      <c r="K19" s="49">
        <f t="shared" si="0"/>
        <v>0</v>
      </c>
      <c r="L19" s="49">
        <f t="shared" si="0"/>
        <v>0</v>
      </c>
      <c r="M19" s="49">
        <f t="shared" si="0"/>
        <v>0</v>
      </c>
      <c r="N19" s="55">
        <f t="shared" si="0"/>
        <v>0</v>
      </c>
      <c r="O19" s="55">
        <f t="shared" si="0"/>
        <v>0</v>
      </c>
      <c r="P19" s="55">
        <f t="shared" si="0"/>
        <v>0</v>
      </c>
      <c r="Q19" s="55">
        <v>0</v>
      </c>
      <c r="R19" s="55">
        <f t="shared" si="1"/>
        <v>0</v>
      </c>
      <c r="S19" s="55">
        <f t="shared" si="1"/>
        <v>0</v>
      </c>
      <c r="T19" s="55">
        <f t="shared" ref="T19:U19" si="43">SUM(T78,T137)</f>
        <v>0</v>
      </c>
      <c r="U19" s="55">
        <f t="shared" si="43"/>
        <v>0</v>
      </c>
      <c r="V19" s="49">
        <f t="shared" si="4"/>
        <v>0</v>
      </c>
      <c r="W19" s="49">
        <f t="shared" si="4"/>
        <v>0</v>
      </c>
      <c r="X19" s="49">
        <f t="shared" ref="X19:Y19" si="44">X78+X137</f>
        <v>0</v>
      </c>
      <c r="Y19" s="49">
        <f t="shared" si="44"/>
        <v>0</v>
      </c>
      <c r="Z19" s="49">
        <f t="shared" ref="Z19" si="45">Z78+Z137</f>
        <v>0</v>
      </c>
      <c r="AA19" s="264"/>
    </row>
    <row r="20" spans="1:27">
      <c r="A20" s="51" t="s">
        <v>107</v>
      </c>
      <c r="B20" s="49">
        <f t="shared" si="0"/>
        <v>13581705</v>
      </c>
      <c r="C20" s="49">
        <f t="shared" si="0"/>
        <v>20597745</v>
      </c>
      <c r="D20" s="49">
        <f t="shared" si="0"/>
        <v>15846803</v>
      </c>
      <c r="E20" s="49">
        <f t="shared" si="0"/>
        <v>0</v>
      </c>
      <c r="F20" s="49">
        <f t="shared" si="0"/>
        <v>0</v>
      </c>
      <c r="G20" s="49">
        <f t="shared" si="0"/>
        <v>0</v>
      </c>
      <c r="H20" s="49">
        <f t="shared" si="0"/>
        <v>-50026253</v>
      </c>
      <c r="I20" s="49">
        <f t="shared" si="0"/>
        <v>0</v>
      </c>
      <c r="J20" s="49">
        <f t="shared" si="0"/>
        <v>0</v>
      </c>
      <c r="K20" s="49">
        <f t="shared" si="0"/>
        <v>0</v>
      </c>
      <c r="L20" s="49">
        <f t="shared" si="0"/>
        <v>0</v>
      </c>
      <c r="M20" s="49">
        <f t="shared" si="0"/>
        <v>0</v>
      </c>
      <c r="N20" s="55">
        <f t="shared" si="0"/>
        <v>0</v>
      </c>
      <c r="O20" s="55">
        <f t="shared" si="0"/>
        <v>1595448</v>
      </c>
      <c r="P20" s="55">
        <f t="shared" si="0"/>
        <v>21551</v>
      </c>
      <c r="Q20" s="55">
        <v>-4723</v>
      </c>
      <c r="R20" s="55">
        <f t="shared" si="1"/>
        <v>0</v>
      </c>
      <c r="S20" s="55">
        <f t="shared" si="1"/>
        <v>0</v>
      </c>
      <c r="T20" s="55">
        <f t="shared" ref="T20:U20" si="46">SUM(T79,T138)</f>
        <v>0</v>
      </c>
      <c r="U20" s="55">
        <f t="shared" si="46"/>
        <v>0</v>
      </c>
      <c r="V20" s="49">
        <f t="shared" si="4"/>
        <v>0</v>
      </c>
      <c r="W20" s="49">
        <f t="shared" si="4"/>
        <v>0</v>
      </c>
      <c r="X20" s="49">
        <f t="shared" ref="X20:Y20" si="47">X79+X138</f>
        <v>0</v>
      </c>
      <c r="Y20" s="49">
        <f t="shared" si="47"/>
        <v>0</v>
      </c>
      <c r="Z20" s="49">
        <f t="shared" ref="Z20" si="48">Z79+Z138</f>
        <v>0</v>
      </c>
      <c r="AA20" s="264"/>
    </row>
    <row r="21" spans="1:27">
      <c r="A21" s="51" t="s">
        <v>76</v>
      </c>
      <c r="B21" s="49">
        <f t="shared" ref="B21:P36" si="49">SUM(B80,B139)</f>
        <v>6403564</v>
      </c>
      <c r="C21" s="49">
        <f t="shared" si="49"/>
        <v>-513</v>
      </c>
      <c r="D21" s="49">
        <f t="shared" si="49"/>
        <v>1000300</v>
      </c>
      <c r="E21" s="49">
        <f t="shared" si="49"/>
        <v>-999787</v>
      </c>
      <c r="F21" s="49">
        <f t="shared" si="49"/>
        <v>0</v>
      </c>
      <c r="G21" s="49">
        <f t="shared" si="49"/>
        <v>0</v>
      </c>
      <c r="H21" s="49">
        <f t="shared" si="49"/>
        <v>0</v>
      </c>
      <c r="I21" s="49">
        <f t="shared" si="49"/>
        <v>0</v>
      </c>
      <c r="J21" s="49">
        <f t="shared" si="49"/>
        <v>0</v>
      </c>
      <c r="K21" s="49">
        <f t="shared" si="49"/>
        <v>0</v>
      </c>
      <c r="L21" s="49">
        <f t="shared" si="49"/>
        <v>0</v>
      </c>
      <c r="M21" s="49">
        <f t="shared" si="49"/>
        <v>0</v>
      </c>
      <c r="N21" s="55">
        <f t="shared" si="49"/>
        <v>0</v>
      </c>
      <c r="O21" s="55">
        <f t="shared" si="49"/>
        <v>0</v>
      </c>
      <c r="P21" s="55">
        <f t="shared" si="49"/>
        <v>0</v>
      </c>
      <c r="Q21" s="55">
        <v>0</v>
      </c>
      <c r="R21" s="55">
        <f t="shared" ref="R21:T36" si="50">SUM(R80,R139)</f>
        <v>0</v>
      </c>
      <c r="S21" s="55">
        <f t="shared" si="50"/>
        <v>0</v>
      </c>
      <c r="T21" s="55">
        <f t="shared" si="50"/>
        <v>0</v>
      </c>
      <c r="U21" s="55">
        <f t="shared" ref="U21" si="51">SUM(U80,U139)</f>
        <v>0</v>
      </c>
      <c r="V21" s="49">
        <f t="shared" si="4"/>
        <v>0</v>
      </c>
      <c r="W21" s="49">
        <f t="shared" si="4"/>
        <v>0</v>
      </c>
      <c r="X21" s="49">
        <f t="shared" ref="X21:Y21" si="52">X80+X139</f>
        <v>0</v>
      </c>
      <c r="Y21" s="49">
        <f t="shared" si="52"/>
        <v>0</v>
      </c>
      <c r="Z21" s="49">
        <f t="shared" ref="Z21" si="53">Z80+Z139</f>
        <v>0</v>
      </c>
      <c r="AA21" s="264"/>
    </row>
    <row r="22" spans="1:27">
      <c r="A22" s="51" t="s">
        <v>110</v>
      </c>
      <c r="B22" s="49">
        <f t="shared" si="49"/>
        <v>4383351</v>
      </c>
      <c r="C22" s="49">
        <f t="shared" si="49"/>
        <v>9672079</v>
      </c>
      <c r="D22" s="49">
        <f t="shared" si="49"/>
        <v>18001688</v>
      </c>
      <c r="E22" s="49">
        <f t="shared" si="49"/>
        <v>-27535150</v>
      </c>
      <c r="F22" s="49">
        <f t="shared" si="49"/>
        <v>1957501</v>
      </c>
      <c r="G22" s="49">
        <f t="shared" si="49"/>
        <v>917940</v>
      </c>
      <c r="H22" s="49">
        <f t="shared" si="49"/>
        <v>1101849</v>
      </c>
      <c r="I22" s="49">
        <f t="shared" si="49"/>
        <v>787474</v>
      </c>
      <c r="J22" s="49">
        <f t="shared" si="49"/>
        <v>3677179</v>
      </c>
      <c r="K22" s="49">
        <f t="shared" si="49"/>
        <v>314984</v>
      </c>
      <c r="L22" s="49">
        <f t="shared" si="49"/>
        <v>2149306</v>
      </c>
      <c r="M22" s="49">
        <f t="shared" si="49"/>
        <v>3077776</v>
      </c>
      <c r="N22" s="55">
        <f t="shared" si="49"/>
        <v>1740725</v>
      </c>
      <c r="O22" s="55">
        <f t="shared" si="49"/>
        <v>39660837</v>
      </c>
      <c r="P22" s="55">
        <f t="shared" si="49"/>
        <v>7366467</v>
      </c>
      <c r="Q22" s="55">
        <v>11014114</v>
      </c>
      <c r="R22" s="55">
        <f t="shared" si="50"/>
        <v>11680236</v>
      </c>
      <c r="S22" s="55">
        <f t="shared" si="50"/>
        <v>12411268</v>
      </c>
      <c r="T22" s="55">
        <f t="shared" si="50"/>
        <v>11078155</v>
      </c>
      <c r="U22" s="55">
        <f t="shared" ref="U22" si="54">SUM(U81,U140)</f>
        <v>11007640</v>
      </c>
      <c r="V22" s="49">
        <f t="shared" si="4"/>
        <v>9108391</v>
      </c>
      <c r="W22" s="49">
        <f t="shared" si="4"/>
        <v>9181919</v>
      </c>
      <c r="X22" s="49">
        <f t="shared" ref="X22:Y22" si="55">X81+X140</f>
        <v>9737875</v>
      </c>
      <c r="Y22" s="49">
        <f t="shared" si="55"/>
        <v>11976494</v>
      </c>
      <c r="Z22" s="49">
        <f t="shared" ref="Z22" si="56">Z81+Z140</f>
        <v>7310031</v>
      </c>
      <c r="AA22" s="264"/>
    </row>
    <row r="23" spans="1:27">
      <c r="A23" s="51" t="s">
        <v>111</v>
      </c>
      <c r="B23" s="49">
        <f t="shared" si="49"/>
        <v>12818058</v>
      </c>
      <c r="C23" s="49">
        <f t="shared" si="49"/>
        <v>18728893</v>
      </c>
      <c r="D23" s="49">
        <f t="shared" si="49"/>
        <v>18511876</v>
      </c>
      <c r="E23" s="49">
        <f t="shared" si="49"/>
        <v>-18505763</v>
      </c>
      <c r="F23" s="49">
        <f t="shared" si="49"/>
        <v>0</v>
      </c>
      <c r="G23" s="49">
        <f t="shared" si="49"/>
        <v>0</v>
      </c>
      <c r="H23" s="49">
        <f t="shared" si="49"/>
        <v>0</v>
      </c>
      <c r="I23" s="49">
        <f t="shared" si="49"/>
        <v>0</v>
      </c>
      <c r="J23" s="49">
        <f t="shared" si="49"/>
        <v>0</v>
      </c>
      <c r="K23" s="49">
        <f t="shared" si="49"/>
        <v>0</v>
      </c>
      <c r="L23" s="49">
        <f t="shared" si="49"/>
        <v>0</v>
      </c>
      <c r="M23" s="49">
        <f t="shared" si="49"/>
        <v>0</v>
      </c>
      <c r="N23" s="55">
        <f t="shared" si="49"/>
        <v>0</v>
      </c>
      <c r="O23" s="55">
        <f t="shared" si="49"/>
        <v>0</v>
      </c>
      <c r="P23" s="55">
        <f t="shared" si="49"/>
        <v>0</v>
      </c>
      <c r="Q23" s="55">
        <v>0</v>
      </c>
      <c r="R23" s="55">
        <f t="shared" si="50"/>
        <v>0</v>
      </c>
      <c r="S23" s="55">
        <f t="shared" si="50"/>
        <v>0</v>
      </c>
      <c r="T23" s="55">
        <f t="shared" si="50"/>
        <v>0</v>
      </c>
      <c r="U23" s="55">
        <f t="shared" ref="U23" si="57">SUM(U82,U141)</f>
        <v>0</v>
      </c>
      <c r="V23" s="49">
        <f t="shared" si="4"/>
        <v>0</v>
      </c>
      <c r="W23" s="49">
        <f t="shared" si="4"/>
        <v>0</v>
      </c>
      <c r="X23" s="49">
        <f t="shared" ref="X23:Y23" si="58">X82+X141</f>
        <v>0</v>
      </c>
      <c r="Y23" s="49">
        <f t="shared" si="58"/>
        <v>0</v>
      </c>
      <c r="Z23" s="49">
        <f t="shared" ref="Z23" si="59">Z82+Z141</f>
        <v>0</v>
      </c>
      <c r="AA23" s="264"/>
    </row>
    <row r="24" spans="1:27">
      <c r="A24" s="51" t="s">
        <v>113</v>
      </c>
      <c r="B24" s="49">
        <f t="shared" si="49"/>
        <v>4899998</v>
      </c>
      <c r="C24" s="49">
        <f t="shared" si="49"/>
        <v>7572624</v>
      </c>
      <c r="D24" s="49">
        <f t="shared" si="49"/>
        <v>9781925</v>
      </c>
      <c r="E24" s="49">
        <f t="shared" si="49"/>
        <v>753539</v>
      </c>
      <c r="F24" s="49">
        <f t="shared" si="49"/>
        <v>641930</v>
      </c>
      <c r="G24" s="49">
        <f t="shared" si="49"/>
        <v>-229788</v>
      </c>
      <c r="H24" s="49">
        <f t="shared" si="49"/>
        <v>-693711</v>
      </c>
      <c r="I24" s="49">
        <f t="shared" si="49"/>
        <v>1282138</v>
      </c>
      <c r="J24" s="49">
        <f t="shared" si="49"/>
        <v>-64493</v>
      </c>
      <c r="K24" s="49">
        <f t="shared" si="49"/>
        <v>0</v>
      </c>
      <c r="L24" s="49">
        <f t="shared" si="49"/>
        <v>0</v>
      </c>
      <c r="M24" s="49">
        <f t="shared" si="49"/>
        <v>0</v>
      </c>
      <c r="N24" s="55">
        <f t="shared" si="49"/>
        <v>0</v>
      </c>
      <c r="O24" s="55">
        <f t="shared" si="49"/>
        <v>0</v>
      </c>
      <c r="P24" s="55">
        <f t="shared" si="49"/>
        <v>0</v>
      </c>
      <c r="Q24" s="55">
        <v>0</v>
      </c>
      <c r="R24" s="55">
        <f t="shared" si="50"/>
        <v>0</v>
      </c>
      <c r="S24" s="55">
        <f t="shared" si="50"/>
        <v>0</v>
      </c>
      <c r="T24" s="55">
        <f t="shared" si="50"/>
        <v>0</v>
      </c>
      <c r="U24" s="55">
        <f t="shared" ref="U24" si="60">SUM(U83,U142)</f>
        <v>0</v>
      </c>
      <c r="V24" s="49">
        <f t="shared" si="4"/>
        <v>11024</v>
      </c>
      <c r="W24" s="49">
        <f t="shared" si="4"/>
        <v>56360</v>
      </c>
      <c r="X24" s="49">
        <f t="shared" ref="X24:Y24" si="61">X83+X142</f>
        <v>96862</v>
      </c>
      <c r="Y24" s="49">
        <f t="shared" si="61"/>
        <v>74465</v>
      </c>
      <c r="Z24" s="49">
        <f t="shared" ref="Z24" si="62">Z83+Z142</f>
        <v>0</v>
      </c>
      <c r="AA24" s="264"/>
    </row>
    <row r="25" spans="1:27">
      <c r="A25" s="51" t="s">
        <v>78</v>
      </c>
      <c r="B25" s="49">
        <f t="shared" si="49"/>
        <v>21340166</v>
      </c>
      <c r="C25" s="49">
        <f t="shared" si="49"/>
        <v>47042467</v>
      </c>
      <c r="D25" s="49">
        <f t="shared" si="49"/>
        <v>30266520</v>
      </c>
      <c r="E25" s="49">
        <f t="shared" si="49"/>
        <v>-98649153</v>
      </c>
      <c r="F25" s="49">
        <f t="shared" si="49"/>
        <v>0</v>
      </c>
      <c r="G25" s="49">
        <f t="shared" si="49"/>
        <v>0</v>
      </c>
      <c r="H25" s="49">
        <f t="shared" si="49"/>
        <v>2688764</v>
      </c>
      <c r="I25" s="49">
        <f t="shared" si="49"/>
        <v>1429817</v>
      </c>
      <c r="J25" s="49">
        <f t="shared" si="49"/>
        <v>433054</v>
      </c>
      <c r="K25" s="49">
        <f t="shared" si="49"/>
        <v>1582903</v>
      </c>
      <c r="L25" s="49">
        <f t="shared" si="49"/>
        <v>499875</v>
      </c>
      <c r="M25" s="49">
        <f t="shared" si="49"/>
        <v>1482487</v>
      </c>
      <c r="N25" s="55">
        <f t="shared" si="49"/>
        <v>747790</v>
      </c>
      <c r="O25" s="55">
        <f t="shared" si="49"/>
        <v>3949953</v>
      </c>
      <c r="P25" s="55">
        <f t="shared" si="49"/>
        <v>6743469</v>
      </c>
      <c r="Q25" s="55">
        <v>7226258</v>
      </c>
      <c r="R25" s="55">
        <f t="shared" si="50"/>
        <v>6044503</v>
      </c>
      <c r="S25" s="55">
        <f t="shared" si="50"/>
        <v>7550042</v>
      </c>
      <c r="T25" s="55">
        <f t="shared" si="50"/>
        <v>7118883</v>
      </c>
      <c r="U25" s="55">
        <f t="shared" ref="U25" si="63">SUM(U84,U143)</f>
        <v>6555421</v>
      </c>
      <c r="V25" s="49">
        <f t="shared" si="4"/>
        <v>6976030</v>
      </c>
      <c r="W25" s="49">
        <f t="shared" si="4"/>
        <v>7496552</v>
      </c>
      <c r="X25" s="49">
        <f t="shared" ref="X25:Y25" si="64">X84+X143</f>
        <v>7627644</v>
      </c>
      <c r="Y25" s="49">
        <f t="shared" si="64"/>
        <v>7771328</v>
      </c>
      <c r="Z25" s="49">
        <f t="shared" ref="Z25" si="65">Z84+Z143</f>
        <v>7437712</v>
      </c>
      <c r="AA25" s="264"/>
    </row>
    <row r="26" spans="1:27">
      <c r="A26" s="51" t="s">
        <v>116</v>
      </c>
      <c r="B26" s="49">
        <f t="shared" si="49"/>
        <v>21589376</v>
      </c>
      <c r="C26" s="49">
        <f t="shared" si="49"/>
        <v>25432204</v>
      </c>
      <c r="D26" s="49">
        <f t="shared" si="49"/>
        <v>35361387</v>
      </c>
      <c r="E26" s="49">
        <f t="shared" si="49"/>
        <v>5497539</v>
      </c>
      <c r="F26" s="49">
        <f t="shared" si="49"/>
        <v>4965182</v>
      </c>
      <c r="G26" s="49">
        <f t="shared" si="49"/>
        <v>4405040</v>
      </c>
      <c r="H26" s="49">
        <f t="shared" si="49"/>
        <v>3330042</v>
      </c>
      <c r="I26" s="49">
        <f t="shared" si="49"/>
        <v>3942075</v>
      </c>
      <c r="J26" s="49">
        <f t="shared" si="49"/>
        <v>3945593</v>
      </c>
      <c r="K26" s="49">
        <f t="shared" si="49"/>
        <v>4609156</v>
      </c>
      <c r="L26" s="49">
        <f t="shared" si="49"/>
        <v>7412383</v>
      </c>
      <c r="M26" s="49">
        <f t="shared" si="49"/>
        <v>4563907</v>
      </c>
      <c r="N26" s="55">
        <f t="shared" si="49"/>
        <v>5169297</v>
      </c>
      <c r="O26" s="55">
        <f t="shared" si="49"/>
        <v>7170094</v>
      </c>
      <c r="P26" s="55">
        <f t="shared" si="49"/>
        <v>3436883</v>
      </c>
      <c r="Q26" s="55">
        <v>1786578</v>
      </c>
      <c r="R26" s="55">
        <f t="shared" si="50"/>
        <v>1608254</v>
      </c>
      <c r="S26" s="55">
        <f t="shared" si="50"/>
        <v>1629350</v>
      </c>
      <c r="T26" s="55">
        <f t="shared" si="50"/>
        <v>0</v>
      </c>
      <c r="U26" s="55">
        <f t="shared" ref="U26" si="66">SUM(U85,U144)</f>
        <v>0</v>
      </c>
      <c r="V26" s="49">
        <f t="shared" si="4"/>
        <v>0</v>
      </c>
      <c r="W26" s="49">
        <f t="shared" si="4"/>
        <v>0</v>
      </c>
      <c r="X26" s="49">
        <f t="shared" ref="X26:Y26" si="67">X85+X144</f>
        <v>0</v>
      </c>
      <c r="Y26" s="49">
        <f t="shared" si="67"/>
        <v>0</v>
      </c>
      <c r="Z26" s="49">
        <f t="shared" ref="Z26" si="68">Z85+Z144</f>
        <v>0</v>
      </c>
      <c r="AA26" s="264"/>
    </row>
    <row r="27" spans="1:27">
      <c r="A27" s="51" t="s">
        <v>117</v>
      </c>
      <c r="B27" s="49">
        <f t="shared" si="49"/>
        <v>84485725</v>
      </c>
      <c r="C27" s="49">
        <f t="shared" si="49"/>
        <v>106259433</v>
      </c>
      <c r="D27" s="49">
        <f t="shared" si="49"/>
        <v>23690507</v>
      </c>
      <c r="E27" s="49">
        <f t="shared" si="49"/>
        <v>-84485725</v>
      </c>
      <c r="F27" s="49">
        <f t="shared" si="49"/>
        <v>0</v>
      </c>
      <c r="G27" s="49">
        <f t="shared" si="49"/>
        <v>-129949940</v>
      </c>
      <c r="H27" s="49">
        <f t="shared" si="49"/>
        <v>0</v>
      </c>
      <c r="I27" s="49">
        <f t="shared" si="49"/>
        <v>0</v>
      </c>
      <c r="J27" s="49">
        <f t="shared" si="49"/>
        <v>0</v>
      </c>
      <c r="K27" s="49">
        <f t="shared" si="49"/>
        <v>0</v>
      </c>
      <c r="L27" s="49">
        <f t="shared" si="49"/>
        <v>0</v>
      </c>
      <c r="M27" s="49">
        <f t="shared" si="49"/>
        <v>542220</v>
      </c>
      <c r="N27" s="55">
        <f t="shared" si="49"/>
        <v>281558</v>
      </c>
      <c r="O27" s="55">
        <f t="shared" si="49"/>
        <v>877096</v>
      </c>
      <c r="P27" s="55">
        <f t="shared" si="49"/>
        <v>575248</v>
      </c>
      <c r="Q27" s="55">
        <v>381001</v>
      </c>
      <c r="R27" s="55">
        <f t="shared" si="50"/>
        <v>413051</v>
      </c>
      <c r="S27" s="55">
        <f t="shared" si="50"/>
        <v>554676</v>
      </c>
      <c r="T27" s="55">
        <f t="shared" si="50"/>
        <v>440734</v>
      </c>
      <c r="U27" s="55">
        <f t="shared" ref="U27" si="69">SUM(U86,U145)</f>
        <v>276088</v>
      </c>
      <c r="V27" s="49">
        <f t="shared" si="4"/>
        <v>1320914</v>
      </c>
      <c r="W27" s="49">
        <f t="shared" si="4"/>
        <v>1710507</v>
      </c>
      <c r="X27" s="49">
        <f t="shared" ref="X27:Y27" si="70">X86+X145</f>
        <v>899880</v>
      </c>
      <c r="Y27" s="49">
        <f t="shared" si="70"/>
        <v>356509</v>
      </c>
      <c r="Z27" s="49">
        <f t="shared" ref="Z27" si="71">Z86+Z145</f>
        <v>675305</v>
      </c>
      <c r="AA27" s="264"/>
    </row>
    <row r="28" spans="1:27">
      <c r="A28" s="51" t="s">
        <v>77</v>
      </c>
      <c r="B28" s="49">
        <f t="shared" si="49"/>
        <v>3076122</v>
      </c>
      <c r="C28" s="49">
        <f t="shared" si="49"/>
        <v>26943295</v>
      </c>
      <c r="D28" s="49">
        <f t="shared" si="49"/>
        <v>15797793</v>
      </c>
      <c r="E28" s="49">
        <f t="shared" si="49"/>
        <v>0</v>
      </c>
      <c r="F28" s="49">
        <f t="shared" si="49"/>
        <v>0</v>
      </c>
      <c r="G28" s="49">
        <f t="shared" si="49"/>
        <v>0</v>
      </c>
      <c r="H28" s="49">
        <f t="shared" si="49"/>
        <v>0</v>
      </c>
      <c r="I28" s="49">
        <f t="shared" si="49"/>
        <v>0</v>
      </c>
      <c r="J28" s="49">
        <f t="shared" si="49"/>
        <v>0</v>
      </c>
      <c r="K28" s="49">
        <f t="shared" si="49"/>
        <v>0</v>
      </c>
      <c r="L28" s="49">
        <f t="shared" si="49"/>
        <v>0</v>
      </c>
      <c r="M28" s="49">
        <f t="shared" si="49"/>
        <v>0</v>
      </c>
      <c r="N28" s="55">
        <f t="shared" si="49"/>
        <v>0</v>
      </c>
      <c r="O28" s="55">
        <f t="shared" si="49"/>
        <v>0</v>
      </c>
      <c r="P28" s="55">
        <f t="shared" si="49"/>
        <v>0</v>
      </c>
      <c r="Q28" s="55">
        <v>0</v>
      </c>
      <c r="R28" s="55">
        <f t="shared" si="50"/>
        <v>0</v>
      </c>
      <c r="S28" s="55">
        <f t="shared" si="50"/>
        <v>0</v>
      </c>
      <c r="T28" s="55">
        <f t="shared" si="50"/>
        <v>0</v>
      </c>
      <c r="U28" s="55">
        <f t="shared" ref="U28" si="72">SUM(U87,U146)</f>
        <v>0</v>
      </c>
      <c r="V28" s="49">
        <f t="shared" si="4"/>
        <v>0</v>
      </c>
      <c r="W28" s="49">
        <f t="shared" si="4"/>
        <v>0</v>
      </c>
      <c r="X28" s="49">
        <f t="shared" ref="X28:Y28" si="73">X87+X146</f>
        <v>0</v>
      </c>
      <c r="Y28" s="49">
        <f t="shared" si="73"/>
        <v>0</v>
      </c>
      <c r="Z28" s="49">
        <f t="shared" ref="Z28" si="74">Z87+Z146</f>
        <v>0</v>
      </c>
      <c r="AA28" s="264"/>
    </row>
    <row r="29" spans="1:27">
      <c r="A29" s="51" t="s">
        <v>120</v>
      </c>
      <c r="B29" s="49">
        <f t="shared" si="49"/>
        <v>5080550</v>
      </c>
      <c r="C29" s="49">
        <f t="shared" si="49"/>
        <v>6726019</v>
      </c>
      <c r="D29" s="49">
        <f t="shared" si="49"/>
        <v>-1286907</v>
      </c>
      <c r="E29" s="49">
        <f t="shared" si="49"/>
        <v>-10519662</v>
      </c>
      <c r="F29" s="49">
        <f t="shared" si="49"/>
        <v>0</v>
      </c>
      <c r="G29" s="49">
        <f t="shared" si="49"/>
        <v>0</v>
      </c>
      <c r="H29" s="49">
        <f t="shared" si="49"/>
        <v>0</v>
      </c>
      <c r="I29" s="49">
        <f t="shared" si="49"/>
        <v>257750</v>
      </c>
      <c r="J29" s="49">
        <f t="shared" si="49"/>
        <v>93585</v>
      </c>
      <c r="K29" s="49">
        <f t="shared" si="49"/>
        <v>112130</v>
      </c>
      <c r="L29" s="49">
        <f t="shared" si="49"/>
        <v>147272</v>
      </c>
      <c r="M29" s="49">
        <f t="shared" si="49"/>
        <v>246725</v>
      </c>
      <c r="N29" s="55">
        <f t="shared" si="49"/>
        <v>114693</v>
      </c>
      <c r="O29" s="55">
        <f t="shared" si="49"/>
        <v>200851</v>
      </c>
      <c r="P29" s="55">
        <f t="shared" si="49"/>
        <v>20707950</v>
      </c>
      <c r="Q29" s="55">
        <v>609497</v>
      </c>
      <c r="R29" s="55">
        <f t="shared" si="50"/>
        <v>123781</v>
      </c>
      <c r="S29" s="55">
        <f t="shared" si="50"/>
        <v>125690</v>
      </c>
      <c r="T29" s="55">
        <f t="shared" si="50"/>
        <v>0</v>
      </c>
      <c r="U29" s="55">
        <f t="shared" ref="U29" si="75">SUM(U88,U147)</f>
        <v>0</v>
      </c>
      <c r="V29" s="49">
        <f t="shared" si="4"/>
        <v>0</v>
      </c>
      <c r="W29" s="49">
        <f t="shared" si="4"/>
        <v>0</v>
      </c>
      <c r="X29" s="49">
        <f t="shared" ref="X29:Y29" si="76">X88+X147</f>
        <v>0</v>
      </c>
      <c r="Y29" s="49">
        <f t="shared" si="76"/>
        <v>0</v>
      </c>
      <c r="Z29" s="49">
        <f t="shared" ref="Z29" si="77">Z88+Z147</f>
        <v>0</v>
      </c>
      <c r="AA29" s="264"/>
    </row>
    <row r="30" spans="1:27">
      <c r="A30" s="51" t="s">
        <v>122</v>
      </c>
      <c r="B30" s="49">
        <f t="shared" si="49"/>
        <v>21833886</v>
      </c>
      <c r="C30" s="49">
        <f t="shared" si="49"/>
        <v>32437867</v>
      </c>
      <c r="D30" s="49">
        <f t="shared" si="49"/>
        <v>40821082</v>
      </c>
      <c r="E30" s="49">
        <f t="shared" si="49"/>
        <v>192287</v>
      </c>
      <c r="F30" s="49">
        <f t="shared" si="49"/>
        <v>116142</v>
      </c>
      <c r="G30" s="49">
        <f t="shared" si="49"/>
        <v>33813</v>
      </c>
      <c r="H30" s="49">
        <f t="shared" si="49"/>
        <v>26909</v>
      </c>
      <c r="I30" s="49">
        <f t="shared" si="49"/>
        <v>4398</v>
      </c>
      <c r="J30" s="49">
        <f t="shared" si="49"/>
        <v>0</v>
      </c>
      <c r="K30" s="49">
        <f t="shared" si="49"/>
        <v>29799202</v>
      </c>
      <c r="L30" s="49">
        <f t="shared" si="49"/>
        <v>0</v>
      </c>
      <c r="M30" s="49">
        <f t="shared" si="49"/>
        <v>-29799202</v>
      </c>
      <c r="N30" s="55">
        <f t="shared" si="49"/>
        <v>0</v>
      </c>
      <c r="O30" s="55">
        <f t="shared" si="49"/>
        <v>15738858</v>
      </c>
      <c r="P30" s="55">
        <f t="shared" si="49"/>
        <v>2562234</v>
      </c>
      <c r="Q30" s="55">
        <v>623887</v>
      </c>
      <c r="R30" s="55">
        <f t="shared" si="50"/>
        <v>0</v>
      </c>
      <c r="S30" s="55">
        <f t="shared" si="50"/>
        <v>0</v>
      </c>
      <c r="T30" s="55">
        <f t="shared" si="50"/>
        <v>0</v>
      </c>
      <c r="U30" s="55">
        <f t="shared" ref="U30" si="78">SUM(U89,U148)</f>
        <v>3490115</v>
      </c>
      <c r="V30" s="49">
        <f t="shared" si="4"/>
        <v>604606</v>
      </c>
      <c r="W30" s="49">
        <f t="shared" si="4"/>
        <v>312384</v>
      </c>
      <c r="X30" s="49">
        <f t="shared" ref="X30:Y30" si="79">X89+X148</f>
        <v>229254</v>
      </c>
      <c r="Y30" s="49">
        <f t="shared" si="79"/>
        <v>277782</v>
      </c>
      <c r="Z30" s="49">
        <f t="shared" ref="Z30" si="80">Z89+Z148</f>
        <v>117500</v>
      </c>
      <c r="AA30" s="264"/>
    </row>
    <row r="31" spans="1:27">
      <c r="A31" s="51" t="s">
        <v>124</v>
      </c>
      <c r="B31" s="49">
        <f t="shared" si="49"/>
        <v>2563109</v>
      </c>
      <c r="C31" s="49">
        <f t="shared" si="49"/>
        <v>283262</v>
      </c>
      <c r="D31" s="49">
        <f t="shared" si="49"/>
        <v>302262</v>
      </c>
      <c r="E31" s="49">
        <f t="shared" si="49"/>
        <v>-3148633</v>
      </c>
      <c r="F31" s="49">
        <f t="shared" si="49"/>
        <v>0</v>
      </c>
      <c r="G31" s="49">
        <f t="shared" si="49"/>
        <v>0</v>
      </c>
      <c r="H31" s="49">
        <f t="shared" si="49"/>
        <v>0</v>
      </c>
      <c r="I31" s="49">
        <f t="shared" si="49"/>
        <v>0</v>
      </c>
      <c r="J31" s="49">
        <f t="shared" si="49"/>
        <v>0</v>
      </c>
      <c r="K31" s="49">
        <f t="shared" si="49"/>
        <v>0</v>
      </c>
      <c r="L31" s="49">
        <f t="shared" si="49"/>
        <v>0</v>
      </c>
      <c r="M31" s="49">
        <f t="shared" si="49"/>
        <v>0</v>
      </c>
      <c r="N31" s="55">
        <f t="shared" si="49"/>
        <v>37084</v>
      </c>
      <c r="O31" s="55">
        <f t="shared" si="49"/>
        <v>4212565</v>
      </c>
      <c r="P31" s="55">
        <f t="shared" si="49"/>
        <v>565350</v>
      </c>
      <c r="Q31" s="55">
        <v>0</v>
      </c>
      <c r="R31" s="55">
        <f t="shared" si="50"/>
        <v>0</v>
      </c>
      <c r="S31" s="55">
        <f t="shared" si="50"/>
        <v>3615845</v>
      </c>
      <c r="T31" s="55">
        <f t="shared" si="50"/>
        <v>2042435</v>
      </c>
      <c r="U31" s="55">
        <f t="shared" ref="U31" si="81">SUM(U90,U149)</f>
        <v>1767175</v>
      </c>
      <c r="V31" s="49">
        <f t="shared" si="4"/>
        <v>1532027</v>
      </c>
      <c r="W31" s="49">
        <f t="shared" si="4"/>
        <v>975915</v>
      </c>
      <c r="X31" s="49">
        <f t="shared" ref="X31:Y31" si="82">X90+X149</f>
        <v>394344</v>
      </c>
      <c r="Y31" s="49">
        <f t="shared" si="82"/>
        <v>372765</v>
      </c>
      <c r="Z31" s="49">
        <f t="shared" ref="Z31" si="83">Z90+Z149</f>
        <v>362555</v>
      </c>
      <c r="AA31" s="264"/>
    </row>
    <row r="32" spans="1:27">
      <c r="A32" s="51" t="s">
        <v>126</v>
      </c>
      <c r="B32" s="49">
        <f t="shared" si="49"/>
        <v>4356272</v>
      </c>
      <c r="C32" s="49">
        <f t="shared" si="49"/>
        <v>6114222</v>
      </c>
      <c r="D32" s="49">
        <f t="shared" si="49"/>
        <v>15600515</v>
      </c>
      <c r="E32" s="49">
        <f t="shared" si="49"/>
        <v>2860091</v>
      </c>
      <c r="F32" s="49">
        <f t="shared" si="49"/>
        <v>8092585</v>
      </c>
      <c r="G32" s="49">
        <f t="shared" si="49"/>
        <v>2425424</v>
      </c>
      <c r="H32" s="49">
        <f t="shared" si="49"/>
        <v>18897401</v>
      </c>
      <c r="I32" s="49">
        <f t="shared" si="49"/>
        <v>12663433</v>
      </c>
      <c r="J32" s="49">
        <f t="shared" si="49"/>
        <v>11849707</v>
      </c>
      <c r="K32" s="49">
        <f t="shared" si="49"/>
        <v>15885353</v>
      </c>
      <c r="L32" s="49">
        <f t="shared" si="49"/>
        <v>17561902</v>
      </c>
      <c r="M32" s="49">
        <f t="shared" si="49"/>
        <v>-1257877</v>
      </c>
      <c r="N32" s="55">
        <f>SUM(N91,N150)</f>
        <v>-30475693</v>
      </c>
      <c r="O32" s="55">
        <f>SUM(O91,O150)</f>
        <v>0</v>
      </c>
      <c r="P32" s="55">
        <f>SUM(P91,P150)</f>
        <v>0</v>
      </c>
      <c r="Q32" s="55">
        <v>0</v>
      </c>
      <c r="R32" s="55">
        <f t="shared" si="50"/>
        <v>0</v>
      </c>
      <c r="S32" s="55">
        <f t="shared" si="50"/>
        <v>0</v>
      </c>
      <c r="T32" s="55">
        <f t="shared" si="50"/>
        <v>389772</v>
      </c>
      <c r="U32" s="55">
        <f t="shared" ref="U32" si="84">SUM(U91,U150)</f>
        <v>490212</v>
      </c>
      <c r="V32" s="49">
        <f t="shared" si="4"/>
        <v>69065</v>
      </c>
      <c r="W32" s="49">
        <f t="shared" si="4"/>
        <v>375092</v>
      </c>
      <c r="X32" s="49">
        <f t="shared" ref="X32:Y32" si="85">X91+X150</f>
        <v>405563</v>
      </c>
      <c r="Y32" s="49">
        <f t="shared" si="85"/>
        <v>0</v>
      </c>
      <c r="Z32" s="49">
        <f t="shared" ref="Z32" si="86">Z91+Z150</f>
        <v>0</v>
      </c>
      <c r="AA32" s="264"/>
    </row>
    <row r="33" spans="1:27">
      <c r="A33" s="51" t="s">
        <v>127</v>
      </c>
      <c r="B33" s="49">
        <f t="shared" si="49"/>
        <v>1189366</v>
      </c>
      <c r="C33" s="49">
        <f t="shared" si="49"/>
        <v>965935</v>
      </c>
      <c r="D33" s="49">
        <f t="shared" si="49"/>
        <v>294832</v>
      </c>
      <c r="E33" s="49">
        <f t="shared" si="49"/>
        <v>0</v>
      </c>
      <c r="F33" s="49">
        <f t="shared" si="49"/>
        <v>0</v>
      </c>
      <c r="G33" s="49">
        <f t="shared" si="49"/>
        <v>0</v>
      </c>
      <c r="H33" s="49">
        <f t="shared" si="49"/>
        <v>0</v>
      </c>
      <c r="I33" s="49">
        <f t="shared" si="49"/>
        <v>0</v>
      </c>
      <c r="J33" s="49">
        <f t="shared" si="49"/>
        <v>0</v>
      </c>
      <c r="K33" s="49">
        <f t="shared" si="49"/>
        <v>0</v>
      </c>
      <c r="L33" s="49">
        <f t="shared" si="49"/>
        <v>0</v>
      </c>
      <c r="M33" s="49">
        <f t="shared" si="49"/>
        <v>0</v>
      </c>
      <c r="N33" s="55">
        <f t="shared" si="49"/>
        <v>0</v>
      </c>
      <c r="O33" s="55">
        <f t="shared" si="49"/>
        <v>0</v>
      </c>
      <c r="P33" s="55">
        <f t="shared" si="49"/>
        <v>0</v>
      </c>
      <c r="Q33" s="55">
        <v>0</v>
      </c>
      <c r="R33" s="55">
        <f t="shared" si="50"/>
        <v>0</v>
      </c>
      <c r="S33" s="55">
        <f t="shared" si="50"/>
        <v>0</v>
      </c>
      <c r="T33" s="55">
        <f t="shared" si="50"/>
        <v>0</v>
      </c>
      <c r="U33" s="55">
        <f t="shared" ref="U33" si="87">SUM(U92,U151)</f>
        <v>0</v>
      </c>
      <c r="V33" s="49">
        <f t="shared" si="4"/>
        <v>0</v>
      </c>
      <c r="W33" s="49">
        <f t="shared" si="4"/>
        <v>0</v>
      </c>
      <c r="X33" s="49">
        <f t="shared" ref="X33:Y33" si="88">X92+X151</f>
        <v>432829</v>
      </c>
      <c r="Y33" s="49">
        <f t="shared" si="88"/>
        <v>262875</v>
      </c>
      <c r="Z33" s="49">
        <f t="shared" ref="Z33" si="89">Z92+Z151</f>
        <v>176250</v>
      </c>
      <c r="AA33" s="264"/>
    </row>
    <row r="34" spans="1:27">
      <c r="A34" s="51" t="s">
        <v>128</v>
      </c>
      <c r="B34" s="49">
        <f t="shared" si="49"/>
        <v>2173827</v>
      </c>
      <c r="C34" s="49">
        <f t="shared" si="49"/>
        <v>3667736</v>
      </c>
      <c r="D34" s="49">
        <f t="shared" si="49"/>
        <v>1408675</v>
      </c>
      <c r="E34" s="49">
        <f t="shared" si="49"/>
        <v>-1121743</v>
      </c>
      <c r="F34" s="49">
        <f t="shared" si="49"/>
        <v>246298</v>
      </c>
      <c r="G34" s="49">
        <f t="shared" si="49"/>
        <v>0</v>
      </c>
      <c r="H34" s="49">
        <f t="shared" si="49"/>
        <v>0</v>
      </c>
      <c r="I34" s="49">
        <f t="shared" si="49"/>
        <v>0</v>
      </c>
      <c r="J34" s="49">
        <f t="shared" si="49"/>
        <v>23816</v>
      </c>
      <c r="K34" s="49">
        <f t="shared" si="49"/>
        <v>42593</v>
      </c>
      <c r="L34" s="49">
        <f t="shared" si="49"/>
        <v>17114</v>
      </c>
      <c r="M34" s="49">
        <f t="shared" si="49"/>
        <v>98137</v>
      </c>
      <c r="N34" s="55">
        <f t="shared" si="49"/>
        <v>102910</v>
      </c>
      <c r="O34" s="55">
        <f t="shared" si="49"/>
        <v>0</v>
      </c>
      <c r="P34" s="55">
        <f t="shared" si="49"/>
        <v>0</v>
      </c>
      <c r="Q34" s="55">
        <v>0</v>
      </c>
      <c r="R34" s="55">
        <f t="shared" si="50"/>
        <v>0</v>
      </c>
      <c r="S34" s="55">
        <f t="shared" si="50"/>
        <v>0</v>
      </c>
      <c r="T34" s="55">
        <f t="shared" si="50"/>
        <v>0</v>
      </c>
      <c r="U34" s="55">
        <f t="shared" ref="U34" si="90">SUM(U93,U152)</f>
        <v>0</v>
      </c>
      <c r="V34" s="49">
        <f t="shared" si="4"/>
        <v>0</v>
      </c>
      <c r="W34" s="49">
        <f t="shared" si="4"/>
        <v>0</v>
      </c>
      <c r="X34" s="49">
        <f t="shared" ref="X34:Y34" si="91">X93+X152</f>
        <v>0</v>
      </c>
      <c r="Y34" s="49">
        <f t="shared" si="91"/>
        <v>630</v>
      </c>
      <c r="Z34" s="49">
        <f t="shared" ref="Z34" si="92">Z93+Z152</f>
        <v>0</v>
      </c>
      <c r="AA34" s="264"/>
    </row>
    <row r="35" spans="1:27">
      <c r="A35" s="51" t="s">
        <v>130</v>
      </c>
      <c r="B35" s="49">
        <f t="shared" si="49"/>
        <v>31042937</v>
      </c>
      <c r="C35" s="49">
        <f t="shared" si="49"/>
        <v>44879625</v>
      </c>
      <c r="D35" s="49">
        <f t="shared" si="49"/>
        <v>73052666</v>
      </c>
      <c r="E35" s="49">
        <f t="shared" si="49"/>
        <v>0</v>
      </c>
      <c r="F35" s="49">
        <f t="shared" si="49"/>
        <v>0</v>
      </c>
      <c r="G35" s="49">
        <f t="shared" si="49"/>
        <v>3046095</v>
      </c>
      <c r="H35" s="49">
        <f t="shared" si="49"/>
        <v>0</v>
      </c>
      <c r="I35" s="49">
        <f t="shared" si="49"/>
        <v>4347</v>
      </c>
      <c r="J35" s="49">
        <f t="shared" si="49"/>
        <v>0</v>
      </c>
      <c r="K35" s="49">
        <f t="shared" si="49"/>
        <v>0</v>
      </c>
      <c r="L35" s="49">
        <f t="shared" si="49"/>
        <v>625684</v>
      </c>
      <c r="M35" s="49">
        <f t="shared" si="49"/>
        <v>555157</v>
      </c>
      <c r="N35" s="55">
        <f t="shared" si="49"/>
        <v>2464940</v>
      </c>
      <c r="O35" s="55">
        <f t="shared" si="49"/>
        <v>18420488</v>
      </c>
      <c r="P35" s="55">
        <f t="shared" si="49"/>
        <v>648528</v>
      </c>
      <c r="Q35" s="55">
        <v>500525</v>
      </c>
      <c r="R35" s="55">
        <f t="shared" si="50"/>
        <v>636282</v>
      </c>
      <c r="S35" s="55">
        <f t="shared" si="50"/>
        <v>1458314</v>
      </c>
      <c r="T35" s="55">
        <f t="shared" si="50"/>
        <v>1122273</v>
      </c>
      <c r="U35" s="55">
        <f t="shared" ref="U35" si="93">SUM(U94,U153)</f>
        <v>164379</v>
      </c>
      <c r="V35" s="49">
        <f t="shared" si="4"/>
        <v>33281</v>
      </c>
      <c r="W35" s="49">
        <f t="shared" si="4"/>
        <v>40279</v>
      </c>
      <c r="X35" s="49">
        <f t="shared" ref="X35:Y35" si="94">X94+X153</f>
        <v>63610</v>
      </c>
      <c r="Y35" s="49">
        <f t="shared" si="94"/>
        <v>0</v>
      </c>
      <c r="Z35" s="49">
        <f t="shared" ref="Z35" si="95">Z94+Z153</f>
        <v>0</v>
      </c>
      <c r="AA35" s="264"/>
    </row>
    <row r="36" spans="1:27">
      <c r="A36" s="51" t="s">
        <v>131</v>
      </c>
      <c r="B36" s="49">
        <f t="shared" si="49"/>
        <v>984641</v>
      </c>
      <c r="C36" s="49">
        <f t="shared" si="49"/>
        <v>-90917</v>
      </c>
      <c r="D36" s="49">
        <f t="shared" si="49"/>
        <v>8264</v>
      </c>
      <c r="E36" s="49">
        <f t="shared" si="49"/>
        <v>293079</v>
      </c>
      <c r="F36" s="49">
        <f t="shared" si="49"/>
        <v>364353</v>
      </c>
      <c r="G36" s="49">
        <f t="shared" si="49"/>
        <v>616762</v>
      </c>
      <c r="H36" s="49">
        <f t="shared" si="49"/>
        <v>767445</v>
      </c>
      <c r="I36" s="49">
        <f t="shared" si="49"/>
        <v>866191</v>
      </c>
      <c r="J36" s="49">
        <f t="shared" si="49"/>
        <v>349908</v>
      </c>
      <c r="K36" s="49">
        <f t="shared" si="49"/>
        <v>376550</v>
      </c>
      <c r="L36" s="49">
        <f t="shared" si="49"/>
        <v>593660</v>
      </c>
      <c r="M36" s="49">
        <f t="shared" si="49"/>
        <v>615847</v>
      </c>
      <c r="N36" s="55">
        <f t="shared" si="49"/>
        <v>775211</v>
      </c>
      <c r="O36" s="55">
        <f t="shared" si="49"/>
        <v>826474</v>
      </c>
      <c r="P36" s="55">
        <f t="shared" si="49"/>
        <v>333109</v>
      </c>
      <c r="Q36" s="55">
        <v>646520</v>
      </c>
      <c r="R36" s="55">
        <f t="shared" si="50"/>
        <v>740228</v>
      </c>
      <c r="S36" s="55">
        <f t="shared" si="50"/>
        <v>700317</v>
      </c>
      <c r="T36" s="55">
        <f t="shared" si="50"/>
        <v>2374054</v>
      </c>
      <c r="U36" s="55">
        <f t="shared" ref="U36" si="96">SUM(U95,U154)</f>
        <v>4673085</v>
      </c>
      <c r="V36" s="49">
        <f t="shared" si="4"/>
        <v>7050184</v>
      </c>
      <c r="W36" s="49">
        <f t="shared" si="4"/>
        <v>7755771</v>
      </c>
      <c r="X36" s="49">
        <f t="shared" ref="X36:Y36" si="97">X95+X154</f>
        <v>6852841</v>
      </c>
      <c r="Y36" s="49">
        <f t="shared" si="97"/>
        <v>7957304</v>
      </c>
      <c r="Z36" s="49">
        <f t="shared" ref="Z36" si="98">Z95+Z154</f>
        <v>3034663.47</v>
      </c>
      <c r="AA36" s="264"/>
    </row>
    <row r="37" spans="1:27">
      <c r="A37" s="51" t="s">
        <v>132</v>
      </c>
      <c r="B37" s="49">
        <f t="shared" ref="B37:P52" si="99">SUM(B96,B155)</f>
        <v>45333554</v>
      </c>
      <c r="C37" s="49">
        <f t="shared" si="99"/>
        <v>80882692</v>
      </c>
      <c r="D37" s="49">
        <f t="shared" si="99"/>
        <v>83411749</v>
      </c>
      <c r="E37" s="49">
        <f t="shared" si="99"/>
        <v>-209562407</v>
      </c>
      <c r="F37" s="49">
        <f t="shared" si="99"/>
        <v>12395862</v>
      </c>
      <c r="G37" s="49">
        <f t="shared" si="99"/>
        <v>13096392</v>
      </c>
      <c r="H37" s="49">
        <f t="shared" si="99"/>
        <v>14970565</v>
      </c>
      <c r="I37" s="49">
        <f t="shared" si="99"/>
        <v>15574184</v>
      </c>
      <c r="J37" s="49">
        <f t="shared" si="99"/>
        <v>22526649</v>
      </c>
      <c r="K37" s="49">
        <f t="shared" si="99"/>
        <v>4876652</v>
      </c>
      <c r="L37" s="49">
        <f t="shared" si="99"/>
        <v>3597104</v>
      </c>
      <c r="M37" s="49">
        <f t="shared" si="99"/>
        <v>1557508</v>
      </c>
      <c r="N37" s="55">
        <f t="shared" si="99"/>
        <v>10765871</v>
      </c>
      <c r="O37" s="55">
        <f t="shared" si="99"/>
        <v>50910253</v>
      </c>
      <c r="P37" s="55">
        <f t="shared" si="99"/>
        <v>35784854</v>
      </c>
      <c r="Q37" s="55">
        <v>10247991</v>
      </c>
      <c r="R37" s="55">
        <f t="shared" ref="R37:T52" si="100">SUM(R96,R155)</f>
        <v>10710014</v>
      </c>
      <c r="S37" s="55">
        <f t="shared" si="100"/>
        <v>14752314</v>
      </c>
      <c r="T37" s="55">
        <f t="shared" si="100"/>
        <v>43818057</v>
      </c>
      <c r="U37" s="55">
        <f t="shared" ref="U37" si="101">SUM(U96,U155)</f>
        <v>13134920</v>
      </c>
      <c r="V37" s="49">
        <f t="shared" si="4"/>
        <v>13140270</v>
      </c>
      <c r="W37" s="49">
        <f t="shared" si="4"/>
        <v>12528167</v>
      </c>
      <c r="X37" s="49">
        <f t="shared" ref="X37:Y37" si="102">X96+X155</f>
        <v>37638397</v>
      </c>
      <c r="Y37" s="49">
        <f t="shared" si="102"/>
        <v>5771656</v>
      </c>
      <c r="Z37" s="49">
        <f t="shared" ref="Z37" si="103">Z96+Z155</f>
        <v>39291834</v>
      </c>
      <c r="AA37" s="264"/>
    </row>
    <row r="38" spans="1:27">
      <c r="A38" s="51" t="s">
        <v>75</v>
      </c>
      <c r="B38" s="49">
        <f t="shared" si="99"/>
        <v>0</v>
      </c>
      <c r="C38" s="49">
        <f t="shared" si="99"/>
        <v>4384025</v>
      </c>
      <c r="D38" s="49">
        <f t="shared" si="99"/>
        <v>23902579</v>
      </c>
      <c r="E38" s="49">
        <f t="shared" si="99"/>
        <v>-3282338</v>
      </c>
      <c r="F38" s="49">
        <f t="shared" si="99"/>
        <v>38321</v>
      </c>
      <c r="G38" s="49">
        <f t="shared" si="99"/>
        <v>7237</v>
      </c>
      <c r="H38" s="49">
        <f t="shared" si="99"/>
        <v>8004</v>
      </c>
      <c r="I38" s="49">
        <f t="shared" si="99"/>
        <v>7087</v>
      </c>
      <c r="J38" s="49">
        <f t="shared" si="99"/>
        <v>6728</v>
      </c>
      <c r="K38" s="49">
        <f t="shared" si="99"/>
        <v>3746</v>
      </c>
      <c r="L38" s="49">
        <f t="shared" si="99"/>
        <v>27218</v>
      </c>
      <c r="M38" s="49">
        <f t="shared" si="99"/>
        <v>17404</v>
      </c>
      <c r="N38" s="55">
        <f t="shared" si="99"/>
        <v>67870</v>
      </c>
      <c r="O38" s="55">
        <f t="shared" si="99"/>
        <v>6178389</v>
      </c>
      <c r="P38" s="55">
        <f t="shared" si="99"/>
        <v>44493449</v>
      </c>
      <c r="Q38" s="55">
        <v>17579</v>
      </c>
      <c r="R38" s="55">
        <f t="shared" si="100"/>
        <v>1392</v>
      </c>
      <c r="S38" s="55">
        <f t="shared" si="100"/>
        <v>209</v>
      </c>
      <c r="T38" s="55">
        <f t="shared" si="100"/>
        <v>1788</v>
      </c>
      <c r="U38" s="55">
        <f t="shared" ref="U38" si="104">SUM(U97,U156)</f>
        <v>2902</v>
      </c>
      <c r="V38" s="49">
        <f t="shared" si="4"/>
        <v>3745</v>
      </c>
      <c r="W38" s="49">
        <f t="shared" si="4"/>
        <v>7288</v>
      </c>
      <c r="X38" s="49">
        <f t="shared" ref="X38:Y38" si="105">X97+X156</f>
        <v>854</v>
      </c>
      <c r="Y38" s="49">
        <f t="shared" si="105"/>
        <v>2351</v>
      </c>
      <c r="Z38" s="49">
        <f t="shared" ref="Z38" si="106">Z97+Z156</f>
        <v>769</v>
      </c>
      <c r="AA38" s="264"/>
    </row>
    <row r="39" spans="1:27">
      <c r="A39" s="51" t="s">
        <v>133</v>
      </c>
      <c r="B39" s="49">
        <f t="shared" si="99"/>
        <v>97260</v>
      </c>
      <c r="C39" s="49">
        <f t="shared" si="99"/>
        <v>1387144</v>
      </c>
      <c r="D39" s="49">
        <f t="shared" si="99"/>
        <v>1601817</v>
      </c>
      <c r="E39" s="49">
        <f t="shared" si="99"/>
        <v>-1601817</v>
      </c>
      <c r="F39" s="49">
        <f t="shared" si="99"/>
        <v>0</v>
      </c>
      <c r="G39" s="49">
        <f t="shared" si="99"/>
        <v>0</v>
      </c>
      <c r="H39" s="49">
        <f t="shared" si="99"/>
        <v>0</v>
      </c>
      <c r="I39" s="49">
        <f t="shared" si="99"/>
        <v>0</v>
      </c>
      <c r="J39" s="49">
        <f t="shared" si="99"/>
        <v>0</v>
      </c>
      <c r="K39" s="49">
        <f t="shared" si="99"/>
        <v>0</v>
      </c>
      <c r="L39" s="49">
        <f t="shared" si="99"/>
        <v>0</v>
      </c>
      <c r="M39" s="49">
        <f t="shared" si="99"/>
        <v>0</v>
      </c>
      <c r="N39" s="55">
        <f t="shared" si="99"/>
        <v>0</v>
      </c>
      <c r="O39" s="55">
        <f t="shared" si="99"/>
        <v>564292</v>
      </c>
      <c r="P39" s="55">
        <f t="shared" si="99"/>
        <v>59899</v>
      </c>
      <c r="Q39" s="55">
        <v>0</v>
      </c>
      <c r="R39" s="55">
        <f t="shared" si="100"/>
        <v>0</v>
      </c>
      <c r="S39" s="55">
        <f t="shared" si="100"/>
        <v>0</v>
      </c>
      <c r="T39" s="55">
        <f t="shared" si="100"/>
        <v>0</v>
      </c>
      <c r="U39" s="55">
        <f t="shared" ref="U39" si="107">SUM(U98,U157)</f>
        <v>0</v>
      </c>
      <c r="V39" s="49">
        <f t="shared" si="4"/>
        <v>0</v>
      </c>
      <c r="W39" s="49">
        <f t="shared" si="4"/>
        <v>0</v>
      </c>
      <c r="X39" s="49">
        <f t="shared" ref="X39:Y39" si="108">X98+X157</f>
        <v>0</v>
      </c>
      <c r="Y39" s="49">
        <f t="shared" si="108"/>
        <v>0</v>
      </c>
      <c r="Z39" s="49">
        <f t="shared" ref="Z39" si="109">Z98+Z157</f>
        <v>0</v>
      </c>
      <c r="AA39" s="264"/>
    </row>
    <row r="40" spans="1:27">
      <c r="A40" s="51" t="s">
        <v>134</v>
      </c>
      <c r="B40" s="49">
        <f t="shared" si="99"/>
        <v>8912399</v>
      </c>
      <c r="C40" s="49">
        <f t="shared" si="99"/>
        <v>624678</v>
      </c>
      <c r="D40" s="49">
        <f t="shared" si="99"/>
        <v>408315</v>
      </c>
      <c r="E40" s="49">
        <f t="shared" si="99"/>
        <v>10685969</v>
      </c>
      <c r="F40" s="49">
        <f t="shared" si="99"/>
        <v>32286644</v>
      </c>
      <c r="G40" s="49">
        <f t="shared" si="99"/>
        <v>51360028</v>
      </c>
      <c r="H40" s="49">
        <f t="shared" si="99"/>
        <v>42895410</v>
      </c>
      <c r="I40" s="49">
        <f t="shared" si="99"/>
        <v>7051927</v>
      </c>
      <c r="J40" s="49">
        <f t="shared" si="99"/>
        <v>21076234</v>
      </c>
      <c r="K40" s="49">
        <f t="shared" si="99"/>
        <v>16839824</v>
      </c>
      <c r="L40" s="49">
        <f t="shared" si="99"/>
        <v>11888057</v>
      </c>
      <c r="M40" s="49">
        <f t="shared" si="99"/>
        <v>4177756</v>
      </c>
      <c r="N40" s="55">
        <f t="shared" si="99"/>
        <v>1775180</v>
      </c>
      <c r="O40" s="55">
        <f t="shared" si="99"/>
        <v>43606557</v>
      </c>
      <c r="P40" s="55">
        <f t="shared" si="99"/>
        <v>15436310</v>
      </c>
      <c r="Q40" s="55">
        <v>15064019</v>
      </c>
      <c r="R40" s="55">
        <f t="shared" si="100"/>
        <v>16515379</v>
      </c>
      <c r="S40" s="55">
        <f t="shared" si="100"/>
        <v>40883327</v>
      </c>
      <c r="T40" s="55">
        <f t="shared" si="100"/>
        <v>35523085</v>
      </c>
      <c r="U40" s="55">
        <f t="shared" ref="U40" si="110">SUM(U99,U158)</f>
        <v>40180468</v>
      </c>
      <c r="V40" s="49">
        <f t="shared" si="4"/>
        <v>31077240</v>
      </c>
      <c r="W40" s="49">
        <f t="shared" si="4"/>
        <v>20225825</v>
      </c>
      <c r="X40" s="49">
        <f t="shared" ref="X40:Y40" si="111">X99+X158</f>
        <v>11219884</v>
      </c>
      <c r="Y40" s="49">
        <f t="shared" si="111"/>
        <v>10581156</v>
      </c>
      <c r="Z40" s="49">
        <f t="shared" ref="Z40" si="112">Z99+Z158</f>
        <v>10668416</v>
      </c>
      <c r="AA40" s="264"/>
    </row>
    <row r="41" spans="1:27">
      <c r="A41" s="51" t="s">
        <v>136</v>
      </c>
      <c r="B41" s="49">
        <f t="shared" si="99"/>
        <v>17051982</v>
      </c>
      <c r="C41" s="49">
        <f t="shared" si="99"/>
        <v>23230890</v>
      </c>
      <c r="D41" s="49">
        <f t="shared" si="99"/>
        <v>26754700</v>
      </c>
      <c r="E41" s="49">
        <f t="shared" si="99"/>
        <v>-18504987</v>
      </c>
      <c r="F41" s="49">
        <f t="shared" si="99"/>
        <v>8500</v>
      </c>
      <c r="G41" s="49">
        <f t="shared" si="99"/>
        <v>1008</v>
      </c>
      <c r="H41" s="49">
        <f t="shared" si="99"/>
        <v>0</v>
      </c>
      <c r="I41" s="49">
        <f t="shared" si="99"/>
        <v>0</v>
      </c>
      <c r="J41" s="49">
        <f t="shared" si="99"/>
        <v>0</v>
      </c>
      <c r="K41" s="49">
        <f t="shared" si="99"/>
        <v>0</v>
      </c>
      <c r="L41" s="49">
        <f t="shared" si="99"/>
        <v>0</v>
      </c>
      <c r="M41" s="49">
        <f t="shared" si="99"/>
        <v>0</v>
      </c>
      <c r="N41" s="55">
        <f t="shared" si="99"/>
        <v>158723</v>
      </c>
      <c r="O41" s="55">
        <f t="shared" si="99"/>
        <v>3997842</v>
      </c>
      <c r="P41" s="55">
        <f t="shared" si="99"/>
        <v>1058277</v>
      </c>
      <c r="Q41" s="55">
        <v>0</v>
      </c>
      <c r="R41" s="55">
        <f t="shared" si="100"/>
        <v>-2</v>
      </c>
      <c r="S41" s="55">
        <f t="shared" si="100"/>
        <v>0</v>
      </c>
      <c r="T41" s="55">
        <f t="shared" si="100"/>
        <v>0</v>
      </c>
      <c r="U41" s="55">
        <f t="shared" ref="U41" si="113">SUM(U100,U159)</f>
        <v>0</v>
      </c>
      <c r="V41" s="49">
        <f t="shared" si="4"/>
        <v>0</v>
      </c>
      <c r="W41" s="49">
        <f t="shared" si="4"/>
        <v>0</v>
      </c>
      <c r="X41" s="49">
        <f t="shared" ref="X41:Y41" si="114">X100+X159</f>
        <v>0</v>
      </c>
      <c r="Y41" s="49">
        <f t="shared" si="114"/>
        <v>0</v>
      </c>
      <c r="Z41" s="49">
        <f t="shared" ref="Z41" si="115">Z100+Z159</f>
        <v>0</v>
      </c>
      <c r="AA41" s="264"/>
    </row>
    <row r="42" spans="1:27">
      <c r="A42" s="51" t="s">
        <v>145</v>
      </c>
      <c r="B42" s="49">
        <f t="shared" si="99"/>
        <v>10267229</v>
      </c>
      <c r="C42" s="49">
        <f t="shared" si="99"/>
        <v>69245214</v>
      </c>
      <c r="D42" s="49">
        <f t="shared" si="99"/>
        <v>74897453</v>
      </c>
      <c r="E42" s="49">
        <f t="shared" si="99"/>
        <v>-6664705</v>
      </c>
      <c r="F42" s="49">
        <f t="shared" si="99"/>
        <v>15486566</v>
      </c>
      <c r="G42" s="49">
        <f t="shared" si="99"/>
        <v>8835930</v>
      </c>
      <c r="H42" s="49">
        <f t="shared" si="99"/>
        <v>-11120568</v>
      </c>
      <c r="I42" s="49">
        <f t="shared" si="99"/>
        <v>1623212</v>
      </c>
      <c r="J42" s="49">
        <f t="shared" si="99"/>
        <v>1698135</v>
      </c>
      <c r="K42" s="49">
        <f t="shared" si="99"/>
        <v>1519090</v>
      </c>
      <c r="L42" s="49">
        <f t="shared" si="99"/>
        <v>1668024</v>
      </c>
      <c r="M42" s="49">
        <f t="shared" si="99"/>
        <v>3268108</v>
      </c>
      <c r="N42" s="55">
        <f t="shared" si="99"/>
        <v>4514516</v>
      </c>
      <c r="O42" s="55">
        <f t="shared" si="99"/>
        <v>5505504</v>
      </c>
      <c r="P42" s="55">
        <f t="shared" si="99"/>
        <v>7497067</v>
      </c>
      <c r="Q42" s="55">
        <v>4606582</v>
      </c>
      <c r="R42" s="55">
        <f t="shared" si="100"/>
        <v>2560852</v>
      </c>
      <c r="S42" s="55">
        <f t="shared" si="100"/>
        <v>3265982</v>
      </c>
      <c r="T42" s="55">
        <f t="shared" si="100"/>
        <v>4844605</v>
      </c>
      <c r="U42" s="55">
        <f t="shared" ref="U42" si="116">SUM(U101,U160)</f>
        <v>4216078</v>
      </c>
      <c r="V42" s="49">
        <f t="shared" si="4"/>
        <v>3128885</v>
      </c>
      <c r="W42" s="49">
        <f t="shared" si="4"/>
        <v>2575733</v>
      </c>
      <c r="X42" s="49">
        <f t="shared" ref="X42:Y42" si="117">X101+X160</f>
        <v>2337125</v>
      </c>
      <c r="Y42" s="49">
        <f t="shared" si="117"/>
        <v>2233495</v>
      </c>
      <c r="Z42" s="49">
        <f t="shared" ref="Z42" si="118">Z101+Z160</f>
        <v>1489807</v>
      </c>
      <c r="AA42" s="264"/>
    </row>
    <row r="43" spans="1:27">
      <c r="A43" s="51" t="s">
        <v>138</v>
      </c>
      <c r="B43" s="49">
        <f t="shared" si="99"/>
        <v>1252042</v>
      </c>
      <c r="C43" s="49">
        <f t="shared" si="99"/>
        <v>70435816</v>
      </c>
      <c r="D43" s="49">
        <f t="shared" si="99"/>
        <v>8652485</v>
      </c>
      <c r="E43" s="49">
        <f t="shared" si="99"/>
        <v>-80279405</v>
      </c>
      <c r="F43" s="49">
        <f t="shared" si="99"/>
        <v>7844752</v>
      </c>
      <c r="G43" s="49">
        <f t="shared" si="99"/>
        <v>6008157</v>
      </c>
      <c r="H43" s="49">
        <f t="shared" si="99"/>
        <v>3605009</v>
      </c>
      <c r="I43" s="49">
        <f t="shared" si="99"/>
        <v>5476765</v>
      </c>
      <c r="J43" s="49">
        <f t="shared" si="99"/>
        <v>4422565</v>
      </c>
      <c r="K43" s="49">
        <f t="shared" si="99"/>
        <v>4006266</v>
      </c>
      <c r="L43" s="49">
        <f t="shared" si="99"/>
        <v>4130258</v>
      </c>
      <c r="M43" s="49">
        <f t="shared" si="99"/>
        <v>6121304</v>
      </c>
      <c r="N43" s="55">
        <f t="shared" si="99"/>
        <v>6550060</v>
      </c>
      <c r="O43" s="55">
        <f t="shared" si="99"/>
        <v>35187999</v>
      </c>
      <c r="P43" s="55">
        <f t="shared" si="99"/>
        <v>25119354</v>
      </c>
      <c r="Q43" s="55">
        <v>10257164</v>
      </c>
      <c r="R43" s="55">
        <f t="shared" si="100"/>
        <v>150713</v>
      </c>
      <c r="S43" s="55">
        <f t="shared" si="100"/>
        <v>0</v>
      </c>
      <c r="T43" s="55">
        <f t="shared" si="100"/>
        <v>0</v>
      </c>
      <c r="U43" s="55">
        <f t="shared" ref="U43" si="119">SUM(U102,U161)</f>
        <v>0</v>
      </c>
      <c r="V43" s="49">
        <f t="shared" si="4"/>
        <v>0</v>
      </c>
      <c r="W43" s="49">
        <f t="shared" si="4"/>
        <v>0</v>
      </c>
      <c r="X43" s="49">
        <f t="shared" ref="X43:Y43" si="120">X102+X161</f>
        <v>0</v>
      </c>
      <c r="Y43" s="49">
        <f t="shared" si="120"/>
        <v>0</v>
      </c>
      <c r="Z43" s="49">
        <f t="shared" ref="Z43" si="121">Z102+Z161</f>
        <v>0</v>
      </c>
      <c r="AA43" s="264"/>
    </row>
    <row r="44" spans="1:27">
      <c r="A44" s="51" t="s">
        <v>140</v>
      </c>
      <c r="B44" s="49">
        <f t="shared" si="99"/>
        <v>1504879</v>
      </c>
      <c r="C44" s="49">
        <f t="shared" si="99"/>
        <v>5437117</v>
      </c>
      <c r="D44" s="49">
        <f t="shared" si="99"/>
        <v>7597286</v>
      </c>
      <c r="E44" s="49">
        <f t="shared" si="99"/>
        <v>172412</v>
      </c>
      <c r="F44" s="49">
        <f t="shared" si="99"/>
        <v>209435</v>
      </c>
      <c r="G44" s="49">
        <f t="shared" si="99"/>
        <v>151465</v>
      </c>
      <c r="H44" s="49">
        <f t="shared" si="99"/>
        <v>96145</v>
      </c>
      <c r="I44" s="49">
        <f t="shared" si="99"/>
        <v>48959</v>
      </c>
      <c r="J44" s="49">
        <f t="shared" si="99"/>
        <v>30793</v>
      </c>
      <c r="K44" s="49">
        <f t="shared" si="99"/>
        <v>44488</v>
      </c>
      <c r="L44" s="49">
        <f t="shared" si="99"/>
        <v>25200</v>
      </c>
      <c r="M44" s="49">
        <f t="shared" si="99"/>
        <v>22368</v>
      </c>
      <c r="N44" s="55">
        <f t="shared" si="99"/>
        <v>15369</v>
      </c>
      <c r="O44" s="55">
        <f t="shared" si="99"/>
        <v>631433</v>
      </c>
      <c r="P44" s="55">
        <f t="shared" si="99"/>
        <v>752680</v>
      </c>
      <c r="Q44" s="55">
        <v>7494</v>
      </c>
      <c r="R44" s="55">
        <f t="shared" si="100"/>
        <v>495</v>
      </c>
      <c r="S44" s="55">
        <f t="shared" si="100"/>
        <v>0</v>
      </c>
      <c r="T44" s="55">
        <f t="shared" si="100"/>
        <v>0</v>
      </c>
      <c r="U44" s="55">
        <f t="shared" ref="U44" si="122">SUM(U103,U162)</f>
        <v>0</v>
      </c>
      <c r="V44" s="49">
        <f t="shared" si="4"/>
        <v>0</v>
      </c>
      <c r="W44" s="49">
        <f t="shared" si="4"/>
        <v>0</v>
      </c>
      <c r="X44" s="49">
        <f t="shared" ref="X44:Y44" si="123">X103+X162</f>
        <v>0</v>
      </c>
      <c r="Y44" s="49">
        <f t="shared" si="123"/>
        <v>0</v>
      </c>
      <c r="Z44" s="49">
        <f t="shared" ref="Z44" si="124">Z103+Z162</f>
        <v>0</v>
      </c>
      <c r="AA44" s="264"/>
    </row>
    <row r="45" spans="1:27">
      <c r="A45" s="51" t="s">
        <v>142</v>
      </c>
      <c r="B45" s="49">
        <f t="shared" si="99"/>
        <v>13130570</v>
      </c>
      <c r="C45" s="49">
        <f t="shared" si="99"/>
        <v>6965065</v>
      </c>
      <c r="D45" s="49">
        <f t="shared" si="99"/>
        <v>21791091</v>
      </c>
      <c r="E45" s="49">
        <f t="shared" si="99"/>
        <v>23140256</v>
      </c>
      <c r="F45" s="49">
        <f t="shared" si="99"/>
        <v>-51896412</v>
      </c>
      <c r="G45" s="49">
        <f t="shared" si="99"/>
        <v>0</v>
      </c>
      <c r="H45" s="49">
        <f t="shared" si="99"/>
        <v>0</v>
      </c>
      <c r="I45" s="49">
        <f t="shared" si="99"/>
        <v>0</v>
      </c>
      <c r="J45" s="49">
        <f t="shared" si="99"/>
        <v>0</v>
      </c>
      <c r="K45" s="49">
        <f t="shared" si="99"/>
        <v>0</v>
      </c>
      <c r="L45" s="49">
        <f t="shared" si="99"/>
        <v>0</v>
      </c>
      <c r="M45" s="49">
        <f t="shared" si="99"/>
        <v>0</v>
      </c>
      <c r="N45" s="55">
        <f t="shared" si="99"/>
        <v>0</v>
      </c>
      <c r="O45" s="55">
        <f t="shared" si="99"/>
        <v>3660908</v>
      </c>
      <c r="P45" s="55">
        <f t="shared" si="99"/>
        <v>-1862578</v>
      </c>
      <c r="Q45" s="55">
        <v>0</v>
      </c>
      <c r="R45" s="55">
        <f t="shared" si="100"/>
        <v>0</v>
      </c>
      <c r="S45" s="55">
        <f t="shared" si="100"/>
        <v>0</v>
      </c>
      <c r="T45" s="55">
        <f t="shared" si="100"/>
        <v>0</v>
      </c>
      <c r="U45" s="55">
        <f t="shared" ref="U45" si="125">SUM(U104,U163)</f>
        <v>0</v>
      </c>
      <c r="V45" s="49">
        <f t="shared" si="4"/>
        <v>0</v>
      </c>
      <c r="W45" s="49">
        <f t="shared" si="4"/>
        <v>0</v>
      </c>
      <c r="X45" s="49">
        <f t="shared" ref="X45:Y45" si="126">X104+X163</f>
        <v>0</v>
      </c>
      <c r="Y45" s="49">
        <f t="shared" si="126"/>
        <v>0</v>
      </c>
      <c r="Z45" s="49">
        <f t="shared" ref="Z45" si="127">Z104+Z163</f>
        <v>0</v>
      </c>
      <c r="AA45" s="264"/>
    </row>
    <row r="46" spans="1:27">
      <c r="A46" s="51" t="s">
        <v>144</v>
      </c>
      <c r="B46" s="49">
        <f t="shared" si="99"/>
        <v>1308364</v>
      </c>
      <c r="C46" s="49">
        <f t="shared" si="99"/>
        <v>1265806</v>
      </c>
      <c r="D46" s="49">
        <f t="shared" si="99"/>
        <v>1350044</v>
      </c>
      <c r="E46" s="49">
        <f t="shared" si="99"/>
        <v>-2615850</v>
      </c>
      <c r="F46" s="49">
        <f t="shared" si="99"/>
        <v>0</v>
      </c>
      <c r="G46" s="49">
        <f t="shared" si="99"/>
        <v>0</v>
      </c>
      <c r="H46" s="49">
        <f t="shared" si="99"/>
        <v>0</v>
      </c>
      <c r="I46" s="49">
        <f t="shared" si="99"/>
        <v>0</v>
      </c>
      <c r="J46" s="49">
        <f t="shared" si="99"/>
        <v>0</v>
      </c>
      <c r="K46" s="49">
        <f t="shared" si="99"/>
        <v>0</v>
      </c>
      <c r="L46" s="49">
        <f t="shared" si="99"/>
        <v>0</v>
      </c>
      <c r="M46" s="49">
        <f t="shared" si="99"/>
        <v>0</v>
      </c>
      <c r="N46" s="55">
        <f t="shared" si="99"/>
        <v>0</v>
      </c>
      <c r="O46" s="55">
        <f t="shared" si="99"/>
        <v>319260</v>
      </c>
      <c r="P46" s="55">
        <f t="shared" si="99"/>
        <v>210751</v>
      </c>
      <c r="Q46" s="55">
        <v>0</v>
      </c>
      <c r="R46" s="55">
        <f t="shared" si="100"/>
        <v>0</v>
      </c>
      <c r="S46" s="55">
        <f t="shared" si="100"/>
        <v>0</v>
      </c>
      <c r="T46" s="55">
        <f t="shared" si="100"/>
        <v>0</v>
      </c>
      <c r="U46" s="55">
        <f t="shared" ref="U46" si="128">SUM(U105,U164)</f>
        <v>0</v>
      </c>
      <c r="V46" s="49">
        <f t="shared" si="4"/>
        <v>0</v>
      </c>
      <c r="W46" s="49">
        <f t="shared" si="4"/>
        <v>0</v>
      </c>
      <c r="X46" s="49">
        <f t="shared" ref="X46:Y46" si="129">X105+X164</f>
        <v>0</v>
      </c>
      <c r="Y46" s="49">
        <f t="shared" si="129"/>
        <v>0</v>
      </c>
      <c r="Z46" s="49">
        <f t="shared" ref="Z46" si="130">Z105+Z164</f>
        <v>0</v>
      </c>
      <c r="AA46" s="264"/>
    </row>
    <row r="47" spans="1:27">
      <c r="A47" s="51" t="s">
        <v>146</v>
      </c>
      <c r="B47" s="49">
        <f t="shared" si="99"/>
        <v>14193248</v>
      </c>
      <c r="C47" s="49">
        <f t="shared" si="99"/>
        <v>-3560698</v>
      </c>
      <c r="D47" s="49">
        <f t="shared" si="99"/>
        <v>22535942</v>
      </c>
      <c r="E47" s="49">
        <f t="shared" si="99"/>
        <v>-33168492</v>
      </c>
      <c r="F47" s="49">
        <f t="shared" si="99"/>
        <v>0</v>
      </c>
      <c r="G47" s="49">
        <f t="shared" si="99"/>
        <v>0</v>
      </c>
      <c r="H47" s="49">
        <f t="shared" si="99"/>
        <v>0</v>
      </c>
      <c r="I47" s="49">
        <f t="shared" si="99"/>
        <v>0</v>
      </c>
      <c r="J47" s="49">
        <f t="shared" si="99"/>
        <v>0</v>
      </c>
      <c r="K47" s="49">
        <f t="shared" si="99"/>
        <v>0</v>
      </c>
      <c r="L47" s="49">
        <f t="shared" si="99"/>
        <v>0</v>
      </c>
      <c r="M47" s="49">
        <f t="shared" si="99"/>
        <v>0</v>
      </c>
      <c r="N47" s="55">
        <f t="shared" si="99"/>
        <v>0</v>
      </c>
      <c r="O47" s="55">
        <f t="shared" si="99"/>
        <v>20466715</v>
      </c>
      <c r="P47" s="55">
        <f t="shared" si="99"/>
        <v>25511088</v>
      </c>
      <c r="Q47" s="55">
        <v>0</v>
      </c>
      <c r="R47" s="55">
        <f t="shared" si="100"/>
        <v>0</v>
      </c>
      <c r="S47" s="55">
        <f t="shared" si="100"/>
        <v>0</v>
      </c>
      <c r="T47" s="55">
        <f t="shared" si="100"/>
        <v>0</v>
      </c>
      <c r="U47" s="55">
        <f t="shared" ref="U47" si="131">SUM(U106,U165)</f>
        <v>0</v>
      </c>
      <c r="V47" s="49">
        <f t="shared" si="4"/>
        <v>0</v>
      </c>
      <c r="W47" s="49">
        <f t="shared" si="4"/>
        <v>0</v>
      </c>
      <c r="X47" s="49">
        <f t="shared" ref="X47:Y47" si="132">X106+X165</f>
        <v>0</v>
      </c>
      <c r="Y47" s="49">
        <f t="shared" si="132"/>
        <v>0</v>
      </c>
      <c r="Z47" s="49">
        <f t="shared" ref="Z47" si="133">Z106+Z165</f>
        <v>0</v>
      </c>
      <c r="AA47" s="264"/>
    </row>
    <row r="48" spans="1:27">
      <c r="A48" s="51" t="s">
        <v>148</v>
      </c>
      <c r="B48" s="49">
        <f t="shared" si="99"/>
        <v>47234999</v>
      </c>
      <c r="C48" s="49">
        <f t="shared" si="99"/>
        <v>55812863</v>
      </c>
      <c r="D48" s="49">
        <f t="shared" si="99"/>
        <v>52636302</v>
      </c>
      <c r="E48" s="49">
        <f t="shared" si="99"/>
        <v>22276651</v>
      </c>
      <c r="F48" s="49">
        <f t="shared" si="99"/>
        <v>742937</v>
      </c>
      <c r="G48" s="49">
        <f t="shared" si="99"/>
        <v>4393940</v>
      </c>
      <c r="H48" s="49">
        <f t="shared" si="99"/>
        <v>-696007</v>
      </c>
      <c r="I48" s="49">
        <f t="shared" si="99"/>
        <v>3999082</v>
      </c>
      <c r="J48" s="49">
        <f t="shared" si="99"/>
        <v>4755699</v>
      </c>
      <c r="K48" s="49">
        <f t="shared" si="99"/>
        <v>3125570</v>
      </c>
      <c r="L48" s="49">
        <f t="shared" si="99"/>
        <v>-602607</v>
      </c>
      <c r="M48" s="49">
        <f t="shared" si="99"/>
        <v>1650191</v>
      </c>
      <c r="N48" s="55">
        <f t="shared" si="99"/>
        <v>3126550</v>
      </c>
      <c r="O48" s="55">
        <f t="shared" si="99"/>
        <v>46401407</v>
      </c>
      <c r="P48" s="55">
        <f t="shared" si="99"/>
        <v>7599534</v>
      </c>
      <c r="Q48" s="55">
        <v>4996986</v>
      </c>
      <c r="R48" s="55">
        <f t="shared" si="100"/>
        <v>3623430</v>
      </c>
      <c r="S48" s="55">
        <f t="shared" si="100"/>
        <v>3560242</v>
      </c>
      <c r="T48" s="55">
        <f t="shared" si="100"/>
        <v>3589180</v>
      </c>
      <c r="U48" s="55">
        <f t="shared" ref="U48" si="134">SUM(U107,U166)</f>
        <v>3274896</v>
      </c>
      <c r="V48" s="49">
        <f t="shared" si="4"/>
        <v>3000366</v>
      </c>
      <c r="W48" s="49">
        <f t="shared" si="4"/>
        <v>3334177</v>
      </c>
      <c r="X48" s="49">
        <f t="shared" ref="X48:Y48" si="135">X107+X166</f>
        <v>3301126</v>
      </c>
      <c r="Y48" s="49">
        <f t="shared" si="135"/>
        <v>2652567</v>
      </c>
      <c r="Z48" s="49">
        <f t="shared" ref="Z48" si="136">Z107+Z166</f>
        <v>982174</v>
      </c>
      <c r="AA48" s="264"/>
    </row>
    <row r="49" spans="1:32">
      <c r="A49" s="51" t="s">
        <v>150</v>
      </c>
      <c r="B49" s="49">
        <f t="shared" si="99"/>
        <v>21480287</v>
      </c>
      <c r="C49" s="49">
        <f t="shared" si="99"/>
        <v>29559716</v>
      </c>
      <c r="D49" s="49">
        <f t="shared" si="99"/>
        <v>29505200</v>
      </c>
      <c r="E49" s="49">
        <f t="shared" si="99"/>
        <v>9800348</v>
      </c>
      <c r="F49" s="49">
        <f t="shared" si="99"/>
        <v>-8480149</v>
      </c>
      <c r="G49" s="49">
        <f t="shared" si="99"/>
        <v>920275</v>
      </c>
      <c r="H49" s="49">
        <f t="shared" si="99"/>
        <v>829693</v>
      </c>
      <c r="I49" s="49">
        <f t="shared" si="99"/>
        <v>225272</v>
      </c>
      <c r="J49" s="49">
        <f t="shared" si="99"/>
        <v>206134</v>
      </c>
      <c r="K49" s="49">
        <f t="shared" si="99"/>
        <v>198069</v>
      </c>
      <c r="L49" s="49">
        <f t="shared" si="99"/>
        <v>97171</v>
      </c>
      <c r="M49" s="49">
        <f t="shared" si="99"/>
        <v>103689</v>
      </c>
      <c r="N49" s="55">
        <f t="shared" si="99"/>
        <v>136080</v>
      </c>
      <c r="O49" s="55">
        <f t="shared" si="99"/>
        <v>558193</v>
      </c>
      <c r="P49" s="55">
        <f t="shared" si="99"/>
        <v>2068453</v>
      </c>
      <c r="Q49" s="55">
        <v>1219666</v>
      </c>
      <c r="R49" s="55">
        <f t="shared" si="100"/>
        <v>6967533</v>
      </c>
      <c r="S49" s="55">
        <f t="shared" si="100"/>
        <v>1500</v>
      </c>
      <c r="T49" s="55">
        <f t="shared" si="100"/>
        <v>265678</v>
      </c>
      <c r="U49" s="55">
        <f t="shared" ref="U49" si="137">SUM(U108,U167)</f>
        <v>402219</v>
      </c>
      <c r="V49" s="49">
        <f t="shared" si="4"/>
        <v>644639</v>
      </c>
      <c r="W49" s="49">
        <f t="shared" si="4"/>
        <v>493038</v>
      </c>
      <c r="X49" s="49">
        <f t="shared" ref="X49:Y49" si="138">X108+X167</f>
        <v>414073</v>
      </c>
      <c r="Y49" s="49">
        <f t="shared" si="138"/>
        <v>191122</v>
      </c>
      <c r="Z49" s="49">
        <f t="shared" ref="Z49" si="139">Z108+Z167</f>
        <v>130823</v>
      </c>
      <c r="AA49" s="264"/>
    </row>
    <row r="50" spans="1:32">
      <c r="A50" s="51" t="s">
        <v>152</v>
      </c>
      <c r="B50" s="49">
        <f t="shared" si="99"/>
        <v>195980</v>
      </c>
      <c r="C50" s="49">
        <f t="shared" si="99"/>
        <v>282905</v>
      </c>
      <c r="D50" s="49">
        <f t="shared" si="99"/>
        <v>258548</v>
      </c>
      <c r="E50" s="49">
        <f t="shared" si="99"/>
        <v>0</v>
      </c>
      <c r="F50" s="49">
        <f t="shared" si="99"/>
        <v>0</v>
      </c>
      <c r="G50" s="49">
        <f t="shared" si="99"/>
        <v>0</v>
      </c>
      <c r="H50" s="49">
        <f t="shared" si="99"/>
        <v>0</v>
      </c>
      <c r="I50" s="49">
        <f t="shared" si="99"/>
        <v>0</v>
      </c>
      <c r="J50" s="49">
        <f t="shared" si="99"/>
        <v>0</v>
      </c>
      <c r="K50" s="49">
        <f t="shared" si="99"/>
        <v>0</v>
      </c>
      <c r="L50" s="49">
        <f t="shared" si="99"/>
        <v>0</v>
      </c>
      <c r="M50" s="49">
        <f t="shared" si="99"/>
        <v>0</v>
      </c>
      <c r="N50" s="55">
        <f t="shared" si="99"/>
        <v>0</v>
      </c>
      <c r="O50" s="55">
        <f t="shared" si="99"/>
        <v>0</v>
      </c>
      <c r="P50" s="55">
        <f t="shared" si="99"/>
        <v>0</v>
      </c>
      <c r="Q50" s="55">
        <v>0</v>
      </c>
      <c r="R50" s="55">
        <f t="shared" si="100"/>
        <v>0</v>
      </c>
      <c r="S50" s="55">
        <f t="shared" si="100"/>
        <v>0</v>
      </c>
      <c r="T50" s="55">
        <f t="shared" si="100"/>
        <v>0</v>
      </c>
      <c r="U50" s="55">
        <f t="shared" ref="U50" si="140">SUM(U109,U168)</f>
        <v>0</v>
      </c>
      <c r="V50" s="49">
        <f t="shared" si="4"/>
        <v>0</v>
      </c>
      <c r="W50" s="49">
        <f t="shared" si="4"/>
        <v>0</v>
      </c>
      <c r="X50" s="49">
        <f t="shared" ref="X50:Y50" si="141">X109+X168</f>
        <v>0</v>
      </c>
      <c r="Y50" s="49">
        <f t="shared" si="141"/>
        <v>0</v>
      </c>
      <c r="Z50" s="49">
        <f t="shared" ref="Z50" si="142">Z109+Z168</f>
        <v>0</v>
      </c>
      <c r="AA50" s="264"/>
    </row>
    <row r="51" spans="1:32">
      <c r="A51" s="51" t="s">
        <v>153</v>
      </c>
      <c r="B51" s="49">
        <f t="shared" si="99"/>
        <v>11267336</v>
      </c>
      <c r="C51" s="49">
        <f t="shared" si="99"/>
        <v>11037127</v>
      </c>
      <c r="D51" s="49">
        <f t="shared" si="99"/>
        <v>10274952</v>
      </c>
      <c r="E51" s="49">
        <f t="shared" si="99"/>
        <v>-32577939</v>
      </c>
      <c r="F51" s="49">
        <f t="shared" si="99"/>
        <v>-20</v>
      </c>
      <c r="G51" s="49">
        <f t="shared" si="99"/>
        <v>0</v>
      </c>
      <c r="H51" s="49">
        <f t="shared" si="99"/>
        <v>0</v>
      </c>
      <c r="I51" s="49">
        <f t="shared" si="99"/>
        <v>8701434</v>
      </c>
      <c r="J51" s="49">
        <f t="shared" si="99"/>
        <v>221244</v>
      </c>
      <c r="K51" s="49">
        <f t="shared" si="99"/>
        <v>6300</v>
      </c>
      <c r="L51" s="49">
        <f t="shared" si="99"/>
        <v>13562</v>
      </c>
      <c r="M51" s="49">
        <f t="shared" si="99"/>
        <v>20600</v>
      </c>
      <c r="N51" s="55">
        <f t="shared" si="99"/>
        <v>30100</v>
      </c>
      <c r="O51" s="55">
        <f t="shared" si="99"/>
        <v>91500</v>
      </c>
      <c r="P51" s="55">
        <f t="shared" si="99"/>
        <v>108600</v>
      </c>
      <c r="Q51" s="55">
        <v>158800</v>
      </c>
      <c r="R51" s="55">
        <f t="shared" si="100"/>
        <v>161700</v>
      </c>
      <c r="S51" s="55">
        <f t="shared" si="100"/>
        <v>109100</v>
      </c>
      <c r="T51" s="55">
        <f t="shared" si="100"/>
        <v>48700</v>
      </c>
      <c r="U51" s="55">
        <f t="shared" ref="U51" si="143">SUM(U110,U169)</f>
        <v>24346</v>
      </c>
      <c r="V51" s="49">
        <f t="shared" si="4"/>
        <v>13510</v>
      </c>
      <c r="W51" s="49">
        <f t="shared" si="4"/>
        <v>6870</v>
      </c>
      <c r="X51" s="49">
        <f t="shared" ref="X51:Y51" si="144">X110+X169</f>
        <v>10500</v>
      </c>
      <c r="Y51" s="49">
        <f t="shared" si="144"/>
        <v>2900</v>
      </c>
      <c r="Z51" s="49">
        <f t="shared" ref="Z51" si="145">Z110+Z169</f>
        <v>500</v>
      </c>
      <c r="AA51" s="264"/>
    </row>
    <row r="52" spans="1:32">
      <c r="A52" s="51" t="s">
        <v>154</v>
      </c>
      <c r="B52" s="49">
        <f t="shared" si="99"/>
        <v>4217733</v>
      </c>
      <c r="C52" s="49">
        <f t="shared" si="99"/>
        <v>27473003</v>
      </c>
      <c r="D52" s="49">
        <f t="shared" si="99"/>
        <v>38775110</v>
      </c>
      <c r="E52" s="49">
        <f t="shared" si="99"/>
        <v>759833</v>
      </c>
      <c r="F52" s="49">
        <f t="shared" si="99"/>
        <v>19802638</v>
      </c>
      <c r="G52" s="49">
        <f t="shared" si="99"/>
        <v>7957185</v>
      </c>
      <c r="H52" s="49">
        <f t="shared" si="99"/>
        <v>16861694</v>
      </c>
      <c r="I52" s="49">
        <f t="shared" si="99"/>
        <v>11696122</v>
      </c>
      <c r="J52" s="49">
        <f t="shared" si="99"/>
        <v>10416437</v>
      </c>
      <c r="K52" s="49">
        <f t="shared" si="99"/>
        <v>10913927</v>
      </c>
      <c r="L52" s="49">
        <f t="shared" si="99"/>
        <v>9016830</v>
      </c>
      <c r="M52" s="49">
        <f t="shared" si="99"/>
        <v>16778042</v>
      </c>
      <c r="N52" s="55">
        <f t="shared" si="99"/>
        <v>23583163</v>
      </c>
      <c r="O52" s="55">
        <f t="shared" si="99"/>
        <v>28063000</v>
      </c>
      <c r="P52" s="55">
        <f t="shared" si="99"/>
        <v>24914292</v>
      </c>
      <c r="Q52" s="55">
        <v>29277870</v>
      </c>
      <c r="R52" s="55">
        <f t="shared" si="100"/>
        <v>24767270</v>
      </c>
      <c r="S52" s="55">
        <f t="shared" si="100"/>
        <v>16017397</v>
      </c>
      <c r="T52" s="55">
        <f t="shared" si="100"/>
        <v>11144040</v>
      </c>
      <c r="U52" s="55">
        <f t="shared" ref="U52" si="146">SUM(U111,U170)</f>
        <v>12734172</v>
      </c>
      <c r="V52" s="49">
        <f t="shared" si="4"/>
        <v>16930211</v>
      </c>
      <c r="W52" s="49">
        <f t="shared" si="4"/>
        <v>15190019</v>
      </c>
      <c r="X52" s="49">
        <f t="shared" ref="X52:Y52" si="147">X111+X170</f>
        <v>14458954</v>
      </c>
      <c r="Y52" s="49">
        <f t="shared" si="147"/>
        <v>16097991</v>
      </c>
      <c r="Z52" s="49">
        <f t="shared" ref="Z52" si="148">Z111+Z170</f>
        <v>7200405.2999999998</v>
      </c>
      <c r="AA52" s="264"/>
    </row>
    <row r="53" spans="1:32">
      <c r="A53" s="51" t="s">
        <v>155</v>
      </c>
      <c r="B53" s="49">
        <f t="shared" ref="B53:P56" si="149">SUM(B112,B171)</f>
        <v>3412843</v>
      </c>
      <c r="C53" s="49">
        <f t="shared" si="149"/>
        <v>1568377</v>
      </c>
      <c r="D53" s="49">
        <f t="shared" si="149"/>
        <v>3264536</v>
      </c>
      <c r="E53" s="49">
        <f t="shared" si="149"/>
        <v>-3921936</v>
      </c>
      <c r="F53" s="49">
        <f t="shared" si="149"/>
        <v>0</v>
      </c>
      <c r="G53" s="49">
        <f t="shared" si="149"/>
        <v>0</v>
      </c>
      <c r="H53" s="49">
        <f t="shared" si="149"/>
        <v>0</v>
      </c>
      <c r="I53" s="49">
        <f t="shared" si="149"/>
        <v>0</v>
      </c>
      <c r="J53" s="49">
        <f t="shared" si="149"/>
        <v>0</v>
      </c>
      <c r="K53" s="49">
        <f t="shared" si="149"/>
        <v>0</v>
      </c>
      <c r="L53" s="49">
        <f t="shared" si="149"/>
        <v>0</v>
      </c>
      <c r="M53" s="49">
        <f t="shared" si="149"/>
        <v>0</v>
      </c>
      <c r="N53" s="55">
        <f t="shared" si="149"/>
        <v>0</v>
      </c>
      <c r="O53" s="55">
        <f t="shared" si="149"/>
        <v>3431125</v>
      </c>
      <c r="P53" s="55">
        <f t="shared" si="149"/>
        <v>4329617</v>
      </c>
      <c r="Q53" s="55">
        <v>754251</v>
      </c>
      <c r="R53" s="55">
        <f t="shared" ref="R53:T56" si="150">SUM(R112,R171)</f>
        <v>-89448</v>
      </c>
      <c r="S53" s="55">
        <f t="shared" si="150"/>
        <v>0</v>
      </c>
      <c r="T53" s="55">
        <f t="shared" si="150"/>
        <v>0</v>
      </c>
      <c r="U53" s="55">
        <f t="shared" ref="U53" si="151">SUM(U112,U171)</f>
        <v>0</v>
      </c>
      <c r="V53" s="49">
        <f t="shared" si="4"/>
        <v>0</v>
      </c>
      <c r="W53" s="49">
        <f t="shared" si="4"/>
        <v>0</v>
      </c>
      <c r="X53" s="49">
        <f t="shared" ref="X53:Y53" si="152">X112+X171</f>
        <v>0</v>
      </c>
      <c r="Y53" s="49">
        <f t="shared" si="152"/>
        <v>0</v>
      </c>
      <c r="Z53" s="49">
        <f t="shared" ref="Z53" si="153">Z112+Z171</f>
        <v>0</v>
      </c>
      <c r="AA53" s="264"/>
    </row>
    <row r="54" spans="1:32">
      <c r="A54" s="51" t="s">
        <v>157</v>
      </c>
      <c r="B54" s="49">
        <f t="shared" si="149"/>
        <v>74821044</v>
      </c>
      <c r="C54" s="49">
        <f t="shared" si="149"/>
        <v>79433150</v>
      </c>
      <c r="D54" s="49">
        <f t="shared" si="149"/>
        <v>-6739620</v>
      </c>
      <c r="E54" s="49">
        <f t="shared" si="149"/>
        <v>-121511605</v>
      </c>
      <c r="F54" s="49">
        <f t="shared" si="149"/>
        <v>38565</v>
      </c>
      <c r="G54" s="49">
        <f t="shared" si="149"/>
        <v>17474</v>
      </c>
      <c r="H54" s="49">
        <f t="shared" si="149"/>
        <v>34895</v>
      </c>
      <c r="I54" s="49">
        <f t="shared" si="149"/>
        <v>12729</v>
      </c>
      <c r="J54" s="49">
        <f t="shared" si="149"/>
        <v>40243</v>
      </c>
      <c r="K54" s="49">
        <f t="shared" si="149"/>
        <v>46578</v>
      </c>
      <c r="L54" s="49">
        <f t="shared" si="149"/>
        <v>38714</v>
      </c>
      <c r="M54" s="49">
        <f t="shared" si="149"/>
        <v>31143</v>
      </c>
      <c r="N54" s="55">
        <f t="shared" si="149"/>
        <v>96020</v>
      </c>
      <c r="O54" s="55">
        <f t="shared" si="149"/>
        <v>111713</v>
      </c>
      <c r="P54" s="55">
        <f t="shared" si="149"/>
        <v>9952667</v>
      </c>
      <c r="Q54" s="55">
        <v>8567866</v>
      </c>
      <c r="R54" s="55">
        <f t="shared" si="150"/>
        <v>2463468</v>
      </c>
      <c r="S54" s="55">
        <f t="shared" si="150"/>
        <v>1034984</v>
      </c>
      <c r="T54" s="55">
        <f t="shared" si="150"/>
        <v>3126542</v>
      </c>
      <c r="U54" s="55">
        <f t="shared" ref="U54" si="154">SUM(U113,U172)</f>
        <v>0</v>
      </c>
      <c r="V54" s="49">
        <f t="shared" si="4"/>
        <v>2956036</v>
      </c>
      <c r="W54" s="49">
        <f t="shared" si="4"/>
        <v>2916218</v>
      </c>
      <c r="X54" s="49">
        <f t="shared" ref="X54:Y54" si="155">X113+X172</f>
        <v>3186870</v>
      </c>
      <c r="Y54" s="49">
        <f t="shared" si="155"/>
        <v>2679725</v>
      </c>
      <c r="Z54" s="49">
        <f t="shared" ref="Z54" si="156">Z113+Z172</f>
        <v>3279759</v>
      </c>
      <c r="AA54" s="264"/>
    </row>
    <row r="55" spans="1:32">
      <c r="A55" s="51" t="s">
        <v>158</v>
      </c>
      <c r="B55" s="49">
        <f t="shared" si="149"/>
        <v>1320336</v>
      </c>
      <c r="C55" s="49">
        <f t="shared" si="149"/>
        <v>1784911</v>
      </c>
      <c r="D55" s="49">
        <f t="shared" si="149"/>
        <v>-1571178</v>
      </c>
      <c r="E55" s="49">
        <f t="shared" si="149"/>
        <v>-1534069</v>
      </c>
      <c r="F55" s="49">
        <f t="shared" si="149"/>
        <v>0</v>
      </c>
      <c r="G55" s="49">
        <f t="shared" si="149"/>
        <v>0</v>
      </c>
      <c r="H55" s="49">
        <f t="shared" si="149"/>
        <v>0</v>
      </c>
      <c r="I55" s="49">
        <f t="shared" si="149"/>
        <v>0</v>
      </c>
      <c r="J55" s="49">
        <f t="shared" si="149"/>
        <v>0</v>
      </c>
      <c r="K55" s="49">
        <f t="shared" si="149"/>
        <v>0</v>
      </c>
      <c r="L55" s="49">
        <f t="shared" si="149"/>
        <v>0</v>
      </c>
      <c r="M55" s="49">
        <f t="shared" si="149"/>
        <v>0</v>
      </c>
      <c r="N55" s="55">
        <f t="shared" si="149"/>
        <v>0</v>
      </c>
      <c r="O55" s="55">
        <f t="shared" si="149"/>
        <v>0</v>
      </c>
      <c r="P55" s="55">
        <f t="shared" si="149"/>
        <v>0</v>
      </c>
      <c r="Q55" s="55">
        <v>0</v>
      </c>
      <c r="R55" s="55">
        <f t="shared" si="150"/>
        <v>0</v>
      </c>
      <c r="S55" s="55">
        <f t="shared" si="150"/>
        <v>15</v>
      </c>
      <c r="T55" s="55">
        <f t="shared" si="150"/>
        <v>0</v>
      </c>
      <c r="U55" s="55">
        <f t="shared" ref="U55" si="157">SUM(U114,U173)</f>
        <v>0</v>
      </c>
      <c r="V55" s="49">
        <f t="shared" si="4"/>
        <v>0</v>
      </c>
      <c r="W55" s="49">
        <f t="shared" si="4"/>
        <v>0</v>
      </c>
      <c r="X55" s="49">
        <f t="shared" ref="X55:Y55" si="158">X114+X173</f>
        <v>0</v>
      </c>
      <c r="Y55" s="49">
        <f t="shared" si="158"/>
        <v>0</v>
      </c>
      <c r="Z55" s="49">
        <f t="shared" ref="Z55" si="159">Z114+Z173</f>
        <v>0</v>
      </c>
      <c r="AA55" s="264"/>
    </row>
    <row r="56" spans="1:32">
      <c r="A56" s="59" t="s">
        <v>159</v>
      </c>
      <c r="B56" s="49">
        <f>SUM(B115,B174)</f>
        <v>605009831</v>
      </c>
      <c r="C56" s="49">
        <f t="shared" si="149"/>
        <v>1334090273</v>
      </c>
      <c r="D56" s="49">
        <f t="shared" si="149"/>
        <v>1347200658</v>
      </c>
      <c r="E56" s="49">
        <f t="shared" si="149"/>
        <v>-720575897</v>
      </c>
      <c r="F56" s="49">
        <f t="shared" si="149"/>
        <v>56262369</v>
      </c>
      <c r="G56" s="49">
        <f t="shared" si="149"/>
        <v>-32083605</v>
      </c>
      <c r="H56" s="49">
        <f t="shared" si="149"/>
        <v>30699038</v>
      </c>
      <c r="I56" s="49">
        <f t="shared" si="149"/>
        <v>78372182</v>
      </c>
      <c r="J56" s="49">
        <f t="shared" si="149"/>
        <v>89303746</v>
      </c>
      <c r="K56" s="49">
        <f t="shared" si="149"/>
        <v>103132826</v>
      </c>
      <c r="L56" s="49">
        <f t="shared" si="149"/>
        <v>63097677</v>
      </c>
      <c r="M56" s="49">
        <f t="shared" si="149"/>
        <v>22280745</v>
      </c>
      <c r="N56" s="55">
        <f t="shared" si="149"/>
        <v>52549851</v>
      </c>
      <c r="O56" s="55">
        <f t="shared" si="149"/>
        <v>1049699365</v>
      </c>
      <c r="P56" s="55">
        <f t="shared" si="149"/>
        <v>490695888</v>
      </c>
      <c r="Q56" s="55">
        <v>134857085</v>
      </c>
      <c r="R56" s="55">
        <f t="shared" si="150"/>
        <v>128665525</v>
      </c>
      <c r="S56" s="55">
        <f t="shared" si="150"/>
        <v>169534793</v>
      </c>
      <c r="T56" s="55">
        <f t="shared" si="150"/>
        <v>186409958</v>
      </c>
      <c r="U56" s="55">
        <f t="shared" ref="U56" si="160">SUM(U115,U174)</f>
        <v>158258515</v>
      </c>
      <c r="V56" s="49">
        <f t="shared" si="4"/>
        <v>149913688</v>
      </c>
      <c r="W56" s="49">
        <f t="shared" si="4"/>
        <v>136094194</v>
      </c>
      <c r="X56" s="49">
        <f>SUM(X5:X55)</f>
        <v>150092664</v>
      </c>
      <c r="Y56" s="49">
        <f>SUM(Y5:Y55)</f>
        <v>121496996</v>
      </c>
      <c r="Z56" s="49">
        <f>SUM(Z5:Z55)</f>
        <v>122731302.01000001</v>
      </c>
    </row>
    <row r="57" spans="1:32" s="62" customFormat="1">
      <c r="A57" s="49"/>
      <c r="B57" s="49"/>
      <c r="C57" s="49"/>
      <c r="D57" s="49"/>
      <c r="E57" s="49"/>
      <c r="F57" s="49"/>
      <c r="G57" s="49"/>
      <c r="H57" s="49"/>
      <c r="I57" s="49"/>
      <c r="J57" s="49"/>
      <c r="K57" s="49"/>
      <c r="L57" s="49"/>
      <c r="M57" s="49"/>
      <c r="N57" s="49"/>
      <c r="O57" s="49"/>
      <c r="P57" s="49"/>
      <c r="Q57" s="49"/>
      <c r="R57" s="49"/>
      <c r="S57" s="49"/>
      <c r="T57" s="49"/>
      <c r="AA57" s="99"/>
    </row>
    <row r="62" spans="1:32"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63"/>
    </row>
    <row r="63" spans="1:32"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51" t="s">
        <v>82</v>
      </c>
      <c r="B64" s="26">
        <v>0</v>
      </c>
      <c r="C64" s="26">
        <v>0</v>
      </c>
      <c r="D64" s="52">
        <v>0</v>
      </c>
      <c r="E64" s="92">
        <v>0</v>
      </c>
      <c r="F64" s="92">
        <v>0</v>
      </c>
      <c r="G64" s="92">
        <v>0</v>
      </c>
      <c r="H64" s="92">
        <v>0</v>
      </c>
      <c r="I64" s="49">
        <v>0</v>
      </c>
      <c r="J64" s="49">
        <v>0</v>
      </c>
      <c r="K64" s="49">
        <v>0</v>
      </c>
      <c r="L64" s="49">
        <v>0</v>
      </c>
      <c r="M64" s="49">
        <v>0</v>
      </c>
      <c r="N64" s="49">
        <v>0</v>
      </c>
      <c r="O64" s="49">
        <v>0</v>
      </c>
      <c r="P64" s="49">
        <v>0</v>
      </c>
      <c r="Q64" s="49">
        <v>0</v>
      </c>
      <c r="R64" s="49">
        <v>0</v>
      </c>
      <c r="S64" s="49">
        <v>0</v>
      </c>
      <c r="T64" s="49">
        <v>0</v>
      </c>
      <c r="U64" s="226">
        <v>769798</v>
      </c>
      <c r="V64" s="49">
        <v>1666888</v>
      </c>
      <c r="W64" s="49">
        <v>3268741</v>
      </c>
      <c r="X64" s="49">
        <v>4892913</v>
      </c>
      <c r="Y64" s="49">
        <v>4566100</v>
      </c>
      <c r="Z64" s="49">
        <v>2860078</v>
      </c>
    </row>
    <row r="65" spans="1:26">
      <c r="A65" s="51" t="s">
        <v>84</v>
      </c>
      <c r="B65" s="26">
        <v>1056756</v>
      </c>
      <c r="C65" s="103">
        <v>6727869</v>
      </c>
      <c r="D65" s="52">
        <v>0</v>
      </c>
      <c r="E65" s="92">
        <v>0</v>
      </c>
      <c r="F65" s="92">
        <v>0</v>
      </c>
      <c r="G65" s="92">
        <v>0</v>
      </c>
      <c r="H65" s="92">
        <v>66488</v>
      </c>
      <c r="I65" s="49">
        <v>251809</v>
      </c>
      <c r="J65" s="49">
        <v>361537</v>
      </c>
      <c r="K65" s="49">
        <v>275909</v>
      </c>
      <c r="L65" s="49">
        <v>250478</v>
      </c>
      <c r="M65" s="49">
        <v>146833</v>
      </c>
      <c r="N65" s="49">
        <v>99039</v>
      </c>
      <c r="O65" s="49">
        <v>83180</v>
      </c>
      <c r="P65" s="49">
        <v>148939</v>
      </c>
      <c r="Q65" s="49">
        <v>230640</v>
      </c>
      <c r="R65" s="49">
        <v>112141</v>
      </c>
      <c r="S65" s="49">
        <v>13498</v>
      </c>
      <c r="T65" s="49">
        <v>11436</v>
      </c>
      <c r="U65" s="226">
        <v>7180</v>
      </c>
      <c r="V65" s="49">
        <v>4913</v>
      </c>
      <c r="W65" s="49">
        <v>0</v>
      </c>
      <c r="X65" s="49">
        <v>0</v>
      </c>
      <c r="Y65" s="49">
        <v>0</v>
      </c>
      <c r="Z65" s="49">
        <v>1071172.24</v>
      </c>
    </row>
    <row r="66" spans="1:26">
      <c r="A66" s="51" t="s">
        <v>86</v>
      </c>
      <c r="B66" s="103">
        <v>0</v>
      </c>
      <c r="C66" s="103">
        <v>5879348</v>
      </c>
      <c r="D66" s="52">
        <v>11818389</v>
      </c>
      <c r="E66" s="92">
        <v>8307907</v>
      </c>
      <c r="F66" s="92">
        <v>51207</v>
      </c>
      <c r="G66" s="92">
        <v>39555</v>
      </c>
      <c r="H66" s="92">
        <v>30434</v>
      </c>
      <c r="I66" s="49">
        <v>7290</v>
      </c>
      <c r="J66" s="49">
        <v>7347</v>
      </c>
      <c r="K66" s="49">
        <v>3553</v>
      </c>
      <c r="L66" s="49">
        <v>1960</v>
      </c>
      <c r="M66" s="49">
        <v>8930</v>
      </c>
      <c r="N66" s="49">
        <v>59405</v>
      </c>
      <c r="O66" s="49">
        <v>101896</v>
      </c>
      <c r="P66" s="49">
        <v>89585</v>
      </c>
      <c r="Q66" s="49">
        <v>48148</v>
      </c>
      <c r="R66" s="49">
        <v>30726</v>
      </c>
      <c r="S66" s="49">
        <v>21884</v>
      </c>
      <c r="T66" s="49">
        <v>18088</v>
      </c>
      <c r="U66" s="226">
        <v>29476</v>
      </c>
      <c r="V66" s="49">
        <v>8085</v>
      </c>
      <c r="W66" s="49">
        <v>0</v>
      </c>
      <c r="X66" s="49">
        <v>0</v>
      </c>
      <c r="Y66" s="49">
        <v>0</v>
      </c>
      <c r="Z66" s="49">
        <v>0</v>
      </c>
    </row>
    <row r="67" spans="1:26">
      <c r="A67" s="51" t="s">
        <v>88</v>
      </c>
      <c r="B67" s="103">
        <v>1901346</v>
      </c>
      <c r="C67" s="103">
        <v>8439436</v>
      </c>
      <c r="D67" s="52">
        <v>8691474</v>
      </c>
      <c r="E67" s="92">
        <v>100188</v>
      </c>
      <c r="F67" s="92">
        <v>134335</v>
      </c>
      <c r="G67" s="92">
        <v>30913</v>
      </c>
      <c r="H67" s="92">
        <v>32241</v>
      </c>
      <c r="I67" s="49">
        <v>-4837</v>
      </c>
      <c r="J67" s="49">
        <v>128337</v>
      </c>
      <c r="K67" s="49">
        <v>151276</v>
      </c>
      <c r="L67" s="49">
        <v>133956</v>
      </c>
      <c r="M67" s="49">
        <v>119208</v>
      </c>
      <c r="N67" s="49">
        <v>100341</v>
      </c>
      <c r="O67" s="49">
        <v>199030</v>
      </c>
      <c r="P67" s="49">
        <v>100866</v>
      </c>
      <c r="Q67" s="49">
        <v>95778</v>
      </c>
      <c r="R67" s="49">
        <v>70133</v>
      </c>
      <c r="S67" s="49">
        <v>66394</v>
      </c>
      <c r="T67" s="49">
        <v>37598</v>
      </c>
      <c r="U67" s="226">
        <v>21242</v>
      </c>
      <c r="V67" s="49">
        <v>24369</v>
      </c>
      <c r="W67" s="49">
        <v>19459</v>
      </c>
      <c r="X67" s="49">
        <v>29630</v>
      </c>
      <c r="Y67" s="49">
        <v>18400</v>
      </c>
      <c r="Z67" s="49">
        <v>258039</v>
      </c>
    </row>
    <row r="68" spans="1:26">
      <c r="A68" s="51" t="s">
        <v>74</v>
      </c>
      <c r="B68" s="103">
        <v>0</v>
      </c>
      <c r="C68" s="103">
        <v>200991704</v>
      </c>
      <c r="D68" s="52">
        <v>308101080</v>
      </c>
      <c r="E68" s="92">
        <v>32020726</v>
      </c>
      <c r="F68" s="92">
        <v>1267923</v>
      </c>
      <c r="G68" s="92">
        <v>884144</v>
      </c>
      <c r="H68" s="92">
        <v>66959</v>
      </c>
      <c r="I68" s="49">
        <v>2112749</v>
      </c>
      <c r="J68" s="49">
        <v>2915195</v>
      </c>
      <c r="K68" s="49">
        <v>2566856</v>
      </c>
      <c r="L68" s="49">
        <v>2742005</v>
      </c>
      <c r="M68" s="49">
        <v>2667209</v>
      </c>
      <c r="N68" s="49">
        <v>12240232</v>
      </c>
      <c r="O68" s="49">
        <v>318907007</v>
      </c>
      <c r="P68" s="49">
        <v>69686313</v>
      </c>
      <c r="Q68" s="49">
        <v>16958999</v>
      </c>
      <c r="R68" s="49">
        <v>18437981</v>
      </c>
      <c r="S68" s="49">
        <v>36536296</v>
      </c>
      <c r="T68" s="49">
        <v>31073150</v>
      </c>
      <c r="U68" s="226">
        <v>26396613</v>
      </c>
      <c r="V68" s="49">
        <v>18394991</v>
      </c>
      <c r="W68" s="49">
        <v>16900625</v>
      </c>
      <c r="X68" s="49">
        <v>13846640</v>
      </c>
      <c r="Y68" s="49">
        <v>13739325</v>
      </c>
      <c r="Z68" s="49">
        <v>9648335</v>
      </c>
    </row>
    <row r="69" spans="1:26">
      <c r="A69" s="51" t="s">
        <v>91</v>
      </c>
      <c r="B69" s="103">
        <v>253627</v>
      </c>
      <c r="C69" s="103">
        <v>4020557</v>
      </c>
      <c r="D69" s="52">
        <v>6887236</v>
      </c>
      <c r="E69" s="92">
        <v>3819</v>
      </c>
      <c r="F69" s="92">
        <v>3228</v>
      </c>
      <c r="G69" s="92">
        <v>25454</v>
      </c>
      <c r="H69" s="92">
        <v>5349</v>
      </c>
      <c r="I69" s="49">
        <v>-273</v>
      </c>
      <c r="J69" s="49">
        <v>0</v>
      </c>
      <c r="K69" s="49">
        <v>0</v>
      </c>
      <c r="L69" s="49">
        <v>0</v>
      </c>
      <c r="M69" s="49">
        <v>0</v>
      </c>
      <c r="N69" s="49">
        <v>138298</v>
      </c>
      <c r="O69" s="49">
        <v>282983</v>
      </c>
      <c r="P69" s="49">
        <v>4657697</v>
      </c>
      <c r="Q69" s="49">
        <v>2730002</v>
      </c>
      <c r="R69" s="49">
        <v>398937</v>
      </c>
      <c r="S69" s="49">
        <v>154980</v>
      </c>
      <c r="T69" s="49">
        <v>120523</v>
      </c>
      <c r="U69" s="226">
        <v>85368</v>
      </c>
      <c r="V69" s="49">
        <v>92839</v>
      </c>
      <c r="W69" s="49">
        <v>1864944</v>
      </c>
      <c r="X69" s="49">
        <v>3548009</v>
      </c>
      <c r="Y69" s="49">
        <v>3074352</v>
      </c>
      <c r="Z69" s="49">
        <v>509710</v>
      </c>
    </row>
    <row r="70" spans="1:26">
      <c r="A70" s="51" t="s">
        <v>93</v>
      </c>
      <c r="B70" s="103">
        <v>0</v>
      </c>
      <c r="C70" s="103">
        <v>0</v>
      </c>
      <c r="D70" s="52">
        <v>0</v>
      </c>
      <c r="E70" s="92">
        <v>0</v>
      </c>
      <c r="F70" s="92">
        <v>0</v>
      </c>
      <c r="G70" s="92">
        <v>0</v>
      </c>
      <c r="H70" s="92">
        <v>0</v>
      </c>
      <c r="I70" s="49">
        <v>0</v>
      </c>
      <c r="J70" s="49">
        <v>0</v>
      </c>
      <c r="K70" s="49">
        <v>0</v>
      </c>
      <c r="L70" s="49">
        <v>0</v>
      </c>
      <c r="M70" s="49">
        <v>0</v>
      </c>
      <c r="N70" s="49">
        <v>0</v>
      </c>
      <c r="O70" s="49">
        <v>10525255</v>
      </c>
      <c r="P70" s="49">
        <v>-109550</v>
      </c>
      <c r="Q70" s="49">
        <v>0</v>
      </c>
      <c r="R70" s="49">
        <v>0</v>
      </c>
      <c r="S70" s="49">
        <v>0</v>
      </c>
      <c r="T70" s="49">
        <v>0</v>
      </c>
      <c r="U70" s="226">
        <v>0</v>
      </c>
      <c r="V70" s="49">
        <v>0</v>
      </c>
      <c r="W70" s="49">
        <v>0</v>
      </c>
      <c r="X70" s="49">
        <v>0</v>
      </c>
      <c r="Y70" s="49">
        <v>0</v>
      </c>
      <c r="Z70" s="49">
        <v>0</v>
      </c>
    </row>
    <row r="71" spans="1:26">
      <c r="A71" s="51" t="s">
        <v>95</v>
      </c>
      <c r="B71" s="103">
        <v>4646223</v>
      </c>
      <c r="C71" s="103">
        <v>908881</v>
      </c>
      <c r="D71" s="52">
        <v>-2883</v>
      </c>
      <c r="E71" s="92">
        <v>0</v>
      </c>
      <c r="F71" s="92">
        <v>0</v>
      </c>
      <c r="G71" s="92">
        <v>0</v>
      </c>
      <c r="H71" s="92">
        <v>0</v>
      </c>
      <c r="I71" s="49">
        <v>0</v>
      </c>
      <c r="J71" s="49">
        <v>0</v>
      </c>
      <c r="K71" s="49">
        <v>0</v>
      </c>
      <c r="L71" s="49">
        <v>0</v>
      </c>
      <c r="M71" s="49">
        <v>0</v>
      </c>
      <c r="N71" s="49">
        <v>0</v>
      </c>
      <c r="O71" s="49">
        <v>0</v>
      </c>
      <c r="P71" s="49">
        <v>1264</v>
      </c>
      <c r="Q71" s="49">
        <v>1</v>
      </c>
      <c r="R71" s="49">
        <v>2304956</v>
      </c>
      <c r="S71" s="49">
        <v>4390378</v>
      </c>
      <c r="T71" s="49">
        <v>2237192</v>
      </c>
      <c r="U71" s="226">
        <v>2385127</v>
      </c>
      <c r="V71" s="49">
        <v>4662751</v>
      </c>
      <c r="W71" s="49">
        <v>1003102</v>
      </c>
      <c r="X71" s="49">
        <v>339312</v>
      </c>
      <c r="Y71" s="49">
        <v>3944812</v>
      </c>
      <c r="Z71" s="49">
        <v>8842755</v>
      </c>
    </row>
    <row r="72" spans="1:26">
      <c r="A72" s="51" t="s">
        <v>97</v>
      </c>
      <c r="B72" s="103">
        <v>2228783</v>
      </c>
      <c r="C72" s="103">
        <v>6723823</v>
      </c>
      <c r="D72" s="52">
        <v>0</v>
      </c>
      <c r="E72" s="92">
        <v>-8952606</v>
      </c>
      <c r="F72" s="92">
        <v>0</v>
      </c>
      <c r="G72" s="92">
        <v>0</v>
      </c>
      <c r="H72" s="92">
        <v>0</v>
      </c>
      <c r="I72" s="49">
        <v>0</v>
      </c>
      <c r="J72" s="49">
        <v>0</v>
      </c>
      <c r="K72" s="49">
        <v>0</v>
      </c>
      <c r="L72" s="49">
        <v>0</v>
      </c>
      <c r="M72" s="49">
        <v>0</v>
      </c>
      <c r="N72" s="49">
        <v>0</v>
      </c>
      <c r="O72" s="49">
        <v>0</v>
      </c>
      <c r="P72" s="49">
        <v>0</v>
      </c>
      <c r="Q72" s="49">
        <v>0</v>
      </c>
      <c r="R72" s="49">
        <v>0</v>
      </c>
      <c r="S72" s="49">
        <v>0</v>
      </c>
      <c r="T72" s="49">
        <v>0</v>
      </c>
      <c r="U72" s="226">
        <v>0</v>
      </c>
      <c r="V72" s="49">
        <v>0</v>
      </c>
      <c r="W72" s="49">
        <v>0</v>
      </c>
      <c r="X72" s="49">
        <v>0</v>
      </c>
      <c r="Y72" s="49">
        <v>0</v>
      </c>
      <c r="Z72" s="49">
        <v>0</v>
      </c>
    </row>
    <row r="73" spans="1:26">
      <c r="A73" s="51" t="s">
        <v>99</v>
      </c>
      <c r="B73" s="103">
        <v>30631574</v>
      </c>
      <c r="C73" s="103">
        <v>82358843</v>
      </c>
      <c r="D73" s="52">
        <v>142099871</v>
      </c>
      <c r="E73" s="92">
        <v>4294380</v>
      </c>
      <c r="F73" s="92">
        <v>1751642</v>
      </c>
      <c r="G73" s="92">
        <v>432580</v>
      </c>
      <c r="H73" s="92">
        <v>66150</v>
      </c>
      <c r="I73" s="49">
        <v>256767</v>
      </c>
      <c r="J73" s="49">
        <v>140511</v>
      </c>
      <c r="K73" s="49">
        <v>249513</v>
      </c>
      <c r="L73" s="49">
        <v>766494</v>
      </c>
      <c r="M73" s="49">
        <v>-265336</v>
      </c>
      <c r="N73" s="49">
        <v>197403</v>
      </c>
      <c r="O73" s="49">
        <v>29891233</v>
      </c>
      <c r="P73" s="49">
        <v>9907954</v>
      </c>
      <c r="Q73" s="49">
        <v>771433</v>
      </c>
      <c r="R73" s="49">
        <v>491204</v>
      </c>
      <c r="S73" s="49">
        <v>771768</v>
      </c>
      <c r="T73" s="49">
        <v>384588</v>
      </c>
      <c r="U73" s="226">
        <v>567174</v>
      </c>
      <c r="V73" s="49">
        <v>903182</v>
      </c>
      <c r="W73" s="49">
        <v>1762593</v>
      </c>
      <c r="X73" s="49">
        <v>3351122</v>
      </c>
      <c r="Y73" s="49">
        <v>4767005</v>
      </c>
      <c r="Z73" s="49">
        <v>4252755</v>
      </c>
    </row>
    <row r="74" spans="1:26">
      <c r="A74" s="51" t="s">
        <v>101</v>
      </c>
      <c r="B74" s="103">
        <v>10020561</v>
      </c>
      <c r="C74" s="103">
        <v>5095705</v>
      </c>
      <c r="D74" s="52">
        <v>247694</v>
      </c>
      <c r="E74" s="92">
        <v>-15363960</v>
      </c>
      <c r="F74" s="92">
        <v>7551357</v>
      </c>
      <c r="G74" s="92">
        <v>-7551357</v>
      </c>
      <c r="H74" s="92">
        <v>-8888</v>
      </c>
      <c r="I74" s="49">
        <v>0</v>
      </c>
      <c r="J74" s="49">
        <v>0</v>
      </c>
      <c r="K74" s="49">
        <v>0</v>
      </c>
      <c r="L74" s="49">
        <v>0</v>
      </c>
      <c r="M74" s="49">
        <v>0</v>
      </c>
      <c r="N74" s="49">
        <v>0</v>
      </c>
      <c r="O74" s="49">
        <v>48443196</v>
      </c>
      <c r="P74" s="49">
        <v>5998368</v>
      </c>
      <c r="Q74" s="49">
        <v>3310020</v>
      </c>
      <c r="R74" s="49">
        <v>5862783</v>
      </c>
      <c r="S74" s="49">
        <v>5094881</v>
      </c>
      <c r="T74" s="49">
        <v>5434382</v>
      </c>
      <c r="U74" s="226">
        <v>7573186</v>
      </c>
      <c r="V74" s="49">
        <v>7830818</v>
      </c>
      <c r="W74" s="49">
        <v>7824509</v>
      </c>
      <c r="X74" s="49">
        <v>7551846</v>
      </c>
      <c r="Y74" s="49">
        <v>7508729</v>
      </c>
      <c r="Z74" s="49">
        <v>6565158</v>
      </c>
    </row>
    <row r="75" spans="1:26">
      <c r="A75" s="51" t="s">
        <v>102</v>
      </c>
      <c r="B75" s="103">
        <v>1187566</v>
      </c>
      <c r="C75" s="103">
        <v>4592882</v>
      </c>
      <c r="D75" s="52">
        <v>2754649</v>
      </c>
      <c r="E75" s="92">
        <v>-3218885</v>
      </c>
      <c r="F75" s="92">
        <v>0</v>
      </c>
      <c r="G75" s="92">
        <v>0</v>
      </c>
      <c r="H75" s="92">
        <v>0</v>
      </c>
      <c r="I75" s="49">
        <v>0</v>
      </c>
      <c r="J75" s="49">
        <v>0</v>
      </c>
      <c r="K75" s="49">
        <v>0</v>
      </c>
      <c r="L75" s="49">
        <v>0</v>
      </c>
      <c r="M75" s="49">
        <v>0</v>
      </c>
      <c r="N75" s="49">
        <v>5292937</v>
      </c>
      <c r="O75" s="49">
        <v>17488673</v>
      </c>
      <c r="P75" s="49">
        <v>4177970</v>
      </c>
      <c r="Q75" s="49">
        <v>0</v>
      </c>
      <c r="R75" s="49">
        <v>1552602</v>
      </c>
      <c r="S75" s="49">
        <v>254</v>
      </c>
      <c r="T75" s="49">
        <v>0</v>
      </c>
      <c r="U75" s="226">
        <v>0</v>
      </c>
      <c r="V75" s="49">
        <v>22204</v>
      </c>
      <c r="W75" s="49">
        <v>0</v>
      </c>
      <c r="X75" s="49">
        <v>130121</v>
      </c>
      <c r="Y75" s="49">
        <v>0</v>
      </c>
      <c r="Z75" s="49">
        <v>0</v>
      </c>
    </row>
    <row r="76" spans="1:26">
      <c r="A76" s="51" t="s">
        <v>103</v>
      </c>
      <c r="B76" s="103">
        <v>10387</v>
      </c>
      <c r="C76" s="103">
        <v>32808</v>
      </c>
      <c r="D76" s="52">
        <v>0</v>
      </c>
      <c r="E76" s="92">
        <v>29856</v>
      </c>
      <c r="F76" s="92">
        <v>0</v>
      </c>
      <c r="G76" s="92">
        <v>0</v>
      </c>
      <c r="H76" s="92">
        <v>0</v>
      </c>
      <c r="I76" s="49">
        <v>0</v>
      </c>
      <c r="J76" s="49">
        <v>0</v>
      </c>
      <c r="K76" s="49">
        <v>0</v>
      </c>
      <c r="L76" s="49">
        <v>0</v>
      </c>
      <c r="M76" s="49">
        <v>0</v>
      </c>
      <c r="N76" s="49">
        <v>0</v>
      </c>
      <c r="O76" s="49">
        <v>380539</v>
      </c>
      <c r="P76" s="49">
        <v>1397510</v>
      </c>
      <c r="Q76" s="49">
        <v>-121549</v>
      </c>
      <c r="R76" s="49">
        <v>558416</v>
      </c>
      <c r="S76" s="49">
        <v>298398</v>
      </c>
      <c r="T76" s="49">
        <v>232881</v>
      </c>
      <c r="U76" s="226">
        <v>467140</v>
      </c>
      <c r="V76" s="49">
        <v>81328</v>
      </c>
      <c r="W76" s="49">
        <v>86531</v>
      </c>
      <c r="X76" s="49">
        <v>294047</v>
      </c>
      <c r="Y76" s="49">
        <v>104176</v>
      </c>
      <c r="Z76" s="49">
        <v>117545</v>
      </c>
    </row>
    <row r="77" spans="1:26">
      <c r="A77" s="51" t="s">
        <v>104</v>
      </c>
      <c r="B77" s="103">
        <v>208411</v>
      </c>
      <c r="C77" s="103">
        <v>20674228</v>
      </c>
      <c r="D77" s="52">
        <v>898011</v>
      </c>
      <c r="E77" s="92">
        <v>0</v>
      </c>
      <c r="F77" s="92">
        <v>0</v>
      </c>
      <c r="G77" s="92">
        <v>0</v>
      </c>
      <c r="H77" s="92">
        <v>0</v>
      </c>
      <c r="I77" s="49">
        <v>0</v>
      </c>
      <c r="J77" s="49">
        <v>0</v>
      </c>
      <c r="K77" s="49">
        <v>0</v>
      </c>
      <c r="L77" s="49">
        <v>0</v>
      </c>
      <c r="M77" s="49">
        <v>0</v>
      </c>
      <c r="N77" s="49">
        <v>251463</v>
      </c>
      <c r="O77" s="49">
        <v>159313089</v>
      </c>
      <c r="P77" s="49">
        <v>25806756</v>
      </c>
      <c r="Q77" s="49">
        <v>0</v>
      </c>
      <c r="R77" s="49">
        <v>0</v>
      </c>
      <c r="S77" s="49">
        <v>-4103568</v>
      </c>
      <c r="T77" s="49">
        <v>0</v>
      </c>
      <c r="U77" s="226">
        <v>0</v>
      </c>
      <c r="V77" s="49">
        <v>0</v>
      </c>
      <c r="W77" s="49">
        <v>0</v>
      </c>
      <c r="X77" s="49">
        <v>0</v>
      </c>
      <c r="Y77" s="49">
        <v>0</v>
      </c>
      <c r="Z77" s="49">
        <v>0</v>
      </c>
    </row>
    <row r="78" spans="1:26">
      <c r="A78" s="51" t="s">
        <v>105</v>
      </c>
      <c r="B78" s="103">
        <v>5654598</v>
      </c>
      <c r="C78" s="103">
        <v>-1261449</v>
      </c>
      <c r="D78" s="52">
        <v>0</v>
      </c>
      <c r="E78" s="92">
        <v>-467318</v>
      </c>
      <c r="F78" s="92">
        <v>0</v>
      </c>
      <c r="G78" s="92">
        <v>0</v>
      </c>
      <c r="H78" s="92">
        <v>0</v>
      </c>
      <c r="I78" s="49">
        <v>0</v>
      </c>
      <c r="J78" s="49">
        <v>0</v>
      </c>
      <c r="K78" s="49">
        <v>0</v>
      </c>
      <c r="L78" s="49">
        <v>0</v>
      </c>
      <c r="M78" s="49">
        <v>0</v>
      </c>
      <c r="N78" s="49">
        <v>0</v>
      </c>
      <c r="O78" s="49">
        <v>0</v>
      </c>
      <c r="P78" s="49">
        <v>0</v>
      </c>
      <c r="Q78" s="49">
        <v>0</v>
      </c>
      <c r="R78" s="49">
        <v>0</v>
      </c>
      <c r="S78" s="49">
        <v>0</v>
      </c>
      <c r="T78" s="49">
        <v>0</v>
      </c>
      <c r="U78" s="226">
        <v>0</v>
      </c>
      <c r="V78" s="49">
        <v>0</v>
      </c>
      <c r="W78" s="49">
        <v>0</v>
      </c>
      <c r="X78" s="49">
        <v>0</v>
      </c>
      <c r="Y78" s="49">
        <v>0</v>
      </c>
      <c r="Z78" s="49">
        <v>0</v>
      </c>
    </row>
    <row r="79" spans="1:26">
      <c r="A79" s="51" t="s">
        <v>107</v>
      </c>
      <c r="B79" s="103">
        <v>4710424</v>
      </c>
      <c r="C79" s="103">
        <v>11077016</v>
      </c>
      <c r="D79" s="52">
        <v>4132957</v>
      </c>
      <c r="E79" s="92">
        <v>0</v>
      </c>
      <c r="F79" s="92">
        <v>0</v>
      </c>
      <c r="G79" s="92">
        <v>0</v>
      </c>
      <c r="H79" s="92">
        <v>-19920397</v>
      </c>
      <c r="I79" s="49">
        <v>0</v>
      </c>
      <c r="J79" s="49">
        <v>0</v>
      </c>
      <c r="K79" s="49">
        <v>0</v>
      </c>
      <c r="L79" s="49">
        <v>0</v>
      </c>
      <c r="M79" s="49">
        <v>0</v>
      </c>
      <c r="N79" s="49">
        <v>0</v>
      </c>
      <c r="O79" s="49">
        <v>1276121</v>
      </c>
      <c r="P79" s="49">
        <v>20901</v>
      </c>
      <c r="Q79" s="49">
        <v>-4723</v>
      </c>
      <c r="R79" s="49">
        <v>0</v>
      </c>
      <c r="S79" s="49">
        <v>0</v>
      </c>
      <c r="T79" s="49">
        <v>0</v>
      </c>
      <c r="U79" s="226">
        <v>0</v>
      </c>
      <c r="V79" s="49">
        <v>0</v>
      </c>
      <c r="W79" s="49">
        <v>0</v>
      </c>
      <c r="X79" s="49">
        <v>0</v>
      </c>
      <c r="Y79" s="49">
        <v>0</v>
      </c>
      <c r="Z79" s="49">
        <v>0</v>
      </c>
    </row>
    <row r="80" spans="1:26">
      <c r="A80" s="51" t="s">
        <v>76</v>
      </c>
      <c r="B80" s="103">
        <v>3133080</v>
      </c>
      <c r="C80" s="103">
        <v>0</v>
      </c>
      <c r="D80" s="52">
        <v>0</v>
      </c>
      <c r="E80" s="92">
        <v>0</v>
      </c>
      <c r="F80" s="92">
        <v>0</v>
      </c>
      <c r="G80" s="92">
        <v>0</v>
      </c>
      <c r="H80" s="92">
        <v>0</v>
      </c>
      <c r="I80" s="49">
        <v>0</v>
      </c>
      <c r="J80" s="49">
        <v>0</v>
      </c>
      <c r="K80" s="49">
        <v>0</v>
      </c>
      <c r="L80" s="49">
        <v>0</v>
      </c>
      <c r="M80" s="49">
        <v>0</v>
      </c>
      <c r="N80" s="49">
        <v>0</v>
      </c>
      <c r="O80" s="49">
        <v>0</v>
      </c>
      <c r="P80" s="49">
        <v>0</v>
      </c>
      <c r="Q80" s="49">
        <v>0</v>
      </c>
      <c r="R80" s="49">
        <v>0</v>
      </c>
      <c r="S80" s="49">
        <v>0</v>
      </c>
      <c r="T80" s="49">
        <v>0</v>
      </c>
      <c r="U80" s="226">
        <v>0</v>
      </c>
      <c r="V80" s="49">
        <v>0</v>
      </c>
      <c r="W80" s="49">
        <v>0</v>
      </c>
      <c r="X80" s="49">
        <v>0</v>
      </c>
      <c r="Y80" s="49">
        <v>0</v>
      </c>
      <c r="Z80" s="49">
        <v>0</v>
      </c>
    </row>
    <row r="81" spans="1:26">
      <c r="A81" s="51" t="s">
        <v>110</v>
      </c>
      <c r="B81" s="103">
        <v>2844255</v>
      </c>
      <c r="C81" s="103">
        <v>7075509</v>
      </c>
      <c r="D81" s="52">
        <v>13650585</v>
      </c>
      <c r="E81" s="92">
        <v>-19907859</v>
      </c>
      <c r="F81" s="92">
        <v>1964042</v>
      </c>
      <c r="G81" s="92">
        <v>917940</v>
      </c>
      <c r="H81" s="92">
        <v>1101849</v>
      </c>
      <c r="I81" s="49">
        <v>787474</v>
      </c>
      <c r="J81" s="49">
        <v>3677179</v>
      </c>
      <c r="K81" s="49">
        <v>314984</v>
      </c>
      <c r="L81" s="49">
        <v>2149306</v>
      </c>
      <c r="M81" s="49">
        <v>3077776</v>
      </c>
      <c r="N81" s="49">
        <v>1740725</v>
      </c>
      <c r="O81" s="49">
        <v>35291563</v>
      </c>
      <c r="P81" s="49">
        <v>5238025</v>
      </c>
      <c r="Q81" s="49">
        <v>6513621</v>
      </c>
      <c r="R81" s="49">
        <v>8146756</v>
      </c>
      <c r="S81" s="49">
        <v>8552753</v>
      </c>
      <c r="T81" s="49">
        <v>7452326</v>
      </c>
      <c r="U81" s="226">
        <v>7881581</v>
      </c>
      <c r="V81" s="49">
        <v>6324498</v>
      </c>
      <c r="W81" s="49">
        <v>3945430</v>
      </c>
      <c r="X81" s="49">
        <v>2816629</v>
      </c>
      <c r="Y81" s="49">
        <v>8180205</v>
      </c>
      <c r="Z81" s="49">
        <v>1735168</v>
      </c>
    </row>
    <row r="82" spans="1:26">
      <c r="A82" s="51" t="s">
        <v>111</v>
      </c>
      <c r="B82" s="103">
        <v>12818437</v>
      </c>
      <c r="C82" s="103">
        <v>18727027</v>
      </c>
      <c r="D82" s="52">
        <v>18497263</v>
      </c>
      <c r="E82" s="92">
        <v>-18489663</v>
      </c>
      <c r="F82" s="92">
        <v>0</v>
      </c>
      <c r="G82" s="92">
        <v>0</v>
      </c>
      <c r="H82" s="92">
        <v>0</v>
      </c>
      <c r="I82" s="49">
        <v>0</v>
      </c>
      <c r="J82" s="49">
        <v>0</v>
      </c>
      <c r="K82" s="49">
        <v>0</v>
      </c>
      <c r="L82" s="49">
        <v>0</v>
      </c>
      <c r="M82" s="49">
        <v>0</v>
      </c>
      <c r="N82" s="49">
        <v>0</v>
      </c>
      <c r="O82" s="49">
        <v>0</v>
      </c>
      <c r="P82" s="49">
        <v>0</v>
      </c>
      <c r="Q82" s="49">
        <v>0</v>
      </c>
      <c r="R82" s="49">
        <v>0</v>
      </c>
      <c r="S82" s="49">
        <v>0</v>
      </c>
      <c r="T82" s="49">
        <v>0</v>
      </c>
      <c r="U82" s="226">
        <v>0</v>
      </c>
      <c r="V82" s="49">
        <v>0</v>
      </c>
      <c r="W82" s="49">
        <v>0</v>
      </c>
      <c r="X82" s="49">
        <v>0</v>
      </c>
      <c r="Y82" s="49">
        <v>0</v>
      </c>
      <c r="Z82" s="49">
        <v>0</v>
      </c>
    </row>
    <row r="83" spans="1:26">
      <c r="A83" s="51" t="s">
        <v>113</v>
      </c>
      <c r="B83" s="103">
        <v>4899998</v>
      </c>
      <c r="C83" s="103">
        <v>7572624</v>
      </c>
      <c r="D83" s="52">
        <v>9781925</v>
      </c>
      <c r="E83" s="92">
        <v>109830</v>
      </c>
      <c r="F83" s="92">
        <v>632080</v>
      </c>
      <c r="G83" s="92">
        <v>316292</v>
      </c>
      <c r="H83" s="92">
        <v>-993709</v>
      </c>
      <c r="I83" s="49">
        <v>1282138</v>
      </c>
      <c r="J83" s="49">
        <v>-64493</v>
      </c>
      <c r="K83" s="49">
        <v>0</v>
      </c>
      <c r="L83" s="49">
        <v>0</v>
      </c>
      <c r="M83" s="49">
        <v>0</v>
      </c>
      <c r="N83" s="49">
        <v>0</v>
      </c>
      <c r="O83" s="49">
        <v>0</v>
      </c>
      <c r="P83" s="49">
        <v>0</v>
      </c>
      <c r="Q83" s="49">
        <v>0</v>
      </c>
      <c r="R83" s="49">
        <v>0</v>
      </c>
      <c r="S83" s="49">
        <v>0</v>
      </c>
      <c r="T83" s="49">
        <v>0</v>
      </c>
      <c r="U83" s="226">
        <v>0</v>
      </c>
      <c r="V83" s="49">
        <v>11024</v>
      </c>
      <c r="W83" s="49">
        <v>56360</v>
      </c>
      <c r="X83" s="49">
        <v>96862</v>
      </c>
      <c r="Y83" s="49">
        <v>74465</v>
      </c>
      <c r="Z83" s="49">
        <v>0</v>
      </c>
    </row>
    <row r="84" spans="1:26">
      <c r="A84" s="51" t="s">
        <v>78</v>
      </c>
      <c r="B84" s="103">
        <v>12429929</v>
      </c>
      <c r="C84" s="103">
        <v>10701630</v>
      </c>
      <c r="D84" s="52">
        <v>16453691</v>
      </c>
      <c r="E84" s="92">
        <v>-39585250</v>
      </c>
      <c r="F84" s="92">
        <v>0</v>
      </c>
      <c r="G84" s="92">
        <v>0</v>
      </c>
      <c r="H84" s="92">
        <v>1344382</v>
      </c>
      <c r="I84" s="49">
        <v>714909</v>
      </c>
      <c r="J84" s="49">
        <v>216527</v>
      </c>
      <c r="K84" s="49">
        <v>567951</v>
      </c>
      <c r="L84" s="49">
        <v>499875</v>
      </c>
      <c r="M84" s="49">
        <v>467535</v>
      </c>
      <c r="N84" s="49">
        <v>572596</v>
      </c>
      <c r="O84" s="49">
        <v>3926943</v>
      </c>
      <c r="P84" s="49">
        <v>6361001</v>
      </c>
      <c r="Q84" s="49">
        <v>6026258</v>
      </c>
      <c r="R84" s="49">
        <v>5001147</v>
      </c>
      <c r="S84" s="49">
        <v>7550042</v>
      </c>
      <c r="T84" s="49">
        <v>7118883</v>
      </c>
      <c r="U84" s="226">
        <v>6554680</v>
      </c>
      <c r="V84" s="49">
        <v>6955983</v>
      </c>
      <c r="W84" s="49">
        <v>7487947</v>
      </c>
      <c r="X84" s="49">
        <v>7592037</v>
      </c>
      <c r="Y84" s="49">
        <v>7771311</v>
      </c>
      <c r="Z84" s="49">
        <v>7413896</v>
      </c>
    </row>
    <row r="85" spans="1:26">
      <c r="A85" s="51" t="s">
        <v>116</v>
      </c>
      <c r="B85" s="103">
        <v>19695083</v>
      </c>
      <c r="C85" s="103">
        <v>6347347</v>
      </c>
      <c r="D85" s="52">
        <v>11565463</v>
      </c>
      <c r="E85" s="92">
        <v>2087348</v>
      </c>
      <c r="F85" s="92">
        <v>3376190</v>
      </c>
      <c r="G85" s="92">
        <v>3654996</v>
      </c>
      <c r="H85" s="92">
        <v>2140846</v>
      </c>
      <c r="I85" s="49">
        <v>2163499</v>
      </c>
      <c r="J85" s="49">
        <v>1884150</v>
      </c>
      <c r="K85" s="49">
        <v>102447</v>
      </c>
      <c r="L85" s="49">
        <v>2224763</v>
      </c>
      <c r="M85" s="49">
        <v>57198</v>
      </c>
      <c r="N85" s="49">
        <v>-35202</v>
      </c>
      <c r="O85" s="49">
        <v>0</v>
      </c>
      <c r="P85" s="49">
        <v>0</v>
      </c>
      <c r="Q85" s="49">
        <v>0</v>
      </c>
      <c r="R85" s="49">
        <v>0</v>
      </c>
      <c r="S85" s="49">
        <v>0</v>
      </c>
      <c r="T85" s="49">
        <v>0</v>
      </c>
      <c r="U85" s="226">
        <v>0</v>
      </c>
      <c r="V85" s="49">
        <v>0</v>
      </c>
      <c r="W85" s="49">
        <v>0</v>
      </c>
      <c r="X85" s="49">
        <v>0</v>
      </c>
      <c r="Y85" s="49">
        <v>0</v>
      </c>
      <c r="Z85" s="49">
        <v>0</v>
      </c>
    </row>
    <row r="86" spans="1:26">
      <c r="A86" s="51" t="s">
        <v>117</v>
      </c>
      <c r="B86" s="103">
        <v>40172312</v>
      </c>
      <c r="C86" s="103">
        <v>68251583</v>
      </c>
      <c r="D86" s="52">
        <v>23690507</v>
      </c>
      <c r="E86" s="92">
        <v>-40172312</v>
      </c>
      <c r="F86" s="92">
        <v>0</v>
      </c>
      <c r="G86" s="92">
        <v>-91942090</v>
      </c>
      <c r="H86" s="92">
        <v>0</v>
      </c>
      <c r="I86" s="49">
        <v>0</v>
      </c>
      <c r="J86" s="49">
        <v>0</v>
      </c>
      <c r="K86" s="49">
        <v>0</v>
      </c>
      <c r="L86" s="49">
        <v>0</v>
      </c>
      <c r="M86" s="49">
        <v>542220</v>
      </c>
      <c r="N86" s="49">
        <v>185146</v>
      </c>
      <c r="O86" s="49">
        <v>869001</v>
      </c>
      <c r="P86" s="49">
        <v>441110</v>
      </c>
      <c r="Q86" s="49">
        <v>344812</v>
      </c>
      <c r="R86" s="49">
        <v>214919</v>
      </c>
      <c r="S86" s="49">
        <v>477122</v>
      </c>
      <c r="T86" s="49">
        <v>377744</v>
      </c>
      <c r="U86" s="226">
        <v>197661</v>
      </c>
      <c r="V86" s="49">
        <v>1128917</v>
      </c>
      <c r="W86" s="49">
        <v>1701958</v>
      </c>
      <c r="X86" s="49">
        <v>892088</v>
      </c>
      <c r="Y86" s="49">
        <v>352212</v>
      </c>
      <c r="Z86" s="49">
        <v>666771</v>
      </c>
    </row>
    <row r="87" spans="1:26">
      <c r="A87" s="51" t="s">
        <v>77</v>
      </c>
      <c r="B87" s="103">
        <v>93704</v>
      </c>
      <c r="C87" s="103">
        <v>15865952</v>
      </c>
      <c r="D87" s="52">
        <v>13872764</v>
      </c>
      <c r="E87" s="92">
        <v>0</v>
      </c>
      <c r="F87" s="92">
        <v>0</v>
      </c>
      <c r="G87" s="92">
        <v>0</v>
      </c>
      <c r="H87" s="92">
        <v>0</v>
      </c>
      <c r="I87" s="49">
        <v>0</v>
      </c>
      <c r="J87" s="49">
        <v>0</v>
      </c>
      <c r="K87" s="49">
        <v>0</v>
      </c>
      <c r="L87" s="49">
        <v>0</v>
      </c>
      <c r="M87" s="49">
        <v>0</v>
      </c>
      <c r="N87" s="49">
        <v>0</v>
      </c>
      <c r="O87" s="49">
        <v>0</v>
      </c>
      <c r="P87" s="49">
        <v>0</v>
      </c>
      <c r="Q87" s="49">
        <v>0</v>
      </c>
      <c r="R87" s="49">
        <v>0</v>
      </c>
      <c r="S87" s="49">
        <v>0</v>
      </c>
      <c r="T87" s="49">
        <v>0</v>
      </c>
      <c r="U87" s="226">
        <v>0</v>
      </c>
      <c r="V87" s="49">
        <v>0</v>
      </c>
      <c r="W87" s="49">
        <v>0</v>
      </c>
      <c r="X87" s="49">
        <v>0</v>
      </c>
      <c r="Y87" s="49">
        <v>0</v>
      </c>
      <c r="Z87" s="49">
        <v>0</v>
      </c>
    </row>
    <row r="88" spans="1:26">
      <c r="A88" s="51" t="s">
        <v>120</v>
      </c>
      <c r="B88" s="103">
        <v>0</v>
      </c>
      <c r="C88" s="103">
        <v>0</v>
      </c>
      <c r="D88" s="52">
        <v>0</v>
      </c>
      <c r="E88" s="92">
        <v>0</v>
      </c>
      <c r="F88" s="92">
        <v>0</v>
      </c>
      <c r="G88" s="92">
        <v>0</v>
      </c>
      <c r="H88" s="92">
        <v>0</v>
      </c>
      <c r="I88" s="49">
        <v>257750</v>
      </c>
      <c r="J88" s="49">
        <v>23585</v>
      </c>
      <c r="K88" s="49">
        <v>36130</v>
      </c>
      <c r="L88" s="49">
        <v>147272</v>
      </c>
      <c r="M88" s="49">
        <v>170725</v>
      </c>
      <c r="N88" s="49">
        <v>114693</v>
      </c>
      <c r="O88" s="49">
        <v>200851</v>
      </c>
      <c r="P88" s="49">
        <v>20707950</v>
      </c>
      <c r="Q88" s="49">
        <v>609497</v>
      </c>
      <c r="R88" s="49">
        <v>123781</v>
      </c>
      <c r="S88" s="49">
        <v>125690</v>
      </c>
      <c r="T88" s="49">
        <v>0</v>
      </c>
      <c r="U88" s="226">
        <v>0</v>
      </c>
      <c r="V88" s="49">
        <v>0</v>
      </c>
      <c r="W88" s="49">
        <v>0</v>
      </c>
      <c r="X88" s="49">
        <v>0</v>
      </c>
      <c r="Y88" s="49">
        <v>0</v>
      </c>
      <c r="Z88" s="49">
        <v>0</v>
      </c>
    </row>
    <row r="89" spans="1:26">
      <c r="A89" s="51" t="s">
        <v>122</v>
      </c>
      <c r="B89" s="103">
        <v>21833886</v>
      </c>
      <c r="C89" s="103">
        <v>19873887</v>
      </c>
      <c r="D89" s="52">
        <v>36491653</v>
      </c>
      <c r="E89" s="92">
        <v>127685</v>
      </c>
      <c r="F89" s="92">
        <v>116142</v>
      </c>
      <c r="G89" s="92">
        <v>33813</v>
      </c>
      <c r="H89" s="92">
        <v>26909</v>
      </c>
      <c r="I89" s="49">
        <v>4398</v>
      </c>
      <c r="J89" s="49">
        <v>0</v>
      </c>
      <c r="K89" s="49">
        <v>29799202</v>
      </c>
      <c r="L89" s="49">
        <v>0</v>
      </c>
      <c r="M89" s="49">
        <v>-29799202</v>
      </c>
      <c r="N89" s="49">
        <v>0</v>
      </c>
      <c r="O89" s="49">
        <v>12112837</v>
      </c>
      <c r="P89" s="49">
        <v>2562234</v>
      </c>
      <c r="Q89" s="49">
        <v>623887</v>
      </c>
      <c r="R89" s="49">
        <v>0</v>
      </c>
      <c r="S89" s="49">
        <v>0</v>
      </c>
      <c r="T89" s="49">
        <v>0</v>
      </c>
      <c r="U89" s="226">
        <v>3278711</v>
      </c>
      <c r="V89" s="49">
        <v>251933</v>
      </c>
      <c r="W89" s="49">
        <v>0</v>
      </c>
      <c r="X89" s="49">
        <v>11167</v>
      </c>
      <c r="Y89" s="49">
        <v>192279</v>
      </c>
      <c r="Z89" s="49">
        <v>89796</v>
      </c>
    </row>
    <row r="90" spans="1:26">
      <c r="A90" s="51" t="s">
        <v>124</v>
      </c>
      <c r="B90" s="103">
        <v>2430269</v>
      </c>
      <c r="C90" s="103">
        <v>-406689</v>
      </c>
      <c r="D90" s="52">
        <v>225896</v>
      </c>
      <c r="E90" s="92">
        <v>-2249476</v>
      </c>
      <c r="F90" s="92">
        <v>0</v>
      </c>
      <c r="G90" s="92">
        <v>0</v>
      </c>
      <c r="H90" s="92">
        <v>0</v>
      </c>
      <c r="I90" s="49">
        <v>0</v>
      </c>
      <c r="J90" s="49">
        <v>0</v>
      </c>
      <c r="K90" s="49">
        <v>0</v>
      </c>
      <c r="L90" s="49">
        <v>0</v>
      </c>
      <c r="M90" s="49">
        <v>0</v>
      </c>
      <c r="N90" s="49">
        <v>37084</v>
      </c>
      <c r="O90" s="49">
        <v>4212565</v>
      </c>
      <c r="P90" s="49">
        <v>565350</v>
      </c>
      <c r="Q90" s="49">
        <v>0</v>
      </c>
      <c r="R90" s="49">
        <v>0</v>
      </c>
      <c r="S90" s="49">
        <v>3615845</v>
      </c>
      <c r="T90" s="49">
        <v>1392421</v>
      </c>
      <c r="U90" s="226">
        <v>1767175</v>
      </c>
      <c r="V90" s="49">
        <v>1452201</v>
      </c>
      <c r="W90" s="49">
        <v>411227</v>
      </c>
      <c r="X90" s="49">
        <v>101599</v>
      </c>
      <c r="Y90" s="49">
        <v>62560</v>
      </c>
      <c r="Z90" s="49">
        <v>103609</v>
      </c>
    </row>
    <row r="91" spans="1:26">
      <c r="A91" s="51" t="s">
        <v>126</v>
      </c>
      <c r="B91" s="103">
        <v>1952496</v>
      </c>
      <c r="C91" s="103">
        <v>6114222</v>
      </c>
      <c r="D91" s="52">
        <v>16783393</v>
      </c>
      <c r="E91" s="92">
        <v>476134</v>
      </c>
      <c r="F91" s="92">
        <v>8092585</v>
      </c>
      <c r="G91" s="92">
        <v>2425424</v>
      </c>
      <c r="H91" s="92">
        <v>18478553</v>
      </c>
      <c r="I91" s="49">
        <v>12663433</v>
      </c>
      <c r="J91" s="49">
        <v>11849707</v>
      </c>
      <c r="K91" s="49">
        <v>15885353</v>
      </c>
      <c r="L91" s="49">
        <v>4075140</v>
      </c>
      <c r="M91" s="49">
        <v>-1334507</v>
      </c>
      <c r="N91" s="49">
        <v>-30475693</v>
      </c>
      <c r="O91" s="49">
        <v>0</v>
      </c>
      <c r="P91" s="49">
        <v>0</v>
      </c>
      <c r="Q91" s="49">
        <v>0</v>
      </c>
      <c r="R91" s="49">
        <v>0</v>
      </c>
      <c r="S91" s="49">
        <v>0</v>
      </c>
      <c r="T91" s="49">
        <v>389772</v>
      </c>
      <c r="U91" s="226">
        <v>490212</v>
      </c>
      <c r="V91" s="49">
        <v>69065</v>
      </c>
      <c r="W91" s="49">
        <v>375092</v>
      </c>
      <c r="X91" s="49">
        <v>405563</v>
      </c>
      <c r="Y91" s="49">
        <v>0</v>
      </c>
      <c r="Z91" s="49">
        <v>0</v>
      </c>
    </row>
    <row r="92" spans="1:26">
      <c r="A92" s="51" t="s">
        <v>127</v>
      </c>
      <c r="B92" s="103">
        <v>594684</v>
      </c>
      <c r="C92" s="103">
        <v>670207</v>
      </c>
      <c r="D92" s="52">
        <v>147415</v>
      </c>
      <c r="E92" s="92">
        <v>0</v>
      </c>
      <c r="F92" s="92">
        <v>0</v>
      </c>
      <c r="G92" s="92">
        <v>0</v>
      </c>
      <c r="H92" s="92">
        <v>0</v>
      </c>
      <c r="I92" s="49">
        <v>0</v>
      </c>
      <c r="J92" s="49">
        <v>0</v>
      </c>
      <c r="K92" s="49">
        <v>0</v>
      </c>
      <c r="L92" s="49">
        <v>0</v>
      </c>
      <c r="M92" s="49">
        <v>0</v>
      </c>
      <c r="N92" s="49">
        <v>0</v>
      </c>
      <c r="O92" s="49">
        <v>0</v>
      </c>
      <c r="P92" s="49">
        <v>0</v>
      </c>
      <c r="Q92" s="49">
        <v>0</v>
      </c>
      <c r="R92" s="49">
        <v>0</v>
      </c>
      <c r="S92" s="49">
        <v>0</v>
      </c>
      <c r="T92" s="49">
        <v>0</v>
      </c>
      <c r="U92" s="226">
        <v>0</v>
      </c>
      <c r="V92" s="49">
        <v>0</v>
      </c>
      <c r="W92" s="49">
        <v>0</v>
      </c>
      <c r="X92" s="49">
        <v>36829</v>
      </c>
      <c r="Y92" s="49">
        <v>0</v>
      </c>
      <c r="Z92" s="49">
        <v>0</v>
      </c>
    </row>
    <row r="93" spans="1:26">
      <c r="A93" s="51" t="s">
        <v>128</v>
      </c>
      <c r="B93" s="103">
        <v>1243509</v>
      </c>
      <c r="C93" s="103">
        <v>2002025</v>
      </c>
      <c r="D93" s="52">
        <v>0</v>
      </c>
      <c r="E93" s="92">
        <v>172159</v>
      </c>
      <c r="F93" s="92">
        <v>147757</v>
      </c>
      <c r="G93" s="92">
        <v>0</v>
      </c>
      <c r="H93" s="92">
        <v>0</v>
      </c>
      <c r="I93" s="49">
        <v>0</v>
      </c>
      <c r="J93" s="49">
        <v>14290</v>
      </c>
      <c r="K93" s="49">
        <v>25555</v>
      </c>
      <c r="L93" s="49">
        <v>6927</v>
      </c>
      <c r="M93" s="49">
        <v>81099</v>
      </c>
      <c r="N93" s="49">
        <v>102910</v>
      </c>
      <c r="O93" s="49">
        <v>0</v>
      </c>
      <c r="P93" s="49">
        <v>0</v>
      </c>
      <c r="Q93" s="49">
        <v>0</v>
      </c>
      <c r="R93" s="49">
        <v>0</v>
      </c>
      <c r="S93" s="49">
        <v>0</v>
      </c>
      <c r="T93" s="49">
        <v>0</v>
      </c>
      <c r="U93" s="226">
        <v>0</v>
      </c>
      <c r="V93" s="49">
        <v>0</v>
      </c>
      <c r="W93" s="49">
        <v>0</v>
      </c>
      <c r="X93" s="49">
        <v>0</v>
      </c>
      <c r="Y93" s="49">
        <v>630</v>
      </c>
      <c r="Z93" s="49">
        <v>0</v>
      </c>
    </row>
    <row r="94" spans="1:26">
      <c r="A94" s="51" t="s">
        <v>130</v>
      </c>
      <c r="B94" s="103">
        <v>16850038</v>
      </c>
      <c r="C94" s="103">
        <v>22739341</v>
      </c>
      <c r="D94" s="52">
        <v>33598770</v>
      </c>
      <c r="E94" s="92">
        <v>0</v>
      </c>
      <c r="F94" s="92">
        <v>0</v>
      </c>
      <c r="G94" s="92">
        <v>7096119</v>
      </c>
      <c r="H94" s="92">
        <v>0</v>
      </c>
      <c r="I94" s="49">
        <v>4347</v>
      </c>
      <c r="J94" s="49">
        <v>0</v>
      </c>
      <c r="K94" s="49">
        <v>0</v>
      </c>
      <c r="L94" s="49">
        <v>477781</v>
      </c>
      <c r="M94" s="49">
        <v>555157</v>
      </c>
      <c r="N94" s="49">
        <v>1732265</v>
      </c>
      <c r="O94" s="49">
        <v>14972079</v>
      </c>
      <c r="P94" s="49">
        <v>313395</v>
      </c>
      <c r="Q94" s="49">
        <v>306886</v>
      </c>
      <c r="R94" s="49">
        <v>467540</v>
      </c>
      <c r="S94" s="49">
        <v>1198286</v>
      </c>
      <c r="T94" s="49">
        <v>575710</v>
      </c>
      <c r="U94" s="226">
        <v>108798</v>
      </c>
      <c r="V94" s="49">
        <v>9762</v>
      </c>
      <c r="W94" s="49">
        <v>23779</v>
      </c>
      <c r="X94" s="49">
        <v>28255</v>
      </c>
      <c r="Y94" s="49">
        <v>0</v>
      </c>
      <c r="Z94" s="49">
        <v>0</v>
      </c>
    </row>
    <row r="95" spans="1:26">
      <c r="A95" s="51" t="s">
        <v>131</v>
      </c>
      <c r="B95" s="103">
        <v>145170</v>
      </c>
      <c r="C95" s="103">
        <v>-82653</v>
      </c>
      <c r="D95" s="52">
        <v>0</v>
      </c>
      <c r="E95" s="92">
        <v>293079</v>
      </c>
      <c r="F95" s="92">
        <v>364353</v>
      </c>
      <c r="G95" s="92">
        <v>616762</v>
      </c>
      <c r="H95" s="92">
        <v>767445</v>
      </c>
      <c r="I95" s="49">
        <v>866191</v>
      </c>
      <c r="J95" s="49">
        <v>349908</v>
      </c>
      <c r="K95" s="49">
        <v>376550</v>
      </c>
      <c r="L95" s="49">
        <v>593660</v>
      </c>
      <c r="M95" s="49">
        <v>615847</v>
      </c>
      <c r="N95" s="49">
        <v>775211</v>
      </c>
      <c r="O95" s="49">
        <v>826474</v>
      </c>
      <c r="P95" s="49">
        <v>333109</v>
      </c>
      <c r="Q95" s="49">
        <v>646520</v>
      </c>
      <c r="R95" s="49">
        <v>740228</v>
      </c>
      <c r="S95" s="49">
        <v>700317</v>
      </c>
      <c r="T95" s="49">
        <v>2374054</v>
      </c>
      <c r="U95" s="226">
        <v>4673085</v>
      </c>
      <c r="V95" s="49">
        <v>7050184</v>
      </c>
      <c r="W95" s="49">
        <v>7755771</v>
      </c>
      <c r="X95" s="49">
        <v>6852841</v>
      </c>
      <c r="Y95" s="49">
        <v>7957304</v>
      </c>
      <c r="Z95" s="49">
        <v>3034663.47</v>
      </c>
    </row>
    <row r="96" spans="1:26">
      <c r="A96" s="51" t="s">
        <v>132</v>
      </c>
      <c r="B96" s="103">
        <v>0</v>
      </c>
      <c r="C96" s="103">
        <v>0</v>
      </c>
      <c r="D96" s="52">
        <v>0</v>
      </c>
      <c r="E96" s="92">
        <v>65588</v>
      </c>
      <c r="F96" s="92">
        <v>12395862</v>
      </c>
      <c r="G96" s="92">
        <v>13078185</v>
      </c>
      <c r="H96" s="92">
        <v>14952135</v>
      </c>
      <c r="I96" s="49">
        <v>15574184</v>
      </c>
      <c r="J96" s="49">
        <v>22526649</v>
      </c>
      <c r="K96" s="49">
        <v>4799600</v>
      </c>
      <c r="L96" s="49">
        <v>3591929</v>
      </c>
      <c r="M96" s="49">
        <v>1480456</v>
      </c>
      <c r="N96" s="49">
        <v>10761850</v>
      </c>
      <c r="O96" s="49">
        <v>50908997</v>
      </c>
      <c r="P96" s="49">
        <v>35735175</v>
      </c>
      <c r="Q96" s="49">
        <v>10224240</v>
      </c>
      <c r="R96" s="49">
        <v>10710014</v>
      </c>
      <c r="S96" s="49">
        <v>14752314</v>
      </c>
      <c r="T96" s="49">
        <v>42520197</v>
      </c>
      <c r="U96" s="226">
        <v>13134920</v>
      </c>
      <c r="V96" s="49">
        <v>12961844</v>
      </c>
      <c r="W96" s="49">
        <v>12482625</v>
      </c>
      <c r="X96" s="49">
        <v>37638397</v>
      </c>
      <c r="Y96" s="49">
        <v>5771506</v>
      </c>
      <c r="Z96" s="49">
        <v>39291834</v>
      </c>
    </row>
    <row r="97" spans="1:26">
      <c r="A97" s="51" t="s">
        <v>75</v>
      </c>
      <c r="B97" s="103">
        <v>0</v>
      </c>
      <c r="C97" s="103">
        <v>1969210</v>
      </c>
      <c r="D97" s="52">
        <v>13025017</v>
      </c>
      <c r="E97" s="92">
        <v>-185263</v>
      </c>
      <c r="F97" s="92">
        <v>1734</v>
      </c>
      <c r="G97" s="92">
        <v>390</v>
      </c>
      <c r="H97" s="92">
        <v>1145</v>
      </c>
      <c r="I97" s="49">
        <v>574</v>
      </c>
      <c r="J97" s="49">
        <v>126</v>
      </c>
      <c r="K97" s="49">
        <v>-435</v>
      </c>
      <c r="L97" s="49">
        <v>225</v>
      </c>
      <c r="M97" s="49">
        <v>13223</v>
      </c>
      <c r="N97" s="49">
        <v>41147</v>
      </c>
      <c r="O97" s="49">
        <v>6130162</v>
      </c>
      <c r="P97" s="49">
        <v>44461432</v>
      </c>
      <c r="Q97" s="49">
        <v>182</v>
      </c>
      <c r="R97" s="49">
        <v>782</v>
      </c>
      <c r="S97" s="49">
        <v>59</v>
      </c>
      <c r="T97" s="49">
        <v>0</v>
      </c>
      <c r="U97" s="226">
        <v>82</v>
      </c>
      <c r="V97" s="49">
        <v>562</v>
      </c>
      <c r="W97" s="49">
        <v>6686</v>
      </c>
      <c r="X97" s="49">
        <v>0</v>
      </c>
      <c r="Y97" s="49">
        <v>51</v>
      </c>
      <c r="Z97" s="49">
        <v>0</v>
      </c>
    </row>
    <row r="98" spans="1:26">
      <c r="A98" s="51" t="s">
        <v>133</v>
      </c>
      <c r="B98" s="103">
        <v>87535</v>
      </c>
      <c r="C98" s="103">
        <v>1276174</v>
      </c>
      <c r="D98" s="52">
        <v>1601817</v>
      </c>
      <c r="E98" s="92">
        <v>-1601817</v>
      </c>
      <c r="F98" s="92">
        <v>0</v>
      </c>
      <c r="G98" s="92">
        <v>0</v>
      </c>
      <c r="H98" s="92">
        <v>0</v>
      </c>
      <c r="I98" s="49">
        <v>0</v>
      </c>
      <c r="J98" s="49">
        <v>0</v>
      </c>
      <c r="K98" s="49">
        <v>0</v>
      </c>
      <c r="L98" s="49">
        <v>0</v>
      </c>
      <c r="M98" s="49">
        <v>0</v>
      </c>
      <c r="N98" s="49">
        <v>0</v>
      </c>
      <c r="O98" s="49">
        <v>564292</v>
      </c>
      <c r="P98" s="49">
        <v>59899</v>
      </c>
      <c r="Q98" s="49">
        <v>0</v>
      </c>
      <c r="R98" s="49">
        <v>0</v>
      </c>
      <c r="S98" s="49">
        <v>0</v>
      </c>
      <c r="T98" s="49">
        <v>0</v>
      </c>
      <c r="U98" s="226">
        <v>0</v>
      </c>
      <c r="V98" s="49">
        <v>0</v>
      </c>
      <c r="W98" s="49">
        <v>0</v>
      </c>
      <c r="X98" s="49">
        <v>0</v>
      </c>
      <c r="Y98" s="49">
        <v>0</v>
      </c>
      <c r="Z98" s="49">
        <v>0</v>
      </c>
    </row>
    <row r="99" spans="1:26">
      <c r="A99" s="51" t="s">
        <v>134</v>
      </c>
      <c r="B99" s="103">
        <v>0</v>
      </c>
      <c r="C99" s="103">
        <v>0</v>
      </c>
      <c r="D99" s="52">
        <v>0</v>
      </c>
      <c r="E99" s="92">
        <v>13653969</v>
      </c>
      <c r="F99" s="92">
        <v>25957716</v>
      </c>
      <c r="G99" s="92">
        <v>44902523</v>
      </c>
      <c r="H99" s="92">
        <v>32057488</v>
      </c>
      <c r="I99" s="49">
        <v>6719418</v>
      </c>
      <c r="J99" s="49">
        <v>21026872</v>
      </c>
      <c r="K99" s="49">
        <v>12701844</v>
      </c>
      <c r="L99" s="49">
        <v>6516224</v>
      </c>
      <c r="M99" s="49">
        <v>39776</v>
      </c>
      <c r="N99" s="49">
        <v>1775180</v>
      </c>
      <c r="O99" s="49">
        <v>33557613</v>
      </c>
      <c r="P99" s="49">
        <v>13095708</v>
      </c>
      <c r="Q99" s="49">
        <v>15064019</v>
      </c>
      <c r="R99" s="49">
        <v>16515379</v>
      </c>
      <c r="S99" s="49">
        <v>40883327</v>
      </c>
      <c r="T99" s="49">
        <v>35523085</v>
      </c>
      <c r="U99" s="226">
        <v>40180468</v>
      </c>
      <c r="V99" s="49">
        <v>31077240</v>
      </c>
      <c r="W99" s="49">
        <v>20225825</v>
      </c>
      <c r="X99" s="49">
        <v>11219884</v>
      </c>
      <c r="Y99" s="49">
        <v>10581156</v>
      </c>
      <c r="Z99" s="49">
        <v>10668416</v>
      </c>
    </row>
    <row r="100" spans="1:26">
      <c r="A100" s="51" t="s">
        <v>136</v>
      </c>
      <c r="B100" s="103">
        <v>10709174</v>
      </c>
      <c r="C100" s="103">
        <v>15735764</v>
      </c>
      <c r="D100" s="52">
        <v>16074443</v>
      </c>
      <c r="E100" s="92">
        <v>-8174059</v>
      </c>
      <c r="F100" s="92">
        <v>4716</v>
      </c>
      <c r="G100" s="92">
        <v>0</v>
      </c>
      <c r="H100" s="92">
        <v>0</v>
      </c>
      <c r="I100" s="49">
        <v>0</v>
      </c>
      <c r="J100" s="49">
        <v>0</v>
      </c>
      <c r="K100" s="49">
        <v>0</v>
      </c>
      <c r="L100" s="49">
        <v>0</v>
      </c>
      <c r="M100" s="49">
        <v>0</v>
      </c>
      <c r="N100" s="49">
        <v>158723</v>
      </c>
      <c r="O100" s="49">
        <v>3997842</v>
      </c>
      <c r="P100" s="49">
        <v>1058277</v>
      </c>
      <c r="Q100" s="49">
        <v>0</v>
      </c>
      <c r="R100" s="49">
        <v>-2</v>
      </c>
      <c r="S100" s="49">
        <v>0</v>
      </c>
      <c r="T100" s="49">
        <v>0</v>
      </c>
      <c r="U100" s="226">
        <v>0</v>
      </c>
      <c r="V100" s="49">
        <v>0</v>
      </c>
      <c r="W100" s="49">
        <v>0</v>
      </c>
      <c r="X100" s="49">
        <v>0</v>
      </c>
      <c r="Y100" s="49">
        <v>0</v>
      </c>
      <c r="Z100" s="49">
        <v>0</v>
      </c>
    </row>
    <row r="101" spans="1:26">
      <c r="A101" s="51" t="s">
        <v>145</v>
      </c>
      <c r="B101" s="103">
        <v>5905338</v>
      </c>
      <c r="C101" s="103">
        <v>43629761</v>
      </c>
      <c r="D101" s="52">
        <v>51318212</v>
      </c>
      <c r="E101" s="92">
        <v>5432619</v>
      </c>
      <c r="F101" s="92">
        <v>1905949</v>
      </c>
      <c r="G101" s="92">
        <v>1173594</v>
      </c>
      <c r="H101" s="92">
        <v>-2738346</v>
      </c>
      <c r="I101" s="49">
        <v>1060418</v>
      </c>
      <c r="J101" s="49">
        <v>1278784</v>
      </c>
      <c r="K101" s="49">
        <v>800704</v>
      </c>
      <c r="L101" s="49">
        <v>847248</v>
      </c>
      <c r="M101" s="49">
        <v>233141</v>
      </c>
      <c r="N101" s="49">
        <v>275504</v>
      </c>
      <c r="O101" s="49">
        <v>808685</v>
      </c>
      <c r="P101" s="49">
        <v>1735621</v>
      </c>
      <c r="Q101" s="49">
        <v>867043</v>
      </c>
      <c r="R101" s="49">
        <v>897861</v>
      </c>
      <c r="S101" s="49">
        <v>-41875</v>
      </c>
      <c r="T101" s="49">
        <v>860313</v>
      </c>
      <c r="U101" s="226">
        <v>802071</v>
      </c>
      <c r="V101" s="49">
        <v>721121</v>
      </c>
      <c r="W101" s="49">
        <v>863903</v>
      </c>
      <c r="X101" s="49">
        <v>891762</v>
      </c>
      <c r="Y101" s="49">
        <v>913085</v>
      </c>
      <c r="Z101" s="49">
        <v>402939</v>
      </c>
    </row>
    <row r="102" spans="1:26">
      <c r="A102" s="51" t="s">
        <v>138</v>
      </c>
      <c r="B102" s="103">
        <v>732475</v>
      </c>
      <c r="C102" s="103">
        <v>13204940</v>
      </c>
      <c r="D102" s="52">
        <v>0</v>
      </c>
      <c r="E102" s="92">
        <v>-13876477</v>
      </c>
      <c r="F102" s="92">
        <v>7844752</v>
      </c>
      <c r="G102" s="92">
        <v>6008157</v>
      </c>
      <c r="H102" s="92">
        <v>3605009</v>
      </c>
      <c r="I102" s="49">
        <v>5476765</v>
      </c>
      <c r="J102" s="49">
        <v>4422565</v>
      </c>
      <c r="K102" s="49">
        <v>4006266</v>
      </c>
      <c r="L102" s="49">
        <v>4130258</v>
      </c>
      <c r="M102" s="49">
        <v>6121304</v>
      </c>
      <c r="N102" s="49">
        <v>6550060</v>
      </c>
      <c r="O102" s="49">
        <v>35187999</v>
      </c>
      <c r="P102" s="49">
        <v>25119354</v>
      </c>
      <c r="Q102" s="49">
        <v>10257164</v>
      </c>
      <c r="R102" s="49">
        <v>150713</v>
      </c>
      <c r="S102" s="49">
        <v>0</v>
      </c>
      <c r="T102" s="49">
        <v>0</v>
      </c>
      <c r="U102" s="226">
        <v>0</v>
      </c>
      <c r="V102" s="49">
        <v>0</v>
      </c>
      <c r="W102" s="49">
        <v>0</v>
      </c>
      <c r="X102" s="49">
        <v>0</v>
      </c>
      <c r="Y102" s="49">
        <v>0</v>
      </c>
      <c r="Z102" s="49">
        <v>0</v>
      </c>
    </row>
    <row r="103" spans="1:26">
      <c r="A103" s="51" t="s">
        <v>140</v>
      </c>
      <c r="B103" s="103">
        <v>899199</v>
      </c>
      <c r="C103" s="103">
        <v>2798045</v>
      </c>
      <c r="D103" s="52">
        <v>5356876</v>
      </c>
      <c r="E103" s="92">
        <v>103447</v>
      </c>
      <c r="F103" s="92">
        <v>121531</v>
      </c>
      <c r="G103" s="92">
        <v>90879</v>
      </c>
      <c r="H103" s="92">
        <v>75628</v>
      </c>
      <c r="I103" s="49">
        <v>40064</v>
      </c>
      <c r="J103" s="49">
        <v>30793</v>
      </c>
      <c r="K103" s="49">
        <v>44488</v>
      </c>
      <c r="L103" s="49">
        <v>25200</v>
      </c>
      <c r="M103" s="49">
        <v>22368</v>
      </c>
      <c r="N103" s="49">
        <v>15369</v>
      </c>
      <c r="O103" s="49">
        <v>631433</v>
      </c>
      <c r="P103" s="49">
        <v>752680</v>
      </c>
      <c r="Q103" s="49">
        <v>7494</v>
      </c>
      <c r="R103" s="49">
        <v>495</v>
      </c>
      <c r="S103" s="49">
        <v>0</v>
      </c>
      <c r="T103" s="49">
        <v>0</v>
      </c>
      <c r="U103" s="226">
        <v>0</v>
      </c>
      <c r="V103" s="49">
        <v>0</v>
      </c>
      <c r="W103" s="49">
        <v>0</v>
      </c>
      <c r="X103" s="49">
        <v>0</v>
      </c>
      <c r="Y103" s="49">
        <v>0</v>
      </c>
      <c r="Z103" s="49">
        <v>0</v>
      </c>
    </row>
    <row r="104" spans="1:26">
      <c r="A104" s="51" t="s">
        <v>142</v>
      </c>
      <c r="B104" s="103">
        <v>10772300</v>
      </c>
      <c r="C104" s="103">
        <v>2843449</v>
      </c>
      <c r="D104" s="52">
        <v>13160428</v>
      </c>
      <c r="E104" s="92">
        <v>20781986</v>
      </c>
      <c r="F104" s="92">
        <v>-36785863</v>
      </c>
      <c r="G104" s="92">
        <v>0</v>
      </c>
      <c r="H104" s="92">
        <v>0</v>
      </c>
      <c r="I104" s="49">
        <v>0</v>
      </c>
      <c r="J104" s="49">
        <v>0</v>
      </c>
      <c r="K104" s="49">
        <v>0</v>
      </c>
      <c r="L104" s="49">
        <v>0</v>
      </c>
      <c r="M104" s="49">
        <v>0</v>
      </c>
      <c r="N104" s="49">
        <v>0</v>
      </c>
      <c r="O104" s="49">
        <v>3660908</v>
      </c>
      <c r="P104" s="49">
        <v>-1862578</v>
      </c>
      <c r="Q104" s="49">
        <v>0</v>
      </c>
      <c r="R104" s="49">
        <v>0</v>
      </c>
      <c r="S104" s="49">
        <v>0</v>
      </c>
      <c r="T104" s="49">
        <v>0</v>
      </c>
      <c r="U104" s="226">
        <v>0</v>
      </c>
      <c r="V104" s="49">
        <v>0</v>
      </c>
      <c r="W104" s="49">
        <v>0</v>
      </c>
      <c r="X104" s="49">
        <v>0</v>
      </c>
      <c r="Y104" s="49">
        <v>0</v>
      </c>
      <c r="Z104" s="49">
        <v>0</v>
      </c>
    </row>
    <row r="105" spans="1:26">
      <c r="A105" s="51" t="s">
        <v>144</v>
      </c>
      <c r="B105" s="103">
        <v>654559</v>
      </c>
      <c r="C105" s="103">
        <v>0</v>
      </c>
      <c r="D105" s="52">
        <v>0</v>
      </c>
      <c r="E105" s="92">
        <v>0</v>
      </c>
      <c r="F105" s="92">
        <v>0</v>
      </c>
      <c r="G105" s="92">
        <v>0</v>
      </c>
      <c r="H105" s="92">
        <v>0</v>
      </c>
      <c r="I105" s="49">
        <v>0</v>
      </c>
      <c r="J105" s="49">
        <v>0</v>
      </c>
      <c r="K105" s="49">
        <v>0</v>
      </c>
      <c r="L105" s="49">
        <v>0</v>
      </c>
      <c r="M105" s="49">
        <v>0</v>
      </c>
      <c r="N105" s="49">
        <v>0</v>
      </c>
      <c r="O105" s="49">
        <v>319260</v>
      </c>
      <c r="P105" s="49">
        <v>210751</v>
      </c>
      <c r="Q105" s="49">
        <v>0</v>
      </c>
      <c r="R105" s="49">
        <v>0</v>
      </c>
      <c r="S105" s="49">
        <v>0</v>
      </c>
      <c r="T105" s="49">
        <v>0</v>
      </c>
      <c r="U105" s="226">
        <v>0</v>
      </c>
      <c r="V105" s="49">
        <v>0</v>
      </c>
      <c r="W105" s="49">
        <v>0</v>
      </c>
      <c r="X105" s="49">
        <v>0</v>
      </c>
      <c r="Y105" s="49">
        <v>0</v>
      </c>
      <c r="Z105" s="49">
        <v>0</v>
      </c>
    </row>
    <row r="106" spans="1:26">
      <c r="A106" s="51" t="s">
        <v>146</v>
      </c>
      <c r="B106" s="103">
        <v>0</v>
      </c>
      <c r="C106" s="103">
        <v>0</v>
      </c>
      <c r="D106" s="52">
        <v>0</v>
      </c>
      <c r="E106" s="92">
        <v>0</v>
      </c>
      <c r="F106" s="92">
        <v>0</v>
      </c>
      <c r="G106" s="92">
        <v>0</v>
      </c>
      <c r="H106" s="92">
        <v>0</v>
      </c>
      <c r="I106" s="49">
        <v>0</v>
      </c>
      <c r="J106" s="49">
        <v>0</v>
      </c>
      <c r="K106" s="49">
        <v>0</v>
      </c>
      <c r="L106" s="49">
        <v>0</v>
      </c>
      <c r="M106" s="49">
        <v>0</v>
      </c>
      <c r="N106" s="49">
        <v>0</v>
      </c>
      <c r="O106" s="49">
        <v>20466715</v>
      </c>
      <c r="P106" s="49">
        <v>25511088</v>
      </c>
      <c r="Q106" s="49">
        <v>0</v>
      </c>
      <c r="R106" s="49">
        <v>0</v>
      </c>
      <c r="S106" s="49">
        <v>0</v>
      </c>
      <c r="T106" s="49">
        <v>0</v>
      </c>
      <c r="U106" s="226">
        <v>0</v>
      </c>
      <c r="V106" s="49">
        <v>0</v>
      </c>
      <c r="W106" s="49">
        <v>0</v>
      </c>
      <c r="X106" s="49">
        <v>0</v>
      </c>
      <c r="Y106" s="49">
        <v>0</v>
      </c>
      <c r="Z106" s="49">
        <v>0</v>
      </c>
    </row>
    <row r="107" spans="1:26">
      <c r="A107" s="51" t="s">
        <v>148</v>
      </c>
      <c r="B107" s="103">
        <v>27406126</v>
      </c>
      <c r="C107" s="103">
        <v>52421511</v>
      </c>
      <c r="D107" s="52">
        <v>51620785</v>
      </c>
      <c r="E107" s="92">
        <v>21960701</v>
      </c>
      <c r="F107" s="92">
        <v>742937</v>
      </c>
      <c r="G107" s="92">
        <v>4393940</v>
      </c>
      <c r="H107" s="92">
        <v>-696007</v>
      </c>
      <c r="I107" s="49">
        <v>3999082</v>
      </c>
      <c r="J107" s="49">
        <v>4755699</v>
      </c>
      <c r="K107" s="49">
        <v>3125570</v>
      </c>
      <c r="L107" s="49">
        <v>-602607</v>
      </c>
      <c r="M107" s="49">
        <v>1650191</v>
      </c>
      <c r="N107" s="49">
        <v>3126550</v>
      </c>
      <c r="O107" s="49">
        <v>46264979</v>
      </c>
      <c r="P107" s="49">
        <v>7433057</v>
      </c>
      <c r="Q107" s="49">
        <v>4757497</v>
      </c>
      <c r="R107" s="49">
        <v>3333977</v>
      </c>
      <c r="S107" s="49">
        <v>3260170</v>
      </c>
      <c r="T107" s="49">
        <v>3450840</v>
      </c>
      <c r="U107" s="226">
        <v>2861327</v>
      </c>
      <c r="V107" s="49">
        <v>2628744</v>
      </c>
      <c r="W107" s="49">
        <v>2966967</v>
      </c>
      <c r="X107" s="49">
        <v>2859574</v>
      </c>
      <c r="Y107" s="49">
        <v>2352150</v>
      </c>
      <c r="Z107" s="49">
        <v>889123</v>
      </c>
    </row>
    <row r="108" spans="1:26">
      <c r="A108" s="51" t="s">
        <v>150</v>
      </c>
      <c r="B108" s="103">
        <v>21480287</v>
      </c>
      <c r="C108" s="103">
        <v>17691413</v>
      </c>
      <c r="D108" s="52">
        <v>23000920</v>
      </c>
      <c r="E108" s="92">
        <v>463406</v>
      </c>
      <c r="F108" s="92">
        <v>375846</v>
      </c>
      <c r="G108" s="92">
        <v>453338</v>
      </c>
      <c r="H108" s="92">
        <v>470053</v>
      </c>
      <c r="I108" s="49">
        <v>112636</v>
      </c>
      <c r="J108" s="49">
        <v>103067</v>
      </c>
      <c r="K108" s="49">
        <v>99035</v>
      </c>
      <c r="L108" s="49">
        <v>56098</v>
      </c>
      <c r="M108" s="49">
        <v>5622</v>
      </c>
      <c r="N108" s="49">
        <v>122452</v>
      </c>
      <c r="O108" s="49">
        <v>558193</v>
      </c>
      <c r="P108" s="49">
        <v>2068453</v>
      </c>
      <c r="Q108" s="49">
        <v>1219666</v>
      </c>
      <c r="R108" s="49">
        <v>36000</v>
      </c>
      <c r="S108" s="49">
        <v>1500</v>
      </c>
      <c r="T108" s="49">
        <v>265678</v>
      </c>
      <c r="U108" s="226">
        <v>320004</v>
      </c>
      <c r="V108" s="49">
        <v>644639</v>
      </c>
      <c r="W108" s="49">
        <v>493038</v>
      </c>
      <c r="X108" s="49">
        <v>414073</v>
      </c>
      <c r="Y108" s="49">
        <v>191122</v>
      </c>
      <c r="Z108" s="49">
        <v>130823</v>
      </c>
    </row>
    <row r="109" spans="1:26">
      <c r="A109" s="51" t="s">
        <v>152</v>
      </c>
      <c r="B109" s="103">
        <v>147164</v>
      </c>
      <c r="C109" s="103">
        <v>121138</v>
      </c>
      <c r="D109" s="52">
        <v>138799</v>
      </c>
      <c r="E109" s="92">
        <v>0</v>
      </c>
      <c r="F109" s="92">
        <v>0</v>
      </c>
      <c r="G109" s="92">
        <v>0</v>
      </c>
      <c r="H109" s="92">
        <v>0</v>
      </c>
      <c r="I109" s="49">
        <v>0</v>
      </c>
      <c r="J109" s="49">
        <v>0</v>
      </c>
      <c r="K109" s="49">
        <v>0</v>
      </c>
      <c r="L109" s="49">
        <v>0</v>
      </c>
      <c r="M109" s="49">
        <v>0</v>
      </c>
      <c r="N109" s="49">
        <v>0</v>
      </c>
      <c r="O109" s="49">
        <v>0</v>
      </c>
      <c r="P109" s="49">
        <v>0</v>
      </c>
      <c r="Q109" s="49">
        <v>0</v>
      </c>
      <c r="R109" s="49">
        <v>0</v>
      </c>
      <c r="S109" s="49">
        <v>0</v>
      </c>
      <c r="T109" s="49">
        <v>0</v>
      </c>
      <c r="U109" s="226">
        <v>0</v>
      </c>
      <c r="V109" s="49">
        <v>0</v>
      </c>
      <c r="W109" s="49">
        <v>0</v>
      </c>
      <c r="X109" s="49">
        <v>0</v>
      </c>
      <c r="Y109" s="49">
        <v>0</v>
      </c>
      <c r="Z109" s="49">
        <v>0</v>
      </c>
    </row>
    <row r="110" spans="1:26">
      <c r="A110" s="51" t="s">
        <v>153</v>
      </c>
      <c r="B110" s="103">
        <v>0</v>
      </c>
      <c r="C110" s="103">
        <v>0</v>
      </c>
      <c r="D110" s="52">
        <v>32579415</v>
      </c>
      <c r="E110" s="92">
        <v>-32578621</v>
      </c>
      <c r="F110" s="92">
        <v>662</v>
      </c>
      <c r="G110" s="92">
        <v>0</v>
      </c>
      <c r="H110" s="92">
        <v>0</v>
      </c>
      <c r="I110" s="49">
        <v>2249136</v>
      </c>
      <c r="J110" s="49">
        <v>219744</v>
      </c>
      <c r="K110" s="49">
        <v>6300</v>
      </c>
      <c r="L110" s="49">
        <v>12000</v>
      </c>
      <c r="M110" s="49">
        <v>20600</v>
      </c>
      <c r="N110" s="49">
        <v>29600</v>
      </c>
      <c r="O110" s="49">
        <v>91500</v>
      </c>
      <c r="P110" s="49">
        <v>108600</v>
      </c>
      <c r="Q110" s="49">
        <v>158800</v>
      </c>
      <c r="R110" s="49">
        <v>161700</v>
      </c>
      <c r="S110" s="49">
        <v>109100</v>
      </c>
      <c r="T110" s="49">
        <v>48700</v>
      </c>
      <c r="U110" s="226">
        <v>24346</v>
      </c>
      <c r="V110" s="49">
        <v>13510</v>
      </c>
      <c r="W110" s="49">
        <v>6870</v>
      </c>
      <c r="X110" s="49">
        <v>10500</v>
      </c>
      <c r="Y110" s="49">
        <v>2900</v>
      </c>
      <c r="Z110" s="49">
        <v>500</v>
      </c>
    </row>
    <row r="111" spans="1:26">
      <c r="A111" s="51" t="s">
        <v>154</v>
      </c>
      <c r="B111" s="103">
        <v>2452303</v>
      </c>
      <c r="C111" s="103">
        <v>26719885</v>
      </c>
      <c r="D111" s="52">
        <v>38594600</v>
      </c>
      <c r="E111" s="92">
        <v>759709</v>
      </c>
      <c r="F111" s="92">
        <v>19801638</v>
      </c>
      <c r="G111" s="92">
        <v>7956772</v>
      </c>
      <c r="H111" s="92">
        <v>16861694</v>
      </c>
      <c r="I111" s="49">
        <v>11696122</v>
      </c>
      <c r="J111" s="49">
        <v>10416437</v>
      </c>
      <c r="K111" s="49">
        <v>10913927</v>
      </c>
      <c r="L111" s="49">
        <v>9016830</v>
      </c>
      <c r="M111" s="49">
        <v>16778042</v>
      </c>
      <c r="N111" s="49">
        <v>21578601</v>
      </c>
      <c r="O111" s="49">
        <v>28063000</v>
      </c>
      <c r="P111" s="49">
        <v>8288544</v>
      </c>
      <c r="Q111" s="49">
        <v>29277870</v>
      </c>
      <c r="R111" s="49">
        <v>24767270</v>
      </c>
      <c r="S111" s="49">
        <v>15947237</v>
      </c>
      <c r="T111" s="49">
        <v>10874562</v>
      </c>
      <c r="U111" s="226">
        <v>12570913</v>
      </c>
      <c r="V111" s="49">
        <v>11119610</v>
      </c>
      <c r="W111" s="49">
        <v>15190019</v>
      </c>
      <c r="X111" s="49">
        <v>13744923</v>
      </c>
      <c r="Y111" s="49">
        <v>15747161</v>
      </c>
      <c r="Z111" s="49">
        <v>7085054.4900000002</v>
      </c>
    </row>
    <row r="112" spans="1:26">
      <c r="A112" s="51" t="s">
        <v>155</v>
      </c>
      <c r="B112" s="103">
        <v>2273351</v>
      </c>
      <c r="C112" s="103">
        <v>618869</v>
      </c>
      <c r="D112" s="52">
        <v>1040405</v>
      </c>
      <c r="E112" s="92">
        <v>-748297</v>
      </c>
      <c r="F112" s="92">
        <v>0</v>
      </c>
      <c r="G112" s="92">
        <v>0</v>
      </c>
      <c r="H112" s="92">
        <v>0</v>
      </c>
      <c r="I112" s="49">
        <v>0</v>
      </c>
      <c r="J112" s="49">
        <v>0</v>
      </c>
      <c r="K112" s="49">
        <v>0</v>
      </c>
      <c r="L112" s="49">
        <v>0</v>
      </c>
      <c r="M112" s="49">
        <v>0</v>
      </c>
      <c r="N112" s="49">
        <v>0</v>
      </c>
      <c r="O112" s="49">
        <v>3431125</v>
      </c>
      <c r="P112" s="49">
        <v>4329617</v>
      </c>
      <c r="Q112" s="49">
        <v>754251</v>
      </c>
      <c r="R112" s="49">
        <v>-89448</v>
      </c>
      <c r="S112" s="49">
        <v>0</v>
      </c>
      <c r="T112" s="49">
        <v>0</v>
      </c>
      <c r="U112" s="226">
        <v>0</v>
      </c>
      <c r="V112" s="49">
        <v>0</v>
      </c>
      <c r="W112" s="49">
        <v>0</v>
      </c>
      <c r="X112" s="49">
        <v>0</v>
      </c>
      <c r="Y112" s="49">
        <v>0</v>
      </c>
      <c r="Z112" s="49">
        <v>0</v>
      </c>
    </row>
    <row r="113" spans="1:26">
      <c r="A113" s="51" t="s">
        <v>157</v>
      </c>
      <c r="B113" s="103">
        <v>52681463</v>
      </c>
      <c r="C113" s="103">
        <v>45555060</v>
      </c>
      <c r="D113" s="52">
        <v>-74692480</v>
      </c>
      <c r="E113" s="92">
        <v>-14293752</v>
      </c>
      <c r="F113" s="92">
        <v>0</v>
      </c>
      <c r="G113" s="92">
        <v>1585</v>
      </c>
      <c r="H113" s="92">
        <v>41888</v>
      </c>
      <c r="I113" s="49">
        <v>4411</v>
      </c>
      <c r="J113" s="49">
        <v>29326</v>
      </c>
      <c r="K113" s="49">
        <v>20940</v>
      </c>
      <c r="L113" s="49">
        <v>32831</v>
      </c>
      <c r="M113" s="49">
        <v>5505</v>
      </c>
      <c r="N113" s="49">
        <v>44717</v>
      </c>
      <c r="O113" s="49">
        <v>53573</v>
      </c>
      <c r="P113" s="49">
        <v>9922185</v>
      </c>
      <c r="Q113" s="49">
        <v>8557696</v>
      </c>
      <c r="R113" s="49">
        <v>2458375</v>
      </c>
      <c r="S113" s="49">
        <v>1028029</v>
      </c>
      <c r="T113" s="49">
        <v>3126493</v>
      </c>
      <c r="U113" s="226">
        <v>0</v>
      </c>
      <c r="V113" s="49">
        <v>2821337</v>
      </c>
      <c r="W113" s="49">
        <v>2677795</v>
      </c>
      <c r="X113" s="49">
        <v>3006940</v>
      </c>
      <c r="Y113" s="49">
        <v>2619251</v>
      </c>
      <c r="Z113" s="49">
        <v>3274964</v>
      </c>
    </row>
    <row r="114" spans="1:26">
      <c r="A114" s="51" t="s">
        <v>158</v>
      </c>
      <c r="B114" s="103">
        <v>11635</v>
      </c>
      <c r="C114" s="103">
        <v>120</v>
      </c>
      <c r="D114" s="52">
        <v>393999</v>
      </c>
      <c r="E114" s="92">
        <v>-405754</v>
      </c>
      <c r="F114" s="92">
        <v>0</v>
      </c>
      <c r="G114" s="92">
        <v>0</v>
      </c>
      <c r="H114" s="92">
        <v>0</v>
      </c>
      <c r="I114" s="49">
        <v>0</v>
      </c>
      <c r="J114" s="49">
        <v>0</v>
      </c>
      <c r="K114" s="49">
        <v>0</v>
      </c>
      <c r="L114" s="49">
        <v>0</v>
      </c>
      <c r="M114" s="49">
        <v>0</v>
      </c>
      <c r="N114" s="49">
        <v>0</v>
      </c>
      <c r="O114" s="49">
        <v>0</v>
      </c>
      <c r="P114" s="49">
        <v>0</v>
      </c>
      <c r="Q114" s="49">
        <v>0</v>
      </c>
      <c r="R114" s="49">
        <v>0</v>
      </c>
      <c r="S114" s="49">
        <v>0</v>
      </c>
      <c r="T114" s="49">
        <v>0</v>
      </c>
      <c r="U114" s="226">
        <v>0</v>
      </c>
      <c r="V114" s="49">
        <v>0</v>
      </c>
      <c r="W114" s="49">
        <v>0</v>
      </c>
      <c r="X114" s="49">
        <v>0</v>
      </c>
      <c r="Y114" s="49">
        <v>0</v>
      </c>
      <c r="Z114" s="49">
        <v>0</v>
      </c>
    </row>
    <row r="115" spans="1:26">
      <c r="A115" s="59" t="s">
        <v>159</v>
      </c>
      <c r="B115" s="49">
        <f t="shared" ref="B115:M115" si="161">SUM(B64:B114)</f>
        <v>339860015</v>
      </c>
      <c r="C115" s="49">
        <f>SUM(C64:C114)</f>
        <v>766299002</v>
      </c>
      <c r="D115" s="49">
        <f>SUM(D64:D114)</f>
        <v>853601039</v>
      </c>
      <c r="E115" s="49">
        <f>SUM(E64:E114)</f>
        <v>-109026833</v>
      </c>
      <c r="F115" s="49">
        <f>SUM(F64:F114)</f>
        <v>57820321</v>
      </c>
      <c r="G115" s="49">
        <f t="shared" si="161"/>
        <v>-4960092</v>
      </c>
      <c r="H115" s="49">
        <f t="shared" si="161"/>
        <v>67835298</v>
      </c>
      <c r="I115" s="49">
        <f t="shared" si="161"/>
        <v>68300454</v>
      </c>
      <c r="J115" s="49">
        <f t="shared" si="161"/>
        <v>86313842</v>
      </c>
      <c r="K115" s="49">
        <f t="shared" si="161"/>
        <v>86873518</v>
      </c>
      <c r="L115" s="49">
        <f t="shared" si="161"/>
        <v>37695853</v>
      </c>
      <c r="M115" s="49">
        <f t="shared" si="161"/>
        <v>3480920</v>
      </c>
      <c r="N115" s="49">
        <f>SUM(N64:N114)</f>
        <v>37608606</v>
      </c>
      <c r="O115" s="49">
        <v>894000791</v>
      </c>
      <c r="P115" s="49">
        <v>336434610</v>
      </c>
      <c r="Q115" s="49">
        <v>120236152</v>
      </c>
      <c r="R115" s="49">
        <v>103457366</v>
      </c>
      <c r="S115" s="49">
        <v>141405079</v>
      </c>
      <c r="T115" s="49">
        <v>155900616</v>
      </c>
      <c r="U115" s="226">
        <v>133148338</v>
      </c>
      <c r="V115" s="49">
        <f>SUM(V64:V114)</f>
        <v>118934542</v>
      </c>
      <c r="W115" s="49">
        <f>SUM(W64:W114)</f>
        <v>109401796</v>
      </c>
      <c r="X115" s="49">
        <f>SUM(X64:X114)</f>
        <v>122603563</v>
      </c>
      <c r="Y115" s="49">
        <f>SUM(Y64:Y114)</f>
        <v>100492247</v>
      </c>
      <c r="Z115" s="49">
        <f>SUM(Z64:Z114)</f>
        <v>108913104.2</v>
      </c>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2119075</v>
      </c>
      <c r="C123" s="49">
        <v>4667454</v>
      </c>
      <c r="D123" s="49">
        <v>8017300</v>
      </c>
      <c r="E123" s="49">
        <v>-14803829</v>
      </c>
      <c r="F123" s="49">
        <v>0</v>
      </c>
      <c r="G123" s="49">
        <v>0</v>
      </c>
      <c r="H123" s="49">
        <v>0</v>
      </c>
      <c r="I123" s="49">
        <v>0</v>
      </c>
      <c r="J123" s="49">
        <v>0</v>
      </c>
      <c r="K123" s="49">
        <v>0</v>
      </c>
      <c r="L123" s="49">
        <v>0</v>
      </c>
      <c r="M123" s="49">
        <v>0</v>
      </c>
      <c r="N123" s="49">
        <v>0</v>
      </c>
      <c r="O123" s="49">
        <v>0</v>
      </c>
      <c r="P123" s="49">
        <v>0</v>
      </c>
      <c r="Q123" s="49">
        <v>0</v>
      </c>
      <c r="R123" s="49">
        <v>0</v>
      </c>
      <c r="S123" s="49">
        <v>0</v>
      </c>
      <c r="T123" s="49">
        <v>0</v>
      </c>
      <c r="U123" s="226">
        <v>0</v>
      </c>
      <c r="V123" s="49">
        <v>0</v>
      </c>
      <c r="W123" s="49">
        <v>0</v>
      </c>
      <c r="X123" s="49">
        <v>0</v>
      </c>
      <c r="Y123" s="49">
        <v>0</v>
      </c>
      <c r="Z123" s="49">
        <v>1264335</v>
      </c>
    </row>
    <row r="124" spans="1:26">
      <c r="A124" s="51" t="s">
        <v>84</v>
      </c>
      <c r="B124" s="49">
        <v>704504</v>
      </c>
      <c r="C124" s="49">
        <v>4593091</v>
      </c>
      <c r="D124" s="49">
        <v>0</v>
      </c>
      <c r="E124" s="49">
        <v>0</v>
      </c>
      <c r="F124" s="49">
        <v>0</v>
      </c>
      <c r="G124" s="49">
        <v>0</v>
      </c>
      <c r="H124" s="49">
        <v>0</v>
      </c>
      <c r="I124" s="49">
        <v>0</v>
      </c>
      <c r="J124" s="49">
        <v>0</v>
      </c>
      <c r="K124" s="49">
        <v>0</v>
      </c>
      <c r="L124" s="49">
        <v>0</v>
      </c>
      <c r="M124" s="49">
        <v>0</v>
      </c>
      <c r="N124" s="49">
        <v>0</v>
      </c>
      <c r="O124" s="49">
        <v>0</v>
      </c>
      <c r="P124" s="49">
        <v>0</v>
      </c>
      <c r="Q124" s="49">
        <v>0</v>
      </c>
      <c r="R124" s="49">
        <v>0</v>
      </c>
      <c r="S124" s="49">
        <v>0</v>
      </c>
      <c r="T124" s="49">
        <v>0</v>
      </c>
      <c r="U124" s="226">
        <v>0</v>
      </c>
      <c r="V124" s="49">
        <v>0</v>
      </c>
      <c r="W124" s="49">
        <v>0</v>
      </c>
      <c r="X124" s="49">
        <v>0</v>
      </c>
      <c r="Y124" s="49">
        <v>0</v>
      </c>
      <c r="Z124" s="49">
        <v>0</v>
      </c>
    </row>
    <row r="125" spans="1:26">
      <c r="A125" s="51" t="s">
        <v>86</v>
      </c>
      <c r="B125" s="49">
        <v>0</v>
      </c>
      <c r="C125" s="49">
        <v>3109465</v>
      </c>
      <c r="D125" s="49">
        <v>10150967</v>
      </c>
      <c r="E125" s="49">
        <v>-25761</v>
      </c>
      <c r="F125" s="49">
        <v>15108</v>
      </c>
      <c r="G125" s="49">
        <v>8838</v>
      </c>
      <c r="H125" s="49">
        <v>4923</v>
      </c>
      <c r="I125" s="49">
        <v>0</v>
      </c>
      <c r="J125" s="49">
        <v>0</v>
      </c>
      <c r="K125" s="49">
        <v>0</v>
      </c>
      <c r="L125" s="49">
        <v>0</v>
      </c>
      <c r="M125" s="49">
        <v>0</v>
      </c>
      <c r="N125" s="49">
        <v>1942</v>
      </c>
      <c r="O125" s="49">
        <v>5203</v>
      </c>
      <c r="P125" s="49">
        <v>0</v>
      </c>
      <c r="Q125" s="49">
        <v>0</v>
      </c>
      <c r="R125" s="49">
        <v>5993</v>
      </c>
      <c r="S125" s="49">
        <v>0</v>
      </c>
      <c r="T125" s="49">
        <v>0</v>
      </c>
      <c r="U125" s="226">
        <v>1094855</v>
      </c>
      <c r="V125" s="49">
        <v>0</v>
      </c>
      <c r="W125" s="49">
        <v>0</v>
      </c>
      <c r="X125" s="49">
        <v>0</v>
      </c>
      <c r="Y125" s="49">
        <v>0</v>
      </c>
      <c r="Z125" s="49">
        <v>0</v>
      </c>
    </row>
    <row r="126" spans="1:26">
      <c r="A126" s="51" t="s">
        <v>88</v>
      </c>
      <c r="B126" s="49">
        <v>1509909</v>
      </c>
      <c r="C126" s="49">
        <v>5813181</v>
      </c>
      <c r="D126" s="49">
        <v>0</v>
      </c>
      <c r="E126" s="49">
        <v>0</v>
      </c>
      <c r="F126" s="49">
        <v>0</v>
      </c>
      <c r="G126" s="49">
        <v>7295</v>
      </c>
      <c r="H126" s="49">
        <v>22961</v>
      </c>
      <c r="I126" s="49">
        <v>94430</v>
      </c>
      <c r="J126" s="49">
        <v>18780</v>
      </c>
      <c r="K126" s="49">
        <v>0</v>
      </c>
      <c r="L126" s="49">
        <v>0</v>
      </c>
      <c r="M126" s="49">
        <v>0</v>
      </c>
      <c r="N126" s="49">
        <v>0</v>
      </c>
      <c r="O126" s="49">
        <v>0</v>
      </c>
      <c r="P126" s="49">
        <v>0</v>
      </c>
      <c r="Q126" s="49">
        <v>0</v>
      </c>
      <c r="R126" s="49">
        <v>0</v>
      </c>
      <c r="S126" s="49">
        <v>0</v>
      </c>
      <c r="T126" s="49">
        <v>0</v>
      </c>
      <c r="U126" s="226">
        <v>0</v>
      </c>
      <c r="V126" s="49">
        <v>0</v>
      </c>
      <c r="W126" s="49">
        <v>1012</v>
      </c>
      <c r="X126" s="49">
        <v>0</v>
      </c>
      <c r="Y126" s="49">
        <v>0</v>
      </c>
      <c r="Z126" s="49">
        <v>0</v>
      </c>
    </row>
    <row r="127" spans="1:26">
      <c r="A127" s="51" t="s">
        <v>74</v>
      </c>
      <c r="B127" s="49">
        <v>0</v>
      </c>
      <c r="C127" s="49">
        <v>87178129</v>
      </c>
      <c r="D127" s="49">
        <v>62968635</v>
      </c>
      <c r="E127" s="49">
        <v>26046438</v>
      </c>
      <c r="F127" s="49">
        <v>625939</v>
      </c>
      <c r="G127" s="49">
        <v>22731</v>
      </c>
      <c r="H127" s="49">
        <v>-31111387</v>
      </c>
      <c r="I127" s="49">
        <v>192</v>
      </c>
      <c r="J127" s="49">
        <v>22829</v>
      </c>
      <c r="K127" s="49">
        <v>5582338</v>
      </c>
      <c r="L127" s="49">
        <v>296057</v>
      </c>
      <c r="M127" s="49">
        <v>5730611</v>
      </c>
      <c r="N127" s="49">
        <v>2255349</v>
      </c>
      <c r="O127" s="49">
        <v>63449541</v>
      </c>
      <c r="P127" s="49">
        <v>6986240</v>
      </c>
      <c r="Q127" s="49">
        <v>132706</v>
      </c>
      <c r="R127" s="49">
        <v>369707</v>
      </c>
      <c r="S127" s="49">
        <v>8376940</v>
      </c>
      <c r="T127" s="49">
        <v>9367172</v>
      </c>
      <c r="U127" s="226">
        <v>9006616</v>
      </c>
      <c r="V127" s="49">
        <v>9886806</v>
      </c>
      <c r="W127" s="49">
        <v>10272783</v>
      </c>
      <c r="X127" s="49">
        <v>9241311</v>
      </c>
      <c r="Y127" s="49">
        <v>8590394</v>
      </c>
      <c r="Z127" s="49">
        <v>4869793</v>
      </c>
    </row>
    <row r="128" spans="1:26">
      <c r="A128" s="51" t="s">
        <v>91</v>
      </c>
      <c r="B128" s="49">
        <v>102841</v>
      </c>
      <c r="C128" s="49">
        <v>992828</v>
      </c>
      <c r="D128" s="49">
        <v>3180332</v>
      </c>
      <c r="E128" s="49">
        <v>5742</v>
      </c>
      <c r="F128" s="49">
        <v>0</v>
      </c>
      <c r="G128" s="49">
        <v>1805</v>
      </c>
      <c r="H128" s="49">
        <v>3325</v>
      </c>
      <c r="I128" s="49">
        <v>-341</v>
      </c>
      <c r="J128" s="49">
        <v>0</v>
      </c>
      <c r="K128" s="49">
        <v>0</v>
      </c>
      <c r="L128" s="49">
        <v>0</v>
      </c>
      <c r="M128" s="49">
        <v>0</v>
      </c>
      <c r="N128" s="49">
        <v>18274</v>
      </c>
      <c r="O128" s="49">
        <v>-14411</v>
      </c>
      <c r="P128" s="49">
        <v>8177</v>
      </c>
      <c r="Q128" s="49">
        <v>6300</v>
      </c>
      <c r="R128" s="49">
        <v>10231</v>
      </c>
      <c r="S128" s="49">
        <v>3540</v>
      </c>
      <c r="T128" s="49">
        <v>15344</v>
      </c>
      <c r="U128" s="226">
        <v>10251</v>
      </c>
      <c r="V128" s="49">
        <v>17036</v>
      </c>
      <c r="W128" s="49">
        <v>20893</v>
      </c>
      <c r="X128" s="49">
        <v>25493</v>
      </c>
      <c r="Y128" s="49">
        <v>0</v>
      </c>
      <c r="Z128" s="49">
        <v>0</v>
      </c>
    </row>
    <row r="129" spans="1:26">
      <c r="A129" s="51" t="s">
        <v>93</v>
      </c>
      <c r="B129" s="49">
        <v>517906</v>
      </c>
      <c r="C129" s="49">
        <v>20410357</v>
      </c>
      <c r="D129" s="49">
        <v>15559471</v>
      </c>
      <c r="E129" s="49">
        <v>0</v>
      </c>
      <c r="F129" s="49">
        <v>0</v>
      </c>
      <c r="G129" s="49">
        <v>0</v>
      </c>
      <c r="H129" s="49">
        <v>17950482</v>
      </c>
      <c r="I129" s="49">
        <v>0</v>
      </c>
      <c r="J129" s="49">
        <v>0</v>
      </c>
      <c r="K129" s="49">
        <v>0</v>
      </c>
      <c r="L129" s="49">
        <v>0</v>
      </c>
      <c r="M129" s="49">
        <v>0</v>
      </c>
      <c r="N129" s="49">
        <v>0</v>
      </c>
      <c r="O129" s="49">
        <v>6112648</v>
      </c>
      <c r="P129" s="49">
        <v>0</v>
      </c>
      <c r="Q129" s="49">
        <v>0</v>
      </c>
      <c r="R129" s="49">
        <v>0</v>
      </c>
      <c r="S129" s="49">
        <v>0</v>
      </c>
      <c r="T129" s="49">
        <v>0</v>
      </c>
      <c r="U129" s="226">
        <v>0</v>
      </c>
      <c r="V129" s="49">
        <v>0</v>
      </c>
      <c r="W129" s="49">
        <v>0</v>
      </c>
      <c r="X129" s="49">
        <v>0</v>
      </c>
      <c r="Y129" s="49">
        <v>0</v>
      </c>
      <c r="Z129" s="49">
        <v>0</v>
      </c>
    </row>
    <row r="130" spans="1:26">
      <c r="A130" s="51" t="s">
        <v>95</v>
      </c>
      <c r="B130" s="49">
        <v>2169760</v>
      </c>
      <c r="C130" s="49">
        <v>3767090</v>
      </c>
      <c r="D130" s="49">
        <v>4145965</v>
      </c>
      <c r="E130" s="49">
        <v>-7312141</v>
      </c>
      <c r="F130" s="49">
        <v>0</v>
      </c>
      <c r="G130" s="49">
        <v>0</v>
      </c>
      <c r="H130" s="49">
        <v>0</v>
      </c>
      <c r="I130" s="49">
        <v>0</v>
      </c>
      <c r="J130" s="49">
        <v>0</v>
      </c>
      <c r="K130" s="49">
        <v>0</v>
      </c>
      <c r="L130" s="49">
        <v>0</v>
      </c>
      <c r="M130" s="49">
        <v>0</v>
      </c>
      <c r="N130" s="49">
        <v>0</v>
      </c>
      <c r="O130" s="49">
        <v>0</v>
      </c>
      <c r="P130" s="49">
        <v>0</v>
      </c>
      <c r="Q130" s="49">
        <v>0</v>
      </c>
      <c r="R130" s="49">
        <v>0</v>
      </c>
      <c r="S130" s="49">
        <v>0</v>
      </c>
      <c r="T130" s="49">
        <v>1201749</v>
      </c>
      <c r="U130" s="226">
        <v>0</v>
      </c>
      <c r="V130" s="49">
        <v>0</v>
      </c>
      <c r="W130" s="49">
        <v>0</v>
      </c>
      <c r="X130" s="49">
        <v>0</v>
      </c>
      <c r="Y130" s="49">
        <v>0</v>
      </c>
      <c r="Z130" s="49">
        <v>0</v>
      </c>
    </row>
    <row r="131" spans="1:26">
      <c r="A131" s="51" t="s">
        <v>97</v>
      </c>
      <c r="B131" s="49">
        <v>1712277</v>
      </c>
      <c r="C131" s="49">
        <v>2848771</v>
      </c>
      <c r="D131" s="49">
        <v>2639119</v>
      </c>
      <c r="E131" s="49">
        <v>-7200167</v>
      </c>
      <c r="F131" s="49">
        <v>0</v>
      </c>
      <c r="G131" s="49">
        <v>0</v>
      </c>
      <c r="H131" s="49">
        <v>0</v>
      </c>
      <c r="I131" s="49">
        <v>0</v>
      </c>
      <c r="J131" s="49">
        <v>0</v>
      </c>
      <c r="K131" s="49">
        <v>0</v>
      </c>
      <c r="L131" s="49">
        <v>0</v>
      </c>
      <c r="M131" s="49">
        <v>0</v>
      </c>
      <c r="N131" s="49">
        <v>0</v>
      </c>
      <c r="O131" s="49">
        <v>6804729</v>
      </c>
      <c r="P131" s="49">
        <v>8079755</v>
      </c>
      <c r="Q131" s="49">
        <v>91918</v>
      </c>
      <c r="R131" s="49">
        <v>8135783</v>
      </c>
      <c r="S131" s="49">
        <v>8477235</v>
      </c>
      <c r="T131" s="49">
        <v>7417042</v>
      </c>
      <c r="U131" s="226">
        <v>5971302</v>
      </c>
      <c r="V131" s="49">
        <v>7661786</v>
      </c>
      <c r="W131" s="49">
        <v>7271755</v>
      </c>
      <c r="X131" s="49">
        <v>6932311</v>
      </c>
      <c r="Y131" s="49">
        <v>5430659</v>
      </c>
      <c r="Z131" s="49">
        <v>0</v>
      </c>
    </row>
    <row r="132" spans="1:26">
      <c r="A132" s="51" t="s">
        <v>99</v>
      </c>
      <c r="B132" s="49">
        <v>0</v>
      </c>
      <c r="C132" s="49">
        <v>2982777</v>
      </c>
      <c r="D132" s="49">
        <v>65401</v>
      </c>
      <c r="E132" s="49">
        <v>-65401</v>
      </c>
      <c r="F132" s="49">
        <v>0</v>
      </c>
      <c r="G132" s="49">
        <v>0</v>
      </c>
      <c r="H132" s="49">
        <v>0</v>
      </c>
      <c r="I132" s="49">
        <v>0</v>
      </c>
      <c r="J132" s="49">
        <v>0</v>
      </c>
      <c r="K132" s="49">
        <v>0</v>
      </c>
      <c r="L132" s="49">
        <v>0</v>
      </c>
      <c r="M132" s="49">
        <v>0</v>
      </c>
      <c r="N132" s="49">
        <v>0</v>
      </c>
      <c r="O132" s="49">
        <v>7017414</v>
      </c>
      <c r="P132" s="49">
        <v>0</v>
      </c>
      <c r="Q132" s="49">
        <v>0</v>
      </c>
      <c r="R132" s="49">
        <v>0</v>
      </c>
      <c r="S132" s="49">
        <v>0</v>
      </c>
      <c r="T132" s="49">
        <v>0</v>
      </c>
      <c r="U132" s="226">
        <v>0</v>
      </c>
      <c r="V132" s="49">
        <v>0</v>
      </c>
      <c r="W132" s="49">
        <v>0</v>
      </c>
      <c r="X132" s="49">
        <v>0</v>
      </c>
      <c r="Y132" s="49">
        <v>0</v>
      </c>
      <c r="Z132" s="49">
        <v>0</v>
      </c>
    </row>
    <row r="133" spans="1:26">
      <c r="A133" s="51" t="s">
        <v>101</v>
      </c>
      <c r="B133" s="49">
        <v>5476843</v>
      </c>
      <c r="C133" s="49">
        <v>2791163</v>
      </c>
      <c r="D133" s="49">
        <v>11948710</v>
      </c>
      <c r="E133" s="49">
        <v>-20216716</v>
      </c>
      <c r="F133" s="49">
        <v>0</v>
      </c>
      <c r="G133" s="49">
        <v>0</v>
      </c>
      <c r="H133" s="49">
        <v>-7285</v>
      </c>
      <c r="I133" s="49">
        <v>0</v>
      </c>
      <c r="J133" s="49">
        <v>0</v>
      </c>
      <c r="K133" s="49">
        <v>0</v>
      </c>
      <c r="L133" s="49">
        <v>0</v>
      </c>
      <c r="M133" s="49">
        <v>0</v>
      </c>
      <c r="N133" s="49">
        <v>0</v>
      </c>
      <c r="O133" s="49">
        <v>0</v>
      </c>
      <c r="P133" s="49">
        <v>0</v>
      </c>
      <c r="Q133" s="49">
        <v>0</v>
      </c>
      <c r="R133" s="49">
        <v>0</v>
      </c>
      <c r="S133" s="49">
        <v>0</v>
      </c>
      <c r="T133" s="49">
        <v>0</v>
      </c>
      <c r="U133" s="226">
        <v>0</v>
      </c>
      <c r="V133" s="49">
        <v>0</v>
      </c>
      <c r="W133" s="49">
        <v>0</v>
      </c>
      <c r="X133" s="49">
        <v>0</v>
      </c>
      <c r="Y133" s="49">
        <v>0</v>
      </c>
      <c r="Z133" s="49">
        <v>0</v>
      </c>
    </row>
    <row r="134" spans="1:26">
      <c r="A134" s="51" t="s">
        <v>102</v>
      </c>
      <c r="B134" s="49">
        <v>791710</v>
      </c>
      <c r="C134" s="49">
        <v>991869</v>
      </c>
      <c r="D134" s="49">
        <v>1972904</v>
      </c>
      <c r="E134" s="49">
        <v>-1961333</v>
      </c>
      <c r="F134" s="49">
        <v>0</v>
      </c>
      <c r="G134" s="49">
        <v>0</v>
      </c>
      <c r="H134" s="49">
        <v>0</v>
      </c>
      <c r="I134" s="49">
        <v>0</v>
      </c>
      <c r="J134" s="49">
        <v>0</v>
      </c>
      <c r="K134" s="49">
        <v>0</v>
      </c>
      <c r="L134" s="49">
        <v>0</v>
      </c>
      <c r="M134" s="49">
        <v>0</v>
      </c>
      <c r="N134" s="49">
        <v>117151</v>
      </c>
      <c r="O134" s="49">
        <v>350585</v>
      </c>
      <c r="P134" s="49">
        <v>3374331</v>
      </c>
      <c r="Q134" s="49">
        <v>2642764</v>
      </c>
      <c r="R134" s="49">
        <v>1244801</v>
      </c>
      <c r="S134" s="49">
        <v>1761343</v>
      </c>
      <c r="T134" s="49">
        <v>1930832</v>
      </c>
      <c r="U134" s="226">
        <v>1479071</v>
      </c>
      <c r="V134" s="49">
        <v>1055268</v>
      </c>
      <c r="W134" s="49">
        <v>615133</v>
      </c>
      <c r="X134" s="49">
        <v>601424</v>
      </c>
      <c r="Y134" s="49">
        <v>489929</v>
      </c>
      <c r="Z134" s="49">
        <v>313123</v>
      </c>
    </row>
    <row r="135" spans="1:26">
      <c r="A135" s="51" t="s">
        <v>103</v>
      </c>
      <c r="B135" s="49">
        <v>44494</v>
      </c>
      <c r="C135" s="49">
        <v>639952</v>
      </c>
      <c r="D135" s="49">
        <v>1808265</v>
      </c>
      <c r="E135" s="49">
        <v>-2123241</v>
      </c>
      <c r="F135" s="49">
        <v>0</v>
      </c>
      <c r="G135" s="49">
        <v>0</v>
      </c>
      <c r="H135" s="49">
        <v>0</v>
      </c>
      <c r="I135" s="49">
        <v>0</v>
      </c>
      <c r="J135" s="49">
        <v>0</v>
      </c>
      <c r="K135" s="49">
        <v>0</v>
      </c>
      <c r="L135" s="49">
        <v>0</v>
      </c>
      <c r="M135" s="49">
        <v>0</v>
      </c>
      <c r="N135" s="49">
        <v>0</v>
      </c>
      <c r="O135" s="49">
        <v>0</v>
      </c>
      <c r="P135" s="49">
        <v>0</v>
      </c>
      <c r="Q135" s="49">
        <v>0</v>
      </c>
      <c r="R135" s="49">
        <v>0</v>
      </c>
      <c r="S135" s="49">
        <v>0</v>
      </c>
      <c r="T135" s="49">
        <v>0</v>
      </c>
      <c r="U135" s="226">
        <v>0</v>
      </c>
      <c r="V135" s="49">
        <v>0</v>
      </c>
      <c r="W135" s="49">
        <v>0</v>
      </c>
      <c r="X135" s="49">
        <v>0</v>
      </c>
      <c r="Y135" s="49">
        <v>0</v>
      </c>
      <c r="Z135" s="49">
        <v>0</v>
      </c>
    </row>
    <row r="136" spans="1:26">
      <c r="A136" s="51" t="s">
        <v>104</v>
      </c>
      <c r="B136" s="49">
        <v>0</v>
      </c>
      <c r="C136" s="49">
        <v>17234826</v>
      </c>
      <c r="D136" s="49">
        <v>32396648</v>
      </c>
      <c r="E136" s="49">
        <v>0</v>
      </c>
      <c r="F136" s="49">
        <v>0</v>
      </c>
      <c r="G136" s="49">
        <v>0</v>
      </c>
      <c r="H136" s="49">
        <v>0</v>
      </c>
      <c r="I136" s="49">
        <v>0</v>
      </c>
      <c r="J136" s="49">
        <v>0</v>
      </c>
      <c r="K136" s="49">
        <v>0</v>
      </c>
      <c r="L136" s="49">
        <v>0</v>
      </c>
      <c r="M136" s="49">
        <v>0</v>
      </c>
      <c r="N136" s="49">
        <v>0</v>
      </c>
      <c r="O136" s="49">
        <v>38018821</v>
      </c>
      <c r="P136" s="49">
        <v>104388610</v>
      </c>
      <c r="Q136" s="49">
        <v>0</v>
      </c>
      <c r="R136" s="49">
        <v>0</v>
      </c>
      <c r="S136" s="49">
        <v>0</v>
      </c>
      <c r="T136" s="49">
        <v>0</v>
      </c>
      <c r="U136" s="226">
        <v>0</v>
      </c>
      <c r="V136" s="49">
        <v>0</v>
      </c>
      <c r="W136" s="49">
        <v>0</v>
      </c>
      <c r="X136" s="49">
        <v>0</v>
      </c>
      <c r="Y136" s="49">
        <v>0</v>
      </c>
      <c r="Z136" s="49">
        <v>0</v>
      </c>
    </row>
    <row r="137" spans="1:26">
      <c r="A137" s="51" t="s">
        <v>105</v>
      </c>
      <c r="B137" s="49">
        <v>13255942</v>
      </c>
      <c r="C137" s="49">
        <v>6402908</v>
      </c>
      <c r="D137" s="49">
        <v>13083921</v>
      </c>
      <c r="E137" s="49">
        <v>-25914433</v>
      </c>
      <c r="F137" s="49">
        <v>0</v>
      </c>
      <c r="G137" s="49">
        <v>0</v>
      </c>
      <c r="H137" s="49">
        <v>0</v>
      </c>
      <c r="I137" s="49">
        <v>0</v>
      </c>
      <c r="J137" s="49">
        <v>0</v>
      </c>
      <c r="K137" s="49">
        <v>0</v>
      </c>
      <c r="L137" s="49">
        <v>0</v>
      </c>
      <c r="M137" s="49">
        <v>0</v>
      </c>
      <c r="N137" s="49">
        <v>0</v>
      </c>
      <c r="O137" s="49">
        <v>0</v>
      </c>
      <c r="P137" s="49">
        <v>0</v>
      </c>
      <c r="Q137" s="49">
        <v>0</v>
      </c>
      <c r="R137" s="49">
        <v>0</v>
      </c>
      <c r="S137" s="49">
        <v>0</v>
      </c>
      <c r="T137" s="49">
        <v>0</v>
      </c>
      <c r="U137" s="226">
        <v>0</v>
      </c>
      <c r="V137" s="49">
        <v>0</v>
      </c>
      <c r="W137" s="49">
        <v>0</v>
      </c>
      <c r="X137" s="49">
        <v>0</v>
      </c>
      <c r="Y137" s="49">
        <v>0</v>
      </c>
      <c r="Z137" s="49">
        <v>0</v>
      </c>
    </row>
    <row r="138" spans="1:26">
      <c r="A138" s="51" t="s">
        <v>107</v>
      </c>
      <c r="B138" s="49">
        <v>8871281</v>
      </c>
      <c r="C138" s="49">
        <v>9520729</v>
      </c>
      <c r="D138" s="49">
        <v>11713846</v>
      </c>
      <c r="E138" s="49">
        <v>0</v>
      </c>
      <c r="F138" s="49">
        <v>0</v>
      </c>
      <c r="G138" s="49">
        <v>0</v>
      </c>
      <c r="H138" s="49">
        <v>-30105856</v>
      </c>
      <c r="I138" s="49">
        <v>0</v>
      </c>
      <c r="J138" s="49">
        <v>0</v>
      </c>
      <c r="K138" s="49">
        <v>0</v>
      </c>
      <c r="L138" s="49">
        <v>0</v>
      </c>
      <c r="M138" s="49">
        <v>0</v>
      </c>
      <c r="N138" s="49">
        <v>0</v>
      </c>
      <c r="O138" s="49">
        <v>319327</v>
      </c>
      <c r="P138" s="49">
        <v>650</v>
      </c>
      <c r="Q138" s="49">
        <v>0</v>
      </c>
      <c r="R138" s="49">
        <v>0</v>
      </c>
      <c r="S138" s="49">
        <v>0</v>
      </c>
      <c r="T138" s="49">
        <v>0</v>
      </c>
      <c r="U138" s="226">
        <v>0</v>
      </c>
      <c r="V138" s="49">
        <v>0</v>
      </c>
      <c r="W138" s="49">
        <v>0</v>
      </c>
      <c r="X138" s="49">
        <v>0</v>
      </c>
      <c r="Y138" s="49">
        <v>0</v>
      </c>
      <c r="Z138" s="49">
        <v>0</v>
      </c>
    </row>
    <row r="139" spans="1:26">
      <c r="A139" s="51" t="s">
        <v>76</v>
      </c>
      <c r="B139" s="49">
        <v>3270484</v>
      </c>
      <c r="C139" s="49">
        <v>-513</v>
      </c>
      <c r="D139" s="49">
        <v>1000300</v>
      </c>
      <c r="E139" s="49">
        <v>-999787</v>
      </c>
      <c r="F139" s="49">
        <v>0</v>
      </c>
      <c r="G139" s="49">
        <v>0</v>
      </c>
      <c r="H139" s="49">
        <v>0</v>
      </c>
      <c r="I139" s="49">
        <v>0</v>
      </c>
      <c r="J139" s="49">
        <v>0</v>
      </c>
      <c r="K139" s="49">
        <v>0</v>
      </c>
      <c r="L139" s="49">
        <v>0</v>
      </c>
      <c r="M139" s="49">
        <v>0</v>
      </c>
      <c r="N139" s="49">
        <v>0</v>
      </c>
      <c r="O139" s="49">
        <v>0</v>
      </c>
      <c r="P139" s="49">
        <v>0</v>
      </c>
      <c r="Q139" s="49">
        <v>0</v>
      </c>
      <c r="R139" s="49">
        <v>0</v>
      </c>
      <c r="S139" s="49">
        <v>0</v>
      </c>
      <c r="T139" s="49">
        <v>0</v>
      </c>
      <c r="U139" s="226">
        <v>0</v>
      </c>
      <c r="V139" s="49">
        <v>0</v>
      </c>
      <c r="W139" s="49">
        <v>0</v>
      </c>
      <c r="X139" s="49">
        <v>0</v>
      </c>
      <c r="Y139" s="49">
        <v>0</v>
      </c>
      <c r="Z139" s="49">
        <v>0</v>
      </c>
    </row>
    <row r="140" spans="1:26">
      <c r="A140" s="51" t="s">
        <v>110</v>
      </c>
      <c r="B140" s="49">
        <v>1539096</v>
      </c>
      <c r="C140" s="49">
        <v>2596570</v>
      </c>
      <c r="D140" s="49">
        <v>4351103</v>
      </c>
      <c r="E140" s="49">
        <v>-7627291</v>
      </c>
      <c r="F140" s="49">
        <v>-6541</v>
      </c>
      <c r="G140" s="49">
        <v>0</v>
      </c>
      <c r="H140" s="49">
        <v>0</v>
      </c>
      <c r="I140" s="49">
        <v>0</v>
      </c>
      <c r="J140" s="49">
        <v>0</v>
      </c>
      <c r="K140" s="49">
        <v>0</v>
      </c>
      <c r="L140" s="49">
        <v>0</v>
      </c>
      <c r="M140" s="49">
        <v>0</v>
      </c>
      <c r="N140" s="49">
        <v>0</v>
      </c>
      <c r="O140" s="49">
        <v>4369274</v>
      </c>
      <c r="P140" s="49">
        <v>2128442</v>
      </c>
      <c r="Q140" s="49">
        <v>4500493</v>
      </c>
      <c r="R140" s="49">
        <v>3533480</v>
      </c>
      <c r="S140" s="49">
        <v>3858515</v>
      </c>
      <c r="T140" s="49">
        <v>3625829</v>
      </c>
      <c r="U140" s="226">
        <v>3126059</v>
      </c>
      <c r="V140" s="49">
        <v>2783893</v>
      </c>
      <c r="W140" s="49">
        <v>5236489</v>
      </c>
      <c r="X140" s="49">
        <v>6921246</v>
      </c>
      <c r="Y140" s="49">
        <v>3796289</v>
      </c>
      <c r="Z140" s="49">
        <v>5574863</v>
      </c>
    </row>
    <row r="141" spans="1:26">
      <c r="A141" s="51" t="s">
        <v>111</v>
      </c>
      <c r="B141" s="49">
        <v>-379</v>
      </c>
      <c r="C141" s="49">
        <v>1866</v>
      </c>
      <c r="D141" s="49">
        <v>14613</v>
      </c>
      <c r="E141" s="49">
        <v>-16100</v>
      </c>
      <c r="F141" s="49">
        <v>0</v>
      </c>
      <c r="G141" s="49">
        <v>0</v>
      </c>
      <c r="H141" s="49">
        <v>0</v>
      </c>
      <c r="I141" s="49">
        <v>0</v>
      </c>
      <c r="J141" s="49">
        <v>0</v>
      </c>
      <c r="K141" s="49">
        <v>0</v>
      </c>
      <c r="L141" s="49">
        <v>0</v>
      </c>
      <c r="M141" s="49">
        <v>0</v>
      </c>
      <c r="N141" s="49">
        <v>0</v>
      </c>
      <c r="O141" s="49">
        <v>0</v>
      </c>
      <c r="P141" s="49">
        <v>0</v>
      </c>
      <c r="Q141" s="49">
        <v>0</v>
      </c>
      <c r="R141" s="49">
        <v>0</v>
      </c>
      <c r="S141" s="49">
        <v>0</v>
      </c>
      <c r="T141" s="49">
        <v>0</v>
      </c>
      <c r="U141" s="226">
        <v>0</v>
      </c>
      <c r="V141" s="49">
        <v>0</v>
      </c>
      <c r="W141" s="49">
        <v>0</v>
      </c>
      <c r="X141" s="49">
        <v>0</v>
      </c>
      <c r="Y141" s="49">
        <v>0</v>
      </c>
      <c r="Z141" s="49">
        <v>0</v>
      </c>
    </row>
    <row r="142" spans="1:26">
      <c r="A142" s="51" t="s">
        <v>113</v>
      </c>
      <c r="B142" s="49">
        <v>0</v>
      </c>
      <c r="C142" s="49">
        <v>0</v>
      </c>
      <c r="D142" s="49">
        <v>0</v>
      </c>
      <c r="E142" s="49">
        <v>643709</v>
      </c>
      <c r="F142" s="49">
        <v>9850</v>
      </c>
      <c r="G142" s="49">
        <v>-546080</v>
      </c>
      <c r="H142" s="49">
        <v>299998</v>
      </c>
      <c r="I142" s="49">
        <v>0</v>
      </c>
      <c r="J142" s="49">
        <v>0</v>
      </c>
      <c r="K142" s="49">
        <v>0</v>
      </c>
      <c r="L142" s="49">
        <v>0</v>
      </c>
      <c r="M142" s="49">
        <v>0</v>
      </c>
      <c r="N142" s="49">
        <v>0</v>
      </c>
      <c r="O142" s="49">
        <v>0</v>
      </c>
      <c r="P142" s="49">
        <v>0</v>
      </c>
      <c r="Q142" s="49">
        <v>0</v>
      </c>
      <c r="R142" s="49">
        <v>0</v>
      </c>
      <c r="S142" s="49">
        <v>0</v>
      </c>
      <c r="T142" s="49">
        <v>0</v>
      </c>
      <c r="U142" s="226">
        <v>0</v>
      </c>
      <c r="V142" s="49">
        <v>0</v>
      </c>
      <c r="W142" s="49">
        <v>0</v>
      </c>
      <c r="X142" s="49">
        <v>0</v>
      </c>
      <c r="Y142" s="49">
        <v>0</v>
      </c>
      <c r="Z142" s="49">
        <v>0</v>
      </c>
    </row>
    <row r="143" spans="1:26">
      <c r="A143" s="51" t="s">
        <v>78</v>
      </c>
      <c r="B143" s="49">
        <v>8910237</v>
      </c>
      <c r="C143" s="49">
        <v>36340837</v>
      </c>
      <c r="D143" s="49">
        <v>13812829</v>
      </c>
      <c r="E143" s="49">
        <v>-59063903</v>
      </c>
      <c r="F143" s="49">
        <v>0</v>
      </c>
      <c r="G143" s="49">
        <v>0</v>
      </c>
      <c r="H143" s="49">
        <v>1344382</v>
      </c>
      <c r="I143" s="49">
        <v>714908</v>
      </c>
      <c r="J143" s="49">
        <v>216527</v>
      </c>
      <c r="K143" s="49">
        <v>1014952</v>
      </c>
      <c r="L143" s="49">
        <v>0</v>
      </c>
      <c r="M143" s="49">
        <v>1014952</v>
      </c>
      <c r="N143" s="49">
        <v>175194</v>
      </c>
      <c r="O143" s="49">
        <v>23010</v>
      </c>
      <c r="P143" s="49">
        <v>382468</v>
      </c>
      <c r="Q143" s="49">
        <v>1200000</v>
      </c>
      <c r="R143" s="49">
        <v>1043356</v>
      </c>
      <c r="S143" s="49">
        <v>0</v>
      </c>
      <c r="T143" s="49">
        <v>0</v>
      </c>
      <c r="U143" s="226">
        <v>741</v>
      </c>
      <c r="V143" s="49">
        <v>20047</v>
      </c>
      <c r="W143" s="49">
        <v>8605</v>
      </c>
      <c r="X143" s="49">
        <v>35607</v>
      </c>
      <c r="Y143" s="49">
        <v>17</v>
      </c>
      <c r="Z143" s="49">
        <v>23816</v>
      </c>
    </row>
    <row r="144" spans="1:26">
      <c r="A144" s="51" t="s">
        <v>116</v>
      </c>
      <c r="B144" s="49">
        <v>1894293</v>
      </c>
      <c r="C144" s="49">
        <v>19084857</v>
      </c>
      <c r="D144" s="49">
        <v>23795924</v>
      </c>
      <c r="E144" s="49">
        <v>3410191</v>
      </c>
      <c r="F144" s="49">
        <v>1588992</v>
      </c>
      <c r="G144" s="49">
        <v>750044</v>
      </c>
      <c r="H144" s="49">
        <v>1189196</v>
      </c>
      <c r="I144" s="49">
        <v>1778576</v>
      </c>
      <c r="J144" s="49">
        <v>2061443</v>
      </c>
      <c r="K144" s="49">
        <v>4506709</v>
      </c>
      <c r="L144" s="49">
        <v>5187620</v>
      </c>
      <c r="M144" s="49">
        <v>4506709</v>
      </c>
      <c r="N144" s="49">
        <v>5204499</v>
      </c>
      <c r="O144" s="49">
        <v>7170094</v>
      </c>
      <c r="P144" s="49">
        <v>3436883</v>
      </c>
      <c r="Q144" s="49">
        <v>1786578</v>
      </c>
      <c r="R144" s="49">
        <v>1608254</v>
      </c>
      <c r="S144" s="49">
        <v>1629350</v>
      </c>
      <c r="T144" s="49">
        <v>0</v>
      </c>
      <c r="U144" s="226">
        <v>0</v>
      </c>
      <c r="V144" s="49">
        <v>0</v>
      </c>
      <c r="W144" s="49">
        <v>0</v>
      </c>
      <c r="X144" s="49">
        <v>0</v>
      </c>
      <c r="Y144" s="49">
        <v>0</v>
      </c>
      <c r="Z144" s="49">
        <v>0</v>
      </c>
    </row>
    <row r="145" spans="1:26">
      <c r="A145" s="51" t="s">
        <v>117</v>
      </c>
      <c r="B145" s="49">
        <v>44313413</v>
      </c>
      <c r="C145" s="49">
        <v>38007850</v>
      </c>
      <c r="D145" s="49">
        <v>0</v>
      </c>
      <c r="E145" s="49">
        <v>-44313413</v>
      </c>
      <c r="F145" s="49">
        <v>0</v>
      </c>
      <c r="G145" s="49">
        <v>-38007850</v>
      </c>
      <c r="H145" s="49">
        <v>0</v>
      </c>
      <c r="I145" s="49">
        <v>0</v>
      </c>
      <c r="J145" s="49">
        <v>0</v>
      </c>
      <c r="K145" s="49">
        <v>0</v>
      </c>
      <c r="L145" s="49">
        <v>0</v>
      </c>
      <c r="M145" s="49">
        <v>0</v>
      </c>
      <c r="N145" s="49">
        <v>96412</v>
      </c>
      <c r="O145" s="49">
        <v>8095</v>
      </c>
      <c r="P145" s="49">
        <v>134138</v>
      </c>
      <c r="Q145" s="49">
        <v>36189</v>
      </c>
      <c r="R145" s="49">
        <v>198132</v>
      </c>
      <c r="S145" s="49">
        <v>77554</v>
      </c>
      <c r="T145" s="49">
        <v>62990</v>
      </c>
      <c r="U145" s="226">
        <v>78427</v>
      </c>
      <c r="V145" s="49">
        <v>191997</v>
      </c>
      <c r="W145" s="49">
        <v>8549</v>
      </c>
      <c r="X145" s="49">
        <v>7792</v>
      </c>
      <c r="Y145" s="49">
        <v>4297</v>
      </c>
      <c r="Z145" s="49">
        <v>8534</v>
      </c>
    </row>
    <row r="146" spans="1:26">
      <c r="A146" s="51" t="s">
        <v>77</v>
      </c>
      <c r="B146" s="49">
        <v>2982418</v>
      </c>
      <c r="C146" s="49">
        <v>11077343</v>
      </c>
      <c r="D146" s="49">
        <v>1925029</v>
      </c>
      <c r="E146" s="49">
        <v>0</v>
      </c>
      <c r="F146" s="49">
        <v>0</v>
      </c>
      <c r="G146" s="49">
        <v>0</v>
      </c>
      <c r="H146" s="49">
        <v>0</v>
      </c>
      <c r="I146" s="49">
        <v>0</v>
      </c>
      <c r="J146" s="49">
        <v>0</v>
      </c>
      <c r="K146" s="49">
        <v>0</v>
      </c>
      <c r="L146" s="49">
        <v>0</v>
      </c>
      <c r="M146" s="49">
        <v>0</v>
      </c>
      <c r="N146" s="49">
        <v>0</v>
      </c>
      <c r="O146" s="49">
        <v>0</v>
      </c>
      <c r="P146" s="49">
        <v>0</v>
      </c>
      <c r="Q146" s="49">
        <v>0</v>
      </c>
      <c r="R146" s="49">
        <v>0</v>
      </c>
      <c r="S146" s="49">
        <v>0</v>
      </c>
      <c r="T146" s="49">
        <v>0</v>
      </c>
      <c r="U146" s="226">
        <v>0</v>
      </c>
      <c r="V146" s="49">
        <v>0</v>
      </c>
      <c r="W146" s="49">
        <v>0</v>
      </c>
      <c r="X146" s="49">
        <v>0</v>
      </c>
      <c r="Y146" s="49">
        <v>0</v>
      </c>
      <c r="Z146" s="49">
        <v>0</v>
      </c>
    </row>
    <row r="147" spans="1:26">
      <c r="A147" s="51" t="s">
        <v>120</v>
      </c>
      <c r="B147" s="49">
        <v>5080550</v>
      </c>
      <c r="C147" s="49">
        <v>6726019</v>
      </c>
      <c r="D147" s="49">
        <v>-1286907</v>
      </c>
      <c r="E147" s="49">
        <v>-10519662</v>
      </c>
      <c r="F147" s="49">
        <v>0</v>
      </c>
      <c r="G147" s="49">
        <v>0</v>
      </c>
      <c r="H147" s="49">
        <v>0</v>
      </c>
      <c r="I147" s="49">
        <v>0</v>
      </c>
      <c r="J147" s="49">
        <v>70000</v>
      </c>
      <c r="K147" s="49">
        <v>76000</v>
      </c>
      <c r="L147" s="49">
        <v>0</v>
      </c>
      <c r="M147" s="49">
        <v>76000</v>
      </c>
      <c r="N147" s="49">
        <v>0</v>
      </c>
      <c r="O147" s="49">
        <v>0</v>
      </c>
      <c r="P147" s="49">
        <v>0</v>
      </c>
      <c r="Q147" s="49">
        <v>0</v>
      </c>
      <c r="R147" s="49">
        <v>0</v>
      </c>
      <c r="S147" s="49">
        <v>0</v>
      </c>
      <c r="T147" s="49">
        <v>0</v>
      </c>
      <c r="U147" s="226">
        <v>0</v>
      </c>
      <c r="V147" s="49">
        <v>0</v>
      </c>
      <c r="W147" s="49">
        <v>0</v>
      </c>
      <c r="X147" s="49">
        <v>0</v>
      </c>
      <c r="Y147" s="49">
        <v>0</v>
      </c>
      <c r="Z147" s="49">
        <v>0</v>
      </c>
    </row>
    <row r="148" spans="1:26">
      <c r="A148" s="51" t="s">
        <v>122</v>
      </c>
      <c r="B148" s="49">
        <v>0</v>
      </c>
      <c r="C148" s="49">
        <v>12563980</v>
      </c>
      <c r="D148" s="49">
        <v>4329429</v>
      </c>
      <c r="E148" s="49">
        <v>64602</v>
      </c>
      <c r="F148" s="49">
        <v>0</v>
      </c>
      <c r="G148" s="49">
        <v>0</v>
      </c>
      <c r="H148" s="49">
        <v>0</v>
      </c>
      <c r="I148" s="49">
        <v>0</v>
      </c>
      <c r="J148" s="49">
        <v>0</v>
      </c>
      <c r="K148" s="49">
        <v>0</v>
      </c>
      <c r="L148" s="49">
        <v>0</v>
      </c>
      <c r="M148" s="49">
        <v>0</v>
      </c>
      <c r="N148" s="49">
        <v>0</v>
      </c>
      <c r="O148" s="49">
        <v>3626021</v>
      </c>
      <c r="P148" s="49">
        <v>0</v>
      </c>
      <c r="Q148" s="49">
        <v>0</v>
      </c>
      <c r="R148" s="49">
        <v>0</v>
      </c>
      <c r="S148" s="49">
        <v>0</v>
      </c>
      <c r="T148" s="49">
        <v>0</v>
      </c>
      <c r="U148" s="226">
        <v>211404</v>
      </c>
      <c r="V148" s="49">
        <v>352673</v>
      </c>
      <c r="W148" s="49">
        <v>312384</v>
      </c>
      <c r="X148" s="49">
        <v>218087</v>
      </c>
      <c r="Y148" s="49">
        <v>85503</v>
      </c>
      <c r="Z148" s="49">
        <v>27704</v>
      </c>
    </row>
    <row r="149" spans="1:26">
      <c r="A149" s="51" t="s">
        <v>124</v>
      </c>
      <c r="B149" s="49">
        <v>132840</v>
      </c>
      <c r="C149" s="49">
        <v>689951</v>
      </c>
      <c r="D149" s="49">
        <v>76366</v>
      </c>
      <c r="E149" s="49">
        <v>-899157</v>
      </c>
      <c r="F149" s="49">
        <v>0</v>
      </c>
      <c r="G149" s="49">
        <v>0</v>
      </c>
      <c r="H149" s="49">
        <v>0</v>
      </c>
      <c r="I149" s="49">
        <v>0</v>
      </c>
      <c r="J149" s="49">
        <v>0</v>
      </c>
      <c r="K149" s="49">
        <v>0</v>
      </c>
      <c r="L149" s="49">
        <v>0</v>
      </c>
      <c r="M149" s="49">
        <v>0</v>
      </c>
      <c r="N149" s="49">
        <v>0</v>
      </c>
      <c r="O149" s="49">
        <v>0</v>
      </c>
      <c r="P149" s="49">
        <v>0</v>
      </c>
      <c r="Q149" s="49">
        <v>0</v>
      </c>
      <c r="R149" s="49">
        <v>0</v>
      </c>
      <c r="S149" s="49">
        <v>0</v>
      </c>
      <c r="T149" s="49">
        <v>650014</v>
      </c>
      <c r="U149" s="226">
        <v>0</v>
      </c>
      <c r="V149" s="49">
        <v>79826</v>
      </c>
      <c r="W149" s="49">
        <v>564688</v>
      </c>
      <c r="X149" s="49">
        <v>292745</v>
      </c>
      <c r="Y149" s="49">
        <v>310205</v>
      </c>
      <c r="Z149" s="49">
        <v>258946</v>
      </c>
    </row>
    <row r="150" spans="1:26">
      <c r="A150" s="51" t="s">
        <v>126</v>
      </c>
      <c r="B150" s="49">
        <v>2403776</v>
      </c>
      <c r="C150" s="49">
        <v>0</v>
      </c>
      <c r="D150" s="49">
        <v>-1182878</v>
      </c>
      <c r="E150" s="49">
        <v>2383957</v>
      </c>
      <c r="F150" s="49">
        <v>0</v>
      </c>
      <c r="G150" s="49">
        <v>0</v>
      </c>
      <c r="H150" s="49">
        <v>418848</v>
      </c>
      <c r="I150" s="49">
        <v>0</v>
      </c>
      <c r="J150" s="49">
        <v>0</v>
      </c>
      <c r="K150" s="49">
        <v>0</v>
      </c>
      <c r="L150" s="49">
        <v>13486762</v>
      </c>
      <c r="M150" s="49">
        <v>76630</v>
      </c>
      <c r="N150" s="49">
        <v>0</v>
      </c>
      <c r="O150" s="49">
        <v>0</v>
      </c>
      <c r="P150" s="49">
        <v>0</v>
      </c>
      <c r="Q150" s="49">
        <v>0</v>
      </c>
      <c r="R150" s="49">
        <v>0</v>
      </c>
      <c r="S150" s="49">
        <v>0</v>
      </c>
      <c r="T150" s="49">
        <v>0</v>
      </c>
      <c r="U150" s="226">
        <v>0</v>
      </c>
      <c r="V150" s="49">
        <v>0</v>
      </c>
      <c r="W150" s="49">
        <v>0</v>
      </c>
      <c r="X150" s="49">
        <v>0</v>
      </c>
      <c r="Y150" s="49">
        <v>0</v>
      </c>
      <c r="Z150" s="49">
        <v>0</v>
      </c>
    </row>
    <row r="151" spans="1:26">
      <c r="A151" s="51" t="s">
        <v>127</v>
      </c>
      <c r="B151" s="49">
        <v>594682</v>
      </c>
      <c r="C151" s="49">
        <v>295728</v>
      </c>
      <c r="D151" s="49">
        <v>147417</v>
      </c>
      <c r="E151" s="49">
        <v>0</v>
      </c>
      <c r="F151" s="49">
        <v>0</v>
      </c>
      <c r="G151" s="49">
        <v>0</v>
      </c>
      <c r="H151" s="49">
        <v>0</v>
      </c>
      <c r="I151" s="49">
        <v>0</v>
      </c>
      <c r="J151" s="49">
        <v>0</v>
      </c>
      <c r="K151" s="49">
        <v>0</v>
      </c>
      <c r="L151" s="49">
        <v>0</v>
      </c>
      <c r="M151" s="49">
        <v>0</v>
      </c>
      <c r="N151" s="49">
        <v>0</v>
      </c>
      <c r="O151" s="49">
        <v>0</v>
      </c>
      <c r="P151" s="49">
        <v>0</v>
      </c>
      <c r="Q151" s="49">
        <v>0</v>
      </c>
      <c r="R151" s="49">
        <v>0</v>
      </c>
      <c r="S151" s="49">
        <v>0</v>
      </c>
      <c r="T151" s="49">
        <v>0</v>
      </c>
      <c r="U151" s="226">
        <v>0</v>
      </c>
      <c r="V151" s="49">
        <v>0</v>
      </c>
      <c r="W151" s="49">
        <v>0</v>
      </c>
      <c r="X151" s="49">
        <v>396000</v>
      </c>
      <c r="Y151" s="49">
        <v>262875</v>
      </c>
      <c r="Z151" s="49">
        <v>176250</v>
      </c>
    </row>
    <row r="152" spans="1:26">
      <c r="A152" s="51" t="s">
        <v>128</v>
      </c>
      <c r="B152" s="49">
        <v>930318</v>
      </c>
      <c r="C152" s="49">
        <v>1665711</v>
      </c>
      <c r="D152" s="49">
        <v>1408675</v>
      </c>
      <c r="E152" s="49">
        <v>-1293902</v>
      </c>
      <c r="F152" s="49">
        <v>98541</v>
      </c>
      <c r="G152" s="49">
        <v>0</v>
      </c>
      <c r="H152" s="49">
        <v>0</v>
      </c>
      <c r="I152" s="49">
        <v>0</v>
      </c>
      <c r="J152" s="49">
        <v>9526</v>
      </c>
      <c r="K152" s="49">
        <v>17038</v>
      </c>
      <c r="L152" s="49">
        <v>10187</v>
      </c>
      <c r="M152" s="49">
        <v>17038</v>
      </c>
      <c r="N152" s="49">
        <v>0</v>
      </c>
      <c r="O152" s="49">
        <v>0</v>
      </c>
      <c r="P152" s="49">
        <v>0</v>
      </c>
      <c r="Q152" s="49">
        <v>0</v>
      </c>
      <c r="R152" s="49">
        <v>0</v>
      </c>
      <c r="S152" s="49">
        <v>0</v>
      </c>
      <c r="T152" s="49">
        <v>0</v>
      </c>
      <c r="U152" s="226">
        <v>0</v>
      </c>
      <c r="V152" s="49">
        <v>0</v>
      </c>
      <c r="W152" s="49">
        <v>0</v>
      </c>
      <c r="X152" s="49">
        <v>0</v>
      </c>
      <c r="Y152" s="49">
        <v>0</v>
      </c>
      <c r="Z152" s="49">
        <v>0</v>
      </c>
    </row>
    <row r="153" spans="1:26">
      <c r="A153" s="51" t="s">
        <v>130</v>
      </c>
      <c r="B153" s="49">
        <v>14192899</v>
      </c>
      <c r="C153" s="49">
        <v>22140284</v>
      </c>
      <c r="D153" s="49">
        <v>39453896</v>
      </c>
      <c r="E153" s="49">
        <v>0</v>
      </c>
      <c r="F153" s="49">
        <v>0</v>
      </c>
      <c r="G153" s="49">
        <v>-4050024</v>
      </c>
      <c r="H153" s="49">
        <v>0</v>
      </c>
      <c r="I153" s="49">
        <v>0</v>
      </c>
      <c r="J153" s="49">
        <v>0</v>
      </c>
      <c r="K153" s="49">
        <v>0</v>
      </c>
      <c r="L153" s="49">
        <v>147903</v>
      </c>
      <c r="M153" s="49">
        <v>0</v>
      </c>
      <c r="N153" s="49">
        <v>732675</v>
      </c>
      <c r="O153" s="49">
        <v>3448409</v>
      </c>
      <c r="P153" s="49">
        <v>335133</v>
      </c>
      <c r="Q153" s="49">
        <v>193639</v>
      </c>
      <c r="R153" s="49">
        <v>168742</v>
      </c>
      <c r="S153" s="49">
        <v>260028</v>
      </c>
      <c r="T153" s="49">
        <v>546563</v>
      </c>
      <c r="U153" s="226">
        <v>55581</v>
      </c>
      <c r="V153" s="49">
        <v>23519</v>
      </c>
      <c r="W153" s="49">
        <v>16500</v>
      </c>
      <c r="X153" s="49">
        <v>35355</v>
      </c>
      <c r="Y153" s="49">
        <v>0</v>
      </c>
      <c r="Z153" s="49">
        <v>0</v>
      </c>
    </row>
    <row r="154" spans="1:26">
      <c r="A154" s="51" t="s">
        <v>131</v>
      </c>
      <c r="B154" s="49">
        <v>839471</v>
      </c>
      <c r="C154" s="49">
        <v>-8264</v>
      </c>
      <c r="D154" s="49">
        <v>8264</v>
      </c>
      <c r="E154" s="49">
        <v>0</v>
      </c>
      <c r="F154" s="49">
        <v>0</v>
      </c>
      <c r="G154" s="49">
        <v>0</v>
      </c>
      <c r="H154" s="49">
        <v>0</v>
      </c>
      <c r="I154" s="49">
        <v>0</v>
      </c>
      <c r="J154" s="49">
        <v>0</v>
      </c>
      <c r="K154" s="49">
        <v>0</v>
      </c>
      <c r="L154" s="49">
        <v>0</v>
      </c>
      <c r="M154" s="49">
        <v>0</v>
      </c>
      <c r="N154" s="49">
        <v>0</v>
      </c>
      <c r="O154" s="49">
        <v>0</v>
      </c>
      <c r="P154" s="49">
        <v>0</v>
      </c>
      <c r="Q154" s="49">
        <v>0</v>
      </c>
      <c r="R154" s="49">
        <v>0</v>
      </c>
      <c r="S154" s="49">
        <v>0</v>
      </c>
      <c r="T154" s="49">
        <v>0</v>
      </c>
      <c r="U154" s="226">
        <v>0</v>
      </c>
      <c r="V154" s="49">
        <v>0</v>
      </c>
      <c r="W154" s="49">
        <v>0</v>
      </c>
      <c r="X154" s="49">
        <v>0</v>
      </c>
      <c r="Y154" s="49">
        <v>0</v>
      </c>
      <c r="Z154" s="49">
        <v>0</v>
      </c>
    </row>
    <row r="155" spans="1:26">
      <c r="A155" s="51" t="s">
        <v>132</v>
      </c>
      <c r="B155" s="49">
        <v>45333554</v>
      </c>
      <c r="C155" s="49">
        <v>80882692</v>
      </c>
      <c r="D155" s="49">
        <v>83411749</v>
      </c>
      <c r="E155" s="49">
        <v>-209627995</v>
      </c>
      <c r="F155" s="49">
        <v>0</v>
      </c>
      <c r="G155" s="49">
        <v>18207</v>
      </c>
      <c r="H155" s="49">
        <v>18430</v>
      </c>
      <c r="I155" s="49">
        <v>0</v>
      </c>
      <c r="J155" s="49">
        <v>0</v>
      </c>
      <c r="K155" s="49">
        <v>77052</v>
      </c>
      <c r="L155" s="49">
        <v>5175</v>
      </c>
      <c r="M155" s="49">
        <v>77052</v>
      </c>
      <c r="N155" s="49">
        <v>4021</v>
      </c>
      <c r="O155" s="49">
        <v>1256</v>
      </c>
      <c r="P155" s="49">
        <v>49679</v>
      </c>
      <c r="Q155" s="49">
        <v>23751</v>
      </c>
      <c r="R155" s="49">
        <v>0</v>
      </c>
      <c r="S155" s="49">
        <v>0</v>
      </c>
      <c r="T155" s="49">
        <v>1297860</v>
      </c>
      <c r="U155" s="226">
        <v>0</v>
      </c>
      <c r="V155" s="49">
        <v>178426</v>
      </c>
      <c r="W155" s="49">
        <v>45542</v>
      </c>
      <c r="X155" s="49">
        <v>0</v>
      </c>
      <c r="Y155" s="49">
        <v>150</v>
      </c>
      <c r="Z155" s="49">
        <v>0</v>
      </c>
    </row>
    <row r="156" spans="1:26">
      <c r="A156" s="51" t="s">
        <v>75</v>
      </c>
      <c r="B156" s="49">
        <v>0</v>
      </c>
      <c r="C156" s="49">
        <v>2414815</v>
      </c>
      <c r="D156" s="49">
        <v>10877562</v>
      </c>
      <c r="E156" s="49">
        <v>-3097075</v>
      </c>
      <c r="F156" s="49">
        <v>36587</v>
      </c>
      <c r="G156" s="49">
        <v>6847</v>
      </c>
      <c r="H156" s="49">
        <v>6859</v>
      </c>
      <c r="I156" s="49">
        <v>6513</v>
      </c>
      <c r="J156" s="49">
        <v>6602</v>
      </c>
      <c r="K156" s="49">
        <v>4181</v>
      </c>
      <c r="L156" s="49">
        <v>26993</v>
      </c>
      <c r="M156" s="49">
        <v>4181</v>
      </c>
      <c r="N156" s="49">
        <v>26723</v>
      </c>
      <c r="O156" s="49">
        <v>48227</v>
      </c>
      <c r="P156" s="49">
        <v>32017</v>
      </c>
      <c r="Q156" s="49">
        <v>17397</v>
      </c>
      <c r="R156" s="49">
        <v>610</v>
      </c>
      <c r="S156" s="49">
        <v>150</v>
      </c>
      <c r="T156" s="49">
        <v>1788</v>
      </c>
      <c r="U156" s="226">
        <v>2820</v>
      </c>
      <c r="V156" s="49">
        <v>3183</v>
      </c>
      <c r="W156" s="49">
        <v>602</v>
      </c>
      <c r="X156" s="49">
        <v>854</v>
      </c>
      <c r="Y156" s="49">
        <v>2300</v>
      </c>
      <c r="Z156" s="49">
        <v>769</v>
      </c>
    </row>
    <row r="157" spans="1:26">
      <c r="A157" s="51" t="s">
        <v>133</v>
      </c>
      <c r="B157" s="49">
        <v>9725</v>
      </c>
      <c r="C157" s="49">
        <v>110970</v>
      </c>
      <c r="D157" s="49">
        <v>0</v>
      </c>
      <c r="E157" s="49">
        <v>0</v>
      </c>
      <c r="F157" s="49">
        <v>0</v>
      </c>
      <c r="G157" s="49">
        <v>0</v>
      </c>
      <c r="H157" s="49">
        <v>0</v>
      </c>
      <c r="I157" s="49">
        <v>0</v>
      </c>
      <c r="J157" s="49">
        <v>0</v>
      </c>
      <c r="K157" s="49">
        <v>0</v>
      </c>
      <c r="L157" s="49">
        <v>0</v>
      </c>
      <c r="M157" s="49">
        <v>0</v>
      </c>
      <c r="N157" s="49">
        <v>0</v>
      </c>
      <c r="O157" s="49">
        <v>0</v>
      </c>
      <c r="P157" s="49">
        <v>0</v>
      </c>
      <c r="Q157" s="49">
        <v>0</v>
      </c>
      <c r="R157" s="49">
        <v>0</v>
      </c>
      <c r="S157" s="49">
        <v>0</v>
      </c>
      <c r="T157" s="49">
        <v>0</v>
      </c>
      <c r="U157" s="226">
        <v>0</v>
      </c>
      <c r="V157" s="49">
        <v>0</v>
      </c>
      <c r="W157" s="49">
        <v>0</v>
      </c>
      <c r="X157" s="49">
        <v>0</v>
      </c>
      <c r="Y157" s="49">
        <v>0</v>
      </c>
      <c r="Z157" s="49">
        <v>0</v>
      </c>
    </row>
    <row r="158" spans="1:26">
      <c r="A158" s="51" t="s">
        <v>134</v>
      </c>
      <c r="B158" s="49">
        <v>8912399</v>
      </c>
      <c r="C158" s="49">
        <v>624678</v>
      </c>
      <c r="D158" s="49">
        <v>408315</v>
      </c>
      <c r="E158" s="49">
        <v>-2968000</v>
      </c>
      <c r="F158" s="49">
        <v>6328928</v>
      </c>
      <c r="G158" s="49">
        <v>6457505</v>
      </c>
      <c r="H158" s="49">
        <v>10837922</v>
      </c>
      <c r="I158" s="49">
        <v>332509</v>
      </c>
      <c r="J158" s="49">
        <v>49362</v>
      </c>
      <c r="K158" s="49">
        <v>4137980</v>
      </c>
      <c r="L158" s="49">
        <v>5371833</v>
      </c>
      <c r="M158" s="49">
        <v>4137980</v>
      </c>
      <c r="N158" s="49">
        <v>0</v>
      </c>
      <c r="O158" s="49">
        <v>10048944</v>
      </c>
      <c r="P158" s="49">
        <v>2340602</v>
      </c>
      <c r="Q158" s="49">
        <v>0</v>
      </c>
      <c r="R158" s="49">
        <v>0</v>
      </c>
      <c r="S158" s="49">
        <v>0</v>
      </c>
      <c r="T158" s="49">
        <v>0</v>
      </c>
      <c r="U158" s="226">
        <v>0</v>
      </c>
      <c r="V158" s="49">
        <v>0</v>
      </c>
      <c r="W158" s="49">
        <v>0</v>
      </c>
      <c r="X158" s="49">
        <v>0</v>
      </c>
      <c r="Y158" s="49">
        <v>0</v>
      </c>
      <c r="Z158" s="49">
        <v>0</v>
      </c>
    </row>
    <row r="159" spans="1:26">
      <c r="A159" s="51" t="s">
        <v>136</v>
      </c>
      <c r="B159" s="49">
        <v>6342808</v>
      </c>
      <c r="C159" s="49">
        <v>7495126</v>
      </c>
      <c r="D159" s="49">
        <v>10680257</v>
      </c>
      <c r="E159" s="49">
        <v>-10330928</v>
      </c>
      <c r="F159" s="49">
        <v>3784</v>
      </c>
      <c r="G159" s="49">
        <v>1008</v>
      </c>
      <c r="H159" s="49">
        <v>0</v>
      </c>
      <c r="I159" s="49">
        <v>0</v>
      </c>
      <c r="J159" s="49">
        <v>0</v>
      </c>
      <c r="K159" s="49">
        <v>0</v>
      </c>
      <c r="L159" s="49">
        <v>0</v>
      </c>
      <c r="M159" s="49">
        <v>0</v>
      </c>
      <c r="N159" s="49">
        <v>0</v>
      </c>
      <c r="O159" s="49">
        <v>0</v>
      </c>
      <c r="P159" s="49">
        <v>0</v>
      </c>
      <c r="Q159" s="49">
        <v>0</v>
      </c>
      <c r="R159" s="49">
        <v>0</v>
      </c>
      <c r="S159" s="49">
        <v>0</v>
      </c>
      <c r="T159" s="49">
        <v>0</v>
      </c>
      <c r="U159" s="226">
        <v>0</v>
      </c>
      <c r="V159" s="49">
        <v>0</v>
      </c>
      <c r="W159" s="49">
        <v>0</v>
      </c>
      <c r="X159" s="49">
        <v>0</v>
      </c>
      <c r="Y159" s="49">
        <v>0</v>
      </c>
      <c r="Z159" s="49">
        <v>0</v>
      </c>
    </row>
    <row r="160" spans="1:26">
      <c r="A160" s="51" t="s">
        <v>145</v>
      </c>
      <c r="B160" s="49">
        <v>4361891</v>
      </c>
      <c r="C160" s="49">
        <v>25615453</v>
      </c>
      <c r="D160" s="49">
        <v>23579241</v>
      </c>
      <c r="E160" s="49">
        <v>-12097324</v>
      </c>
      <c r="F160" s="49">
        <v>13580617</v>
      </c>
      <c r="G160" s="49">
        <v>7662336</v>
      </c>
      <c r="H160" s="49">
        <v>-8382222</v>
      </c>
      <c r="I160" s="49">
        <v>562794</v>
      </c>
      <c r="J160" s="49">
        <v>419351</v>
      </c>
      <c r="K160" s="49">
        <v>718386</v>
      </c>
      <c r="L160" s="49">
        <v>820776</v>
      </c>
      <c r="M160" s="49">
        <v>3034967</v>
      </c>
      <c r="N160" s="49">
        <v>4239012</v>
      </c>
      <c r="O160" s="49">
        <v>4696819</v>
      </c>
      <c r="P160" s="49">
        <v>5761446</v>
      </c>
      <c r="Q160" s="49">
        <v>3739539</v>
      </c>
      <c r="R160" s="49">
        <v>1662991</v>
      </c>
      <c r="S160" s="49">
        <v>3307857</v>
      </c>
      <c r="T160" s="49">
        <v>3984292</v>
      </c>
      <c r="U160" s="226">
        <v>3414007</v>
      </c>
      <c r="V160" s="49">
        <v>2407764</v>
      </c>
      <c r="W160" s="49">
        <v>1711830</v>
      </c>
      <c r="X160" s="49">
        <v>1445363</v>
      </c>
      <c r="Y160" s="49">
        <v>1320410</v>
      </c>
      <c r="Z160" s="49">
        <v>1086868</v>
      </c>
    </row>
    <row r="161" spans="1:26">
      <c r="A161" s="51" t="s">
        <v>138</v>
      </c>
      <c r="B161" s="49">
        <v>519567</v>
      </c>
      <c r="C161" s="49">
        <v>57230876</v>
      </c>
      <c r="D161" s="49">
        <v>8652485</v>
      </c>
      <c r="E161" s="49">
        <v>-66402928</v>
      </c>
      <c r="F161" s="49">
        <v>0</v>
      </c>
      <c r="G161" s="49">
        <v>0</v>
      </c>
      <c r="H161" s="49">
        <v>0</v>
      </c>
      <c r="I161" s="49">
        <v>0</v>
      </c>
      <c r="J161" s="49">
        <v>0</v>
      </c>
      <c r="K161" s="49">
        <v>0</v>
      </c>
      <c r="L161" s="49">
        <v>0</v>
      </c>
      <c r="M161" s="49">
        <v>0</v>
      </c>
      <c r="N161" s="49">
        <v>0</v>
      </c>
      <c r="O161" s="49">
        <v>0</v>
      </c>
      <c r="P161" s="49">
        <v>0</v>
      </c>
      <c r="Q161" s="49">
        <v>0</v>
      </c>
      <c r="R161" s="49">
        <v>0</v>
      </c>
      <c r="S161" s="49">
        <v>0</v>
      </c>
      <c r="T161" s="49">
        <v>0</v>
      </c>
      <c r="U161" s="226">
        <v>0</v>
      </c>
      <c r="V161" s="49">
        <v>0</v>
      </c>
      <c r="W161" s="49">
        <v>0</v>
      </c>
      <c r="X161" s="49">
        <v>0</v>
      </c>
      <c r="Y161" s="49">
        <v>0</v>
      </c>
      <c r="Z161" s="49">
        <v>0</v>
      </c>
    </row>
    <row r="162" spans="1:26">
      <c r="A162" s="51" t="s">
        <v>140</v>
      </c>
      <c r="B162" s="49">
        <v>605680</v>
      </c>
      <c r="C162" s="49">
        <v>2639072</v>
      </c>
      <c r="D162" s="49">
        <v>2240410</v>
      </c>
      <c r="E162" s="49">
        <v>68965</v>
      </c>
      <c r="F162" s="49">
        <v>87904</v>
      </c>
      <c r="G162" s="49">
        <v>60586</v>
      </c>
      <c r="H162" s="49">
        <v>20517</v>
      </c>
      <c r="I162" s="49">
        <v>8895</v>
      </c>
      <c r="J162" s="49">
        <v>0</v>
      </c>
      <c r="K162" s="49">
        <v>0</v>
      </c>
      <c r="L162" s="49">
        <v>0</v>
      </c>
      <c r="M162" s="49">
        <v>0</v>
      </c>
      <c r="N162" s="49">
        <v>0</v>
      </c>
      <c r="O162" s="49">
        <v>0</v>
      </c>
      <c r="P162" s="49">
        <v>0</v>
      </c>
      <c r="Q162" s="49">
        <v>0</v>
      </c>
      <c r="R162" s="49">
        <v>0</v>
      </c>
      <c r="S162" s="49">
        <v>0</v>
      </c>
      <c r="T162" s="49">
        <v>0</v>
      </c>
      <c r="U162" s="226">
        <v>0</v>
      </c>
      <c r="V162" s="49">
        <v>0</v>
      </c>
      <c r="W162" s="49">
        <v>0</v>
      </c>
      <c r="X162" s="49">
        <v>0</v>
      </c>
      <c r="Y162" s="49">
        <v>0</v>
      </c>
      <c r="Z162" s="49">
        <v>0</v>
      </c>
    </row>
    <row r="163" spans="1:26">
      <c r="A163" s="51" t="s">
        <v>142</v>
      </c>
      <c r="B163" s="49">
        <v>2358270</v>
      </c>
      <c r="C163" s="49">
        <v>4121616</v>
      </c>
      <c r="D163" s="49">
        <v>8630663</v>
      </c>
      <c r="E163" s="49">
        <v>2358270</v>
      </c>
      <c r="F163" s="49">
        <v>-15110549</v>
      </c>
      <c r="G163" s="49">
        <v>0</v>
      </c>
      <c r="H163" s="49">
        <v>0</v>
      </c>
      <c r="I163" s="49">
        <v>0</v>
      </c>
      <c r="J163" s="49">
        <v>0</v>
      </c>
      <c r="K163" s="49">
        <v>0</v>
      </c>
      <c r="L163" s="49">
        <v>0</v>
      </c>
      <c r="M163" s="49">
        <v>0</v>
      </c>
      <c r="N163" s="49">
        <v>0</v>
      </c>
      <c r="O163" s="49">
        <v>0</v>
      </c>
      <c r="P163" s="49">
        <v>0</v>
      </c>
      <c r="Q163" s="49">
        <v>0</v>
      </c>
      <c r="R163" s="49">
        <v>0</v>
      </c>
      <c r="S163" s="49">
        <v>0</v>
      </c>
      <c r="T163" s="49">
        <v>0</v>
      </c>
      <c r="U163" s="226">
        <v>0</v>
      </c>
      <c r="V163" s="49">
        <v>0</v>
      </c>
      <c r="W163" s="49">
        <v>0</v>
      </c>
      <c r="X163" s="49">
        <v>0</v>
      </c>
      <c r="Y163" s="49">
        <v>0</v>
      </c>
      <c r="Z163" s="49">
        <v>0</v>
      </c>
    </row>
    <row r="164" spans="1:26">
      <c r="A164" s="51" t="s">
        <v>144</v>
      </c>
      <c r="B164" s="49">
        <v>653805</v>
      </c>
      <c r="C164" s="49">
        <v>1265806</v>
      </c>
      <c r="D164" s="49">
        <v>1350044</v>
      </c>
      <c r="E164" s="49">
        <v>-2615850</v>
      </c>
      <c r="F164" s="49">
        <v>0</v>
      </c>
      <c r="G164" s="49">
        <v>0</v>
      </c>
      <c r="H164" s="49">
        <v>0</v>
      </c>
      <c r="I164" s="49">
        <v>0</v>
      </c>
      <c r="J164" s="49">
        <v>0</v>
      </c>
      <c r="K164" s="49">
        <v>0</v>
      </c>
      <c r="L164" s="49">
        <v>0</v>
      </c>
      <c r="M164" s="49">
        <v>0</v>
      </c>
      <c r="N164" s="49">
        <v>0</v>
      </c>
      <c r="O164" s="49">
        <v>0</v>
      </c>
      <c r="P164" s="49">
        <v>0</v>
      </c>
      <c r="Q164" s="49">
        <v>0</v>
      </c>
      <c r="R164" s="49">
        <v>0</v>
      </c>
      <c r="S164" s="49">
        <v>0</v>
      </c>
      <c r="T164" s="49">
        <v>0</v>
      </c>
      <c r="U164" s="226">
        <v>0</v>
      </c>
      <c r="V164" s="49">
        <v>0</v>
      </c>
      <c r="W164" s="49">
        <v>0</v>
      </c>
      <c r="X164" s="49">
        <v>0</v>
      </c>
      <c r="Y164" s="49">
        <v>0</v>
      </c>
      <c r="Z164" s="49">
        <v>0</v>
      </c>
    </row>
    <row r="165" spans="1:26">
      <c r="A165" s="51" t="s">
        <v>146</v>
      </c>
      <c r="B165" s="49">
        <v>14193248</v>
      </c>
      <c r="C165" s="49">
        <v>-3560698</v>
      </c>
      <c r="D165" s="49">
        <v>22535942</v>
      </c>
      <c r="E165" s="49">
        <v>-33168492</v>
      </c>
      <c r="F165" s="49">
        <v>0</v>
      </c>
      <c r="G165" s="49">
        <v>0</v>
      </c>
      <c r="H165" s="49">
        <v>0</v>
      </c>
      <c r="I165" s="49">
        <v>0</v>
      </c>
      <c r="J165" s="49">
        <v>0</v>
      </c>
      <c r="K165" s="49">
        <v>0</v>
      </c>
      <c r="L165" s="49">
        <v>0</v>
      </c>
      <c r="M165" s="49">
        <v>0</v>
      </c>
      <c r="N165" s="49">
        <v>0</v>
      </c>
      <c r="O165" s="49">
        <v>0</v>
      </c>
      <c r="P165" s="49">
        <v>0</v>
      </c>
      <c r="Q165" s="49">
        <v>0</v>
      </c>
      <c r="R165" s="49">
        <v>0</v>
      </c>
      <c r="S165" s="49">
        <v>0</v>
      </c>
      <c r="T165" s="49">
        <v>0</v>
      </c>
      <c r="U165" s="226">
        <v>0</v>
      </c>
      <c r="V165" s="49">
        <v>0</v>
      </c>
      <c r="W165" s="49">
        <v>0</v>
      </c>
      <c r="X165" s="49">
        <v>0</v>
      </c>
      <c r="Y165" s="49">
        <v>0</v>
      </c>
      <c r="Z165" s="49">
        <v>0</v>
      </c>
    </row>
    <row r="166" spans="1:26">
      <c r="A166" s="51" t="s">
        <v>148</v>
      </c>
      <c r="B166" s="49">
        <v>19828873</v>
      </c>
      <c r="C166" s="49">
        <v>3391352</v>
      </c>
      <c r="D166" s="49">
        <v>1015517</v>
      </c>
      <c r="E166" s="49">
        <v>315950</v>
      </c>
      <c r="F166" s="49">
        <v>0</v>
      </c>
      <c r="G166" s="49">
        <v>0</v>
      </c>
      <c r="H166" s="49">
        <v>0</v>
      </c>
      <c r="I166" s="49">
        <v>0</v>
      </c>
      <c r="J166" s="49">
        <v>0</v>
      </c>
      <c r="K166" s="49">
        <v>0</v>
      </c>
      <c r="L166" s="49">
        <v>0</v>
      </c>
      <c r="M166" s="49">
        <v>0</v>
      </c>
      <c r="N166" s="49">
        <v>0</v>
      </c>
      <c r="O166" s="49">
        <v>136428</v>
      </c>
      <c r="P166" s="49">
        <v>166477</v>
      </c>
      <c r="Q166" s="49">
        <v>239489</v>
      </c>
      <c r="R166" s="49">
        <v>289453</v>
      </c>
      <c r="S166" s="49">
        <v>300072</v>
      </c>
      <c r="T166" s="49">
        <v>138340</v>
      </c>
      <c r="U166" s="226">
        <v>413569</v>
      </c>
      <c r="V166" s="49">
        <v>371622</v>
      </c>
      <c r="W166" s="49">
        <v>367210</v>
      </c>
      <c r="X166" s="49">
        <v>441552</v>
      </c>
      <c r="Y166" s="49">
        <v>300417</v>
      </c>
      <c r="Z166" s="49">
        <v>93051</v>
      </c>
    </row>
    <row r="167" spans="1:26">
      <c r="A167" s="51" t="s">
        <v>150</v>
      </c>
      <c r="B167" s="49">
        <v>0</v>
      </c>
      <c r="C167" s="49">
        <v>11868303</v>
      </c>
      <c r="D167" s="49">
        <v>6504280</v>
      </c>
      <c r="E167" s="49">
        <v>9336942</v>
      </c>
      <c r="F167" s="49">
        <v>-8855995</v>
      </c>
      <c r="G167" s="49">
        <v>466937</v>
      </c>
      <c r="H167" s="49">
        <v>359640</v>
      </c>
      <c r="I167" s="49">
        <v>112636</v>
      </c>
      <c r="J167" s="49">
        <v>103067</v>
      </c>
      <c r="K167" s="49">
        <v>99034</v>
      </c>
      <c r="L167" s="49">
        <v>41073</v>
      </c>
      <c r="M167" s="49">
        <v>98067</v>
      </c>
      <c r="N167" s="49">
        <v>13628</v>
      </c>
      <c r="O167" s="49">
        <v>0</v>
      </c>
      <c r="P167" s="49">
        <v>0</v>
      </c>
      <c r="Q167" s="49">
        <v>0</v>
      </c>
      <c r="R167" s="49">
        <v>6931533</v>
      </c>
      <c r="S167" s="49">
        <v>0</v>
      </c>
      <c r="T167" s="49">
        <v>0</v>
      </c>
      <c r="U167" s="226">
        <v>82215</v>
      </c>
      <c r="V167" s="49">
        <v>0</v>
      </c>
      <c r="W167" s="49">
        <v>0</v>
      </c>
      <c r="X167" s="49">
        <v>0</v>
      </c>
      <c r="Y167" s="49">
        <v>0</v>
      </c>
      <c r="Z167" s="49">
        <v>0</v>
      </c>
    </row>
    <row r="168" spans="1:26">
      <c r="A168" s="51" t="s">
        <v>152</v>
      </c>
      <c r="B168" s="49">
        <v>48816</v>
      </c>
      <c r="C168" s="49">
        <v>161767</v>
      </c>
      <c r="D168" s="49">
        <v>119749</v>
      </c>
      <c r="E168" s="49">
        <v>0</v>
      </c>
      <c r="F168" s="49">
        <v>0</v>
      </c>
      <c r="G168" s="49">
        <v>0</v>
      </c>
      <c r="H168" s="49">
        <v>0</v>
      </c>
      <c r="I168" s="49">
        <v>0</v>
      </c>
      <c r="J168" s="49">
        <v>0</v>
      </c>
      <c r="K168" s="49">
        <v>0</v>
      </c>
      <c r="L168" s="49">
        <v>0</v>
      </c>
      <c r="M168" s="49">
        <v>0</v>
      </c>
      <c r="N168" s="49">
        <v>0</v>
      </c>
      <c r="O168" s="49">
        <v>0</v>
      </c>
      <c r="P168" s="49">
        <v>0</v>
      </c>
      <c r="Q168" s="49">
        <v>0</v>
      </c>
      <c r="R168" s="49">
        <v>0</v>
      </c>
      <c r="S168" s="49">
        <v>0</v>
      </c>
      <c r="T168" s="49">
        <v>0</v>
      </c>
      <c r="U168" s="226">
        <v>0</v>
      </c>
      <c r="V168" s="49">
        <v>0</v>
      </c>
      <c r="W168" s="49">
        <v>0</v>
      </c>
      <c r="X168" s="49">
        <v>0</v>
      </c>
      <c r="Y168" s="49">
        <v>0</v>
      </c>
      <c r="Z168" s="49">
        <v>0</v>
      </c>
    </row>
    <row r="169" spans="1:26">
      <c r="A169" s="51" t="s">
        <v>153</v>
      </c>
      <c r="B169" s="49">
        <v>11267336</v>
      </c>
      <c r="C169" s="49">
        <v>11037127</v>
      </c>
      <c r="D169" s="49">
        <v>-22304463</v>
      </c>
      <c r="E169" s="49">
        <v>682</v>
      </c>
      <c r="F169" s="49">
        <v>-682</v>
      </c>
      <c r="G169" s="49">
        <v>0</v>
      </c>
      <c r="H169" s="49">
        <v>0</v>
      </c>
      <c r="I169" s="49">
        <v>6452298</v>
      </c>
      <c r="J169" s="49">
        <v>1500</v>
      </c>
      <c r="K169" s="49">
        <v>0</v>
      </c>
      <c r="L169" s="49">
        <v>1562</v>
      </c>
      <c r="M169" s="49">
        <v>0</v>
      </c>
      <c r="N169" s="49">
        <v>500</v>
      </c>
      <c r="O169" s="49">
        <v>0</v>
      </c>
      <c r="P169" s="49">
        <v>0</v>
      </c>
      <c r="Q169" s="49">
        <v>0</v>
      </c>
      <c r="R169" s="49">
        <v>0</v>
      </c>
      <c r="S169" s="49">
        <v>0</v>
      </c>
      <c r="T169" s="49">
        <v>0</v>
      </c>
      <c r="U169" s="226">
        <v>0</v>
      </c>
      <c r="V169" s="49">
        <v>0</v>
      </c>
      <c r="W169" s="49">
        <v>0</v>
      </c>
      <c r="X169" s="49">
        <v>0</v>
      </c>
      <c r="Y169" s="49">
        <v>0</v>
      </c>
      <c r="Z169" s="49">
        <v>0</v>
      </c>
    </row>
    <row r="170" spans="1:26">
      <c r="A170" s="51" t="s">
        <v>154</v>
      </c>
      <c r="B170" s="49">
        <v>1765430</v>
      </c>
      <c r="C170" s="49">
        <v>753118</v>
      </c>
      <c r="D170" s="49">
        <v>180510</v>
      </c>
      <c r="E170" s="49">
        <v>124</v>
      </c>
      <c r="F170" s="49">
        <v>1000</v>
      </c>
      <c r="G170" s="49">
        <v>413</v>
      </c>
      <c r="H170" s="49">
        <v>0</v>
      </c>
      <c r="I170" s="49">
        <v>0</v>
      </c>
      <c r="J170" s="49">
        <v>0</v>
      </c>
      <c r="K170" s="49">
        <v>0</v>
      </c>
      <c r="L170" s="49">
        <v>0</v>
      </c>
      <c r="M170" s="49">
        <v>0</v>
      </c>
      <c r="N170" s="49">
        <v>2004562</v>
      </c>
      <c r="O170" s="49">
        <v>0</v>
      </c>
      <c r="P170" s="49">
        <v>16625748</v>
      </c>
      <c r="Q170" s="49">
        <v>0</v>
      </c>
      <c r="R170" s="49">
        <v>0</v>
      </c>
      <c r="S170" s="49">
        <v>70160</v>
      </c>
      <c r="T170" s="49">
        <v>269478</v>
      </c>
      <c r="U170" s="226">
        <v>163259</v>
      </c>
      <c r="V170" s="49">
        <v>5810601</v>
      </c>
      <c r="W170" s="49">
        <v>0</v>
      </c>
      <c r="X170" s="49">
        <v>714031</v>
      </c>
      <c r="Y170" s="49">
        <v>350830</v>
      </c>
      <c r="Z170" s="49">
        <v>115350.81</v>
      </c>
    </row>
    <row r="171" spans="1:26">
      <c r="A171" s="51" t="s">
        <v>155</v>
      </c>
      <c r="B171" s="49">
        <v>1139492</v>
      </c>
      <c r="C171" s="49">
        <v>949508</v>
      </c>
      <c r="D171" s="49">
        <v>2224131</v>
      </c>
      <c r="E171" s="49">
        <v>-3173639</v>
      </c>
      <c r="F171" s="49">
        <v>0</v>
      </c>
      <c r="G171" s="49">
        <v>0</v>
      </c>
      <c r="H171" s="49">
        <v>0</v>
      </c>
      <c r="I171" s="49">
        <v>0</v>
      </c>
      <c r="J171" s="49">
        <v>0</v>
      </c>
      <c r="K171" s="49">
        <v>0</v>
      </c>
      <c r="L171" s="49">
        <v>0</v>
      </c>
      <c r="M171" s="49">
        <v>0</v>
      </c>
      <c r="N171" s="49">
        <v>0</v>
      </c>
      <c r="O171" s="49">
        <v>0</v>
      </c>
      <c r="P171" s="49">
        <v>0</v>
      </c>
      <c r="Q171" s="49">
        <v>0</v>
      </c>
      <c r="R171" s="49">
        <v>0</v>
      </c>
      <c r="S171" s="49">
        <v>0</v>
      </c>
      <c r="T171" s="49">
        <v>0</v>
      </c>
      <c r="U171" s="226">
        <v>0</v>
      </c>
      <c r="V171" s="49">
        <v>0</v>
      </c>
      <c r="W171" s="49">
        <v>0</v>
      </c>
      <c r="X171" s="49">
        <v>0</v>
      </c>
      <c r="Y171" s="49">
        <v>0</v>
      </c>
      <c r="Z171" s="49">
        <v>0</v>
      </c>
    </row>
    <row r="172" spans="1:26">
      <c r="A172" s="51" t="s">
        <v>157</v>
      </c>
      <c r="B172" s="49">
        <v>22139581</v>
      </c>
      <c r="C172" s="49">
        <v>33878090</v>
      </c>
      <c r="D172" s="49">
        <v>67952860</v>
      </c>
      <c r="E172" s="49">
        <v>-107217853</v>
      </c>
      <c r="F172" s="49">
        <v>38565</v>
      </c>
      <c r="G172" s="49">
        <v>15889</v>
      </c>
      <c r="H172" s="49">
        <v>-6993</v>
      </c>
      <c r="I172" s="49">
        <v>8318</v>
      </c>
      <c r="J172" s="49">
        <v>10917</v>
      </c>
      <c r="K172" s="49">
        <v>25638</v>
      </c>
      <c r="L172" s="49">
        <v>5883</v>
      </c>
      <c r="M172" s="49">
        <v>25638</v>
      </c>
      <c r="N172" s="49">
        <v>51303</v>
      </c>
      <c r="O172" s="49">
        <v>58140</v>
      </c>
      <c r="P172" s="49">
        <v>30482</v>
      </c>
      <c r="Q172" s="49">
        <v>10170</v>
      </c>
      <c r="R172" s="49">
        <v>5093</v>
      </c>
      <c r="S172" s="49">
        <v>6955</v>
      </c>
      <c r="T172" s="49">
        <v>49</v>
      </c>
      <c r="U172" s="226">
        <v>0</v>
      </c>
      <c r="V172" s="49">
        <v>134699</v>
      </c>
      <c r="W172" s="49">
        <v>238423</v>
      </c>
      <c r="X172" s="49">
        <v>179930</v>
      </c>
      <c r="Y172" s="49">
        <v>60474</v>
      </c>
      <c r="Z172" s="49">
        <v>4795</v>
      </c>
    </row>
    <row r="173" spans="1:26">
      <c r="A173" s="51" t="s">
        <v>158</v>
      </c>
      <c r="B173" s="49">
        <v>1308701</v>
      </c>
      <c r="C173" s="49">
        <v>1784791</v>
      </c>
      <c r="D173" s="49">
        <v>-1965177</v>
      </c>
      <c r="E173" s="49">
        <v>-1128315</v>
      </c>
      <c r="F173" s="49">
        <v>0</v>
      </c>
      <c r="G173" s="49">
        <v>0</v>
      </c>
      <c r="H173" s="49">
        <v>0</v>
      </c>
      <c r="I173" s="49">
        <v>0</v>
      </c>
      <c r="J173" s="49">
        <v>0</v>
      </c>
      <c r="K173" s="49">
        <v>0</v>
      </c>
      <c r="L173" s="49">
        <v>0</v>
      </c>
      <c r="M173" s="49">
        <v>0</v>
      </c>
      <c r="N173" s="49">
        <v>0</v>
      </c>
      <c r="O173" s="49">
        <v>0</v>
      </c>
      <c r="P173" s="49">
        <v>0</v>
      </c>
      <c r="Q173" s="49">
        <v>0</v>
      </c>
      <c r="R173" s="49">
        <v>0</v>
      </c>
      <c r="S173" s="49">
        <v>15</v>
      </c>
      <c r="T173" s="49">
        <v>0</v>
      </c>
      <c r="U173" s="227">
        <v>0</v>
      </c>
      <c r="V173" s="49">
        <v>0</v>
      </c>
      <c r="W173" s="49">
        <v>0</v>
      </c>
      <c r="X173" s="49">
        <v>0</v>
      </c>
      <c r="Y173" s="49">
        <v>0</v>
      </c>
      <c r="Z173" s="49">
        <v>0</v>
      </c>
    </row>
    <row r="174" spans="1:26">
      <c r="A174" s="59" t="s">
        <v>159</v>
      </c>
      <c r="B174" s="49">
        <f t="shared" ref="B174:M174" si="162">SUM(B123:B173)</f>
        <v>265149816</v>
      </c>
      <c r="C174" s="49">
        <f t="shared" si="162"/>
        <v>567791271</v>
      </c>
      <c r="D174" s="49">
        <f t="shared" si="162"/>
        <v>493599619</v>
      </c>
      <c r="E174" s="49">
        <f t="shared" si="162"/>
        <v>-611549064</v>
      </c>
      <c r="F174" s="49">
        <f t="shared" si="162"/>
        <v>-1557952</v>
      </c>
      <c r="G174" s="49">
        <f>SUM(G123:G173)</f>
        <v>-27123513</v>
      </c>
      <c r="H174" s="49">
        <f>SUM(H123:H173)</f>
        <v>-37136260</v>
      </c>
      <c r="I174" s="49">
        <f t="shared" si="162"/>
        <v>10071728</v>
      </c>
      <c r="J174" s="49">
        <f t="shared" si="162"/>
        <v>2989904</v>
      </c>
      <c r="K174" s="49">
        <f t="shared" si="162"/>
        <v>16259308</v>
      </c>
      <c r="L174" s="49">
        <f t="shared" si="162"/>
        <v>25401824</v>
      </c>
      <c r="M174" s="49">
        <f t="shared" si="162"/>
        <v>18799825</v>
      </c>
      <c r="N174" s="49">
        <f>SUM(N123:N173)</f>
        <v>14941245</v>
      </c>
      <c r="O174" s="49">
        <v>155698574</v>
      </c>
      <c r="P174" s="49">
        <v>154261278</v>
      </c>
      <c r="Q174" s="49">
        <v>14620933</v>
      </c>
      <c r="R174" s="49">
        <v>25208159</v>
      </c>
      <c r="S174" s="49">
        <v>28129714</v>
      </c>
      <c r="T174" s="49">
        <v>30509342</v>
      </c>
      <c r="U174" s="226">
        <v>25110177</v>
      </c>
      <c r="V174" s="49">
        <f>SUM(V123:V173)</f>
        <v>30979146</v>
      </c>
      <c r="W174" s="49">
        <f>SUM(W123:W173)</f>
        <v>26692398</v>
      </c>
      <c r="X174" s="49">
        <f>SUM(X123:X173)</f>
        <v>27489101</v>
      </c>
      <c r="Y174" s="49">
        <f>SUM(Y123:Y173)</f>
        <v>21004749</v>
      </c>
      <c r="Z174" s="49">
        <f>SUM(Z123:Z173)</f>
        <v>13818197.810000001</v>
      </c>
    </row>
    <row r="180" spans="1:26">
      <c r="A180" s="396" t="s">
        <v>232</v>
      </c>
      <c r="T180" s="402">
        <v>2015</v>
      </c>
      <c r="U180" s="402">
        <v>2016</v>
      </c>
      <c r="V180" s="402">
        <v>2017</v>
      </c>
      <c r="W180" s="402">
        <v>2018</v>
      </c>
      <c r="X180" s="402">
        <v>2019</v>
      </c>
      <c r="Y180" s="402">
        <v>2020</v>
      </c>
      <c r="Z180" s="402">
        <v>2021</v>
      </c>
    </row>
    <row r="181" spans="1:26">
      <c r="A181" s="396"/>
      <c r="T181" s="398"/>
      <c r="U181" s="398"/>
      <c r="V181" s="398"/>
      <c r="W181" s="398"/>
      <c r="X181" s="398"/>
      <c r="Y181" s="398"/>
      <c r="Z181" s="398"/>
    </row>
    <row r="182" spans="1:26">
      <c r="A182" s="51" t="s">
        <v>82</v>
      </c>
      <c r="T182" s="91">
        <f>T5/'Total Funds Spent &amp; Transferred'!T5</f>
        <v>0</v>
      </c>
      <c r="U182" s="91">
        <f>U5/'Total Funds Spent &amp; Transferred'!U5</f>
        <v>4.2448595529866739E-3</v>
      </c>
      <c r="V182" s="91">
        <f>V5/'Total Funds Spent &amp; Transferred'!V5</f>
        <v>7.9005542788954507E-3</v>
      </c>
      <c r="W182" s="91">
        <f>W5/'Total Funds Spent &amp; Transferred'!W5</f>
        <v>1.7817085305959237E-2</v>
      </c>
      <c r="X182" s="91">
        <f>X5/'Total Funds Spent &amp; Transferred'!X5</f>
        <v>2.7655063590877563E-2</v>
      </c>
      <c r="Y182" s="91">
        <f>Y5/'Total Funds Spent &amp; Transferred'!Y5</f>
        <v>2.2348246299180141E-2</v>
      </c>
      <c r="Z182" s="91">
        <f>Z5/'Total Funds Spent &amp; Transferred'!Z5</f>
        <v>2.0118810557854507E-2</v>
      </c>
    </row>
    <row r="183" spans="1:26">
      <c r="A183" s="51" t="s">
        <v>84</v>
      </c>
      <c r="T183" s="91">
        <f>T6/'Total Funds Spent &amp; Transferred'!T6</f>
        <v>1.3088116027270159E-4</v>
      </c>
      <c r="U183" s="91">
        <f>U6/'Total Funds Spent &amp; Transferred'!U6</f>
        <v>8.2919030744436439E-5</v>
      </c>
      <c r="V183" s="91">
        <f>V6/'Total Funds Spent &amp; Transferred'!V6</f>
        <v>5.6864174900822188E-5</v>
      </c>
      <c r="W183" s="91">
        <f>W6/'Total Funds Spent &amp; Transferred'!W6</f>
        <v>0</v>
      </c>
      <c r="X183" s="91">
        <f>X6/'Total Funds Spent &amp; Transferred'!X6</f>
        <v>0</v>
      </c>
      <c r="Y183" s="91">
        <f>Y6/'Total Funds Spent &amp; Transferred'!Y6</f>
        <v>0</v>
      </c>
      <c r="Z183" s="91">
        <f>Z6/'Total Funds Spent &amp; Transferred'!Z6</f>
        <v>1.3334415550279395E-2</v>
      </c>
    </row>
    <row r="184" spans="1:26">
      <c r="A184" s="51" t="s">
        <v>86</v>
      </c>
      <c r="T184" s="91">
        <f>T7/'Total Funds Spent &amp; Transferred'!T7</f>
        <v>3.8242996481699298E-5</v>
      </c>
      <c r="U184" s="91">
        <f>U7/'Total Funds Spent &amp; Transferred'!U7</f>
        <v>2.9343783026749715E-3</v>
      </c>
      <c r="V184" s="91">
        <f>V7/'Total Funds Spent &amp; Transferred'!V7</f>
        <v>2.2462768170132477E-5</v>
      </c>
      <c r="W184" s="91">
        <f>W7/'Total Funds Spent &amp; Transferred'!W7</f>
        <v>0</v>
      </c>
      <c r="X184" s="91">
        <f>X7/'Total Funds Spent &amp; Transferred'!X7</f>
        <v>0</v>
      </c>
      <c r="Y184" s="91">
        <f>Y7/'Total Funds Spent &amp; Transferred'!Y7</f>
        <v>0</v>
      </c>
      <c r="Z184" s="91">
        <f>Z7/'Total Funds Spent &amp; Transferred'!Z7</f>
        <v>0</v>
      </c>
    </row>
    <row r="185" spans="1:26">
      <c r="A185" s="51" t="s">
        <v>88</v>
      </c>
      <c r="T185" s="91">
        <f>T8/'Total Funds Spent &amp; Transferred'!T8</f>
        <v>2.6053241147443282E-4</v>
      </c>
      <c r="U185" s="91">
        <f>U8/'Total Funds Spent &amp; Transferred'!U8</f>
        <v>1.383576478238492E-4</v>
      </c>
      <c r="V185" s="91">
        <f>V8/'Total Funds Spent &amp; Transferred'!V8</f>
        <v>1.510216316843371E-4</v>
      </c>
      <c r="W185" s="91">
        <f>W8/'Total Funds Spent &amp; Transferred'!W8</f>
        <v>1.2393554886496385E-4</v>
      </c>
      <c r="X185" s="91">
        <f>X8/'Total Funds Spent &amp; Transferred'!X8</f>
        <v>3.6979804109628156E-4</v>
      </c>
      <c r="Y185" s="91">
        <f>Y8/'Total Funds Spent &amp; Transferred'!Y8</f>
        <v>2.1871222905180213E-4</v>
      </c>
      <c r="Z185" s="91">
        <f>Z8/'Total Funds Spent &amp; Transferred'!Z8</f>
        <v>2.927429773859598E-3</v>
      </c>
    </row>
    <row r="186" spans="1:26">
      <c r="A186" s="51" t="s">
        <v>74</v>
      </c>
      <c r="T186" s="91">
        <f>T9/'Total Funds Spent &amp; Transferred'!T9</f>
        <v>6.0919787701695571E-3</v>
      </c>
      <c r="U186" s="91">
        <f>U9/'Total Funds Spent &amp; Transferred'!U9</f>
        <v>5.5483009726317598E-3</v>
      </c>
      <c r="V186" s="91">
        <f>V9/'Total Funds Spent &amp; Transferred'!V9</f>
        <v>4.2871169158602363E-3</v>
      </c>
      <c r="W186" s="91">
        <f>W9/'Total Funds Spent &amp; Transferred'!W9</f>
        <v>4.1210255869519111E-3</v>
      </c>
      <c r="X186" s="91">
        <f>X9/'Total Funds Spent &amp; Transferred'!X9</f>
        <v>3.5279313655351106E-3</v>
      </c>
      <c r="Y186" s="91">
        <f>Y9/'Total Funds Spent &amp; Transferred'!Y9</f>
        <v>3.3312809862979732E-3</v>
      </c>
      <c r="Z186" s="91">
        <f>Z9/'Total Funds Spent &amp; Transferred'!Z9</f>
        <v>2.3792449577599698E-3</v>
      </c>
    </row>
    <row r="187" spans="1:26">
      <c r="A187" s="51" t="s">
        <v>91</v>
      </c>
      <c r="T187" s="91">
        <f>T10/'Total Funds Spent &amp; Transferred'!T10</f>
        <v>4.5045066400867831E-4</v>
      </c>
      <c r="U187" s="91">
        <f>U10/'Total Funds Spent &amp; Transferred'!U10</f>
        <v>2.5183663704299043E-4</v>
      </c>
      <c r="V187" s="91">
        <f>V10/'Total Funds Spent &amp; Transferred'!V10</f>
        <v>2.6799104299421217E-4</v>
      </c>
      <c r="W187" s="91">
        <f>W10/'Total Funds Spent &amp; Transferred'!W10</f>
        <v>4.9477035918371864E-3</v>
      </c>
      <c r="X187" s="91">
        <f>X10/'Total Funds Spent &amp; Transferred'!X10</f>
        <v>9.3334651239984946E-3</v>
      </c>
      <c r="Y187" s="91">
        <f>Y10/'Total Funds Spent &amp; Transferred'!Y10</f>
        <v>6.8023034042223448E-3</v>
      </c>
      <c r="Z187" s="91">
        <f>Z10/'Total Funds Spent &amp; Transferred'!Z10</f>
        <v>1.2012159114923571E-3</v>
      </c>
    </row>
    <row r="188" spans="1:26">
      <c r="A188" s="51" t="s">
        <v>93</v>
      </c>
      <c r="T188" s="91">
        <f>T11/'Total Funds Spent &amp; Transferred'!T11</f>
        <v>0</v>
      </c>
      <c r="U188" s="91">
        <f>U11/'Total Funds Spent &amp; Transferred'!U11</f>
        <v>0</v>
      </c>
      <c r="V188" s="91">
        <f>V11/'Total Funds Spent &amp; Transferred'!V11</f>
        <v>0</v>
      </c>
      <c r="W188" s="91">
        <f>W11/'Total Funds Spent &amp; Transferred'!W11</f>
        <v>0</v>
      </c>
      <c r="X188" s="91">
        <f>X11/'Total Funds Spent &amp; Transferred'!X11</f>
        <v>0</v>
      </c>
      <c r="Y188" s="91">
        <f>Y11/'Total Funds Spent &amp; Transferred'!Y11</f>
        <v>0</v>
      </c>
      <c r="Z188" s="91">
        <f>Z11/'Total Funds Spent &amp; Transferred'!Z11</f>
        <v>0</v>
      </c>
    </row>
    <row r="189" spans="1:26">
      <c r="A189" s="51" t="s">
        <v>95</v>
      </c>
      <c r="T189" s="91">
        <f>T12/'Total Funds Spent &amp; Transferred'!T12</f>
        <v>3.4787169980271419E-2</v>
      </c>
      <c r="U189" s="91">
        <f>U12/'Total Funds Spent &amp; Transferred'!U12</f>
        <v>2.0461307308919967E-2</v>
      </c>
      <c r="V189" s="91">
        <f>V12/'Total Funds Spent &amp; Transferred'!V12</f>
        <v>4.0689124353302457E-2</v>
      </c>
      <c r="W189" s="91">
        <f>W12/'Total Funds Spent &amp; Transferred'!W12</f>
        <v>8.6071171527215551E-3</v>
      </c>
      <c r="X189" s="91">
        <f>X12/'Total Funds Spent &amp; Transferred'!X12</f>
        <v>2.933517383065124E-3</v>
      </c>
      <c r="Y189" s="91">
        <f>Y12/'Total Funds Spent &amp; Transferred'!Y12</f>
        <v>3.1226410864604821E-2</v>
      </c>
      <c r="Z189" s="91">
        <f>Z12/'Total Funds Spent &amp; Transferred'!Z12</f>
        <v>9.0215580402249806E-2</v>
      </c>
    </row>
    <row r="190" spans="1:26">
      <c r="A190" s="51" t="s">
        <v>97</v>
      </c>
      <c r="T190" s="91">
        <f>T13/'Total Funds Spent &amp; Transferred'!T13</f>
        <v>2.77902847505642E-2</v>
      </c>
      <c r="U190" s="91">
        <f>U13/'Total Funds Spent &amp; Transferred'!U13</f>
        <v>1.9706620520326488E-2</v>
      </c>
      <c r="V190" s="91">
        <f>V13/'Total Funds Spent &amp; Transferred'!V13</f>
        <v>2.4176647077639682E-2</v>
      </c>
      <c r="W190" s="91">
        <f>W13/'Total Funds Spent &amp; Transferred'!W13</f>
        <v>2.510456444806004E-2</v>
      </c>
      <c r="X190" s="91">
        <f>X13/'Total Funds Spent &amp; Transferred'!X13</f>
        <v>1.8824841954456224E-2</v>
      </c>
      <c r="Y190" s="91">
        <f>Y13/'Total Funds Spent &amp; Transferred'!Y13</f>
        <v>1.7166321980511667E-2</v>
      </c>
      <c r="Z190" s="91">
        <f>Z13/'Total Funds Spent &amp; Transferred'!Z13</f>
        <v>0</v>
      </c>
    </row>
    <row r="191" spans="1:26">
      <c r="A191" s="51" t="s">
        <v>99</v>
      </c>
      <c r="T191" s="91">
        <f>T14/'Total Funds Spent &amp; Transferred'!T14</f>
        <v>4.0543374836011635E-4</v>
      </c>
      <c r="U191" s="91">
        <f>U14/'Total Funds Spent &amp; Transferred'!U14</f>
        <v>5.8942237222743923E-4</v>
      </c>
      <c r="V191" s="91">
        <f>V14/'Total Funds Spent &amp; Transferred'!V14</f>
        <v>9.6632088790114389E-4</v>
      </c>
      <c r="W191" s="91">
        <f>W14/'Total Funds Spent &amp; Transferred'!W14</f>
        <v>1.8719889332451745E-3</v>
      </c>
      <c r="X191" s="91">
        <f>X14/'Total Funds Spent &amp; Transferred'!X14</f>
        <v>3.7070385444144716E-3</v>
      </c>
      <c r="Y191" s="91">
        <f>Y14/'Total Funds Spent &amp; Transferred'!Y14</f>
        <v>5.0200246963894458E-3</v>
      </c>
      <c r="Z191" s="91">
        <f>Z14/'Total Funds Spent &amp; Transferred'!Z14</f>
        <v>4.7475796819234197E-3</v>
      </c>
    </row>
    <row r="192" spans="1:26">
      <c r="A192" s="51" t="s">
        <v>101</v>
      </c>
      <c r="T192" s="91">
        <f>T15/'Total Funds Spent &amp; Transferred'!T15</f>
        <v>1.0075632814698254E-2</v>
      </c>
      <c r="U192" s="91">
        <f>U15/'Total Funds Spent &amp; Transferred'!U15</f>
        <v>1.5283511899855138E-2</v>
      </c>
      <c r="V192" s="91">
        <f>V15/'Total Funds Spent &amp; Transferred'!V15</f>
        <v>1.6013155246712939E-2</v>
      </c>
      <c r="W192" s="91">
        <f>W15/'Total Funds Spent &amp; Transferred'!W15</f>
        <v>1.5963623374487226E-2</v>
      </c>
      <c r="X192" s="91">
        <f>X15/'Total Funds Spent &amp; Transferred'!X15</f>
        <v>1.5326504181140179E-2</v>
      </c>
      <c r="Y192" s="91">
        <f>Y15/'Total Funds Spent &amp; Transferred'!Y15</f>
        <v>1.5504626705051691E-2</v>
      </c>
      <c r="Z192" s="91">
        <f>Z15/'Total Funds Spent &amp; Transferred'!Z15</f>
        <v>1.454963482702761E-2</v>
      </c>
    </row>
    <row r="193" spans="1:26">
      <c r="A193" s="51" t="s">
        <v>102</v>
      </c>
      <c r="T193" s="91">
        <f>T16/'Total Funds Spent &amp; Transferred'!T16</f>
        <v>7.0598078374678108E-3</v>
      </c>
      <c r="U193" s="91">
        <f>U16/'Total Funds Spent &amp; Transferred'!U16</f>
        <v>6.8558478348876633E-3</v>
      </c>
      <c r="V193" s="91">
        <f>V16/'Total Funds Spent &amp; Transferred'!V16</f>
        <v>5.3350311601396789E-3</v>
      </c>
      <c r="W193" s="91">
        <f>W16/'Total Funds Spent &amp; Transferred'!W16</f>
        <v>3.0956618611849849E-3</v>
      </c>
      <c r="X193" s="91">
        <f>X16/'Total Funds Spent &amp; Transferred'!X16</f>
        <v>3.5613064734425345E-3</v>
      </c>
      <c r="Y193" s="91">
        <f>Y16/'Total Funds Spent &amp; Transferred'!Y16</f>
        <v>2.2179511270553902E-3</v>
      </c>
      <c r="Z193" s="91">
        <f>Z16/'Total Funds Spent &amp; Transferred'!Z16</f>
        <v>1.5033095899080152E-3</v>
      </c>
    </row>
    <row r="194" spans="1:26">
      <c r="A194" s="51" t="s">
        <v>103</v>
      </c>
      <c r="T194" s="91">
        <f>T17/'Total Funds Spent &amp; Transferred'!T17</f>
        <v>5.3832146779717385E-3</v>
      </c>
      <c r="U194" s="91">
        <f>U17/'Total Funds Spent &amp; Transferred'!U17</f>
        <v>9.7354854798633178E-3</v>
      </c>
      <c r="V194" s="91">
        <f>V17/'Total Funds Spent &amp; Transferred'!V17</f>
        <v>1.6520262153939681E-3</v>
      </c>
      <c r="W194" s="91">
        <f>W17/'Total Funds Spent &amp; Transferred'!W17</f>
        <v>1.7464540157594007E-3</v>
      </c>
      <c r="X194" s="91">
        <f>X17/'Total Funds Spent &amp; Transferred'!X17</f>
        <v>6.0690505870898866E-3</v>
      </c>
      <c r="Y194" s="91">
        <f>Y17/'Total Funds Spent &amp; Transferred'!Y17</f>
        <v>2.3821784804511177E-3</v>
      </c>
      <c r="Z194" s="91">
        <f>Z17/'Total Funds Spent &amp; Transferred'!Z17</f>
        <v>2.8782972566909547E-3</v>
      </c>
    </row>
    <row r="195" spans="1:26">
      <c r="A195" s="51" t="s">
        <v>104</v>
      </c>
      <c r="T195" s="91">
        <f>T18/'Total Funds Spent &amp; Transferred'!T18</f>
        <v>0</v>
      </c>
      <c r="U195" s="91">
        <f>U18/'Total Funds Spent &amp; Transferred'!U18</f>
        <v>0</v>
      </c>
      <c r="V195" s="91">
        <f>V18/'Total Funds Spent &amp; Transferred'!V18</f>
        <v>0</v>
      </c>
      <c r="W195" s="91">
        <f>W18/'Total Funds Spent &amp; Transferred'!W18</f>
        <v>0</v>
      </c>
      <c r="X195" s="91">
        <f>X18/'Total Funds Spent &amp; Transferred'!X18</f>
        <v>0</v>
      </c>
      <c r="Y195" s="91">
        <f>Y18/'Total Funds Spent &amp; Transferred'!Y18</f>
        <v>0</v>
      </c>
      <c r="Z195" s="91">
        <f>Z18/'Total Funds Spent &amp; Transferred'!Z18</f>
        <v>0</v>
      </c>
    </row>
    <row r="196" spans="1:26">
      <c r="A196" s="51" t="s">
        <v>105</v>
      </c>
      <c r="T196" s="91">
        <f>T19/'Total Funds Spent &amp; Transferred'!T19</f>
        <v>0</v>
      </c>
      <c r="U196" s="91">
        <f>U19/'Total Funds Spent &amp; Transferred'!U19</f>
        <v>0</v>
      </c>
      <c r="V196" s="91">
        <f>V19/'Total Funds Spent &amp; Transferred'!V19</f>
        <v>0</v>
      </c>
      <c r="W196" s="91">
        <f>W19/'Total Funds Spent &amp; Transferred'!W19</f>
        <v>0</v>
      </c>
      <c r="X196" s="91">
        <f>X19/'Total Funds Spent &amp; Transferred'!X19</f>
        <v>0</v>
      </c>
      <c r="Y196" s="91">
        <f>Y19/'Total Funds Spent &amp; Transferred'!Y19</f>
        <v>0</v>
      </c>
      <c r="Z196" s="91">
        <f>Z19/'Total Funds Spent &amp; Transferred'!Z19</f>
        <v>0</v>
      </c>
    </row>
    <row r="197" spans="1:26">
      <c r="A197" s="51" t="s">
        <v>107</v>
      </c>
      <c r="T197" s="91">
        <f>T20/'Total Funds Spent &amp; Transferred'!T20</f>
        <v>0</v>
      </c>
      <c r="U197" s="91">
        <f>U20/'Total Funds Spent &amp; Transferred'!U20</f>
        <v>0</v>
      </c>
      <c r="V197" s="91">
        <f>V20/'Total Funds Spent &amp; Transferred'!V20</f>
        <v>0</v>
      </c>
      <c r="W197" s="91">
        <f>W20/'Total Funds Spent &amp; Transferred'!W20</f>
        <v>0</v>
      </c>
      <c r="X197" s="91">
        <f>X20/'Total Funds Spent &amp; Transferred'!X20</f>
        <v>0</v>
      </c>
      <c r="Y197" s="91">
        <f>Y20/'Total Funds Spent &amp; Transferred'!Y20</f>
        <v>0</v>
      </c>
      <c r="Z197" s="91">
        <f>Z20/'Total Funds Spent &amp; Transferred'!Z20</f>
        <v>0</v>
      </c>
    </row>
    <row r="198" spans="1:26">
      <c r="A198" s="51" t="s">
        <v>76</v>
      </c>
      <c r="T198" s="91">
        <f>T21/'Total Funds Spent &amp; Transferred'!T21</f>
        <v>0</v>
      </c>
      <c r="U198" s="91">
        <f>U21/'Total Funds Spent &amp; Transferred'!U21</f>
        <v>0</v>
      </c>
      <c r="V198" s="91">
        <f>V21/'Total Funds Spent &amp; Transferred'!V21</f>
        <v>0</v>
      </c>
      <c r="W198" s="91">
        <f>W21/'Total Funds Spent &amp; Transferred'!W21</f>
        <v>0</v>
      </c>
      <c r="X198" s="91">
        <f>X21/'Total Funds Spent &amp; Transferred'!X21</f>
        <v>0</v>
      </c>
      <c r="Y198" s="91">
        <f>Y21/'Total Funds Spent &amp; Transferred'!Y21</f>
        <v>0</v>
      </c>
      <c r="Z198" s="91">
        <f>Z21/'Total Funds Spent &amp; Transferred'!Z21</f>
        <v>0</v>
      </c>
    </row>
    <row r="199" spans="1:26">
      <c r="A199" s="51" t="s">
        <v>110</v>
      </c>
      <c r="T199" s="91">
        <f>T22/'Total Funds Spent &amp; Transferred'!T22</f>
        <v>4.3590450554280555E-2</v>
      </c>
      <c r="U199" s="91">
        <f>U22/'Total Funds Spent &amp; Transferred'!U22</f>
        <v>4.7498799405712243E-2</v>
      </c>
      <c r="V199" s="91">
        <f>V22/'Total Funds Spent &amp; Transferred'!V22</f>
        <v>3.3856130757023109E-2</v>
      </c>
      <c r="W199" s="91">
        <f>W22/'Total Funds Spent &amp; Transferred'!W22</f>
        <v>3.5105857692665693E-2</v>
      </c>
      <c r="X199" s="91">
        <f>X22/'Total Funds Spent &amp; Transferred'!X22</f>
        <v>3.6266061941500879E-2</v>
      </c>
      <c r="Y199" s="91">
        <f>Y22/'Total Funds Spent &amp; Transferred'!Y22</f>
        <v>4.5420226733683414E-2</v>
      </c>
      <c r="Z199" s="91">
        <f>Z22/'Total Funds Spent &amp; Transferred'!Z22</f>
        <v>3.3149602628872968E-2</v>
      </c>
    </row>
    <row r="200" spans="1:26">
      <c r="A200" s="51" t="s">
        <v>111</v>
      </c>
      <c r="T200" s="91">
        <f>T23/'Total Funds Spent &amp; Transferred'!T23</f>
        <v>0</v>
      </c>
      <c r="U200" s="91">
        <f>U23/'Total Funds Spent &amp; Transferred'!U23</f>
        <v>0</v>
      </c>
      <c r="V200" s="91">
        <f>V23/'Total Funds Spent &amp; Transferred'!V23</f>
        <v>0</v>
      </c>
      <c r="W200" s="91">
        <f>W23/'Total Funds Spent &amp; Transferred'!W23</f>
        <v>0</v>
      </c>
      <c r="X200" s="91">
        <f>X23/'Total Funds Spent &amp; Transferred'!X23</f>
        <v>0</v>
      </c>
      <c r="Y200" s="91">
        <f>Y23/'Total Funds Spent &amp; Transferred'!Y23</f>
        <v>0</v>
      </c>
      <c r="Z200" s="91">
        <f>Z23/'Total Funds Spent &amp; Transferred'!Z23</f>
        <v>0</v>
      </c>
    </row>
    <row r="201" spans="1:26">
      <c r="A201" s="51" t="s">
        <v>113</v>
      </c>
      <c r="T201" s="91">
        <f>T24/'Total Funds Spent &amp; Transferred'!T24</f>
        <v>0</v>
      </c>
      <c r="U201" s="91">
        <f>U24/'Total Funds Spent &amp; Transferred'!U24</f>
        <v>0</v>
      </c>
      <c r="V201" s="91">
        <f>V24/'Total Funds Spent &amp; Transferred'!V24</f>
        <v>1.1985211961854714E-4</v>
      </c>
      <c r="W201" s="91">
        <f>W24/'Total Funds Spent &amp; Transferred'!W24</f>
        <v>4.8155284352938317E-4</v>
      </c>
      <c r="X201" s="91">
        <f>X24/'Total Funds Spent &amp; Transferred'!X24</f>
        <v>7.3897875915562123E-4</v>
      </c>
      <c r="Y201" s="91">
        <f>Y24/'Total Funds Spent &amp; Transferred'!Y24</f>
        <v>5.841057396034885E-4</v>
      </c>
      <c r="Z201" s="91">
        <f>Z24/'Total Funds Spent &amp; Transferred'!Z24</f>
        <v>0</v>
      </c>
    </row>
    <row r="202" spans="1:26">
      <c r="A202" s="51" t="s">
        <v>78</v>
      </c>
      <c r="T202" s="91">
        <f>T25/'Total Funds Spent &amp; Transferred'!T25</f>
        <v>1.1829737478273821E-2</v>
      </c>
      <c r="U202" s="91">
        <f>U25/'Total Funds Spent &amp; Transferred'!U25</f>
        <v>1.1734397942726085E-2</v>
      </c>
      <c r="V202" s="91">
        <f>V25/'Total Funds Spent &amp; Transferred'!V25</f>
        <v>1.4024722000536448E-2</v>
      </c>
      <c r="W202" s="91">
        <f>W25/'Total Funds Spent &amp; Transferred'!W25</f>
        <v>1.4982715913713817E-2</v>
      </c>
      <c r="X202" s="91">
        <f>X25/'Total Funds Spent &amp; Transferred'!X25</f>
        <v>1.492796796967704E-2</v>
      </c>
      <c r="Y202" s="91">
        <f>Y25/'Total Funds Spent &amp; Transferred'!Y25</f>
        <v>1.4248673384586472E-2</v>
      </c>
      <c r="Z202" s="91">
        <f>Z25/'Total Funds Spent &amp; Transferred'!Z25</f>
        <v>1.2340879022219814E-2</v>
      </c>
    </row>
    <row r="203" spans="1:26">
      <c r="A203" s="51" t="s">
        <v>116</v>
      </c>
      <c r="T203" s="91">
        <f>T26/'Total Funds Spent &amp; Transferred'!T26</f>
        <v>0</v>
      </c>
      <c r="U203" s="91">
        <f>U26/'Total Funds Spent &amp; Transferred'!U26</f>
        <v>0</v>
      </c>
      <c r="V203" s="91">
        <f>V26/'Total Funds Spent &amp; Transferred'!V26</f>
        <v>0</v>
      </c>
      <c r="W203" s="91">
        <f>W26/'Total Funds Spent &amp; Transferred'!W26</f>
        <v>0</v>
      </c>
      <c r="X203" s="91">
        <f>X26/'Total Funds Spent &amp; Transferred'!X26</f>
        <v>0</v>
      </c>
      <c r="Y203" s="91">
        <f>Y26/'Total Funds Spent &amp; Transferred'!Y26</f>
        <v>0</v>
      </c>
      <c r="Z203" s="91">
        <f>Z26/'Total Funds Spent &amp; Transferred'!Z26</f>
        <v>0</v>
      </c>
    </row>
    <row r="204" spans="1:26">
      <c r="A204" s="51" t="s">
        <v>117</v>
      </c>
      <c r="T204" s="91">
        <f>T27/'Total Funds Spent &amp; Transferred'!T27</f>
        <v>3.2054803885845116E-4</v>
      </c>
      <c r="U204" s="91">
        <f>U27/'Total Funds Spent &amp; Transferred'!U27</f>
        <v>2.0445957247403271E-4</v>
      </c>
      <c r="V204" s="91">
        <f>V27/'Total Funds Spent &amp; Transferred'!V27</f>
        <v>1.0573521863225543E-3</v>
      </c>
      <c r="W204" s="91">
        <f>W27/'Total Funds Spent &amp; Transferred'!W27</f>
        <v>1.2186952171177796E-3</v>
      </c>
      <c r="X204" s="91">
        <f>X27/'Total Funds Spent &amp; Transferred'!X27</f>
        <v>7.2869514318395158E-4</v>
      </c>
      <c r="Y204" s="91">
        <f>Y27/'Total Funds Spent &amp; Transferred'!Y27</f>
        <v>2.6593923105401471E-4</v>
      </c>
      <c r="Z204" s="91">
        <f>Z27/'Total Funds Spent &amp; Transferred'!Z27</f>
        <v>5.4269240584837845E-4</v>
      </c>
    </row>
    <row r="205" spans="1:26">
      <c r="A205" s="51" t="s">
        <v>77</v>
      </c>
      <c r="T205" s="91">
        <f>T28/'Total Funds Spent &amp; Transferred'!T28</f>
        <v>0</v>
      </c>
      <c r="U205" s="91">
        <f>U28/'Total Funds Spent &amp; Transferred'!U28</f>
        <v>0</v>
      </c>
      <c r="V205" s="91">
        <f>V28/'Total Funds Spent &amp; Transferred'!V28</f>
        <v>0</v>
      </c>
      <c r="W205" s="91">
        <f>W28/'Total Funds Spent &amp; Transferred'!W28</f>
        <v>0</v>
      </c>
      <c r="X205" s="91">
        <f>X28/'Total Funds Spent &amp; Transferred'!X28</f>
        <v>0</v>
      </c>
      <c r="Y205" s="91">
        <f>Y28/'Total Funds Spent &amp; Transferred'!Y28</f>
        <v>0</v>
      </c>
      <c r="Z205" s="91">
        <f>Z28/'Total Funds Spent &amp; Transferred'!Z28</f>
        <v>0</v>
      </c>
    </row>
    <row r="206" spans="1:26">
      <c r="A206" s="51" t="s">
        <v>120</v>
      </c>
      <c r="T206" s="91">
        <f>T29/'Total Funds Spent &amp; Transferred'!T29</f>
        <v>0</v>
      </c>
      <c r="U206" s="91">
        <f>U29/'Total Funds Spent &amp; Transferred'!U29</f>
        <v>0</v>
      </c>
      <c r="V206" s="91">
        <f>V29/'Total Funds Spent &amp; Transferred'!V29</f>
        <v>0</v>
      </c>
      <c r="W206" s="91">
        <f>W29/'Total Funds Spent &amp; Transferred'!W29</f>
        <v>0</v>
      </c>
      <c r="X206" s="91">
        <f>X29/'Total Funds Spent &amp; Transferred'!X29</f>
        <v>0</v>
      </c>
      <c r="Y206" s="91">
        <f>Y29/'Total Funds Spent &amp; Transferred'!Y29</f>
        <v>0</v>
      </c>
      <c r="Z206" s="91">
        <f>Z29/'Total Funds Spent &amp; Transferred'!Z29</f>
        <v>0</v>
      </c>
    </row>
    <row r="207" spans="1:26">
      <c r="A207" s="51" t="s">
        <v>122</v>
      </c>
      <c r="T207" s="91">
        <f>T30/'Total Funds Spent &amp; Transferred'!T30</f>
        <v>0</v>
      </c>
      <c r="U207" s="91">
        <f>U30/'Total Funds Spent &amp; Transferred'!U30</f>
        <v>9.2594444813512977E-3</v>
      </c>
      <c r="V207" s="91">
        <f>V30/'Total Funds Spent &amp; Transferred'!V30</f>
        <v>1.6962147704619019E-3</v>
      </c>
      <c r="W207" s="91">
        <f>W30/'Total Funds Spent &amp; Transferred'!W30</f>
        <v>7.5188893428935664E-4</v>
      </c>
      <c r="X207" s="91">
        <f>X30/'Total Funds Spent &amp; Transferred'!X30</f>
        <v>6.338896950860445E-4</v>
      </c>
      <c r="Y207" s="91">
        <f>Y30/'Total Funds Spent &amp; Transferred'!Y30</f>
        <v>7.4826265749175069E-4</v>
      </c>
      <c r="Z207" s="91">
        <f>Z30/'Total Funds Spent &amp; Transferred'!Z30</f>
        <v>3.1478448139832677E-4</v>
      </c>
    </row>
    <row r="208" spans="1:26">
      <c r="A208" s="51" t="s">
        <v>124</v>
      </c>
      <c r="T208" s="91">
        <f>T31/'Total Funds Spent &amp; Transferred'!T31</f>
        <v>3.8734428477555385E-2</v>
      </c>
      <c r="U208" s="91">
        <f>U31/'Total Funds Spent &amp; Transferred'!U31</f>
        <v>3.0751090346213591E-2</v>
      </c>
      <c r="V208" s="91">
        <f>V31/'Total Funds Spent &amp; Transferred'!V31</f>
        <v>2.3426502295848511E-2</v>
      </c>
      <c r="W208" s="91">
        <f>W31/'Total Funds Spent &amp; Transferred'!W31</f>
        <v>1.6424027092042038E-2</v>
      </c>
      <c r="X208" s="91">
        <f>X31/'Total Funds Spent &amp; Transferred'!X31</f>
        <v>7.3972537059707579E-3</v>
      </c>
      <c r="Y208" s="91">
        <f>Y31/'Total Funds Spent &amp; Transferred'!Y31</f>
        <v>7.69163264309374E-3</v>
      </c>
      <c r="Z208" s="91">
        <f>Z31/'Total Funds Spent &amp; Transferred'!Z31</f>
        <v>9.4808736896216834E-3</v>
      </c>
    </row>
    <row r="209" spans="1:26">
      <c r="A209" s="51" t="s">
        <v>126</v>
      </c>
      <c r="T209" s="91">
        <f>T32/'Total Funds Spent &amp; Transferred'!T32</f>
        <v>3.5758443736514621E-3</v>
      </c>
      <c r="U209" s="91">
        <f>U32/'Total Funds Spent &amp; Transferred'!U32</f>
        <v>4.447242878972228E-3</v>
      </c>
      <c r="V209" s="91">
        <f>V32/'Total Funds Spent &amp; Transferred'!V32</f>
        <v>6.6131914675055361E-4</v>
      </c>
      <c r="W209" s="91">
        <f>W32/'Total Funds Spent &amp; Transferred'!W32</f>
        <v>3.6013259959959813E-3</v>
      </c>
      <c r="X209" s="91">
        <f>X32/'Total Funds Spent &amp; Transferred'!X32</f>
        <v>4.0995639610843107E-3</v>
      </c>
      <c r="Y209" s="91">
        <f>Y32/'Total Funds Spent &amp; Transferred'!Y32</f>
        <v>0</v>
      </c>
      <c r="Z209" s="91">
        <f>Z32/'Total Funds Spent &amp; Transferred'!Z32</f>
        <v>0</v>
      </c>
    </row>
    <row r="210" spans="1:26">
      <c r="A210" s="51" t="s">
        <v>127</v>
      </c>
      <c r="T210" s="91">
        <f>T33/'Total Funds Spent &amp; Transferred'!T33</f>
        <v>0</v>
      </c>
      <c r="U210" s="91">
        <f>U33/'Total Funds Spent &amp; Transferred'!U33</f>
        <v>0</v>
      </c>
      <c r="V210" s="91">
        <f>V33/'Total Funds Spent &amp; Transferred'!V33</f>
        <v>0</v>
      </c>
      <c r="W210" s="91">
        <f>W33/'Total Funds Spent &amp; Transferred'!W33</f>
        <v>0</v>
      </c>
      <c r="X210" s="91">
        <f>X33/'Total Funds Spent &amp; Transferred'!X33</f>
        <v>3.4939731628853641E-3</v>
      </c>
      <c r="Y210" s="91">
        <f>Y33/'Total Funds Spent &amp; Transferred'!Y33</f>
        <v>2.3036575676187361E-3</v>
      </c>
      <c r="Z210" s="91">
        <f>Z33/'Total Funds Spent &amp; Transferred'!Z33</f>
        <v>1.5270013210705727E-3</v>
      </c>
    </row>
    <row r="211" spans="1:26">
      <c r="A211" s="51" t="s">
        <v>128</v>
      </c>
      <c r="T211" s="91">
        <f>T34/'Total Funds Spent &amp; Transferred'!T34</f>
        <v>0</v>
      </c>
      <c r="U211" s="91">
        <f>U34/'Total Funds Spent &amp; Transferred'!U34</f>
        <v>0</v>
      </c>
      <c r="V211" s="91">
        <f>V34/'Total Funds Spent &amp; Transferred'!V34</f>
        <v>0</v>
      </c>
      <c r="W211" s="91">
        <f>W34/'Total Funds Spent &amp; Transferred'!W34</f>
        <v>0</v>
      </c>
      <c r="X211" s="91">
        <f>X34/'Total Funds Spent &amp; Transferred'!X34</f>
        <v>0</v>
      </c>
      <c r="Y211" s="91">
        <f>Y34/'Total Funds Spent &amp; Transferred'!Y34</f>
        <v>7.8213203232911719E-6</v>
      </c>
      <c r="Z211" s="91">
        <f>Z34/'Total Funds Spent &amp; Transferred'!Z34</f>
        <v>0</v>
      </c>
    </row>
    <row r="212" spans="1:26">
      <c r="A212" s="51" t="s">
        <v>130</v>
      </c>
      <c r="T212" s="91">
        <f>T35/'Total Funds Spent &amp; Transferred'!T35</f>
        <v>9.4888643156272243E-4</v>
      </c>
      <c r="U212" s="91">
        <f>U35/'Total Funds Spent &amp; Transferred'!U35</f>
        <v>1.2618156904396476E-4</v>
      </c>
      <c r="V212" s="91">
        <f>V35/'Total Funds Spent &amp; Transferred'!V35</f>
        <v>2.4161501466629856E-5</v>
      </c>
      <c r="W212" s="91">
        <f>W35/'Total Funds Spent &amp; Transferred'!W35</f>
        <v>2.9511810853616099E-5</v>
      </c>
      <c r="X212" s="91">
        <f>X35/'Total Funds Spent &amp; Transferred'!X35</f>
        <v>4.6659241854348975E-5</v>
      </c>
      <c r="Y212" s="91">
        <f>Y35/'Total Funds Spent &amp; Transferred'!Y35</f>
        <v>0</v>
      </c>
      <c r="Z212" s="91">
        <f>Z35/'Total Funds Spent &amp; Transferred'!Z35</f>
        <v>0</v>
      </c>
    </row>
    <row r="213" spans="1:26">
      <c r="A213" s="51" t="s">
        <v>131</v>
      </c>
      <c r="T213" s="91">
        <f>T36/'Total Funds Spent &amp; Transferred'!T36</f>
        <v>1.0065444421067292E-2</v>
      </c>
      <c r="U213" s="91">
        <f>U36/'Total Funds Spent &amp; Transferred'!U36</f>
        <v>1.6476833816739023E-2</v>
      </c>
      <c r="V213" s="91">
        <f>V36/'Total Funds Spent &amp; Transferred'!V36</f>
        <v>2.4581265068532383E-2</v>
      </c>
      <c r="W213" s="91">
        <f>W36/'Total Funds Spent &amp; Transferred'!W36</f>
        <v>3.1442336492093617E-2</v>
      </c>
      <c r="X213" s="91">
        <f>X36/'Total Funds Spent &amp; Transferred'!X36</f>
        <v>2.9520997795484602E-2</v>
      </c>
      <c r="Y213" s="91">
        <f>Y36/'Total Funds Spent &amp; Transferred'!Y36</f>
        <v>2.6069221080810497E-2</v>
      </c>
      <c r="Z213" s="91">
        <f>Z36/'Total Funds Spent &amp; Transferred'!Z36</f>
        <v>9.2139754186108709E-3</v>
      </c>
    </row>
    <row r="214" spans="1:26">
      <c r="A214" s="51" t="s">
        <v>132</v>
      </c>
      <c r="T214" s="91">
        <f>T37/'Total Funds Spent &amp; Transferred'!T37</f>
        <v>8.0173534678320193E-3</v>
      </c>
      <c r="U214" s="91">
        <f>U37/'Total Funds Spent &amp; Transferred'!U37</f>
        <v>2.4504663058792522E-3</v>
      </c>
      <c r="V214" s="91">
        <f>V37/'Total Funds Spent &amp; Transferred'!V37</f>
        <v>2.5773585668030946E-3</v>
      </c>
      <c r="W214" s="91">
        <f>W37/'Total Funds Spent &amp; Transferred'!W37</f>
        <v>2.3250891819839399E-3</v>
      </c>
      <c r="X214" s="91">
        <f>X37/'Total Funds Spent &amp; Transferred'!X37</f>
        <v>7.1218067515495176E-3</v>
      </c>
      <c r="Y214" s="91">
        <f>Y37/'Total Funds Spent &amp; Transferred'!Y37</f>
        <v>1.1184484470623437E-3</v>
      </c>
      <c r="Z214" s="91">
        <f>Z37/'Total Funds Spent &amp; Transferred'!Z37</f>
        <v>7.4082478704655293E-3</v>
      </c>
    </row>
    <row r="215" spans="1:26">
      <c r="A215" s="51" t="s">
        <v>75</v>
      </c>
      <c r="T215" s="91">
        <f>T38/'Total Funds Spent &amp; Transferred'!T38</f>
        <v>3.1517686160165181E-6</v>
      </c>
      <c r="U215" s="91">
        <f>U38/'Total Funds Spent &amp; Transferred'!U38</f>
        <v>5.4281051309865176E-6</v>
      </c>
      <c r="V215" s="91">
        <f>V38/'Total Funds Spent &amp; Transferred'!V38</f>
        <v>6.5005996460351458E-6</v>
      </c>
      <c r="W215" s="91">
        <f>W38/'Total Funds Spent &amp; Transferred'!W38</f>
        <v>1.2203189460626343E-5</v>
      </c>
      <c r="X215" s="91">
        <f>X38/'Total Funds Spent &amp; Transferred'!X38</f>
        <v>1.5130160697613938E-6</v>
      </c>
      <c r="Y215" s="91">
        <f>Y38/'Total Funds Spent &amp; Transferred'!Y38</f>
        <v>4.0229827064225492E-6</v>
      </c>
      <c r="Z215" s="91">
        <f>Z38/'Total Funds Spent &amp; Transferred'!Z38</f>
        <v>1.3305097436645637E-6</v>
      </c>
    </row>
    <row r="216" spans="1:26">
      <c r="A216" s="51" t="s">
        <v>133</v>
      </c>
      <c r="T216" s="91">
        <f>T39/'Total Funds Spent &amp; Transferred'!T39</f>
        <v>0</v>
      </c>
      <c r="U216" s="91">
        <f>U39/'Total Funds Spent &amp; Transferred'!U39</f>
        <v>0</v>
      </c>
      <c r="V216" s="91">
        <f>V39/'Total Funds Spent &amp; Transferred'!V39</f>
        <v>0</v>
      </c>
      <c r="W216" s="91">
        <f>W39/'Total Funds Spent &amp; Transferred'!W39</f>
        <v>0</v>
      </c>
      <c r="X216" s="91">
        <f>X39/'Total Funds Spent &amp; Transferred'!X39</f>
        <v>0</v>
      </c>
      <c r="Y216" s="91">
        <f>Y39/'Total Funds Spent &amp; Transferred'!Y39</f>
        <v>0</v>
      </c>
      <c r="Z216" s="91">
        <f>Z39/'Total Funds Spent &amp; Transferred'!Z39</f>
        <v>0</v>
      </c>
    </row>
    <row r="217" spans="1:26">
      <c r="A217" s="51" t="s">
        <v>134</v>
      </c>
      <c r="T217" s="91">
        <f>T40/'Total Funds Spent &amp; Transferred'!T40</f>
        <v>3.3278751178217957E-2</v>
      </c>
      <c r="U217" s="91">
        <f>U40/'Total Funds Spent &amp; Transferred'!U40</f>
        <v>3.5686412008809204E-2</v>
      </c>
      <c r="V217" s="91">
        <f>V40/'Total Funds Spent &amp; Transferred'!V40</f>
        <v>2.7459749036761776E-2</v>
      </c>
      <c r="W217" s="91">
        <f>W40/'Total Funds Spent &amp; Transferred'!W40</f>
        <v>1.7862722687975105E-2</v>
      </c>
      <c r="X217" s="91">
        <f>X40/'Total Funds Spent &amp; Transferred'!X40</f>
        <v>9.7300278643908805E-3</v>
      </c>
      <c r="Y217" s="91">
        <f>Y40/'Total Funds Spent &amp; Transferred'!Y40</f>
        <v>8.8479821104583984E-3</v>
      </c>
      <c r="Z217" s="91">
        <f>Z40/'Total Funds Spent &amp; Transferred'!Z40</f>
        <v>9.2512339975967615E-3</v>
      </c>
    </row>
    <row r="218" spans="1:26">
      <c r="A218" s="51" t="s">
        <v>136</v>
      </c>
      <c r="T218" s="91">
        <f>T41/'Total Funds Spent &amp; Transferred'!T41</f>
        <v>0</v>
      </c>
      <c r="U218" s="91">
        <f>U41/'Total Funds Spent &amp; Transferred'!U41</f>
        <v>0</v>
      </c>
      <c r="V218" s="91">
        <f>V41/'Total Funds Spent &amp; Transferred'!V41</f>
        <v>0</v>
      </c>
      <c r="W218" s="91">
        <f>W41/'Total Funds Spent &amp; Transferred'!W41</f>
        <v>0</v>
      </c>
      <c r="X218" s="91">
        <f>X41/'Total Funds Spent &amp; Transferred'!X41</f>
        <v>0</v>
      </c>
      <c r="Y218" s="91">
        <f>Y41/'Total Funds Spent &amp; Transferred'!Y41</f>
        <v>0</v>
      </c>
      <c r="Z218" s="91">
        <f>Z41/'Total Funds Spent &amp; Transferred'!Z41</f>
        <v>0</v>
      </c>
    </row>
    <row r="219" spans="1:26">
      <c r="A219" s="51" t="s">
        <v>145</v>
      </c>
      <c r="T219" s="91">
        <f>T42/'Total Funds Spent &amp; Transferred'!T42</f>
        <v>1.393173658569349E-2</v>
      </c>
      <c r="U219" s="91">
        <f>U42/'Total Funds Spent &amp; Transferred'!U42</f>
        <v>1.3585168088420897E-2</v>
      </c>
      <c r="V219" s="91">
        <f>V42/'Total Funds Spent &amp; Transferred'!V42</f>
        <v>1.0293012708337667E-2</v>
      </c>
      <c r="W219" s="91">
        <f>W42/'Total Funds Spent &amp; Transferred'!W42</f>
        <v>9.3176845121715462E-3</v>
      </c>
      <c r="X219" s="91">
        <f>X42/'Total Funds Spent &amp; Transferred'!X42</f>
        <v>9.8264265315135078E-3</v>
      </c>
      <c r="Y219" s="91">
        <f>Y42/'Total Funds Spent &amp; Transferred'!Y42</f>
        <v>9.0888917619463879E-3</v>
      </c>
      <c r="Z219" s="91">
        <f>Z42/'Total Funds Spent &amp; Transferred'!Z42</f>
        <v>8.6099628742318263E-3</v>
      </c>
    </row>
    <row r="220" spans="1:26">
      <c r="A220" s="51" t="s">
        <v>138</v>
      </c>
      <c r="T220" s="91">
        <f>T43/'Total Funds Spent &amp; Transferred'!T43</f>
        <v>0</v>
      </c>
      <c r="U220" s="91">
        <f>U43/'Total Funds Spent &amp; Transferred'!U43</f>
        <v>0</v>
      </c>
      <c r="V220" s="91">
        <f>V43/'Total Funds Spent &amp; Transferred'!V43</f>
        <v>0</v>
      </c>
      <c r="W220" s="91">
        <f>W43/'Total Funds Spent &amp; Transferred'!W43</f>
        <v>0</v>
      </c>
      <c r="X220" s="91">
        <f>X43/'Total Funds Spent &amp; Transferred'!X43</f>
        <v>0</v>
      </c>
      <c r="Y220" s="91">
        <f>Y43/'Total Funds Spent &amp; Transferred'!Y43</f>
        <v>0</v>
      </c>
      <c r="Z220" s="91">
        <f>Z43/'Total Funds Spent &amp; Transferred'!Z43</f>
        <v>0</v>
      </c>
    </row>
    <row r="221" spans="1:26">
      <c r="A221" s="51" t="s">
        <v>140</v>
      </c>
      <c r="T221" s="91">
        <f>T44/'Total Funds Spent &amp; Transferred'!T44</f>
        <v>0</v>
      </c>
      <c r="U221" s="91">
        <f>U44/'Total Funds Spent &amp; Transferred'!U44</f>
        <v>0</v>
      </c>
      <c r="V221" s="91">
        <f>V44/'Total Funds Spent &amp; Transferred'!V44</f>
        <v>0</v>
      </c>
      <c r="W221" s="91">
        <f>W44/'Total Funds Spent &amp; Transferred'!W44</f>
        <v>0</v>
      </c>
      <c r="X221" s="91">
        <f>X44/'Total Funds Spent &amp; Transferred'!X44</f>
        <v>0</v>
      </c>
      <c r="Y221" s="91">
        <f>Y44/'Total Funds Spent &amp; Transferred'!Y44</f>
        <v>0</v>
      </c>
      <c r="Z221" s="91">
        <f>Z44/'Total Funds Spent &amp; Transferred'!Z44</f>
        <v>0</v>
      </c>
    </row>
    <row r="222" spans="1:26">
      <c r="A222" s="51" t="s">
        <v>142</v>
      </c>
      <c r="T222" s="91">
        <f>T45/'Total Funds Spent &amp; Transferred'!T45</f>
        <v>0</v>
      </c>
      <c r="U222" s="91">
        <f>U45/'Total Funds Spent &amp; Transferred'!U45</f>
        <v>0</v>
      </c>
      <c r="V222" s="91">
        <f>V45/'Total Funds Spent &amp; Transferred'!V45</f>
        <v>0</v>
      </c>
      <c r="W222" s="91">
        <f>W45/'Total Funds Spent &amp; Transferred'!W45</f>
        <v>0</v>
      </c>
      <c r="X222" s="91">
        <f>X45/'Total Funds Spent &amp; Transferred'!X45</f>
        <v>0</v>
      </c>
      <c r="Y222" s="91">
        <f>Y45/'Total Funds Spent &amp; Transferred'!Y45</f>
        <v>0</v>
      </c>
      <c r="Z222" s="91">
        <f>Z45/'Total Funds Spent &amp; Transferred'!Z45</f>
        <v>0</v>
      </c>
    </row>
    <row r="223" spans="1:26">
      <c r="A223" s="51" t="s">
        <v>144</v>
      </c>
      <c r="T223" s="91">
        <f>T46/'Total Funds Spent &amp; Transferred'!T46</f>
        <v>0</v>
      </c>
      <c r="U223" s="91">
        <f>U46/'Total Funds Spent &amp; Transferred'!U46</f>
        <v>0</v>
      </c>
      <c r="V223" s="91">
        <f>V46/'Total Funds Spent &amp; Transferred'!V46</f>
        <v>0</v>
      </c>
      <c r="W223" s="91">
        <f>W46/'Total Funds Spent &amp; Transferred'!W46</f>
        <v>0</v>
      </c>
      <c r="X223" s="91">
        <f>X46/'Total Funds Spent &amp; Transferred'!X46</f>
        <v>0</v>
      </c>
      <c r="Y223" s="91">
        <f>Y46/'Total Funds Spent &amp; Transferred'!Y46</f>
        <v>0</v>
      </c>
      <c r="Z223" s="91">
        <f>Z46/'Total Funds Spent &amp; Transferred'!Z46</f>
        <v>0</v>
      </c>
    </row>
    <row r="224" spans="1:26">
      <c r="A224" s="51" t="s">
        <v>146</v>
      </c>
      <c r="T224" s="91">
        <f>T47/'Total Funds Spent &amp; Transferred'!T47</f>
        <v>0</v>
      </c>
      <c r="U224" s="91">
        <f>U47/'Total Funds Spent &amp; Transferred'!U47</f>
        <v>0</v>
      </c>
      <c r="V224" s="91">
        <f>V47/'Total Funds Spent &amp; Transferred'!V47</f>
        <v>0</v>
      </c>
      <c r="W224" s="91">
        <f>W47/'Total Funds Spent &amp; Transferred'!W47</f>
        <v>0</v>
      </c>
      <c r="X224" s="91">
        <f>X47/'Total Funds Spent &amp; Transferred'!X47</f>
        <v>0</v>
      </c>
      <c r="Y224" s="91">
        <f>Y47/'Total Funds Spent &amp; Transferred'!Y47</f>
        <v>0</v>
      </c>
      <c r="Z224" s="91">
        <f>Z47/'Total Funds Spent &amp; Transferred'!Z47</f>
        <v>0</v>
      </c>
    </row>
    <row r="225" spans="1:26">
      <c r="A225" s="51" t="s">
        <v>148</v>
      </c>
      <c r="T225" s="91">
        <f>T48/'Total Funds Spent &amp; Transferred'!T48</f>
        <v>3.5930297013711181E-3</v>
      </c>
      <c r="U225" s="91">
        <f>U48/'Total Funds Spent &amp; Transferred'!U48</f>
        <v>3.7303347691302969E-3</v>
      </c>
      <c r="V225" s="91">
        <f>V48/'Total Funds Spent &amp; Transferred'!V48</f>
        <v>3.318770710522848E-3</v>
      </c>
      <c r="W225" s="91">
        <f>W48/'Total Funds Spent &amp; Transferred'!W48</f>
        <v>3.8660346198726952E-3</v>
      </c>
      <c r="X225" s="91">
        <f>X48/'Total Funds Spent &amp; Transferred'!X48</f>
        <v>3.3252308310605157E-3</v>
      </c>
      <c r="Y225" s="91">
        <f>Y48/'Total Funds Spent &amp; Transferred'!Y48</f>
        <v>2.6951184052962998E-3</v>
      </c>
      <c r="Z225" s="91">
        <f>Z48/'Total Funds Spent &amp; Transferred'!Z48</f>
        <v>1.0245436673113374E-3</v>
      </c>
    </row>
    <row r="226" spans="1:26">
      <c r="A226" s="51" t="s">
        <v>150</v>
      </c>
      <c r="T226" s="91">
        <f>T49/'Total Funds Spent &amp; Transferred'!T49</f>
        <v>2.6250039336327851E-3</v>
      </c>
      <c r="U226" s="91">
        <f>U49/'Total Funds Spent &amp; Transferred'!U49</f>
        <v>3.5606949188530554E-3</v>
      </c>
      <c r="V226" s="91">
        <f>V49/'Total Funds Spent &amp; Transferred'!V49</f>
        <v>4.9800854983986821E-3</v>
      </c>
      <c r="W226" s="91">
        <f>W49/'Total Funds Spent &amp; Transferred'!W49</f>
        <v>4.1480055856625017E-3</v>
      </c>
      <c r="X226" s="91">
        <f>X49/'Total Funds Spent &amp; Transferred'!X49</f>
        <v>3.9454806688712808E-3</v>
      </c>
      <c r="Y226" s="91">
        <f>Y49/'Total Funds Spent &amp; Transferred'!Y49</f>
        <v>1.9767759799656803E-3</v>
      </c>
      <c r="Z226" s="91">
        <f>Z49/'Total Funds Spent &amp; Transferred'!Z49</f>
        <v>1.5680956030694221E-3</v>
      </c>
    </row>
    <row r="227" spans="1:26">
      <c r="A227" s="51" t="s">
        <v>152</v>
      </c>
      <c r="T227" s="91">
        <f>T50/'Total Funds Spent &amp; Transferred'!T50</f>
        <v>0</v>
      </c>
      <c r="U227" s="91">
        <f>U50/'Total Funds Spent &amp; Transferred'!U50</f>
        <v>0</v>
      </c>
      <c r="V227" s="91">
        <f>V50/'Total Funds Spent &amp; Transferred'!V50</f>
        <v>0</v>
      </c>
      <c r="W227" s="91">
        <f>W50/'Total Funds Spent &amp; Transferred'!W50</f>
        <v>0</v>
      </c>
      <c r="X227" s="91">
        <f>X50/'Total Funds Spent &amp; Transferred'!X50</f>
        <v>0</v>
      </c>
      <c r="Y227" s="91">
        <f>Y50/'Total Funds Spent &amp; Transferred'!Y50</f>
        <v>0</v>
      </c>
      <c r="Z227" s="91">
        <f>Z50/'Total Funds Spent &amp; Transferred'!Z50</f>
        <v>0</v>
      </c>
    </row>
    <row r="228" spans="1:26">
      <c r="A228" s="51" t="s">
        <v>153</v>
      </c>
      <c r="T228" s="91">
        <f>T51/'Total Funds Spent &amp; Transferred'!T51</f>
        <v>1.7868978959020433E-4</v>
      </c>
      <c r="U228" s="91">
        <f>U51/'Total Funds Spent &amp; Transferred'!U51</f>
        <v>9.0632163397409002E-5</v>
      </c>
      <c r="V228" s="91">
        <f>V51/'Total Funds Spent &amp; Transferred'!V51</f>
        <v>5.1584650686691356E-5</v>
      </c>
      <c r="W228" s="91">
        <f>W51/'Total Funds Spent &amp; Transferred'!W51</f>
        <v>2.4628097357414115E-5</v>
      </c>
      <c r="X228" s="91">
        <f>X51/'Total Funds Spent &amp; Transferred'!X51</f>
        <v>3.6524770241715465E-5</v>
      </c>
      <c r="Y228" s="91">
        <f>Y51/'Total Funds Spent &amp; Transferred'!Y51</f>
        <v>9.6678167179173752E-6</v>
      </c>
      <c r="Z228" s="91">
        <f>Z51/'Total Funds Spent &amp; Transferred'!Z51</f>
        <v>1.587967550645327E-6</v>
      </c>
    </row>
    <row r="229" spans="1:26">
      <c r="A229" s="51" t="s">
        <v>154</v>
      </c>
      <c r="T229" s="91">
        <f>T52/'Total Funds Spent &amp; Transferred'!T52</f>
        <v>1.0620668222121989E-2</v>
      </c>
      <c r="U229" s="91">
        <f>U52/'Total Funds Spent &amp; Transferred'!U52</f>
        <v>1.2570699220674855E-2</v>
      </c>
      <c r="V229" s="91">
        <f>V52/'Total Funds Spent &amp; Transferred'!V52</f>
        <v>1.6405924158290112E-2</v>
      </c>
      <c r="W229" s="91">
        <f>W52/'Total Funds Spent &amp; Transferred'!W52</f>
        <v>1.4347184845758774E-2</v>
      </c>
      <c r="X229" s="91">
        <f>X52/'Total Funds Spent &amp; Transferred'!X52</f>
        <v>1.4343257825653146E-2</v>
      </c>
      <c r="Y229" s="91">
        <f>Y52/'Total Funds Spent &amp; Transferred'!Y52</f>
        <v>1.5237486829062745E-2</v>
      </c>
      <c r="Z229" s="91">
        <f>Z52/'Total Funds Spent &amp; Transferred'!Z52</f>
        <v>6.6625490695318319E-3</v>
      </c>
    </row>
    <row r="230" spans="1:26">
      <c r="A230" s="51" t="s">
        <v>155</v>
      </c>
      <c r="T230" s="91">
        <f>T53/'Total Funds Spent &amp; Transferred'!T53</f>
        <v>0</v>
      </c>
      <c r="U230" s="91">
        <f>U53/'Total Funds Spent &amp; Transferred'!U53</f>
        <v>0</v>
      </c>
      <c r="V230" s="91">
        <f>V53/'Total Funds Spent &amp; Transferred'!V53</f>
        <v>0</v>
      </c>
      <c r="W230" s="91">
        <f>W53/'Total Funds Spent &amp; Transferred'!W53</f>
        <v>0</v>
      </c>
      <c r="X230" s="91">
        <f>X53/'Total Funds Spent &amp; Transferred'!X53</f>
        <v>0</v>
      </c>
      <c r="Y230" s="91">
        <f>Y53/'Total Funds Spent &amp; Transferred'!Y53</f>
        <v>0</v>
      </c>
      <c r="Z230" s="91">
        <f>Z53/'Total Funds Spent &amp; Transferred'!Z53</f>
        <v>0</v>
      </c>
    </row>
    <row r="231" spans="1:26">
      <c r="A231" s="51" t="s">
        <v>157</v>
      </c>
      <c r="T231" s="91">
        <f>T54/'Total Funds Spent &amp; Transferred'!T54</f>
        <v>5.3660578428206913E-3</v>
      </c>
      <c r="U231" s="91">
        <f>U54/'Total Funds Spent &amp; Transferred'!U54</f>
        <v>0</v>
      </c>
      <c r="V231" s="91">
        <f>V54/'Total Funds Spent &amp; Transferred'!V54</f>
        <v>5.0839636206244298E-3</v>
      </c>
      <c r="W231" s="91">
        <f>W54/'Total Funds Spent &amp; Transferred'!W54</f>
        <v>5.0185228159272954E-3</v>
      </c>
      <c r="X231" s="91">
        <f>X54/'Total Funds Spent &amp; Transferred'!X54</f>
        <v>5.5173738976821507E-3</v>
      </c>
      <c r="Y231" s="91">
        <f>Y54/'Total Funds Spent &amp; Transferred'!Y54</f>
        <v>4.7329044461505492E-3</v>
      </c>
      <c r="Z231" s="91">
        <f>Z54/'Total Funds Spent &amp; Transferred'!Z54</f>
        <v>5.8342439825415137E-3</v>
      </c>
    </row>
    <row r="232" spans="1:26">
      <c r="A232" s="51" t="s">
        <v>158</v>
      </c>
      <c r="T232" s="91">
        <f>T55/'Total Funds Spent &amp; Transferred'!T55</f>
        <v>0</v>
      </c>
      <c r="U232" s="91">
        <f>U55/'Total Funds Spent &amp; Transferred'!U55</f>
        <v>0</v>
      </c>
      <c r="V232" s="91">
        <f>V55/'Total Funds Spent &amp; Transferred'!V55</f>
        <v>0</v>
      </c>
      <c r="W232" s="91">
        <f>W55/'Total Funds Spent &amp; Transferred'!W55</f>
        <v>0</v>
      </c>
      <c r="X232" s="91">
        <f>X55/'Total Funds Spent &amp; Transferred'!X55</f>
        <v>0</v>
      </c>
      <c r="Y232" s="91">
        <f>Y55/'Total Funds Spent &amp; Transferred'!Y55</f>
        <v>0</v>
      </c>
      <c r="Z232" s="91">
        <f>Z55/'Total Funds Spent &amp; Transferred'!Z55</f>
        <v>0</v>
      </c>
    </row>
    <row r="233" spans="1:26">
      <c r="A233" s="59" t="s">
        <v>159</v>
      </c>
      <c r="T233" s="91">
        <f>T56/'Total Funds Spent &amp; Transferred'!T56</f>
        <v>5.8855889096241171E-3</v>
      </c>
      <c r="U233" s="91">
        <f>U56/'Total Funds Spent &amp; Transferred'!U56</f>
        <v>5.1269953436843185E-3</v>
      </c>
      <c r="V233" s="91">
        <f>V56/'Total Funds Spent &amp; Transferred'!V56</f>
        <v>4.8183126141362878E-3</v>
      </c>
      <c r="W233" s="91">
        <f>W56/'Total Funds Spent &amp; Transferred'!W56</f>
        <v>4.34301127749893E-3</v>
      </c>
      <c r="X233" s="91">
        <f>X56/'Total Funds Spent &amp; Transferred'!X56</f>
        <v>4.8567876840576269E-3</v>
      </c>
      <c r="Y233" s="91">
        <f>Y56/'Total Funds Spent &amp; Transferred'!Y56</f>
        <v>3.8506703331137142E-3</v>
      </c>
      <c r="Z233" s="91">
        <f>Z56/'Total Funds Spent &amp; Transferred'!Z56</f>
        <v>4.0476044268828969E-3</v>
      </c>
    </row>
  </sheetData>
  <mergeCells count="87">
    <mergeCell ref="Z3:Z4"/>
    <mergeCell ref="Z62:Z63"/>
    <mergeCell ref="Z121:Z122"/>
    <mergeCell ref="Z180:Z181"/>
    <mergeCell ref="X180:X181"/>
    <mergeCell ref="X3:X4"/>
    <mergeCell ref="X62:X63"/>
    <mergeCell ref="X121:X122"/>
    <mergeCell ref="Y62:Y63"/>
    <mergeCell ref="Y121:Y122"/>
    <mergeCell ref="Y180:Y181"/>
    <mergeCell ref="Y3:Y4"/>
    <mergeCell ref="W3:W4"/>
    <mergeCell ref="U3:U4"/>
    <mergeCell ref="W180:W181"/>
    <mergeCell ref="V180:V181"/>
    <mergeCell ref="V121:V122"/>
    <mergeCell ref="V62:V63"/>
    <mergeCell ref="V3:V4"/>
    <mergeCell ref="O62:O63"/>
    <mergeCell ref="P62:P63"/>
    <mergeCell ref="Q62:Q63"/>
    <mergeCell ref="W121:W122"/>
    <mergeCell ref="W62:W63"/>
    <mergeCell ref="P121:P122"/>
    <mergeCell ref="Q121:Q122"/>
    <mergeCell ref="R121:R122"/>
    <mergeCell ref="S121:S122"/>
    <mergeCell ref="T121:T122"/>
    <mergeCell ref="S62:S63"/>
    <mergeCell ref="R62:R63"/>
    <mergeCell ref="Q3:Q4"/>
    <mergeCell ref="T62:T63"/>
    <mergeCell ref="R3:R4"/>
    <mergeCell ref="S3:S4"/>
    <mergeCell ref="T3:T4"/>
    <mergeCell ref="P3:P4"/>
    <mergeCell ref="A1:A2"/>
    <mergeCell ref="A3:A4"/>
    <mergeCell ref="B3:B4"/>
    <mergeCell ref="C3:C4"/>
    <mergeCell ref="D3:D4"/>
    <mergeCell ref="E3:E4"/>
    <mergeCell ref="F3:F4"/>
    <mergeCell ref="G3:G4"/>
    <mergeCell ref="H3:H4"/>
    <mergeCell ref="I3:I4"/>
    <mergeCell ref="J3:J4"/>
    <mergeCell ref="L3:L4"/>
    <mergeCell ref="M3:M4"/>
    <mergeCell ref="N3:N4"/>
    <mergeCell ref="O3:O4"/>
    <mergeCell ref="K3:K4"/>
    <mergeCell ref="A62:A63"/>
    <mergeCell ref="B62:B63"/>
    <mergeCell ref="C62:C63"/>
    <mergeCell ref="D62:D63"/>
    <mergeCell ref="E62:E63"/>
    <mergeCell ref="F121:F122"/>
    <mergeCell ref="G121:G122"/>
    <mergeCell ref="H121:H122"/>
    <mergeCell ref="I121:I122"/>
    <mergeCell ref="N62:N63"/>
    <mergeCell ref="F62:F63"/>
    <mergeCell ref="G62:G63"/>
    <mergeCell ref="H62:H63"/>
    <mergeCell ref="I62:I63"/>
    <mergeCell ref="J62:J63"/>
    <mergeCell ref="K62:K63"/>
    <mergeCell ref="L62:L63"/>
    <mergeCell ref="M62:M63"/>
    <mergeCell ref="A180:A181"/>
    <mergeCell ref="T180:T181"/>
    <mergeCell ref="U180:U181"/>
    <mergeCell ref="U62:U63"/>
    <mergeCell ref="U121:U122"/>
    <mergeCell ref="J121:J122"/>
    <mergeCell ref="K121:K122"/>
    <mergeCell ref="L121:L122"/>
    <mergeCell ref="M121:M122"/>
    <mergeCell ref="N121:N122"/>
    <mergeCell ref="O121:O122"/>
    <mergeCell ref="A121:A122"/>
    <mergeCell ref="B121:B122"/>
    <mergeCell ref="C121:C122"/>
    <mergeCell ref="D121:D122"/>
    <mergeCell ref="E121:E122"/>
  </mergeCells>
  <phoneticPr fontId="39" type="noConversion"/>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AF233"/>
  <sheetViews>
    <sheetView topLeftCell="A192" zoomScale="80" zoomScaleNormal="80" workbookViewId="0">
      <pane xSplit="1" topLeftCell="X1" activePane="topRight" state="frozen"/>
      <selection pane="topRight" activeCell="A207" sqref="A207"/>
    </sheetView>
  </sheetViews>
  <sheetFormatPr defaultColWidth="9.42578125" defaultRowHeight="12.95"/>
  <cols>
    <col min="1" max="1" width="17.42578125" style="50" customWidth="1"/>
    <col min="2" max="2" width="13" style="50" customWidth="1"/>
    <col min="3" max="4" width="12.42578125" style="50" customWidth="1"/>
    <col min="5" max="8" width="11.42578125" style="50" customWidth="1"/>
    <col min="9" max="9" width="12.42578125" style="50" customWidth="1"/>
    <col min="10" max="11" width="11.42578125" style="50" customWidth="1"/>
    <col min="12" max="12" width="12.42578125" style="50" customWidth="1"/>
    <col min="13" max="13" width="11.42578125" style="50" customWidth="1"/>
    <col min="14" max="15" width="13.42578125" style="50" customWidth="1"/>
    <col min="16" max="16" width="15.42578125" style="50" customWidth="1"/>
    <col min="17" max="17" width="11.42578125" style="50" customWidth="1"/>
    <col min="18" max="18" width="13.42578125" style="50" customWidth="1"/>
    <col min="19" max="19" width="15.42578125" style="50" customWidth="1"/>
    <col min="20" max="20" width="11.42578125" style="50" bestFit="1" customWidth="1"/>
    <col min="21" max="21" width="13" style="50" customWidth="1"/>
    <col min="22" max="22" width="13.42578125" style="50" customWidth="1"/>
    <col min="23" max="23" width="12.42578125" style="50" bestFit="1" customWidth="1"/>
    <col min="24" max="24" width="12.7109375" style="50" bestFit="1" customWidth="1"/>
    <col min="25" max="25" width="13" style="50" customWidth="1"/>
    <col min="26" max="26" width="11.28515625" style="50" bestFit="1" customWidth="1"/>
    <col min="27" max="29" width="9.42578125" style="50"/>
    <col min="30" max="30" width="12.42578125" style="50" customWidth="1"/>
    <col min="31" max="16384" width="9.42578125" style="50"/>
  </cols>
  <sheetData>
    <row r="1" spans="1:26" ht="18" customHeight="1">
      <c r="A1" s="394" t="s">
        <v>223</v>
      </c>
      <c r="B1" s="342" t="s">
        <v>343</v>
      </c>
    </row>
    <row r="2" spans="1:26" ht="36" customHeight="1">
      <c r="A2" s="394"/>
    </row>
    <row r="3" spans="1:26" ht="12.75" customHeight="1">
      <c r="A3" s="396"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c r="A4" s="396"/>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104" t="s">
        <v>82</v>
      </c>
      <c r="B5" s="50">
        <f t="shared" ref="B5:P20" si="0">SUM(B64,B123)</f>
        <v>0</v>
      </c>
      <c r="C5" s="50">
        <f t="shared" si="0"/>
        <v>0</v>
      </c>
      <c r="D5" s="50">
        <f t="shared" si="0"/>
        <v>0</v>
      </c>
      <c r="E5" s="50">
        <f t="shared" si="0"/>
        <v>2237850</v>
      </c>
      <c r="F5" s="50">
        <f t="shared" si="0"/>
        <v>520548</v>
      </c>
      <c r="G5" s="50">
        <f t="shared" si="0"/>
        <v>578139</v>
      </c>
      <c r="H5" s="50">
        <f t="shared" si="0"/>
        <v>743404</v>
      </c>
      <c r="I5" s="50">
        <f t="shared" si="0"/>
        <v>776114</v>
      </c>
      <c r="J5" s="50">
        <f t="shared" si="0"/>
        <v>469588</v>
      </c>
      <c r="K5" s="50">
        <f t="shared" si="0"/>
        <v>726929</v>
      </c>
      <c r="L5" s="50">
        <f t="shared" si="0"/>
        <v>665874</v>
      </c>
      <c r="M5" s="50">
        <f t="shared" si="0"/>
        <v>768058</v>
      </c>
      <c r="N5" s="105">
        <f t="shared" si="0"/>
        <v>673783</v>
      </c>
      <c r="O5" s="105">
        <f t="shared" si="0"/>
        <v>751698</v>
      </c>
      <c r="P5" s="105">
        <f t="shared" si="0"/>
        <v>779739</v>
      </c>
      <c r="Q5" s="105">
        <v>748115</v>
      </c>
      <c r="R5" s="105">
        <f t="shared" ref="R5:T20" si="1">SUM(R64,R123)</f>
        <v>608142</v>
      </c>
      <c r="S5" s="105">
        <f t="shared" si="1"/>
        <v>706197</v>
      </c>
      <c r="T5" s="105">
        <f t="shared" si="1"/>
        <v>660999</v>
      </c>
      <c r="U5" s="105">
        <f t="shared" ref="U5" si="2">SUM(U64,U123)</f>
        <v>630234</v>
      </c>
      <c r="V5" s="50">
        <f>V64+V123</f>
        <v>1167084</v>
      </c>
      <c r="W5" s="50">
        <f>W64+W123</f>
        <v>178647</v>
      </c>
      <c r="X5" s="50">
        <f>X64+X123</f>
        <v>127568</v>
      </c>
      <c r="Y5" s="50">
        <f>Y64+Y123</f>
        <v>321183</v>
      </c>
      <c r="Z5" s="50">
        <f>Z64+Z123</f>
        <v>228201</v>
      </c>
    </row>
    <row r="6" spans="1:26">
      <c r="A6" s="104" t="s">
        <v>84</v>
      </c>
      <c r="B6" s="50">
        <f t="shared" si="0"/>
        <v>0</v>
      </c>
      <c r="C6" s="50">
        <f t="shared" si="0"/>
        <v>0</v>
      </c>
      <c r="D6" s="50">
        <f t="shared" si="0"/>
        <v>0</v>
      </c>
      <c r="E6" s="50">
        <f t="shared" si="0"/>
        <v>0</v>
      </c>
      <c r="F6" s="50">
        <f t="shared" si="0"/>
        <v>0</v>
      </c>
      <c r="G6" s="50">
        <f t="shared" si="0"/>
        <v>50444</v>
      </c>
      <c r="H6" s="50">
        <f t="shared" si="0"/>
        <v>9250</v>
      </c>
      <c r="I6" s="50">
        <f t="shared" si="0"/>
        <v>0</v>
      </c>
      <c r="J6" s="50">
        <f t="shared" si="0"/>
        <v>0</v>
      </c>
      <c r="K6" s="50">
        <f t="shared" si="0"/>
        <v>0</v>
      </c>
      <c r="L6" s="50">
        <f t="shared" si="0"/>
        <v>0</v>
      </c>
      <c r="M6" s="50">
        <f t="shared" si="0"/>
        <v>0</v>
      </c>
      <c r="N6" s="105">
        <f t="shared" si="0"/>
        <v>0</v>
      </c>
      <c r="O6" s="105">
        <f t="shared" si="0"/>
        <v>0</v>
      </c>
      <c r="P6" s="105">
        <f t="shared" si="0"/>
        <v>0</v>
      </c>
      <c r="Q6" s="105">
        <v>0</v>
      </c>
      <c r="R6" s="105">
        <f t="shared" si="1"/>
        <v>0</v>
      </c>
      <c r="S6" s="105">
        <f t="shared" si="1"/>
        <v>0</v>
      </c>
      <c r="T6" s="105">
        <f t="shared" ref="T6:U6" si="3">SUM(T65,T124)</f>
        <v>222756</v>
      </c>
      <c r="U6" s="105">
        <f t="shared" si="3"/>
        <v>32723</v>
      </c>
      <c r="V6" s="50">
        <f t="shared" ref="V6:W56" si="4">V65+V124</f>
        <v>400907</v>
      </c>
      <c r="W6" s="50">
        <f t="shared" si="4"/>
        <v>632568</v>
      </c>
      <c r="X6" s="50">
        <f t="shared" ref="X6:Y6" si="5">X65+X124</f>
        <v>2823375</v>
      </c>
      <c r="Y6" s="50">
        <f t="shared" si="5"/>
        <v>3032719</v>
      </c>
      <c r="Z6" s="50">
        <f t="shared" ref="Z6" si="6">Z65+Z124</f>
        <v>113284.2</v>
      </c>
    </row>
    <row r="7" spans="1:26">
      <c r="A7" s="104" t="s">
        <v>86</v>
      </c>
      <c r="B7" s="50">
        <f t="shared" si="0"/>
        <v>0</v>
      </c>
      <c r="C7" s="50">
        <f t="shared" si="0"/>
        <v>0</v>
      </c>
      <c r="D7" s="50">
        <f t="shared" si="0"/>
        <v>0</v>
      </c>
      <c r="E7" s="50">
        <f t="shared" si="0"/>
        <v>426830</v>
      </c>
      <c r="F7" s="50">
        <f t="shared" si="0"/>
        <v>896474</v>
      </c>
      <c r="G7" s="50">
        <f t="shared" si="0"/>
        <v>62669</v>
      </c>
      <c r="H7" s="50">
        <f t="shared" si="0"/>
        <v>60928</v>
      </c>
      <c r="I7" s="50">
        <f t="shared" si="0"/>
        <v>0</v>
      </c>
      <c r="J7" s="50">
        <f t="shared" si="0"/>
        <v>191609</v>
      </c>
      <c r="K7" s="50">
        <f t="shared" si="0"/>
        <v>373012</v>
      </c>
      <c r="L7" s="50">
        <f t="shared" si="0"/>
        <v>86255</v>
      </c>
      <c r="M7" s="50">
        <f t="shared" si="0"/>
        <v>-56537</v>
      </c>
      <c r="N7" s="105">
        <f t="shared" si="0"/>
        <v>97236</v>
      </c>
      <c r="O7" s="105">
        <f t="shared" si="0"/>
        <v>364166</v>
      </c>
      <c r="P7" s="105">
        <f t="shared" si="0"/>
        <v>-111748</v>
      </c>
      <c r="Q7" s="105">
        <v>183497</v>
      </c>
      <c r="R7" s="105">
        <f t="shared" si="1"/>
        <v>56065</v>
      </c>
      <c r="S7" s="105">
        <f t="shared" si="1"/>
        <v>170775</v>
      </c>
      <c r="T7" s="105">
        <f t="shared" ref="T7:U7" si="7">SUM(T66,T125)</f>
        <v>146582</v>
      </c>
      <c r="U7" s="105">
        <f t="shared" si="7"/>
        <v>200007</v>
      </c>
      <c r="V7" s="50">
        <f t="shared" si="4"/>
        <v>83803</v>
      </c>
      <c r="W7" s="50">
        <f t="shared" si="4"/>
        <v>150646</v>
      </c>
      <c r="X7" s="50">
        <f t="shared" ref="X7:Y7" si="8">X66+X125</f>
        <v>298481</v>
      </c>
      <c r="Y7" s="50">
        <f t="shared" si="8"/>
        <v>271257</v>
      </c>
      <c r="Z7" s="50">
        <f t="shared" ref="Z7" si="9">Z66+Z125</f>
        <v>202056</v>
      </c>
    </row>
    <row r="8" spans="1:26">
      <c r="A8" s="104" t="s">
        <v>88</v>
      </c>
      <c r="B8" s="50">
        <f t="shared" si="0"/>
        <v>0</v>
      </c>
      <c r="C8" s="50">
        <f t="shared" si="0"/>
        <v>0</v>
      </c>
      <c r="D8" s="50">
        <f t="shared" si="0"/>
        <v>0</v>
      </c>
      <c r="E8" s="50">
        <f t="shared" si="0"/>
        <v>2571326</v>
      </c>
      <c r="F8" s="50">
        <f t="shared" si="0"/>
        <v>3123465</v>
      </c>
      <c r="G8" s="50">
        <f t="shared" si="0"/>
        <v>578578</v>
      </c>
      <c r="H8" s="50">
        <f t="shared" si="0"/>
        <v>311993</v>
      </c>
      <c r="I8" s="50">
        <f t="shared" si="0"/>
        <v>-173474</v>
      </c>
      <c r="J8" s="50">
        <f t="shared" si="0"/>
        <v>2100105</v>
      </c>
      <c r="K8" s="50">
        <f t="shared" si="0"/>
        <v>4690260</v>
      </c>
      <c r="L8" s="50">
        <f t="shared" si="0"/>
        <v>8161872</v>
      </c>
      <c r="M8" s="50">
        <f t="shared" si="0"/>
        <v>7033942</v>
      </c>
      <c r="N8" s="105">
        <f t="shared" si="0"/>
        <v>8057098</v>
      </c>
      <c r="O8" s="105">
        <f t="shared" si="0"/>
        <v>9911329</v>
      </c>
      <c r="P8" s="105">
        <f t="shared" si="0"/>
        <v>8243415</v>
      </c>
      <c r="Q8" s="105">
        <v>8315518</v>
      </c>
      <c r="R8" s="105">
        <f t="shared" si="1"/>
        <v>8116279</v>
      </c>
      <c r="S8" s="105">
        <f t="shared" si="1"/>
        <v>5470537</v>
      </c>
      <c r="T8" s="105">
        <f t="shared" ref="T8:U8" si="10">SUM(T67,T126)</f>
        <v>3667300</v>
      </c>
      <c r="U8" s="105">
        <f t="shared" si="10"/>
        <v>3532986</v>
      </c>
      <c r="V8" s="50">
        <f t="shared" si="4"/>
        <v>3185607</v>
      </c>
      <c r="W8" s="50">
        <f t="shared" si="4"/>
        <v>3276272</v>
      </c>
      <c r="X8" s="50">
        <f t="shared" ref="X8:Y8" si="11">X67+X126</f>
        <v>3133312</v>
      </c>
      <c r="Y8" s="50">
        <f t="shared" si="11"/>
        <v>4403236</v>
      </c>
      <c r="Z8" s="50">
        <f t="shared" ref="Z8" si="12">Z67+Z126</f>
        <v>2833581</v>
      </c>
    </row>
    <row r="9" spans="1:26">
      <c r="A9" s="104" t="s">
        <v>74</v>
      </c>
      <c r="B9" s="50">
        <f t="shared" si="0"/>
        <v>0</v>
      </c>
      <c r="C9" s="50">
        <f t="shared" si="0"/>
        <v>0</v>
      </c>
      <c r="D9" s="50">
        <f t="shared" si="0"/>
        <v>0</v>
      </c>
      <c r="E9" s="50">
        <f t="shared" si="0"/>
        <v>62830031</v>
      </c>
      <c r="F9" s="50">
        <f t="shared" si="0"/>
        <v>111545045</v>
      </c>
      <c r="G9" s="50">
        <f t="shared" si="0"/>
        <v>66309168</v>
      </c>
      <c r="H9" s="50">
        <f t="shared" si="0"/>
        <v>118246773</v>
      </c>
      <c r="I9" s="50">
        <f t="shared" si="0"/>
        <v>45210549</v>
      </c>
      <c r="J9" s="50">
        <f t="shared" si="0"/>
        <v>48730127</v>
      </c>
      <c r="K9" s="50">
        <f t="shared" si="0"/>
        <v>86955540</v>
      </c>
      <c r="L9" s="50">
        <f t="shared" si="0"/>
        <v>30783404</v>
      </c>
      <c r="M9" s="50">
        <f t="shared" si="0"/>
        <v>89654563</v>
      </c>
      <c r="N9" s="105">
        <f t="shared" si="0"/>
        <v>43008542</v>
      </c>
      <c r="O9" s="105">
        <f t="shared" si="0"/>
        <v>43871219</v>
      </c>
      <c r="P9" s="105">
        <f t="shared" si="0"/>
        <v>62225243</v>
      </c>
      <c r="Q9" s="105">
        <v>39259797</v>
      </c>
      <c r="R9" s="105">
        <f t="shared" si="1"/>
        <v>35328406</v>
      </c>
      <c r="S9" s="105">
        <f t="shared" si="1"/>
        <v>57388347</v>
      </c>
      <c r="T9" s="105">
        <f t="shared" ref="T9:U9" si="13">SUM(T68,T127)</f>
        <v>468216322</v>
      </c>
      <c r="U9" s="105">
        <f t="shared" si="13"/>
        <v>676104057</v>
      </c>
      <c r="V9" s="50">
        <f t="shared" si="4"/>
        <v>985368236</v>
      </c>
      <c r="W9" s="50">
        <f t="shared" si="4"/>
        <v>1130378214</v>
      </c>
      <c r="X9" s="50">
        <f t="shared" ref="X9:Y9" si="14">X68+X127</f>
        <v>1121913878</v>
      </c>
      <c r="Y9" s="50">
        <f t="shared" si="14"/>
        <v>986685855</v>
      </c>
      <c r="Z9" s="50">
        <f t="shared" ref="Z9" si="15">Z68+Z127</f>
        <v>290919657</v>
      </c>
    </row>
    <row r="10" spans="1:26">
      <c r="A10" s="104" t="s">
        <v>91</v>
      </c>
      <c r="B10" s="50">
        <f t="shared" si="0"/>
        <v>0</v>
      </c>
      <c r="C10" s="50">
        <f t="shared" si="0"/>
        <v>0</v>
      </c>
      <c r="D10" s="50">
        <f t="shared" si="0"/>
        <v>0</v>
      </c>
      <c r="E10" s="50">
        <f t="shared" si="0"/>
        <v>746555</v>
      </c>
      <c r="F10" s="50">
        <f t="shared" si="0"/>
        <v>718483</v>
      </c>
      <c r="G10" s="50">
        <f t="shared" si="0"/>
        <v>781525</v>
      </c>
      <c r="H10" s="50">
        <f t="shared" si="0"/>
        <v>956547</v>
      </c>
      <c r="I10" s="50">
        <f t="shared" si="0"/>
        <v>731174</v>
      </c>
      <c r="J10" s="50">
        <f t="shared" si="0"/>
        <v>1098634</v>
      </c>
      <c r="K10" s="50">
        <f t="shared" si="0"/>
        <v>661696</v>
      </c>
      <c r="L10" s="50">
        <f t="shared" si="0"/>
        <v>423249</v>
      </c>
      <c r="M10" s="50">
        <f t="shared" si="0"/>
        <v>331075</v>
      </c>
      <c r="N10" s="105">
        <f t="shared" si="0"/>
        <v>570750</v>
      </c>
      <c r="O10" s="105">
        <f t="shared" si="0"/>
        <v>718810</v>
      </c>
      <c r="P10" s="105">
        <f t="shared" si="0"/>
        <v>778625</v>
      </c>
      <c r="Q10" s="105">
        <v>907609</v>
      </c>
      <c r="R10" s="105">
        <f t="shared" si="1"/>
        <v>1426379</v>
      </c>
      <c r="S10" s="105">
        <f t="shared" si="1"/>
        <v>1846954</v>
      </c>
      <c r="T10" s="105">
        <f t="shared" ref="T10:U10" si="16">SUM(T69,T128)</f>
        <v>5617634</v>
      </c>
      <c r="U10" s="105">
        <f t="shared" si="16"/>
        <v>4291538</v>
      </c>
      <c r="V10" s="50">
        <f t="shared" si="4"/>
        <v>6543978</v>
      </c>
      <c r="W10" s="50">
        <f t="shared" si="4"/>
        <v>4134409</v>
      </c>
      <c r="X10" s="50">
        <f t="shared" ref="X10:Y10" si="17">X69+X128</f>
        <v>3176413</v>
      </c>
      <c r="Y10" s="50">
        <f t="shared" si="17"/>
        <v>2244288</v>
      </c>
      <c r="Z10" s="50">
        <f t="shared" ref="Z10" si="18">Z69+Z128</f>
        <v>2728988</v>
      </c>
    </row>
    <row r="11" spans="1:26">
      <c r="A11" s="104" t="s">
        <v>93</v>
      </c>
      <c r="B11" s="50">
        <f t="shared" si="0"/>
        <v>0</v>
      </c>
      <c r="C11" s="50">
        <f t="shared" si="0"/>
        <v>0</v>
      </c>
      <c r="D11" s="50">
        <f t="shared" si="0"/>
        <v>0</v>
      </c>
      <c r="E11" s="50">
        <f t="shared" si="0"/>
        <v>0</v>
      </c>
      <c r="F11" s="50">
        <f t="shared" si="0"/>
        <v>0</v>
      </c>
      <c r="G11" s="50">
        <f t="shared" si="0"/>
        <v>0</v>
      </c>
      <c r="H11" s="50">
        <f t="shared" si="0"/>
        <v>16205859</v>
      </c>
      <c r="I11" s="50">
        <f t="shared" si="0"/>
        <v>15811015</v>
      </c>
      <c r="J11" s="50">
        <f t="shared" si="0"/>
        <v>6837564</v>
      </c>
      <c r="K11" s="50">
        <f t="shared" si="0"/>
        <v>15551281</v>
      </c>
      <c r="L11" s="50">
        <f t="shared" si="0"/>
        <v>66741</v>
      </c>
      <c r="M11" s="50">
        <f t="shared" si="0"/>
        <v>0</v>
      </c>
      <c r="N11" s="105">
        <f t="shared" si="0"/>
        <v>50181</v>
      </c>
      <c r="O11" s="105">
        <f t="shared" si="0"/>
        <v>43140</v>
      </c>
      <c r="P11" s="105">
        <f t="shared" si="0"/>
        <v>55566</v>
      </c>
      <c r="Q11" s="105">
        <v>31686</v>
      </c>
      <c r="R11" s="105">
        <f t="shared" si="1"/>
        <v>52123</v>
      </c>
      <c r="S11" s="105">
        <f t="shared" si="1"/>
        <v>34305</v>
      </c>
      <c r="T11" s="105">
        <f t="shared" ref="T11:U11" si="19">SUM(T70,T129)</f>
        <v>16374223</v>
      </c>
      <c r="U11" s="105">
        <f t="shared" si="19"/>
        <v>13953244</v>
      </c>
      <c r="V11" s="50">
        <f t="shared" si="4"/>
        <v>12036877</v>
      </c>
      <c r="W11" s="50">
        <f t="shared" si="4"/>
        <v>11731629</v>
      </c>
      <c r="X11" s="50">
        <f t="shared" ref="X11:Y11" si="20">X70+X129</f>
        <v>11266540</v>
      </c>
      <c r="Y11" s="50">
        <f t="shared" si="20"/>
        <v>10506272</v>
      </c>
      <c r="Z11" s="50">
        <f t="shared" ref="Z11" si="21">Z70+Z129</f>
        <v>10178625</v>
      </c>
    </row>
    <row r="12" spans="1:26">
      <c r="A12" s="104" t="s">
        <v>95</v>
      </c>
      <c r="B12" s="50">
        <f t="shared" si="0"/>
        <v>0</v>
      </c>
      <c r="C12" s="50">
        <f t="shared" si="0"/>
        <v>6233562</v>
      </c>
      <c r="D12" s="50">
        <f t="shared" si="0"/>
        <v>6338608</v>
      </c>
      <c r="E12" s="50">
        <f t="shared" si="0"/>
        <v>7637874</v>
      </c>
      <c r="F12" s="50">
        <f t="shared" si="0"/>
        <v>0</v>
      </c>
      <c r="G12" s="50">
        <f t="shared" si="0"/>
        <v>0</v>
      </c>
      <c r="H12" s="50">
        <f t="shared" si="0"/>
        <v>0</v>
      </c>
      <c r="I12" s="50">
        <f t="shared" si="0"/>
        <v>0</v>
      </c>
      <c r="J12" s="50">
        <f t="shared" si="0"/>
        <v>0</v>
      </c>
      <c r="K12" s="50">
        <f t="shared" si="0"/>
        <v>0</v>
      </c>
      <c r="L12" s="50">
        <f t="shared" si="0"/>
        <v>0</v>
      </c>
      <c r="M12" s="50">
        <f t="shared" si="0"/>
        <v>0</v>
      </c>
      <c r="N12" s="105">
        <f t="shared" si="0"/>
        <v>33726</v>
      </c>
      <c r="O12" s="105">
        <f t="shared" si="0"/>
        <v>0</v>
      </c>
      <c r="P12" s="105">
        <f t="shared" si="0"/>
        <v>785266</v>
      </c>
      <c r="Q12" s="105">
        <v>3175922</v>
      </c>
      <c r="R12" s="105">
        <f t="shared" si="1"/>
        <v>-1933098</v>
      </c>
      <c r="S12" s="105">
        <f t="shared" si="1"/>
        <v>1211043</v>
      </c>
      <c r="T12" s="105">
        <f t="shared" ref="T12:U12" si="22">SUM(T71,T130)</f>
        <v>1627909</v>
      </c>
      <c r="U12" s="105">
        <f t="shared" si="22"/>
        <v>1606617</v>
      </c>
      <c r="V12" s="50">
        <f t="shared" si="4"/>
        <v>1441546</v>
      </c>
      <c r="W12" s="50">
        <f t="shared" si="4"/>
        <v>1828520</v>
      </c>
      <c r="X12" s="50">
        <f t="shared" ref="X12:Y12" si="23">X71+X130</f>
        <v>581857</v>
      </c>
      <c r="Y12" s="50">
        <f t="shared" si="23"/>
        <v>1667255</v>
      </c>
      <c r="Z12" s="50">
        <f t="shared" ref="Z12" si="24">Z71+Z130</f>
        <v>3419832</v>
      </c>
    </row>
    <row r="13" spans="1:26">
      <c r="A13" s="104" t="s">
        <v>97</v>
      </c>
      <c r="B13" s="50">
        <f t="shared" si="0"/>
        <v>0</v>
      </c>
      <c r="C13" s="50">
        <f t="shared" si="0"/>
        <v>0</v>
      </c>
      <c r="D13" s="50">
        <f t="shared" si="0"/>
        <v>0</v>
      </c>
      <c r="E13" s="50">
        <f t="shared" si="0"/>
        <v>1740663</v>
      </c>
      <c r="F13" s="50">
        <f t="shared" si="0"/>
        <v>5291988</v>
      </c>
      <c r="G13" s="50">
        <f t="shared" si="0"/>
        <v>11940487</v>
      </c>
      <c r="H13" s="50">
        <f t="shared" si="0"/>
        <v>3232776</v>
      </c>
      <c r="I13" s="50">
        <f t="shared" si="0"/>
        <v>2457352</v>
      </c>
      <c r="J13" s="50">
        <f t="shared" si="0"/>
        <v>3782006</v>
      </c>
      <c r="K13" s="50">
        <f t="shared" si="0"/>
        <v>4132509</v>
      </c>
      <c r="L13" s="50">
        <f t="shared" si="0"/>
        <v>2330544</v>
      </c>
      <c r="M13" s="50">
        <f t="shared" si="0"/>
        <v>2594287</v>
      </c>
      <c r="N13" s="105">
        <f t="shared" si="0"/>
        <v>1979760</v>
      </c>
      <c r="O13" s="105">
        <f t="shared" si="0"/>
        <v>2557858</v>
      </c>
      <c r="P13" s="105">
        <f t="shared" si="0"/>
        <v>2567120</v>
      </c>
      <c r="Q13" s="105">
        <v>1436310</v>
      </c>
      <c r="R13" s="105">
        <f t="shared" si="1"/>
        <v>3303193</v>
      </c>
      <c r="S13" s="105">
        <f t="shared" si="1"/>
        <v>1923160</v>
      </c>
      <c r="T13" s="105">
        <f t="shared" ref="T13:U13" si="25">SUM(T72,T131)</f>
        <v>2263459</v>
      </c>
      <c r="U13" s="105">
        <f t="shared" si="25"/>
        <v>1786888</v>
      </c>
      <c r="V13" s="50">
        <f t="shared" si="4"/>
        <v>2163614</v>
      </c>
      <c r="W13" s="50">
        <f t="shared" si="4"/>
        <v>2606886</v>
      </c>
      <c r="X13" s="50">
        <f t="shared" ref="X13:Y13" si="26">X72+X131</f>
        <v>2085970</v>
      </c>
      <c r="Y13" s="50">
        <f t="shared" si="26"/>
        <v>1563252</v>
      </c>
      <c r="Z13" s="50">
        <f t="shared" ref="Z13" si="27">Z72+Z131</f>
        <v>630400.37</v>
      </c>
    </row>
    <row r="14" spans="1:26">
      <c r="A14" s="104" t="s">
        <v>99</v>
      </c>
      <c r="B14" s="50">
        <f t="shared" si="0"/>
        <v>0</v>
      </c>
      <c r="C14" s="50">
        <f t="shared" si="0"/>
        <v>0</v>
      </c>
      <c r="D14" s="50">
        <f t="shared" si="0"/>
        <v>0</v>
      </c>
      <c r="E14" s="50">
        <f t="shared" si="0"/>
        <v>7265156</v>
      </c>
      <c r="F14" s="50">
        <f t="shared" si="0"/>
        <v>12514445</v>
      </c>
      <c r="G14" s="50">
        <f t="shared" si="0"/>
        <v>25637157</v>
      </c>
      <c r="H14" s="50">
        <f t="shared" si="0"/>
        <v>2066362</v>
      </c>
      <c r="I14" s="50">
        <f t="shared" si="0"/>
        <v>8129907</v>
      </c>
      <c r="J14" s="50">
        <f t="shared" si="0"/>
        <v>6965666</v>
      </c>
      <c r="K14" s="50">
        <f t="shared" si="0"/>
        <v>6095560</v>
      </c>
      <c r="L14" s="50">
        <f t="shared" si="0"/>
        <v>6160026</v>
      </c>
      <c r="M14" s="50">
        <f t="shared" si="0"/>
        <v>5678426</v>
      </c>
      <c r="N14" s="105">
        <f t="shared" si="0"/>
        <v>5857808</v>
      </c>
      <c r="O14" s="105">
        <f t="shared" si="0"/>
        <v>5260421</v>
      </c>
      <c r="P14" s="105">
        <f t="shared" si="0"/>
        <v>4376551</v>
      </c>
      <c r="Q14" s="105">
        <v>3789609</v>
      </c>
      <c r="R14" s="105">
        <f t="shared" si="1"/>
        <v>3421694</v>
      </c>
      <c r="S14" s="105">
        <f t="shared" si="1"/>
        <v>4201772</v>
      </c>
      <c r="T14" s="105">
        <f t="shared" ref="T14:U14" si="28">SUM(T73,T132)</f>
        <v>4315189</v>
      </c>
      <c r="U14" s="105">
        <f t="shared" si="28"/>
        <v>5213080</v>
      </c>
      <c r="V14" s="50">
        <f t="shared" si="4"/>
        <v>4488375</v>
      </c>
      <c r="W14" s="50">
        <f t="shared" si="4"/>
        <v>5133790</v>
      </c>
      <c r="X14" s="50">
        <f t="shared" ref="X14:Y14" si="29">X73+X132</f>
        <v>6833957</v>
      </c>
      <c r="Y14" s="50">
        <f t="shared" si="29"/>
        <v>5932538</v>
      </c>
      <c r="Z14" s="50">
        <f t="shared" ref="Z14" si="30">Z73+Z132</f>
        <v>2748157</v>
      </c>
    </row>
    <row r="15" spans="1:26">
      <c r="A15" s="104" t="s">
        <v>101</v>
      </c>
      <c r="B15" s="50">
        <f t="shared" si="0"/>
        <v>0</v>
      </c>
      <c r="C15" s="50">
        <f t="shared" si="0"/>
        <v>0</v>
      </c>
      <c r="D15" s="50">
        <f t="shared" si="0"/>
        <v>0</v>
      </c>
      <c r="E15" s="50">
        <f t="shared" si="0"/>
        <v>12599750</v>
      </c>
      <c r="F15" s="50">
        <f t="shared" si="0"/>
        <v>10499716</v>
      </c>
      <c r="G15" s="50">
        <f t="shared" si="0"/>
        <v>48299692</v>
      </c>
      <c r="H15" s="50">
        <f t="shared" si="0"/>
        <v>16841484</v>
      </c>
      <c r="I15" s="50">
        <f t="shared" si="0"/>
        <v>18754661</v>
      </c>
      <c r="J15" s="50">
        <f t="shared" si="0"/>
        <v>12598922</v>
      </c>
      <c r="K15" s="50">
        <f t="shared" si="0"/>
        <v>12515279</v>
      </c>
      <c r="L15" s="50">
        <f t="shared" si="0"/>
        <v>8008643</v>
      </c>
      <c r="M15" s="50">
        <f t="shared" si="0"/>
        <v>9050813</v>
      </c>
      <c r="N15" s="105">
        <f t="shared" si="0"/>
        <v>2814569</v>
      </c>
      <c r="O15" s="105">
        <f t="shared" si="0"/>
        <v>3084347</v>
      </c>
      <c r="P15" s="105">
        <f t="shared" si="0"/>
        <v>1412216</v>
      </c>
      <c r="Q15" s="105">
        <v>1041789</v>
      </c>
      <c r="R15" s="105">
        <f t="shared" si="1"/>
        <v>1105255</v>
      </c>
      <c r="S15" s="105">
        <f t="shared" si="1"/>
        <v>0</v>
      </c>
      <c r="T15" s="105">
        <f t="shared" ref="T15:U15" si="31">SUM(T74,T133)</f>
        <v>807274</v>
      </c>
      <c r="U15" s="105">
        <f t="shared" si="31"/>
        <v>304</v>
      </c>
      <c r="V15" s="50">
        <f t="shared" si="4"/>
        <v>7363</v>
      </c>
      <c r="W15" s="50">
        <f t="shared" si="4"/>
        <v>440</v>
      </c>
      <c r="X15" s="50">
        <f t="shared" ref="X15:Y15" si="32">X74+X133</f>
        <v>0</v>
      </c>
      <c r="Y15" s="50">
        <f t="shared" si="32"/>
        <v>0</v>
      </c>
      <c r="Z15" s="50">
        <f t="shared" ref="Z15" si="33">Z74+Z133</f>
        <v>0</v>
      </c>
    </row>
    <row r="16" spans="1:26">
      <c r="A16" s="104" t="s">
        <v>102</v>
      </c>
      <c r="B16" s="50">
        <f t="shared" si="0"/>
        <v>0</v>
      </c>
      <c r="C16" s="50">
        <f t="shared" si="0"/>
        <v>0</v>
      </c>
      <c r="D16" s="50">
        <f t="shared" si="0"/>
        <v>0</v>
      </c>
      <c r="E16" s="50">
        <f t="shared" si="0"/>
        <v>105670</v>
      </c>
      <c r="F16" s="50">
        <f t="shared" si="0"/>
        <v>53693</v>
      </c>
      <c r="G16" s="50">
        <f t="shared" si="0"/>
        <v>153014</v>
      </c>
      <c r="H16" s="50">
        <f t="shared" si="0"/>
        <v>281644</v>
      </c>
      <c r="I16" s="50">
        <f t="shared" si="0"/>
        <v>120339</v>
      </c>
      <c r="J16" s="50">
        <f t="shared" si="0"/>
        <v>81445</v>
      </c>
      <c r="K16" s="50">
        <f t="shared" si="0"/>
        <v>83001</v>
      </c>
      <c r="L16" s="50">
        <f t="shared" si="0"/>
        <v>87744</v>
      </c>
      <c r="M16" s="50">
        <f t="shared" si="0"/>
        <v>45817</v>
      </c>
      <c r="N16" s="105">
        <f t="shared" si="0"/>
        <v>62055158</v>
      </c>
      <c r="O16" s="105">
        <f t="shared" si="0"/>
        <v>74988170</v>
      </c>
      <c r="P16" s="105">
        <f t="shared" si="0"/>
        <v>57730920</v>
      </c>
      <c r="Q16" s="105">
        <v>35700672</v>
      </c>
      <c r="R16" s="105">
        <f t="shared" si="1"/>
        <v>43588588</v>
      </c>
      <c r="S16" s="105">
        <f t="shared" si="1"/>
        <v>46009187</v>
      </c>
      <c r="T16" s="105">
        <f t="shared" ref="T16:U16" si="34">SUM(T75,T134)</f>
        <v>44479474</v>
      </c>
      <c r="U16" s="105">
        <f t="shared" si="34"/>
        <v>62748403</v>
      </c>
      <c r="V16" s="50">
        <f t="shared" si="4"/>
        <v>32194470</v>
      </c>
      <c r="W16" s="50">
        <f t="shared" si="4"/>
        <v>33999301</v>
      </c>
      <c r="X16" s="50">
        <f t="shared" ref="X16:Y16" si="35">X75+X134</f>
        <v>33701694</v>
      </c>
      <c r="Y16" s="50">
        <f t="shared" si="35"/>
        <v>34425147</v>
      </c>
      <c r="Z16" s="50">
        <f t="shared" ref="Z16" si="36">Z75+Z134</f>
        <v>29141971</v>
      </c>
    </row>
    <row r="17" spans="1:26">
      <c r="A17" s="104" t="s">
        <v>103</v>
      </c>
      <c r="B17" s="50">
        <f t="shared" si="0"/>
        <v>0</v>
      </c>
      <c r="C17" s="50">
        <f t="shared" si="0"/>
        <v>0</v>
      </c>
      <c r="D17" s="50">
        <f t="shared" si="0"/>
        <v>0</v>
      </c>
      <c r="E17" s="50">
        <f t="shared" si="0"/>
        <v>56703</v>
      </c>
      <c r="F17" s="50">
        <f t="shared" si="0"/>
        <v>195491</v>
      </c>
      <c r="G17" s="50">
        <f t="shared" si="0"/>
        <v>385910</v>
      </c>
      <c r="H17" s="50">
        <f t="shared" si="0"/>
        <v>360190</v>
      </c>
      <c r="I17" s="50">
        <f t="shared" si="0"/>
        <v>438811</v>
      </c>
      <c r="J17" s="50">
        <f t="shared" si="0"/>
        <v>336259</v>
      </c>
      <c r="K17" s="50">
        <f t="shared" si="0"/>
        <v>231700</v>
      </c>
      <c r="L17" s="50">
        <f t="shared" si="0"/>
        <v>117113</v>
      </c>
      <c r="M17" s="50">
        <f t="shared" si="0"/>
        <v>231700</v>
      </c>
      <c r="N17" s="105">
        <f t="shared" si="0"/>
        <v>65412</v>
      </c>
      <c r="O17" s="105">
        <f t="shared" si="0"/>
        <v>53326</v>
      </c>
      <c r="P17" s="105">
        <f t="shared" si="0"/>
        <v>55694</v>
      </c>
      <c r="Q17" s="105">
        <v>53642</v>
      </c>
      <c r="R17" s="105">
        <f t="shared" si="1"/>
        <v>31841</v>
      </c>
      <c r="S17" s="105">
        <f t="shared" si="1"/>
        <v>39977</v>
      </c>
      <c r="T17" s="105">
        <f t="shared" ref="T17:U17" si="37">SUM(T76,T135)</f>
        <v>53307</v>
      </c>
      <c r="U17" s="105">
        <f t="shared" si="37"/>
        <v>49346</v>
      </c>
      <c r="V17" s="50">
        <f t="shared" si="4"/>
        <v>45408</v>
      </c>
      <c r="W17" s="50">
        <f t="shared" si="4"/>
        <v>61760</v>
      </c>
      <c r="X17" s="50">
        <f t="shared" ref="X17:Y17" si="38">X76+X135</f>
        <v>58618</v>
      </c>
      <c r="Y17" s="50">
        <f t="shared" si="38"/>
        <v>39326</v>
      </c>
      <c r="Z17" s="50">
        <f t="shared" ref="Z17" si="39">Z76+Z135</f>
        <v>25125</v>
      </c>
    </row>
    <row r="18" spans="1:26">
      <c r="A18" s="104" t="s">
        <v>104</v>
      </c>
      <c r="B18" s="50">
        <f t="shared" si="0"/>
        <v>0</v>
      </c>
      <c r="C18" s="50">
        <f t="shared" si="0"/>
        <v>0</v>
      </c>
      <c r="D18" s="50">
        <f t="shared" si="0"/>
        <v>0</v>
      </c>
      <c r="E18" s="50">
        <f t="shared" si="0"/>
        <v>15368431</v>
      </c>
      <c r="F18" s="50">
        <f t="shared" si="0"/>
        <v>58579976</v>
      </c>
      <c r="G18" s="50">
        <f t="shared" si="0"/>
        <v>75598874</v>
      </c>
      <c r="H18" s="50">
        <f t="shared" si="0"/>
        <v>63426789</v>
      </c>
      <c r="I18" s="50">
        <f t="shared" si="0"/>
        <v>68559493</v>
      </c>
      <c r="J18" s="50">
        <f t="shared" si="0"/>
        <v>62537147</v>
      </c>
      <c r="K18" s="50">
        <f t="shared" si="0"/>
        <v>48254016</v>
      </c>
      <c r="L18" s="50">
        <f t="shared" si="0"/>
        <v>60946611</v>
      </c>
      <c r="M18" s="50">
        <f t="shared" si="0"/>
        <v>47181130</v>
      </c>
      <c r="N18" s="105">
        <f t="shared" si="0"/>
        <v>44268670</v>
      </c>
      <c r="O18" s="105">
        <f t="shared" si="0"/>
        <v>71089489</v>
      </c>
      <c r="P18" s="105">
        <f t="shared" si="0"/>
        <v>30147703</v>
      </c>
      <c r="Q18" s="105">
        <v>23035389</v>
      </c>
      <c r="R18" s="105">
        <f t="shared" si="1"/>
        <v>20948989</v>
      </c>
      <c r="S18" s="105">
        <f t="shared" si="1"/>
        <v>17204394</v>
      </c>
      <c r="T18" s="105">
        <f t="shared" ref="T18:U18" si="40">SUM(T77,T136)</f>
        <v>11993049</v>
      </c>
      <c r="U18" s="105">
        <f t="shared" si="40"/>
        <v>10827906</v>
      </c>
      <c r="V18" s="50">
        <f t="shared" si="4"/>
        <v>11449476</v>
      </c>
      <c r="W18" s="50">
        <f t="shared" si="4"/>
        <v>13244892</v>
      </c>
      <c r="X18" s="50">
        <f t="shared" ref="X18:Y18" si="41">X77+X136</f>
        <v>10873022</v>
      </c>
      <c r="Y18" s="50">
        <f t="shared" si="41"/>
        <v>11606817</v>
      </c>
      <c r="Z18" s="50">
        <f t="shared" ref="Z18" si="42">Z77+Z136</f>
        <v>13166927</v>
      </c>
    </row>
    <row r="19" spans="1:26">
      <c r="A19" s="104" t="s">
        <v>105</v>
      </c>
      <c r="B19" s="50">
        <f t="shared" si="0"/>
        <v>0</v>
      </c>
      <c r="C19" s="50">
        <f t="shared" si="0"/>
        <v>0</v>
      </c>
      <c r="D19" s="50">
        <f t="shared" si="0"/>
        <v>0</v>
      </c>
      <c r="E19" s="50">
        <f t="shared" si="0"/>
        <v>3545990</v>
      </c>
      <c r="F19" s="50">
        <f t="shared" si="0"/>
        <v>3911783</v>
      </c>
      <c r="G19" s="50">
        <f t="shared" si="0"/>
        <v>0</v>
      </c>
      <c r="H19" s="50">
        <f t="shared" si="0"/>
        <v>9675466</v>
      </c>
      <c r="I19" s="50">
        <f t="shared" si="0"/>
        <v>4213097</v>
      </c>
      <c r="J19" s="50">
        <f t="shared" si="0"/>
        <v>4419261</v>
      </c>
      <c r="K19" s="50">
        <f t="shared" si="0"/>
        <v>5116099</v>
      </c>
      <c r="L19" s="50">
        <f t="shared" si="0"/>
        <v>0</v>
      </c>
      <c r="M19" s="50">
        <f t="shared" si="0"/>
        <v>6074486</v>
      </c>
      <c r="N19" s="105">
        <f t="shared" si="0"/>
        <v>20273360</v>
      </c>
      <c r="O19" s="105">
        <f t="shared" si="0"/>
        <v>13110859</v>
      </c>
      <c r="P19" s="105">
        <f t="shared" si="0"/>
        <v>15759914</v>
      </c>
      <c r="Q19" s="105">
        <v>20259832</v>
      </c>
      <c r="R19" s="105">
        <f t="shared" si="1"/>
        <v>15609556</v>
      </c>
      <c r="S19" s="105">
        <f t="shared" si="1"/>
        <v>14565729</v>
      </c>
      <c r="T19" s="105">
        <f t="shared" ref="T19:U19" si="43">SUM(T78,T137)</f>
        <v>14922588</v>
      </c>
      <c r="U19" s="105">
        <f t="shared" si="43"/>
        <v>8487028</v>
      </c>
      <c r="V19" s="50">
        <f t="shared" si="4"/>
        <v>181174442</v>
      </c>
      <c r="W19" s="50">
        <f t="shared" si="4"/>
        <v>80058675</v>
      </c>
      <c r="X19" s="50">
        <f t="shared" ref="X19:Y19" si="44">X78+X137</f>
        <v>2935313</v>
      </c>
      <c r="Y19" s="50">
        <f t="shared" si="44"/>
        <v>3019765</v>
      </c>
      <c r="Z19" s="50">
        <f t="shared" ref="Z19" si="45">Z78+Z137</f>
        <v>922211</v>
      </c>
    </row>
    <row r="20" spans="1:26">
      <c r="A20" s="104" t="s">
        <v>107</v>
      </c>
      <c r="B20" s="50">
        <f t="shared" si="0"/>
        <v>0</v>
      </c>
      <c r="C20" s="50">
        <f t="shared" si="0"/>
        <v>0</v>
      </c>
      <c r="D20" s="50">
        <f t="shared" si="0"/>
        <v>0</v>
      </c>
      <c r="E20" s="50">
        <f t="shared" si="0"/>
        <v>799007</v>
      </c>
      <c r="F20" s="50">
        <f t="shared" si="0"/>
        <v>715240</v>
      </c>
      <c r="G20" s="50">
        <f t="shared" si="0"/>
        <v>368063</v>
      </c>
      <c r="H20" s="50">
        <f t="shared" si="0"/>
        <v>190271</v>
      </c>
      <c r="I20" s="50">
        <f t="shared" si="0"/>
        <v>152109</v>
      </c>
      <c r="J20" s="50">
        <f t="shared" si="0"/>
        <v>196523</v>
      </c>
      <c r="K20" s="50">
        <f t="shared" si="0"/>
        <v>177716</v>
      </c>
      <c r="L20" s="50">
        <f t="shared" si="0"/>
        <v>138778</v>
      </c>
      <c r="M20" s="50">
        <f t="shared" si="0"/>
        <v>154990</v>
      </c>
      <c r="N20" s="105">
        <f t="shared" si="0"/>
        <v>135388</v>
      </c>
      <c r="O20" s="105">
        <f t="shared" si="0"/>
        <v>271356</v>
      </c>
      <c r="P20" s="105">
        <f t="shared" si="0"/>
        <v>168181</v>
      </c>
      <c r="Q20" s="105">
        <v>103861</v>
      </c>
      <c r="R20" s="105">
        <f t="shared" si="1"/>
        <v>99137</v>
      </c>
      <c r="S20" s="105">
        <f t="shared" si="1"/>
        <v>29952</v>
      </c>
      <c r="T20" s="105">
        <f t="shared" ref="T20:U20" si="46">SUM(T79,T138)</f>
        <v>9836</v>
      </c>
      <c r="U20" s="105">
        <f t="shared" si="46"/>
        <v>1451</v>
      </c>
      <c r="V20" s="50">
        <f t="shared" si="4"/>
        <v>11424</v>
      </c>
      <c r="W20" s="50">
        <f t="shared" si="4"/>
        <v>0</v>
      </c>
      <c r="X20" s="50">
        <f t="shared" ref="X20:Y20" si="47">X79+X138</f>
        <v>2509</v>
      </c>
      <c r="Y20" s="50">
        <f t="shared" si="47"/>
        <v>0</v>
      </c>
      <c r="Z20" s="50">
        <f t="shared" ref="Z20" si="48">Z79+Z138</f>
        <v>0</v>
      </c>
    </row>
    <row r="21" spans="1:26">
      <c r="A21" s="104" t="s">
        <v>76</v>
      </c>
      <c r="B21" s="50">
        <f t="shared" ref="B21:P36" si="49">SUM(B80,B139)</f>
        <v>0</v>
      </c>
      <c r="C21" s="50">
        <f t="shared" si="49"/>
        <v>0</v>
      </c>
      <c r="D21" s="50">
        <f t="shared" si="49"/>
        <v>0</v>
      </c>
      <c r="E21" s="50">
        <f t="shared" si="49"/>
        <v>612536</v>
      </c>
      <c r="F21" s="50">
        <f t="shared" si="49"/>
        <v>72605</v>
      </c>
      <c r="G21" s="50">
        <f t="shared" si="49"/>
        <v>64431</v>
      </c>
      <c r="H21" s="50">
        <f t="shared" si="49"/>
        <v>115973</v>
      </c>
      <c r="I21" s="50">
        <f t="shared" si="49"/>
        <v>1944996</v>
      </c>
      <c r="J21" s="50">
        <f t="shared" si="49"/>
        <v>1698594</v>
      </c>
      <c r="K21" s="50">
        <f t="shared" si="49"/>
        <v>3246592</v>
      </c>
      <c r="L21" s="50">
        <f t="shared" si="49"/>
        <v>2302968</v>
      </c>
      <c r="M21" s="50">
        <f t="shared" si="49"/>
        <v>2605257</v>
      </c>
      <c r="N21" s="105">
        <f t="shared" si="49"/>
        <v>1977337</v>
      </c>
      <c r="O21" s="105">
        <f t="shared" si="49"/>
        <v>1901371</v>
      </c>
      <c r="P21" s="105">
        <f t="shared" si="49"/>
        <v>1371865</v>
      </c>
      <c r="Q21" s="105">
        <v>670651</v>
      </c>
      <c r="R21" s="105">
        <f t="shared" ref="R21:T36" si="50">SUM(R80,R139)</f>
        <v>398373</v>
      </c>
      <c r="S21" s="105">
        <f t="shared" si="50"/>
        <v>419230</v>
      </c>
      <c r="T21" s="105">
        <f t="shared" si="50"/>
        <v>724996</v>
      </c>
      <c r="U21" s="105">
        <f t="shared" ref="U21" si="51">SUM(U80,U139)</f>
        <v>493441</v>
      </c>
      <c r="V21" s="50">
        <f t="shared" si="4"/>
        <v>368782</v>
      </c>
      <c r="W21" s="50">
        <f t="shared" si="4"/>
        <v>500631</v>
      </c>
      <c r="X21" s="50">
        <f t="shared" ref="X21:Y21" si="52">X80+X139</f>
        <v>367497</v>
      </c>
      <c r="Y21" s="50">
        <f t="shared" si="52"/>
        <v>315590</v>
      </c>
      <c r="Z21" s="50">
        <f t="shared" ref="Z21" si="53">Z80+Z139</f>
        <v>400886</v>
      </c>
    </row>
    <row r="22" spans="1:26">
      <c r="A22" s="104" t="s">
        <v>110</v>
      </c>
      <c r="B22" s="50">
        <f t="shared" si="49"/>
        <v>0</v>
      </c>
      <c r="C22" s="50">
        <f t="shared" si="49"/>
        <v>0</v>
      </c>
      <c r="D22" s="50">
        <f t="shared" si="49"/>
        <v>0</v>
      </c>
      <c r="E22" s="50">
        <f t="shared" si="49"/>
        <v>12982597</v>
      </c>
      <c r="F22" s="50">
        <f t="shared" si="49"/>
        <v>4093298</v>
      </c>
      <c r="G22" s="50">
        <f t="shared" si="49"/>
        <v>3127407</v>
      </c>
      <c r="H22" s="50">
        <f t="shared" si="49"/>
        <v>3444531</v>
      </c>
      <c r="I22" s="50">
        <f t="shared" si="49"/>
        <v>5548916</v>
      </c>
      <c r="J22" s="50">
        <f t="shared" si="49"/>
        <v>7454234</v>
      </c>
      <c r="K22" s="50">
        <f t="shared" si="49"/>
        <v>5818923</v>
      </c>
      <c r="L22" s="50">
        <f t="shared" si="49"/>
        <v>7912474</v>
      </c>
      <c r="M22" s="50">
        <f t="shared" si="49"/>
        <v>5522493</v>
      </c>
      <c r="N22" s="105">
        <f t="shared" si="49"/>
        <v>5742545</v>
      </c>
      <c r="O22" s="105">
        <f t="shared" si="49"/>
        <v>1408748</v>
      </c>
      <c r="P22" s="105">
        <f t="shared" si="49"/>
        <v>1603213</v>
      </c>
      <c r="Q22" s="105">
        <v>1397679</v>
      </c>
      <c r="R22" s="105">
        <f t="shared" si="50"/>
        <v>597035</v>
      </c>
      <c r="S22" s="105">
        <f t="shared" si="50"/>
        <v>455841</v>
      </c>
      <c r="T22" s="105">
        <f t="shared" si="50"/>
        <v>303981</v>
      </c>
      <c r="U22" s="105">
        <f t="shared" ref="U22" si="54">SUM(U81,U140)</f>
        <v>281913</v>
      </c>
      <c r="V22" s="50">
        <f t="shared" si="4"/>
        <v>320373</v>
      </c>
      <c r="W22" s="50">
        <f t="shared" si="4"/>
        <v>212975</v>
      </c>
      <c r="X22" s="50">
        <f t="shared" ref="X22:Y22" si="55">X81+X140</f>
        <v>201858</v>
      </c>
      <c r="Y22" s="50">
        <f t="shared" si="55"/>
        <v>115702</v>
      </c>
      <c r="Z22" s="50">
        <f t="shared" ref="Z22" si="56">Z81+Z140</f>
        <v>109947</v>
      </c>
    </row>
    <row r="23" spans="1:26">
      <c r="A23" s="104" t="s">
        <v>111</v>
      </c>
      <c r="B23" s="50">
        <f t="shared" si="49"/>
        <v>0</v>
      </c>
      <c r="C23" s="50">
        <f t="shared" si="49"/>
        <v>0</v>
      </c>
      <c r="D23" s="50">
        <f t="shared" si="49"/>
        <v>0</v>
      </c>
      <c r="E23" s="50">
        <f t="shared" si="49"/>
        <v>8484428</v>
      </c>
      <c r="F23" s="50">
        <f t="shared" si="49"/>
        <v>0</v>
      </c>
      <c r="G23" s="50">
        <f t="shared" si="49"/>
        <v>7429984</v>
      </c>
      <c r="H23" s="50">
        <f t="shared" si="49"/>
        <v>26689928</v>
      </c>
      <c r="I23" s="50">
        <f t="shared" si="49"/>
        <v>18345508</v>
      </c>
      <c r="J23" s="50">
        <f t="shared" si="49"/>
        <v>2501432</v>
      </c>
      <c r="K23" s="50">
        <f t="shared" si="49"/>
        <v>1811941</v>
      </c>
      <c r="L23" s="50">
        <f t="shared" si="49"/>
        <v>3111011</v>
      </c>
      <c r="M23" s="50">
        <f t="shared" si="49"/>
        <v>3918244</v>
      </c>
      <c r="N23" s="105">
        <f t="shared" si="49"/>
        <v>8210709</v>
      </c>
      <c r="O23" s="105">
        <f t="shared" si="49"/>
        <v>9103457</v>
      </c>
      <c r="P23" s="105">
        <f t="shared" si="49"/>
        <v>6988686</v>
      </c>
      <c r="Q23" s="105">
        <v>6151147</v>
      </c>
      <c r="R23" s="105">
        <f t="shared" si="50"/>
        <v>6056017</v>
      </c>
      <c r="S23" s="105">
        <f t="shared" si="50"/>
        <v>4941948</v>
      </c>
      <c r="T23" s="105">
        <f t="shared" si="50"/>
        <v>28557881</v>
      </c>
      <c r="U23" s="105">
        <f t="shared" ref="U23" si="57">SUM(U82,U141)</f>
        <v>32730485</v>
      </c>
      <c r="V23" s="50">
        <f t="shared" si="4"/>
        <v>26153437</v>
      </c>
      <c r="W23" s="50">
        <f t="shared" si="4"/>
        <v>33016491</v>
      </c>
      <c r="X23" s="50">
        <f t="shared" ref="X23:Y23" si="58">X82+X141</f>
        <v>34530276</v>
      </c>
      <c r="Y23" s="50">
        <f t="shared" si="58"/>
        <v>35222142</v>
      </c>
      <c r="Z23" s="50">
        <f t="shared" ref="Z23" si="59">Z82+Z141</f>
        <v>47758896</v>
      </c>
    </row>
    <row r="24" spans="1:26">
      <c r="A24" s="104" t="s">
        <v>113</v>
      </c>
      <c r="B24" s="50">
        <f t="shared" si="49"/>
        <v>0</v>
      </c>
      <c r="C24" s="50">
        <f t="shared" si="49"/>
        <v>0</v>
      </c>
      <c r="D24" s="50">
        <f t="shared" si="49"/>
        <v>0</v>
      </c>
      <c r="E24" s="50">
        <f t="shared" si="49"/>
        <v>0</v>
      </c>
      <c r="F24" s="50">
        <f t="shared" si="49"/>
        <v>0</v>
      </c>
      <c r="G24" s="50">
        <f t="shared" si="49"/>
        <v>0</v>
      </c>
      <c r="H24" s="50">
        <f t="shared" si="49"/>
        <v>0</v>
      </c>
      <c r="I24" s="50">
        <f t="shared" si="49"/>
        <v>0</v>
      </c>
      <c r="J24" s="50">
        <f t="shared" si="49"/>
        <v>0</v>
      </c>
      <c r="K24" s="50">
        <f t="shared" si="49"/>
        <v>0</v>
      </c>
      <c r="L24" s="50">
        <f t="shared" si="49"/>
        <v>0</v>
      </c>
      <c r="M24" s="50">
        <f t="shared" si="49"/>
        <v>0</v>
      </c>
      <c r="N24" s="105">
        <f t="shared" si="49"/>
        <v>830986</v>
      </c>
      <c r="O24" s="105">
        <f t="shared" si="49"/>
        <v>829818</v>
      </c>
      <c r="P24" s="105">
        <f t="shared" si="49"/>
        <v>733448</v>
      </c>
      <c r="Q24" s="105">
        <v>685120</v>
      </c>
      <c r="R24" s="105">
        <f t="shared" si="50"/>
        <v>576004</v>
      </c>
      <c r="S24" s="105">
        <f t="shared" si="50"/>
        <v>415780</v>
      </c>
      <c r="T24" s="105">
        <f t="shared" si="50"/>
        <v>280532</v>
      </c>
      <c r="U24" s="105">
        <f t="shared" ref="U24" si="60">SUM(U83,U142)</f>
        <v>455865</v>
      </c>
      <c r="V24" s="50">
        <f t="shared" si="4"/>
        <v>184348</v>
      </c>
      <c r="W24" s="50">
        <f t="shared" si="4"/>
        <v>894254</v>
      </c>
      <c r="X24" s="50">
        <f t="shared" ref="X24:Y24" si="61">X83+X142</f>
        <v>1397056</v>
      </c>
      <c r="Y24" s="50">
        <f t="shared" si="61"/>
        <v>1180619</v>
      </c>
      <c r="Z24" s="50">
        <f t="shared" ref="Z24" si="62">Z83+Z142</f>
        <v>1403357</v>
      </c>
    </row>
    <row r="25" spans="1:26">
      <c r="A25" s="104" t="s">
        <v>78</v>
      </c>
      <c r="B25" s="50">
        <f t="shared" si="49"/>
        <v>0</v>
      </c>
      <c r="C25" s="50">
        <f t="shared" si="49"/>
        <v>0</v>
      </c>
      <c r="D25" s="50">
        <f t="shared" si="49"/>
        <v>0</v>
      </c>
      <c r="E25" s="50">
        <f t="shared" si="49"/>
        <v>10129014</v>
      </c>
      <c r="F25" s="50">
        <f t="shared" si="49"/>
        <v>13126769</v>
      </c>
      <c r="G25" s="50">
        <f t="shared" si="49"/>
        <v>21000872</v>
      </c>
      <c r="H25" s="50">
        <f t="shared" si="49"/>
        <v>66327095</v>
      </c>
      <c r="I25" s="50">
        <f t="shared" si="49"/>
        <v>17525749</v>
      </c>
      <c r="J25" s="50">
        <f t="shared" si="49"/>
        <v>4802538</v>
      </c>
      <c r="K25" s="50">
        <f t="shared" si="49"/>
        <v>4772845</v>
      </c>
      <c r="L25" s="50">
        <f t="shared" si="49"/>
        <v>855613</v>
      </c>
      <c r="M25" s="50">
        <f t="shared" si="49"/>
        <v>806504</v>
      </c>
      <c r="N25" s="105">
        <f t="shared" si="49"/>
        <v>1403838</v>
      </c>
      <c r="O25" s="105">
        <f t="shared" si="49"/>
        <v>3088662</v>
      </c>
      <c r="P25" s="105">
        <f t="shared" si="49"/>
        <v>2476932</v>
      </c>
      <c r="Q25" s="105">
        <v>1966604</v>
      </c>
      <c r="R25" s="105">
        <f t="shared" si="50"/>
        <v>847711</v>
      </c>
      <c r="S25" s="105">
        <f t="shared" si="50"/>
        <v>1084203</v>
      </c>
      <c r="T25" s="105">
        <f t="shared" si="50"/>
        <v>1029562</v>
      </c>
      <c r="U25" s="105">
        <f t="shared" ref="U25" si="63">SUM(U84,U143)</f>
        <v>1297631</v>
      </c>
      <c r="V25" s="50">
        <f t="shared" si="4"/>
        <v>902240</v>
      </c>
      <c r="W25" s="50">
        <f t="shared" si="4"/>
        <v>1034673</v>
      </c>
      <c r="X25" s="50">
        <f t="shared" ref="X25:Y25" si="64">X84+X143</f>
        <v>2979020</v>
      </c>
      <c r="Y25" s="50">
        <f t="shared" si="64"/>
        <v>3741026</v>
      </c>
      <c r="Z25" s="50">
        <f t="shared" ref="Z25" si="65">Z84+Z143</f>
        <v>2602560</v>
      </c>
    </row>
    <row r="26" spans="1:26">
      <c r="A26" s="104" t="s">
        <v>116</v>
      </c>
      <c r="B26" s="50">
        <f t="shared" si="49"/>
        <v>0</v>
      </c>
      <c r="C26" s="50">
        <f t="shared" si="49"/>
        <v>0</v>
      </c>
      <c r="D26" s="50">
        <f t="shared" si="49"/>
        <v>0</v>
      </c>
      <c r="E26" s="50">
        <f t="shared" si="49"/>
        <v>13879005</v>
      </c>
      <c r="F26" s="50">
        <f t="shared" si="49"/>
        <v>14587913</v>
      </c>
      <c r="G26" s="50">
        <f t="shared" si="49"/>
        <v>13670165</v>
      </c>
      <c r="H26" s="50">
        <f t="shared" si="49"/>
        <v>8378585</v>
      </c>
      <c r="I26" s="50">
        <f t="shared" si="49"/>
        <v>6381250</v>
      </c>
      <c r="J26" s="50">
        <f t="shared" si="49"/>
        <v>8231547</v>
      </c>
      <c r="K26" s="50">
        <f t="shared" si="49"/>
        <v>9690096</v>
      </c>
      <c r="L26" s="50">
        <f t="shared" si="49"/>
        <v>12274879</v>
      </c>
      <c r="M26" s="50">
        <f t="shared" si="49"/>
        <v>9690096</v>
      </c>
      <c r="N26" s="105">
        <f t="shared" si="49"/>
        <v>15596673</v>
      </c>
      <c r="O26" s="105">
        <f t="shared" si="49"/>
        <v>12573381</v>
      </c>
      <c r="P26" s="105">
        <f t="shared" si="49"/>
        <v>8571481</v>
      </c>
      <c r="Q26" s="105">
        <v>4756149</v>
      </c>
      <c r="R26" s="105">
        <f t="shared" si="50"/>
        <v>5051263</v>
      </c>
      <c r="S26" s="105">
        <f t="shared" si="50"/>
        <v>4765697</v>
      </c>
      <c r="T26" s="105">
        <f t="shared" si="50"/>
        <v>172428357</v>
      </c>
      <c r="U26" s="105">
        <f t="shared" ref="U26" si="66">SUM(U85,U144)</f>
        <v>165235677</v>
      </c>
      <c r="V26" s="50">
        <f t="shared" si="4"/>
        <v>171229746</v>
      </c>
      <c r="W26" s="50">
        <f t="shared" si="4"/>
        <v>164689838</v>
      </c>
      <c r="X26" s="50">
        <f t="shared" ref="X26:Y26" si="67">X85+X144</f>
        <v>173517630</v>
      </c>
      <c r="Y26" s="50">
        <f t="shared" si="67"/>
        <v>194806344</v>
      </c>
      <c r="Z26" s="50">
        <f t="shared" ref="Z26" si="68">Z85+Z144</f>
        <v>157356121</v>
      </c>
    </row>
    <row r="27" spans="1:26">
      <c r="A27" s="104" t="s">
        <v>117</v>
      </c>
      <c r="B27" s="50">
        <f t="shared" si="49"/>
        <v>0</v>
      </c>
      <c r="C27" s="50">
        <f t="shared" si="49"/>
        <v>0</v>
      </c>
      <c r="D27" s="50">
        <f t="shared" si="49"/>
        <v>0</v>
      </c>
      <c r="E27" s="50">
        <f t="shared" si="49"/>
        <v>1445032</v>
      </c>
      <c r="F27" s="50">
        <f t="shared" si="49"/>
        <v>32026</v>
      </c>
      <c r="G27" s="50">
        <f t="shared" si="49"/>
        <v>0</v>
      </c>
      <c r="H27" s="50">
        <f t="shared" si="49"/>
        <v>0</v>
      </c>
      <c r="I27" s="50">
        <f t="shared" si="49"/>
        <v>0</v>
      </c>
      <c r="J27" s="50">
        <f t="shared" si="49"/>
        <v>0</v>
      </c>
      <c r="K27" s="50">
        <f t="shared" si="49"/>
        <v>0</v>
      </c>
      <c r="L27" s="50">
        <f t="shared" si="49"/>
        <v>0</v>
      </c>
      <c r="M27" s="50">
        <f t="shared" si="49"/>
        <v>31738472</v>
      </c>
      <c r="N27" s="105">
        <f t="shared" si="49"/>
        <v>7985429</v>
      </c>
      <c r="O27" s="105">
        <f t="shared" si="49"/>
        <v>12433471</v>
      </c>
      <c r="P27" s="105">
        <f t="shared" si="49"/>
        <v>5587483</v>
      </c>
      <c r="Q27" s="105">
        <v>3630628</v>
      </c>
      <c r="R27" s="105">
        <f t="shared" si="50"/>
        <v>5075525</v>
      </c>
      <c r="S27" s="105">
        <f t="shared" si="50"/>
        <v>5417583</v>
      </c>
      <c r="T27" s="105">
        <f t="shared" si="50"/>
        <v>4210224</v>
      </c>
      <c r="U27" s="105">
        <f t="shared" ref="U27" si="69">SUM(U86,U145)</f>
        <v>3658353</v>
      </c>
      <c r="V27" s="50">
        <f t="shared" si="4"/>
        <v>4096280</v>
      </c>
      <c r="W27" s="50">
        <f t="shared" si="4"/>
        <v>3157344</v>
      </c>
      <c r="X27" s="50">
        <f t="shared" ref="X27:Y27" si="70">X86+X145</f>
        <v>3139522</v>
      </c>
      <c r="Y27" s="50">
        <f t="shared" si="70"/>
        <v>1601512</v>
      </c>
      <c r="Z27" s="50">
        <f t="shared" ref="Z27" si="71">Z86+Z145</f>
        <v>2638516</v>
      </c>
    </row>
    <row r="28" spans="1:26">
      <c r="A28" s="104" t="s">
        <v>77</v>
      </c>
      <c r="B28" s="50">
        <f t="shared" si="49"/>
        <v>0</v>
      </c>
      <c r="C28" s="50">
        <f t="shared" si="49"/>
        <v>0</v>
      </c>
      <c r="D28" s="50">
        <f t="shared" si="49"/>
        <v>0</v>
      </c>
      <c r="E28" s="50">
        <f t="shared" si="49"/>
        <v>1118645</v>
      </c>
      <c r="F28" s="50">
        <f t="shared" si="49"/>
        <v>1361698</v>
      </c>
      <c r="G28" s="50">
        <f t="shared" si="49"/>
        <v>2659582</v>
      </c>
      <c r="H28" s="50">
        <f t="shared" si="49"/>
        <v>2907411</v>
      </c>
      <c r="I28" s="50">
        <f t="shared" si="49"/>
        <v>1494180</v>
      </c>
      <c r="J28" s="50">
        <f t="shared" si="49"/>
        <v>1012495</v>
      </c>
      <c r="K28" s="50">
        <f t="shared" si="49"/>
        <v>907174</v>
      </c>
      <c r="L28" s="50">
        <f t="shared" si="49"/>
        <v>675373</v>
      </c>
      <c r="M28" s="50">
        <f t="shared" si="49"/>
        <v>981320</v>
      </c>
      <c r="N28" s="105">
        <f t="shared" si="49"/>
        <v>1190788</v>
      </c>
      <c r="O28" s="105">
        <f t="shared" si="49"/>
        <v>1471752</v>
      </c>
      <c r="P28" s="105">
        <f t="shared" si="49"/>
        <v>712983</v>
      </c>
      <c r="Q28" s="105">
        <v>575740</v>
      </c>
      <c r="R28" s="105">
        <f t="shared" si="50"/>
        <v>574141</v>
      </c>
      <c r="S28" s="105">
        <f t="shared" si="50"/>
        <v>1315531</v>
      </c>
      <c r="T28" s="105">
        <f t="shared" si="50"/>
        <v>658794</v>
      </c>
      <c r="U28" s="105">
        <f t="shared" ref="U28" si="72">SUM(U87,U146)</f>
        <v>867925</v>
      </c>
      <c r="V28" s="50">
        <f t="shared" si="4"/>
        <v>733018</v>
      </c>
      <c r="W28" s="50">
        <f t="shared" si="4"/>
        <v>886098</v>
      </c>
      <c r="X28" s="50">
        <f t="shared" ref="X28:Y28" si="73">X87+X146</f>
        <v>721500</v>
      </c>
      <c r="Y28" s="50">
        <f t="shared" si="73"/>
        <v>351467</v>
      </c>
      <c r="Z28" s="50">
        <f t="shared" ref="Z28" si="74">Z87+Z146</f>
        <v>675124</v>
      </c>
    </row>
    <row r="29" spans="1:26">
      <c r="A29" s="104" t="s">
        <v>120</v>
      </c>
      <c r="B29" s="50">
        <f t="shared" si="49"/>
        <v>0</v>
      </c>
      <c r="C29" s="50">
        <f t="shared" si="49"/>
        <v>0</v>
      </c>
      <c r="D29" s="50">
        <f t="shared" si="49"/>
        <v>0</v>
      </c>
      <c r="E29" s="50">
        <f t="shared" si="49"/>
        <v>0</v>
      </c>
      <c r="F29" s="50">
        <f t="shared" si="49"/>
        <v>3069138</v>
      </c>
      <c r="G29" s="50">
        <f t="shared" si="49"/>
        <v>14959508</v>
      </c>
      <c r="H29" s="50">
        <f t="shared" si="49"/>
        <v>5437161</v>
      </c>
      <c r="I29" s="50">
        <f t="shared" si="49"/>
        <v>277180</v>
      </c>
      <c r="J29" s="50">
        <f t="shared" si="49"/>
        <v>1506654</v>
      </c>
      <c r="K29" s="50">
        <f t="shared" si="49"/>
        <v>3773792</v>
      </c>
      <c r="L29" s="50">
        <f t="shared" si="49"/>
        <v>8902736</v>
      </c>
      <c r="M29" s="50">
        <f t="shared" si="49"/>
        <v>3802668</v>
      </c>
      <c r="N29" s="105">
        <f t="shared" si="49"/>
        <v>4630428</v>
      </c>
      <c r="O29" s="105">
        <f t="shared" si="49"/>
        <v>10228430</v>
      </c>
      <c r="P29" s="105">
        <f t="shared" si="49"/>
        <v>3190049</v>
      </c>
      <c r="Q29" s="105">
        <v>3832200</v>
      </c>
      <c r="R29" s="105">
        <f t="shared" si="50"/>
        <v>7113167</v>
      </c>
      <c r="S29" s="105">
        <f t="shared" si="50"/>
        <v>8558917</v>
      </c>
      <c r="T29" s="105">
        <f t="shared" si="50"/>
        <v>7621036</v>
      </c>
      <c r="U29" s="105">
        <f t="shared" ref="U29" si="75">SUM(U88,U147)</f>
        <v>10968518</v>
      </c>
      <c r="V29" s="50">
        <f t="shared" si="4"/>
        <v>18834404</v>
      </c>
      <c r="W29" s="50">
        <f t="shared" si="4"/>
        <v>18345371</v>
      </c>
      <c r="X29" s="50">
        <f t="shared" ref="X29:Y29" si="76">X88+X147</f>
        <v>19110416</v>
      </c>
      <c r="Y29" s="50">
        <f t="shared" si="76"/>
        <v>18250521</v>
      </c>
      <c r="Z29" s="50">
        <f t="shared" ref="Z29" si="77">Z88+Z147</f>
        <v>15449187</v>
      </c>
    </row>
    <row r="30" spans="1:26">
      <c r="A30" s="104" t="s">
        <v>122</v>
      </c>
      <c r="B30" s="50">
        <f t="shared" si="49"/>
        <v>0</v>
      </c>
      <c r="C30" s="50">
        <f t="shared" si="49"/>
        <v>0</v>
      </c>
      <c r="D30" s="50">
        <f t="shared" si="49"/>
        <v>0</v>
      </c>
      <c r="E30" s="50">
        <f t="shared" si="49"/>
        <v>2634724</v>
      </c>
      <c r="F30" s="50">
        <f t="shared" si="49"/>
        <v>1468904</v>
      </c>
      <c r="G30" s="50">
        <f t="shared" si="49"/>
        <v>1106733</v>
      </c>
      <c r="H30" s="50">
        <f t="shared" si="49"/>
        <v>1153149</v>
      </c>
      <c r="I30" s="50">
        <f t="shared" si="49"/>
        <v>0</v>
      </c>
      <c r="J30" s="50">
        <f t="shared" si="49"/>
        <v>0</v>
      </c>
      <c r="K30" s="50">
        <f t="shared" si="49"/>
        <v>0</v>
      </c>
      <c r="L30" s="50">
        <f t="shared" si="49"/>
        <v>0</v>
      </c>
      <c r="M30" s="50">
        <f t="shared" si="49"/>
        <v>0</v>
      </c>
      <c r="N30" s="105">
        <f t="shared" si="49"/>
        <v>0</v>
      </c>
      <c r="O30" s="105">
        <f t="shared" si="49"/>
        <v>0</v>
      </c>
      <c r="P30" s="105">
        <f t="shared" si="49"/>
        <v>0</v>
      </c>
      <c r="Q30" s="105">
        <v>0</v>
      </c>
      <c r="R30" s="105">
        <f t="shared" si="50"/>
        <v>0</v>
      </c>
      <c r="S30" s="105">
        <f t="shared" si="50"/>
        <v>0</v>
      </c>
      <c r="T30" s="105">
        <f t="shared" si="50"/>
        <v>0</v>
      </c>
      <c r="U30" s="105">
        <f t="shared" ref="U30" si="78">SUM(U89,U148)</f>
        <v>1993021</v>
      </c>
      <c r="V30" s="50">
        <f t="shared" si="4"/>
        <v>1428385</v>
      </c>
      <c r="W30" s="50">
        <f t="shared" si="4"/>
        <v>61275684</v>
      </c>
      <c r="X30" s="50">
        <f t="shared" ref="X30:Y30" si="79">X89+X148</f>
        <v>43494805</v>
      </c>
      <c r="Y30" s="50">
        <f t="shared" si="79"/>
        <v>40137575</v>
      </c>
      <c r="Z30" s="50">
        <f t="shared" ref="Z30" si="80">Z89+Z148</f>
        <v>51554111</v>
      </c>
    </row>
    <row r="31" spans="1:26">
      <c r="A31" s="104" t="s">
        <v>124</v>
      </c>
      <c r="B31" s="50">
        <f t="shared" si="49"/>
        <v>0</v>
      </c>
      <c r="C31" s="50">
        <f t="shared" si="49"/>
        <v>0</v>
      </c>
      <c r="D31" s="50">
        <f t="shared" si="49"/>
        <v>5148769</v>
      </c>
      <c r="E31" s="50">
        <f t="shared" si="49"/>
        <v>4895518</v>
      </c>
      <c r="F31" s="50">
        <f t="shared" si="49"/>
        <v>6896895</v>
      </c>
      <c r="G31" s="50">
        <f t="shared" si="49"/>
        <v>8649063</v>
      </c>
      <c r="H31" s="50">
        <f t="shared" si="49"/>
        <v>7363160</v>
      </c>
      <c r="I31" s="50">
        <f t="shared" si="49"/>
        <v>7443282</v>
      </c>
      <c r="J31" s="50">
        <f t="shared" si="49"/>
        <v>8860962</v>
      </c>
      <c r="K31" s="50">
        <f t="shared" si="49"/>
        <v>9281606</v>
      </c>
      <c r="L31" s="50">
        <f t="shared" si="49"/>
        <v>9907676</v>
      </c>
      <c r="M31" s="50">
        <f t="shared" si="49"/>
        <v>9229632</v>
      </c>
      <c r="N31" s="105">
        <f t="shared" si="49"/>
        <v>9594818</v>
      </c>
      <c r="O31" s="105">
        <f t="shared" si="49"/>
        <v>10120791</v>
      </c>
      <c r="P31" s="105">
        <f t="shared" si="49"/>
        <v>10342809</v>
      </c>
      <c r="Q31" s="105">
        <v>10139322</v>
      </c>
      <c r="R31" s="105">
        <f t="shared" si="50"/>
        <v>10674724</v>
      </c>
      <c r="S31" s="105">
        <f t="shared" si="50"/>
        <v>5890432</v>
      </c>
      <c r="T31" s="105">
        <f t="shared" si="50"/>
        <v>504773</v>
      </c>
      <c r="U31" s="105">
        <f t="shared" ref="U31" si="81">SUM(U90,U149)</f>
        <v>985518</v>
      </c>
      <c r="V31" s="50">
        <f t="shared" si="4"/>
        <v>971219</v>
      </c>
      <c r="W31" s="50">
        <f t="shared" si="4"/>
        <v>554960</v>
      </c>
      <c r="X31" s="50">
        <f t="shared" ref="X31:Y31" si="82">X90+X149</f>
        <v>357651</v>
      </c>
      <c r="Y31" s="50">
        <f t="shared" si="82"/>
        <v>376637</v>
      </c>
      <c r="Z31" s="50">
        <f t="shared" ref="Z31" si="83">Z90+Z149</f>
        <v>284633</v>
      </c>
    </row>
    <row r="32" spans="1:26">
      <c r="A32" s="104" t="s">
        <v>126</v>
      </c>
      <c r="B32" s="50">
        <f t="shared" si="49"/>
        <v>0</v>
      </c>
      <c r="C32" s="50">
        <f t="shared" si="49"/>
        <v>0</v>
      </c>
      <c r="D32" s="50">
        <f t="shared" si="49"/>
        <v>0</v>
      </c>
      <c r="E32" s="50">
        <f t="shared" si="49"/>
        <v>0</v>
      </c>
      <c r="F32" s="50">
        <f t="shared" si="49"/>
        <v>0</v>
      </c>
      <c r="G32" s="50">
        <f t="shared" si="49"/>
        <v>0</v>
      </c>
      <c r="H32" s="50">
        <f t="shared" si="49"/>
        <v>0</v>
      </c>
      <c r="I32" s="50">
        <f t="shared" si="49"/>
        <v>0</v>
      </c>
      <c r="J32" s="50">
        <f t="shared" si="49"/>
        <v>0</v>
      </c>
      <c r="K32" s="50">
        <f t="shared" si="49"/>
        <v>0</v>
      </c>
      <c r="L32" s="50">
        <f t="shared" si="49"/>
        <v>0</v>
      </c>
      <c r="M32" s="50">
        <f t="shared" si="49"/>
        <v>0</v>
      </c>
      <c r="N32" s="105">
        <f t="shared" si="49"/>
        <v>0</v>
      </c>
      <c r="O32" s="105">
        <f t="shared" si="49"/>
        <v>0</v>
      </c>
      <c r="P32" s="105">
        <f t="shared" si="49"/>
        <v>0</v>
      </c>
      <c r="Q32" s="105">
        <v>0</v>
      </c>
      <c r="R32" s="105">
        <f t="shared" si="50"/>
        <v>0</v>
      </c>
      <c r="S32" s="105">
        <f t="shared" si="50"/>
        <v>0</v>
      </c>
      <c r="T32" s="105">
        <f t="shared" si="50"/>
        <v>0</v>
      </c>
      <c r="U32" s="105">
        <f t="shared" ref="U32" si="84">SUM(U91,U150)</f>
        <v>0</v>
      </c>
      <c r="V32" s="50">
        <f t="shared" si="4"/>
        <v>0</v>
      </c>
      <c r="W32" s="50">
        <f t="shared" si="4"/>
        <v>0</v>
      </c>
      <c r="X32" s="50">
        <f t="shared" ref="X32:Y32" si="85">X91+X150</f>
        <v>0</v>
      </c>
      <c r="Y32" s="50">
        <f t="shared" si="85"/>
        <v>116718</v>
      </c>
      <c r="Z32" s="50">
        <f t="shared" ref="Z32" si="86">Z91+Z150</f>
        <v>263781.93</v>
      </c>
    </row>
    <row r="33" spans="1:26">
      <c r="A33" s="104" t="s">
        <v>127</v>
      </c>
      <c r="B33" s="50">
        <f t="shared" si="49"/>
        <v>0</v>
      </c>
      <c r="C33" s="50">
        <f t="shared" si="49"/>
        <v>0</v>
      </c>
      <c r="D33" s="50">
        <f t="shared" si="49"/>
        <v>0</v>
      </c>
      <c r="E33" s="50">
        <f t="shared" si="49"/>
        <v>9950</v>
      </c>
      <c r="F33" s="50">
        <f t="shared" si="49"/>
        <v>22859</v>
      </c>
      <c r="G33" s="50">
        <f t="shared" si="49"/>
        <v>0</v>
      </c>
      <c r="H33" s="50">
        <f t="shared" si="49"/>
        <v>0</v>
      </c>
      <c r="I33" s="50">
        <f t="shared" si="49"/>
        <v>0</v>
      </c>
      <c r="J33" s="50">
        <f t="shared" si="49"/>
        <v>0</v>
      </c>
      <c r="K33" s="50">
        <f t="shared" si="49"/>
        <v>0</v>
      </c>
      <c r="L33" s="50">
        <f t="shared" si="49"/>
        <v>0</v>
      </c>
      <c r="M33" s="50">
        <f t="shared" si="49"/>
        <v>70709</v>
      </c>
      <c r="N33" s="105">
        <f t="shared" si="49"/>
        <v>99971</v>
      </c>
      <c r="O33" s="105">
        <f t="shared" si="49"/>
        <v>87522</v>
      </c>
      <c r="P33" s="105">
        <f t="shared" si="49"/>
        <v>131759</v>
      </c>
      <c r="Q33" s="105">
        <v>113580</v>
      </c>
      <c r="R33" s="105">
        <f t="shared" si="50"/>
        <v>91902</v>
      </c>
      <c r="S33" s="105">
        <f t="shared" si="50"/>
        <v>70581</v>
      </c>
      <c r="T33" s="105">
        <f t="shared" si="50"/>
        <v>35685</v>
      </c>
      <c r="U33" s="105">
        <f t="shared" ref="U33" si="87">SUM(U92,U151)</f>
        <v>38235</v>
      </c>
      <c r="V33" s="50">
        <f t="shared" si="4"/>
        <v>20640</v>
      </c>
      <c r="W33" s="50">
        <f t="shared" si="4"/>
        <v>17350</v>
      </c>
      <c r="X33" s="50">
        <f t="shared" ref="X33:Y33" si="88">X92+X151</f>
        <v>327573</v>
      </c>
      <c r="Y33" s="50">
        <f t="shared" si="88"/>
        <v>120628</v>
      </c>
      <c r="Z33" s="50">
        <f t="shared" ref="Z33" si="89">Z92+Z151</f>
        <v>13216</v>
      </c>
    </row>
    <row r="34" spans="1:26">
      <c r="A34" s="104" t="s">
        <v>128</v>
      </c>
      <c r="B34" s="50">
        <f t="shared" si="49"/>
        <v>0</v>
      </c>
      <c r="C34" s="50">
        <f t="shared" si="49"/>
        <v>0</v>
      </c>
      <c r="D34" s="50">
        <f t="shared" si="49"/>
        <v>0</v>
      </c>
      <c r="E34" s="50">
        <f t="shared" si="49"/>
        <v>2242958</v>
      </c>
      <c r="F34" s="50">
        <f t="shared" si="49"/>
        <v>2573843</v>
      </c>
      <c r="G34" s="50">
        <f t="shared" si="49"/>
        <v>1322704</v>
      </c>
      <c r="H34" s="50">
        <f t="shared" si="49"/>
        <v>1159877</v>
      </c>
      <c r="I34" s="50">
        <f t="shared" si="49"/>
        <v>757803</v>
      </c>
      <c r="J34" s="50">
        <f t="shared" si="49"/>
        <v>821105</v>
      </c>
      <c r="K34" s="50">
        <f t="shared" si="49"/>
        <v>1096119</v>
      </c>
      <c r="L34" s="50">
        <f t="shared" si="49"/>
        <v>702725</v>
      </c>
      <c r="M34" s="50">
        <f t="shared" si="49"/>
        <v>911979</v>
      </c>
      <c r="N34" s="105">
        <f t="shared" si="49"/>
        <v>1017030</v>
      </c>
      <c r="O34" s="105">
        <f t="shared" si="49"/>
        <v>627697</v>
      </c>
      <c r="P34" s="105">
        <f t="shared" si="49"/>
        <v>280192</v>
      </c>
      <c r="Q34" s="105">
        <v>238368</v>
      </c>
      <c r="R34" s="105">
        <f t="shared" si="50"/>
        <v>172439</v>
      </c>
      <c r="S34" s="105">
        <f t="shared" si="50"/>
        <v>205434</v>
      </c>
      <c r="T34" s="105">
        <f t="shared" si="50"/>
        <v>145881</v>
      </c>
      <c r="U34" s="105">
        <f t="shared" ref="U34" si="90">SUM(U93,U152)</f>
        <v>80653</v>
      </c>
      <c r="V34" s="50">
        <f t="shared" si="4"/>
        <v>103064</v>
      </c>
      <c r="W34" s="50">
        <f t="shared" si="4"/>
        <v>132507</v>
      </c>
      <c r="X34" s="50">
        <f t="shared" ref="X34:Y34" si="91">X93+X152</f>
        <v>264215</v>
      </c>
      <c r="Y34" s="50">
        <f t="shared" si="91"/>
        <v>97433</v>
      </c>
      <c r="Z34" s="50">
        <f t="shared" ref="Z34" si="92">Z93+Z152</f>
        <v>96995</v>
      </c>
    </row>
    <row r="35" spans="1:26">
      <c r="A35" s="104" t="s">
        <v>130</v>
      </c>
      <c r="B35" s="50">
        <f t="shared" si="49"/>
        <v>0</v>
      </c>
      <c r="C35" s="50">
        <f t="shared" si="49"/>
        <v>0</v>
      </c>
      <c r="D35" s="50">
        <f t="shared" si="49"/>
        <v>0</v>
      </c>
      <c r="E35" s="50">
        <f t="shared" si="49"/>
        <v>2290380</v>
      </c>
      <c r="F35" s="50">
        <f t="shared" si="49"/>
        <v>118916</v>
      </c>
      <c r="G35" s="50">
        <f t="shared" si="49"/>
        <v>3888142</v>
      </c>
      <c r="H35" s="50">
        <f t="shared" si="49"/>
        <v>3277704</v>
      </c>
      <c r="I35" s="50">
        <f t="shared" si="49"/>
        <v>1138543</v>
      </c>
      <c r="J35" s="50">
        <f t="shared" si="49"/>
        <v>3085681</v>
      </c>
      <c r="K35" s="50">
        <f t="shared" si="49"/>
        <v>949486</v>
      </c>
      <c r="L35" s="50">
        <f t="shared" si="49"/>
        <v>16868585</v>
      </c>
      <c r="M35" s="50">
        <f t="shared" si="49"/>
        <v>19949785</v>
      </c>
      <c r="N35" s="105">
        <f t="shared" si="49"/>
        <v>23645851</v>
      </c>
      <c r="O35" s="105">
        <f t="shared" si="49"/>
        <v>20908190</v>
      </c>
      <c r="P35" s="105">
        <f t="shared" si="49"/>
        <v>18861811</v>
      </c>
      <c r="Q35" s="105">
        <v>15476286</v>
      </c>
      <c r="R35" s="105">
        <f t="shared" si="50"/>
        <v>12237204</v>
      </c>
      <c r="S35" s="105">
        <f t="shared" si="50"/>
        <v>27818392</v>
      </c>
      <c r="T35" s="105">
        <f t="shared" si="50"/>
        <v>22095444</v>
      </c>
      <c r="U35" s="105">
        <f t="shared" ref="U35" si="93">SUM(U94,U153)</f>
        <v>20109400</v>
      </c>
      <c r="V35" s="50">
        <f t="shared" si="4"/>
        <v>20498405</v>
      </c>
      <c r="W35" s="50">
        <f t="shared" si="4"/>
        <v>20756534</v>
      </c>
      <c r="X35" s="50">
        <f t="shared" ref="X35:Y35" si="94">X94+X153</f>
        <v>17444826</v>
      </c>
      <c r="Y35" s="50">
        <f t="shared" si="94"/>
        <v>19072654</v>
      </c>
      <c r="Z35" s="50">
        <f t="shared" ref="Z35" si="95">Z94+Z153</f>
        <v>11922313</v>
      </c>
    </row>
    <row r="36" spans="1:26">
      <c r="A36" s="104" t="s">
        <v>131</v>
      </c>
      <c r="B36" s="50">
        <f t="shared" si="49"/>
        <v>0</v>
      </c>
      <c r="C36" s="50">
        <f t="shared" si="49"/>
        <v>0</v>
      </c>
      <c r="D36" s="50">
        <f t="shared" si="49"/>
        <v>0</v>
      </c>
      <c r="E36" s="50">
        <f t="shared" si="49"/>
        <v>303770</v>
      </c>
      <c r="F36" s="50">
        <f t="shared" si="49"/>
        <v>10311185</v>
      </c>
      <c r="G36" s="50">
        <f t="shared" si="49"/>
        <v>0</v>
      </c>
      <c r="H36" s="50">
        <f t="shared" si="49"/>
        <v>0</v>
      </c>
      <c r="I36" s="50">
        <f t="shared" si="49"/>
        <v>0</v>
      </c>
      <c r="J36" s="50">
        <f t="shared" si="49"/>
        <v>0</v>
      </c>
      <c r="K36" s="50">
        <f t="shared" si="49"/>
        <v>0</v>
      </c>
      <c r="L36" s="50">
        <f t="shared" si="49"/>
        <v>0</v>
      </c>
      <c r="M36" s="50">
        <f t="shared" si="49"/>
        <v>103609</v>
      </c>
      <c r="N36" s="105">
        <f t="shared" si="49"/>
        <v>29699</v>
      </c>
      <c r="O36" s="105">
        <f t="shared" si="49"/>
        <v>37208</v>
      </c>
      <c r="P36" s="105">
        <f t="shared" si="49"/>
        <v>2382</v>
      </c>
      <c r="Q36" s="105">
        <v>0</v>
      </c>
      <c r="R36" s="105">
        <f t="shared" si="50"/>
        <v>0</v>
      </c>
      <c r="S36" s="105">
        <f t="shared" si="50"/>
        <v>0</v>
      </c>
      <c r="T36" s="105">
        <f t="shared" si="50"/>
        <v>0</v>
      </c>
      <c r="U36" s="105">
        <f t="shared" ref="U36" si="96">SUM(U95,U154)</f>
        <v>753552</v>
      </c>
      <c r="V36" s="50">
        <f t="shared" si="4"/>
        <v>1362468</v>
      </c>
      <c r="W36" s="50">
        <f t="shared" si="4"/>
        <v>1503030</v>
      </c>
      <c r="X36" s="50">
        <f t="shared" ref="X36:Y36" si="97">X95+X154</f>
        <v>1756132</v>
      </c>
      <c r="Y36" s="50">
        <f t="shared" si="97"/>
        <v>1960295</v>
      </c>
      <c r="Z36" s="50">
        <f t="shared" ref="Z36" si="98">Z95+Z154</f>
        <v>1519128.87</v>
      </c>
    </row>
    <row r="37" spans="1:26">
      <c r="A37" s="104" t="s">
        <v>132</v>
      </c>
      <c r="B37" s="50">
        <f t="shared" ref="B37:P52" si="99">SUM(B96,B155)</f>
        <v>0</v>
      </c>
      <c r="C37" s="50">
        <f t="shared" si="99"/>
        <v>0</v>
      </c>
      <c r="D37" s="50">
        <f t="shared" si="99"/>
        <v>0</v>
      </c>
      <c r="E37" s="50">
        <f t="shared" si="99"/>
        <v>31349</v>
      </c>
      <c r="F37" s="50">
        <f t="shared" si="99"/>
        <v>1298572</v>
      </c>
      <c r="G37" s="50">
        <f t="shared" si="99"/>
        <v>7188598</v>
      </c>
      <c r="H37" s="50">
        <f t="shared" si="99"/>
        <v>26125280</v>
      </c>
      <c r="I37" s="50">
        <f t="shared" si="99"/>
        <v>6854108</v>
      </c>
      <c r="J37" s="50">
        <f t="shared" si="99"/>
        <v>1583961</v>
      </c>
      <c r="K37" s="50">
        <f t="shared" si="99"/>
        <v>3366403</v>
      </c>
      <c r="L37" s="50">
        <f t="shared" si="99"/>
        <v>1474384</v>
      </c>
      <c r="M37" s="50">
        <f t="shared" si="99"/>
        <v>2300529</v>
      </c>
      <c r="N37" s="105">
        <f t="shared" si="99"/>
        <v>2120930</v>
      </c>
      <c r="O37" s="105">
        <f t="shared" si="99"/>
        <v>2642188</v>
      </c>
      <c r="P37" s="105">
        <f t="shared" si="99"/>
        <v>1729640</v>
      </c>
      <c r="Q37" s="105">
        <v>1745959</v>
      </c>
      <c r="R37" s="105">
        <f t="shared" ref="R37:T52" si="100">SUM(R96,R155)</f>
        <v>1882773</v>
      </c>
      <c r="S37" s="105">
        <f t="shared" si="100"/>
        <v>1909934</v>
      </c>
      <c r="T37" s="105">
        <f t="shared" si="100"/>
        <v>9078388</v>
      </c>
      <c r="U37" s="105">
        <f t="shared" ref="U37" si="101">SUM(U96,U155)</f>
        <v>7409667</v>
      </c>
      <c r="V37" s="50">
        <f t="shared" si="4"/>
        <v>8099918</v>
      </c>
      <c r="W37" s="50">
        <f t="shared" si="4"/>
        <v>7121909</v>
      </c>
      <c r="X37" s="50">
        <f t="shared" ref="X37:Y37" si="102">X96+X155</f>
        <v>8880921</v>
      </c>
      <c r="Y37" s="50">
        <f t="shared" si="102"/>
        <v>5907170</v>
      </c>
      <c r="Z37" s="50">
        <f t="shared" ref="Z37" si="103">Z96+Z155</f>
        <v>6479730</v>
      </c>
    </row>
    <row r="38" spans="1:26">
      <c r="A38" s="104" t="s">
        <v>75</v>
      </c>
      <c r="B38" s="50">
        <f t="shared" si="99"/>
        <v>0</v>
      </c>
      <c r="C38" s="50">
        <f t="shared" si="99"/>
        <v>0</v>
      </c>
      <c r="D38" s="50">
        <f t="shared" si="99"/>
        <v>0</v>
      </c>
      <c r="E38" s="50">
        <f t="shared" si="99"/>
        <v>2490946</v>
      </c>
      <c r="F38" s="50">
        <f t="shared" si="99"/>
        <v>2942656</v>
      </c>
      <c r="G38" s="50">
        <f t="shared" si="99"/>
        <v>2510567</v>
      </c>
      <c r="H38" s="50">
        <f t="shared" si="99"/>
        <v>2594301</v>
      </c>
      <c r="I38" s="50">
        <f t="shared" si="99"/>
        <v>2358408</v>
      </c>
      <c r="J38" s="50">
        <f t="shared" si="99"/>
        <v>2045899</v>
      </c>
      <c r="K38" s="50">
        <f t="shared" si="99"/>
        <v>2614681</v>
      </c>
      <c r="L38" s="50">
        <f t="shared" si="99"/>
        <v>1454586</v>
      </c>
      <c r="M38" s="50">
        <f t="shared" si="99"/>
        <v>3604445</v>
      </c>
      <c r="N38" s="105">
        <f t="shared" si="99"/>
        <v>2650418</v>
      </c>
      <c r="O38" s="105">
        <f t="shared" si="99"/>
        <v>1040402</v>
      </c>
      <c r="P38" s="105">
        <f t="shared" si="99"/>
        <v>1446327</v>
      </c>
      <c r="Q38" s="105">
        <v>1620912</v>
      </c>
      <c r="R38" s="105">
        <f t="shared" si="100"/>
        <v>797234</v>
      </c>
      <c r="S38" s="105">
        <f t="shared" si="100"/>
        <v>488122</v>
      </c>
      <c r="T38" s="105">
        <f t="shared" si="100"/>
        <v>1176979</v>
      </c>
      <c r="U38" s="105">
        <f t="shared" ref="U38" si="104">SUM(U97,U156)</f>
        <v>965724</v>
      </c>
      <c r="V38" s="50">
        <f t="shared" si="4"/>
        <v>1718194</v>
      </c>
      <c r="W38" s="50">
        <f t="shared" si="4"/>
        <v>1709150</v>
      </c>
      <c r="X38" s="50">
        <f t="shared" ref="X38:Y38" si="105">X97+X156</f>
        <v>1881802</v>
      </c>
      <c r="Y38" s="50">
        <f t="shared" si="105"/>
        <v>1250338</v>
      </c>
      <c r="Z38" s="50">
        <f t="shared" ref="Z38" si="106">Z97+Z156</f>
        <v>1580333</v>
      </c>
    </row>
    <row r="39" spans="1:26">
      <c r="A39" s="104" t="s">
        <v>133</v>
      </c>
      <c r="B39" s="50">
        <f t="shared" si="99"/>
        <v>0</v>
      </c>
      <c r="C39" s="50">
        <f t="shared" si="99"/>
        <v>0</v>
      </c>
      <c r="D39" s="50">
        <f t="shared" si="99"/>
        <v>0</v>
      </c>
      <c r="E39" s="50">
        <f t="shared" si="99"/>
        <v>9814</v>
      </c>
      <c r="F39" s="50">
        <f t="shared" si="99"/>
        <v>9409</v>
      </c>
      <c r="G39" s="50">
        <f t="shared" si="99"/>
        <v>48617</v>
      </c>
      <c r="H39" s="50">
        <f t="shared" si="99"/>
        <v>75676</v>
      </c>
      <c r="I39" s="50">
        <f t="shared" si="99"/>
        <v>67778</v>
      </c>
      <c r="J39" s="50">
        <f t="shared" si="99"/>
        <v>25422</v>
      </c>
      <c r="K39" s="50">
        <f t="shared" si="99"/>
        <v>28139</v>
      </c>
      <c r="L39" s="50">
        <f t="shared" si="99"/>
        <v>166256</v>
      </c>
      <c r="M39" s="50">
        <f t="shared" si="99"/>
        <v>26151</v>
      </c>
      <c r="N39" s="105">
        <f t="shared" si="99"/>
        <v>26412</v>
      </c>
      <c r="O39" s="105">
        <f t="shared" si="99"/>
        <v>24051</v>
      </c>
      <c r="P39" s="105">
        <f t="shared" si="99"/>
        <v>21500</v>
      </c>
      <c r="Q39" s="105">
        <v>22036</v>
      </c>
      <c r="R39" s="105">
        <f t="shared" si="100"/>
        <v>16080</v>
      </c>
      <c r="S39" s="105">
        <f t="shared" si="100"/>
        <v>19576</v>
      </c>
      <c r="T39" s="105">
        <f t="shared" si="100"/>
        <v>20392</v>
      </c>
      <c r="U39" s="105">
        <f t="shared" ref="U39" si="107">SUM(U98,U157)</f>
        <v>27037</v>
      </c>
      <c r="V39" s="50">
        <f t="shared" si="4"/>
        <v>21497</v>
      </c>
      <c r="W39" s="50">
        <f t="shared" si="4"/>
        <v>19112</v>
      </c>
      <c r="X39" s="50">
        <f t="shared" ref="X39:Y39" si="108">X98+X157</f>
        <v>12755</v>
      </c>
      <c r="Y39" s="50">
        <f t="shared" si="108"/>
        <v>12054</v>
      </c>
      <c r="Z39" s="50">
        <f t="shared" ref="Z39" si="109">Z98+Z157</f>
        <v>3270</v>
      </c>
    </row>
    <row r="40" spans="1:26">
      <c r="A40" s="104" t="s">
        <v>134</v>
      </c>
      <c r="B40" s="50">
        <f t="shared" si="99"/>
        <v>0</v>
      </c>
      <c r="C40" s="50">
        <f t="shared" si="99"/>
        <v>0</v>
      </c>
      <c r="D40" s="50">
        <f t="shared" si="99"/>
        <v>0</v>
      </c>
      <c r="E40" s="50">
        <f t="shared" si="99"/>
        <v>2058099</v>
      </c>
      <c r="F40" s="50">
        <f t="shared" si="99"/>
        <v>11608544</v>
      </c>
      <c r="G40" s="50">
        <f t="shared" si="99"/>
        <v>3281168</v>
      </c>
      <c r="H40" s="50">
        <f t="shared" si="99"/>
        <v>4532898</v>
      </c>
      <c r="I40" s="50">
        <f t="shared" si="99"/>
        <v>-1086464</v>
      </c>
      <c r="J40" s="50">
        <f t="shared" si="99"/>
        <v>6100449</v>
      </c>
      <c r="K40" s="50">
        <f t="shared" si="99"/>
        <v>6385547</v>
      </c>
      <c r="L40" s="50">
        <f t="shared" si="99"/>
        <v>6734949</v>
      </c>
      <c r="M40" s="50">
        <f t="shared" si="99"/>
        <v>9769547</v>
      </c>
      <c r="N40" s="105">
        <f t="shared" si="99"/>
        <v>5173517</v>
      </c>
      <c r="O40" s="105">
        <f t="shared" si="99"/>
        <v>3457419</v>
      </c>
      <c r="P40" s="105">
        <f t="shared" si="99"/>
        <v>3096800</v>
      </c>
      <c r="Q40" s="105">
        <v>2236441</v>
      </c>
      <c r="R40" s="105">
        <f t="shared" si="100"/>
        <v>1406211</v>
      </c>
      <c r="S40" s="105">
        <f t="shared" si="100"/>
        <v>2349110</v>
      </c>
      <c r="T40" s="105">
        <f t="shared" si="100"/>
        <v>8166775</v>
      </c>
      <c r="U40" s="105">
        <f t="shared" ref="U40" si="110">SUM(U99,U158)</f>
        <v>11209859</v>
      </c>
      <c r="V40" s="50">
        <f t="shared" si="4"/>
        <v>16314726</v>
      </c>
      <c r="W40" s="50">
        <f t="shared" si="4"/>
        <v>17630191</v>
      </c>
      <c r="X40" s="50">
        <f t="shared" ref="X40:Y40" si="111">X99+X158</f>
        <v>17977698</v>
      </c>
      <c r="Y40" s="50">
        <f t="shared" si="111"/>
        <v>19313326</v>
      </c>
      <c r="Z40" s="50">
        <f t="shared" ref="Z40" si="112">Z99+Z158</f>
        <v>22156347</v>
      </c>
    </row>
    <row r="41" spans="1:26">
      <c r="A41" s="104" t="s">
        <v>136</v>
      </c>
      <c r="B41" s="50">
        <f t="shared" si="99"/>
        <v>0</v>
      </c>
      <c r="C41" s="50">
        <f t="shared" si="99"/>
        <v>0</v>
      </c>
      <c r="D41" s="50">
        <f t="shared" si="99"/>
        <v>0</v>
      </c>
      <c r="E41" s="50">
        <f t="shared" si="99"/>
        <v>6651192</v>
      </c>
      <c r="F41" s="50">
        <f t="shared" si="99"/>
        <v>0</v>
      </c>
      <c r="G41" s="50">
        <f t="shared" si="99"/>
        <v>0</v>
      </c>
      <c r="H41" s="50">
        <f t="shared" si="99"/>
        <v>0</v>
      </c>
      <c r="I41" s="50">
        <f t="shared" si="99"/>
        <v>0</v>
      </c>
      <c r="J41" s="50">
        <f t="shared" si="99"/>
        <v>0</v>
      </c>
      <c r="K41" s="50">
        <f t="shared" si="99"/>
        <v>0</v>
      </c>
      <c r="L41" s="50">
        <f t="shared" si="99"/>
        <v>0</v>
      </c>
      <c r="M41" s="50">
        <f t="shared" si="99"/>
        <v>0</v>
      </c>
      <c r="N41" s="105">
        <f t="shared" si="99"/>
        <v>0</v>
      </c>
      <c r="O41" s="105">
        <f t="shared" si="99"/>
        <v>0</v>
      </c>
      <c r="P41" s="105">
        <f t="shared" si="99"/>
        <v>0</v>
      </c>
      <c r="Q41" s="105">
        <v>0</v>
      </c>
      <c r="R41" s="105">
        <f t="shared" si="100"/>
        <v>0</v>
      </c>
      <c r="S41" s="105">
        <f t="shared" si="100"/>
        <v>0</v>
      </c>
      <c r="T41" s="105">
        <f t="shared" si="100"/>
        <v>11801891</v>
      </c>
      <c r="U41" s="105">
        <f t="shared" ref="U41" si="113">SUM(U100,U159)</f>
        <v>11159724</v>
      </c>
      <c r="V41" s="50">
        <f t="shared" si="4"/>
        <v>10575321</v>
      </c>
      <c r="W41" s="50">
        <f t="shared" si="4"/>
        <v>9179876</v>
      </c>
      <c r="X41" s="50">
        <f t="shared" ref="X41:Y41" si="114">X100+X159</f>
        <v>10997997</v>
      </c>
      <c r="Y41" s="50">
        <f t="shared" si="114"/>
        <v>9122670</v>
      </c>
      <c r="Z41" s="50">
        <f t="shared" ref="Z41" si="115">Z100+Z159</f>
        <v>14979194</v>
      </c>
    </row>
    <row r="42" spans="1:26">
      <c r="A42" s="104" t="s">
        <v>145</v>
      </c>
      <c r="B42" s="50">
        <f t="shared" si="99"/>
        <v>0</v>
      </c>
      <c r="C42" s="50">
        <f t="shared" si="99"/>
        <v>0</v>
      </c>
      <c r="D42" s="50">
        <f t="shared" si="99"/>
        <v>0</v>
      </c>
      <c r="E42" s="50">
        <f t="shared" si="99"/>
        <v>8435968</v>
      </c>
      <c r="F42" s="50">
        <f t="shared" si="99"/>
        <v>3260471</v>
      </c>
      <c r="G42" s="50">
        <f t="shared" si="99"/>
        <v>15864102</v>
      </c>
      <c r="H42" s="50">
        <f t="shared" si="99"/>
        <v>-9462342</v>
      </c>
      <c r="I42" s="50">
        <f t="shared" si="99"/>
        <v>6825729</v>
      </c>
      <c r="J42" s="50">
        <f t="shared" si="99"/>
        <v>2995303</v>
      </c>
      <c r="K42" s="50">
        <f t="shared" si="99"/>
        <v>4020805</v>
      </c>
      <c r="L42" s="50">
        <f t="shared" si="99"/>
        <v>4568682</v>
      </c>
      <c r="M42" s="50">
        <f t="shared" si="99"/>
        <v>5186028</v>
      </c>
      <c r="N42" s="105">
        <f t="shared" si="99"/>
        <v>2613436</v>
      </c>
      <c r="O42" s="105">
        <f t="shared" si="99"/>
        <v>1621352</v>
      </c>
      <c r="P42" s="105">
        <f t="shared" si="99"/>
        <v>10767520</v>
      </c>
      <c r="Q42" s="105">
        <v>15836</v>
      </c>
      <c r="R42" s="105">
        <f t="shared" si="100"/>
        <v>1674353</v>
      </c>
      <c r="S42" s="105">
        <f t="shared" si="100"/>
        <v>1656988</v>
      </c>
      <c r="T42" s="105">
        <f t="shared" si="100"/>
        <v>1499785</v>
      </c>
      <c r="U42" s="105">
        <f t="shared" ref="U42" si="116">SUM(U101,U160)</f>
        <v>734111</v>
      </c>
      <c r="V42" s="50">
        <f t="shared" si="4"/>
        <v>675236</v>
      </c>
      <c r="W42" s="50">
        <f t="shared" si="4"/>
        <v>1170684</v>
      </c>
      <c r="X42" s="50">
        <f t="shared" ref="X42:Y42" si="117">X101+X160</f>
        <v>1880042</v>
      </c>
      <c r="Y42" s="50">
        <f t="shared" si="117"/>
        <v>1909852</v>
      </c>
      <c r="Z42" s="50">
        <f t="shared" ref="Z42" si="118">Z101+Z160</f>
        <v>1972871</v>
      </c>
    </row>
    <row r="43" spans="1:26">
      <c r="A43" s="104" t="s">
        <v>138</v>
      </c>
      <c r="B43" s="50">
        <f t="shared" si="99"/>
        <v>0</v>
      </c>
      <c r="C43" s="50">
        <f t="shared" si="99"/>
        <v>0</v>
      </c>
      <c r="D43" s="50">
        <f t="shared" si="99"/>
        <v>0</v>
      </c>
      <c r="E43" s="50">
        <f t="shared" si="99"/>
        <v>33951355</v>
      </c>
      <c r="F43" s="50">
        <f t="shared" si="99"/>
        <v>8173420</v>
      </c>
      <c r="G43" s="50">
        <f t="shared" si="99"/>
        <v>17849002</v>
      </c>
      <c r="H43" s="50">
        <f t="shared" si="99"/>
        <v>12073621</v>
      </c>
      <c r="I43" s="50">
        <f t="shared" si="99"/>
        <v>4914977</v>
      </c>
      <c r="J43" s="50">
        <f t="shared" si="99"/>
        <v>8506912</v>
      </c>
      <c r="K43" s="50">
        <f t="shared" si="99"/>
        <v>9846632</v>
      </c>
      <c r="L43" s="50">
        <f t="shared" si="99"/>
        <v>7167105</v>
      </c>
      <c r="M43" s="50">
        <f t="shared" si="99"/>
        <v>8120476</v>
      </c>
      <c r="N43" s="105">
        <f t="shared" si="99"/>
        <v>6676354</v>
      </c>
      <c r="O43" s="105">
        <f t="shared" si="99"/>
        <v>8181248</v>
      </c>
      <c r="P43" s="105">
        <f t="shared" si="99"/>
        <v>6732026</v>
      </c>
      <c r="Q43" s="105">
        <v>1317714</v>
      </c>
      <c r="R43" s="105">
        <f t="shared" si="100"/>
        <v>2121334</v>
      </c>
      <c r="S43" s="105">
        <f t="shared" si="100"/>
        <v>2593228</v>
      </c>
      <c r="T43" s="105">
        <f t="shared" si="100"/>
        <v>2413361</v>
      </c>
      <c r="U43" s="105">
        <f t="shared" ref="U43" si="119">SUM(U102,U161)</f>
        <v>2323533</v>
      </c>
      <c r="V43" s="50">
        <f t="shared" si="4"/>
        <v>2487496</v>
      </c>
      <c r="W43" s="50">
        <f t="shared" si="4"/>
        <v>1869846</v>
      </c>
      <c r="X43" s="50">
        <f t="shared" ref="X43:Y43" si="120">X102+X161</f>
        <v>1618785</v>
      </c>
      <c r="Y43" s="50">
        <f t="shared" si="120"/>
        <v>1645754</v>
      </c>
      <c r="Z43" s="50">
        <f t="shared" ref="Z43" si="121">Z102+Z161</f>
        <v>1539708</v>
      </c>
    </row>
    <row r="44" spans="1:26">
      <c r="A44" s="104" t="s">
        <v>140</v>
      </c>
      <c r="B44" s="50">
        <f t="shared" si="99"/>
        <v>0</v>
      </c>
      <c r="C44" s="50">
        <f t="shared" si="99"/>
        <v>0</v>
      </c>
      <c r="D44" s="50">
        <f t="shared" si="99"/>
        <v>0</v>
      </c>
      <c r="E44" s="50">
        <f t="shared" si="99"/>
        <v>0</v>
      </c>
      <c r="F44" s="50">
        <f t="shared" si="99"/>
        <v>0</v>
      </c>
      <c r="G44" s="50">
        <f t="shared" si="99"/>
        <v>0</v>
      </c>
      <c r="H44" s="50">
        <f t="shared" si="99"/>
        <v>0</v>
      </c>
      <c r="I44" s="50">
        <f t="shared" si="99"/>
        <v>0</v>
      </c>
      <c r="J44" s="50">
        <f t="shared" si="99"/>
        <v>0</v>
      </c>
      <c r="K44" s="50">
        <f t="shared" si="99"/>
        <v>0</v>
      </c>
      <c r="L44" s="50">
        <f t="shared" si="99"/>
        <v>0</v>
      </c>
      <c r="M44" s="50">
        <f t="shared" si="99"/>
        <v>0</v>
      </c>
      <c r="N44" s="105">
        <f t="shared" si="99"/>
        <v>0</v>
      </c>
      <c r="O44" s="105">
        <f t="shared" si="99"/>
        <v>0</v>
      </c>
      <c r="P44" s="105">
        <f t="shared" si="99"/>
        <v>0</v>
      </c>
      <c r="Q44" s="105">
        <v>0</v>
      </c>
      <c r="R44" s="105">
        <f t="shared" si="100"/>
        <v>0</v>
      </c>
      <c r="S44" s="105">
        <f t="shared" si="100"/>
        <v>0</v>
      </c>
      <c r="T44" s="105">
        <f t="shared" si="100"/>
        <v>0</v>
      </c>
      <c r="U44" s="105">
        <f t="shared" ref="U44" si="122">SUM(U103,U162)</f>
        <v>1179897</v>
      </c>
      <c r="V44" s="50">
        <f t="shared" si="4"/>
        <v>1179897</v>
      </c>
      <c r="W44" s="50">
        <f t="shared" si="4"/>
        <v>1263614</v>
      </c>
      <c r="X44" s="50">
        <f t="shared" ref="X44:Y44" si="123">X103+X162</f>
        <v>1279260</v>
      </c>
      <c r="Y44" s="50">
        <f t="shared" si="123"/>
        <v>0</v>
      </c>
      <c r="Z44" s="50">
        <f t="shared" ref="Z44" si="124">Z103+Z162</f>
        <v>0</v>
      </c>
    </row>
    <row r="45" spans="1:26">
      <c r="A45" s="104" t="s">
        <v>142</v>
      </c>
      <c r="B45" s="50">
        <f t="shared" si="99"/>
        <v>0</v>
      </c>
      <c r="C45" s="50">
        <f t="shared" si="99"/>
        <v>0</v>
      </c>
      <c r="D45" s="50">
        <f t="shared" si="99"/>
        <v>0</v>
      </c>
      <c r="E45" s="50">
        <f t="shared" si="99"/>
        <v>24230463</v>
      </c>
      <c r="F45" s="50">
        <f t="shared" si="99"/>
        <v>72244071</v>
      </c>
      <c r="G45" s="50">
        <f t="shared" si="99"/>
        <v>28016814</v>
      </c>
      <c r="H45" s="50">
        <f t="shared" si="99"/>
        <v>29275502</v>
      </c>
      <c r="I45" s="50">
        <f t="shared" si="99"/>
        <v>19419939</v>
      </c>
      <c r="J45" s="50">
        <f t="shared" si="99"/>
        <v>37413242</v>
      </c>
      <c r="K45" s="50">
        <f t="shared" si="99"/>
        <v>6703208</v>
      </c>
      <c r="L45" s="50">
        <f t="shared" si="99"/>
        <v>10228946</v>
      </c>
      <c r="M45" s="50">
        <f t="shared" si="99"/>
        <v>21622691</v>
      </c>
      <c r="N45" s="105">
        <f t="shared" si="99"/>
        <v>25392562</v>
      </c>
      <c r="O45" s="105">
        <f t="shared" si="99"/>
        <v>20111718</v>
      </c>
      <c r="P45" s="105">
        <f t="shared" si="99"/>
        <v>18687648</v>
      </c>
      <c r="Q45" s="105">
        <v>13372109</v>
      </c>
      <c r="R45" s="105">
        <f t="shared" si="100"/>
        <v>12333117</v>
      </c>
      <c r="S45" s="105">
        <f t="shared" si="100"/>
        <v>9311562</v>
      </c>
      <c r="T45" s="105">
        <f t="shared" si="100"/>
        <v>10226681</v>
      </c>
      <c r="U45" s="105">
        <f t="shared" ref="U45" si="125">SUM(U104,U163)</f>
        <v>13720070</v>
      </c>
      <c r="V45" s="50">
        <f t="shared" si="4"/>
        <v>9738626</v>
      </c>
      <c r="W45" s="50">
        <f t="shared" si="4"/>
        <v>28876306</v>
      </c>
      <c r="X45" s="50">
        <f t="shared" ref="X45:Y45" si="126">X104+X163</f>
        <v>8919692</v>
      </c>
      <c r="Y45" s="50">
        <f t="shared" si="126"/>
        <v>8184646</v>
      </c>
      <c r="Z45" s="50">
        <f t="shared" ref="Z45" si="127">Z104+Z163</f>
        <v>7102102</v>
      </c>
    </row>
    <row r="46" spans="1:26">
      <c r="A46" s="104" t="s">
        <v>144</v>
      </c>
      <c r="B46" s="50">
        <f t="shared" si="99"/>
        <v>0</v>
      </c>
      <c r="C46" s="50">
        <f t="shared" si="99"/>
        <v>0</v>
      </c>
      <c r="D46" s="50">
        <f t="shared" si="99"/>
        <v>0</v>
      </c>
      <c r="E46" s="50">
        <f t="shared" si="99"/>
        <v>0</v>
      </c>
      <c r="F46" s="50">
        <f t="shared" si="99"/>
        <v>0</v>
      </c>
      <c r="G46" s="50">
        <f t="shared" si="99"/>
        <v>0</v>
      </c>
      <c r="H46" s="50">
        <f t="shared" si="99"/>
        <v>0</v>
      </c>
      <c r="I46" s="50">
        <f t="shared" si="99"/>
        <v>0</v>
      </c>
      <c r="J46" s="50">
        <f t="shared" si="99"/>
        <v>0</v>
      </c>
      <c r="K46" s="50">
        <f t="shared" si="99"/>
        <v>0</v>
      </c>
      <c r="L46" s="50">
        <f t="shared" si="99"/>
        <v>0</v>
      </c>
      <c r="M46" s="50">
        <f t="shared" si="99"/>
        <v>0</v>
      </c>
      <c r="N46" s="105">
        <f t="shared" si="99"/>
        <v>0</v>
      </c>
      <c r="O46" s="105">
        <f t="shared" si="99"/>
        <v>0</v>
      </c>
      <c r="P46" s="105">
        <f t="shared" si="99"/>
        <v>0</v>
      </c>
      <c r="Q46" s="105">
        <v>0</v>
      </c>
      <c r="R46" s="105">
        <f t="shared" si="100"/>
        <v>0</v>
      </c>
      <c r="S46" s="105">
        <f t="shared" si="100"/>
        <v>0</v>
      </c>
      <c r="T46" s="105">
        <f t="shared" si="100"/>
        <v>0</v>
      </c>
      <c r="U46" s="105">
        <f t="shared" ref="U46" si="128">SUM(U105,U164)</f>
        <v>0</v>
      </c>
      <c r="V46" s="50">
        <f t="shared" si="4"/>
        <v>0</v>
      </c>
      <c r="W46" s="50">
        <f t="shared" si="4"/>
        <v>0</v>
      </c>
      <c r="X46" s="50">
        <f t="shared" ref="X46:Y46" si="129">X105+X164</f>
        <v>0</v>
      </c>
      <c r="Y46" s="50">
        <f t="shared" si="129"/>
        <v>0</v>
      </c>
      <c r="Z46" s="50">
        <f t="shared" ref="Z46" si="130">Z105+Z164</f>
        <v>0</v>
      </c>
    </row>
    <row r="47" spans="1:26">
      <c r="A47" s="104" t="s">
        <v>146</v>
      </c>
      <c r="B47" s="50">
        <f t="shared" si="99"/>
        <v>0</v>
      </c>
      <c r="C47" s="50">
        <f t="shared" si="99"/>
        <v>0</v>
      </c>
      <c r="D47" s="50">
        <f t="shared" si="99"/>
        <v>0</v>
      </c>
      <c r="E47" s="50">
        <f t="shared" si="99"/>
        <v>3790912</v>
      </c>
      <c r="F47" s="50">
        <f t="shared" si="99"/>
        <v>5251719</v>
      </c>
      <c r="G47" s="50">
        <f t="shared" si="99"/>
        <v>8826277</v>
      </c>
      <c r="H47" s="50">
        <f t="shared" si="99"/>
        <v>7445922</v>
      </c>
      <c r="I47" s="50">
        <f t="shared" si="99"/>
        <v>7498247</v>
      </c>
      <c r="J47" s="50">
        <f t="shared" si="99"/>
        <v>9104569</v>
      </c>
      <c r="K47" s="50">
        <f t="shared" si="99"/>
        <v>9103777</v>
      </c>
      <c r="L47" s="50">
        <f t="shared" si="99"/>
        <v>6613409</v>
      </c>
      <c r="M47" s="50">
        <f t="shared" si="99"/>
        <v>7716590</v>
      </c>
      <c r="N47" s="105">
        <f t="shared" si="99"/>
        <v>0</v>
      </c>
      <c r="O47" s="105">
        <f t="shared" si="99"/>
        <v>0</v>
      </c>
      <c r="P47" s="105">
        <f t="shared" si="99"/>
        <v>0</v>
      </c>
      <c r="Q47" s="105">
        <v>0</v>
      </c>
      <c r="R47" s="105">
        <f t="shared" si="100"/>
        <v>0</v>
      </c>
      <c r="S47" s="105">
        <f t="shared" si="100"/>
        <v>0</v>
      </c>
      <c r="T47" s="105">
        <f t="shared" si="100"/>
        <v>0</v>
      </c>
      <c r="U47" s="105">
        <f t="shared" ref="U47" si="131">SUM(U106,U165)</f>
        <v>0</v>
      </c>
      <c r="V47" s="50">
        <f t="shared" si="4"/>
        <v>0</v>
      </c>
      <c r="W47" s="50">
        <f t="shared" si="4"/>
        <v>0</v>
      </c>
      <c r="X47" s="50">
        <f t="shared" ref="X47:Y47" si="132">X106+X165</f>
        <v>0</v>
      </c>
      <c r="Y47" s="50">
        <f t="shared" si="132"/>
        <v>0</v>
      </c>
      <c r="Z47" s="50">
        <f t="shared" ref="Z47" si="133">Z106+Z165</f>
        <v>1449974</v>
      </c>
    </row>
    <row r="48" spans="1:26">
      <c r="A48" s="104" t="s">
        <v>148</v>
      </c>
      <c r="B48" s="50">
        <f t="shared" si="99"/>
        <v>0</v>
      </c>
      <c r="C48" s="50">
        <f t="shared" si="99"/>
        <v>0</v>
      </c>
      <c r="D48" s="50">
        <f t="shared" si="99"/>
        <v>0</v>
      </c>
      <c r="E48" s="50">
        <f t="shared" si="99"/>
        <v>12044666</v>
      </c>
      <c r="F48" s="50">
        <f t="shared" si="99"/>
        <v>18031137</v>
      </c>
      <c r="G48" s="50">
        <f t="shared" si="99"/>
        <v>17571780</v>
      </c>
      <c r="H48" s="50">
        <f t="shared" si="99"/>
        <v>14801682</v>
      </c>
      <c r="I48" s="50">
        <f t="shared" si="99"/>
        <v>12908871</v>
      </c>
      <c r="J48" s="50">
        <f t="shared" si="99"/>
        <v>18591162</v>
      </c>
      <c r="K48" s="50">
        <f t="shared" si="99"/>
        <v>11525835</v>
      </c>
      <c r="L48" s="50">
        <f t="shared" si="99"/>
        <v>11553958</v>
      </c>
      <c r="M48" s="50">
        <f t="shared" si="99"/>
        <v>11713315</v>
      </c>
      <c r="N48" s="105">
        <f t="shared" si="99"/>
        <v>11312983</v>
      </c>
      <c r="O48" s="105">
        <f t="shared" si="99"/>
        <v>10590641</v>
      </c>
      <c r="P48" s="105">
        <f t="shared" si="99"/>
        <v>8922069</v>
      </c>
      <c r="Q48" s="105">
        <v>9924992</v>
      </c>
      <c r="R48" s="105">
        <f t="shared" si="100"/>
        <v>10027455</v>
      </c>
      <c r="S48" s="105">
        <f t="shared" si="100"/>
        <v>6300738</v>
      </c>
      <c r="T48" s="105">
        <f t="shared" si="100"/>
        <v>4940493</v>
      </c>
      <c r="U48" s="105">
        <f t="shared" ref="U48" si="134">SUM(U107,U166)</f>
        <v>4141393</v>
      </c>
      <c r="V48" s="50">
        <f t="shared" si="4"/>
        <v>6755150</v>
      </c>
      <c r="W48" s="50">
        <f t="shared" si="4"/>
        <v>6663975</v>
      </c>
      <c r="X48" s="50">
        <f t="shared" ref="X48:Y48" si="135">X107+X166</f>
        <v>7632561</v>
      </c>
      <c r="Y48" s="50">
        <f t="shared" si="135"/>
        <v>5671948</v>
      </c>
      <c r="Z48" s="50">
        <f t="shared" ref="Z48" si="136">Z107+Z166</f>
        <v>5864593</v>
      </c>
    </row>
    <row r="49" spans="1:32">
      <c r="A49" s="104" t="s">
        <v>150</v>
      </c>
      <c r="B49" s="50">
        <f t="shared" si="99"/>
        <v>0</v>
      </c>
      <c r="C49" s="50">
        <f t="shared" si="99"/>
        <v>0</v>
      </c>
      <c r="D49" s="50">
        <f t="shared" si="99"/>
        <v>0</v>
      </c>
      <c r="E49" s="50">
        <f t="shared" si="99"/>
        <v>422609</v>
      </c>
      <c r="F49" s="50">
        <f t="shared" si="99"/>
        <v>1782208</v>
      </c>
      <c r="G49" s="50">
        <f t="shared" si="99"/>
        <v>3875379</v>
      </c>
      <c r="H49" s="50">
        <f t="shared" si="99"/>
        <v>3274796</v>
      </c>
      <c r="I49" s="50">
        <f t="shared" si="99"/>
        <v>2148277</v>
      </c>
      <c r="J49" s="50">
        <f t="shared" si="99"/>
        <v>1752909</v>
      </c>
      <c r="K49" s="50">
        <f t="shared" si="99"/>
        <v>2051050</v>
      </c>
      <c r="L49" s="50">
        <f t="shared" si="99"/>
        <v>1397989</v>
      </c>
      <c r="M49" s="50">
        <f t="shared" si="99"/>
        <v>2252430</v>
      </c>
      <c r="N49" s="105">
        <f t="shared" si="99"/>
        <v>2108715</v>
      </c>
      <c r="O49" s="105">
        <f t="shared" si="99"/>
        <v>3557586</v>
      </c>
      <c r="P49" s="105">
        <f t="shared" si="99"/>
        <v>1410963</v>
      </c>
      <c r="Q49" s="105">
        <v>1687935</v>
      </c>
      <c r="R49" s="105">
        <f t="shared" si="100"/>
        <v>773569</v>
      </c>
      <c r="S49" s="105">
        <f t="shared" si="100"/>
        <v>790623</v>
      </c>
      <c r="T49" s="105">
        <f t="shared" si="100"/>
        <v>2743807</v>
      </c>
      <c r="U49" s="105">
        <f t="shared" ref="U49" si="137">SUM(U108,U167)</f>
        <v>1815776</v>
      </c>
      <c r="V49" s="50">
        <f t="shared" si="4"/>
        <v>1505355</v>
      </c>
      <c r="W49" s="50">
        <f t="shared" si="4"/>
        <v>965741</v>
      </c>
      <c r="X49" s="50">
        <f t="shared" ref="X49:Y49" si="138">X108+X167</f>
        <v>1057955</v>
      </c>
      <c r="Y49" s="50">
        <f t="shared" si="138"/>
        <v>1056879</v>
      </c>
      <c r="Z49" s="50">
        <f t="shared" ref="Z49" si="139">Z108+Z167</f>
        <v>991106</v>
      </c>
    </row>
    <row r="50" spans="1:32">
      <c r="A50" s="104" t="s">
        <v>152</v>
      </c>
      <c r="B50" s="50">
        <f t="shared" si="99"/>
        <v>0</v>
      </c>
      <c r="C50" s="50">
        <f t="shared" si="99"/>
        <v>0</v>
      </c>
      <c r="D50" s="50">
        <f t="shared" si="99"/>
        <v>0</v>
      </c>
      <c r="E50" s="50">
        <f t="shared" si="99"/>
        <v>0</v>
      </c>
      <c r="F50" s="50">
        <f t="shared" si="99"/>
        <v>0</v>
      </c>
      <c r="G50" s="50">
        <f t="shared" si="99"/>
        <v>0</v>
      </c>
      <c r="H50" s="50">
        <f t="shared" si="99"/>
        <v>0</v>
      </c>
      <c r="I50" s="50">
        <f t="shared" si="99"/>
        <v>0</v>
      </c>
      <c r="J50" s="50">
        <f t="shared" si="99"/>
        <v>0</v>
      </c>
      <c r="K50" s="50">
        <f t="shared" si="99"/>
        <v>0</v>
      </c>
      <c r="L50" s="50">
        <f t="shared" si="99"/>
        <v>0</v>
      </c>
      <c r="M50" s="50">
        <f t="shared" si="99"/>
        <v>0</v>
      </c>
      <c r="N50" s="105">
        <f t="shared" si="99"/>
        <v>0</v>
      </c>
      <c r="O50" s="105">
        <f t="shared" si="99"/>
        <v>0</v>
      </c>
      <c r="P50" s="105">
        <f t="shared" si="99"/>
        <v>0</v>
      </c>
      <c r="Q50" s="105">
        <v>0</v>
      </c>
      <c r="R50" s="105">
        <f t="shared" si="100"/>
        <v>0</v>
      </c>
      <c r="S50" s="105">
        <f t="shared" si="100"/>
        <v>0</v>
      </c>
      <c r="T50" s="105">
        <f t="shared" si="100"/>
        <v>0</v>
      </c>
      <c r="U50" s="105">
        <f t="shared" ref="U50" si="140">SUM(U109,U168)</f>
        <v>0</v>
      </c>
      <c r="V50" s="50">
        <f t="shared" si="4"/>
        <v>18180</v>
      </c>
      <c r="W50" s="50">
        <f t="shared" si="4"/>
        <v>11938</v>
      </c>
      <c r="X50" s="50">
        <f t="shared" ref="X50:Y50" si="141">X109+X168</f>
        <v>8501</v>
      </c>
      <c r="Y50" s="50">
        <f t="shared" si="141"/>
        <v>4522</v>
      </c>
      <c r="Z50" s="50">
        <f t="shared" ref="Z50" si="142">Z109+Z168</f>
        <v>14970</v>
      </c>
    </row>
    <row r="51" spans="1:32">
      <c r="A51" s="104" t="s">
        <v>153</v>
      </c>
      <c r="B51" s="50">
        <f t="shared" si="99"/>
        <v>0</v>
      </c>
      <c r="C51" s="50">
        <f t="shared" si="99"/>
        <v>0</v>
      </c>
      <c r="D51" s="50">
        <f t="shared" si="99"/>
        <v>502055</v>
      </c>
      <c r="E51" s="50">
        <f t="shared" si="99"/>
        <v>3119370</v>
      </c>
      <c r="F51" s="50">
        <f t="shared" si="99"/>
        <v>4750735</v>
      </c>
      <c r="G51" s="50">
        <f t="shared" si="99"/>
        <v>5334343</v>
      </c>
      <c r="H51" s="50">
        <f t="shared" si="99"/>
        <v>4140251</v>
      </c>
      <c r="I51" s="50">
        <f t="shared" si="99"/>
        <v>2379144</v>
      </c>
      <c r="J51" s="50">
        <f t="shared" si="99"/>
        <v>1428789</v>
      </c>
      <c r="K51" s="50">
        <f t="shared" si="99"/>
        <v>847616</v>
      </c>
      <c r="L51" s="50">
        <f t="shared" si="99"/>
        <v>762616</v>
      </c>
      <c r="M51" s="50">
        <f t="shared" si="99"/>
        <v>610847</v>
      </c>
      <c r="N51" s="105">
        <f t="shared" si="99"/>
        <v>776621</v>
      </c>
      <c r="O51" s="105">
        <f t="shared" si="99"/>
        <v>740854</v>
      </c>
      <c r="P51" s="105">
        <f t="shared" si="99"/>
        <v>126527</v>
      </c>
      <c r="Q51" s="105">
        <v>30508</v>
      </c>
      <c r="R51" s="105">
        <f t="shared" si="100"/>
        <v>5968</v>
      </c>
      <c r="S51" s="105">
        <f t="shared" si="100"/>
        <v>26287</v>
      </c>
      <c r="T51" s="105">
        <f t="shared" si="100"/>
        <v>190269</v>
      </c>
      <c r="U51" s="105">
        <f t="shared" ref="U51" si="143">SUM(U110,U169)</f>
        <v>156747</v>
      </c>
      <c r="V51" s="50">
        <f t="shared" si="4"/>
        <v>278159</v>
      </c>
      <c r="W51" s="50">
        <f t="shared" si="4"/>
        <v>414103</v>
      </c>
      <c r="X51" s="50">
        <f t="shared" ref="X51:Y51" si="144">X110+X169</f>
        <v>618844</v>
      </c>
      <c r="Y51" s="50">
        <f t="shared" si="144"/>
        <v>446214</v>
      </c>
      <c r="Z51" s="50">
        <f t="shared" ref="Z51" si="145">Z110+Z169</f>
        <v>807974</v>
      </c>
    </row>
    <row r="52" spans="1:32">
      <c r="A52" s="104" t="s">
        <v>154</v>
      </c>
      <c r="B52" s="50">
        <f t="shared" si="99"/>
        <v>0</v>
      </c>
      <c r="C52" s="50">
        <f t="shared" si="99"/>
        <v>0</v>
      </c>
      <c r="D52" s="50">
        <f t="shared" si="99"/>
        <v>0</v>
      </c>
      <c r="E52" s="50">
        <f t="shared" si="99"/>
        <v>10202944</v>
      </c>
      <c r="F52" s="50">
        <f t="shared" si="99"/>
        <v>27939761</v>
      </c>
      <c r="G52" s="50">
        <f t="shared" si="99"/>
        <v>27269005</v>
      </c>
      <c r="H52" s="50">
        <f t="shared" si="99"/>
        <v>27426423</v>
      </c>
      <c r="I52" s="50">
        <f t="shared" si="99"/>
        <v>19573883</v>
      </c>
      <c r="J52" s="50">
        <f t="shared" si="99"/>
        <v>19006451</v>
      </c>
      <c r="K52" s="50">
        <f t="shared" si="99"/>
        <v>121673322</v>
      </c>
      <c r="L52" s="50">
        <f t="shared" si="99"/>
        <v>117122964</v>
      </c>
      <c r="M52" s="50">
        <f t="shared" si="99"/>
        <v>127480122</v>
      </c>
      <c r="N52" s="105">
        <f t="shared" si="99"/>
        <v>33595102</v>
      </c>
      <c r="O52" s="105">
        <f t="shared" si="99"/>
        <v>25012293</v>
      </c>
      <c r="P52" s="105">
        <f t="shared" si="99"/>
        <v>25975307</v>
      </c>
      <c r="Q52" s="105">
        <v>86767181</v>
      </c>
      <c r="R52" s="105">
        <f t="shared" si="100"/>
        <v>85766892</v>
      </c>
      <c r="S52" s="105">
        <f t="shared" si="100"/>
        <v>76283287</v>
      </c>
      <c r="T52" s="105">
        <f t="shared" si="100"/>
        <v>77474174</v>
      </c>
      <c r="U52" s="105">
        <f t="shared" ref="U52" si="146">SUM(U111,U170)</f>
        <v>67549437</v>
      </c>
      <c r="V52" s="50">
        <f t="shared" si="4"/>
        <v>64956926</v>
      </c>
      <c r="W52" s="50">
        <f t="shared" si="4"/>
        <v>60421340</v>
      </c>
      <c r="X52" s="50">
        <f t="shared" ref="X52:Y52" si="147">X111+X170</f>
        <v>64136799</v>
      </c>
      <c r="Y52" s="50">
        <f t="shared" si="147"/>
        <v>67187253</v>
      </c>
      <c r="Z52" s="50">
        <f t="shared" ref="Z52" si="148">Z111+Z170</f>
        <v>76131250.560000002</v>
      </c>
    </row>
    <row r="53" spans="1:32">
      <c r="A53" s="104" t="s">
        <v>155</v>
      </c>
      <c r="B53" s="50">
        <f t="shared" ref="B53:P56" si="149">SUM(B112,B171)</f>
        <v>0</v>
      </c>
      <c r="C53" s="50">
        <f t="shared" si="149"/>
        <v>0</v>
      </c>
      <c r="D53" s="50">
        <f t="shared" si="149"/>
        <v>0</v>
      </c>
      <c r="E53" s="50">
        <f t="shared" si="149"/>
        <v>480025</v>
      </c>
      <c r="F53" s="50">
        <f t="shared" si="149"/>
        <v>1414842</v>
      </c>
      <c r="G53" s="50">
        <f t="shared" si="149"/>
        <v>1939935</v>
      </c>
      <c r="H53" s="50">
        <f t="shared" si="149"/>
        <v>816966</v>
      </c>
      <c r="I53" s="50">
        <f t="shared" si="149"/>
        <v>69935</v>
      </c>
      <c r="J53" s="50">
        <f t="shared" si="149"/>
        <v>-1</v>
      </c>
      <c r="K53" s="50">
        <f t="shared" si="149"/>
        <v>0</v>
      </c>
      <c r="L53" s="50">
        <f t="shared" si="149"/>
        <v>0</v>
      </c>
      <c r="M53" s="50">
        <f t="shared" si="149"/>
        <v>0</v>
      </c>
      <c r="N53" s="105">
        <f t="shared" si="149"/>
        <v>0</v>
      </c>
      <c r="O53" s="105">
        <f t="shared" si="149"/>
        <v>0</v>
      </c>
      <c r="P53" s="105">
        <f t="shared" si="149"/>
        <v>0</v>
      </c>
      <c r="Q53" s="105">
        <v>0</v>
      </c>
      <c r="R53" s="105">
        <f t="shared" ref="R53:T56" si="150">SUM(R112,R171)</f>
        <v>0</v>
      </c>
      <c r="S53" s="105">
        <f t="shared" si="150"/>
        <v>0</v>
      </c>
      <c r="T53" s="105">
        <f t="shared" si="150"/>
        <v>0</v>
      </c>
      <c r="U53" s="105">
        <f t="shared" ref="U53" si="151">SUM(U112,U171)</f>
        <v>0</v>
      </c>
      <c r="V53" s="50">
        <f t="shared" si="4"/>
        <v>0</v>
      </c>
      <c r="W53" s="50">
        <f t="shared" si="4"/>
        <v>0</v>
      </c>
      <c r="X53" s="50">
        <f t="shared" ref="X53:Y53" si="152">X112+X171</f>
        <v>0</v>
      </c>
      <c r="Y53" s="50">
        <f t="shared" si="152"/>
        <v>0</v>
      </c>
      <c r="Z53" s="50">
        <f t="shared" ref="Z53" si="153">Z112+Z171</f>
        <v>0</v>
      </c>
    </row>
    <row r="54" spans="1:32">
      <c r="A54" s="104" t="s">
        <v>157</v>
      </c>
      <c r="B54" s="50">
        <f t="shared" si="149"/>
        <v>0</v>
      </c>
      <c r="C54" s="50">
        <f t="shared" si="149"/>
        <v>0</v>
      </c>
      <c r="D54" s="50">
        <f t="shared" si="149"/>
        <v>0</v>
      </c>
      <c r="E54" s="50">
        <f t="shared" si="149"/>
        <v>3860808</v>
      </c>
      <c r="F54" s="50">
        <f t="shared" si="149"/>
        <v>13138854</v>
      </c>
      <c r="G54" s="50">
        <f t="shared" si="149"/>
        <v>12950487</v>
      </c>
      <c r="H54" s="50">
        <f t="shared" si="149"/>
        <v>10117058</v>
      </c>
      <c r="I54" s="50">
        <f t="shared" si="149"/>
        <v>1900363</v>
      </c>
      <c r="J54" s="50">
        <f t="shared" si="149"/>
        <v>1666435</v>
      </c>
      <c r="K54" s="50">
        <f t="shared" si="149"/>
        <v>1679947</v>
      </c>
      <c r="L54" s="50">
        <f t="shared" si="149"/>
        <v>3869778</v>
      </c>
      <c r="M54" s="50">
        <f t="shared" si="149"/>
        <v>4223858</v>
      </c>
      <c r="N54" s="105">
        <f t="shared" si="149"/>
        <v>3097792</v>
      </c>
      <c r="O54" s="105">
        <f t="shared" si="149"/>
        <v>2944525</v>
      </c>
      <c r="P54" s="105">
        <f t="shared" si="149"/>
        <v>2995290</v>
      </c>
      <c r="Q54" s="105">
        <v>2128219</v>
      </c>
      <c r="R54" s="105">
        <f t="shared" si="150"/>
        <v>1755730</v>
      </c>
      <c r="S54" s="105">
        <f t="shared" si="150"/>
        <v>817126</v>
      </c>
      <c r="T54" s="105">
        <f t="shared" si="150"/>
        <v>677724</v>
      </c>
      <c r="U54" s="105">
        <f t="shared" ref="U54" si="154">SUM(U113,U172)</f>
        <v>757148</v>
      </c>
      <c r="V54" s="50">
        <f t="shared" si="4"/>
        <v>1332469</v>
      </c>
      <c r="W54" s="50">
        <f t="shared" si="4"/>
        <v>1153018</v>
      </c>
      <c r="X54" s="50">
        <f t="shared" ref="X54:Y54" si="155">X113+X172</f>
        <v>2539713</v>
      </c>
      <c r="Y54" s="50">
        <f t="shared" si="155"/>
        <v>3546095</v>
      </c>
      <c r="Z54" s="50">
        <f t="shared" ref="Z54" si="156">Z113+Z172</f>
        <v>2556572</v>
      </c>
    </row>
    <row r="55" spans="1:32">
      <c r="A55" s="104" t="s">
        <v>158</v>
      </c>
      <c r="B55" s="50">
        <f t="shared" si="149"/>
        <v>0</v>
      </c>
      <c r="C55" s="50">
        <f t="shared" si="149"/>
        <v>0</v>
      </c>
      <c r="D55" s="50">
        <f t="shared" si="149"/>
        <v>0</v>
      </c>
      <c r="E55" s="50">
        <f t="shared" si="149"/>
        <v>0</v>
      </c>
      <c r="F55" s="50">
        <f t="shared" si="149"/>
        <v>5663365</v>
      </c>
      <c r="G55" s="50">
        <f t="shared" si="149"/>
        <v>357711</v>
      </c>
      <c r="H55" s="50">
        <f t="shared" si="149"/>
        <v>2361347</v>
      </c>
      <c r="I55" s="50">
        <f t="shared" si="149"/>
        <v>0</v>
      </c>
      <c r="J55" s="50">
        <f t="shared" si="149"/>
        <v>0</v>
      </c>
      <c r="K55" s="50">
        <f t="shared" si="149"/>
        <v>0</v>
      </c>
      <c r="L55" s="50">
        <f t="shared" si="149"/>
        <v>570119</v>
      </c>
      <c r="M55" s="50">
        <f t="shared" si="149"/>
        <v>177956</v>
      </c>
      <c r="N55" s="105">
        <f t="shared" si="149"/>
        <v>490248</v>
      </c>
      <c r="O55" s="105">
        <f t="shared" si="149"/>
        <v>320467</v>
      </c>
      <c r="P55" s="105">
        <f t="shared" si="149"/>
        <v>251052</v>
      </c>
      <c r="Q55" s="105">
        <v>1757092</v>
      </c>
      <c r="R55" s="105">
        <f t="shared" si="150"/>
        <v>1781813</v>
      </c>
      <c r="S55" s="105">
        <f t="shared" si="150"/>
        <v>2694526</v>
      </c>
      <c r="T55" s="105">
        <f t="shared" si="150"/>
        <v>546571</v>
      </c>
      <c r="U55" s="105">
        <f t="shared" ref="U55" si="157">SUM(U114,U173)</f>
        <v>4022759</v>
      </c>
      <c r="V55" s="50">
        <f t="shared" si="4"/>
        <v>3442380</v>
      </c>
      <c r="W55" s="50">
        <f t="shared" si="4"/>
        <v>2977761</v>
      </c>
      <c r="X55" s="50">
        <f t="shared" ref="X55:Y55" si="158">X114+X173</f>
        <v>4671814</v>
      </c>
      <c r="Y55" s="50">
        <f t="shared" si="158"/>
        <v>5192309</v>
      </c>
      <c r="Z55" s="50">
        <f t="shared" ref="Z55" si="159">Z114+Z173</f>
        <v>4275284</v>
      </c>
    </row>
    <row r="56" spans="1:32">
      <c r="A56" s="106" t="s">
        <v>159</v>
      </c>
      <c r="B56" s="50">
        <f t="shared" si="149"/>
        <v>0</v>
      </c>
      <c r="C56" s="50">
        <f t="shared" si="149"/>
        <v>6233562</v>
      </c>
      <c r="D56" s="50">
        <f t="shared" si="149"/>
        <v>11989432</v>
      </c>
      <c r="E56" s="50">
        <f>SUM(E115,E174)</f>
        <v>290740913</v>
      </c>
      <c r="F56" s="50">
        <f>SUM(F115,F174)</f>
        <v>443812160</v>
      </c>
      <c r="G56" s="50">
        <f>SUM(G115,G174)</f>
        <v>461506096</v>
      </c>
      <c r="H56" s="50">
        <f>SUM(H115,H174)</f>
        <v>494463691</v>
      </c>
      <c r="I56" s="50">
        <f t="shared" si="149"/>
        <v>311871749</v>
      </c>
      <c r="J56" s="50">
        <f t="shared" si="149"/>
        <v>300541600</v>
      </c>
      <c r="K56" s="50">
        <f t="shared" si="149"/>
        <v>406760134</v>
      </c>
      <c r="L56" s="50">
        <f t="shared" si="149"/>
        <v>355176635</v>
      </c>
      <c r="M56" s="50">
        <f t="shared" si="149"/>
        <v>462878503</v>
      </c>
      <c r="N56" s="105">
        <f>SUM(N115,N174)</f>
        <v>367932633</v>
      </c>
      <c r="O56" s="105">
        <f>SUM(O115,O174)</f>
        <v>391141430</v>
      </c>
      <c r="P56" s="105">
        <f>SUM(P115,P174)</f>
        <v>327992167</v>
      </c>
      <c r="Q56" s="105">
        <v>310303656</v>
      </c>
      <c r="R56" s="105">
        <f>SUM(R115,R174)</f>
        <v>301570583</v>
      </c>
      <c r="S56" s="105">
        <f t="shared" si="150"/>
        <v>317403005</v>
      </c>
      <c r="T56" s="105">
        <f t="shared" si="150"/>
        <v>944932337</v>
      </c>
      <c r="U56" s="105">
        <f t="shared" ref="U56" si="160">SUM(U115,U174)</f>
        <v>1156588881</v>
      </c>
      <c r="V56" s="50">
        <f t="shared" si="4"/>
        <v>1618068949</v>
      </c>
      <c r="W56" s="50">
        <f t="shared" si="4"/>
        <v>1735842953</v>
      </c>
      <c r="X56" s="50">
        <f>SUM(X5:X55)</f>
        <v>1633537623</v>
      </c>
      <c r="Y56" s="50">
        <f>SUM(Y5:Y55)</f>
        <v>1513636803</v>
      </c>
      <c r="Z56" s="50">
        <f>SUM(Z5:Z55)</f>
        <v>799213066.92999983</v>
      </c>
    </row>
    <row r="57" spans="1:32" s="107" customFormat="1">
      <c r="A57" s="50"/>
      <c r="B57" s="50"/>
      <c r="C57" s="50"/>
      <c r="D57" s="50"/>
      <c r="E57" s="50"/>
      <c r="F57" s="50"/>
      <c r="G57" s="50"/>
      <c r="H57" s="50"/>
      <c r="I57" s="50"/>
      <c r="J57" s="50"/>
      <c r="K57" s="50"/>
      <c r="L57" s="50"/>
      <c r="M57" s="50"/>
      <c r="N57" s="50"/>
      <c r="O57" s="50"/>
      <c r="P57" s="50"/>
      <c r="Q57" s="50"/>
      <c r="R57" s="50"/>
      <c r="S57" s="50"/>
      <c r="T57" s="50"/>
    </row>
    <row r="62" spans="1:32"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108"/>
    </row>
    <row r="63" spans="1:32"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104" t="s">
        <v>82</v>
      </c>
      <c r="B64" s="32">
        <v>0</v>
      </c>
      <c r="C64" s="32">
        <v>0</v>
      </c>
      <c r="D64" s="105">
        <v>0</v>
      </c>
      <c r="E64" s="105">
        <v>1204041</v>
      </c>
      <c r="F64" s="105">
        <v>520548</v>
      </c>
      <c r="G64" s="105">
        <v>578139</v>
      </c>
      <c r="H64" s="105">
        <v>743404</v>
      </c>
      <c r="I64" s="50">
        <v>776114</v>
      </c>
      <c r="J64" s="50">
        <v>469588</v>
      </c>
      <c r="K64" s="50">
        <v>726929</v>
      </c>
      <c r="L64" s="50">
        <v>665874</v>
      </c>
      <c r="M64" s="50">
        <v>768058</v>
      </c>
      <c r="N64" s="50">
        <v>673783</v>
      </c>
      <c r="O64" s="50">
        <v>751698</v>
      </c>
      <c r="P64" s="50">
        <v>779739</v>
      </c>
      <c r="Q64" s="50">
        <v>748115</v>
      </c>
      <c r="R64" s="50">
        <v>608142</v>
      </c>
      <c r="S64" s="50">
        <v>706197</v>
      </c>
      <c r="T64" s="50">
        <v>660999</v>
      </c>
      <c r="U64" s="226">
        <v>630234</v>
      </c>
      <c r="V64" s="50">
        <v>1167084</v>
      </c>
      <c r="W64" s="50">
        <v>178647</v>
      </c>
      <c r="X64" s="50">
        <v>127568</v>
      </c>
      <c r="Y64" s="50">
        <v>321183</v>
      </c>
      <c r="Z64" s="50">
        <v>228201</v>
      </c>
    </row>
    <row r="65" spans="1:26">
      <c r="A65" s="104" t="s">
        <v>84</v>
      </c>
      <c r="B65" s="32">
        <v>0</v>
      </c>
      <c r="C65" s="103">
        <v>0</v>
      </c>
      <c r="D65" s="105">
        <v>0</v>
      </c>
      <c r="E65" s="105">
        <v>0</v>
      </c>
      <c r="F65" s="105">
        <v>0</v>
      </c>
      <c r="G65" s="105">
        <v>50444</v>
      </c>
      <c r="H65" s="105">
        <v>9250</v>
      </c>
      <c r="I65" s="50">
        <v>0</v>
      </c>
      <c r="J65" s="50">
        <v>0</v>
      </c>
      <c r="K65" s="50">
        <v>0</v>
      </c>
      <c r="L65" s="50">
        <v>0</v>
      </c>
      <c r="M65" s="50">
        <v>0</v>
      </c>
      <c r="N65" s="50">
        <v>0</v>
      </c>
      <c r="O65" s="50">
        <v>0</v>
      </c>
      <c r="P65" s="50">
        <v>0</v>
      </c>
      <c r="Q65" s="50">
        <v>0</v>
      </c>
      <c r="R65" s="50">
        <v>0</v>
      </c>
      <c r="S65" s="50">
        <v>0</v>
      </c>
      <c r="T65" s="50">
        <v>222756</v>
      </c>
      <c r="U65" s="226">
        <v>32723</v>
      </c>
      <c r="V65" s="50">
        <v>386925</v>
      </c>
      <c r="W65" s="50">
        <v>599220</v>
      </c>
      <c r="X65" s="50">
        <v>2719814</v>
      </c>
      <c r="Y65" s="50">
        <v>3020710</v>
      </c>
      <c r="Z65" s="50">
        <v>34233.199999999997</v>
      </c>
    </row>
    <row r="66" spans="1:26">
      <c r="A66" s="104" t="s">
        <v>86</v>
      </c>
      <c r="B66" s="103">
        <v>0</v>
      </c>
      <c r="C66" s="103">
        <v>0</v>
      </c>
      <c r="D66" s="105">
        <v>0</v>
      </c>
      <c r="E66" s="105">
        <v>426830</v>
      </c>
      <c r="F66" s="105">
        <v>896474</v>
      </c>
      <c r="G66" s="105">
        <v>62669</v>
      </c>
      <c r="H66" s="105">
        <v>60928</v>
      </c>
      <c r="I66" s="50">
        <v>0</v>
      </c>
      <c r="J66" s="50">
        <v>177942</v>
      </c>
      <c r="K66" s="50">
        <v>368855</v>
      </c>
      <c r="L66" s="50">
        <v>81886</v>
      </c>
      <c r="M66" s="50">
        <v>-60694</v>
      </c>
      <c r="N66" s="50">
        <v>97236</v>
      </c>
      <c r="O66" s="50">
        <v>353608</v>
      </c>
      <c r="P66" s="50">
        <v>-111748</v>
      </c>
      <c r="Q66" s="50">
        <v>183497</v>
      </c>
      <c r="R66" s="50">
        <v>56065</v>
      </c>
      <c r="S66" s="50">
        <v>170775</v>
      </c>
      <c r="T66" s="50">
        <v>146582</v>
      </c>
      <c r="U66" s="226">
        <v>200007</v>
      </c>
      <c r="V66" s="50">
        <v>83803</v>
      </c>
      <c r="W66" s="50">
        <v>150646</v>
      </c>
      <c r="X66" s="50">
        <v>298481</v>
      </c>
      <c r="Y66" s="50">
        <v>271257</v>
      </c>
      <c r="Z66" s="50">
        <v>202056</v>
      </c>
    </row>
    <row r="67" spans="1:26">
      <c r="A67" s="104" t="s">
        <v>88</v>
      </c>
      <c r="B67" s="103">
        <v>0</v>
      </c>
      <c r="C67" s="103">
        <v>0</v>
      </c>
      <c r="D67" s="105">
        <v>0</v>
      </c>
      <c r="E67" s="105">
        <v>2571326</v>
      </c>
      <c r="F67" s="105">
        <v>3103465</v>
      </c>
      <c r="G67" s="105">
        <v>536502</v>
      </c>
      <c r="H67" s="105">
        <v>216098</v>
      </c>
      <c r="I67" s="50">
        <v>-426290</v>
      </c>
      <c r="J67" s="50">
        <v>2071444</v>
      </c>
      <c r="K67" s="50">
        <v>4690260</v>
      </c>
      <c r="L67" s="50">
        <v>8161872</v>
      </c>
      <c r="M67" s="50">
        <v>7033942</v>
      </c>
      <c r="N67" s="50">
        <v>8057098</v>
      </c>
      <c r="O67" s="50">
        <v>9911329</v>
      </c>
      <c r="P67" s="50">
        <v>8243415</v>
      </c>
      <c r="Q67" s="50">
        <v>8315518</v>
      </c>
      <c r="R67" s="50">
        <v>8116279</v>
      </c>
      <c r="S67" s="50">
        <v>5470537</v>
      </c>
      <c r="T67" s="50">
        <v>3667300</v>
      </c>
      <c r="U67" s="226">
        <v>3532986</v>
      </c>
      <c r="V67" s="50">
        <v>3185607</v>
      </c>
      <c r="W67" s="50">
        <v>3245464</v>
      </c>
      <c r="X67" s="50">
        <v>3133312</v>
      </c>
      <c r="Y67" s="50">
        <v>4403236</v>
      </c>
      <c r="Z67" s="50">
        <v>2833581</v>
      </c>
    </row>
    <row r="68" spans="1:26">
      <c r="A68" s="104" t="s">
        <v>74</v>
      </c>
      <c r="B68" s="103">
        <v>0</v>
      </c>
      <c r="C68" s="103">
        <v>0</v>
      </c>
      <c r="D68" s="105">
        <v>0</v>
      </c>
      <c r="E68" s="105">
        <v>15258540</v>
      </c>
      <c r="F68" s="105">
        <v>27593989</v>
      </c>
      <c r="G68" s="105">
        <v>31112983</v>
      </c>
      <c r="H68" s="105">
        <v>21716197</v>
      </c>
      <c r="I68" s="50">
        <v>22167044</v>
      </c>
      <c r="J68" s="50">
        <v>23177707</v>
      </c>
      <c r="K68" s="50">
        <v>24985610</v>
      </c>
      <c r="L68" s="50">
        <v>27988539</v>
      </c>
      <c r="M68" s="50">
        <v>28575310</v>
      </c>
      <c r="N68" s="50">
        <v>39079842</v>
      </c>
      <c r="O68" s="50">
        <v>38473475</v>
      </c>
      <c r="P68" s="50">
        <v>43962159</v>
      </c>
      <c r="Q68" s="50">
        <v>35647858</v>
      </c>
      <c r="R68" s="50">
        <v>31113019</v>
      </c>
      <c r="S68" s="50">
        <v>33937840</v>
      </c>
      <c r="T68" s="50">
        <v>443156740</v>
      </c>
      <c r="U68" s="226">
        <v>650211018</v>
      </c>
      <c r="V68" s="50">
        <v>954695485</v>
      </c>
      <c r="W68" s="50">
        <v>1105045547</v>
      </c>
      <c r="X68" s="50">
        <v>1094507433</v>
      </c>
      <c r="Y68" s="50">
        <v>961685733</v>
      </c>
      <c r="Z68" s="50">
        <v>263253763</v>
      </c>
    </row>
    <row r="69" spans="1:26">
      <c r="A69" s="104" t="s">
        <v>91</v>
      </c>
      <c r="B69" s="103">
        <v>0</v>
      </c>
      <c r="C69" s="103">
        <v>0</v>
      </c>
      <c r="D69" s="105">
        <v>0</v>
      </c>
      <c r="E69" s="105">
        <v>376400</v>
      </c>
      <c r="F69" s="105">
        <v>626958</v>
      </c>
      <c r="G69" s="105">
        <v>686524</v>
      </c>
      <c r="H69" s="105">
        <v>754151</v>
      </c>
      <c r="I69" s="50">
        <v>616494</v>
      </c>
      <c r="J69" s="50">
        <v>921110</v>
      </c>
      <c r="K69" s="50">
        <v>548109</v>
      </c>
      <c r="L69" s="50">
        <v>348092</v>
      </c>
      <c r="M69" s="50">
        <v>217488</v>
      </c>
      <c r="N69" s="50">
        <v>482490</v>
      </c>
      <c r="O69" s="50">
        <v>662350</v>
      </c>
      <c r="P69" s="50">
        <v>715447</v>
      </c>
      <c r="Q69" s="50">
        <v>805314</v>
      </c>
      <c r="R69" s="50">
        <v>1329739</v>
      </c>
      <c r="S69" s="50">
        <v>1688145</v>
      </c>
      <c r="T69" s="50">
        <v>4286052</v>
      </c>
      <c r="U69" s="226">
        <v>3950824</v>
      </c>
      <c r="V69" s="50">
        <v>6035479</v>
      </c>
      <c r="W69" s="50">
        <v>3906726</v>
      </c>
      <c r="X69" s="50">
        <v>2929816</v>
      </c>
      <c r="Y69" s="50">
        <v>2243336</v>
      </c>
      <c r="Z69" s="50">
        <v>2728988</v>
      </c>
    </row>
    <row r="70" spans="1:26">
      <c r="A70" s="104" t="s">
        <v>93</v>
      </c>
      <c r="B70" s="103">
        <v>0</v>
      </c>
      <c r="C70" s="103">
        <v>0</v>
      </c>
      <c r="D70" s="105">
        <v>0</v>
      </c>
      <c r="E70" s="105">
        <v>0</v>
      </c>
      <c r="F70" s="105">
        <v>0</v>
      </c>
      <c r="G70" s="105">
        <v>0</v>
      </c>
      <c r="H70" s="105">
        <v>16205859</v>
      </c>
      <c r="I70" s="50">
        <v>15811015</v>
      </c>
      <c r="J70" s="50">
        <v>6537876</v>
      </c>
      <c r="K70" s="50">
        <v>15161465</v>
      </c>
      <c r="L70" s="50">
        <v>0</v>
      </c>
      <c r="M70" s="50">
        <v>0</v>
      </c>
      <c r="N70" s="50">
        <v>0</v>
      </c>
      <c r="O70" s="50">
        <v>0</v>
      </c>
      <c r="P70" s="50">
        <v>0</v>
      </c>
      <c r="Q70" s="50">
        <v>0</v>
      </c>
      <c r="R70" s="50">
        <v>0</v>
      </c>
      <c r="S70" s="50">
        <v>0</v>
      </c>
      <c r="T70" s="50">
        <v>0</v>
      </c>
      <c r="U70" s="226">
        <v>0</v>
      </c>
      <c r="V70" s="50">
        <v>0</v>
      </c>
      <c r="W70" s="50">
        <v>0</v>
      </c>
      <c r="X70" s="50">
        <v>0</v>
      </c>
      <c r="Y70" s="50">
        <v>0</v>
      </c>
      <c r="Z70" s="50">
        <v>0</v>
      </c>
    </row>
    <row r="71" spans="1:26">
      <c r="A71" s="104" t="s">
        <v>95</v>
      </c>
      <c r="B71" s="103">
        <v>0</v>
      </c>
      <c r="C71" s="103">
        <v>6233562</v>
      </c>
      <c r="D71" s="105">
        <v>6338608</v>
      </c>
      <c r="E71" s="105">
        <v>192745</v>
      </c>
      <c r="F71" s="105">
        <v>0</v>
      </c>
      <c r="G71" s="105">
        <v>0</v>
      </c>
      <c r="H71" s="105">
        <v>0</v>
      </c>
      <c r="I71" s="50">
        <v>0</v>
      </c>
      <c r="J71" s="50">
        <v>0</v>
      </c>
      <c r="K71" s="50">
        <v>0</v>
      </c>
      <c r="L71" s="50">
        <v>0</v>
      </c>
      <c r="M71" s="50">
        <v>0</v>
      </c>
      <c r="N71" s="50">
        <v>6023</v>
      </c>
      <c r="O71" s="50">
        <v>0</v>
      </c>
      <c r="P71" s="50">
        <v>785266</v>
      </c>
      <c r="Q71" s="50">
        <v>3175922</v>
      </c>
      <c r="R71" s="50">
        <v>-1933098</v>
      </c>
      <c r="S71" s="50">
        <v>1211043</v>
      </c>
      <c r="T71" s="50">
        <v>1627159</v>
      </c>
      <c r="U71" s="226">
        <v>1606617</v>
      </c>
      <c r="V71" s="50">
        <v>1441546</v>
      </c>
      <c r="W71" s="50">
        <v>1828520</v>
      </c>
      <c r="X71" s="50">
        <v>581857</v>
      </c>
      <c r="Y71" s="50">
        <v>1667255</v>
      </c>
      <c r="Z71" s="50">
        <v>3419832</v>
      </c>
    </row>
    <row r="72" spans="1:26">
      <c r="A72" s="104" t="s">
        <v>97</v>
      </c>
      <c r="B72" s="103">
        <v>0</v>
      </c>
      <c r="C72" s="103">
        <v>0</v>
      </c>
      <c r="D72" s="105">
        <v>0</v>
      </c>
      <c r="E72" s="105">
        <v>1740663</v>
      </c>
      <c r="F72" s="105">
        <v>5291988</v>
      </c>
      <c r="G72" s="105">
        <v>11940487</v>
      </c>
      <c r="H72" s="105">
        <v>3232776</v>
      </c>
      <c r="I72" s="50">
        <v>2457352</v>
      </c>
      <c r="J72" s="50">
        <v>3782006</v>
      </c>
      <c r="K72" s="50">
        <v>4132509</v>
      </c>
      <c r="L72" s="50">
        <v>2330544</v>
      </c>
      <c r="M72" s="50">
        <v>2594287</v>
      </c>
      <c r="N72" s="50">
        <v>1979760</v>
      </c>
      <c r="O72" s="50">
        <v>2057858</v>
      </c>
      <c r="P72" s="50">
        <v>2067120</v>
      </c>
      <c r="Q72" s="50">
        <v>936310</v>
      </c>
      <c r="R72" s="50">
        <v>2803193</v>
      </c>
      <c r="S72" s="50">
        <v>123160</v>
      </c>
      <c r="T72" s="50">
        <v>1463459</v>
      </c>
      <c r="U72" s="226">
        <v>986888</v>
      </c>
      <c r="V72" s="50">
        <v>2163614</v>
      </c>
      <c r="W72" s="50">
        <v>2606886</v>
      </c>
      <c r="X72" s="50">
        <v>2085970</v>
      </c>
      <c r="Y72" s="50">
        <v>1563252</v>
      </c>
      <c r="Z72" s="50">
        <v>630400.37</v>
      </c>
    </row>
    <row r="73" spans="1:26">
      <c r="A73" s="104" t="s">
        <v>99</v>
      </c>
      <c r="B73" s="103">
        <v>0</v>
      </c>
      <c r="C73" s="103">
        <v>0</v>
      </c>
      <c r="D73" s="105">
        <v>0</v>
      </c>
      <c r="E73" s="105">
        <v>7265156</v>
      </c>
      <c r="F73" s="105">
        <v>12514445</v>
      </c>
      <c r="G73" s="105">
        <v>25637157</v>
      </c>
      <c r="H73" s="105">
        <v>2066362</v>
      </c>
      <c r="I73" s="50">
        <v>8129907</v>
      </c>
      <c r="J73" s="50">
        <v>6965666</v>
      </c>
      <c r="K73" s="50">
        <v>6095560</v>
      </c>
      <c r="L73" s="50">
        <v>6160026</v>
      </c>
      <c r="M73" s="50">
        <v>5678426</v>
      </c>
      <c r="N73" s="50">
        <v>5857808</v>
      </c>
      <c r="O73" s="50">
        <v>5260421</v>
      </c>
      <c r="P73" s="50">
        <v>4376551</v>
      </c>
      <c r="Q73" s="50">
        <v>3789609</v>
      </c>
      <c r="R73" s="50">
        <v>3421694</v>
      </c>
      <c r="S73" s="50">
        <v>4201772</v>
      </c>
      <c r="T73" s="50">
        <v>4315189</v>
      </c>
      <c r="U73" s="226">
        <v>5213080</v>
      </c>
      <c r="V73" s="50">
        <v>4488375</v>
      </c>
      <c r="W73" s="50">
        <v>5133790</v>
      </c>
      <c r="X73" s="50">
        <v>6833957</v>
      </c>
      <c r="Y73" s="50">
        <v>5932538</v>
      </c>
      <c r="Z73" s="50">
        <v>2748157</v>
      </c>
    </row>
    <row r="74" spans="1:26">
      <c r="A74" s="104" t="s">
        <v>101</v>
      </c>
      <c r="B74" s="103">
        <v>0</v>
      </c>
      <c r="C74" s="103">
        <v>0</v>
      </c>
      <c r="D74" s="105">
        <v>0</v>
      </c>
      <c r="E74" s="105">
        <v>0</v>
      </c>
      <c r="F74" s="105">
        <v>5484</v>
      </c>
      <c r="G74" s="105">
        <v>25859833</v>
      </c>
      <c r="H74" s="105">
        <v>1692865</v>
      </c>
      <c r="I74" s="50">
        <v>5162159</v>
      </c>
      <c r="J74" s="50">
        <v>4100040</v>
      </c>
      <c r="K74" s="50">
        <v>7194413</v>
      </c>
      <c r="L74" s="50">
        <v>5214308</v>
      </c>
      <c r="M74" s="50">
        <v>3729947</v>
      </c>
      <c r="N74" s="50">
        <v>1093521</v>
      </c>
      <c r="O74" s="50">
        <v>937796</v>
      </c>
      <c r="P74" s="50">
        <v>-76062</v>
      </c>
      <c r="Q74" s="50">
        <v>0</v>
      </c>
      <c r="R74" s="50">
        <v>0</v>
      </c>
      <c r="S74" s="50">
        <v>0</v>
      </c>
      <c r="T74" s="50">
        <v>807274</v>
      </c>
      <c r="U74" s="226">
        <v>304</v>
      </c>
      <c r="V74" s="50">
        <v>7363</v>
      </c>
      <c r="W74" s="50">
        <v>440</v>
      </c>
      <c r="X74" s="50">
        <v>0</v>
      </c>
      <c r="Y74" s="50">
        <v>0</v>
      </c>
      <c r="Z74" s="50">
        <v>0</v>
      </c>
    </row>
    <row r="75" spans="1:26">
      <c r="A75" s="104" t="s">
        <v>102</v>
      </c>
      <c r="B75" s="103">
        <v>0</v>
      </c>
      <c r="C75" s="103">
        <v>0</v>
      </c>
      <c r="D75" s="105">
        <v>0</v>
      </c>
      <c r="E75" s="105">
        <v>65117</v>
      </c>
      <c r="F75" s="105">
        <v>51801</v>
      </c>
      <c r="G75" s="105">
        <v>74641</v>
      </c>
      <c r="H75" s="105">
        <v>183412</v>
      </c>
      <c r="I75" s="50">
        <v>73485</v>
      </c>
      <c r="J75" s="50">
        <v>48867</v>
      </c>
      <c r="K75" s="50">
        <v>54859</v>
      </c>
      <c r="L75" s="50">
        <v>70937</v>
      </c>
      <c r="M75" s="50">
        <v>17675</v>
      </c>
      <c r="N75" s="50">
        <v>65529</v>
      </c>
      <c r="O75" s="50">
        <v>35276</v>
      </c>
      <c r="P75" s="50">
        <v>45229</v>
      </c>
      <c r="Q75" s="50">
        <v>75536</v>
      </c>
      <c r="R75" s="50">
        <v>53132</v>
      </c>
      <c r="S75" s="50">
        <v>74482</v>
      </c>
      <c r="T75" s="50">
        <v>69196</v>
      </c>
      <c r="U75" s="226">
        <v>62287</v>
      </c>
      <c r="V75" s="50">
        <v>0</v>
      </c>
      <c r="W75" s="50">
        <v>0</v>
      </c>
      <c r="X75" s="50">
        <v>0</v>
      </c>
      <c r="Y75" s="50">
        <v>0</v>
      </c>
      <c r="Z75" s="50">
        <v>0</v>
      </c>
    </row>
    <row r="76" spans="1:26">
      <c r="A76" s="104" t="s">
        <v>103</v>
      </c>
      <c r="B76" s="103">
        <v>0</v>
      </c>
      <c r="C76" s="103">
        <v>0</v>
      </c>
      <c r="D76" s="105">
        <v>0</v>
      </c>
      <c r="E76" s="105">
        <v>13701</v>
      </c>
      <c r="F76" s="105">
        <v>93746</v>
      </c>
      <c r="G76" s="105">
        <v>0</v>
      </c>
      <c r="H76" s="105">
        <v>0</v>
      </c>
      <c r="I76" s="50">
        <v>0</v>
      </c>
      <c r="J76" s="50">
        <v>0</v>
      </c>
      <c r="K76" s="50">
        <v>0</v>
      </c>
      <c r="L76" s="50">
        <v>0</v>
      </c>
      <c r="M76" s="50">
        <v>0</v>
      </c>
      <c r="N76" s="50">
        <v>0</v>
      </c>
      <c r="O76" s="50">
        <v>34181</v>
      </c>
      <c r="P76" s="50">
        <v>55694</v>
      </c>
      <c r="Q76" s="50">
        <v>53642</v>
      </c>
      <c r="R76" s="50">
        <v>31841</v>
      </c>
      <c r="S76" s="50">
        <v>39977</v>
      </c>
      <c r="T76" s="50">
        <v>53307</v>
      </c>
      <c r="U76" s="226">
        <v>49346</v>
      </c>
      <c r="V76" s="50">
        <v>45408</v>
      </c>
      <c r="W76" s="50">
        <v>61760</v>
      </c>
      <c r="X76" s="50">
        <v>58618</v>
      </c>
      <c r="Y76" s="50">
        <v>39326</v>
      </c>
      <c r="Z76" s="50">
        <v>25125</v>
      </c>
    </row>
    <row r="77" spans="1:26">
      <c r="A77" s="104" t="s">
        <v>104</v>
      </c>
      <c r="B77" s="103">
        <v>0</v>
      </c>
      <c r="C77" s="103">
        <v>0</v>
      </c>
      <c r="D77" s="105">
        <v>0</v>
      </c>
      <c r="E77" s="105">
        <v>0</v>
      </c>
      <c r="F77" s="105">
        <v>44529436</v>
      </c>
      <c r="G77" s="105">
        <v>69429069</v>
      </c>
      <c r="H77" s="105">
        <v>57750657</v>
      </c>
      <c r="I77" s="50">
        <v>66777687</v>
      </c>
      <c r="J77" s="50">
        <v>59815413</v>
      </c>
      <c r="K77" s="50">
        <v>48254016</v>
      </c>
      <c r="L77" s="50">
        <v>55768448</v>
      </c>
      <c r="M77" s="50">
        <v>47181130</v>
      </c>
      <c r="N77" s="50">
        <v>38971402</v>
      </c>
      <c r="O77" s="50">
        <v>67641833</v>
      </c>
      <c r="P77" s="50">
        <v>27816533</v>
      </c>
      <c r="Q77" s="50">
        <v>18582620</v>
      </c>
      <c r="R77" s="50">
        <v>20948989</v>
      </c>
      <c r="S77" s="50">
        <v>17204394</v>
      </c>
      <c r="T77" s="50">
        <v>11993049</v>
      </c>
      <c r="U77" s="226">
        <v>10827906</v>
      </c>
      <c r="V77" s="50">
        <v>11449476</v>
      </c>
      <c r="W77" s="50">
        <v>13244892</v>
      </c>
      <c r="X77" s="50">
        <v>10873022</v>
      </c>
      <c r="Y77" s="50">
        <v>11606817</v>
      </c>
      <c r="Z77" s="50">
        <v>13166927</v>
      </c>
    </row>
    <row r="78" spans="1:26">
      <c r="A78" s="104" t="s">
        <v>105</v>
      </c>
      <c r="B78" s="103">
        <v>0</v>
      </c>
      <c r="C78" s="103">
        <v>0</v>
      </c>
      <c r="D78" s="105">
        <v>0</v>
      </c>
      <c r="E78" s="105">
        <v>521590</v>
      </c>
      <c r="F78" s="105">
        <v>0</v>
      </c>
      <c r="G78" s="105">
        <v>0</v>
      </c>
      <c r="H78" s="105">
        <v>1591148</v>
      </c>
      <c r="I78" s="50">
        <v>143896</v>
      </c>
      <c r="J78" s="50">
        <v>0</v>
      </c>
      <c r="K78" s="50">
        <v>83717</v>
      </c>
      <c r="L78" s="50">
        <v>0</v>
      </c>
      <c r="M78" s="50">
        <v>1315337</v>
      </c>
      <c r="N78" s="50">
        <v>15605550</v>
      </c>
      <c r="O78" s="50">
        <v>11989824</v>
      </c>
      <c r="P78" s="50">
        <v>12270285</v>
      </c>
      <c r="Q78" s="50">
        <v>15534265</v>
      </c>
      <c r="R78" s="50">
        <v>10788048</v>
      </c>
      <c r="S78" s="50">
        <v>10356805</v>
      </c>
      <c r="T78" s="50">
        <v>12369451</v>
      </c>
      <c r="U78" s="226">
        <v>8007795</v>
      </c>
      <c r="V78" s="50">
        <v>181174442</v>
      </c>
      <c r="W78" s="50">
        <v>80058675</v>
      </c>
      <c r="X78" s="50">
        <v>2935313</v>
      </c>
      <c r="Y78" s="50">
        <v>3019765</v>
      </c>
      <c r="Z78" s="50">
        <v>922211</v>
      </c>
    </row>
    <row r="79" spans="1:26">
      <c r="A79" s="104" t="s">
        <v>107</v>
      </c>
      <c r="B79" s="103">
        <v>0</v>
      </c>
      <c r="C79" s="103">
        <v>0</v>
      </c>
      <c r="D79" s="105">
        <v>0</v>
      </c>
      <c r="E79" s="105">
        <v>137140</v>
      </c>
      <c r="F79" s="105">
        <v>142700</v>
      </c>
      <c r="G79" s="105">
        <v>58727</v>
      </c>
      <c r="H79" s="105">
        <v>0</v>
      </c>
      <c r="I79" s="50">
        <v>0</v>
      </c>
      <c r="J79" s="50">
        <v>0</v>
      </c>
      <c r="K79" s="50">
        <v>0</v>
      </c>
      <c r="L79" s="50">
        <v>0</v>
      </c>
      <c r="M79" s="50">
        <v>0</v>
      </c>
      <c r="N79" s="50">
        <v>0</v>
      </c>
      <c r="O79" s="50">
        <v>74177</v>
      </c>
      <c r="P79" s="50">
        <v>160</v>
      </c>
      <c r="Q79" s="50">
        <v>0</v>
      </c>
      <c r="R79" s="50">
        <v>0</v>
      </c>
      <c r="S79" s="50">
        <v>0</v>
      </c>
      <c r="T79" s="50">
        <v>0</v>
      </c>
      <c r="U79" s="226">
        <v>0</v>
      </c>
      <c r="V79" s="50">
        <v>0</v>
      </c>
      <c r="W79" s="50">
        <v>0</v>
      </c>
      <c r="X79" s="50">
        <v>0</v>
      </c>
      <c r="Y79" s="50">
        <v>0</v>
      </c>
      <c r="Z79" s="50">
        <v>0</v>
      </c>
    </row>
    <row r="80" spans="1:26">
      <c r="A80" s="104" t="s">
        <v>76</v>
      </c>
      <c r="B80" s="103">
        <v>0</v>
      </c>
      <c r="C80" s="103">
        <v>0</v>
      </c>
      <c r="D80" s="105">
        <v>0</v>
      </c>
      <c r="E80" s="105">
        <v>612536</v>
      </c>
      <c r="F80" s="105">
        <v>72605</v>
      </c>
      <c r="G80" s="105">
        <v>64431</v>
      </c>
      <c r="H80" s="105">
        <v>115973</v>
      </c>
      <c r="I80" s="50">
        <v>1944996</v>
      </c>
      <c r="J80" s="50">
        <v>1698594</v>
      </c>
      <c r="K80" s="50">
        <v>3246592</v>
      </c>
      <c r="L80" s="50">
        <v>2302968</v>
      </c>
      <c r="M80" s="50">
        <v>2605257</v>
      </c>
      <c r="N80" s="50">
        <v>1977337</v>
      </c>
      <c r="O80" s="50">
        <v>1901371</v>
      </c>
      <c r="P80" s="50">
        <v>1371865</v>
      </c>
      <c r="Q80" s="50">
        <v>670651</v>
      </c>
      <c r="R80" s="50">
        <v>398373</v>
      </c>
      <c r="S80" s="50">
        <v>419230</v>
      </c>
      <c r="T80" s="50">
        <v>724996</v>
      </c>
      <c r="U80" s="226">
        <v>493441</v>
      </c>
      <c r="V80" s="50">
        <v>368782</v>
      </c>
      <c r="W80" s="50">
        <v>500631</v>
      </c>
      <c r="X80" s="50">
        <v>367497</v>
      </c>
      <c r="Y80" s="50">
        <v>315590</v>
      </c>
      <c r="Z80" s="50">
        <v>400886</v>
      </c>
    </row>
    <row r="81" spans="1:26">
      <c r="A81" s="104" t="s">
        <v>110</v>
      </c>
      <c r="B81" s="103">
        <v>0</v>
      </c>
      <c r="C81" s="103">
        <v>0</v>
      </c>
      <c r="D81" s="105">
        <v>0</v>
      </c>
      <c r="E81" s="105">
        <v>10377514</v>
      </c>
      <c r="F81" s="105">
        <v>4093298</v>
      </c>
      <c r="G81" s="105">
        <v>3127407</v>
      </c>
      <c r="H81" s="105">
        <v>3444531</v>
      </c>
      <c r="I81" s="50">
        <v>5548916</v>
      </c>
      <c r="J81" s="50">
        <v>7454234</v>
      </c>
      <c r="K81" s="50">
        <v>5818923</v>
      </c>
      <c r="L81" s="50">
        <v>7912474</v>
      </c>
      <c r="M81" s="50">
        <v>5522493</v>
      </c>
      <c r="N81" s="50">
        <v>5742545</v>
      </c>
      <c r="O81" s="50">
        <v>1408748</v>
      </c>
      <c r="P81" s="50">
        <v>1165568</v>
      </c>
      <c r="Q81" s="50">
        <v>1397679</v>
      </c>
      <c r="R81" s="50">
        <v>597035</v>
      </c>
      <c r="S81" s="50">
        <v>455841</v>
      </c>
      <c r="T81" s="50">
        <v>303981</v>
      </c>
      <c r="U81" s="226">
        <v>281913</v>
      </c>
      <c r="V81" s="50">
        <v>320373</v>
      </c>
      <c r="W81" s="50">
        <v>212975</v>
      </c>
      <c r="X81" s="50">
        <v>201858</v>
      </c>
      <c r="Y81" s="50">
        <v>115702</v>
      </c>
      <c r="Z81" s="50">
        <v>109947</v>
      </c>
    </row>
    <row r="82" spans="1:26">
      <c r="A82" s="104" t="s">
        <v>111</v>
      </c>
      <c r="B82" s="103">
        <v>0</v>
      </c>
      <c r="C82" s="103">
        <v>0</v>
      </c>
      <c r="D82" s="105">
        <v>0</v>
      </c>
      <c r="E82" s="105">
        <v>8484428</v>
      </c>
      <c r="F82" s="105">
        <v>0</v>
      </c>
      <c r="G82" s="105">
        <v>7429984</v>
      </c>
      <c r="H82" s="105">
        <v>26689928</v>
      </c>
      <c r="I82" s="50">
        <v>18345508</v>
      </c>
      <c r="J82" s="50">
        <v>2501432</v>
      </c>
      <c r="K82" s="50">
        <v>1811941</v>
      </c>
      <c r="L82" s="50">
        <v>3111011</v>
      </c>
      <c r="M82" s="50">
        <v>3918244</v>
      </c>
      <c r="N82" s="50">
        <v>8210709</v>
      </c>
      <c r="O82" s="50">
        <v>9103457</v>
      </c>
      <c r="P82" s="50">
        <v>6988686</v>
      </c>
      <c r="Q82" s="50">
        <v>6151147</v>
      </c>
      <c r="R82" s="50">
        <v>6056017</v>
      </c>
      <c r="S82" s="50">
        <v>4941948</v>
      </c>
      <c r="T82" s="50">
        <v>2814331</v>
      </c>
      <c r="U82" s="226">
        <v>2575616</v>
      </c>
      <c r="V82" s="50">
        <v>3511324</v>
      </c>
      <c r="W82" s="50">
        <v>2395326</v>
      </c>
      <c r="X82" s="50">
        <v>2330444</v>
      </c>
      <c r="Y82" s="50">
        <v>3819135</v>
      </c>
      <c r="Z82" s="50">
        <v>4542746</v>
      </c>
    </row>
    <row r="83" spans="1:26">
      <c r="A83" s="104" t="s">
        <v>113</v>
      </c>
      <c r="B83" s="103">
        <v>0</v>
      </c>
      <c r="C83" s="103">
        <v>0</v>
      </c>
      <c r="D83" s="105">
        <v>0</v>
      </c>
      <c r="E83" s="105">
        <v>0</v>
      </c>
      <c r="F83" s="105">
        <v>0</v>
      </c>
      <c r="G83" s="105">
        <v>0</v>
      </c>
      <c r="H83" s="105">
        <v>0</v>
      </c>
      <c r="I83" s="50">
        <v>0</v>
      </c>
      <c r="J83" s="50">
        <v>0</v>
      </c>
      <c r="K83" s="50">
        <v>0</v>
      </c>
      <c r="L83" s="50">
        <v>0</v>
      </c>
      <c r="M83" s="50">
        <v>0</v>
      </c>
      <c r="N83" s="50">
        <v>612124</v>
      </c>
      <c r="O83" s="50">
        <v>621725</v>
      </c>
      <c r="P83" s="50">
        <v>578643</v>
      </c>
      <c r="Q83" s="50">
        <v>537555</v>
      </c>
      <c r="R83" s="50">
        <v>437251</v>
      </c>
      <c r="S83" s="50">
        <v>234090</v>
      </c>
      <c r="T83" s="50">
        <v>184581</v>
      </c>
      <c r="U83" s="226">
        <v>116554</v>
      </c>
      <c r="V83" s="50">
        <v>78638</v>
      </c>
      <c r="W83" s="50">
        <v>217709</v>
      </c>
      <c r="X83" s="50">
        <v>933893</v>
      </c>
      <c r="Y83" s="50">
        <v>648113</v>
      </c>
      <c r="Z83" s="50">
        <v>1151746</v>
      </c>
    </row>
    <row r="84" spans="1:26">
      <c r="A84" s="104" t="s">
        <v>78</v>
      </c>
      <c r="B84" s="103">
        <v>0</v>
      </c>
      <c r="C84" s="103">
        <v>0</v>
      </c>
      <c r="D84" s="105">
        <v>0</v>
      </c>
      <c r="E84" s="105">
        <v>10129014</v>
      </c>
      <c r="F84" s="105">
        <v>13095890</v>
      </c>
      <c r="G84" s="105">
        <v>21000872</v>
      </c>
      <c r="H84" s="105">
        <v>10473830</v>
      </c>
      <c r="I84" s="50">
        <v>12150626</v>
      </c>
      <c r="J84" s="50">
        <v>4802538</v>
      </c>
      <c r="K84" s="50">
        <v>4772845</v>
      </c>
      <c r="L84" s="50">
        <v>855613</v>
      </c>
      <c r="M84" s="50">
        <v>806504</v>
      </c>
      <c r="N84" s="50">
        <v>1403838</v>
      </c>
      <c r="O84" s="50">
        <v>3088662</v>
      </c>
      <c r="P84" s="50">
        <v>2239169</v>
      </c>
      <c r="Q84" s="50">
        <v>1966604</v>
      </c>
      <c r="R84" s="50">
        <v>847711</v>
      </c>
      <c r="S84" s="50">
        <v>1084203</v>
      </c>
      <c r="T84" s="50">
        <v>912529</v>
      </c>
      <c r="U84" s="226">
        <v>1297631</v>
      </c>
      <c r="V84" s="50">
        <v>902240</v>
      </c>
      <c r="W84" s="50">
        <v>1034673</v>
      </c>
      <c r="X84" s="50">
        <v>2979020</v>
      </c>
      <c r="Y84" s="50">
        <v>3741026</v>
      </c>
      <c r="Z84" s="50">
        <v>2602560</v>
      </c>
    </row>
    <row r="85" spans="1:26">
      <c r="A85" s="104" t="s">
        <v>116</v>
      </c>
      <c r="B85" s="103">
        <v>0</v>
      </c>
      <c r="C85" s="103">
        <v>0</v>
      </c>
      <c r="D85" s="105">
        <v>0</v>
      </c>
      <c r="E85" s="105">
        <v>4852589</v>
      </c>
      <c r="F85" s="105">
        <v>8345691</v>
      </c>
      <c r="G85" s="105">
        <v>12089672</v>
      </c>
      <c r="H85" s="105">
        <v>5833379</v>
      </c>
      <c r="I85" s="50">
        <v>4449958</v>
      </c>
      <c r="J85" s="50">
        <v>4048233</v>
      </c>
      <c r="K85" s="50">
        <v>0</v>
      </c>
      <c r="L85" s="50">
        <v>2542878</v>
      </c>
      <c r="M85" s="50">
        <v>0</v>
      </c>
      <c r="N85" s="50">
        <v>0</v>
      </c>
      <c r="O85" s="50">
        <v>0</v>
      </c>
      <c r="P85" s="50">
        <v>0</v>
      </c>
      <c r="Q85" s="50">
        <v>0</v>
      </c>
      <c r="R85" s="50">
        <v>0</v>
      </c>
      <c r="S85" s="50">
        <v>0</v>
      </c>
      <c r="T85" s="50">
        <v>166316353</v>
      </c>
      <c r="U85" s="226">
        <v>155747400</v>
      </c>
      <c r="V85" s="50">
        <v>163101940</v>
      </c>
      <c r="W85" s="50">
        <v>156435753</v>
      </c>
      <c r="X85" s="50">
        <v>164829794</v>
      </c>
      <c r="Y85" s="50">
        <v>189774522</v>
      </c>
      <c r="Z85" s="50">
        <v>151709880</v>
      </c>
    </row>
    <row r="86" spans="1:26">
      <c r="A86" s="104" t="s">
        <v>117</v>
      </c>
      <c r="B86" s="103">
        <v>0</v>
      </c>
      <c r="C86" s="103">
        <v>0</v>
      </c>
      <c r="D86" s="105">
        <v>0</v>
      </c>
      <c r="E86" s="105">
        <v>622338</v>
      </c>
      <c r="F86" s="105">
        <v>32026</v>
      </c>
      <c r="G86" s="105">
        <v>0</v>
      </c>
      <c r="H86" s="105">
        <v>0</v>
      </c>
      <c r="I86" s="50">
        <v>0</v>
      </c>
      <c r="J86" s="50">
        <v>0</v>
      </c>
      <c r="K86" s="50">
        <v>0</v>
      </c>
      <c r="L86" s="50">
        <v>0</v>
      </c>
      <c r="M86" s="50">
        <v>31738472</v>
      </c>
      <c r="N86" s="50">
        <v>7985429</v>
      </c>
      <c r="O86" s="50">
        <v>11328127</v>
      </c>
      <c r="P86" s="50">
        <v>4796683</v>
      </c>
      <c r="Q86" s="50">
        <v>3239849</v>
      </c>
      <c r="R86" s="50">
        <v>4021815</v>
      </c>
      <c r="S86" s="50">
        <v>4338652</v>
      </c>
      <c r="T86" s="50">
        <v>3766035</v>
      </c>
      <c r="U86" s="226">
        <v>3108619</v>
      </c>
      <c r="V86" s="50">
        <v>3436640</v>
      </c>
      <c r="W86" s="50">
        <v>2960649</v>
      </c>
      <c r="X86" s="50">
        <v>2911314</v>
      </c>
      <c r="Y86" s="50">
        <v>1540242</v>
      </c>
      <c r="Z86" s="50">
        <v>2548425</v>
      </c>
    </row>
    <row r="87" spans="1:26">
      <c r="A87" s="104" t="s">
        <v>77</v>
      </c>
      <c r="B87" s="103">
        <v>0</v>
      </c>
      <c r="C87" s="103">
        <v>0</v>
      </c>
      <c r="D87" s="105">
        <v>0</v>
      </c>
      <c r="E87" s="105">
        <v>820378</v>
      </c>
      <c r="F87" s="105">
        <v>1215177</v>
      </c>
      <c r="G87" s="105">
        <v>2325418</v>
      </c>
      <c r="H87" s="105">
        <v>2731084</v>
      </c>
      <c r="I87" s="50">
        <v>1494180</v>
      </c>
      <c r="J87" s="50">
        <v>1012495</v>
      </c>
      <c r="K87" s="50">
        <v>870995</v>
      </c>
      <c r="L87" s="50">
        <v>675373</v>
      </c>
      <c r="M87" s="50">
        <v>945141</v>
      </c>
      <c r="N87" s="50">
        <v>1190788</v>
      </c>
      <c r="O87" s="50">
        <v>1471752</v>
      </c>
      <c r="P87" s="50">
        <v>712095</v>
      </c>
      <c r="Q87" s="50">
        <v>575740</v>
      </c>
      <c r="R87" s="50">
        <v>574141</v>
      </c>
      <c r="S87" s="50">
        <v>719182</v>
      </c>
      <c r="T87" s="50">
        <v>658794</v>
      </c>
      <c r="U87" s="226">
        <v>805225</v>
      </c>
      <c r="V87" s="50">
        <v>733018</v>
      </c>
      <c r="W87" s="50">
        <v>886098</v>
      </c>
      <c r="X87" s="50">
        <v>721500</v>
      </c>
      <c r="Y87" s="50">
        <v>351467</v>
      </c>
      <c r="Z87" s="50">
        <v>675124</v>
      </c>
    </row>
    <row r="88" spans="1:26">
      <c r="A88" s="104" t="s">
        <v>120</v>
      </c>
      <c r="B88" s="103">
        <v>0</v>
      </c>
      <c r="C88" s="103">
        <v>0</v>
      </c>
      <c r="D88" s="105">
        <v>0</v>
      </c>
      <c r="E88" s="105">
        <v>0</v>
      </c>
      <c r="F88" s="105">
        <v>3069138</v>
      </c>
      <c r="G88" s="105">
        <v>2942148</v>
      </c>
      <c r="H88" s="105">
        <v>-133719</v>
      </c>
      <c r="I88" s="50">
        <v>-8942</v>
      </c>
      <c r="J88" s="50">
        <v>-100</v>
      </c>
      <c r="K88" s="50">
        <v>0</v>
      </c>
      <c r="L88" s="50">
        <v>0</v>
      </c>
      <c r="M88" s="50">
        <v>28876</v>
      </c>
      <c r="N88" s="50">
        <v>-3064</v>
      </c>
      <c r="O88" s="50">
        <v>1</v>
      </c>
      <c r="P88" s="50">
        <v>0</v>
      </c>
      <c r="Q88" s="50">
        <v>0</v>
      </c>
      <c r="R88" s="50">
        <v>0</v>
      </c>
      <c r="S88" s="50">
        <v>0</v>
      </c>
      <c r="T88" s="50">
        <v>0</v>
      </c>
      <c r="U88" s="226">
        <v>0</v>
      </c>
      <c r="V88" s="50">
        <v>0</v>
      </c>
      <c r="W88" s="50">
        <v>0</v>
      </c>
      <c r="X88" s="50">
        <v>0</v>
      </c>
      <c r="Y88" s="50">
        <v>0</v>
      </c>
      <c r="Z88" s="50">
        <v>0</v>
      </c>
    </row>
    <row r="89" spans="1:26">
      <c r="A89" s="104" t="s">
        <v>122</v>
      </c>
      <c r="B89" s="103">
        <v>0</v>
      </c>
      <c r="C89" s="103">
        <v>0</v>
      </c>
      <c r="D89" s="105">
        <v>0</v>
      </c>
      <c r="E89" s="105">
        <v>2634724</v>
      </c>
      <c r="F89" s="105">
        <v>1468904</v>
      </c>
      <c r="G89" s="105">
        <v>1106733</v>
      </c>
      <c r="H89" s="105">
        <v>1153149</v>
      </c>
      <c r="I89" s="50">
        <v>0</v>
      </c>
      <c r="J89" s="50">
        <v>0</v>
      </c>
      <c r="K89" s="50">
        <v>0</v>
      </c>
      <c r="L89" s="50">
        <v>0</v>
      </c>
      <c r="M89" s="50">
        <v>0</v>
      </c>
      <c r="N89" s="50">
        <v>0</v>
      </c>
      <c r="O89" s="50">
        <v>0</v>
      </c>
      <c r="P89" s="50">
        <v>0</v>
      </c>
      <c r="Q89" s="50">
        <v>0</v>
      </c>
      <c r="R89" s="50">
        <v>0</v>
      </c>
      <c r="S89" s="50">
        <v>0</v>
      </c>
      <c r="T89" s="50">
        <v>0</v>
      </c>
      <c r="U89" s="226">
        <v>1472663</v>
      </c>
      <c r="V89" s="50">
        <v>1085124</v>
      </c>
      <c r="W89" s="50">
        <v>55483218</v>
      </c>
      <c r="X89" s="50">
        <v>33059387</v>
      </c>
      <c r="Y89" s="50">
        <v>35630172</v>
      </c>
      <c r="Z89" s="50">
        <v>44295641</v>
      </c>
    </row>
    <row r="90" spans="1:26">
      <c r="A90" s="104" t="s">
        <v>124</v>
      </c>
      <c r="B90" s="103">
        <v>0</v>
      </c>
      <c r="C90" s="103">
        <v>0</v>
      </c>
      <c r="D90" s="105">
        <v>3626547</v>
      </c>
      <c r="E90" s="105">
        <v>58322</v>
      </c>
      <c r="F90" s="105">
        <v>237918</v>
      </c>
      <c r="G90" s="105">
        <v>2567326</v>
      </c>
      <c r="H90" s="105">
        <v>552363</v>
      </c>
      <c r="I90" s="50">
        <v>1345728</v>
      </c>
      <c r="J90" s="50">
        <v>1085335</v>
      </c>
      <c r="K90" s="50">
        <v>1729388</v>
      </c>
      <c r="L90" s="50">
        <v>3054518</v>
      </c>
      <c r="M90" s="50">
        <v>1677414</v>
      </c>
      <c r="N90" s="50">
        <v>1110911</v>
      </c>
      <c r="O90" s="50">
        <v>1353102</v>
      </c>
      <c r="P90" s="50">
        <v>1758732</v>
      </c>
      <c r="Q90" s="50">
        <v>2987099</v>
      </c>
      <c r="R90" s="50">
        <v>2549247</v>
      </c>
      <c r="S90" s="50">
        <v>-961571</v>
      </c>
      <c r="T90" s="50">
        <v>504773</v>
      </c>
      <c r="U90" s="226">
        <v>985518</v>
      </c>
      <c r="V90" s="50">
        <v>824050</v>
      </c>
      <c r="W90" s="50">
        <v>0</v>
      </c>
      <c r="X90" s="50">
        <v>47962</v>
      </c>
      <c r="Y90" s="50">
        <v>78936</v>
      </c>
      <c r="Z90" s="50">
        <v>52878</v>
      </c>
    </row>
    <row r="91" spans="1:26">
      <c r="A91" s="104" t="s">
        <v>126</v>
      </c>
      <c r="B91" s="103">
        <v>0</v>
      </c>
      <c r="C91" s="103">
        <v>0</v>
      </c>
      <c r="D91" s="105">
        <v>0</v>
      </c>
      <c r="E91" s="105">
        <v>0</v>
      </c>
      <c r="F91" s="105">
        <v>0</v>
      </c>
      <c r="G91" s="105">
        <v>0</v>
      </c>
      <c r="H91" s="105">
        <v>0</v>
      </c>
      <c r="I91" s="50">
        <v>0</v>
      </c>
      <c r="J91" s="50">
        <v>0</v>
      </c>
      <c r="K91" s="50">
        <v>0</v>
      </c>
      <c r="L91" s="50">
        <v>0</v>
      </c>
      <c r="M91" s="50">
        <v>0</v>
      </c>
      <c r="N91" s="50">
        <v>0</v>
      </c>
      <c r="O91" s="50">
        <v>0</v>
      </c>
      <c r="P91" s="50">
        <v>0</v>
      </c>
      <c r="Q91" s="50">
        <v>0</v>
      </c>
      <c r="R91" s="50">
        <v>0</v>
      </c>
      <c r="S91" s="50">
        <v>0</v>
      </c>
      <c r="T91" s="50">
        <v>0</v>
      </c>
      <c r="U91" s="226">
        <v>0</v>
      </c>
      <c r="V91" s="50">
        <v>0</v>
      </c>
      <c r="W91" s="50">
        <v>0</v>
      </c>
      <c r="X91" s="50">
        <v>0</v>
      </c>
      <c r="Y91" s="50">
        <v>116718</v>
      </c>
      <c r="Z91" s="50">
        <v>263781.93</v>
      </c>
    </row>
    <row r="92" spans="1:26">
      <c r="A92" s="104" t="s">
        <v>127</v>
      </c>
      <c r="B92" s="103">
        <v>0</v>
      </c>
      <c r="C92" s="103">
        <v>0</v>
      </c>
      <c r="D92" s="105">
        <v>0</v>
      </c>
      <c r="E92" s="105">
        <v>4975</v>
      </c>
      <c r="F92" s="105">
        <v>14732</v>
      </c>
      <c r="G92" s="105">
        <v>0</v>
      </c>
      <c r="H92" s="105">
        <v>0</v>
      </c>
      <c r="I92" s="50">
        <v>0</v>
      </c>
      <c r="J92" s="50">
        <v>0</v>
      </c>
      <c r="K92" s="50">
        <v>0</v>
      </c>
      <c r="L92" s="50">
        <v>0</v>
      </c>
      <c r="M92" s="50">
        <v>70709</v>
      </c>
      <c r="N92" s="50">
        <v>99971</v>
      </c>
      <c r="O92" s="50">
        <v>87522</v>
      </c>
      <c r="P92" s="50">
        <v>131759</v>
      </c>
      <c r="Q92" s="50">
        <v>113580</v>
      </c>
      <c r="R92" s="50">
        <v>91902</v>
      </c>
      <c r="S92" s="50">
        <v>70581</v>
      </c>
      <c r="T92" s="50">
        <v>35685</v>
      </c>
      <c r="U92" s="226">
        <v>38235</v>
      </c>
      <c r="V92" s="50">
        <v>11390</v>
      </c>
      <c r="W92" s="50">
        <v>9600</v>
      </c>
      <c r="X92" s="50">
        <v>60</v>
      </c>
      <c r="Y92" s="50">
        <v>67609</v>
      </c>
      <c r="Z92" s="50">
        <v>12101</v>
      </c>
    </row>
    <row r="93" spans="1:26">
      <c r="A93" s="104" t="s">
        <v>128</v>
      </c>
      <c r="B93" s="103">
        <v>0</v>
      </c>
      <c r="C93" s="103">
        <v>0</v>
      </c>
      <c r="D93" s="105">
        <v>0</v>
      </c>
      <c r="E93" s="105">
        <v>1345775</v>
      </c>
      <c r="F93" s="105">
        <v>1544294</v>
      </c>
      <c r="G93" s="105">
        <v>793622</v>
      </c>
      <c r="H93" s="105">
        <v>695925</v>
      </c>
      <c r="I93" s="50">
        <v>454682</v>
      </c>
      <c r="J93" s="50">
        <v>492663</v>
      </c>
      <c r="K93" s="50">
        <v>657672</v>
      </c>
      <c r="L93" s="50">
        <v>421635</v>
      </c>
      <c r="M93" s="50">
        <v>473532</v>
      </c>
      <c r="N93" s="50">
        <v>610219</v>
      </c>
      <c r="O93" s="50">
        <v>376618</v>
      </c>
      <c r="P93" s="50">
        <v>195509</v>
      </c>
      <c r="Q93" s="50">
        <v>167734</v>
      </c>
      <c r="R93" s="50">
        <v>123748</v>
      </c>
      <c r="S93" s="50">
        <v>123261</v>
      </c>
      <c r="T93" s="50">
        <v>69275</v>
      </c>
      <c r="U93" s="226">
        <v>32858</v>
      </c>
      <c r="V93" s="50">
        <v>61838</v>
      </c>
      <c r="W93" s="50">
        <v>39213</v>
      </c>
      <c r="X93" s="50">
        <v>196398</v>
      </c>
      <c r="Y93" s="50">
        <v>58164</v>
      </c>
      <c r="Z93" s="50">
        <v>57920</v>
      </c>
    </row>
    <row r="94" spans="1:26">
      <c r="A94" s="104" t="s">
        <v>130</v>
      </c>
      <c r="B94" s="103">
        <v>0</v>
      </c>
      <c r="C94" s="103">
        <v>0</v>
      </c>
      <c r="D94" s="105">
        <v>0</v>
      </c>
      <c r="E94" s="105">
        <v>146872</v>
      </c>
      <c r="F94" s="105">
        <v>1380961</v>
      </c>
      <c r="G94" s="105">
        <v>3134806</v>
      </c>
      <c r="H94" s="105">
        <v>2644827</v>
      </c>
      <c r="I94" s="50">
        <v>732426</v>
      </c>
      <c r="J94" s="50">
        <v>2428748</v>
      </c>
      <c r="K94" s="50">
        <v>145962</v>
      </c>
      <c r="L94" s="50">
        <v>12459655</v>
      </c>
      <c r="M94" s="50">
        <v>19226728</v>
      </c>
      <c r="N94" s="50">
        <v>16250851</v>
      </c>
      <c r="O94" s="50">
        <v>13288200</v>
      </c>
      <c r="P94" s="50">
        <v>10064546</v>
      </c>
      <c r="Q94" s="50">
        <v>9122944</v>
      </c>
      <c r="R94" s="50">
        <v>5767516</v>
      </c>
      <c r="S94" s="50">
        <v>21272930</v>
      </c>
      <c r="T94" s="50">
        <v>15774958</v>
      </c>
      <c r="U94" s="226">
        <v>12956002</v>
      </c>
      <c r="V94" s="50">
        <v>12330127</v>
      </c>
      <c r="W94" s="50">
        <v>14408418</v>
      </c>
      <c r="X94" s="50">
        <v>8326530</v>
      </c>
      <c r="Y94" s="50">
        <v>10624807</v>
      </c>
      <c r="Z94" s="50">
        <v>10431585</v>
      </c>
    </row>
    <row r="95" spans="1:26">
      <c r="A95" s="104" t="s">
        <v>131</v>
      </c>
      <c r="B95" s="103">
        <v>0</v>
      </c>
      <c r="C95" s="103">
        <v>0</v>
      </c>
      <c r="D95" s="105">
        <v>0</v>
      </c>
      <c r="E95" s="105">
        <v>303770</v>
      </c>
      <c r="F95" s="105">
        <v>10311185</v>
      </c>
      <c r="G95" s="105">
        <v>0</v>
      </c>
      <c r="H95" s="105">
        <v>0</v>
      </c>
      <c r="I95" s="50">
        <v>0</v>
      </c>
      <c r="J95" s="50">
        <v>0</v>
      </c>
      <c r="K95" s="50">
        <v>0</v>
      </c>
      <c r="L95" s="50">
        <v>0</v>
      </c>
      <c r="M95" s="50">
        <v>103609</v>
      </c>
      <c r="N95" s="50">
        <v>29699</v>
      </c>
      <c r="O95" s="50">
        <v>37208</v>
      </c>
      <c r="P95" s="50">
        <v>2382</v>
      </c>
      <c r="Q95" s="50">
        <v>0</v>
      </c>
      <c r="R95" s="50">
        <v>0</v>
      </c>
      <c r="S95" s="50">
        <v>0</v>
      </c>
      <c r="T95" s="50">
        <v>0</v>
      </c>
      <c r="U95" s="226">
        <v>0</v>
      </c>
      <c r="V95" s="50">
        <v>743972</v>
      </c>
      <c r="W95" s="50">
        <v>919860</v>
      </c>
      <c r="X95" s="50">
        <v>1250051</v>
      </c>
      <c r="Y95" s="50">
        <v>1427297</v>
      </c>
      <c r="Z95" s="50">
        <v>1163939.8700000001</v>
      </c>
    </row>
    <row r="96" spans="1:26">
      <c r="A96" s="104" t="s">
        <v>132</v>
      </c>
      <c r="B96" s="103">
        <v>0</v>
      </c>
      <c r="C96" s="103">
        <v>0</v>
      </c>
      <c r="D96" s="105">
        <v>0</v>
      </c>
      <c r="E96" s="105">
        <v>31349</v>
      </c>
      <c r="F96" s="105">
        <v>1298572</v>
      </c>
      <c r="G96" s="105">
        <v>5144197</v>
      </c>
      <c r="H96" s="105">
        <v>14966922</v>
      </c>
      <c r="I96" s="50">
        <v>6511168</v>
      </c>
      <c r="J96" s="50">
        <v>1583961</v>
      </c>
      <c r="K96" s="50">
        <v>2346474</v>
      </c>
      <c r="L96" s="50">
        <v>1184698</v>
      </c>
      <c r="M96" s="50">
        <v>1280600</v>
      </c>
      <c r="N96" s="50">
        <v>1763034</v>
      </c>
      <c r="O96" s="50">
        <v>2473404</v>
      </c>
      <c r="P96" s="50">
        <v>1614345</v>
      </c>
      <c r="Q96" s="50">
        <v>1707208</v>
      </c>
      <c r="R96" s="50">
        <v>1829809</v>
      </c>
      <c r="S96" s="50">
        <v>1882936</v>
      </c>
      <c r="T96" s="50">
        <v>8843135</v>
      </c>
      <c r="U96" s="226">
        <v>7409667</v>
      </c>
      <c r="V96" s="50">
        <v>7950392</v>
      </c>
      <c r="W96" s="50">
        <v>7117830</v>
      </c>
      <c r="X96" s="50">
        <v>8559678</v>
      </c>
      <c r="Y96" s="50">
        <v>5725933</v>
      </c>
      <c r="Z96" s="50">
        <v>6057657</v>
      </c>
    </row>
    <row r="97" spans="1:26">
      <c r="A97" s="104" t="s">
        <v>75</v>
      </c>
      <c r="B97" s="103">
        <v>0</v>
      </c>
      <c r="C97" s="103">
        <v>0</v>
      </c>
      <c r="D97" s="105">
        <v>0</v>
      </c>
      <c r="E97" s="105">
        <v>0</v>
      </c>
      <c r="F97" s="105">
        <v>0</v>
      </c>
      <c r="G97" s="105">
        <v>0</v>
      </c>
      <c r="H97" s="105">
        <v>9638</v>
      </c>
      <c r="I97" s="50">
        <v>441213</v>
      </c>
      <c r="J97" s="50">
        <v>212637</v>
      </c>
      <c r="K97" s="50">
        <v>-66063</v>
      </c>
      <c r="L97" s="50">
        <v>305767</v>
      </c>
      <c r="M97" s="50">
        <v>923701</v>
      </c>
      <c r="N97" s="50">
        <v>896158</v>
      </c>
      <c r="O97" s="50">
        <v>75101</v>
      </c>
      <c r="P97" s="50">
        <v>27848</v>
      </c>
      <c r="Q97" s="50">
        <v>55386</v>
      </c>
      <c r="R97" s="50">
        <v>3037</v>
      </c>
      <c r="S97" s="50">
        <v>25100</v>
      </c>
      <c r="T97" s="50">
        <v>573863</v>
      </c>
      <c r="U97" s="226">
        <v>360218</v>
      </c>
      <c r="V97" s="50">
        <v>1184688</v>
      </c>
      <c r="W97" s="50">
        <v>1370708</v>
      </c>
      <c r="X97" s="50">
        <v>1589859</v>
      </c>
      <c r="Y97" s="50">
        <v>1115749</v>
      </c>
      <c r="Z97" s="50">
        <v>1474253</v>
      </c>
    </row>
    <row r="98" spans="1:26">
      <c r="A98" s="104" t="s">
        <v>133</v>
      </c>
      <c r="B98" s="103">
        <v>0</v>
      </c>
      <c r="C98" s="103">
        <v>0</v>
      </c>
      <c r="D98" s="105">
        <v>0</v>
      </c>
      <c r="E98" s="105">
        <v>9814</v>
      </c>
      <c r="F98" s="105">
        <v>9409</v>
      </c>
      <c r="G98" s="105">
        <v>48617</v>
      </c>
      <c r="H98" s="105">
        <v>75676</v>
      </c>
      <c r="I98" s="50">
        <v>67778</v>
      </c>
      <c r="J98" s="50">
        <v>25422</v>
      </c>
      <c r="K98" s="50">
        <v>28139</v>
      </c>
      <c r="L98" s="50">
        <v>166256</v>
      </c>
      <c r="M98" s="50">
        <v>26151</v>
      </c>
      <c r="N98" s="50">
        <v>26412</v>
      </c>
      <c r="O98" s="50">
        <v>24051</v>
      </c>
      <c r="P98" s="50">
        <v>20883</v>
      </c>
      <c r="Q98" s="50">
        <v>22036</v>
      </c>
      <c r="R98" s="50">
        <v>16080</v>
      </c>
      <c r="S98" s="50">
        <v>19576</v>
      </c>
      <c r="T98" s="50">
        <v>20392</v>
      </c>
      <c r="U98" s="226">
        <v>19434</v>
      </c>
      <c r="V98" s="50">
        <v>19282</v>
      </c>
      <c r="W98" s="50">
        <v>19112</v>
      </c>
      <c r="X98" s="50">
        <v>12755</v>
      </c>
      <c r="Y98" s="50">
        <v>12054</v>
      </c>
      <c r="Z98" s="50">
        <v>3270</v>
      </c>
    </row>
    <row r="99" spans="1:26">
      <c r="A99" s="104" t="s">
        <v>134</v>
      </c>
      <c r="B99" s="103">
        <v>0</v>
      </c>
      <c r="C99" s="103">
        <v>0</v>
      </c>
      <c r="D99" s="105">
        <v>0</v>
      </c>
      <c r="E99" s="105">
        <v>2058099</v>
      </c>
      <c r="F99" s="105">
        <v>11608544</v>
      </c>
      <c r="G99" s="105">
        <v>1641433</v>
      </c>
      <c r="H99" s="105">
        <v>1498895</v>
      </c>
      <c r="I99" s="50">
        <v>1104</v>
      </c>
      <c r="J99" s="50">
        <v>4657055</v>
      </c>
      <c r="K99" s="50">
        <v>4156126</v>
      </c>
      <c r="L99" s="50">
        <v>4532021</v>
      </c>
      <c r="M99" s="50">
        <v>7540126</v>
      </c>
      <c r="N99" s="50">
        <v>5173517</v>
      </c>
      <c r="O99" s="50">
        <v>3457419</v>
      </c>
      <c r="P99" s="50">
        <v>3096800</v>
      </c>
      <c r="Q99" s="50">
        <v>2236441</v>
      </c>
      <c r="R99" s="50">
        <v>1406211</v>
      </c>
      <c r="S99" s="50">
        <v>2349110</v>
      </c>
      <c r="T99" s="50">
        <v>8166775</v>
      </c>
      <c r="U99" s="226">
        <v>11209859</v>
      </c>
      <c r="V99" s="50">
        <v>16314726</v>
      </c>
      <c r="W99" s="50">
        <v>17464998</v>
      </c>
      <c r="X99" s="50">
        <v>17842891</v>
      </c>
      <c r="Y99" s="50">
        <v>19313326</v>
      </c>
      <c r="Z99" s="50">
        <v>22156347</v>
      </c>
    </row>
    <row r="100" spans="1:26">
      <c r="A100" s="104" t="s">
        <v>136</v>
      </c>
      <c r="B100" s="103">
        <v>0</v>
      </c>
      <c r="C100" s="103">
        <v>0</v>
      </c>
      <c r="D100" s="105">
        <v>0</v>
      </c>
      <c r="E100" s="105">
        <v>1273428</v>
      </c>
      <c r="F100" s="105">
        <v>0</v>
      </c>
      <c r="G100" s="105">
        <v>0</v>
      </c>
      <c r="H100" s="105">
        <v>0</v>
      </c>
      <c r="I100" s="50">
        <v>0</v>
      </c>
      <c r="J100" s="50">
        <v>0</v>
      </c>
      <c r="K100" s="50">
        <v>0</v>
      </c>
      <c r="L100" s="50">
        <v>0</v>
      </c>
      <c r="M100" s="50">
        <v>0</v>
      </c>
      <c r="N100" s="50">
        <v>0</v>
      </c>
      <c r="O100" s="50">
        <v>0</v>
      </c>
      <c r="P100" s="50">
        <v>0</v>
      </c>
      <c r="Q100" s="50">
        <v>0</v>
      </c>
      <c r="R100" s="50">
        <v>0</v>
      </c>
      <c r="S100" s="50">
        <v>0</v>
      </c>
      <c r="T100" s="50">
        <v>5882933</v>
      </c>
      <c r="U100" s="226">
        <v>5223052</v>
      </c>
      <c r="V100" s="50">
        <v>3720992</v>
      </c>
      <c r="W100" s="50">
        <v>2585562</v>
      </c>
      <c r="X100" s="50">
        <v>2423770</v>
      </c>
      <c r="Y100" s="50">
        <v>1897270</v>
      </c>
      <c r="Z100" s="50">
        <v>2276733</v>
      </c>
    </row>
    <row r="101" spans="1:26">
      <c r="A101" s="104" t="s">
        <v>145</v>
      </c>
      <c r="B101" s="103">
        <v>0</v>
      </c>
      <c r="C101" s="103">
        <v>0</v>
      </c>
      <c r="D101" s="105">
        <v>0</v>
      </c>
      <c r="E101" s="105">
        <v>4919071</v>
      </c>
      <c r="F101" s="105">
        <v>2282330</v>
      </c>
      <c r="G101" s="105">
        <v>2339526</v>
      </c>
      <c r="H101" s="105">
        <v>2155256</v>
      </c>
      <c r="I101" s="50">
        <v>2325616</v>
      </c>
      <c r="J101" s="50">
        <v>1687566</v>
      </c>
      <c r="K101" s="50">
        <v>1</v>
      </c>
      <c r="L101" s="50">
        <v>1468772</v>
      </c>
      <c r="M101" s="50">
        <v>1165224</v>
      </c>
      <c r="N101" s="50">
        <v>1045374</v>
      </c>
      <c r="O101" s="50">
        <v>960680</v>
      </c>
      <c r="P101" s="50">
        <v>1101200</v>
      </c>
      <c r="Q101" s="50">
        <v>9501</v>
      </c>
      <c r="R101" s="50">
        <v>523741</v>
      </c>
      <c r="S101" s="50">
        <v>493029</v>
      </c>
      <c r="T101" s="50">
        <v>449230</v>
      </c>
      <c r="U101" s="226">
        <v>439858</v>
      </c>
      <c r="V101" s="50">
        <v>421766</v>
      </c>
      <c r="W101" s="50">
        <v>1053616</v>
      </c>
      <c r="X101" s="50">
        <v>1692038</v>
      </c>
      <c r="Y101" s="50">
        <v>1718860</v>
      </c>
      <c r="Z101" s="50">
        <v>1014686</v>
      </c>
    </row>
    <row r="102" spans="1:26">
      <c r="A102" s="104" t="s">
        <v>138</v>
      </c>
      <c r="B102" s="103">
        <v>0</v>
      </c>
      <c r="C102" s="103">
        <v>0</v>
      </c>
      <c r="D102" s="105">
        <v>0</v>
      </c>
      <c r="E102" s="105">
        <v>2028474</v>
      </c>
      <c r="F102" s="105">
        <v>-1043350</v>
      </c>
      <c r="G102" s="105">
        <v>10464864</v>
      </c>
      <c r="H102" s="105">
        <v>6143621</v>
      </c>
      <c r="I102" s="50">
        <v>4914977</v>
      </c>
      <c r="J102" s="50">
        <v>8506912</v>
      </c>
      <c r="K102" s="50">
        <v>9846632</v>
      </c>
      <c r="L102" s="50">
        <v>7167105</v>
      </c>
      <c r="M102" s="50">
        <v>8120476</v>
      </c>
      <c r="N102" s="50">
        <v>6676354</v>
      </c>
      <c r="O102" s="50">
        <v>8181248</v>
      </c>
      <c r="P102" s="50">
        <v>6732026</v>
      </c>
      <c r="Q102" s="50">
        <v>1317714</v>
      </c>
      <c r="R102" s="50">
        <v>2121334</v>
      </c>
      <c r="S102" s="50">
        <v>2593228</v>
      </c>
      <c r="T102" s="50">
        <v>2413361</v>
      </c>
      <c r="U102" s="226">
        <v>2323533</v>
      </c>
      <c r="V102" s="50">
        <v>2487496</v>
      </c>
      <c r="W102" s="50">
        <v>1869846</v>
      </c>
      <c r="X102" s="50">
        <v>1618785</v>
      </c>
      <c r="Y102" s="50">
        <v>1645754</v>
      </c>
      <c r="Z102" s="50">
        <v>1539708</v>
      </c>
    </row>
    <row r="103" spans="1:26">
      <c r="A103" s="104" t="s">
        <v>140</v>
      </c>
      <c r="B103" s="103">
        <v>0</v>
      </c>
      <c r="C103" s="103">
        <v>0</v>
      </c>
      <c r="D103" s="105">
        <v>0</v>
      </c>
      <c r="E103" s="105">
        <v>0</v>
      </c>
      <c r="F103" s="105">
        <v>0</v>
      </c>
      <c r="G103" s="105">
        <v>0</v>
      </c>
      <c r="H103" s="105">
        <v>0</v>
      </c>
      <c r="I103" s="50">
        <v>0</v>
      </c>
      <c r="J103" s="50">
        <v>0</v>
      </c>
      <c r="K103" s="50">
        <v>0</v>
      </c>
      <c r="L103" s="50">
        <v>0</v>
      </c>
      <c r="M103" s="50">
        <v>0</v>
      </c>
      <c r="N103" s="50">
        <v>0</v>
      </c>
      <c r="O103" s="50">
        <v>0</v>
      </c>
      <c r="P103" s="50">
        <v>0</v>
      </c>
      <c r="Q103" s="50">
        <v>0</v>
      </c>
      <c r="R103" s="50">
        <v>0</v>
      </c>
      <c r="S103" s="50">
        <v>0</v>
      </c>
      <c r="T103" s="50">
        <v>0</v>
      </c>
      <c r="U103" s="226">
        <v>0</v>
      </c>
      <c r="V103" s="50">
        <v>0</v>
      </c>
      <c r="W103" s="50">
        <v>0</v>
      </c>
      <c r="X103" s="50">
        <v>0</v>
      </c>
      <c r="Y103" s="50">
        <v>0</v>
      </c>
      <c r="Z103" s="50">
        <v>0</v>
      </c>
    </row>
    <row r="104" spans="1:26">
      <c r="A104" s="104" t="s">
        <v>142</v>
      </c>
      <c r="B104" s="103">
        <v>0</v>
      </c>
      <c r="C104" s="103">
        <v>0</v>
      </c>
      <c r="D104" s="105">
        <v>0</v>
      </c>
      <c r="E104" s="105">
        <v>14714027</v>
      </c>
      <c r="F104" s="105">
        <v>48500461</v>
      </c>
      <c r="G104" s="105">
        <v>18998869</v>
      </c>
      <c r="H104" s="105">
        <v>18883019</v>
      </c>
      <c r="I104" s="50">
        <v>11841101</v>
      </c>
      <c r="J104" s="50">
        <v>30263531</v>
      </c>
      <c r="K104" s="50">
        <v>0</v>
      </c>
      <c r="L104" s="50">
        <v>0</v>
      </c>
      <c r="M104" s="50">
        <v>14919483</v>
      </c>
      <c r="N104" s="50">
        <v>21331967</v>
      </c>
      <c r="O104" s="50">
        <v>17471546</v>
      </c>
      <c r="P104" s="50">
        <v>16687511</v>
      </c>
      <c r="Q104" s="50">
        <v>12881961</v>
      </c>
      <c r="R104" s="50">
        <v>12247231</v>
      </c>
      <c r="S104" s="50">
        <v>9311562</v>
      </c>
      <c r="T104" s="50">
        <v>10226681</v>
      </c>
      <c r="U104" s="226">
        <v>13720070</v>
      </c>
      <c r="V104" s="50">
        <v>9738626</v>
      </c>
      <c r="W104" s="50">
        <v>8876306</v>
      </c>
      <c r="X104" s="50">
        <v>8919692</v>
      </c>
      <c r="Y104" s="50">
        <v>8184646</v>
      </c>
      <c r="Z104" s="50">
        <v>7102102</v>
      </c>
    </row>
    <row r="105" spans="1:26">
      <c r="A105" s="104" t="s">
        <v>144</v>
      </c>
      <c r="B105" s="103">
        <v>0</v>
      </c>
      <c r="C105" s="103">
        <v>0</v>
      </c>
      <c r="D105" s="105">
        <v>0</v>
      </c>
      <c r="E105" s="105">
        <v>0</v>
      </c>
      <c r="F105" s="105">
        <v>0</v>
      </c>
      <c r="G105" s="105">
        <v>0</v>
      </c>
      <c r="H105" s="105">
        <v>0</v>
      </c>
      <c r="I105" s="50">
        <v>0</v>
      </c>
      <c r="J105" s="50">
        <v>0</v>
      </c>
      <c r="K105" s="50">
        <v>0</v>
      </c>
      <c r="L105" s="50">
        <v>0</v>
      </c>
      <c r="M105" s="50">
        <v>0</v>
      </c>
      <c r="N105" s="50">
        <v>0</v>
      </c>
      <c r="O105" s="50">
        <v>0</v>
      </c>
      <c r="P105" s="50">
        <v>0</v>
      </c>
      <c r="Q105" s="50">
        <v>0</v>
      </c>
      <c r="R105" s="50">
        <v>0</v>
      </c>
      <c r="S105" s="50">
        <v>0</v>
      </c>
      <c r="T105" s="50">
        <v>0</v>
      </c>
      <c r="U105" s="226">
        <v>0</v>
      </c>
      <c r="V105" s="50">
        <v>0</v>
      </c>
      <c r="W105" s="50">
        <v>0</v>
      </c>
      <c r="X105" s="50">
        <v>0</v>
      </c>
      <c r="Y105" s="50">
        <v>0</v>
      </c>
      <c r="Z105" s="50">
        <v>0</v>
      </c>
    </row>
    <row r="106" spans="1:26">
      <c r="A106" s="104" t="s">
        <v>146</v>
      </c>
      <c r="B106" s="103">
        <v>0</v>
      </c>
      <c r="C106" s="103">
        <v>0</v>
      </c>
      <c r="D106" s="105">
        <v>0</v>
      </c>
      <c r="E106" s="105">
        <v>684925</v>
      </c>
      <c r="F106" s="105">
        <v>740165</v>
      </c>
      <c r="G106" s="105">
        <v>3795164</v>
      </c>
      <c r="H106" s="105">
        <v>3636203</v>
      </c>
      <c r="I106" s="50">
        <v>1976709</v>
      </c>
      <c r="J106" s="50">
        <v>2308821</v>
      </c>
      <c r="K106" s="50">
        <v>1450637</v>
      </c>
      <c r="L106" s="50">
        <v>2266010</v>
      </c>
      <c r="M106" s="50">
        <v>185007</v>
      </c>
      <c r="N106" s="50">
        <v>0</v>
      </c>
      <c r="O106" s="50">
        <v>0</v>
      </c>
      <c r="P106" s="50">
        <v>0</v>
      </c>
      <c r="Q106" s="50">
        <v>0</v>
      </c>
      <c r="R106" s="50">
        <v>0</v>
      </c>
      <c r="S106" s="50">
        <v>0</v>
      </c>
      <c r="T106" s="50">
        <v>0</v>
      </c>
      <c r="U106" s="226">
        <v>0</v>
      </c>
      <c r="V106" s="50">
        <v>0</v>
      </c>
      <c r="W106" s="50">
        <v>0</v>
      </c>
      <c r="X106" s="50">
        <v>0</v>
      </c>
      <c r="Y106" s="50">
        <v>0</v>
      </c>
      <c r="Z106" s="50">
        <v>1449974</v>
      </c>
    </row>
    <row r="107" spans="1:26">
      <c r="A107" s="104" t="s">
        <v>148</v>
      </c>
      <c r="B107" s="103">
        <v>0</v>
      </c>
      <c r="C107" s="103">
        <v>0</v>
      </c>
      <c r="D107" s="105">
        <v>0</v>
      </c>
      <c r="E107" s="105">
        <v>10044666</v>
      </c>
      <c r="F107" s="105">
        <v>16398077</v>
      </c>
      <c r="G107" s="105">
        <v>14898832</v>
      </c>
      <c r="H107" s="105">
        <v>13713993</v>
      </c>
      <c r="I107" s="50">
        <v>11640365</v>
      </c>
      <c r="J107" s="50">
        <v>15424751</v>
      </c>
      <c r="K107" s="50">
        <v>10174456</v>
      </c>
      <c r="L107" s="50">
        <v>9785491</v>
      </c>
      <c r="M107" s="50">
        <v>10361936</v>
      </c>
      <c r="N107" s="50">
        <v>9126606</v>
      </c>
      <c r="O107" s="50">
        <v>8418430</v>
      </c>
      <c r="P107" s="50">
        <v>6800952</v>
      </c>
      <c r="Q107" s="50">
        <v>7854852</v>
      </c>
      <c r="R107" s="50">
        <v>7892816</v>
      </c>
      <c r="S107" s="50">
        <v>6213392</v>
      </c>
      <c r="T107" s="50">
        <v>4915510</v>
      </c>
      <c r="U107" s="226">
        <v>4068025</v>
      </c>
      <c r="V107" s="50">
        <v>6748565</v>
      </c>
      <c r="W107" s="50">
        <v>6651068</v>
      </c>
      <c r="X107" s="50">
        <v>7582635</v>
      </c>
      <c r="Y107" s="50">
        <v>5634319</v>
      </c>
      <c r="Z107" s="50">
        <v>5856153</v>
      </c>
    </row>
    <row r="108" spans="1:26">
      <c r="A108" s="104" t="s">
        <v>150</v>
      </c>
      <c r="B108" s="103">
        <v>0</v>
      </c>
      <c r="C108" s="103">
        <v>0</v>
      </c>
      <c r="D108" s="105">
        <v>0</v>
      </c>
      <c r="E108" s="105">
        <v>289188</v>
      </c>
      <c r="F108" s="105">
        <v>1030253</v>
      </c>
      <c r="G108" s="105">
        <v>2843097</v>
      </c>
      <c r="H108" s="105">
        <v>2640338</v>
      </c>
      <c r="I108" s="50">
        <v>1675201</v>
      </c>
      <c r="J108" s="50">
        <v>1370896</v>
      </c>
      <c r="K108" s="50">
        <v>1609238</v>
      </c>
      <c r="L108" s="50">
        <v>1183390</v>
      </c>
      <c r="M108" s="50">
        <v>1820172</v>
      </c>
      <c r="N108" s="50">
        <v>2108715</v>
      </c>
      <c r="O108" s="50">
        <v>3557586</v>
      </c>
      <c r="P108" s="50">
        <v>1410963</v>
      </c>
      <c r="Q108" s="50">
        <v>1687935</v>
      </c>
      <c r="R108" s="50">
        <v>769005</v>
      </c>
      <c r="S108" s="50">
        <v>527861</v>
      </c>
      <c r="T108" s="50">
        <v>2708616</v>
      </c>
      <c r="U108" s="226">
        <v>1506018</v>
      </c>
      <c r="V108" s="50">
        <v>1505355</v>
      </c>
      <c r="W108" s="50">
        <v>965741</v>
      </c>
      <c r="X108" s="50">
        <v>1057955</v>
      </c>
      <c r="Y108" s="50">
        <v>1056879</v>
      </c>
      <c r="Z108" s="50">
        <v>991106</v>
      </c>
    </row>
    <row r="109" spans="1:26">
      <c r="A109" s="104" t="s">
        <v>152</v>
      </c>
      <c r="B109" s="103">
        <v>0</v>
      </c>
      <c r="C109" s="103">
        <v>0</v>
      </c>
      <c r="D109" s="105">
        <v>0</v>
      </c>
      <c r="E109" s="105">
        <v>0</v>
      </c>
      <c r="F109" s="105">
        <v>0</v>
      </c>
      <c r="G109" s="105">
        <v>0</v>
      </c>
      <c r="H109" s="105">
        <v>0</v>
      </c>
      <c r="I109" s="50">
        <v>0</v>
      </c>
      <c r="J109" s="50">
        <v>0</v>
      </c>
      <c r="K109" s="50">
        <v>0</v>
      </c>
      <c r="L109" s="50">
        <v>0</v>
      </c>
      <c r="M109" s="50">
        <v>0</v>
      </c>
      <c r="N109" s="50">
        <v>0</v>
      </c>
      <c r="O109" s="50">
        <v>0</v>
      </c>
      <c r="P109" s="50">
        <v>0</v>
      </c>
      <c r="Q109" s="50">
        <v>0</v>
      </c>
      <c r="R109" s="50">
        <v>0</v>
      </c>
      <c r="S109" s="50">
        <v>0</v>
      </c>
      <c r="T109" s="50">
        <v>0</v>
      </c>
      <c r="U109" s="226">
        <v>0</v>
      </c>
      <c r="V109" s="50">
        <v>0</v>
      </c>
      <c r="W109" s="50">
        <v>0</v>
      </c>
      <c r="X109" s="50">
        <v>0</v>
      </c>
      <c r="Y109" s="50">
        <v>0</v>
      </c>
      <c r="Z109" s="50">
        <v>0</v>
      </c>
    </row>
    <row r="110" spans="1:26">
      <c r="A110" s="104" t="s">
        <v>153</v>
      </c>
      <c r="B110" s="103">
        <v>0</v>
      </c>
      <c r="C110" s="103">
        <v>0</v>
      </c>
      <c r="D110" s="105">
        <v>502055</v>
      </c>
      <c r="E110" s="105">
        <v>3119146</v>
      </c>
      <c r="F110" s="105">
        <v>4750735</v>
      </c>
      <c r="G110" s="105">
        <v>5334312</v>
      </c>
      <c r="H110" s="105">
        <v>4139531</v>
      </c>
      <c r="I110" s="50">
        <v>2331150</v>
      </c>
      <c r="J110" s="50">
        <v>1381322</v>
      </c>
      <c r="K110" s="50">
        <v>811811</v>
      </c>
      <c r="L110" s="50">
        <v>735136</v>
      </c>
      <c r="M110" s="50">
        <v>575042</v>
      </c>
      <c r="N110" s="50">
        <v>767067</v>
      </c>
      <c r="O110" s="50">
        <v>732179</v>
      </c>
      <c r="P110" s="50">
        <v>96873</v>
      </c>
      <c r="Q110" s="50">
        <v>28355</v>
      </c>
      <c r="R110" s="50">
        <v>5140</v>
      </c>
      <c r="S110" s="50">
        <v>25004</v>
      </c>
      <c r="T110" s="50">
        <v>189177</v>
      </c>
      <c r="U110" s="226">
        <v>156424</v>
      </c>
      <c r="V110" s="50">
        <v>275732</v>
      </c>
      <c r="W110" s="50">
        <v>413662</v>
      </c>
      <c r="X110" s="50">
        <v>615517</v>
      </c>
      <c r="Y110" s="50">
        <v>438630</v>
      </c>
      <c r="Z110" s="50">
        <v>806814</v>
      </c>
    </row>
    <row r="111" spans="1:26">
      <c r="A111" s="104" t="s">
        <v>154</v>
      </c>
      <c r="B111" s="103">
        <v>0</v>
      </c>
      <c r="C111" s="103">
        <v>0</v>
      </c>
      <c r="D111" s="105">
        <v>0</v>
      </c>
      <c r="E111" s="105">
        <v>10202825</v>
      </c>
      <c r="F111" s="105">
        <v>27939761</v>
      </c>
      <c r="G111" s="105">
        <v>27262225</v>
      </c>
      <c r="H111" s="105">
        <v>27422435</v>
      </c>
      <c r="I111" s="50">
        <v>13025125</v>
      </c>
      <c r="J111" s="50">
        <v>18675536</v>
      </c>
      <c r="K111" s="50">
        <v>17792602</v>
      </c>
      <c r="L111" s="50">
        <v>383244</v>
      </c>
      <c r="M111" s="50">
        <v>23599402</v>
      </c>
      <c r="N111" s="50">
        <v>27161748</v>
      </c>
      <c r="O111" s="50">
        <v>11848440</v>
      </c>
      <c r="P111" s="50">
        <v>9400362</v>
      </c>
      <c r="Q111" s="50">
        <v>17862981</v>
      </c>
      <c r="R111" s="50">
        <v>18430415</v>
      </c>
      <c r="S111" s="50">
        <v>12611210</v>
      </c>
      <c r="T111" s="50">
        <v>12901668</v>
      </c>
      <c r="U111" s="226">
        <v>12695153</v>
      </c>
      <c r="V111" s="50">
        <v>13073955</v>
      </c>
      <c r="W111" s="50">
        <v>13691196</v>
      </c>
      <c r="X111" s="50">
        <v>12440351</v>
      </c>
      <c r="Y111" s="50">
        <v>12893716</v>
      </c>
      <c r="Z111" s="50">
        <v>10596501.640000001</v>
      </c>
    </row>
    <row r="112" spans="1:26">
      <c r="A112" s="104" t="s">
        <v>155</v>
      </c>
      <c r="B112" s="103">
        <v>0</v>
      </c>
      <c r="C112" s="103">
        <v>0</v>
      </c>
      <c r="D112" s="105">
        <v>0</v>
      </c>
      <c r="E112" s="105">
        <v>480025</v>
      </c>
      <c r="F112" s="105">
        <v>1414842</v>
      </c>
      <c r="G112" s="105">
        <v>1939935</v>
      </c>
      <c r="H112" s="105">
        <v>816966</v>
      </c>
      <c r="I112" s="50">
        <v>69935</v>
      </c>
      <c r="J112" s="50">
        <v>-1</v>
      </c>
      <c r="K112" s="50">
        <v>0</v>
      </c>
      <c r="L112" s="50">
        <v>0</v>
      </c>
      <c r="M112" s="50">
        <v>0</v>
      </c>
      <c r="N112" s="50">
        <v>0</v>
      </c>
      <c r="O112" s="50">
        <v>0</v>
      </c>
      <c r="P112" s="50">
        <v>0</v>
      </c>
      <c r="Q112" s="50">
        <v>0</v>
      </c>
      <c r="R112" s="50">
        <v>0</v>
      </c>
      <c r="S112" s="50">
        <v>0</v>
      </c>
      <c r="T112" s="50">
        <v>0</v>
      </c>
      <c r="U112" s="226">
        <v>0</v>
      </c>
      <c r="V112" s="50">
        <v>0</v>
      </c>
      <c r="W112" s="50">
        <v>0</v>
      </c>
      <c r="X112" s="50">
        <v>0</v>
      </c>
      <c r="Y112" s="50">
        <v>0</v>
      </c>
      <c r="Z112" s="50">
        <v>0</v>
      </c>
    </row>
    <row r="113" spans="1:26">
      <c r="A113" s="104" t="s">
        <v>157</v>
      </c>
      <c r="B113" s="103">
        <v>0</v>
      </c>
      <c r="C113" s="103">
        <v>0</v>
      </c>
      <c r="D113" s="105">
        <v>0</v>
      </c>
      <c r="E113" s="105">
        <v>501974</v>
      </c>
      <c r="F113" s="105">
        <v>5170368</v>
      </c>
      <c r="G113" s="105">
        <v>7893645</v>
      </c>
      <c r="H113" s="105">
        <v>8549441</v>
      </c>
      <c r="I113" s="50">
        <v>1571221</v>
      </c>
      <c r="J113" s="50">
        <v>1182384</v>
      </c>
      <c r="K113" s="50">
        <v>195713</v>
      </c>
      <c r="L113" s="50">
        <v>2527099</v>
      </c>
      <c r="M113" s="50">
        <v>2739624</v>
      </c>
      <c r="N113" s="50">
        <v>1585594</v>
      </c>
      <c r="O113" s="50">
        <v>1067353</v>
      </c>
      <c r="P113" s="50">
        <v>1248971</v>
      </c>
      <c r="Q113" s="50">
        <v>195003</v>
      </c>
      <c r="R113" s="50">
        <v>0</v>
      </c>
      <c r="S113" s="50">
        <v>0</v>
      </c>
      <c r="T113" s="50">
        <v>0</v>
      </c>
      <c r="U113" s="226">
        <v>169294</v>
      </c>
      <c r="V113" s="50">
        <v>814389</v>
      </c>
      <c r="W113" s="50">
        <v>369090</v>
      </c>
      <c r="X113" s="50">
        <v>718499</v>
      </c>
      <c r="Y113" s="50">
        <v>409559</v>
      </c>
      <c r="Z113" s="50">
        <v>241715</v>
      </c>
    </row>
    <row r="114" spans="1:26">
      <c r="A114" s="104" t="s">
        <v>158</v>
      </c>
      <c r="B114" s="103">
        <v>0</v>
      </c>
      <c r="C114" s="103">
        <v>0</v>
      </c>
      <c r="D114" s="105">
        <v>0</v>
      </c>
      <c r="E114" s="105">
        <v>0</v>
      </c>
      <c r="F114" s="105">
        <v>1144778</v>
      </c>
      <c r="G114" s="105">
        <v>619980</v>
      </c>
      <c r="H114" s="105">
        <v>2401521</v>
      </c>
      <c r="I114" s="50">
        <v>0</v>
      </c>
      <c r="J114" s="50">
        <v>0</v>
      </c>
      <c r="K114" s="50">
        <v>0</v>
      </c>
      <c r="L114" s="50">
        <v>570119</v>
      </c>
      <c r="M114" s="50">
        <v>177956</v>
      </c>
      <c r="N114" s="50">
        <v>490248</v>
      </c>
      <c r="O114" s="50">
        <v>320467</v>
      </c>
      <c r="P114" s="50">
        <v>251052</v>
      </c>
      <c r="Q114" s="50">
        <v>1757092</v>
      </c>
      <c r="R114" s="50">
        <v>1781813</v>
      </c>
      <c r="S114" s="50">
        <v>2694526</v>
      </c>
      <c r="T114" s="50">
        <v>284363</v>
      </c>
      <c r="U114" s="226">
        <v>2521354</v>
      </c>
      <c r="V114" s="50">
        <v>3360436</v>
      </c>
      <c r="W114" s="50">
        <v>2977761</v>
      </c>
      <c r="X114" s="50">
        <v>4671814</v>
      </c>
      <c r="Y114" s="50">
        <v>5192309</v>
      </c>
      <c r="Z114" s="50">
        <v>4275284</v>
      </c>
    </row>
    <row r="115" spans="1:26">
      <c r="A115" s="106" t="s">
        <v>159</v>
      </c>
      <c r="B115" s="103">
        <f>SUM(B64:B114)</f>
        <v>0</v>
      </c>
      <c r="C115" s="103">
        <f t="shared" ref="C115:N115" si="161">SUM(C64:C114)</f>
        <v>6233562</v>
      </c>
      <c r="D115" s="103">
        <f t="shared" si="161"/>
        <v>10467210</v>
      </c>
      <c r="E115" s="103">
        <f t="shared" si="161"/>
        <v>120523495</v>
      </c>
      <c r="F115" s="103">
        <f t="shared" si="161"/>
        <v>261497798</v>
      </c>
      <c r="G115" s="103">
        <f t="shared" si="161"/>
        <v>325834290</v>
      </c>
      <c r="H115" s="103">
        <f t="shared" si="161"/>
        <v>267477832</v>
      </c>
      <c r="I115" s="103">
        <f t="shared" si="161"/>
        <v>226539604</v>
      </c>
      <c r="J115" s="103">
        <f t="shared" si="161"/>
        <v>220872624</v>
      </c>
      <c r="K115" s="103">
        <f t="shared" si="161"/>
        <v>179696386</v>
      </c>
      <c r="L115" s="103">
        <f t="shared" si="161"/>
        <v>172401759</v>
      </c>
      <c r="M115" s="103">
        <f t="shared" si="161"/>
        <v>237602785</v>
      </c>
      <c r="N115" s="103">
        <f t="shared" si="161"/>
        <v>235344193</v>
      </c>
      <c r="O115" s="50">
        <v>240838223</v>
      </c>
      <c r="P115" s="50">
        <v>179425211</v>
      </c>
      <c r="Q115" s="50">
        <v>162395253</v>
      </c>
      <c r="R115" s="50">
        <v>145828431</v>
      </c>
      <c r="S115" s="50">
        <v>146630008</v>
      </c>
      <c r="T115" s="50">
        <v>734480508</v>
      </c>
      <c r="U115" s="226">
        <v>927045649</v>
      </c>
      <c r="V115" s="50">
        <f>SUM(V64:V114)</f>
        <v>1421450463</v>
      </c>
      <c r="W115" s="50">
        <f>SUM(W64:W114)</f>
        <v>1516991832</v>
      </c>
      <c r="X115" s="50">
        <f>SUM(X64:X114)</f>
        <v>1414987108</v>
      </c>
      <c r="Y115" s="50">
        <f>SUM(Y64:Y114)</f>
        <v>1309322912</v>
      </c>
      <c r="Z115" s="50">
        <f>SUM(Z64:Z114)</f>
        <v>576054939.00999999</v>
      </c>
    </row>
    <row r="121" spans="1:26">
      <c r="A121" s="396"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6"/>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104" t="s">
        <v>82</v>
      </c>
      <c r="B123" s="50">
        <v>0</v>
      </c>
      <c r="C123" s="32">
        <f>SUM(A123:B123)</f>
        <v>0</v>
      </c>
      <c r="D123" s="32">
        <v>0</v>
      </c>
      <c r="E123" s="50">
        <v>1033809</v>
      </c>
      <c r="F123" s="50">
        <v>0</v>
      </c>
      <c r="G123" s="50">
        <v>0</v>
      </c>
      <c r="H123" s="50">
        <v>0</v>
      </c>
      <c r="I123" s="50">
        <v>0</v>
      </c>
      <c r="J123" s="50">
        <v>0</v>
      </c>
      <c r="K123" s="50">
        <v>0</v>
      </c>
      <c r="L123" s="50">
        <v>0</v>
      </c>
      <c r="M123" s="50">
        <v>0</v>
      </c>
      <c r="N123" s="50">
        <v>0</v>
      </c>
      <c r="O123" s="50">
        <v>0</v>
      </c>
      <c r="P123" s="50">
        <v>0</v>
      </c>
      <c r="Q123" s="50">
        <v>0</v>
      </c>
      <c r="R123" s="50">
        <v>0</v>
      </c>
      <c r="S123" s="50">
        <v>0</v>
      </c>
      <c r="T123" s="50">
        <v>0</v>
      </c>
      <c r="U123" s="226">
        <v>0</v>
      </c>
      <c r="V123" s="50">
        <v>0</v>
      </c>
      <c r="W123" s="50">
        <v>0</v>
      </c>
      <c r="X123" s="50">
        <v>0</v>
      </c>
      <c r="Y123" s="50">
        <v>0</v>
      </c>
      <c r="Z123" s="50">
        <v>0</v>
      </c>
    </row>
    <row r="124" spans="1:26">
      <c r="A124" s="104" t="s">
        <v>84</v>
      </c>
      <c r="B124" s="50">
        <v>0</v>
      </c>
      <c r="C124" s="32">
        <f t="shared" ref="C124:C173" si="162">SUM(A124:B124)</f>
        <v>0</v>
      </c>
      <c r="D124" s="32">
        <v>0</v>
      </c>
      <c r="E124" s="50">
        <v>0</v>
      </c>
      <c r="F124" s="50">
        <v>0</v>
      </c>
      <c r="G124" s="50">
        <v>0</v>
      </c>
      <c r="H124" s="50">
        <v>0</v>
      </c>
      <c r="I124" s="50">
        <v>0</v>
      </c>
      <c r="J124" s="50">
        <v>0</v>
      </c>
      <c r="K124" s="50">
        <v>0</v>
      </c>
      <c r="L124" s="50">
        <v>0</v>
      </c>
      <c r="M124" s="50">
        <v>0</v>
      </c>
      <c r="N124" s="50">
        <v>0</v>
      </c>
      <c r="O124" s="50">
        <v>0</v>
      </c>
      <c r="P124" s="50">
        <v>0</v>
      </c>
      <c r="Q124" s="50">
        <v>0</v>
      </c>
      <c r="R124" s="50">
        <v>0</v>
      </c>
      <c r="S124" s="50">
        <v>0</v>
      </c>
      <c r="T124" s="50">
        <v>0</v>
      </c>
      <c r="U124" s="226">
        <v>0</v>
      </c>
      <c r="V124" s="50">
        <v>13982</v>
      </c>
      <c r="W124" s="50">
        <v>33348</v>
      </c>
      <c r="X124" s="50">
        <v>103561</v>
      </c>
      <c r="Y124" s="50">
        <v>12009</v>
      </c>
      <c r="Z124" s="50">
        <v>79051</v>
      </c>
    </row>
    <row r="125" spans="1:26">
      <c r="A125" s="104" t="s">
        <v>86</v>
      </c>
      <c r="B125" s="50">
        <v>0</v>
      </c>
      <c r="C125" s="109">
        <f t="shared" si="162"/>
        <v>0</v>
      </c>
      <c r="D125" s="109">
        <v>0</v>
      </c>
      <c r="E125" s="50">
        <v>0</v>
      </c>
      <c r="F125" s="50">
        <v>0</v>
      </c>
      <c r="G125" s="50">
        <v>0</v>
      </c>
      <c r="H125" s="50">
        <v>0</v>
      </c>
      <c r="I125" s="50">
        <v>0</v>
      </c>
      <c r="J125" s="50">
        <v>13667</v>
      </c>
      <c r="K125" s="50">
        <v>4157</v>
      </c>
      <c r="L125" s="50">
        <v>4369</v>
      </c>
      <c r="M125" s="50">
        <v>4157</v>
      </c>
      <c r="N125" s="50">
        <v>0</v>
      </c>
      <c r="O125" s="50">
        <v>10558</v>
      </c>
      <c r="P125" s="50">
        <v>0</v>
      </c>
      <c r="Q125" s="50">
        <v>0</v>
      </c>
      <c r="R125" s="50">
        <v>0</v>
      </c>
      <c r="S125" s="50">
        <v>0</v>
      </c>
      <c r="T125" s="50">
        <v>0</v>
      </c>
      <c r="U125" s="226">
        <v>0</v>
      </c>
      <c r="V125" s="50">
        <v>0</v>
      </c>
      <c r="W125" s="50">
        <v>0</v>
      </c>
      <c r="X125" s="50">
        <v>0</v>
      </c>
      <c r="Y125" s="50">
        <v>0</v>
      </c>
      <c r="Z125" s="50">
        <v>0</v>
      </c>
    </row>
    <row r="126" spans="1:26">
      <c r="A126" s="104" t="s">
        <v>88</v>
      </c>
      <c r="B126" s="50">
        <v>0</v>
      </c>
      <c r="C126" s="109">
        <f t="shared" si="162"/>
        <v>0</v>
      </c>
      <c r="D126" s="109">
        <v>0</v>
      </c>
      <c r="E126" s="50">
        <v>0</v>
      </c>
      <c r="F126" s="50">
        <v>20000</v>
      </c>
      <c r="G126" s="50">
        <v>42076</v>
      </c>
      <c r="H126" s="50">
        <v>95895</v>
      </c>
      <c r="I126" s="50">
        <v>252816</v>
      </c>
      <c r="J126" s="50">
        <v>28661</v>
      </c>
      <c r="K126" s="50">
        <v>0</v>
      </c>
      <c r="L126" s="50">
        <v>0</v>
      </c>
      <c r="M126" s="50">
        <v>0</v>
      </c>
      <c r="N126" s="50">
        <v>0</v>
      </c>
      <c r="O126" s="50">
        <v>0</v>
      </c>
      <c r="P126" s="50">
        <v>0</v>
      </c>
      <c r="Q126" s="50">
        <v>0</v>
      </c>
      <c r="R126" s="50">
        <v>0</v>
      </c>
      <c r="S126" s="50">
        <v>0</v>
      </c>
      <c r="T126" s="50">
        <v>0</v>
      </c>
      <c r="U126" s="226">
        <v>0</v>
      </c>
      <c r="V126" s="50">
        <v>0</v>
      </c>
      <c r="W126" s="50">
        <v>30808</v>
      </c>
      <c r="X126" s="50">
        <v>0</v>
      </c>
      <c r="Y126" s="50">
        <v>0</v>
      </c>
      <c r="Z126" s="50">
        <v>0</v>
      </c>
    </row>
    <row r="127" spans="1:26">
      <c r="A127" s="104" t="s">
        <v>74</v>
      </c>
      <c r="B127" s="50">
        <v>0</v>
      </c>
      <c r="C127" s="109">
        <f t="shared" si="162"/>
        <v>0</v>
      </c>
      <c r="D127" s="109">
        <v>0</v>
      </c>
      <c r="E127" s="50">
        <v>47571491</v>
      </c>
      <c r="F127" s="50">
        <v>83951056</v>
      </c>
      <c r="G127" s="50">
        <v>35196185</v>
      </c>
      <c r="H127" s="50">
        <v>96530576</v>
      </c>
      <c r="I127" s="50">
        <v>23043505</v>
      </c>
      <c r="J127" s="50">
        <v>25552420</v>
      </c>
      <c r="K127" s="50">
        <v>61969930</v>
      </c>
      <c r="L127" s="50">
        <v>2794865</v>
      </c>
      <c r="M127" s="50">
        <v>61079253</v>
      </c>
      <c r="N127" s="50">
        <v>3928700</v>
      </c>
      <c r="O127" s="50">
        <v>5397744</v>
      </c>
      <c r="P127" s="50">
        <v>18263084</v>
      </c>
      <c r="Q127" s="50">
        <v>3611939</v>
      </c>
      <c r="R127" s="50">
        <v>4215387</v>
      </c>
      <c r="S127" s="50">
        <v>23450507</v>
      </c>
      <c r="T127" s="50">
        <v>25059582</v>
      </c>
      <c r="U127" s="226">
        <v>25893039</v>
      </c>
      <c r="V127" s="50">
        <v>30672751</v>
      </c>
      <c r="W127" s="50">
        <v>25332667</v>
      </c>
      <c r="X127" s="50">
        <v>27406445</v>
      </c>
      <c r="Y127" s="50">
        <v>25000122</v>
      </c>
      <c r="Z127" s="50">
        <v>27665894</v>
      </c>
    </row>
    <row r="128" spans="1:26">
      <c r="A128" s="104" t="s">
        <v>91</v>
      </c>
      <c r="B128" s="50">
        <v>0</v>
      </c>
      <c r="C128" s="109">
        <f t="shared" si="162"/>
        <v>0</v>
      </c>
      <c r="D128" s="109">
        <v>0</v>
      </c>
      <c r="E128" s="50">
        <v>370155</v>
      </c>
      <c r="F128" s="50">
        <v>91525</v>
      </c>
      <c r="G128" s="50">
        <v>95001</v>
      </c>
      <c r="H128" s="50">
        <v>202396</v>
      </c>
      <c r="I128" s="50">
        <v>114680</v>
      </c>
      <c r="J128" s="50">
        <v>177524</v>
      </c>
      <c r="K128" s="50">
        <v>113587</v>
      </c>
      <c r="L128" s="50">
        <v>75157</v>
      </c>
      <c r="M128" s="50">
        <v>113587</v>
      </c>
      <c r="N128" s="50">
        <v>88260</v>
      </c>
      <c r="O128" s="50">
        <v>56460</v>
      </c>
      <c r="P128" s="50">
        <v>63178</v>
      </c>
      <c r="Q128" s="50">
        <v>102295</v>
      </c>
      <c r="R128" s="50">
        <v>96640</v>
      </c>
      <c r="S128" s="50">
        <v>158809</v>
      </c>
      <c r="T128" s="50">
        <v>1331582</v>
      </c>
      <c r="U128" s="226">
        <v>340714</v>
      </c>
      <c r="V128" s="50">
        <v>508499</v>
      </c>
      <c r="W128" s="50">
        <v>227683</v>
      </c>
      <c r="X128" s="50">
        <v>246597</v>
      </c>
      <c r="Y128" s="50">
        <v>952</v>
      </c>
      <c r="Z128" s="50">
        <v>0</v>
      </c>
    </row>
    <row r="129" spans="1:26">
      <c r="A129" s="104" t="s">
        <v>93</v>
      </c>
      <c r="B129" s="50">
        <v>0</v>
      </c>
      <c r="C129" s="109">
        <f t="shared" si="162"/>
        <v>0</v>
      </c>
      <c r="D129" s="109">
        <v>0</v>
      </c>
      <c r="E129" s="50">
        <v>0</v>
      </c>
      <c r="F129" s="50">
        <v>0</v>
      </c>
      <c r="G129" s="50">
        <v>0</v>
      </c>
      <c r="H129" s="50">
        <v>0</v>
      </c>
      <c r="I129" s="50">
        <v>0</v>
      </c>
      <c r="J129" s="50">
        <v>299688</v>
      </c>
      <c r="K129" s="50">
        <v>389816</v>
      </c>
      <c r="L129" s="50">
        <v>66741</v>
      </c>
      <c r="M129" s="50">
        <v>0</v>
      </c>
      <c r="N129" s="50">
        <v>50181</v>
      </c>
      <c r="O129" s="50">
        <v>43140</v>
      </c>
      <c r="P129" s="50">
        <v>55566</v>
      </c>
      <c r="Q129" s="50">
        <v>31686</v>
      </c>
      <c r="R129" s="50">
        <v>52123</v>
      </c>
      <c r="S129" s="50">
        <v>34305</v>
      </c>
      <c r="T129" s="50">
        <v>16374223</v>
      </c>
      <c r="U129" s="226">
        <v>13953244</v>
      </c>
      <c r="V129" s="50">
        <v>12036877</v>
      </c>
      <c r="W129" s="50">
        <v>11731629</v>
      </c>
      <c r="X129" s="50">
        <v>11266540</v>
      </c>
      <c r="Y129" s="50">
        <v>10506272</v>
      </c>
      <c r="Z129" s="50">
        <v>10178625</v>
      </c>
    </row>
    <row r="130" spans="1:26">
      <c r="A130" s="104" t="s">
        <v>95</v>
      </c>
      <c r="B130" s="50">
        <v>0</v>
      </c>
      <c r="C130" s="109">
        <f t="shared" si="162"/>
        <v>0</v>
      </c>
      <c r="D130" s="109">
        <v>0</v>
      </c>
      <c r="E130" s="50">
        <v>7445129</v>
      </c>
      <c r="F130" s="50">
        <v>0</v>
      </c>
      <c r="G130" s="50">
        <v>0</v>
      </c>
      <c r="H130" s="50">
        <v>0</v>
      </c>
      <c r="I130" s="50">
        <v>0</v>
      </c>
      <c r="J130" s="50">
        <v>0</v>
      </c>
      <c r="K130" s="50">
        <v>0</v>
      </c>
      <c r="L130" s="50">
        <v>0</v>
      </c>
      <c r="M130" s="50">
        <v>0</v>
      </c>
      <c r="N130" s="50">
        <v>27703</v>
      </c>
      <c r="O130" s="50">
        <v>0</v>
      </c>
      <c r="P130" s="50">
        <v>0</v>
      </c>
      <c r="Q130" s="50">
        <v>0</v>
      </c>
      <c r="R130" s="50">
        <v>0</v>
      </c>
      <c r="S130" s="50">
        <v>0</v>
      </c>
      <c r="T130" s="50">
        <v>750</v>
      </c>
      <c r="U130" s="226">
        <v>0</v>
      </c>
      <c r="V130" s="50">
        <v>0</v>
      </c>
      <c r="W130" s="50">
        <v>0</v>
      </c>
      <c r="X130" s="50">
        <v>0</v>
      </c>
      <c r="Y130" s="50">
        <v>0</v>
      </c>
      <c r="Z130" s="50">
        <v>0</v>
      </c>
    </row>
    <row r="131" spans="1:26">
      <c r="A131" s="104" t="s">
        <v>97</v>
      </c>
      <c r="B131" s="50">
        <v>0</v>
      </c>
      <c r="C131" s="109">
        <f t="shared" si="162"/>
        <v>0</v>
      </c>
      <c r="D131" s="109">
        <v>0</v>
      </c>
      <c r="E131" s="50">
        <v>0</v>
      </c>
      <c r="F131" s="50">
        <v>0</v>
      </c>
      <c r="G131" s="50">
        <v>0</v>
      </c>
      <c r="H131" s="50">
        <v>0</v>
      </c>
      <c r="I131" s="50">
        <v>0</v>
      </c>
      <c r="J131" s="50">
        <v>0</v>
      </c>
      <c r="K131" s="50">
        <v>0</v>
      </c>
      <c r="L131" s="50">
        <v>0</v>
      </c>
      <c r="M131" s="50">
        <v>0</v>
      </c>
      <c r="N131" s="50">
        <v>0</v>
      </c>
      <c r="O131" s="50">
        <v>500000</v>
      </c>
      <c r="P131" s="50">
        <v>500000</v>
      </c>
      <c r="Q131" s="50">
        <v>500000</v>
      </c>
      <c r="R131" s="50">
        <v>500000</v>
      </c>
      <c r="S131" s="50">
        <v>1800000</v>
      </c>
      <c r="T131" s="50">
        <v>800000</v>
      </c>
      <c r="U131" s="226">
        <v>800000</v>
      </c>
      <c r="V131" s="50">
        <v>0</v>
      </c>
      <c r="W131" s="50">
        <v>0</v>
      </c>
      <c r="X131" s="50">
        <v>0</v>
      </c>
      <c r="Y131" s="50">
        <v>0</v>
      </c>
      <c r="Z131" s="50">
        <v>0</v>
      </c>
    </row>
    <row r="132" spans="1:26">
      <c r="A132" s="104" t="s">
        <v>99</v>
      </c>
      <c r="B132" s="50">
        <v>0</v>
      </c>
      <c r="C132" s="109">
        <f t="shared" si="162"/>
        <v>0</v>
      </c>
      <c r="D132" s="109">
        <v>0</v>
      </c>
      <c r="E132" s="50">
        <v>0</v>
      </c>
      <c r="F132" s="50">
        <v>0</v>
      </c>
      <c r="G132" s="50">
        <v>0</v>
      </c>
      <c r="H132" s="50">
        <v>0</v>
      </c>
      <c r="I132" s="50">
        <v>0</v>
      </c>
      <c r="J132" s="50">
        <v>0</v>
      </c>
      <c r="K132" s="50">
        <v>0</v>
      </c>
      <c r="L132" s="50">
        <v>0</v>
      </c>
      <c r="M132" s="50">
        <v>0</v>
      </c>
      <c r="N132" s="50">
        <v>0</v>
      </c>
      <c r="O132" s="50">
        <v>0</v>
      </c>
      <c r="P132" s="50">
        <v>0</v>
      </c>
      <c r="Q132" s="50">
        <v>0</v>
      </c>
      <c r="R132" s="50">
        <v>0</v>
      </c>
      <c r="S132" s="50">
        <v>0</v>
      </c>
      <c r="T132" s="50">
        <v>0</v>
      </c>
      <c r="U132" s="226">
        <v>0</v>
      </c>
      <c r="V132" s="50">
        <v>0</v>
      </c>
      <c r="W132" s="50">
        <v>0</v>
      </c>
      <c r="X132" s="50">
        <v>0</v>
      </c>
      <c r="Y132" s="50">
        <v>0</v>
      </c>
      <c r="Z132" s="50">
        <v>0</v>
      </c>
    </row>
    <row r="133" spans="1:26">
      <c r="A133" s="104" t="s">
        <v>101</v>
      </c>
      <c r="B133" s="50">
        <v>0</v>
      </c>
      <c r="C133" s="109">
        <f t="shared" si="162"/>
        <v>0</v>
      </c>
      <c r="D133" s="109">
        <v>0</v>
      </c>
      <c r="E133" s="50">
        <v>12599750</v>
      </c>
      <c r="F133" s="50">
        <v>10494232</v>
      </c>
      <c r="G133" s="50">
        <v>22439859</v>
      </c>
      <c r="H133" s="50">
        <v>15148619</v>
      </c>
      <c r="I133" s="50">
        <v>13592502</v>
      </c>
      <c r="J133" s="50">
        <v>8498882</v>
      </c>
      <c r="K133" s="50">
        <v>5320866</v>
      </c>
      <c r="L133" s="50">
        <v>2794335</v>
      </c>
      <c r="M133" s="50">
        <v>5320866</v>
      </c>
      <c r="N133" s="50">
        <v>1721048</v>
      </c>
      <c r="O133" s="50">
        <v>2146551</v>
      </c>
      <c r="P133" s="50">
        <v>1488278</v>
      </c>
      <c r="Q133" s="50">
        <v>1041789</v>
      </c>
      <c r="R133" s="50">
        <v>1105255</v>
      </c>
      <c r="S133" s="50">
        <v>0</v>
      </c>
      <c r="T133" s="50">
        <v>0</v>
      </c>
      <c r="U133" s="226">
        <v>0</v>
      </c>
      <c r="V133" s="50">
        <v>0</v>
      </c>
      <c r="W133" s="50">
        <v>0</v>
      </c>
      <c r="X133" s="50">
        <v>0</v>
      </c>
      <c r="Y133" s="50">
        <v>0</v>
      </c>
      <c r="Z133" s="50">
        <v>0</v>
      </c>
    </row>
    <row r="134" spans="1:26">
      <c r="A134" s="104" t="s">
        <v>102</v>
      </c>
      <c r="B134" s="50">
        <v>0</v>
      </c>
      <c r="C134" s="109">
        <f t="shared" si="162"/>
        <v>0</v>
      </c>
      <c r="D134" s="109">
        <v>0</v>
      </c>
      <c r="E134" s="50">
        <v>40553</v>
      </c>
      <c r="F134" s="50">
        <v>1892</v>
      </c>
      <c r="G134" s="50">
        <v>78373</v>
      </c>
      <c r="H134" s="50">
        <v>98232</v>
      </c>
      <c r="I134" s="50">
        <v>46854</v>
      </c>
      <c r="J134" s="50">
        <v>32578</v>
      </c>
      <c r="K134" s="50">
        <v>28142</v>
      </c>
      <c r="L134" s="50">
        <v>16807</v>
      </c>
      <c r="M134" s="50">
        <v>28142</v>
      </c>
      <c r="N134" s="50">
        <v>61989629</v>
      </c>
      <c r="O134" s="50">
        <v>74952894</v>
      </c>
      <c r="P134" s="50">
        <v>57685691</v>
      </c>
      <c r="Q134" s="50">
        <v>35625136</v>
      </c>
      <c r="R134" s="50">
        <v>43535456</v>
      </c>
      <c r="S134" s="50">
        <v>45934705</v>
      </c>
      <c r="T134" s="50">
        <v>44410278</v>
      </c>
      <c r="U134" s="226">
        <v>62686116</v>
      </c>
      <c r="V134" s="50">
        <v>32194470</v>
      </c>
      <c r="W134" s="50">
        <v>33999301</v>
      </c>
      <c r="X134" s="50">
        <v>33701694</v>
      </c>
      <c r="Y134" s="50">
        <v>34425147</v>
      </c>
      <c r="Z134" s="50">
        <v>29141971</v>
      </c>
    </row>
    <row r="135" spans="1:26">
      <c r="A135" s="104" t="s">
        <v>103</v>
      </c>
      <c r="B135" s="50">
        <v>0</v>
      </c>
      <c r="C135" s="109">
        <f t="shared" si="162"/>
        <v>0</v>
      </c>
      <c r="D135" s="109">
        <v>0</v>
      </c>
      <c r="E135" s="50">
        <v>43002</v>
      </c>
      <c r="F135" s="50">
        <v>101745</v>
      </c>
      <c r="G135" s="50">
        <v>385910</v>
      </c>
      <c r="H135" s="50">
        <v>360190</v>
      </c>
      <c r="I135" s="50">
        <v>438811</v>
      </c>
      <c r="J135" s="50">
        <v>336259</v>
      </c>
      <c r="K135" s="50">
        <v>231700</v>
      </c>
      <c r="L135" s="50">
        <v>117113</v>
      </c>
      <c r="M135" s="50">
        <v>231700</v>
      </c>
      <c r="N135" s="50">
        <v>65412</v>
      </c>
      <c r="O135" s="50">
        <v>19145</v>
      </c>
      <c r="P135" s="50">
        <v>0</v>
      </c>
      <c r="Q135" s="50">
        <v>0</v>
      </c>
      <c r="R135" s="50">
        <v>0</v>
      </c>
      <c r="S135" s="50">
        <v>0</v>
      </c>
      <c r="T135" s="50">
        <v>0</v>
      </c>
      <c r="U135" s="226">
        <v>0</v>
      </c>
      <c r="V135" s="50">
        <v>0</v>
      </c>
      <c r="W135" s="50">
        <v>0</v>
      </c>
      <c r="X135" s="50">
        <v>0</v>
      </c>
      <c r="Y135" s="50">
        <v>0</v>
      </c>
      <c r="Z135" s="50">
        <v>0</v>
      </c>
    </row>
    <row r="136" spans="1:26">
      <c r="A136" s="104" t="s">
        <v>104</v>
      </c>
      <c r="B136" s="50">
        <v>0</v>
      </c>
      <c r="C136" s="109">
        <f t="shared" si="162"/>
        <v>0</v>
      </c>
      <c r="D136" s="109">
        <v>0</v>
      </c>
      <c r="E136" s="50">
        <v>15368431</v>
      </c>
      <c r="F136" s="50">
        <v>14050540</v>
      </c>
      <c r="G136" s="50">
        <v>6169805</v>
      </c>
      <c r="H136" s="50">
        <v>5676132</v>
      </c>
      <c r="I136" s="50">
        <v>1781806</v>
      </c>
      <c r="J136" s="50">
        <v>2721734</v>
      </c>
      <c r="K136" s="50">
        <v>0</v>
      </c>
      <c r="L136" s="50">
        <v>5178163</v>
      </c>
      <c r="M136" s="50">
        <v>0</v>
      </c>
      <c r="N136" s="50">
        <v>5297268</v>
      </c>
      <c r="O136" s="50">
        <v>3447656</v>
      </c>
      <c r="P136" s="50">
        <v>2331170</v>
      </c>
      <c r="Q136" s="50">
        <v>4452769</v>
      </c>
      <c r="R136" s="50">
        <v>0</v>
      </c>
      <c r="S136" s="50">
        <v>0</v>
      </c>
      <c r="T136" s="50">
        <v>0</v>
      </c>
      <c r="U136" s="226">
        <v>0</v>
      </c>
      <c r="V136" s="50">
        <v>0</v>
      </c>
      <c r="W136" s="50">
        <v>0</v>
      </c>
      <c r="X136" s="50">
        <v>0</v>
      </c>
      <c r="Y136" s="50">
        <v>0</v>
      </c>
      <c r="Z136" s="50">
        <v>0</v>
      </c>
    </row>
    <row r="137" spans="1:26">
      <c r="A137" s="104" t="s">
        <v>105</v>
      </c>
      <c r="B137" s="50">
        <v>0</v>
      </c>
      <c r="C137" s="109">
        <f t="shared" si="162"/>
        <v>0</v>
      </c>
      <c r="D137" s="109">
        <v>0</v>
      </c>
      <c r="E137" s="50">
        <v>3024400</v>
      </c>
      <c r="F137" s="50">
        <v>3911783</v>
      </c>
      <c r="G137" s="50">
        <v>0</v>
      </c>
      <c r="H137" s="50">
        <v>8084318</v>
      </c>
      <c r="I137" s="50">
        <v>4069201</v>
      </c>
      <c r="J137" s="50">
        <v>4419261</v>
      </c>
      <c r="K137" s="50">
        <v>5032382</v>
      </c>
      <c r="L137" s="50">
        <v>0</v>
      </c>
      <c r="M137" s="50">
        <v>4759149</v>
      </c>
      <c r="N137" s="50">
        <v>4667810</v>
      </c>
      <c r="O137" s="50">
        <v>1121035</v>
      </c>
      <c r="P137" s="50">
        <v>3489629</v>
      </c>
      <c r="Q137" s="50">
        <v>4725567</v>
      </c>
      <c r="R137" s="50">
        <v>4821508</v>
      </c>
      <c r="S137" s="50">
        <v>4208924</v>
      </c>
      <c r="T137" s="50">
        <v>2553137</v>
      </c>
      <c r="U137" s="226">
        <v>479233</v>
      </c>
      <c r="V137" s="50">
        <v>0</v>
      </c>
      <c r="W137" s="50">
        <v>0</v>
      </c>
      <c r="X137" s="50">
        <v>0</v>
      </c>
      <c r="Y137" s="50">
        <v>0</v>
      </c>
      <c r="Z137" s="50">
        <v>0</v>
      </c>
    </row>
    <row r="138" spans="1:26">
      <c r="A138" s="104" t="s">
        <v>107</v>
      </c>
      <c r="B138" s="50">
        <v>0</v>
      </c>
      <c r="C138" s="109">
        <f t="shared" si="162"/>
        <v>0</v>
      </c>
      <c r="D138" s="109">
        <v>0</v>
      </c>
      <c r="E138" s="50">
        <v>661867</v>
      </c>
      <c r="F138" s="50">
        <v>572540</v>
      </c>
      <c r="G138" s="50">
        <v>309336</v>
      </c>
      <c r="H138" s="50">
        <v>190271</v>
      </c>
      <c r="I138" s="50">
        <v>152109</v>
      </c>
      <c r="J138" s="50">
        <v>196523</v>
      </c>
      <c r="K138" s="50">
        <v>177716</v>
      </c>
      <c r="L138" s="50">
        <v>138778</v>
      </c>
      <c r="M138" s="50">
        <v>154990</v>
      </c>
      <c r="N138" s="50">
        <v>135388</v>
      </c>
      <c r="O138" s="50">
        <v>197179</v>
      </c>
      <c r="P138" s="50">
        <v>168021</v>
      </c>
      <c r="Q138" s="50">
        <v>103861</v>
      </c>
      <c r="R138" s="50">
        <v>99137</v>
      </c>
      <c r="S138" s="50">
        <v>29952</v>
      </c>
      <c r="T138" s="50">
        <v>9836</v>
      </c>
      <c r="U138" s="226">
        <v>1451</v>
      </c>
      <c r="V138" s="50">
        <v>11424</v>
      </c>
      <c r="W138" s="50">
        <v>0</v>
      </c>
      <c r="X138" s="50">
        <v>2509</v>
      </c>
      <c r="Y138" s="50">
        <v>0</v>
      </c>
      <c r="Z138" s="50">
        <v>0</v>
      </c>
    </row>
    <row r="139" spans="1:26">
      <c r="A139" s="104" t="s">
        <v>76</v>
      </c>
      <c r="B139" s="50">
        <v>0</v>
      </c>
      <c r="C139" s="109">
        <f t="shared" si="162"/>
        <v>0</v>
      </c>
      <c r="D139" s="109">
        <v>0</v>
      </c>
      <c r="E139" s="50">
        <v>0</v>
      </c>
      <c r="F139" s="50">
        <v>0</v>
      </c>
      <c r="G139" s="50">
        <v>0</v>
      </c>
      <c r="H139" s="50">
        <v>0</v>
      </c>
      <c r="I139" s="50">
        <v>0</v>
      </c>
      <c r="J139" s="50">
        <v>0</v>
      </c>
      <c r="K139" s="50">
        <v>0</v>
      </c>
      <c r="L139" s="50">
        <v>0</v>
      </c>
      <c r="M139" s="50">
        <v>0</v>
      </c>
      <c r="N139" s="50">
        <v>0</v>
      </c>
      <c r="O139" s="50">
        <v>0</v>
      </c>
      <c r="P139" s="50">
        <v>0</v>
      </c>
      <c r="Q139" s="50">
        <v>0</v>
      </c>
      <c r="R139" s="50">
        <v>0</v>
      </c>
      <c r="S139" s="50">
        <v>0</v>
      </c>
      <c r="T139" s="50">
        <v>0</v>
      </c>
      <c r="U139" s="226">
        <v>0</v>
      </c>
      <c r="V139" s="50">
        <v>0</v>
      </c>
      <c r="W139" s="50">
        <v>0</v>
      </c>
      <c r="X139" s="50">
        <v>0</v>
      </c>
      <c r="Y139" s="50">
        <v>0</v>
      </c>
      <c r="Z139" s="50">
        <v>0</v>
      </c>
    </row>
    <row r="140" spans="1:26">
      <c r="A140" s="104" t="s">
        <v>110</v>
      </c>
      <c r="B140" s="50">
        <v>0</v>
      </c>
      <c r="C140" s="109">
        <f t="shared" si="162"/>
        <v>0</v>
      </c>
      <c r="D140" s="109">
        <v>0</v>
      </c>
      <c r="E140" s="50">
        <v>2605083</v>
      </c>
      <c r="F140" s="50">
        <v>0</v>
      </c>
      <c r="G140" s="50">
        <v>0</v>
      </c>
      <c r="H140" s="50">
        <v>0</v>
      </c>
      <c r="I140" s="50">
        <v>0</v>
      </c>
      <c r="J140" s="50">
        <v>0</v>
      </c>
      <c r="K140" s="50">
        <v>0</v>
      </c>
      <c r="L140" s="50">
        <v>0</v>
      </c>
      <c r="M140" s="50">
        <v>0</v>
      </c>
      <c r="N140" s="50">
        <v>0</v>
      </c>
      <c r="O140" s="50">
        <v>0</v>
      </c>
      <c r="P140" s="50">
        <v>437645</v>
      </c>
      <c r="Q140" s="50">
        <v>0</v>
      </c>
      <c r="R140" s="50">
        <v>0</v>
      </c>
      <c r="S140" s="50">
        <v>0</v>
      </c>
      <c r="T140" s="50">
        <v>0</v>
      </c>
      <c r="U140" s="226">
        <v>0</v>
      </c>
      <c r="V140" s="50">
        <v>0</v>
      </c>
      <c r="W140" s="50">
        <v>0</v>
      </c>
      <c r="X140" s="50">
        <v>0</v>
      </c>
      <c r="Y140" s="50">
        <v>0</v>
      </c>
      <c r="Z140" s="50">
        <v>0</v>
      </c>
    </row>
    <row r="141" spans="1:26">
      <c r="A141" s="104" t="s">
        <v>111</v>
      </c>
      <c r="B141" s="50">
        <v>0</v>
      </c>
      <c r="C141" s="109">
        <f t="shared" si="162"/>
        <v>0</v>
      </c>
      <c r="D141" s="109">
        <v>0</v>
      </c>
      <c r="E141" s="50">
        <v>0</v>
      </c>
      <c r="F141" s="50">
        <v>0</v>
      </c>
      <c r="G141" s="50">
        <v>0</v>
      </c>
      <c r="H141" s="50">
        <v>0</v>
      </c>
      <c r="I141" s="50">
        <v>0</v>
      </c>
      <c r="J141" s="50">
        <v>0</v>
      </c>
      <c r="K141" s="50">
        <v>0</v>
      </c>
      <c r="L141" s="50">
        <v>0</v>
      </c>
      <c r="M141" s="50">
        <v>0</v>
      </c>
      <c r="N141" s="50">
        <v>0</v>
      </c>
      <c r="O141" s="50">
        <v>0</v>
      </c>
      <c r="P141" s="50">
        <v>0</v>
      </c>
      <c r="Q141" s="50">
        <v>0</v>
      </c>
      <c r="R141" s="50">
        <v>0</v>
      </c>
      <c r="S141" s="50">
        <v>0</v>
      </c>
      <c r="T141" s="50">
        <v>25743550</v>
      </c>
      <c r="U141" s="226">
        <v>30154869</v>
      </c>
      <c r="V141" s="50">
        <v>22642113</v>
      </c>
      <c r="W141" s="50">
        <v>30621165</v>
      </c>
      <c r="X141" s="50">
        <v>32199832</v>
      </c>
      <c r="Y141" s="50">
        <v>31403007</v>
      </c>
      <c r="Z141" s="50">
        <v>43216150</v>
      </c>
    </row>
    <row r="142" spans="1:26">
      <c r="A142" s="104" t="s">
        <v>113</v>
      </c>
      <c r="B142" s="50">
        <v>0</v>
      </c>
      <c r="C142" s="109">
        <f t="shared" si="162"/>
        <v>0</v>
      </c>
      <c r="D142" s="109">
        <v>0</v>
      </c>
      <c r="E142" s="50">
        <v>0</v>
      </c>
      <c r="F142" s="50">
        <v>0</v>
      </c>
      <c r="G142" s="50">
        <v>0</v>
      </c>
      <c r="H142" s="50">
        <v>0</v>
      </c>
      <c r="I142" s="50">
        <v>0</v>
      </c>
      <c r="J142" s="50">
        <v>0</v>
      </c>
      <c r="K142" s="50">
        <v>0</v>
      </c>
      <c r="L142" s="50">
        <v>0</v>
      </c>
      <c r="M142" s="50">
        <v>0</v>
      </c>
      <c r="N142" s="50">
        <v>218862</v>
      </c>
      <c r="O142" s="50">
        <v>208093</v>
      </c>
      <c r="P142" s="50">
        <v>154805</v>
      </c>
      <c r="Q142" s="50">
        <v>147565</v>
      </c>
      <c r="R142" s="50">
        <v>138753</v>
      </c>
      <c r="S142" s="50">
        <v>181690</v>
      </c>
      <c r="T142" s="50">
        <v>95951</v>
      </c>
      <c r="U142" s="226">
        <v>339311</v>
      </c>
      <c r="V142" s="50">
        <v>105710</v>
      </c>
      <c r="W142" s="50">
        <v>676545</v>
      </c>
      <c r="X142" s="50">
        <v>463163</v>
      </c>
      <c r="Y142" s="50">
        <v>532506</v>
      </c>
      <c r="Z142" s="50">
        <v>251611</v>
      </c>
    </row>
    <row r="143" spans="1:26">
      <c r="A143" s="104" t="s">
        <v>78</v>
      </c>
      <c r="B143" s="50">
        <v>0</v>
      </c>
      <c r="C143" s="109">
        <f t="shared" si="162"/>
        <v>0</v>
      </c>
      <c r="D143" s="109">
        <v>0</v>
      </c>
      <c r="E143" s="50">
        <v>0</v>
      </c>
      <c r="F143" s="50">
        <v>30879</v>
      </c>
      <c r="G143" s="50">
        <v>0</v>
      </c>
      <c r="H143" s="50">
        <v>55853265</v>
      </c>
      <c r="I143" s="50">
        <v>5375123</v>
      </c>
      <c r="J143" s="50">
        <v>0</v>
      </c>
      <c r="K143" s="50">
        <v>0</v>
      </c>
      <c r="L143" s="50">
        <v>0</v>
      </c>
      <c r="M143" s="50">
        <v>0</v>
      </c>
      <c r="N143" s="50">
        <v>0</v>
      </c>
      <c r="O143" s="50">
        <v>0</v>
      </c>
      <c r="P143" s="50">
        <v>237763</v>
      </c>
      <c r="Q143" s="50">
        <v>0</v>
      </c>
      <c r="R143" s="50">
        <v>0</v>
      </c>
      <c r="S143" s="50">
        <v>0</v>
      </c>
      <c r="T143" s="50">
        <v>117033</v>
      </c>
      <c r="U143" s="226">
        <v>0</v>
      </c>
      <c r="V143" s="50">
        <v>0</v>
      </c>
      <c r="W143" s="50">
        <v>0</v>
      </c>
      <c r="X143" s="50">
        <v>0</v>
      </c>
      <c r="Y143" s="50">
        <v>0</v>
      </c>
      <c r="Z143" s="50">
        <v>0</v>
      </c>
    </row>
    <row r="144" spans="1:26">
      <c r="A144" s="104" t="s">
        <v>116</v>
      </c>
      <c r="B144" s="50">
        <v>0</v>
      </c>
      <c r="C144" s="109">
        <f t="shared" si="162"/>
        <v>0</v>
      </c>
      <c r="D144" s="109">
        <v>0</v>
      </c>
      <c r="E144" s="50">
        <v>9026416</v>
      </c>
      <c r="F144" s="50">
        <v>6242222</v>
      </c>
      <c r="G144" s="50">
        <v>1580493</v>
      </c>
      <c r="H144" s="50">
        <v>2545206</v>
      </c>
      <c r="I144" s="50">
        <v>1931292</v>
      </c>
      <c r="J144" s="50">
        <v>4183314</v>
      </c>
      <c r="K144" s="50">
        <v>9690096</v>
      </c>
      <c r="L144" s="50">
        <v>9732001</v>
      </c>
      <c r="M144" s="50">
        <v>9690096</v>
      </c>
      <c r="N144" s="50">
        <v>15596673</v>
      </c>
      <c r="O144" s="50">
        <v>12573381</v>
      </c>
      <c r="P144" s="50">
        <v>8571481</v>
      </c>
      <c r="Q144" s="50">
        <v>4756149</v>
      </c>
      <c r="R144" s="50">
        <v>5051263</v>
      </c>
      <c r="S144" s="50">
        <v>4765697</v>
      </c>
      <c r="T144" s="50">
        <v>6112004</v>
      </c>
      <c r="U144" s="226">
        <v>9488277</v>
      </c>
      <c r="V144" s="50">
        <v>8127806</v>
      </c>
      <c r="W144" s="50">
        <v>8254085</v>
      </c>
      <c r="X144" s="50">
        <v>8687836</v>
      </c>
      <c r="Y144" s="50">
        <v>5031822</v>
      </c>
      <c r="Z144" s="50">
        <v>5646241</v>
      </c>
    </row>
    <row r="145" spans="1:26">
      <c r="A145" s="104" t="s">
        <v>117</v>
      </c>
      <c r="B145" s="50">
        <v>0</v>
      </c>
      <c r="C145" s="109">
        <f t="shared" si="162"/>
        <v>0</v>
      </c>
      <c r="D145" s="109">
        <v>0</v>
      </c>
      <c r="E145" s="50">
        <v>822694</v>
      </c>
      <c r="F145" s="50">
        <v>0</v>
      </c>
      <c r="G145" s="50">
        <v>0</v>
      </c>
      <c r="H145" s="50">
        <v>0</v>
      </c>
      <c r="I145" s="50">
        <v>0</v>
      </c>
      <c r="J145" s="50">
        <v>0</v>
      </c>
      <c r="K145" s="50">
        <v>0</v>
      </c>
      <c r="L145" s="50">
        <v>0</v>
      </c>
      <c r="M145" s="50">
        <v>0</v>
      </c>
      <c r="N145" s="50">
        <v>0</v>
      </c>
      <c r="O145" s="50">
        <v>1105344</v>
      </c>
      <c r="P145" s="50">
        <v>790800</v>
      </c>
      <c r="Q145" s="50">
        <v>390779</v>
      </c>
      <c r="R145" s="50">
        <v>1053710</v>
      </c>
      <c r="S145" s="50">
        <v>1078931</v>
      </c>
      <c r="T145" s="50">
        <v>444189</v>
      </c>
      <c r="U145" s="226">
        <v>549734</v>
      </c>
      <c r="V145" s="50">
        <v>659640</v>
      </c>
      <c r="W145" s="50">
        <v>196695</v>
      </c>
      <c r="X145" s="50">
        <v>228208</v>
      </c>
      <c r="Y145" s="50">
        <v>61270</v>
      </c>
      <c r="Z145" s="50">
        <v>90091</v>
      </c>
    </row>
    <row r="146" spans="1:26">
      <c r="A146" s="104" t="s">
        <v>77</v>
      </c>
      <c r="B146" s="50">
        <v>0</v>
      </c>
      <c r="C146" s="109">
        <f t="shared" si="162"/>
        <v>0</v>
      </c>
      <c r="D146" s="109">
        <v>0</v>
      </c>
      <c r="E146" s="50">
        <v>298267</v>
      </c>
      <c r="F146" s="50">
        <v>146521</v>
      </c>
      <c r="G146" s="50">
        <v>334164</v>
      </c>
      <c r="H146" s="50">
        <v>176327</v>
      </c>
      <c r="I146" s="50">
        <v>0</v>
      </c>
      <c r="J146" s="50">
        <v>0</v>
      </c>
      <c r="K146" s="50">
        <v>36179</v>
      </c>
      <c r="L146" s="50">
        <v>0</v>
      </c>
      <c r="M146" s="50">
        <v>36179</v>
      </c>
      <c r="N146" s="50">
        <v>0</v>
      </c>
      <c r="O146" s="50">
        <v>0</v>
      </c>
      <c r="P146" s="50">
        <v>888</v>
      </c>
      <c r="Q146" s="50">
        <v>0</v>
      </c>
      <c r="R146" s="50">
        <v>0</v>
      </c>
      <c r="S146" s="50">
        <v>596349</v>
      </c>
      <c r="T146" s="50">
        <v>0</v>
      </c>
      <c r="U146" s="226">
        <v>62700</v>
      </c>
      <c r="V146" s="50">
        <v>0</v>
      </c>
      <c r="W146" s="50">
        <v>0</v>
      </c>
      <c r="X146" s="50">
        <v>0</v>
      </c>
      <c r="Y146" s="50">
        <v>0</v>
      </c>
      <c r="Z146" s="50">
        <v>0</v>
      </c>
    </row>
    <row r="147" spans="1:26">
      <c r="A147" s="104" t="s">
        <v>120</v>
      </c>
      <c r="B147" s="50">
        <v>0</v>
      </c>
      <c r="C147" s="109">
        <f t="shared" si="162"/>
        <v>0</v>
      </c>
      <c r="D147" s="109">
        <v>0</v>
      </c>
      <c r="E147" s="50">
        <v>0</v>
      </c>
      <c r="F147" s="50">
        <v>0</v>
      </c>
      <c r="G147" s="50">
        <v>12017360</v>
      </c>
      <c r="H147" s="50">
        <v>5570880</v>
      </c>
      <c r="I147" s="50">
        <v>286122</v>
      </c>
      <c r="J147" s="50">
        <v>1506754</v>
      </c>
      <c r="K147" s="50">
        <v>3773792</v>
      </c>
      <c r="L147" s="50">
        <v>8902736</v>
      </c>
      <c r="M147" s="50">
        <v>3773792</v>
      </c>
      <c r="N147" s="50">
        <v>4633492</v>
      </c>
      <c r="O147" s="50">
        <v>10228429</v>
      </c>
      <c r="P147" s="50">
        <v>3190049</v>
      </c>
      <c r="Q147" s="50">
        <v>3832200</v>
      </c>
      <c r="R147" s="50">
        <v>7113167</v>
      </c>
      <c r="S147" s="50">
        <v>8558917</v>
      </c>
      <c r="T147" s="50">
        <v>7621036</v>
      </c>
      <c r="U147" s="226">
        <v>10968518</v>
      </c>
      <c r="V147" s="50">
        <v>18834404</v>
      </c>
      <c r="W147" s="50">
        <v>18345371</v>
      </c>
      <c r="X147" s="50">
        <v>19110416</v>
      </c>
      <c r="Y147" s="50">
        <v>18250521</v>
      </c>
      <c r="Z147" s="50">
        <v>15449187</v>
      </c>
    </row>
    <row r="148" spans="1:26">
      <c r="A148" s="104" t="s">
        <v>122</v>
      </c>
      <c r="B148" s="50">
        <v>0</v>
      </c>
      <c r="C148" s="109">
        <f t="shared" si="162"/>
        <v>0</v>
      </c>
      <c r="D148" s="109">
        <v>0</v>
      </c>
      <c r="E148" s="50">
        <v>0</v>
      </c>
      <c r="F148" s="50">
        <v>0</v>
      </c>
      <c r="G148" s="50">
        <v>0</v>
      </c>
      <c r="H148" s="50">
        <v>0</v>
      </c>
      <c r="I148" s="50">
        <v>0</v>
      </c>
      <c r="J148" s="50">
        <v>0</v>
      </c>
      <c r="K148" s="50">
        <v>0</v>
      </c>
      <c r="L148" s="50">
        <v>0</v>
      </c>
      <c r="M148" s="50">
        <v>0</v>
      </c>
      <c r="N148" s="50">
        <v>0</v>
      </c>
      <c r="O148" s="50">
        <v>0</v>
      </c>
      <c r="P148" s="50">
        <v>0</v>
      </c>
      <c r="Q148" s="50">
        <v>0</v>
      </c>
      <c r="R148" s="50">
        <v>0</v>
      </c>
      <c r="S148" s="50">
        <v>0</v>
      </c>
      <c r="T148" s="50">
        <v>0</v>
      </c>
      <c r="U148" s="226">
        <v>520358</v>
      </c>
      <c r="V148" s="50">
        <v>343261</v>
      </c>
      <c r="W148" s="50">
        <v>5792466</v>
      </c>
      <c r="X148" s="50">
        <v>10435418</v>
      </c>
      <c r="Y148" s="50">
        <v>4507403</v>
      </c>
      <c r="Z148" s="50">
        <v>7258470</v>
      </c>
    </row>
    <row r="149" spans="1:26">
      <c r="A149" s="104" t="s">
        <v>124</v>
      </c>
      <c r="B149" s="50">
        <v>0</v>
      </c>
      <c r="C149" s="109">
        <f t="shared" si="162"/>
        <v>0</v>
      </c>
      <c r="D149" s="109">
        <v>1522222</v>
      </c>
      <c r="E149" s="50">
        <v>4837196</v>
      </c>
      <c r="F149" s="50">
        <v>6658977</v>
      </c>
      <c r="G149" s="50">
        <v>6081737</v>
      </c>
      <c r="H149" s="50">
        <v>6810797</v>
      </c>
      <c r="I149" s="50">
        <v>6097554</v>
      </c>
      <c r="J149" s="50">
        <v>7775627</v>
      </c>
      <c r="K149" s="50">
        <v>7552218</v>
      </c>
      <c r="L149" s="50">
        <v>6853158</v>
      </c>
      <c r="M149" s="50">
        <v>7552218</v>
      </c>
      <c r="N149" s="50">
        <v>8483907</v>
      </c>
      <c r="O149" s="50">
        <v>8767689</v>
      </c>
      <c r="P149" s="50">
        <v>8584077</v>
      </c>
      <c r="Q149" s="50">
        <v>7152223</v>
      </c>
      <c r="R149" s="50">
        <v>8125477</v>
      </c>
      <c r="S149" s="50">
        <v>6852003</v>
      </c>
      <c r="T149" s="50">
        <v>0</v>
      </c>
      <c r="U149" s="226">
        <v>0</v>
      </c>
      <c r="V149" s="50">
        <v>147169</v>
      </c>
      <c r="W149" s="50">
        <v>554960</v>
      </c>
      <c r="X149" s="50">
        <v>309689</v>
      </c>
      <c r="Y149" s="50">
        <v>297701</v>
      </c>
      <c r="Z149" s="50">
        <v>231755</v>
      </c>
    </row>
    <row r="150" spans="1:26">
      <c r="A150" s="104" t="s">
        <v>126</v>
      </c>
      <c r="B150" s="50">
        <v>0</v>
      </c>
      <c r="C150" s="109">
        <f t="shared" si="162"/>
        <v>0</v>
      </c>
      <c r="D150" s="109">
        <v>0</v>
      </c>
      <c r="E150" s="50">
        <v>0</v>
      </c>
      <c r="F150" s="50">
        <v>0</v>
      </c>
      <c r="G150" s="50">
        <v>0</v>
      </c>
      <c r="H150" s="50">
        <v>0</v>
      </c>
      <c r="I150" s="50">
        <v>0</v>
      </c>
      <c r="J150" s="50">
        <v>0</v>
      </c>
      <c r="K150" s="50">
        <v>0</v>
      </c>
      <c r="L150" s="50">
        <v>0</v>
      </c>
      <c r="M150" s="50">
        <v>0</v>
      </c>
      <c r="N150" s="50">
        <v>0</v>
      </c>
      <c r="O150" s="50">
        <v>0</v>
      </c>
      <c r="P150" s="50">
        <v>0</v>
      </c>
      <c r="Q150" s="50">
        <v>0</v>
      </c>
      <c r="R150" s="50">
        <v>0</v>
      </c>
      <c r="S150" s="50">
        <v>0</v>
      </c>
      <c r="T150" s="50">
        <v>0</v>
      </c>
      <c r="U150" s="226">
        <v>0</v>
      </c>
      <c r="V150" s="50">
        <v>0</v>
      </c>
      <c r="W150" s="50">
        <v>0</v>
      </c>
      <c r="X150" s="50">
        <v>0</v>
      </c>
      <c r="Y150" s="50">
        <v>0</v>
      </c>
      <c r="Z150" s="50">
        <v>0</v>
      </c>
    </row>
    <row r="151" spans="1:26">
      <c r="A151" s="104" t="s">
        <v>127</v>
      </c>
      <c r="B151" s="50">
        <v>0</v>
      </c>
      <c r="C151" s="109">
        <f t="shared" si="162"/>
        <v>0</v>
      </c>
      <c r="D151" s="109">
        <v>0</v>
      </c>
      <c r="E151" s="50">
        <v>4975</v>
      </c>
      <c r="F151" s="50">
        <v>8127</v>
      </c>
      <c r="G151" s="50">
        <v>0</v>
      </c>
      <c r="H151" s="50">
        <v>0</v>
      </c>
      <c r="I151" s="50">
        <v>0</v>
      </c>
      <c r="J151" s="50">
        <v>0</v>
      </c>
      <c r="K151" s="50">
        <v>0</v>
      </c>
      <c r="L151" s="50">
        <v>0</v>
      </c>
      <c r="M151" s="50">
        <v>0</v>
      </c>
      <c r="N151" s="50">
        <v>0</v>
      </c>
      <c r="O151" s="50">
        <v>0</v>
      </c>
      <c r="P151" s="50">
        <v>0</v>
      </c>
      <c r="Q151" s="50">
        <v>0</v>
      </c>
      <c r="R151" s="50">
        <v>0</v>
      </c>
      <c r="S151" s="50">
        <v>0</v>
      </c>
      <c r="T151" s="50">
        <v>0</v>
      </c>
      <c r="U151" s="226">
        <v>0</v>
      </c>
      <c r="V151" s="50">
        <v>9250</v>
      </c>
      <c r="W151" s="50">
        <v>7750</v>
      </c>
      <c r="X151" s="50">
        <v>327513</v>
      </c>
      <c r="Y151" s="50">
        <v>53019</v>
      </c>
      <c r="Z151" s="50">
        <v>1115</v>
      </c>
    </row>
    <row r="152" spans="1:26">
      <c r="A152" s="104" t="s">
        <v>128</v>
      </c>
      <c r="B152" s="50">
        <v>0</v>
      </c>
      <c r="C152" s="109">
        <f t="shared" si="162"/>
        <v>0</v>
      </c>
      <c r="D152" s="109">
        <v>0</v>
      </c>
      <c r="E152" s="50">
        <v>897183</v>
      </c>
      <c r="F152" s="50">
        <v>1029549</v>
      </c>
      <c r="G152" s="50">
        <v>529082</v>
      </c>
      <c r="H152" s="50">
        <v>463952</v>
      </c>
      <c r="I152" s="50">
        <v>303121</v>
      </c>
      <c r="J152" s="50">
        <v>328442</v>
      </c>
      <c r="K152" s="50">
        <v>438447</v>
      </c>
      <c r="L152" s="50">
        <v>281090</v>
      </c>
      <c r="M152" s="50">
        <v>438447</v>
      </c>
      <c r="N152" s="50">
        <v>406811</v>
      </c>
      <c r="O152" s="50">
        <v>251079</v>
      </c>
      <c r="P152" s="50">
        <v>84683</v>
      </c>
      <c r="Q152" s="50">
        <v>70634</v>
      </c>
      <c r="R152" s="50">
        <v>48691</v>
      </c>
      <c r="S152" s="50">
        <v>82173</v>
      </c>
      <c r="T152" s="50">
        <v>76606</v>
      </c>
      <c r="U152" s="226">
        <v>47795</v>
      </c>
      <c r="V152" s="50">
        <v>41226</v>
      </c>
      <c r="W152" s="50">
        <v>93294</v>
      </c>
      <c r="X152" s="50">
        <v>67817</v>
      </c>
      <c r="Y152" s="50">
        <v>39269</v>
      </c>
      <c r="Z152" s="50">
        <v>39075</v>
      </c>
    </row>
    <row r="153" spans="1:26">
      <c r="A153" s="104" t="s">
        <v>130</v>
      </c>
      <c r="B153" s="50">
        <v>0</v>
      </c>
      <c r="C153" s="109">
        <f t="shared" si="162"/>
        <v>0</v>
      </c>
      <c r="D153" s="109">
        <v>0</v>
      </c>
      <c r="E153" s="50">
        <v>2143508</v>
      </c>
      <c r="F153" s="50">
        <v>-1262045</v>
      </c>
      <c r="G153" s="50">
        <v>753336</v>
      </c>
      <c r="H153" s="50">
        <v>632877</v>
      </c>
      <c r="I153" s="50">
        <v>406117</v>
      </c>
      <c r="J153" s="50">
        <v>656933</v>
      </c>
      <c r="K153" s="50">
        <v>803524</v>
      </c>
      <c r="L153" s="50">
        <v>4408930</v>
      </c>
      <c r="M153" s="50">
        <v>723057</v>
      </c>
      <c r="N153" s="50">
        <v>7395000</v>
      </c>
      <c r="O153" s="50">
        <v>7619990</v>
      </c>
      <c r="P153" s="50">
        <v>8797265</v>
      </c>
      <c r="Q153" s="50">
        <v>6353342</v>
      </c>
      <c r="R153" s="50">
        <v>6469688</v>
      </c>
      <c r="S153" s="50">
        <v>6545462</v>
      </c>
      <c r="T153" s="50">
        <v>6320486</v>
      </c>
      <c r="U153" s="226">
        <v>7153398</v>
      </c>
      <c r="V153" s="50">
        <v>8168278</v>
      </c>
      <c r="W153" s="50">
        <v>6348116</v>
      </c>
      <c r="X153" s="50">
        <v>9118296</v>
      </c>
      <c r="Y153" s="50">
        <v>8447847</v>
      </c>
      <c r="Z153" s="50">
        <v>1490728</v>
      </c>
    </row>
    <row r="154" spans="1:26">
      <c r="A154" s="104" t="s">
        <v>131</v>
      </c>
      <c r="B154" s="50">
        <v>0</v>
      </c>
      <c r="C154" s="109">
        <f t="shared" si="162"/>
        <v>0</v>
      </c>
      <c r="D154" s="109">
        <v>0</v>
      </c>
      <c r="E154" s="50">
        <v>0</v>
      </c>
      <c r="F154" s="50">
        <v>0</v>
      </c>
      <c r="G154" s="50">
        <v>0</v>
      </c>
      <c r="H154" s="50">
        <v>0</v>
      </c>
      <c r="I154" s="50">
        <v>0</v>
      </c>
      <c r="J154" s="50">
        <v>0</v>
      </c>
      <c r="K154" s="50">
        <v>0</v>
      </c>
      <c r="L154" s="50">
        <v>0</v>
      </c>
      <c r="M154" s="50">
        <v>0</v>
      </c>
      <c r="N154" s="50">
        <v>0</v>
      </c>
      <c r="O154" s="50">
        <v>0</v>
      </c>
      <c r="P154" s="50">
        <v>0</v>
      </c>
      <c r="Q154" s="50">
        <v>0</v>
      </c>
      <c r="R154" s="50">
        <v>0</v>
      </c>
      <c r="S154" s="50">
        <v>0</v>
      </c>
      <c r="T154" s="50">
        <v>0</v>
      </c>
      <c r="U154" s="226">
        <v>753552</v>
      </c>
      <c r="V154" s="50">
        <v>618496</v>
      </c>
      <c r="W154" s="50">
        <v>583170</v>
      </c>
      <c r="X154" s="50">
        <v>506081</v>
      </c>
      <c r="Y154" s="50">
        <v>532998</v>
      </c>
      <c r="Z154" s="50">
        <v>355189</v>
      </c>
    </row>
    <row r="155" spans="1:26">
      <c r="A155" s="104" t="s">
        <v>132</v>
      </c>
      <c r="B155" s="50">
        <v>0</v>
      </c>
      <c r="C155" s="109">
        <f t="shared" si="162"/>
        <v>0</v>
      </c>
      <c r="D155" s="109">
        <v>0</v>
      </c>
      <c r="E155" s="50">
        <v>0</v>
      </c>
      <c r="F155" s="50">
        <v>0</v>
      </c>
      <c r="G155" s="50">
        <v>2044401</v>
      </c>
      <c r="H155" s="50">
        <v>11158358</v>
      </c>
      <c r="I155" s="50">
        <v>342940</v>
      </c>
      <c r="J155" s="50">
        <v>0</v>
      </c>
      <c r="K155" s="50">
        <v>1019929</v>
      </c>
      <c r="L155" s="50">
        <v>289686</v>
      </c>
      <c r="M155" s="50">
        <v>1019929</v>
      </c>
      <c r="N155" s="50">
        <v>357896</v>
      </c>
      <c r="O155" s="50">
        <v>168784</v>
      </c>
      <c r="P155" s="50">
        <v>115295</v>
      </c>
      <c r="Q155" s="50">
        <v>38751</v>
      </c>
      <c r="R155" s="50">
        <v>52964</v>
      </c>
      <c r="S155" s="50">
        <v>26998</v>
      </c>
      <c r="T155" s="50">
        <v>235253</v>
      </c>
      <c r="U155" s="226">
        <v>0</v>
      </c>
      <c r="V155" s="50">
        <v>149526</v>
      </c>
      <c r="W155" s="50">
        <v>4079</v>
      </c>
      <c r="X155" s="50">
        <v>321243</v>
      </c>
      <c r="Y155" s="50">
        <v>181237</v>
      </c>
      <c r="Z155" s="50">
        <v>422073</v>
      </c>
    </row>
    <row r="156" spans="1:26">
      <c r="A156" s="104" t="s">
        <v>75</v>
      </c>
      <c r="B156" s="50">
        <v>0</v>
      </c>
      <c r="C156" s="109">
        <f t="shared" si="162"/>
        <v>0</v>
      </c>
      <c r="D156" s="109">
        <v>0</v>
      </c>
      <c r="E156" s="50">
        <v>2490946</v>
      </c>
      <c r="F156" s="50">
        <v>2942656</v>
      </c>
      <c r="G156" s="50">
        <v>2510567</v>
      </c>
      <c r="H156" s="50">
        <v>2584663</v>
      </c>
      <c r="I156" s="50">
        <v>1917195</v>
      </c>
      <c r="J156" s="50">
        <v>1833262</v>
      </c>
      <c r="K156" s="50">
        <v>2680744</v>
      </c>
      <c r="L156" s="50">
        <v>1148819</v>
      </c>
      <c r="M156" s="50">
        <v>2680744</v>
      </c>
      <c r="N156" s="50">
        <v>1754260</v>
      </c>
      <c r="O156" s="50">
        <v>965301</v>
      </c>
      <c r="P156" s="50">
        <v>1418479</v>
      </c>
      <c r="Q156" s="50">
        <v>1565526</v>
      </c>
      <c r="R156" s="50">
        <v>794197</v>
      </c>
      <c r="S156" s="50">
        <v>463022</v>
      </c>
      <c r="T156" s="50">
        <v>603116</v>
      </c>
      <c r="U156" s="226">
        <v>605506</v>
      </c>
      <c r="V156" s="50">
        <v>533506</v>
      </c>
      <c r="W156" s="50">
        <v>338442</v>
      </c>
      <c r="X156" s="50">
        <v>291943</v>
      </c>
      <c r="Y156" s="50">
        <v>134589</v>
      </c>
      <c r="Z156" s="50">
        <v>106080</v>
      </c>
    </row>
    <row r="157" spans="1:26">
      <c r="A157" s="104" t="s">
        <v>133</v>
      </c>
      <c r="B157" s="50">
        <v>0</v>
      </c>
      <c r="C157" s="109">
        <f t="shared" si="162"/>
        <v>0</v>
      </c>
      <c r="D157" s="109">
        <v>0</v>
      </c>
      <c r="E157" s="50">
        <v>0</v>
      </c>
      <c r="F157" s="50">
        <v>0</v>
      </c>
      <c r="G157" s="50">
        <v>0</v>
      </c>
      <c r="H157" s="50">
        <v>0</v>
      </c>
      <c r="I157" s="50">
        <v>0</v>
      </c>
      <c r="J157" s="50">
        <v>0</v>
      </c>
      <c r="K157" s="50">
        <v>0</v>
      </c>
      <c r="L157" s="50">
        <v>0</v>
      </c>
      <c r="M157" s="50">
        <v>0</v>
      </c>
      <c r="N157" s="50">
        <v>0</v>
      </c>
      <c r="O157" s="50">
        <v>0</v>
      </c>
      <c r="P157" s="50">
        <v>617</v>
      </c>
      <c r="Q157" s="50">
        <v>0</v>
      </c>
      <c r="R157" s="50">
        <v>0</v>
      </c>
      <c r="S157" s="50">
        <v>0</v>
      </c>
      <c r="T157" s="50">
        <v>0</v>
      </c>
      <c r="U157" s="226">
        <v>7603</v>
      </c>
      <c r="V157" s="50">
        <v>2215</v>
      </c>
      <c r="W157" s="50">
        <v>0</v>
      </c>
      <c r="X157" s="50">
        <v>0</v>
      </c>
      <c r="Y157" s="50">
        <v>0</v>
      </c>
      <c r="Z157" s="50">
        <v>0</v>
      </c>
    </row>
    <row r="158" spans="1:26">
      <c r="A158" s="104" t="s">
        <v>134</v>
      </c>
      <c r="B158" s="50">
        <v>0</v>
      </c>
      <c r="C158" s="109">
        <f t="shared" si="162"/>
        <v>0</v>
      </c>
      <c r="D158" s="109">
        <v>0</v>
      </c>
      <c r="E158" s="50">
        <v>0</v>
      </c>
      <c r="F158" s="50">
        <v>0</v>
      </c>
      <c r="G158" s="50">
        <v>1639735</v>
      </c>
      <c r="H158" s="50">
        <v>3034003</v>
      </c>
      <c r="I158" s="50">
        <v>-1087568</v>
      </c>
      <c r="J158" s="50">
        <v>1443394</v>
      </c>
      <c r="K158" s="50">
        <v>2229421</v>
      </c>
      <c r="L158" s="50">
        <v>2202928</v>
      </c>
      <c r="M158" s="50">
        <v>2229421</v>
      </c>
      <c r="N158" s="50">
        <v>0</v>
      </c>
      <c r="O158" s="50">
        <v>0</v>
      </c>
      <c r="P158" s="50">
        <v>0</v>
      </c>
      <c r="Q158" s="50">
        <v>0</v>
      </c>
      <c r="R158" s="50">
        <v>0</v>
      </c>
      <c r="S158" s="50">
        <v>0</v>
      </c>
      <c r="T158" s="50">
        <v>0</v>
      </c>
      <c r="U158" s="226">
        <v>0</v>
      </c>
      <c r="V158" s="50">
        <v>0</v>
      </c>
      <c r="W158" s="50">
        <v>165193</v>
      </c>
      <c r="X158" s="50">
        <v>134807</v>
      </c>
      <c r="Y158" s="50">
        <v>0</v>
      </c>
      <c r="Z158" s="50">
        <v>0</v>
      </c>
    </row>
    <row r="159" spans="1:26">
      <c r="A159" s="104" t="s">
        <v>136</v>
      </c>
      <c r="B159" s="50">
        <v>0</v>
      </c>
      <c r="C159" s="109">
        <f t="shared" si="162"/>
        <v>0</v>
      </c>
      <c r="D159" s="109">
        <v>0</v>
      </c>
      <c r="E159" s="50">
        <v>5377764</v>
      </c>
      <c r="F159" s="50">
        <v>0</v>
      </c>
      <c r="G159" s="50">
        <v>0</v>
      </c>
      <c r="H159" s="50">
        <v>0</v>
      </c>
      <c r="I159" s="50">
        <v>0</v>
      </c>
      <c r="J159" s="50">
        <v>0</v>
      </c>
      <c r="K159" s="50">
        <v>0</v>
      </c>
      <c r="L159" s="50">
        <v>0</v>
      </c>
      <c r="M159" s="50">
        <v>0</v>
      </c>
      <c r="N159" s="50">
        <v>0</v>
      </c>
      <c r="O159" s="50">
        <v>0</v>
      </c>
      <c r="P159" s="50">
        <v>0</v>
      </c>
      <c r="Q159" s="50">
        <v>0</v>
      </c>
      <c r="R159" s="50">
        <v>0</v>
      </c>
      <c r="S159" s="50">
        <v>0</v>
      </c>
      <c r="T159" s="50">
        <v>5918958</v>
      </c>
      <c r="U159" s="226">
        <v>5936672</v>
      </c>
      <c r="V159" s="50">
        <v>6854329</v>
      </c>
      <c r="W159" s="50">
        <v>6594314</v>
      </c>
      <c r="X159" s="50">
        <v>8574227</v>
      </c>
      <c r="Y159" s="50">
        <v>7225400</v>
      </c>
      <c r="Z159" s="50">
        <v>12702461</v>
      </c>
    </row>
    <row r="160" spans="1:26">
      <c r="A160" s="104" t="s">
        <v>145</v>
      </c>
      <c r="B160" s="50">
        <v>0</v>
      </c>
      <c r="C160" s="109">
        <f t="shared" si="162"/>
        <v>0</v>
      </c>
      <c r="D160" s="109">
        <v>0</v>
      </c>
      <c r="E160" s="50">
        <v>3516897</v>
      </c>
      <c r="F160" s="50">
        <v>978141</v>
      </c>
      <c r="G160" s="50">
        <v>13524576</v>
      </c>
      <c r="H160" s="50">
        <v>-11617598</v>
      </c>
      <c r="I160" s="50">
        <v>4500113</v>
      </c>
      <c r="J160" s="50">
        <v>1307737</v>
      </c>
      <c r="K160" s="50">
        <v>4020804</v>
      </c>
      <c r="L160" s="50">
        <v>3099910</v>
      </c>
      <c r="M160" s="50">
        <v>4020804</v>
      </c>
      <c r="N160" s="50">
        <v>1568062</v>
      </c>
      <c r="O160" s="50">
        <v>660672</v>
      </c>
      <c r="P160" s="50">
        <v>9666320</v>
      </c>
      <c r="Q160" s="50">
        <v>6335</v>
      </c>
      <c r="R160" s="50">
        <v>1150612</v>
      </c>
      <c r="S160" s="50">
        <v>1163959</v>
      </c>
      <c r="T160" s="50">
        <v>1050555</v>
      </c>
      <c r="U160" s="226">
        <v>294253</v>
      </c>
      <c r="V160" s="50">
        <v>253470</v>
      </c>
      <c r="W160" s="50">
        <v>117068</v>
      </c>
      <c r="X160" s="50">
        <v>188004</v>
      </c>
      <c r="Y160" s="50">
        <v>190992</v>
      </c>
      <c r="Z160" s="50">
        <v>958185</v>
      </c>
    </row>
    <row r="161" spans="1:26">
      <c r="A161" s="104" t="s">
        <v>138</v>
      </c>
      <c r="B161" s="50">
        <v>0</v>
      </c>
      <c r="C161" s="109">
        <f t="shared" si="162"/>
        <v>0</v>
      </c>
      <c r="D161" s="109">
        <v>0</v>
      </c>
      <c r="E161" s="50">
        <v>31922881</v>
      </c>
      <c r="F161" s="50">
        <v>9216770</v>
      </c>
      <c r="G161" s="50">
        <v>7384138</v>
      </c>
      <c r="H161" s="50">
        <v>5930000</v>
      </c>
      <c r="I161" s="50">
        <v>0</v>
      </c>
      <c r="J161" s="50">
        <v>0</v>
      </c>
      <c r="K161" s="50">
        <v>0</v>
      </c>
      <c r="L161" s="50">
        <v>0</v>
      </c>
      <c r="M161" s="50">
        <v>0</v>
      </c>
      <c r="N161" s="50">
        <v>0</v>
      </c>
      <c r="O161" s="50">
        <v>0</v>
      </c>
      <c r="P161" s="50">
        <v>0</v>
      </c>
      <c r="Q161" s="50">
        <v>0</v>
      </c>
      <c r="R161" s="50">
        <v>0</v>
      </c>
      <c r="S161" s="50">
        <v>0</v>
      </c>
      <c r="T161" s="50">
        <v>0</v>
      </c>
      <c r="U161" s="226">
        <v>0</v>
      </c>
      <c r="V161" s="50">
        <v>0</v>
      </c>
      <c r="W161" s="50">
        <v>0</v>
      </c>
      <c r="X161" s="50">
        <v>0</v>
      </c>
      <c r="Y161" s="50">
        <v>0</v>
      </c>
      <c r="Z161" s="50">
        <v>0</v>
      </c>
    </row>
    <row r="162" spans="1:26">
      <c r="A162" s="104" t="s">
        <v>140</v>
      </c>
      <c r="B162" s="50">
        <v>0</v>
      </c>
      <c r="C162" s="109">
        <f t="shared" si="162"/>
        <v>0</v>
      </c>
      <c r="D162" s="109">
        <v>0</v>
      </c>
      <c r="E162" s="50">
        <v>0</v>
      </c>
      <c r="F162" s="50">
        <v>0</v>
      </c>
      <c r="G162" s="50">
        <v>0</v>
      </c>
      <c r="H162" s="50">
        <v>0</v>
      </c>
      <c r="I162" s="50">
        <v>0</v>
      </c>
      <c r="J162" s="50">
        <v>0</v>
      </c>
      <c r="K162" s="50">
        <v>0</v>
      </c>
      <c r="L162" s="50">
        <v>0</v>
      </c>
      <c r="M162" s="50">
        <v>0</v>
      </c>
      <c r="N162" s="50">
        <v>0</v>
      </c>
      <c r="O162" s="50">
        <v>0</v>
      </c>
      <c r="P162" s="50">
        <v>0</v>
      </c>
      <c r="Q162" s="50">
        <v>0</v>
      </c>
      <c r="R162" s="50">
        <v>0</v>
      </c>
      <c r="S162" s="50">
        <v>0</v>
      </c>
      <c r="T162" s="50">
        <v>0</v>
      </c>
      <c r="U162" s="226">
        <v>1179897</v>
      </c>
      <c r="V162" s="50">
        <v>1179897</v>
      </c>
      <c r="W162" s="50">
        <v>1263614</v>
      </c>
      <c r="X162" s="50">
        <v>1279260</v>
      </c>
      <c r="Y162" s="50">
        <v>0</v>
      </c>
      <c r="Z162" s="50">
        <v>0</v>
      </c>
    </row>
    <row r="163" spans="1:26">
      <c r="A163" s="104" t="s">
        <v>142</v>
      </c>
      <c r="B163" s="50">
        <v>0</v>
      </c>
      <c r="C163" s="109">
        <f t="shared" si="162"/>
        <v>0</v>
      </c>
      <c r="D163" s="109">
        <v>0</v>
      </c>
      <c r="E163" s="50">
        <v>9516436</v>
      </c>
      <c r="F163" s="50">
        <v>23743610</v>
      </c>
      <c r="G163" s="50">
        <v>9017945</v>
      </c>
      <c r="H163" s="50">
        <v>10392483</v>
      </c>
      <c r="I163" s="50">
        <v>7578838</v>
      </c>
      <c r="J163" s="50">
        <v>7149711</v>
      </c>
      <c r="K163" s="50">
        <v>6703208</v>
      </c>
      <c r="L163" s="50">
        <v>10228946</v>
      </c>
      <c r="M163" s="50">
        <v>6703208</v>
      </c>
      <c r="N163" s="50">
        <v>4060595</v>
      </c>
      <c r="O163" s="50">
        <v>2640172</v>
      </c>
      <c r="P163" s="50">
        <v>2000137</v>
      </c>
      <c r="Q163" s="50">
        <v>490148</v>
      </c>
      <c r="R163" s="50">
        <v>85886</v>
      </c>
      <c r="S163" s="50">
        <v>0</v>
      </c>
      <c r="T163" s="50">
        <v>0</v>
      </c>
      <c r="U163" s="226">
        <v>0</v>
      </c>
      <c r="V163" s="50">
        <v>0</v>
      </c>
      <c r="W163" s="50">
        <v>20000000</v>
      </c>
      <c r="X163" s="50">
        <v>0</v>
      </c>
      <c r="Y163" s="50">
        <v>0</v>
      </c>
      <c r="Z163" s="50">
        <v>0</v>
      </c>
    </row>
    <row r="164" spans="1:26">
      <c r="A164" s="104" t="s">
        <v>144</v>
      </c>
      <c r="B164" s="50">
        <v>0</v>
      </c>
      <c r="C164" s="109">
        <f t="shared" si="162"/>
        <v>0</v>
      </c>
      <c r="D164" s="109">
        <v>0</v>
      </c>
      <c r="E164" s="50">
        <v>0</v>
      </c>
      <c r="F164" s="50">
        <v>0</v>
      </c>
      <c r="G164" s="50">
        <v>0</v>
      </c>
      <c r="H164" s="50">
        <v>0</v>
      </c>
      <c r="I164" s="50">
        <v>0</v>
      </c>
      <c r="J164" s="50">
        <v>0</v>
      </c>
      <c r="K164" s="50">
        <v>0</v>
      </c>
      <c r="L164" s="50">
        <v>0</v>
      </c>
      <c r="M164" s="50">
        <v>0</v>
      </c>
      <c r="N164" s="50">
        <v>0</v>
      </c>
      <c r="O164" s="50">
        <v>0</v>
      </c>
      <c r="P164" s="50">
        <v>0</v>
      </c>
      <c r="Q164" s="50">
        <v>0</v>
      </c>
      <c r="R164" s="50">
        <v>0</v>
      </c>
      <c r="S164" s="50">
        <v>0</v>
      </c>
      <c r="T164" s="50">
        <v>0</v>
      </c>
      <c r="U164" s="226">
        <v>0</v>
      </c>
      <c r="V164" s="50">
        <v>0</v>
      </c>
      <c r="W164" s="50">
        <v>0</v>
      </c>
      <c r="X164" s="50">
        <v>0</v>
      </c>
      <c r="Y164" s="50">
        <v>0</v>
      </c>
      <c r="Z164" s="50">
        <v>0</v>
      </c>
    </row>
    <row r="165" spans="1:26">
      <c r="A165" s="104" t="s">
        <v>146</v>
      </c>
      <c r="B165" s="50">
        <v>0</v>
      </c>
      <c r="C165" s="109">
        <f t="shared" si="162"/>
        <v>0</v>
      </c>
      <c r="D165" s="109">
        <v>0</v>
      </c>
      <c r="E165" s="50">
        <v>3105987</v>
      </c>
      <c r="F165" s="50">
        <v>4511554</v>
      </c>
      <c r="G165" s="50">
        <v>5031113</v>
      </c>
      <c r="H165" s="50">
        <v>3809719</v>
      </c>
      <c r="I165" s="50">
        <v>5521538</v>
      </c>
      <c r="J165" s="50">
        <v>6795748</v>
      </c>
      <c r="K165" s="50">
        <v>7653140</v>
      </c>
      <c r="L165" s="50">
        <v>4347399</v>
      </c>
      <c r="M165" s="50">
        <v>7531583</v>
      </c>
      <c r="N165" s="50">
        <v>0</v>
      </c>
      <c r="O165" s="50">
        <v>0</v>
      </c>
      <c r="P165" s="50">
        <v>0</v>
      </c>
      <c r="Q165" s="50">
        <v>0</v>
      </c>
      <c r="R165" s="50">
        <v>0</v>
      </c>
      <c r="S165" s="50">
        <v>0</v>
      </c>
      <c r="T165" s="50">
        <v>0</v>
      </c>
      <c r="U165" s="226">
        <v>0</v>
      </c>
      <c r="V165" s="50">
        <v>0</v>
      </c>
      <c r="W165" s="50">
        <v>0</v>
      </c>
      <c r="X165" s="50">
        <v>0</v>
      </c>
      <c r="Y165" s="50">
        <v>0</v>
      </c>
      <c r="Z165" s="50">
        <v>0</v>
      </c>
    </row>
    <row r="166" spans="1:26">
      <c r="A166" s="104" t="s">
        <v>148</v>
      </c>
      <c r="B166" s="50">
        <v>0</v>
      </c>
      <c r="C166" s="109">
        <f t="shared" si="162"/>
        <v>0</v>
      </c>
      <c r="D166" s="109">
        <v>0</v>
      </c>
      <c r="E166" s="50">
        <v>2000000</v>
      </c>
      <c r="F166" s="50">
        <v>1633060</v>
      </c>
      <c r="G166" s="50">
        <v>2672948</v>
      </c>
      <c r="H166" s="50">
        <v>1087689</v>
      </c>
      <c r="I166" s="50">
        <v>1268506</v>
      </c>
      <c r="J166" s="50">
        <v>3166411</v>
      </c>
      <c r="K166" s="50">
        <v>1351379</v>
      </c>
      <c r="L166" s="50">
        <v>1768467</v>
      </c>
      <c r="M166" s="50">
        <v>1351379</v>
      </c>
      <c r="N166" s="50">
        <v>2186377</v>
      </c>
      <c r="O166" s="50">
        <v>2172211</v>
      </c>
      <c r="P166" s="50">
        <v>2121117</v>
      </c>
      <c r="Q166" s="50">
        <v>2070140</v>
      </c>
      <c r="R166" s="50">
        <v>2134639</v>
      </c>
      <c r="S166" s="50">
        <v>87346</v>
      </c>
      <c r="T166" s="50">
        <v>24983</v>
      </c>
      <c r="U166" s="226">
        <v>73368</v>
      </c>
      <c r="V166" s="50">
        <v>6585</v>
      </c>
      <c r="W166" s="50">
        <v>12907</v>
      </c>
      <c r="X166" s="50">
        <v>49926</v>
      </c>
      <c r="Y166" s="50">
        <v>37629</v>
      </c>
      <c r="Z166" s="50">
        <v>8440</v>
      </c>
    </row>
    <row r="167" spans="1:26">
      <c r="A167" s="104" t="s">
        <v>150</v>
      </c>
      <c r="B167" s="50">
        <v>0</v>
      </c>
      <c r="C167" s="109">
        <f t="shared" si="162"/>
        <v>0</v>
      </c>
      <c r="D167" s="109">
        <v>0</v>
      </c>
      <c r="E167" s="50">
        <v>133421</v>
      </c>
      <c r="F167" s="50">
        <v>751955</v>
      </c>
      <c r="G167" s="50">
        <v>1032282</v>
      </c>
      <c r="H167" s="50">
        <v>634458</v>
      </c>
      <c r="I167" s="50">
        <v>473076</v>
      </c>
      <c r="J167" s="50">
        <v>382013</v>
      </c>
      <c r="K167" s="50">
        <v>441812</v>
      </c>
      <c r="L167" s="50">
        <v>214599</v>
      </c>
      <c r="M167" s="50">
        <v>432258</v>
      </c>
      <c r="N167" s="50">
        <v>0</v>
      </c>
      <c r="O167" s="50">
        <v>0</v>
      </c>
      <c r="P167" s="50">
        <v>0</v>
      </c>
      <c r="Q167" s="50">
        <v>0</v>
      </c>
      <c r="R167" s="50">
        <v>4564</v>
      </c>
      <c r="S167" s="50">
        <v>262762</v>
      </c>
      <c r="T167" s="50">
        <v>35191</v>
      </c>
      <c r="U167" s="226">
        <v>309758</v>
      </c>
      <c r="V167" s="50">
        <v>0</v>
      </c>
      <c r="W167" s="50">
        <v>0</v>
      </c>
      <c r="X167" s="50">
        <v>0</v>
      </c>
      <c r="Y167" s="50">
        <v>0</v>
      </c>
      <c r="Z167" s="50">
        <v>0</v>
      </c>
    </row>
    <row r="168" spans="1:26">
      <c r="A168" s="104" t="s">
        <v>152</v>
      </c>
      <c r="B168" s="50">
        <v>0</v>
      </c>
      <c r="C168" s="109">
        <f t="shared" si="162"/>
        <v>0</v>
      </c>
      <c r="D168" s="109">
        <v>0</v>
      </c>
      <c r="E168" s="50">
        <v>0</v>
      </c>
      <c r="F168" s="50">
        <v>0</v>
      </c>
      <c r="G168" s="50">
        <v>0</v>
      </c>
      <c r="H168" s="50">
        <v>0</v>
      </c>
      <c r="I168" s="50">
        <v>0</v>
      </c>
      <c r="J168" s="50">
        <v>0</v>
      </c>
      <c r="K168" s="50">
        <v>0</v>
      </c>
      <c r="L168" s="50">
        <v>0</v>
      </c>
      <c r="M168" s="50">
        <v>0</v>
      </c>
      <c r="N168" s="50">
        <v>0</v>
      </c>
      <c r="O168" s="50">
        <v>0</v>
      </c>
      <c r="P168" s="50">
        <v>0</v>
      </c>
      <c r="Q168" s="50">
        <v>0</v>
      </c>
      <c r="R168" s="50">
        <v>0</v>
      </c>
      <c r="S168" s="50">
        <v>0</v>
      </c>
      <c r="T168" s="50">
        <v>0</v>
      </c>
      <c r="U168" s="226">
        <v>0</v>
      </c>
      <c r="V168" s="50">
        <v>18180</v>
      </c>
      <c r="W168" s="50">
        <v>11938</v>
      </c>
      <c r="X168" s="50">
        <v>8501</v>
      </c>
      <c r="Y168" s="50">
        <v>4522</v>
      </c>
      <c r="Z168" s="50">
        <v>14970</v>
      </c>
    </row>
    <row r="169" spans="1:26">
      <c r="A169" s="104" t="s">
        <v>153</v>
      </c>
      <c r="B169" s="50">
        <v>0</v>
      </c>
      <c r="C169" s="109">
        <f t="shared" si="162"/>
        <v>0</v>
      </c>
      <c r="D169" s="109">
        <v>0</v>
      </c>
      <c r="E169" s="50">
        <v>224</v>
      </c>
      <c r="F169" s="50">
        <v>0</v>
      </c>
      <c r="G169" s="50">
        <v>31</v>
      </c>
      <c r="H169" s="50">
        <v>720</v>
      </c>
      <c r="I169" s="50">
        <v>47994</v>
      </c>
      <c r="J169" s="50">
        <v>47467</v>
      </c>
      <c r="K169" s="50">
        <v>35805</v>
      </c>
      <c r="L169" s="50">
        <v>27480</v>
      </c>
      <c r="M169" s="50">
        <v>35805</v>
      </c>
      <c r="N169" s="50">
        <v>9554</v>
      </c>
      <c r="O169" s="50">
        <v>8675</v>
      </c>
      <c r="P169" s="50">
        <v>29654</v>
      </c>
      <c r="Q169" s="50">
        <v>2153</v>
      </c>
      <c r="R169" s="50">
        <v>828</v>
      </c>
      <c r="S169" s="50">
        <v>1283</v>
      </c>
      <c r="T169" s="50">
        <v>1092</v>
      </c>
      <c r="U169" s="226">
        <v>323</v>
      </c>
      <c r="V169" s="50">
        <v>2427</v>
      </c>
      <c r="W169" s="50">
        <v>441</v>
      </c>
      <c r="X169" s="50">
        <v>3327</v>
      </c>
      <c r="Y169" s="50">
        <v>7584</v>
      </c>
      <c r="Z169" s="50">
        <v>1160</v>
      </c>
    </row>
    <row r="170" spans="1:26">
      <c r="A170" s="104" t="s">
        <v>154</v>
      </c>
      <c r="B170" s="50">
        <v>0</v>
      </c>
      <c r="C170" s="109">
        <f t="shared" si="162"/>
        <v>0</v>
      </c>
      <c r="D170" s="109">
        <v>0</v>
      </c>
      <c r="E170" s="50">
        <v>119</v>
      </c>
      <c r="F170" s="50">
        <v>0</v>
      </c>
      <c r="G170" s="50">
        <v>6780</v>
      </c>
      <c r="H170" s="50">
        <v>3988</v>
      </c>
      <c r="I170" s="50">
        <v>6548758</v>
      </c>
      <c r="J170" s="50">
        <v>330915</v>
      </c>
      <c r="K170" s="50">
        <v>103880720</v>
      </c>
      <c r="L170" s="50">
        <v>116739720</v>
      </c>
      <c r="M170" s="50">
        <v>103880720</v>
      </c>
      <c r="N170" s="50">
        <v>6433354</v>
      </c>
      <c r="O170" s="50">
        <v>13163853</v>
      </c>
      <c r="P170" s="50">
        <v>16574945</v>
      </c>
      <c r="Q170" s="50">
        <v>68904200</v>
      </c>
      <c r="R170" s="50">
        <v>67336477</v>
      </c>
      <c r="S170" s="50">
        <v>63672077</v>
      </c>
      <c r="T170" s="50">
        <v>64572506</v>
      </c>
      <c r="U170" s="226">
        <v>54854284</v>
      </c>
      <c r="V170" s="50">
        <v>51882971</v>
      </c>
      <c r="W170" s="50">
        <v>46730144</v>
      </c>
      <c r="X170" s="50">
        <v>51696448</v>
      </c>
      <c r="Y170" s="50">
        <v>54293537</v>
      </c>
      <c r="Z170" s="50">
        <v>65534748.920000002</v>
      </c>
    </row>
    <row r="171" spans="1:26">
      <c r="A171" s="104" t="s">
        <v>155</v>
      </c>
      <c r="B171" s="50">
        <v>0</v>
      </c>
      <c r="C171" s="109">
        <f t="shared" si="162"/>
        <v>0</v>
      </c>
      <c r="D171" s="109">
        <v>0</v>
      </c>
      <c r="E171" s="50">
        <v>0</v>
      </c>
      <c r="F171" s="50">
        <v>0</v>
      </c>
      <c r="G171" s="50">
        <v>0</v>
      </c>
      <c r="H171" s="50">
        <v>0</v>
      </c>
      <c r="I171" s="50">
        <v>0</v>
      </c>
      <c r="J171" s="50">
        <v>0</v>
      </c>
      <c r="K171" s="50">
        <v>0</v>
      </c>
      <c r="L171" s="50">
        <v>0</v>
      </c>
      <c r="M171" s="50">
        <v>0</v>
      </c>
      <c r="N171" s="50">
        <v>0</v>
      </c>
      <c r="O171" s="50">
        <v>0</v>
      </c>
      <c r="P171" s="50">
        <v>0</v>
      </c>
      <c r="Q171" s="50">
        <v>0</v>
      </c>
      <c r="R171" s="50">
        <v>0</v>
      </c>
      <c r="S171" s="50">
        <v>0</v>
      </c>
      <c r="T171" s="50">
        <v>0</v>
      </c>
      <c r="U171" s="226">
        <v>0</v>
      </c>
      <c r="V171" s="50">
        <v>0</v>
      </c>
      <c r="W171" s="50">
        <v>0</v>
      </c>
      <c r="X171" s="50">
        <v>0</v>
      </c>
      <c r="Y171" s="50">
        <v>0</v>
      </c>
      <c r="Z171" s="50">
        <v>0</v>
      </c>
    </row>
    <row r="172" spans="1:26">
      <c r="A172" s="104" t="s">
        <v>157</v>
      </c>
      <c r="B172" s="50">
        <v>0</v>
      </c>
      <c r="C172" s="109">
        <f t="shared" si="162"/>
        <v>0</v>
      </c>
      <c r="D172" s="109">
        <v>0</v>
      </c>
      <c r="E172" s="50">
        <v>3358834</v>
      </c>
      <c r="F172" s="50">
        <v>7968486</v>
      </c>
      <c r="G172" s="50">
        <v>5056842</v>
      </c>
      <c r="H172" s="50">
        <v>1567617</v>
      </c>
      <c r="I172" s="50">
        <v>329142</v>
      </c>
      <c r="J172" s="50">
        <v>484051</v>
      </c>
      <c r="K172" s="50">
        <v>1484234</v>
      </c>
      <c r="L172" s="50">
        <v>1342679</v>
      </c>
      <c r="M172" s="50">
        <v>1484234</v>
      </c>
      <c r="N172" s="50">
        <v>1512198</v>
      </c>
      <c r="O172" s="50">
        <v>1877172</v>
      </c>
      <c r="P172" s="50">
        <v>1746319</v>
      </c>
      <c r="Q172" s="50">
        <v>1933216</v>
      </c>
      <c r="R172" s="50">
        <v>1755730</v>
      </c>
      <c r="S172" s="50">
        <v>817126</v>
      </c>
      <c r="T172" s="50">
        <v>677724</v>
      </c>
      <c r="U172" s="226">
        <v>587854</v>
      </c>
      <c r="V172" s="50">
        <v>518080</v>
      </c>
      <c r="W172" s="50">
        <v>783928</v>
      </c>
      <c r="X172" s="50">
        <v>1821214</v>
      </c>
      <c r="Y172" s="50">
        <v>3136536</v>
      </c>
      <c r="Z172" s="50">
        <v>2314857</v>
      </c>
    </row>
    <row r="173" spans="1:26">
      <c r="A173" s="104" t="s">
        <v>158</v>
      </c>
      <c r="B173" s="50">
        <v>0</v>
      </c>
      <c r="C173" s="109">
        <f t="shared" si="162"/>
        <v>0</v>
      </c>
      <c r="D173" s="109">
        <v>0</v>
      </c>
      <c r="E173" s="50">
        <v>0</v>
      </c>
      <c r="F173" s="50">
        <v>4518587</v>
      </c>
      <c r="G173" s="50">
        <v>-262269</v>
      </c>
      <c r="H173" s="50">
        <v>-40174</v>
      </c>
      <c r="I173" s="50">
        <v>0</v>
      </c>
      <c r="J173" s="50">
        <v>0</v>
      </c>
      <c r="K173" s="50">
        <v>0</v>
      </c>
      <c r="L173" s="50">
        <v>0</v>
      </c>
      <c r="M173" s="50">
        <v>0</v>
      </c>
      <c r="N173" s="50">
        <v>0</v>
      </c>
      <c r="O173" s="50">
        <v>0</v>
      </c>
      <c r="P173" s="50">
        <v>0</v>
      </c>
      <c r="Q173" s="50">
        <v>0</v>
      </c>
      <c r="R173" s="50">
        <v>0</v>
      </c>
      <c r="S173" s="50">
        <v>0</v>
      </c>
      <c r="T173" s="50">
        <v>262208</v>
      </c>
      <c r="U173" s="227">
        <v>1501405</v>
      </c>
      <c r="V173" s="50">
        <v>81944</v>
      </c>
      <c r="W173" s="50">
        <v>0</v>
      </c>
      <c r="X173" s="50">
        <v>0</v>
      </c>
      <c r="Y173" s="50">
        <v>0</v>
      </c>
      <c r="Z173" s="50">
        <v>0</v>
      </c>
    </row>
    <row r="174" spans="1:26">
      <c r="A174" s="106" t="s">
        <v>159</v>
      </c>
      <c r="B174" s="109">
        <f>SUM(B123:B173)</f>
        <v>0</v>
      </c>
      <c r="C174" s="109">
        <f>SUM(C123:C173)</f>
        <v>0</v>
      </c>
      <c r="D174" s="109">
        <f t="shared" ref="D174:N174" si="163">SUM(D123:D173)</f>
        <v>1522222</v>
      </c>
      <c r="E174" s="103">
        <f t="shared" si="163"/>
        <v>170217418</v>
      </c>
      <c r="F174" s="103">
        <f t="shared" si="163"/>
        <v>182314362</v>
      </c>
      <c r="G174" s="103">
        <f t="shared" si="163"/>
        <v>135671806</v>
      </c>
      <c r="H174" s="103">
        <f t="shared" si="163"/>
        <v>226985859</v>
      </c>
      <c r="I174" s="103">
        <f t="shared" si="163"/>
        <v>85332145</v>
      </c>
      <c r="J174" s="103">
        <f t="shared" si="163"/>
        <v>79668976</v>
      </c>
      <c r="K174" s="103">
        <f t="shared" si="163"/>
        <v>227063748</v>
      </c>
      <c r="L174" s="103">
        <f>SUM(L123:L173)</f>
        <v>182774876</v>
      </c>
      <c r="M174" s="103">
        <f t="shared" si="163"/>
        <v>225275718</v>
      </c>
      <c r="N174" s="103">
        <f t="shared" si="163"/>
        <v>132588440</v>
      </c>
      <c r="O174" s="50">
        <v>150303207</v>
      </c>
      <c r="P174" s="50">
        <v>148566956</v>
      </c>
      <c r="Q174" s="50">
        <v>147908403</v>
      </c>
      <c r="R174" s="50">
        <v>155742152</v>
      </c>
      <c r="S174" s="50">
        <v>170772997</v>
      </c>
      <c r="T174" s="50">
        <v>210451829</v>
      </c>
      <c r="U174" s="226">
        <v>229543232</v>
      </c>
      <c r="V174" s="50">
        <f>SUM(V123:V173)</f>
        <v>196618486</v>
      </c>
      <c r="W174" s="50">
        <f>SUM(W123:W173)</f>
        <v>218851121</v>
      </c>
      <c r="X174" s="50">
        <f>SUM(X123:X173)</f>
        <v>218550515</v>
      </c>
      <c r="Y174" s="50">
        <f>SUM(Y123:Y173)</f>
        <v>204313891</v>
      </c>
      <c r="Z174" s="50">
        <f>SUM(Z123:Z173)</f>
        <v>223158127.92000002</v>
      </c>
    </row>
    <row r="180" spans="1:26">
      <c r="A180" s="396" t="s">
        <v>232</v>
      </c>
      <c r="T180" s="402">
        <v>2015</v>
      </c>
      <c r="U180" s="402">
        <v>2016</v>
      </c>
      <c r="V180" s="402">
        <v>2017</v>
      </c>
      <c r="W180" s="402">
        <v>2018</v>
      </c>
      <c r="X180" s="402">
        <v>2019</v>
      </c>
      <c r="Y180" s="402">
        <v>2020</v>
      </c>
      <c r="Z180" s="402">
        <v>2021</v>
      </c>
    </row>
    <row r="181" spans="1:26">
      <c r="A181" s="396"/>
      <c r="T181" s="398"/>
      <c r="U181" s="398"/>
      <c r="V181" s="398"/>
      <c r="W181" s="398"/>
      <c r="X181" s="398"/>
      <c r="Y181" s="398"/>
      <c r="Z181" s="398"/>
    </row>
    <row r="182" spans="1:26">
      <c r="A182" s="104" t="s">
        <v>82</v>
      </c>
      <c r="T182" s="222">
        <f>T5/'Total Funds Spent &amp; Transferred'!T5</f>
        <v>3.8891243221484341E-3</v>
      </c>
      <c r="U182" s="222">
        <f>U5/'Total Funds Spent &amp; Transferred'!U5</f>
        <v>3.475268597108597E-3</v>
      </c>
      <c r="V182" s="222">
        <f>V5/'Total Funds Spent &amp; Transferred'!V5</f>
        <v>5.5316316933293769E-3</v>
      </c>
      <c r="W182" s="222">
        <f>W5/'Total Funds Spent &amp; Transferred'!W5</f>
        <v>9.7375987839161925E-4</v>
      </c>
      <c r="X182" s="222">
        <f>X5/'Total Funds Spent &amp; Transferred'!X5</f>
        <v>7.2102266117567777E-4</v>
      </c>
      <c r="Y182" s="222">
        <f>Y5/'Total Funds Spent &amp; Transferred'!Y5</f>
        <v>1.5719929022819418E-3</v>
      </c>
      <c r="Z182" s="222">
        <f>Z5/'Total Funds Spent &amp; Transferred'!Z5</f>
        <v>1.1131602698645738E-3</v>
      </c>
    </row>
    <row r="183" spans="1:26">
      <c r="A183" s="104" t="s">
        <v>84</v>
      </c>
      <c r="T183" s="222">
        <f>T6/'Total Funds Spent &amp; Transferred'!T6</f>
        <v>2.5493672383443437E-3</v>
      </c>
      <c r="U183" s="222">
        <f>U6/'Total Funds Spent &amp; Transferred'!U6</f>
        <v>3.7790521490949769E-4</v>
      </c>
      <c r="V183" s="222">
        <f>V6/'Total Funds Spent &amp; Transferred'!V6</f>
        <v>4.6401884321115245E-3</v>
      </c>
      <c r="W183" s="222">
        <f>W6/'Total Funds Spent &amp; Transferred'!W6</f>
        <v>6.8175030559877127E-3</v>
      </c>
      <c r="X183" s="222">
        <f>X6/'Total Funds Spent &amp; Transferred'!X6</f>
        <v>3.3251986904485137E-2</v>
      </c>
      <c r="Y183" s="222">
        <f>Y6/'Total Funds Spent &amp; Transferred'!Y6</f>
        <v>3.3046580196177143E-2</v>
      </c>
      <c r="Z183" s="222">
        <f>Z6/'Total Funds Spent &amp; Transferred'!Z6</f>
        <v>1.410210740787085E-3</v>
      </c>
    </row>
    <row r="184" spans="1:26">
      <c r="A184" s="104" t="s">
        <v>86</v>
      </c>
      <c r="T184" s="222">
        <f>T7/'Total Funds Spent &amp; Transferred'!T7</f>
        <v>3.0991457929458458E-4</v>
      </c>
      <c r="U184" s="222">
        <f>U7/'Total Funds Spent &amp; Transferred'!U7</f>
        <v>5.2199592573994047E-4</v>
      </c>
      <c r="V184" s="222">
        <f>V7/'Total Funds Spent &amp; Transferred'!V7</f>
        <v>2.328320792778741E-4</v>
      </c>
      <c r="W184" s="222">
        <f>W7/'Total Funds Spent &amp; Transferred'!W7</f>
        <v>4.5073647853022914E-4</v>
      </c>
      <c r="X184" s="222">
        <f>X7/'Total Funds Spent &amp; Transferred'!X7</f>
        <v>8.6198097442706696E-4</v>
      </c>
      <c r="Y184" s="222">
        <f>Y7/'Total Funds Spent &amp; Transferred'!Y7</f>
        <v>7.6288537735303959E-4</v>
      </c>
      <c r="Z184" s="222">
        <f>Z7/'Total Funds Spent &amp; Transferred'!Z7</f>
        <v>5.9771294042658873E-4</v>
      </c>
    </row>
    <row r="185" spans="1:26">
      <c r="A185" s="104" t="s">
        <v>88</v>
      </c>
      <c r="T185" s="222">
        <f>T8/'Total Funds Spent &amp; Transferred'!T8</f>
        <v>2.5412269604771196E-2</v>
      </c>
      <c r="U185" s="222">
        <f>U8/'Total Funds Spent &amp; Transferred'!U8</f>
        <v>2.3011751847970517E-2</v>
      </c>
      <c r="V185" s="222">
        <f>V8/'Total Funds Spent &amp; Transferred'!V8</f>
        <v>1.974211362981846E-2</v>
      </c>
      <c r="W185" s="222">
        <f>W8/'Total Funds Spent &amp; Transferred'!W8</f>
        <v>1.9835209249714856E-2</v>
      </c>
      <c r="X185" s="222">
        <f>X8/'Total Funds Spent &amp; Transferred'!X8</f>
        <v>3.9105387773995012E-2</v>
      </c>
      <c r="Y185" s="222">
        <f>Y8/'Total Funds Spent &amp; Transferred'!Y8</f>
        <v>5.2339215250062014E-2</v>
      </c>
      <c r="Z185" s="222">
        <f>Z8/'Total Funds Spent &amp; Transferred'!Z8</f>
        <v>3.2146727378585614E-2</v>
      </c>
    </row>
    <row r="186" spans="1:26">
      <c r="A186" s="104" t="s">
        <v>74</v>
      </c>
      <c r="T186" s="222">
        <f>T9/'Total Funds Spent &amp; Transferred'!T9</f>
        <v>7.0532670176831763E-2</v>
      </c>
      <c r="U186" s="222">
        <f>U9/'Total Funds Spent &amp; Transferred'!U9</f>
        <v>0.10595725031333664</v>
      </c>
      <c r="V186" s="222">
        <f>V9/'Total Funds Spent &amp; Transferred'!V9</f>
        <v>0.149367765878065</v>
      </c>
      <c r="W186" s="222">
        <f>W9/'Total Funds Spent &amp; Transferred'!W9</f>
        <v>0.17142927169190567</v>
      </c>
      <c r="X186" s="222">
        <f>X9/'Total Funds Spent &amp; Transferred'!X9</f>
        <v>0.17143293311846217</v>
      </c>
      <c r="Y186" s="222">
        <f>Y9/'Total Funds Spent &amp; Transferred'!Y9</f>
        <v>0.1471996950884451</v>
      </c>
      <c r="Z186" s="222">
        <f>Z9/'Total Funds Spent &amp; Transferred'!Z9</f>
        <v>4.7676196754189652E-2</v>
      </c>
    </row>
    <row r="187" spans="1:26">
      <c r="A187" s="104" t="s">
        <v>91</v>
      </c>
      <c r="T187" s="222">
        <f>T10/'Total Funds Spent &amp; Transferred'!T10</f>
        <v>1.8624588497999719E-2</v>
      </c>
      <c r="U187" s="222">
        <f>U10/'Total Funds Spent &amp; Transferred'!U10</f>
        <v>1.1302842506846976E-2</v>
      </c>
      <c r="V187" s="222">
        <f>V10/'Total Funds Spent &amp; Transferred'!V10</f>
        <v>1.5961114808201855E-2</v>
      </c>
      <c r="W187" s="222">
        <f>W10/'Total Funds Spent &amp; Transferred'!W10</f>
        <v>1.0847082891800293E-2</v>
      </c>
      <c r="X187" s="222">
        <f>X10/'Total Funds Spent &amp; Transferred'!X10</f>
        <v>8.2963266719636459E-3</v>
      </c>
      <c r="Y187" s="222">
        <f>Y10/'Total Funds Spent &amp; Transferred'!Y10</f>
        <v>4.9657059121581909E-3</v>
      </c>
      <c r="Z187" s="222">
        <f>Z10/'Total Funds Spent &amp; Transferred'!Z10</f>
        <v>6.4313115455292315E-3</v>
      </c>
    </row>
    <row r="188" spans="1:26">
      <c r="A188" s="104" t="s">
        <v>93</v>
      </c>
      <c r="T188" s="222">
        <f>T11/'Total Funds Spent &amp; Transferred'!T11</f>
        <v>3.2448136549347598E-2</v>
      </c>
      <c r="U188" s="222">
        <f>U11/'Total Funds Spent &amp; Transferred'!U11</f>
        <v>2.977208649051049E-2</v>
      </c>
      <c r="V188" s="222">
        <f>V11/'Total Funds Spent &amp; Transferred'!V11</f>
        <v>2.4756065018198496E-2</v>
      </c>
      <c r="W188" s="222">
        <f>W11/'Total Funds Spent &amp; Transferred'!W11</f>
        <v>2.3540393277460121E-2</v>
      </c>
      <c r="X188" s="222">
        <f>X11/'Total Funds Spent &amp; Transferred'!X11</f>
        <v>2.2473462578260092E-2</v>
      </c>
      <c r="Y188" s="222">
        <f>Y11/'Total Funds Spent &amp; Transferred'!Y11</f>
        <v>2.0772354470059266E-2</v>
      </c>
      <c r="Z188" s="222">
        <f>Z11/'Total Funds Spent &amp; Transferred'!Z11</f>
        <v>2.138774015115644E-2</v>
      </c>
    </row>
    <row r="189" spans="1:26">
      <c r="A189" s="104" t="s">
        <v>95</v>
      </c>
      <c r="T189" s="222">
        <f>T12/'Total Funds Spent &amp; Transferred'!T12</f>
        <v>1.646737966583715E-2</v>
      </c>
      <c r="U189" s="222">
        <f>U12/'Total Funds Spent &amp; Transferred'!U12</f>
        <v>1.3782697594188934E-2</v>
      </c>
      <c r="V189" s="222">
        <f>V12/'Total Funds Spent &amp; Transferred'!V12</f>
        <v>1.2579536083956819E-2</v>
      </c>
      <c r="W189" s="222">
        <f>W12/'Total Funds Spent &amp; Transferred'!W12</f>
        <v>1.5689616665198972E-2</v>
      </c>
      <c r="X189" s="222">
        <f>X12/'Total Funds Spent &amp; Transferred'!X12</f>
        <v>5.0304369546556671E-3</v>
      </c>
      <c r="Y189" s="222">
        <f>Y12/'Total Funds Spent &amp; Transferred'!Y12</f>
        <v>1.3197685883653444E-2</v>
      </c>
      <c r="Z189" s="222">
        <f>Z12/'Total Funds Spent &amp; Transferred'!Z12</f>
        <v>3.4889819830831767E-2</v>
      </c>
    </row>
    <row r="190" spans="1:26">
      <c r="A190" s="104" t="s">
        <v>97</v>
      </c>
      <c r="T190" s="222">
        <f>T13/'Total Funds Spent &amp; Transferred'!T13</f>
        <v>8.480762294621939E-3</v>
      </c>
      <c r="U190" s="222">
        <f>U13/'Total Funds Spent &amp; Transferred'!U13</f>
        <v>5.8971265778091867E-3</v>
      </c>
      <c r="V190" s="222">
        <f>V13/'Total Funds Spent &amp; Transferred'!V13</f>
        <v>6.827250472701836E-3</v>
      </c>
      <c r="W190" s="222">
        <f>W13/'Total Funds Spent &amp; Transferred'!W13</f>
        <v>8.9998545874751621E-3</v>
      </c>
      <c r="X190" s="222">
        <f>X13/'Total Funds Spent &amp; Transferred'!X13</f>
        <v>5.6644971022992256E-3</v>
      </c>
      <c r="Y190" s="222">
        <f>Y13/'Total Funds Spent &amp; Transferred'!Y13</f>
        <v>4.9414421286033284E-3</v>
      </c>
      <c r="Z190" s="222">
        <f>Z13/'Total Funds Spent &amp; Transferred'!Z13</f>
        <v>1.4685748740137913E-3</v>
      </c>
    </row>
    <row r="191" spans="1:26">
      <c r="A191" s="104" t="s">
        <v>99</v>
      </c>
      <c r="T191" s="222">
        <f>T14/'Total Funds Spent &amp; Transferred'!T14</f>
        <v>4.549084347801653E-3</v>
      </c>
      <c r="U191" s="222">
        <f>U14/'Total Funds Spent &amp; Transferred'!U14</f>
        <v>5.4175719976787004E-3</v>
      </c>
      <c r="V191" s="222">
        <f>V14/'Total Funds Spent &amp; Transferred'!V14</f>
        <v>4.8021445458759108E-3</v>
      </c>
      <c r="W191" s="222">
        <f>W14/'Total Funds Spent &amp; Transferred'!W14</f>
        <v>5.4524204201450615E-3</v>
      </c>
      <c r="X191" s="222">
        <f>X14/'Total Funds Spent &amp; Transferred'!X14</f>
        <v>7.5597790858915577E-3</v>
      </c>
      <c r="Y191" s="222">
        <f>Y14/'Total Funds Spent &amp; Transferred'!Y14</f>
        <v>6.2474210268856131E-3</v>
      </c>
      <c r="Z191" s="222">
        <f>Z14/'Total Funds Spent &amp; Transferred'!Z14</f>
        <v>3.0679158183190944E-3</v>
      </c>
    </row>
    <row r="192" spans="1:26">
      <c r="A192" s="104" t="s">
        <v>101</v>
      </c>
      <c r="T192" s="222">
        <f>T15/'Total Funds Spent &amp; Transferred'!T15</f>
        <v>1.4967288653710245E-3</v>
      </c>
      <c r="U192" s="222">
        <f>U15/'Total Funds Spent &amp; Transferred'!U15</f>
        <v>6.1350501856893014E-7</v>
      </c>
      <c r="V192" s="222">
        <f>V15/'Total Funds Spent &amp; Transferred'!V15</f>
        <v>1.5056519265490191E-5</v>
      </c>
      <c r="W192" s="222">
        <f>W15/'Total Funds Spent &amp; Transferred'!W15</f>
        <v>8.9769138035043211E-7</v>
      </c>
      <c r="X192" s="222">
        <f>X15/'Total Funds Spent &amp; Transferred'!X15</f>
        <v>0</v>
      </c>
      <c r="Y192" s="222">
        <f>Y15/'Total Funds Spent &amp; Transferred'!Y15</f>
        <v>0</v>
      </c>
      <c r="Z192" s="222">
        <f>Z15/'Total Funds Spent &amp; Transferred'!Z15</f>
        <v>0</v>
      </c>
    </row>
    <row r="193" spans="1:26">
      <c r="A193" s="104" t="s">
        <v>102</v>
      </c>
      <c r="T193" s="222">
        <f>T16/'Total Funds Spent &amp; Transferred'!T16</f>
        <v>0.16263276098161089</v>
      </c>
      <c r="U193" s="222">
        <f>U16/'Total Funds Spent &amp; Transferred'!U16</f>
        <v>0.29085385546076459</v>
      </c>
      <c r="V193" s="222">
        <f>V16/'Total Funds Spent &amp; Transferred'!V16</f>
        <v>0.15940878336901756</v>
      </c>
      <c r="W193" s="222">
        <f>W16/'Total Funds Spent &amp; Transferred'!W16</f>
        <v>0.17110176077799194</v>
      </c>
      <c r="X193" s="222">
        <f>X16/'Total Funds Spent &amp; Transferred'!X16</f>
        <v>0.1640665454731827</v>
      </c>
      <c r="Y193" s="222">
        <f>Y16/'Total Funds Spent &amp; Transferred'!Y16</f>
        <v>0.15584562985187136</v>
      </c>
      <c r="Z193" s="222">
        <f>Z16/'Total Funds Spent &amp; Transferred'!Z16</f>
        <v>0.13991116741063822</v>
      </c>
    </row>
    <row r="194" spans="1:26">
      <c r="A194" s="104" t="s">
        <v>103</v>
      </c>
      <c r="T194" s="222">
        <f>T17/'Total Funds Spent &amp; Transferred'!T17</f>
        <v>1.232230301478607E-3</v>
      </c>
      <c r="U194" s="222">
        <f>U17/'Total Funds Spent &amp; Transferred'!U17</f>
        <v>1.0284010499835921E-3</v>
      </c>
      <c r="V194" s="222">
        <f>V17/'Total Funds Spent &amp; Transferred'!V17</f>
        <v>9.2237859517766709E-4</v>
      </c>
      <c r="W194" s="222">
        <f>W17/'Total Funds Spent &amp; Transferred'!W17</f>
        <v>1.2465012540395996E-3</v>
      </c>
      <c r="X194" s="222">
        <f>X17/'Total Funds Spent &amp; Transferred'!X17</f>
        <v>1.2098596731612121E-3</v>
      </c>
      <c r="Y194" s="222">
        <f>Y17/'Total Funds Spent &amp; Transferred'!Y17</f>
        <v>8.9926231494989869E-4</v>
      </c>
      <c r="Z194" s="222">
        <f>Z17/'Total Funds Spent &amp; Transferred'!Z17</f>
        <v>6.1523006996775905E-4</v>
      </c>
    </row>
    <row r="195" spans="1:26">
      <c r="A195" s="104" t="s">
        <v>104</v>
      </c>
      <c r="T195" s="222">
        <f>T18/'Total Funds Spent &amp; Transferred'!T18</f>
        <v>8.7233798718765569E-3</v>
      </c>
      <c r="U195" s="222">
        <f>U18/'Total Funds Spent &amp; Transferred'!U18</f>
        <v>9.7758551208727354E-3</v>
      </c>
      <c r="V195" s="222">
        <f>V18/'Total Funds Spent &amp; Transferred'!V18</f>
        <v>1.0742605167575938E-2</v>
      </c>
      <c r="W195" s="222">
        <f>W18/'Total Funds Spent &amp; Transferred'!W18</f>
        <v>1.158176371384848E-2</v>
      </c>
      <c r="X195" s="222">
        <f>X18/'Total Funds Spent &amp; Transferred'!X18</f>
        <v>9.9985285465757547E-3</v>
      </c>
      <c r="Y195" s="222">
        <f>Y18/'Total Funds Spent &amp; Transferred'!Y18</f>
        <v>1.0027611165047029E-2</v>
      </c>
      <c r="Z195" s="222">
        <f>Z18/'Total Funds Spent &amp; Transferred'!Z18</f>
        <v>1.1454352079538363E-2</v>
      </c>
    </row>
    <row r="196" spans="1:26">
      <c r="A196" s="104" t="s">
        <v>105</v>
      </c>
      <c r="T196" s="222">
        <f>T19/'Total Funds Spent &amp; Transferred'!T19</f>
        <v>5.0544064824730658E-2</v>
      </c>
      <c r="U196" s="222">
        <f>U19/'Total Funds Spent &amp; Transferred'!U19</f>
        <v>2.8093245367704099E-2</v>
      </c>
      <c r="V196" s="222">
        <f>V19/'Total Funds Spent &amp; Transferred'!V19</f>
        <v>0.3543797869682993</v>
      </c>
      <c r="W196" s="222">
        <f>W19/'Total Funds Spent &amp; Transferred'!W19</f>
        <v>0.19297166847249375</v>
      </c>
      <c r="X196" s="222">
        <f>X19/'Total Funds Spent &amp; Transferred'!X19</f>
        <v>8.3413653631857383E-3</v>
      </c>
      <c r="Y196" s="222">
        <f>Y19/'Total Funds Spent &amp; Transferred'!Y19</f>
        <v>9.0601437995718632E-3</v>
      </c>
      <c r="Z196" s="222">
        <f>Z19/'Total Funds Spent &amp; Transferred'!Z19</f>
        <v>3.2063488761078095E-3</v>
      </c>
    </row>
    <row r="197" spans="1:26">
      <c r="A197" s="104" t="s">
        <v>107</v>
      </c>
      <c r="T197" s="222">
        <f>T20/'Total Funds Spent &amp; Transferred'!T20</f>
        <v>4.4956869263591352E-5</v>
      </c>
      <c r="U197" s="222">
        <f>U20/'Total Funds Spent &amp; Transferred'!U20</f>
        <v>6.79700024723093E-6</v>
      </c>
      <c r="V197" s="222">
        <f>V20/'Total Funds Spent &amp; Transferred'!V20</f>
        <v>5.0382349507042184E-5</v>
      </c>
      <c r="W197" s="222">
        <f>W20/'Total Funds Spent &amp; Transferred'!W20</f>
        <v>0</v>
      </c>
      <c r="X197" s="222">
        <f>X20/'Total Funds Spent &amp; Transferred'!X20</f>
        <v>1.2509021240382879E-5</v>
      </c>
      <c r="Y197" s="222">
        <f>Y20/'Total Funds Spent &amp; Transferred'!Y20</f>
        <v>0</v>
      </c>
      <c r="Z197" s="222">
        <f>Z20/'Total Funds Spent &amp; Transferred'!Z20</f>
        <v>0</v>
      </c>
    </row>
    <row r="198" spans="1:26">
      <c r="A198" s="104" t="s">
        <v>76</v>
      </c>
      <c r="T198" s="222">
        <f>T21/'Total Funds Spent &amp; Transferred'!T21</f>
        <v>4.4639146081056945E-3</v>
      </c>
      <c r="U198" s="222">
        <f>U21/'Total Funds Spent &amp; Transferred'!U21</f>
        <v>3.1923591287534945E-3</v>
      </c>
      <c r="V198" s="222">
        <f>V21/'Total Funds Spent &amp; Transferred'!V21</f>
        <v>2.1306322376821478E-3</v>
      </c>
      <c r="W198" s="222">
        <f>W21/'Total Funds Spent &amp; Transferred'!W21</f>
        <v>3.0253187729232947E-3</v>
      </c>
      <c r="X198" s="222">
        <f>X21/'Total Funds Spent &amp; Transferred'!X21</f>
        <v>2.1697745481927188E-3</v>
      </c>
      <c r="Y198" s="222">
        <f>Y21/'Total Funds Spent &amp; Transferred'!Y21</f>
        <v>1.7822691077260793E-3</v>
      </c>
      <c r="Z198" s="222">
        <f>Z21/'Total Funds Spent &amp; Transferred'!Z21</f>
        <v>2.481729232250901E-3</v>
      </c>
    </row>
    <row r="199" spans="1:26">
      <c r="A199" s="104" t="s">
        <v>110</v>
      </c>
      <c r="T199" s="222">
        <f>T22/'Total Funds Spent &amp; Transferred'!T22</f>
        <v>1.1961079033413738E-3</v>
      </c>
      <c r="U199" s="222">
        <f>U22/'Total Funds Spent &amp; Transferred'!U22</f>
        <v>1.2164759237095833E-3</v>
      </c>
      <c r="V199" s="222">
        <f>V22/'Total Funds Spent &amp; Transferred'!V22</f>
        <v>1.1908349322091866E-3</v>
      </c>
      <c r="W199" s="222">
        <f>W22/'Total Funds Spent &amp; Transferred'!W22</f>
        <v>8.1428185568784429E-4</v>
      </c>
      <c r="X199" s="222">
        <f>X22/'Total Funds Spent &amp; Transferred'!X22</f>
        <v>7.5176511624840982E-4</v>
      </c>
      <c r="Y199" s="222">
        <f>Y22/'Total Funds Spent &amp; Transferred'!Y22</f>
        <v>4.3879378001113168E-4</v>
      </c>
      <c r="Z199" s="222">
        <f>Z22/'Total Funds Spent &amp; Transferred'!Z22</f>
        <v>4.985887693549721E-4</v>
      </c>
    </row>
    <row r="200" spans="1:26">
      <c r="A200" s="104" t="s">
        <v>111</v>
      </c>
      <c r="T200" s="222">
        <f>T23/'Total Funds Spent &amp; Transferred'!T23</f>
        <v>0.12424057696140886</v>
      </c>
      <c r="U200" s="222">
        <f>U23/'Total Funds Spent &amp; Transferred'!U23</f>
        <v>0.14087490594006272</v>
      </c>
      <c r="V200" s="222">
        <f>V23/'Total Funds Spent &amp; Transferred'!V23</f>
        <v>0.12339754023501533</v>
      </c>
      <c r="W200" s="222">
        <f>W23/'Total Funds Spent &amp; Transferred'!W23</f>
        <v>0.14640448031488096</v>
      </c>
      <c r="X200" s="222">
        <f>X23/'Total Funds Spent &amp; Transferred'!X23</f>
        <v>0.18498592020896201</v>
      </c>
      <c r="Y200" s="222">
        <f>Y23/'Total Funds Spent &amp; Transferred'!Y23</f>
        <v>0.16472692322233559</v>
      </c>
      <c r="Z200" s="222">
        <f>Z23/'Total Funds Spent &amp; Transferred'!Z23</f>
        <v>0.21390046668598114</v>
      </c>
    </row>
    <row r="201" spans="1:26">
      <c r="A201" s="104" t="s">
        <v>113</v>
      </c>
      <c r="T201" s="222">
        <f>T24/'Total Funds Spent &amp; Transferred'!T24</f>
        <v>3.2918210663640617E-3</v>
      </c>
      <c r="U201" s="222">
        <f>U24/'Total Funds Spent &amp; Transferred'!U24</f>
        <v>5.1536056314660022E-3</v>
      </c>
      <c r="V201" s="222">
        <f>V24/'Total Funds Spent &amp; Transferred'!V24</f>
        <v>2.0042179379027511E-3</v>
      </c>
      <c r="W201" s="222">
        <f>W24/'Total Funds Spent &amp; Transferred'!W24</f>
        <v>7.6407125006658092E-3</v>
      </c>
      <c r="X201" s="222">
        <f>X24/'Total Funds Spent &amp; Transferred'!X24</f>
        <v>1.0658407934493564E-2</v>
      </c>
      <c r="Y201" s="222">
        <f>Y24/'Total Funds Spent &amp; Transferred'!Y24</f>
        <v>9.2608115783916062E-3</v>
      </c>
      <c r="Z201" s="222">
        <f>Z24/'Total Funds Spent &amp; Transferred'!Z24</f>
        <v>1.0116720207604285E-2</v>
      </c>
    </row>
    <row r="202" spans="1:26">
      <c r="A202" s="104" t="s">
        <v>78</v>
      </c>
      <c r="T202" s="222">
        <f>T25/'Total Funds Spent &amp; Transferred'!T25</f>
        <v>1.7108650581287193E-3</v>
      </c>
      <c r="U202" s="222">
        <f>U25/'Total Funds Spent &amp; Transferred'!U25</f>
        <v>2.3227979616896603E-3</v>
      </c>
      <c r="V202" s="222">
        <f>V25/'Total Funds Spent &amp; Transferred'!V25</f>
        <v>1.8138776894256481E-3</v>
      </c>
      <c r="W202" s="222">
        <f>W25/'Total Funds Spent &amp; Transferred'!W25</f>
        <v>2.0679122378648232E-3</v>
      </c>
      <c r="X202" s="222">
        <f>X25/'Total Funds Spent &amp; Transferred'!X25</f>
        <v>5.8302032896432104E-3</v>
      </c>
      <c r="Y202" s="222">
        <f>Y25/'Total Funds Spent &amp; Transferred'!Y25</f>
        <v>6.8591439709205417E-3</v>
      </c>
      <c r="Z202" s="222">
        <f>Z25/'Total Funds Spent &amp; Transferred'!Z25</f>
        <v>4.3182470776051019E-3</v>
      </c>
    </row>
    <row r="203" spans="1:26">
      <c r="A203" s="104" t="s">
        <v>116</v>
      </c>
      <c r="T203" s="222">
        <f>T26/'Total Funds Spent &amp; Transferred'!T26</f>
        <v>0.15503804855008219</v>
      </c>
      <c r="U203" s="222">
        <f>U26/'Total Funds Spent &amp; Transferred'!U26</f>
        <v>0.152580702923726</v>
      </c>
      <c r="V203" s="222">
        <f>V26/'Total Funds Spent &amp; Transferred'!V26</f>
        <v>0.15590862335635414</v>
      </c>
      <c r="W203" s="222">
        <f>W26/'Total Funds Spent &amp; Transferred'!W26</f>
        <v>0.15035788278904128</v>
      </c>
      <c r="X203" s="222">
        <f>X26/'Total Funds Spent &amp; Transferred'!X26</f>
        <v>0.15376188085618667</v>
      </c>
      <c r="Y203" s="222">
        <f>Y26/'Total Funds Spent &amp; Transferred'!Y26</f>
        <v>0.16913232233132208</v>
      </c>
      <c r="Z203" s="222">
        <f>Z26/'Total Funds Spent &amp; Transferred'!Z26</f>
        <v>0.1426492115352738</v>
      </c>
    </row>
    <row r="204" spans="1:26">
      <c r="A204" s="104" t="s">
        <v>117</v>
      </c>
      <c r="T204" s="222">
        <f>T27/'Total Funds Spent &amp; Transferred'!T27</f>
        <v>3.0621169375514112E-3</v>
      </c>
      <c r="U204" s="222">
        <f>U27/'Total Funds Spent &amp; Transferred'!U27</f>
        <v>2.7092278198947257E-3</v>
      </c>
      <c r="V204" s="222">
        <f>V27/'Total Funds Spent &amp; Transferred'!V27</f>
        <v>3.2789497376735748E-3</v>
      </c>
      <c r="W204" s="222">
        <f>W27/'Total Funds Spent &amp; Transferred'!W27</f>
        <v>2.2495318824158677E-3</v>
      </c>
      <c r="X204" s="222">
        <f>X27/'Total Funds Spent &amp; Transferred'!X27</f>
        <v>2.5422883421335803E-3</v>
      </c>
      <c r="Y204" s="222">
        <f>Y27/'Total Funds Spent &amp; Transferred'!Y27</f>
        <v>1.1946539072050836E-3</v>
      </c>
      <c r="Z204" s="222">
        <f>Z27/'Total Funds Spent &amp; Transferred'!Z27</f>
        <v>2.1203790819103075E-3</v>
      </c>
    </row>
    <row r="205" spans="1:26">
      <c r="A205" s="104" t="s">
        <v>77</v>
      </c>
      <c r="T205" s="222">
        <f>T28/'Total Funds Spent &amp; Transferred'!T28</f>
        <v>1.2069155240565892E-3</v>
      </c>
      <c r="U205" s="222">
        <f>U28/'Total Funds Spent &amp; Transferred'!U28</f>
        <v>1.4918564687508406E-3</v>
      </c>
      <c r="V205" s="222">
        <f>V28/'Total Funds Spent &amp; Transferred'!V28</f>
        <v>1.2446862942784981E-3</v>
      </c>
      <c r="W205" s="222">
        <f>W28/'Total Funds Spent &amp; Transferred'!W28</f>
        <v>1.5734123153413764E-3</v>
      </c>
      <c r="X205" s="222">
        <f>X28/'Total Funds Spent &amp; Transferred'!X28</f>
        <v>1.3208403088286109E-3</v>
      </c>
      <c r="Y205" s="222">
        <f>Y28/'Total Funds Spent &amp; Transferred'!Y28</f>
        <v>6.1384718437060433E-4</v>
      </c>
      <c r="Z205" s="222">
        <f>Z28/'Total Funds Spent &amp; Transferred'!Z28</f>
        <v>1.3318173683303479E-3</v>
      </c>
    </row>
    <row r="206" spans="1:26">
      <c r="A206" s="104" t="s">
        <v>120</v>
      </c>
      <c r="T206" s="222">
        <f>T29/'Total Funds Spent &amp; Transferred'!T29</f>
        <v>8.1178944924974322E-2</v>
      </c>
      <c r="U206" s="222">
        <f>U29/'Total Funds Spent &amp; Transferred'!U29</f>
        <v>0.11238310501043296</v>
      </c>
      <c r="V206" s="222">
        <f>V29/'Total Funds Spent &amp; Transferred'!V29</f>
        <v>0.15712201751221383</v>
      </c>
      <c r="W206" s="222">
        <f>W29/'Total Funds Spent &amp; Transferred'!W29</f>
        <v>0.13609639355708295</v>
      </c>
      <c r="X206" s="222">
        <f>X29/'Total Funds Spent &amp; Transferred'!X29</f>
        <v>0.18909578501312271</v>
      </c>
      <c r="Y206" s="222">
        <f>Y29/'Total Funds Spent &amp; Transferred'!Y29</f>
        <v>0.23750141227972438</v>
      </c>
      <c r="Z206" s="222">
        <f>Z29/'Total Funds Spent &amp; Transferred'!Z29</f>
        <v>0.26944912909458651</v>
      </c>
    </row>
    <row r="207" spans="1:26">
      <c r="A207" s="104" t="s">
        <v>122</v>
      </c>
      <c r="T207" s="222">
        <f>T30/'Total Funds Spent &amp; Transferred'!T30</f>
        <v>0</v>
      </c>
      <c r="U207" s="222">
        <f>U30/'Total Funds Spent &amp; Transferred'!U30</f>
        <v>5.287581440630823E-3</v>
      </c>
      <c r="V207" s="222">
        <f>V30/'Total Funds Spent &amp; Transferred'!V30</f>
        <v>4.0073167234632532E-3</v>
      </c>
      <c r="W207" s="222">
        <f>W30/'Total Funds Spent &amp; Transferred'!W30</f>
        <v>0.147486775060859</v>
      </c>
      <c r="X207" s="222">
        <f>X30/'Total Funds Spent &amp; Transferred'!X30</f>
        <v>0.12026358833118272</v>
      </c>
      <c r="Y207" s="222">
        <f>Y30/'Total Funds Spent &amp; Transferred'!Y30</f>
        <v>0.10811877131986397</v>
      </c>
      <c r="Z207" s="222">
        <f>Z30/'Total Funds Spent &amp; Transferred'!Z30</f>
        <v>0.13811433272414275</v>
      </c>
    </row>
    <row r="208" spans="1:26">
      <c r="A208" s="104" t="s">
        <v>124</v>
      </c>
      <c r="T208" s="222">
        <f>T31/'Total Funds Spent &amp; Transferred'!T31</f>
        <v>9.5729331243839151E-3</v>
      </c>
      <c r="U208" s="222">
        <f>U31/'Total Funds Spent &amp; Transferred'!U31</f>
        <v>1.7149265384480725E-2</v>
      </c>
      <c r="V208" s="222">
        <f>V31/'Total Funds Spent &amp; Transferred'!V31</f>
        <v>1.4851085609634619E-2</v>
      </c>
      <c r="W208" s="222">
        <f>W31/'Total Funds Spent &amp; Transferred'!W31</f>
        <v>9.3396228923621934E-3</v>
      </c>
      <c r="X208" s="222">
        <f>X31/'Total Funds Spent &amp; Transferred'!X31</f>
        <v>6.7089525520716625E-3</v>
      </c>
      <c r="Y208" s="222">
        <f>Y31/'Total Funds Spent &amp; Transferred'!Y31</f>
        <v>7.7715274872825956E-3</v>
      </c>
      <c r="Z208" s="222">
        <f>Z31/'Total Funds Spent &amp; Transferred'!Z31</f>
        <v>7.443200399658228E-3</v>
      </c>
    </row>
    <row r="209" spans="1:26">
      <c r="A209" s="104" t="s">
        <v>126</v>
      </c>
      <c r="T209" s="222">
        <f>T32/'Total Funds Spent &amp; Transferred'!T32</f>
        <v>0</v>
      </c>
      <c r="U209" s="222">
        <f>U32/'Total Funds Spent &amp; Transferred'!U32</f>
        <v>0</v>
      </c>
      <c r="V209" s="222">
        <f>V32/'Total Funds Spent &amp; Transferred'!V32</f>
        <v>0</v>
      </c>
      <c r="W209" s="222">
        <f>W32/'Total Funds Spent &amp; Transferred'!W32</f>
        <v>0</v>
      </c>
      <c r="X209" s="222">
        <f>X32/'Total Funds Spent &amp; Transferred'!X32</f>
        <v>0</v>
      </c>
      <c r="Y209" s="222">
        <f>Y32/'Total Funds Spent &amp; Transferred'!Y32</f>
        <v>1.1234151605279202E-3</v>
      </c>
      <c r="Z209" s="222">
        <f>Z32/'Total Funds Spent &amp; Transferred'!Z32</f>
        <v>3.3263447372843227E-3</v>
      </c>
    </row>
    <row r="210" spans="1:26">
      <c r="A210" s="104" t="s">
        <v>127</v>
      </c>
      <c r="T210" s="222">
        <f>T33/'Total Funds Spent &amp; Transferred'!T33</f>
        <v>3.9297953215910585E-4</v>
      </c>
      <c r="U210" s="222">
        <f>U33/'Total Funds Spent &amp; Transferred'!U33</f>
        <v>3.4547593369106515E-4</v>
      </c>
      <c r="V210" s="222">
        <f>V33/'Total Funds Spent &amp; Transferred'!V33</f>
        <v>2.0159773826090949E-4</v>
      </c>
      <c r="W210" s="222">
        <f>W33/'Total Funds Spent &amp; Transferred'!W33</f>
        <v>1.6822648004251214E-4</v>
      </c>
      <c r="X210" s="222">
        <f>X33/'Total Funds Spent &amp; Transferred'!X33</f>
        <v>2.6443035722787693E-3</v>
      </c>
      <c r="Y210" s="222">
        <f>Y33/'Total Funds Spent &amp; Transferred'!Y33</f>
        <v>1.0571016835633396E-3</v>
      </c>
      <c r="Z210" s="222">
        <f>Z33/'Total Funds Spent &amp; Transferred'!Z33</f>
        <v>1.1450127352776562E-4</v>
      </c>
    </row>
    <row r="211" spans="1:26">
      <c r="A211" s="104" t="s">
        <v>128</v>
      </c>
      <c r="T211" s="222">
        <f>T34/'Total Funds Spent &amp; Transferred'!T34</f>
        <v>2.3910833200118387E-3</v>
      </c>
      <c r="U211" s="222">
        <f>U34/'Total Funds Spent &amp; Transferred'!U34</f>
        <v>1.7696916956274223E-3</v>
      </c>
      <c r="V211" s="222">
        <f>V34/'Total Funds Spent &amp; Transferred'!V34</f>
        <v>1.4021273824781993E-3</v>
      </c>
      <c r="W211" s="222">
        <f>W34/'Total Funds Spent &amp; Transferred'!W34</f>
        <v>1.571354671684743E-3</v>
      </c>
      <c r="X211" s="222">
        <f>X34/'Total Funds Spent &amp; Transferred'!X34</f>
        <v>2.7287537399593477E-3</v>
      </c>
      <c r="Y211" s="222">
        <f>Y34/'Total Funds Spent &amp; Transferred'!Y34</f>
        <v>1.2096106397765536E-3</v>
      </c>
      <c r="Z211" s="222">
        <f>Z34/'Total Funds Spent &amp; Transferred'!Z34</f>
        <v>1.4051069123620259E-3</v>
      </c>
    </row>
    <row r="212" spans="1:26">
      <c r="A212" s="104" t="s">
        <v>130</v>
      </c>
      <c r="T212" s="222">
        <f>T35/'Total Funds Spent &amp; Transferred'!T35</f>
        <v>1.868178866546194E-2</v>
      </c>
      <c r="U212" s="222">
        <f>U35/'Total Funds Spent &amp; Transferred'!U35</f>
        <v>1.5436495200315764E-2</v>
      </c>
      <c r="V212" s="222">
        <f>V35/'Total Funds Spent &amp; Transferred'!V35</f>
        <v>1.4881531278239019E-2</v>
      </c>
      <c r="W212" s="222">
        <f>W35/'Total Funds Spent &amp; Transferred'!W35</f>
        <v>1.520799685654191E-2</v>
      </c>
      <c r="X212" s="222">
        <f>X35/'Total Funds Spent &amp; Transferred'!X35</f>
        <v>1.2796138271357258E-2</v>
      </c>
      <c r="Y212" s="222">
        <f>Y35/'Total Funds Spent &amp; Transferred'!Y35</f>
        <v>1.2794407479338575E-2</v>
      </c>
      <c r="Z212" s="222">
        <f>Z35/'Total Funds Spent &amp; Transferred'!Z35</f>
        <v>8.3056847673452384E-3</v>
      </c>
    </row>
    <row r="213" spans="1:26">
      <c r="A213" s="104" t="s">
        <v>131</v>
      </c>
      <c r="T213" s="222">
        <f>T36/'Total Funds Spent &amp; Transferred'!T36</f>
        <v>0</v>
      </c>
      <c r="U213" s="222">
        <f>U36/'Total Funds Spent &amp; Transferred'!U36</f>
        <v>2.6569495475197488E-3</v>
      </c>
      <c r="V213" s="222">
        <f>V36/'Total Funds Spent &amp; Transferred'!V36</f>
        <v>4.7503990045356511E-3</v>
      </c>
      <c r="W213" s="222">
        <f>W36/'Total Funds Spent &amp; Transferred'!W36</f>
        <v>6.0933690561146619E-3</v>
      </c>
      <c r="X213" s="222">
        <f>X36/'Total Funds Spent &amp; Transferred'!X36</f>
        <v>7.565149826266211E-3</v>
      </c>
      <c r="Y213" s="222">
        <f>Y36/'Total Funds Spent &amp; Transferred'!Y36</f>
        <v>6.4221957259151365E-3</v>
      </c>
      <c r="Z213" s="222">
        <f>Z36/'Total Funds Spent &amp; Transferred'!Z36</f>
        <v>4.6124442476918569E-3</v>
      </c>
    </row>
    <row r="214" spans="1:26">
      <c r="A214" s="104" t="s">
        <v>132</v>
      </c>
      <c r="T214" s="222">
        <f>T37/'Total Funds Spent &amp; Transferred'!T37</f>
        <v>1.6610651064268916E-3</v>
      </c>
      <c r="U214" s="222">
        <f>U37/'Total Funds Spent &amp; Transferred'!U37</f>
        <v>1.382356293093936E-3</v>
      </c>
      <c r="V214" s="222">
        <f>V37/'Total Funds Spent &amp; Transferred'!V37</f>
        <v>1.58873394897537E-3</v>
      </c>
      <c r="W214" s="222">
        <f>W37/'Total Funds Spent &amp; Transferred'!W37</f>
        <v>1.3217475127027011E-3</v>
      </c>
      <c r="X214" s="222">
        <f>X37/'Total Funds Spent &amp; Transferred'!X37</f>
        <v>1.6804170256713613E-3</v>
      </c>
      <c r="Y214" s="222">
        <f>Y37/'Total Funds Spent &amp; Transferred'!Y37</f>
        <v>1.144708747893718E-3</v>
      </c>
      <c r="Z214" s="222">
        <f>Z37/'Total Funds Spent &amp; Transferred'!Z37</f>
        <v>1.2217155853221715E-3</v>
      </c>
    </row>
    <row r="215" spans="1:26">
      <c r="A215" s="104" t="s">
        <v>75</v>
      </c>
      <c r="T215" s="222">
        <f>T38/'Total Funds Spent &amp; Transferred'!T38</f>
        <v>2.0747010480483812E-3</v>
      </c>
      <c r="U215" s="222">
        <f>U38/'Total Funds Spent &amp; Transferred'!U38</f>
        <v>1.8063581666150324E-3</v>
      </c>
      <c r="V215" s="222">
        <f>V38/'Total Funds Spent &amp; Transferred'!V38</f>
        <v>2.9824542879091352E-3</v>
      </c>
      <c r="W215" s="222">
        <f>W38/'Total Funds Spent &amp; Transferred'!W38</f>
        <v>2.8618388126549826E-3</v>
      </c>
      <c r="X215" s="222">
        <f>X38/'Total Funds Spent &amp; Transferred'!X38</f>
        <v>3.3339539415797779E-3</v>
      </c>
      <c r="Y215" s="222">
        <f>Y38/'Total Funds Spent &amp; Transferred'!Y38</f>
        <v>2.1395525951437505E-3</v>
      </c>
      <c r="Z215" s="222">
        <f>Z38/'Total Funds Spent &amp; Transferred'!Z38</f>
        <v>2.7342632701360873E-3</v>
      </c>
    </row>
    <row r="216" spans="1:26">
      <c r="A216" s="104" t="s">
        <v>133</v>
      </c>
      <c r="T216" s="222">
        <f>T39/'Total Funds Spent &amp; Transferred'!T39</f>
        <v>5.2812669612335272E-4</v>
      </c>
      <c r="U216" s="222">
        <f>U39/'Total Funds Spent &amp; Transferred'!U39</f>
        <v>6.7706750062724588E-4</v>
      </c>
      <c r="V216" s="222">
        <f>V39/'Total Funds Spent &amp; Transferred'!V39</f>
        <v>6.6710596294109544E-4</v>
      </c>
      <c r="W216" s="222">
        <f>W39/'Total Funds Spent &amp; Transferred'!W39</f>
        <v>4.4315397824603681E-4</v>
      </c>
      <c r="X216" s="222">
        <f>X39/'Total Funds Spent &amp; Transferred'!X39</f>
        <v>3.985658005732348E-4</v>
      </c>
      <c r="Y216" s="222">
        <f>Y39/'Total Funds Spent &amp; Transferred'!Y39</f>
        <v>3.0762248397270015E-4</v>
      </c>
      <c r="Z216" s="222">
        <f>Z39/'Total Funds Spent &amp; Transferred'!Z39</f>
        <v>1.0651823518894071E-4</v>
      </c>
    </row>
    <row r="217" spans="1:26">
      <c r="A217" s="104" t="s">
        <v>134</v>
      </c>
      <c r="T217" s="222">
        <f>T40/'Total Funds Spent &amp; Transferred'!T40</f>
        <v>7.6508015323976213E-3</v>
      </c>
      <c r="U217" s="222">
        <f>U40/'Total Funds Spent &amp; Transferred'!U40</f>
        <v>9.9560723592034307E-3</v>
      </c>
      <c r="V217" s="222">
        <f>V40/'Total Funds Spent &amp; Transferred'!V40</f>
        <v>1.4415639276960641E-2</v>
      </c>
      <c r="W217" s="222">
        <f>W40/'Total Funds Spent &amp; Transferred'!W40</f>
        <v>1.5570351902532257E-2</v>
      </c>
      <c r="X217" s="222">
        <f>X40/'Total Funds Spent &amp; Transferred'!X40</f>
        <v>1.5590491174205029E-2</v>
      </c>
      <c r="Y217" s="222">
        <f>Y40/'Total Funds Spent &amp; Transferred'!Y40</f>
        <v>1.6149838726643009E-2</v>
      </c>
      <c r="Z217" s="222">
        <f>Z40/'Total Funds Spent &amp; Transferred'!Z40</f>
        <v>1.9213119419879299E-2</v>
      </c>
    </row>
    <row r="218" spans="1:26">
      <c r="A218" s="104" t="s">
        <v>136</v>
      </c>
      <c r="T218" s="222">
        <f>T41/'Total Funds Spent &amp; Transferred'!T41</f>
        <v>5.4953672048105071E-2</v>
      </c>
      <c r="U218" s="222">
        <f>U41/'Total Funds Spent &amp; Transferred'!U41</f>
        <v>5.257534296578268E-2</v>
      </c>
      <c r="V218" s="222">
        <f>V41/'Total Funds Spent &amp; Transferred'!V41</f>
        <v>6.0701999990115774E-2</v>
      </c>
      <c r="W218" s="222">
        <f>W41/'Total Funds Spent &amp; Transferred'!W41</f>
        <v>6.2575142735794523E-2</v>
      </c>
      <c r="X218" s="222">
        <f>X41/'Total Funds Spent &amp; Transferred'!X41</f>
        <v>8.5606867780538054E-2</v>
      </c>
      <c r="Y218" s="222">
        <f>Y41/'Total Funds Spent &amp; Transferred'!Y41</f>
        <v>6.3053249119861127E-2</v>
      </c>
      <c r="Z218" s="222">
        <f>Z41/'Total Funds Spent &amp; Transferred'!Z41</f>
        <v>0.11916911459139008</v>
      </c>
    </row>
    <row r="219" spans="1:26">
      <c r="A219" s="104" t="s">
        <v>145</v>
      </c>
      <c r="T219" s="222">
        <f>T42/'Total Funds Spent &amp; Transferred'!T42</f>
        <v>4.3129645358443696E-3</v>
      </c>
      <c r="U219" s="222">
        <f>U42/'Total Funds Spent &amp; Transferred'!U42</f>
        <v>2.3654736298898537E-3</v>
      </c>
      <c r="V219" s="222">
        <f>V42/'Total Funds Spent &amp; Transferred'!V42</f>
        <v>2.221306545023896E-3</v>
      </c>
      <c r="W219" s="222">
        <f>W42/'Total Funds Spent &amp; Transferred'!W42</f>
        <v>4.2349359096797044E-3</v>
      </c>
      <c r="X219" s="222">
        <f>X42/'Total Funds Spent &amp; Transferred'!X42</f>
        <v>7.9046240954847163E-3</v>
      </c>
      <c r="Y219" s="222">
        <f>Y42/'Total Funds Spent &amp; Transferred'!Y42</f>
        <v>7.7718723835678311E-3</v>
      </c>
      <c r="Z219" s="222">
        <f>Z42/'Total Funds Spent &amp; Transferred'!Z42</f>
        <v>1.1401709124503119E-2</v>
      </c>
    </row>
    <row r="220" spans="1:26">
      <c r="A220" s="104" t="s">
        <v>138</v>
      </c>
      <c r="T220" s="222">
        <f>T43/'Total Funds Spent &amp; Transferred'!T43</f>
        <v>2.2101055672509246E-3</v>
      </c>
      <c r="U220" s="222">
        <f>U43/'Total Funds Spent &amp; Transferred'!U43</f>
        <v>2.0055330174018494E-3</v>
      </c>
      <c r="V220" s="222">
        <f>V43/'Total Funds Spent &amp; Transferred'!V43</f>
        <v>2.0833606997334659E-3</v>
      </c>
      <c r="W220" s="222">
        <f>W43/'Total Funds Spent &amp; Transferred'!W43</f>
        <v>1.6191840670138876E-3</v>
      </c>
      <c r="X220" s="222">
        <f>X43/'Total Funds Spent &amp; Transferred'!X43</f>
        <v>1.3150433084298044E-3</v>
      </c>
      <c r="Y220" s="222">
        <f>Y43/'Total Funds Spent &amp; Transferred'!Y43</f>
        <v>1.4499709286270978E-3</v>
      </c>
      <c r="Z220" s="222">
        <f>Z43/'Total Funds Spent &amp; Transferred'!Z43</f>
        <v>1.5982989893723676E-3</v>
      </c>
    </row>
    <row r="221" spans="1:26">
      <c r="A221" s="104" t="s">
        <v>140</v>
      </c>
      <c r="T221" s="222">
        <f>T44/'Total Funds Spent &amp; Transferred'!T44</f>
        <v>0</v>
      </c>
      <c r="U221" s="222">
        <f>U44/'Total Funds Spent &amp; Transferred'!U44</f>
        <v>6.2931019778567372E-3</v>
      </c>
      <c r="V221" s="222">
        <f>V44/'Total Funds Spent &amp; Transferred'!V44</f>
        <v>7.1040456266934773E-3</v>
      </c>
      <c r="W221" s="222">
        <f>W44/'Total Funds Spent &amp; Transferred'!W44</f>
        <v>7.5370291223737403E-3</v>
      </c>
      <c r="X221" s="222">
        <f>X44/'Total Funds Spent &amp; Transferred'!X44</f>
        <v>7.0043459018961545E-3</v>
      </c>
      <c r="Y221" s="222">
        <f>Y44/'Total Funds Spent &amp; Transferred'!Y44</f>
        <v>0</v>
      </c>
      <c r="Z221" s="222">
        <f>Z44/'Total Funds Spent &amp; Transferred'!Z44</f>
        <v>0</v>
      </c>
    </row>
    <row r="222" spans="1:26">
      <c r="A222" s="104" t="s">
        <v>142</v>
      </c>
      <c r="T222" s="222">
        <f>T45/'Total Funds Spent &amp; Transferred'!T45</f>
        <v>5.670278579157853E-2</v>
      </c>
      <c r="U222" s="222">
        <f>U45/'Total Funds Spent &amp; Transferred'!U45</f>
        <v>6.8763007519026101E-2</v>
      </c>
      <c r="V222" s="222">
        <f>V45/'Total Funds Spent &amp; Transferred'!V45</f>
        <v>5.9788151864913736E-2</v>
      </c>
      <c r="W222" s="222">
        <f>W45/'Total Funds Spent &amp; Transferred'!W45</f>
        <v>0.17526124944554705</v>
      </c>
      <c r="X222" s="222">
        <f>X45/'Total Funds Spent &amp; Transferred'!X45</f>
        <v>5.3901302509522214E-2</v>
      </c>
      <c r="Y222" s="222">
        <f>Y45/'Total Funds Spent &amp; Transferred'!Y45</f>
        <v>4.9288192020263313E-2</v>
      </c>
      <c r="Z222" s="222">
        <f>Z45/'Total Funds Spent &amp; Transferred'!Z45</f>
        <v>4.5427602822258349E-2</v>
      </c>
    </row>
    <row r="223" spans="1:26">
      <c r="A223" s="104" t="s">
        <v>144</v>
      </c>
      <c r="T223" s="222">
        <f>T46/'Total Funds Spent &amp; Transferred'!T46</f>
        <v>0</v>
      </c>
      <c r="U223" s="222">
        <f>U46/'Total Funds Spent &amp; Transferred'!U46</f>
        <v>0</v>
      </c>
      <c r="V223" s="222">
        <f>V46/'Total Funds Spent &amp; Transferred'!V46</f>
        <v>0</v>
      </c>
      <c r="W223" s="222">
        <f>W46/'Total Funds Spent &amp; Transferred'!W46</f>
        <v>0</v>
      </c>
      <c r="X223" s="222">
        <f>X46/'Total Funds Spent &amp; Transferred'!X46</f>
        <v>0</v>
      </c>
      <c r="Y223" s="222">
        <f>Y46/'Total Funds Spent &amp; Transferred'!Y46</f>
        <v>0</v>
      </c>
      <c r="Z223" s="222">
        <f>Z46/'Total Funds Spent &amp; Transferred'!Z46</f>
        <v>0</v>
      </c>
    </row>
    <row r="224" spans="1:26">
      <c r="A224" s="104" t="s">
        <v>146</v>
      </c>
      <c r="T224" s="222">
        <f>T47/'Total Funds Spent &amp; Transferred'!T47</f>
        <v>0</v>
      </c>
      <c r="U224" s="222">
        <f>U47/'Total Funds Spent &amp; Transferred'!U47</f>
        <v>0</v>
      </c>
      <c r="V224" s="222">
        <f>V47/'Total Funds Spent &amp; Transferred'!V47</f>
        <v>0</v>
      </c>
      <c r="W224" s="222">
        <f>W47/'Total Funds Spent &amp; Transferred'!W47</f>
        <v>0</v>
      </c>
      <c r="X224" s="222">
        <f>X47/'Total Funds Spent &amp; Transferred'!X47</f>
        <v>0</v>
      </c>
      <c r="Y224" s="222">
        <f>Y47/'Total Funds Spent &amp; Transferred'!Y47</f>
        <v>0</v>
      </c>
      <c r="Z224" s="222">
        <f>Z47/'Total Funds Spent &amp; Transferred'!Z47</f>
        <v>5.3593720487817203E-3</v>
      </c>
    </row>
    <row r="225" spans="1:26">
      <c r="A225" s="104" t="s">
        <v>148</v>
      </c>
      <c r="T225" s="222">
        <f>T48/'Total Funds Spent &amp; Transferred'!T48</f>
        <v>4.9457920997041382E-3</v>
      </c>
      <c r="U225" s="222">
        <f>U48/'Total Funds Spent &amp; Transferred'!U48</f>
        <v>4.7173352376786402E-3</v>
      </c>
      <c r="V225" s="222">
        <f>V48/'Total Funds Spent &amp; Transferred'!V48</f>
        <v>7.4720197353217626E-3</v>
      </c>
      <c r="W225" s="222">
        <f>W48/'Total Funds Spent &amp; Transferred'!W48</f>
        <v>7.7269917151867292E-3</v>
      </c>
      <c r="X225" s="222">
        <f>X48/'Total Funds Spent &amp; Transferred'!X48</f>
        <v>7.6882939812506646E-3</v>
      </c>
      <c r="Y225" s="222">
        <f>Y48/'Total Funds Spent &amp; Transferred'!Y48</f>
        <v>5.7629350921893909E-3</v>
      </c>
      <c r="Z225" s="222">
        <f>Z48/'Total Funds Spent &amp; Transferred'!Z48</f>
        <v>6.1175836659373983E-3</v>
      </c>
    </row>
    <row r="226" spans="1:26">
      <c r="A226" s="104" t="s">
        <v>150</v>
      </c>
      <c r="T226" s="222">
        <f>T49/'Total Funds Spent &amp; Transferred'!T49</f>
        <v>2.7109900586910363E-2</v>
      </c>
      <c r="U226" s="222">
        <f>U49/'Total Funds Spent &amp; Transferred'!U49</f>
        <v>1.6074388273491121E-2</v>
      </c>
      <c r="V226" s="222">
        <f>V49/'Total Funds Spent &amp; Transferred'!V49</f>
        <v>1.162944935916373E-2</v>
      </c>
      <c r="W226" s="222">
        <f>W49/'Total Funds Spent &amp; Transferred'!W49</f>
        <v>8.1249296449833284E-3</v>
      </c>
      <c r="X226" s="222">
        <f>X49/'Total Funds Spent &amp; Transferred'!X49</f>
        <v>1.0080688673339522E-2</v>
      </c>
      <c r="Y226" s="222">
        <f>Y49/'Total Funds Spent &amp; Transferred'!Y49</f>
        <v>1.0931305767677965E-2</v>
      </c>
      <c r="Z226" s="222">
        <f>Z49/'Total Funds Spent &amp; Transferred'!Z49</f>
        <v>1.1879783835990023E-2</v>
      </c>
    </row>
    <row r="227" spans="1:26">
      <c r="A227" s="104" t="s">
        <v>152</v>
      </c>
      <c r="T227" s="222">
        <f>T50/'Total Funds Spent &amp; Transferred'!T50</f>
        <v>0</v>
      </c>
      <c r="U227" s="222">
        <f>U50/'Total Funds Spent &amp; Transferred'!U50</f>
        <v>0</v>
      </c>
      <c r="V227" s="222">
        <f>V50/'Total Funds Spent &amp; Transferred'!V50</f>
        <v>1.8689173256048017E-4</v>
      </c>
      <c r="W227" s="222">
        <f>W50/'Total Funds Spent &amp; Transferred'!W50</f>
        <v>1.2789485718580813E-4</v>
      </c>
      <c r="X227" s="222">
        <f>X50/'Total Funds Spent &amp; Transferred'!X50</f>
        <v>8.8416570203401587E-5</v>
      </c>
      <c r="Y227" s="222">
        <f>Y50/'Total Funds Spent &amp; Transferred'!Y50</f>
        <v>4.773326927800232E-5</v>
      </c>
      <c r="Z227" s="222">
        <f>Z50/'Total Funds Spent &amp; Transferred'!Z50</f>
        <v>1.7548178982563616E-4</v>
      </c>
    </row>
    <row r="228" spans="1:26">
      <c r="A228" s="104" t="s">
        <v>153</v>
      </c>
      <c r="T228" s="222">
        <f>T51/'Total Funds Spent &amp; Transferred'!T51</f>
        <v>6.9813403645869782E-4</v>
      </c>
      <c r="U228" s="222">
        <f>U51/'Total Funds Spent &amp; Transferred'!U51</f>
        <v>5.8351760930147329E-4</v>
      </c>
      <c r="V228" s="222">
        <f>V51/'Total Funds Spent &amp; Transferred'!V51</f>
        <v>1.0620825203818936E-3</v>
      </c>
      <c r="W228" s="222">
        <f>W51/'Total Funds Spent &amp; Transferred'!W51</f>
        <v>1.4845078602616095E-3</v>
      </c>
      <c r="X228" s="222">
        <f>X51/'Total Funds Spent &amp; Transferred'!X51</f>
        <v>2.1526795157584921E-3</v>
      </c>
      <c r="Y228" s="222">
        <f>Y51/'Total Funds Spent &amp; Transferred'!Y51</f>
        <v>1.4875569548168219E-3</v>
      </c>
      <c r="Z228" s="222">
        <f>Z51/'Total Funds Spent &amp; Transferred'!Z51</f>
        <v>2.5660729875302147E-3</v>
      </c>
    </row>
    <row r="229" spans="1:26">
      <c r="A229" s="104" t="s">
        <v>154</v>
      </c>
      <c r="T229" s="222">
        <f>T52/'Total Funds Spent &amp; Transferred'!T52</f>
        <v>7.3835655456813656E-2</v>
      </c>
      <c r="U229" s="222">
        <f>U52/'Total Funds Spent &amp; Transferred'!U52</f>
        <v>6.6682282527118789E-2</v>
      </c>
      <c r="V229" s="222">
        <f>V52/'Total Funds Spent &amp; Transferred'!V52</f>
        <v>6.2945370350768998E-2</v>
      </c>
      <c r="W229" s="222">
        <f>W52/'Total Funds Spent &amp; Transferred'!W52</f>
        <v>5.706879850567919E-2</v>
      </c>
      <c r="X229" s="222">
        <f>X52/'Total Funds Spent &amp; Transferred'!X52</f>
        <v>6.3623595743446781E-2</v>
      </c>
      <c r="Y229" s="222">
        <f>Y52/'Total Funds Spent &amp; Transferred'!Y52</f>
        <v>6.3595816562974E-2</v>
      </c>
      <c r="Z229" s="222">
        <f>Z52/'Total Funds Spent &amp; Transferred'!Z52</f>
        <v>7.044439464828775E-2</v>
      </c>
    </row>
    <row r="230" spans="1:26">
      <c r="A230" s="104" t="s">
        <v>155</v>
      </c>
      <c r="T230" s="222">
        <f>T53/'Total Funds Spent &amp; Transferred'!T53</f>
        <v>0</v>
      </c>
      <c r="U230" s="222">
        <f>U53/'Total Funds Spent &amp; Transferred'!U53</f>
        <v>0</v>
      </c>
      <c r="V230" s="222">
        <f>V53/'Total Funds Spent &amp; Transferred'!V53</f>
        <v>0</v>
      </c>
      <c r="W230" s="222">
        <f>W53/'Total Funds Spent &amp; Transferred'!W53</f>
        <v>0</v>
      </c>
      <c r="X230" s="222">
        <f>X53/'Total Funds Spent &amp; Transferred'!X53</f>
        <v>0</v>
      </c>
      <c r="Y230" s="222">
        <f>Y53/'Total Funds Spent &amp; Transferred'!Y53</f>
        <v>0</v>
      </c>
      <c r="Z230" s="222">
        <f>Z53/'Total Funds Spent &amp; Transferred'!Z53</f>
        <v>0</v>
      </c>
    </row>
    <row r="231" spans="1:26">
      <c r="A231" s="104" t="s">
        <v>157</v>
      </c>
      <c r="T231" s="222">
        <f>T54/'Total Funds Spent &amp; Transferred'!T54</f>
        <v>1.1631720237463019E-3</v>
      </c>
      <c r="U231" s="222">
        <f>U54/'Total Funds Spent &amp; Transferred'!U54</f>
        <v>1.3792538160856006E-3</v>
      </c>
      <c r="V231" s="222">
        <f>V54/'Total Funds Spent &amp; Transferred'!V54</f>
        <v>2.2916581264943365E-3</v>
      </c>
      <c r="W231" s="222">
        <f>W54/'Total Funds Spent &amp; Transferred'!W54</f>
        <v>1.9842299650351439E-3</v>
      </c>
      <c r="X231" s="222">
        <f>X54/'Total Funds Spent &amp; Transferred'!X54</f>
        <v>4.3969619764232699E-3</v>
      </c>
      <c r="Y231" s="222">
        <f>Y54/'Total Funds Spent &amp; Transferred'!Y54</f>
        <v>6.2630787830737222E-3</v>
      </c>
      <c r="Z231" s="222">
        <f>Z54/'Total Funds Spent &amp; Transferred'!Z54</f>
        <v>4.5477929344607711E-3</v>
      </c>
    </row>
    <row r="232" spans="1:26">
      <c r="A232" s="104" t="s">
        <v>158</v>
      </c>
      <c r="T232" s="222">
        <f>T55/'Total Funds Spent &amp; Transferred'!T55</f>
        <v>1.9507069528654785E-2</v>
      </c>
      <c r="U232" s="222">
        <f>U55/'Total Funds Spent &amp; Transferred'!U55</f>
        <v>0.12083200719544696</v>
      </c>
      <c r="V232" s="222">
        <f>V55/'Total Funds Spent &amp; Transferred'!V55</f>
        <v>0.12465726657153878</v>
      </c>
      <c r="W232" s="222">
        <f>W55/'Total Funds Spent &amp; Transferred'!W55</f>
        <v>0.12602577150320141</v>
      </c>
      <c r="X232" s="222">
        <f>X55/'Total Funds Spent &amp; Transferred'!X55</f>
        <v>0.18284441704104235</v>
      </c>
      <c r="Y232" s="222">
        <f>Y55/'Total Funds Spent &amp; Transferred'!Y55</f>
        <v>0.17604791608900144</v>
      </c>
      <c r="Z232" s="222">
        <f>Z55/'Total Funds Spent &amp; Transferred'!Z55</f>
        <v>0.14302209599794891</v>
      </c>
    </row>
    <row r="233" spans="1:26">
      <c r="A233" s="106" t="s">
        <v>159</v>
      </c>
      <c r="T233" s="222">
        <f>T56/'Total Funds Spent &amp; Transferred'!T56</f>
        <v>2.9834689855959298E-2</v>
      </c>
      <c r="U233" s="222">
        <f>U56/'Total Funds Spent &amp; Transferred'!U56</f>
        <v>3.7469237010369118E-2</v>
      </c>
      <c r="V233" s="222">
        <f>V56/'Total Funds Spent &amp; Transferred'!V56</f>
        <v>5.2005671606911205E-2</v>
      </c>
      <c r="W233" s="222">
        <f>W56/'Total Funds Spent &amp; Transferred'!W56</f>
        <v>5.5393880512243199E-2</v>
      </c>
      <c r="X233" s="222">
        <f>X56/'Total Funds Spent &amp; Transferred'!X56</f>
        <v>5.2858981894219503E-2</v>
      </c>
      <c r="Y233" s="222">
        <f>Y56/'Total Funds Spent &amp; Transferred'!Y56</f>
        <v>4.7972513924716187E-2</v>
      </c>
      <c r="Z233" s="222">
        <f>Z56/'Total Funds Spent &amp; Transferred'!Z56</f>
        <v>2.6357565631178168E-2</v>
      </c>
    </row>
  </sheetData>
  <mergeCells count="87">
    <mergeCell ref="Z3:Z4"/>
    <mergeCell ref="Z62:Z63"/>
    <mergeCell ref="Z121:Z122"/>
    <mergeCell ref="Z180:Z181"/>
    <mergeCell ref="X180:X181"/>
    <mergeCell ref="X3:X4"/>
    <mergeCell ref="X62:X63"/>
    <mergeCell ref="X121:X122"/>
    <mergeCell ref="Y3:Y4"/>
    <mergeCell ref="Y62:Y63"/>
    <mergeCell ref="Y121:Y122"/>
    <mergeCell ref="Y180:Y181"/>
    <mergeCell ref="U3:U4"/>
    <mergeCell ref="U62:U63"/>
    <mergeCell ref="U121:U122"/>
    <mergeCell ref="U180:U181"/>
    <mergeCell ref="W180:W181"/>
    <mergeCell ref="V3:V4"/>
    <mergeCell ref="V62:V63"/>
    <mergeCell ref="V121:V122"/>
    <mergeCell ref="V180:V181"/>
    <mergeCell ref="W121:W122"/>
    <mergeCell ref="W62:W63"/>
    <mergeCell ref="W3:W4"/>
    <mergeCell ref="O62:O63"/>
    <mergeCell ref="S62:S63"/>
    <mergeCell ref="Q3:Q4"/>
    <mergeCell ref="Q62:Q63"/>
    <mergeCell ref="R62:R63"/>
    <mergeCell ref="R3:R4"/>
    <mergeCell ref="S3:S4"/>
    <mergeCell ref="A62:A63"/>
    <mergeCell ref="B62:B63"/>
    <mergeCell ref="C62:C63"/>
    <mergeCell ref="D62:D63"/>
    <mergeCell ref="E62:E63"/>
    <mergeCell ref="A1:A2"/>
    <mergeCell ref="A3:A4"/>
    <mergeCell ref="B3:B4"/>
    <mergeCell ref="C3:C4"/>
    <mergeCell ref="D3:D4"/>
    <mergeCell ref="A180:A181"/>
    <mergeCell ref="T180:T181"/>
    <mergeCell ref="A121:A122"/>
    <mergeCell ref="B121:B122"/>
    <mergeCell ref="C121:C122"/>
    <mergeCell ref="D121:D122"/>
    <mergeCell ref="E121:E122"/>
    <mergeCell ref="S121:S122"/>
    <mergeCell ref="T121:T122"/>
    <mergeCell ref="J121:J122"/>
    <mergeCell ref="K121:K122"/>
    <mergeCell ref="L121:L122"/>
    <mergeCell ref="F121:F122"/>
    <mergeCell ref="G121:G122"/>
    <mergeCell ref="P121:P122"/>
    <mergeCell ref="H121:H122"/>
    <mergeCell ref="I121:I122"/>
    <mergeCell ref="E3:E4"/>
    <mergeCell ref="F3:F4"/>
    <mergeCell ref="G3:G4"/>
    <mergeCell ref="F62:F63"/>
    <mergeCell ref="G62:G63"/>
    <mergeCell ref="J62:J63"/>
    <mergeCell ref="K62:K63"/>
    <mergeCell ref="K3:K4"/>
    <mergeCell ref="H62:H63"/>
    <mergeCell ref="I62:I63"/>
    <mergeCell ref="J3:J4"/>
    <mergeCell ref="H3:H4"/>
    <mergeCell ref="I3:I4"/>
    <mergeCell ref="L3:L4"/>
    <mergeCell ref="L62:L63"/>
    <mergeCell ref="T3:T4"/>
    <mergeCell ref="M121:M122"/>
    <mergeCell ref="N121:N122"/>
    <mergeCell ref="O121:O122"/>
    <mergeCell ref="Q121:Q122"/>
    <mergeCell ref="R121:R122"/>
    <mergeCell ref="M62:M63"/>
    <mergeCell ref="T62:T63"/>
    <mergeCell ref="P62:P63"/>
    <mergeCell ref="N62:N63"/>
    <mergeCell ref="O3:O4"/>
    <mergeCell ref="P3:P4"/>
    <mergeCell ref="M3:M4"/>
    <mergeCell ref="N3:N4"/>
  </mergeCells>
  <phoneticPr fontId="39" type="noConversion"/>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AF234"/>
  <sheetViews>
    <sheetView topLeftCell="A192" zoomScale="80" zoomScaleNormal="80" workbookViewId="0">
      <pane xSplit="1" topLeftCell="X1" activePane="topRight" state="frozen"/>
      <selection pane="topRight" activeCell="A207" sqref="A207"/>
    </sheetView>
  </sheetViews>
  <sheetFormatPr defaultColWidth="9.42578125" defaultRowHeight="12.95"/>
  <cols>
    <col min="1" max="1" width="17" style="47" customWidth="1"/>
    <col min="2" max="4" width="14.42578125" style="47" bestFit="1" customWidth="1"/>
    <col min="5" max="7" width="16.42578125" style="47" bestFit="1" customWidth="1"/>
    <col min="8" max="10" width="15.42578125" style="47" customWidth="1"/>
    <col min="11" max="12" width="14.42578125" style="47" customWidth="1"/>
    <col min="13" max="14" width="15.42578125" style="47" customWidth="1"/>
    <col min="15" max="18" width="14.42578125" style="47" bestFit="1" customWidth="1"/>
    <col min="19" max="19" width="15.42578125" style="47" customWidth="1"/>
    <col min="20" max="20" width="12.42578125" style="47" bestFit="1" customWidth="1"/>
    <col min="21" max="21" width="13.42578125" style="47" bestFit="1" customWidth="1"/>
    <col min="22" max="22" width="12.85546875" style="47" bestFit="1" customWidth="1"/>
    <col min="23" max="23" width="12.42578125" style="47" bestFit="1" customWidth="1"/>
    <col min="24" max="25" width="12" style="47" bestFit="1" customWidth="1"/>
    <col min="26" max="26" width="12.28515625" style="47" bestFit="1" customWidth="1"/>
    <col min="27" max="29" width="9.42578125" style="47"/>
    <col min="30" max="30" width="12.42578125" style="47" customWidth="1"/>
    <col min="31" max="16384" width="9.42578125" style="47"/>
  </cols>
  <sheetData>
    <row r="1" spans="1:26" ht="18.95" customHeight="1">
      <c r="A1" s="394" t="s">
        <v>223</v>
      </c>
      <c r="B1" s="342" t="s">
        <v>344</v>
      </c>
      <c r="C1" s="49"/>
      <c r="D1" s="49"/>
      <c r="E1" s="49"/>
      <c r="F1" s="49"/>
      <c r="G1" s="49"/>
      <c r="H1" s="49"/>
      <c r="I1" s="49"/>
      <c r="J1" s="49"/>
      <c r="K1" s="49"/>
      <c r="L1" s="49"/>
      <c r="M1" s="49"/>
      <c r="N1" s="49"/>
      <c r="O1" s="49"/>
      <c r="P1" s="49"/>
      <c r="Q1" s="49"/>
      <c r="R1" s="49"/>
      <c r="S1" s="49"/>
      <c r="T1" s="49"/>
    </row>
    <row r="2" spans="1:26" ht="45.95" customHeight="1">
      <c r="A2" s="394"/>
      <c r="B2" s="49"/>
      <c r="C2" s="49"/>
      <c r="D2" s="49"/>
      <c r="E2" s="49"/>
      <c r="F2" s="49"/>
      <c r="G2" s="49"/>
      <c r="H2" s="49"/>
      <c r="I2" s="49"/>
      <c r="J2" s="49"/>
      <c r="K2" s="49"/>
      <c r="L2" s="49"/>
      <c r="M2" s="49"/>
      <c r="N2" s="49"/>
      <c r="O2" s="49"/>
      <c r="P2" s="49"/>
      <c r="Q2" s="49"/>
      <c r="R2" s="49"/>
      <c r="S2" s="49"/>
      <c r="T2" s="49"/>
    </row>
    <row r="3" spans="1:26" s="97"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97"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51" t="s">
        <v>82</v>
      </c>
      <c r="B5" s="49">
        <f t="shared" ref="B5:P15" si="0">SUM(B64,B123)</f>
        <v>4302364</v>
      </c>
      <c r="C5" s="49">
        <f t="shared" si="0"/>
        <v>8326211</v>
      </c>
      <c r="D5" s="49">
        <f t="shared" si="0"/>
        <v>7353035</v>
      </c>
      <c r="E5" s="49">
        <f t="shared" si="0"/>
        <v>26154093</v>
      </c>
      <c r="F5" s="49">
        <f t="shared" si="0"/>
        <v>19046548</v>
      </c>
      <c r="G5" s="49">
        <f t="shared" si="0"/>
        <v>19040290</v>
      </c>
      <c r="H5" s="49">
        <f t="shared" si="0"/>
        <v>19301562</v>
      </c>
      <c r="I5" s="49">
        <f t="shared" si="0"/>
        <v>7997919</v>
      </c>
      <c r="J5" s="49">
        <f t="shared" si="0"/>
        <v>15286719</v>
      </c>
      <c r="K5" s="49">
        <f t="shared" si="0"/>
        <v>14873624</v>
      </c>
      <c r="L5" s="49">
        <f t="shared" si="0"/>
        <v>20691487</v>
      </c>
      <c r="M5" s="49">
        <f t="shared" si="0"/>
        <v>22212515</v>
      </c>
      <c r="N5" s="26">
        <f t="shared" si="0"/>
        <v>20783009</v>
      </c>
      <c r="O5" s="26">
        <f t="shared" si="0"/>
        <v>23154241</v>
      </c>
      <c r="P5" s="26">
        <f t="shared" si="0"/>
        <v>23361835</v>
      </c>
      <c r="Q5" s="26">
        <v>22118612</v>
      </c>
      <c r="R5" s="26">
        <f t="shared" ref="R5:T15" si="1">SUM(R64,R123)</f>
        <v>20367618</v>
      </c>
      <c r="S5" s="26">
        <f t="shared" si="1"/>
        <v>20809166</v>
      </c>
      <c r="T5" s="26">
        <f t="shared" si="1"/>
        <v>2856077</v>
      </c>
      <c r="U5" s="26">
        <f t="shared" ref="U5" si="2">SUM(U64,U123)</f>
        <v>2765496</v>
      </c>
      <c r="V5" s="61">
        <f>V64+V123</f>
        <v>2514572</v>
      </c>
      <c r="W5" s="61">
        <f>W64+W123</f>
        <v>2870765</v>
      </c>
      <c r="X5" s="61">
        <f>X64+X123</f>
        <v>2479200</v>
      </c>
      <c r="Y5" s="61">
        <f>Y64+Y123</f>
        <v>1988055</v>
      </c>
      <c r="Z5" s="61">
        <f>Z64+Z123</f>
        <v>2166911</v>
      </c>
    </row>
    <row r="6" spans="1:26">
      <c r="A6" s="51" t="s">
        <v>84</v>
      </c>
      <c r="B6" s="49">
        <f t="shared" si="0"/>
        <v>0</v>
      </c>
      <c r="C6" s="49">
        <f t="shared" si="0"/>
        <v>0</v>
      </c>
      <c r="D6" s="49">
        <f t="shared" si="0"/>
        <v>5447722</v>
      </c>
      <c r="E6" s="49">
        <f t="shared" si="0"/>
        <v>9930809</v>
      </c>
      <c r="F6" s="49">
        <f t="shared" si="0"/>
        <v>9669327</v>
      </c>
      <c r="G6" s="49">
        <f t="shared" si="0"/>
        <v>11870755</v>
      </c>
      <c r="H6" s="49">
        <f t="shared" si="0"/>
        <v>12535996</v>
      </c>
      <c r="I6" s="49">
        <f t="shared" si="0"/>
        <v>8714067</v>
      </c>
      <c r="J6" s="49">
        <f t="shared" si="0"/>
        <v>11421830</v>
      </c>
      <c r="K6" s="49">
        <f t="shared" si="0"/>
        <v>10125274</v>
      </c>
      <c r="L6" s="49">
        <f t="shared" si="0"/>
        <v>11840798</v>
      </c>
      <c r="M6" s="49">
        <f t="shared" si="0"/>
        <v>6516176</v>
      </c>
      <c r="N6" s="26">
        <f t="shared" si="0"/>
        <v>9451948</v>
      </c>
      <c r="O6" s="26">
        <f t="shared" si="0"/>
        <v>10012606</v>
      </c>
      <c r="P6" s="26">
        <f t="shared" si="0"/>
        <v>12352854</v>
      </c>
      <c r="Q6" s="26">
        <v>10909540</v>
      </c>
      <c r="R6" s="26">
        <f t="shared" si="1"/>
        <v>12473611</v>
      </c>
      <c r="S6" s="26">
        <f t="shared" si="1"/>
        <v>12516710</v>
      </c>
      <c r="T6" s="26">
        <f t="shared" ref="T6:U6" si="3">SUM(T65,T124)</f>
        <v>9808145</v>
      </c>
      <c r="U6" s="26">
        <f t="shared" si="3"/>
        <v>6916692</v>
      </c>
      <c r="V6" s="61">
        <f t="shared" ref="V6:W15" si="4">V65+V124</f>
        <v>8004778</v>
      </c>
      <c r="W6" s="61">
        <f t="shared" si="4"/>
        <v>8142314</v>
      </c>
      <c r="X6" s="61">
        <f t="shared" ref="X6:Y6" si="5">X65+X124</f>
        <v>7328910</v>
      </c>
      <c r="Y6" s="61">
        <f t="shared" si="5"/>
        <v>9052010</v>
      </c>
      <c r="Z6" s="61">
        <f t="shared" ref="Z6" si="6">Z65+Z124</f>
        <v>9705738.3000000007</v>
      </c>
    </row>
    <row r="7" spans="1:26">
      <c r="A7" s="51" t="s">
        <v>86</v>
      </c>
      <c r="B7" s="49">
        <f t="shared" si="0"/>
        <v>0</v>
      </c>
      <c r="C7" s="49">
        <f t="shared" si="0"/>
        <v>0</v>
      </c>
      <c r="D7" s="49">
        <f t="shared" si="0"/>
        <v>0</v>
      </c>
      <c r="E7" s="49">
        <f t="shared" si="0"/>
        <v>20635547</v>
      </c>
      <c r="F7" s="49">
        <f t="shared" si="0"/>
        <v>33058457</v>
      </c>
      <c r="G7" s="49">
        <f t="shared" si="0"/>
        <v>25318072</v>
      </c>
      <c r="H7" s="49">
        <f t="shared" si="0"/>
        <v>22477744</v>
      </c>
      <c r="I7" s="49">
        <f t="shared" si="0"/>
        <v>13203631</v>
      </c>
      <c r="J7" s="49">
        <f t="shared" si="0"/>
        <v>18273188</v>
      </c>
      <c r="K7" s="49">
        <f t="shared" si="0"/>
        <v>14319840</v>
      </c>
      <c r="L7" s="49">
        <f t="shared" si="0"/>
        <v>10133945</v>
      </c>
      <c r="M7" s="49">
        <f t="shared" si="0"/>
        <v>14766211</v>
      </c>
      <c r="N7" s="26">
        <f t="shared" si="0"/>
        <v>12483632</v>
      </c>
      <c r="O7" s="26">
        <f t="shared" si="0"/>
        <v>7331125</v>
      </c>
      <c r="P7" s="26">
        <f t="shared" si="0"/>
        <v>7712240</v>
      </c>
      <c r="Q7" s="26">
        <v>9407287</v>
      </c>
      <c r="R7" s="26">
        <f t="shared" si="1"/>
        <v>8735205</v>
      </c>
      <c r="S7" s="26">
        <f t="shared" si="1"/>
        <v>7927350</v>
      </c>
      <c r="T7" s="26">
        <f t="shared" ref="T7:U7" si="7">SUM(T66,T125)</f>
        <v>1376937</v>
      </c>
      <c r="U7" s="26">
        <f t="shared" si="7"/>
        <v>246334</v>
      </c>
      <c r="V7" s="61">
        <f t="shared" si="4"/>
        <v>1351481</v>
      </c>
      <c r="W7" s="61">
        <f t="shared" si="4"/>
        <v>226676</v>
      </c>
      <c r="X7" s="61">
        <f t="shared" ref="X7:Y7" si="8">X66+X125</f>
        <v>383751</v>
      </c>
      <c r="Y7" s="61">
        <f t="shared" si="8"/>
        <v>293740</v>
      </c>
      <c r="Z7" s="61">
        <f t="shared" ref="Z7" si="9">Z66+Z125</f>
        <v>343250</v>
      </c>
    </row>
    <row r="8" spans="1:26">
      <c r="A8" s="51" t="s">
        <v>88</v>
      </c>
      <c r="B8" s="49">
        <f t="shared" si="0"/>
        <v>0</v>
      </c>
      <c r="C8" s="49">
        <f t="shared" si="0"/>
        <v>0</v>
      </c>
      <c r="D8" s="49">
        <f t="shared" si="0"/>
        <v>0</v>
      </c>
      <c r="E8" s="49">
        <f t="shared" si="0"/>
        <v>35356168</v>
      </c>
      <c r="F8" s="49">
        <f t="shared" si="0"/>
        <v>21601358</v>
      </c>
      <c r="G8" s="49">
        <f t="shared" si="0"/>
        <v>12948790</v>
      </c>
      <c r="H8" s="49">
        <f t="shared" si="0"/>
        <v>8410623</v>
      </c>
      <c r="I8" s="49">
        <f t="shared" si="0"/>
        <v>3194012</v>
      </c>
      <c r="J8" s="49">
        <f t="shared" si="0"/>
        <v>10002143</v>
      </c>
      <c r="K8" s="49">
        <f t="shared" si="0"/>
        <v>9823608</v>
      </c>
      <c r="L8" s="49">
        <f t="shared" si="0"/>
        <v>13769314</v>
      </c>
      <c r="M8" s="49">
        <f t="shared" si="0"/>
        <v>13599147</v>
      </c>
      <c r="N8" s="26">
        <f t="shared" si="0"/>
        <v>17684020</v>
      </c>
      <c r="O8" s="26">
        <f t="shared" si="0"/>
        <v>44030880</v>
      </c>
      <c r="P8" s="26">
        <f t="shared" si="0"/>
        <v>19728634</v>
      </c>
      <c r="Q8" s="26">
        <v>24061357</v>
      </c>
      <c r="R8" s="26">
        <f t="shared" si="1"/>
        <v>15282001</v>
      </c>
      <c r="S8" s="26">
        <f t="shared" si="1"/>
        <v>11568491</v>
      </c>
      <c r="T8" s="26">
        <f t="shared" ref="T8:U8" si="10">SUM(T67,T126)</f>
        <v>12200241</v>
      </c>
      <c r="U8" s="26">
        <f t="shared" si="10"/>
        <v>11905561</v>
      </c>
      <c r="V8" s="61">
        <f t="shared" si="4"/>
        <v>10700907</v>
      </c>
      <c r="W8" s="61">
        <f t="shared" si="4"/>
        <v>11376827</v>
      </c>
      <c r="X8" s="61">
        <f t="shared" ref="X8:Y8" si="11">X67+X126</f>
        <v>10862434</v>
      </c>
      <c r="Y8" s="61">
        <f t="shared" si="11"/>
        <v>8017631</v>
      </c>
      <c r="Z8" s="61">
        <f t="shared" ref="Z8" si="12">Z67+Z126</f>
        <v>7935968</v>
      </c>
    </row>
    <row r="9" spans="1:26">
      <c r="A9" s="51" t="s">
        <v>74</v>
      </c>
      <c r="B9" s="49">
        <f t="shared" si="0"/>
        <v>0</v>
      </c>
      <c r="C9" s="49">
        <f t="shared" si="0"/>
        <v>0</v>
      </c>
      <c r="D9" s="49">
        <f t="shared" si="0"/>
        <v>0</v>
      </c>
      <c r="E9" s="49">
        <f t="shared" si="0"/>
        <v>347759093</v>
      </c>
      <c r="F9" s="49">
        <f t="shared" si="0"/>
        <v>398337994</v>
      </c>
      <c r="G9" s="49">
        <f t="shared" si="0"/>
        <v>394939933</v>
      </c>
      <c r="H9" s="49">
        <f t="shared" si="0"/>
        <v>393063779</v>
      </c>
      <c r="I9" s="49">
        <f t="shared" si="0"/>
        <v>318398737</v>
      </c>
      <c r="J9" s="49">
        <f t="shared" si="0"/>
        <v>384996359</v>
      </c>
      <c r="K9" s="49">
        <f t="shared" si="0"/>
        <v>420580565</v>
      </c>
      <c r="L9" s="49">
        <f t="shared" si="0"/>
        <v>441404045</v>
      </c>
      <c r="M9" s="49">
        <f t="shared" si="0"/>
        <v>435198143</v>
      </c>
      <c r="N9" s="26">
        <f t="shared" si="0"/>
        <v>427918816</v>
      </c>
      <c r="O9" s="26">
        <f t="shared" si="0"/>
        <v>400807432</v>
      </c>
      <c r="P9" s="26">
        <f t="shared" si="0"/>
        <v>488137558</v>
      </c>
      <c r="Q9" s="26">
        <v>471689038</v>
      </c>
      <c r="R9" s="26">
        <f t="shared" si="1"/>
        <v>453193819</v>
      </c>
      <c r="S9" s="26">
        <f t="shared" si="1"/>
        <v>474125578</v>
      </c>
      <c r="T9" s="26">
        <f t="shared" ref="T9:U9" si="13">SUM(T68,T127)</f>
        <v>553826312</v>
      </c>
      <c r="U9" s="26">
        <f t="shared" si="13"/>
        <v>614217828</v>
      </c>
      <c r="V9" s="61">
        <f t="shared" si="4"/>
        <v>606485267</v>
      </c>
      <c r="W9" s="61">
        <f t="shared" si="4"/>
        <v>621050843</v>
      </c>
      <c r="X9" s="61">
        <f t="shared" ref="X9:Y9" si="14">X68+X127</f>
        <v>616210590</v>
      </c>
      <c r="Y9" s="61">
        <f t="shared" si="14"/>
        <v>565481333</v>
      </c>
      <c r="Z9" s="61">
        <f t="shared" ref="Z9" si="15">Z68+Z127</f>
        <v>589335384</v>
      </c>
    </row>
    <row r="10" spans="1:26">
      <c r="A10" s="51" t="s">
        <v>91</v>
      </c>
      <c r="B10" s="49">
        <f t="shared" si="0"/>
        <v>0</v>
      </c>
      <c r="C10" s="49">
        <f t="shared" si="0"/>
        <v>0</v>
      </c>
      <c r="D10" s="49">
        <f t="shared" si="0"/>
        <v>0</v>
      </c>
      <c r="E10" s="49">
        <f t="shared" si="0"/>
        <v>593665</v>
      </c>
      <c r="F10" s="49">
        <f t="shared" si="0"/>
        <v>277883</v>
      </c>
      <c r="G10" s="49">
        <f t="shared" si="0"/>
        <v>168970</v>
      </c>
      <c r="H10" s="49">
        <f t="shared" si="0"/>
        <v>126423</v>
      </c>
      <c r="I10" s="49">
        <f t="shared" si="0"/>
        <v>110849</v>
      </c>
      <c r="J10" s="49">
        <f t="shared" si="0"/>
        <v>133535</v>
      </c>
      <c r="K10" s="49">
        <f t="shared" si="0"/>
        <v>274635</v>
      </c>
      <c r="L10" s="49">
        <f t="shared" si="0"/>
        <v>131326</v>
      </c>
      <c r="M10" s="49">
        <f t="shared" si="0"/>
        <v>164227</v>
      </c>
      <c r="N10" s="26">
        <f t="shared" si="0"/>
        <v>215316</v>
      </c>
      <c r="O10" s="26">
        <f t="shared" si="0"/>
        <v>199490</v>
      </c>
      <c r="P10" s="26">
        <f t="shared" si="0"/>
        <v>232818</v>
      </c>
      <c r="Q10" s="26">
        <v>251427</v>
      </c>
      <c r="R10" s="26">
        <f t="shared" si="1"/>
        <v>290678</v>
      </c>
      <c r="S10" s="26">
        <f t="shared" si="1"/>
        <v>211080</v>
      </c>
      <c r="T10" s="26">
        <f t="shared" ref="T10:U10" si="16">SUM(T69,T128)</f>
        <v>4981518</v>
      </c>
      <c r="U10" s="26">
        <f t="shared" si="16"/>
        <v>4698017</v>
      </c>
      <c r="V10" s="61">
        <f t="shared" si="4"/>
        <v>4033089</v>
      </c>
      <c r="W10" s="61">
        <f t="shared" si="4"/>
        <v>4655024</v>
      </c>
      <c r="X10" s="61">
        <f t="shared" ref="X10:Y10" si="17">X69+X128</f>
        <v>4868946</v>
      </c>
      <c r="Y10" s="61">
        <f t="shared" si="17"/>
        <v>3154087</v>
      </c>
      <c r="Z10" s="61">
        <f t="shared" ref="Z10" si="18">Z69+Z128</f>
        <v>2811534</v>
      </c>
    </row>
    <row r="11" spans="1:26">
      <c r="A11" s="51" t="s">
        <v>93</v>
      </c>
      <c r="B11" s="49">
        <f t="shared" si="0"/>
        <v>0</v>
      </c>
      <c r="C11" s="49">
        <f t="shared" si="0"/>
        <v>0</v>
      </c>
      <c r="D11" s="49">
        <f t="shared" si="0"/>
        <v>0</v>
      </c>
      <c r="E11" s="49">
        <f t="shared" si="0"/>
        <v>18585706</v>
      </c>
      <c r="F11" s="49">
        <f t="shared" si="0"/>
        <v>16557198</v>
      </c>
      <c r="G11" s="49">
        <f t="shared" si="0"/>
        <v>17632742</v>
      </c>
      <c r="H11" s="49">
        <f t="shared" si="0"/>
        <v>-2245971</v>
      </c>
      <c r="I11" s="49">
        <f t="shared" si="0"/>
        <v>1802998</v>
      </c>
      <c r="J11" s="49">
        <f t="shared" si="0"/>
        <v>17019679</v>
      </c>
      <c r="K11" s="49">
        <f t="shared" si="0"/>
        <v>19321698</v>
      </c>
      <c r="L11" s="49">
        <f t="shared" si="0"/>
        <v>22880297</v>
      </c>
      <c r="M11" s="49">
        <f t="shared" si="0"/>
        <v>16766360</v>
      </c>
      <c r="N11" s="26">
        <f t="shared" si="0"/>
        <v>18889848</v>
      </c>
      <c r="O11" s="26">
        <f t="shared" si="0"/>
        <v>18329961</v>
      </c>
      <c r="P11" s="26">
        <f t="shared" si="0"/>
        <v>17043745</v>
      </c>
      <c r="Q11" s="26">
        <v>16755000</v>
      </c>
      <c r="R11" s="26">
        <f t="shared" si="1"/>
        <v>15999878</v>
      </c>
      <c r="S11" s="26">
        <f t="shared" si="1"/>
        <v>17656737</v>
      </c>
      <c r="T11" s="26">
        <f t="shared" ref="T11:U11" si="19">SUM(T70,T129)</f>
        <v>0</v>
      </c>
      <c r="U11" s="26">
        <f t="shared" si="19"/>
        <v>0</v>
      </c>
      <c r="V11" s="61">
        <f t="shared" si="4"/>
        <v>0</v>
      </c>
      <c r="W11" s="61">
        <f t="shared" si="4"/>
        <v>0</v>
      </c>
      <c r="X11" s="61">
        <f t="shared" ref="X11:Y11" si="20">X70+X129</f>
        <v>0</v>
      </c>
      <c r="Y11" s="61">
        <f t="shared" si="20"/>
        <v>0</v>
      </c>
      <c r="Z11" s="61">
        <f t="shared" ref="Z11" si="21">Z70+Z129</f>
        <v>0</v>
      </c>
    </row>
    <row r="12" spans="1:26">
      <c r="A12" s="51" t="s">
        <v>95</v>
      </c>
      <c r="B12" s="49">
        <f t="shared" si="0"/>
        <v>0</v>
      </c>
      <c r="C12" s="49">
        <f t="shared" si="0"/>
        <v>0</v>
      </c>
      <c r="D12" s="49">
        <f t="shared" si="0"/>
        <v>0</v>
      </c>
      <c r="E12" s="49">
        <f t="shared" si="0"/>
        <v>0</v>
      </c>
      <c r="F12" s="49">
        <f t="shared" si="0"/>
        <v>0</v>
      </c>
      <c r="G12" s="49">
        <f t="shared" si="0"/>
        <v>0</v>
      </c>
      <c r="H12" s="49">
        <f t="shared" si="0"/>
        <v>0</v>
      </c>
      <c r="I12" s="49">
        <f t="shared" si="0"/>
        <v>0</v>
      </c>
      <c r="J12" s="49">
        <f t="shared" si="0"/>
        <v>0</v>
      </c>
      <c r="K12" s="49">
        <f t="shared" si="0"/>
        <v>1318720</v>
      </c>
      <c r="L12" s="49">
        <f t="shared" si="0"/>
        <v>19516554</v>
      </c>
      <c r="M12" s="49">
        <f t="shared" si="0"/>
        <v>10415997</v>
      </c>
      <c r="N12" s="26">
        <f t="shared" si="0"/>
        <v>559986</v>
      </c>
      <c r="O12" s="26">
        <f t="shared" si="0"/>
        <v>9001636</v>
      </c>
      <c r="P12" s="26">
        <f t="shared" si="0"/>
        <v>491902</v>
      </c>
      <c r="Q12" s="26">
        <v>1732028</v>
      </c>
      <c r="R12" s="26">
        <f t="shared" si="1"/>
        <v>1013586</v>
      </c>
      <c r="S12" s="26">
        <f t="shared" si="1"/>
        <v>959000</v>
      </c>
      <c r="T12" s="26">
        <f t="shared" ref="T12:U12" si="22">SUM(T71,T130)</f>
        <v>959000</v>
      </c>
      <c r="U12" s="26">
        <f t="shared" si="22"/>
        <v>959000</v>
      </c>
      <c r="V12" s="61">
        <f t="shared" si="4"/>
        <v>959000</v>
      </c>
      <c r="W12" s="61">
        <f t="shared" si="4"/>
        <v>959000</v>
      </c>
      <c r="X12" s="61">
        <f t="shared" ref="X12:Y12" si="23">X71+X130</f>
        <v>887850</v>
      </c>
      <c r="Y12" s="61">
        <f t="shared" si="23"/>
        <v>863100</v>
      </c>
      <c r="Z12" s="61">
        <f t="shared" ref="Z12" si="24">Z71+Z130</f>
        <v>863100</v>
      </c>
    </row>
    <row r="13" spans="1:26">
      <c r="A13" s="51" t="s">
        <v>97</v>
      </c>
      <c r="B13" s="49">
        <f t="shared" si="0"/>
        <v>0</v>
      </c>
      <c r="C13" s="49">
        <f t="shared" si="0"/>
        <v>7205149</v>
      </c>
      <c r="D13" s="49">
        <f t="shared" si="0"/>
        <v>9686623</v>
      </c>
      <c r="E13" s="49">
        <f t="shared" si="0"/>
        <v>27922769</v>
      </c>
      <c r="F13" s="49">
        <f t="shared" si="0"/>
        <v>17538360</v>
      </c>
      <c r="G13" s="49">
        <f t="shared" si="0"/>
        <v>25153598</v>
      </c>
      <c r="H13" s="49">
        <f t="shared" si="0"/>
        <v>21443215</v>
      </c>
      <c r="I13" s="49">
        <f t="shared" si="0"/>
        <v>9719683</v>
      </c>
      <c r="J13" s="49">
        <f t="shared" si="0"/>
        <v>16150340</v>
      </c>
      <c r="K13" s="49">
        <f t="shared" si="0"/>
        <v>16536207</v>
      </c>
      <c r="L13" s="49">
        <f t="shared" si="0"/>
        <v>18480889</v>
      </c>
      <c r="M13" s="49">
        <f t="shared" si="0"/>
        <v>6502463</v>
      </c>
      <c r="N13" s="26">
        <f t="shared" si="0"/>
        <v>18540818</v>
      </c>
      <c r="O13" s="26">
        <f t="shared" si="0"/>
        <v>13721775</v>
      </c>
      <c r="P13" s="26">
        <f t="shared" si="0"/>
        <v>12246088</v>
      </c>
      <c r="Q13" s="26">
        <v>9149946</v>
      </c>
      <c r="R13" s="26">
        <f t="shared" si="1"/>
        <v>26000847</v>
      </c>
      <c r="S13" s="26">
        <f t="shared" si="1"/>
        <v>24242468</v>
      </c>
      <c r="T13" s="26">
        <f t="shared" ref="T13:U13" si="25">SUM(T72,T131)</f>
        <v>28480994</v>
      </c>
      <c r="U13" s="26">
        <f t="shared" si="25"/>
        <v>30390890</v>
      </c>
      <c r="V13" s="61">
        <f t="shared" si="4"/>
        <v>28165849</v>
      </c>
      <c r="W13" s="61">
        <f t="shared" si="4"/>
        <v>19994184</v>
      </c>
      <c r="X13" s="61">
        <f t="shared" ref="X13:Y13" si="26">X72+X131</f>
        <v>25544599</v>
      </c>
      <c r="Y13" s="61">
        <f t="shared" si="26"/>
        <v>32222193</v>
      </c>
      <c r="Z13" s="61">
        <f t="shared" ref="Z13" si="27">Z72+Z131</f>
        <v>32312271.530000001</v>
      </c>
    </row>
    <row r="14" spans="1:26">
      <c r="A14" s="51" t="s">
        <v>99</v>
      </c>
      <c r="B14" s="49">
        <f t="shared" si="0"/>
        <v>0</v>
      </c>
      <c r="C14" s="49">
        <f t="shared" si="0"/>
        <v>0</v>
      </c>
      <c r="D14" s="49">
        <f t="shared" si="0"/>
        <v>19551537</v>
      </c>
      <c r="E14" s="49">
        <f t="shared" si="0"/>
        <v>146412006</v>
      </c>
      <c r="F14" s="49">
        <f t="shared" si="0"/>
        <v>121856670</v>
      </c>
      <c r="G14" s="49">
        <f t="shared" si="0"/>
        <v>106435976</v>
      </c>
      <c r="H14" s="49">
        <f t="shared" si="0"/>
        <v>88977828</v>
      </c>
      <c r="I14" s="49">
        <f t="shared" si="0"/>
        <v>78414471</v>
      </c>
      <c r="J14" s="49">
        <f t="shared" si="0"/>
        <v>74688539</v>
      </c>
      <c r="K14" s="49">
        <f t="shared" si="0"/>
        <v>77215278</v>
      </c>
      <c r="L14" s="49">
        <f t="shared" si="0"/>
        <v>63808017</v>
      </c>
      <c r="M14" s="49">
        <f t="shared" si="0"/>
        <v>75749279</v>
      </c>
      <c r="N14" s="26">
        <f t="shared" si="0"/>
        <v>59138493</v>
      </c>
      <c r="O14" s="26">
        <f t="shared" si="0"/>
        <v>63673193</v>
      </c>
      <c r="P14" s="26">
        <f t="shared" si="0"/>
        <v>59389542</v>
      </c>
      <c r="Q14" s="26">
        <v>54178392</v>
      </c>
      <c r="R14" s="26">
        <f t="shared" si="1"/>
        <v>54437717</v>
      </c>
      <c r="S14" s="26">
        <f t="shared" si="1"/>
        <v>45710139</v>
      </c>
      <c r="T14" s="26">
        <f t="shared" ref="T14:U14" si="28">SUM(T73,T132)</f>
        <v>42658009</v>
      </c>
      <c r="U14" s="26">
        <f t="shared" si="28"/>
        <v>40138054</v>
      </c>
      <c r="V14" s="61">
        <f t="shared" si="4"/>
        <v>40922443</v>
      </c>
      <c r="W14" s="61">
        <f t="shared" si="4"/>
        <v>36873381</v>
      </c>
      <c r="X14" s="61">
        <f t="shared" ref="X14:Y14" si="29">X73+X132</f>
        <v>35921349</v>
      </c>
      <c r="Y14" s="61">
        <f t="shared" si="29"/>
        <v>39524821</v>
      </c>
      <c r="Z14" s="61">
        <f t="shared" ref="Z14" si="30">Z73+Z132</f>
        <v>35023496</v>
      </c>
    </row>
    <row r="15" spans="1:26">
      <c r="A15" s="51" t="s">
        <v>101</v>
      </c>
      <c r="B15" s="49">
        <f t="shared" si="0"/>
        <v>0</v>
      </c>
      <c r="C15" s="49">
        <f t="shared" si="0"/>
        <v>10724847</v>
      </c>
      <c r="D15" s="49">
        <f t="shared" si="0"/>
        <v>29023617</v>
      </c>
      <c r="E15" s="49">
        <f t="shared" si="0"/>
        <v>147740308</v>
      </c>
      <c r="F15" s="49">
        <f t="shared" si="0"/>
        <v>45097473</v>
      </c>
      <c r="G15" s="49">
        <f t="shared" si="0"/>
        <v>130246398</v>
      </c>
      <c r="H15" s="49">
        <f t="shared" si="0"/>
        <v>87364097</v>
      </c>
      <c r="I15" s="49">
        <f t="shared" si="0"/>
        <v>80839009</v>
      </c>
      <c r="J15" s="49">
        <f t="shared" si="0"/>
        <v>74196293</v>
      </c>
      <c r="K15" s="49">
        <f t="shared" si="0"/>
        <v>63101015</v>
      </c>
      <c r="L15" s="49">
        <f t="shared" si="0"/>
        <v>48489227</v>
      </c>
      <c r="M15" s="49">
        <f t="shared" si="0"/>
        <v>37914438</v>
      </c>
      <c r="N15" s="26">
        <f t="shared" si="0"/>
        <v>15121772</v>
      </c>
      <c r="O15" s="26">
        <f t="shared" si="0"/>
        <v>15675386</v>
      </c>
      <c r="P15" s="26">
        <f t="shared" si="0"/>
        <v>15924617</v>
      </c>
      <c r="Q15" s="26">
        <v>16365671</v>
      </c>
      <c r="R15" s="26">
        <f t="shared" si="1"/>
        <v>-7646811</v>
      </c>
      <c r="S15" s="26">
        <f t="shared" si="1"/>
        <v>5680988</v>
      </c>
      <c r="T15" s="26">
        <f t="shared" ref="T15:U15" si="31">SUM(T74,T133)</f>
        <v>6246022</v>
      </c>
      <c r="U15" s="26">
        <f t="shared" si="31"/>
        <v>6337132</v>
      </c>
      <c r="V15" s="61">
        <f t="shared" si="4"/>
        <v>3426472</v>
      </c>
      <c r="W15" s="61">
        <f t="shared" si="4"/>
        <v>2801255</v>
      </c>
      <c r="X15" s="61">
        <f t="shared" ref="X15:Y15" si="32">X74+X133</f>
        <v>1020780</v>
      </c>
      <c r="Y15" s="61">
        <f t="shared" si="32"/>
        <v>777479</v>
      </c>
      <c r="Z15" s="61">
        <f t="shared" ref="Z15" si="33">Z74+Z133</f>
        <v>52765</v>
      </c>
    </row>
    <row r="16" spans="1:26">
      <c r="A16" s="51" t="s">
        <v>102</v>
      </c>
      <c r="B16" s="49">
        <f t="shared" ref="B16:P16" si="34">SUM(B75,B134)</f>
        <v>0</v>
      </c>
      <c r="C16" s="49">
        <f t="shared" si="34"/>
        <v>0</v>
      </c>
      <c r="D16" s="49">
        <f t="shared" si="34"/>
        <v>0</v>
      </c>
      <c r="E16" s="49">
        <f t="shared" si="34"/>
        <v>11599677</v>
      </c>
      <c r="F16" s="49">
        <f t="shared" si="34"/>
        <v>4735473</v>
      </c>
      <c r="G16" s="49">
        <f t="shared" si="34"/>
        <v>8360857</v>
      </c>
      <c r="H16" s="49">
        <f t="shared" si="34"/>
        <v>10600879</v>
      </c>
      <c r="I16" s="49">
        <f t="shared" si="34"/>
        <v>6646600</v>
      </c>
      <c r="J16" s="49">
        <f t="shared" si="34"/>
        <v>20535729</v>
      </c>
      <c r="K16" s="49">
        <f t="shared" si="34"/>
        <v>37854909</v>
      </c>
      <c r="L16" s="49">
        <f t="shared" si="34"/>
        <v>49873540</v>
      </c>
      <c r="M16" s="49">
        <f t="shared" si="34"/>
        <v>62199243</v>
      </c>
      <c r="N16" s="26">
        <f t="shared" si="34"/>
        <v>74906136</v>
      </c>
      <c r="O16" s="26">
        <f t="shared" si="34"/>
        <v>66790209</v>
      </c>
      <c r="P16" s="26">
        <f t="shared" si="34"/>
        <v>67680168</v>
      </c>
      <c r="Q16" s="26">
        <v>55251741</v>
      </c>
      <c r="R16" s="26">
        <f t="shared" ref="R16:U35" si="35">SUM(R75,R134)</f>
        <v>48272853</v>
      </c>
      <c r="S16" s="26">
        <f t="shared" si="35"/>
        <v>49200192</v>
      </c>
      <c r="T16" s="26">
        <f t="shared" si="35"/>
        <v>51789501</v>
      </c>
      <c r="U16" s="26">
        <f t="shared" si="35"/>
        <v>4180882</v>
      </c>
      <c r="V16" s="61">
        <f t="shared" ref="V16:Z25" si="36">V75+V134</f>
        <v>10163514</v>
      </c>
      <c r="W16" s="61">
        <f t="shared" si="36"/>
        <v>6565755</v>
      </c>
      <c r="X16" s="61">
        <f t="shared" si="36"/>
        <v>7436478</v>
      </c>
      <c r="Y16" s="61">
        <f t="shared" si="36"/>
        <v>6615559</v>
      </c>
      <c r="Z16" s="61">
        <f t="shared" si="36"/>
        <v>7054825</v>
      </c>
    </row>
    <row r="17" spans="1:26">
      <c r="A17" s="51" t="s">
        <v>103</v>
      </c>
      <c r="B17" s="49">
        <f t="shared" ref="B17:P17" si="37">SUM(B76,B135)</f>
        <v>0</v>
      </c>
      <c r="C17" s="49">
        <f t="shared" si="37"/>
        <v>0</v>
      </c>
      <c r="D17" s="49">
        <f t="shared" si="37"/>
        <v>10661</v>
      </c>
      <c r="E17" s="49">
        <f t="shared" si="37"/>
        <v>9739325</v>
      </c>
      <c r="F17" s="49">
        <f t="shared" si="37"/>
        <v>7522237</v>
      </c>
      <c r="G17" s="49">
        <f t="shared" si="37"/>
        <v>7240464</v>
      </c>
      <c r="H17" s="49">
        <f t="shared" si="37"/>
        <v>6865802</v>
      </c>
      <c r="I17" s="49">
        <f t="shared" si="37"/>
        <v>6864262</v>
      </c>
      <c r="J17" s="49">
        <f t="shared" si="37"/>
        <v>7315142</v>
      </c>
      <c r="K17" s="49">
        <f t="shared" si="37"/>
        <v>7516887</v>
      </c>
      <c r="L17" s="49">
        <f t="shared" si="37"/>
        <v>5281289</v>
      </c>
      <c r="M17" s="49">
        <f t="shared" si="37"/>
        <v>7406624</v>
      </c>
      <c r="N17" s="26">
        <f t="shared" si="37"/>
        <v>6531255</v>
      </c>
      <c r="O17" s="26">
        <f t="shared" si="37"/>
        <v>5872181</v>
      </c>
      <c r="P17" s="26">
        <f t="shared" si="37"/>
        <v>7665548</v>
      </c>
      <c r="Q17" s="26">
        <v>6662739</v>
      </c>
      <c r="R17" s="26">
        <f t="shared" si="35"/>
        <v>5634588</v>
      </c>
      <c r="S17" s="26">
        <f t="shared" si="35"/>
        <v>5411607</v>
      </c>
      <c r="T17" s="26">
        <f t="shared" si="35"/>
        <v>4843346</v>
      </c>
      <c r="U17" s="26">
        <f t="shared" si="35"/>
        <v>3895718</v>
      </c>
      <c r="V17" s="61">
        <f t="shared" si="36"/>
        <v>2422458</v>
      </c>
      <c r="W17" s="61">
        <f t="shared" si="36"/>
        <v>2610519</v>
      </c>
      <c r="X17" s="61">
        <f t="shared" si="36"/>
        <v>2897712</v>
      </c>
      <c r="Y17" s="61">
        <f t="shared" si="36"/>
        <v>2802809</v>
      </c>
      <c r="Z17" s="61">
        <f t="shared" si="36"/>
        <v>2363666</v>
      </c>
    </row>
    <row r="18" spans="1:26">
      <c r="A18" s="51" t="s">
        <v>104</v>
      </c>
      <c r="B18" s="49">
        <f t="shared" ref="B18:P18" si="38">SUM(B77,B136)</f>
        <v>0</v>
      </c>
      <c r="C18" s="49">
        <f t="shared" si="38"/>
        <v>0</v>
      </c>
      <c r="D18" s="49">
        <f t="shared" si="38"/>
        <v>0</v>
      </c>
      <c r="E18" s="49">
        <f t="shared" si="38"/>
        <v>39821795</v>
      </c>
      <c r="F18" s="49">
        <f t="shared" si="38"/>
        <v>33610898</v>
      </c>
      <c r="G18" s="49">
        <f t="shared" si="38"/>
        <v>30906923</v>
      </c>
      <c r="H18" s="49">
        <f t="shared" si="38"/>
        <v>33623751</v>
      </c>
      <c r="I18" s="49">
        <f t="shared" si="38"/>
        <v>19139441</v>
      </c>
      <c r="J18" s="49">
        <f t="shared" si="38"/>
        <v>23032480</v>
      </c>
      <c r="K18" s="49">
        <f t="shared" si="38"/>
        <v>23133209</v>
      </c>
      <c r="L18" s="49">
        <f t="shared" si="38"/>
        <v>25101614</v>
      </c>
      <c r="M18" s="49">
        <f t="shared" si="38"/>
        <v>21799319</v>
      </c>
      <c r="N18" s="26">
        <f t="shared" si="38"/>
        <v>24138037</v>
      </c>
      <c r="O18" s="26">
        <f t="shared" si="38"/>
        <v>20869752</v>
      </c>
      <c r="P18" s="26">
        <f t="shared" si="38"/>
        <v>19839345</v>
      </c>
      <c r="Q18" s="26">
        <v>10742120</v>
      </c>
      <c r="R18" s="26">
        <f t="shared" si="35"/>
        <v>10170459</v>
      </c>
      <c r="S18" s="26">
        <f t="shared" si="35"/>
        <v>8885299</v>
      </c>
      <c r="T18" s="26">
        <f t="shared" si="35"/>
        <v>9032637</v>
      </c>
      <c r="U18" s="26">
        <f t="shared" si="35"/>
        <v>7350308</v>
      </c>
      <c r="V18" s="61">
        <f t="shared" si="36"/>
        <v>7235590</v>
      </c>
      <c r="W18" s="61">
        <f t="shared" si="36"/>
        <v>6007198</v>
      </c>
      <c r="X18" s="61">
        <f t="shared" si="36"/>
        <v>5469321</v>
      </c>
      <c r="Y18" s="61">
        <f t="shared" si="36"/>
        <v>5979748</v>
      </c>
      <c r="Z18" s="61">
        <f t="shared" si="36"/>
        <v>4674933</v>
      </c>
    </row>
    <row r="19" spans="1:26">
      <c r="A19" s="51" t="s">
        <v>105</v>
      </c>
      <c r="B19" s="49">
        <f t="shared" ref="B19:P19" si="39">SUM(B78,B137)</f>
        <v>0</v>
      </c>
      <c r="C19" s="49">
        <f t="shared" si="39"/>
        <v>0</v>
      </c>
      <c r="D19" s="49">
        <f t="shared" si="39"/>
        <v>0</v>
      </c>
      <c r="E19" s="49">
        <f t="shared" si="39"/>
        <v>3213127</v>
      </c>
      <c r="F19" s="49">
        <f t="shared" si="39"/>
        <v>0</v>
      </c>
      <c r="G19" s="49">
        <f t="shared" si="39"/>
        <v>0</v>
      </c>
      <c r="H19" s="49">
        <f t="shared" si="39"/>
        <v>21230012</v>
      </c>
      <c r="I19" s="49">
        <f t="shared" si="39"/>
        <v>2506013</v>
      </c>
      <c r="J19" s="49">
        <f t="shared" si="39"/>
        <v>2921792</v>
      </c>
      <c r="K19" s="49">
        <f t="shared" si="39"/>
        <v>3491746</v>
      </c>
      <c r="L19" s="49">
        <f t="shared" si="39"/>
        <v>4306577</v>
      </c>
      <c r="M19" s="49">
        <f t="shared" si="39"/>
        <v>2678514</v>
      </c>
      <c r="N19" s="26">
        <f t="shared" si="39"/>
        <v>0</v>
      </c>
      <c r="O19" s="26">
        <f t="shared" si="39"/>
        <v>159870</v>
      </c>
      <c r="P19" s="26">
        <f t="shared" si="39"/>
        <v>256773</v>
      </c>
      <c r="Q19" s="26">
        <v>408624</v>
      </c>
      <c r="R19" s="26">
        <f t="shared" si="35"/>
        <v>350866</v>
      </c>
      <c r="S19" s="26">
        <f t="shared" si="35"/>
        <v>423423</v>
      </c>
      <c r="T19" s="26">
        <f t="shared" si="35"/>
        <v>113415</v>
      </c>
      <c r="U19" s="26">
        <f t="shared" si="35"/>
        <v>0</v>
      </c>
      <c r="V19" s="61">
        <f t="shared" si="36"/>
        <v>1125376</v>
      </c>
      <c r="W19" s="61">
        <f t="shared" si="36"/>
        <v>3703604</v>
      </c>
      <c r="X19" s="61">
        <f t="shared" si="36"/>
        <v>3429499</v>
      </c>
      <c r="Y19" s="61">
        <f t="shared" si="36"/>
        <v>2687713</v>
      </c>
      <c r="Z19" s="61">
        <f t="shared" si="36"/>
        <v>571657</v>
      </c>
    </row>
    <row r="20" spans="1:26">
      <c r="A20" s="51" t="s">
        <v>107</v>
      </c>
      <c r="B20" s="49">
        <f t="shared" ref="B20:P20" si="40">SUM(B79,B138)</f>
        <v>0</v>
      </c>
      <c r="C20" s="49">
        <f t="shared" si="40"/>
        <v>0</v>
      </c>
      <c r="D20" s="49">
        <f t="shared" si="40"/>
        <v>8477051</v>
      </c>
      <c r="E20" s="49">
        <f t="shared" si="40"/>
        <v>22337556</v>
      </c>
      <c r="F20" s="49">
        <f t="shared" si="40"/>
        <v>21343267</v>
      </c>
      <c r="G20" s="49">
        <f t="shared" si="40"/>
        <v>18722184</v>
      </c>
      <c r="H20" s="49">
        <f t="shared" si="40"/>
        <v>68296397</v>
      </c>
      <c r="I20" s="49">
        <f t="shared" si="40"/>
        <v>13464695</v>
      </c>
      <c r="J20" s="49">
        <f t="shared" si="40"/>
        <v>18131512</v>
      </c>
      <c r="K20" s="49">
        <f t="shared" si="40"/>
        <v>17731772</v>
      </c>
      <c r="L20" s="49">
        <f t="shared" si="40"/>
        <v>18133227</v>
      </c>
      <c r="M20" s="49">
        <f t="shared" si="40"/>
        <v>17021506</v>
      </c>
      <c r="N20" s="26">
        <f t="shared" si="40"/>
        <v>18362469</v>
      </c>
      <c r="O20" s="26">
        <f t="shared" si="40"/>
        <v>19132477</v>
      </c>
      <c r="P20" s="26">
        <f t="shared" si="40"/>
        <v>18557811</v>
      </c>
      <c r="Q20" s="26">
        <v>17711373</v>
      </c>
      <c r="R20" s="26">
        <f t="shared" si="35"/>
        <v>15797886</v>
      </c>
      <c r="S20" s="26">
        <f t="shared" si="35"/>
        <v>18306929</v>
      </c>
      <c r="T20" s="26">
        <f t="shared" si="35"/>
        <v>12966366</v>
      </c>
      <c r="U20" s="26">
        <f t="shared" si="35"/>
        <v>12400202</v>
      </c>
      <c r="V20" s="61">
        <f t="shared" si="36"/>
        <v>11787676</v>
      </c>
      <c r="W20" s="61">
        <f t="shared" si="36"/>
        <v>10484615</v>
      </c>
      <c r="X20" s="61">
        <f t="shared" si="36"/>
        <v>9460916</v>
      </c>
      <c r="Y20" s="61">
        <f t="shared" si="36"/>
        <v>8489507</v>
      </c>
      <c r="Z20" s="61">
        <f t="shared" si="36"/>
        <v>5735680</v>
      </c>
    </row>
    <row r="21" spans="1:26">
      <c r="A21" s="51" t="s">
        <v>76</v>
      </c>
      <c r="B21" s="49">
        <f t="shared" ref="B21:P21" si="41">SUM(B80,B139)</f>
        <v>0</v>
      </c>
      <c r="C21" s="49">
        <f t="shared" si="41"/>
        <v>2648712</v>
      </c>
      <c r="D21" s="49">
        <f t="shared" si="41"/>
        <v>6518516</v>
      </c>
      <c r="E21" s="49">
        <f t="shared" si="41"/>
        <v>6227840</v>
      </c>
      <c r="F21" s="49">
        <f t="shared" si="41"/>
        <v>6981273</v>
      </c>
      <c r="G21" s="49">
        <f t="shared" si="41"/>
        <v>6136687</v>
      </c>
      <c r="H21" s="49">
        <f t="shared" si="41"/>
        <v>9124096</v>
      </c>
      <c r="I21" s="49">
        <f t="shared" si="41"/>
        <v>117440</v>
      </c>
      <c r="J21" s="49">
        <f t="shared" si="41"/>
        <v>38292</v>
      </c>
      <c r="K21" s="49">
        <f t="shared" si="41"/>
        <v>201863</v>
      </c>
      <c r="L21" s="49">
        <f t="shared" si="41"/>
        <v>154729</v>
      </c>
      <c r="M21" s="49">
        <f t="shared" si="41"/>
        <v>143023</v>
      </c>
      <c r="N21" s="26">
        <f t="shared" si="41"/>
        <v>134737</v>
      </c>
      <c r="O21" s="26">
        <f t="shared" si="41"/>
        <v>113433</v>
      </c>
      <c r="P21" s="26">
        <f t="shared" si="41"/>
        <v>100857</v>
      </c>
      <c r="Q21" s="26">
        <v>52510</v>
      </c>
      <c r="R21" s="26">
        <f t="shared" si="35"/>
        <v>25021</v>
      </c>
      <c r="S21" s="26">
        <f t="shared" si="35"/>
        <v>81493</v>
      </c>
      <c r="T21" s="26">
        <f t="shared" si="35"/>
        <v>2633071</v>
      </c>
      <c r="U21" s="26">
        <f t="shared" si="35"/>
        <v>1649886</v>
      </c>
      <c r="V21" s="61">
        <f t="shared" si="36"/>
        <v>1224928</v>
      </c>
      <c r="W21" s="61">
        <f t="shared" si="36"/>
        <v>519997</v>
      </c>
      <c r="X21" s="61">
        <f t="shared" si="36"/>
        <v>369855</v>
      </c>
      <c r="Y21" s="61">
        <f t="shared" si="36"/>
        <v>325042</v>
      </c>
      <c r="Z21" s="61">
        <f t="shared" si="36"/>
        <v>411766</v>
      </c>
    </row>
    <row r="22" spans="1:26">
      <c r="A22" s="51" t="s">
        <v>110</v>
      </c>
      <c r="B22" s="49">
        <f t="shared" ref="B22:P22" si="42">SUM(B81,B140)</f>
        <v>0</v>
      </c>
      <c r="C22" s="49">
        <f t="shared" si="42"/>
        <v>0</v>
      </c>
      <c r="D22" s="49">
        <f t="shared" si="42"/>
        <v>0</v>
      </c>
      <c r="E22" s="49">
        <f t="shared" si="42"/>
        <v>49072167</v>
      </c>
      <c r="F22" s="49">
        <f t="shared" si="42"/>
        <v>27503750</v>
      </c>
      <c r="G22" s="49">
        <f t="shared" si="42"/>
        <v>31749652</v>
      </c>
      <c r="H22" s="49">
        <f t="shared" si="42"/>
        <v>25269056</v>
      </c>
      <c r="I22" s="49">
        <f t="shared" si="42"/>
        <v>18676121</v>
      </c>
      <c r="J22" s="49">
        <f t="shared" si="42"/>
        <v>16486159</v>
      </c>
      <c r="K22" s="49">
        <f t="shared" si="42"/>
        <v>17813090</v>
      </c>
      <c r="L22" s="49">
        <f t="shared" si="42"/>
        <v>12679245</v>
      </c>
      <c r="M22" s="49">
        <f t="shared" si="42"/>
        <v>13801100</v>
      </c>
      <c r="N22" s="26">
        <f t="shared" si="42"/>
        <v>18452762</v>
      </c>
      <c r="O22" s="26">
        <f t="shared" si="42"/>
        <v>30724350</v>
      </c>
      <c r="P22" s="26">
        <f t="shared" si="42"/>
        <v>21720357</v>
      </c>
      <c r="Q22" s="26">
        <v>24065516</v>
      </c>
      <c r="R22" s="26">
        <f t="shared" si="35"/>
        <v>21863479</v>
      </c>
      <c r="S22" s="26">
        <f t="shared" si="35"/>
        <v>21014162</v>
      </c>
      <c r="T22" s="26">
        <f t="shared" si="35"/>
        <v>21314432</v>
      </c>
      <c r="U22" s="26">
        <f t="shared" si="35"/>
        <v>19515748</v>
      </c>
      <c r="V22" s="61">
        <f t="shared" si="36"/>
        <v>19951073</v>
      </c>
      <c r="W22" s="61">
        <f t="shared" si="36"/>
        <v>19630865</v>
      </c>
      <c r="X22" s="61">
        <f t="shared" si="36"/>
        <v>17982044</v>
      </c>
      <c r="Y22" s="61">
        <f t="shared" si="36"/>
        <v>17629772</v>
      </c>
      <c r="Z22" s="61">
        <f t="shared" si="36"/>
        <v>13600705</v>
      </c>
    </row>
    <row r="23" spans="1:26">
      <c r="A23" s="51" t="s">
        <v>111</v>
      </c>
      <c r="B23" s="49">
        <f t="shared" ref="B23:P23" si="43">SUM(B82,B141)</f>
        <v>0</v>
      </c>
      <c r="C23" s="49">
        <f t="shared" si="43"/>
        <v>0</v>
      </c>
      <c r="D23" s="49">
        <f t="shared" si="43"/>
        <v>0</v>
      </c>
      <c r="E23" s="49">
        <f t="shared" si="43"/>
        <v>16151121</v>
      </c>
      <c r="F23" s="49">
        <f t="shared" si="43"/>
        <v>10693184</v>
      </c>
      <c r="G23" s="49">
        <f t="shared" si="43"/>
        <v>8161527</v>
      </c>
      <c r="H23" s="49">
        <f t="shared" si="43"/>
        <v>11392584</v>
      </c>
      <c r="I23" s="49">
        <f t="shared" si="43"/>
        <v>1717475</v>
      </c>
      <c r="J23" s="49">
        <f t="shared" si="43"/>
        <v>9958877</v>
      </c>
      <c r="K23" s="49">
        <f t="shared" si="43"/>
        <v>7878048</v>
      </c>
      <c r="L23" s="49">
        <f t="shared" si="43"/>
        <v>5139107</v>
      </c>
      <c r="M23" s="49">
        <f t="shared" si="43"/>
        <v>4116264</v>
      </c>
      <c r="N23" s="26">
        <f t="shared" si="43"/>
        <v>928722</v>
      </c>
      <c r="O23" s="26">
        <f t="shared" si="43"/>
        <v>1193744</v>
      </c>
      <c r="P23" s="26">
        <f t="shared" si="43"/>
        <v>883039</v>
      </c>
      <c r="Q23" s="26">
        <v>1765568</v>
      </c>
      <c r="R23" s="26">
        <f t="shared" si="35"/>
        <v>324566</v>
      </c>
      <c r="S23" s="26">
        <f t="shared" si="35"/>
        <v>314553</v>
      </c>
      <c r="T23" s="26">
        <f t="shared" si="35"/>
        <v>0</v>
      </c>
      <c r="U23" s="26">
        <f t="shared" si="35"/>
        <v>0</v>
      </c>
      <c r="V23" s="61">
        <f t="shared" si="36"/>
        <v>0</v>
      </c>
      <c r="W23" s="61">
        <f t="shared" si="36"/>
        <v>0</v>
      </c>
      <c r="X23" s="61">
        <f t="shared" si="36"/>
        <v>0</v>
      </c>
      <c r="Y23" s="61">
        <f t="shared" si="36"/>
        <v>0</v>
      </c>
      <c r="Z23" s="61">
        <f t="shared" si="36"/>
        <v>0</v>
      </c>
    </row>
    <row r="24" spans="1:26">
      <c r="A24" s="51" t="s">
        <v>113</v>
      </c>
      <c r="B24" s="49">
        <f t="shared" ref="B24:P24" si="44">SUM(B83,B142)</f>
        <v>0</v>
      </c>
      <c r="C24" s="49">
        <f t="shared" si="44"/>
        <v>0</v>
      </c>
      <c r="D24" s="49">
        <f t="shared" si="44"/>
        <v>0</v>
      </c>
      <c r="E24" s="49">
        <f t="shared" si="44"/>
        <v>0</v>
      </c>
      <c r="F24" s="49">
        <f t="shared" si="44"/>
        <v>0</v>
      </c>
      <c r="G24" s="49">
        <f t="shared" si="44"/>
        <v>753539</v>
      </c>
      <c r="H24" s="49">
        <f t="shared" si="44"/>
        <v>1165681</v>
      </c>
      <c r="I24" s="49">
        <f t="shared" si="44"/>
        <v>345147</v>
      </c>
      <c r="J24" s="49">
        <f t="shared" si="44"/>
        <v>2180796</v>
      </c>
      <c r="K24" s="49">
        <f t="shared" si="44"/>
        <v>2213708</v>
      </c>
      <c r="L24" s="49">
        <f t="shared" si="44"/>
        <v>5421298</v>
      </c>
      <c r="M24" s="49">
        <f t="shared" si="44"/>
        <v>18649036</v>
      </c>
      <c r="N24" s="26">
        <f t="shared" si="44"/>
        <v>13067775</v>
      </c>
      <c r="O24" s="26">
        <f t="shared" si="44"/>
        <v>8199971</v>
      </c>
      <c r="P24" s="26">
        <f t="shared" si="44"/>
        <v>10841982</v>
      </c>
      <c r="Q24" s="26">
        <v>11477414</v>
      </c>
      <c r="R24" s="26">
        <f t="shared" si="35"/>
        <v>11807994</v>
      </c>
      <c r="S24" s="26">
        <f t="shared" si="35"/>
        <v>10280223</v>
      </c>
      <c r="T24" s="26">
        <f t="shared" si="35"/>
        <v>2810521</v>
      </c>
      <c r="U24" s="26">
        <f t="shared" si="35"/>
        <v>1114973</v>
      </c>
      <c r="V24" s="61">
        <f t="shared" si="36"/>
        <v>115090</v>
      </c>
      <c r="W24" s="61">
        <f t="shared" si="36"/>
        <v>11506171</v>
      </c>
      <c r="X24" s="61">
        <f t="shared" si="36"/>
        <v>8039476</v>
      </c>
      <c r="Y24" s="61">
        <f t="shared" si="36"/>
        <v>10338366</v>
      </c>
      <c r="Z24" s="61">
        <f t="shared" si="36"/>
        <v>12694237</v>
      </c>
    </row>
    <row r="25" spans="1:26">
      <c r="A25" s="51" t="s">
        <v>78</v>
      </c>
      <c r="B25" s="49">
        <f t="shared" ref="B25:P25" si="45">SUM(B84,B143)</f>
        <v>0</v>
      </c>
      <c r="C25" s="49">
        <f t="shared" si="45"/>
        <v>0</v>
      </c>
      <c r="D25" s="49">
        <f t="shared" si="45"/>
        <v>21912464</v>
      </c>
      <c r="E25" s="49">
        <f t="shared" si="45"/>
        <v>124808666</v>
      </c>
      <c r="F25" s="49">
        <f t="shared" si="45"/>
        <v>79083881</v>
      </c>
      <c r="G25" s="49">
        <f t="shared" si="45"/>
        <v>67429720</v>
      </c>
      <c r="H25" s="49">
        <f t="shared" si="45"/>
        <v>33425263</v>
      </c>
      <c r="I25" s="49">
        <f t="shared" si="45"/>
        <v>25883331</v>
      </c>
      <c r="J25" s="49">
        <f t="shared" si="45"/>
        <v>22907726</v>
      </c>
      <c r="K25" s="49">
        <f t="shared" si="45"/>
        <v>22411227</v>
      </c>
      <c r="L25" s="49">
        <f t="shared" si="45"/>
        <v>29626072</v>
      </c>
      <c r="M25" s="49">
        <f t="shared" si="45"/>
        <v>32054200</v>
      </c>
      <c r="N25" s="26">
        <f t="shared" si="45"/>
        <v>34755450</v>
      </c>
      <c r="O25" s="26">
        <f t="shared" si="45"/>
        <v>40143268</v>
      </c>
      <c r="P25" s="26">
        <f t="shared" si="45"/>
        <v>27451484</v>
      </c>
      <c r="Q25" s="26">
        <v>39425975</v>
      </c>
      <c r="R25" s="26">
        <f t="shared" si="35"/>
        <v>29361219</v>
      </c>
      <c r="S25" s="26">
        <f t="shared" si="35"/>
        <v>34730955</v>
      </c>
      <c r="T25" s="26">
        <f t="shared" si="35"/>
        <v>25411639</v>
      </c>
      <c r="U25" s="26">
        <f t="shared" si="35"/>
        <v>22980182</v>
      </c>
      <c r="V25" s="61">
        <f t="shared" si="36"/>
        <v>23571390</v>
      </c>
      <c r="W25" s="61">
        <f t="shared" si="36"/>
        <v>19715666</v>
      </c>
      <c r="X25" s="61">
        <f t="shared" si="36"/>
        <v>19036946</v>
      </c>
      <c r="Y25" s="61">
        <f t="shared" si="36"/>
        <v>18965506</v>
      </c>
      <c r="Z25" s="61">
        <f t="shared" si="36"/>
        <v>17858005</v>
      </c>
    </row>
    <row r="26" spans="1:26">
      <c r="A26" s="51" t="s">
        <v>116</v>
      </c>
      <c r="B26" s="49">
        <f t="shared" ref="B26:P26" si="46">SUM(B85,B144)</f>
        <v>0</v>
      </c>
      <c r="C26" s="49">
        <f t="shared" si="46"/>
        <v>0</v>
      </c>
      <c r="D26" s="49">
        <f t="shared" si="46"/>
        <v>0</v>
      </c>
      <c r="E26" s="49">
        <f t="shared" si="46"/>
        <v>14584834</v>
      </c>
      <c r="F26" s="49">
        <f t="shared" si="46"/>
        <v>13249031</v>
      </c>
      <c r="G26" s="49">
        <f t="shared" si="46"/>
        <v>11185272</v>
      </c>
      <c r="H26" s="49">
        <f t="shared" si="46"/>
        <v>4224567</v>
      </c>
      <c r="I26" s="49">
        <f t="shared" si="46"/>
        <v>278414</v>
      </c>
      <c r="J26" s="49">
        <f t="shared" si="46"/>
        <v>6917695</v>
      </c>
      <c r="K26" s="49">
        <f t="shared" si="46"/>
        <v>7667770</v>
      </c>
      <c r="L26" s="49">
        <f t="shared" si="46"/>
        <v>7035423</v>
      </c>
      <c r="M26" s="49">
        <f t="shared" si="46"/>
        <v>7657306</v>
      </c>
      <c r="N26" s="26">
        <f t="shared" si="46"/>
        <v>2039688</v>
      </c>
      <c r="O26" s="26">
        <f t="shared" si="46"/>
        <v>702147</v>
      </c>
      <c r="P26" s="26">
        <f t="shared" si="46"/>
        <v>602123</v>
      </c>
      <c r="Q26" s="26">
        <v>115777</v>
      </c>
      <c r="R26" s="26">
        <f t="shared" si="35"/>
        <v>-112403</v>
      </c>
      <c r="S26" s="26">
        <f t="shared" si="35"/>
        <v>0</v>
      </c>
      <c r="T26" s="26">
        <f t="shared" si="35"/>
        <v>3671037</v>
      </c>
      <c r="U26" s="26">
        <f t="shared" si="35"/>
        <v>4028959</v>
      </c>
      <c r="V26" s="61">
        <f t="shared" ref="V26:Z35" si="47">V85+V144</f>
        <v>3444296</v>
      </c>
      <c r="W26" s="61">
        <f t="shared" si="47"/>
        <v>3805694</v>
      </c>
      <c r="X26" s="61">
        <f t="shared" si="47"/>
        <v>3646358</v>
      </c>
      <c r="Y26" s="61">
        <f t="shared" si="47"/>
        <v>8707948</v>
      </c>
      <c r="Z26" s="61">
        <f t="shared" si="47"/>
        <v>9070506</v>
      </c>
    </row>
    <row r="27" spans="1:26">
      <c r="A27" s="51" t="s">
        <v>117</v>
      </c>
      <c r="B27" s="49">
        <f t="shared" ref="B27:P27" si="48">SUM(B86,B145)</f>
        <v>0</v>
      </c>
      <c r="C27" s="49">
        <f t="shared" si="48"/>
        <v>0</v>
      </c>
      <c r="D27" s="49">
        <f t="shared" si="48"/>
        <v>111717339</v>
      </c>
      <c r="E27" s="49">
        <f t="shared" si="48"/>
        <v>253171296</v>
      </c>
      <c r="F27" s="49">
        <f t="shared" si="48"/>
        <v>140792719</v>
      </c>
      <c r="G27" s="49">
        <f t="shared" si="48"/>
        <v>203449065</v>
      </c>
      <c r="H27" s="49">
        <f t="shared" si="48"/>
        <v>48363514</v>
      </c>
      <c r="I27" s="49">
        <f t="shared" si="48"/>
        <v>45276476</v>
      </c>
      <c r="J27" s="49">
        <f t="shared" si="48"/>
        <v>83749978</v>
      </c>
      <c r="K27" s="49">
        <f t="shared" si="48"/>
        <v>98182049</v>
      </c>
      <c r="L27" s="49">
        <f t="shared" si="48"/>
        <v>89597372</v>
      </c>
      <c r="M27" s="49">
        <f t="shared" si="48"/>
        <v>25202649</v>
      </c>
      <c r="N27" s="26">
        <f t="shared" si="48"/>
        <v>104864538</v>
      </c>
      <c r="O27" s="26">
        <f t="shared" si="48"/>
        <v>86665517</v>
      </c>
      <c r="P27" s="26">
        <f t="shared" si="48"/>
        <v>77755606</v>
      </c>
      <c r="Q27" s="26">
        <v>78253579</v>
      </c>
      <c r="R27" s="26">
        <f t="shared" si="35"/>
        <v>75514291</v>
      </c>
      <c r="S27" s="26">
        <f t="shared" si="35"/>
        <v>56900475</v>
      </c>
      <c r="T27" s="26">
        <f t="shared" si="35"/>
        <v>0</v>
      </c>
      <c r="U27" s="26">
        <f t="shared" si="35"/>
        <v>0</v>
      </c>
      <c r="V27" s="61">
        <f t="shared" si="47"/>
        <v>0</v>
      </c>
      <c r="W27" s="61">
        <f t="shared" si="47"/>
        <v>0</v>
      </c>
      <c r="X27" s="61">
        <f t="shared" si="47"/>
        <v>0</v>
      </c>
      <c r="Y27" s="61">
        <f t="shared" si="47"/>
        <v>0</v>
      </c>
      <c r="Z27" s="61">
        <f t="shared" si="47"/>
        <v>0</v>
      </c>
    </row>
    <row r="28" spans="1:26">
      <c r="A28" s="51" t="s">
        <v>77</v>
      </c>
      <c r="B28" s="49">
        <f t="shared" ref="B28:P28" si="49">SUM(B87,B146)</f>
        <v>0</v>
      </c>
      <c r="C28" s="49">
        <f t="shared" si="49"/>
        <v>0</v>
      </c>
      <c r="D28" s="49">
        <f t="shared" si="49"/>
        <v>20249264</v>
      </c>
      <c r="E28" s="49">
        <f t="shared" si="49"/>
        <v>40441504</v>
      </c>
      <c r="F28" s="49">
        <f t="shared" si="49"/>
        <v>52262951</v>
      </c>
      <c r="G28" s="49">
        <f t="shared" si="49"/>
        <v>71454392</v>
      </c>
      <c r="H28" s="49">
        <f t="shared" si="49"/>
        <v>78781771</v>
      </c>
      <c r="I28" s="49">
        <f t="shared" si="49"/>
        <v>47766999</v>
      </c>
      <c r="J28" s="49">
        <f t="shared" si="49"/>
        <v>69788221</v>
      </c>
      <c r="K28" s="49">
        <f t="shared" si="49"/>
        <v>68571102</v>
      </c>
      <c r="L28" s="49">
        <f t="shared" si="49"/>
        <v>60139840</v>
      </c>
      <c r="M28" s="49">
        <f t="shared" si="49"/>
        <v>53022913</v>
      </c>
      <c r="N28" s="26">
        <f t="shared" si="49"/>
        <v>74788214</v>
      </c>
      <c r="O28" s="26">
        <f t="shared" si="49"/>
        <v>77046778</v>
      </c>
      <c r="P28" s="26">
        <f t="shared" si="49"/>
        <v>74433159</v>
      </c>
      <c r="Q28" s="26">
        <v>63049480</v>
      </c>
      <c r="R28" s="26">
        <f t="shared" si="35"/>
        <v>54162896</v>
      </c>
      <c r="S28" s="26">
        <f t="shared" si="35"/>
        <v>64871655</v>
      </c>
      <c r="T28" s="26">
        <f t="shared" si="35"/>
        <v>55769076</v>
      </c>
      <c r="U28" s="26">
        <f t="shared" si="35"/>
        <v>50053091</v>
      </c>
      <c r="V28" s="61">
        <f t="shared" si="47"/>
        <v>57017910</v>
      </c>
      <c r="W28" s="61">
        <f t="shared" si="47"/>
        <v>60547554</v>
      </c>
      <c r="X28" s="61">
        <f t="shared" si="47"/>
        <v>57687812</v>
      </c>
      <c r="Y28" s="61">
        <f t="shared" si="47"/>
        <v>52599533</v>
      </c>
      <c r="Z28" s="61">
        <f t="shared" si="47"/>
        <v>57713156</v>
      </c>
    </row>
    <row r="29" spans="1:26">
      <c r="A29" s="51" t="s">
        <v>120</v>
      </c>
      <c r="B29" s="49">
        <f t="shared" ref="B29:P29" si="50">SUM(B88,B147)</f>
        <v>9532661</v>
      </c>
      <c r="C29" s="49">
        <f t="shared" si="50"/>
        <v>11383152</v>
      </c>
      <c r="D29" s="49">
        <f t="shared" si="50"/>
        <v>1175457</v>
      </c>
      <c r="E29" s="49">
        <f t="shared" si="50"/>
        <v>16037742</v>
      </c>
      <c r="F29" s="49">
        <f t="shared" si="50"/>
        <v>11147464</v>
      </c>
      <c r="G29" s="49">
        <f t="shared" si="50"/>
        <v>12378567</v>
      </c>
      <c r="H29" s="49">
        <f t="shared" si="50"/>
        <v>19129240</v>
      </c>
      <c r="I29" s="49">
        <f t="shared" si="50"/>
        <v>4220843</v>
      </c>
      <c r="J29" s="49">
        <f t="shared" si="50"/>
        <v>13511085</v>
      </c>
      <c r="K29" s="49">
        <f t="shared" si="50"/>
        <v>14926396</v>
      </c>
      <c r="L29" s="49">
        <f t="shared" si="50"/>
        <v>16556792</v>
      </c>
      <c r="M29" s="49">
        <f t="shared" si="50"/>
        <v>16445050</v>
      </c>
      <c r="N29" s="26">
        <f t="shared" si="50"/>
        <v>23513165</v>
      </c>
      <c r="O29" s="26">
        <f t="shared" si="50"/>
        <v>24333340</v>
      </c>
      <c r="P29" s="26">
        <f t="shared" si="50"/>
        <v>23137908</v>
      </c>
      <c r="Q29" s="26">
        <v>19314606</v>
      </c>
      <c r="R29" s="26">
        <f t="shared" si="35"/>
        <v>25786896</v>
      </c>
      <c r="S29" s="26">
        <f t="shared" si="35"/>
        <v>23864821</v>
      </c>
      <c r="T29" s="26">
        <f t="shared" si="35"/>
        <v>8959801</v>
      </c>
      <c r="U29" s="26">
        <f t="shared" si="35"/>
        <v>9141510</v>
      </c>
      <c r="V29" s="61">
        <f t="shared" si="47"/>
        <v>14820707</v>
      </c>
      <c r="W29" s="61">
        <f t="shared" si="47"/>
        <v>9936723</v>
      </c>
      <c r="X29" s="61">
        <f t="shared" si="47"/>
        <v>6238627</v>
      </c>
      <c r="Y29" s="61">
        <f t="shared" si="47"/>
        <v>4518089</v>
      </c>
      <c r="Z29" s="61">
        <f t="shared" si="47"/>
        <v>4082921</v>
      </c>
    </row>
    <row r="30" spans="1:26">
      <c r="A30" s="51" t="s">
        <v>122</v>
      </c>
      <c r="B30" s="49">
        <f t="shared" ref="B30:P30" si="51">SUM(B89,B148)</f>
        <v>0</v>
      </c>
      <c r="C30" s="49">
        <f t="shared" si="51"/>
        <v>0</v>
      </c>
      <c r="D30" s="49">
        <f t="shared" si="51"/>
        <v>0</v>
      </c>
      <c r="E30" s="49">
        <f t="shared" si="51"/>
        <v>43607082</v>
      </c>
      <c r="F30" s="49">
        <f t="shared" si="51"/>
        <v>43409712</v>
      </c>
      <c r="G30" s="49">
        <f t="shared" si="51"/>
        <v>30348965</v>
      </c>
      <c r="H30" s="49">
        <f t="shared" si="51"/>
        <v>22033536</v>
      </c>
      <c r="I30" s="49">
        <f t="shared" si="51"/>
        <v>26063290</v>
      </c>
      <c r="J30" s="49">
        <f t="shared" si="51"/>
        <v>32252412</v>
      </c>
      <c r="K30" s="49">
        <f t="shared" si="51"/>
        <v>-1794180</v>
      </c>
      <c r="L30" s="49">
        <f t="shared" si="51"/>
        <v>28439985</v>
      </c>
      <c r="M30" s="49">
        <f t="shared" si="51"/>
        <v>57121928</v>
      </c>
      <c r="N30" s="26">
        <f t="shared" si="51"/>
        <v>23385775</v>
      </c>
      <c r="O30" s="26">
        <f t="shared" si="51"/>
        <v>26072098</v>
      </c>
      <c r="P30" s="26">
        <f t="shared" si="51"/>
        <v>5223884</v>
      </c>
      <c r="Q30" s="26">
        <v>17193801</v>
      </c>
      <c r="R30" s="26">
        <f t="shared" si="35"/>
        <v>17358087</v>
      </c>
      <c r="S30" s="26">
        <f t="shared" si="35"/>
        <v>23599561</v>
      </c>
      <c r="T30" s="26">
        <f t="shared" si="35"/>
        <v>26794914</v>
      </c>
      <c r="U30" s="26">
        <f t="shared" si="35"/>
        <v>22193888</v>
      </c>
      <c r="V30" s="61">
        <f t="shared" si="47"/>
        <v>17780201</v>
      </c>
      <c r="W30" s="61">
        <f t="shared" si="47"/>
        <v>15665197</v>
      </c>
      <c r="X30" s="61">
        <f t="shared" si="47"/>
        <v>20391059</v>
      </c>
      <c r="Y30" s="61">
        <f t="shared" si="47"/>
        <v>22458209</v>
      </c>
      <c r="Z30" s="61">
        <f t="shared" si="47"/>
        <v>19034477</v>
      </c>
    </row>
    <row r="31" spans="1:26">
      <c r="A31" s="51" t="s">
        <v>124</v>
      </c>
      <c r="B31" s="49">
        <f t="shared" ref="B31:P31" si="52">SUM(B90,B149)</f>
        <v>0</v>
      </c>
      <c r="C31" s="49">
        <f t="shared" si="52"/>
        <v>3112068</v>
      </c>
      <c r="D31" s="49">
        <f t="shared" si="52"/>
        <v>79496</v>
      </c>
      <c r="E31" s="49">
        <f t="shared" si="52"/>
        <v>5432620</v>
      </c>
      <c r="F31" s="49">
        <f t="shared" si="52"/>
        <v>5216193</v>
      </c>
      <c r="G31" s="49">
        <f t="shared" si="52"/>
        <v>4578349</v>
      </c>
      <c r="H31" s="49">
        <f t="shared" si="52"/>
        <v>3023182</v>
      </c>
      <c r="I31" s="49">
        <f t="shared" si="52"/>
        <v>-52613</v>
      </c>
      <c r="J31" s="49">
        <f t="shared" si="52"/>
        <v>2332945</v>
      </c>
      <c r="K31" s="49">
        <f t="shared" si="52"/>
        <v>2163621</v>
      </c>
      <c r="L31" s="49">
        <f t="shared" si="52"/>
        <v>1950492</v>
      </c>
      <c r="M31" s="49">
        <f t="shared" si="52"/>
        <v>2044931</v>
      </c>
      <c r="N31" s="26">
        <f t="shared" si="52"/>
        <v>1923301</v>
      </c>
      <c r="O31" s="26">
        <f t="shared" si="52"/>
        <v>1588989</v>
      </c>
      <c r="P31" s="26">
        <f t="shared" si="52"/>
        <v>1365311</v>
      </c>
      <c r="Q31" s="26">
        <v>1256765</v>
      </c>
      <c r="R31" s="26">
        <f t="shared" si="35"/>
        <v>1453173</v>
      </c>
      <c r="S31" s="26">
        <f t="shared" si="35"/>
        <v>1536025</v>
      </c>
      <c r="T31" s="26">
        <f t="shared" si="35"/>
        <v>9688346</v>
      </c>
      <c r="U31" s="26">
        <f t="shared" si="35"/>
        <v>8983897</v>
      </c>
      <c r="V31" s="61">
        <f t="shared" si="47"/>
        <v>3778833</v>
      </c>
      <c r="W31" s="61">
        <f t="shared" si="47"/>
        <v>2400236</v>
      </c>
      <c r="X31" s="61">
        <f t="shared" si="47"/>
        <v>2283938</v>
      </c>
      <c r="Y31" s="61">
        <f t="shared" si="47"/>
        <v>1914189</v>
      </c>
      <c r="Z31" s="61">
        <f t="shared" si="47"/>
        <v>1953871</v>
      </c>
    </row>
    <row r="32" spans="1:26">
      <c r="A32" s="51" t="s">
        <v>126</v>
      </c>
      <c r="B32" s="49">
        <f t="shared" ref="B32:P32" si="53">SUM(B91,B150)</f>
        <v>0</v>
      </c>
      <c r="C32" s="49">
        <f t="shared" si="53"/>
        <v>0</v>
      </c>
      <c r="D32" s="49">
        <f t="shared" si="53"/>
        <v>0</v>
      </c>
      <c r="E32" s="49">
        <f t="shared" si="53"/>
        <v>12970745</v>
      </c>
      <c r="F32" s="49">
        <f t="shared" si="53"/>
        <v>0</v>
      </c>
      <c r="G32" s="49">
        <f t="shared" si="53"/>
        <v>9799397</v>
      </c>
      <c r="H32" s="49">
        <f t="shared" si="53"/>
        <v>-9799397</v>
      </c>
      <c r="I32" s="49">
        <f t="shared" si="53"/>
        <v>0</v>
      </c>
      <c r="J32" s="49">
        <f t="shared" si="53"/>
        <v>0</v>
      </c>
      <c r="K32" s="49">
        <f t="shared" si="53"/>
        <v>0</v>
      </c>
      <c r="L32" s="49">
        <f t="shared" si="53"/>
        <v>0</v>
      </c>
      <c r="M32" s="49">
        <f t="shared" si="53"/>
        <v>18341879</v>
      </c>
      <c r="N32" s="26">
        <f t="shared" si="53"/>
        <v>51936738</v>
      </c>
      <c r="O32" s="26">
        <f t="shared" si="53"/>
        <v>20804304</v>
      </c>
      <c r="P32" s="26">
        <f t="shared" si="53"/>
        <v>32102057</v>
      </c>
      <c r="Q32" s="26">
        <v>18924738</v>
      </c>
      <c r="R32" s="26">
        <f t="shared" si="35"/>
        <v>19378705</v>
      </c>
      <c r="S32" s="26">
        <f t="shared" si="35"/>
        <v>18141244</v>
      </c>
      <c r="T32" s="26">
        <f t="shared" si="35"/>
        <v>14752092</v>
      </c>
      <c r="U32" s="26">
        <f t="shared" si="35"/>
        <v>14061715</v>
      </c>
      <c r="V32" s="61">
        <f t="shared" si="47"/>
        <v>13680020</v>
      </c>
      <c r="W32" s="61">
        <f t="shared" si="47"/>
        <v>11550973</v>
      </c>
      <c r="X32" s="61">
        <f t="shared" si="47"/>
        <v>8842518</v>
      </c>
      <c r="Y32" s="61">
        <f t="shared" si="47"/>
        <v>12182608</v>
      </c>
      <c r="Z32" s="61">
        <f t="shared" si="47"/>
        <v>9531176.0199999996</v>
      </c>
    </row>
    <row r="33" spans="1:26">
      <c r="A33" s="51" t="s">
        <v>127</v>
      </c>
      <c r="B33" s="49">
        <f t="shared" ref="B33:P33" si="54">SUM(B92,B151)</f>
        <v>0</v>
      </c>
      <c r="C33" s="49">
        <f t="shared" si="54"/>
        <v>0</v>
      </c>
      <c r="D33" s="49">
        <f t="shared" si="54"/>
        <v>380095</v>
      </c>
      <c r="E33" s="49">
        <f t="shared" si="54"/>
        <v>2855057</v>
      </c>
      <c r="F33" s="49">
        <f t="shared" si="54"/>
        <v>2979927</v>
      </c>
      <c r="G33" s="49">
        <f t="shared" si="54"/>
        <v>3693016</v>
      </c>
      <c r="H33" s="49">
        <f t="shared" si="54"/>
        <v>2395208</v>
      </c>
      <c r="I33" s="49">
        <f t="shared" si="54"/>
        <v>2250989</v>
      </c>
      <c r="J33" s="49">
        <f t="shared" si="54"/>
        <v>1313688</v>
      </c>
      <c r="K33" s="49">
        <f t="shared" si="54"/>
        <v>922350</v>
      </c>
      <c r="L33" s="49">
        <f t="shared" si="54"/>
        <v>1003851</v>
      </c>
      <c r="M33" s="49">
        <f t="shared" si="54"/>
        <v>309209</v>
      </c>
      <c r="N33" s="26">
        <f t="shared" si="54"/>
        <v>4870135</v>
      </c>
      <c r="O33" s="26">
        <f t="shared" si="54"/>
        <v>3797565</v>
      </c>
      <c r="P33" s="26">
        <f t="shared" si="54"/>
        <v>2102017</v>
      </c>
      <c r="Q33" s="26">
        <v>1527166</v>
      </c>
      <c r="R33" s="26">
        <f t="shared" si="35"/>
        <v>1729005</v>
      </c>
      <c r="S33" s="26">
        <f t="shared" si="35"/>
        <v>1221823</v>
      </c>
      <c r="T33" s="26">
        <f t="shared" si="35"/>
        <v>1088983</v>
      </c>
      <c r="U33" s="26">
        <f t="shared" si="35"/>
        <v>16100</v>
      </c>
      <c r="V33" s="61">
        <f t="shared" si="47"/>
        <v>1341594</v>
      </c>
      <c r="W33" s="61">
        <f t="shared" si="47"/>
        <v>1471718</v>
      </c>
      <c r="X33" s="61">
        <f t="shared" si="47"/>
        <v>4023025</v>
      </c>
      <c r="Y33" s="61">
        <f t="shared" si="47"/>
        <v>918902</v>
      </c>
      <c r="Z33" s="61">
        <f t="shared" si="47"/>
        <v>333279</v>
      </c>
    </row>
    <row r="34" spans="1:26">
      <c r="A34" s="51" t="s">
        <v>128</v>
      </c>
      <c r="B34" s="49">
        <f t="shared" ref="B34:P34" si="55">SUM(B93,B152)</f>
        <v>0</v>
      </c>
      <c r="C34" s="49">
        <f t="shared" si="55"/>
        <v>0</v>
      </c>
      <c r="D34" s="49">
        <f t="shared" si="55"/>
        <v>2113010</v>
      </c>
      <c r="E34" s="49">
        <f t="shared" si="55"/>
        <v>1925655</v>
      </c>
      <c r="F34" s="49">
        <f t="shared" si="55"/>
        <v>3402986</v>
      </c>
      <c r="G34" s="49">
        <f t="shared" si="55"/>
        <v>6097995</v>
      </c>
      <c r="H34" s="49">
        <f t="shared" si="55"/>
        <v>5969155</v>
      </c>
      <c r="I34" s="49">
        <f t="shared" si="55"/>
        <v>2789401</v>
      </c>
      <c r="J34" s="49">
        <f t="shared" si="55"/>
        <v>7921125</v>
      </c>
      <c r="K34" s="49">
        <f t="shared" si="55"/>
        <v>6702814</v>
      </c>
      <c r="L34" s="49">
        <f t="shared" si="55"/>
        <v>7929361</v>
      </c>
      <c r="M34" s="49">
        <f t="shared" si="55"/>
        <v>8828580</v>
      </c>
      <c r="N34" s="26">
        <f t="shared" si="55"/>
        <v>8442436</v>
      </c>
      <c r="O34" s="26">
        <f t="shared" si="55"/>
        <v>7938285</v>
      </c>
      <c r="P34" s="26">
        <f t="shared" si="55"/>
        <v>6789672</v>
      </c>
      <c r="Q34" s="26">
        <v>6992432</v>
      </c>
      <c r="R34" s="26">
        <f t="shared" si="35"/>
        <v>6754447</v>
      </c>
      <c r="S34" s="26">
        <f t="shared" si="35"/>
        <v>6374028</v>
      </c>
      <c r="T34" s="26">
        <f t="shared" si="35"/>
        <v>6609061</v>
      </c>
      <c r="U34" s="26">
        <f t="shared" si="35"/>
        <v>4941652</v>
      </c>
      <c r="V34" s="61">
        <f t="shared" si="47"/>
        <v>5299799</v>
      </c>
      <c r="W34" s="61">
        <f t="shared" si="47"/>
        <v>7556205</v>
      </c>
      <c r="X34" s="61">
        <f t="shared" si="47"/>
        <v>7270653</v>
      </c>
      <c r="Y34" s="61">
        <f t="shared" si="47"/>
        <v>7126961</v>
      </c>
      <c r="Z34" s="61">
        <f t="shared" si="47"/>
        <v>5632798</v>
      </c>
    </row>
    <row r="35" spans="1:26">
      <c r="A35" s="51" t="s">
        <v>130</v>
      </c>
      <c r="B35" s="49">
        <f t="shared" ref="B35:P35" si="56">SUM(B94,B153)</f>
        <v>0</v>
      </c>
      <c r="C35" s="49">
        <f t="shared" si="56"/>
        <v>0</v>
      </c>
      <c r="D35" s="49">
        <f t="shared" si="56"/>
        <v>0</v>
      </c>
      <c r="E35" s="49">
        <f t="shared" si="56"/>
        <v>50341455</v>
      </c>
      <c r="F35" s="49">
        <f t="shared" si="56"/>
        <v>31079895</v>
      </c>
      <c r="G35" s="49">
        <f t="shared" si="56"/>
        <v>142553640</v>
      </c>
      <c r="H35" s="49">
        <f t="shared" si="56"/>
        <v>94636501</v>
      </c>
      <c r="I35" s="49">
        <f t="shared" si="56"/>
        <v>46151035</v>
      </c>
      <c r="J35" s="49">
        <f t="shared" si="56"/>
        <v>42336964</v>
      </c>
      <c r="K35" s="49">
        <f t="shared" si="56"/>
        <v>146328185</v>
      </c>
      <c r="L35" s="49">
        <f t="shared" si="56"/>
        <v>66774529</v>
      </c>
      <c r="M35" s="49">
        <f t="shared" si="56"/>
        <v>73065268</v>
      </c>
      <c r="N35" s="26">
        <f t="shared" si="56"/>
        <v>76071844</v>
      </c>
      <c r="O35" s="26">
        <f t="shared" si="56"/>
        <v>66970188</v>
      </c>
      <c r="P35" s="26">
        <f t="shared" si="56"/>
        <v>64353993</v>
      </c>
      <c r="Q35" s="26">
        <v>58875625</v>
      </c>
      <c r="R35" s="26">
        <f t="shared" si="35"/>
        <v>74710914</v>
      </c>
      <c r="S35" s="26">
        <f t="shared" si="35"/>
        <v>67234422</v>
      </c>
      <c r="T35" s="26">
        <f t="shared" si="35"/>
        <v>61820227</v>
      </c>
      <c r="U35" s="26">
        <f t="shared" si="35"/>
        <v>59676182</v>
      </c>
      <c r="V35" s="61">
        <f t="shared" si="47"/>
        <v>56610069</v>
      </c>
      <c r="W35" s="61">
        <f t="shared" si="47"/>
        <v>59926859</v>
      </c>
      <c r="X35" s="61">
        <f t="shared" si="47"/>
        <v>52189674</v>
      </c>
      <c r="Y35" s="61">
        <f t="shared" si="47"/>
        <v>54694721</v>
      </c>
      <c r="Z35" s="61">
        <f t="shared" si="47"/>
        <v>48636580.120000005</v>
      </c>
    </row>
    <row r="36" spans="1:26">
      <c r="A36" s="51" t="s">
        <v>131</v>
      </c>
      <c r="B36" s="49">
        <f t="shared" ref="B36:P36" si="57">SUM(B95,B154)</f>
        <v>0</v>
      </c>
      <c r="C36" s="49">
        <f t="shared" si="57"/>
        <v>0</v>
      </c>
      <c r="D36" s="49">
        <f t="shared" si="57"/>
        <v>0</v>
      </c>
      <c r="E36" s="49">
        <f t="shared" si="57"/>
        <v>16414589</v>
      </c>
      <c r="F36" s="49">
        <f t="shared" si="57"/>
        <v>1802220</v>
      </c>
      <c r="G36" s="49">
        <f t="shared" si="57"/>
        <v>7668431</v>
      </c>
      <c r="H36" s="49">
        <f t="shared" si="57"/>
        <v>12979911</v>
      </c>
      <c r="I36" s="49">
        <f t="shared" si="57"/>
        <v>10758129</v>
      </c>
      <c r="J36" s="49">
        <f t="shared" si="57"/>
        <v>11865555</v>
      </c>
      <c r="K36" s="49">
        <f t="shared" si="57"/>
        <v>10256881</v>
      </c>
      <c r="L36" s="49">
        <f t="shared" si="57"/>
        <v>5936565</v>
      </c>
      <c r="M36" s="49">
        <f t="shared" si="57"/>
        <v>18456884</v>
      </c>
      <c r="N36" s="26">
        <f t="shared" si="57"/>
        <v>14245882</v>
      </c>
      <c r="O36" s="26">
        <f t="shared" si="57"/>
        <v>14235060</v>
      </c>
      <c r="P36" s="26">
        <f t="shared" si="57"/>
        <v>8097143</v>
      </c>
      <c r="Q36" s="26">
        <v>8118407</v>
      </c>
      <c r="R36" s="26">
        <f t="shared" ref="R36:U55" si="58">SUM(R95,R154)</f>
        <v>7953650</v>
      </c>
      <c r="S36" s="26">
        <f t="shared" si="58"/>
        <v>12331029</v>
      </c>
      <c r="T36" s="26">
        <f t="shared" si="58"/>
        <v>8656519</v>
      </c>
      <c r="U36" s="26">
        <f t="shared" si="58"/>
        <v>8640379</v>
      </c>
      <c r="V36" s="61">
        <f t="shared" ref="V36:Z45" si="59">V95+V154</f>
        <v>9845974</v>
      </c>
      <c r="W36" s="61">
        <f t="shared" si="59"/>
        <v>9642754</v>
      </c>
      <c r="X36" s="61">
        <f t="shared" si="59"/>
        <v>8662991</v>
      </c>
      <c r="Y36" s="61">
        <f t="shared" si="59"/>
        <v>10819340</v>
      </c>
      <c r="Z36" s="61">
        <f t="shared" si="59"/>
        <v>9384257.0899999999</v>
      </c>
    </row>
    <row r="37" spans="1:26">
      <c r="A37" s="51" t="s">
        <v>132</v>
      </c>
      <c r="B37" s="49">
        <f t="shared" ref="B37:P37" si="60">SUM(B96,B155)</f>
        <v>57933404</v>
      </c>
      <c r="C37" s="49">
        <f t="shared" si="60"/>
        <v>102725576</v>
      </c>
      <c r="D37" s="49">
        <f t="shared" si="60"/>
        <v>123678878</v>
      </c>
      <c r="E37" s="49">
        <f t="shared" si="60"/>
        <v>422140680</v>
      </c>
      <c r="F37" s="49">
        <f t="shared" si="60"/>
        <v>297744417</v>
      </c>
      <c r="G37" s="49">
        <f t="shared" si="60"/>
        <v>265378442</v>
      </c>
      <c r="H37" s="49">
        <f t="shared" si="60"/>
        <v>236281877</v>
      </c>
      <c r="I37" s="49">
        <f t="shared" si="60"/>
        <v>166538396</v>
      </c>
      <c r="J37" s="49">
        <f t="shared" si="60"/>
        <v>176085582</v>
      </c>
      <c r="K37" s="49">
        <f t="shared" si="60"/>
        <v>201146559</v>
      </c>
      <c r="L37" s="49">
        <f t="shared" si="60"/>
        <v>190465553</v>
      </c>
      <c r="M37" s="49">
        <f t="shared" si="60"/>
        <v>209853177</v>
      </c>
      <c r="N37" s="26">
        <f t="shared" si="60"/>
        <v>168857218</v>
      </c>
      <c r="O37" s="26">
        <f t="shared" si="60"/>
        <v>136190190</v>
      </c>
      <c r="P37" s="26">
        <f t="shared" si="60"/>
        <v>133704088</v>
      </c>
      <c r="Q37" s="26">
        <v>139219850</v>
      </c>
      <c r="R37" s="26">
        <f t="shared" si="58"/>
        <v>111805149</v>
      </c>
      <c r="S37" s="26">
        <f t="shared" si="58"/>
        <v>151552797</v>
      </c>
      <c r="T37" s="26">
        <f t="shared" si="58"/>
        <v>105766272</v>
      </c>
      <c r="U37" s="26">
        <f t="shared" si="58"/>
        <v>104226249</v>
      </c>
      <c r="V37" s="61">
        <f t="shared" si="59"/>
        <v>125827817</v>
      </c>
      <c r="W37" s="61">
        <f t="shared" si="59"/>
        <v>111863077</v>
      </c>
      <c r="X37" s="61">
        <f t="shared" si="59"/>
        <v>115481151</v>
      </c>
      <c r="Y37" s="61">
        <f t="shared" si="59"/>
        <v>108456783</v>
      </c>
      <c r="Z37" s="61">
        <f t="shared" si="59"/>
        <v>95091582</v>
      </c>
    </row>
    <row r="38" spans="1:26">
      <c r="A38" s="51" t="s">
        <v>75</v>
      </c>
      <c r="B38" s="49">
        <f t="shared" ref="B38:P38" si="61">SUM(B97,B156)</f>
        <v>0</v>
      </c>
      <c r="C38" s="49">
        <f t="shared" si="61"/>
        <v>0</v>
      </c>
      <c r="D38" s="49">
        <f t="shared" si="61"/>
        <v>0</v>
      </c>
      <c r="E38" s="49">
        <f t="shared" si="61"/>
        <v>69871535</v>
      </c>
      <c r="F38" s="49">
        <f t="shared" si="61"/>
        <v>62549222</v>
      </c>
      <c r="G38" s="49">
        <f t="shared" si="61"/>
        <v>62059632</v>
      </c>
      <c r="H38" s="49">
        <f t="shared" si="61"/>
        <v>66264034</v>
      </c>
      <c r="I38" s="49">
        <f t="shared" si="61"/>
        <v>8397671</v>
      </c>
      <c r="J38" s="49">
        <f t="shared" si="61"/>
        <v>60316001</v>
      </c>
      <c r="K38" s="49">
        <f t="shared" si="61"/>
        <v>44212162</v>
      </c>
      <c r="L38" s="49">
        <f t="shared" si="61"/>
        <v>58233828</v>
      </c>
      <c r="M38" s="49">
        <f t="shared" si="61"/>
        <v>58405136</v>
      </c>
      <c r="N38" s="26">
        <f t="shared" si="61"/>
        <v>56921243</v>
      </c>
      <c r="O38" s="26">
        <f t="shared" si="61"/>
        <v>53141785</v>
      </c>
      <c r="P38" s="26">
        <f t="shared" si="61"/>
        <v>48181831</v>
      </c>
      <c r="Q38" s="26">
        <v>44575173</v>
      </c>
      <c r="R38" s="26">
        <f t="shared" si="58"/>
        <v>41787001</v>
      </c>
      <c r="S38" s="26">
        <f t="shared" si="58"/>
        <v>33830842</v>
      </c>
      <c r="T38" s="26">
        <f t="shared" si="58"/>
        <v>7532607</v>
      </c>
      <c r="U38" s="26">
        <f t="shared" si="58"/>
        <v>5053889</v>
      </c>
      <c r="V38" s="61">
        <f t="shared" si="59"/>
        <v>3062569</v>
      </c>
      <c r="W38" s="61">
        <f t="shared" si="59"/>
        <v>3720339</v>
      </c>
      <c r="X38" s="61">
        <f t="shared" si="59"/>
        <v>3683493</v>
      </c>
      <c r="Y38" s="61">
        <f t="shared" si="59"/>
        <v>2752532</v>
      </c>
      <c r="Z38" s="61">
        <f t="shared" si="59"/>
        <v>3028580</v>
      </c>
    </row>
    <row r="39" spans="1:26">
      <c r="A39" s="51" t="s">
        <v>133</v>
      </c>
      <c r="B39" s="49">
        <f t="shared" ref="B39:P39" si="62">SUM(B98,B157)</f>
        <v>0</v>
      </c>
      <c r="C39" s="49">
        <f t="shared" si="62"/>
        <v>0</v>
      </c>
      <c r="D39" s="49">
        <f t="shared" si="62"/>
        <v>0</v>
      </c>
      <c r="E39" s="49">
        <f t="shared" si="62"/>
        <v>2808423</v>
      </c>
      <c r="F39" s="49">
        <f t="shared" si="62"/>
        <v>1837981</v>
      </c>
      <c r="G39" s="49">
        <f t="shared" si="62"/>
        <v>2293444</v>
      </c>
      <c r="H39" s="49">
        <f t="shared" si="62"/>
        <v>2125712</v>
      </c>
      <c r="I39" s="49">
        <f t="shared" si="62"/>
        <v>2644367</v>
      </c>
      <c r="J39" s="49">
        <f t="shared" si="62"/>
        <v>2595454</v>
      </c>
      <c r="K39" s="49">
        <f t="shared" si="62"/>
        <v>2386109</v>
      </c>
      <c r="L39" s="49">
        <f t="shared" si="62"/>
        <v>3049514</v>
      </c>
      <c r="M39" s="49">
        <f t="shared" si="62"/>
        <v>3037292</v>
      </c>
      <c r="N39" s="26">
        <f t="shared" si="62"/>
        <v>3164857</v>
      </c>
      <c r="O39" s="26">
        <f t="shared" si="62"/>
        <v>4346734</v>
      </c>
      <c r="P39" s="26">
        <f t="shared" si="62"/>
        <v>4054137</v>
      </c>
      <c r="Q39" s="26">
        <v>4333308</v>
      </c>
      <c r="R39" s="26">
        <f t="shared" si="58"/>
        <v>4025529</v>
      </c>
      <c r="S39" s="26">
        <f t="shared" si="58"/>
        <v>3883469</v>
      </c>
      <c r="T39" s="26">
        <f t="shared" si="58"/>
        <v>3342297</v>
      </c>
      <c r="U39" s="26">
        <f t="shared" si="58"/>
        <v>3546690</v>
      </c>
      <c r="V39" s="61">
        <f t="shared" si="59"/>
        <v>4048586</v>
      </c>
      <c r="W39" s="61">
        <f t="shared" si="59"/>
        <v>3873753</v>
      </c>
      <c r="X39" s="61">
        <f t="shared" si="59"/>
        <v>3701508</v>
      </c>
      <c r="Y39" s="61">
        <f t="shared" si="59"/>
        <v>3902486</v>
      </c>
      <c r="Z39" s="61">
        <f t="shared" si="59"/>
        <v>3571316</v>
      </c>
    </row>
    <row r="40" spans="1:26">
      <c r="A40" s="51" t="s">
        <v>134</v>
      </c>
      <c r="B40" s="49">
        <f t="shared" ref="B40:P40" si="63">SUM(B99,B158)</f>
        <v>2103741</v>
      </c>
      <c r="C40" s="49">
        <f t="shared" si="63"/>
        <v>16547868</v>
      </c>
      <c r="D40" s="49">
        <f t="shared" si="63"/>
        <v>4762569</v>
      </c>
      <c r="E40" s="49">
        <f t="shared" si="63"/>
        <v>68721796</v>
      </c>
      <c r="F40" s="49">
        <f t="shared" si="63"/>
        <v>84723447</v>
      </c>
      <c r="G40" s="49">
        <f t="shared" si="63"/>
        <v>35668827</v>
      </c>
      <c r="H40" s="49">
        <f t="shared" si="63"/>
        <v>41682287</v>
      </c>
      <c r="I40" s="49">
        <f t="shared" si="63"/>
        <v>23597554</v>
      </c>
      <c r="J40" s="49">
        <f t="shared" si="63"/>
        <v>50522262</v>
      </c>
      <c r="K40" s="49">
        <f t="shared" si="63"/>
        <v>37038265</v>
      </c>
      <c r="L40" s="49">
        <f t="shared" si="63"/>
        <v>43261122</v>
      </c>
      <c r="M40" s="49">
        <f t="shared" si="63"/>
        <v>46319096</v>
      </c>
      <c r="N40" s="26">
        <f t="shared" si="63"/>
        <v>39769444</v>
      </c>
      <c r="O40" s="26">
        <f t="shared" si="63"/>
        <v>35443282</v>
      </c>
      <c r="P40" s="26">
        <f t="shared" si="63"/>
        <v>25636488</v>
      </c>
      <c r="Q40" s="26">
        <v>27444314</v>
      </c>
      <c r="R40" s="26">
        <f t="shared" si="58"/>
        <v>18170565</v>
      </c>
      <c r="S40" s="26">
        <f t="shared" si="58"/>
        <v>30598879</v>
      </c>
      <c r="T40" s="26">
        <f t="shared" si="58"/>
        <v>26297814</v>
      </c>
      <c r="U40" s="26">
        <f t="shared" si="58"/>
        <v>30801489</v>
      </c>
      <c r="V40" s="61">
        <f t="shared" si="59"/>
        <v>39615970</v>
      </c>
      <c r="W40" s="61">
        <f t="shared" si="59"/>
        <v>52207550</v>
      </c>
      <c r="X40" s="61">
        <f t="shared" si="59"/>
        <v>49776854</v>
      </c>
      <c r="Y40" s="61">
        <f t="shared" si="59"/>
        <v>52934096</v>
      </c>
      <c r="Z40" s="61">
        <f t="shared" si="59"/>
        <v>51620940</v>
      </c>
    </row>
    <row r="41" spans="1:26">
      <c r="A41" s="51" t="s">
        <v>136</v>
      </c>
      <c r="B41" s="49">
        <f t="shared" ref="B41:P41" si="64">SUM(B100,B159)</f>
        <v>0</v>
      </c>
      <c r="C41" s="49">
        <f t="shared" si="64"/>
        <v>0</v>
      </c>
      <c r="D41" s="49">
        <f t="shared" si="64"/>
        <v>0</v>
      </c>
      <c r="E41" s="49">
        <f t="shared" si="64"/>
        <v>28803951</v>
      </c>
      <c r="F41" s="49">
        <f t="shared" si="64"/>
        <v>0</v>
      </c>
      <c r="G41" s="49">
        <f t="shared" si="64"/>
        <v>0</v>
      </c>
      <c r="H41" s="49">
        <f t="shared" si="64"/>
        <v>0</v>
      </c>
      <c r="I41" s="49">
        <f t="shared" si="64"/>
        <v>0</v>
      </c>
      <c r="J41" s="49">
        <f t="shared" si="64"/>
        <v>0</v>
      </c>
      <c r="K41" s="49">
        <f t="shared" si="64"/>
        <v>0</v>
      </c>
      <c r="L41" s="49">
        <f t="shared" si="64"/>
        <v>0</v>
      </c>
      <c r="M41" s="49">
        <f t="shared" si="64"/>
        <v>0</v>
      </c>
      <c r="N41" s="26">
        <f t="shared" si="64"/>
        <v>0</v>
      </c>
      <c r="O41" s="26">
        <f t="shared" si="64"/>
        <v>0</v>
      </c>
      <c r="P41" s="26">
        <f t="shared" si="64"/>
        <v>0</v>
      </c>
      <c r="Q41" s="26">
        <v>0</v>
      </c>
      <c r="R41" s="26">
        <f t="shared" si="58"/>
        <v>0</v>
      </c>
      <c r="S41" s="26">
        <f t="shared" si="58"/>
        <v>0</v>
      </c>
      <c r="T41" s="26">
        <f t="shared" si="58"/>
        <v>209165</v>
      </c>
      <c r="U41" s="26">
        <f t="shared" si="58"/>
        <v>208784</v>
      </c>
      <c r="V41" s="61">
        <f t="shared" si="59"/>
        <v>200195</v>
      </c>
      <c r="W41" s="61">
        <f t="shared" si="59"/>
        <v>173977</v>
      </c>
      <c r="X41" s="61">
        <f t="shared" si="59"/>
        <v>94063</v>
      </c>
      <c r="Y41" s="61">
        <f t="shared" si="59"/>
        <v>85500</v>
      </c>
      <c r="Z41" s="61">
        <f t="shared" si="59"/>
        <v>0</v>
      </c>
    </row>
    <row r="42" spans="1:26">
      <c r="A42" s="51" t="s">
        <v>145</v>
      </c>
      <c r="B42" s="49">
        <f t="shared" ref="B42:P42" si="65">SUM(B101,B160)</f>
        <v>0</v>
      </c>
      <c r="C42" s="49">
        <f t="shared" si="65"/>
        <v>0</v>
      </c>
      <c r="D42" s="49">
        <f t="shared" si="65"/>
        <v>0</v>
      </c>
      <c r="E42" s="49">
        <f t="shared" si="65"/>
        <v>19725693</v>
      </c>
      <c r="F42" s="49">
        <f t="shared" si="65"/>
        <v>22529356</v>
      </c>
      <c r="G42" s="49">
        <f t="shared" si="65"/>
        <v>15990528</v>
      </c>
      <c r="H42" s="49">
        <f t="shared" si="65"/>
        <v>28992532</v>
      </c>
      <c r="I42" s="49">
        <f t="shared" si="65"/>
        <v>14381188</v>
      </c>
      <c r="J42" s="49">
        <f t="shared" si="65"/>
        <v>17581968</v>
      </c>
      <c r="K42" s="49">
        <f t="shared" si="65"/>
        <v>15794542</v>
      </c>
      <c r="L42" s="49">
        <f t="shared" si="65"/>
        <v>25820749</v>
      </c>
      <c r="M42" s="49">
        <f t="shared" si="65"/>
        <v>24743192</v>
      </c>
      <c r="N42" s="26">
        <f t="shared" si="65"/>
        <v>20241699</v>
      </c>
      <c r="O42" s="26">
        <f t="shared" si="65"/>
        <v>24754114</v>
      </c>
      <c r="P42" s="26">
        <f t="shared" si="65"/>
        <v>26899371</v>
      </c>
      <c r="Q42" s="26">
        <v>8849591</v>
      </c>
      <c r="R42" s="26">
        <f t="shared" si="58"/>
        <v>12851863</v>
      </c>
      <c r="S42" s="26">
        <f t="shared" si="58"/>
        <v>13652586</v>
      </c>
      <c r="T42" s="26">
        <f t="shared" si="58"/>
        <v>13906971</v>
      </c>
      <c r="U42" s="26">
        <f t="shared" si="58"/>
        <v>14420263</v>
      </c>
      <c r="V42" s="61">
        <f t="shared" si="59"/>
        <v>12754336</v>
      </c>
      <c r="W42" s="61">
        <f t="shared" si="59"/>
        <v>12774649</v>
      </c>
      <c r="X42" s="61">
        <f t="shared" si="59"/>
        <v>15356692</v>
      </c>
      <c r="Y42" s="61">
        <f t="shared" si="59"/>
        <v>14363392</v>
      </c>
      <c r="Z42" s="61">
        <f t="shared" si="59"/>
        <v>15317321</v>
      </c>
    </row>
    <row r="43" spans="1:26">
      <c r="A43" s="51" t="s">
        <v>138</v>
      </c>
      <c r="B43" s="49">
        <f t="shared" ref="B43:P43" si="66">SUM(B102,B161)</f>
        <v>0</v>
      </c>
      <c r="C43" s="49">
        <f t="shared" si="66"/>
        <v>33098686</v>
      </c>
      <c r="D43" s="49">
        <f t="shared" si="66"/>
        <v>22159878</v>
      </c>
      <c r="E43" s="49">
        <f t="shared" si="66"/>
        <v>221973568</v>
      </c>
      <c r="F43" s="49">
        <f t="shared" si="66"/>
        <v>94378515</v>
      </c>
      <c r="G43" s="49">
        <f t="shared" si="66"/>
        <v>159035824</v>
      </c>
      <c r="H43" s="49">
        <f t="shared" si="66"/>
        <v>181667239</v>
      </c>
      <c r="I43" s="49">
        <f t="shared" si="66"/>
        <v>127647450</v>
      </c>
      <c r="J43" s="49">
        <f t="shared" si="66"/>
        <v>166838635</v>
      </c>
      <c r="K43" s="49">
        <f t="shared" si="66"/>
        <v>148149824</v>
      </c>
      <c r="L43" s="49">
        <f t="shared" si="66"/>
        <v>151810963</v>
      </c>
      <c r="M43" s="49">
        <f t="shared" si="66"/>
        <v>131038031</v>
      </c>
      <c r="N43" s="26">
        <f t="shared" si="66"/>
        <v>142306119</v>
      </c>
      <c r="O43" s="26">
        <f t="shared" si="66"/>
        <v>139287064</v>
      </c>
      <c r="P43" s="26">
        <f t="shared" si="66"/>
        <v>117329832</v>
      </c>
      <c r="Q43" s="26">
        <v>92830378</v>
      </c>
      <c r="R43" s="26">
        <f t="shared" si="58"/>
        <v>75838883</v>
      </c>
      <c r="S43" s="26">
        <f t="shared" si="58"/>
        <v>83180185</v>
      </c>
      <c r="T43" s="26">
        <f t="shared" si="58"/>
        <v>103023461</v>
      </c>
      <c r="U43" s="26">
        <f t="shared" si="58"/>
        <v>94625261</v>
      </c>
      <c r="V43" s="61">
        <f t="shared" si="59"/>
        <v>95897784</v>
      </c>
      <c r="W43" s="61">
        <f t="shared" si="59"/>
        <v>101085054</v>
      </c>
      <c r="X43" s="61">
        <f t="shared" si="59"/>
        <v>97480977</v>
      </c>
      <c r="Y43" s="61">
        <f t="shared" si="59"/>
        <v>85307051</v>
      </c>
      <c r="Z43" s="61">
        <f t="shared" si="59"/>
        <v>100015287</v>
      </c>
    </row>
    <row r="44" spans="1:26">
      <c r="A44" s="51" t="s">
        <v>140</v>
      </c>
      <c r="B44" s="49">
        <f t="shared" ref="B44:P44" si="67">SUM(B103,B162)</f>
        <v>0</v>
      </c>
      <c r="C44" s="49">
        <f t="shared" si="67"/>
        <v>0</v>
      </c>
      <c r="D44" s="49">
        <f t="shared" si="67"/>
        <v>0</v>
      </c>
      <c r="E44" s="49">
        <f t="shared" si="67"/>
        <v>8961578</v>
      </c>
      <c r="F44" s="49">
        <f t="shared" si="67"/>
        <v>8243232</v>
      </c>
      <c r="G44" s="49">
        <f t="shared" si="67"/>
        <v>10050793</v>
      </c>
      <c r="H44" s="49">
        <f t="shared" si="67"/>
        <v>9009626</v>
      </c>
      <c r="I44" s="49">
        <f t="shared" si="67"/>
        <v>5123971</v>
      </c>
      <c r="J44" s="49">
        <f t="shared" si="67"/>
        <v>7063231</v>
      </c>
      <c r="K44" s="49">
        <f t="shared" si="67"/>
        <v>5926561</v>
      </c>
      <c r="L44" s="49">
        <f t="shared" si="67"/>
        <v>7591708</v>
      </c>
      <c r="M44" s="49">
        <f t="shared" si="67"/>
        <v>10126416</v>
      </c>
      <c r="N44" s="26">
        <f t="shared" si="67"/>
        <v>7003142</v>
      </c>
      <c r="O44" s="26">
        <f t="shared" si="67"/>
        <v>7321332</v>
      </c>
      <c r="P44" s="26">
        <f t="shared" si="67"/>
        <v>9241318</v>
      </c>
      <c r="Q44" s="26">
        <v>8422784</v>
      </c>
      <c r="R44" s="26">
        <f t="shared" si="58"/>
        <v>9438059</v>
      </c>
      <c r="S44" s="26">
        <f t="shared" si="58"/>
        <v>10261560</v>
      </c>
      <c r="T44" s="26">
        <f t="shared" si="58"/>
        <v>9673908</v>
      </c>
      <c r="U44" s="26">
        <f t="shared" si="58"/>
        <v>9762961</v>
      </c>
      <c r="V44" s="61">
        <f t="shared" si="59"/>
        <v>9689069</v>
      </c>
      <c r="W44" s="61">
        <f t="shared" si="59"/>
        <v>8610581</v>
      </c>
      <c r="X44" s="61">
        <f t="shared" si="59"/>
        <v>10800122</v>
      </c>
      <c r="Y44" s="61">
        <f t="shared" si="59"/>
        <v>9897061</v>
      </c>
      <c r="Z44" s="61">
        <f t="shared" si="59"/>
        <v>9340483</v>
      </c>
    </row>
    <row r="45" spans="1:26">
      <c r="A45" s="51" t="s">
        <v>142</v>
      </c>
      <c r="B45" s="49">
        <f t="shared" ref="B45:P45" si="68">SUM(B104,B163)</f>
        <v>0</v>
      </c>
      <c r="C45" s="49">
        <f t="shared" si="68"/>
        <v>0</v>
      </c>
      <c r="D45" s="49">
        <f t="shared" si="68"/>
        <v>0</v>
      </c>
      <c r="E45" s="49">
        <f t="shared" si="68"/>
        <v>4148386</v>
      </c>
      <c r="F45" s="49">
        <f t="shared" si="68"/>
        <v>24276981</v>
      </c>
      <c r="G45" s="49">
        <f t="shared" si="68"/>
        <v>19005279</v>
      </c>
      <c r="H45" s="49">
        <f t="shared" si="68"/>
        <v>22246474</v>
      </c>
      <c r="I45" s="49">
        <f t="shared" si="68"/>
        <v>5908779</v>
      </c>
      <c r="J45" s="49">
        <f t="shared" si="68"/>
        <v>18136435</v>
      </c>
      <c r="K45" s="49">
        <f t="shared" si="68"/>
        <v>1429699</v>
      </c>
      <c r="L45" s="49">
        <f t="shared" si="68"/>
        <v>761410</v>
      </c>
      <c r="M45" s="49">
        <f t="shared" si="68"/>
        <v>2854294</v>
      </c>
      <c r="N45" s="26">
        <f t="shared" si="68"/>
        <v>762558</v>
      </c>
      <c r="O45" s="26">
        <f t="shared" si="68"/>
        <v>647427</v>
      </c>
      <c r="P45" s="26">
        <f t="shared" si="68"/>
        <v>493705</v>
      </c>
      <c r="Q45" s="26">
        <v>945513</v>
      </c>
      <c r="R45" s="26">
        <f t="shared" si="58"/>
        <v>7756489</v>
      </c>
      <c r="S45" s="26">
        <f t="shared" si="58"/>
        <v>5703522</v>
      </c>
      <c r="T45" s="26">
        <f t="shared" si="58"/>
        <v>7862155</v>
      </c>
      <c r="U45" s="26">
        <f t="shared" si="58"/>
        <v>6200298</v>
      </c>
      <c r="V45" s="61">
        <f t="shared" si="59"/>
        <v>5042903</v>
      </c>
      <c r="W45" s="61">
        <f t="shared" si="59"/>
        <v>4525169</v>
      </c>
      <c r="X45" s="61">
        <f t="shared" si="59"/>
        <v>920205</v>
      </c>
      <c r="Y45" s="61">
        <f t="shared" si="59"/>
        <v>18538</v>
      </c>
      <c r="Z45" s="61">
        <f t="shared" si="59"/>
        <v>0</v>
      </c>
    </row>
    <row r="46" spans="1:26">
      <c r="A46" s="51" t="s">
        <v>144</v>
      </c>
      <c r="B46" s="49">
        <f t="shared" ref="B46:P46" si="69">SUM(B105,B164)</f>
        <v>0</v>
      </c>
      <c r="C46" s="49">
        <f t="shared" si="69"/>
        <v>1265806</v>
      </c>
      <c r="D46" s="49">
        <f t="shared" si="69"/>
        <v>2271345</v>
      </c>
      <c r="E46" s="49">
        <f t="shared" si="69"/>
        <v>5792218</v>
      </c>
      <c r="F46" s="49">
        <f t="shared" si="69"/>
        <v>3215390</v>
      </c>
      <c r="G46" s="49">
        <f t="shared" si="69"/>
        <v>3274632</v>
      </c>
      <c r="H46" s="49">
        <f t="shared" si="69"/>
        <v>3001226</v>
      </c>
      <c r="I46" s="49">
        <f t="shared" si="69"/>
        <v>2123530</v>
      </c>
      <c r="J46" s="49">
        <f t="shared" si="69"/>
        <v>3406140</v>
      </c>
      <c r="K46" s="49">
        <f t="shared" si="69"/>
        <v>4069642</v>
      </c>
      <c r="L46" s="49">
        <f t="shared" si="69"/>
        <v>3367751</v>
      </c>
      <c r="M46" s="49">
        <f t="shared" si="69"/>
        <v>3903267</v>
      </c>
      <c r="N46" s="26">
        <f t="shared" si="69"/>
        <v>3843114</v>
      </c>
      <c r="O46" s="26">
        <f t="shared" si="69"/>
        <v>4203622</v>
      </c>
      <c r="P46" s="26">
        <f t="shared" si="69"/>
        <v>3830494</v>
      </c>
      <c r="Q46" s="26">
        <v>4104507</v>
      </c>
      <c r="R46" s="26">
        <f t="shared" si="58"/>
        <v>4220523</v>
      </c>
      <c r="S46" s="26">
        <f t="shared" si="58"/>
        <v>4107946</v>
      </c>
      <c r="T46" s="26">
        <f t="shared" si="58"/>
        <v>3988034</v>
      </c>
      <c r="U46" s="26">
        <f t="shared" si="58"/>
        <v>3918114</v>
      </c>
      <c r="V46" s="61">
        <f t="shared" ref="V46:Z55" si="70">V105+V164</f>
        <v>3866388</v>
      </c>
      <c r="W46" s="61">
        <f t="shared" si="70"/>
        <v>3516756</v>
      </c>
      <c r="X46" s="61">
        <f t="shared" si="70"/>
        <v>3260622</v>
      </c>
      <c r="Y46" s="61">
        <f t="shared" si="70"/>
        <v>2798460</v>
      </c>
      <c r="Z46" s="61">
        <f t="shared" si="70"/>
        <v>3208092</v>
      </c>
    </row>
    <row r="47" spans="1:26">
      <c r="A47" s="51" t="s">
        <v>146</v>
      </c>
      <c r="B47" s="49">
        <f t="shared" ref="B47:P47" si="71">SUM(B106,B165)</f>
        <v>24361928</v>
      </c>
      <c r="C47" s="49">
        <f t="shared" si="71"/>
        <v>24669066</v>
      </c>
      <c r="D47" s="49">
        <f t="shared" si="71"/>
        <v>16571647</v>
      </c>
      <c r="E47" s="49">
        <f t="shared" si="71"/>
        <v>76831522</v>
      </c>
      <c r="F47" s="49">
        <f t="shared" si="71"/>
        <v>44238702</v>
      </c>
      <c r="G47" s="49">
        <f t="shared" si="71"/>
        <v>31351930</v>
      </c>
      <c r="H47" s="49">
        <f t="shared" si="71"/>
        <v>24457631</v>
      </c>
      <c r="I47" s="49">
        <f t="shared" si="71"/>
        <v>8287878</v>
      </c>
      <c r="J47" s="49">
        <f t="shared" si="71"/>
        <v>16340079</v>
      </c>
      <c r="K47" s="49">
        <f t="shared" si="71"/>
        <v>27725133</v>
      </c>
      <c r="L47" s="49">
        <f t="shared" si="71"/>
        <v>30309631</v>
      </c>
      <c r="M47" s="49">
        <f t="shared" si="71"/>
        <v>45527521</v>
      </c>
      <c r="N47" s="26">
        <f t="shared" si="71"/>
        <v>64072725</v>
      </c>
      <c r="O47" s="26">
        <f t="shared" si="71"/>
        <v>62243946</v>
      </c>
      <c r="P47" s="26">
        <f t="shared" si="71"/>
        <v>67600529</v>
      </c>
      <c r="Q47" s="26">
        <v>68879568</v>
      </c>
      <c r="R47" s="26">
        <f t="shared" si="58"/>
        <v>71242387</v>
      </c>
      <c r="S47" s="26">
        <f t="shared" si="58"/>
        <v>38448113</v>
      </c>
      <c r="T47" s="26">
        <f t="shared" si="58"/>
        <v>32784889</v>
      </c>
      <c r="U47" s="26">
        <f t="shared" si="58"/>
        <v>20849267</v>
      </c>
      <c r="V47" s="61">
        <f t="shared" si="70"/>
        <v>17335633</v>
      </c>
      <c r="W47" s="61">
        <f t="shared" si="70"/>
        <v>7592026</v>
      </c>
      <c r="X47" s="61">
        <f t="shared" si="70"/>
        <v>19316262</v>
      </c>
      <c r="Y47" s="61">
        <f t="shared" si="70"/>
        <v>23052601</v>
      </c>
      <c r="Z47" s="61">
        <f t="shared" si="70"/>
        <v>18537344</v>
      </c>
    </row>
    <row r="48" spans="1:26">
      <c r="A48" s="51" t="s">
        <v>148</v>
      </c>
      <c r="B48" s="49">
        <f t="shared" ref="B48:P48" si="72">SUM(B107,B166)</f>
        <v>0</v>
      </c>
      <c r="C48" s="49">
        <f t="shared" si="72"/>
        <v>0</v>
      </c>
      <c r="D48" s="49">
        <f t="shared" si="72"/>
        <v>0</v>
      </c>
      <c r="E48" s="49">
        <f t="shared" si="72"/>
        <v>40244240</v>
      </c>
      <c r="F48" s="49">
        <f t="shared" si="72"/>
        <v>41654695</v>
      </c>
      <c r="G48" s="49">
        <f t="shared" si="72"/>
        <v>35534587</v>
      </c>
      <c r="H48" s="49">
        <f t="shared" si="72"/>
        <v>82614556</v>
      </c>
      <c r="I48" s="49">
        <f t="shared" si="72"/>
        <v>58331961</v>
      </c>
      <c r="J48" s="49">
        <f t="shared" si="72"/>
        <v>62726624</v>
      </c>
      <c r="K48" s="49">
        <f t="shared" si="72"/>
        <v>58349108</v>
      </c>
      <c r="L48" s="49">
        <f t="shared" si="72"/>
        <v>76207771</v>
      </c>
      <c r="M48" s="49">
        <f t="shared" si="72"/>
        <v>65321669</v>
      </c>
      <c r="N48" s="26">
        <f t="shared" si="72"/>
        <v>63822324</v>
      </c>
      <c r="O48" s="26">
        <f t="shared" si="72"/>
        <v>80369841</v>
      </c>
      <c r="P48" s="26">
        <f t="shared" si="72"/>
        <v>69415982</v>
      </c>
      <c r="Q48" s="26">
        <v>68772081</v>
      </c>
      <c r="R48" s="26">
        <f t="shared" si="58"/>
        <v>74124058</v>
      </c>
      <c r="S48" s="26">
        <f t="shared" si="58"/>
        <v>79480549</v>
      </c>
      <c r="T48" s="26">
        <f t="shared" si="58"/>
        <v>65603545</v>
      </c>
      <c r="U48" s="26">
        <f t="shared" si="58"/>
        <v>77662201</v>
      </c>
      <c r="V48" s="61">
        <f t="shared" si="70"/>
        <v>72528015</v>
      </c>
      <c r="W48" s="61">
        <f t="shared" si="70"/>
        <v>74858279</v>
      </c>
      <c r="X48" s="61">
        <f t="shared" si="70"/>
        <v>72663369</v>
      </c>
      <c r="Y48" s="61">
        <f t="shared" si="70"/>
        <v>77622775</v>
      </c>
      <c r="Z48" s="61">
        <f t="shared" si="70"/>
        <v>71228371</v>
      </c>
    </row>
    <row r="49" spans="1:32">
      <c r="A49" s="51" t="s">
        <v>150</v>
      </c>
      <c r="B49" s="49">
        <f t="shared" ref="B49:P49" si="73">SUM(B108,B167)</f>
        <v>0</v>
      </c>
      <c r="C49" s="49">
        <f t="shared" si="73"/>
        <v>0</v>
      </c>
      <c r="D49" s="49">
        <f t="shared" si="73"/>
        <v>0</v>
      </c>
      <c r="E49" s="49">
        <f t="shared" si="73"/>
        <v>14796655</v>
      </c>
      <c r="F49" s="49">
        <f t="shared" si="73"/>
        <v>30399980</v>
      </c>
      <c r="G49" s="49">
        <f t="shared" si="73"/>
        <v>29546204</v>
      </c>
      <c r="H49" s="49">
        <f t="shared" si="73"/>
        <v>28460007</v>
      </c>
      <c r="I49" s="49">
        <f t="shared" si="73"/>
        <v>17933712</v>
      </c>
      <c r="J49" s="49">
        <f t="shared" si="73"/>
        <v>28947193</v>
      </c>
      <c r="K49" s="49">
        <f t="shared" si="73"/>
        <v>32768947</v>
      </c>
      <c r="L49" s="49">
        <f t="shared" si="73"/>
        <v>33071937</v>
      </c>
      <c r="M49" s="49">
        <f t="shared" si="73"/>
        <v>32835891</v>
      </c>
      <c r="N49" s="26">
        <f t="shared" si="73"/>
        <v>30331715</v>
      </c>
      <c r="O49" s="26">
        <f t="shared" si="73"/>
        <v>31619019</v>
      </c>
      <c r="P49" s="26">
        <f t="shared" si="73"/>
        <v>27391351</v>
      </c>
      <c r="Q49" s="26">
        <v>21882553</v>
      </c>
      <c r="R49" s="26">
        <f t="shared" si="58"/>
        <v>10233767</v>
      </c>
      <c r="S49" s="26">
        <f t="shared" si="58"/>
        <v>27191502</v>
      </c>
      <c r="T49" s="26">
        <f t="shared" si="58"/>
        <v>26861214</v>
      </c>
      <c r="U49" s="26">
        <f t="shared" si="58"/>
        <v>31146212</v>
      </c>
      <c r="V49" s="61">
        <f t="shared" si="70"/>
        <v>24405418</v>
      </c>
      <c r="W49" s="61">
        <f t="shared" si="70"/>
        <v>21230055</v>
      </c>
      <c r="X49" s="61">
        <f t="shared" si="70"/>
        <v>17637329</v>
      </c>
      <c r="Y49" s="61">
        <f t="shared" si="70"/>
        <v>13528812</v>
      </c>
      <c r="Z49" s="61">
        <f t="shared" si="70"/>
        <v>15264286</v>
      </c>
    </row>
    <row r="50" spans="1:32">
      <c r="A50" s="51" t="s">
        <v>152</v>
      </c>
      <c r="B50" s="49">
        <f t="shared" ref="B50:P50" si="74">SUM(B109,B168)</f>
        <v>0</v>
      </c>
      <c r="C50" s="49">
        <f t="shared" si="74"/>
        <v>0</v>
      </c>
      <c r="D50" s="49">
        <f t="shared" si="74"/>
        <v>0</v>
      </c>
      <c r="E50" s="49">
        <f t="shared" si="74"/>
        <v>211433</v>
      </c>
      <c r="F50" s="49">
        <f t="shared" si="74"/>
        <v>681277</v>
      </c>
      <c r="G50" s="49">
        <f t="shared" si="74"/>
        <v>1369376</v>
      </c>
      <c r="H50" s="49">
        <f t="shared" si="74"/>
        <v>488851</v>
      </c>
      <c r="I50" s="49">
        <f t="shared" si="74"/>
        <v>609849</v>
      </c>
      <c r="J50" s="49">
        <f t="shared" si="74"/>
        <v>638998</v>
      </c>
      <c r="K50" s="49">
        <f t="shared" si="74"/>
        <v>717177</v>
      </c>
      <c r="L50" s="49">
        <f t="shared" si="74"/>
        <v>284860</v>
      </c>
      <c r="M50" s="49">
        <f t="shared" si="74"/>
        <v>76711</v>
      </c>
      <c r="N50" s="26">
        <f t="shared" si="74"/>
        <v>268923</v>
      </c>
      <c r="O50" s="26">
        <f t="shared" si="74"/>
        <v>20807</v>
      </c>
      <c r="P50" s="26">
        <f t="shared" si="74"/>
        <v>158645</v>
      </c>
      <c r="Q50" s="26">
        <v>206154</v>
      </c>
      <c r="R50" s="26">
        <f t="shared" si="58"/>
        <v>92637</v>
      </c>
      <c r="S50" s="26">
        <f t="shared" si="58"/>
        <v>76597</v>
      </c>
      <c r="T50" s="26">
        <f t="shared" si="58"/>
        <v>152406</v>
      </c>
      <c r="U50" s="26">
        <f t="shared" si="58"/>
        <v>659140</v>
      </c>
      <c r="V50" s="61">
        <f t="shared" si="70"/>
        <v>2677679</v>
      </c>
      <c r="W50" s="61">
        <f t="shared" si="70"/>
        <v>1976752</v>
      </c>
      <c r="X50" s="61">
        <f t="shared" si="70"/>
        <v>1914138</v>
      </c>
      <c r="Y50" s="61">
        <f t="shared" si="70"/>
        <v>729904</v>
      </c>
      <c r="Z50" s="61">
        <f t="shared" si="70"/>
        <v>297074</v>
      </c>
    </row>
    <row r="51" spans="1:32">
      <c r="A51" s="51" t="s">
        <v>153</v>
      </c>
      <c r="B51" s="49">
        <f t="shared" ref="B51:P51" si="75">SUM(B110,B169)</f>
        <v>12267339</v>
      </c>
      <c r="C51" s="49">
        <f t="shared" si="75"/>
        <v>28643546</v>
      </c>
      <c r="D51" s="49">
        <f t="shared" si="75"/>
        <v>5781734</v>
      </c>
      <c r="E51" s="49">
        <f t="shared" si="75"/>
        <v>114663133</v>
      </c>
      <c r="F51" s="49">
        <f t="shared" si="75"/>
        <v>64263379</v>
      </c>
      <c r="G51" s="49">
        <f t="shared" si="75"/>
        <v>52975462</v>
      </c>
      <c r="H51" s="49">
        <f t="shared" si="75"/>
        <v>63959272</v>
      </c>
      <c r="I51" s="49">
        <f t="shared" si="75"/>
        <v>34500181</v>
      </c>
      <c r="J51" s="49">
        <f t="shared" si="75"/>
        <v>49342709</v>
      </c>
      <c r="K51" s="49">
        <f t="shared" si="75"/>
        <v>39941335</v>
      </c>
      <c r="L51" s="49">
        <f t="shared" si="75"/>
        <v>87430417</v>
      </c>
      <c r="M51" s="49">
        <f t="shared" si="75"/>
        <v>41727651</v>
      </c>
      <c r="N51" s="26">
        <f t="shared" si="75"/>
        <v>53933330</v>
      </c>
      <c r="O51" s="26">
        <f t="shared" si="75"/>
        <v>47300600</v>
      </c>
      <c r="P51" s="26">
        <f t="shared" si="75"/>
        <v>52221438</v>
      </c>
      <c r="Q51" s="26">
        <v>51162283</v>
      </c>
      <c r="R51" s="26">
        <f t="shared" si="58"/>
        <v>52561082</v>
      </c>
      <c r="S51" s="26">
        <f t="shared" si="58"/>
        <v>51922564</v>
      </c>
      <c r="T51" s="26">
        <f t="shared" si="58"/>
        <v>49466493</v>
      </c>
      <c r="U51" s="26">
        <f t="shared" si="58"/>
        <v>44560519</v>
      </c>
      <c r="V51" s="61">
        <f t="shared" si="70"/>
        <v>38652389</v>
      </c>
      <c r="W51" s="61">
        <f t="shared" si="70"/>
        <v>39435068</v>
      </c>
      <c r="X51" s="61">
        <f t="shared" si="70"/>
        <v>37162420</v>
      </c>
      <c r="Y51" s="61">
        <f t="shared" si="70"/>
        <v>36084016</v>
      </c>
      <c r="Z51" s="61">
        <f t="shared" si="70"/>
        <v>33897559</v>
      </c>
    </row>
    <row r="52" spans="1:32">
      <c r="A52" s="51" t="s">
        <v>154</v>
      </c>
      <c r="B52" s="49">
        <f t="shared" ref="B52:P52" si="76">SUM(B111,B170)</f>
        <v>0</v>
      </c>
      <c r="C52" s="49">
        <f t="shared" si="76"/>
        <v>0</v>
      </c>
      <c r="D52" s="49">
        <f t="shared" si="76"/>
        <v>0</v>
      </c>
      <c r="E52" s="49">
        <f t="shared" si="76"/>
        <v>116158081</v>
      </c>
      <c r="F52" s="49">
        <f t="shared" si="76"/>
        <v>109531984</v>
      </c>
      <c r="G52" s="49">
        <f t="shared" si="76"/>
        <v>89122238</v>
      </c>
      <c r="H52" s="49">
        <f t="shared" si="76"/>
        <v>67750555</v>
      </c>
      <c r="I52" s="49">
        <f t="shared" si="76"/>
        <v>49016331</v>
      </c>
      <c r="J52" s="49">
        <f t="shared" si="76"/>
        <v>64271234</v>
      </c>
      <c r="K52" s="49">
        <f t="shared" si="76"/>
        <v>54113612</v>
      </c>
      <c r="L52" s="49">
        <f t="shared" si="76"/>
        <v>55038292</v>
      </c>
      <c r="M52" s="49">
        <f t="shared" si="76"/>
        <v>39171082</v>
      </c>
      <c r="N52" s="26">
        <f t="shared" si="76"/>
        <v>73061633</v>
      </c>
      <c r="O52" s="26">
        <f t="shared" si="76"/>
        <v>76161673</v>
      </c>
      <c r="P52" s="26">
        <f t="shared" si="76"/>
        <v>64261099</v>
      </c>
      <c r="Q52" s="26">
        <v>55415640</v>
      </c>
      <c r="R52" s="26">
        <f t="shared" si="58"/>
        <v>48999677</v>
      </c>
      <c r="S52" s="26">
        <f t="shared" si="58"/>
        <v>71847537</v>
      </c>
      <c r="T52" s="26">
        <f t="shared" si="58"/>
        <v>72278398</v>
      </c>
      <c r="U52" s="26">
        <f t="shared" si="58"/>
        <v>65322678</v>
      </c>
      <c r="V52" s="61">
        <f t="shared" si="70"/>
        <v>63116715</v>
      </c>
      <c r="W52" s="61">
        <f t="shared" si="70"/>
        <v>25905308</v>
      </c>
      <c r="X52" s="61">
        <f t="shared" si="70"/>
        <v>21107819</v>
      </c>
      <c r="Y52" s="61">
        <f t="shared" si="70"/>
        <v>47924934</v>
      </c>
      <c r="Z52" s="61">
        <f t="shared" si="70"/>
        <v>36131926.579999998</v>
      </c>
    </row>
    <row r="53" spans="1:32">
      <c r="A53" s="51" t="s">
        <v>155</v>
      </c>
      <c r="B53" s="49">
        <f t="shared" ref="B53:P53" si="77">SUM(B112,B171)</f>
        <v>0</v>
      </c>
      <c r="C53" s="49">
        <f t="shared" si="77"/>
        <v>0</v>
      </c>
      <c r="D53" s="49">
        <f t="shared" si="77"/>
        <v>0</v>
      </c>
      <c r="E53" s="49">
        <f t="shared" si="77"/>
        <v>737653</v>
      </c>
      <c r="F53" s="49">
        <f t="shared" si="77"/>
        <v>4868659</v>
      </c>
      <c r="G53" s="49">
        <f t="shared" si="77"/>
        <v>6922816</v>
      </c>
      <c r="H53" s="49">
        <f t="shared" si="77"/>
        <v>4264843</v>
      </c>
      <c r="I53" s="49">
        <f t="shared" si="77"/>
        <v>6139492</v>
      </c>
      <c r="J53" s="49">
        <f t="shared" si="77"/>
        <v>2594387</v>
      </c>
      <c r="K53" s="49">
        <f t="shared" si="77"/>
        <v>1391634</v>
      </c>
      <c r="L53" s="49">
        <f t="shared" si="77"/>
        <v>801263</v>
      </c>
      <c r="M53" s="49">
        <f t="shared" si="77"/>
        <v>1671785</v>
      </c>
      <c r="N53" s="26">
        <f t="shared" si="77"/>
        <v>1463053</v>
      </c>
      <c r="O53" s="26">
        <f t="shared" si="77"/>
        <v>1494922</v>
      </c>
      <c r="P53" s="26">
        <f t="shared" si="77"/>
        <v>1528963</v>
      </c>
      <c r="Q53" s="26">
        <v>1138519</v>
      </c>
      <c r="R53" s="26">
        <f t="shared" si="58"/>
        <v>1910901</v>
      </c>
      <c r="S53" s="26">
        <f t="shared" si="58"/>
        <v>1558145</v>
      </c>
      <c r="T53" s="26">
        <f t="shared" si="58"/>
        <v>682923</v>
      </c>
      <c r="U53" s="26">
        <f t="shared" si="58"/>
        <v>422435</v>
      </c>
      <c r="V53" s="61">
        <f t="shared" si="70"/>
        <v>461461</v>
      </c>
      <c r="W53" s="61">
        <f t="shared" si="70"/>
        <v>473496</v>
      </c>
      <c r="X53" s="61">
        <f t="shared" si="70"/>
        <v>343611</v>
      </c>
      <c r="Y53" s="61">
        <f t="shared" si="70"/>
        <v>587431</v>
      </c>
      <c r="Z53" s="61">
        <f t="shared" si="70"/>
        <v>314625</v>
      </c>
    </row>
    <row r="54" spans="1:32">
      <c r="A54" s="51" t="s">
        <v>157</v>
      </c>
      <c r="B54" s="49">
        <f t="shared" ref="B54:P54" si="78">SUM(B113,B172)</f>
        <v>0</v>
      </c>
      <c r="C54" s="49">
        <f t="shared" si="78"/>
        <v>0</v>
      </c>
      <c r="D54" s="49">
        <f t="shared" si="78"/>
        <v>69284865</v>
      </c>
      <c r="E54" s="49">
        <f t="shared" si="78"/>
        <v>177431089</v>
      </c>
      <c r="F54" s="49">
        <f t="shared" si="78"/>
        <v>104238970</v>
      </c>
      <c r="G54" s="49">
        <f t="shared" si="78"/>
        <v>51242220</v>
      </c>
      <c r="H54" s="49">
        <f t="shared" si="78"/>
        <v>53118410</v>
      </c>
      <c r="I54" s="49">
        <f t="shared" si="78"/>
        <v>17282782</v>
      </c>
      <c r="J54" s="49">
        <f t="shared" si="78"/>
        <v>31573041</v>
      </c>
      <c r="K54" s="49">
        <f t="shared" si="78"/>
        <v>37043666</v>
      </c>
      <c r="L54" s="49">
        <f t="shared" si="78"/>
        <v>28717646</v>
      </c>
      <c r="M54" s="49">
        <f t="shared" si="78"/>
        <v>46417430</v>
      </c>
      <c r="N54" s="26">
        <f t="shared" si="78"/>
        <v>30353309</v>
      </c>
      <c r="O54" s="26">
        <f t="shared" si="78"/>
        <v>26864920</v>
      </c>
      <c r="P54" s="26">
        <f t="shared" si="78"/>
        <v>50111832</v>
      </c>
      <c r="Q54" s="26">
        <v>41939773</v>
      </c>
      <c r="R54" s="26">
        <f t="shared" si="58"/>
        <v>29998778</v>
      </c>
      <c r="S54" s="26">
        <f t="shared" si="58"/>
        <v>27893879</v>
      </c>
      <c r="T54" s="26">
        <f t="shared" si="58"/>
        <v>33491760</v>
      </c>
      <c r="U54" s="26">
        <f t="shared" si="58"/>
        <v>33769725</v>
      </c>
      <c r="V54" s="61">
        <f t="shared" si="70"/>
        <v>23197946</v>
      </c>
      <c r="W54" s="61">
        <f t="shared" si="70"/>
        <v>22073044</v>
      </c>
      <c r="X54" s="61">
        <f t="shared" si="70"/>
        <v>26099910</v>
      </c>
      <c r="Y54" s="61">
        <f t="shared" si="70"/>
        <v>22761651</v>
      </c>
      <c r="Z54" s="61">
        <f t="shared" si="70"/>
        <v>25039466</v>
      </c>
    </row>
    <row r="55" spans="1:32">
      <c r="A55" s="51" t="s">
        <v>158</v>
      </c>
      <c r="B55" s="49">
        <f t="shared" ref="B55:P55" si="79">SUM(B114,B173)</f>
        <v>0</v>
      </c>
      <c r="C55" s="49">
        <f t="shared" si="79"/>
        <v>0</v>
      </c>
      <c r="D55" s="49">
        <f t="shared" si="79"/>
        <v>0</v>
      </c>
      <c r="E55" s="49">
        <f t="shared" si="79"/>
        <v>0</v>
      </c>
      <c r="F55" s="49">
        <f t="shared" si="79"/>
        <v>4039809</v>
      </c>
      <c r="G55" s="49">
        <f t="shared" si="79"/>
        <v>197840</v>
      </c>
      <c r="H55" s="49">
        <f t="shared" si="79"/>
        <v>3550475</v>
      </c>
      <c r="I55" s="49">
        <f t="shared" si="79"/>
        <v>507809</v>
      </c>
      <c r="J55" s="49">
        <f t="shared" si="79"/>
        <v>386245</v>
      </c>
      <c r="K55" s="49">
        <f t="shared" si="79"/>
        <v>518111</v>
      </c>
      <c r="L55" s="49">
        <f t="shared" si="79"/>
        <v>-4479</v>
      </c>
      <c r="M55" s="49">
        <f t="shared" si="79"/>
        <v>1480</v>
      </c>
      <c r="N55" s="26">
        <f t="shared" si="79"/>
        <v>-2571</v>
      </c>
      <c r="O55" s="26">
        <f t="shared" si="79"/>
        <v>6199</v>
      </c>
      <c r="P55" s="26">
        <f t="shared" si="79"/>
        <v>2759</v>
      </c>
      <c r="Q55" s="26">
        <v>-80</v>
      </c>
      <c r="R55" s="26">
        <f t="shared" si="58"/>
        <v>2361</v>
      </c>
      <c r="S55" s="26">
        <f t="shared" si="58"/>
        <v>25</v>
      </c>
      <c r="T55" s="26">
        <f t="shared" si="58"/>
        <v>6</v>
      </c>
      <c r="U55" s="26">
        <f t="shared" si="58"/>
        <v>5</v>
      </c>
      <c r="V55" s="61">
        <f t="shared" si="70"/>
        <v>65217</v>
      </c>
      <c r="W55" s="61">
        <f t="shared" si="70"/>
        <v>55383</v>
      </c>
      <c r="X55" s="61">
        <f t="shared" si="70"/>
        <v>69721</v>
      </c>
      <c r="Y55" s="61">
        <f t="shared" si="70"/>
        <v>0</v>
      </c>
      <c r="Z55" s="61">
        <f t="shared" si="70"/>
        <v>0</v>
      </c>
    </row>
    <row r="56" spans="1:32">
      <c r="A56" s="59" t="s">
        <v>159</v>
      </c>
      <c r="B56" s="49">
        <f t="shared" ref="B56:P56" si="80">SUM(B115,B174)</f>
        <v>110501437</v>
      </c>
      <c r="C56" s="49">
        <f t="shared" si="80"/>
        <v>250350687</v>
      </c>
      <c r="D56" s="49">
        <f t="shared" si="80"/>
        <v>488206803</v>
      </c>
      <c r="E56" s="49">
        <f t="shared" si="80"/>
        <v>2915865651</v>
      </c>
      <c r="F56" s="49">
        <f t="shared" si="80"/>
        <v>2183274325</v>
      </c>
      <c r="G56" s="49">
        <f t="shared" si="80"/>
        <v>2297444240</v>
      </c>
      <c r="H56" s="49">
        <f t="shared" si="80"/>
        <v>2074121612</v>
      </c>
      <c r="I56" s="49">
        <f t="shared" si="80"/>
        <v>1352231765</v>
      </c>
      <c r="J56" s="49">
        <f t="shared" si="80"/>
        <v>1777033016</v>
      </c>
      <c r="K56" s="49">
        <f t="shared" si="80"/>
        <v>1854385997</v>
      </c>
      <c r="L56" s="49">
        <f t="shared" si="80"/>
        <v>1908446743</v>
      </c>
      <c r="M56" s="49">
        <f t="shared" si="80"/>
        <v>1863201503</v>
      </c>
      <c r="N56" s="26">
        <f t="shared" si="80"/>
        <v>1938320552</v>
      </c>
      <c r="O56" s="26">
        <f t="shared" si="80"/>
        <v>1860708728</v>
      </c>
      <c r="P56" s="26">
        <f t="shared" si="80"/>
        <v>1829645932</v>
      </c>
      <c r="Q56" s="26">
        <v>1717926163</v>
      </c>
      <c r="R56" s="26">
        <f t="shared" ref="R56:U56" si="81">SUM(R115,R174)</f>
        <v>1603506450</v>
      </c>
      <c r="S56" s="26">
        <f t="shared" si="81"/>
        <v>1681322323</v>
      </c>
      <c r="T56" s="26">
        <f t="shared" si="81"/>
        <v>1555042557</v>
      </c>
      <c r="U56" s="26">
        <f t="shared" si="81"/>
        <v>1520556456</v>
      </c>
      <c r="V56" s="61">
        <f>V115+V174</f>
        <v>1510226446</v>
      </c>
      <c r="W56" s="61">
        <f>W115+W174</f>
        <v>1468148888</v>
      </c>
      <c r="X56" s="61">
        <f>SUM(X5:X55)</f>
        <v>1447737577</v>
      </c>
      <c r="Y56" s="61">
        <f>SUM(Y5:Y55)</f>
        <v>1413956994</v>
      </c>
      <c r="Z56" s="61">
        <f>SUM(Z5:Z55)</f>
        <v>1392793165.6399999</v>
      </c>
    </row>
    <row r="57" spans="1:32" s="99" customFormat="1">
      <c r="A57" s="49"/>
      <c r="B57" s="49"/>
      <c r="C57" s="49"/>
      <c r="D57" s="49"/>
      <c r="E57" s="49"/>
      <c r="F57" s="49"/>
      <c r="G57" s="49"/>
      <c r="H57" s="49"/>
      <c r="I57" s="49"/>
      <c r="J57" s="49"/>
      <c r="K57" s="49"/>
      <c r="L57" s="49"/>
      <c r="M57" s="49"/>
      <c r="N57" s="49"/>
      <c r="O57" s="49"/>
      <c r="P57" s="49"/>
      <c r="Q57" s="49"/>
      <c r="R57" s="49"/>
      <c r="S57" s="49"/>
      <c r="T57" s="49"/>
    </row>
    <row r="58" spans="1:32">
      <c r="A58" s="49"/>
      <c r="B58" s="49"/>
      <c r="C58" s="49"/>
      <c r="D58" s="49"/>
      <c r="E58" s="49"/>
      <c r="F58" s="49"/>
      <c r="G58" s="49"/>
      <c r="H58" s="49"/>
      <c r="I58" s="49"/>
      <c r="J58" s="49"/>
      <c r="K58" s="49"/>
      <c r="L58" s="49"/>
      <c r="M58" s="49"/>
      <c r="N58" s="49"/>
      <c r="O58" s="49"/>
      <c r="P58" s="49"/>
      <c r="Q58" s="49"/>
      <c r="R58" s="49"/>
      <c r="S58" s="49"/>
      <c r="T58" s="49"/>
    </row>
    <row r="59" spans="1:32">
      <c r="A59" s="49"/>
      <c r="B59" s="49"/>
      <c r="C59" s="49"/>
      <c r="D59" s="49"/>
      <c r="E59" s="49"/>
      <c r="F59" s="49"/>
      <c r="G59" s="49"/>
      <c r="H59" s="49"/>
      <c r="I59" s="49"/>
      <c r="J59" s="49"/>
      <c r="K59" s="49"/>
      <c r="L59" s="49"/>
      <c r="M59" s="49"/>
      <c r="N59" s="49"/>
      <c r="O59" s="49"/>
      <c r="P59" s="49"/>
      <c r="Q59" s="49"/>
      <c r="R59" s="49"/>
      <c r="S59" s="49"/>
      <c r="T59" s="49"/>
    </row>
    <row r="60" spans="1:32">
      <c r="A60" s="49"/>
      <c r="B60" s="49"/>
      <c r="C60" s="49"/>
      <c r="D60" s="49"/>
      <c r="E60" s="49"/>
      <c r="F60" s="49"/>
      <c r="G60" s="49"/>
      <c r="H60" s="49"/>
      <c r="I60" s="49"/>
      <c r="J60" s="49"/>
      <c r="K60" s="49"/>
      <c r="L60" s="49"/>
      <c r="M60" s="49"/>
      <c r="N60" s="49"/>
      <c r="O60" s="49"/>
      <c r="P60" s="49"/>
      <c r="Q60" s="49"/>
      <c r="R60" s="49"/>
      <c r="S60" s="49"/>
      <c r="T60" s="49"/>
    </row>
    <row r="61" spans="1:32">
      <c r="A61" s="49"/>
      <c r="B61" s="49"/>
      <c r="C61" s="49"/>
      <c r="D61" s="49"/>
      <c r="E61" s="49"/>
      <c r="F61" s="49"/>
      <c r="G61" s="49"/>
      <c r="H61" s="49"/>
      <c r="I61" s="49"/>
      <c r="J61" s="49"/>
      <c r="K61" s="49"/>
      <c r="L61" s="49"/>
      <c r="M61" s="49"/>
      <c r="N61" s="49"/>
      <c r="O61" s="49"/>
      <c r="P61" s="49"/>
      <c r="Q61" s="49"/>
      <c r="R61" s="49"/>
      <c r="S61" s="49"/>
      <c r="T61" s="49"/>
    </row>
    <row r="62" spans="1:32"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100"/>
    </row>
    <row r="63" spans="1:32"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51" t="s">
        <v>82</v>
      </c>
      <c r="B64" s="26">
        <v>4302364</v>
      </c>
      <c r="C64" s="110">
        <v>8326211</v>
      </c>
      <c r="D64" s="92">
        <v>7353035</v>
      </c>
      <c r="E64" s="92">
        <v>2365331</v>
      </c>
      <c r="F64" s="92">
        <v>6244476</v>
      </c>
      <c r="G64" s="92">
        <v>6186670</v>
      </c>
      <c r="H64" s="92">
        <v>5872359</v>
      </c>
      <c r="I64" s="49">
        <v>7997919</v>
      </c>
      <c r="J64" s="49">
        <v>4943471</v>
      </c>
      <c r="K64" s="49">
        <v>4390296</v>
      </c>
      <c r="L64" s="49">
        <v>9905752</v>
      </c>
      <c r="M64" s="49">
        <v>11736011</v>
      </c>
      <c r="N64" s="49">
        <v>11349935</v>
      </c>
      <c r="O64" s="49">
        <v>14743654</v>
      </c>
      <c r="P64" s="49">
        <v>15424883</v>
      </c>
      <c r="Q64" s="49">
        <v>12518091</v>
      </c>
      <c r="R64" s="49">
        <v>8386615</v>
      </c>
      <c r="S64" s="49">
        <v>13292947</v>
      </c>
      <c r="T64" s="49">
        <v>1705868</v>
      </c>
      <c r="U64" s="226">
        <v>1411732</v>
      </c>
      <c r="V64" s="61">
        <v>2122404</v>
      </c>
      <c r="W64" s="61">
        <v>2829817</v>
      </c>
      <c r="X64" s="61">
        <v>2333520</v>
      </c>
      <c r="Y64" s="61">
        <v>1915075</v>
      </c>
      <c r="Z64" s="61">
        <v>2146516</v>
      </c>
    </row>
    <row r="65" spans="1:26">
      <c r="A65" s="51" t="s">
        <v>84</v>
      </c>
      <c r="B65" s="26">
        <v>0</v>
      </c>
      <c r="C65" s="103">
        <v>0</v>
      </c>
      <c r="D65" s="92">
        <v>5447722</v>
      </c>
      <c r="E65" s="92">
        <v>6901730</v>
      </c>
      <c r="F65" s="92">
        <v>6618606</v>
      </c>
      <c r="G65" s="92">
        <v>9053537</v>
      </c>
      <c r="H65" s="92">
        <v>9759949</v>
      </c>
      <c r="I65" s="49">
        <v>8714067</v>
      </c>
      <c r="J65" s="49">
        <v>8907521</v>
      </c>
      <c r="K65" s="49">
        <v>6552761</v>
      </c>
      <c r="L65" s="49">
        <v>11192440</v>
      </c>
      <c r="M65" s="49">
        <v>2943663</v>
      </c>
      <c r="N65" s="49">
        <v>6993871</v>
      </c>
      <c r="O65" s="49">
        <v>6007563</v>
      </c>
      <c r="P65" s="49">
        <v>12352854</v>
      </c>
      <c r="Q65" s="49">
        <v>8864979</v>
      </c>
      <c r="R65" s="49">
        <v>12473611</v>
      </c>
      <c r="S65" s="49">
        <v>12516710</v>
      </c>
      <c r="T65" s="49">
        <v>9715004</v>
      </c>
      <c r="U65" s="226">
        <v>6916692</v>
      </c>
      <c r="V65" s="61">
        <v>8004778</v>
      </c>
      <c r="W65" s="61">
        <v>8142314</v>
      </c>
      <c r="X65" s="61">
        <v>7198542</v>
      </c>
      <c r="Y65" s="61">
        <v>9052010</v>
      </c>
      <c r="Z65" s="61">
        <v>8820029.3000000007</v>
      </c>
    </row>
    <row r="66" spans="1:26">
      <c r="A66" s="51" t="s">
        <v>86</v>
      </c>
      <c r="B66" s="103">
        <v>0</v>
      </c>
      <c r="C66" s="103">
        <v>0</v>
      </c>
      <c r="D66" s="92">
        <v>0</v>
      </c>
      <c r="E66" s="92">
        <v>13846675</v>
      </c>
      <c r="F66" s="92">
        <v>26954711</v>
      </c>
      <c r="G66" s="92">
        <v>17516603</v>
      </c>
      <c r="H66" s="92">
        <v>18662261</v>
      </c>
      <c r="I66" s="49">
        <v>13203631</v>
      </c>
      <c r="J66" s="49">
        <v>14297786</v>
      </c>
      <c r="K66" s="49">
        <v>10280187</v>
      </c>
      <c r="L66" s="49">
        <v>6311873</v>
      </c>
      <c r="M66" s="49">
        <v>10726558</v>
      </c>
      <c r="N66" s="49">
        <v>11297554</v>
      </c>
      <c r="O66" s="49">
        <v>5655674</v>
      </c>
      <c r="P66" s="49">
        <v>7712240</v>
      </c>
      <c r="Q66" s="49">
        <v>8296387</v>
      </c>
      <c r="R66" s="49">
        <v>6113405</v>
      </c>
      <c r="S66" s="49">
        <v>7028918</v>
      </c>
      <c r="T66" s="49">
        <v>242091</v>
      </c>
      <c r="U66" s="226">
        <v>246334</v>
      </c>
      <c r="V66" s="61">
        <v>240581</v>
      </c>
      <c r="W66" s="61">
        <v>226676</v>
      </c>
      <c r="X66" s="61">
        <v>383751</v>
      </c>
      <c r="Y66" s="61">
        <v>293740</v>
      </c>
      <c r="Z66" s="61">
        <v>343250</v>
      </c>
    </row>
    <row r="67" spans="1:26">
      <c r="A67" s="51" t="s">
        <v>88</v>
      </c>
      <c r="B67" s="103">
        <v>0</v>
      </c>
      <c r="C67" s="103">
        <v>0</v>
      </c>
      <c r="D67" s="92">
        <v>0</v>
      </c>
      <c r="E67" s="92">
        <v>25305905</v>
      </c>
      <c r="F67" s="92">
        <v>18088311</v>
      </c>
      <c r="G67" s="92">
        <v>10107539</v>
      </c>
      <c r="H67" s="92">
        <v>6464831</v>
      </c>
      <c r="I67" s="49">
        <v>3194012</v>
      </c>
      <c r="J67" s="49">
        <v>9882752</v>
      </c>
      <c r="K67" s="49">
        <v>9823388</v>
      </c>
      <c r="L67" s="49">
        <v>13763679</v>
      </c>
      <c r="M67" s="49">
        <v>13598927</v>
      </c>
      <c r="N67" s="49">
        <v>17470820</v>
      </c>
      <c r="O67" s="49">
        <v>43802243</v>
      </c>
      <c r="P67" s="49">
        <v>19699334</v>
      </c>
      <c r="Q67" s="49">
        <v>24003757</v>
      </c>
      <c r="R67" s="49">
        <v>15238201</v>
      </c>
      <c r="S67" s="49">
        <v>11568491</v>
      </c>
      <c r="T67" s="49">
        <v>12200241</v>
      </c>
      <c r="U67" s="226">
        <v>11905561</v>
      </c>
      <c r="V67" s="61">
        <v>10700907</v>
      </c>
      <c r="W67" s="61">
        <v>11350775</v>
      </c>
      <c r="X67" s="61">
        <v>10698351</v>
      </c>
      <c r="Y67" s="61">
        <v>8017631</v>
      </c>
      <c r="Z67" s="61">
        <v>7935968</v>
      </c>
    </row>
    <row r="68" spans="1:26">
      <c r="A68" s="51" t="s">
        <v>74</v>
      </c>
      <c r="B68" s="103">
        <v>0</v>
      </c>
      <c r="C68" s="103">
        <v>0</v>
      </c>
      <c r="D68" s="92">
        <v>0</v>
      </c>
      <c r="E68" s="92">
        <v>327958328</v>
      </c>
      <c r="F68" s="92">
        <v>359666141</v>
      </c>
      <c r="G68" s="92">
        <v>369437143</v>
      </c>
      <c r="H68" s="92">
        <v>353035495</v>
      </c>
      <c r="I68" s="49">
        <v>318398737</v>
      </c>
      <c r="J68" s="49">
        <v>351284375</v>
      </c>
      <c r="K68" s="49">
        <v>383701035</v>
      </c>
      <c r="L68" s="49">
        <v>423500573</v>
      </c>
      <c r="M68" s="49">
        <v>426096996</v>
      </c>
      <c r="N68" s="49">
        <v>421051885</v>
      </c>
      <c r="O68" s="49">
        <v>394873783</v>
      </c>
      <c r="P68" s="49">
        <v>479306625</v>
      </c>
      <c r="Q68" s="49">
        <v>467432485</v>
      </c>
      <c r="R68" s="49">
        <v>448642672</v>
      </c>
      <c r="S68" s="49">
        <v>464049683</v>
      </c>
      <c r="T68" s="49">
        <v>539938792</v>
      </c>
      <c r="U68" s="226">
        <v>599133722</v>
      </c>
      <c r="V68" s="61">
        <v>582842516</v>
      </c>
      <c r="W68" s="61">
        <v>601564788</v>
      </c>
      <c r="X68" s="61">
        <v>604071575</v>
      </c>
      <c r="Y68" s="61">
        <v>543672127</v>
      </c>
      <c r="Z68" s="61">
        <v>567961909</v>
      </c>
    </row>
    <row r="69" spans="1:26">
      <c r="A69" s="51" t="s">
        <v>91</v>
      </c>
      <c r="B69" s="103">
        <v>0</v>
      </c>
      <c r="C69" s="103">
        <v>0</v>
      </c>
      <c r="D69" s="92">
        <v>0</v>
      </c>
      <c r="E69" s="92">
        <v>405475</v>
      </c>
      <c r="F69" s="92">
        <v>254811</v>
      </c>
      <c r="G69" s="92">
        <v>145640</v>
      </c>
      <c r="H69" s="92">
        <v>109649</v>
      </c>
      <c r="I69" s="49">
        <v>110849</v>
      </c>
      <c r="J69" s="49">
        <v>112766</v>
      </c>
      <c r="K69" s="49">
        <v>228512</v>
      </c>
      <c r="L69" s="49">
        <v>106249</v>
      </c>
      <c r="M69" s="49">
        <v>118104</v>
      </c>
      <c r="N69" s="49">
        <v>194587</v>
      </c>
      <c r="O69" s="49">
        <v>188498</v>
      </c>
      <c r="P69" s="49">
        <v>217830</v>
      </c>
      <c r="Q69" s="49">
        <v>245137</v>
      </c>
      <c r="R69" s="49">
        <v>283200</v>
      </c>
      <c r="S69" s="49">
        <v>188036</v>
      </c>
      <c r="T69" s="49">
        <v>4381808</v>
      </c>
      <c r="U69" s="226">
        <v>4310226</v>
      </c>
      <c r="V69" s="61">
        <v>3593120</v>
      </c>
      <c r="W69" s="61">
        <v>4339691</v>
      </c>
      <c r="X69" s="61">
        <v>4450847</v>
      </c>
      <c r="Y69" s="61">
        <v>2942330</v>
      </c>
      <c r="Z69" s="61">
        <v>2371644</v>
      </c>
    </row>
    <row r="70" spans="1:26">
      <c r="A70" s="51" t="s">
        <v>93</v>
      </c>
      <c r="B70" s="103">
        <v>0</v>
      </c>
      <c r="C70" s="103">
        <v>0</v>
      </c>
      <c r="D70" s="92">
        <v>0</v>
      </c>
      <c r="E70" s="92">
        <v>0</v>
      </c>
      <c r="F70" s="92">
        <v>0</v>
      </c>
      <c r="G70" s="92">
        <v>492980</v>
      </c>
      <c r="H70" s="92">
        <v>609192</v>
      </c>
      <c r="I70" s="49">
        <v>1802998</v>
      </c>
      <c r="J70" s="49">
        <v>1189495</v>
      </c>
      <c r="K70" s="49">
        <v>2652434</v>
      </c>
      <c r="L70" s="49">
        <v>1144857</v>
      </c>
      <c r="M70" s="49">
        <v>0</v>
      </c>
      <c r="N70" s="49">
        <v>0</v>
      </c>
      <c r="O70" s="49">
        <v>0</v>
      </c>
      <c r="P70" s="49">
        <v>0</v>
      </c>
      <c r="Q70" s="49">
        <v>0</v>
      </c>
      <c r="R70" s="49">
        <v>0</v>
      </c>
      <c r="S70" s="49">
        <v>0</v>
      </c>
      <c r="T70" s="49">
        <v>0</v>
      </c>
      <c r="U70" s="226">
        <v>0</v>
      </c>
      <c r="V70" s="61">
        <v>0</v>
      </c>
      <c r="W70" s="61">
        <v>0</v>
      </c>
      <c r="X70" s="61">
        <v>0</v>
      </c>
      <c r="Y70" s="61">
        <v>0</v>
      </c>
      <c r="Z70" s="61">
        <v>0</v>
      </c>
    </row>
    <row r="71" spans="1:26">
      <c r="A71" s="51" t="s">
        <v>95</v>
      </c>
      <c r="B71" s="103">
        <v>0</v>
      </c>
      <c r="C71" s="103">
        <v>0</v>
      </c>
      <c r="D71" s="92">
        <v>0</v>
      </c>
      <c r="E71" s="92">
        <v>0</v>
      </c>
      <c r="F71" s="92">
        <v>0</v>
      </c>
      <c r="G71" s="92">
        <v>0</v>
      </c>
      <c r="H71" s="92">
        <v>0</v>
      </c>
      <c r="I71" s="49">
        <v>0</v>
      </c>
      <c r="J71" s="49">
        <v>0</v>
      </c>
      <c r="K71" s="49">
        <v>0</v>
      </c>
      <c r="L71" s="49">
        <v>15795248</v>
      </c>
      <c r="M71" s="49">
        <v>9097277</v>
      </c>
      <c r="N71" s="49">
        <v>544043</v>
      </c>
      <c r="O71" s="49">
        <v>8524804</v>
      </c>
      <c r="P71" s="49">
        <v>-1206665</v>
      </c>
      <c r="Q71" s="49">
        <v>560595</v>
      </c>
      <c r="R71" s="49">
        <v>125625</v>
      </c>
      <c r="S71" s="49">
        <v>0</v>
      </c>
      <c r="T71" s="49">
        <v>0</v>
      </c>
      <c r="U71" s="226">
        <v>0</v>
      </c>
      <c r="V71" s="61">
        <v>0</v>
      </c>
      <c r="W71" s="61">
        <v>0</v>
      </c>
      <c r="X71" s="61">
        <v>24750</v>
      </c>
      <c r="Y71" s="61">
        <v>0</v>
      </c>
      <c r="Z71" s="61">
        <v>0</v>
      </c>
    </row>
    <row r="72" spans="1:26">
      <c r="A72" s="51" t="s">
        <v>97</v>
      </c>
      <c r="B72" s="103">
        <v>0</v>
      </c>
      <c r="C72" s="103">
        <v>7205149</v>
      </c>
      <c r="D72" s="92">
        <v>9686623</v>
      </c>
      <c r="E72" s="92">
        <v>19214394</v>
      </c>
      <c r="F72" s="92">
        <v>16049361</v>
      </c>
      <c r="G72" s="92">
        <v>19429438</v>
      </c>
      <c r="H72" s="92">
        <v>19768054</v>
      </c>
      <c r="I72" s="49">
        <v>9719683</v>
      </c>
      <c r="J72" s="49">
        <v>15127261</v>
      </c>
      <c r="K72" s="49">
        <v>12650847</v>
      </c>
      <c r="L72" s="49">
        <v>4531312</v>
      </c>
      <c r="M72" s="49">
        <v>3793463</v>
      </c>
      <c r="N72" s="49">
        <v>6317517</v>
      </c>
      <c r="O72" s="49">
        <v>3024732</v>
      </c>
      <c r="P72" s="49">
        <v>4809909</v>
      </c>
      <c r="Q72" s="49">
        <v>3307630</v>
      </c>
      <c r="R72" s="49">
        <v>20429714</v>
      </c>
      <c r="S72" s="49">
        <v>6695512</v>
      </c>
      <c r="T72" s="49">
        <v>4462930</v>
      </c>
      <c r="U72" s="226">
        <v>14073059</v>
      </c>
      <c r="V72" s="61">
        <v>15581458</v>
      </c>
      <c r="W72" s="61">
        <v>7845889</v>
      </c>
      <c r="X72" s="61">
        <v>22695004</v>
      </c>
      <c r="Y72" s="61">
        <v>31407925</v>
      </c>
      <c r="Z72" s="61">
        <v>24168557.530000001</v>
      </c>
    </row>
    <row r="73" spans="1:26">
      <c r="A73" s="51" t="s">
        <v>99</v>
      </c>
      <c r="B73" s="103">
        <v>0</v>
      </c>
      <c r="C73" s="103">
        <v>0</v>
      </c>
      <c r="D73" s="92">
        <v>19551537</v>
      </c>
      <c r="E73" s="92">
        <v>91329276</v>
      </c>
      <c r="F73" s="92">
        <v>121856670</v>
      </c>
      <c r="G73" s="92">
        <v>106435976</v>
      </c>
      <c r="H73" s="92">
        <v>88977828</v>
      </c>
      <c r="I73" s="49">
        <v>78414471</v>
      </c>
      <c r="J73" s="49">
        <v>74688539</v>
      </c>
      <c r="K73" s="49">
        <v>77215278</v>
      </c>
      <c r="L73" s="49">
        <v>63808017</v>
      </c>
      <c r="M73" s="49">
        <v>75749279</v>
      </c>
      <c r="N73" s="49">
        <v>59138493</v>
      </c>
      <c r="O73" s="49">
        <v>63673193</v>
      </c>
      <c r="P73" s="49">
        <v>59389542</v>
      </c>
      <c r="Q73" s="49">
        <v>54178392</v>
      </c>
      <c r="R73" s="49">
        <v>54437717</v>
      </c>
      <c r="S73" s="49">
        <v>45710139</v>
      </c>
      <c r="T73" s="49">
        <v>42658009</v>
      </c>
      <c r="U73" s="226">
        <v>40138054</v>
      </c>
      <c r="V73" s="61">
        <v>40922443</v>
      </c>
      <c r="W73" s="61">
        <v>36873381</v>
      </c>
      <c r="X73" s="61">
        <v>35921349</v>
      </c>
      <c r="Y73" s="61">
        <v>39524821</v>
      </c>
      <c r="Z73" s="61">
        <v>35023496</v>
      </c>
    </row>
    <row r="74" spans="1:26">
      <c r="A74" s="51" t="s">
        <v>101</v>
      </c>
      <c r="B74" s="103">
        <v>0</v>
      </c>
      <c r="C74" s="103">
        <v>10724847</v>
      </c>
      <c r="D74" s="92">
        <v>29023617</v>
      </c>
      <c r="E74" s="92">
        <v>114102108</v>
      </c>
      <c r="F74" s="92">
        <v>30520372</v>
      </c>
      <c r="G74" s="92">
        <v>120874419</v>
      </c>
      <c r="H74" s="92">
        <v>80629458</v>
      </c>
      <c r="I74" s="49">
        <v>80839009</v>
      </c>
      <c r="J74" s="49">
        <v>64979191</v>
      </c>
      <c r="K74" s="49">
        <v>54281816</v>
      </c>
      <c r="L74" s="49">
        <v>42277618</v>
      </c>
      <c r="M74" s="49">
        <v>29095239</v>
      </c>
      <c r="N74" s="49">
        <v>13166109</v>
      </c>
      <c r="O74" s="49">
        <v>14878458</v>
      </c>
      <c r="P74" s="49">
        <v>15612537</v>
      </c>
      <c r="Q74" s="49">
        <v>16364194</v>
      </c>
      <c r="R74" s="49">
        <v>-7727129</v>
      </c>
      <c r="S74" s="49">
        <v>5626059</v>
      </c>
      <c r="T74" s="49">
        <v>4069026</v>
      </c>
      <c r="U74" s="226">
        <v>4349046</v>
      </c>
      <c r="V74" s="61">
        <v>3426472</v>
      </c>
      <c r="W74" s="61">
        <v>2801255</v>
      </c>
      <c r="X74" s="61">
        <v>1020780</v>
      </c>
      <c r="Y74" s="61">
        <v>777479</v>
      </c>
      <c r="Z74" s="61">
        <v>52765</v>
      </c>
    </row>
    <row r="75" spans="1:26">
      <c r="A75" s="51" t="s">
        <v>102</v>
      </c>
      <c r="B75" s="103">
        <v>0</v>
      </c>
      <c r="C75" s="103">
        <v>0</v>
      </c>
      <c r="D75" s="92">
        <v>0</v>
      </c>
      <c r="E75" s="92">
        <v>6477136</v>
      </c>
      <c r="F75" s="92">
        <v>4069285</v>
      </c>
      <c r="G75" s="92">
        <v>3355268</v>
      </c>
      <c r="H75" s="92">
        <v>6944908</v>
      </c>
      <c r="I75" s="49">
        <v>6646600</v>
      </c>
      <c r="J75" s="49">
        <v>16498009</v>
      </c>
      <c r="K75" s="49">
        <v>31885941</v>
      </c>
      <c r="L75" s="49">
        <v>41165484</v>
      </c>
      <c r="M75" s="49">
        <v>56230275</v>
      </c>
      <c r="N75" s="49">
        <v>42483649</v>
      </c>
      <c r="O75" s="49">
        <v>38943281</v>
      </c>
      <c r="P75" s="49">
        <v>10698663</v>
      </c>
      <c r="Q75" s="49">
        <v>3615249</v>
      </c>
      <c r="R75" s="49">
        <v>4421875</v>
      </c>
      <c r="S75" s="49">
        <v>4559557</v>
      </c>
      <c r="T75" s="49">
        <v>610844</v>
      </c>
      <c r="U75" s="226">
        <v>993652</v>
      </c>
      <c r="V75" s="61">
        <v>1251412</v>
      </c>
      <c r="W75" s="61">
        <v>618174</v>
      </c>
      <c r="X75" s="61">
        <v>629278</v>
      </c>
      <c r="Y75" s="61">
        <v>2053160</v>
      </c>
      <c r="Z75" s="61">
        <v>2721445</v>
      </c>
    </row>
    <row r="76" spans="1:26">
      <c r="A76" s="51" t="s">
        <v>103</v>
      </c>
      <c r="B76" s="103">
        <v>0</v>
      </c>
      <c r="C76" s="103">
        <v>0</v>
      </c>
      <c r="D76" s="92">
        <v>10661</v>
      </c>
      <c r="E76" s="92">
        <v>6857879</v>
      </c>
      <c r="F76" s="92">
        <v>7385898</v>
      </c>
      <c r="G76" s="92">
        <v>6182378</v>
      </c>
      <c r="H76" s="92">
        <v>5647839</v>
      </c>
      <c r="I76" s="49">
        <v>6535266</v>
      </c>
      <c r="J76" s="49">
        <v>5634335</v>
      </c>
      <c r="K76" s="49">
        <v>1741221</v>
      </c>
      <c r="L76" s="49">
        <v>3096661</v>
      </c>
      <c r="M76" s="49">
        <v>1630958</v>
      </c>
      <c r="N76" s="49">
        <v>2381381</v>
      </c>
      <c r="O76" s="49">
        <v>1323242</v>
      </c>
      <c r="P76" s="49">
        <v>4503912</v>
      </c>
      <c r="Q76" s="49">
        <v>5118057</v>
      </c>
      <c r="R76" s="49">
        <v>64551</v>
      </c>
      <c r="S76" s="49">
        <v>857401</v>
      </c>
      <c r="T76" s="49">
        <v>720080</v>
      </c>
      <c r="U76" s="226">
        <v>582168</v>
      </c>
      <c r="V76" s="61">
        <v>230444</v>
      </c>
      <c r="W76" s="61">
        <v>1190747</v>
      </c>
      <c r="X76" s="61">
        <v>1592191</v>
      </c>
      <c r="Y76" s="61">
        <v>1009609</v>
      </c>
      <c r="Z76" s="61">
        <v>798087</v>
      </c>
    </row>
    <row r="77" spans="1:26">
      <c r="A77" s="51" t="s">
        <v>104</v>
      </c>
      <c r="B77" s="103">
        <v>0</v>
      </c>
      <c r="C77" s="103">
        <v>0</v>
      </c>
      <c r="D77" s="92">
        <v>0</v>
      </c>
      <c r="E77" s="92">
        <v>30231598</v>
      </c>
      <c r="F77" s="92">
        <v>18461342</v>
      </c>
      <c r="G77" s="92">
        <v>17937741</v>
      </c>
      <c r="H77" s="92">
        <v>18480442</v>
      </c>
      <c r="I77" s="49">
        <v>19139441</v>
      </c>
      <c r="J77" s="49">
        <v>13775998</v>
      </c>
      <c r="K77" s="49">
        <v>12998747</v>
      </c>
      <c r="L77" s="49">
        <v>15814534</v>
      </c>
      <c r="M77" s="49">
        <v>11684534</v>
      </c>
      <c r="N77" s="49">
        <v>12951707</v>
      </c>
      <c r="O77" s="49">
        <v>14257766</v>
      </c>
      <c r="P77" s="49">
        <v>14671643</v>
      </c>
      <c r="Q77" s="49">
        <v>9128207</v>
      </c>
      <c r="R77" s="49">
        <v>10063400</v>
      </c>
      <c r="S77" s="49">
        <v>8783783</v>
      </c>
      <c r="T77" s="49">
        <v>8908675</v>
      </c>
      <c r="U77" s="226">
        <v>7226816</v>
      </c>
      <c r="V77" s="61">
        <v>7125503</v>
      </c>
      <c r="W77" s="61">
        <v>5805500</v>
      </c>
      <c r="X77" s="61">
        <v>5221498</v>
      </c>
      <c r="Y77" s="61">
        <v>5809982</v>
      </c>
      <c r="Z77" s="61">
        <v>4572978</v>
      </c>
    </row>
    <row r="78" spans="1:26">
      <c r="A78" s="51" t="s">
        <v>105</v>
      </c>
      <c r="B78" s="103">
        <v>0</v>
      </c>
      <c r="C78" s="103">
        <v>0</v>
      </c>
      <c r="D78" s="92">
        <v>0</v>
      </c>
      <c r="E78" s="92">
        <v>3213127</v>
      </c>
      <c r="F78" s="92">
        <v>0</v>
      </c>
      <c r="G78" s="92">
        <v>0</v>
      </c>
      <c r="H78" s="92">
        <v>10476682</v>
      </c>
      <c r="I78" s="49">
        <v>2506013</v>
      </c>
      <c r="J78" s="49">
        <v>0</v>
      </c>
      <c r="K78" s="49">
        <v>343365</v>
      </c>
      <c r="L78" s="49">
        <v>0</v>
      </c>
      <c r="M78" s="49">
        <v>0</v>
      </c>
      <c r="N78" s="49">
        <v>0</v>
      </c>
      <c r="O78" s="49">
        <v>159870</v>
      </c>
      <c r="P78" s="49">
        <v>256773</v>
      </c>
      <c r="Q78" s="49">
        <v>408624</v>
      </c>
      <c r="R78" s="49">
        <v>350866</v>
      </c>
      <c r="S78" s="49">
        <v>423423</v>
      </c>
      <c r="T78" s="49">
        <v>113415</v>
      </c>
      <c r="U78" s="226">
        <v>0</v>
      </c>
      <c r="V78" s="61">
        <v>1125376</v>
      </c>
      <c r="W78" s="61">
        <v>3703604</v>
      </c>
      <c r="X78" s="61">
        <v>3429499</v>
      </c>
      <c r="Y78" s="61">
        <v>2687713</v>
      </c>
      <c r="Z78" s="61">
        <v>571657</v>
      </c>
    </row>
    <row r="79" spans="1:26">
      <c r="A79" s="51" t="s">
        <v>107</v>
      </c>
      <c r="B79" s="103">
        <v>0</v>
      </c>
      <c r="C79" s="103">
        <v>0</v>
      </c>
      <c r="D79" s="92">
        <v>8477051</v>
      </c>
      <c r="E79" s="92">
        <v>15363904</v>
      </c>
      <c r="F79" s="92">
        <v>13894169</v>
      </c>
      <c r="G79" s="92">
        <v>13670986</v>
      </c>
      <c r="H79" s="92">
        <v>32198120</v>
      </c>
      <c r="I79" s="49">
        <v>13464695</v>
      </c>
      <c r="J79" s="49">
        <v>12973787</v>
      </c>
      <c r="K79" s="49">
        <v>12874787</v>
      </c>
      <c r="L79" s="49">
        <v>12507112</v>
      </c>
      <c r="M79" s="49">
        <v>12148304</v>
      </c>
      <c r="N79" s="49">
        <v>11074839</v>
      </c>
      <c r="O79" s="49">
        <v>14034391</v>
      </c>
      <c r="P79" s="49">
        <v>14511889</v>
      </c>
      <c r="Q79" s="49">
        <v>12266972</v>
      </c>
      <c r="R79" s="49">
        <v>11383488</v>
      </c>
      <c r="S79" s="49">
        <v>10223606</v>
      </c>
      <c r="T79" s="49">
        <v>7793286</v>
      </c>
      <c r="U79" s="226">
        <v>5655337</v>
      </c>
      <c r="V79" s="61">
        <v>2893397</v>
      </c>
      <c r="W79" s="61">
        <v>3723178</v>
      </c>
      <c r="X79" s="61">
        <v>3981255</v>
      </c>
      <c r="Y79" s="61">
        <v>4014963</v>
      </c>
      <c r="Z79" s="61">
        <v>644546</v>
      </c>
    </row>
    <row r="80" spans="1:26">
      <c r="A80" s="51" t="s">
        <v>76</v>
      </c>
      <c r="B80" s="103">
        <v>0</v>
      </c>
      <c r="C80" s="103">
        <v>2648712</v>
      </c>
      <c r="D80" s="92">
        <v>6518516</v>
      </c>
      <c r="E80" s="92">
        <v>5306678</v>
      </c>
      <c r="F80" s="92">
        <v>6981273</v>
      </c>
      <c r="G80" s="92">
        <v>6136687</v>
      </c>
      <c r="H80" s="92">
        <v>9124096</v>
      </c>
      <c r="I80" s="49">
        <v>117440</v>
      </c>
      <c r="J80" s="49">
        <v>38292</v>
      </c>
      <c r="K80" s="49">
        <v>201863</v>
      </c>
      <c r="L80" s="49">
        <v>154729</v>
      </c>
      <c r="M80" s="49">
        <v>143023</v>
      </c>
      <c r="N80" s="49">
        <v>134737</v>
      </c>
      <c r="O80" s="49">
        <v>113433</v>
      </c>
      <c r="P80" s="49">
        <v>100857</v>
      </c>
      <c r="Q80" s="49">
        <v>52510</v>
      </c>
      <c r="R80" s="49">
        <v>25021</v>
      </c>
      <c r="S80" s="49">
        <v>81493</v>
      </c>
      <c r="T80" s="49">
        <v>2633071</v>
      </c>
      <c r="U80" s="226">
        <v>1649886</v>
      </c>
      <c r="V80" s="61">
        <v>1224928</v>
      </c>
      <c r="W80" s="61">
        <v>519997</v>
      </c>
      <c r="X80" s="61">
        <v>369855</v>
      </c>
      <c r="Y80" s="61">
        <v>325042</v>
      </c>
      <c r="Z80" s="61">
        <v>411766</v>
      </c>
    </row>
    <row r="81" spans="1:26">
      <c r="A81" s="51" t="s">
        <v>110</v>
      </c>
      <c r="B81" s="103">
        <v>0</v>
      </c>
      <c r="C81" s="103">
        <v>0</v>
      </c>
      <c r="D81" s="92">
        <v>0</v>
      </c>
      <c r="E81" s="92">
        <v>39329195</v>
      </c>
      <c r="F81" s="92">
        <v>25076997</v>
      </c>
      <c r="G81" s="92">
        <v>31404570</v>
      </c>
      <c r="H81" s="92">
        <v>23679553</v>
      </c>
      <c r="I81" s="49">
        <v>18676121</v>
      </c>
      <c r="J81" s="49">
        <v>16180339</v>
      </c>
      <c r="K81" s="49">
        <v>16821405</v>
      </c>
      <c r="L81" s="49">
        <v>11022769</v>
      </c>
      <c r="M81" s="49">
        <v>12809415</v>
      </c>
      <c r="N81" s="49">
        <v>17885814</v>
      </c>
      <c r="O81" s="49">
        <v>20081179</v>
      </c>
      <c r="P81" s="49">
        <v>15934231</v>
      </c>
      <c r="Q81" s="49">
        <v>15085217</v>
      </c>
      <c r="R81" s="49">
        <v>21102237</v>
      </c>
      <c r="S81" s="49">
        <v>21001489</v>
      </c>
      <c r="T81" s="49">
        <v>21314432</v>
      </c>
      <c r="U81" s="226">
        <v>19515748</v>
      </c>
      <c r="V81" s="61">
        <v>13694549</v>
      </c>
      <c r="W81" s="61">
        <v>14338411</v>
      </c>
      <c r="X81" s="61">
        <v>16564217</v>
      </c>
      <c r="Y81" s="61">
        <v>17629772</v>
      </c>
      <c r="Z81" s="61">
        <v>5740332</v>
      </c>
    </row>
    <row r="82" spans="1:26">
      <c r="A82" s="51" t="s">
        <v>111</v>
      </c>
      <c r="B82" s="103">
        <v>0</v>
      </c>
      <c r="C82" s="103">
        <v>0</v>
      </c>
      <c r="D82" s="92">
        <v>0</v>
      </c>
      <c r="E82" s="92">
        <v>2956648</v>
      </c>
      <c r="F82" s="92">
        <v>-59752</v>
      </c>
      <c r="G82" s="92">
        <v>6030085</v>
      </c>
      <c r="H82" s="92">
        <v>9974142</v>
      </c>
      <c r="I82" s="49">
        <v>1717475</v>
      </c>
      <c r="J82" s="49">
        <v>9958877</v>
      </c>
      <c r="K82" s="49">
        <v>7878058</v>
      </c>
      <c r="L82" s="49">
        <v>5139107</v>
      </c>
      <c r="M82" s="49">
        <v>4116274</v>
      </c>
      <c r="N82" s="49">
        <v>928722</v>
      </c>
      <c r="O82" s="49">
        <v>1193744</v>
      </c>
      <c r="P82" s="49">
        <v>883039</v>
      </c>
      <c r="Q82" s="49">
        <v>1765568</v>
      </c>
      <c r="R82" s="49">
        <v>324566</v>
      </c>
      <c r="S82" s="49">
        <v>314553</v>
      </c>
      <c r="T82" s="49">
        <v>0</v>
      </c>
      <c r="U82" s="226">
        <v>0</v>
      </c>
      <c r="V82" s="61">
        <v>0</v>
      </c>
      <c r="W82" s="61">
        <v>0</v>
      </c>
      <c r="X82" s="61">
        <v>0</v>
      </c>
      <c r="Y82" s="61">
        <v>0</v>
      </c>
      <c r="Z82" s="61">
        <v>0</v>
      </c>
    </row>
    <row r="83" spans="1:26">
      <c r="A83" s="51" t="s">
        <v>113</v>
      </c>
      <c r="B83" s="103">
        <v>0</v>
      </c>
      <c r="C83" s="103">
        <v>0</v>
      </c>
      <c r="D83" s="92">
        <v>0</v>
      </c>
      <c r="E83" s="92">
        <v>0</v>
      </c>
      <c r="F83" s="92">
        <v>0</v>
      </c>
      <c r="G83" s="92">
        <v>109830</v>
      </c>
      <c r="H83" s="92">
        <v>1058202</v>
      </c>
      <c r="I83" s="49">
        <v>-448712</v>
      </c>
      <c r="J83" s="49">
        <v>2180173</v>
      </c>
      <c r="K83" s="49">
        <v>2215936</v>
      </c>
      <c r="L83" s="49">
        <v>5421298</v>
      </c>
      <c r="M83" s="49">
        <v>18651264</v>
      </c>
      <c r="N83" s="49">
        <v>13067775</v>
      </c>
      <c r="O83" s="49">
        <v>8199971</v>
      </c>
      <c r="P83" s="49">
        <v>10841982</v>
      </c>
      <c r="Q83" s="49">
        <v>11477414</v>
      </c>
      <c r="R83" s="49">
        <v>11807994</v>
      </c>
      <c r="S83" s="49">
        <v>10280223</v>
      </c>
      <c r="T83" s="49">
        <v>2333084</v>
      </c>
      <c r="U83" s="226">
        <v>993699</v>
      </c>
      <c r="V83" s="61">
        <v>105191</v>
      </c>
      <c r="W83" s="61">
        <v>11506171</v>
      </c>
      <c r="X83" s="61">
        <v>8039476</v>
      </c>
      <c r="Y83" s="61">
        <v>10338366</v>
      </c>
      <c r="Z83" s="61">
        <v>12605644</v>
      </c>
    </row>
    <row r="84" spans="1:26">
      <c r="A84" s="51" t="s">
        <v>78</v>
      </c>
      <c r="B84" s="103">
        <v>0</v>
      </c>
      <c r="C84" s="103">
        <v>0</v>
      </c>
      <c r="D84" s="92">
        <v>21912464</v>
      </c>
      <c r="E84" s="92">
        <v>57830721</v>
      </c>
      <c r="F84" s="92">
        <v>73948523</v>
      </c>
      <c r="G84" s="92">
        <v>64866349</v>
      </c>
      <c r="H84" s="92">
        <v>32329932</v>
      </c>
      <c r="I84" s="49">
        <v>25883331</v>
      </c>
      <c r="J84" s="49">
        <v>21361490</v>
      </c>
      <c r="K84" s="49">
        <v>21275551</v>
      </c>
      <c r="L84" s="49">
        <v>28259739</v>
      </c>
      <c r="M84" s="49">
        <v>30908391</v>
      </c>
      <c r="N84" s="49">
        <v>33793220</v>
      </c>
      <c r="O84" s="49">
        <v>39706802</v>
      </c>
      <c r="P84" s="49">
        <v>27345265</v>
      </c>
      <c r="Q84" s="49">
        <v>39425975</v>
      </c>
      <c r="R84" s="49">
        <v>24713492</v>
      </c>
      <c r="S84" s="49">
        <v>34702639</v>
      </c>
      <c r="T84" s="49">
        <v>24888125</v>
      </c>
      <c r="U84" s="226">
        <v>22861944</v>
      </c>
      <c r="V84" s="61">
        <v>23120226</v>
      </c>
      <c r="W84" s="61">
        <v>19430438</v>
      </c>
      <c r="X84" s="61">
        <v>18745172</v>
      </c>
      <c r="Y84" s="61">
        <v>18874353</v>
      </c>
      <c r="Z84" s="61">
        <v>17346533</v>
      </c>
    </row>
    <row r="85" spans="1:26">
      <c r="A85" s="51" t="s">
        <v>116</v>
      </c>
      <c r="B85" s="103">
        <v>0</v>
      </c>
      <c r="C85" s="103">
        <v>0</v>
      </c>
      <c r="D85" s="92">
        <v>0</v>
      </c>
      <c r="E85" s="92">
        <v>7001705</v>
      </c>
      <c r="F85" s="92">
        <v>7924613</v>
      </c>
      <c r="G85" s="92">
        <v>9760616</v>
      </c>
      <c r="H85" s="92">
        <v>3157080</v>
      </c>
      <c r="I85" s="49">
        <v>233024</v>
      </c>
      <c r="J85" s="49">
        <v>4198699</v>
      </c>
      <c r="K85" s="49">
        <v>10464</v>
      </c>
      <c r="L85" s="49">
        <v>2011114</v>
      </c>
      <c r="M85" s="49">
        <v>0</v>
      </c>
      <c r="N85" s="49">
        <v>1</v>
      </c>
      <c r="O85" s="49">
        <v>0</v>
      </c>
      <c r="P85" s="49">
        <v>0</v>
      </c>
      <c r="Q85" s="49">
        <v>0</v>
      </c>
      <c r="R85" s="49">
        <v>0</v>
      </c>
      <c r="S85" s="49">
        <v>0</v>
      </c>
      <c r="T85" s="49">
        <v>0</v>
      </c>
      <c r="U85" s="226">
        <v>0</v>
      </c>
      <c r="V85" s="61">
        <v>0</v>
      </c>
      <c r="W85" s="61">
        <v>0</v>
      </c>
      <c r="X85" s="61">
        <v>0</v>
      </c>
      <c r="Y85" s="61">
        <v>0</v>
      </c>
      <c r="Z85" s="61">
        <v>0</v>
      </c>
    </row>
    <row r="86" spans="1:26">
      <c r="A86" s="51" t="s">
        <v>117</v>
      </c>
      <c r="B86" s="103">
        <v>0</v>
      </c>
      <c r="C86" s="103">
        <v>0</v>
      </c>
      <c r="D86" s="92">
        <v>111717339</v>
      </c>
      <c r="E86" s="92">
        <v>214956309</v>
      </c>
      <c r="F86" s="92">
        <v>132716783</v>
      </c>
      <c r="G86" s="92">
        <v>161005050</v>
      </c>
      <c r="H86" s="92">
        <v>46497103</v>
      </c>
      <c r="I86" s="49">
        <v>45276476</v>
      </c>
      <c r="J86" s="49">
        <v>79889087</v>
      </c>
      <c r="K86" s="49">
        <v>90869681</v>
      </c>
      <c r="L86" s="49">
        <v>78419290</v>
      </c>
      <c r="M86" s="49">
        <v>17890281</v>
      </c>
      <c r="N86" s="49">
        <v>68130188</v>
      </c>
      <c r="O86" s="49">
        <v>71158889</v>
      </c>
      <c r="P86" s="49">
        <v>63454922</v>
      </c>
      <c r="Q86" s="49">
        <v>63170493</v>
      </c>
      <c r="R86" s="49">
        <v>62393484</v>
      </c>
      <c r="S86" s="49">
        <v>45599801</v>
      </c>
      <c r="T86" s="49">
        <v>0</v>
      </c>
      <c r="U86" s="226">
        <v>0</v>
      </c>
      <c r="V86" s="61">
        <v>0</v>
      </c>
      <c r="W86" s="61">
        <v>0</v>
      </c>
      <c r="X86" s="61">
        <v>0</v>
      </c>
      <c r="Y86" s="61">
        <v>0</v>
      </c>
      <c r="Z86" s="61">
        <v>0</v>
      </c>
    </row>
    <row r="87" spans="1:26">
      <c r="A87" s="51" t="s">
        <v>77</v>
      </c>
      <c r="B87" s="103">
        <v>0</v>
      </c>
      <c r="C87" s="103">
        <v>0</v>
      </c>
      <c r="D87" s="92">
        <v>20249264</v>
      </c>
      <c r="E87" s="92">
        <v>34679982</v>
      </c>
      <c r="F87" s="92">
        <v>50265165</v>
      </c>
      <c r="G87" s="92">
        <v>64885395</v>
      </c>
      <c r="H87" s="92">
        <v>73892549</v>
      </c>
      <c r="I87" s="49">
        <v>47766999</v>
      </c>
      <c r="J87" s="49">
        <v>62501439</v>
      </c>
      <c r="K87" s="49">
        <v>64054355</v>
      </c>
      <c r="L87" s="49">
        <v>57858521</v>
      </c>
      <c r="M87" s="49">
        <v>48506166</v>
      </c>
      <c r="N87" s="49">
        <v>73005804</v>
      </c>
      <c r="O87" s="49">
        <v>74756526</v>
      </c>
      <c r="P87" s="49">
        <v>70408021</v>
      </c>
      <c r="Q87" s="49">
        <v>60197831</v>
      </c>
      <c r="R87" s="49">
        <v>51590407</v>
      </c>
      <c r="S87" s="49">
        <v>63768259</v>
      </c>
      <c r="T87" s="49">
        <v>53884923</v>
      </c>
      <c r="U87" s="226">
        <v>48032958</v>
      </c>
      <c r="V87" s="61">
        <v>54823118</v>
      </c>
      <c r="W87" s="61">
        <v>53666877</v>
      </c>
      <c r="X87" s="61">
        <v>50601472</v>
      </c>
      <c r="Y87" s="61">
        <v>45049377</v>
      </c>
      <c r="Z87" s="61">
        <v>50206492</v>
      </c>
    </row>
    <row r="88" spans="1:26">
      <c r="A88" s="51" t="s">
        <v>120</v>
      </c>
      <c r="B88" s="103">
        <v>9532661</v>
      </c>
      <c r="C88" s="103">
        <v>11383152</v>
      </c>
      <c r="D88" s="92">
        <v>1175457</v>
      </c>
      <c r="E88" s="92">
        <v>-1581267</v>
      </c>
      <c r="F88" s="92">
        <v>8482312</v>
      </c>
      <c r="G88" s="92">
        <v>9151028</v>
      </c>
      <c r="H88" s="92">
        <v>16360956</v>
      </c>
      <c r="I88" s="49">
        <v>4220843</v>
      </c>
      <c r="J88" s="49">
        <v>7822237</v>
      </c>
      <c r="K88" s="49">
        <v>9664233</v>
      </c>
      <c r="L88" s="49">
        <v>12807084</v>
      </c>
      <c r="M88" s="49">
        <v>11182887</v>
      </c>
      <c r="N88" s="49">
        <v>17522113</v>
      </c>
      <c r="O88" s="49">
        <v>20303312</v>
      </c>
      <c r="P88" s="49">
        <v>16485400</v>
      </c>
      <c r="Q88" s="49">
        <v>12484702</v>
      </c>
      <c r="R88" s="49">
        <v>19625752</v>
      </c>
      <c r="S88" s="49">
        <v>18036233</v>
      </c>
      <c r="T88" s="49">
        <v>2297190</v>
      </c>
      <c r="U88" s="226">
        <v>5123249</v>
      </c>
      <c r="V88" s="61">
        <v>14338361</v>
      </c>
      <c r="W88" s="61">
        <v>9788931</v>
      </c>
      <c r="X88" s="61">
        <v>6122532</v>
      </c>
      <c r="Y88" s="61">
        <v>4060613</v>
      </c>
      <c r="Z88" s="61">
        <v>2590406</v>
      </c>
    </row>
    <row r="89" spans="1:26">
      <c r="A89" s="51" t="s">
        <v>122</v>
      </c>
      <c r="B89" s="103">
        <v>0</v>
      </c>
      <c r="C89" s="103">
        <v>0</v>
      </c>
      <c r="D89" s="92">
        <v>0</v>
      </c>
      <c r="E89" s="92">
        <v>29625137</v>
      </c>
      <c r="F89" s="92">
        <v>43409712</v>
      </c>
      <c r="G89" s="92">
        <v>30348965</v>
      </c>
      <c r="H89" s="92">
        <v>22033536</v>
      </c>
      <c r="I89" s="49">
        <v>26063290</v>
      </c>
      <c r="J89" s="49">
        <v>29799202</v>
      </c>
      <c r="K89" s="49">
        <v>-4670937</v>
      </c>
      <c r="L89" s="49">
        <v>27921602</v>
      </c>
      <c r="M89" s="49">
        <v>54245171</v>
      </c>
      <c r="N89" s="49">
        <v>23385775</v>
      </c>
      <c r="O89" s="49">
        <v>26072098</v>
      </c>
      <c r="P89" s="49">
        <v>5223884</v>
      </c>
      <c r="Q89" s="49">
        <v>0</v>
      </c>
      <c r="R89" s="49">
        <v>0</v>
      </c>
      <c r="S89" s="49">
        <v>2893303</v>
      </c>
      <c r="T89" s="49">
        <v>8162038</v>
      </c>
      <c r="U89" s="226">
        <v>10749163</v>
      </c>
      <c r="V89" s="61">
        <v>4568735</v>
      </c>
      <c r="W89" s="61">
        <v>0</v>
      </c>
      <c r="X89" s="61">
        <v>4077628</v>
      </c>
      <c r="Y89" s="61">
        <v>6309739</v>
      </c>
      <c r="Z89" s="61">
        <v>4219888</v>
      </c>
    </row>
    <row r="90" spans="1:26">
      <c r="A90" s="51" t="s">
        <v>124</v>
      </c>
      <c r="B90" s="103">
        <v>0</v>
      </c>
      <c r="C90" s="103">
        <v>3112068</v>
      </c>
      <c r="D90" s="92">
        <v>79496</v>
      </c>
      <c r="E90" s="92">
        <v>2326021</v>
      </c>
      <c r="F90" s="92">
        <v>2501101</v>
      </c>
      <c r="G90" s="92">
        <v>1041477</v>
      </c>
      <c r="H90" s="92">
        <v>-47552</v>
      </c>
      <c r="I90" s="49">
        <v>-52613</v>
      </c>
      <c r="J90" s="49">
        <v>4139</v>
      </c>
      <c r="K90" s="49">
        <v>121078</v>
      </c>
      <c r="L90" s="49">
        <v>100144</v>
      </c>
      <c r="M90" s="49">
        <v>2388</v>
      </c>
      <c r="N90" s="49">
        <v>1161</v>
      </c>
      <c r="O90" s="49">
        <v>12571</v>
      </c>
      <c r="P90" s="49">
        <v>932</v>
      </c>
      <c r="Q90" s="49">
        <v>926</v>
      </c>
      <c r="R90" s="49">
        <v>996</v>
      </c>
      <c r="S90" s="49">
        <v>66175</v>
      </c>
      <c r="T90" s="49">
        <v>738636</v>
      </c>
      <c r="U90" s="226">
        <v>754</v>
      </c>
      <c r="V90" s="61">
        <v>298747</v>
      </c>
      <c r="W90" s="61">
        <v>331</v>
      </c>
      <c r="X90" s="61">
        <v>48292</v>
      </c>
      <c r="Y90" s="61">
        <v>71993</v>
      </c>
      <c r="Z90" s="61">
        <v>85952</v>
      </c>
    </row>
    <row r="91" spans="1:26">
      <c r="A91" s="51" t="s">
        <v>126</v>
      </c>
      <c r="B91" s="103">
        <v>0</v>
      </c>
      <c r="C91" s="103">
        <v>0</v>
      </c>
      <c r="D91" s="92">
        <v>0</v>
      </c>
      <c r="E91" s="92">
        <v>12970745</v>
      </c>
      <c r="F91" s="92">
        <v>0</v>
      </c>
      <c r="G91" s="92">
        <v>9380548</v>
      </c>
      <c r="H91" s="92">
        <v>-9380548</v>
      </c>
      <c r="I91" s="49">
        <v>0</v>
      </c>
      <c r="J91" s="49">
        <v>0</v>
      </c>
      <c r="K91" s="49">
        <v>0</v>
      </c>
      <c r="L91" s="49">
        <v>0</v>
      </c>
      <c r="M91" s="49">
        <v>18341879</v>
      </c>
      <c r="N91" s="49">
        <v>42697753</v>
      </c>
      <c r="O91" s="49">
        <v>11409122</v>
      </c>
      <c r="P91" s="49">
        <v>24031271</v>
      </c>
      <c r="Q91" s="49">
        <v>17283094</v>
      </c>
      <c r="R91" s="49">
        <v>15491195</v>
      </c>
      <c r="S91" s="49">
        <v>16391785</v>
      </c>
      <c r="T91" s="49">
        <v>13272221</v>
      </c>
      <c r="U91" s="226">
        <v>13044411</v>
      </c>
      <c r="V91" s="61">
        <v>10959522</v>
      </c>
      <c r="W91" s="61">
        <v>8857091</v>
      </c>
      <c r="X91" s="61">
        <v>8833384</v>
      </c>
      <c r="Y91" s="61">
        <v>12176694</v>
      </c>
      <c r="Z91" s="61">
        <v>9523720.9299999997</v>
      </c>
    </row>
    <row r="92" spans="1:26">
      <c r="A92" s="51" t="s">
        <v>127</v>
      </c>
      <c r="B92" s="103">
        <v>0</v>
      </c>
      <c r="C92" s="103">
        <v>0</v>
      </c>
      <c r="D92" s="92">
        <v>380095</v>
      </c>
      <c r="E92" s="92">
        <v>2810159</v>
      </c>
      <c r="F92" s="92">
        <v>2928381</v>
      </c>
      <c r="G92" s="92">
        <v>2984058</v>
      </c>
      <c r="H92" s="92">
        <v>2395208</v>
      </c>
      <c r="I92" s="49">
        <v>2250989</v>
      </c>
      <c r="J92" s="49">
        <v>1313688</v>
      </c>
      <c r="K92" s="49">
        <v>922350</v>
      </c>
      <c r="L92" s="49">
        <v>1003851</v>
      </c>
      <c r="M92" s="49">
        <v>309209</v>
      </c>
      <c r="N92" s="49">
        <v>42552</v>
      </c>
      <c r="O92" s="49">
        <v>26950</v>
      </c>
      <c r="P92" s="49">
        <v>27335</v>
      </c>
      <c r="Q92" s="49">
        <v>33250</v>
      </c>
      <c r="R92" s="49">
        <v>25200</v>
      </c>
      <c r="S92" s="49">
        <v>23450</v>
      </c>
      <c r="T92" s="49">
        <v>25550</v>
      </c>
      <c r="U92" s="226">
        <v>16100</v>
      </c>
      <c r="V92" s="61">
        <v>7700</v>
      </c>
      <c r="W92" s="61">
        <v>0</v>
      </c>
      <c r="X92" s="61">
        <v>1887961</v>
      </c>
      <c r="Y92" s="61">
        <v>0</v>
      </c>
      <c r="Z92" s="61">
        <v>0</v>
      </c>
    </row>
    <row r="93" spans="1:26">
      <c r="A93" s="51" t="s">
        <v>128</v>
      </c>
      <c r="B93" s="103">
        <v>0</v>
      </c>
      <c r="C93" s="103">
        <v>0</v>
      </c>
      <c r="D93" s="92">
        <v>2113010</v>
      </c>
      <c r="E93" s="92">
        <v>310188</v>
      </c>
      <c r="F93" s="92">
        <v>2041784</v>
      </c>
      <c r="G93" s="92">
        <v>3658797</v>
      </c>
      <c r="H93" s="92">
        <v>3581493</v>
      </c>
      <c r="I93" s="49">
        <v>2789401</v>
      </c>
      <c r="J93" s="49">
        <v>4826733</v>
      </c>
      <c r="K93" s="49">
        <v>4158915</v>
      </c>
      <c r="L93" s="49">
        <v>4416369</v>
      </c>
      <c r="M93" s="49">
        <v>6284681</v>
      </c>
      <c r="N93" s="49">
        <v>5893250</v>
      </c>
      <c r="O93" s="49">
        <v>5537217</v>
      </c>
      <c r="P93" s="49">
        <v>4211226</v>
      </c>
      <c r="Q93" s="49">
        <v>5723370</v>
      </c>
      <c r="R93" s="49">
        <v>5474442</v>
      </c>
      <c r="S93" s="49">
        <v>4748717</v>
      </c>
      <c r="T93" s="49">
        <v>3692672</v>
      </c>
      <c r="U93" s="226">
        <v>1642013</v>
      </c>
      <c r="V93" s="61">
        <v>696952</v>
      </c>
      <c r="W93" s="61">
        <v>4725608</v>
      </c>
      <c r="X93" s="61">
        <v>4319267</v>
      </c>
      <c r="Y93" s="61">
        <v>4977531</v>
      </c>
      <c r="Z93" s="61">
        <v>4364752</v>
      </c>
    </row>
    <row r="94" spans="1:26">
      <c r="A94" s="51" t="s">
        <v>130</v>
      </c>
      <c r="B94" s="103">
        <v>0</v>
      </c>
      <c r="C94" s="103">
        <v>0</v>
      </c>
      <c r="D94" s="92">
        <v>0</v>
      </c>
      <c r="E94" s="92">
        <v>3345258</v>
      </c>
      <c r="F94" s="92">
        <v>41803920</v>
      </c>
      <c r="G94" s="92">
        <v>106377929</v>
      </c>
      <c r="H94" s="92">
        <v>80645166</v>
      </c>
      <c r="I94" s="49">
        <v>46151035</v>
      </c>
      <c r="J94" s="49">
        <v>25419218</v>
      </c>
      <c r="K94" s="49">
        <v>120097031</v>
      </c>
      <c r="L94" s="49">
        <v>39805032</v>
      </c>
      <c r="M94" s="49">
        <v>48394845</v>
      </c>
      <c r="N94" s="49">
        <v>44006753</v>
      </c>
      <c r="O94" s="49">
        <v>36308139</v>
      </c>
      <c r="P94" s="49">
        <v>31172733</v>
      </c>
      <c r="Q94" s="49">
        <v>34609231</v>
      </c>
      <c r="R94" s="49">
        <v>52649007</v>
      </c>
      <c r="S94" s="49">
        <v>44815799</v>
      </c>
      <c r="T94" s="49">
        <v>34790700</v>
      </c>
      <c r="U94" s="226">
        <v>32040471</v>
      </c>
      <c r="V94" s="61">
        <v>29615429</v>
      </c>
      <c r="W94" s="61">
        <v>31033419</v>
      </c>
      <c r="X94" s="61">
        <v>28548192</v>
      </c>
      <c r="Y94" s="61">
        <v>33517376</v>
      </c>
      <c r="Z94" s="61">
        <v>35567975.560000002</v>
      </c>
    </row>
    <row r="95" spans="1:26">
      <c r="A95" s="51" t="s">
        <v>131</v>
      </c>
      <c r="B95" s="103">
        <v>0</v>
      </c>
      <c r="C95" s="103">
        <v>0</v>
      </c>
      <c r="D95" s="92">
        <v>0</v>
      </c>
      <c r="E95" s="92">
        <v>15114319</v>
      </c>
      <c r="F95" s="92">
        <v>695113</v>
      </c>
      <c r="G95" s="92">
        <v>7012175</v>
      </c>
      <c r="H95" s="92">
        <v>12979911</v>
      </c>
      <c r="I95" s="49">
        <v>10758129</v>
      </c>
      <c r="J95" s="49">
        <v>11865555</v>
      </c>
      <c r="K95" s="49">
        <v>10256881</v>
      </c>
      <c r="L95" s="49">
        <v>5936565</v>
      </c>
      <c r="M95" s="49">
        <v>18456884</v>
      </c>
      <c r="N95" s="49">
        <v>14245882</v>
      </c>
      <c r="O95" s="49">
        <v>14235060</v>
      </c>
      <c r="P95" s="49">
        <v>8097143</v>
      </c>
      <c r="Q95" s="49">
        <v>8118407</v>
      </c>
      <c r="R95" s="49">
        <v>7953650</v>
      </c>
      <c r="S95" s="49">
        <v>12331029</v>
      </c>
      <c r="T95" s="49">
        <v>8656519</v>
      </c>
      <c r="U95" s="226">
        <v>8640379</v>
      </c>
      <c r="V95" s="61">
        <v>9845974</v>
      </c>
      <c r="W95" s="61">
        <v>9632137</v>
      </c>
      <c r="X95" s="61">
        <v>8463663</v>
      </c>
      <c r="Y95" s="61">
        <v>10520657</v>
      </c>
      <c r="Z95" s="61">
        <v>9148447.0899999999</v>
      </c>
    </row>
    <row r="96" spans="1:26">
      <c r="A96" s="51" t="s">
        <v>132</v>
      </c>
      <c r="B96" s="103">
        <v>57933404</v>
      </c>
      <c r="C96" s="103">
        <v>102725576</v>
      </c>
      <c r="D96" s="92">
        <v>123678878</v>
      </c>
      <c r="E96" s="92">
        <v>132375200</v>
      </c>
      <c r="F96" s="92">
        <v>216728319</v>
      </c>
      <c r="G96" s="92">
        <v>210483972</v>
      </c>
      <c r="H96" s="92">
        <v>196325397</v>
      </c>
      <c r="I96" s="49">
        <v>166538396</v>
      </c>
      <c r="J96" s="49">
        <v>119724556</v>
      </c>
      <c r="K96" s="49">
        <v>139557121</v>
      </c>
      <c r="L96" s="49">
        <v>121954539</v>
      </c>
      <c r="M96" s="49">
        <v>150381204</v>
      </c>
      <c r="N96" s="49">
        <v>148160749</v>
      </c>
      <c r="O96" s="49">
        <v>114955888</v>
      </c>
      <c r="P96" s="49">
        <v>122820014</v>
      </c>
      <c r="Q96" s="49">
        <v>126595537</v>
      </c>
      <c r="R96" s="49">
        <v>96457289</v>
      </c>
      <c r="S96" s="49">
        <v>150611885</v>
      </c>
      <c r="T96" s="49">
        <v>87505311</v>
      </c>
      <c r="U96" s="226">
        <v>100851751</v>
      </c>
      <c r="V96" s="61">
        <v>110905352</v>
      </c>
      <c r="W96" s="61">
        <v>108021989</v>
      </c>
      <c r="X96" s="61">
        <v>111207733</v>
      </c>
      <c r="Y96" s="61">
        <v>105451015</v>
      </c>
      <c r="Z96" s="61">
        <v>93186300</v>
      </c>
    </row>
    <row r="97" spans="1:26">
      <c r="A97" s="51" t="s">
        <v>75</v>
      </c>
      <c r="B97" s="103">
        <v>0</v>
      </c>
      <c r="C97" s="103">
        <v>0</v>
      </c>
      <c r="D97" s="92">
        <v>0</v>
      </c>
      <c r="E97" s="92">
        <v>5365648</v>
      </c>
      <c r="F97" s="92">
        <v>7319225</v>
      </c>
      <c r="G97" s="92">
        <v>8294147</v>
      </c>
      <c r="H97" s="92">
        <v>8054242</v>
      </c>
      <c r="I97" s="49">
        <v>8397671</v>
      </c>
      <c r="J97" s="49">
        <v>8076643</v>
      </c>
      <c r="K97" s="49">
        <v>-5838528</v>
      </c>
      <c r="L97" s="49">
        <v>9883821</v>
      </c>
      <c r="M97" s="49">
        <v>8354446</v>
      </c>
      <c r="N97" s="49">
        <v>7826525</v>
      </c>
      <c r="O97" s="49">
        <v>5220033</v>
      </c>
      <c r="P97" s="49">
        <v>4306418</v>
      </c>
      <c r="Q97" s="49">
        <v>4346778</v>
      </c>
      <c r="R97" s="49">
        <v>6144308</v>
      </c>
      <c r="S97" s="49">
        <v>5436485</v>
      </c>
      <c r="T97" s="49">
        <v>2083137</v>
      </c>
      <c r="U97" s="226">
        <v>534294</v>
      </c>
      <c r="V97" s="61">
        <v>494694</v>
      </c>
      <c r="W97" s="61">
        <v>583233</v>
      </c>
      <c r="X97" s="61">
        <v>497168</v>
      </c>
      <c r="Y97" s="61">
        <v>294154</v>
      </c>
      <c r="Z97" s="61">
        <v>377457</v>
      </c>
    </row>
    <row r="98" spans="1:26">
      <c r="A98" s="51" t="s">
        <v>133</v>
      </c>
      <c r="B98" s="103">
        <v>0</v>
      </c>
      <c r="C98" s="103">
        <v>0</v>
      </c>
      <c r="D98" s="92">
        <v>0</v>
      </c>
      <c r="E98" s="92">
        <v>2808423</v>
      </c>
      <c r="F98" s="92">
        <v>1837981</v>
      </c>
      <c r="G98" s="92">
        <v>2293444</v>
      </c>
      <c r="H98" s="92">
        <v>2125712</v>
      </c>
      <c r="I98" s="49">
        <v>2644367</v>
      </c>
      <c r="J98" s="49">
        <v>2595454</v>
      </c>
      <c r="K98" s="49">
        <v>2386109</v>
      </c>
      <c r="L98" s="49">
        <v>3049514</v>
      </c>
      <c r="M98" s="49">
        <v>3037292</v>
      </c>
      <c r="N98" s="49">
        <v>3164857</v>
      </c>
      <c r="O98" s="49">
        <v>4346734</v>
      </c>
      <c r="P98" s="49">
        <v>3980738</v>
      </c>
      <c r="Q98" s="49">
        <v>3133308</v>
      </c>
      <c r="R98" s="49">
        <v>2457471</v>
      </c>
      <c r="S98" s="49">
        <v>1554147</v>
      </c>
      <c r="T98" s="49">
        <v>618000</v>
      </c>
      <c r="U98" s="226">
        <v>26952</v>
      </c>
      <c r="V98" s="61">
        <v>855068</v>
      </c>
      <c r="W98" s="61">
        <v>473040</v>
      </c>
      <c r="X98" s="61">
        <v>495540</v>
      </c>
      <c r="Y98" s="61">
        <v>433620</v>
      </c>
      <c r="Z98" s="61">
        <v>473040</v>
      </c>
    </row>
    <row r="99" spans="1:26">
      <c r="A99" s="51" t="s">
        <v>134</v>
      </c>
      <c r="B99" s="103">
        <v>2103741</v>
      </c>
      <c r="C99" s="103">
        <v>16547868</v>
      </c>
      <c r="D99" s="92">
        <v>4762569</v>
      </c>
      <c r="E99" s="92">
        <v>57933777</v>
      </c>
      <c r="F99" s="92">
        <v>83880819</v>
      </c>
      <c r="G99" s="92">
        <v>19579980</v>
      </c>
      <c r="H99" s="92">
        <v>14247183</v>
      </c>
      <c r="I99" s="49">
        <v>23597554</v>
      </c>
      <c r="J99" s="49">
        <v>36792361</v>
      </c>
      <c r="K99" s="49">
        <v>22473764</v>
      </c>
      <c r="L99" s="49">
        <v>29507370</v>
      </c>
      <c r="M99" s="49">
        <v>31754595</v>
      </c>
      <c r="N99" s="49">
        <v>39769444</v>
      </c>
      <c r="O99" s="49">
        <v>35443282</v>
      </c>
      <c r="P99" s="49">
        <v>25636488</v>
      </c>
      <c r="Q99" s="49">
        <v>27444314</v>
      </c>
      <c r="R99" s="49">
        <v>17996765</v>
      </c>
      <c r="S99" s="49">
        <v>30589079</v>
      </c>
      <c r="T99" s="49">
        <v>26297814</v>
      </c>
      <c r="U99" s="226">
        <v>30801489</v>
      </c>
      <c r="V99" s="61">
        <v>39615970</v>
      </c>
      <c r="W99" s="61">
        <v>52207550</v>
      </c>
      <c r="X99" s="61">
        <v>49776854</v>
      </c>
      <c r="Y99" s="61">
        <v>52934096</v>
      </c>
      <c r="Z99" s="61">
        <v>51620940</v>
      </c>
    </row>
    <row r="100" spans="1:26">
      <c r="A100" s="51" t="s">
        <v>136</v>
      </c>
      <c r="B100" s="103">
        <v>0</v>
      </c>
      <c r="C100" s="103">
        <v>0</v>
      </c>
      <c r="D100" s="92">
        <v>0</v>
      </c>
      <c r="E100" s="92">
        <v>804519</v>
      </c>
      <c r="F100" s="92">
        <v>0</v>
      </c>
      <c r="G100" s="92">
        <v>0</v>
      </c>
      <c r="H100" s="92">
        <v>0</v>
      </c>
      <c r="I100" s="49">
        <v>0</v>
      </c>
      <c r="J100" s="49">
        <v>0</v>
      </c>
      <c r="K100" s="49">
        <v>0</v>
      </c>
      <c r="L100" s="49">
        <v>0</v>
      </c>
      <c r="M100" s="49">
        <v>0</v>
      </c>
      <c r="N100" s="49">
        <v>0</v>
      </c>
      <c r="O100" s="49">
        <v>0</v>
      </c>
      <c r="P100" s="49">
        <v>0</v>
      </c>
      <c r="Q100" s="49">
        <v>0</v>
      </c>
      <c r="R100" s="49">
        <v>0</v>
      </c>
      <c r="S100" s="49">
        <v>0</v>
      </c>
      <c r="T100" s="49">
        <v>102937</v>
      </c>
      <c r="U100" s="226">
        <v>117249</v>
      </c>
      <c r="V100" s="61">
        <v>76337</v>
      </c>
      <c r="W100" s="61">
        <v>48707</v>
      </c>
      <c r="X100" s="61">
        <v>20430</v>
      </c>
      <c r="Y100" s="61">
        <v>27393</v>
      </c>
      <c r="Z100" s="61">
        <v>0</v>
      </c>
    </row>
    <row r="101" spans="1:26">
      <c r="A101" s="51" t="s">
        <v>145</v>
      </c>
      <c r="B101" s="103">
        <v>0</v>
      </c>
      <c r="C101" s="103">
        <v>0</v>
      </c>
      <c r="D101" s="92">
        <v>0</v>
      </c>
      <c r="E101" s="92">
        <v>21303298</v>
      </c>
      <c r="F101" s="92">
        <v>16020144</v>
      </c>
      <c r="G101" s="92">
        <v>15305446</v>
      </c>
      <c r="H101" s="92">
        <v>16745788</v>
      </c>
      <c r="I101" s="49">
        <v>13844250</v>
      </c>
      <c r="J101" s="49">
        <v>15098664</v>
      </c>
      <c r="K101" s="49">
        <v>2220954</v>
      </c>
      <c r="L101" s="49">
        <v>16046318</v>
      </c>
      <c r="M101" s="49">
        <v>11169604</v>
      </c>
      <c r="N101" s="49">
        <v>5805161</v>
      </c>
      <c r="O101" s="49">
        <v>15889725</v>
      </c>
      <c r="P101" s="49">
        <v>16463181</v>
      </c>
      <c r="Q101" s="49">
        <v>5626025</v>
      </c>
      <c r="R101" s="49">
        <v>7935312</v>
      </c>
      <c r="S101" s="49">
        <v>8374652</v>
      </c>
      <c r="T101" s="49">
        <v>8355955</v>
      </c>
      <c r="U101" s="226">
        <v>8781963</v>
      </c>
      <c r="V101" s="61">
        <v>8404681</v>
      </c>
      <c r="W101" s="61">
        <v>11326717</v>
      </c>
      <c r="X101" s="61">
        <v>13541057</v>
      </c>
      <c r="Y101" s="61">
        <v>12533208</v>
      </c>
      <c r="Z101" s="61">
        <v>7722527</v>
      </c>
    </row>
    <row r="102" spans="1:26">
      <c r="A102" s="51" t="s">
        <v>138</v>
      </c>
      <c r="B102" s="103">
        <v>0</v>
      </c>
      <c r="C102" s="103">
        <v>33098686</v>
      </c>
      <c r="D102" s="92">
        <v>22159878</v>
      </c>
      <c r="E102" s="92">
        <v>69842125</v>
      </c>
      <c r="F102" s="92">
        <v>40989090</v>
      </c>
      <c r="G102" s="92">
        <v>95840857</v>
      </c>
      <c r="H102" s="92">
        <v>116841394</v>
      </c>
      <c r="I102" s="49">
        <v>127647450</v>
      </c>
      <c r="J102" s="49">
        <v>140524007</v>
      </c>
      <c r="K102" s="49">
        <v>122022249</v>
      </c>
      <c r="L102" s="49">
        <v>108702150</v>
      </c>
      <c r="M102" s="49">
        <v>104910456</v>
      </c>
      <c r="N102" s="49">
        <v>107941726</v>
      </c>
      <c r="O102" s="49">
        <v>99036743</v>
      </c>
      <c r="P102" s="49">
        <v>100981205</v>
      </c>
      <c r="Q102" s="49">
        <v>82693112</v>
      </c>
      <c r="R102" s="49">
        <v>70894889</v>
      </c>
      <c r="S102" s="49">
        <v>77990667</v>
      </c>
      <c r="T102" s="49">
        <v>98666937</v>
      </c>
      <c r="U102" s="226">
        <v>87192179</v>
      </c>
      <c r="V102" s="61">
        <v>81066270</v>
      </c>
      <c r="W102" s="61">
        <v>91978334</v>
      </c>
      <c r="X102" s="61">
        <v>86197311</v>
      </c>
      <c r="Y102" s="61">
        <v>80707847</v>
      </c>
      <c r="Z102" s="61">
        <v>96771058</v>
      </c>
    </row>
    <row r="103" spans="1:26">
      <c r="A103" s="51" t="s">
        <v>140</v>
      </c>
      <c r="B103" s="103">
        <v>0</v>
      </c>
      <c r="C103" s="103">
        <v>0</v>
      </c>
      <c r="D103" s="92">
        <v>0</v>
      </c>
      <c r="E103" s="92">
        <v>6039295</v>
      </c>
      <c r="F103" s="92">
        <v>5750742</v>
      </c>
      <c r="G103" s="92">
        <v>5535692</v>
      </c>
      <c r="H103" s="92">
        <v>4321870</v>
      </c>
      <c r="I103" s="49">
        <v>5123971</v>
      </c>
      <c r="J103" s="49">
        <v>4902330</v>
      </c>
      <c r="K103" s="49">
        <v>2875774</v>
      </c>
      <c r="L103" s="49">
        <v>4535711</v>
      </c>
      <c r="M103" s="49">
        <v>4448459</v>
      </c>
      <c r="N103" s="49">
        <v>5303599</v>
      </c>
      <c r="O103" s="49">
        <v>6715515</v>
      </c>
      <c r="P103" s="49">
        <v>8590543</v>
      </c>
      <c r="Q103" s="49">
        <v>8422784</v>
      </c>
      <c r="R103" s="49">
        <v>9438059</v>
      </c>
      <c r="S103" s="49">
        <v>10261560</v>
      </c>
      <c r="T103" s="49">
        <v>9673908</v>
      </c>
      <c r="U103" s="226">
        <v>9762961</v>
      </c>
      <c r="V103" s="61">
        <v>9689069</v>
      </c>
      <c r="W103" s="61">
        <v>8610581</v>
      </c>
      <c r="X103" s="61">
        <v>10800122</v>
      </c>
      <c r="Y103" s="61">
        <v>8632861</v>
      </c>
      <c r="Z103" s="61">
        <v>8002663</v>
      </c>
    </row>
    <row r="104" spans="1:26">
      <c r="A104" s="51" t="s">
        <v>142</v>
      </c>
      <c r="B104" s="103">
        <v>0</v>
      </c>
      <c r="C104" s="103">
        <v>0</v>
      </c>
      <c r="D104" s="92">
        <v>0</v>
      </c>
      <c r="E104" s="92">
        <v>3086675</v>
      </c>
      <c r="F104" s="92">
        <v>23137053</v>
      </c>
      <c r="G104" s="92">
        <v>17689920</v>
      </c>
      <c r="H104" s="92">
        <v>20989529</v>
      </c>
      <c r="I104" s="49">
        <v>5908779</v>
      </c>
      <c r="J104" s="49">
        <v>15983383</v>
      </c>
      <c r="K104" s="49">
        <v>0</v>
      </c>
      <c r="L104" s="49">
        <v>0</v>
      </c>
      <c r="M104" s="49">
        <v>1528244</v>
      </c>
      <c r="N104" s="49">
        <v>716207</v>
      </c>
      <c r="O104" s="49">
        <v>641642</v>
      </c>
      <c r="P104" s="49">
        <v>493705</v>
      </c>
      <c r="Q104" s="49">
        <v>945513</v>
      </c>
      <c r="R104" s="49">
        <v>7756489</v>
      </c>
      <c r="S104" s="49">
        <v>5703522</v>
      </c>
      <c r="T104" s="49">
        <v>7862155</v>
      </c>
      <c r="U104" s="226">
        <v>6200298</v>
      </c>
      <c r="V104" s="61">
        <v>5042903</v>
      </c>
      <c r="W104" s="61">
        <v>4525169</v>
      </c>
      <c r="X104" s="61">
        <v>920205</v>
      </c>
      <c r="Y104" s="61">
        <v>18538</v>
      </c>
      <c r="Z104" s="61">
        <v>0</v>
      </c>
    </row>
    <row r="105" spans="1:26">
      <c r="A105" s="51" t="s">
        <v>144</v>
      </c>
      <c r="B105" s="103">
        <v>0</v>
      </c>
      <c r="C105" s="103">
        <v>1265806</v>
      </c>
      <c r="D105" s="92">
        <v>2271345</v>
      </c>
      <c r="E105" s="92">
        <v>2775869</v>
      </c>
      <c r="F105" s="92">
        <v>2819970</v>
      </c>
      <c r="G105" s="92">
        <v>2825436</v>
      </c>
      <c r="H105" s="92">
        <v>1979771</v>
      </c>
      <c r="I105" s="49">
        <v>2123530</v>
      </c>
      <c r="J105" s="49">
        <v>2257429</v>
      </c>
      <c r="K105" s="49">
        <v>2676167</v>
      </c>
      <c r="L105" s="49">
        <v>2014531</v>
      </c>
      <c r="M105" s="49">
        <v>2509792</v>
      </c>
      <c r="N105" s="49">
        <v>2535123</v>
      </c>
      <c r="O105" s="49">
        <v>2635298</v>
      </c>
      <c r="P105" s="49">
        <v>2234688</v>
      </c>
      <c r="Q105" s="49">
        <v>2678958</v>
      </c>
      <c r="R105" s="49">
        <v>2599094</v>
      </c>
      <c r="S105" s="49">
        <v>2719130</v>
      </c>
      <c r="T105" s="49">
        <v>2674819</v>
      </c>
      <c r="U105" s="226">
        <v>2619173</v>
      </c>
      <c r="V105" s="61">
        <v>2605312</v>
      </c>
      <c r="W105" s="61">
        <v>2379537</v>
      </c>
      <c r="X105" s="61">
        <v>2280235</v>
      </c>
      <c r="Y105" s="61">
        <v>2048056</v>
      </c>
      <c r="Z105" s="61">
        <v>2277436</v>
      </c>
    </row>
    <row r="106" spans="1:26">
      <c r="A106" s="51" t="s">
        <v>146</v>
      </c>
      <c r="B106" s="103">
        <v>24361928</v>
      </c>
      <c r="C106" s="103">
        <v>24669066</v>
      </c>
      <c r="D106" s="92">
        <v>16571647</v>
      </c>
      <c r="E106" s="92">
        <v>24649112</v>
      </c>
      <c r="F106" s="92">
        <v>23356625</v>
      </c>
      <c r="G106" s="92">
        <v>15188198</v>
      </c>
      <c r="H106" s="92">
        <v>12953326</v>
      </c>
      <c r="I106" s="49">
        <v>7019702</v>
      </c>
      <c r="J106" s="49">
        <v>6157114</v>
      </c>
      <c r="K106" s="49">
        <v>12442342</v>
      </c>
      <c r="L106" s="49">
        <v>14243375</v>
      </c>
      <c r="M106" s="49">
        <v>30934827</v>
      </c>
      <c r="N106" s="49">
        <v>45794380</v>
      </c>
      <c r="O106" s="49">
        <v>37176819</v>
      </c>
      <c r="P106" s="49">
        <v>39024299</v>
      </c>
      <c r="Q106" s="49">
        <v>53093400</v>
      </c>
      <c r="R106" s="49">
        <v>55348338</v>
      </c>
      <c r="S106" s="49">
        <v>12900059</v>
      </c>
      <c r="T106" s="49">
        <v>22252391</v>
      </c>
      <c r="U106" s="226">
        <v>2317622</v>
      </c>
      <c r="V106" s="61">
        <v>15808268</v>
      </c>
      <c r="W106" s="61">
        <v>0</v>
      </c>
      <c r="X106" s="61">
        <v>9564062</v>
      </c>
      <c r="Y106" s="61">
        <v>22199392</v>
      </c>
      <c r="Z106" s="61">
        <v>18537344</v>
      </c>
    </row>
    <row r="107" spans="1:26">
      <c r="A107" s="51" t="s">
        <v>148</v>
      </c>
      <c r="B107" s="103">
        <v>0</v>
      </c>
      <c r="C107" s="103">
        <v>0</v>
      </c>
      <c r="D107" s="92">
        <v>0</v>
      </c>
      <c r="E107" s="92">
        <v>40244240</v>
      </c>
      <c r="F107" s="92">
        <v>41654695</v>
      </c>
      <c r="G107" s="92">
        <v>35534587</v>
      </c>
      <c r="H107" s="92">
        <v>82614556</v>
      </c>
      <c r="I107" s="49">
        <v>58331961</v>
      </c>
      <c r="J107" s="49">
        <v>62726624</v>
      </c>
      <c r="K107" s="49">
        <v>58349108</v>
      </c>
      <c r="L107" s="49">
        <v>76207771</v>
      </c>
      <c r="M107" s="49">
        <v>65321669</v>
      </c>
      <c r="N107" s="49">
        <v>63822324</v>
      </c>
      <c r="O107" s="49">
        <v>75041286</v>
      </c>
      <c r="P107" s="49">
        <v>64086545</v>
      </c>
      <c r="Q107" s="49">
        <v>63484385</v>
      </c>
      <c r="R107" s="49">
        <v>68796562</v>
      </c>
      <c r="S107" s="49">
        <v>72171728</v>
      </c>
      <c r="T107" s="49">
        <v>57493955</v>
      </c>
      <c r="U107" s="226">
        <v>70670063</v>
      </c>
      <c r="V107" s="61">
        <v>65513916</v>
      </c>
      <c r="W107" s="61">
        <v>67647737</v>
      </c>
      <c r="X107" s="61">
        <v>65739192</v>
      </c>
      <c r="Y107" s="61">
        <v>70228145</v>
      </c>
      <c r="Z107" s="61">
        <v>63361724</v>
      </c>
    </row>
    <row r="108" spans="1:26">
      <c r="A108" s="51" t="s">
        <v>150</v>
      </c>
      <c r="B108" s="103">
        <v>0</v>
      </c>
      <c r="C108" s="103">
        <v>0</v>
      </c>
      <c r="D108" s="92">
        <v>0</v>
      </c>
      <c r="E108" s="92">
        <v>14718544</v>
      </c>
      <c r="F108" s="92">
        <v>8892056</v>
      </c>
      <c r="G108" s="92">
        <v>16403861</v>
      </c>
      <c r="H108" s="92">
        <v>15930303</v>
      </c>
      <c r="I108" s="49">
        <v>17933712</v>
      </c>
      <c r="J108" s="49">
        <v>15825789</v>
      </c>
      <c r="K108" s="49">
        <v>17343235</v>
      </c>
      <c r="L108" s="49">
        <v>23295495</v>
      </c>
      <c r="M108" s="49">
        <v>17557792</v>
      </c>
      <c r="N108" s="49">
        <v>27619370</v>
      </c>
      <c r="O108" s="49">
        <v>30504797</v>
      </c>
      <c r="P108" s="49">
        <v>26824366</v>
      </c>
      <c r="Q108" s="49">
        <v>21882553</v>
      </c>
      <c r="R108" s="49">
        <v>8301541</v>
      </c>
      <c r="S108" s="49">
        <v>18465428</v>
      </c>
      <c r="T108" s="49">
        <v>17391108</v>
      </c>
      <c r="U108" s="226">
        <v>23383107</v>
      </c>
      <c r="V108" s="61">
        <v>15583392</v>
      </c>
      <c r="W108" s="61">
        <v>12146890</v>
      </c>
      <c r="X108" s="61">
        <v>10135381</v>
      </c>
      <c r="Y108" s="61">
        <v>13528812</v>
      </c>
      <c r="Z108" s="61">
        <v>8450228</v>
      </c>
    </row>
    <row r="109" spans="1:26">
      <c r="A109" s="51" t="s">
        <v>152</v>
      </c>
      <c r="B109" s="103">
        <v>0</v>
      </c>
      <c r="C109" s="103">
        <v>0</v>
      </c>
      <c r="D109" s="92">
        <v>0</v>
      </c>
      <c r="E109" s="92">
        <v>120507</v>
      </c>
      <c r="F109" s="92">
        <v>421151</v>
      </c>
      <c r="G109" s="92">
        <v>1061477</v>
      </c>
      <c r="H109" s="92">
        <v>361115</v>
      </c>
      <c r="I109" s="49">
        <v>609849</v>
      </c>
      <c r="J109" s="49">
        <v>528667</v>
      </c>
      <c r="K109" s="49">
        <v>640466</v>
      </c>
      <c r="L109" s="49">
        <v>284856</v>
      </c>
      <c r="M109" s="49">
        <v>0</v>
      </c>
      <c r="N109" s="49">
        <v>55772</v>
      </c>
      <c r="O109" s="49">
        <v>14483</v>
      </c>
      <c r="P109" s="49">
        <v>158645</v>
      </c>
      <c r="Q109" s="49">
        <v>11361</v>
      </c>
      <c r="R109" s="49">
        <v>21926</v>
      </c>
      <c r="S109" s="49">
        <v>0</v>
      </c>
      <c r="T109" s="49">
        <v>5177</v>
      </c>
      <c r="U109" s="226">
        <v>92901</v>
      </c>
      <c r="V109" s="61">
        <v>0</v>
      </c>
      <c r="W109" s="61">
        <v>0</v>
      </c>
      <c r="X109" s="61">
        <v>0</v>
      </c>
      <c r="Y109" s="61">
        <v>0</v>
      </c>
      <c r="Z109" s="61">
        <v>0</v>
      </c>
    </row>
    <row r="110" spans="1:26">
      <c r="A110" s="51" t="s">
        <v>153</v>
      </c>
      <c r="B110" s="103">
        <v>12267339</v>
      </c>
      <c r="C110" s="103">
        <v>28643546</v>
      </c>
      <c r="D110" s="92">
        <v>5781734</v>
      </c>
      <c r="E110" s="92">
        <v>55647030</v>
      </c>
      <c r="F110" s="92">
        <v>35367128</v>
      </c>
      <c r="G110" s="92">
        <v>27891974</v>
      </c>
      <c r="H110" s="92">
        <v>37187055</v>
      </c>
      <c r="I110" s="49">
        <v>34391286</v>
      </c>
      <c r="J110" s="49">
        <v>32747408</v>
      </c>
      <c r="K110" s="49">
        <v>26369778</v>
      </c>
      <c r="L110" s="49">
        <v>51365645</v>
      </c>
      <c r="M110" s="49">
        <v>28156094</v>
      </c>
      <c r="N110" s="49">
        <v>26638012</v>
      </c>
      <c r="O110" s="49">
        <v>18303356</v>
      </c>
      <c r="P110" s="49">
        <v>19637851</v>
      </c>
      <c r="Q110" s="49">
        <v>17535119</v>
      </c>
      <c r="R110" s="49">
        <v>22374648</v>
      </c>
      <c r="S110" s="49">
        <v>21146035</v>
      </c>
      <c r="T110" s="49">
        <v>20414990</v>
      </c>
      <c r="U110" s="226">
        <v>13124696</v>
      </c>
      <c r="V110" s="61">
        <v>10579622</v>
      </c>
      <c r="W110" s="61">
        <v>14282758</v>
      </c>
      <c r="X110" s="61">
        <v>19662208</v>
      </c>
      <c r="Y110" s="61">
        <v>17213537</v>
      </c>
      <c r="Z110" s="61">
        <v>19141676</v>
      </c>
    </row>
    <row r="111" spans="1:26">
      <c r="A111" s="51" t="s">
        <v>154</v>
      </c>
      <c r="B111" s="103">
        <v>0</v>
      </c>
      <c r="C111" s="103">
        <v>0</v>
      </c>
      <c r="D111" s="92">
        <v>0</v>
      </c>
      <c r="E111" s="92">
        <v>79098865</v>
      </c>
      <c r="F111" s="92">
        <v>88519691</v>
      </c>
      <c r="G111" s="92">
        <v>67211848</v>
      </c>
      <c r="H111" s="92">
        <v>44646770</v>
      </c>
      <c r="I111" s="49">
        <v>49016331</v>
      </c>
      <c r="J111" s="49">
        <v>37224403</v>
      </c>
      <c r="K111" s="49">
        <v>32238758</v>
      </c>
      <c r="L111" s="49">
        <v>36274680</v>
      </c>
      <c r="M111" s="49">
        <v>17296228</v>
      </c>
      <c r="N111" s="49">
        <v>35945900</v>
      </c>
      <c r="O111" s="49">
        <v>33586009</v>
      </c>
      <c r="P111" s="49">
        <v>16078625</v>
      </c>
      <c r="Q111" s="49">
        <v>22408543</v>
      </c>
      <c r="R111" s="49">
        <v>30410988</v>
      </c>
      <c r="S111" s="49">
        <v>47293766</v>
      </c>
      <c r="T111" s="49">
        <v>60982875</v>
      </c>
      <c r="U111" s="226">
        <v>39990096</v>
      </c>
      <c r="V111" s="61">
        <v>38370080</v>
      </c>
      <c r="W111" s="61">
        <v>22571603</v>
      </c>
      <c r="X111" s="61">
        <v>16771003</v>
      </c>
      <c r="Y111" s="61">
        <v>34725975</v>
      </c>
      <c r="Z111" s="61">
        <v>25209854.289999999</v>
      </c>
    </row>
    <row r="112" spans="1:26">
      <c r="A112" s="51" t="s">
        <v>155</v>
      </c>
      <c r="B112" s="103">
        <v>0</v>
      </c>
      <c r="C112" s="103">
        <v>0</v>
      </c>
      <c r="D112" s="92">
        <v>0</v>
      </c>
      <c r="E112" s="92">
        <v>737653</v>
      </c>
      <c r="F112" s="92">
        <v>4868659</v>
      </c>
      <c r="G112" s="92">
        <v>6922816</v>
      </c>
      <c r="H112" s="92">
        <v>4264843</v>
      </c>
      <c r="I112" s="49">
        <v>6139492</v>
      </c>
      <c r="J112" s="49">
        <v>2594387</v>
      </c>
      <c r="K112" s="49">
        <v>1391634</v>
      </c>
      <c r="L112" s="49">
        <v>801263</v>
      </c>
      <c r="M112" s="49">
        <v>1671785</v>
      </c>
      <c r="N112" s="49">
        <v>1463053</v>
      </c>
      <c r="O112" s="49">
        <v>1494922</v>
      </c>
      <c r="P112" s="49">
        <v>1528963</v>
      </c>
      <c r="Q112" s="49">
        <v>1138519</v>
      </c>
      <c r="R112" s="49">
        <v>1910901</v>
      </c>
      <c r="S112" s="49">
        <v>1558145</v>
      </c>
      <c r="T112" s="49">
        <v>682923</v>
      </c>
      <c r="U112" s="226">
        <v>422435</v>
      </c>
      <c r="V112" s="61">
        <v>461461</v>
      </c>
      <c r="W112" s="61">
        <v>473496</v>
      </c>
      <c r="X112" s="61">
        <v>343611</v>
      </c>
      <c r="Y112" s="61">
        <v>419046</v>
      </c>
      <c r="Z112" s="61">
        <v>314625</v>
      </c>
    </row>
    <row r="113" spans="1:26">
      <c r="A113" s="51" t="s">
        <v>157</v>
      </c>
      <c r="B113" s="103">
        <v>0</v>
      </c>
      <c r="C113" s="103">
        <v>0</v>
      </c>
      <c r="D113" s="92">
        <v>69284865</v>
      </c>
      <c r="E113" s="92">
        <v>-13525096</v>
      </c>
      <c r="F113" s="92">
        <v>31799878</v>
      </c>
      <c r="G113" s="92">
        <v>36662746</v>
      </c>
      <c r="H113" s="92">
        <v>32846978</v>
      </c>
      <c r="I113" s="49">
        <v>17282782</v>
      </c>
      <c r="J113" s="49">
        <v>18926938</v>
      </c>
      <c r="K113" s="49">
        <v>11166676</v>
      </c>
      <c r="L113" s="49">
        <v>16753417</v>
      </c>
      <c r="M113" s="49">
        <v>20651087</v>
      </c>
      <c r="N113" s="49">
        <v>11291047</v>
      </c>
      <c r="O113" s="49">
        <v>8996149</v>
      </c>
      <c r="P113" s="49">
        <v>23101998</v>
      </c>
      <c r="Q113" s="49">
        <v>7237683</v>
      </c>
      <c r="R113" s="49">
        <v>806607</v>
      </c>
      <c r="S113" s="49">
        <v>-55130</v>
      </c>
      <c r="T113" s="49">
        <v>1553048</v>
      </c>
      <c r="U113" s="226">
        <v>1440589</v>
      </c>
      <c r="V113" s="61">
        <v>3381345</v>
      </c>
      <c r="W113" s="61">
        <v>2717526</v>
      </c>
      <c r="X113" s="61">
        <v>4898841</v>
      </c>
      <c r="Y113" s="61">
        <v>2131773</v>
      </c>
      <c r="Z113" s="61">
        <v>2474379</v>
      </c>
    </row>
    <row r="114" spans="1:26">
      <c r="A114" s="51" t="s">
        <v>158</v>
      </c>
      <c r="B114" s="103">
        <v>0</v>
      </c>
      <c r="C114" s="103">
        <v>0</v>
      </c>
      <c r="D114" s="92">
        <v>0</v>
      </c>
      <c r="E114" s="92">
        <v>0</v>
      </c>
      <c r="F114" s="92">
        <v>3254281</v>
      </c>
      <c r="G114" s="92">
        <v>112426</v>
      </c>
      <c r="H114" s="92">
        <v>3551897</v>
      </c>
      <c r="I114" s="49">
        <v>507809</v>
      </c>
      <c r="J114" s="49">
        <v>386222</v>
      </c>
      <c r="K114" s="49">
        <v>519448</v>
      </c>
      <c r="L114" s="49">
        <v>-4725</v>
      </c>
      <c r="M114" s="49">
        <v>2817</v>
      </c>
      <c r="N114" s="49">
        <v>-4999</v>
      </c>
      <c r="O114" s="49">
        <v>6164</v>
      </c>
      <c r="P114" s="49">
        <v>2677</v>
      </c>
      <c r="Q114" s="49">
        <v>-93</v>
      </c>
      <c r="R114" s="49">
        <v>2349</v>
      </c>
      <c r="S114" s="49">
        <v>25</v>
      </c>
      <c r="T114" s="49">
        <v>5</v>
      </c>
      <c r="U114" s="226">
        <v>5</v>
      </c>
      <c r="V114" s="61">
        <v>48777</v>
      </c>
      <c r="W114" s="61">
        <v>48055</v>
      </c>
      <c r="X114" s="61">
        <v>44020</v>
      </c>
      <c r="Y114" s="61">
        <v>0</v>
      </c>
      <c r="Z114" s="61">
        <v>0</v>
      </c>
    </row>
    <row r="115" spans="1:26">
      <c r="A115" s="59" t="s">
        <v>159</v>
      </c>
      <c r="B115" s="49">
        <f t="shared" ref="B115:H115" si="82">SUM(B64:B114)</f>
        <v>110501437</v>
      </c>
      <c r="C115" s="49">
        <f t="shared" si="82"/>
        <v>250350687</v>
      </c>
      <c r="D115" s="49">
        <f t="shared" si="82"/>
        <v>488206803</v>
      </c>
      <c r="E115" s="49">
        <f t="shared" si="82"/>
        <v>1594580348</v>
      </c>
      <c r="F115" s="49">
        <f t="shared" si="82"/>
        <v>1665397585</v>
      </c>
      <c r="G115" s="49">
        <f t="shared" si="82"/>
        <v>1799818704</v>
      </c>
      <c r="H115" s="49">
        <f t="shared" si="82"/>
        <v>1601905623</v>
      </c>
      <c r="I115" s="49">
        <f t="shared" ref="I115:N115" si="83">SUM(I64:I114)</f>
        <v>1349149511</v>
      </c>
      <c r="J115" s="49">
        <f t="shared" si="83"/>
        <v>1394726833</v>
      </c>
      <c r="K115" s="49">
        <f t="shared" si="83"/>
        <v>1414332534</v>
      </c>
      <c r="L115" s="49">
        <f t="shared" si="83"/>
        <v>1460114354</v>
      </c>
      <c r="M115" s="49">
        <f t="shared" si="83"/>
        <v>1454578737</v>
      </c>
      <c r="N115" s="49">
        <f t="shared" si="83"/>
        <v>1505006140</v>
      </c>
      <c r="O115" s="49">
        <v>1443215010</v>
      </c>
      <c r="P115" s="49">
        <v>1412131159</v>
      </c>
      <c r="Q115" s="49">
        <v>1344414543</v>
      </c>
      <c r="R115" s="49">
        <v>1267518790</v>
      </c>
      <c r="S115" s="49">
        <v>1333300396</v>
      </c>
      <c r="T115" s="49">
        <v>1238826675</v>
      </c>
      <c r="U115" s="226">
        <v>1259582997</v>
      </c>
      <c r="V115" s="49">
        <f>SUM(V64:V114)</f>
        <v>1251862760</v>
      </c>
      <c r="W115" s="61">
        <f>SUM(W64:W114)</f>
        <v>1254558122</v>
      </c>
      <c r="X115" s="61">
        <f>SUM(X64:X114)</f>
        <v>1263168274</v>
      </c>
      <c r="Y115" s="61">
        <f>SUM(Y64:Y114)</f>
        <v>1240557546</v>
      </c>
      <c r="Z115" s="61">
        <f>SUM(Z64:Z114)</f>
        <v>1207866007.6999998</v>
      </c>
    </row>
    <row r="116" spans="1:26">
      <c r="A116" s="49"/>
      <c r="B116" s="49"/>
      <c r="C116" s="49"/>
      <c r="D116" s="49"/>
      <c r="E116" s="49"/>
      <c r="F116" s="49"/>
      <c r="G116" s="49"/>
      <c r="H116" s="49"/>
      <c r="I116" s="49"/>
      <c r="J116" s="49"/>
      <c r="K116" s="49"/>
      <c r="L116" s="49"/>
      <c r="M116" s="49"/>
      <c r="N116" s="49"/>
      <c r="O116" s="49"/>
      <c r="P116" s="49"/>
      <c r="Q116" s="49"/>
      <c r="R116" s="49"/>
      <c r="S116" s="49"/>
      <c r="T116" s="49"/>
    </row>
    <row r="117" spans="1:26">
      <c r="A117" s="49"/>
      <c r="B117" s="49"/>
      <c r="C117" s="49"/>
      <c r="D117" s="49"/>
      <c r="E117" s="49"/>
      <c r="F117" s="49"/>
      <c r="G117" s="49"/>
      <c r="H117" s="49"/>
      <c r="I117" s="49"/>
      <c r="J117" s="49"/>
      <c r="K117" s="49"/>
      <c r="L117" s="49"/>
      <c r="M117" s="49"/>
      <c r="N117" s="49"/>
      <c r="O117" s="49"/>
      <c r="P117" s="49"/>
      <c r="Q117" s="49"/>
      <c r="R117" s="49"/>
      <c r="S117" s="49"/>
      <c r="T117" s="49"/>
    </row>
    <row r="118" spans="1:26">
      <c r="A118" s="49"/>
      <c r="B118" s="49"/>
      <c r="C118" s="49"/>
      <c r="D118" s="49"/>
      <c r="E118" s="49"/>
      <c r="F118" s="49"/>
      <c r="G118" s="49"/>
      <c r="H118" s="49"/>
      <c r="I118" s="49"/>
      <c r="J118" s="49"/>
      <c r="K118" s="49"/>
      <c r="L118" s="49"/>
      <c r="M118" s="49"/>
      <c r="N118" s="49"/>
      <c r="O118" s="49"/>
      <c r="P118" s="49"/>
      <c r="Q118" s="49"/>
      <c r="R118" s="49"/>
      <c r="S118" s="49"/>
      <c r="T118" s="49"/>
    </row>
    <row r="119" spans="1:26">
      <c r="A119" s="49"/>
      <c r="B119" s="49"/>
      <c r="C119" s="49"/>
      <c r="D119" s="49"/>
      <c r="E119" s="49"/>
      <c r="F119" s="49"/>
      <c r="G119" s="49"/>
      <c r="H119" s="49"/>
      <c r="I119" s="49"/>
      <c r="J119" s="49"/>
      <c r="K119" s="49"/>
      <c r="L119" s="49"/>
      <c r="M119" s="49"/>
      <c r="N119" s="49"/>
      <c r="O119" s="49"/>
      <c r="P119" s="49"/>
      <c r="Q119" s="49"/>
      <c r="R119" s="49"/>
      <c r="S119" s="49"/>
      <c r="T119" s="49"/>
    </row>
    <row r="120" spans="1:26">
      <c r="A120" s="49"/>
      <c r="B120" s="49"/>
      <c r="C120" s="49"/>
      <c r="D120" s="49"/>
      <c r="E120" s="49"/>
      <c r="F120" s="49"/>
      <c r="G120" s="49"/>
      <c r="H120" s="49"/>
      <c r="I120" s="49"/>
      <c r="J120" s="49"/>
      <c r="K120" s="49"/>
      <c r="L120" s="49"/>
      <c r="M120" s="49"/>
      <c r="N120" s="49"/>
      <c r="O120" s="49"/>
      <c r="P120" s="49"/>
      <c r="Q120" s="49"/>
      <c r="R120" s="49"/>
      <c r="S120" s="49"/>
      <c r="T120" s="49"/>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0</v>
      </c>
      <c r="C123" s="26">
        <v>0</v>
      </c>
      <c r="D123" s="26">
        <v>0</v>
      </c>
      <c r="E123" s="49">
        <v>23788762</v>
      </c>
      <c r="F123" s="49">
        <v>12802072</v>
      </c>
      <c r="G123" s="49">
        <v>12853620</v>
      </c>
      <c r="H123" s="49">
        <v>13429203</v>
      </c>
      <c r="I123" s="49">
        <v>0</v>
      </c>
      <c r="J123" s="49">
        <v>10343248</v>
      </c>
      <c r="K123" s="49">
        <v>10483328</v>
      </c>
      <c r="L123" s="49">
        <v>10785735</v>
      </c>
      <c r="M123" s="49">
        <v>10476504</v>
      </c>
      <c r="N123" s="49">
        <v>9433074</v>
      </c>
      <c r="O123" s="49">
        <v>8410587</v>
      </c>
      <c r="P123" s="49">
        <v>7936952</v>
      </c>
      <c r="Q123" s="49">
        <v>9600521</v>
      </c>
      <c r="R123" s="49">
        <v>11981003</v>
      </c>
      <c r="S123" s="49">
        <v>7516219</v>
      </c>
      <c r="T123" s="49">
        <v>1150209</v>
      </c>
      <c r="U123" s="226">
        <v>1353764</v>
      </c>
      <c r="V123" s="61">
        <v>392168</v>
      </c>
      <c r="W123" s="61">
        <v>40948</v>
      </c>
      <c r="X123" s="61">
        <v>145680</v>
      </c>
      <c r="Y123" s="61">
        <v>72980</v>
      </c>
      <c r="Z123" s="61">
        <v>20395</v>
      </c>
    </row>
    <row r="124" spans="1:26">
      <c r="A124" s="51" t="s">
        <v>84</v>
      </c>
      <c r="B124" s="49">
        <v>0</v>
      </c>
      <c r="C124" s="26">
        <v>0</v>
      </c>
      <c r="D124" s="26">
        <v>0</v>
      </c>
      <c r="E124" s="49">
        <v>3029079</v>
      </c>
      <c r="F124" s="49">
        <v>3050721</v>
      </c>
      <c r="G124" s="49">
        <v>2817218</v>
      </c>
      <c r="H124" s="49">
        <v>2776047</v>
      </c>
      <c r="I124" s="49">
        <v>0</v>
      </c>
      <c r="J124" s="49">
        <v>2514309</v>
      </c>
      <c r="K124" s="49">
        <v>3572513</v>
      </c>
      <c r="L124" s="49">
        <v>648358</v>
      </c>
      <c r="M124" s="49">
        <v>3572513</v>
      </c>
      <c r="N124" s="49">
        <v>2458077</v>
      </c>
      <c r="O124" s="49">
        <v>4005043</v>
      </c>
      <c r="P124" s="49">
        <v>0</v>
      </c>
      <c r="Q124" s="49">
        <v>2044561</v>
      </c>
      <c r="R124" s="49">
        <v>0</v>
      </c>
      <c r="S124" s="49">
        <v>0</v>
      </c>
      <c r="T124" s="49">
        <v>93141</v>
      </c>
      <c r="U124" s="226">
        <v>0</v>
      </c>
      <c r="V124" s="61">
        <v>0</v>
      </c>
      <c r="W124" s="61">
        <v>0</v>
      </c>
      <c r="X124" s="61">
        <v>130368</v>
      </c>
      <c r="Y124" s="61">
        <v>0</v>
      </c>
      <c r="Z124" s="61">
        <v>885709</v>
      </c>
    </row>
    <row r="125" spans="1:26">
      <c r="A125" s="51" t="s">
        <v>86</v>
      </c>
      <c r="B125" s="49">
        <v>0</v>
      </c>
      <c r="C125" s="103">
        <v>0</v>
      </c>
      <c r="D125" s="103">
        <v>0</v>
      </c>
      <c r="E125" s="49">
        <v>6788872</v>
      </c>
      <c r="F125" s="49">
        <v>6103746</v>
      </c>
      <c r="G125" s="49">
        <v>7801469</v>
      </c>
      <c r="H125" s="49">
        <v>3815483</v>
      </c>
      <c r="I125" s="49">
        <v>0</v>
      </c>
      <c r="J125" s="49">
        <v>3975402</v>
      </c>
      <c r="K125" s="49">
        <v>4039653</v>
      </c>
      <c r="L125" s="49">
        <v>3822072</v>
      </c>
      <c r="M125" s="49">
        <v>4039653</v>
      </c>
      <c r="N125" s="49">
        <v>1186078</v>
      </c>
      <c r="O125" s="49">
        <v>1675451</v>
      </c>
      <c r="P125" s="49">
        <v>0</v>
      </c>
      <c r="Q125" s="49">
        <v>1110900</v>
      </c>
      <c r="R125" s="49">
        <v>2621800</v>
      </c>
      <c r="S125" s="49">
        <v>898432</v>
      </c>
      <c r="T125" s="49">
        <v>1134846</v>
      </c>
      <c r="U125" s="226">
        <v>0</v>
      </c>
      <c r="V125" s="61">
        <v>1110900</v>
      </c>
      <c r="W125" s="61">
        <v>0</v>
      </c>
      <c r="X125" s="61">
        <v>0</v>
      </c>
      <c r="Y125" s="61">
        <v>0</v>
      </c>
      <c r="Z125" s="61">
        <v>0</v>
      </c>
    </row>
    <row r="126" spans="1:26">
      <c r="A126" s="51" t="s">
        <v>88</v>
      </c>
      <c r="B126" s="49">
        <v>0</v>
      </c>
      <c r="C126" s="103">
        <v>0</v>
      </c>
      <c r="D126" s="103">
        <v>0</v>
      </c>
      <c r="E126" s="49">
        <v>10050263</v>
      </c>
      <c r="F126" s="49">
        <v>3513047</v>
      </c>
      <c r="G126" s="49">
        <v>2841251</v>
      </c>
      <c r="H126" s="49">
        <v>1945792</v>
      </c>
      <c r="I126" s="49">
        <v>0</v>
      </c>
      <c r="J126" s="49">
        <v>119391</v>
      </c>
      <c r="K126" s="49">
        <v>220</v>
      </c>
      <c r="L126" s="49">
        <v>5635</v>
      </c>
      <c r="M126" s="49">
        <v>220</v>
      </c>
      <c r="N126" s="49">
        <v>213200</v>
      </c>
      <c r="O126" s="49">
        <v>228637</v>
      </c>
      <c r="P126" s="49">
        <v>29300</v>
      </c>
      <c r="Q126" s="49">
        <v>57600</v>
      </c>
      <c r="R126" s="49">
        <v>43800</v>
      </c>
      <c r="S126" s="49">
        <v>0</v>
      </c>
      <c r="T126" s="49">
        <v>0</v>
      </c>
      <c r="U126" s="226">
        <v>0</v>
      </c>
      <c r="V126" s="61">
        <v>0</v>
      </c>
      <c r="W126" s="61">
        <v>26052</v>
      </c>
      <c r="X126" s="61">
        <v>164083</v>
      </c>
      <c r="Y126" s="61">
        <v>0</v>
      </c>
      <c r="Z126" s="61">
        <v>0</v>
      </c>
    </row>
    <row r="127" spans="1:26">
      <c r="A127" s="51" t="s">
        <v>74</v>
      </c>
      <c r="B127" s="49">
        <v>0</v>
      </c>
      <c r="C127" s="103">
        <v>0</v>
      </c>
      <c r="D127" s="103">
        <v>0</v>
      </c>
      <c r="E127" s="49">
        <v>19800765</v>
      </c>
      <c r="F127" s="49">
        <v>38671853</v>
      </c>
      <c r="G127" s="49">
        <v>25502790</v>
      </c>
      <c r="H127" s="49">
        <v>40028284</v>
      </c>
      <c r="I127" s="49">
        <v>0</v>
      </c>
      <c r="J127" s="49">
        <v>33711984</v>
      </c>
      <c r="K127" s="49">
        <v>36879530</v>
      </c>
      <c r="L127" s="49">
        <v>17903472</v>
      </c>
      <c r="M127" s="49">
        <v>9101147</v>
      </c>
      <c r="N127" s="49">
        <v>6866931</v>
      </c>
      <c r="O127" s="49">
        <v>5933649</v>
      </c>
      <c r="P127" s="49">
        <v>8830933</v>
      </c>
      <c r="Q127" s="49">
        <v>4256553</v>
      </c>
      <c r="R127" s="49">
        <v>4551147</v>
      </c>
      <c r="S127" s="49">
        <v>10075895</v>
      </c>
      <c r="T127" s="49">
        <v>13887520</v>
      </c>
      <c r="U127" s="226">
        <v>15084106</v>
      </c>
      <c r="V127" s="61">
        <v>23642751</v>
      </c>
      <c r="W127" s="61">
        <v>19486055</v>
      </c>
      <c r="X127" s="61">
        <v>12139015</v>
      </c>
      <c r="Y127" s="61">
        <v>21809206</v>
      </c>
      <c r="Z127" s="61">
        <v>21373475</v>
      </c>
    </row>
    <row r="128" spans="1:26">
      <c r="A128" s="51" t="s">
        <v>91</v>
      </c>
      <c r="B128" s="49">
        <v>0</v>
      </c>
      <c r="C128" s="103">
        <v>0</v>
      </c>
      <c r="D128" s="103">
        <v>0</v>
      </c>
      <c r="E128" s="49">
        <v>188190</v>
      </c>
      <c r="F128" s="49">
        <v>23072</v>
      </c>
      <c r="G128" s="49">
        <v>23330</v>
      </c>
      <c r="H128" s="49">
        <v>16774</v>
      </c>
      <c r="I128" s="49">
        <v>0</v>
      </c>
      <c r="J128" s="49">
        <v>20769</v>
      </c>
      <c r="K128" s="49">
        <v>46123</v>
      </c>
      <c r="L128" s="49">
        <v>25077</v>
      </c>
      <c r="M128" s="49">
        <v>46123</v>
      </c>
      <c r="N128" s="49">
        <v>20729</v>
      </c>
      <c r="O128" s="49">
        <v>10992</v>
      </c>
      <c r="P128" s="49">
        <v>14988</v>
      </c>
      <c r="Q128" s="49">
        <v>6290</v>
      </c>
      <c r="R128" s="49">
        <v>7478</v>
      </c>
      <c r="S128" s="49">
        <v>23044</v>
      </c>
      <c r="T128" s="49">
        <v>599710</v>
      </c>
      <c r="U128" s="226">
        <v>387791</v>
      </c>
      <c r="V128" s="61">
        <v>439969</v>
      </c>
      <c r="W128" s="61">
        <v>315333</v>
      </c>
      <c r="X128" s="61">
        <v>418099</v>
      </c>
      <c r="Y128" s="61">
        <v>211757</v>
      </c>
      <c r="Z128" s="61">
        <v>439890</v>
      </c>
    </row>
    <row r="129" spans="1:26">
      <c r="A129" s="51" t="s">
        <v>93</v>
      </c>
      <c r="B129" s="49">
        <v>0</v>
      </c>
      <c r="C129" s="103">
        <v>0</v>
      </c>
      <c r="D129" s="103">
        <v>0</v>
      </c>
      <c r="E129" s="49">
        <v>18585706</v>
      </c>
      <c r="F129" s="49">
        <v>16557198</v>
      </c>
      <c r="G129" s="49">
        <v>17139762</v>
      </c>
      <c r="H129" s="49">
        <v>-2855163</v>
      </c>
      <c r="I129" s="49">
        <v>0</v>
      </c>
      <c r="J129" s="49">
        <v>15830184</v>
      </c>
      <c r="K129" s="49">
        <v>16669264</v>
      </c>
      <c r="L129" s="49">
        <v>21735440</v>
      </c>
      <c r="M129" s="49">
        <v>16766360</v>
      </c>
      <c r="N129" s="49">
        <v>18889848</v>
      </c>
      <c r="O129" s="49">
        <v>18329961</v>
      </c>
      <c r="P129" s="49">
        <v>17043745</v>
      </c>
      <c r="Q129" s="49">
        <v>16755000</v>
      </c>
      <c r="R129" s="49">
        <v>15999878</v>
      </c>
      <c r="S129" s="49">
        <v>17656737</v>
      </c>
      <c r="T129" s="49">
        <v>0</v>
      </c>
      <c r="U129" s="226">
        <v>0</v>
      </c>
      <c r="V129" s="61">
        <v>0</v>
      </c>
      <c r="W129" s="61">
        <v>0</v>
      </c>
      <c r="X129" s="61">
        <v>0</v>
      </c>
      <c r="Y129" s="61">
        <v>0</v>
      </c>
      <c r="Z129" s="61">
        <v>0</v>
      </c>
    </row>
    <row r="130" spans="1:26">
      <c r="A130" s="51" t="s">
        <v>95</v>
      </c>
      <c r="B130" s="49">
        <v>0</v>
      </c>
      <c r="C130" s="103">
        <v>0</v>
      </c>
      <c r="D130" s="103">
        <v>0</v>
      </c>
      <c r="E130" s="49">
        <v>0</v>
      </c>
      <c r="F130" s="49">
        <v>0</v>
      </c>
      <c r="G130" s="49">
        <v>0</v>
      </c>
      <c r="H130" s="49">
        <v>0</v>
      </c>
      <c r="I130" s="49">
        <v>0</v>
      </c>
      <c r="J130" s="49">
        <v>0</v>
      </c>
      <c r="K130" s="49">
        <v>1318720</v>
      </c>
      <c r="L130" s="49">
        <v>3721306</v>
      </c>
      <c r="M130" s="49">
        <v>1318720</v>
      </c>
      <c r="N130" s="49">
        <v>15943</v>
      </c>
      <c r="O130" s="49">
        <v>476832</v>
      </c>
      <c r="P130" s="49">
        <v>1698567</v>
      </c>
      <c r="Q130" s="49">
        <v>1171433</v>
      </c>
      <c r="R130" s="49">
        <v>887961</v>
      </c>
      <c r="S130" s="49">
        <v>959000</v>
      </c>
      <c r="T130" s="49">
        <v>959000</v>
      </c>
      <c r="U130" s="226">
        <v>959000</v>
      </c>
      <c r="V130" s="61">
        <v>959000</v>
      </c>
      <c r="W130" s="61">
        <v>959000</v>
      </c>
      <c r="X130" s="61">
        <v>863100</v>
      </c>
      <c r="Y130" s="61">
        <v>863100</v>
      </c>
      <c r="Z130" s="61">
        <v>863100</v>
      </c>
    </row>
    <row r="131" spans="1:26">
      <c r="A131" s="51" t="s">
        <v>97</v>
      </c>
      <c r="B131" s="49">
        <v>0</v>
      </c>
      <c r="C131" s="103">
        <v>0</v>
      </c>
      <c r="D131" s="103">
        <v>0</v>
      </c>
      <c r="E131" s="49">
        <v>8708375</v>
      </c>
      <c r="F131" s="49">
        <v>1488999</v>
      </c>
      <c r="G131" s="49">
        <v>5724160</v>
      </c>
      <c r="H131" s="49">
        <v>1675161</v>
      </c>
      <c r="I131" s="49">
        <v>0</v>
      </c>
      <c r="J131" s="49">
        <v>1023079</v>
      </c>
      <c r="K131" s="49">
        <v>3885360</v>
      </c>
      <c r="L131" s="49">
        <v>13949577</v>
      </c>
      <c r="M131" s="49">
        <v>2709000</v>
      </c>
      <c r="N131" s="49">
        <v>12223301</v>
      </c>
      <c r="O131" s="49">
        <v>10697043</v>
      </c>
      <c r="P131" s="49">
        <v>7436179</v>
      </c>
      <c r="Q131" s="49">
        <v>5842316</v>
      </c>
      <c r="R131" s="49">
        <v>5571133</v>
      </c>
      <c r="S131" s="49">
        <v>17546956</v>
      </c>
      <c r="T131" s="49">
        <v>24018064</v>
      </c>
      <c r="U131" s="226">
        <v>16317831</v>
      </c>
      <c r="V131" s="61">
        <v>12584391</v>
      </c>
      <c r="W131" s="61">
        <v>12148295</v>
      </c>
      <c r="X131" s="61">
        <v>2849595</v>
      </c>
      <c r="Y131" s="61">
        <v>814268</v>
      </c>
      <c r="Z131" s="61">
        <v>8143714</v>
      </c>
    </row>
    <row r="132" spans="1:26">
      <c r="A132" s="51" t="s">
        <v>99</v>
      </c>
      <c r="B132" s="49">
        <v>0</v>
      </c>
      <c r="C132" s="103">
        <v>0</v>
      </c>
      <c r="D132" s="103">
        <v>0</v>
      </c>
      <c r="E132" s="49">
        <v>55082730</v>
      </c>
      <c r="F132" s="49">
        <v>0</v>
      </c>
      <c r="G132" s="49">
        <v>0</v>
      </c>
      <c r="H132" s="49">
        <v>0</v>
      </c>
      <c r="I132" s="49">
        <v>0</v>
      </c>
      <c r="J132" s="49">
        <v>0</v>
      </c>
      <c r="K132" s="49">
        <v>0</v>
      </c>
      <c r="L132" s="49">
        <v>0</v>
      </c>
      <c r="M132" s="49">
        <v>0</v>
      </c>
      <c r="N132" s="49">
        <v>0</v>
      </c>
      <c r="O132" s="49">
        <v>0</v>
      </c>
      <c r="P132" s="49">
        <v>0</v>
      </c>
      <c r="Q132" s="49">
        <v>0</v>
      </c>
      <c r="R132" s="49">
        <v>0</v>
      </c>
      <c r="S132" s="49">
        <v>0</v>
      </c>
      <c r="T132" s="49">
        <v>0</v>
      </c>
      <c r="U132" s="226">
        <v>0</v>
      </c>
      <c r="V132" s="61">
        <v>0</v>
      </c>
      <c r="W132" s="61">
        <v>0</v>
      </c>
      <c r="X132" s="61">
        <v>0</v>
      </c>
      <c r="Y132" s="61">
        <v>0</v>
      </c>
      <c r="Z132" s="61">
        <v>0</v>
      </c>
    </row>
    <row r="133" spans="1:26">
      <c r="A133" s="51" t="s">
        <v>101</v>
      </c>
      <c r="B133" s="49">
        <v>0</v>
      </c>
      <c r="C133" s="103">
        <v>0</v>
      </c>
      <c r="D133" s="103">
        <v>0</v>
      </c>
      <c r="E133" s="49">
        <v>33638200</v>
      </c>
      <c r="F133" s="49">
        <v>14577101</v>
      </c>
      <c r="G133" s="49">
        <v>9371979</v>
      </c>
      <c r="H133" s="49">
        <v>6734639</v>
      </c>
      <c r="I133" s="49">
        <v>0</v>
      </c>
      <c r="J133" s="49">
        <v>9217102</v>
      </c>
      <c r="K133" s="49">
        <v>8819199</v>
      </c>
      <c r="L133" s="49">
        <v>6211609</v>
      </c>
      <c r="M133" s="49">
        <v>8819199</v>
      </c>
      <c r="N133" s="49">
        <v>1955663</v>
      </c>
      <c r="O133" s="49">
        <v>796928</v>
      </c>
      <c r="P133" s="49">
        <v>312080</v>
      </c>
      <c r="Q133" s="49">
        <v>1477</v>
      </c>
      <c r="R133" s="49">
        <v>80318</v>
      </c>
      <c r="S133" s="49">
        <v>54929</v>
      </c>
      <c r="T133" s="49">
        <v>2176996</v>
      </c>
      <c r="U133" s="226">
        <v>1988086</v>
      </c>
      <c r="V133" s="61">
        <v>0</v>
      </c>
      <c r="W133" s="61">
        <v>0</v>
      </c>
      <c r="X133" s="61">
        <v>0</v>
      </c>
      <c r="Y133" s="61">
        <v>0</v>
      </c>
      <c r="Z133" s="61">
        <v>0</v>
      </c>
    </row>
    <row r="134" spans="1:26">
      <c r="A134" s="51" t="s">
        <v>102</v>
      </c>
      <c r="B134" s="49">
        <v>0</v>
      </c>
      <c r="C134" s="103">
        <v>0</v>
      </c>
      <c r="D134" s="103">
        <v>0</v>
      </c>
      <c r="E134" s="49">
        <v>5122541</v>
      </c>
      <c r="F134" s="49">
        <v>666188</v>
      </c>
      <c r="G134" s="49">
        <v>5005589</v>
      </c>
      <c r="H134" s="49">
        <v>3655971</v>
      </c>
      <c r="I134" s="49">
        <v>0</v>
      </c>
      <c r="J134" s="49">
        <v>4037720</v>
      </c>
      <c r="K134" s="49">
        <v>5968968</v>
      </c>
      <c r="L134" s="49">
        <v>8708056</v>
      </c>
      <c r="M134" s="49">
        <v>5968968</v>
      </c>
      <c r="N134" s="49">
        <v>32422487</v>
      </c>
      <c r="O134" s="49">
        <v>27846928</v>
      </c>
      <c r="P134" s="49">
        <v>56981505</v>
      </c>
      <c r="Q134" s="49">
        <v>51636492</v>
      </c>
      <c r="R134" s="49">
        <v>43850978</v>
      </c>
      <c r="S134" s="49">
        <v>44640635</v>
      </c>
      <c r="T134" s="49">
        <v>51178657</v>
      </c>
      <c r="U134" s="226">
        <v>3187230</v>
      </c>
      <c r="V134" s="61">
        <v>8912102</v>
      </c>
      <c r="W134" s="61">
        <v>5947581</v>
      </c>
      <c r="X134" s="61">
        <v>6807200</v>
      </c>
      <c r="Y134" s="61">
        <v>4562399</v>
      </c>
      <c r="Z134" s="61">
        <v>4333380</v>
      </c>
    </row>
    <row r="135" spans="1:26">
      <c r="A135" s="51" t="s">
        <v>103</v>
      </c>
      <c r="B135" s="49">
        <v>0</v>
      </c>
      <c r="C135" s="103">
        <v>0</v>
      </c>
      <c r="D135" s="103">
        <v>0</v>
      </c>
      <c r="E135" s="49">
        <v>2881446</v>
      </c>
      <c r="F135" s="49">
        <v>136339</v>
      </c>
      <c r="G135" s="49">
        <v>1058086</v>
      </c>
      <c r="H135" s="49">
        <v>1217963</v>
      </c>
      <c r="I135" s="49">
        <v>328996</v>
      </c>
      <c r="J135" s="49">
        <v>1680807</v>
      </c>
      <c r="K135" s="49">
        <v>5775666</v>
      </c>
      <c r="L135" s="49">
        <v>2184628</v>
      </c>
      <c r="M135" s="49">
        <v>5775666</v>
      </c>
      <c r="N135" s="49">
        <v>4149874</v>
      </c>
      <c r="O135" s="49">
        <v>4548939</v>
      </c>
      <c r="P135" s="49">
        <v>3161636</v>
      </c>
      <c r="Q135" s="49">
        <v>1544682</v>
      </c>
      <c r="R135" s="49">
        <v>5570037</v>
      </c>
      <c r="S135" s="49">
        <v>4554206</v>
      </c>
      <c r="T135" s="49">
        <v>4123266</v>
      </c>
      <c r="U135" s="226">
        <v>3313550</v>
      </c>
      <c r="V135" s="61">
        <v>2192014</v>
      </c>
      <c r="W135" s="61">
        <v>1419772</v>
      </c>
      <c r="X135" s="61">
        <v>1305521</v>
      </c>
      <c r="Y135" s="61">
        <v>1793200</v>
      </c>
      <c r="Z135" s="61">
        <v>1565579</v>
      </c>
    </row>
    <row r="136" spans="1:26">
      <c r="A136" s="51" t="s">
        <v>104</v>
      </c>
      <c r="B136" s="49">
        <v>0</v>
      </c>
      <c r="C136" s="103">
        <v>0</v>
      </c>
      <c r="D136" s="103">
        <v>0</v>
      </c>
      <c r="E136" s="49">
        <v>9590197</v>
      </c>
      <c r="F136" s="49">
        <v>15149556</v>
      </c>
      <c r="G136" s="49">
        <v>12969182</v>
      </c>
      <c r="H136" s="49">
        <v>15143309</v>
      </c>
      <c r="I136" s="49">
        <v>0</v>
      </c>
      <c r="J136" s="49">
        <v>9256482</v>
      </c>
      <c r="K136" s="49">
        <v>10134462</v>
      </c>
      <c r="L136" s="49">
        <v>9287080</v>
      </c>
      <c r="M136" s="49">
        <v>10114785</v>
      </c>
      <c r="N136" s="49">
        <v>11186330</v>
      </c>
      <c r="O136" s="49">
        <v>6611986</v>
      </c>
      <c r="P136" s="49">
        <v>5167702</v>
      </c>
      <c r="Q136" s="49">
        <v>1613913</v>
      </c>
      <c r="R136" s="49">
        <v>107059</v>
      </c>
      <c r="S136" s="49">
        <v>101516</v>
      </c>
      <c r="T136" s="49">
        <v>123962</v>
      </c>
      <c r="U136" s="226">
        <v>123492</v>
      </c>
      <c r="V136" s="61">
        <v>110087</v>
      </c>
      <c r="W136" s="61">
        <v>201698</v>
      </c>
      <c r="X136" s="61">
        <v>247823</v>
      </c>
      <c r="Y136" s="61">
        <v>169766</v>
      </c>
      <c r="Z136" s="61">
        <v>101955</v>
      </c>
    </row>
    <row r="137" spans="1:26">
      <c r="A137" s="51" t="s">
        <v>105</v>
      </c>
      <c r="B137" s="49">
        <v>0</v>
      </c>
      <c r="C137" s="103">
        <v>0</v>
      </c>
      <c r="D137" s="103">
        <v>0</v>
      </c>
      <c r="E137" s="49">
        <v>0</v>
      </c>
      <c r="F137" s="49">
        <v>0</v>
      </c>
      <c r="G137" s="49">
        <v>0</v>
      </c>
      <c r="H137" s="49">
        <v>10753330</v>
      </c>
      <c r="I137" s="49">
        <v>0</v>
      </c>
      <c r="J137" s="49">
        <v>2921792</v>
      </c>
      <c r="K137" s="49">
        <v>3148381</v>
      </c>
      <c r="L137" s="49">
        <v>4306577</v>
      </c>
      <c r="M137" s="49">
        <v>2678514</v>
      </c>
      <c r="N137" s="49">
        <v>0</v>
      </c>
      <c r="O137" s="49">
        <v>0</v>
      </c>
      <c r="P137" s="49">
        <v>0</v>
      </c>
      <c r="Q137" s="49">
        <v>0</v>
      </c>
      <c r="R137" s="49">
        <v>0</v>
      </c>
      <c r="S137" s="49">
        <v>0</v>
      </c>
      <c r="T137" s="49">
        <v>0</v>
      </c>
      <c r="U137" s="226">
        <v>0</v>
      </c>
      <c r="V137" s="61">
        <v>0</v>
      </c>
      <c r="W137" s="61">
        <v>0</v>
      </c>
      <c r="X137" s="61">
        <v>0</v>
      </c>
      <c r="Y137" s="61">
        <v>0</v>
      </c>
      <c r="Z137" s="61">
        <v>0</v>
      </c>
    </row>
    <row r="138" spans="1:26">
      <c r="A138" s="51" t="s">
        <v>107</v>
      </c>
      <c r="B138" s="49">
        <v>0</v>
      </c>
      <c r="C138" s="103">
        <v>0</v>
      </c>
      <c r="D138" s="103">
        <v>0</v>
      </c>
      <c r="E138" s="49">
        <v>6973652</v>
      </c>
      <c r="F138" s="49">
        <v>7449098</v>
      </c>
      <c r="G138" s="49">
        <v>5051198</v>
      </c>
      <c r="H138" s="49">
        <v>36098277</v>
      </c>
      <c r="I138" s="49">
        <v>0</v>
      </c>
      <c r="J138" s="49">
        <v>5157725</v>
      </c>
      <c r="K138" s="49">
        <v>4856985</v>
      </c>
      <c r="L138" s="49">
        <v>5626115</v>
      </c>
      <c r="M138" s="49">
        <v>4873202</v>
      </c>
      <c r="N138" s="49">
        <v>7287630</v>
      </c>
      <c r="O138" s="49">
        <v>5098086</v>
      </c>
      <c r="P138" s="49">
        <v>4045922</v>
      </c>
      <c r="Q138" s="49">
        <v>5444401</v>
      </c>
      <c r="R138" s="49">
        <v>4414398</v>
      </c>
      <c r="S138" s="49">
        <v>8083323</v>
      </c>
      <c r="T138" s="49">
        <v>5173080</v>
      </c>
      <c r="U138" s="226">
        <v>6744865</v>
      </c>
      <c r="V138" s="61">
        <v>8894279</v>
      </c>
      <c r="W138" s="61">
        <v>6761437</v>
      </c>
      <c r="X138" s="61">
        <v>5479661</v>
      </c>
      <c r="Y138" s="61">
        <v>4474544</v>
      </c>
      <c r="Z138" s="61">
        <v>5091134</v>
      </c>
    </row>
    <row r="139" spans="1:26">
      <c r="A139" s="51" t="s">
        <v>76</v>
      </c>
      <c r="B139" s="49">
        <v>0</v>
      </c>
      <c r="C139" s="103">
        <v>0</v>
      </c>
      <c r="D139" s="103">
        <v>0</v>
      </c>
      <c r="E139" s="49">
        <v>921162</v>
      </c>
      <c r="F139" s="49">
        <v>0</v>
      </c>
      <c r="G139" s="49">
        <v>0</v>
      </c>
      <c r="H139" s="49">
        <v>0</v>
      </c>
      <c r="I139" s="49">
        <v>0</v>
      </c>
      <c r="J139" s="49">
        <v>0</v>
      </c>
      <c r="K139" s="49">
        <v>0</v>
      </c>
      <c r="L139" s="49">
        <v>0</v>
      </c>
      <c r="M139" s="49">
        <v>0</v>
      </c>
      <c r="N139" s="49">
        <v>0</v>
      </c>
      <c r="O139" s="49">
        <v>0</v>
      </c>
      <c r="P139" s="49">
        <v>0</v>
      </c>
      <c r="Q139" s="49">
        <v>0</v>
      </c>
      <c r="R139" s="49">
        <v>0</v>
      </c>
      <c r="S139" s="49">
        <v>0</v>
      </c>
      <c r="T139" s="49">
        <v>0</v>
      </c>
      <c r="U139" s="226">
        <v>0</v>
      </c>
      <c r="V139" s="61">
        <v>0</v>
      </c>
      <c r="W139" s="61">
        <v>0</v>
      </c>
      <c r="X139" s="61">
        <v>0</v>
      </c>
      <c r="Y139" s="61">
        <v>0</v>
      </c>
      <c r="Z139" s="61">
        <v>0</v>
      </c>
    </row>
    <row r="140" spans="1:26">
      <c r="A140" s="51" t="s">
        <v>110</v>
      </c>
      <c r="B140" s="49">
        <v>0</v>
      </c>
      <c r="C140" s="103">
        <v>0</v>
      </c>
      <c r="D140" s="103">
        <v>0</v>
      </c>
      <c r="E140" s="49">
        <v>9742972</v>
      </c>
      <c r="F140" s="49">
        <v>2426753</v>
      </c>
      <c r="G140" s="49">
        <v>345082</v>
      </c>
      <c r="H140" s="49">
        <v>1589503</v>
      </c>
      <c r="I140" s="49">
        <v>0</v>
      </c>
      <c r="J140" s="49">
        <v>305820</v>
      </c>
      <c r="K140" s="49">
        <v>991685</v>
      </c>
      <c r="L140" s="49">
        <v>1656476</v>
      </c>
      <c r="M140" s="49">
        <v>991685</v>
      </c>
      <c r="N140" s="49">
        <v>566948</v>
      </c>
      <c r="O140" s="49">
        <v>10643171</v>
      </c>
      <c r="P140" s="49">
        <v>5786126</v>
      </c>
      <c r="Q140" s="49">
        <v>8980299</v>
      </c>
      <c r="R140" s="49">
        <v>761242</v>
      </c>
      <c r="S140" s="49">
        <v>12673</v>
      </c>
      <c r="T140" s="49">
        <v>0</v>
      </c>
      <c r="U140" s="226">
        <v>0</v>
      </c>
      <c r="V140" s="61">
        <v>6256524</v>
      </c>
      <c r="W140" s="61">
        <v>5292454</v>
      </c>
      <c r="X140" s="61">
        <v>1417827</v>
      </c>
      <c r="Y140" s="61">
        <v>0</v>
      </c>
      <c r="Z140" s="61">
        <v>7860373</v>
      </c>
    </row>
    <row r="141" spans="1:26">
      <c r="A141" s="51" t="s">
        <v>111</v>
      </c>
      <c r="B141" s="49">
        <v>0</v>
      </c>
      <c r="C141" s="103">
        <v>0</v>
      </c>
      <c r="D141" s="103">
        <v>0</v>
      </c>
      <c r="E141" s="49">
        <v>13194473</v>
      </c>
      <c r="F141" s="49">
        <v>10752936</v>
      </c>
      <c r="G141" s="49">
        <v>2131442</v>
      </c>
      <c r="H141" s="49">
        <v>1418442</v>
      </c>
      <c r="I141" s="49">
        <v>0</v>
      </c>
      <c r="J141" s="49">
        <v>0</v>
      </c>
      <c r="K141" s="49">
        <v>-10</v>
      </c>
      <c r="L141" s="49">
        <v>0</v>
      </c>
      <c r="M141" s="49">
        <v>-10</v>
      </c>
      <c r="N141" s="49">
        <v>0</v>
      </c>
      <c r="O141" s="49">
        <v>0</v>
      </c>
      <c r="P141" s="49">
        <v>0</v>
      </c>
      <c r="Q141" s="49">
        <v>0</v>
      </c>
      <c r="R141" s="49">
        <v>0</v>
      </c>
      <c r="S141" s="49">
        <v>0</v>
      </c>
      <c r="T141" s="49">
        <v>0</v>
      </c>
      <c r="U141" s="226">
        <v>0</v>
      </c>
      <c r="V141" s="61">
        <v>0</v>
      </c>
      <c r="W141" s="61">
        <v>0</v>
      </c>
      <c r="X141" s="61">
        <v>0</v>
      </c>
      <c r="Y141" s="61">
        <v>0</v>
      </c>
      <c r="Z141" s="61">
        <v>0</v>
      </c>
    </row>
    <row r="142" spans="1:26">
      <c r="A142" s="51" t="s">
        <v>113</v>
      </c>
      <c r="B142" s="49">
        <v>0</v>
      </c>
      <c r="C142" s="103">
        <v>0</v>
      </c>
      <c r="D142" s="103">
        <v>0</v>
      </c>
      <c r="E142" s="49">
        <v>0</v>
      </c>
      <c r="F142" s="49">
        <v>0</v>
      </c>
      <c r="G142" s="49">
        <v>643709</v>
      </c>
      <c r="H142" s="49">
        <v>107479</v>
      </c>
      <c r="I142" s="49">
        <v>793859</v>
      </c>
      <c r="J142" s="49">
        <v>623</v>
      </c>
      <c r="K142" s="49">
        <v>-2228</v>
      </c>
      <c r="L142" s="49">
        <v>0</v>
      </c>
      <c r="M142" s="49">
        <v>-2228</v>
      </c>
      <c r="N142" s="49">
        <v>0</v>
      </c>
      <c r="O142" s="49">
        <v>0</v>
      </c>
      <c r="P142" s="49">
        <v>0</v>
      </c>
      <c r="Q142" s="49">
        <v>0</v>
      </c>
      <c r="R142" s="49">
        <v>0</v>
      </c>
      <c r="S142" s="49">
        <v>0</v>
      </c>
      <c r="T142" s="49">
        <v>477437</v>
      </c>
      <c r="U142" s="226">
        <v>121274</v>
      </c>
      <c r="V142" s="61">
        <v>9899</v>
      </c>
      <c r="W142" s="61">
        <v>0</v>
      </c>
      <c r="X142" s="61">
        <v>0</v>
      </c>
      <c r="Y142" s="61">
        <v>0</v>
      </c>
      <c r="Z142" s="61">
        <v>88593</v>
      </c>
    </row>
    <row r="143" spans="1:26">
      <c r="A143" s="51" t="s">
        <v>78</v>
      </c>
      <c r="B143" s="49">
        <v>0</v>
      </c>
      <c r="C143" s="103">
        <v>0</v>
      </c>
      <c r="D143" s="103">
        <v>0</v>
      </c>
      <c r="E143" s="49">
        <v>66977945</v>
      </c>
      <c r="F143" s="49">
        <v>5135358</v>
      </c>
      <c r="G143" s="49">
        <v>2563371</v>
      </c>
      <c r="H143" s="49">
        <v>1095331</v>
      </c>
      <c r="I143" s="49">
        <v>0</v>
      </c>
      <c r="J143" s="49">
        <v>1546236</v>
      </c>
      <c r="K143" s="49">
        <v>1135676</v>
      </c>
      <c r="L143" s="49">
        <v>1366333</v>
      </c>
      <c r="M143" s="49">
        <v>1145809</v>
      </c>
      <c r="N143" s="49">
        <v>962230</v>
      </c>
      <c r="O143" s="49">
        <v>436466</v>
      </c>
      <c r="P143" s="49">
        <v>106219</v>
      </c>
      <c r="Q143" s="49">
        <v>0</v>
      </c>
      <c r="R143" s="49">
        <v>4647727</v>
      </c>
      <c r="S143" s="49">
        <v>28316</v>
      </c>
      <c r="T143" s="49">
        <v>523514</v>
      </c>
      <c r="U143" s="226">
        <v>118238</v>
      </c>
      <c r="V143" s="61">
        <v>451164</v>
      </c>
      <c r="W143" s="61">
        <v>285228</v>
      </c>
      <c r="X143" s="61">
        <v>291774</v>
      </c>
      <c r="Y143" s="61">
        <v>91153</v>
      </c>
      <c r="Z143" s="61">
        <v>511472</v>
      </c>
    </row>
    <row r="144" spans="1:26">
      <c r="A144" s="51" t="s">
        <v>116</v>
      </c>
      <c r="B144" s="49">
        <v>0</v>
      </c>
      <c r="C144" s="103">
        <v>0</v>
      </c>
      <c r="D144" s="103">
        <v>0</v>
      </c>
      <c r="E144" s="49">
        <v>7583129</v>
      </c>
      <c r="F144" s="49">
        <v>5324418</v>
      </c>
      <c r="G144" s="49">
        <v>1424656</v>
      </c>
      <c r="H144" s="49">
        <v>1067487</v>
      </c>
      <c r="I144" s="49">
        <v>45390</v>
      </c>
      <c r="J144" s="49">
        <v>2718996</v>
      </c>
      <c r="K144" s="49">
        <v>7657306</v>
      </c>
      <c r="L144" s="49">
        <v>5024309</v>
      </c>
      <c r="M144" s="49">
        <v>7657306</v>
      </c>
      <c r="N144" s="49">
        <v>2039687</v>
      </c>
      <c r="O144" s="49">
        <v>702147</v>
      </c>
      <c r="P144" s="49">
        <v>602123</v>
      </c>
      <c r="Q144" s="49">
        <v>115777</v>
      </c>
      <c r="R144" s="49">
        <v>-112403</v>
      </c>
      <c r="S144" s="49">
        <v>0</v>
      </c>
      <c r="T144" s="49">
        <v>3671037</v>
      </c>
      <c r="U144" s="226">
        <v>4028959</v>
      </c>
      <c r="V144" s="61">
        <v>3444296</v>
      </c>
      <c r="W144" s="61">
        <v>3805694</v>
      </c>
      <c r="X144" s="61">
        <v>3646358</v>
      </c>
      <c r="Y144" s="61">
        <v>8707948</v>
      </c>
      <c r="Z144" s="61">
        <v>9070506</v>
      </c>
    </row>
    <row r="145" spans="1:26">
      <c r="A145" s="51" t="s">
        <v>117</v>
      </c>
      <c r="B145" s="49">
        <v>0</v>
      </c>
      <c r="C145" s="103">
        <v>0</v>
      </c>
      <c r="D145" s="103">
        <v>0</v>
      </c>
      <c r="E145" s="49">
        <v>38214987</v>
      </c>
      <c r="F145" s="49">
        <v>8075936</v>
      </c>
      <c r="G145" s="49">
        <v>42444015</v>
      </c>
      <c r="H145" s="49">
        <v>1866411</v>
      </c>
      <c r="I145" s="49">
        <v>0</v>
      </c>
      <c r="J145" s="49">
        <v>3860891</v>
      </c>
      <c r="K145" s="49">
        <v>7312368</v>
      </c>
      <c r="L145" s="49">
        <v>11178082</v>
      </c>
      <c r="M145" s="49">
        <v>7312368</v>
      </c>
      <c r="N145" s="49">
        <v>36734350</v>
      </c>
      <c r="O145" s="49">
        <v>15506628</v>
      </c>
      <c r="P145" s="49">
        <v>14300684</v>
      </c>
      <c r="Q145" s="49">
        <v>15083086</v>
      </c>
      <c r="R145" s="49">
        <v>13120807</v>
      </c>
      <c r="S145" s="49">
        <v>11300674</v>
      </c>
      <c r="T145" s="49">
        <v>0</v>
      </c>
      <c r="U145" s="226">
        <v>0</v>
      </c>
      <c r="V145" s="61">
        <v>0</v>
      </c>
      <c r="W145" s="61">
        <v>0</v>
      </c>
      <c r="X145" s="61">
        <v>0</v>
      </c>
      <c r="Y145" s="61">
        <v>0</v>
      </c>
      <c r="Z145" s="61">
        <v>0</v>
      </c>
    </row>
    <row r="146" spans="1:26">
      <c r="A146" s="51" t="s">
        <v>77</v>
      </c>
      <c r="B146" s="49">
        <v>0</v>
      </c>
      <c r="C146" s="103">
        <v>0</v>
      </c>
      <c r="D146" s="103">
        <v>0</v>
      </c>
      <c r="E146" s="49">
        <v>5761522</v>
      </c>
      <c r="F146" s="49">
        <v>1997786</v>
      </c>
      <c r="G146" s="49">
        <v>6568997</v>
      </c>
      <c r="H146" s="49">
        <v>4889222</v>
      </c>
      <c r="I146" s="49">
        <v>0</v>
      </c>
      <c r="J146" s="49">
        <v>7286782</v>
      </c>
      <c r="K146" s="49">
        <v>4516747</v>
      </c>
      <c r="L146" s="49">
        <v>2281319</v>
      </c>
      <c r="M146" s="49">
        <v>4516747</v>
      </c>
      <c r="N146" s="49">
        <v>1782410</v>
      </c>
      <c r="O146" s="49">
        <v>2290252</v>
      </c>
      <c r="P146" s="49">
        <v>4025138</v>
      </c>
      <c r="Q146" s="49">
        <v>2851649</v>
      </c>
      <c r="R146" s="49">
        <v>2572489</v>
      </c>
      <c r="S146" s="49">
        <v>1103396</v>
      </c>
      <c r="T146" s="49">
        <v>1884153</v>
      </c>
      <c r="U146" s="226">
        <v>2020133</v>
      </c>
      <c r="V146" s="61">
        <v>2194792</v>
      </c>
      <c r="W146" s="61">
        <v>6880677</v>
      </c>
      <c r="X146" s="61">
        <v>7086340</v>
      </c>
      <c r="Y146" s="61">
        <v>7550156</v>
      </c>
      <c r="Z146" s="61">
        <v>7506664</v>
      </c>
    </row>
    <row r="147" spans="1:26">
      <c r="A147" s="51" t="s">
        <v>120</v>
      </c>
      <c r="B147" s="49">
        <v>0</v>
      </c>
      <c r="C147" s="103">
        <v>0</v>
      </c>
      <c r="D147" s="103">
        <v>0</v>
      </c>
      <c r="E147" s="49">
        <v>17619009</v>
      </c>
      <c r="F147" s="49">
        <v>2665152</v>
      </c>
      <c r="G147" s="49">
        <v>3227539</v>
      </c>
      <c r="H147" s="49">
        <v>2768284</v>
      </c>
      <c r="I147" s="49">
        <v>0</v>
      </c>
      <c r="J147" s="49">
        <v>5688848</v>
      </c>
      <c r="K147" s="49">
        <v>5262163</v>
      </c>
      <c r="L147" s="49">
        <v>3749708</v>
      </c>
      <c r="M147" s="49">
        <v>5262163</v>
      </c>
      <c r="N147" s="49">
        <v>5991052</v>
      </c>
      <c r="O147" s="49">
        <v>4030028</v>
      </c>
      <c r="P147" s="49">
        <v>6652508</v>
      </c>
      <c r="Q147" s="49">
        <v>6829904</v>
      </c>
      <c r="R147" s="49">
        <v>6161144</v>
      </c>
      <c r="S147" s="49">
        <v>5828588</v>
      </c>
      <c r="T147" s="49">
        <v>6662611</v>
      </c>
      <c r="U147" s="226">
        <v>4018261</v>
      </c>
      <c r="V147" s="61">
        <v>482346</v>
      </c>
      <c r="W147" s="61">
        <v>147792</v>
      </c>
      <c r="X147" s="61">
        <v>116095</v>
      </c>
      <c r="Y147" s="61">
        <v>457476</v>
      </c>
      <c r="Z147" s="61">
        <v>1492515</v>
      </c>
    </row>
    <row r="148" spans="1:26">
      <c r="A148" s="51" t="s">
        <v>122</v>
      </c>
      <c r="B148" s="49">
        <v>0</v>
      </c>
      <c r="C148" s="103">
        <v>0</v>
      </c>
      <c r="D148" s="103">
        <v>0</v>
      </c>
      <c r="E148" s="49">
        <v>13981945</v>
      </c>
      <c r="F148" s="49">
        <v>0</v>
      </c>
      <c r="G148" s="49">
        <v>0</v>
      </c>
      <c r="H148" s="49">
        <v>0</v>
      </c>
      <c r="I148" s="49">
        <v>0</v>
      </c>
      <c r="J148" s="49">
        <v>2453210</v>
      </c>
      <c r="K148" s="49">
        <v>2876757</v>
      </c>
      <c r="L148" s="49">
        <v>518383</v>
      </c>
      <c r="M148" s="49">
        <v>2876757</v>
      </c>
      <c r="N148" s="49">
        <v>0</v>
      </c>
      <c r="O148" s="49">
        <v>0</v>
      </c>
      <c r="P148" s="49">
        <v>0</v>
      </c>
      <c r="Q148" s="49">
        <v>17193801</v>
      </c>
      <c r="R148" s="49">
        <v>17358087</v>
      </c>
      <c r="S148" s="49">
        <v>20706258</v>
      </c>
      <c r="T148" s="49">
        <v>18632876</v>
      </c>
      <c r="U148" s="226">
        <v>11444725</v>
      </c>
      <c r="V148" s="61">
        <v>13211466</v>
      </c>
      <c r="W148" s="61">
        <v>15665197</v>
      </c>
      <c r="X148" s="61">
        <v>16313431</v>
      </c>
      <c r="Y148" s="61">
        <v>16148470</v>
      </c>
      <c r="Z148" s="61">
        <v>14814589</v>
      </c>
    </row>
    <row r="149" spans="1:26">
      <c r="A149" s="51" t="s">
        <v>124</v>
      </c>
      <c r="B149" s="49">
        <v>0</v>
      </c>
      <c r="C149" s="103">
        <v>0</v>
      </c>
      <c r="D149" s="103">
        <v>0</v>
      </c>
      <c r="E149" s="49">
        <v>3106599</v>
      </c>
      <c r="F149" s="49">
        <v>2715092</v>
      </c>
      <c r="G149" s="49">
        <v>3536872</v>
      </c>
      <c r="H149" s="49">
        <v>3070734</v>
      </c>
      <c r="I149" s="49">
        <v>0</v>
      </c>
      <c r="J149" s="49">
        <v>2328806</v>
      </c>
      <c r="K149" s="49">
        <v>2042543</v>
      </c>
      <c r="L149" s="49">
        <v>1850348</v>
      </c>
      <c r="M149" s="49">
        <v>2042543</v>
      </c>
      <c r="N149" s="49">
        <v>1922140</v>
      </c>
      <c r="O149" s="49">
        <v>1576418</v>
      </c>
      <c r="P149" s="49">
        <v>1364379</v>
      </c>
      <c r="Q149" s="49">
        <v>1255839</v>
      </c>
      <c r="R149" s="49">
        <v>1452177</v>
      </c>
      <c r="S149" s="49">
        <v>1469850</v>
      </c>
      <c r="T149" s="49">
        <v>8949710</v>
      </c>
      <c r="U149" s="226">
        <v>8983143</v>
      </c>
      <c r="V149" s="61">
        <v>3480086</v>
      </c>
      <c r="W149" s="61">
        <v>2399905</v>
      </c>
      <c r="X149" s="61">
        <v>2235646</v>
      </c>
      <c r="Y149" s="61">
        <v>1842196</v>
      </c>
      <c r="Z149" s="61">
        <v>1867919</v>
      </c>
    </row>
    <row r="150" spans="1:26">
      <c r="A150" s="51" t="s">
        <v>126</v>
      </c>
      <c r="B150" s="49">
        <v>0</v>
      </c>
      <c r="C150" s="103">
        <v>0</v>
      </c>
      <c r="D150" s="103">
        <v>0</v>
      </c>
      <c r="E150" s="49">
        <v>0</v>
      </c>
      <c r="F150" s="49">
        <v>0</v>
      </c>
      <c r="G150" s="49">
        <v>418849</v>
      </c>
      <c r="H150" s="49">
        <v>-418849</v>
      </c>
      <c r="I150" s="49">
        <v>0</v>
      </c>
      <c r="J150" s="49">
        <v>0</v>
      </c>
      <c r="K150" s="49">
        <v>0</v>
      </c>
      <c r="L150" s="49">
        <v>0</v>
      </c>
      <c r="M150" s="49">
        <v>0</v>
      </c>
      <c r="N150" s="49">
        <v>9238985</v>
      </c>
      <c r="O150" s="49">
        <v>9395182</v>
      </c>
      <c r="P150" s="49">
        <v>8070786</v>
      </c>
      <c r="Q150" s="49">
        <v>1641644</v>
      </c>
      <c r="R150" s="49">
        <v>3887510</v>
      </c>
      <c r="S150" s="49">
        <v>1749459</v>
      </c>
      <c r="T150" s="49">
        <v>1479871</v>
      </c>
      <c r="U150" s="226">
        <v>1017304</v>
      </c>
      <c r="V150" s="61">
        <v>2720498</v>
      </c>
      <c r="W150" s="61">
        <v>2693882</v>
      </c>
      <c r="X150" s="61">
        <v>9134</v>
      </c>
      <c r="Y150" s="61">
        <v>5914</v>
      </c>
      <c r="Z150" s="61">
        <v>7455.09</v>
      </c>
    </row>
    <row r="151" spans="1:26">
      <c r="A151" s="51" t="s">
        <v>127</v>
      </c>
      <c r="B151" s="49">
        <v>0</v>
      </c>
      <c r="C151" s="103">
        <v>0</v>
      </c>
      <c r="D151" s="103">
        <v>0</v>
      </c>
      <c r="E151" s="49">
        <v>44898</v>
      </c>
      <c r="F151" s="49">
        <v>51546</v>
      </c>
      <c r="G151" s="49">
        <v>708958</v>
      </c>
      <c r="H151" s="49">
        <v>0</v>
      </c>
      <c r="I151" s="49">
        <v>0</v>
      </c>
      <c r="J151" s="49">
        <v>0</v>
      </c>
      <c r="K151" s="49">
        <v>0</v>
      </c>
      <c r="L151" s="49">
        <v>0</v>
      </c>
      <c r="M151" s="49">
        <v>0</v>
      </c>
      <c r="N151" s="49">
        <v>4827583</v>
      </c>
      <c r="O151" s="49">
        <v>3770615</v>
      </c>
      <c r="P151" s="49">
        <v>2074682</v>
      </c>
      <c r="Q151" s="49">
        <v>1493916</v>
      </c>
      <c r="R151" s="49">
        <v>1703805</v>
      </c>
      <c r="S151" s="49">
        <v>1198373</v>
      </c>
      <c r="T151" s="49">
        <v>1063433</v>
      </c>
      <c r="U151" s="226">
        <v>0</v>
      </c>
      <c r="V151" s="61">
        <v>1333894</v>
      </c>
      <c r="W151" s="61">
        <v>1471718</v>
      </c>
      <c r="X151" s="61">
        <v>2135064</v>
      </c>
      <c r="Y151" s="61">
        <v>918902</v>
      </c>
      <c r="Z151" s="61">
        <v>333279</v>
      </c>
    </row>
    <row r="152" spans="1:26">
      <c r="A152" s="51" t="s">
        <v>128</v>
      </c>
      <c r="B152" s="49">
        <v>0</v>
      </c>
      <c r="C152" s="103">
        <v>0</v>
      </c>
      <c r="D152" s="103">
        <v>0</v>
      </c>
      <c r="E152" s="49">
        <v>1615467</v>
      </c>
      <c r="F152" s="49">
        <v>1361202</v>
      </c>
      <c r="G152" s="49">
        <v>2439198</v>
      </c>
      <c r="H152" s="49">
        <v>2387662</v>
      </c>
      <c r="I152" s="49">
        <v>0</v>
      </c>
      <c r="J152" s="49">
        <v>3094392</v>
      </c>
      <c r="K152" s="49">
        <v>2543899</v>
      </c>
      <c r="L152" s="49">
        <v>3512992</v>
      </c>
      <c r="M152" s="49">
        <v>2543899</v>
      </c>
      <c r="N152" s="49">
        <v>2549186</v>
      </c>
      <c r="O152" s="49">
        <v>2401068</v>
      </c>
      <c r="P152" s="49">
        <v>2578446</v>
      </c>
      <c r="Q152" s="49">
        <v>1269062</v>
      </c>
      <c r="R152" s="49">
        <v>1280005</v>
      </c>
      <c r="S152" s="49">
        <v>1625311</v>
      </c>
      <c r="T152" s="49">
        <v>2916389</v>
      </c>
      <c r="U152" s="226">
        <v>3299639</v>
      </c>
      <c r="V152" s="61">
        <v>4602847</v>
      </c>
      <c r="W152" s="61">
        <v>2830597</v>
      </c>
      <c r="X152" s="61">
        <v>2951386</v>
      </c>
      <c r="Y152" s="61">
        <v>2149430</v>
      </c>
      <c r="Z152" s="61">
        <v>1268046</v>
      </c>
    </row>
    <row r="153" spans="1:26">
      <c r="A153" s="51" t="s">
        <v>130</v>
      </c>
      <c r="B153" s="49">
        <v>0</v>
      </c>
      <c r="C153" s="103">
        <v>0</v>
      </c>
      <c r="D153" s="103">
        <v>0</v>
      </c>
      <c r="E153" s="49">
        <v>46996197</v>
      </c>
      <c r="F153" s="49">
        <v>-10724025</v>
      </c>
      <c r="G153" s="49">
        <v>36175711</v>
      </c>
      <c r="H153" s="49">
        <v>13991335</v>
      </c>
      <c r="I153" s="49">
        <v>0</v>
      </c>
      <c r="J153" s="49">
        <v>16917746</v>
      </c>
      <c r="K153" s="49">
        <v>26231154</v>
      </c>
      <c r="L153" s="49">
        <v>26969497</v>
      </c>
      <c r="M153" s="49">
        <v>24670423</v>
      </c>
      <c r="N153" s="49">
        <v>32065091</v>
      </c>
      <c r="O153" s="49">
        <v>30662049</v>
      </c>
      <c r="P153" s="49">
        <v>33181260</v>
      </c>
      <c r="Q153" s="49">
        <v>24266394</v>
      </c>
      <c r="R153" s="49">
        <v>22061907</v>
      </c>
      <c r="S153" s="49">
        <v>22418623</v>
      </c>
      <c r="T153" s="49">
        <v>27029527</v>
      </c>
      <c r="U153" s="226">
        <v>27635711</v>
      </c>
      <c r="V153" s="61">
        <v>26994640</v>
      </c>
      <c r="W153" s="61">
        <v>28893440</v>
      </c>
      <c r="X153" s="61">
        <v>23641482</v>
      </c>
      <c r="Y153" s="61">
        <v>21177345</v>
      </c>
      <c r="Z153" s="61">
        <v>13068604.560000001</v>
      </c>
    </row>
    <row r="154" spans="1:26">
      <c r="A154" s="51" t="s">
        <v>131</v>
      </c>
      <c r="B154" s="49">
        <v>0</v>
      </c>
      <c r="C154" s="103">
        <v>0</v>
      </c>
      <c r="D154" s="103">
        <v>0</v>
      </c>
      <c r="E154" s="49">
        <v>1300270</v>
      </c>
      <c r="F154" s="49">
        <v>1107107</v>
      </c>
      <c r="G154" s="49">
        <v>656256</v>
      </c>
      <c r="H154" s="49">
        <v>0</v>
      </c>
      <c r="I154" s="49">
        <v>0</v>
      </c>
      <c r="J154" s="49">
        <v>0</v>
      </c>
      <c r="K154" s="49">
        <v>0</v>
      </c>
      <c r="L154" s="49">
        <v>0</v>
      </c>
      <c r="M154" s="49">
        <v>0</v>
      </c>
      <c r="N154" s="49">
        <v>0</v>
      </c>
      <c r="O154" s="49">
        <v>0</v>
      </c>
      <c r="P154" s="49">
        <v>0</v>
      </c>
      <c r="Q154" s="49">
        <v>0</v>
      </c>
      <c r="R154" s="49">
        <v>0</v>
      </c>
      <c r="S154" s="49">
        <v>0</v>
      </c>
      <c r="T154" s="49">
        <v>0</v>
      </c>
      <c r="U154" s="226">
        <v>0</v>
      </c>
      <c r="V154" s="61">
        <v>0</v>
      </c>
      <c r="W154" s="61">
        <v>10617</v>
      </c>
      <c r="X154" s="61">
        <v>199328</v>
      </c>
      <c r="Y154" s="61">
        <v>298683</v>
      </c>
      <c r="Z154" s="61">
        <v>235810</v>
      </c>
    </row>
    <row r="155" spans="1:26">
      <c r="A155" s="51" t="s">
        <v>132</v>
      </c>
      <c r="B155" s="49">
        <v>0</v>
      </c>
      <c r="C155" s="103">
        <v>0</v>
      </c>
      <c r="D155" s="103">
        <v>0</v>
      </c>
      <c r="E155" s="49">
        <v>289765480</v>
      </c>
      <c r="F155" s="49">
        <v>81016098</v>
      </c>
      <c r="G155" s="49">
        <v>54894470</v>
      </c>
      <c r="H155" s="49">
        <v>39956480</v>
      </c>
      <c r="I155" s="49">
        <v>0</v>
      </c>
      <c r="J155" s="49">
        <v>56361026</v>
      </c>
      <c r="K155" s="49">
        <v>61589438</v>
      </c>
      <c r="L155" s="49">
        <v>68511014</v>
      </c>
      <c r="M155" s="49">
        <v>59471973</v>
      </c>
      <c r="N155" s="49">
        <v>20696469</v>
      </c>
      <c r="O155" s="49">
        <v>21234302</v>
      </c>
      <c r="P155" s="49">
        <v>10884074</v>
      </c>
      <c r="Q155" s="49">
        <v>12624313</v>
      </c>
      <c r="R155" s="49">
        <v>15347860</v>
      </c>
      <c r="S155" s="49">
        <v>940912</v>
      </c>
      <c r="T155" s="49">
        <v>18260961</v>
      </c>
      <c r="U155" s="226">
        <v>3374498</v>
      </c>
      <c r="V155" s="61">
        <v>14922465</v>
      </c>
      <c r="W155" s="61">
        <v>3841088</v>
      </c>
      <c r="X155" s="61">
        <v>4273418</v>
      </c>
      <c r="Y155" s="61">
        <v>3005768</v>
      </c>
      <c r="Z155" s="61">
        <v>1905282</v>
      </c>
    </row>
    <row r="156" spans="1:26">
      <c r="A156" s="51" t="s">
        <v>75</v>
      </c>
      <c r="B156" s="49">
        <v>0</v>
      </c>
      <c r="C156" s="103">
        <v>0</v>
      </c>
      <c r="D156" s="103">
        <v>0</v>
      </c>
      <c r="E156" s="49">
        <v>64505887</v>
      </c>
      <c r="F156" s="49">
        <v>55229997</v>
      </c>
      <c r="G156" s="49">
        <v>53765485</v>
      </c>
      <c r="H156" s="49">
        <v>58209792</v>
      </c>
      <c r="I156" s="49">
        <v>0</v>
      </c>
      <c r="J156" s="49">
        <v>52239358</v>
      </c>
      <c r="K156" s="49">
        <v>50050690</v>
      </c>
      <c r="L156" s="49">
        <v>48350007</v>
      </c>
      <c r="M156" s="49">
        <v>50050690</v>
      </c>
      <c r="N156" s="49">
        <v>49094718</v>
      </c>
      <c r="O156" s="49">
        <v>47921752</v>
      </c>
      <c r="P156" s="49">
        <v>43875413</v>
      </c>
      <c r="Q156" s="49">
        <v>40228395</v>
      </c>
      <c r="R156" s="49">
        <v>35642693</v>
      </c>
      <c r="S156" s="49">
        <v>28394357</v>
      </c>
      <c r="T156" s="49">
        <v>5449470</v>
      </c>
      <c r="U156" s="226">
        <v>4519595</v>
      </c>
      <c r="V156" s="61">
        <v>2567875</v>
      </c>
      <c r="W156" s="61">
        <v>3137106</v>
      </c>
      <c r="X156" s="61">
        <v>3186325</v>
      </c>
      <c r="Y156" s="61">
        <v>2458378</v>
      </c>
      <c r="Z156" s="61">
        <v>2651123</v>
      </c>
    </row>
    <row r="157" spans="1:26">
      <c r="A157" s="51" t="s">
        <v>133</v>
      </c>
      <c r="B157" s="49">
        <v>0</v>
      </c>
      <c r="C157" s="103">
        <v>0</v>
      </c>
      <c r="D157" s="103">
        <v>0</v>
      </c>
      <c r="E157" s="49">
        <v>0</v>
      </c>
      <c r="F157" s="49">
        <v>0</v>
      </c>
      <c r="G157" s="49">
        <v>0</v>
      </c>
      <c r="H157" s="49">
        <v>0</v>
      </c>
      <c r="I157" s="49">
        <v>0</v>
      </c>
      <c r="J157" s="49">
        <v>0</v>
      </c>
      <c r="K157" s="49">
        <v>0</v>
      </c>
      <c r="L157" s="49">
        <v>0</v>
      </c>
      <c r="M157" s="49">
        <v>0</v>
      </c>
      <c r="N157" s="49">
        <v>0</v>
      </c>
      <c r="O157" s="49">
        <v>0</v>
      </c>
      <c r="P157" s="49">
        <v>73399</v>
      </c>
      <c r="Q157" s="49">
        <v>1200000</v>
      </c>
      <c r="R157" s="49">
        <v>1568058</v>
      </c>
      <c r="S157" s="49">
        <v>2329322</v>
      </c>
      <c r="T157" s="49">
        <v>2724297</v>
      </c>
      <c r="U157" s="226">
        <v>3519738</v>
      </c>
      <c r="V157" s="61">
        <v>3193518</v>
      </c>
      <c r="W157" s="61">
        <v>3400713</v>
      </c>
      <c r="X157" s="61">
        <v>3205968</v>
      </c>
      <c r="Y157" s="61">
        <v>3468866</v>
      </c>
      <c r="Z157" s="61">
        <v>3098276</v>
      </c>
    </row>
    <row r="158" spans="1:26">
      <c r="A158" s="51" t="s">
        <v>134</v>
      </c>
      <c r="B158" s="49">
        <v>0</v>
      </c>
      <c r="C158" s="103">
        <v>0</v>
      </c>
      <c r="D158" s="103">
        <v>0</v>
      </c>
      <c r="E158" s="49">
        <v>10788019</v>
      </c>
      <c r="F158" s="49">
        <v>842628</v>
      </c>
      <c r="G158" s="49">
        <v>16088847</v>
      </c>
      <c r="H158" s="49">
        <v>27435104</v>
      </c>
      <c r="I158" s="49">
        <v>0</v>
      </c>
      <c r="J158" s="49">
        <v>13729901</v>
      </c>
      <c r="K158" s="49">
        <v>14564501</v>
      </c>
      <c r="L158" s="49">
        <v>13753752</v>
      </c>
      <c r="M158" s="49">
        <v>14564501</v>
      </c>
      <c r="N158" s="49">
        <v>0</v>
      </c>
      <c r="O158" s="49">
        <v>0</v>
      </c>
      <c r="P158" s="49">
        <v>0</v>
      </c>
      <c r="Q158" s="49">
        <v>0</v>
      </c>
      <c r="R158" s="49">
        <v>173800</v>
      </c>
      <c r="S158" s="49">
        <v>9800</v>
      </c>
      <c r="T158" s="49">
        <v>0</v>
      </c>
      <c r="U158" s="226">
        <v>0</v>
      </c>
      <c r="V158" s="61">
        <v>0</v>
      </c>
      <c r="W158" s="61">
        <v>0</v>
      </c>
      <c r="X158" s="61">
        <v>0</v>
      </c>
      <c r="Y158" s="61">
        <v>0</v>
      </c>
      <c r="Z158" s="61">
        <v>0</v>
      </c>
    </row>
    <row r="159" spans="1:26">
      <c r="A159" s="51" t="s">
        <v>136</v>
      </c>
      <c r="B159" s="49">
        <v>0</v>
      </c>
      <c r="C159" s="103">
        <v>0</v>
      </c>
      <c r="D159" s="103">
        <v>0</v>
      </c>
      <c r="E159" s="49">
        <v>27999432</v>
      </c>
      <c r="F159" s="49">
        <v>0</v>
      </c>
      <c r="G159" s="49">
        <v>0</v>
      </c>
      <c r="H159" s="49">
        <v>0</v>
      </c>
      <c r="I159" s="49">
        <v>0</v>
      </c>
      <c r="J159" s="49">
        <v>0</v>
      </c>
      <c r="K159" s="49">
        <v>0</v>
      </c>
      <c r="L159" s="49">
        <v>0</v>
      </c>
      <c r="M159" s="49">
        <v>0</v>
      </c>
      <c r="N159" s="49">
        <v>0</v>
      </c>
      <c r="O159" s="49">
        <v>0</v>
      </c>
      <c r="P159" s="49">
        <v>0</v>
      </c>
      <c r="Q159" s="49">
        <v>0</v>
      </c>
      <c r="R159" s="49">
        <v>0</v>
      </c>
      <c r="S159" s="49">
        <v>0</v>
      </c>
      <c r="T159" s="49">
        <v>106228</v>
      </c>
      <c r="U159" s="226">
        <v>91535</v>
      </c>
      <c r="V159" s="61">
        <v>123858</v>
      </c>
      <c r="W159" s="61">
        <v>125270</v>
      </c>
      <c r="X159" s="61">
        <v>73633</v>
      </c>
      <c r="Y159" s="61">
        <v>58107</v>
      </c>
      <c r="Z159" s="61">
        <v>0</v>
      </c>
    </row>
    <row r="160" spans="1:26">
      <c r="A160" s="51" t="s">
        <v>145</v>
      </c>
      <c r="B160" s="49">
        <v>0</v>
      </c>
      <c r="C160" s="103">
        <v>0</v>
      </c>
      <c r="D160" s="103">
        <v>0</v>
      </c>
      <c r="E160" s="49">
        <v>-1577605</v>
      </c>
      <c r="F160" s="49">
        <v>6509212</v>
      </c>
      <c r="G160" s="49">
        <v>685082</v>
      </c>
      <c r="H160" s="49">
        <v>12246744</v>
      </c>
      <c r="I160" s="49">
        <v>536938</v>
      </c>
      <c r="J160" s="49">
        <v>2483304</v>
      </c>
      <c r="K160" s="49">
        <v>13573588</v>
      </c>
      <c r="L160" s="49">
        <v>9774431</v>
      </c>
      <c r="M160" s="49">
        <v>13573588</v>
      </c>
      <c r="N160" s="49">
        <v>14436538</v>
      </c>
      <c r="O160" s="49">
        <v>8864389</v>
      </c>
      <c r="P160" s="49">
        <v>10436190</v>
      </c>
      <c r="Q160" s="49">
        <v>3223566</v>
      </c>
      <c r="R160" s="49">
        <v>4916551</v>
      </c>
      <c r="S160" s="49">
        <v>5277934</v>
      </c>
      <c r="T160" s="49">
        <v>5551016</v>
      </c>
      <c r="U160" s="226">
        <v>5638300</v>
      </c>
      <c r="V160" s="61">
        <v>4349655</v>
      </c>
      <c r="W160" s="61">
        <v>1447932</v>
      </c>
      <c r="X160" s="61">
        <v>1815635</v>
      </c>
      <c r="Y160" s="61">
        <v>1830184</v>
      </c>
      <c r="Z160" s="61">
        <v>7594794</v>
      </c>
    </row>
    <row r="161" spans="1:26">
      <c r="A161" s="51" t="s">
        <v>138</v>
      </c>
      <c r="B161" s="49">
        <v>0</v>
      </c>
      <c r="C161" s="103">
        <v>0</v>
      </c>
      <c r="D161" s="103">
        <v>0</v>
      </c>
      <c r="E161" s="49">
        <v>152131443</v>
      </c>
      <c r="F161" s="49">
        <v>53389425</v>
      </c>
      <c r="G161" s="49">
        <v>63194967</v>
      </c>
      <c r="H161" s="49">
        <v>64825845</v>
      </c>
      <c r="I161" s="49">
        <v>0</v>
      </c>
      <c r="J161" s="49">
        <v>26314628</v>
      </c>
      <c r="K161" s="49">
        <v>26127575</v>
      </c>
      <c r="L161" s="49">
        <v>43108813</v>
      </c>
      <c r="M161" s="49">
        <v>26127575</v>
      </c>
      <c r="N161" s="49">
        <v>34364393</v>
      </c>
      <c r="O161" s="49">
        <v>40250321</v>
      </c>
      <c r="P161" s="49">
        <v>16348627</v>
      </c>
      <c r="Q161" s="49">
        <v>10137266</v>
      </c>
      <c r="R161" s="49">
        <v>4943994</v>
      </c>
      <c r="S161" s="49">
        <v>5189518</v>
      </c>
      <c r="T161" s="49">
        <v>4356524</v>
      </c>
      <c r="U161" s="226">
        <v>7433082</v>
      </c>
      <c r="V161" s="61">
        <v>14831514</v>
      </c>
      <c r="W161" s="61">
        <v>9106720</v>
      </c>
      <c r="X161" s="61">
        <v>11283666</v>
      </c>
      <c r="Y161" s="61">
        <v>4599204</v>
      </c>
      <c r="Z161" s="61">
        <v>3244229</v>
      </c>
    </row>
    <row r="162" spans="1:26">
      <c r="A162" s="51" t="s">
        <v>140</v>
      </c>
      <c r="B162" s="49">
        <v>0</v>
      </c>
      <c r="C162" s="103">
        <v>0</v>
      </c>
      <c r="D162" s="103">
        <v>0</v>
      </c>
      <c r="E162" s="49">
        <v>2922283</v>
      </c>
      <c r="F162" s="49">
        <v>2492490</v>
      </c>
      <c r="G162" s="49">
        <v>4515101</v>
      </c>
      <c r="H162" s="49">
        <v>4687756</v>
      </c>
      <c r="I162" s="49">
        <v>0</v>
      </c>
      <c r="J162" s="49">
        <v>2160901</v>
      </c>
      <c r="K162" s="49">
        <v>3050787</v>
      </c>
      <c r="L162" s="49">
        <v>3055997</v>
      </c>
      <c r="M162" s="49">
        <v>5677957</v>
      </c>
      <c r="N162" s="49">
        <v>1699543</v>
      </c>
      <c r="O162" s="49">
        <v>605817</v>
      </c>
      <c r="P162" s="49">
        <v>650775</v>
      </c>
      <c r="Q162" s="49">
        <v>0</v>
      </c>
      <c r="R162" s="49">
        <v>0</v>
      </c>
      <c r="S162" s="49">
        <v>0</v>
      </c>
      <c r="T162" s="49">
        <v>0</v>
      </c>
      <c r="U162" s="226">
        <v>0</v>
      </c>
      <c r="V162" s="61">
        <v>0</v>
      </c>
      <c r="W162" s="61">
        <v>0</v>
      </c>
      <c r="X162" s="61">
        <v>0</v>
      </c>
      <c r="Y162" s="61">
        <v>1264200</v>
      </c>
      <c r="Z162" s="61">
        <v>1337820</v>
      </c>
    </row>
    <row r="163" spans="1:26">
      <c r="A163" s="51" t="s">
        <v>142</v>
      </c>
      <c r="B163" s="49">
        <v>0</v>
      </c>
      <c r="C163" s="103">
        <v>0</v>
      </c>
      <c r="D163" s="103">
        <v>0</v>
      </c>
      <c r="E163" s="49">
        <v>1061711</v>
      </c>
      <c r="F163" s="49">
        <v>1139928</v>
      </c>
      <c r="G163" s="49">
        <v>1315359</v>
      </c>
      <c r="H163" s="49">
        <v>1256945</v>
      </c>
      <c r="I163" s="49">
        <v>0</v>
      </c>
      <c r="J163" s="49">
        <v>2153052</v>
      </c>
      <c r="K163" s="49">
        <v>1429699</v>
      </c>
      <c r="L163" s="49">
        <v>761410</v>
      </c>
      <c r="M163" s="49">
        <v>1326050</v>
      </c>
      <c r="N163" s="49">
        <v>46351</v>
      </c>
      <c r="O163" s="49">
        <v>5785</v>
      </c>
      <c r="P163" s="49">
        <v>0</v>
      </c>
      <c r="Q163" s="49">
        <v>0</v>
      </c>
      <c r="R163" s="49">
        <v>0</v>
      </c>
      <c r="S163" s="49">
        <v>0</v>
      </c>
      <c r="T163" s="49">
        <v>0</v>
      </c>
      <c r="U163" s="226">
        <v>0</v>
      </c>
      <c r="V163" s="61">
        <v>0</v>
      </c>
      <c r="W163" s="61">
        <v>0</v>
      </c>
      <c r="X163" s="61">
        <v>0</v>
      </c>
      <c r="Y163" s="61">
        <v>0</v>
      </c>
      <c r="Z163" s="61">
        <v>0</v>
      </c>
    </row>
    <row r="164" spans="1:26">
      <c r="A164" s="51" t="s">
        <v>144</v>
      </c>
      <c r="B164" s="49">
        <v>0</v>
      </c>
      <c r="C164" s="103">
        <v>0</v>
      </c>
      <c r="D164" s="103">
        <v>0</v>
      </c>
      <c r="E164" s="49">
        <v>3016349</v>
      </c>
      <c r="F164" s="49">
        <v>395420</v>
      </c>
      <c r="G164" s="49">
        <v>449196</v>
      </c>
      <c r="H164" s="49">
        <v>1021455</v>
      </c>
      <c r="I164" s="49">
        <v>0</v>
      </c>
      <c r="J164" s="49">
        <v>1148711</v>
      </c>
      <c r="K164" s="49">
        <v>1393475</v>
      </c>
      <c r="L164" s="49">
        <v>1353220</v>
      </c>
      <c r="M164" s="49">
        <v>1393475</v>
      </c>
      <c r="N164" s="49">
        <v>1307991</v>
      </c>
      <c r="O164" s="49">
        <v>1568324</v>
      </c>
      <c r="P164" s="49">
        <v>1595806</v>
      </c>
      <c r="Q164" s="49">
        <v>1425549</v>
      </c>
      <c r="R164" s="49">
        <v>1621429</v>
      </c>
      <c r="S164" s="49">
        <v>1388816</v>
      </c>
      <c r="T164" s="49">
        <v>1313215</v>
      </c>
      <c r="U164" s="226">
        <v>1298941</v>
      </c>
      <c r="V164" s="61">
        <v>1261076</v>
      </c>
      <c r="W164" s="61">
        <v>1137219</v>
      </c>
      <c r="X164" s="61">
        <v>980387</v>
      </c>
      <c r="Y164" s="61">
        <v>750404</v>
      </c>
      <c r="Z164" s="61">
        <v>930656</v>
      </c>
    </row>
    <row r="165" spans="1:26">
      <c r="A165" s="51" t="s">
        <v>146</v>
      </c>
      <c r="B165" s="49">
        <v>0</v>
      </c>
      <c r="C165" s="103">
        <v>0</v>
      </c>
      <c r="D165" s="103">
        <v>0</v>
      </c>
      <c r="E165" s="49">
        <v>52182410</v>
      </c>
      <c r="F165" s="49">
        <v>20882077</v>
      </c>
      <c r="G165" s="49">
        <v>16163732</v>
      </c>
      <c r="H165" s="49">
        <v>11504305</v>
      </c>
      <c r="I165" s="49">
        <v>1268176</v>
      </c>
      <c r="J165" s="49">
        <v>10182965</v>
      </c>
      <c r="K165" s="49">
        <v>15282791</v>
      </c>
      <c r="L165" s="49">
        <v>16066256</v>
      </c>
      <c r="M165" s="49">
        <v>14592694</v>
      </c>
      <c r="N165" s="49">
        <v>18278345</v>
      </c>
      <c r="O165" s="49">
        <v>25067127</v>
      </c>
      <c r="P165" s="49">
        <v>28576230</v>
      </c>
      <c r="Q165" s="49">
        <v>15786168</v>
      </c>
      <c r="R165" s="49">
        <v>15894049</v>
      </c>
      <c r="S165" s="49">
        <v>25548054</v>
      </c>
      <c r="T165" s="49">
        <v>10532498</v>
      </c>
      <c r="U165" s="226">
        <v>18531645</v>
      </c>
      <c r="V165" s="61">
        <v>1527365</v>
      </c>
      <c r="W165" s="61">
        <v>7592026</v>
      </c>
      <c r="X165" s="61">
        <v>9752200</v>
      </c>
      <c r="Y165" s="61">
        <v>853209</v>
      </c>
      <c r="Z165" s="61">
        <v>0</v>
      </c>
    </row>
    <row r="166" spans="1:26">
      <c r="A166" s="51" t="s">
        <v>148</v>
      </c>
      <c r="B166" s="49">
        <v>0</v>
      </c>
      <c r="C166" s="103">
        <v>0</v>
      </c>
      <c r="D166" s="103">
        <v>0</v>
      </c>
      <c r="E166" s="49">
        <v>0</v>
      </c>
      <c r="F166" s="49">
        <v>0</v>
      </c>
      <c r="G166" s="49">
        <v>0</v>
      </c>
      <c r="H166" s="49">
        <v>0</v>
      </c>
      <c r="I166" s="49">
        <v>0</v>
      </c>
      <c r="J166" s="49">
        <v>0</v>
      </c>
      <c r="K166" s="49">
        <v>0</v>
      </c>
      <c r="L166" s="49">
        <v>0</v>
      </c>
      <c r="M166" s="49">
        <v>0</v>
      </c>
      <c r="N166" s="49">
        <v>0</v>
      </c>
      <c r="O166" s="49">
        <v>5328555</v>
      </c>
      <c r="P166" s="49">
        <v>5329437</v>
      </c>
      <c r="Q166" s="49">
        <v>5287696</v>
      </c>
      <c r="R166" s="49">
        <v>5327496</v>
      </c>
      <c r="S166" s="49">
        <v>7308821</v>
      </c>
      <c r="T166" s="49">
        <v>8109590</v>
      </c>
      <c r="U166" s="226">
        <v>6992138</v>
      </c>
      <c r="V166" s="61">
        <v>7014099</v>
      </c>
      <c r="W166" s="61">
        <v>7210542</v>
      </c>
      <c r="X166" s="61">
        <v>6924177</v>
      </c>
      <c r="Y166" s="61">
        <v>7394630</v>
      </c>
      <c r="Z166" s="61">
        <v>7866647</v>
      </c>
    </row>
    <row r="167" spans="1:26">
      <c r="A167" s="51" t="s">
        <v>150</v>
      </c>
      <c r="B167" s="49">
        <v>0</v>
      </c>
      <c r="C167" s="103">
        <v>0</v>
      </c>
      <c r="D167" s="103">
        <v>0</v>
      </c>
      <c r="E167" s="49">
        <v>78111</v>
      </c>
      <c r="F167" s="49">
        <v>21507924</v>
      </c>
      <c r="G167" s="49">
        <v>13142343</v>
      </c>
      <c r="H167" s="49">
        <v>12529704</v>
      </c>
      <c r="I167" s="49">
        <v>0</v>
      </c>
      <c r="J167" s="49">
        <v>13121404</v>
      </c>
      <c r="K167" s="49">
        <v>15425712</v>
      </c>
      <c r="L167" s="49">
        <v>9776442</v>
      </c>
      <c r="M167" s="49">
        <v>15278099</v>
      </c>
      <c r="N167" s="49">
        <v>2712345</v>
      </c>
      <c r="O167" s="49">
        <v>1114222</v>
      </c>
      <c r="P167" s="49">
        <v>566985</v>
      </c>
      <c r="Q167" s="49">
        <v>0</v>
      </c>
      <c r="R167" s="49">
        <v>1932226</v>
      </c>
      <c r="S167" s="49">
        <v>8726074</v>
      </c>
      <c r="T167" s="49">
        <v>9470106</v>
      </c>
      <c r="U167" s="226">
        <v>7763105</v>
      </c>
      <c r="V167" s="61">
        <v>8822026</v>
      </c>
      <c r="W167" s="61">
        <v>9083165</v>
      </c>
      <c r="X167" s="61">
        <v>7501948</v>
      </c>
      <c r="Y167" s="61">
        <v>0</v>
      </c>
      <c r="Z167" s="61">
        <v>6814058</v>
      </c>
    </row>
    <row r="168" spans="1:26">
      <c r="A168" s="51" t="s">
        <v>152</v>
      </c>
      <c r="B168" s="49">
        <v>0</v>
      </c>
      <c r="C168" s="103">
        <v>0</v>
      </c>
      <c r="D168" s="103">
        <v>0</v>
      </c>
      <c r="E168" s="49">
        <v>90926</v>
      </c>
      <c r="F168" s="49">
        <v>260126</v>
      </c>
      <c r="G168" s="49">
        <v>307899</v>
      </c>
      <c r="H168" s="49">
        <v>127736</v>
      </c>
      <c r="I168" s="49">
        <v>0</v>
      </c>
      <c r="J168" s="49">
        <v>110331</v>
      </c>
      <c r="K168" s="49">
        <v>76711</v>
      </c>
      <c r="L168" s="49">
        <v>4</v>
      </c>
      <c r="M168" s="49">
        <v>76711</v>
      </c>
      <c r="N168" s="49">
        <v>213151</v>
      </c>
      <c r="O168" s="49">
        <v>6324</v>
      </c>
      <c r="P168" s="49">
        <v>0</v>
      </c>
      <c r="Q168" s="49">
        <v>194793</v>
      </c>
      <c r="R168" s="49">
        <v>70711</v>
      </c>
      <c r="S168" s="49">
        <v>76597</v>
      </c>
      <c r="T168" s="49">
        <v>147229</v>
      </c>
      <c r="U168" s="226">
        <v>566239</v>
      </c>
      <c r="V168" s="61">
        <v>2677679</v>
      </c>
      <c r="W168" s="61">
        <v>1976752</v>
      </c>
      <c r="X168" s="61">
        <v>1914138</v>
      </c>
      <c r="Y168" s="61">
        <v>729904</v>
      </c>
      <c r="Z168" s="61">
        <v>297074</v>
      </c>
    </row>
    <row r="169" spans="1:26">
      <c r="A169" s="51" t="s">
        <v>153</v>
      </c>
      <c r="B169" s="49">
        <v>0</v>
      </c>
      <c r="C169" s="103">
        <v>0</v>
      </c>
      <c r="D169" s="103">
        <v>0</v>
      </c>
      <c r="E169" s="49">
        <v>59016103</v>
      </c>
      <c r="F169" s="49">
        <v>28896251</v>
      </c>
      <c r="G169" s="49">
        <v>25083488</v>
      </c>
      <c r="H169" s="49">
        <v>26772217</v>
      </c>
      <c r="I169" s="49">
        <v>108895</v>
      </c>
      <c r="J169" s="49">
        <v>16595301</v>
      </c>
      <c r="K169" s="49">
        <v>13571557</v>
      </c>
      <c r="L169" s="49">
        <v>36064772</v>
      </c>
      <c r="M169" s="49">
        <v>13571557</v>
      </c>
      <c r="N169" s="49">
        <v>27295318</v>
      </c>
      <c r="O169" s="49">
        <v>28997244</v>
      </c>
      <c r="P169" s="49">
        <v>32583587</v>
      </c>
      <c r="Q169" s="49">
        <v>33627164</v>
      </c>
      <c r="R169" s="49">
        <v>30186434</v>
      </c>
      <c r="S169" s="49">
        <v>30776529</v>
      </c>
      <c r="T169" s="49">
        <v>29051503</v>
      </c>
      <c r="U169" s="226">
        <v>31435823</v>
      </c>
      <c r="V169" s="61">
        <v>28072767</v>
      </c>
      <c r="W169" s="61">
        <v>25152310</v>
      </c>
      <c r="X169" s="61">
        <v>17500212</v>
      </c>
      <c r="Y169" s="61">
        <v>18870479</v>
      </c>
      <c r="Z169" s="61">
        <v>14755883</v>
      </c>
    </row>
    <row r="170" spans="1:26">
      <c r="A170" s="51" t="s">
        <v>154</v>
      </c>
      <c r="B170" s="49">
        <v>0</v>
      </c>
      <c r="C170" s="103">
        <v>0</v>
      </c>
      <c r="D170" s="103">
        <v>0</v>
      </c>
      <c r="E170" s="49">
        <v>37059216</v>
      </c>
      <c r="F170" s="49">
        <v>21012293</v>
      </c>
      <c r="G170" s="49">
        <v>21910390</v>
      </c>
      <c r="H170" s="49">
        <v>23103785</v>
      </c>
      <c r="I170" s="49">
        <v>0</v>
      </c>
      <c r="J170" s="49">
        <v>27046831</v>
      </c>
      <c r="K170" s="49">
        <v>21874854</v>
      </c>
      <c r="L170" s="49">
        <v>18763612</v>
      </c>
      <c r="M170" s="49">
        <v>21874854</v>
      </c>
      <c r="N170" s="49">
        <v>37115733</v>
      </c>
      <c r="O170" s="49">
        <v>42575664</v>
      </c>
      <c r="P170" s="49">
        <v>48182474</v>
      </c>
      <c r="Q170" s="49">
        <v>33007097</v>
      </c>
      <c r="R170" s="49">
        <v>18588689</v>
      </c>
      <c r="S170" s="49">
        <v>24553771</v>
      </c>
      <c r="T170" s="49">
        <v>11295523</v>
      </c>
      <c r="U170" s="226">
        <v>25332582</v>
      </c>
      <c r="V170" s="61">
        <v>24746635</v>
      </c>
      <c r="W170" s="61">
        <v>3333705</v>
      </c>
      <c r="X170" s="61">
        <v>4336816</v>
      </c>
      <c r="Y170" s="61">
        <v>13198959</v>
      </c>
      <c r="Z170" s="61">
        <v>10922072.289999999</v>
      </c>
    </row>
    <row r="171" spans="1:26">
      <c r="A171" s="51" t="s">
        <v>155</v>
      </c>
      <c r="B171" s="49">
        <v>0</v>
      </c>
      <c r="C171" s="103">
        <v>0</v>
      </c>
      <c r="D171" s="103">
        <v>0</v>
      </c>
      <c r="E171" s="49">
        <v>0</v>
      </c>
      <c r="F171" s="49">
        <v>0</v>
      </c>
      <c r="G171" s="49">
        <v>0</v>
      </c>
      <c r="H171" s="49">
        <v>0</v>
      </c>
      <c r="I171" s="49">
        <v>0</v>
      </c>
      <c r="J171" s="49">
        <v>0</v>
      </c>
      <c r="K171" s="49">
        <v>0</v>
      </c>
      <c r="L171" s="49">
        <v>0</v>
      </c>
      <c r="M171" s="49">
        <v>0</v>
      </c>
      <c r="N171" s="49">
        <v>0</v>
      </c>
      <c r="O171" s="49">
        <v>0</v>
      </c>
      <c r="P171" s="49">
        <v>0</v>
      </c>
      <c r="Q171" s="49">
        <v>0</v>
      </c>
      <c r="R171" s="49">
        <v>0</v>
      </c>
      <c r="S171" s="49">
        <v>0</v>
      </c>
      <c r="T171" s="49">
        <v>0</v>
      </c>
      <c r="U171" s="226">
        <v>0</v>
      </c>
      <c r="V171" s="61">
        <v>0</v>
      </c>
      <c r="W171" s="61">
        <v>0</v>
      </c>
      <c r="X171" s="61">
        <v>0</v>
      </c>
      <c r="Y171" s="61">
        <v>168385</v>
      </c>
      <c r="Z171" s="61">
        <v>0</v>
      </c>
    </row>
    <row r="172" spans="1:26">
      <c r="A172" s="51" t="s">
        <v>157</v>
      </c>
      <c r="B172" s="49">
        <v>0</v>
      </c>
      <c r="C172" s="103">
        <v>0</v>
      </c>
      <c r="D172" s="103">
        <v>0</v>
      </c>
      <c r="E172" s="49">
        <v>190956185</v>
      </c>
      <c r="F172" s="49">
        <v>72439092</v>
      </c>
      <c r="G172" s="49">
        <v>14579474</v>
      </c>
      <c r="H172" s="49">
        <v>20271432</v>
      </c>
      <c r="I172" s="49">
        <v>0</v>
      </c>
      <c r="J172" s="49">
        <v>12646103</v>
      </c>
      <c r="K172" s="49">
        <v>25876990</v>
      </c>
      <c r="L172" s="49">
        <v>11964229</v>
      </c>
      <c r="M172" s="49">
        <v>25766343</v>
      </c>
      <c r="N172" s="49">
        <v>19062262</v>
      </c>
      <c r="O172" s="49">
        <v>17868771</v>
      </c>
      <c r="P172" s="49">
        <v>27009834</v>
      </c>
      <c r="Q172" s="49">
        <v>34702090</v>
      </c>
      <c r="R172" s="49">
        <v>29192171</v>
      </c>
      <c r="S172" s="49">
        <v>27949009</v>
      </c>
      <c r="T172" s="49">
        <v>31938712</v>
      </c>
      <c r="U172" s="226">
        <v>32329136</v>
      </c>
      <c r="V172" s="61">
        <v>19816601</v>
      </c>
      <c r="W172" s="61">
        <v>19355518</v>
      </c>
      <c r="X172" s="61">
        <v>21201069</v>
      </c>
      <c r="Y172" s="61">
        <v>20629878</v>
      </c>
      <c r="Z172" s="61">
        <v>22565087</v>
      </c>
    </row>
    <row r="173" spans="1:26">
      <c r="A173" s="51" t="s">
        <v>158</v>
      </c>
      <c r="B173" s="49">
        <v>0</v>
      </c>
      <c r="C173" s="103">
        <v>0</v>
      </c>
      <c r="D173" s="103">
        <v>0</v>
      </c>
      <c r="E173" s="49">
        <v>0</v>
      </c>
      <c r="F173" s="49">
        <v>785528</v>
      </c>
      <c r="G173" s="49">
        <v>85414</v>
      </c>
      <c r="H173" s="49">
        <v>-1422</v>
      </c>
      <c r="I173" s="49">
        <v>0</v>
      </c>
      <c r="J173" s="49">
        <v>23</v>
      </c>
      <c r="K173" s="49">
        <v>-1337</v>
      </c>
      <c r="L173" s="49">
        <v>246</v>
      </c>
      <c r="M173" s="49">
        <v>-1337</v>
      </c>
      <c r="N173" s="49">
        <v>2428</v>
      </c>
      <c r="O173" s="49">
        <v>35</v>
      </c>
      <c r="P173" s="49">
        <v>82</v>
      </c>
      <c r="Q173" s="49">
        <v>13</v>
      </c>
      <c r="R173" s="49">
        <v>12</v>
      </c>
      <c r="S173" s="49">
        <v>0</v>
      </c>
      <c r="T173" s="49">
        <v>1</v>
      </c>
      <c r="U173" s="227">
        <v>0</v>
      </c>
      <c r="V173" s="61">
        <v>16440</v>
      </c>
      <c r="W173" s="61">
        <v>7328</v>
      </c>
      <c r="X173" s="61">
        <v>25701</v>
      </c>
      <c r="Y173" s="61">
        <v>0</v>
      </c>
      <c r="Z173" s="61">
        <v>0</v>
      </c>
    </row>
    <row r="174" spans="1:26">
      <c r="A174" s="59" t="s">
        <v>159</v>
      </c>
      <c r="B174" s="49">
        <f t="shared" ref="B174:M174" si="84">SUM(B123:B173)</f>
        <v>0</v>
      </c>
      <c r="C174" s="49">
        <f t="shared" si="84"/>
        <v>0</v>
      </c>
      <c r="D174" s="49">
        <f t="shared" si="84"/>
        <v>0</v>
      </c>
      <c r="E174" s="49">
        <f t="shared" si="84"/>
        <v>1321285303</v>
      </c>
      <c r="F174" s="49">
        <f t="shared" si="84"/>
        <v>517876740</v>
      </c>
      <c r="G174" s="49">
        <f t="shared" si="84"/>
        <v>497625536</v>
      </c>
      <c r="H174" s="49">
        <f t="shared" si="84"/>
        <v>472215989</v>
      </c>
      <c r="I174" s="49">
        <f t="shared" si="84"/>
        <v>3082254</v>
      </c>
      <c r="J174" s="49">
        <f t="shared" si="84"/>
        <v>382306183</v>
      </c>
      <c r="K174" s="49">
        <f t="shared" si="84"/>
        <v>440053463</v>
      </c>
      <c r="L174" s="49">
        <f t="shared" si="84"/>
        <v>448332389</v>
      </c>
      <c r="M174" s="49">
        <f t="shared" si="84"/>
        <v>408622766</v>
      </c>
      <c r="N174" s="49">
        <f>SUM(N123:N173)</f>
        <v>433314412</v>
      </c>
      <c r="O174" s="49">
        <v>417493718</v>
      </c>
      <c r="P174" s="49">
        <v>417514773</v>
      </c>
      <c r="Q174" s="49">
        <v>373511620</v>
      </c>
      <c r="R174" s="49">
        <v>335987660</v>
      </c>
      <c r="S174" s="49">
        <v>348021927</v>
      </c>
      <c r="T174" s="49">
        <v>316215882</v>
      </c>
      <c r="U174" s="226">
        <v>260973459</v>
      </c>
      <c r="V174" s="49">
        <f>SUM(V123:V173)</f>
        <v>258363686</v>
      </c>
      <c r="W174" s="61">
        <f>SUM(W123:W173)</f>
        <v>213590766</v>
      </c>
      <c r="X174" s="61">
        <f>SUM(X123:X173)</f>
        <v>184569303</v>
      </c>
      <c r="Y174" s="61">
        <f>SUM(Y123:Y173)</f>
        <v>173399448</v>
      </c>
      <c r="Z174" s="61">
        <f>SUM(Z123:Z173)</f>
        <v>184927157.94</v>
      </c>
    </row>
    <row r="180" spans="1:26">
      <c r="A180" s="396"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26">
      <c r="A181" s="396"/>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row>
    <row r="182" spans="1:26">
      <c r="A182" s="51" t="s">
        <v>82</v>
      </c>
      <c r="B182" s="91">
        <f>B5/'Total Funds Spent &amp; Transferred'!B5</f>
        <v>4.4633269226763223E-2</v>
      </c>
      <c r="C182" s="91">
        <f>C5/'Total Funds Spent &amp; Transferred'!C5</f>
        <v>6.9725490932352654E-2</v>
      </c>
      <c r="D182" s="91">
        <f>D5/'Total Funds Spent &amp; Transferred'!D5</f>
        <v>4.6178866459486802E-2</v>
      </c>
      <c r="E182" s="91">
        <f>E5/'Total Funds Spent &amp; Transferred'!E5</f>
        <v>0.20327746873211303</v>
      </c>
      <c r="F182" s="91">
        <f>F5/'Total Funds Spent &amp; Transferred'!F5</f>
        <v>0.1312031711374885</v>
      </c>
      <c r="G182" s="91">
        <f>G5/'Total Funds Spent &amp; Transferred'!G5</f>
        <v>0.11080322044655136</v>
      </c>
      <c r="H182" s="91">
        <f>H5/'Total Funds Spent &amp; Transferred'!H5</f>
        <v>9.5685568124983272E-2</v>
      </c>
      <c r="I182" s="91">
        <f>I5/'Total Funds Spent &amp; Transferred'!I5</f>
        <v>5.5252304972931897E-2</v>
      </c>
      <c r="J182" s="91">
        <f>J5/'Total Funds Spent &amp; Transferred'!J5</f>
        <v>0.11086024453534776</v>
      </c>
      <c r="K182" s="91">
        <f>K5/'Total Funds Spent &amp; Transferred'!K5</f>
        <v>0.11765883905776699</v>
      </c>
      <c r="L182" s="91">
        <f>L5/'Total Funds Spent &amp; Transferred'!L5</f>
        <v>0.11343607593372877</v>
      </c>
      <c r="M182" s="91">
        <f>M5/'Total Funds Spent &amp; Transferred'!M5</f>
        <v>0.12890934555417286</v>
      </c>
      <c r="N182" s="91">
        <f>N5/'Total Funds Spent &amp; Transferred'!N5</f>
        <v>0.13013834107306407</v>
      </c>
      <c r="O182" s="91">
        <f>O5/'Total Funds Spent &amp; Transferred'!O5</f>
        <v>0.1148933480128394</v>
      </c>
      <c r="P182" s="91">
        <f>P5/'Total Funds Spent &amp; Transferred'!P5</f>
        <v>0.11875216828951091</v>
      </c>
      <c r="Q182" s="91">
        <f>Q5/'Total Funds Spent &amp; Transferred'!Q5</f>
        <v>0.12942916686852232</v>
      </c>
      <c r="R182" s="91">
        <f>R5/'Total Funds Spent &amp; Transferred'!R5</f>
        <v>0.11918791481162561</v>
      </c>
      <c r="S182" s="91">
        <f>S5/'Total Funds Spent &amp; Transferred'!S5</f>
        <v>0.11018537215894084</v>
      </c>
      <c r="T182" s="91">
        <f>T5/'Total Funds Spent &amp; Transferred'!T5</f>
        <v>1.68043197139916E-2</v>
      </c>
      <c r="U182" s="91">
        <f>U5/'Total Funds Spent &amp; Transferred'!U5</f>
        <v>1.5249639664361866E-2</v>
      </c>
      <c r="V182" s="91">
        <f>V5/'Total Funds Spent &amp; Transferred'!V5</f>
        <v>1.1918324790982173E-2</v>
      </c>
      <c r="W182" s="91">
        <f>W5/'Total Funds Spent &amp; Transferred'!W5</f>
        <v>1.5647818196168516E-2</v>
      </c>
      <c r="X182" s="91">
        <f>X5/'Total Funds Spent &amp; Transferred'!X5</f>
        <v>1.4012600194302179E-2</v>
      </c>
      <c r="Y182" s="91">
        <f>Y5/'Total Funds Spent &amp; Transferred'!Y5</f>
        <v>9.7303043727287129E-3</v>
      </c>
      <c r="Z182" s="91">
        <f>Z5/'Total Funds Spent &amp; Transferred'!Z5</f>
        <v>1.0570151899126268E-2</v>
      </c>
    </row>
    <row r="183" spans="1:26">
      <c r="A183" s="51" t="s">
        <v>84</v>
      </c>
      <c r="B183" s="91">
        <f>B6/'Total Funds Spent &amp; Transferred'!B6</f>
        <v>0</v>
      </c>
      <c r="C183" s="91">
        <f>C6/'Total Funds Spent &amp; Transferred'!C6</f>
        <v>0</v>
      </c>
      <c r="D183" s="91">
        <f>D6/'Total Funds Spent &amp; Transferred'!D6</f>
        <v>4.3670897471356468E-2</v>
      </c>
      <c r="E183" s="91">
        <f>E6/'Total Funds Spent &amp; Transferred'!E6</f>
        <v>8.7816754009805931E-2</v>
      </c>
      <c r="F183" s="91">
        <f>F6/'Total Funds Spent &amp; Transferred'!F6</f>
        <v>9.3427782158013131E-2</v>
      </c>
      <c r="G183" s="91">
        <f>G6/'Total Funds Spent &amp; Transferred'!G6</f>
        <v>0.1072244823791836</v>
      </c>
      <c r="H183" s="91">
        <f>H6/'Total Funds Spent &amp; Transferred'!H6</f>
        <v>0.1160979080569103</v>
      </c>
      <c r="I183" s="91">
        <f>I6/'Total Funds Spent &amp; Transferred'!I6</f>
        <v>9.1614577178059112E-2</v>
      </c>
      <c r="J183" s="91">
        <f>J6/'Total Funds Spent &amp; Transferred'!J6</f>
        <v>0.12344820369382151</v>
      </c>
      <c r="K183" s="91">
        <f>K6/'Total Funds Spent &amp; Transferred'!K6</f>
        <v>0.11733007001176826</v>
      </c>
      <c r="L183" s="91">
        <f>L6/'Total Funds Spent &amp; Transferred'!L6</f>
        <v>0.1277210365334886</v>
      </c>
      <c r="M183" s="91">
        <f>M6/'Total Funds Spent &amp; Transferred'!M6</f>
        <v>8.1768087497722297E-2</v>
      </c>
      <c r="N183" s="91">
        <f>N6/'Total Funds Spent &amp; Transferred'!N6</f>
        <v>0.11050053733695396</v>
      </c>
      <c r="O183" s="91">
        <f>O6/'Total Funds Spent &amp; Transferred'!O6</f>
        <v>0.13184202499621958</v>
      </c>
      <c r="P183" s="91">
        <f>P6/'Total Funds Spent &amp; Transferred'!P6</f>
        <v>0.15204782518820587</v>
      </c>
      <c r="Q183" s="91">
        <f>Q6/'Total Funds Spent &amp; Transferred'!Q6</f>
        <v>0.12759640092334568</v>
      </c>
      <c r="R183" s="91">
        <f>R6/'Total Funds Spent &amp; Transferred'!R6</f>
        <v>0.13980767517411805</v>
      </c>
      <c r="S183" s="91">
        <f>S6/'Total Funds Spent &amp; Transferred'!S6</f>
        <v>0.14478590420521933</v>
      </c>
      <c r="T183" s="91">
        <f>T6/'Total Funds Spent &amp; Transferred'!T6</f>
        <v>0.11225090920976712</v>
      </c>
      <c r="U183" s="91">
        <f>U6/'Total Funds Spent &amp; Transferred'!U6</f>
        <v>7.9878188941197428E-2</v>
      </c>
      <c r="V183" s="91">
        <f>V6/'Total Funds Spent &amp; Transferred'!V6</f>
        <v>9.2649113827448323E-2</v>
      </c>
      <c r="W183" s="91">
        <f>W6/'Total Funds Spent &amp; Transferred'!W6</f>
        <v>8.7753807618803886E-2</v>
      </c>
      <c r="X183" s="91">
        <f>X6/'Total Funds Spent &amp; Transferred'!X6</f>
        <v>8.6315427225979596E-2</v>
      </c>
      <c r="Y183" s="91">
        <f>Y6/'Total Funds Spent &amp; Transferred'!Y6</f>
        <v>9.8636891318185899E-2</v>
      </c>
      <c r="Z183" s="91">
        <f>Z6/'Total Funds Spent &amp; Transferred'!Z6</f>
        <v>0.12082123012678364</v>
      </c>
    </row>
    <row r="184" spans="1:26">
      <c r="A184" s="51" t="s">
        <v>86</v>
      </c>
      <c r="B184" s="91">
        <f>B7/'Total Funds Spent &amp; Transferred'!B7</f>
        <v>0</v>
      </c>
      <c r="C184" s="91">
        <f>C7/'Total Funds Spent &amp; Transferred'!C7</f>
        <v>0</v>
      </c>
      <c r="D184" s="91">
        <f>D7/'Total Funds Spent &amp; Transferred'!D7</f>
        <v>0</v>
      </c>
      <c r="E184" s="91">
        <f>E7/'Total Funds Spent &amp; Transferred'!E7</f>
        <v>6.0991407296634111E-2</v>
      </c>
      <c r="F184" s="91">
        <f>F7/'Total Funds Spent &amp; Transferred'!F7</f>
        <v>0.11098733546857732</v>
      </c>
      <c r="G184" s="91">
        <f>G7/'Total Funds Spent &amp; Transferred'!G7</f>
        <v>7.6101485006333763E-2</v>
      </c>
      <c r="H184" s="91">
        <f>H7/'Total Funds Spent &amp; Transferred'!H7</f>
        <v>6.168097036341056E-2</v>
      </c>
      <c r="I184" s="91">
        <f>I7/'Total Funds Spent &amp; Transferred'!I7</f>
        <v>4.0295752599723955E-2</v>
      </c>
      <c r="J184" s="91">
        <f>J7/'Total Funds Spent &amp; Transferred'!J7</f>
        <v>5.6814801069434276E-2</v>
      </c>
      <c r="K184" s="91">
        <f>K7/'Total Funds Spent &amp; Transferred'!K7</f>
        <v>4.3148479965719959E-2</v>
      </c>
      <c r="L184" s="91">
        <f>L7/'Total Funds Spent &amp; Transferred'!L7</f>
        <v>2.9143958829756088E-2</v>
      </c>
      <c r="M184" s="91">
        <f>M7/'Total Funds Spent &amp; Transferred'!M7</f>
        <v>3.9781891447481371E-2</v>
      </c>
      <c r="N184" s="91">
        <f>N7/'Total Funds Spent &amp; Transferred'!N7</f>
        <v>3.0485886930900617E-2</v>
      </c>
      <c r="O184" s="91">
        <f>O7/'Total Funds Spent &amp; Transferred'!O7</f>
        <v>1.9682705537551151E-2</v>
      </c>
      <c r="P184" s="91">
        <f>P7/'Total Funds Spent &amp; Transferred'!P7</f>
        <v>2.0287161783625746E-2</v>
      </c>
      <c r="Q184" s="91">
        <f>Q7/'Total Funds Spent &amp; Transferred'!Q7</f>
        <v>2.7195922587426303E-2</v>
      </c>
      <c r="R184" s="91">
        <f>R7/'Total Funds Spent &amp; Transferred'!R7</f>
        <v>2.3021072797823443E-2</v>
      </c>
      <c r="S184" s="91">
        <f>S7/'Total Funds Spent &amp; Transferred'!S7</f>
        <v>2.2274185847297543E-2</v>
      </c>
      <c r="T184" s="91">
        <f>T7/'Total Funds Spent &amp; Transferred'!T7</f>
        <v>2.9112227358758062E-3</v>
      </c>
      <c r="U184" s="91">
        <f>U7/'Total Funds Spent &amp; Transferred'!U7</f>
        <v>6.4290422020840514E-4</v>
      </c>
      <c r="V184" s="91">
        <f>V7/'Total Funds Spent &amp; Transferred'!V7</f>
        <v>3.7548552120394325E-3</v>
      </c>
      <c r="W184" s="91">
        <f>W7/'Total Funds Spent &amp; Transferred'!W7</f>
        <v>6.7822007890895358E-4</v>
      </c>
      <c r="X184" s="91">
        <f>X7/'Total Funds Spent &amp; Transferred'!X7</f>
        <v>1.1082315487999617E-3</v>
      </c>
      <c r="Y184" s="91">
        <f>Y7/'Total Funds Spent &amp; Transferred'!Y7</f>
        <v>8.2611674811592631E-4</v>
      </c>
      <c r="Z184" s="91">
        <f>Z7/'Total Funds Spent &amp; Transferred'!Z7</f>
        <v>1.01538665915106E-3</v>
      </c>
    </row>
    <row r="185" spans="1:26">
      <c r="A185" s="51" t="s">
        <v>88</v>
      </c>
      <c r="B185" s="91">
        <f>B8/'Total Funds Spent &amp; Transferred'!B8</f>
        <v>0</v>
      </c>
      <c r="C185" s="91">
        <f>C8/'Total Funds Spent &amp; Transferred'!C8</f>
        <v>0</v>
      </c>
      <c r="D185" s="91">
        <f>D8/'Total Funds Spent &amp; Transferred'!D8</f>
        <v>0</v>
      </c>
      <c r="E185" s="91">
        <f>E8/'Total Funds Spent &amp; Transferred'!E8</f>
        <v>0.23611593194430697</v>
      </c>
      <c r="F185" s="91">
        <f>F8/'Total Funds Spent &amp; Transferred'!F8</f>
        <v>0.20569321697936085</v>
      </c>
      <c r="G185" s="91">
        <f>G8/'Total Funds Spent &amp; Transferred'!G8</f>
        <v>0.20310602442880113</v>
      </c>
      <c r="H185" s="91">
        <f>H8/'Total Funds Spent &amp; Transferred'!H8</f>
        <v>0.13963083511764504</v>
      </c>
      <c r="I185" s="91">
        <f>I8/'Total Funds Spent &amp; Transferred'!I8</f>
        <v>5.2883220776716158E-2</v>
      </c>
      <c r="J185" s="91">
        <f>J8/'Total Funds Spent &amp; Transferred'!J8</f>
        <v>0.13064949255179878</v>
      </c>
      <c r="K185" s="91">
        <f>K8/'Total Funds Spent &amp; Transferred'!K8</f>
        <v>0.12253964160913743</v>
      </c>
      <c r="L185" s="91">
        <f>L8/'Total Funds Spent &amp; Transferred'!L8</f>
        <v>0.11991727786375181</v>
      </c>
      <c r="M185" s="91">
        <f>M8/'Total Funds Spent &amp; Transferred'!M8</f>
        <v>8.556740454599561E-2</v>
      </c>
      <c r="N185" s="91">
        <f>N8/'Total Funds Spent &amp; Transferred'!N8</f>
        <v>0.12549113234493164</v>
      </c>
      <c r="O185" s="91">
        <f>O8/'Total Funds Spent &amp; Transferred'!O8</f>
        <v>0.18915302580776275</v>
      </c>
      <c r="P185" s="91">
        <f>P8/'Total Funds Spent &amp; Transferred'!P8</f>
        <v>0.10558922745326314</v>
      </c>
      <c r="Q185" s="91">
        <f>Q8/'Total Funds Spent &amp; Transferred'!Q8</f>
        <v>0.13781202776733983</v>
      </c>
      <c r="R185" s="91">
        <f>R8/'Total Funds Spent &amp; Transferred'!R8</f>
        <v>9.7561686423800642E-2</v>
      </c>
      <c r="S185" s="91">
        <f>S8/'Total Funds Spent &amp; Transferred'!S8</f>
        <v>8.2104620310246762E-2</v>
      </c>
      <c r="T185" s="91">
        <f>T8/'Total Funds Spent &amp; Transferred'!T8</f>
        <v>8.4540619402607736E-2</v>
      </c>
      <c r="U185" s="91">
        <f>U8/'Total Funds Spent &amp; Transferred'!U8</f>
        <v>7.7545683833130305E-2</v>
      </c>
      <c r="V185" s="91">
        <f>V8/'Total Funds Spent &amp; Transferred'!V8</f>
        <v>6.6316567591708508E-2</v>
      </c>
      <c r="W185" s="91">
        <f>W8/'Total Funds Spent &amp; Transferred'!W8</f>
        <v>6.8877597508023053E-2</v>
      </c>
      <c r="X185" s="91">
        <f>X8/'Total Funds Spent &amp; Transferred'!X8</f>
        <v>0.13556891038601573</v>
      </c>
      <c r="Y185" s="91">
        <f>Y8/'Total Funds Spent &amp; Transferred'!Y8</f>
        <v>9.530184498504507E-2</v>
      </c>
      <c r="Z185" s="91">
        <f>Z8/'Total Funds Spent &amp; Transferred'!Z8</f>
        <v>9.0032859403411908E-2</v>
      </c>
    </row>
    <row r="186" spans="1:26">
      <c r="A186" s="51" t="s">
        <v>74</v>
      </c>
      <c r="B186" s="91">
        <f>B9/'Total Funds Spent &amp; Transferred'!B9</f>
        <v>0</v>
      </c>
      <c r="C186" s="91">
        <f>C9/'Total Funds Spent &amp; Transferred'!C9</f>
        <v>0</v>
      </c>
      <c r="D186" s="91">
        <f>D9/'Total Funds Spent &amp; Transferred'!D9</f>
        <v>0</v>
      </c>
      <c r="E186" s="91">
        <f>E9/'Total Funds Spent &amp; Transferred'!E9</f>
        <v>4.9955300906969327E-2</v>
      </c>
      <c r="F186" s="91">
        <f>F9/'Total Funds Spent &amp; Transferred'!F9</f>
        <v>5.8984832065709529E-2</v>
      </c>
      <c r="G186" s="91">
        <f>G9/'Total Funds Spent &amp; Transferred'!G9</f>
        <v>6.6139313196497643E-2</v>
      </c>
      <c r="H186" s="91">
        <f>H9/'Total Funds Spent &amp; Transferred'!H9</f>
        <v>6.0420134010820914E-2</v>
      </c>
      <c r="I186" s="91">
        <f>I9/'Total Funds Spent &amp; Transferred'!I9</f>
        <v>4.8644475528377425E-2</v>
      </c>
      <c r="J186" s="91">
        <f>J9/'Total Funds Spent &amp; Transferred'!J9</f>
        <v>5.99380968582666E-2</v>
      </c>
      <c r="K186" s="91">
        <f>K9/'Total Funds Spent &amp; Transferred'!K9</f>
        <v>6.4195581549982159E-2</v>
      </c>
      <c r="L186" s="91">
        <f>L9/'Total Funds Spent &amp; Transferred'!L9</f>
        <v>6.118469574604974E-2</v>
      </c>
      <c r="M186" s="91">
        <f>M9/'Total Funds Spent &amp; Transferred'!M9</f>
        <v>6.1874653889399438E-2</v>
      </c>
      <c r="N186" s="91">
        <f>N9/'Total Funds Spent &amp; Transferred'!N9</f>
        <v>6.2165780320599349E-2</v>
      </c>
      <c r="O186" s="91">
        <f>O9/'Total Funds Spent &amp; Transferred'!O9</f>
        <v>5.2771472340136849E-2</v>
      </c>
      <c r="P186" s="91">
        <f>P9/'Total Funds Spent &amp; Transferred'!P9</f>
        <v>6.9583457748978159E-2</v>
      </c>
      <c r="Q186" s="91">
        <f>Q9/'Total Funds Spent &amp; Transferred'!Q9</f>
        <v>7.2761749738673345E-2</v>
      </c>
      <c r="R186" s="91">
        <f>R9/'Total Funds Spent &amp; Transferred'!R9</f>
        <v>6.4449027459785396E-2</v>
      </c>
      <c r="S186" s="91">
        <f>S9/'Total Funds Spent &amp; Transferred'!S9</f>
        <v>7.0711607702700852E-2</v>
      </c>
      <c r="T186" s="91">
        <f>T9/'Total Funds Spent &amp; Transferred'!T9</f>
        <v>8.3429062089696054E-2</v>
      </c>
      <c r="U186" s="91">
        <f>U9/'Total Funds Spent &amp; Transferred'!U9</f>
        <v>9.6258603205379004E-2</v>
      </c>
      <c r="V186" s="91">
        <f>V9/'Total Funds Spent &amp; Transferred'!V9</f>
        <v>9.1934513474363447E-2</v>
      </c>
      <c r="W186" s="91">
        <f>W9/'Total Funds Spent &amp; Transferred'!W9</f>
        <v>9.4186434576077255E-2</v>
      </c>
      <c r="X186" s="91">
        <f>X9/'Total Funds Spent &amp; Transferred'!X9</f>
        <v>9.415944568818152E-2</v>
      </c>
      <c r="Y186" s="91">
        <f>Y9/'Total Funds Spent &amp; Transferred'!Y9</f>
        <v>8.4361886180893395E-2</v>
      </c>
      <c r="Z186" s="91">
        <f>Z9/'Total Funds Spent &amp; Transferred'!Z9</f>
        <v>9.6580856761390693E-2</v>
      </c>
    </row>
    <row r="187" spans="1:26">
      <c r="A187" s="51" t="s">
        <v>91</v>
      </c>
      <c r="B187" s="91">
        <f>B10/'Total Funds Spent &amp; Transferred'!B10</f>
        <v>0</v>
      </c>
      <c r="C187" s="91">
        <f>C10/'Total Funds Spent &amp; Transferred'!C10</f>
        <v>0</v>
      </c>
      <c r="D187" s="91">
        <f>D10/'Total Funds Spent &amp; Transferred'!D10</f>
        <v>0</v>
      </c>
      <c r="E187" s="91">
        <f>E10/'Total Funds Spent &amp; Transferred'!E10</f>
        <v>2.3894133947754267E-3</v>
      </c>
      <c r="F187" s="91">
        <f>F10/'Total Funds Spent &amp; Transferred'!F10</f>
        <v>1.2029611676829418E-3</v>
      </c>
      <c r="G187" s="91">
        <f>G10/'Total Funds Spent &amp; Transferred'!G10</f>
        <v>5.9481951663206646E-4</v>
      </c>
      <c r="H187" s="91">
        <f>H10/'Total Funds Spent &amp; Transferred'!H10</f>
        <v>4.6242249966174133E-4</v>
      </c>
      <c r="I187" s="91">
        <f>I10/'Total Funds Spent &amp; Transferred'!I10</f>
        <v>4.348983472340549E-4</v>
      </c>
      <c r="J187" s="91">
        <f>J10/'Total Funds Spent &amp; Transferred'!J10</f>
        <v>5.7694663397231838E-4</v>
      </c>
      <c r="K187" s="91">
        <f>K10/'Total Funds Spent &amp; Transferred'!K10</f>
        <v>1.1627245238265535E-3</v>
      </c>
      <c r="L187" s="91">
        <f>L10/'Total Funds Spent &amp; Transferred'!L10</f>
        <v>6.1917525305604803E-4</v>
      </c>
      <c r="M187" s="91">
        <f>M10/'Total Funds Spent &amp; Transferred'!M10</f>
        <v>5.9629846602530969E-4</v>
      </c>
      <c r="N187" s="91">
        <f>N10/'Total Funds Spent &amp; Transferred'!N10</f>
        <v>5.7618972624249784E-4</v>
      </c>
      <c r="O187" s="91">
        <f>O10/'Total Funds Spent &amp; Transferred'!O10</f>
        <v>6.032373248578565E-4</v>
      </c>
      <c r="P187" s="91">
        <f>P10/'Total Funds Spent &amp; Transferred'!P10</f>
        <v>6.7488655521034837E-4</v>
      </c>
      <c r="Q187" s="91">
        <f>Q10/'Total Funds Spent &amp; Transferred'!Q10</f>
        <v>9.4603829573947963E-4</v>
      </c>
      <c r="R187" s="91">
        <f>R10/'Total Funds Spent &amp; Transferred'!R10</f>
        <v>9.2088098731717214E-4</v>
      </c>
      <c r="S187" s="91">
        <f>S10/'Total Funds Spent &amp; Transferred'!S10</f>
        <v>6.6778449598395707E-4</v>
      </c>
      <c r="T187" s="91">
        <f>T10/'Total Funds Spent &amp; Transferred'!T10</f>
        <v>1.6515622563765913E-2</v>
      </c>
      <c r="U187" s="91">
        <f>U10/'Total Funds Spent &amp; Transferred'!U10</f>
        <v>1.2373406980315613E-2</v>
      </c>
      <c r="V187" s="91">
        <f>V10/'Total Funds Spent &amp; Transferred'!V10</f>
        <v>9.8369212978246575E-3</v>
      </c>
      <c r="W187" s="91">
        <f>W10/'Total Funds Spent &amp; Transferred'!W10</f>
        <v>1.2212974379486831E-2</v>
      </c>
      <c r="X187" s="91">
        <f>X10/'Total Funds Spent &amp; Transferred'!X10</f>
        <v>1.271697558351219E-2</v>
      </c>
      <c r="Y187" s="91">
        <f>Y10/'Total Funds Spent &amp; Transferred'!Y10</f>
        <v>6.9787248621216574E-3</v>
      </c>
      <c r="Z187" s="91">
        <f>Z10/'Total Funds Spent &amp; Transferred'!Z10</f>
        <v>6.6258448460923911E-3</v>
      </c>
    </row>
    <row r="188" spans="1:26">
      <c r="A188" s="51" t="s">
        <v>93</v>
      </c>
      <c r="B188" s="91">
        <f>B11/'Total Funds Spent &amp; Transferred'!B11</f>
        <v>0</v>
      </c>
      <c r="C188" s="91">
        <f>C11/'Total Funds Spent &amp; Transferred'!C11</f>
        <v>0</v>
      </c>
      <c r="D188" s="91">
        <f>D11/'Total Funds Spent &amp; Transferred'!D11</f>
        <v>0</v>
      </c>
      <c r="E188" s="91">
        <f>E11/'Total Funds Spent &amp; Transferred'!E11</f>
        <v>4.0377654311987289E-2</v>
      </c>
      <c r="F188" s="91">
        <f>F11/'Total Funds Spent &amp; Transferred'!F11</f>
        <v>3.7680415018420454E-2</v>
      </c>
      <c r="G188" s="91">
        <f>G11/'Total Funds Spent &amp; Transferred'!G11</f>
        <v>3.8130637241081636E-2</v>
      </c>
      <c r="H188" s="91">
        <f>H11/'Total Funds Spent &amp; Transferred'!H11</f>
        <v>-4.712361156883488E-3</v>
      </c>
      <c r="I188" s="91">
        <f>I11/'Total Funds Spent &amp; Transferred'!I11</f>
        <v>3.9063498660642654E-3</v>
      </c>
      <c r="J188" s="91">
        <f>J11/'Total Funds Spent &amp; Transferred'!J11</f>
        <v>3.505826151309429E-2</v>
      </c>
      <c r="K188" s="91">
        <f>K11/'Total Funds Spent &amp; Transferred'!K11</f>
        <v>3.898908807068819E-2</v>
      </c>
      <c r="L188" s="91">
        <f>L11/'Total Funds Spent &amp; Transferred'!L11</f>
        <v>4.4750057246765111E-2</v>
      </c>
      <c r="M188" s="91">
        <f>M11/'Total Funds Spent &amp; Transferred'!M11</f>
        <v>3.205115951058108E-2</v>
      </c>
      <c r="N188" s="91">
        <f>N11/'Total Funds Spent &amp; Transferred'!N11</f>
        <v>3.7464863243709727E-2</v>
      </c>
      <c r="O188" s="91">
        <f>O11/'Total Funds Spent &amp; Transferred'!O11</f>
        <v>3.4788090948698142E-2</v>
      </c>
      <c r="P188" s="91">
        <f>P11/'Total Funds Spent &amp; Transferred'!P11</f>
        <v>3.3468393925025659E-2</v>
      </c>
      <c r="Q188" s="91">
        <f>Q11/'Total Funds Spent &amp; Transferred'!Q11</f>
        <v>3.3939906065116515E-2</v>
      </c>
      <c r="R188" s="91">
        <f>R11/'Total Funds Spent &amp; Transferred'!R11</f>
        <v>3.2974463125946103E-2</v>
      </c>
      <c r="S188" s="91">
        <f>S11/'Total Funds Spent &amp; Transferred'!S11</f>
        <v>3.5528373763817726E-2</v>
      </c>
      <c r="T188" s="91">
        <f>T11/'Total Funds Spent &amp; Transferred'!T11</f>
        <v>0</v>
      </c>
      <c r="U188" s="91">
        <f>U11/'Total Funds Spent &amp; Transferred'!U11</f>
        <v>0</v>
      </c>
      <c r="V188" s="91">
        <f>V11/'Total Funds Spent &amp; Transferred'!V11</f>
        <v>0</v>
      </c>
      <c r="W188" s="91">
        <f>W11/'Total Funds Spent &amp; Transferred'!W11</f>
        <v>0</v>
      </c>
      <c r="X188" s="91">
        <f>X11/'Total Funds Spent &amp; Transferred'!X11</f>
        <v>0</v>
      </c>
      <c r="Y188" s="91">
        <f>Y11/'Total Funds Spent &amp; Transferred'!Y11</f>
        <v>0</v>
      </c>
      <c r="Z188" s="91">
        <f>Z11/'Total Funds Spent &amp; Transferred'!Z11</f>
        <v>0</v>
      </c>
    </row>
    <row r="189" spans="1:26">
      <c r="A189" s="51" t="s">
        <v>95</v>
      </c>
      <c r="B189" s="91">
        <f>B12/'Total Funds Spent &amp; Transferred'!B12</f>
        <v>0</v>
      </c>
      <c r="C189" s="91">
        <f>C12/'Total Funds Spent &amp; Transferred'!C12</f>
        <v>0</v>
      </c>
      <c r="D189" s="91">
        <f>D12/'Total Funds Spent &amp; Transferred'!D12</f>
        <v>0</v>
      </c>
      <c r="E189" s="91">
        <f>E12/'Total Funds Spent &amp; Transferred'!E12</f>
        <v>0</v>
      </c>
      <c r="F189" s="91">
        <f>F12/'Total Funds Spent &amp; Transferred'!F12</f>
        <v>0</v>
      </c>
      <c r="G189" s="91">
        <f>G12/'Total Funds Spent &amp; Transferred'!G12</f>
        <v>0</v>
      </c>
      <c r="H189" s="91">
        <f>H12/'Total Funds Spent &amp; Transferred'!H12</f>
        <v>0</v>
      </c>
      <c r="I189" s="91">
        <f>I12/'Total Funds Spent &amp; Transferred'!I12</f>
        <v>0</v>
      </c>
      <c r="J189" s="91">
        <f>J12/'Total Funds Spent &amp; Transferred'!J12</f>
        <v>0</v>
      </c>
      <c r="K189" s="91">
        <f>K12/'Total Funds Spent &amp; Transferred'!K12</f>
        <v>1.6609156429746256E-2</v>
      </c>
      <c r="L189" s="91">
        <f>L12/'Total Funds Spent &amp; Transferred'!L12</f>
        <v>0.29238146482371496</v>
      </c>
      <c r="M189" s="91">
        <f>M12/'Total Funds Spent &amp; Transferred'!M12</f>
        <v>0.13431085167262835</v>
      </c>
      <c r="N189" s="91">
        <f>N12/'Total Funds Spent &amp; Transferred'!N12</f>
        <v>8.9623729371822777E-3</v>
      </c>
      <c r="O189" s="91">
        <f>O12/'Total Funds Spent &amp; Transferred'!O12</f>
        <v>0.11321401462049215</v>
      </c>
      <c r="P189" s="91">
        <f>P12/'Total Funds Spent &amp; Transferred'!P12</f>
        <v>6.6651787168470695E-3</v>
      </c>
      <c r="Q189" s="91">
        <f>Q12/'Total Funds Spent &amp; Transferred'!Q12</f>
        <v>1.9667214088437832E-2</v>
      </c>
      <c r="R189" s="91">
        <f>R12/'Total Funds Spent &amp; Transferred'!R12</f>
        <v>1.2185015522645087E-2</v>
      </c>
      <c r="S189" s="91">
        <f>S12/'Total Funds Spent &amp; Transferred'!S12</f>
        <v>9.0326699049212127E-3</v>
      </c>
      <c r="T189" s="91">
        <f>T12/'Total Funds Spent &amp; Transferred'!T12</f>
        <v>9.7009213042853291E-3</v>
      </c>
      <c r="U189" s="91">
        <f>U12/'Total Funds Spent &amp; Transferred'!U12</f>
        <v>8.2269806636100506E-3</v>
      </c>
      <c r="V189" s="91">
        <f>V12/'Total Funds Spent &amp; Transferred'!V12</f>
        <v>8.3686369387550516E-3</v>
      </c>
      <c r="W189" s="91">
        <f>W12/'Total Funds Spent &amp; Transferred'!W12</f>
        <v>8.228699922300995E-3</v>
      </c>
      <c r="X189" s="91">
        <f>X12/'Total Funds Spent &amp; Transferred'!X12</f>
        <v>7.6758953663718646E-3</v>
      </c>
      <c r="Y189" s="91">
        <f>Y12/'Total Funds Spent &amp; Transferred'!Y12</f>
        <v>6.8321418656302054E-3</v>
      </c>
      <c r="Z189" s="91">
        <f>Z12/'Total Funds Spent &amp; Transferred'!Z12</f>
        <v>8.8055212934409922E-3</v>
      </c>
    </row>
    <row r="190" spans="1:26">
      <c r="A190" s="51" t="s">
        <v>97</v>
      </c>
      <c r="B190" s="91">
        <f>B13/'Total Funds Spent &amp; Transferred'!B13</f>
        <v>0</v>
      </c>
      <c r="C190" s="91">
        <f>C13/'Total Funds Spent &amp; Transferred'!C13</f>
        <v>4.6363834912923924E-2</v>
      </c>
      <c r="D190" s="91">
        <f>D13/'Total Funds Spent &amp; Transferred'!D13</f>
        <v>5.9876351603466667E-2</v>
      </c>
      <c r="E190" s="91">
        <f>E13/'Total Funds Spent &amp; Transferred'!E13</f>
        <v>0.15095856453982368</v>
      </c>
      <c r="F190" s="91">
        <f>F13/'Total Funds Spent &amp; Transferred'!F13</f>
        <v>9.2380965910558888E-2</v>
      </c>
      <c r="G190" s="91">
        <f>G13/'Total Funds Spent &amp; Transferred'!G13</f>
        <v>0.10860927729936562</v>
      </c>
      <c r="H190" s="91">
        <f>H13/'Total Funds Spent &amp; Transferred'!H13</f>
        <v>0.11357301803750039</v>
      </c>
      <c r="I190" s="91">
        <f>I13/'Total Funds Spent &amp; Transferred'!I13</f>
        <v>5.0871919756580605E-2</v>
      </c>
      <c r="J190" s="91">
        <f>J13/'Total Funds Spent &amp; Transferred'!J13</f>
        <v>9.054598798949294E-2</v>
      </c>
      <c r="K190" s="91">
        <f>K13/'Total Funds Spent &amp; Transferred'!K13</f>
        <v>7.6600805112745127E-2</v>
      </c>
      <c r="L190" s="91">
        <f>L13/'Total Funds Spent &amp; Transferred'!L13</f>
        <v>0.10754778070612185</v>
      </c>
      <c r="M190" s="91">
        <f>M13/'Total Funds Spent &amp; Transferred'!M13</f>
        <v>3.9465139890044548E-2</v>
      </c>
      <c r="N190" s="91">
        <f>N13/'Total Funds Spent &amp; Transferred'!N13</f>
        <v>0.10519841651027083</v>
      </c>
      <c r="O190" s="91">
        <f>O13/'Total Funds Spent &amp; Transferred'!O13</f>
        <v>5.3775017579452009E-2</v>
      </c>
      <c r="P190" s="91">
        <f>P13/'Total Funds Spent &amp; Transferred'!P13</f>
        <v>4.8249288943723372E-2</v>
      </c>
      <c r="Q190" s="91">
        <f>Q13/'Total Funds Spent &amp; Transferred'!Q13</f>
        <v>5.2482198062411202E-2</v>
      </c>
      <c r="R190" s="91">
        <f>R13/'Total Funds Spent &amp; Transferred'!R13</f>
        <v>0.10247293827124877</v>
      </c>
      <c r="S190" s="91">
        <f>S13/'Total Funds Spent &amp; Transferred'!S13</f>
        <v>9.1666426904966139E-2</v>
      </c>
      <c r="T190" s="91">
        <f>T13/'Total Funds Spent &amp; Transferred'!T13</f>
        <v>0.1067130175667214</v>
      </c>
      <c r="U190" s="91">
        <f>U13/'Total Funds Spent &amp; Transferred'!U13</f>
        <v>0.10029667508107695</v>
      </c>
      <c r="V190" s="91">
        <f>V13/'Total Funds Spent &amp; Transferred'!V13</f>
        <v>8.8876900361755162E-2</v>
      </c>
      <c r="W190" s="91">
        <f>W13/'Total Funds Spent &amp; Transferred'!W13</f>
        <v>6.9026704119482973E-2</v>
      </c>
      <c r="X190" s="91">
        <f>X13/'Total Funds Spent &amp; Transferred'!X13</f>
        <v>6.936691659750413E-2</v>
      </c>
      <c r="Y190" s="91">
        <f>Y13/'Total Funds Spent &amp; Transferred'!Y13</f>
        <v>0.10185440477043194</v>
      </c>
      <c r="Z190" s="91">
        <f>Z13/'Total Funds Spent &amp; Transferred'!Z13</f>
        <v>7.5274369035140593E-2</v>
      </c>
    </row>
    <row r="191" spans="1:26">
      <c r="A191" s="51" t="s">
        <v>99</v>
      </c>
      <c r="B191" s="91">
        <f>B14/'Total Funds Spent &amp; Transferred'!B14</f>
        <v>0</v>
      </c>
      <c r="C191" s="91">
        <f>C14/'Total Funds Spent &amp; Transferred'!C14</f>
        <v>0</v>
      </c>
      <c r="D191" s="91">
        <f>D14/'Total Funds Spent &amp; Transferred'!D14</f>
        <v>2.1563656803032436E-2</v>
      </c>
      <c r="E191" s="91">
        <f>E14/'Total Funds Spent &amp; Transferred'!E14</f>
        <v>0.15268988991235843</v>
      </c>
      <c r="F191" s="91">
        <f>F14/'Total Funds Spent &amp; Transferred'!F14</f>
        <v>0.10958677717834998</v>
      </c>
      <c r="G191" s="91">
        <f>G14/'Total Funds Spent &amp; Transferred'!G14</f>
        <v>9.0403106324003557E-2</v>
      </c>
      <c r="H191" s="91">
        <f>H14/'Total Funds Spent &amp; Transferred'!H14</f>
        <v>8.6651518764842492E-2</v>
      </c>
      <c r="I191" s="91">
        <f>I14/'Total Funds Spent &amp; Transferred'!I14</f>
        <v>7.3844286854806623E-2</v>
      </c>
      <c r="J191" s="91">
        <f>J14/'Total Funds Spent &amp; Transferred'!J14</f>
        <v>7.0919160580673518E-2</v>
      </c>
      <c r="K191" s="91">
        <f>K14/'Total Funds Spent &amp; Transferred'!K14</f>
        <v>7.7740704879475958E-2</v>
      </c>
      <c r="L191" s="91">
        <f>L14/'Total Funds Spent &amp; Transferred'!L14</f>
        <v>6.2622533366903696E-2</v>
      </c>
      <c r="M191" s="91">
        <f>M14/'Total Funds Spent &amp; Transferred'!M14</f>
        <v>6.6848341803465092E-2</v>
      </c>
      <c r="N191" s="91">
        <f>N14/'Total Funds Spent &amp; Transferred'!N14</f>
        <v>5.6823534917804744E-2</v>
      </c>
      <c r="O191" s="91">
        <f>O14/'Total Funds Spent &amp; Transferred'!O14</f>
        <v>5.8646620373780239E-2</v>
      </c>
      <c r="P191" s="91">
        <f>P14/'Total Funds Spent &amp; Transferred'!P14</f>
        <v>5.8637297364144594E-2</v>
      </c>
      <c r="Q191" s="91">
        <f>Q14/'Total Funds Spent &amp; Transferred'!Q14</f>
        <v>5.5524154075910083E-2</v>
      </c>
      <c r="R191" s="91">
        <f>R14/'Total Funds Spent &amp; Transferred'!R14</f>
        <v>5.4572609959305685E-2</v>
      </c>
      <c r="S191" s="91">
        <f>S14/'Total Funds Spent &amp; Transferred'!S14</f>
        <v>4.5743939746005602E-2</v>
      </c>
      <c r="T191" s="91">
        <f>T14/'Total Funds Spent &amp; Transferred'!T14</f>
        <v>4.4970192742492171E-2</v>
      </c>
      <c r="U191" s="91">
        <f>U14/'Total Funds Spent &amp; Transferred'!U14</f>
        <v>4.1712537960613597E-2</v>
      </c>
      <c r="V191" s="91">
        <f>V14/'Total Funds Spent &amp; Transferred'!V14</f>
        <v>4.37832147394921E-2</v>
      </c>
      <c r="W191" s="91">
        <f>W14/'Total Funds Spent &amp; Transferred'!W14</f>
        <v>3.9161939916550724E-2</v>
      </c>
      <c r="X191" s="91">
        <f>X14/'Total Funds Spent &amp; Transferred'!X14</f>
        <v>3.9736489841421543E-2</v>
      </c>
      <c r="Y191" s="91">
        <f>Y14/'Total Funds Spent &amp; Transferred'!Y14</f>
        <v>4.1622691299961337E-2</v>
      </c>
      <c r="Z191" s="91">
        <f>Z14/'Total Funds Spent &amp; Transferred'!Z14</f>
        <v>3.9098616778894188E-2</v>
      </c>
    </row>
    <row r="192" spans="1:26">
      <c r="A192" s="51" t="s">
        <v>101</v>
      </c>
      <c r="B192" s="91">
        <f>B15/'Total Funds Spent &amp; Transferred'!B15</f>
        <v>0</v>
      </c>
      <c r="C192" s="91">
        <f>C15/'Total Funds Spent &amp; Transferred'!C15</f>
        <v>2.1440582395699299E-2</v>
      </c>
      <c r="D192" s="91">
        <f>D15/'Total Funds Spent &amp; Transferred'!D15</f>
        <v>6.0875499734062595E-2</v>
      </c>
      <c r="E192" s="91">
        <f>E15/'Total Funds Spent &amp; Transferred'!E15</f>
        <v>0.311799725346253</v>
      </c>
      <c r="F192" s="91">
        <f>F15/'Total Funds Spent &amp; Transferred'!F15</f>
        <v>8.5338677552117062E-2</v>
      </c>
      <c r="G192" s="91">
        <f>G15/'Total Funds Spent &amp; Transferred'!G15</f>
        <v>0.22820642605823127</v>
      </c>
      <c r="H192" s="91">
        <f>H15/'Total Funds Spent &amp; Transferred'!H15</f>
        <v>0.15837853460345608</v>
      </c>
      <c r="I192" s="91">
        <f>I15/'Total Funds Spent &amp; Transferred'!I15</f>
        <v>0.14738368849573108</v>
      </c>
      <c r="J192" s="91">
        <f>J15/'Total Funds Spent &amp; Transferred'!J15</f>
        <v>0.13890100344832979</v>
      </c>
      <c r="K192" s="91">
        <f>K15/'Total Funds Spent &amp; Transferred'!K15</f>
        <v>0.11030182435793449</v>
      </c>
      <c r="L192" s="91">
        <f>L15/'Total Funds Spent &amp; Transferred'!L15</f>
        <v>8.7924345676951385E-2</v>
      </c>
      <c r="M192" s="91">
        <f>M15/'Total Funds Spent &amp; Transferred'!M15</f>
        <v>6.095854325601395E-2</v>
      </c>
      <c r="N192" s="91">
        <f>N15/'Total Funds Spent &amp; Transferred'!N15</f>
        <v>2.8997382752112794E-2</v>
      </c>
      <c r="O192" s="91">
        <f>O15/'Total Funds Spent &amp; Transferred'!O15</f>
        <v>2.7164294302199875E-2</v>
      </c>
      <c r="P192" s="91">
        <f>P15/'Total Funds Spent &amp; Transferred'!P15</f>
        <v>2.8360709752299405E-2</v>
      </c>
      <c r="Q192" s="91">
        <f>Q15/'Total Funds Spent &amp; Transferred'!Q15</f>
        <v>3.131110610940499E-2</v>
      </c>
      <c r="R192" s="91">
        <f>R15/'Total Funds Spent &amp; Transferred'!R15</f>
        <v>-1.5481046572309538E-2</v>
      </c>
      <c r="S192" s="91">
        <f>S15/'Total Funds Spent &amp; Transferred'!S15</f>
        <v>1.1163363487375623E-2</v>
      </c>
      <c r="T192" s="91">
        <f>T15/'Total Funds Spent &amp; Transferred'!T15</f>
        <v>1.1580456475920762E-2</v>
      </c>
      <c r="U192" s="91">
        <f>U15/'Total Funds Spent &amp; Transferred'!U15</f>
        <v>1.2789020675440004E-2</v>
      </c>
      <c r="V192" s="91">
        <f>V15/'Total Funds Spent &amp; Transferred'!V15</f>
        <v>7.0067556268725668E-3</v>
      </c>
      <c r="W192" s="91">
        <f>W15/'Total Funds Spent &amp; Transferred'!W15</f>
        <v>5.7151419719626128E-3</v>
      </c>
      <c r="X192" s="91">
        <f>X15/'Total Funds Spent &amp; Transferred'!X15</f>
        <v>2.0716774333089248E-3</v>
      </c>
      <c r="Y192" s="91">
        <f>Y15/'Total Funds Spent &amp; Transferred'!Y15</f>
        <v>1.6054010826621766E-3</v>
      </c>
      <c r="Z192" s="91">
        <f>Z15/'Total Funds Spent &amp; Transferred'!Z15</f>
        <v>1.1693724380252719E-4</v>
      </c>
    </row>
    <row r="193" spans="1:26">
      <c r="A193" s="51" t="s">
        <v>102</v>
      </c>
      <c r="B193" s="91">
        <f>B16/'Total Funds Spent &amp; Transferred'!B16</f>
        <v>0</v>
      </c>
      <c r="C193" s="91">
        <f>C16/'Total Funds Spent &amp; Transferred'!C16</f>
        <v>0</v>
      </c>
      <c r="D193" s="91">
        <f>D16/'Total Funds Spent &amp; Transferred'!D16</f>
        <v>0</v>
      </c>
      <c r="E193" s="91">
        <f>E16/'Total Funds Spent &amp; Transferred'!E16</f>
        <v>7.0635204643132304E-2</v>
      </c>
      <c r="F193" s="91">
        <f>F16/'Total Funds Spent &amp; Transferred'!F16</f>
        <v>3.0162576161496379E-2</v>
      </c>
      <c r="G193" s="91">
        <f>G16/'Total Funds Spent &amp; Transferred'!G16</f>
        <v>5.6169945793093361E-2</v>
      </c>
      <c r="H193" s="91">
        <f>H16/'Total Funds Spent &amp; Transferred'!H16</f>
        <v>6.8388277058813521E-2</v>
      </c>
      <c r="I193" s="91">
        <f>I16/'Total Funds Spent &amp; Transferred'!I16</f>
        <v>4.5781892504521415E-2</v>
      </c>
      <c r="J193" s="91">
        <f>J16/'Total Funds Spent &amp; Transferred'!J16</f>
        <v>0.13813220516164137</v>
      </c>
      <c r="K193" s="91">
        <f>K16/'Total Funds Spent &amp; Transferred'!K16</f>
        <v>0.22106301273982401</v>
      </c>
      <c r="L193" s="91">
        <f>L16/'Total Funds Spent &amp; Transferred'!L16</f>
        <v>0.22459090643954324</v>
      </c>
      <c r="M193" s="91">
        <f>M16/'Total Funds Spent &amp; Transferred'!M16</f>
        <v>0.24019693407048379</v>
      </c>
      <c r="N193" s="91">
        <f>N16/'Total Funds Spent &amp; Transferred'!N16</f>
        <v>0.2050996677816366</v>
      </c>
      <c r="O193" s="91">
        <f>O16/'Total Funds Spent &amp; Transferred'!O16</f>
        <v>0.1659317165918999</v>
      </c>
      <c r="P193" s="91">
        <f>P16/'Total Funds Spent &amp; Transferred'!P16</f>
        <v>0.1977635094772813</v>
      </c>
      <c r="Q193" s="91">
        <f>Q16/'Total Funds Spent &amp; Transferred'!Q16</f>
        <v>0.20692739865828083</v>
      </c>
      <c r="R193" s="91">
        <f>R16/'Total Funds Spent &amp; Transferred'!R16</f>
        <v>0.19744522855830338</v>
      </c>
      <c r="S193" s="91">
        <f>S16/'Total Funds Spent &amp; Transferred'!S16</f>
        <v>0.18628543999932393</v>
      </c>
      <c r="T193" s="91">
        <f>T16/'Total Funds Spent &amp; Transferred'!T16</f>
        <v>0.18936081702517207</v>
      </c>
      <c r="U193" s="91">
        <f>U16/'Total Funds Spent &amp; Transferred'!U16</f>
        <v>1.9379388012895123E-2</v>
      </c>
      <c r="V193" s="91">
        <f>V16/'Total Funds Spent &amp; Transferred'!V16</f>
        <v>5.0323965621859194E-2</v>
      </c>
      <c r="W193" s="91">
        <f>W16/'Total Funds Spent &amp; Transferred'!W16</f>
        <v>3.3042215818992998E-2</v>
      </c>
      <c r="X193" s="91">
        <f>X16/'Total Funds Spent &amp; Transferred'!X16</f>
        <v>3.6202253095862856E-2</v>
      </c>
      <c r="Y193" s="91">
        <f>Y16/'Total Funds Spent &amp; Transferred'!Y16</f>
        <v>2.9949210069523197E-2</v>
      </c>
      <c r="Z193" s="91">
        <f>Z16/'Total Funds Spent &amp; Transferred'!Z16</f>
        <v>3.3870351515611484E-2</v>
      </c>
    </row>
    <row r="194" spans="1:26">
      <c r="A194" s="51" t="s">
        <v>103</v>
      </c>
      <c r="B194" s="91">
        <f>B17/'Total Funds Spent &amp; Transferred'!B17</f>
        <v>0</v>
      </c>
      <c r="C194" s="91">
        <f>C17/'Total Funds Spent &amp; Transferred'!C17</f>
        <v>0</v>
      </c>
      <c r="D194" s="91">
        <f>D17/'Total Funds Spent &amp; Transferred'!D17</f>
        <v>2.4137605862397534E-4</v>
      </c>
      <c r="E194" s="91">
        <f>E17/'Total Funds Spent &amp; Transferred'!E17</f>
        <v>0.18241743072527006</v>
      </c>
      <c r="F194" s="91">
        <f>F17/'Total Funds Spent &amp; Transferred'!F17</f>
        <v>0.13368952774427054</v>
      </c>
      <c r="G194" s="91">
        <f>G17/'Total Funds Spent &amp; Transferred'!G17</f>
        <v>0.14519459451102146</v>
      </c>
      <c r="H194" s="91">
        <f>H17/'Total Funds Spent &amp; Transferred'!H17</f>
        <v>0.12877937620404734</v>
      </c>
      <c r="I194" s="91">
        <f>I17/'Total Funds Spent &amp; Transferred'!I17</f>
        <v>0.13250818478032095</v>
      </c>
      <c r="J194" s="91">
        <f>J17/'Total Funds Spent &amp; Transferred'!J17</f>
        <v>0.1464259344260346</v>
      </c>
      <c r="K194" s="91">
        <f>K17/'Total Funds Spent &amp; Transferred'!K17</f>
        <v>0.15309682027564359</v>
      </c>
      <c r="L194" s="91">
        <f>L17/'Total Funds Spent &amp; Transferred'!L17</f>
        <v>0.11116426609404099</v>
      </c>
      <c r="M194" s="91">
        <f>M17/'Total Funds Spent &amp; Transferred'!M17</f>
        <v>0.16492087782530129</v>
      </c>
      <c r="N194" s="91">
        <f>N17/'Total Funds Spent &amp; Transferred'!N17</f>
        <v>0.15322241536475317</v>
      </c>
      <c r="O194" s="91">
        <f>O17/'Total Funds Spent &amp; Transferred'!O17</f>
        <v>0.16282650220217998</v>
      </c>
      <c r="P194" s="91">
        <f>P17/'Total Funds Spent &amp; Transferred'!P17</f>
        <v>0.21468492247725721</v>
      </c>
      <c r="Q194" s="91">
        <f>Q17/'Total Funds Spent &amp; Transferred'!Q17</f>
        <v>0.15488521238098094</v>
      </c>
      <c r="R194" s="91">
        <f>R17/'Total Funds Spent &amp; Transferred'!R17</f>
        <v>0.12175165362611472</v>
      </c>
      <c r="S194" s="91">
        <f>S17/'Total Funds Spent &amp; Transferred'!S17</f>
        <v>0.11681666999095965</v>
      </c>
      <c r="T194" s="91">
        <f>T17/'Total Funds Spent &amp; Transferred'!T17</f>
        <v>0.11195748591639382</v>
      </c>
      <c r="U194" s="91">
        <f>U17/'Total Funds Spent &amp; Transferred'!U17</f>
        <v>8.1189163896566691E-2</v>
      </c>
      <c r="V194" s="91">
        <f>V17/'Total Funds Spent &amp; Transferred'!V17</f>
        <v>4.9207703640699901E-2</v>
      </c>
      <c r="W194" s="91">
        <f>W17/'Total Funds Spent &amp; Transferred'!W17</f>
        <v>5.2688070064672951E-2</v>
      </c>
      <c r="X194" s="91">
        <f>X17/'Total Funds Spent &amp; Transferred'!X17</f>
        <v>5.9807992310132084E-2</v>
      </c>
      <c r="Y194" s="91">
        <f>Y17/'Total Funds Spent &amp; Transferred'!Y17</f>
        <v>6.4091453738046353E-2</v>
      </c>
      <c r="Z194" s="91">
        <f>Z17/'Total Funds Spent &amp; Transferred'!Z17</f>
        <v>5.7878543226285099E-2</v>
      </c>
    </row>
    <row r="195" spans="1:26">
      <c r="A195" s="51" t="s">
        <v>104</v>
      </c>
      <c r="B195" s="91">
        <f>B18/'Total Funds Spent &amp; Transferred'!B18</f>
        <v>0</v>
      </c>
      <c r="C195" s="91">
        <f>C18/'Total Funds Spent &amp; Transferred'!C18</f>
        <v>0</v>
      </c>
      <c r="D195" s="91">
        <f>D18/'Total Funds Spent &amp; Transferred'!D18</f>
        <v>0</v>
      </c>
      <c r="E195" s="91">
        <f>E18/'Total Funds Spent &amp; Transferred'!E18</f>
        <v>3.7313979106848964E-2</v>
      </c>
      <c r="F195" s="91">
        <f>F18/'Total Funds Spent &amp; Transferred'!F18</f>
        <v>3.2121706703448674E-2</v>
      </c>
      <c r="G195" s="91">
        <f>G18/'Total Funds Spent &amp; Transferred'!G18</f>
        <v>3.0445816451630144E-2</v>
      </c>
      <c r="H195" s="91">
        <f>H18/'Total Funds Spent &amp; Transferred'!H18</f>
        <v>3.3293650679426169E-2</v>
      </c>
      <c r="I195" s="91">
        <f>I18/'Total Funds Spent &amp; Transferred'!I18</f>
        <v>1.8853895862516127E-2</v>
      </c>
      <c r="J195" s="91">
        <f>J18/'Total Funds Spent &amp; Transferred'!J18</f>
        <v>2.2672053947071391E-2</v>
      </c>
      <c r="K195" s="91">
        <f>K18/'Total Funds Spent &amp; Transferred'!K18</f>
        <v>2.2788080041199782E-2</v>
      </c>
      <c r="L195" s="91">
        <f>L18/'Total Funds Spent &amp; Transferred'!L18</f>
        <v>2.358452501806799E-2</v>
      </c>
      <c r="M195" s="91">
        <f>M18/'Total Funds Spent &amp; Transferred'!M18</f>
        <v>2.0665352951891841E-2</v>
      </c>
      <c r="N195" s="91">
        <f>N18/'Total Funds Spent &amp; Transferred'!N18</f>
        <v>2.1352697184659951E-2</v>
      </c>
      <c r="O195" s="91">
        <f>O18/'Total Funds Spent &amp; Transferred'!O18</f>
        <v>1.6271011339136689E-2</v>
      </c>
      <c r="P195" s="91">
        <f>P18/'Total Funds Spent &amp; Transferred'!P18</f>
        <v>1.5041588176306337E-2</v>
      </c>
      <c r="Q195" s="91">
        <f>Q18/'Total Funds Spent &amp; Transferred'!Q18</f>
        <v>9.0596374520509892E-3</v>
      </c>
      <c r="R195" s="91">
        <f>R18/'Total Funds Spent &amp; Transferred'!R18</f>
        <v>8.7606666143646029E-3</v>
      </c>
      <c r="S195" s="91">
        <f>S18/'Total Funds Spent &amp; Transferred'!S18</f>
        <v>7.2845831535149879E-3</v>
      </c>
      <c r="T195" s="91">
        <f>T18/'Total Funds Spent &amp; Transferred'!T18</f>
        <v>6.5700660270601279E-3</v>
      </c>
      <c r="U195" s="91">
        <f>U18/'Total Funds Spent &amp; Transferred'!U18</f>
        <v>6.6361442463382892E-3</v>
      </c>
      <c r="V195" s="91">
        <f>V18/'Total Funds Spent &amp; Transferred'!V18</f>
        <v>6.7888771961669495E-3</v>
      </c>
      <c r="W195" s="91">
        <f>W18/'Total Funds Spent &amp; Transferred'!W18</f>
        <v>5.252889024561557E-3</v>
      </c>
      <c r="X195" s="91">
        <f>X18/'Total Funds Spent &amp; Transferred'!X18</f>
        <v>5.0294354365222702E-3</v>
      </c>
      <c r="Y195" s="91">
        <f>Y18/'Total Funds Spent &amp; Transferred'!Y18</f>
        <v>5.1661525988535564E-3</v>
      </c>
      <c r="Z195" s="91">
        <f>Z18/'Total Funds Spent &amp; Transferred'!Z18</f>
        <v>4.0668812495316875E-3</v>
      </c>
    </row>
    <row r="196" spans="1:26">
      <c r="A196" s="51" t="s">
        <v>105</v>
      </c>
      <c r="B196" s="91">
        <f>B19/'Total Funds Spent &amp; Transferred'!B19</f>
        <v>0</v>
      </c>
      <c r="C196" s="91">
        <f>C19/'Total Funds Spent &amp; Transferred'!C19</f>
        <v>0</v>
      </c>
      <c r="D196" s="91">
        <f>D19/'Total Funds Spent &amp; Transferred'!D19</f>
        <v>0</v>
      </c>
      <c r="E196" s="91">
        <f>E19/'Total Funds Spent &amp; Transferred'!E19</f>
        <v>7.9494982326846104E-3</v>
      </c>
      <c r="F196" s="91">
        <f>F19/'Total Funds Spent &amp; Transferred'!F19</f>
        <v>0</v>
      </c>
      <c r="G196" s="91">
        <f>G19/'Total Funds Spent &amp; Transferred'!G19</f>
        <v>0</v>
      </c>
      <c r="H196" s="91">
        <f>H19/'Total Funds Spent &amp; Transferred'!H19</f>
        <v>6.3622575392746683E-2</v>
      </c>
      <c r="I196" s="91">
        <f>I19/'Total Funds Spent &amp; Transferred'!I19</f>
        <v>7.8303134997541497E-3</v>
      </c>
      <c r="J196" s="91">
        <f>J19/'Total Funds Spent &amp; Transferred'!J19</f>
        <v>9.3130185173837914E-3</v>
      </c>
      <c r="K196" s="91">
        <f>K19/'Total Funds Spent &amp; Transferred'!K19</f>
        <v>1.0614285253579023E-2</v>
      </c>
      <c r="L196" s="91">
        <f>L19/'Total Funds Spent &amp; Transferred'!L19</f>
        <v>1.3513241498883598E-2</v>
      </c>
      <c r="M196" s="91">
        <f>M19/'Total Funds Spent &amp; Transferred'!M19</f>
        <v>7.717439767418989E-3</v>
      </c>
      <c r="N196" s="91">
        <f>N19/'Total Funds Spent &amp; Transferred'!N19</f>
        <v>0</v>
      </c>
      <c r="O196" s="91">
        <f>O19/'Total Funds Spent &amp; Transferred'!O19</f>
        <v>4.3712509591692676E-4</v>
      </c>
      <c r="P196" s="91">
        <f>P19/'Total Funds Spent &amp; Transferred'!P19</f>
        <v>8.0395108615475273E-4</v>
      </c>
      <c r="Q196" s="91">
        <f>Q19/'Total Funds Spent &amp; Transferred'!Q19</f>
        <v>1.6500186161320066E-3</v>
      </c>
      <c r="R196" s="91">
        <f>R19/'Total Funds Spent &amp; Transferred'!R19</f>
        <v>1.2561703039071742E-3</v>
      </c>
      <c r="S196" s="91">
        <f>S19/'Total Funds Spent &amp; Transferred'!S19</f>
        <v>1.583213488264157E-3</v>
      </c>
      <c r="T196" s="91">
        <f>T19/'Total Funds Spent &amp; Transferred'!T19</f>
        <v>3.8414617572346218E-4</v>
      </c>
      <c r="U196" s="91">
        <f>U19/'Total Funds Spent &amp; Transferred'!U19</f>
        <v>0</v>
      </c>
      <c r="V196" s="91">
        <f>V19/'Total Funds Spent &amp; Transferred'!V19</f>
        <v>2.2012514719887298E-3</v>
      </c>
      <c r="W196" s="91">
        <f>W19/'Total Funds Spent &amp; Transferred'!W19</f>
        <v>8.9270855811865689E-3</v>
      </c>
      <c r="X196" s="91">
        <f>X19/'Total Funds Spent &amp; Transferred'!X19</f>
        <v>9.7457082674590849E-3</v>
      </c>
      <c r="Y196" s="91">
        <f>Y19/'Total Funds Spent &amp; Transferred'!Y19</f>
        <v>8.063894465953042E-3</v>
      </c>
      <c r="Z196" s="91">
        <f>Z19/'Total Funds Spent &amp; Transferred'!Z19</f>
        <v>1.9875405731108846E-3</v>
      </c>
    </row>
    <row r="197" spans="1:26">
      <c r="A197" s="51" t="s">
        <v>107</v>
      </c>
      <c r="B197" s="91">
        <f>B20/'Total Funds Spent &amp; Transferred'!B20</f>
        <v>0</v>
      </c>
      <c r="C197" s="91">
        <f>C20/'Total Funds Spent &amp; Transferred'!C20</f>
        <v>0</v>
      </c>
      <c r="D197" s="91">
        <f>D20/'Total Funds Spent &amp; Transferred'!D20</f>
        <v>4.1871888272940118E-2</v>
      </c>
      <c r="E197" s="91">
        <f>E20/'Total Funds Spent &amp; Transferred'!E20</f>
        <v>0.11047158014635802</v>
      </c>
      <c r="F197" s="91">
        <f>F20/'Total Funds Spent &amp; Transferred'!F20</f>
        <v>0.10781043736444496</v>
      </c>
      <c r="G197" s="91">
        <f>G20/'Total Funds Spent &amp; Transferred'!G20</f>
        <v>9.8890249650846432E-2</v>
      </c>
      <c r="H197" s="91">
        <f>H20/'Total Funds Spent &amp; Transferred'!H20</f>
        <v>0.34924183829902339</v>
      </c>
      <c r="I197" s="91">
        <f>I20/'Total Funds Spent &amp; Transferred'!I20</f>
        <v>6.6433338681013421E-2</v>
      </c>
      <c r="J197" s="91">
        <f>J20/'Total Funds Spent &amp; Transferred'!J20</f>
        <v>9.0804321576705135E-2</v>
      </c>
      <c r="K197" s="91">
        <f>K20/'Total Funds Spent &amp; Transferred'!K20</f>
        <v>8.8453513399572622E-2</v>
      </c>
      <c r="L197" s="91">
        <f>L20/'Total Funds Spent &amp; Transferred'!L20</f>
        <v>8.9152585756690592E-2</v>
      </c>
      <c r="M197" s="91">
        <f>M20/'Total Funds Spent &amp; Transferred'!M20</f>
        <v>8.0389561495511019E-2</v>
      </c>
      <c r="N197" s="91">
        <f>N20/'Total Funds Spent &amp; Transferred'!N20</f>
        <v>8.3912771132217817E-2</v>
      </c>
      <c r="O197" s="91">
        <f>O20/'Total Funds Spent &amp; Transferred'!O20</f>
        <v>8.2304464629279872E-2</v>
      </c>
      <c r="P197" s="91">
        <f>P20/'Total Funds Spent &amp; Transferred'!P20</f>
        <v>8.0199812880755283E-2</v>
      </c>
      <c r="Q197" s="91">
        <f>Q20/'Total Funds Spent &amp; Transferred'!Q20</f>
        <v>7.8189332476704856E-2</v>
      </c>
      <c r="R197" s="91">
        <f>R20/'Total Funds Spent &amp; Transferred'!R20</f>
        <v>7.4965930898916663E-2</v>
      </c>
      <c r="S197" s="91">
        <f>S20/'Total Funds Spent &amp; Transferred'!S20</f>
        <v>8.2991837845532782E-2</v>
      </c>
      <c r="T197" s="91">
        <f>T20/'Total Funds Spent &amp; Transferred'!T20</f>
        <v>5.9264662574814553E-2</v>
      </c>
      <c r="U197" s="91">
        <f>U20/'Total Funds Spent &amp; Transferred'!U20</f>
        <v>5.808695800118089E-2</v>
      </c>
      <c r="V197" s="91">
        <f>V20/'Total Funds Spent &amp; Transferred'!V20</f>
        <v>5.1986240555652395E-2</v>
      </c>
      <c r="W197" s="91">
        <f>W20/'Total Funds Spent &amp; Transferred'!W20</f>
        <v>4.9571301008531465E-2</v>
      </c>
      <c r="X197" s="91">
        <f>X20/'Total Funds Spent &amp; Transferred'!X20</f>
        <v>4.7168911597241223E-2</v>
      </c>
      <c r="Y197" s="91">
        <f>Y20/'Total Funds Spent &amp; Transferred'!Y20</f>
        <v>4.4415916504193853E-2</v>
      </c>
      <c r="Z197" s="91">
        <f>Z20/'Total Funds Spent &amp; Transferred'!Z20</f>
        <v>3.1402210292548985E-2</v>
      </c>
    </row>
    <row r="198" spans="1:26">
      <c r="A198" s="51" t="s">
        <v>76</v>
      </c>
      <c r="B198" s="91">
        <f>B21/'Total Funds Spent &amp; Transferred'!B21</f>
        <v>0</v>
      </c>
      <c r="C198" s="91">
        <f>C21/'Total Funds Spent &amp; Transferred'!C21</f>
        <v>1.5946379372815071E-2</v>
      </c>
      <c r="D198" s="91">
        <f>D21/'Total Funds Spent &amp; Transferred'!D21</f>
        <v>3.8281994291266302E-2</v>
      </c>
      <c r="E198" s="91">
        <f>E21/'Total Funds Spent &amp; Transferred'!E21</f>
        <v>3.524248878414913E-2</v>
      </c>
      <c r="F198" s="91">
        <f>F21/'Total Funds Spent &amp; Transferred'!F21</f>
        <v>4.0830453449459389E-2</v>
      </c>
      <c r="G198" s="91">
        <f>G21/'Total Funds Spent &amp; Transferred'!G21</f>
        <v>3.7788132348560217E-2</v>
      </c>
      <c r="H198" s="91">
        <f>H21/'Total Funds Spent &amp; Transferred'!H21</f>
        <v>5.4591306430708655E-2</v>
      </c>
      <c r="I198" s="91">
        <f>I21/'Total Funds Spent &amp; Transferred'!I21</f>
        <v>6.4578780368475285E-4</v>
      </c>
      <c r="J198" s="91">
        <f>J21/'Total Funds Spent &amp; Transferred'!J21</f>
        <v>2.1267283618204983E-4</v>
      </c>
      <c r="K198" s="91">
        <f>K21/'Total Funds Spent &amp; Transferred'!K21</f>
        <v>1.1159907168156818E-3</v>
      </c>
      <c r="L198" s="91">
        <f>L21/'Total Funds Spent &amp; Transferred'!L21</f>
        <v>7.8135756960300744E-4</v>
      </c>
      <c r="M198" s="91">
        <f>M21/'Total Funds Spent &amp; Transferred'!M21</f>
        <v>6.9582681972265204E-4</v>
      </c>
      <c r="N198" s="91">
        <f>N21/'Total Funds Spent &amp; Transferred'!N21</f>
        <v>6.8065504377930891E-4</v>
      </c>
      <c r="O198" s="91">
        <f>O21/'Total Funds Spent &amp; Transferred'!O21</f>
        <v>4.9581558969784083E-4</v>
      </c>
      <c r="P198" s="91">
        <f>P21/'Total Funds Spent &amp; Transferred'!P21</f>
        <v>4.169693136308549E-4</v>
      </c>
      <c r="Q198" s="91">
        <f>Q21/'Total Funds Spent &amp; Transferred'!Q21</f>
        <v>2.8693060074421085E-4</v>
      </c>
      <c r="R198" s="91">
        <f>R21/'Total Funds Spent &amp; Transferred'!R21</f>
        <v>1.4415054808779553E-4</v>
      </c>
      <c r="S198" s="91">
        <f>S21/'Total Funds Spent &amp; Transferred'!S21</f>
        <v>5.1263204609344195E-4</v>
      </c>
      <c r="T198" s="91">
        <f>T21/'Total Funds Spent &amp; Transferred'!T21</f>
        <v>1.6212233034498768E-2</v>
      </c>
      <c r="U198" s="91">
        <f>U21/'Total Funds Spent &amp; Transferred'!U21</f>
        <v>1.0674079846430654E-2</v>
      </c>
      <c r="V198" s="91">
        <f>V21/'Total Funds Spent &amp; Transferred'!V21</f>
        <v>7.0770023635630744E-3</v>
      </c>
      <c r="W198" s="91">
        <f>W21/'Total Funds Spent &amp; Transferred'!W21</f>
        <v>3.1423477290934729E-3</v>
      </c>
      <c r="X198" s="91">
        <f>X21/'Total Funds Spent &amp; Transferred'!X21</f>
        <v>2.183696643841495E-3</v>
      </c>
      <c r="Y198" s="91">
        <f>Y21/'Total Funds Spent &amp; Transferred'!Y21</f>
        <v>1.8356485164723224E-3</v>
      </c>
      <c r="Z198" s="91">
        <f>Z21/'Total Funds Spent &amp; Transferred'!Z21</f>
        <v>2.5490830785984656E-3</v>
      </c>
    </row>
    <row r="199" spans="1:26">
      <c r="A199" s="51" t="s">
        <v>110</v>
      </c>
      <c r="B199" s="91">
        <f>B22/'Total Funds Spent &amp; Transferred'!B22</f>
        <v>0</v>
      </c>
      <c r="C199" s="91">
        <f>C22/'Total Funds Spent &amp; Transferred'!C22</f>
        <v>0</v>
      </c>
      <c r="D199" s="91">
        <f>D22/'Total Funds Spent &amp; Transferred'!D22</f>
        <v>0</v>
      </c>
      <c r="E199" s="91">
        <f>E22/'Total Funds Spent &amp; Transferred'!E22</f>
        <v>0.19037360918667165</v>
      </c>
      <c r="F199" s="91">
        <f>F22/'Total Funds Spent &amp; Transferred'!F22</f>
        <v>0.10804258366813162</v>
      </c>
      <c r="G199" s="91">
        <f>G22/'Total Funds Spent &amp; Transferred'!G22</f>
        <v>0.13125974182757244</v>
      </c>
      <c r="H199" s="91">
        <f>H22/'Total Funds Spent &amp; Transferred'!H22</f>
        <v>0.106087859907641</v>
      </c>
      <c r="I199" s="91">
        <f>I22/'Total Funds Spent &amp; Transferred'!I22</f>
        <v>7.6934401151955434E-2</v>
      </c>
      <c r="J199" s="91">
        <f>J22/'Total Funds Spent &amp; Transferred'!J22</f>
        <v>6.0910106966774021E-2</v>
      </c>
      <c r="K199" s="91">
        <f>K22/'Total Funds Spent &amp; Transferred'!K22</f>
        <v>7.2885974930362807E-2</v>
      </c>
      <c r="L199" s="91">
        <f>L22/'Total Funds Spent &amp; Transferred'!L22</f>
        <v>4.9981027365217028E-2</v>
      </c>
      <c r="M199" s="91">
        <f>M22/'Total Funds Spent &amp; Transferred'!M22</f>
        <v>5.5753856260586911E-2</v>
      </c>
      <c r="N199" s="91">
        <f>N22/'Total Funds Spent &amp; Transferred'!N22</f>
        <v>6.6988071736571897E-2</v>
      </c>
      <c r="O199" s="91">
        <f>O22/'Total Funds Spent &amp; Transferred'!O22</f>
        <v>9.1658171586724846E-2</v>
      </c>
      <c r="P199" s="91">
        <f>P22/'Total Funds Spent &amp; Transferred'!P22</f>
        <v>8.3367832668187689E-2</v>
      </c>
      <c r="Q199" s="91">
        <f>Q22/'Total Funds Spent &amp; Transferred'!Q22</f>
        <v>7.8281700526899201E-2</v>
      </c>
      <c r="R199" s="91">
        <f>R22/'Total Funds Spent &amp; Transferred'!R22</f>
        <v>7.8727826668104572E-2</v>
      </c>
      <c r="S199" s="91">
        <f>S22/'Total Funds Spent &amp; Transferred'!S22</f>
        <v>8.1286183996632219E-2</v>
      </c>
      <c r="T199" s="91">
        <f>T22/'Total Funds Spent &amp; Transferred'!T22</f>
        <v>8.3868269959083905E-2</v>
      </c>
      <c r="U199" s="91">
        <f>U22/'Total Funds Spent &amp; Transferred'!U22</f>
        <v>8.4211929124174661E-2</v>
      </c>
      <c r="V199" s="91">
        <f>V22/'Total Funds Spent &amp; Transferred'!V22</f>
        <v>7.4158667126928715E-2</v>
      </c>
      <c r="W199" s="91">
        <f>W22/'Total Funds Spent &amp; Transferred'!W22</f>
        <v>7.5056026204754336E-2</v>
      </c>
      <c r="X199" s="91">
        <f>X22/'Total Funds Spent &amp; Transferred'!X22</f>
        <v>6.6969222909391848E-2</v>
      </c>
      <c r="Y199" s="91">
        <f>Y22/'Total Funds Spent &amp; Transferred'!Y22</f>
        <v>6.6859987697830706E-2</v>
      </c>
      <c r="Z199" s="91">
        <f>Z22/'Total Funds Spent &amp; Transferred'!Z22</f>
        <v>6.1676614808134973E-2</v>
      </c>
    </row>
    <row r="200" spans="1:26">
      <c r="A200" s="51" t="s">
        <v>111</v>
      </c>
      <c r="B200" s="91">
        <f>B23/'Total Funds Spent &amp; Transferred'!B23</f>
        <v>0</v>
      </c>
      <c r="C200" s="91">
        <f>C23/'Total Funds Spent &amp; Transferred'!C23</f>
        <v>0</v>
      </c>
      <c r="D200" s="91">
        <f>D23/'Total Funds Spent &amp; Transferred'!D23</f>
        <v>0</v>
      </c>
      <c r="E200" s="91">
        <f>E23/'Total Funds Spent &amp; Transferred'!E23</f>
        <v>9.379490954431173E-2</v>
      </c>
      <c r="F200" s="91">
        <f>F23/'Total Funds Spent &amp; Transferred'!F23</f>
        <v>5.8692154053907042E-2</v>
      </c>
      <c r="G200" s="91">
        <f>G23/'Total Funds Spent &amp; Transferred'!G23</f>
        <v>2.7485167336614633E-2</v>
      </c>
      <c r="H200" s="91">
        <f>H23/'Total Funds Spent &amp; Transferred'!H23</f>
        <v>3.5304305905450646E-2</v>
      </c>
      <c r="I200" s="91">
        <f>I23/'Total Funds Spent &amp; Transferred'!I23</f>
        <v>5.9124119005960346E-3</v>
      </c>
      <c r="J200" s="91">
        <f>J23/'Total Funds Spent &amp; Transferred'!J23</f>
        <v>4.4775554646105657E-2</v>
      </c>
      <c r="K200" s="91">
        <f>K23/'Total Funds Spent &amp; Transferred'!K23</f>
        <v>3.3142391606455657E-2</v>
      </c>
      <c r="L200" s="91">
        <f>L23/'Total Funds Spent &amp; Transferred'!L23</f>
        <v>2.0149593442484088E-2</v>
      </c>
      <c r="M200" s="91">
        <f>M23/'Total Funds Spent &amp; Transferred'!M23</f>
        <v>1.815711500535272E-2</v>
      </c>
      <c r="N200" s="91">
        <f>N23/'Total Funds Spent &amp; Transferred'!N23</f>
        <v>3.6895109093694803E-3</v>
      </c>
      <c r="O200" s="91">
        <f>O23/'Total Funds Spent &amp; Transferred'!O23</f>
        <v>4.055142373205982E-3</v>
      </c>
      <c r="P200" s="91">
        <f>P23/'Total Funds Spent &amp; Transferred'!P23</f>
        <v>2.9690309354013767E-3</v>
      </c>
      <c r="Q200" s="91">
        <f>Q23/'Total Funds Spent &amp; Transferred'!Q23</f>
        <v>6.7633464521622911E-3</v>
      </c>
      <c r="R200" s="91">
        <f>R23/'Total Funds Spent &amp; Transferred'!R23</f>
        <v>1.4640891895675451E-3</v>
      </c>
      <c r="S200" s="91">
        <f>S23/'Total Funds Spent &amp; Transferred'!S23</f>
        <v>1.4364243613659061E-3</v>
      </c>
      <c r="T200" s="91">
        <f>T23/'Total Funds Spent &amp; Transferred'!T23</f>
        <v>0</v>
      </c>
      <c r="U200" s="91">
        <f>U23/'Total Funds Spent &amp; Transferred'!U23</f>
        <v>0</v>
      </c>
      <c r="V200" s="91">
        <f>V23/'Total Funds Spent &amp; Transferred'!V23</f>
        <v>0</v>
      </c>
      <c r="W200" s="91">
        <f>W23/'Total Funds Spent &amp; Transferred'!W23</f>
        <v>0</v>
      </c>
      <c r="X200" s="91">
        <f>X23/'Total Funds Spent &amp; Transferred'!X23</f>
        <v>0</v>
      </c>
      <c r="Y200" s="91">
        <f>Y23/'Total Funds Spent &amp; Transferred'!Y23</f>
        <v>0</v>
      </c>
      <c r="Z200" s="91">
        <f>Z23/'Total Funds Spent &amp; Transferred'!Z23</f>
        <v>0</v>
      </c>
    </row>
    <row r="201" spans="1:26">
      <c r="A201" s="51" t="s">
        <v>113</v>
      </c>
      <c r="B201" s="91">
        <f>B24/'Total Funds Spent &amp; Transferred'!B24</f>
        <v>0</v>
      </c>
      <c r="C201" s="91">
        <f>C24/'Total Funds Spent &amp; Transferred'!C24</f>
        <v>0</v>
      </c>
      <c r="D201" s="91">
        <f>D24/'Total Funds Spent &amp; Transferred'!D24</f>
        <v>0</v>
      </c>
      <c r="E201" s="91">
        <f>E24/'Total Funds Spent &amp; Transferred'!E24</f>
        <v>0</v>
      </c>
      <c r="F201" s="91">
        <f>F24/'Total Funds Spent &amp; Transferred'!F24</f>
        <v>0</v>
      </c>
      <c r="G201" s="91">
        <f>G24/'Total Funds Spent &amp; Transferred'!G24</f>
        <v>6.6825379740730415E-3</v>
      </c>
      <c r="H201" s="91">
        <f>H24/'Total Funds Spent &amp; Transferred'!H24</f>
        <v>9.8636334885842253E-3</v>
      </c>
      <c r="I201" s="91">
        <f>I24/'Total Funds Spent &amp; Transferred'!I24</f>
        <v>2.5365698428143494E-3</v>
      </c>
      <c r="J201" s="91">
        <f>J24/'Total Funds Spent &amp; Transferred'!J24</f>
        <v>1.5497457905560345E-2</v>
      </c>
      <c r="K201" s="91">
        <f>K24/'Total Funds Spent &amp; Transferred'!K24</f>
        <v>1.7504848450683386E-2</v>
      </c>
      <c r="L201" s="91">
        <f>L24/'Total Funds Spent &amp; Transferred'!L24</f>
        <v>4.3873440377240669E-2</v>
      </c>
      <c r="M201" s="91">
        <f>M24/'Total Funds Spent &amp; Transferred'!M24</f>
        <v>0.1436733697443327</v>
      </c>
      <c r="N201" s="91">
        <f>N24/'Total Funds Spent &amp; Transferred'!N24</f>
        <v>9.7106754455815097E-2</v>
      </c>
      <c r="O201" s="91">
        <f>O24/'Total Funds Spent &amp; Transferred'!O24</f>
        <v>5.7189764273698512E-2</v>
      </c>
      <c r="P201" s="91">
        <f>P24/'Total Funds Spent &amp; Transferred'!P24</f>
        <v>8.3681514850031891E-2</v>
      </c>
      <c r="Q201" s="91">
        <f>Q24/'Total Funds Spent &amp; Transferred'!Q24</f>
        <v>9.9804545105648873E-2</v>
      </c>
      <c r="R201" s="91">
        <f>R24/'Total Funds Spent &amp; Transferred'!R24</f>
        <v>0.12308214868268574</v>
      </c>
      <c r="S201" s="91">
        <f>S24/'Total Funds Spent &amp; Transferred'!S24</f>
        <v>0.12023834043811889</v>
      </c>
      <c r="T201" s="91">
        <f>T24/'Total Funds Spent &amp; Transferred'!T24</f>
        <v>3.2979240283670275E-2</v>
      </c>
      <c r="U201" s="91">
        <f>U24/'Total Funds Spent &amp; Transferred'!U24</f>
        <v>1.2604896475343672E-2</v>
      </c>
      <c r="V201" s="91">
        <f>V24/'Total Funds Spent &amp; Transferred'!V24</f>
        <v>1.2512500405386965E-3</v>
      </c>
      <c r="W201" s="91">
        <f>W24/'Total Funds Spent &amp; Transferred'!W24</f>
        <v>9.8311379758433751E-2</v>
      </c>
      <c r="X201" s="91">
        <f>X24/'Total Funds Spent &amp; Transferred'!X24</f>
        <v>6.1334702966502827E-2</v>
      </c>
      <c r="Y201" s="91">
        <f>Y24/'Total Funds Spent &amp; Transferred'!Y24</f>
        <v>8.1094459393292948E-2</v>
      </c>
      <c r="Z201" s="91">
        <f>Z24/'Total Funds Spent &amp; Transferred'!Z24</f>
        <v>9.1512027216180916E-2</v>
      </c>
    </row>
    <row r="202" spans="1:26">
      <c r="A202" s="51" t="s">
        <v>78</v>
      </c>
      <c r="B202" s="91">
        <f>B25/'Total Funds Spent &amp; Transferred'!B25</f>
        <v>0</v>
      </c>
      <c r="C202" s="91">
        <f>C25/'Total Funds Spent &amp; Transferred'!C25</f>
        <v>0</v>
      </c>
      <c r="D202" s="91">
        <f>D25/'Total Funds Spent &amp; Transferred'!D25</f>
        <v>4.7825533702949598E-2</v>
      </c>
      <c r="E202" s="91">
        <f>E25/'Total Funds Spent &amp; Transferred'!E25</f>
        <v>0.30850347135988621</v>
      </c>
      <c r="F202" s="91">
        <f>F25/'Total Funds Spent &amp; Transferred'!F25</f>
        <v>0.18903317747841031</v>
      </c>
      <c r="G202" s="91">
        <f>G25/'Total Funds Spent &amp; Transferred'!G25</f>
        <v>0.15770199487607417</v>
      </c>
      <c r="H202" s="91">
        <f>H25/'Total Funds Spent &amp; Transferred'!H25</f>
        <v>7.6362748259452495E-2</v>
      </c>
      <c r="I202" s="91">
        <f>I25/'Total Funds Spent &amp; Transferred'!I25</f>
        <v>6.6069001237370834E-2</v>
      </c>
      <c r="J202" s="91">
        <f>J25/'Total Funds Spent &amp; Transferred'!J25</f>
        <v>6.1604911916158404E-2</v>
      </c>
      <c r="K202" s="91">
        <f>K25/'Total Funds Spent &amp; Transferred'!K25</f>
        <v>5.7448284750424607E-2</v>
      </c>
      <c r="L202" s="91">
        <f>L25/'Total Funds Spent &amp; Transferred'!L25</f>
        <v>7.0929001702272745E-2</v>
      </c>
      <c r="M202" s="91">
        <f>M25/'Total Funds Spent &amp; Transferred'!M25</f>
        <v>7.3125815954648121E-2</v>
      </c>
      <c r="N202" s="91">
        <f>N25/'Total Funds Spent &amp; Transferred'!N25</f>
        <v>6.3780052333869533E-2</v>
      </c>
      <c r="O202" s="91">
        <f>O25/'Total Funds Spent &amp; Transferred'!O25</f>
        <v>6.7556979462811986E-2</v>
      </c>
      <c r="P202" s="91">
        <f>P25/'Total Funds Spent &amp; Transferred'!P25</f>
        <v>5.6280693833611818E-2</v>
      </c>
      <c r="Q202" s="91">
        <f>Q25/'Total Funds Spent &amp; Transferred'!Q25</f>
        <v>6.9212346947021705E-2</v>
      </c>
      <c r="R202" s="91">
        <f>R25/'Total Funds Spent &amp; Transferred'!R25</f>
        <v>5.0258134558867004E-2</v>
      </c>
      <c r="S202" s="91">
        <f>S25/'Total Funds Spent &amp; Transferred'!S25</f>
        <v>5.8237628481683769E-2</v>
      </c>
      <c r="T202" s="91">
        <f>T25/'Total Funds Spent &amp; Transferred'!T25</f>
        <v>4.2227554275391897E-2</v>
      </c>
      <c r="U202" s="91">
        <f>U25/'Total Funds Spent &amp; Transferred'!U25</f>
        <v>4.1135207088037674E-2</v>
      </c>
      <c r="V202" s="91">
        <f>V25/'Total Funds Spent &amp; Transferred'!V25</f>
        <v>4.7388298490147661E-2</v>
      </c>
      <c r="W202" s="91">
        <f>W25/'Total Funds Spent &amp; Transferred'!W25</f>
        <v>3.9404011701335021E-2</v>
      </c>
      <c r="X202" s="91">
        <f>X25/'Total Funds Spent &amp; Transferred'!X25</f>
        <v>3.725697215660189E-2</v>
      </c>
      <c r="Y202" s="91">
        <f>Y25/'Total Funds Spent &amp; Transferred'!Y25</f>
        <v>3.4773117357472884E-2</v>
      </c>
      <c r="Z202" s="91">
        <f>Z25/'Total Funds Spent &amp; Transferred'!Z25</f>
        <v>2.9630547577426572E-2</v>
      </c>
    </row>
    <row r="203" spans="1:26">
      <c r="A203" s="51" t="s">
        <v>116</v>
      </c>
      <c r="B203" s="91">
        <f>B26/'Total Funds Spent &amp; Transferred'!B26</f>
        <v>0</v>
      </c>
      <c r="C203" s="91">
        <f>C26/'Total Funds Spent &amp; Transferred'!C26</f>
        <v>0</v>
      </c>
      <c r="D203" s="91">
        <f>D26/'Total Funds Spent &amp; Transferred'!D26</f>
        <v>0</v>
      </c>
      <c r="E203" s="91">
        <f>E26/'Total Funds Spent &amp; Transferred'!E26</f>
        <v>1.7588424522451535E-2</v>
      </c>
      <c r="F203" s="91">
        <f>F26/'Total Funds Spent &amp; Transferred'!F26</f>
        <v>1.6190552638750296E-2</v>
      </c>
      <c r="G203" s="91">
        <f>G26/'Total Funds Spent &amp; Transferred'!G26</f>
        <v>1.3840031082679439E-2</v>
      </c>
      <c r="H203" s="91">
        <f>H26/'Total Funds Spent &amp; Transferred'!H26</f>
        <v>5.0858726741818067E-3</v>
      </c>
      <c r="I203" s="91">
        <f>I26/'Total Funds Spent &amp; Transferred'!I26</f>
        <v>3.3993331966928708E-4</v>
      </c>
      <c r="J203" s="91">
        <f>J26/'Total Funds Spent &amp; Transferred'!J26</f>
        <v>8.3715725519863844E-3</v>
      </c>
      <c r="K203" s="91">
        <f>K26/'Total Funds Spent &amp; Transferred'!K26</f>
        <v>8.227551747608499E-3</v>
      </c>
      <c r="L203" s="91">
        <f>L26/'Total Funds Spent &amp; Transferred'!L26</f>
        <v>6.9907256285688009E-3</v>
      </c>
      <c r="M203" s="91">
        <f>M26/'Total Funds Spent &amp; Transferred'!M26</f>
        <v>7.2730005975162378E-3</v>
      </c>
      <c r="N203" s="91">
        <f>N26/'Total Funds Spent &amp; Transferred'!N26</f>
        <v>1.7083152084981582E-3</v>
      </c>
      <c r="O203" s="91">
        <f>O26/'Total Funds Spent &amp; Transferred'!O26</f>
        <v>6.0556577167253866E-4</v>
      </c>
      <c r="P203" s="91">
        <f>P26/'Total Funds Spent &amp; Transferred'!P26</f>
        <v>5.191311188873425E-4</v>
      </c>
      <c r="Q203" s="91">
        <f>Q26/'Total Funds Spent &amp; Transferred'!Q26</f>
        <v>9.9184473555920746E-5</v>
      </c>
      <c r="R203" s="91">
        <f>R26/'Total Funds Spent &amp; Transferred'!R26</f>
        <v>-9.87401629959985E-5</v>
      </c>
      <c r="S203" s="91">
        <f>S26/'Total Funds Spent &amp; Transferred'!S26</f>
        <v>0</v>
      </c>
      <c r="T203" s="91">
        <f>T26/'Total Funds Spent &amp; Transferred'!T26</f>
        <v>3.3007935732702483E-3</v>
      </c>
      <c r="U203" s="91">
        <f>U26/'Total Funds Spent &amp; Transferred'!U26</f>
        <v>3.7203914277597091E-3</v>
      </c>
      <c r="V203" s="91">
        <f>V26/'Total Funds Spent &amp; Transferred'!V26</f>
        <v>3.1361107537460058E-3</v>
      </c>
      <c r="W203" s="91">
        <f>W26/'Total Funds Spent &amp; Transferred'!W26</f>
        <v>3.4745075915549668E-3</v>
      </c>
      <c r="X203" s="91">
        <f>X26/'Total Funds Spent &amp; Transferred'!X26</f>
        <v>3.2312040243691843E-3</v>
      </c>
      <c r="Y203" s="91">
        <f>Y26/'Total Funds Spent &amp; Transferred'!Y26</f>
        <v>7.560305469211985E-3</v>
      </c>
      <c r="Z203" s="91">
        <f>Z26/'Total Funds Spent &amp; Transferred'!Z26</f>
        <v>8.2227530832815216E-3</v>
      </c>
    </row>
    <row r="204" spans="1:26">
      <c r="A204" s="51" t="s">
        <v>117</v>
      </c>
      <c r="B204" s="91">
        <f>B27/'Total Funds Spent &amp; Transferred'!B27</f>
        <v>0</v>
      </c>
      <c r="C204" s="91">
        <f>C27/'Total Funds Spent &amp; Transferred'!C27</f>
        <v>0</v>
      </c>
      <c r="D204" s="91">
        <f>D27/'Total Funds Spent &amp; Transferred'!D27</f>
        <v>9.2340872219391787E-2</v>
      </c>
      <c r="E204" s="91">
        <f>E27/'Total Funds Spent &amp; Transferred'!E27</f>
        <v>0.18708112049911099</v>
      </c>
      <c r="F204" s="91">
        <f>F27/'Total Funds Spent &amp; Transferred'!F27</f>
        <v>0.10977512390038174</v>
      </c>
      <c r="G204" s="91">
        <f>G27/'Total Funds Spent &amp; Transferred'!G27</f>
        <v>0.15721816506177247</v>
      </c>
      <c r="H204" s="91">
        <f>H27/'Total Funds Spent &amp; Transferred'!H27</f>
        <v>3.9484520599191344E-2</v>
      </c>
      <c r="I204" s="91">
        <f>I27/'Total Funds Spent &amp; Transferred'!I27</f>
        <v>3.4614862593872885E-2</v>
      </c>
      <c r="J204" s="91">
        <f>J27/'Total Funds Spent &amp; Transferred'!J27</f>
        <v>6.2030687912940065E-2</v>
      </c>
      <c r="K204" s="91">
        <f>K27/'Total Funds Spent &amp; Transferred'!K27</f>
        <v>7.0690702298888908E-2</v>
      </c>
      <c r="L204" s="91">
        <f>L27/'Total Funds Spent &amp; Transferred'!L27</f>
        <v>6.8083338608807026E-2</v>
      </c>
      <c r="M204" s="91">
        <f>M27/'Total Funds Spent &amp; Transferred'!M27</f>
        <v>1.7996506405513049E-2</v>
      </c>
      <c r="N204" s="91">
        <f>N27/'Total Funds Spent &amp; Transferred'!N27</f>
        <v>6.5474918049598166E-2</v>
      </c>
      <c r="O204" s="91">
        <f>O27/'Total Funds Spent &amp; Transferred'!O27</f>
        <v>4.867367804237413E-2</v>
      </c>
      <c r="P204" s="91">
        <f>P27/'Total Funds Spent &amp; Transferred'!P27</f>
        <v>5.3470964535980832E-2</v>
      </c>
      <c r="Q204" s="91">
        <f>Q27/'Total Funds Spent &amp; Transferred'!Q27</f>
        <v>4.9403974121782109E-2</v>
      </c>
      <c r="R204" s="91">
        <f>R27/'Total Funds Spent &amp; Transferred'!R27</f>
        <v>5.2823819383722152E-2</v>
      </c>
      <c r="S204" s="91">
        <f>S27/'Total Funds Spent &amp; Transferred'!S27</f>
        <v>4.0769475802923401E-2</v>
      </c>
      <c r="T204" s="91">
        <f>T27/'Total Funds Spent &amp; Transferred'!T27</f>
        <v>0</v>
      </c>
      <c r="U204" s="91">
        <f>U27/'Total Funds Spent &amp; Transferred'!U27</f>
        <v>0</v>
      </c>
      <c r="V204" s="91">
        <f>V27/'Total Funds Spent &amp; Transferred'!V27</f>
        <v>0</v>
      </c>
      <c r="W204" s="91">
        <f>W27/'Total Funds Spent &amp; Transferred'!W27</f>
        <v>0</v>
      </c>
      <c r="X204" s="91">
        <f>X27/'Total Funds Spent &amp; Transferred'!X27</f>
        <v>0</v>
      </c>
      <c r="Y204" s="91">
        <f>Y27/'Total Funds Spent &amp; Transferred'!Y27</f>
        <v>0</v>
      </c>
      <c r="Z204" s="91">
        <f>Z27/'Total Funds Spent &amp; Transferred'!Z27</f>
        <v>0</v>
      </c>
    </row>
    <row r="205" spans="1:26">
      <c r="A205" s="51" t="s">
        <v>77</v>
      </c>
      <c r="B205" s="91">
        <f>B28/'Total Funds Spent &amp; Transferred'!B28</f>
        <v>0</v>
      </c>
      <c r="C205" s="91">
        <f>C28/'Total Funds Spent &amp; Transferred'!C28</f>
        <v>0</v>
      </c>
      <c r="D205" s="91">
        <f>D28/'Total Funds Spent &amp; Transferred'!D28</f>
        <v>4.2346905817558136E-2</v>
      </c>
      <c r="E205" s="91">
        <f>E28/'Total Funds Spent &amp; Transferred'!E28</f>
        <v>9.7573468955732975E-2</v>
      </c>
      <c r="F205" s="91">
        <f>F28/'Total Funds Spent &amp; Transferred'!F28</f>
        <v>0.10956049258727074</v>
      </c>
      <c r="G205" s="91">
        <f>G28/'Total Funds Spent &amp; Transferred'!G28</f>
        <v>0.1414739408614413</v>
      </c>
      <c r="H205" s="91">
        <f>H28/'Total Funds Spent &amp; Transferred'!H28</f>
        <v>0.14933643643352573</v>
      </c>
      <c r="I205" s="91">
        <f>I28/'Total Funds Spent &amp; Transferred'!I28</f>
        <v>0.11067733518008266</v>
      </c>
      <c r="J205" s="91">
        <f>J28/'Total Funds Spent &amp; Transferred'!J28</f>
        <v>0.16817544011753813</v>
      </c>
      <c r="K205" s="91">
        <f>K28/'Total Funds Spent &amp; Transferred'!K28</f>
        <v>0.14233311165468326</v>
      </c>
      <c r="L205" s="91">
        <f>L28/'Total Funds Spent &amp; Transferred'!L28</f>
        <v>0.1364927948248694</v>
      </c>
      <c r="M205" s="91">
        <f>M28/'Total Funds Spent &amp; Transferred'!M28</f>
        <v>0.11160773285769357</v>
      </c>
      <c r="N205" s="91">
        <f>N28/'Total Funds Spent &amp; Transferred'!N28</f>
        <v>0.14150728390425343</v>
      </c>
      <c r="O205" s="91">
        <f>O28/'Total Funds Spent &amp; Transferred'!O28</f>
        <v>0.14602872093585198</v>
      </c>
      <c r="P205" s="91">
        <f>P28/'Total Funds Spent &amp; Transferred'!P28</f>
        <v>0.154081350138005</v>
      </c>
      <c r="Q205" s="91">
        <f>Q28/'Total Funds Spent &amp; Transferred'!Q28</f>
        <v>0.12479048286924667</v>
      </c>
      <c r="R205" s="91">
        <f>R28/'Total Funds Spent &amp; Transferred'!R28</f>
        <v>0.12394991475557834</v>
      </c>
      <c r="S205" s="91">
        <f>S28/'Total Funds Spent &amp; Transferred'!S28</f>
        <v>0.11765283137736304</v>
      </c>
      <c r="T205" s="91">
        <f>T28/'Total Funds Spent &amp; Transferred'!T28</f>
        <v>0.10216936339233774</v>
      </c>
      <c r="U205" s="91">
        <f>U28/'Total Funds Spent &amp; Transferred'!U28</f>
        <v>8.603511546426762E-2</v>
      </c>
      <c r="V205" s="91">
        <f>V28/'Total Funds Spent &amp; Transferred'!V28</f>
        <v>9.6818101472821841E-2</v>
      </c>
      <c r="W205" s="91">
        <f>W28/'Total Funds Spent &amp; Transferred'!W28</f>
        <v>0.10751211167094048</v>
      </c>
      <c r="X205" s="91">
        <f>X28/'Total Funds Spent &amp; Transferred'!X28</f>
        <v>0.10560829856926797</v>
      </c>
      <c r="Y205" s="91">
        <f>Y28/'Total Funds Spent &amp; Transferred'!Y28</f>
        <v>9.1866591262504557E-2</v>
      </c>
      <c r="Z205" s="91">
        <f>Z28/'Total Funds Spent &amp; Transferred'!Z28</f>
        <v>0.11385076451430971</v>
      </c>
    </row>
    <row r="206" spans="1:26">
      <c r="A206" s="51" t="s">
        <v>120</v>
      </c>
      <c r="B206" s="91">
        <f>B29/'Total Funds Spent &amp; Transferred'!B29</f>
        <v>0.10131813167907842</v>
      </c>
      <c r="C206" s="91">
        <f>C29/'Total Funds Spent &amp; Transferred'!C29</f>
        <v>0.17634312980724387</v>
      </c>
      <c r="D206" s="91">
        <f>D29/'Total Funds Spent &amp; Transferred'!D29</f>
        <v>1.4109511023760313E-2</v>
      </c>
      <c r="E206" s="91">
        <f>E29/'Total Funds Spent &amp; Transferred'!E29</f>
        <v>0.17862848142074633</v>
      </c>
      <c r="F206" s="91">
        <f>F29/'Total Funds Spent &amp; Transferred'!F29</f>
        <v>6.958383042211895E-2</v>
      </c>
      <c r="G206" s="91">
        <f>G29/'Total Funds Spent &amp; Transferred'!G29</f>
        <v>7.1755705517221907E-2</v>
      </c>
      <c r="H206" s="91">
        <f>H29/'Total Funds Spent &amp; Transferred'!H29</f>
        <v>0.13728925835735811</v>
      </c>
      <c r="I206" s="91">
        <f>I29/'Total Funds Spent &amp; Transferred'!I29</f>
        <v>3.6575989183988446E-2</v>
      </c>
      <c r="J206" s="91">
        <f>J29/'Total Funds Spent &amp; Transferred'!J29</f>
        <v>0.12492138951949143</v>
      </c>
      <c r="K206" s="91">
        <f>K29/'Total Funds Spent &amp; Transferred'!K29</f>
        <v>0.14609805603321591</v>
      </c>
      <c r="L206" s="91">
        <f>L29/'Total Funds Spent &amp; Transferred'!L29</f>
        <v>0.14940854471857892</v>
      </c>
      <c r="M206" s="91">
        <f>M29/'Total Funds Spent &amp; Transferred'!M29</f>
        <v>0.13751587939824639</v>
      </c>
      <c r="N206" s="91">
        <f>N29/'Total Funds Spent &amp; Transferred'!N29</f>
        <v>0.18217164132971303</v>
      </c>
      <c r="O206" s="91">
        <f>O29/'Total Funds Spent &amp; Transferred'!O29</f>
        <v>0.18104227631861505</v>
      </c>
      <c r="P206" s="91">
        <f>P29/'Total Funds Spent &amp; Transferred'!P29</f>
        <v>0.16807400207589435</v>
      </c>
      <c r="Q206" s="91">
        <f>Q29/'Total Funds Spent &amp; Transferred'!Q29</f>
        <v>0.18124728281884001</v>
      </c>
      <c r="R206" s="91">
        <f>R29/'Total Funds Spent &amp; Transferred'!R29</f>
        <v>0.24240775920783528</v>
      </c>
      <c r="S206" s="91">
        <f>S29/'Total Funds Spent &amp; Transferred'!S29</f>
        <v>0.24053096371315508</v>
      </c>
      <c r="T206" s="91">
        <f>T29/'Total Funds Spent &amp; Transferred'!T29</f>
        <v>9.5439411638749624E-2</v>
      </c>
      <c r="U206" s="91">
        <f>U29/'Total Funds Spent &amp; Transferred'!U29</f>
        <v>9.3663636079543561E-2</v>
      </c>
      <c r="V206" s="91">
        <f>V29/'Total Funds Spent &amp; Transferred'!V29</f>
        <v>0.12363860225135821</v>
      </c>
      <c r="W206" s="91">
        <f>W29/'Total Funds Spent &amp; Transferred'!W29</f>
        <v>7.3716261397805363E-2</v>
      </c>
      <c r="X206" s="91">
        <f>X29/'Total Funds Spent &amp; Transferred'!X29</f>
        <v>6.1730632654415411E-2</v>
      </c>
      <c r="Y206" s="91">
        <f>Y29/'Total Funds Spent &amp; Transferred'!Y29</f>
        <v>5.8795719766328185E-2</v>
      </c>
      <c r="Z206" s="91">
        <f>Z29/'Total Funds Spent &amp; Transferred'!Z29</f>
        <v>7.1210187799008354E-2</v>
      </c>
    </row>
    <row r="207" spans="1:26">
      <c r="A207" s="51" t="s">
        <v>122</v>
      </c>
      <c r="B207" s="91">
        <f>B30/'Total Funds Spent &amp; Transferred'!B30</f>
        <v>0</v>
      </c>
      <c r="C207" s="91">
        <f>C30/'Total Funds Spent &amp; Transferred'!C30</f>
        <v>0</v>
      </c>
      <c r="D207" s="91">
        <f>D30/'Total Funds Spent &amp; Transferred'!D30</f>
        <v>0</v>
      </c>
      <c r="E207" s="91">
        <f>E30/'Total Funds Spent &amp; Transferred'!E30</f>
        <v>0.12015155847812085</v>
      </c>
      <c r="F207" s="91">
        <f>F30/'Total Funds Spent &amp; Transferred'!F30</f>
        <v>0.11674374601943138</v>
      </c>
      <c r="G207" s="91">
        <f>G30/'Total Funds Spent &amp; Transferred'!G30</f>
        <v>8.4088240826007091E-2</v>
      </c>
      <c r="H207" s="91">
        <f>H30/'Total Funds Spent &amp; Transferred'!H30</f>
        <v>6.3831913225868245E-2</v>
      </c>
      <c r="I207" s="91">
        <f>I30/'Total Funds Spent &amp; Transferred'!I30</f>
        <v>7.5098415128729681E-2</v>
      </c>
      <c r="J207" s="91">
        <f>J30/'Total Funds Spent &amp; Transferred'!J30</f>
        <v>9.2679947247243308E-2</v>
      </c>
      <c r="K207" s="91">
        <f>K30/'Total Funds Spent &amp; Transferred'!K30</f>
        <v>-4.8731346251202441E-3</v>
      </c>
      <c r="L207" s="91">
        <f>L30/'Total Funds Spent &amp; Transferred'!L30</f>
        <v>7.3652568283503E-2</v>
      </c>
      <c r="M207" s="91">
        <f>M30/'Total Funds Spent &amp; Transferred'!M30</f>
        <v>0.15144382309148183</v>
      </c>
      <c r="N207" s="91">
        <f>N30/'Total Funds Spent &amp; Transferred'!N30</f>
        <v>6.5107990977503596E-2</v>
      </c>
      <c r="O207" s="91">
        <f>O30/'Total Funds Spent &amp; Transferred'!O30</f>
        <v>6.0348021835874684E-2</v>
      </c>
      <c r="P207" s="91">
        <f>P30/'Total Funds Spent &amp; Transferred'!P30</f>
        <v>1.4194710306348812E-2</v>
      </c>
      <c r="Q207" s="91">
        <f>Q30/'Total Funds Spent &amp; Transferred'!Q30</f>
        <v>4.1627264582752892E-2</v>
      </c>
      <c r="R207" s="91">
        <f>R30/'Total Funds Spent &amp; Transferred'!R30</f>
        <v>4.3056439103587585E-2</v>
      </c>
      <c r="S207" s="91">
        <f>S30/'Total Funds Spent &amp; Transferred'!S30</f>
        <v>5.9717060013009096E-2</v>
      </c>
      <c r="T207" s="91">
        <f>T30/'Total Funds Spent &amp; Transferred'!T30</f>
        <v>6.3820129541297621E-2</v>
      </c>
      <c r="U207" s="91">
        <f>U30/'Total Funds Spent &amp; Transferred'!U30</f>
        <v>5.8881462003781762E-2</v>
      </c>
      <c r="V207" s="91">
        <f>V30/'Total Funds Spent &amp; Transferred'!V30</f>
        <v>4.9882137388615855E-2</v>
      </c>
      <c r="W207" s="91">
        <f>W30/'Total Funds Spent &amp; Transferred'!W30</f>
        <v>3.77051586437296E-2</v>
      </c>
      <c r="X207" s="91">
        <f>X30/'Total Funds Spent &amp; Transferred'!X30</f>
        <v>5.6381490277122949E-2</v>
      </c>
      <c r="Y207" s="91">
        <f>Y30/'Total Funds Spent &amp; Transferred'!Y30</f>
        <v>6.0495781399965268E-2</v>
      </c>
      <c r="Z207" s="91">
        <f>Z30/'Total Funds Spent &amp; Transferred'!Z30</f>
        <v>5.0993684860709605E-2</v>
      </c>
    </row>
    <row r="208" spans="1:26">
      <c r="A208" s="51" t="s">
        <v>124</v>
      </c>
      <c r="B208" s="91">
        <f>B31/'Total Funds Spent &amp; Transferred'!B31</f>
        <v>0</v>
      </c>
      <c r="C208" s="91">
        <f>C31/'Total Funds Spent &amp; Transferred'!C31</f>
        <v>6.9695350185503824E-2</v>
      </c>
      <c r="D208" s="91">
        <f>D31/'Total Funds Spent &amp; Transferred'!D31</f>
        <v>1.219846748235913E-3</v>
      </c>
      <c r="E208" s="91">
        <f>E31/'Total Funds Spent &amp; Transferred'!E31</f>
        <v>9.6782202259271588E-2</v>
      </c>
      <c r="F208" s="91">
        <f>F31/'Total Funds Spent &amp; Transferred'!F31</f>
        <v>8.304535074767265E-2</v>
      </c>
      <c r="G208" s="91">
        <f>G31/'Total Funds Spent &amp; Transferred'!G31</f>
        <v>6.1628935080414109E-2</v>
      </c>
      <c r="H208" s="91">
        <f>H31/'Total Funds Spent &amp; Transferred'!H31</f>
        <v>4.4335880789386932E-2</v>
      </c>
      <c r="I208" s="91">
        <f>I31/'Total Funds Spent &amp; Transferred'!I31</f>
        <v>-1.0987023229849452E-3</v>
      </c>
      <c r="J208" s="91">
        <f>J31/'Total Funds Spent &amp; Transferred'!J31</f>
        <v>4.9058739731383083E-2</v>
      </c>
      <c r="K208" s="91">
        <f>K31/'Total Funds Spent &amp; Transferred'!K31</f>
        <v>4.3421136524172559E-2</v>
      </c>
      <c r="L208" s="91">
        <f>L31/'Total Funds Spent &amp; Transferred'!L31</f>
        <v>3.8624930975351329E-2</v>
      </c>
      <c r="M208" s="91">
        <f>M31/'Total Funds Spent &amp; Transferred'!M31</f>
        <v>4.189171161829721E-2</v>
      </c>
      <c r="N208" s="91">
        <f>N31/'Total Funds Spent &amp; Transferred'!N31</f>
        <v>3.7233734555185652E-2</v>
      </c>
      <c r="O208" s="91">
        <f>O31/'Total Funds Spent &amp; Transferred'!O31</f>
        <v>2.7893864532623214E-2</v>
      </c>
      <c r="P208" s="91">
        <f>P31/'Total Funds Spent &amp; Transferred'!P31</f>
        <v>2.4744534629156215E-2</v>
      </c>
      <c r="Q208" s="91">
        <f>Q31/'Total Funds Spent &amp; Transferred'!Q31</f>
        <v>2.2235044017430934E-2</v>
      </c>
      <c r="R208" s="91">
        <f>R31/'Total Funds Spent &amp; Transferred'!R31</f>
        <v>2.7089730920264319E-2</v>
      </c>
      <c r="S208" s="91">
        <f>S31/'Total Funds Spent &amp; Transferred'!S31</f>
        <v>2.9165364278395126E-2</v>
      </c>
      <c r="T208" s="91">
        <f>T31/'Total Funds Spent &amp; Transferred'!T31</f>
        <v>0.18373781550101217</v>
      </c>
      <c r="U208" s="91">
        <f>U31/'Total Funds Spent &amp; Transferred'!U31</f>
        <v>0.15633122260561474</v>
      </c>
      <c r="V208" s="91">
        <f>V31/'Total Funds Spent &amp; Transferred'!V31</f>
        <v>5.7782819721929259E-2</v>
      </c>
      <c r="W208" s="91">
        <f>W31/'Total Funds Spent &amp; Transferred'!W31</f>
        <v>4.0394441207784092E-2</v>
      </c>
      <c r="X208" s="91">
        <f>X31/'Total Funds Spent &amp; Transferred'!X31</f>
        <v>4.2842971706701358E-2</v>
      </c>
      <c r="Y208" s="91">
        <f>Y31/'Total Funds Spent &amp; Transferred'!Y31</f>
        <v>3.9497373941896272E-2</v>
      </c>
      <c r="Z208" s="91">
        <f>Z31/'Total Funds Spent &amp; Transferred'!Z31</f>
        <v>5.1094052369474452E-2</v>
      </c>
    </row>
    <row r="209" spans="1:26">
      <c r="A209" s="51" t="s">
        <v>126</v>
      </c>
      <c r="B209" s="91">
        <f>B32/'Total Funds Spent &amp; Transferred'!B32</f>
        <v>0</v>
      </c>
      <c r="C209" s="91">
        <f>C32/'Total Funds Spent &amp; Transferred'!C32</f>
        <v>0</v>
      </c>
      <c r="D209" s="91">
        <f>D32/'Total Funds Spent &amp; Transferred'!D32</f>
        <v>0</v>
      </c>
      <c r="E209" s="91">
        <f>E32/'Total Funds Spent &amp; Transferred'!E32</f>
        <v>0.14682538564042139</v>
      </c>
      <c r="F209" s="91">
        <f>F32/'Total Funds Spent &amp; Transferred'!F32</f>
        <v>0</v>
      </c>
      <c r="G209" s="91">
        <f>G32/'Total Funds Spent &amp; Transferred'!G32</f>
        <v>0.10869307139856095</v>
      </c>
      <c r="H209" s="91">
        <f>H32/'Total Funds Spent &amp; Transferred'!H32</f>
        <v>-0.11147581619396212</v>
      </c>
      <c r="I209" s="91">
        <f>I32/'Total Funds Spent &amp; Transferred'!I32</f>
        <v>0</v>
      </c>
      <c r="J209" s="91">
        <f>J32/'Total Funds Spent &amp; Transferred'!J32</f>
        <v>0</v>
      </c>
      <c r="K209" s="91">
        <f>K32/'Total Funds Spent &amp; Transferred'!K32</f>
        <v>0</v>
      </c>
      <c r="L209" s="91">
        <f>L32/'Total Funds Spent &amp; Transferred'!L32</f>
        <v>0</v>
      </c>
      <c r="M209" s="91">
        <f>M32/'Total Funds Spent &amp; Transferred'!M32</f>
        <v>0.16809992610318092</v>
      </c>
      <c r="N209" s="91">
        <f>N32/'Total Funds Spent &amp; Transferred'!N32</f>
        <v>0.49128534277023672</v>
      </c>
      <c r="O209" s="91">
        <f>O32/'Total Funds Spent &amp; Transferred'!O32</f>
        <v>0.18019241556052928</v>
      </c>
      <c r="P209" s="91">
        <f>P32/'Total Funds Spent &amp; Transferred'!P32</f>
        <v>0.24953735551721823</v>
      </c>
      <c r="Q209" s="91">
        <f>Q32/'Total Funds Spent &amp; Transferred'!Q32</f>
        <v>0.17142493001372777</v>
      </c>
      <c r="R209" s="91">
        <f>R32/'Total Funds Spent &amp; Transferred'!R32</f>
        <v>0.17792714720404426</v>
      </c>
      <c r="S209" s="91">
        <f>S32/'Total Funds Spent &amp; Transferred'!S32</f>
        <v>0.15594270342764088</v>
      </c>
      <c r="T209" s="91">
        <f>T32/'Total Funds Spent &amp; Transferred'!T32</f>
        <v>0.13533857018407874</v>
      </c>
      <c r="U209" s="91">
        <f>U32/'Total Funds Spent &amp; Transferred'!U32</f>
        <v>0.12756901483416758</v>
      </c>
      <c r="V209" s="91">
        <f>V32/'Total Funds Spent &amp; Transferred'!V32</f>
        <v>0.13099050393007322</v>
      </c>
      <c r="W209" s="91">
        <f>W32/'Total Funds Spent &amp; Transferred'!W32</f>
        <v>0.11090297672023847</v>
      </c>
      <c r="X209" s="91">
        <f>X32/'Total Funds Spent &amp; Transferred'!X32</f>
        <v>8.938307517707314E-2</v>
      </c>
      <c r="Y209" s="91">
        <f>Y32/'Total Funds Spent &amp; Transferred'!Y32</f>
        <v>0.11725806235515281</v>
      </c>
      <c r="Z209" s="91">
        <f>Z32/'Total Funds Spent &amp; Transferred'!Z32</f>
        <v>0.12019010246174762</v>
      </c>
    </row>
    <row r="210" spans="1:26">
      <c r="A210" s="51" t="s">
        <v>127</v>
      </c>
      <c r="B210" s="91">
        <f>B33/'Total Funds Spent &amp; Transferred'!B33</f>
        <v>0</v>
      </c>
      <c r="C210" s="91">
        <f>C33/'Total Funds Spent &amp; Transferred'!C33</f>
        <v>0</v>
      </c>
      <c r="D210" s="91">
        <f>D33/'Total Funds Spent &amp; Transferred'!D33</f>
        <v>5.4584216102113265E-3</v>
      </c>
      <c r="E210" s="91">
        <f>E33/'Total Funds Spent &amp; Transferred'!E33</f>
        <v>4.0418290232015888E-2</v>
      </c>
      <c r="F210" s="91">
        <f>F33/'Total Funds Spent &amp; Transferred'!F33</f>
        <v>4.766250701939577E-2</v>
      </c>
      <c r="G210" s="91">
        <f>G33/'Total Funds Spent &amp; Transferred'!G33</f>
        <v>4.0764085867844753E-2</v>
      </c>
      <c r="H210" s="91">
        <f>H33/'Total Funds Spent &amp; Transferred'!H33</f>
        <v>2.7926506708821807E-2</v>
      </c>
      <c r="I210" s="91">
        <f>I33/'Total Funds Spent &amp; Transferred'!I33</f>
        <v>3.2575295790847461E-2</v>
      </c>
      <c r="J210" s="91">
        <f>J33/'Total Funds Spent &amp; Transferred'!J33</f>
        <v>1.845072909486753E-2</v>
      </c>
      <c r="K210" s="91">
        <f>K33/'Total Funds Spent &amp; Transferred'!K33</f>
        <v>1.36073279374147E-2</v>
      </c>
      <c r="L210" s="91">
        <f>L33/'Total Funds Spent &amp; Transferred'!L33</f>
        <v>1.4428069301173779E-2</v>
      </c>
      <c r="M210" s="91">
        <f>M33/'Total Funds Spent &amp; Transferred'!M33</f>
        <v>3.5415030544460237E-3</v>
      </c>
      <c r="N210" s="91">
        <f>N33/'Total Funds Spent &amp; Transferred'!N33</f>
        <v>3.7619374185301459E-2</v>
      </c>
      <c r="O210" s="91">
        <f>O33/'Total Funds Spent &amp; Transferred'!O33</f>
        <v>3.4837514558575193E-2</v>
      </c>
      <c r="P210" s="91">
        <f>P33/'Total Funds Spent &amp; Transferred'!P33</f>
        <v>1.7570742606300503E-2</v>
      </c>
      <c r="Q210" s="91">
        <f>Q33/'Total Funds Spent &amp; Transferred'!Q33</f>
        <v>1.5418711645075649E-2</v>
      </c>
      <c r="R210" s="91">
        <f>R33/'Total Funds Spent &amp; Transferred'!R33</f>
        <v>1.9181741874630984E-2</v>
      </c>
      <c r="S210" s="91">
        <f>S33/'Total Funds Spent &amp; Transferred'!S33</f>
        <v>1.2430534580652649E-2</v>
      </c>
      <c r="T210" s="91">
        <f>T33/'Total Funds Spent &amp; Transferred'!T33</f>
        <v>1.1992378586779307E-2</v>
      </c>
      <c r="U210" s="91">
        <f>U33/'Total Funds Spent &amp; Transferred'!U33</f>
        <v>1.4547306217931605E-4</v>
      </c>
      <c r="V210" s="91">
        <f>V33/'Total Funds Spent &amp; Transferred'!V33</f>
        <v>1.3103794382965437E-2</v>
      </c>
      <c r="W210" s="91">
        <f>W33/'Total Funds Spent &amp; Transferred'!W33</f>
        <v>1.4269852377821664E-2</v>
      </c>
      <c r="X210" s="91">
        <f>X33/'Total Funds Spent &amp; Transferred'!X33</f>
        <v>3.2475507379627733E-2</v>
      </c>
      <c r="Y210" s="91">
        <f>Y33/'Total Funds Spent &amp; Transferred'!Y33</f>
        <v>8.0526316545886517E-3</v>
      </c>
      <c r="Z210" s="91">
        <f>Z33/'Total Funds Spent &amp; Transferred'!Z33</f>
        <v>2.8874750257309469E-3</v>
      </c>
    </row>
    <row r="211" spans="1:26">
      <c r="A211" s="51" t="s">
        <v>128</v>
      </c>
      <c r="B211" s="91">
        <f>B34/'Total Funds Spent &amp; Transferred'!B34</f>
        <v>0</v>
      </c>
      <c r="C211" s="91">
        <f>C34/'Total Funds Spent &amp; Transferred'!C34</f>
        <v>0</v>
      </c>
      <c r="D211" s="91">
        <f>D34/'Total Funds Spent &amp; Transferred'!D34</f>
        <v>3.2008615169648647E-2</v>
      </c>
      <c r="E211" s="91">
        <f>E34/'Total Funds Spent &amp; Transferred'!E34</f>
        <v>2.629979428674321E-2</v>
      </c>
      <c r="F211" s="91">
        <f>F34/'Total Funds Spent &amp; Transferred'!F34</f>
        <v>5.350669342714659E-2</v>
      </c>
      <c r="G211" s="91">
        <f>G34/'Total Funds Spent &amp; Transferred'!G34</f>
        <v>8.4462703189894919E-2</v>
      </c>
      <c r="H211" s="91">
        <f>H34/'Total Funds Spent &amp; Transferred'!H34</f>
        <v>7.7923159055731606E-2</v>
      </c>
      <c r="I211" s="91">
        <f>I34/'Total Funds Spent &amp; Transferred'!I34</f>
        <v>4.6334932104415451E-2</v>
      </c>
      <c r="J211" s="91">
        <f>J34/'Total Funds Spent &amp; Transferred'!J34</f>
        <v>0.10982818642056705</v>
      </c>
      <c r="K211" s="91">
        <f>K34/'Total Funds Spent &amp; Transferred'!K34</f>
        <v>8.8599524771901111E-2</v>
      </c>
      <c r="L211" s="91">
        <f>L34/'Total Funds Spent &amp; Transferred'!L34</f>
        <v>8.1256513854399054E-2</v>
      </c>
      <c r="M211" s="91">
        <f>M34/'Total Funds Spent &amp; Transferred'!M34</f>
        <v>9.5403398188865812E-2</v>
      </c>
      <c r="N211" s="91">
        <f>N34/'Total Funds Spent &amp; Transferred'!N34</f>
        <v>9.5822357565668037E-2</v>
      </c>
      <c r="O211" s="91">
        <f>O34/'Total Funds Spent &amp; Transferred'!O34</f>
        <v>8.708120850599943E-2</v>
      </c>
      <c r="P211" s="91">
        <f>P34/'Total Funds Spent &amp; Transferred'!P34</f>
        <v>8.3724538387613151E-2</v>
      </c>
      <c r="Q211" s="91">
        <f>Q34/'Total Funds Spent &amp; Transferred'!Q34</f>
        <v>9.1124697825999648E-2</v>
      </c>
      <c r="R211" s="91">
        <f>R34/'Total Funds Spent &amp; Transferred'!R34</f>
        <v>9.2554019043709218E-2</v>
      </c>
      <c r="S211" s="91">
        <f>S34/'Total Funds Spent &amp; Transferred'!S34</f>
        <v>0.10351102865053814</v>
      </c>
      <c r="T211" s="91">
        <f>T34/'Total Funds Spent &amp; Transferred'!T34</f>
        <v>0.1083267561782601</v>
      </c>
      <c r="U211" s="91">
        <f>U34/'Total Funds Spent &amp; Transferred'!U34</f>
        <v>0.10842994689696159</v>
      </c>
      <c r="V211" s="91">
        <f>V34/'Total Funds Spent &amp; Transferred'!V34</f>
        <v>7.2100765539185138E-2</v>
      </c>
      <c r="W211" s="91">
        <f>W34/'Total Funds Spent &amp; Transferred'!W34</f>
        <v>8.9606420996306724E-2</v>
      </c>
      <c r="X211" s="91">
        <f>X34/'Total Funds Spent &amp; Transferred'!X34</f>
        <v>7.50896866782607E-2</v>
      </c>
      <c r="Y211" s="91">
        <f>Y34/'Total Funds Spent &amp; Transferred'!Y34</f>
        <v>8.8479753829529481E-2</v>
      </c>
      <c r="Z211" s="91">
        <f>Z34/'Total Funds Spent &amp; Transferred'!Z34</f>
        <v>8.1598880413825403E-2</v>
      </c>
    </row>
    <row r="212" spans="1:26">
      <c r="A212" s="51" t="s">
        <v>130</v>
      </c>
      <c r="B212" s="91">
        <f>B35/'Total Funds Spent &amp; Transferred'!B35</f>
        <v>0</v>
      </c>
      <c r="C212" s="91">
        <f>C35/'Total Funds Spent &amp; Transferred'!C35</f>
        <v>0</v>
      </c>
      <c r="D212" s="91">
        <f>D35/'Total Funds Spent &amp; Transferred'!D35</f>
        <v>0</v>
      </c>
      <c r="E212" s="91">
        <f>E35/'Total Funds Spent &amp; Transferred'!E35</f>
        <v>0.1141741955840521</v>
      </c>
      <c r="F212" s="91">
        <f>F35/'Total Funds Spent &amp; Transferred'!F35</f>
        <v>5.2199750166919259E-2</v>
      </c>
      <c r="G212" s="91">
        <f>G35/'Total Funds Spent &amp; Transferred'!G35</f>
        <v>0.14361485410311325</v>
      </c>
      <c r="H212" s="91">
        <f>H35/'Total Funds Spent &amp; Transferred'!H35</f>
        <v>0.10721373078559696</v>
      </c>
      <c r="I212" s="91">
        <f>I35/'Total Funds Spent &amp; Transferred'!I35</f>
        <v>4.9040769659245732E-2</v>
      </c>
      <c r="J212" s="91">
        <f>J35/'Total Funds Spent &amp; Transferred'!J35</f>
        <v>4.1951184140881628E-2</v>
      </c>
      <c r="K212" s="91">
        <f>K35/'Total Funds Spent &amp; Transferred'!K35</f>
        <v>0.22304073311448905</v>
      </c>
      <c r="L212" s="91">
        <f>L35/'Total Funds Spent &amp; Transferred'!L35</f>
        <v>7.2913201058575891E-2</v>
      </c>
      <c r="M212" s="91">
        <f>M35/'Total Funds Spent &amp; Transferred'!M35</f>
        <v>6.9770186738004739E-2</v>
      </c>
      <c r="N212" s="91">
        <f>N35/'Total Funds Spent &amp; Transferred'!N35</f>
        <v>6.2979330829544364E-2</v>
      </c>
      <c r="O212" s="91">
        <f>O35/'Total Funds Spent &amp; Transferred'!O35</f>
        <v>4.352984236287407E-2</v>
      </c>
      <c r="P212" s="91">
        <f>P35/'Total Funds Spent &amp; Transferred'!P35</f>
        <v>5.0525192688655074E-2</v>
      </c>
      <c r="Q212" s="91">
        <f>Q35/'Total Funds Spent &amp; Transferred'!Q35</f>
        <v>5.3174716720314895E-2</v>
      </c>
      <c r="R212" s="91">
        <f>R35/'Total Funds Spent &amp; Transferred'!R35</f>
        <v>5.7691202952223894E-2</v>
      </c>
      <c r="S212" s="91">
        <f>S35/'Total Funds Spent &amp; Transferred'!S35</f>
        <v>5.1983844619786918E-2</v>
      </c>
      <c r="T212" s="91">
        <f>T35/'Total Funds Spent &amp; Transferred'!T35</f>
        <v>5.2269255873060715E-2</v>
      </c>
      <c r="U212" s="91">
        <f>U35/'Total Funds Spent &amp; Transferred'!U35</f>
        <v>4.5808979731676233E-2</v>
      </c>
      <c r="V212" s="91">
        <f>V35/'Total Funds Spent &amp; Transferred'!V35</f>
        <v>4.1098051896563126E-2</v>
      </c>
      <c r="W212" s="91">
        <f>W35/'Total Funds Spent &amp; Transferred'!W35</f>
        <v>4.3907498395176679E-2</v>
      </c>
      <c r="X212" s="91">
        <f>X35/'Total Funds Spent &amp; Transferred'!X35</f>
        <v>3.8282198105103415E-2</v>
      </c>
      <c r="Y212" s="91">
        <f>Y35/'Total Funds Spent &amp; Transferred'!Y35</f>
        <v>3.6690570040369658E-2</v>
      </c>
      <c r="Z212" s="91">
        <f>Z35/'Total Funds Spent &amp; Transferred'!Z35</f>
        <v>3.3882695634517415E-2</v>
      </c>
    </row>
    <row r="213" spans="1:26">
      <c r="A213" s="51" t="s">
        <v>131</v>
      </c>
      <c r="B213" s="91">
        <f>B36/'Total Funds Spent &amp; Transferred'!B36</f>
        <v>0</v>
      </c>
      <c r="C213" s="91">
        <f>C36/'Total Funds Spent &amp; Transferred'!C36</f>
        <v>0</v>
      </c>
      <c r="D213" s="91">
        <f>D36/'Total Funds Spent &amp; Transferred'!D36</f>
        <v>0</v>
      </c>
      <c r="E213" s="91">
        <f>E36/'Total Funds Spent &amp; Transferred'!E36</f>
        <v>9.7347663726857686E-2</v>
      </c>
      <c r="F213" s="91">
        <f>F36/'Total Funds Spent &amp; Transferred'!F36</f>
        <v>9.7838382058843942E-3</v>
      </c>
      <c r="G213" s="91">
        <f>G36/'Total Funds Spent &amp; Transferred'!G36</f>
        <v>4.9641145375141742E-2</v>
      </c>
      <c r="H213" s="91">
        <f>H36/'Total Funds Spent &amp; Transferred'!H36</f>
        <v>8.3835304969579749E-2</v>
      </c>
      <c r="I213" s="91">
        <f>I36/'Total Funds Spent &amp; Transferred'!I36</f>
        <v>6.4174585085979008E-2</v>
      </c>
      <c r="J213" s="91">
        <f>J36/'Total Funds Spent &amp; Transferred'!J36</f>
        <v>7.4635308463177022E-2</v>
      </c>
      <c r="K213" s="91">
        <f>K36/'Total Funds Spent &amp; Transferred'!K36</f>
        <v>7.2007009072426784E-2</v>
      </c>
      <c r="L213" s="91">
        <f>L36/'Total Funds Spent &amp; Transferred'!L36</f>
        <v>4.6418349266163762E-2</v>
      </c>
      <c r="M213" s="91">
        <f>M36/'Total Funds Spent &amp; Transferred'!M36</f>
        <v>0.11465953089811741</v>
      </c>
      <c r="N213" s="91">
        <f>N36/'Total Funds Spent &amp; Transferred'!N36</f>
        <v>7.0944661187010233E-2</v>
      </c>
      <c r="O213" s="91">
        <f>O36/'Total Funds Spent &amp; Transferred'!O36</f>
        <v>5.3158010948315799E-2</v>
      </c>
      <c r="P213" s="91">
        <f>P36/'Total Funds Spent &amp; Transferred'!P36</f>
        <v>3.7343182215779668E-2</v>
      </c>
      <c r="Q213" s="91">
        <f>Q36/'Total Funds Spent &amp; Transferred'!Q36</f>
        <v>3.9408321340642906E-2</v>
      </c>
      <c r="R213" s="91">
        <f>R36/'Total Funds Spent &amp; Transferred'!R36</f>
        <v>3.7257541233122519E-2</v>
      </c>
      <c r="S213" s="91">
        <f>S36/'Total Funds Spent &amp; Transferred'!S36</f>
        <v>5.7408724683800115E-2</v>
      </c>
      <c r="T213" s="91">
        <f>T36/'Total Funds Spent &amp; Transferred'!T36</f>
        <v>3.6701655006336424E-2</v>
      </c>
      <c r="U213" s="91">
        <f>U36/'Total Funds Spent &amp; Transferred'!U36</f>
        <v>3.0465118630763559E-2</v>
      </c>
      <c r="V213" s="91">
        <f>V36/'Total Funds Spent &amp; Transferred'!V36</f>
        <v>3.4329103574017084E-2</v>
      </c>
      <c r="W213" s="91">
        <f>W36/'Total Funds Spent &amp; Transferred'!W36</f>
        <v>3.9092272835090369E-2</v>
      </c>
      <c r="X213" s="91">
        <f>X36/'Total Funds Spent &amp; Transferred'!X36</f>
        <v>3.7318848958162454E-2</v>
      </c>
      <c r="Y213" s="91">
        <f>Y36/'Total Funds Spent &amp; Transferred'!Y36</f>
        <v>3.544564420417471E-2</v>
      </c>
      <c r="Z213" s="91">
        <f>Z36/'Total Funds Spent &amp; Transferred'!Z36</f>
        <v>2.8492883973452506E-2</v>
      </c>
    </row>
    <row r="214" spans="1:26">
      <c r="A214" s="51" t="s">
        <v>132</v>
      </c>
      <c r="B214" s="91">
        <f>B37/'Total Funds Spent &amp; Transferred'!B37</f>
        <v>1.7367083778503708E-2</v>
      </c>
      <c r="C214" s="91">
        <f>C37/'Total Funds Spent &amp; Transferred'!C37</f>
        <v>2.8886054098156217E-2</v>
      </c>
      <c r="D214" s="91">
        <f>D37/'Total Funds Spent &amp; Transferred'!D37</f>
        <v>2.9510270020742635E-2</v>
      </c>
      <c r="E214" s="91">
        <f>E37/'Total Funds Spent &amp; Transferred'!E37</f>
        <v>0.10066606334913794</v>
      </c>
      <c r="F214" s="91">
        <f>F37/'Total Funds Spent &amp; Transferred'!F37</f>
        <v>6.7305164110875185E-2</v>
      </c>
      <c r="G214" s="91">
        <f>G37/'Total Funds Spent &amp; Transferred'!G37</f>
        <v>5.9106177918130672E-2</v>
      </c>
      <c r="H214" s="91">
        <f>H37/'Total Funds Spent &amp; Transferred'!H37</f>
        <v>4.9773026962633735E-2</v>
      </c>
      <c r="I214" s="91">
        <f>I37/'Total Funds Spent &amp; Transferred'!I37</f>
        <v>3.5239515799226434E-2</v>
      </c>
      <c r="J214" s="91">
        <f>J37/'Total Funds Spent &amp; Transferred'!J37</f>
        <v>3.9379547820391644E-2</v>
      </c>
      <c r="K214" s="91">
        <f>K37/'Total Funds Spent &amp; Transferred'!K37</f>
        <v>4.0941342261418191E-2</v>
      </c>
      <c r="L214" s="91">
        <f>L37/'Total Funds Spent &amp; Transferred'!L37</f>
        <v>3.8982677995757622E-2</v>
      </c>
      <c r="M214" s="91">
        <f>M37/'Total Funds Spent &amp; Transferred'!M37</f>
        <v>4.2655126246045227E-2</v>
      </c>
      <c r="N214" s="91">
        <f>N37/'Total Funds Spent &amp; Transferred'!N37</f>
        <v>2.9588124711743095E-2</v>
      </c>
      <c r="O214" s="91">
        <f>O37/'Total Funds Spent &amp; Transferred'!O37</f>
        <v>2.3330769579016527E-2</v>
      </c>
      <c r="P214" s="91">
        <f>P37/'Total Funds Spent &amp; Transferred'!P37</f>
        <v>2.3820232198064631E-2</v>
      </c>
      <c r="Q214" s="91">
        <f>Q37/'Total Funds Spent &amp; Transferred'!Q37</f>
        <v>2.5784848054526403E-2</v>
      </c>
      <c r="R214" s="91">
        <f>R37/'Total Funds Spent &amp; Transferred'!R37</f>
        <v>1.9927243907032242E-2</v>
      </c>
      <c r="S214" s="91">
        <f>S37/'Total Funds Spent &amp; Transferred'!S37</f>
        <v>2.6451625070957094E-2</v>
      </c>
      <c r="T214" s="91">
        <f>T37/'Total Funds Spent &amp; Transferred'!T37</f>
        <v>1.9351966875182636E-2</v>
      </c>
      <c r="U214" s="91">
        <f>U37/'Total Funds Spent &amp; Transferred'!U37</f>
        <v>1.9444573043663847E-2</v>
      </c>
      <c r="V214" s="91">
        <f>V37/'Total Funds Spent &amp; Transferred'!V37</f>
        <v>2.4680117081847027E-2</v>
      </c>
      <c r="W214" s="91">
        <f>W37/'Total Funds Spent &amp; Transferred'!W37</f>
        <v>2.0760549424040764E-2</v>
      </c>
      <c r="X214" s="91">
        <f>X37/'Total Funds Spent &amp; Transferred'!X37</f>
        <v>2.1850942293544257E-2</v>
      </c>
      <c r="Y214" s="91">
        <f>Y37/'Total Funds Spent &amp; Transferred'!Y37</f>
        <v>2.1017073872685345E-2</v>
      </c>
      <c r="Z214" s="91">
        <f>Z37/'Total Funds Spent &amp; Transferred'!Z37</f>
        <v>1.7928967374001892E-2</v>
      </c>
    </row>
    <row r="215" spans="1:26">
      <c r="A215" s="51" t="s">
        <v>75</v>
      </c>
      <c r="B215" s="91">
        <f>B38/'Total Funds Spent &amp; Transferred'!B38</f>
        <v>0</v>
      </c>
      <c r="C215" s="91">
        <f>C38/'Total Funds Spent &amp; Transferred'!C38</f>
        <v>0</v>
      </c>
      <c r="D215" s="91">
        <f>D38/'Total Funds Spent &amp; Transferred'!D38</f>
        <v>0</v>
      </c>
      <c r="E215" s="91">
        <f>E38/'Total Funds Spent &amp; Transferred'!E38</f>
        <v>0.13202606641050948</v>
      </c>
      <c r="F215" s="91">
        <f>F38/'Total Funds Spent &amp; Transferred'!F38</f>
        <v>0.11286755827143923</v>
      </c>
      <c r="G215" s="91">
        <f>G38/'Total Funds Spent &amp; Transferred'!G38</f>
        <v>0.11215051626797612</v>
      </c>
      <c r="H215" s="91">
        <f>H38/'Total Funds Spent &amp; Transferred'!H38</f>
        <v>0.12366352474061064</v>
      </c>
      <c r="I215" s="91">
        <f>I38/'Total Funds Spent &amp; Transferred'!I38</f>
        <v>1.5903996203011719E-2</v>
      </c>
      <c r="J215" s="91">
        <f>J38/'Total Funds Spent &amp; Transferred'!J38</f>
        <v>0.11179630884871199</v>
      </c>
      <c r="K215" s="91">
        <f>K38/'Total Funds Spent &amp; Transferred'!K38</f>
        <v>0.13518743118880391</v>
      </c>
      <c r="L215" s="91">
        <f>L38/'Total Funds Spent &amp; Transferred'!L38</f>
        <v>0.10876071308047634</v>
      </c>
      <c r="M215" s="91">
        <f>M38/'Total Funds Spent &amp; Transferred'!M38</f>
        <v>0.10841394400064647</v>
      </c>
      <c r="N215" s="91">
        <f>N38/'Total Funds Spent &amp; Transferred'!N38</f>
        <v>7.7350160044748831E-2</v>
      </c>
      <c r="O215" s="91">
        <f>O38/'Total Funds Spent &amp; Transferred'!O38</f>
        <v>8.085044071853649E-2</v>
      </c>
      <c r="P215" s="91">
        <f>P38/'Total Funds Spent &amp; Transferred'!P38</f>
        <v>6.6479104661211971E-2</v>
      </c>
      <c r="Q215" s="91">
        <f>Q38/'Total Funds Spent &amp; Transferred'!Q38</f>
        <v>7.1551711670017212E-2</v>
      </c>
      <c r="R215" s="91">
        <f>R38/'Total Funds Spent &amp; Transferred'!R38</f>
        <v>6.707756321619146E-2</v>
      </c>
      <c r="S215" s="91">
        <f>S38/'Total Funds Spent &amp; Transferred'!S38</f>
        <v>5.5239793526922397E-2</v>
      </c>
      <c r="T215" s="91">
        <f>T38/'Total Funds Spent &amp; Transferred'!T38</f>
        <v>1.3277983411289898E-2</v>
      </c>
      <c r="U215" s="91">
        <f>U38/'Total Funds Spent &amp; Transferred'!U38</f>
        <v>9.4531498319560033E-3</v>
      </c>
      <c r="V215" s="91">
        <f>V38/'Total Funds Spent &amp; Transferred'!V38</f>
        <v>5.316030696223821E-3</v>
      </c>
      <c r="W215" s="91">
        <f>W38/'Total Funds Spent &amp; Transferred'!W38</f>
        <v>6.229418451530893E-3</v>
      </c>
      <c r="X215" s="91">
        <f>X38/'Total Funds Spent &amp; Transferred'!X38</f>
        <v>6.5259767000627701E-3</v>
      </c>
      <c r="Y215" s="91">
        <f>Y38/'Total Funds Spent &amp; Transferred'!Y38</f>
        <v>4.7100759825073049E-3</v>
      </c>
      <c r="Z215" s="91">
        <f>Z38/'Total Funds Spent &amp; Transferred'!Z38</f>
        <v>5.2399937574351425E-3</v>
      </c>
    </row>
    <row r="216" spans="1:26">
      <c r="A216" s="51" t="s">
        <v>133</v>
      </c>
      <c r="B216" s="91">
        <f>B39/'Total Funds Spent &amp; Transferred'!B39</f>
        <v>0</v>
      </c>
      <c r="C216" s="91">
        <f>C39/'Total Funds Spent &amp; Transferred'!C39</f>
        <v>0</v>
      </c>
      <c r="D216" s="91">
        <f>D39/'Total Funds Spent &amp; Transferred'!D39</f>
        <v>0</v>
      </c>
      <c r="E216" s="91">
        <f>E39/'Total Funds Spent &amp; Transferred'!E39</f>
        <v>8.479398256296862E-2</v>
      </c>
      <c r="F216" s="91">
        <f>F39/'Total Funds Spent &amp; Transferred'!F39</f>
        <v>4.9673062468386472E-2</v>
      </c>
      <c r="G216" s="91">
        <f>G39/'Total Funds Spent &amp; Transferred'!G39</f>
        <v>6.9705313024008841E-2</v>
      </c>
      <c r="H216" s="91">
        <f>H39/'Total Funds Spent &amp; Transferred'!H39</f>
        <v>5.0714677594655332E-2</v>
      </c>
      <c r="I216" s="91">
        <f>I39/'Total Funds Spent &amp; Transferred'!I39</f>
        <v>7.670773954606866E-2</v>
      </c>
      <c r="J216" s="91">
        <f>J39/'Total Funds Spent &amp; Transferred'!J39</f>
        <v>7.7172061095784783E-2</v>
      </c>
      <c r="K216" s="91">
        <f>K39/'Total Funds Spent &amp; Transferred'!K39</f>
        <v>7.51569546331642E-2</v>
      </c>
      <c r="L216" s="91">
        <f>L39/'Total Funds Spent &amp; Transferred'!L39</f>
        <v>8.5341878358982978E-2</v>
      </c>
      <c r="M216" s="91">
        <f>M39/'Total Funds Spent &amp; Transferred'!M39</f>
        <v>8.139471346469021E-2</v>
      </c>
      <c r="N216" s="91">
        <f>N39/'Total Funds Spent &amp; Transferred'!N39</f>
        <v>8.7137653427018569E-2</v>
      </c>
      <c r="O216" s="91">
        <f>O39/'Total Funds Spent &amp; Transferred'!O39</f>
        <v>0.11576605665202985</v>
      </c>
      <c r="P216" s="91">
        <f>P39/'Total Funds Spent &amp; Transferred'!P39</f>
        <v>0.11606215946361742</v>
      </c>
      <c r="Q216" s="91">
        <f>Q39/'Total Funds Spent &amp; Transferred'!Q39</f>
        <v>0.11605409209299565</v>
      </c>
      <c r="R216" s="91">
        <f>R39/'Total Funds Spent &amp; Transferred'!R39</f>
        <v>0.11867085123222083</v>
      </c>
      <c r="S216" s="91">
        <f>S39/'Total Funds Spent &amp; Transferred'!S39</f>
        <v>0.10447091187545278</v>
      </c>
      <c r="T216" s="91">
        <f>T39/'Total Funds Spent &amp; Transferred'!T39</f>
        <v>8.656121381291651E-2</v>
      </c>
      <c r="U216" s="91">
        <f>U39/'Total Funds Spent &amp; Transferred'!U39</f>
        <v>8.8817122232483142E-2</v>
      </c>
      <c r="V216" s="91">
        <f>V39/'Total Funds Spent &amp; Transferred'!V39</f>
        <v>0.12563780351118006</v>
      </c>
      <c r="W216" s="91">
        <f>W39/'Total Funds Spent &amp; Transferred'!W39</f>
        <v>8.9821528500027198E-2</v>
      </c>
      <c r="X216" s="91">
        <f>X39/'Total Funds Spent &amp; Transferred'!X39</f>
        <v>0.11566401406101397</v>
      </c>
      <c r="Y216" s="91">
        <f>Y39/'Total Funds Spent &amp; Transferred'!Y39</f>
        <v>9.959286850744041E-2</v>
      </c>
      <c r="Z216" s="91">
        <f>Z39/'Total Funds Spent &amp; Transferred'!Z39</f>
        <v>0.11633341823303578</v>
      </c>
    </row>
    <row r="217" spans="1:26">
      <c r="A217" s="51" t="s">
        <v>134</v>
      </c>
      <c r="B217" s="91">
        <f>B40/'Total Funds Spent &amp; Transferred'!B40</f>
        <v>2.3485889931784826E-3</v>
      </c>
      <c r="C217" s="91">
        <f>C40/'Total Funds Spent &amp; Transferred'!C40</f>
        <v>1.9551292555264228E-2</v>
      </c>
      <c r="D217" s="91">
        <f>D40/'Total Funds Spent &amp; Transferred'!D40</f>
        <v>4.9872494085241928E-3</v>
      </c>
      <c r="E217" s="91">
        <f>E40/'Total Funds Spent &amp; Transferred'!E40</f>
        <v>5.998644540782478E-2</v>
      </c>
      <c r="F217" s="91">
        <f>F40/'Total Funds Spent &amp; Transferred'!F40</f>
        <v>6.19430922850778E-2</v>
      </c>
      <c r="G217" s="91">
        <f>G40/'Total Funds Spent &amp; Transferred'!G40</f>
        <v>3.1861321413218756E-2</v>
      </c>
      <c r="H217" s="91">
        <f>H40/'Total Funds Spent &amp; Transferred'!H40</f>
        <v>3.8536982356533356E-2</v>
      </c>
      <c r="I217" s="91">
        <f>I40/'Total Funds Spent &amp; Transferred'!I40</f>
        <v>2.5943821534076584E-2</v>
      </c>
      <c r="J217" s="91">
        <f>J40/'Total Funds Spent &amp; Transferred'!J40</f>
        <v>4.7468332701734624E-2</v>
      </c>
      <c r="K217" s="91">
        <f>K40/'Total Funds Spent &amp; Transferred'!K40</f>
        <v>3.1050193407754265E-2</v>
      </c>
      <c r="L217" s="91">
        <f>L40/'Total Funds Spent &amp; Transferred'!L40</f>
        <v>3.0904670869962469E-2</v>
      </c>
      <c r="M217" s="91">
        <f>M40/'Total Funds Spent &amp; Transferred'!M40</f>
        <v>2.9723538717334505E-2</v>
      </c>
      <c r="N217" s="91">
        <f>N40/'Total Funds Spent &amp; Transferred'!N40</f>
        <v>2.8986931952984664E-2</v>
      </c>
      <c r="O217" s="91">
        <f>O40/'Total Funds Spent &amp; Transferred'!O40</f>
        <v>2.4918926846602511E-2</v>
      </c>
      <c r="P217" s="91">
        <f>P40/'Total Funds Spent &amp; Transferred'!P40</f>
        <v>2.0829998573843395E-2</v>
      </c>
      <c r="Q217" s="91">
        <f>Q40/'Total Funds Spent &amp; Transferred'!Q40</f>
        <v>2.5031755666730299E-2</v>
      </c>
      <c r="R217" s="91">
        <f>R40/'Total Funds Spent &amp; Transferred'!R40</f>
        <v>1.8128476261691041E-2</v>
      </c>
      <c r="S217" s="91">
        <f>S40/'Total Funds Spent &amp; Transferred'!S40</f>
        <v>2.7192086009728396E-2</v>
      </c>
      <c r="T217" s="91">
        <f>T40/'Total Funds Spent &amp; Transferred'!T40</f>
        <v>2.4636328985420512E-2</v>
      </c>
      <c r="U217" s="91">
        <f>U40/'Total Funds Spent &amp; Transferred'!U40</f>
        <v>2.7356441615831967E-2</v>
      </c>
      <c r="V217" s="91">
        <f>V40/'Total Funds Spent &amp; Transferred'!V40</f>
        <v>3.5004543326494997E-2</v>
      </c>
      <c r="W217" s="91">
        <f>W40/'Total Funds Spent &amp; Transferred'!W40</f>
        <v>4.6107834309285015E-2</v>
      </c>
      <c r="X217" s="91">
        <f>X40/'Total Funds Spent &amp; Transferred'!X40</f>
        <v>4.3167128681697302E-2</v>
      </c>
      <c r="Y217" s="91">
        <f>Y40/'Total Funds Spent &amp; Transferred'!Y40</f>
        <v>4.4263588443577188E-2</v>
      </c>
      <c r="Z217" s="91">
        <f>Z40/'Total Funds Spent &amp; Transferred'!Z40</f>
        <v>4.4763664551129484E-2</v>
      </c>
    </row>
    <row r="218" spans="1:26">
      <c r="A218" s="51" t="s">
        <v>136</v>
      </c>
      <c r="B218" s="91">
        <f>B41/'Total Funds Spent &amp; Transferred'!B41</f>
        <v>0</v>
      </c>
      <c r="C218" s="91">
        <f>C41/'Total Funds Spent &amp; Transferred'!C41</f>
        <v>0</v>
      </c>
      <c r="D218" s="91">
        <f>D41/'Total Funds Spent &amp; Transferred'!D41</f>
        <v>0</v>
      </c>
      <c r="E218" s="91">
        <f>E41/'Total Funds Spent &amp; Transferred'!E41</f>
        <v>0.16476819959643163</v>
      </c>
      <c r="F218" s="91">
        <f>F41/'Total Funds Spent &amp; Transferred'!F41</f>
        <v>0</v>
      </c>
      <c r="G218" s="91">
        <f>G41/'Total Funds Spent &amp; Transferred'!G41</f>
        <v>0</v>
      </c>
      <c r="H218" s="91">
        <f>H41/'Total Funds Spent &amp; Transferred'!H41</f>
        <v>0</v>
      </c>
      <c r="I218" s="91">
        <f>I41/'Total Funds Spent &amp; Transferred'!I41</f>
        <v>0</v>
      </c>
      <c r="J218" s="91">
        <f>J41/'Total Funds Spent &amp; Transferred'!J41</f>
        <v>0</v>
      </c>
      <c r="K218" s="91">
        <f>K41/'Total Funds Spent &amp; Transferred'!K41</f>
        <v>0</v>
      </c>
      <c r="L218" s="91">
        <f>L41/'Total Funds Spent &amp; Transferred'!L41</f>
        <v>0</v>
      </c>
      <c r="M218" s="91">
        <f>M41/'Total Funds Spent &amp; Transferred'!M41</f>
        <v>0</v>
      </c>
      <c r="N218" s="91">
        <f>N41/'Total Funds Spent &amp; Transferred'!N41</f>
        <v>0</v>
      </c>
      <c r="O218" s="91">
        <f>O41/'Total Funds Spent &amp; Transferred'!O41</f>
        <v>0</v>
      </c>
      <c r="P218" s="91">
        <f>P41/'Total Funds Spent &amp; Transferred'!P41</f>
        <v>0</v>
      </c>
      <c r="Q218" s="91">
        <f>Q41/'Total Funds Spent &amp; Transferred'!Q41</f>
        <v>0</v>
      </c>
      <c r="R218" s="91">
        <f>R41/'Total Funds Spent &amp; Transferred'!R41</f>
        <v>0</v>
      </c>
      <c r="S218" s="91">
        <f>S41/'Total Funds Spent &amp; Transferred'!S41</f>
        <v>0</v>
      </c>
      <c r="T218" s="91">
        <f>T41/'Total Funds Spent &amp; Transferred'!T41</f>
        <v>9.7394432925553172E-4</v>
      </c>
      <c r="U218" s="91">
        <f>U41/'Total Funds Spent &amp; Transferred'!U41</f>
        <v>9.8361665626927426E-4</v>
      </c>
      <c r="V218" s="91">
        <f>V41/'Total Funds Spent &amp; Transferred'!V41</f>
        <v>1.1491128153955069E-3</v>
      </c>
      <c r="W218" s="91">
        <f>W41/'Total Funds Spent &amp; Transferred'!W41</f>
        <v>1.1859240372904083E-3</v>
      </c>
      <c r="X218" s="91">
        <f>X41/'Total Funds Spent &amp; Transferred'!X41</f>
        <v>7.3217321336246509E-4</v>
      </c>
      <c r="Y218" s="91">
        <f>Y41/'Total Funds Spent &amp; Transferred'!Y41</f>
        <v>5.909512017587095E-4</v>
      </c>
      <c r="Z218" s="91">
        <f>Z41/'Total Funds Spent &amp; Transferred'!Z41</f>
        <v>0</v>
      </c>
    </row>
    <row r="219" spans="1:26">
      <c r="A219" s="51" t="s">
        <v>145</v>
      </c>
      <c r="B219" s="91">
        <f>B42/'Total Funds Spent &amp; Transferred'!B42</f>
        <v>0</v>
      </c>
      <c r="C219" s="91">
        <f>C42/'Total Funds Spent &amp; Transferred'!C42</f>
        <v>0</v>
      </c>
      <c r="D219" s="91">
        <f>D42/'Total Funds Spent &amp; Transferred'!D42</f>
        <v>0</v>
      </c>
      <c r="E219" s="91">
        <f>E42/'Total Funds Spent &amp; Transferred'!E42</f>
        <v>0.11648476391478989</v>
      </c>
      <c r="F219" s="91">
        <f>F42/'Total Funds Spent &amp; Transferred'!F42</f>
        <v>7.7519673355721852E-2</v>
      </c>
      <c r="G219" s="91">
        <f>G42/'Total Funds Spent &amp; Transferred'!G42</f>
        <v>6.1922399552463377E-2</v>
      </c>
      <c r="H219" s="91">
        <f>H42/'Total Funds Spent &amp; Transferred'!H42</f>
        <v>0.12856591534722175</v>
      </c>
      <c r="I219" s="91">
        <f>I42/'Total Funds Spent &amp; Transferred'!I42</f>
        <v>5.9183544843871339E-2</v>
      </c>
      <c r="J219" s="91">
        <f>J42/'Total Funds Spent &amp; Transferred'!J42</f>
        <v>6.5403543948553425E-2</v>
      </c>
      <c r="K219" s="91">
        <f>K42/'Total Funds Spent &amp; Transferred'!K42</f>
        <v>6.2821644362917609E-2</v>
      </c>
      <c r="L219" s="91">
        <f>L42/'Total Funds Spent &amp; Transferred'!L42</f>
        <v>0.10029479872550061</v>
      </c>
      <c r="M219" s="91">
        <f>M42/'Total Funds Spent &amp; Transferred'!M42</f>
        <v>8.0029313472132879E-2</v>
      </c>
      <c r="N219" s="91">
        <f>N42/'Total Funds Spent &amp; Transferred'!N42</f>
        <v>6.4658467836972947E-2</v>
      </c>
      <c r="O219" s="91">
        <f>O42/'Total Funds Spent &amp; Transferred'!O42</f>
        <v>6.3207076761845227E-2</v>
      </c>
      <c r="P219" s="91">
        <f>P42/'Total Funds Spent &amp; Transferred'!P42</f>
        <v>7.8517892315306592E-2</v>
      </c>
      <c r="Q219" s="91">
        <f>Q42/'Total Funds Spent &amp; Transferred'!Q42</f>
        <v>2.5669613086577912E-2</v>
      </c>
      <c r="R219" s="91">
        <f>R42/'Total Funds Spent &amp; Transferred'!R42</f>
        <v>3.9671038880322938E-2</v>
      </c>
      <c r="S219" s="91">
        <f>S42/'Total Funds Spent &amp; Transferred'!S42</f>
        <v>4.0009286609036639E-2</v>
      </c>
      <c r="T219" s="91">
        <f>T42/'Total Funds Spent &amp; Transferred'!T42</f>
        <v>3.9992580752585272E-2</v>
      </c>
      <c r="U219" s="91">
        <f>U42/'Total Funds Spent &amp; Transferred'!U42</f>
        <v>4.6465387199723679E-2</v>
      </c>
      <c r="V219" s="91">
        <f>V42/'Total Funds Spent &amp; Transferred'!V42</f>
        <v>4.1957611907886869E-2</v>
      </c>
      <c r="W219" s="91">
        <f>W42/'Total Funds Spent &amp; Transferred'!W42</f>
        <v>4.6212145876815547E-2</v>
      </c>
      <c r="X219" s="91">
        <f>X42/'Total Funds Spent &amp; Transferred'!X42</f>
        <v>6.4567109463585057E-2</v>
      </c>
      <c r="Y219" s="91">
        <f>Y42/'Total Funds Spent &amp; Transferred'!Y42</f>
        <v>5.8449790674439235E-2</v>
      </c>
      <c r="Z219" s="91">
        <f>Z42/'Total Funds Spent &amp; Transferred'!Z42</f>
        <v>8.8522583893545614E-2</v>
      </c>
    </row>
    <row r="220" spans="1:26">
      <c r="A220" s="51" t="s">
        <v>138</v>
      </c>
      <c r="B220" s="91">
        <f>B43/'Total Funds Spent &amp; Transferred'!B43</f>
        <v>0</v>
      </c>
      <c r="C220" s="91">
        <f>C43/'Total Funds Spent &amp; Transferred'!C43</f>
        <v>3.3244199384591493E-2</v>
      </c>
      <c r="D220" s="91">
        <f>D43/'Total Funds Spent &amp; Transferred'!D43</f>
        <v>3.1542325735519558E-2</v>
      </c>
      <c r="E220" s="91">
        <f>E43/'Total Funds Spent &amp; Transferred'!E43</f>
        <v>0.15315198047669779</v>
      </c>
      <c r="F220" s="91">
        <f>F43/'Total Funds Spent &amp; Transferred'!F43</f>
        <v>9.1861402252731067E-2</v>
      </c>
      <c r="G220" s="91">
        <f>G43/'Total Funds Spent &amp; Transferred'!G43</f>
        <v>0.14134106988164638</v>
      </c>
      <c r="H220" s="91">
        <f>H43/'Total Funds Spent &amp; Transferred'!H43</f>
        <v>0.1437731205195957</v>
      </c>
      <c r="I220" s="91">
        <f>I43/'Total Funds Spent &amp; Transferred'!I43</f>
        <v>9.4006744133625392E-2</v>
      </c>
      <c r="J220" s="91">
        <f>J43/'Total Funds Spent &amp; Transferred'!J43</f>
        <v>0.12483328981566148</v>
      </c>
      <c r="K220" s="91">
        <f>K43/'Total Funds Spent &amp; Transferred'!K43</f>
        <v>0.13449118320962686</v>
      </c>
      <c r="L220" s="91">
        <f>L43/'Total Funds Spent &amp; Transferred'!L43</f>
        <v>0.13776339443453064</v>
      </c>
      <c r="M220" s="91">
        <f>M43/'Total Funds Spent &amp; Transferred'!M43</f>
        <v>0.11542957242015288</v>
      </c>
      <c r="N220" s="91">
        <f>N43/'Total Funds Spent &amp; Transferred'!N43</f>
        <v>0.12506388529936696</v>
      </c>
      <c r="O220" s="91">
        <f>O43/'Total Funds Spent &amp; Transferred'!O43</f>
        <v>0.11940100725380566</v>
      </c>
      <c r="P220" s="91">
        <f>P43/'Total Funds Spent &amp; Transferred'!P43</f>
        <v>0.10361004045409619</v>
      </c>
      <c r="Q220" s="91">
        <f>Q43/'Total Funds Spent &amp; Transferred'!Q43</f>
        <v>8.5418190829896837E-2</v>
      </c>
      <c r="R220" s="91">
        <f>R43/'Total Funds Spent &amp; Transferred'!R43</f>
        <v>7.272661681461115E-2</v>
      </c>
      <c r="S220" s="91">
        <f>S43/'Total Funds Spent &amp; Transferred'!S43</f>
        <v>7.8562683914888312E-2</v>
      </c>
      <c r="T220" s="91">
        <f>T43/'Total Funds Spent &amp; Transferred'!T43</f>
        <v>9.4346732508546596E-2</v>
      </c>
      <c r="U220" s="91">
        <f>U43/'Total Funds Spent &amp; Transferred'!U43</f>
        <v>8.167479662039126E-2</v>
      </c>
      <c r="V220" s="91">
        <f>V43/'Total Funds Spent &amp; Transferred'!V43</f>
        <v>8.0317586189939102E-2</v>
      </c>
      <c r="W220" s="91">
        <f>W43/'Total Funds Spent &amp; Transferred'!W43</f>
        <v>8.7534111819924446E-2</v>
      </c>
      <c r="X220" s="91">
        <f>X43/'Total Funds Spent &amp; Transferred'!X43</f>
        <v>7.9190075583261313E-2</v>
      </c>
      <c r="Y220" s="91">
        <f>Y43/'Total Funds Spent &amp; Transferred'!Y43</f>
        <v>7.5158707775833569E-2</v>
      </c>
      <c r="Z220" s="91">
        <f>Z43/'Total Funds Spent &amp; Transferred'!Z43</f>
        <v>0.10382119995082659</v>
      </c>
    </row>
    <row r="221" spans="1:26">
      <c r="A221" s="51" t="s">
        <v>140</v>
      </c>
      <c r="B221" s="91">
        <f>B44/'Total Funds Spent &amp; Transferred'!B44</f>
        <v>0</v>
      </c>
      <c r="C221" s="91">
        <f>C44/'Total Funds Spent &amp; Transferred'!C44</f>
        <v>0</v>
      </c>
      <c r="D221" s="91">
        <f>D44/'Total Funds Spent &amp; Transferred'!D44</f>
        <v>0</v>
      </c>
      <c r="E221" s="91">
        <f>E44/'Total Funds Spent &amp; Transferred'!E44</f>
        <v>4.9904387556233346E-2</v>
      </c>
      <c r="F221" s="91">
        <f>F44/'Total Funds Spent &amp; Transferred'!F44</f>
        <v>5.0726464931907314E-2</v>
      </c>
      <c r="G221" s="91">
        <f>G44/'Total Funds Spent &amp; Transferred'!G44</f>
        <v>5.76609618448106E-2</v>
      </c>
      <c r="H221" s="91">
        <f>H44/'Total Funds Spent &amp; Transferred'!H44</f>
        <v>5.256423503853442E-2</v>
      </c>
      <c r="I221" s="91">
        <f>I44/'Total Funds Spent &amp; Transferred'!I44</f>
        <v>3.0376140078003332E-2</v>
      </c>
      <c r="J221" s="91">
        <f>J44/'Total Funds Spent &amp; Transferred'!J44</f>
        <v>3.970663161249232E-2</v>
      </c>
      <c r="K221" s="91">
        <f>K44/'Total Funds Spent &amp; Transferred'!K44</f>
        <v>3.5218503921110554E-2</v>
      </c>
      <c r="L221" s="91">
        <f>L44/'Total Funds Spent &amp; Transferred'!L44</f>
        <v>4.4546482031295846E-2</v>
      </c>
      <c r="M221" s="91">
        <f>M44/'Total Funds Spent &amp; Transferred'!M44</f>
        <v>7.9215262606699477E-2</v>
      </c>
      <c r="N221" s="91">
        <f>N44/'Total Funds Spent &amp; Transferred'!N44</f>
        <v>5.5704219091840625E-2</v>
      </c>
      <c r="O221" s="91">
        <f>O44/'Total Funds Spent &amp; Transferred'!O44</f>
        <v>4.4830506120749063E-2</v>
      </c>
      <c r="P221" s="91">
        <f>P44/'Total Funds Spent &amp; Transferred'!P44</f>
        <v>5.8031670763606019E-2</v>
      </c>
      <c r="Q221" s="91">
        <f>Q44/'Total Funds Spent &amp; Transferred'!Q44</f>
        <v>5.1893965765492898E-2</v>
      </c>
      <c r="R221" s="91">
        <f>R44/'Total Funds Spent &amp; Transferred'!R44</f>
        <v>5.0645674654069613E-2</v>
      </c>
      <c r="S221" s="91">
        <f>S44/'Total Funds Spent &amp; Transferred'!S44</f>
        <v>5.8277897433442548E-2</v>
      </c>
      <c r="T221" s="91">
        <f>T44/'Total Funds Spent &amp; Transferred'!T44</f>
        <v>5.790344222478274E-2</v>
      </c>
      <c r="U221" s="91">
        <f>U44/'Total Funds Spent &amp; Transferred'!U44</f>
        <v>5.207175641504147E-2</v>
      </c>
      <c r="V221" s="91">
        <f>V44/'Total Funds Spent &amp; Transferred'!V44</f>
        <v>5.8336946577693935E-2</v>
      </c>
      <c r="W221" s="91">
        <f>W44/'Total Funds Spent &amp; Transferred'!W44</f>
        <v>5.1359196524854905E-2</v>
      </c>
      <c r="X221" s="91">
        <f>X44/'Total Funds Spent &amp; Transferred'!X44</f>
        <v>5.913402300601793E-2</v>
      </c>
      <c r="Y221" s="91">
        <f>Y44/'Total Funds Spent &amp; Transferred'!Y44</f>
        <v>6.3990701963264271E-2</v>
      </c>
      <c r="Z221" s="91">
        <f>Z44/'Total Funds Spent &amp; Transferred'!Z44</f>
        <v>7.0695570981210973E-2</v>
      </c>
    </row>
    <row r="222" spans="1:26">
      <c r="A222" s="51" t="s">
        <v>142</v>
      </c>
      <c r="B222" s="91">
        <f>B45/'Total Funds Spent &amp; Transferred'!B45</f>
        <v>0</v>
      </c>
      <c r="C222" s="91">
        <f>C45/'Total Funds Spent &amp; Transferred'!C45</f>
        <v>0</v>
      </c>
      <c r="D222" s="91">
        <f>D45/'Total Funds Spent &amp; Transferred'!D45</f>
        <v>0</v>
      </c>
      <c r="E222" s="91">
        <f>E45/'Total Funds Spent &amp; Transferred'!E45</f>
        <v>1.5607549132577355E-2</v>
      </c>
      <c r="F222" s="91">
        <f>F45/'Total Funds Spent &amp; Transferred'!F45</f>
        <v>0.17446865890191293</v>
      </c>
      <c r="G222" s="91">
        <f>G45/'Total Funds Spent &amp; Transferred'!G45</f>
        <v>0.13064357434527271</v>
      </c>
      <c r="H222" s="91">
        <f>H45/'Total Funds Spent &amp; Transferred'!H45</f>
        <v>0.14352144417972817</v>
      </c>
      <c r="I222" s="91">
        <f>I45/'Total Funds Spent &amp; Transferred'!I45</f>
        <v>4.2773061067296343E-2</v>
      </c>
      <c r="J222" s="91">
        <f>J45/'Total Funds Spent &amp; Transferred'!J45</f>
        <v>7.2247082697637854E-2</v>
      </c>
      <c r="K222" s="91">
        <f>K45/'Total Funds Spent &amp; Transferred'!K45</f>
        <v>9.2077179806873636E-3</v>
      </c>
      <c r="L222" s="91">
        <f>L45/'Total Funds Spent &amp; Transferred'!L45</f>
        <v>4.9175769005213093E-3</v>
      </c>
      <c r="M222" s="91">
        <f>M45/'Total Funds Spent &amp; Transferred'!M45</f>
        <v>1.6276559044358516E-2</v>
      </c>
      <c r="N222" s="91">
        <f>N45/'Total Funds Spent &amp; Transferred'!N45</f>
        <v>4.0188908180088566E-3</v>
      </c>
      <c r="O222" s="91">
        <f>O45/'Total Funds Spent &amp; Transferred'!O45</f>
        <v>3.5984446630062884E-3</v>
      </c>
      <c r="P222" s="91">
        <f>P45/'Total Funds Spent &amp; Transferred'!P45</f>
        <v>2.0788569271043083E-3</v>
      </c>
      <c r="Q222" s="91">
        <f>Q45/'Total Funds Spent &amp; Transferred'!Q45</f>
        <v>6.3654504660650753E-3</v>
      </c>
      <c r="R222" s="91">
        <f>R45/'Total Funds Spent &amp; Transferred'!R45</f>
        <v>3.3690686190187474E-2</v>
      </c>
      <c r="S222" s="91">
        <f>S45/'Total Funds Spent &amp; Transferred'!S45</f>
        <v>2.1033658008267671E-2</v>
      </c>
      <c r="T222" s="91">
        <f>T45/'Total Funds Spent &amp; Transferred'!T45</f>
        <v>4.3592451043030299E-2</v>
      </c>
      <c r="U222" s="91">
        <f>U45/'Total Funds Spent &amp; Transferred'!U45</f>
        <v>3.107499728457672E-2</v>
      </c>
      <c r="V222" s="91">
        <f>V45/'Total Funds Spent &amp; Transferred'!V45</f>
        <v>3.0959793548292036E-2</v>
      </c>
      <c r="W222" s="91">
        <f>W45/'Total Funds Spent &amp; Transferred'!W45</f>
        <v>2.7464966360041226E-2</v>
      </c>
      <c r="X222" s="91">
        <f>X45/'Total Funds Spent &amp; Transferred'!X45</f>
        <v>5.5607579360111188E-3</v>
      </c>
      <c r="Y222" s="91">
        <f>Y45/'Total Funds Spent &amp; Transferred'!Y45</f>
        <v>1.1163641086879522E-4</v>
      </c>
      <c r="Z222" s="91">
        <f>Z45/'Total Funds Spent &amp; Transferred'!Z45</f>
        <v>0</v>
      </c>
    </row>
    <row r="223" spans="1:26">
      <c r="A223" s="51" t="s">
        <v>144</v>
      </c>
      <c r="B223" s="91">
        <f>B46/'Total Funds Spent &amp; Transferred'!B46</f>
        <v>0</v>
      </c>
      <c r="C223" s="91">
        <f>C46/'Total Funds Spent &amp; Transferred'!C46</f>
        <v>4.8452495936696795E-2</v>
      </c>
      <c r="D223" s="91">
        <f>D46/'Total Funds Spent &amp; Transferred'!D46</f>
        <v>8.4967289943551905E-2</v>
      </c>
      <c r="E223" s="91">
        <f>E46/'Total Funds Spent &amp; Transferred'!E46</f>
        <v>0.20660545425718022</v>
      </c>
      <c r="F223" s="91">
        <f>F46/'Total Funds Spent &amp; Transferred'!F46</f>
        <v>0.1176161946378861</v>
      </c>
      <c r="G223" s="91">
        <f>G46/'Total Funds Spent &amp; Transferred'!G46</f>
        <v>0.11979250119293816</v>
      </c>
      <c r="H223" s="91">
        <f>H46/'Total Funds Spent &amp; Transferred'!H46</f>
        <v>9.8468692545457634E-2</v>
      </c>
      <c r="I223" s="91">
        <f>I46/'Total Funds Spent &amp; Transferred'!I46</f>
        <v>6.8097121060508123E-2</v>
      </c>
      <c r="J223" s="91">
        <f>J46/'Total Funds Spent &amp; Transferred'!J46</f>
        <v>0.1045771500336423</v>
      </c>
      <c r="K223" s="91">
        <f>K46/'Total Funds Spent &amp; Transferred'!K46</f>
        <v>0.13115016664787327</v>
      </c>
      <c r="L223" s="91">
        <f>L46/'Total Funds Spent &amp; Transferred'!L46</f>
        <v>0.10961622111929561</v>
      </c>
      <c r="M223" s="91">
        <f>M46/'Total Funds Spent &amp; Transferred'!M46</f>
        <v>0.12725316091464997</v>
      </c>
      <c r="N223" s="91">
        <f>N46/'Total Funds Spent &amp; Transferred'!N46</f>
        <v>0.13783661820446716</v>
      </c>
      <c r="O223" s="91">
        <f>O46/'Total Funds Spent &amp; Transferred'!O46</f>
        <v>0.11288884661293473</v>
      </c>
      <c r="P223" s="91">
        <f>P46/'Total Funds Spent &amp; Transferred'!P46</f>
        <v>0.11533357892503998</v>
      </c>
      <c r="Q223" s="91">
        <f>Q46/'Total Funds Spent &amp; Transferred'!Q46</f>
        <v>0.13932512849067916</v>
      </c>
      <c r="R223" s="91">
        <f>R46/'Total Funds Spent &amp; Transferred'!R46</f>
        <v>0.15294440380726393</v>
      </c>
      <c r="S223" s="91">
        <f>S46/'Total Funds Spent &amp; Transferred'!S46</f>
        <v>0.16195541578459993</v>
      </c>
      <c r="T223" s="91">
        <f>T46/'Total Funds Spent &amp; Transferred'!T46</f>
        <v>0.13875909233121081</v>
      </c>
      <c r="U223" s="91">
        <f>U46/'Total Funds Spent &amp; Transferred'!U46</f>
        <v>0.13855773445811498</v>
      </c>
      <c r="V223" s="91">
        <f>V46/'Total Funds Spent &amp; Transferred'!V46</f>
        <v>0.13216818679582251</v>
      </c>
      <c r="W223" s="91">
        <f>W46/'Total Funds Spent &amp; Transferred'!W46</f>
        <v>0.10774765849349437</v>
      </c>
      <c r="X223" s="91">
        <f>X46/'Total Funds Spent &amp; Transferred'!X46</f>
        <v>0.1191369364358712</v>
      </c>
      <c r="Y223" s="91">
        <f>Y46/'Total Funds Spent &amp; Transferred'!Y46</f>
        <v>9.6707782950421248E-2</v>
      </c>
      <c r="Z223" s="91">
        <f>Z46/'Total Funds Spent &amp; Transferred'!Z46</f>
        <v>0.10974871822099419</v>
      </c>
    </row>
    <row r="224" spans="1:26">
      <c r="A224" s="51" t="s">
        <v>146</v>
      </c>
      <c r="B224" s="91">
        <f>B47/'Total Funds Spent &amp; Transferred'!B47</f>
        <v>9.7603968535724089E-2</v>
      </c>
      <c r="C224" s="91">
        <f>C47/'Total Funds Spent &amp; Transferred'!C47</f>
        <v>0.19485046564113204</v>
      </c>
      <c r="D224" s="91">
        <f>D47/'Total Funds Spent &amp; Transferred'!D47</f>
        <v>3.962242373204778E-2</v>
      </c>
      <c r="E224" s="91">
        <f>E47/'Total Funds Spent &amp; Transferred'!E47</f>
        <v>0.21372560363122373</v>
      </c>
      <c r="F224" s="91">
        <f>F47/'Total Funds Spent &amp; Transferred'!F47</f>
        <v>0.12404385291960242</v>
      </c>
      <c r="G224" s="91">
        <f>G47/'Total Funds Spent &amp; Transferred'!G47</f>
        <v>8.6051680385406115E-2</v>
      </c>
      <c r="H224" s="91">
        <f>H47/'Total Funds Spent &amp; Transferred'!H47</f>
        <v>7.3751299412080681E-2</v>
      </c>
      <c r="I224" s="91">
        <f>I47/'Total Funds Spent &amp; Transferred'!I47</f>
        <v>2.8549779807443162E-2</v>
      </c>
      <c r="J224" s="91">
        <f>J47/'Total Funds Spent &amp; Transferred'!J47</f>
        <v>5.4463072017521853E-2</v>
      </c>
      <c r="K224" s="91">
        <f>K47/'Total Funds Spent &amp; Transferred'!K47</f>
        <v>8.3930119787519561E-2</v>
      </c>
      <c r="L224" s="91">
        <f>L47/'Total Funds Spent &amp; Transferred'!L47</f>
        <v>9.0570483678028987E-2</v>
      </c>
      <c r="M224" s="91">
        <f>M47/'Total Funds Spent &amp; Transferred'!M47</f>
        <v>0.13019227812803907</v>
      </c>
      <c r="N224" s="91">
        <f>N47/'Total Funds Spent &amp; Transferred'!N47</f>
        <v>0.15785397194121226</v>
      </c>
      <c r="O224" s="91">
        <f>O47/'Total Funds Spent &amp; Transferred'!O47</f>
        <v>0.1547360296355999</v>
      </c>
      <c r="P224" s="91">
        <f>P47/'Total Funds Spent &amp; Transferred'!P47</f>
        <v>0.15992094147749589</v>
      </c>
      <c r="Q224" s="91">
        <f>Q47/'Total Funds Spent &amp; Transferred'!Q47</f>
        <v>0.18487855402462497</v>
      </c>
      <c r="R224" s="91">
        <f>R47/'Total Funds Spent &amp; Transferred'!R47</f>
        <v>0.22396165570436138</v>
      </c>
      <c r="S224" s="91">
        <f>S47/'Total Funds Spent &amp; Transferred'!S47</f>
        <v>0.14416270453178262</v>
      </c>
      <c r="T224" s="91">
        <f>T47/'Total Funds Spent &amp; Transferred'!T47</f>
        <v>0.12787827133111179</v>
      </c>
      <c r="U224" s="91">
        <f>U47/'Total Funds Spent &amp; Transferred'!U47</f>
        <v>0.11119700040639266</v>
      </c>
      <c r="V224" s="91">
        <f>V47/'Total Funds Spent &amp; Transferred'!V47</f>
        <v>9.4625371446287937E-2</v>
      </c>
      <c r="W224" s="91">
        <f>W47/'Total Funds Spent &amp; Transferred'!W47</f>
        <v>5.4845305740113016E-2</v>
      </c>
      <c r="X224" s="91">
        <f>X47/'Total Funds Spent &amp; Transferred'!X47</f>
        <v>0.10258400973946442</v>
      </c>
      <c r="Y224" s="91">
        <f>Y47/'Total Funds Spent &amp; Transferred'!Y47</f>
        <v>0.1039399570592001</v>
      </c>
      <c r="Z224" s="91">
        <f>Z47/'Total Funds Spent &amp; Transferred'!Z47</f>
        <v>6.8517451548959857E-2</v>
      </c>
    </row>
    <row r="225" spans="1:26">
      <c r="A225" s="51" t="s">
        <v>148</v>
      </c>
      <c r="B225" s="91">
        <f>B48/'Total Funds Spent &amp; Transferred'!B48</f>
        <v>0</v>
      </c>
      <c r="C225" s="91">
        <f>C48/'Total Funds Spent &amp; Transferred'!C48</f>
        <v>0</v>
      </c>
      <c r="D225" s="91">
        <f>D48/'Total Funds Spent &amp; Transferred'!D48</f>
        <v>0</v>
      </c>
      <c r="E225" s="91">
        <f>E48/'Total Funds Spent &amp; Transferred'!E48</f>
        <v>5.2258675937365939E-2</v>
      </c>
      <c r="F225" s="91">
        <f>F48/'Total Funds Spent &amp; Transferred'!F48</f>
        <v>5.4253900812720787E-2</v>
      </c>
      <c r="G225" s="91">
        <f>G48/'Total Funds Spent &amp; Transferred'!G48</f>
        <v>4.5901999057940783E-2</v>
      </c>
      <c r="H225" s="91">
        <f>H48/'Total Funds Spent &amp; Transferred'!H48</f>
        <v>8.8319118133714111E-2</v>
      </c>
      <c r="I225" s="91">
        <f>I48/'Total Funds Spent &amp; Transferred'!I48</f>
        <v>7.5960414783989613E-2</v>
      </c>
      <c r="J225" s="91">
        <f>J48/'Total Funds Spent &amp; Transferred'!J48</f>
        <v>6.8805589884880794E-2</v>
      </c>
      <c r="K225" s="91">
        <f>K48/'Total Funds Spent &amp; Transferred'!K48</f>
        <v>7.6546535172935304E-2</v>
      </c>
      <c r="L225" s="91">
        <f>L48/'Total Funds Spent &amp; Transferred'!L48</f>
        <v>9.2832703781245571E-2</v>
      </c>
      <c r="M225" s="91">
        <f>M48/'Total Funds Spent &amp; Transferred'!M48</f>
        <v>7.6613702464483832E-2</v>
      </c>
      <c r="N225" s="91">
        <f>N48/'Total Funds Spent &amp; Transferred'!N48</f>
        <v>7.6790688196321538E-2</v>
      </c>
      <c r="O225" s="91">
        <f>O48/'Total Funds Spent &amp; Transferred'!O48</f>
        <v>8.6069526880754074E-2</v>
      </c>
      <c r="P225" s="91">
        <f>P48/'Total Funds Spent &amp; Transferred'!P48</f>
        <v>8.2353533136783702E-2</v>
      </c>
      <c r="Q225" s="91">
        <f>Q48/'Total Funds Spent &amp; Transferred'!Q48</f>
        <v>7.5203711471347537E-2</v>
      </c>
      <c r="R225" s="91">
        <f>R48/'Total Funds Spent &amp; Transferred'!R48</f>
        <v>8.6708253686281711E-2</v>
      </c>
      <c r="S225" s="91">
        <f>S48/'Total Funds Spent &amp; Transferred'!S48</f>
        <v>8.9494803734842782E-2</v>
      </c>
      <c r="T225" s="91">
        <f>T48/'Total Funds Spent &amp; Transferred'!T48</f>
        <v>6.5673910391854606E-2</v>
      </c>
      <c r="U225" s="91">
        <f>U48/'Total Funds Spent &amp; Transferred'!U48</f>
        <v>8.8462659161538476E-2</v>
      </c>
      <c r="V225" s="91">
        <f>V48/'Total Funds Spent &amp; Transferred'!V48</f>
        <v>8.0224829862210731E-2</v>
      </c>
      <c r="W225" s="91">
        <f>W48/'Total Funds Spent &amp; Transferred'!W48</f>
        <v>8.6799440521030877E-2</v>
      </c>
      <c r="X225" s="91">
        <f>X48/'Total Funds Spent &amp; Transferred'!X48</f>
        <v>7.3193957118730682E-2</v>
      </c>
      <c r="Y225" s="91">
        <f>Y48/'Total Funds Spent &amp; Transferred'!Y48</f>
        <v>7.886796811265219E-2</v>
      </c>
      <c r="Z225" s="91">
        <f>Z48/'Total Funds Spent &amp; Transferred'!Z48</f>
        <v>7.4301067266036899E-2</v>
      </c>
    </row>
    <row r="226" spans="1:26">
      <c r="A226" s="51" t="s">
        <v>150</v>
      </c>
      <c r="B226" s="91">
        <f>B49/'Total Funds Spent &amp; Transferred'!B49</f>
        <v>0</v>
      </c>
      <c r="C226" s="91">
        <f>C49/'Total Funds Spent &amp; Transferred'!C49</f>
        <v>0</v>
      </c>
      <c r="D226" s="91">
        <f>D49/'Total Funds Spent &amp; Transferred'!D49</f>
        <v>0</v>
      </c>
      <c r="E226" s="91">
        <f>E49/'Total Funds Spent &amp; Transferred'!E49</f>
        <v>0.14095707733579788</v>
      </c>
      <c r="F226" s="91">
        <f>F49/'Total Funds Spent &amp; Transferred'!F49</f>
        <v>0.36062246800452152</v>
      </c>
      <c r="G226" s="91">
        <f>G49/'Total Funds Spent &amp; Transferred'!G49</f>
        <v>0.25628861482945287</v>
      </c>
      <c r="H226" s="91">
        <f>H49/'Total Funds Spent &amp; Transferred'!H49</f>
        <v>0.19860088155741518</v>
      </c>
      <c r="I226" s="91">
        <f>I49/'Total Funds Spent &amp; Transferred'!I49</f>
        <v>0.15563697511739286</v>
      </c>
      <c r="J226" s="91">
        <f>J49/'Total Funds Spent &amp; Transferred'!J49</f>
        <v>0.26115812458302556</v>
      </c>
      <c r="K226" s="91">
        <f>K49/'Total Funds Spent &amp; Transferred'!K49</f>
        <v>0.32411229446396828</v>
      </c>
      <c r="L226" s="91">
        <f>L49/'Total Funds Spent &amp; Transferred'!L49</f>
        <v>0.35402560107098513</v>
      </c>
      <c r="M226" s="91">
        <f>M49/'Total Funds Spent &amp; Transferred'!M49</f>
        <v>0.35263677030212048</v>
      </c>
      <c r="N226" s="91">
        <f>N49/'Total Funds Spent &amp; Transferred'!N49</f>
        <v>0.2237724058911332</v>
      </c>
      <c r="O226" s="91">
        <f>O49/'Total Funds Spent &amp; Transferred'!O49</f>
        <v>0.22721694790355212</v>
      </c>
      <c r="P226" s="91">
        <f>P49/'Total Funds Spent &amp; Transferred'!P49</f>
        <v>0.23055825838602517</v>
      </c>
      <c r="Q226" s="91">
        <f>Q49/'Total Funds Spent &amp; Transferred'!Q49</f>
        <v>0.2103165736122804</v>
      </c>
      <c r="R226" s="91">
        <f>R49/'Total Funds Spent &amp; Transferred'!R49</f>
        <v>0.13195744684198099</v>
      </c>
      <c r="S226" s="91">
        <f>S49/'Total Funds Spent &amp; Transferred'!S49</f>
        <v>0.28964390009927343</v>
      </c>
      <c r="T226" s="91">
        <f>T49/'Total Funds Spent &amp; Transferred'!T49</f>
        <v>0.26539943996925613</v>
      </c>
      <c r="U226" s="91">
        <f>U49/'Total Funds Spent &amp; Transferred'!U49</f>
        <v>0.27572580810434133</v>
      </c>
      <c r="V226" s="91">
        <f>V49/'Total Funds Spent &amp; Transferred'!V49</f>
        <v>0.18854128941028725</v>
      </c>
      <c r="W226" s="91">
        <f>W49/'Total Funds Spent &amp; Transferred'!W49</f>
        <v>0.17861176364483491</v>
      </c>
      <c r="X226" s="91">
        <f>X49/'Total Funds Spent &amp; Transferred'!X49</f>
        <v>0.16805669681438498</v>
      </c>
      <c r="Y226" s="91">
        <f>Y49/'Total Funds Spent &amp; Transferred'!Y49</f>
        <v>0.13992858278519194</v>
      </c>
      <c r="Z226" s="91">
        <f>Z49/'Total Funds Spent &amp; Transferred'!Z49</f>
        <v>0.18296369721374789</v>
      </c>
    </row>
    <row r="227" spans="1:26">
      <c r="A227" s="51" t="s">
        <v>152</v>
      </c>
      <c r="B227" s="91">
        <f>B50/'Total Funds Spent &amp; Transferred'!B50</f>
        <v>0</v>
      </c>
      <c r="C227" s="91">
        <f>C50/'Total Funds Spent &amp; Transferred'!C50</f>
        <v>0</v>
      </c>
      <c r="D227" s="91">
        <f>D50/'Total Funds Spent &amp; Transferred'!D50</f>
        <v>0</v>
      </c>
      <c r="E227" s="91">
        <f>E50/'Total Funds Spent &amp; Transferred'!E50</f>
        <v>2.839296678201624E-3</v>
      </c>
      <c r="F227" s="91">
        <f>F50/'Total Funds Spent &amp; Transferred'!F50</f>
        <v>9.4334818075676435E-3</v>
      </c>
      <c r="G227" s="91">
        <f>G50/'Total Funds Spent &amp; Transferred'!G50</f>
        <v>1.6887404016566916E-2</v>
      </c>
      <c r="H227" s="91">
        <f>H50/'Total Funds Spent &amp; Transferred'!H50</f>
        <v>6.0674525581040084E-3</v>
      </c>
      <c r="I227" s="91">
        <f>I50/'Total Funds Spent &amp; Transferred'!I50</f>
        <v>7.3936159546504421E-3</v>
      </c>
      <c r="J227" s="91">
        <f>J50/'Total Funds Spent &amp; Transferred'!J50</f>
        <v>7.8442752067120289E-3</v>
      </c>
      <c r="K227" s="91">
        <f>K50/'Total Funds Spent &amp; Transferred'!K50</f>
        <v>9.1894542735734708E-3</v>
      </c>
      <c r="L227" s="91">
        <f>L50/'Total Funds Spent &amp; Transferred'!L50</f>
        <v>3.3891235546359469E-3</v>
      </c>
      <c r="M227" s="91">
        <f>M50/'Total Funds Spent &amp; Transferred'!M50</f>
        <v>8.9092175228354517E-4</v>
      </c>
      <c r="N227" s="91">
        <f>N50/'Total Funds Spent &amp; Transferred'!N50</f>
        <v>3.1076435646090633E-3</v>
      </c>
      <c r="O227" s="91">
        <f>O50/'Total Funds Spent &amp; Transferred'!O50</f>
        <v>2.2606647623424423E-4</v>
      </c>
      <c r="P227" s="91">
        <f>P50/'Total Funds Spent &amp; Transferred'!P50</f>
        <v>1.8237676569322495E-3</v>
      </c>
      <c r="Q227" s="91">
        <f>Q50/'Total Funds Spent &amp; Transferred'!Q50</f>
        <v>2.5131753235231387E-3</v>
      </c>
      <c r="R227" s="91">
        <f>R50/'Total Funds Spent &amp; Transferred'!R50</f>
        <v>1.0016766083550319E-3</v>
      </c>
      <c r="S227" s="91">
        <f>S50/'Total Funds Spent &amp; Transferred'!S50</f>
        <v>8.2793974139618823E-4</v>
      </c>
      <c r="T227" s="91">
        <f>T50/'Total Funds Spent &amp; Transferred'!T50</f>
        <v>1.5681185648514196E-3</v>
      </c>
      <c r="U227" s="91">
        <f>U50/'Total Funds Spent &amp; Transferred'!U50</f>
        <v>7.3131515248404675E-3</v>
      </c>
      <c r="V227" s="91">
        <f>V50/'Total Funds Spent &amp; Transferred'!V50</f>
        <v>2.7526736388933663E-2</v>
      </c>
      <c r="W227" s="91">
        <f>W50/'Total Funds Spent &amp; Transferred'!W50</f>
        <v>2.1177451393178136E-2</v>
      </c>
      <c r="X227" s="91">
        <f>X50/'Total Funds Spent &amp; Transferred'!X50</f>
        <v>1.9908424521350276E-2</v>
      </c>
      <c r="Y227" s="91">
        <f>Y50/'Total Funds Spent &amp; Transferred'!Y50</f>
        <v>7.7047112293434326E-3</v>
      </c>
      <c r="Z227" s="91">
        <f>Z50/'Total Funds Spent &amp; Transferred'!Z50</f>
        <v>3.4823698884877113E-3</v>
      </c>
    </row>
    <row r="228" spans="1:26">
      <c r="A228" s="51" t="s">
        <v>153</v>
      </c>
      <c r="B228" s="91">
        <f>B51/'Total Funds Spent &amp; Transferred'!B51</f>
        <v>7.2291408248868205E-2</v>
      </c>
      <c r="C228" s="91">
        <f>C51/'Total Funds Spent &amp; Transferred'!C51</f>
        <v>0.16320225772855049</v>
      </c>
      <c r="D228" s="91">
        <f>D51/'Total Funds Spent &amp; Transferred'!D51</f>
        <v>2.0731268210636807E-2</v>
      </c>
      <c r="E228" s="91">
        <f>E51/'Total Funds Spent &amp; Transferred'!E51</f>
        <v>0.24831600233819531</v>
      </c>
      <c r="F228" s="91">
        <f>F51/'Total Funds Spent &amp; Transferred'!F51</f>
        <v>0.21516297579391458</v>
      </c>
      <c r="G228" s="91">
        <f>G51/'Total Funds Spent &amp; Transferred'!G51</f>
        <v>0.17117314754594035</v>
      </c>
      <c r="H228" s="91">
        <f>H51/'Total Funds Spent &amp; Transferred'!H51</f>
        <v>0.22760850734556456</v>
      </c>
      <c r="I228" s="91">
        <f>I51/'Total Funds Spent &amp; Transferred'!I51</f>
        <v>0.11086995326717802</v>
      </c>
      <c r="J228" s="91">
        <f>J51/'Total Funds Spent &amp; Transferred'!J51</f>
        <v>0.16018730731180694</v>
      </c>
      <c r="K228" s="91">
        <f>K51/'Total Funds Spent &amp; Transferred'!K51</f>
        <v>0.12946355919044636</v>
      </c>
      <c r="L228" s="91">
        <f>L51/'Total Funds Spent &amp; Transferred'!L51</f>
        <v>0.31854862564011416</v>
      </c>
      <c r="M228" s="91">
        <f>M51/'Total Funds Spent &amp; Transferred'!M51</f>
        <v>0.13716943989874569</v>
      </c>
      <c r="N228" s="91">
        <f>N51/'Total Funds Spent &amp; Transferred'!N51</f>
        <v>0.19137034150212234</v>
      </c>
      <c r="O228" s="91">
        <f>O51/'Total Funds Spent &amp; Transferred'!O51</f>
        <v>0.14848291375105485</v>
      </c>
      <c r="P228" s="91">
        <f>P51/'Total Funds Spent &amp; Transferred'!P51</f>
        <v>0.1660037871662573</v>
      </c>
      <c r="Q228" s="91">
        <f>Q51/'Total Funds Spent &amp; Transferred'!Q51</f>
        <v>0.16682815439645401</v>
      </c>
      <c r="R228" s="91">
        <f>R51/'Total Funds Spent &amp; Transferred'!R51</f>
        <v>0.18702788950797666</v>
      </c>
      <c r="S228" s="91">
        <f>S51/'Total Funds Spent &amp; Transferred'!S51</f>
        <v>0.17961978161935338</v>
      </c>
      <c r="T228" s="91">
        <f>T51/'Total Funds Spent &amp; Transferred'!T51</f>
        <v>0.18150220176458554</v>
      </c>
      <c r="U228" s="91">
        <f>U51/'Total Funds Spent &amp; Transferred'!U51</f>
        <v>0.1658841797043189</v>
      </c>
      <c r="V228" s="91">
        <f>V51/'Total Funds Spent &amp; Transferred'!V51</f>
        <v>0.1475847509082984</v>
      </c>
      <c r="W228" s="91">
        <f>W51/'Total Funds Spent &amp; Transferred'!W51</f>
        <v>0.14136982445418428</v>
      </c>
      <c r="X228" s="91">
        <f>X51/'Total Funds Spent &amp; Transferred'!X51</f>
        <v>0.12927131925010779</v>
      </c>
      <c r="Y228" s="91">
        <f>Y51/'Total Funds Spent &amp; Transferred'!Y51</f>
        <v>0.12029436314979242</v>
      </c>
      <c r="Z228" s="91">
        <f>Z51/'Total Funds Spent &amp; Transferred'!Z51</f>
        <v>0.10765644747617092</v>
      </c>
    </row>
    <row r="229" spans="1:26">
      <c r="A229" s="51" t="s">
        <v>154</v>
      </c>
      <c r="B229" s="91">
        <f>B52/'Total Funds Spent &amp; Transferred'!B52</f>
        <v>0</v>
      </c>
      <c r="C229" s="91">
        <f>C52/'Total Funds Spent &amp; Transferred'!C52</f>
        <v>0</v>
      </c>
      <c r="D229" s="91">
        <f>D52/'Total Funds Spent &amp; Transferred'!D52</f>
        <v>0</v>
      </c>
      <c r="E229" s="91">
        <f>E52/'Total Funds Spent &amp; Transferred'!E52</f>
        <v>0.17632410230290019</v>
      </c>
      <c r="F229" s="91">
        <f>F52/'Total Funds Spent &amp; Transferred'!F52</f>
        <v>0.14096617754991753</v>
      </c>
      <c r="G229" s="91">
        <f>G52/'Total Funds Spent &amp; Transferred'!G52</f>
        <v>0.11906808132436988</v>
      </c>
      <c r="H229" s="91">
        <f>H52/'Total Funds Spent &amp; Transferred'!H52</f>
        <v>9.828314989179085E-2</v>
      </c>
      <c r="I229" s="91">
        <f>I52/'Total Funds Spent &amp; Transferred'!I52</f>
        <v>7.054962942926081E-2</v>
      </c>
      <c r="J229" s="91">
        <f>J52/'Total Funds Spent &amp; Transferred'!J52</f>
        <v>0.10107605575695451</v>
      </c>
      <c r="K229" s="91">
        <f>K52/'Total Funds Spent &amp; Transferred'!K52</f>
        <v>7.2329729351370289E-2</v>
      </c>
      <c r="L229" s="91">
        <f>L52/'Total Funds Spent &amp; Transferred'!L52</f>
        <v>7.5718128253397618E-2</v>
      </c>
      <c r="M229" s="91">
        <f>M52/'Total Funds Spent &amp; Transferred'!M52</f>
        <v>4.7805846578236111E-2</v>
      </c>
      <c r="N229" s="91">
        <f>N52/'Total Funds Spent &amp; Transferred'!N52</f>
        <v>4.6686842851405577E-2</v>
      </c>
      <c r="O229" s="91">
        <f>O52/'Total Funds Spent &amp; Transferred'!O52</f>
        <v>4.7350505341395191E-2</v>
      </c>
      <c r="P229" s="91">
        <f>P52/'Total Funds Spent &amp; Transferred'!P52</f>
        <v>5.4460154895557486E-2</v>
      </c>
      <c r="Q229" s="91">
        <f>Q52/'Total Funds Spent &amp; Transferred'!Q52</f>
        <v>5.2223505684593226E-2</v>
      </c>
      <c r="R229" s="91">
        <f>R52/'Total Funds Spent &amp; Transferred'!R52</f>
        <v>5.6757432287354879E-2</v>
      </c>
      <c r="S229" s="91">
        <f>S52/'Total Funds Spent &amp; Transferred'!S52</f>
        <v>7.3788661523491519E-2</v>
      </c>
      <c r="T229" s="91">
        <f>T52/'Total Funds Spent &amp; Transferred'!T52</f>
        <v>6.8883895318437971E-2</v>
      </c>
      <c r="U229" s="91">
        <f>U52/'Total Funds Spent &amp; Transferred'!U52</f>
        <v>6.4484109169170523E-2</v>
      </c>
      <c r="V229" s="91">
        <f>V52/'Total Funds Spent &amp; Transferred'!V52</f>
        <v>6.1162146142798336E-2</v>
      </c>
      <c r="W229" s="91">
        <f>W52/'Total Funds Spent &amp; Transferred'!W52</f>
        <v>2.4467924784183189E-2</v>
      </c>
      <c r="X229" s="91">
        <f>X52/'Total Funds Spent &amp; Transferred'!X52</f>
        <v>2.0938920619999218E-2</v>
      </c>
      <c r="Y229" s="91">
        <f>Y52/'Total Funds Spent &amp; Transferred'!Y52</f>
        <v>4.5363148147411769E-2</v>
      </c>
      <c r="Z229" s="91">
        <f>Z52/'Total Funds Spent &amp; Transferred'!Z52</f>
        <v>3.3432942145072232E-2</v>
      </c>
    </row>
    <row r="230" spans="1:26">
      <c r="A230" s="51" t="s">
        <v>155</v>
      </c>
      <c r="B230" s="91">
        <f>B53/'Total Funds Spent &amp; Transferred'!B53</f>
        <v>0</v>
      </c>
      <c r="C230" s="91">
        <f>C53/'Total Funds Spent &amp; Transferred'!C53</f>
        <v>0</v>
      </c>
      <c r="D230" s="91">
        <f>D53/'Total Funds Spent &amp; Transferred'!D53</f>
        <v>0</v>
      </c>
      <c r="E230" s="91">
        <f>E53/'Total Funds Spent &amp; Transferred'!E53</f>
        <v>5.4303883472710283E-3</v>
      </c>
      <c r="F230" s="91">
        <f>F53/'Total Funds Spent &amp; Transferred'!F53</f>
        <v>2.3375444761107589E-2</v>
      </c>
      <c r="G230" s="91">
        <f>G53/'Total Funds Spent &amp; Transferred'!G53</f>
        <v>3.2124324393302574E-2</v>
      </c>
      <c r="H230" s="91">
        <f>H53/'Total Funds Spent &amp; Transferred'!H53</f>
        <v>2.6035493342808934E-2</v>
      </c>
      <c r="I230" s="91">
        <f>I53/'Total Funds Spent &amp; Transferred'!I53</f>
        <v>3.9037884009256889E-2</v>
      </c>
      <c r="J230" s="91">
        <f>J53/'Total Funds Spent &amp; Transferred'!J53</f>
        <v>1.9216474971541785E-2</v>
      </c>
      <c r="K230" s="91">
        <f>K53/'Total Funds Spent &amp; Transferred'!K53</f>
        <v>1.104750720074899E-2</v>
      </c>
      <c r="L230" s="91">
        <f>L53/'Total Funds Spent &amp; Transferred'!L53</f>
        <v>6.815293595617924E-3</v>
      </c>
      <c r="M230" s="91">
        <f>M53/'Total Funds Spent &amp; Transferred'!M53</f>
        <v>1.3247163609279241E-2</v>
      </c>
      <c r="N230" s="91">
        <f>N53/'Total Funds Spent &amp; Transferred'!N53</f>
        <v>9.237196579186575E-3</v>
      </c>
      <c r="O230" s="91">
        <f>O53/'Total Funds Spent &amp; Transferred'!O53</f>
        <v>7.1227541707462047E-3</v>
      </c>
      <c r="P230" s="91">
        <f>P53/'Total Funds Spent &amp; Transferred'!P53</f>
        <v>8.3562200838100519E-3</v>
      </c>
      <c r="Q230" s="91">
        <f>Q53/'Total Funds Spent &amp; Transferred'!Q53</f>
        <v>7.8729430948260015E-3</v>
      </c>
      <c r="R230" s="91">
        <f>R53/'Total Funds Spent &amp; Transferred'!R53</f>
        <v>1.3213003629940505E-2</v>
      </c>
      <c r="S230" s="91">
        <f>S53/'Total Funds Spent &amp; Transferred'!S53</f>
        <v>1.1053506827540712E-2</v>
      </c>
      <c r="T230" s="91">
        <f>T53/'Total Funds Spent &amp; Transferred'!T53</f>
        <v>5.4203361671500772E-3</v>
      </c>
      <c r="U230" s="91">
        <f>U53/'Total Funds Spent &amp; Transferred'!U53</f>
        <v>3.6915828328495407E-3</v>
      </c>
      <c r="V230" s="91">
        <f>V53/'Total Funds Spent &amp; Transferred'!V53</f>
        <v>3.3096671772017685E-3</v>
      </c>
      <c r="W230" s="91">
        <f>W53/'Total Funds Spent &amp; Transferred'!W53</f>
        <v>3.7261521200328152E-3</v>
      </c>
      <c r="X230" s="91">
        <f>X53/'Total Funds Spent &amp; Transferred'!X53</f>
        <v>2.9358272461439579E-3</v>
      </c>
      <c r="Y230" s="91">
        <f>Y53/'Total Funds Spent &amp; Transferred'!Y53</f>
        <v>4.0644588603575109E-3</v>
      </c>
      <c r="Z230" s="91">
        <f>Z53/'Total Funds Spent &amp; Transferred'!Z53</f>
        <v>2.3217624735263733E-3</v>
      </c>
    </row>
    <row r="231" spans="1:26">
      <c r="A231" s="51" t="s">
        <v>157</v>
      </c>
      <c r="B231" s="91">
        <f>B54/'Total Funds Spent &amp; Transferred'!B54</f>
        <v>0</v>
      </c>
      <c r="C231" s="91">
        <f>C54/'Total Funds Spent &amp; Transferred'!C54</f>
        <v>0</v>
      </c>
      <c r="D231" s="91">
        <f>D54/'Total Funds Spent &amp; Transferred'!D54</f>
        <v>0.17077233936823852</v>
      </c>
      <c r="E231" s="91">
        <f>E54/'Total Funds Spent &amp; Transferred'!E54</f>
        <v>0.37195306734519146</v>
      </c>
      <c r="F231" s="91">
        <f>F54/'Total Funds Spent &amp; Transferred'!F54</f>
        <v>0.17640577802256785</v>
      </c>
      <c r="G231" s="91">
        <f>G54/'Total Funds Spent &amp; Transferred'!G54</f>
        <v>9.0502310410284961E-2</v>
      </c>
      <c r="H231" s="91">
        <f>H54/'Total Funds Spent &amp; Transferred'!H54</f>
        <v>9.3539113568511648E-2</v>
      </c>
      <c r="I231" s="91">
        <f>I54/'Total Funds Spent &amp; Transferred'!I54</f>
        <v>3.0248832329675106E-2</v>
      </c>
      <c r="J231" s="91">
        <f>J54/'Total Funds Spent &amp; Transferred'!J54</f>
        <v>6.0306209754424411E-2</v>
      </c>
      <c r="K231" s="91">
        <f>K54/'Total Funds Spent &amp; Transferred'!K54</f>
        <v>7.153006936003789E-2</v>
      </c>
      <c r="L231" s="91">
        <f>L54/'Total Funds Spent &amp; Transferred'!L54</f>
        <v>5.5005690538886022E-2</v>
      </c>
      <c r="M231" s="91">
        <f>M54/'Total Funds Spent &amp; Transferred'!M54</f>
        <v>8.7711579620934538E-2</v>
      </c>
      <c r="N231" s="91">
        <f>N54/'Total Funds Spent &amp; Transferred'!N54</f>
        <v>4.7063197891196985E-2</v>
      </c>
      <c r="O231" s="91">
        <f>O54/'Total Funds Spent &amp; Transferred'!O54</f>
        <v>5.0030386776378721E-2</v>
      </c>
      <c r="P231" s="91">
        <f>P54/'Total Funds Spent &amp; Transferred'!P54</f>
        <v>7.6735547980144078E-2</v>
      </c>
      <c r="Q231" s="91">
        <f>Q54/'Total Funds Spent &amp; Transferred'!Q54</f>
        <v>6.9509796593710496E-2</v>
      </c>
      <c r="R231" s="91">
        <f>R54/'Total Funds Spent &amp; Transferred'!R54</f>
        <v>4.9673899752649006E-2</v>
      </c>
      <c r="S231" s="91">
        <f>S54/'Total Funds Spent &amp; Transferred'!S54</f>
        <v>4.2438918216601569E-2</v>
      </c>
      <c r="T231" s="91">
        <f>T54/'Total Funds Spent &amp; Transferred'!T54</f>
        <v>5.7481627119631951E-2</v>
      </c>
      <c r="U231" s="91">
        <f>U54/'Total Funds Spent &amp; Transferred'!U54</f>
        <v>6.151640376044222E-2</v>
      </c>
      <c r="V231" s="91">
        <f>V54/'Total Funds Spent &amp; Transferred'!V54</f>
        <v>3.9897184451478267E-2</v>
      </c>
      <c r="W231" s="91">
        <f>W54/'Total Funds Spent &amp; Transferred'!W54</f>
        <v>3.7985526092688231E-2</v>
      </c>
      <c r="X231" s="91">
        <f>X54/'Total Funds Spent &amp; Transferred'!X54</f>
        <v>4.5186330840559334E-2</v>
      </c>
      <c r="Y231" s="91">
        <f>Y54/'Total Funds Spent &amp; Transferred'!Y54</f>
        <v>4.0201408435427924E-2</v>
      </c>
      <c r="Z231" s="91">
        <f>Z54/'Total Funds Spent &amp; Transferred'!Z54</f>
        <v>4.4541795246709537E-2</v>
      </c>
    </row>
    <row r="232" spans="1:26">
      <c r="A232" s="51" t="s">
        <v>158</v>
      </c>
      <c r="B232" s="91">
        <f>B55/'Total Funds Spent &amp; Transferred'!B55</f>
        <v>0</v>
      </c>
      <c r="C232" s="91">
        <f>C55/'Total Funds Spent &amp; Transferred'!C55</f>
        <v>0</v>
      </c>
      <c r="D232" s="91">
        <f>D55/'Total Funds Spent &amp; Transferred'!D55</f>
        <v>0</v>
      </c>
      <c r="E232" s="91">
        <f>E55/'Total Funds Spent &amp; Transferred'!E55</f>
        <v>0</v>
      </c>
      <c r="F232" s="91">
        <f>F55/'Total Funds Spent &amp; Transferred'!F55</f>
        <v>0.15851169783354097</v>
      </c>
      <c r="G232" s="91">
        <f>G55/'Total Funds Spent &amp; Transferred'!G55</f>
        <v>7.1330019309292936E-3</v>
      </c>
      <c r="H232" s="91">
        <f>H55/'Total Funds Spent &amp; Transferred'!H55</f>
        <v>3.9069994434646156E-2</v>
      </c>
      <c r="I232" s="91">
        <f>I55/'Total Funds Spent &amp; Transferred'!I55</f>
        <v>1.2182090379912794E-2</v>
      </c>
      <c r="J232" s="91">
        <f>J55/'Total Funds Spent &amp; Transferred'!J55</f>
        <v>1.0738922501649437E-2</v>
      </c>
      <c r="K232" s="91">
        <f>K55/'Total Funds Spent &amp; Transferred'!K55</f>
        <v>1.9385952423669667E-2</v>
      </c>
      <c r="L232" s="91">
        <f>L55/'Total Funds Spent &amp; Transferred'!L55</f>
        <v>-1.6160517269329363E-4</v>
      </c>
      <c r="M232" s="91">
        <f>M55/'Total Funds Spent &amp; Transferred'!M55</f>
        <v>5.0851304086847159E-5</v>
      </c>
      <c r="N232" s="91">
        <f>N55/'Total Funds Spent &amp; Transferred'!N55</f>
        <v>-8.1728917229492067E-5</v>
      </c>
      <c r="O232" s="91">
        <f>O55/'Total Funds Spent &amp; Transferred'!O55</f>
        <v>2.06648831995733E-4</v>
      </c>
      <c r="P232" s="91">
        <f>P55/'Total Funds Spent &amp; Transferred'!P55</f>
        <v>7.1062730644794211E-5</v>
      </c>
      <c r="Q232" s="91">
        <f>Q55/'Total Funds Spent &amp; Transferred'!Q55</f>
        <v>-2.5499445689862164E-6</v>
      </c>
      <c r="R232" s="91">
        <f>R55/'Total Funds Spent &amp; Transferred'!R55</f>
        <v>7.2012931948724844E-5</v>
      </c>
      <c r="S232" s="91">
        <f>S55/'Total Funds Spent &amp; Transferred'!S55</f>
        <v>8.5525485517062962E-7</v>
      </c>
      <c r="T232" s="91">
        <f>T55/'Total Funds Spent &amp; Transferred'!T55</f>
        <v>2.1413945703655831E-7</v>
      </c>
      <c r="U232" s="91">
        <f>U55/'Total Funds Spent &amp; Transferred'!U55</f>
        <v>1.5018549109634327E-7</v>
      </c>
      <c r="V232" s="91">
        <f>V55/'Total Funds Spent &amp; Transferred'!V55</f>
        <v>2.3616721436901344E-3</v>
      </c>
      <c r="W232" s="91">
        <f>W55/'Total Funds Spent &amp; Transferred'!W55</f>
        <v>2.3439373754850722E-3</v>
      </c>
      <c r="X232" s="91">
        <f>X55/'Total Funds Spent &amp; Transferred'!X55</f>
        <v>2.728724987878052E-3</v>
      </c>
      <c r="Y232" s="91">
        <f>Y55/'Total Funds Spent &amp; Transferred'!Y55</f>
        <v>0</v>
      </c>
      <c r="Z232" s="91">
        <f>Z55/'Total Funds Spent &amp; Transferred'!Z55</f>
        <v>0</v>
      </c>
    </row>
    <row r="233" spans="1:26">
      <c r="A233" s="59" t="s">
        <v>159</v>
      </c>
      <c r="B233" s="91">
        <f>B56/'Total Funds Spent &amp; Transferred'!B56</f>
        <v>5.6724829471200841E-3</v>
      </c>
      <c r="C233" s="91">
        <f>C56/'Total Funds Spent &amp; Transferred'!C56</f>
        <v>1.0456542913169034E-2</v>
      </c>
      <c r="D233" s="91">
        <f>D56/'Total Funds Spent &amp; Transferred'!D56</f>
        <v>1.8076651289673652E-2</v>
      </c>
      <c r="E233" s="91">
        <f>E56/'Total Funds Spent &amp; Transferred'!E56</f>
        <v>0.10307052596155333</v>
      </c>
      <c r="F233" s="91">
        <f>F56/'Total Funds Spent &amp; Transferred'!F56</f>
        <v>7.6606804555452199E-2</v>
      </c>
      <c r="G233" s="91">
        <f>G56/'Total Funds Spent &amp; Transferred'!G56</f>
        <v>8.0975595324378535E-2</v>
      </c>
      <c r="H233" s="91">
        <f>H56/'Total Funds Spent &amp; Transferred'!H56</f>
        <v>7.1381404407903845E-2</v>
      </c>
      <c r="I233" s="91">
        <f>I56/'Total Funds Spent &amp; Transferred'!I56</f>
        <v>4.7377189162819078E-2</v>
      </c>
      <c r="J233" s="91">
        <f>J56/'Total Funds Spent &amp; Transferred'!J56</f>
        <v>6.2483798180951358E-2</v>
      </c>
      <c r="K233" s="91">
        <f>K56/'Total Funds Spent &amp; Transferred'!K56</f>
        <v>6.519029409412723E-2</v>
      </c>
      <c r="L233" s="91">
        <f>L56/'Total Funds Spent &amp; Transferred'!L56</f>
        <v>6.360120308700315E-2</v>
      </c>
      <c r="M233" s="91">
        <f>M56/'Total Funds Spent &amp; Transferred'!M56</f>
        <v>6.0122923743777937E-2</v>
      </c>
      <c r="N233" s="91">
        <f>N56/'Total Funds Spent &amp; Transferred'!N56</f>
        <v>5.7831359427617454E-2</v>
      </c>
      <c r="O233" s="91">
        <f>O56/'Total Funds Spent &amp; Transferred'!O56</f>
        <v>5.1905345313101356E-2</v>
      </c>
      <c r="P233" s="91">
        <f>P56/'Total Funds Spent &amp; Transferred'!P56</f>
        <v>5.4904023749438501E-2</v>
      </c>
      <c r="Q233" s="91">
        <f>Q56/'Total Funds Spent &amp; Transferred'!Q56</f>
        <v>5.4784132944889243E-2</v>
      </c>
      <c r="R233" s="91">
        <f>R56/'Total Funds Spent &amp; Transferred'!R56</f>
        <v>5.0664989022069978E-2</v>
      </c>
      <c r="S233" s="91">
        <f>S56/'Total Funds Spent &amp; Transferred'!S56</f>
        <v>5.2723790040292519E-2</v>
      </c>
      <c r="T233" s="91">
        <f>T56/'Total Funds Spent &amp; Transferred'!T56</f>
        <v>4.909792012008677E-2</v>
      </c>
      <c r="U233" s="91">
        <f>U56/'Total Funds Spent &amp; Transferred'!U56</f>
        <v>4.9260451292122441E-2</v>
      </c>
      <c r="V233" s="91">
        <f>V56/'Total Funds Spent &amp; Transferred'!V56</f>
        <v>4.8539551204717313E-2</v>
      </c>
      <c r="W233" s="91">
        <f>W56/'Total Funds Spent &amp; Transferred'!W56</f>
        <v>4.6851279913024901E-2</v>
      </c>
      <c r="X233" s="91">
        <f>X56/'Total Funds Spent &amp; Transferred'!X56</f>
        <v>4.6846753507693288E-2</v>
      </c>
      <c r="Y233" s="91">
        <f>Y56/'Total Funds Spent &amp; Transferred'!Y56</f>
        <v>4.4813307557780652E-2</v>
      </c>
      <c r="Z233" s="91">
        <f>Z56/'Total Funds Spent &amp; Transferred'!Z56</f>
        <v>4.5933479810369583E-2</v>
      </c>
    </row>
    <row r="234" spans="1:26">
      <c r="T234" s="91"/>
    </row>
  </sheetData>
  <mergeCells count="105">
    <mergeCell ref="Z3:Z4"/>
    <mergeCell ref="Z62:Z63"/>
    <mergeCell ref="Z121:Z122"/>
    <mergeCell ref="Z180:Z181"/>
    <mergeCell ref="W180:W181"/>
    <mergeCell ref="V3:V4"/>
    <mergeCell ref="V62:V63"/>
    <mergeCell ref="V121:V122"/>
    <mergeCell ref="V180:V181"/>
    <mergeCell ref="W121:W122"/>
    <mergeCell ref="W62:W63"/>
    <mergeCell ref="W3:W4"/>
    <mergeCell ref="X180:X181"/>
    <mergeCell ref="Y3:Y4"/>
    <mergeCell ref="Y62:Y63"/>
    <mergeCell ref="Y121:Y122"/>
    <mergeCell ref="Y180:Y181"/>
    <mergeCell ref="X3:X4"/>
    <mergeCell ref="X62:X63"/>
    <mergeCell ref="X121:X122"/>
    <mergeCell ref="J3:J4"/>
    <mergeCell ref="H3:H4"/>
    <mergeCell ref="R3:R4"/>
    <mergeCell ref="S3:S4"/>
    <mergeCell ref="T3:T4"/>
    <mergeCell ref="Q3:Q4"/>
    <mergeCell ref="Q62:Q63"/>
    <mergeCell ref="R62:R63"/>
    <mergeCell ref="Q121:Q122"/>
    <mergeCell ref="R121:R122"/>
    <mergeCell ref="S121:S122"/>
    <mergeCell ref="T121:T122"/>
    <mergeCell ref="S62:S63"/>
    <mergeCell ref="C180:C181"/>
    <mergeCell ref="D180:D181"/>
    <mergeCell ref="L180:L181"/>
    <mergeCell ref="A1:A2"/>
    <mergeCell ref="A3:A4"/>
    <mergeCell ref="B3:B4"/>
    <mergeCell ref="C3:C4"/>
    <mergeCell ref="D3:D4"/>
    <mergeCell ref="A62:A63"/>
    <mergeCell ref="B62:B63"/>
    <mergeCell ref="C62:C63"/>
    <mergeCell ref="D62:D63"/>
    <mergeCell ref="F62:F63"/>
    <mergeCell ref="G62:G63"/>
    <mergeCell ref="L3:L4"/>
    <mergeCell ref="E3:E4"/>
    <mergeCell ref="F3:F4"/>
    <mergeCell ref="G3:G4"/>
    <mergeCell ref="J62:J63"/>
    <mergeCell ref="K62:K63"/>
    <mergeCell ref="L62:L63"/>
    <mergeCell ref="K3:K4"/>
    <mergeCell ref="H62:H63"/>
    <mergeCell ref="I62:I63"/>
    <mergeCell ref="M180:M181"/>
    <mergeCell ref="N180:N181"/>
    <mergeCell ref="I3:I4"/>
    <mergeCell ref="E62:E63"/>
    <mergeCell ref="T180:T181"/>
    <mergeCell ref="A180:A181"/>
    <mergeCell ref="J121:J122"/>
    <mergeCell ref="K121:K122"/>
    <mergeCell ref="L121:L122"/>
    <mergeCell ref="F121:F122"/>
    <mergeCell ref="G121:G122"/>
    <mergeCell ref="H121:H122"/>
    <mergeCell ref="I121:I122"/>
    <mergeCell ref="A121:A122"/>
    <mergeCell ref="B121:B122"/>
    <mergeCell ref="C121:C122"/>
    <mergeCell ref="D121:D122"/>
    <mergeCell ref="E121:E122"/>
    <mergeCell ref="G180:G181"/>
    <mergeCell ref="H180:H181"/>
    <mergeCell ref="I180:I181"/>
    <mergeCell ref="J180:J181"/>
    <mergeCell ref="K180:K181"/>
    <mergeCell ref="B180:B181"/>
    <mergeCell ref="O180:O181"/>
    <mergeCell ref="P180:P181"/>
    <mergeCell ref="E180:E181"/>
    <mergeCell ref="F180:F181"/>
    <mergeCell ref="U180:U181"/>
    <mergeCell ref="M121:M122"/>
    <mergeCell ref="M62:M63"/>
    <mergeCell ref="T62:T63"/>
    <mergeCell ref="M3:M4"/>
    <mergeCell ref="N3:N4"/>
    <mergeCell ref="O3:O4"/>
    <mergeCell ref="P3:P4"/>
    <mergeCell ref="U3:U4"/>
    <mergeCell ref="U62:U63"/>
    <mergeCell ref="U121:U122"/>
    <mergeCell ref="Q180:Q181"/>
    <mergeCell ref="R180:R181"/>
    <mergeCell ref="S180:S181"/>
    <mergeCell ref="N121:N122"/>
    <mergeCell ref="O121:O122"/>
    <mergeCell ref="O62:O63"/>
    <mergeCell ref="P62:P63"/>
    <mergeCell ref="N62:N63"/>
    <mergeCell ref="P121:P122"/>
  </mergeCells>
  <phoneticPr fontId="39" type="noConversion"/>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2060"/>
  </sheetPr>
  <dimension ref="A1:O237"/>
  <sheetViews>
    <sheetView topLeftCell="C133" workbookViewId="0">
      <selection activeCell="H182" sqref="H182"/>
    </sheetView>
  </sheetViews>
  <sheetFormatPr defaultColWidth="9.42578125" defaultRowHeight="12.95"/>
  <cols>
    <col min="1" max="1" width="20.42578125" style="49" customWidth="1"/>
    <col min="2" max="2" width="13.42578125" style="49" customWidth="1"/>
    <col min="3" max="3" width="12.42578125" style="49" customWidth="1"/>
    <col min="4" max="4" width="11" style="49" bestFit="1" customWidth="1"/>
    <col min="5" max="8" width="11.42578125" style="49" bestFit="1" customWidth="1"/>
    <col min="9" max="9" width="29.140625" style="49" bestFit="1" customWidth="1"/>
    <col min="10" max="10" width="20.42578125" style="49" bestFit="1" customWidth="1"/>
    <col min="11" max="11" width="11" style="49" bestFit="1" customWidth="1"/>
    <col min="12" max="12" width="9.42578125" style="49"/>
    <col min="13" max="13" width="12.42578125" style="49" customWidth="1"/>
    <col min="14" max="16384" width="9.42578125" style="49"/>
  </cols>
  <sheetData>
    <row r="1" spans="1:11" ht="16.5" customHeight="1">
      <c r="A1" s="394" t="s">
        <v>223</v>
      </c>
    </row>
    <row r="2" spans="1:11" ht="18" customHeight="1">
      <c r="A2" s="394"/>
    </row>
    <row r="3" spans="1:11" s="50" customFormat="1" ht="12.75" customHeight="1">
      <c r="A3" s="400" t="s">
        <v>224</v>
      </c>
      <c r="B3" s="402">
        <v>2015</v>
      </c>
      <c r="C3" s="402">
        <v>2016</v>
      </c>
      <c r="D3" s="402">
        <v>2017</v>
      </c>
      <c r="E3" s="402">
        <v>2018</v>
      </c>
      <c r="F3" s="402">
        <v>2019</v>
      </c>
      <c r="G3" s="402">
        <v>2020</v>
      </c>
      <c r="H3" s="402">
        <v>2021</v>
      </c>
    </row>
    <row r="4" spans="1:11" s="50" customFormat="1">
      <c r="A4" s="400"/>
      <c r="B4" s="398"/>
      <c r="C4" s="398"/>
      <c r="D4" s="398"/>
      <c r="E4" s="398"/>
      <c r="F4" s="398"/>
      <c r="G4" s="398"/>
      <c r="H4" s="398"/>
      <c r="I4" s="408" t="s">
        <v>321</v>
      </c>
      <c r="J4" s="408"/>
      <c r="K4" s="408"/>
    </row>
    <row r="5" spans="1:11">
      <c r="A5" s="51" t="s">
        <v>82</v>
      </c>
      <c r="B5" s="55">
        <f t="shared" ref="B5:C5" si="0">SUM(B64,B123)</f>
        <v>4519743</v>
      </c>
      <c r="C5" s="55">
        <f t="shared" si="0"/>
        <v>4030989</v>
      </c>
      <c r="D5" s="49">
        <f>D64+D123</f>
        <v>4826892</v>
      </c>
      <c r="E5" s="49">
        <f>E64+E123</f>
        <v>3855237</v>
      </c>
      <c r="F5" s="49">
        <f>F64+F123</f>
        <v>4536978</v>
      </c>
      <c r="G5" s="49">
        <f>G64+G123</f>
        <v>3596614</v>
      </c>
      <c r="H5" s="49">
        <f>H64+H123</f>
        <v>2824864</v>
      </c>
      <c r="I5" s="225" t="s">
        <v>325</v>
      </c>
      <c r="J5" s="91">
        <f>MIN($H$182:$H$232)</f>
        <v>0</v>
      </c>
      <c r="K5" s="168">
        <f>MAX($H$182:$H$232)</f>
        <v>0.12780578312091259</v>
      </c>
    </row>
    <row r="6" spans="1:11">
      <c r="A6" s="51" t="s">
        <v>84</v>
      </c>
      <c r="B6" s="55">
        <f t="shared" ref="B6:C6" si="1">SUM(B65,B124)</f>
        <v>965318</v>
      </c>
      <c r="C6" s="55">
        <f t="shared" si="1"/>
        <v>705842</v>
      </c>
      <c r="D6" s="49">
        <f t="shared" ref="D6:E56" si="2">D65+D124</f>
        <v>545097</v>
      </c>
      <c r="E6" s="49">
        <f t="shared" si="2"/>
        <v>294110</v>
      </c>
      <c r="F6" s="49">
        <f t="shared" ref="F6:G6" si="3">F65+F124</f>
        <v>417334</v>
      </c>
      <c r="G6" s="49">
        <f t="shared" si="3"/>
        <v>216237</v>
      </c>
      <c r="H6" s="49">
        <f t="shared" ref="H6" si="4">H65+H124</f>
        <v>174066.14</v>
      </c>
      <c r="I6" s="225" t="s">
        <v>345</v>
      </c>
      <c r="J6" s="49">
        <f>COUNTIF($H$182:$H$232,"&lt;0.01")</f>
        <v>20</v>
      </c>
    </row>
    <row r="7" spans="1:11">
      <c r="A7" s="51" t="s">
        <v>86</v>
      </c>
      <c r="B7" s="55">
        <f t="shared" ref="B7:C7" si="5">SUM(B66,B125)</f>
        <v>15812574</v>
      </c>
      <c r="C7" s="55">
        <f t="shared" si="5"/>
        <v>21370092</v>
      </c>
      <c r="D7" s="49">
        <f t="shared" si="2"/>
        <v>14478083</v>
      </c>
      <c r="E7" s="49">
        <f t="shared" si="2"/>
        <v>12819100</v>
      </c>
      <c r="F7" s="49">
        <f t="shared" ref="F7:G7" si="6">F66+F125</f>
        <v>17203493</v>
      </c>
      <c r="G7" s="49">
        <f t="shared" si="6"/>
        <v>14816449</v>
      </c>
      <c r="H7" s="49">
        <f t="shared" ref="H7" si="7">H66+H125</f>
        <v>14736322</v>
      </c>
      <c r="I7" s="225" t="s">
        <v>346</v>
      </c>
      <c r="J7" s="49">
        <f>COUNTIF(J182:J233,"&lt;0.05")</f>
        <v>11</v>
      </c>
    </row>
    <row r="8" spans="1:11">
      <c r="A8" s="51" t="s">
        <v>88</v>
      </c>
      <c r="B8" s="55">
        <f t="shared" ref="B8:C8" si="8">SUM(B67,B126)</f>
        <v>1752171</v>
      </c>
      <c r="C8" s="55">
        <f t="shared" si="8"/>
        <v>1377289</v>
      </c>
      <c r="D8" s="49">
        <f t="shared" si="2"/>
        <v>1214493</v>
      </c>
      <c r="E8" s="49">
        <f t="shared" si="2"/>
        <v>1206015</v>
      </c>
      <c r="F8" s="49">
        <f t="shared" ref="F8:G8" si="9">F67+F126</f>
        <v>1157038</v>
      </c>
      <c r="G8" s="49">
        <f t="shared" si="9"/>
        <v>883579</v>
      </c>
      <c r="H8" s="49">
        <f t="shared" ref="H8" si="10">H67+H126</f>
        <v>267041</v>
      </c>
      <c r="I8" s="96" t="s">
        <v>328</v>
      </c>
      <c r="J8" s="49">
        <f>$H$56</f>
        <v>727343516.24000001</v>
      </c>
    </row>
    <row r="9" spans="1:11">
      <c r="A9" s="51" t="s">
        <v>74</v>
      </c>
      <c r="B9" s="55">
        <f t="shared" ref="B9:C9" si="11">SUM(B68,B127)</f>
        <v>399028455</v>
      </c>
      <c r="C9" s="55">
        <f t="shared" si="11"/>
        <v>410482974</v>
      </c>
      <c r="D9" s="49">
        <f t="shared" si="2"/>
        <v>384934127</v>
      </c>
      <c r="E9" s="49">
        <f t="shared" si="2"/>
        <v>328934454</v>
      </c>
      <c r="F9" s="49">
        <f t="shared" ref="F9:G9" si="12">F68+F127</f>
        <v>330945849</v>
      </c>
      <c r="G9" s="49">
        <f t="shared" si="12"/>
        <v>302214354</v>
      </c>
      <c r="H9" s="49">
        <f t="shared" ref="H9" si="13">H68+H127</f>
        <v>276407133</v>
      </c>
      <c r="I9" s="96" t="s">
        <v>329</v>
      </c>
      <c r="J9" s="168">
        <f>$H$233</f>
        <v>2.3987351131968947E-2</v>
      </c>
    </row>
    <row r="10" spans="1:11">
      <c r="A10" s="51" t="s">
        <v>91</v>
      </c>
      <c r="B10" s="55">
        <f t="shared" ref="B10:C10" si="14">SUM(B69,B128)</f>
        <v>23296028</v>
      </c>
      <c r="C10" s="55">
        <f t="shared" si="14"/>
        <v>9495088</v>
      </c>
      <c r="D10" s="49">
        <f t="shared" si="2"/>
        <v>8293570</v>
      </c>
      <c r="E10" s="49">
        <f t="shared" si="2"/>
        <v>12330893</v>
      </c>
      <c r="F10" s="49">
        <f t="shared" ref="F10:G10" si="15">F69+F128</f>
        <v>10158879</v>
      </c>
      <c r="G10" s="49">
        <f t="shared" si="15"/>
        <v>10099570</v>
      </c>
      <c r="H10" s="49">
        <f t="shared" ref="H10" si="16">H69+H128</f>
        <v>12502464</v>
      </c>
    </row>
    <row r="11" spans="1:11">
      <c r="A11" s="51" t="s">
        <v>93</v>
      </c>
      <c r="B11" s="55">
        <f t="shared" ref="B11:C11" si="17">SUM(B70,B129)</f>
        <v>10798293</v>
      </c>
      <c r="C11" s="55">
        <f t="shared" si="17"/>
        <v>8959746</v>
      </c>
      <c r="D11" s="49">
        <f t="shared" si="2"/>
        <v>13674783</v>
      </c>
      <c r="E11" s="49">
        <f t="shared" si="2"/>
        <v>20431012</v>
      </c>
      <c r="F11" s="49">
        <f t="shared" ref="F11:G11" si="18">F70+F129</f>
        <v>19401693</v>
      </c>
      <c r="G11" s="49">
        <f t="shared" si="18"/>
        <v>18623681</v>
      </c>
      <c r="H11" s="49">
        <f t="shared" ref="H11" si="19">H70+H129</f>
        <v>18880365</v>
      </c>
    </row>
    <row r="12" spans="1:11">
      <c r="A12" s="51" t="s">
        <v>95</v>
      </c>
      <c r="B12" s="55">
        <f t="shared" ref="B12:C12" si="20">SUM(B71,B130)</f>
        <v>750002</v>
      </c>
      <c r="C12" s="55">
        <f t="shared" si="20"/>
        <v>0</v>
      </c>
      <c r="D12" s="49">
        <f t="shared" si="2"/>
        <v>0</v>
      </c>
      <c r="E12" s="49">
        <f t="shared" si="2"/>
        <v>0</v>
      </c>
      <c r="F12" s="49">
        <f t="shared" ref="F12:G12" si="21">F71+F130</f>
        <v>0</v>
      </c>
      <c r="G12" s="49">
        <f t="shared" si="21"/>
        <v>589561</v>
      </c>
      <c r="H12" s="49">
        <f t="shared" ref="H12" si="22">H71+H130</f>
        <v>460020</v>
      </c>
    </row>
    <row r="13" spans="1:11">
      <c r="A13" s="51" t="s">
        <v>97</v>
      </c>
      <c r="B13" s="55">
        <f t="shared" ref="B13:C13" si="23">SUM(B72,B131)</f>
        <v>1238827</v>
      </c>
      <c r="C13" s="55">
        <f t="shared" si="23"/>
        <v>1106314</v>
      </c>
      <c r="D13" s="49">
        <f t="shared" si="2"/>
        <v>1307183</v>
      </c>
      <c r="E13" s="49">
        <f t="shared" si="2"/>
        <v>1368718</v>
      </c>
      <c r="F13" s="49">
        <f t="shared" ref="F13:G13" si="24">F72+F131</f>
        <v>335000</v>
      </c>
      <c r="G13" s="49">
        <f t="shared" si="24"/>
        <v>335000</v>
      </c>
      <c r="H13" s="49">
        <f t="shared" ref="H13" si="25">H72+H131</f>
        <v>899784</v>
      </c>
    </row>
    <row r="14" spans="1:11">
      <c r="A14" s="51" t="s">
        <v>99</v>
      </c>
      <c r="B14" s="55">
        <f t="shared" ref="B14:C14" si="26">SUM(B73,B132)</f>
        <v>22261213</v>
      </c>
      <c r="C14" s="55">
        <f t="shared" si="26"/>
        <v>27220805</v>
      </c>
      <c r="D14" s="49">
        <f t="shared" si="2"/>
        <v>24195876</v>
      </c>
      <c r="E14" s="49">
        <f t="shared" si="2"/>
        <v>24071785</v>
      </c>
      <c r="F14" s="49">
        <f t="shared" ref="F14:G14" si="27">F73+F132</f>
        <v>24972788</v>
      </c>
      <c r="G14" s="49">
        <f t="shared" si="27"/>
        <v>25060115</v>
      </c>
      <c r="H14" s="49">
        <f t="shared" ref="H14" si="28">H73+H132</f>
        <v>22873551</v>
      </c>
    </row>
    <row r="15" spans="1:11">
      <c r="A15" s="51" t="s">
        <v>101</v>
      </c>
      <c r="B15" s="55">
        <f t="shared" ref="B15:C15" si="29">SUM(B74,B133)</f>
        <v>26747221</v>
      </c>
      <c r="C15" s="55">
        <f t="shared" si="29"/>
        <v>26589840</v>
      </c>
      <c r="D15" s="49">
        <f t="shared" si="2"/>
        <v>28254838</v>
      </c>
      <c r="E15" s="49">
        <f t="shared" si="2"/>
        <v>15596556</v>
      </c>
      <c r="F15" s="49">
        <f t="shared" ref="F15:G15" si="30">F74+F133</f>
        <v>21165396</v>
      </c>
      <c r="G15" s="49">
        <f t="shared" si="30"/>
        <v>13951900</v>
      </c>
      <c r="H15" s="49">
        <f t="shared" ref="H15" si="31">H74+H133</f>
        <v>8456252</v>
      </c>
    </row>
    <row r="16" spans="1:11">
      <c r="A16" s="51" t="s">
        <v>102</v>
      </c>
      <c r="B16" s="55">
        <f t="shared" ref="B16:C16" si="32">SUM(B75,B134)</f>
        <v>32412900</v>
      </c>
      <c r="C16" s="55">
        <f t="shared" si="32"/>
        <v>20598050</v>
      </c>
      <c r="D16" s="49">
        <f t="shared" si="2"/>
        <v>25369012</v>
      </c>
      <c r="E16" s="49">
        <f t="shared" si="2"/>
        <v>24545068</v>
      </c>
      <c r="F16" s="49">
        <f t="shared" ref="F16:G16" si="33">F75+F134</f>
        <v>25845106</v>
      </c>
      <c r="G16" s="49">
        <f t="shared" si="33"/>
        <v>8866715</v>
      </c>
      <c r="H16" s="49">
        <f t="shared" ref="H16" si="34">H75+H134</f>
        <v>24909152</v>
      </c>
    </row>
    <row r="17" spans="1:8">
      <c r="A17" s="51" t="s">
        <v>103</v>
      </c>
      <c r="B17" s="55">
        <f t="shared" ref="B17:C17" si="35">SUM(B76,B135)</f>
        <v>621125</v>
      </c>
      <c r="C17" s="55">
        <f t="shared" si="35"/>
        <v>126158</v>
      </c>
      <c r="D17" s="49">
        <f t="shared" si="2"/>
        <v>39536</v>
      </c>
      <c r="E17" s="49">
        <f t="shared" si="2"/>
        <v>136272</v>
      </c>
      <c r="F17" s="49">
        <f t="shared" ref="F17:G17" si="36">F76+F135</f>
        <v>319299</v>
      </c>
      <c r="G17" s="49">
        <f t="shared" si="36"/>
        <v>61824</v>
      </c>
      <c r="H17" s="49">
        <f t="shared" ref="H17" si="37">H76+H135</f>
        <v>516</v>
      </c>
    </row>
    <row r="18" spans="1:8">
      <c r="A18" s="51" t="s">
        <v>104</v>
      </c>
      <c r="B18" s="55">
        <f t="shared" ref="B18:C18" si="38">SUM(B77,B136)</f>
        <v>9929799</v>
      </c>
      <c r="C18" s="55">
        <f t="shared" si="38"/>
        <v>8487285</v>
      </c>
      <c r="D18" s="49">
        <f t="shared" si="2"/>
        <v>6842362</v>
      </c>
      <c r="E18" s="49">
        <f t="shared" si="2"/>
        <v>10328074</v>
      </c>
      <c r="F18" s="49">
        <f t="shared" ref="F18:G18" si="39">F77+F136</f>
        <v>6700195</v>
      </c>
      <c r="G18" s="49">
        <f t="shared" si="39"/>
        <v>6030034</v>
      </c>
      <c r="H18" s="49">
        <f t="shared" ref="H18" si="40">H77+H136</f>
        <v>5511282</v>
      </c>
    </row>
    <row r="19" spans="1:8">
      <c r="A19" s="51" t="s">
        <v>105</v>
      </c>
      <c r="B19" s="55">
        <f t="shared" ref="B19:C19" si="41">SUM(B78,B137)</f>
        <v>30345</v>
      </c>
      <c r="C19" s="55">
        <f t="shared" si="41"/>
        <v>104375</v>
      </c>
      <c r="D19" s="49">
        <f t="shared" si="2"/>
        <v>893778</v>
      </c>
      <c r="E19" s="49">
        <f t="shared" si="2"/>
        <v>1102831</v>
      </c>
      <c r="F19" s="49">
        <f t="shared" ref="F19:G19" si="42">F78+F137</f>
        <v>841685</v>
      </c>
      <c r="G19" s="49">
        <f t="shared" si="42"/>
        <v>996505</v>
      </c>
      <c r="H19" s="49">
        <f t="shared" ref="H19" si="43">H78+H137</f>
        <v>3576946</v>
      </c>
    </row>
    <row r="20" spans="1:8">
      <c r="A20" s="51" t="s">
        <v>107</v>
      </c>
      <c r="B20" s="55">
        <f t="shared" ref="B20:C20" si="44">SUM(B79,B138)</f>
        <v>2257358</v>
      </c>
      <c r="C20" s="55">
        <f t="shared" si="44"/>
        <v>1896799</v>
      </c>
      <c r="D20" s="49">
        <f t="shared" si="2"/>
        <v>1639850</v>
      </c>
      <c r="E20" s="49">
        <f t="shared" si="2"/>
        <v>1302454</v>
      </c>
      <c r="F20" s="49">
        <f t="shared" ref="F20:G20" si="45">F79+F138</f>
        <v>978102</v>
      </c>
      <c r="G20" s="49">
        <f t="shared" si="45"/>
        <v>480465</v>
      </c>
      <c r="H20" s="49">
        <f t="shared" ref="H20" si="46">H79+H138</f>
        <v>169158</v>
      </c>
    </row>
    <row r="21" spans="1:8">
      <c r="A21" s="51" t="s">
        <v>76</v>
      </c>
      <c r="B21" s="55">
        <f t="shared" ref="B21:C36" si="47">SUM(B80,B139)</f>
        <v>4315728</v>
      </c>
      <c r="C21" s="55">
        <f t="shared" si="47"/>
        <v>5037391</v>
      </c>
      <c r="D21" s="49">
        <f t="shared" si="2"/>
        <v>4445520</v>
      </c>
      <c r="E21" s="49">
        <f t="shared" si="2"/>
        <v>4623833</v>
      </c>
      <c r="F21" s="49">
        <f t="shared" ref="F21:G21" si="48">F80+F139</f>
        <v>6101039</v>
      </c>
      <c r="G21" s="49">
        <f t="shared" si="48"/>
        <v>5419914</v>
      </c>
      <c r="H21" s="49">
        <f t="shared" ref="H21" si="49">H80+H139</f>
        <v>5535430</v>
      </c>
    </row>
    <row r="22" spans="1:8">
      <c r="A22" s="51" t="s">
        <v>110</v>
      </c>
      <c r="B22" s="55">
        <f t="shared" si="47"/>
        <v>15528330</v>
      </c>
      <c r="C22" s="55">
        <f t="shared" si="47"/>
        <v>11776291</v>
      </c>
      <c r="D22" s="49">
        <f t="shared" si="2"/>
        <v>10577899</v>
      </c>
      <c r="E22" s="49">
        <f t="shared" si="2"/>
        <v>8517244</v>
      </c>
      <c r="F22" s="49">
        <f t="shared" ref="F22:G22" si="50">F81+F140</f>
        <v>7288961</v>
      </c>
      <c r="G22" s="49">
        <f t="shared" si="50"/>
        <v>4200595</v>
      </c>
      <c r="H22" s="49">
        <f t="shared" ref="H22" si="51">H81+H140</f>
        <v>3001530</v>
      </c>
    </row>
    <row r="23" spans="1:8">
      <c r="A23" s="51" t="s">
        <v>111</v>
      </c>
      <c r="B23" s="55">
        <f t="shared" si="47"/>
        <v>9661177</v>
      </c>
      <c r="C23" s="55">
        <f t="shared" si="47"/>
        <v>8668228</v>
      </c>
      <c r="D23" s="49">
        <f t="shared" si="2"/>
        <v>8572981</v>
      </c>
      <c r="E23" s="49">
        <f t="shared" si="2"/>
        <v>9893170</v>
      </c>
      <c r="F23" s="49">
        <f t="shared" ref="F23:G23" si="52">F82+F141</f>
        <v>8407168</v>
      </c>
      <c r="G23" s="49">
        <f t="shared" si="52"/>
        <v>6372724</v>
      </c>
      <c r="H23" s="49">
        <f t="shared" ref="H23" si="53">H82+H141</f>
        <v>7969659</v>
      </c>
    </row>
    <row r="24" spans="1:8">
      <c r="A24" s="51" t="s">
        <v>113</v>
      </c>
      <c r="B24" s="55">
        <f t="shared" si="47"/>
        <v>6695634</v>
      </c>
      <c r="C24" s="55">
        <f t="shared" si="47"/>
        <v>10177407</v>
      </c>
      <c r="D24" s="49">
        <f t="shared" si="2"/>
        <v>3038000</v>
      </c>
      <c r="E24" s="49">
        <f t="shared" si="2"/>
        <v>6181701</v>
      </c>
      <c r="F24" s="49">
        <f t="shared" ref="F24:G24" si="54">F83+F142</f>
        <v>6291226</v>
      </c>
      <c r="G24" s="49">
        <f t="shared" si="54"/>
        <v>4705353</v>
      </c>
      <c r="H24" s="49">
        <f t="shared" ref="H24" si="55">H83+H142</f>
        <v>4430052</v>
      </c>
    </row>
    <row r="25" spans="1:8">
      <c r="A25" s="51" t="s">
        <v>78</v>
      </c>
      <c r="B25" s="55">
        <f t="shared" si="47"/>
        <v>5644180</v>
      </c>
      <c r="C25" s="55">
        <f t="shared" si="47"/>
        <v>6224116</v>
      </c>
      <c r="D25" s="49">
        <f t="shared" si="2"/>
        <v>5581162</v>
      </c>
      <c r="E25" s="49">
        <f t="shared" si="2"/>
        <v>6149883</v>
      </c>
      <c r="F25" s="49">
        <f t="shared" ref="F25:G25" si="56">F84+F143</f>
        <v>5125776</v>
      </c>
      <c r="G25" s="49">
        <f t="shared" si="56"/>
        <v>4306315</v>
      </c>
      <c r="H25" s="49">
        <f t="shared" ref="H25" si="57">H84+H143</f>
        <v>2811284</v>
      </c>
    </row>
    <row r="26" spans="1:8">
      <c r="A26" s="51" t="s">
        <v>116</v>
      </c>
      <c r="B26" s="55">
        <f t="shared" si="47"/>
        <v>13839756</v>
      </c>
      <c r="C26" s="55">
        <f t="shared" si="47"/>
        <v>14608848</v>
      </c>
      <c r="D26" s="49">
        <f t="shared" si="2"/>
        <v>12082022</v>
      </c>
      <c r="E26" s="49">
        <f t="shared" si="2"/>
        <v>13298374</v>
      </c>
      <c r="F26" s="49">
        <f t="shared" ref="F26:G26" si="58">F85+F144</f>
        <v>20866516</v>
      </c>
      <c r="G26" s="49">
        <f t="shared" si="58"/>
        <v>21244727</v>
      </c>
      <c r="H26" s="49">
        <f t="shared" ref="H26" si="59">H85+H144</f>
        <v>24249308</v>
      </c>
    </row>
    <row r="27" spans="1:8">
      <c r="A27" s="51" t="s">
        <v>117</v>
      </c>
      <c r="B27" s="55">
        <f t="shared" si="47"/>
        <v>76433465</v>
      </c>
      <c r="C27" s="55">
        <f t="shared" si="47"/>
        <v>69373035</v>
      </c>
      <c r="D27" s="49">
        <f t="shared" si="2"/>
        <v>72382472</v>
      </c>
      <c r="E27" s="49">
        <f t="shared" si="2"/>
        <v>100174910</v>
      </c>
      <c r="F27" s="49">
        <f t="shared" ref="F27:G27" si="60">F86+F145</f>
        <v>51871052</v>
      </c>
      <c r="G27" s="49">
        <f t="shared" si="60"/>
        <v>49129888</v>
      </c>
      <c r="H27" s="49">
        <f t="shared" ref="H27" si="61">H86+H145</f>
        <v>59926224</v>
      </c>
    </row>
    <row r="28" spans="1:8">
      <c r="A28" s="51" t="s">
        <v>77</v>
      </c>
      <c r="B28" s="55">
        <f t="shared" si="47"/>
        <v>2659764</v>
      </c>
      <c r="C28" s="55">
        <f t="shared" si="47"/>
        <v>2759412</v>
      </c>
      <c r="D28" s="49">
        <f t="shared" si="2"/>
        <v>2563917</v>
      </c>
      <c r="E28" s="49">
        <f t="shared" si="2"/>
        <v>2523819</v>
      </c>
      <c r="F28" s="49">
        <f t="shared" ref="F28:G28" si="62">F87+F146</f>
        <v>2203064</v>
      </c>
      <c r="G28" s="49">
        <f t="shared" si="62"/>
        <v>1585091</v>
      </c>
      <c r="H28" s="49">
        <f t="shared" ref="H28" si="63">H87+H146</f>
        <v>1656384</v>
      </c>
    </row>
    <row r="29" spans="1:8">
      <c r="A29" s="51" t="s">
        <v>120</v>
      </c>
      <c r="B29" s="55">
        <f t="shared" si="47"/>
        <v>12259830</v>
      </c>
      <c r="C29" s="55">
        <f t="shared" si="47"/>
        <v>11519831</v>
      </c>
      <c r="D29" s="49">
        <f t="shared" si="2"/>
        <v>34495660</v>
      </c>
      <c r="E29" s="49">
        <f t="shared" si="2"/>
        <v>11790686</v>
      </c>
      <c r="F29" s="49">
        <f t="shared" ref="F29:G29" si="64">F88+F147</f>
        <v>3618342</v>
      </c>
      <c r="G29" s="49">
        <f t="shared" si="64"/>
        <v>1723316</v>
      </c>
      <c r="H29" s="49">
        <f t="shared" ref="H29" si="65">H88+H147</f>
        <v>553971</v>
      </c>
    </row>
    <row r="30" spans="1:8">
      <c r="A30" s="51" t="s">
        <v>122</v>
      </c>
      <c r="B30" s="55">
        <f t="shared" si="47"/>
        <v>696595</v>
      </c>
      <c r="C30" s="55">
        <f t="shared" si="47"/>
        <v>2624165</v>
      </c>
      <c r="D30" s="49">
        <f t="shared" si="2"/>
        <v>5454273</v>
      </c>
      <c r="E30" s="49">
        <f t="shared" si="2"/>
        <v>10378176</v>
      </c>
      <c r="F30" s="49">
        <f t="shared" ref="F30:G30" si="66">F89+F148</f>
        <v>9749081</v>
      </c>
      <c r="G30" s="49">
        <f t="shared" si="66"/>
        <v>14129124</v>
      </c>
      <c r="H30" s="49">
        <f t="shared" ref="H30" si="67">H89+H148</f>
        <v>7880210</v>
      </c>
    </row>
    <row r="31" spans="1:8">
      <c r="A31" s="51" t="s">
        <v>124</v>
      </c>
      <c r="B31" s="55">
        <f t="shared" si="47"/>
        <v>0</v>
      </c>
      <c r="C31" s="55">
        <f t="shared" si="47"/>
        <v>665181</v>
      </c>
      <c r="D31" s="49">
        <f t="shared" si="2"/>
        <v>1283932</v>
      </c>
      <c r="E31" s="49">
        <f t="shared" si="2"/>
        <v>1009841</v>
      </c>
      <c r="F31" s="49">
        <f t="shared" ref="F31:G31" si="68">F90+F149</f>
        <v>481786</v>
      </c>
      <c r="G31" s="49">
        <f t="shared" si="68"/>
        <v>370579</v>
      </c>
      <c r="H31" s="49">
        <f t="shared" ref="H31" si="69">H90+H149</f>
        <v>228495</v>
      </c>
    </row>
    <row r="32" spans="1:8">
      <c r="A32" s="51" t="s">
        <v>126</v>
      </c>
      <c r="B32" s="55">
        <f t="shared" si="47"/>
        <v>0</v>
      </c>
      <c r="C32" s="55">
        <f t="shared" si="47"/>
        <v>0</v>
      </c>
      <c r="D32" s="49">
        <f t="shared" si="2"/>
        <v>0</v>
      </c>
      <c r="E32" s="49">
        <f t="shared" si="2"/>
        <v>0</v>
      </c>
      <c r="F32" s="49">
        <f t="shared" ref="F32:G32" si="70">F91+F150</f>
        <v>380877</v>
      </c>
      <c r="G32" s="49">
        <f t="shared" si="70"/>
        <v>0</v>
      </c>
      <c r="H32" s="49">
        <f t="shared" ref="H32" si="71">H91+H150</f>
        <v>0</v>
      </c>
    </row>
    <row r="33" spans="1:8">
      <c r="A33" s="51" t="s">
        <v>127</v>
      </c>
      <c r="B33" s="55">
        <f t="shared" si="47"/>
        <v>2032283</v>
      </c>
      <c r="C33" s="55">
        <f t="shared" si="47"/>
        <v>3105223</v>
      </c>
      <c r="D33" s="49">
        <f t="shared" si="2"/>
        <v>2004762</v>
      </c>
      <c r="E33" s="49">
        <f t="shared" si="2"/>
        <v>4505698</v>
      </c>
      <c r="F33" s="49">
        <f t="shared" ref="F33:G33" si="72">F92+F151</f>
        <v>3521914</v>
      </c>
      <c r="G33" s="49">
        <f t="shared" si="72"/>
        <v>6129568</v>
      </c>
      <c r="H33" s="49">
        <f t="shared" ref="H33" si="73">H92+H151</f>
        <v>7052229</v>
      </c>
    </row>
    <row r="34" spans="1:8">
      <c r="A34" s="51" t="s">
        <v>128</v>
      </c>
      <c r="B34" s="55">
        <f t="shared" si="47"/>
        <v>1076693</v>
      </c>
      <c r="C34" s="55">
        <f t="shared" si="47"/>
        <v>754362</v>
      </c>
      <c r="D34" s="49">
        <f t="shared" si="2"/>
        <v>2039905</v>
      </c>
      <c r="E34" s="49">
        <f t="shared" si="2"/>
        <v>2727362</v>
      </c>
      <c r="F34" s="49">
        <f t="shared" ref="F34:G34" si="74">F93+F152</f>
        <v>2328901</v>
      </c>
      <c r="G34" s="49">
        <f t="shared" si="74"/>
        <v>1699823</v>
      </c>
      <c r="H34" s="49">
        <f t="shared" ref="H34" si="75">H93+H152</f>
        <v>421860</v>
      </c>
    </row>
    <row r="35" spans="1:8">
      <c r="A35" s="51" t="s">
        <v>130</v>
      </c>
      <c r="B35" s="55">
        <f t="shared" si="47"/>
        <v>25007615</v>
      </c>
      <c r="C35" s="55">
        <f t="shared" si="47"/>
        <v>21323190</v>
      </c>
      <c r="D35" s="49">
        <f t="shared" si="2"/>
        <v>20231178</v>
      </c>
      <c r="E35" s="49">
        <f t="shared" si="2"/>
        <v>19439413</v>
      </c>
      <c r="F35" s="49">
        <f t="shared" ref="F35:G35" si="76">F94+F153</f>
        <v>17475904</v>
      </c>
      <c r="G35" s="49">
        <f t="shared" si="76"/>
        <v>18922987</v>
      </c>
      <c r="H35" s="49">
        <f t="shared" ref="H35" si="77">H94+H153</f>
        <v>14412448.48</v>
      </c>
    </row>
    <row r="36" spans="1:8">
      <c r="A36" s="51" t="s">
        <v>131</v>
      </c>
      <c r="B36" s="55">
        <f t="shared" si="47"/>
        <v>2169778</v>
      </c>
      <c r="C36" s="55">
        <f t="shared" si="47"/>
        <v>1872778</v>
      </c>
      <c r="D36" s="49">
        <f t="shared" si="2"/>
        <v>743701</v>
      </c>
      <c r="E36" s="49">
        <f t="shared" si="2"/>
        <v>4761828</v>
      </c>
      <c r="F36" s="49">
        <f t="shared" ref="F36:G36" si="78">F95+F154</f>
        <v>7817746</v>
      </c>
      <c r="G36" s="49">
        <f t="shared" si="78"/>
        <v>6774890</v>
      </c>
      <c r="H36" s="49">
        <f t="shared" ref="H36" si="79">H95+H154</f>
        <v>7201038.21</v>
      </c>
    </row>
    <row r="37" spans="1:8">
      <c r="A37" s="51" t="s">
        <v>132</v>
      </c>
      <c r="B37" s="55">
        <f t="shared" ref="B37:C52" si="80">SUM(B96,B155)</f>
        <v>51615140</v>
      </c>
      <c r="C37" s="55">
        <f t="shared" si="80"/>
        <v>52177745</v>
      </c>
      <c r="D37" s="49">
        <f t="shared" si="2"/>
        <v>51734884</v>
      </c>
      <c r="E37" s="49">
        <f t="shared" si="2"/>
        <v>31820523</v>
      </c>
      <c r="F37" s="49">
        <f t="shared" ref="F37:G37" si="81">F96+F155</f>
        <v>40503729</v>
      </c>
      <c r="G37" s="49">
        <f t="shared" si="81"/>
        <v>43864157</v>
      </c>
      <c r="H37" s="49">
        <f t="shared" ref="H37" si="82">H96+H155</f>
        <v>40362479</v>
      </c>
    </row>
    <row r="38" spans="1:8">
      <c r="A38" s="51" t="s">
        <v>75</v>
      </c>
      <c r="B38" s="55">
        <f t="shared" si="80"/>
        <v>4291764</v>
      </c>
      <c r="C38" s="55">
        <f t="shared" si="80"/>
        <v>3455576</v>
      </c>
      <c r="D38" s="49">
        <f t="shared" si="2"/>
        <v>2997571</v>
      </c>
      <c r="E38" s="49">
        <f t="shared" si="2"/>
        <v>2730776</v>
      </c>
      <c r="F38" s="49">
        <f t="shared" ref="F38:G38" si="83">F97+F156</f>
        <v>2604531</v>
      </c>
      <c r="G38" s="49">
        <f t="shared" si="83"/>
        <v>1504161</v>
      </c>
      <c r="H38" s="49">
        <f t="shared" ref="H38" si="84">H97+H156</f>
        <v>741999</v>
      </c>
    </row>
    <row r="39" spans="1:8">
      <c r="A39" s="51" t="s">
        <v>133</v>
      </c>
      <c r="B39" s="55">
        <f t="shared" si="80"/>
        <v>1057168</v>
      </c>
      <c r="C39" s="55">
        <f t="shared" si="80"/>
        <v>1185772</v>
      </c>
      <c r="D39" s="49">
        <f t="shared" si="2"/>
        <v>1011216</v>
      </c>
      <c r="E39" s="49">
        <f t="shared" si="2"/>
        <v>871331</v>
      </c>
      <c r="F39" s="49">
        <f t="shared" ref="F39:G39" si="85">F98+F157</f>
        <v>801033</v>
      </c>
      <c r="G39" s="49">
        <f t="shared" si="85"/>
        <v>584149</v>
      </c>
      <c r="H39" s="49">
        <f t="shared" ref="H39" si="86">H98+H157</f>
        <v>1488147</v>
      </c>
    </row>
    <row r="40" spans="1:8">
      <c r="A40" s="51" t="s">
        <v>134</v>
      </c>
      <c r="B40" s="55">
        <f t="shared" si="80"/>
        <v>24547749</v>
      </c>
      <c r="C40" s="55">
        <f t="shared" si="80"/>
        <v>34890643</v>
      </c>
      <c r="D40" s="49">
        <f t="shared" si="2"/>
        <v>44863901</v>
      </c>
      <c r="E40" s="49">
        <f t="shared" si="2"/>
        <v>62055223</v>
      </c>
      <c r="F40" s="49">
        <f t="shared" ref="F40:G40" si="87">F99+F158</f>
        <v>64719015</v>
      </c>
      <c r="G40" s="49">
        <f t="shared" si="87"/>
        <v>66558074</v>
      </c>
      <c r="H40" s="49">
        <f t="shared" ref="H40" si="88">H99+H158</f>
        <v>65417679</v>
      </c>
    </row>
    <row r="41" spans="1:8">
      <c r="A41" s="51" t="s">
        <v>136</v>
      </c>
      <c r="B41" s="55">
        <f t="shared" si="80"/>
        <v>3576244</v>
      </c>
      <c r="C41" s="55">
        <f t="shared" si="80"/>
        <v>6076031</v>
      </c>
      <c r="D41" s="49">
        <f t="shared" si="2"/>
        <v>2498403</v>
      </c>
      <c r="E41" s="49">
        <f t="shared" si="2"/>
        <v>2964799</v>
      </c>
      <c r="F41" s="49">
        <f t="shared" ref="F41:G41" si="89">F100+F159</f>
        <v>2854653</v>
      </c>
      <c r="G41" s="49">
        <f t="shared" si="89"/>
        <v>3870145</v>
      </c>
      <c r="H41" s="49">
        <f t="shared" ref="H41" si="90">H100+H159</f>
        <v>643290</v>
      </c>
    </row>
    <row r="42" spans="1:8">
      <c r="A42" s="51" t="s">
        <v>145</v>
      </c>
      <c r="B42" s="55">
        <f t="shared" si="80"/>
        <v>12399975</v>
      </c>
      <c r="C42" s="55">
        <f t="shared" si="80"/>
        <v>11367074</v>
      </c>
      <c r="D42" s="49">
        <f t="shared" si="2"/>
        <v>15599997</v>
      </c>
      <c r="E42" s="49">
        <f t="shared" si="2"/>
        <v>12419852</v>
      </c>
      <c r="F42" s="49">
        <f t="shared" ref="F42:G42" si="91">F101+F160</f>
        <v>20564080</v>
      </c>
      <c r="G42" s="49">
        <f t="shared" si="91"/>
        <v>16780010</v>
      </c>
      <c r="H42" s="49">
        <f t="shared" ref="H42" si="92">H101+H160</f>
        <v>12200221</v>
      </c>
    </row>
    <row r="43" spans="1:8">
      <c r="A43" s="51" t="s">
        <v>138</v>
      </c>
      <c r="B43" s="55">
        <f t="shared" si="80"/>
        <v>8602202</v>
      </c>
      <c r="C43" s="55">
        <f t="shared" si="80"/>
        <v>7240767</v>
      </c>
      <c r="D43" s="49">
        <f t="shared" si="2"/>
        <v>5930846</v>
      </c>
      <c r="E43" s="49">
        <f t="shared" si="2"/>
        <v>5971710</v>
      </c>
      <c r="F43" s="49">
        <f t="shared" ref="F43:G43" si="93">F102+F161</f>
        <v>4712917</v>
      </c>
      <c r="G43" s="49">
        <f t="shared" si="93"/>
        <v>2242555</v>
      </c>
      <c r="H43" s="49">
        <f t="shared" ref="H43" si="94">H102+H161</f>
        <v>559520</v>
      </c>
    </row>
    <row r="44" spans="1:8">
      <c r="A44" s="51" t="s">
        <v>140</v>
      </c>
      <c r="B44" s="55">
        <f t="shared" si="80"/>
        <v>1276106</v>
      </c>
      <c r="C44" s="55">
        <f t="shared" si="80"/>
        <v>1717657</v>
      </c>
      <c r="D44" s="49">
        <f t="shared" si="2"/>
        <v>1946155</v>
      </c>
      <c r="E44" s="49">
        <f t="shared" si="2"/>
        <v>1921152</v>
      </c>
      <c r="F44" s="49">
        <f t="shared" ref="F44:G44" si="95">F103+F162</f>
        <v>2091001</v>
      </c>
      <c r="G44" s="49">
        <f t="shared" si="95"/>
        <v>18887165</v>
      </c>
      <c r="H44" s="49">
        <f t="shared" ref="H44" si="96">H103+H162</f>
        <v>16886033</v>
      </c>
    </row>
    <row r="45" spans="1:8">
      <c r="A45" s="51" t="s">
        <v>142</v>
      </c>
      <c r="B45" s="55">
        <f t="shared" si="80"/>
        <v>4894456</v>
      </c>
      <c r="C45" s="55">
        <f t="shared" si="80"/>
        <v>4592885</v>
      </c>
      <c r="D45" s="49">
        <f t="shared" si="2"/>
        <v>4382461</v>
      </c>
      <c r="E45" s="49">
        <f t="shared" si="2"/>
        <v>4260901</v>
      </c>
      <c r="F45" s="49">
        <f t="shared" ref="F45:G45" si="97">F104+F163</f>
        <v>3830031</v>
      </c>
      <c r="G45" s="49">
        <f t="shared" si="97"/>
        <v>3141333</v>
      </c>
      <c r="H45" s="49">
        <f t="shared" ref="H45" si="98">H104+H163</f>
        <v>3253359</v>
      </c>
    </row>
    <row r="46" spans="1:8">
      <c r="A46" s="51" t="s">
        <v>144</v>
      </c>
      <c r="B46" s="55">
        <f t="shared" si="80"/>
        <v>561685</v>
      </c>
      <c r="C46" s="55">
        <f t="shared" si="80"/>
        <v>411905</v>
      </c>
      <c r="D46" s="49">
        <f t="shared" si="2"/>
        <v>329395</v>
      </c>
      <c r="E46" s="49">
        <f t="shared" si="2"/>
        <v>207466</v>
      </c>
      <c r="F46" s="49">
        <f t="shared" ref="F46:G46" si="99">F105+F164</f>
        <v>155009</v>
      </c>
      <c r="G46" s="49">
        <f t="shared" si="99"/>
        <v>135369</v>
      </c>
      <c r="H46" s="49">
        <f t="shared" ref="H46" si="100">H105+H164</f>
        <v>311814</v>
      </c>
    </row>
    <row r="47" spans="1:8">
      <c r="A47" s="51" t="s">
        <v>146</v>
      </c>
      <c r="B47" s="55">
        <f t="shared" si="80"/>
        <v>2386008</v>
      </c>
      <c r="C47" s="55">
        <f t="shared" si="80"/>
        <v>1535288</v>
      </c>
      <c r="D47" s="49">
        <f t="shared" si="2"/>
        <v>1376771</v>
      </c>
      <c r="E47" s="49">
        <f t="shared" si="2"/>
        <v>186602</v>
      </c>
      <c r="F47" s="49">
        <f t="shared" ref="F47:G47" si="101">F106+F165</f>
        <v>1365874</v>
      </c>
      <c r="G47" s="49">
        <f t="shared" si="101"/>
        <v>1060903</v>
      </c>
      <c r="H47" s="49">
        <f t="shared" ref="H47" si="102">H106+H165</f>
        <v>1619864</v>
      </c>
    </row>
    <row r="48" spans="1:8">
      <c r="A48" s="51" t="s">
        <v>148</v>
      </c>
      <c r="B48" s="55">
        <f t="shared" si="80"/>
        <v>4020278</v>
      </c>
      <c r="C48" s="55">
        <f t="shared" si="80"/>
        <v>3716122</v>
      </c>
      <c r="D48" s="49">
        <f t="shared" si="2"/>
        <v>3149360</v>
      </c>
      <c r="E48" s="49">
        <f t="shared" si="2"/>
        <v>3185623</v>
      </c>
      <c r="F48" s="49">
        <f t="shared" ref="F48:G48" si="103">F107+F166</f>
        <v>2925559</v>
      </c>
      <c r="G48" s="49">
        <f t="shared" si="103"/>
        <v>1877260</v>
      </c>
      <c r="H48" s="49">
        <f t="shared" ref="H48" si="104">H107+H166</f>
        <v>681643</v>
      </c>
    </row>
    <row r="49" spans="1:15">
      <c r="A49" s="51" t="s">
        <v>150</v>
      </c>
      <c r="B49" s="55">
        <f t="shared" si="80"/>
        <v>4168438</v>
      </c>
      <c r="C49" s="55">
        <f t="shared" si="80"/>
        <v>4812357</v>
      </c>
      <c r="D49" s="49">
        <f t="shared" si="2"/>
        <v>8295981</v>
      </c>
      <c r="E49" s="49">
        <f t="shared" si="2"/>
        <v>7490056</v>
      </c>
      <c r="F49" s="49">
        <f t="shared" ref="F49:G49" si="105">F108+F167</f>
        <v>4967117</v>
      </c>
      <c r="G49" s="49">
        <f t="shared" si="105"/>
        <v>6729869</v>
      </c>
      <c r="H49" s="49">
        <f t="shared" ref="H49" si="106">H108+H167</f>
        <v>2647360</v>
      </c>
    </row>
    <row r="50" spans="1:15">
      <c r="A50" s="51" t="s">
        <v>152</v>
      </c>
      <c r="B50" s="55">
        <f t="shared" si="80"/>
        <v>0</v>
      </c>
      <c r="C50" s="55">
        <f t="shared" si="80"/>
        <v>262668</v>
      </c>
      <c r="D50" s="49">
        <f t="shared" si="2"/>
        <v>1456877</v>
      </c>
      <c r="E50" s="49">
        <f t="shared" si="2"/>
        <v>1994131</v>
      </c>
      <c r="F50" s="49">
        <f t="shared" ref="F50:G50" si="107">F109+F168</f>
        <v>1581125</v>
      </c>
      <c r="G50" s="49">
        <f t="shared" si="107"/>
        <v>1308746</v>
      </c>
      <c r="H50" s="49">
        <f t="shared" ref="H50" si="108">H109+H168</f>
        <v>1235296</v>
      </c>
    </row>
    <row r="51" spans="1:15">
      <c r="A51" s="51" t="s">
        <v>153</v>
      </c>
      <c r="B51" s="55">
        <f t="shared" si="80"/>
        <v>7301542</v>
      </c>
      <c r="C51" s="55">
        <f t="shared" si="80"/>
        <v>6928958</v>
      </c>
      <c r="D51" s="49">
        <f t="shared" si="2"/>
        <v>6719503</v>
      </c>
      <c r="E51" s="49">
        <f t="shared" si="2"/>
        <v>10754862</v>
      </c>
      <c r="F51" s="49">
        <f t="shared" ref="F51:G51" si="109">F110+F169</f>
        <v>9982844</v>
      </c>
      <c r="G51" s="49">
        <f t="shared" si="109"/>
        <v>8922548</v>
      </c>
      <c r="H51" s="49">
        <f t="shared" ref="H51" si="110">H110+H169</f>
        <v>7682232</v>
      </c>
    </row>
    <row r="52" spans="1:15">
      <c r="A52" s="51" t="s">
        <v>154</v>
      </c>
      <c r="B52" s="55">
        <f t="shared" si="80"/>
        <v>4268977</v>
      </c>
      <c r="C52" s="55">
        <f t="shared" si="80"/>
        <v>3877057</v>
      </c>
      <c r="D52" s="49">
        <f t="shared" si="2"/>
        <v>3810142</v>
      </c>
      <c r="E52" s="49">
        <f t="shared" si="2"/>
        <v>3296369</v>
      </c>
      <c r="F52" s="49">
        <f t="shared" ref="F52:G52" si="111">F111+F170</f>
        <v>3564420</v>
      </c>
      <c r="G52" s="49">
        <f t="shared" si="111"/>
        <v>2549461</v>
      </c>
      <c r="H52" s="49">
        <f t="shared" ref="H52" si="112">H111+H170</f>
        <v>700662.41</v>
      </c>
    </row>
    <row r="53" spans="1:15">
      <c r="A53" s="51" t="s">
        <v>155</v>
      </c>
      <c r="B53" s="55">
        <f t="shared" ref="B53:C55" si="113">SUM(B112,B171)</f>
        <v>15159905</v>
      </c>
      <c r="C53" s="55">
        <f t="shared" si="113"/>
        <v>14605965</v>
      </c>
      <c r="D53" s="49">
        <f t="shared" si="2"/>
        <v>15660889</v>
      </c>
      <c r="E53" s="49">
        <f t="shared" si="2"/>
        <v>14335689</v>
      </c>
      <c r="F53" s="49">
        <f t="shared" ref="F53:G53" si="114">F112+F171</f>
        <v>12405121</v>
      </c>
      <c r="G53" s="49">
        <f t="shared" si="114"/>
        <v>14476714</v>
      </c>
      <c r="H53" s="49">
        <f t="shared" ref="H53" si="115">H112+H171</f>
        <v>15025480</v>
      </c>
    </row>
    <row r="54" spans="1:15">
      <c r="A54" s="51" t="s">
        <v>157</v>
      </c>
      <c r="B54" s="55">
        <f t="shared" si="113"/>
        <v>13008555</v>
      </c>
      <c r="C54" s="55">
        <f t="shared" si="113"/>
        <v>13673644</v>
      </c>
      <c r="D54" s="49">
        <f t="shared" si="2"/>
        <v>19300127</v>
      </c>
      <c r="E54" s="49">
        <f t="shared" si="2"/>
        <v>20274035</v>
      </c>
      <c r="F54" s="49">
        <f t="shared" ref="F54:G54" si="116">F113+F172</f>
        <v>16127492</v>
      </c>
      <c r="G54" s="49">
        <f t="shared" si="116"/>
        <v>18189180</v>
      </c>
      <c r="H54" s="49">
        <f t="shared" ref="H54" si="117">H113+H172</f>
        <v>14991859</v>
      </c>
    </row>
    <row r="55" spans="1:15">
      <c r="A55" s="51" t="s">
        <v>158</v>
      </c>
      <c r="B55" s="55">
        <f t="shared" si="113"/>
        <v>0</v>
      </c>
      <c r="C55" s="55">
        <f t="shared" si="113"/>
        <v>878314</v>
      </c>
      <c r="D55" s="49">
        <f t="shared" si="2"/>
        <v>900570</v>
      </c>
      <c r="E55" s="49">
        <f t="shared" si="2"/>
        <v>977195</v>
      </c>
      <c r="F55" s="49">
        <f t="shared" ref="F55:G55" si="118">F114+F173</f>
        <v>1160204</v>
      </c>
      <c r="G55" s="49">
        <f t="shared" si="118"/>
        <v>1614037</v>
      </c>
      <c r="H55" s="49">
        <f t="shared" ref="H55" si="119">H114+H173</f>
        <v>915540</v>
      </c>
    </row>
    <row r="56" spans="1:15">
      <c r="A56" s="59" t="s">
        <v>159</v>
      </c>
      <c r="B56" s="55">
        <f t="shared" ref="B56:C56" si="120">SUM(B115,B174)</f>
        <v>893578392</v>
      </c>
      <c r="C56" s="55">
        <f t="shared" si="120"/>
        <v>886447532</v>
      </c>
      <c r="D56" s="49">
        <f t="shared" si="2"/>
        <v>893971913</v>
      </c>
      <c r="E56" s="49">
        <f t="shared" si="2"/>
        <v>852016812</v>
      </c>
      <c r="F56" s="49">
        <f>SUM(F5:F55)</f>
        <v>815423943</v>
      </c>
      <c r="G56" s="49">
        <f>SUM(G5:G55)</f>
        <v>767833333</v>
      </c>
      <c r="H56" s="49">
        <f>SUM(H5:H55)</f>
        <v>727343516.24000001</v>
      </c>
    </row>
    <row r="57" spans="1:15" s="62" customFormat="1">
      <c r="A57" s="49"/>
      <c r="B57" s="49"/>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f>'Work Supports'!T64+'Supportive Services'!B64</f>
        <v>2041473</v>
      </c>
      <c r="C64" s="49">
        <f>'Work Supports'!U64+'Supportive Services'!C64</f>
        <v>1664316</v>
      </c>
      <c r="D64" s="49">
        <f>'Work Supports'!V64+'Supportive Services'!D64</f>
        <v>2088696</v>
      </c>
      <c r="E64" s="49">
        <f>'Work Supports'!W64+'Supportive Services'!E64</f>
        <v>1360585</v>
      </c>
      <c r="F64" s="49">
        <f>'Work Supports'!X64+'Supportive Services'!F64</f>
        <v>2295153</v>
      </c>
      <c r="G64" s="49">
        <f>'Work Supports'!Y64+'Supportive Services'!G64</f>
        <v>1560805</v>
      </c>
      <c r="H64" s="49">
        <f>'Work Supports'!Z64+'Supportive Services'!H64</f>
        <v>2110364</v>
      </c>
    </row>
    <row r="65" spans="1:8">
      <c r="A65" s="51" t="s">
        <v>84</v>
      </c>
      <c r="B65" s="49">
        <f>'Work Supports'!T65+'Supportive Services'!B65</f>
        <v>965318</v>
      </c>
      <c r="C65" s="49">
        <f>'Work Supports'!U65+'Supportive Services'!C65</f>
        <v>578171</v>
      </c>
      <c r="D65" s="49">
        <f>'Work Supports'!V65+'Supportive Services'!D65</f>
        <v>545097</v>
      </c>
      <c r="E65" s="49">
        <f>'Work Supports'!W65+'Supportive Services'!E65</f>
        <v>294110</v>
      </c>
      <c r="F65" s="49">
        <f>'Work Supports'!X65+'Supportive Services'!F65</f>
        <v>208501</v>
      </c>
      <c r="G65" s="49">
        <f>'Work Supports'!Y65+'Supportive Services'!G65</f>
        <v>216237</v>
      </c>
      <c r="H65" s="49">
        <f>'Work Supports'!Z65+'Supportive Services'!H65</f>
        <v>174066.14</v>
      </c>
    </row>
    <row r="66" spans="1:8">
      <c r="A66" s="51" t="s">
        <v>86</v>
      </c>
      <c r="B66" s="49">
        <f>'Work Supports'!T66+'Supportive Services'!B66</f>
        <v>15205860</v>
      </c>
      <c r="C66" s="49">
        <f>'Work Supports'!U66+'Supportive Services'!C66</f>
        <v>20739471</v>
      </c>
      <c r="D66" s="49">
        <f>'Work Supports'!V66+'Supportive Services'!D66</f>
        <v>14478083</v>
      </c>
      <c r="E66" s="49">
        <f>'Work Supports'!W66+'Supportive Services'!E66</f>
        <v>12819100</v>
      </c>
      <c r="F66" s="49">
        <f>'Work Supports'!X66+'Supportive Services'!F66</f>
        <v>17203493</v>
      </c>
      <c r="G66" s="49">
        <f>'Work Supports'!Y66+'Supportive Services'!G66</f>
        <v>14816449</v>
      </c>
      <c r="H66" s="49">
        <f>'Work Supports'!Z66+'Supportive Services'!H66</f>
        <v>14736322</v>
      </c>
    </row>
    <row r="67" spans="1:8">
      <c r="A67" s="51" t="s">
        <v>88</v>
      </c>
      <c r="B67" s="49">
        <f>'Work Supports'!T67+'Supportive Services'!B67</f>
        <v>1308771</v>
      </c>
      <c r="C67" s="49">
        <f>'Work Supports'!U67+'Supportive Services'!C67</f>
        <v>1037689</v>
      </c>
      <c r="D67" s="49">
        <f>'Work Supports'!V67+'Supportive Services'!D67</f>
        <v>953493</v>
      </c>
      <c r="E67" s="49">
        <f>'Work Supports'!W67+'Supportive Services'!E67</f>
        <v>949214</v>
      </c>
      <c r="F67" s="49">
        <f>'Work Supports'!X67+'Supportive Services'!F67</f>
        <v>913847</v>
      </c>
      <c r="G67" s="49">
        <f>'Work Supports'!Y67+'Supportive Services'!G67</f>
        <v>883579</v>
      </c>
      <c r="H67" s="49">
        <f>'Work Supports'!Z67+'Supportive Services'!H67</f>
        <v>267041</v>
      </c>
    </row>
    <row r="68" spans="1:8">
      <c r="A68" s="51" t="s">
        <v>74</v>
      </c>
      <c r="B68" s="49">
        <f>'Work Supports'!T68+'Supportive Services'!B68</f>
        <v>284244888</v>
      </c>
      <c r="C68" s="49">
        <f>'Work Supports'!U68+'Supportive Services'!C68</f>
        <v>287445402</v>
      </c>
      <c r="D68" s="49">
        <f>'Work Supports'!V68+'Supportive Services'!D68</f>
        <v>264925790</v>
      </c>
      <c r="E68" s="49">
        <f>'Work Supports'!W68+'Supportive Services'!E68</f>
        <v>213158806</v>
      </c>
      <c r="F68" s="49">
        <f>'Work Supports'!X68+'Supportive Services'!F68</f>
        <v>221464725</v>
      </c>
      <c r="G68" s="49">
        <f>'Work Supports'!Y68+'Supportive Services'!G68</f>
        <v>198162477</v>
      </c>
      <c r="H68" s="49">
        <f>'Work Supports'!Z68+'Supportive Services'!H68</f>
        <v>173343232</v>
      </c>
    </row>
    <row r="69" spans="1:8">
      <c r="A69" s="51" t="s">
        <v>91</v>
      </c>
      <c r="B69" s="49">
        <f>'Work Supports'!T69+'Supportive Services'!B69</f>
        <v>8924140</v>
      </c>
      <c r="C69" s="49">
        <f>'Work Supports'!U69+'Supportive Services'!C69</f>
        <v>8068851</v>
      </c>
      <c r="D69" s="49">
        <f>'Work Supports'!V69+'Supportive Services'!D69</f>
        <v>6665314</v>
      </c>
      <c r="E69" s="49">
        <f>'Work Supports'!W69+'Supportive Services'!E69</f>
        <v>11040871</v>
      </c>
      <c r="F69" s="49">
        <f>'Work Supports'!X69+'Supportive Services'!F69</f>
        <v>8925897</v>
      </c>
      <c r="G69" s="49">
        <f>'Work Supports'!Y69+'Supportive Services'!G69</f>
        <v>9691872</v>
      </c>
      <c r="H69" s="49">
        <f>'Work Supports'!Z69+'Supportive Services'!H69</f>
        <v>12133414</v>
      </c>
    </row>
    <row r="70" spans="1:8">
      <c r="A70" s="51" t="s">
        <v>93</v>
      </c>
      <c r="B70" s="49">
        <f>'Work Supports'!T70+'Supportive Services'!B70</f>
        <v>8749093</v>
      </c>
      <c r="C70" s="49">
        <f>'Work Supports'!U70+'Supportive Services'!C70</f>
        <v>6933258</v>
      </c>
      <c r="D70" s="49">
        <f>'Work Supports'!V70+'Supportive Services'!D70</f>
        <v>12071606</v>
      </c>
      <c r="E70" s="49">
        <f>'Work Supports'!W70+'Supportive Services'!E70</f>
        <v>19103907</v>
      </c>
      <c r="F70" s="49">
        <f>'Work Supports'!X70+'Supportive Services'!F70</f>
        <v>18023353</v>
      </c>
      <c r="G70" s="49">
        <f>'Work Supports'!Y70+'Supportive Services'!G70</f>
        <v>17465786</v>
      </c>
      <c r="H70" s="49">
        <f>'Work Supports'!Z70+'Supportive Services'!H70</f>
        <v>17680447</v>
      </c>
    </row>
    <row r="71" spans="1:8">
      <c r="A71" s="51" t="s">
        <v>95</v>
      </c>
      <c r="B71" s="49">
        <f>'Work Supports'!T71+'Supportive Services'!B71</f>
        <v>750002</v>
      </c>
      <c r="C71" s="49">
        <f>'Work Supports'!U71+'Supportive Services'!C71</f>
        <v>0</v>
      </c>
      <c r="D71" s="49">
        <f>'Work Supports'!V71+'Supportive Services'!D71</f>
        <v>0</v>
      </c>
      <c r="E71" s="49">
        <f>'Work Supports'!W71+'Supportive Services'!E71</f>
        <v>0</v>
      </c>
      <c r="F71" s="49">
        <f>'Work Supports'!X71+'Supportive Services'!F71</f>
        <v>0</v>
      </c>
      <c r="G71" s="49">
        <f>'Work Supports'!Y71+'Supportive Services'!G71</f>
        <v>503826</v>
      </c>
      <c r="H71" s="49">
        <f>'Work Supports'!Z71+'Supportive Services'!H71</f>
        <v>460020</v>
      </c>
    </row>
    <row r="72" spans="1:8">
      <c r="A72" s="51" t="s">
        <v>97</v>
      </c>
      <c r="B72" s="49">
        <f>'Work Supports'!T72+'Supportive Services'!B72</f>
        <v>407206</v>
      </c>
      <c r="C72" s="49">
        <f>'Work Supports'!U72+'Supportive Services'!C72</f>
        <v>325000</v>
      </c>
      <c r="D72" s="49">
        <f>'Work Supports'!V72+'Supportive Services'!D72</f>
        <v>325000</v>
      </c>
      <c r="E72" s="49">
        <f>'Work Supports'!W72+'Supportive Services'!E72</f>
        <v>273109</v>
      </c>
      <c r="F72" s="49">
        <f>'Work Supports'!X72+'Supportive Services'!F72</f>
        <v>335000</v>
      </c>
      <c r="G72" s="49">
        <f>'Work Supports'!Y72+'Supportive Services'!G72</f>
        <v>335000</v>
      </c>
      <c r="H72" s="49">
        <f>'Work Supports'!Z72+'Supportive Services'!H72</f>
        <v>335000</v>
      </c>
    </row>
    <row r="73" spans="1:8">
      <c r="A73" s="51" t="s">
        <v>99</v>
      </c>
      <c r="B73" s="49">
        <f>'Work Supports'!T73+'Supportive Services'!B73</f>
        <v>22261213</v>
      </c>
      <c r="C73" s="49">
        <f>'Work Supports'!U73+'Supportive Services'!C73</f>
        <v>27220805</v>
      </c>
      <c r="D73" s="49">
        <f>'Work Supports'!V73+'Supportive Services'!D73</f>
        <v>24195876</v>
      </c>
      <c r="E73" s="49">
        <f>'Work Supports'!W73+'Supportive Services'!E73</f>
        <v>24071785</v>
      </c>
      <c r="F73" s="49">
        <f>'Work Supports'!X73+'Supportive Services'!F73</f>
        <v>24972788</v>
      </c>
      <c r="G73" s="49">
        <f>'Work Supports'!Y73+'Supportive Services'!G73</f>
        <v>25060115</v>
      </c>
      <c r="H73" s="49">
        <f>'Work Supports'!Z73+'Supportive Services'!H73</f>
        <v>22873551</v>
      </c>
    </row>
    <row r="74" spans="1:8">
      <c r="A74" s="51" t="s">
        <v>101</v>
      </c>
      <c r="B74" s="49">
        <f>'Work Supports'!T74+'Supportive Services'!B74</f>
        <v>26392055</v>
      </c>
      <c r="C74" s="49">
        <f>'Work Supports'!U74+'Supportive Services'!C74</f>
        <v>26589840</v>
      </c>
      <c r="D74" s="49">
        <f>'Work Supports'!V74+'Supportive Services'!D74</f>
        <v>27730394</v>
      </c>
      <c r="E74" s="49">
        <f>'Work Supports'!W74+'Supportive Services'!E74</f>
        <v>15596556</v>
      </c>
      <c r="F74" s="49">
        <f>'Work Supports'!X74+'Supportive Services'!F74</f>
        <v>21165396</v>
      </c>
      <c r="G74" s="49">
        <f>'Work Supports'!Y74+'Supportive Services'!G74</f>
        <v>13951900</v>
      </c>
      <c r="H74" s="49">
        <f>'Work Supports'!Z74+'Supportive Services'!H74</f>
        <v>8456252</v>
      </c>
    </row>
    <row r="75" spans="1:8">
      <c r="A75" s="51" t="s">
        <v>102</v>
      </c>
      <c r="B75" s="49">
        <f>'Work Supports'!T75+'Supportive Services'!B75</f>
        <v>2122539</v>
      </c>
      <c r="C75" s="49">
        <f>'Work Supports'!U75+'Supportive Services'!C75</f>
        <v>2029206</v>
      </c>
      <c r="D75" s="49">
        <f>'Work Supports'!V75+'Supportive Services'!D75</f>
        <v>1694635</v>
      </c>
      <c r="E75" s="49">
        <f>'Work Supports'!W75+'Supportive Services'!E75</f>
        <v>1785243</v>
      </c>
      <c r="F75" s="49">
        <f>'Work Supports'!X75+'Supportive Services'!F75</f>
        <v>975908</v>
      </c>
      <c r="G75" s="49">
        <f>'Work Supports'!Y75+'Supportive Services'!G75</f>
        <v>766726</v>
      </c>
      <c r="H75" s="49">
        <f>'Work Supports'!Z75+'Supportive Services'!H75</f>
        <v>689034</v>
      </c>
    </row>
    <row r="76" spans="1:8">
      <c r="A76" s="51" t="s">
        <v>103</v>
      </c>
      <c r="B76" s="49">
        <f>'Work Supports'!T76+'Supportive Services'!B76</f>
        <v>431624</v>
      </c>
      <c r="C76" s="49">
        <f>'Work Supports'!U76+'Supportive Services'!C76</f>
        <v>34931</v>
      </c>
      <c r="D76" s="49">
        <f>'Work Supports'!V76+'Supportive Services'!D76</f>
        <v>20272</v>
      </c>
      <c r="E76" s="49">
        <f>'Work Supports'!W76+'Supportive Services'!E76</f>
        <v>64434</v>
      </c>
      <c r="F76" s="49">
        <f>'Work Supports'!X76+'Supportive Services'!F76</f>
        <v>246678</v>
      </c>
      <c r="G76" s="49">
        <f>'Work Supports'!Y76+'Supportive Services'!G76</f>
        <v>41977</v>
      </c>
      <c r="H76" s="49">
        <f>'Work Supports'!Z76+'Supportive Services'!H76</f>
        <v>361</v>
      </c>
    </row>
    <row r="77" spans="1:8">
      <c r="A77" s="51" t="s">
        <v>104</v>
      </c>
      <c r="B77" s="49">
        <f>'Work Supports'!T77+'Supportive Services'!B77</f>
        <v>3597980</v>
      </c>
      <c r="C77" s="49">
        <f>'Work Supports'!U77+'Supportive Services'!C77</f>
        <v>2619315</v>
      </c>
      <c r="D77" s="49">
        <f>'Work Supports'!V77+'Supportive Services'!D77</f>
        <v>1775872</v>
      </c>
      <c r="E77" s="49">
        <f>'Work Supports'!W77+'Supportive Services'!E77</f>
        <v>742666</v>
      </c>
      <c r="F77" s="49">
        <f>'Work Supports'!X77+'Supportive Services'!F77</f>
        <v>767681</v>
      </c>
      <c r="G77" s="49">
        <f>'Work Supports'!Y77+'Supportive Services'!G77</f>
        <v>671960</v>
      </c>
      <c r="H77" s="49">
        <f>'Work Supports'!Z77+'Supportive Services'!H77</f>
        <v>341556</v>
      </c>
    </row>
    <row r="78" spans="1:8">
      <c r="A78" s="51" t="s">
        <v>105</v>
      </c>
      <c r="B78" s="49">
        <f>'Work Supports'!T78+'Supportive Services'!B78</f>
        <v>30345</v>
      </c>
      <c r="C78" s="49">
        <f>'Work Supports'!U78+'Supportive Services'!C78</f>
        <v>104375</v>
      </c>
      <c r="D78" s="49">
        <f>'Work Supports'!V78+'Supportive Services'!D78</f>
        <v>893778</v>
      </c>
      <c r="E78" s="49">
        <f>'Work Supports'!W78+'Supportive Services'!E78</f>
        <v>1102831</v>
      </c>
      <c r="F78" s="49">
        <f>'Work Supports'!X78+'Supportive Services'!F78</f>
        <v>841685</v>
      </c>
      <c r="G78" s="49">
        <f>'Work Supports'!Y78+'Supportive Services'!G78</f>
        <v>996505</v>
      </c>
      <c r="H78" s="49">
        <f>'Work Supports'!Z78+'Supportive Services'!H78</f>
        <v>3576946</v>
      </c>
    </row>
    <row r="79" spans="1:8">
      <c r="A79" s="51" t="s">
        <v>107</v>
      </c>
      <c r="B79" s="49">
        <f>'Work Supports'!T79+'Supportive Services'!B79</f>
        <v>419010</v>
      </c>
      <c r="C79" s="49">
        <f>'Work Supports'!U79+'Supportive Services'!C79</f>
        <v>402698</v>
      </c>
      <c r="D79" s="49">
        <f>'Work Supports'!V79+'Supportive Services'!D79</f>
        <v>396220</v>
      </c>
      <c r="E79" s="49">
        <f>'Work Supports'!W79+'Supportive Services'!E79</f>
        <v>308113</v>
      </c>
      <c r="F79" s="49">
        <f>'Work Supports'!X79+'Supportive Services'!F79</f>
        <v>333001</v>
      </c>
      <c r="G79" s="49">
        <f>'Work Supports'!Y79+'Supportive Services'!G79</f>
        <v>194901</v>
      </c>
      <c r="H79" s="49">
        <f>'Work Supports'!Z79+'Supportive Services'!H79</f>
        <v>152175</v>
      </c>
    </row>
    <row r="80" spans="1:8">
      <c r="A80" s="51" t="s">
        <v>76</v>
      </c>
      <c r="B80" s="49">
        <f>'Work Supports'!T80+'Supportive Services'!B80</f>
        <v>4315728</v>
      </c>
      <c r="C80" s="49">
        <f>'Work Supports'!U80+'Supportive Services'!C80</f>
        <v>5037391</v>
      </c>
      <c r="D80" s="49">
        <f>'Work Supports'!V80+'Supportive Services'!D80</f>
        <v>4445520</v>
      </c>
      <c r="E80" s="49">
        <f>'Work Supports'!W80+'Supportive Services'!E80</f>
        <v>4623833</v>
      </c>
      <c r="F80" s="49">
        <f>'Work Supports'!X80+'Supportive Services'!F80</f>
        <v>6101039</v>
      </c>
      <c r="G80" s="49">
        <f>'Work Supports'!Y80+'Supportive Services'!G80</f>
        <v>5419914</v>
      </c>
      <c r="H80" s="49">
        <f>'Work Supports'!Z80+'Supportive Services'!H80</f>
        <v>5391830</v>
      </c>
    </row>
    <row r="81" spans="1:8">
      <c r="A81" s="51" t="s">
        <v>110</v>
      </c>
      <c r="B81" s="49">
        <f>'Work Supports'!T81+'Supportive Services'!B81</f>
        <v>15382793</v>
      </c>
      <c r="C81" s="49">
        <f>'Work Supports'!U81+'Supportive Services'!C81</f>
        <v>11602633</v>
      </c>
      <c r="D81" s="49">
        <f>'Work Supports'!V81+'Supportive Services'!D81</f>
        <v>10448241</v>
      </c>
      <c r="E81" s="49">
        <f>'Work Supports'!W81+'Supportive Services'!E81</f>
        <v>6043839</v>
      </c>
      <c r="F81" s="49">
        <f>'Work Supports'!X81+'Supportive Services'!F81</f>
        <v>6236707</v>
      </c>
      <c r="G81" s="49">
        <f>'Work Supports'!Y81+'Supportive Services'!G81</f>
        <v>2830265</v>
      </c>
      <c r="H81" s="49">
        <f>'Work Supports'!Z81+'Supportive Services'!H81</f>
        <v>891816</v>
      </c>
    </row>
    <row r="82" spans="1:8">
      <c r="A82" s="51" t="s">
        <v>111</v>
      </c>
      <c r="B82" s="49">
        <f>'Work Supports'!T82+'Supportive Services'!B82</f>
        <v>9661177</v>
      </c>
      <c r="C82" s="49">
        <f>'Work Supports'!U82+'Supportive Services'!C82</f>
        <v>8668228</v>
      </c>
      <c r="D82" s="49">
        <f>'Work Supports'!V82+'Supportive Services'!D82</f>
        <v>8572981</v>
      </c>
      <c r="E82" s="49">
        <f>'Work Supports'!W82+'Supportive Services'!E82</f>
        <v>9893170</v>
      </c>
      <c r="F82" s="49">
        <f>'Work Supports'!X82+'Supportive Services'!F82</f>
        <v>6007168</v>
      </c>
      <c r="G82" s="49">
        <f>'Work Supports'!Y82+'Supportive Services'!G82</f>
        <v>6372724</v>
      </c>
      <c r="H82" s="49">
        <f>'Work Supports'!Z82+'Supportive Services'!H82</f>
        <v>7969659</v>
      </c>
    </row>
    <row r="83" spans="1:8">
      <c r="A83" s="51" t="s">
        <v>113</v>
      </c>
      <c r="B83" s="49">
        <f>'Work Supports'!T83+'Supportive Services'!B83</f>
        <v>5969888</v>
      </c>
      <c r="C83" s="49">
        <f>'Work Supports'!U83+'Supportive Services'!C83</f>
        <v>8117500</v>
      </c>
      <c r="D83" s="49">
        <f>'Work Supports'!V83+'Supportive Services'!D83</f>
        <v>1684781</v>
      </c>
      <c r="E83" s="49">
        <f>'Work Supports'!W83+'Supportive Services'!E83</f>
        <v>5581084</v>
      </c>
      <c r="F83" s="49">
        <f>'Work Supports'!X83+'Supportive Services'!F83</f>
        <v>4517429</v>
      </c>
      <c r="G83" s="49">
        <f>'Work Supports'!Y83+'Supportive Services'!G83</f>
        <v>4465131</v>
      </c>
      <c r="H83" s="49">
        <f>'Work Supports'!Z83+'Supportive Services'!H83</f>
        <v>4365133</v>
      </c>
    </row>
    <row r="84" spans="1:8">
      <c r="A84" s="51" t="s">
        <v>78</v>
      </c>
      <c r="B84" s="49">
        <f>'Work Supports'!T84+'Supportive Services'!B84</f>
        <v>5237614</v>
      </c>
      <c r="C84" s="49">
        <f>'Work Supports'!U84+'Supportive Services'!C84</f>
        <v>6217825</v>
      </c>
      <c r="D84" s="49">
        <f>'Work Supports'!V84+'Supportive Services'!D84</f>
        <v>5566685</v>
      </c>
      <c r="E84" s="49">
        <f>'Work Supports'!W84+'Supportive Services'!E84</f>
        <v>6149883</v>
      </c>
      <c r="F84" s="49">
        <f>'Work Supports'!X84+'Supportive Services'!F84</f>
        <v>5125776</v>
      </c>
      <c r="G84" s="49">
        <f>'Work Supports'!Y84+'Supportive Services'!G84</f>
        <v>4306315</v>
      </c>
      <c r="H84" s="49">
        <f>'Work Supports'!Z84+'Supportive Services'!H84</f>
        <v>2811284</v>
      </c>
    </row>
    <row r="85" spans="1:8">
      <c r="A85" s="51" t="s">
        <v>116</v>
      </c>
      <c r="B85" s="49">
        <f>'Work Supports'!T85+'Supportive Services'!B85</f>
        <v>0</v>
      </c>
      <c r="C85" s="49">
        <f>'Work Supports'!U85+'Supportive Services'!C85</f>
        <v>0</v>
      </c>
      <c r="D85" s="49">
        <f>'Work Supports'!V85+'Supportive Services'!D85</f>
        <v>0</v>
      </c>
      <c r="E85" s="49">
        <f>'Work Supports'!W85+'Supportive Services'!E85</f>
        <v>0</v>
      </c>
      <c r="F85" s="49">
        <f>'Work Supports'!X85+'Supportive Services'!F85</f>
        <v>0</v>
      </c>
      <c r="G85" s="49">
        <f>'Work Supports'!Y85+'Supportive Services'!G85</f>
        <v>0</v>
      </c>
      <c r="H85" s="49">
        <f>'Work Supports'!Z85+'Supportive Services'!H85</f>
        <v>0</v>
      </c>
    </row>
    <row r="86" spans="1:8">
      <c r="A86" s="51" t="s">
        <v>117</v>
      </c>
      <c r="B86" s="49">
        <f>'Work Supports'!T86+'Supportive Services'!B86</f>
        <v>66370857</v>
      </c>
      <c r="C86" s="49">
        <f>'Work Supports'!U86+'Supportive Services'!C86</f>
        <v>61157263</v>
      </c>
      <c r="D86" s="49">
        <f>'Work Supports'!V86+'Supportive Services'!D86</f>
        <v>62987585</v>
      </c>
      <c r="E86" s="49">
        <f>'Work Supports'!W86+'Supportive Services'!E86</f>
        <v>91462982</v>
      </c>
      <c r="F86" s="49">
        <f>'Work Supports'!X86+'Supportive Services'!F86</f>
        <v>42903139</v>
      </c>
      <c r="G86" s="49">
        <f>'Work Supports'!Y86+'Supportive Services'!G86</f>
        <v>44772880</v>
      </c>
      <c r="H86" s="49">
        <f>'Work Supports'!Z86+'Supportive Services'!H86</f>
        <v>55613444</v>
      </c>
    </row>
    <row r="87" spans="1:8">
      <c r="A87" s="51" t="s">
        <v>77</v>
      </c>
      <c r="B87" s="49">
        <f>'Work Supports'!T87+'Supportive Services'!B87</f>
        <v>2659764</v>
      </c>
      <c r="C87" s="49">
        <f>'Work Supports'!U87+'Supportive Services'!C87</f>
        <v>2749028</v>
      </c>
      <c r="D87" s="49">
        <f>'Work Supports'!V87+'Supportive Services'!D87</f>
        <v>2563917</v>
      </c>
      <c r="E87" s="49">
        <f>'Work Supports'!W87+'Supportive Services'!E87</f>
        <v>2523819</v>
      </c>
      <c r="F87" s="49">
        <f>'Work Supports'!X87+'Supportive Services'!F87</f>
        <v>2203064</v>
      </c>
      <c r="G87" s="49">
        <f>'Work Supports'!Y87+'Supportive Services'!G87</f>
        <v>1585091</v>
      </c>
      <c r="H87" s="49">
        <f>'Work Supports'!Z87+'Supportive Services'!H87</f>
        <v>1656384</v>
      </c>
    </row>
    <row r="88" spans="1:8">
      <c r="A88" s="51" t="s">
        <v>120</v>
      </c>
      <c r="B88" s="49">
        <f>'Work Supports'!T88+'Supportive Services'!B88</f>
        <v>11238554</v>
      </c>
      <c r="C88" s="49">
        <f>'Work Supports'!U88+'Supportive Services'!C88</f>
        <v>9762437</v>
      </c>
      <c r="D88" s="49">
        <f>'Work Supports'!V88+'Supportive Services'!D88</f>
        <v>34355890</v>
      </c>
      <c r="E88" s="49">
        <f>'Work Supports'!W88+'Supportive Services'!E88</f>
        <v>11518948</v>
      </c>
      <c r="F88" s="49">
        <f>'Work Supports'!X88+'Supportive Services'!F88</f>
        <v>3428610</v>
      </c>
      <c r="G88" s="49">
        <f>'Work Supports'!Y88+'Supportive Services'!G88</f>
        <v>1684862</v>
      </c>
      <c r="H88" s="49">
        <f>'Work Supports'!Z88+'Supportive Services'!H88</f>
        <v>553971</v>
      </c>
    </row>
    <row r="89" spans="1:8">
      <c r="A89" s="51" t="s">
        <v>122</v>
      </c>
      <c r="B89" s="49">
        <f>'Work Supports'!T89+'Supportive Services'!B89</f>
        <v>696595</v>
      </c>
      <c r="C89" s="49">
        <f>'Work Supports'!U89+'Supportive Services'!C89</f>
        <v>523465</v>
      </c>
      <c r="D89" s="49">
        <f>'Work Supports'!V89+'Supportive Services'!D89</f>
        <v>3730935</v>
      </c>
      <c r="E89" s="49">
        <f>'Work Supports'!W89+'Supportive Services'!E89</f>
        <v>546555</v>
      </c>
      <c r="F89" s="49">
        <f>'Work Supports'!X89+'Supportive Services'!F89</f>
        <v>1760463</v>
      </c>
      <c r="G89" s="49">
        <f>'Work Supports'!Y89+'Supportive Services'!G89</f>
        <v>6224232</v>
      </c>
      <c r="H89" s="49">
        <f>'Work Supports'!Z89+'Supportive Services'!H89</f>
        <v>766701</v>
      </c>
    </row>
    <row r="90" spans="1:8">
      <c r="A90" s="51" t="s">
        <v>124</v>
      </c>
      <c r="B90" s="49">
        <f>'Work Supports'!T90+'Supportive Services'!B90</f>
        <v>0</v>
      </c>
      <c r="C90" s="49">
        <f>'Work Supports'!U90+'Supportive Services'!C90</f>
        <v>4600</v>
      </c>
      <c r="D90" s="49">
        <f>'Work Supports'!V90+'Supportive Services'!D90</f>
        <v>482780</v>
      </c>
      <c r="E90" s="49">
        <f>'Work Supports'!W90+'Supportive Services'!E90</f>
        <v>0</v>
      </c>
      <c r="F90" s="49">
        <f>'Work Supports'!X90+'Supportive Services'!F90</f>
        <v>7247</v>
      </c>
      <c r="G90" s="49">
        <f>'Work Supports'!Y90+'Supportive Services'!G90</f>
        <v>11845</v>
      </c>
      <c r="H90" s="49">
        <f>'Work Supports'!Z90+'Supportive Services'!H90</f>
        <v>9131</v>
      </c>
    </row>
    <row r="91" spans="1:8">
      <c r="A91" s="51" t="s">
        <v>126</v>
      </c>
      <c r="B91" s="49">
        <f>'Work Supports'!T91+'Supportive Services'!B91</f>
        <v>0</v>
      </c>
      <c r="C91" s="49">
        <f>'Work Supports'!U91+'Supportive Services'!C91</f>
        <v>0</v>
      </c>
      <c r="D91" s="49">
        <f>'Work Supports'!V91+'Supportive Services'!D91</f>
        <v>0</v>
      </c>
      <c r="E91" s="49">
        <f>'Work Supports'!W91+'Supportive Services'!E91</f>
        <v>0</v>
      </c>
      <c r="F91" s="49">
        <f>'Work Supports'!X91+'Supportive Services'!F91</f>
        <v>0</v>
      </c>
      <c r="G91" s="49">
        <f>'Work Supports'!Y91+'Supportive Services'!G91</f>
        <v>0</v>
      </c>
      <c r="H91" s="49">
        <f>'Work Supports'!Z91+'Supportive Services'!H91</f>
        <v>0</v>
      </c>
    </row>
    <row r="92" spans="1:8">
      <c r="A92" s="51" t="s">
        <v>127</v>
      </c>
      <c r="B92" s="49">
        <f>'Work Supports'!T92+'Supportive Services'!B92</f>
        <v>2032283</v>
      </c>
      <c r="C92" s="49">
        <f>'Work Supports'!U92+'Supportive Services'!C92</f>
        <v>2035008</v>
      </c>
      <c r="D92" s="49">
        <f>'Work Supports'!V92+'Supportive Services'!D92</f>
        <v>846925</v>
      </c>
      <c r="E92" s="49">
        <f>'Work Supports'!W92+'Supportive Services'!E92</f>
        <v>1519579</v>
      </c>
      <c r="F92" s="49">
        <f>'Work Supports'!X92+'Supportive Services'!F92</f>
        <v>664202</v>
      </c>
      <c r="G92" s="49">
        <f>'Work Supports'!Y92+'Supportive Services'!G92</f>
        <v>2161869</v>
      </c>
      <c r="H92" s="49">
        <f>'Work Supports'!Z92+'Supportive Services'!H92</f>
        <v>1331259</v>
      </c>
    </row>
    <row r="93" spans="1:8">
      <c r="A93" s="51" t="s">
        <v>128</v>
      </c>
      <c r="B93" s="49">
        <f>'Work Supports'!T93+'Supportive Services'!B93</f>
        <v>366978</v>
      </c>
      <c r="C93" s="49">
        <f>'Work Supports'!U93+'Supportive Services'!C93</f>
        <v>144200</v>
      </c>
      <c r="D93" s="49">
        <f>'Work Supports'!V93+'Supportive Services'!D93</f>
        <v>1615072</v>
      </c>
      <c r="E93" s="49">
        <f>'Work Supports'!W93+'Supportive Services'!E93</f>
        <v>2409464</v>
      </c>
      <c r="F93" s="49">
        <f>'Work Supports'!X93+'Supportive Services'!F93</f>
        <v>2050592</v>
      </c>
      <c r="G93" s="49">
        <f>'Work Supports'!Y93+'Supportive Services'!G93</f>
        <v>1588078</v>
      </c>
      <c r="H93" s="49">
        <f>'Work Supports'!Z93+'Supportive Services'!H93</f>
        <v>366270</v>
      </c>
    </row>
    <row r="94" spans="1:8">
      <c r="A94" s="51" t="s">
        <v>130</v>
      </c>
      <c r="B94" s="49">
        <f>'Work Supports'!T94+'Supportive Services'!B94</f>
        <v>17319326</v>
      </c>
      <c r="C94" s="49">
        <f>'Work Supports'!U94+'Supportive Services'!C94</f>
        <v>13522506</v>
      </c>
      <c r="D94" s="49">
        <f>'Work Supports'!V94+'Supportive Services'!D94</f>
        <v>12028726</v>
      </c>
      <c r="E94" s="49">
        <f>'Work Supports'!W94+'Supportive Services'!E94</f>
        <v>11489644</v>
      </c>
      <c r="F94" s="49">
        <f>'Work Supports'!X94+'Supportive Services'!F94</f>
        <v>9957338</v>
      </c>
      <c r="G94" s="49">
        <f>'Work Supports'!Y94+'Supportive Services'!G94</f>
        <v>11247703</v>
      </c>
      <c r="H94" s="49">
        <f>'Work Supports'!Z94+'Supportive Services'!H94</f>
        <v>7729206.71</v>
      </c>
    </row>
    <row r="95" spans="1:8">
      <c r="A95" s="51" t="s">
        <v>131</v>
      </c>
      <c r="B95" s="49">
        <f>'Work Supports'!T95+'Supportive Services'!B95</f>
        <v>2169778</v>
      </c>
      <c r="C95" s="49">
        <f>'Work Supports'!U95+'Supportive Services'!C95</f>
        <v>1872778</v>
      </c>
      <c r="D95" s="49">
        <f>'Work Supports'!V95+'Supportive Services'!D95</f>
        <v>743701</v>
      </c>
      <c r="E95" s="49">
        <f>'Work Supports'!W95+'Supportive Services'!E95</f>
        <v>674848</v>
      </c>
      <c r="F95" s="49">
        <f>'Work Supports'!X95+'Supportive Services'!F95</f>
        <v>605842</v>
      </c>
      <c r="G95" s="49">
        <f>'Work Supports'!Y95+'Supportive Services'!G95</f>
        <v>786280</v>
      </c>
      <c r="H95" s="49">
        <f>'Work Supports'!Z95+'Supportive Services'!H95</f>
        <v>153074.21</v>
      </c>
    </row>
    <row r="96" spans="1:8">
      <c r="A96" s="51" t="s">
        <v>132</v>
      </c>
      <c r="B96" s="49">
        <f>'Work Supports'!T96+'Supportive Services'!B96</f>
        <v>44981739</v>
      </c>
      <c r="C96" s="49">
        <f>'Work Supports'!U96+'Supportive Services'!C96</f>
        <v>43899121</v>
      </c>
      <c r="D96" s="49">
        <f>'Work Supports'!V96+'Supportive Services'!D96</f>
        <v>38121095</v>
      </c>
      <c r="E96" s="49">
        <f>'Work Supports'!W96+'Supportive Services'!E96</f>
        <v>26566782</v>
      </c>
      <c r="F96" s="49">
        <f>'Work Supports'!X96+'Supportive Services'!F96</f>
        <v>31357080</v>
      </c>
      <c r="G96" s="49">
        <f>'Work Supports'!Y96+'Supportive Services'!G96</f>
        <v>34800596</v>
      </c>
      <c r="H96" s="49">
        <f>'Work Supports'!Z96+'Supportive Services'!H96</f>
        <v>29251949</v>
      </c>
    </row>
    <row r="97" spans="1:8">
      <c r="A97" s="51" t="s">
        <v>75</v>
      </c>
      <c r="B97" s="49">
        <f>'Work Supports'!T97+'Supportive Services'!B97</f>
        <v>589659</v>
      </c>
      <c r="C97" s="49">
        <f>'Work Supports'!U97+'Supportive Services'!C97</f>
        <v>458034</v>
      </c>
      <c r="D97" s="49">
        <f>'Work Supports'!V97+'Supportive Services'!D97</f>
        <v>436758</v>
      </c>
      <c r="E97" s="49">
        <f>'Work Supports'!W97+'Supportive Services'!E97</f>
        <v>377653</v>
      </c>
      <c r="F97" s="49">
        <f>'Work Supports'!X97+'Supportive Services'!F97</f>
        <v>314262</v>
      </c>
      <c r="G97" s="49">
        <f>'Work Supports'!Y97+'Supportive Services'!G97</f>
        <v>157576</v>
      </c>
      <c r="H97" s="49">
        <f>'Work Supports'!Z97+'Supportive Services'!H97</f>
        <v>83669</v>
      </c>
    </row>
    <row r="98" spans="1:8">
      <c r="A98" s="51" t="s">
        <v>133</v>
      </c>
      <c r="B98" s="49">
        <f>'Work Supports'!T98+'Supportive Services'!B98</f>
        <v>605718</v>
      </c>
      <c r="C98" s="49">
        <f>'Work Supports'!U98+'Supportive Services'!C98</f>
        <v>832454</v>
      </c>
      <c r="D98" s="49">
        <f>'Work Supports'!V98+'Supportive Services'!D98</f>
        <v>753233</v>
      </c>
      <c r="E98" s="49">
        <f>'Work Supports'!W98+'Supportive Services'!E98</f>
        <v>343279</v>
      </c>
      <c r="F98" s="49">
        <f>'Work Supports'!X98+'Supportive Services'!F98</f>
        <v>494097</v>
      </c>
      <c r="G98" s="49">
        <f>'Work Supports'!Y98+'Supportive Services'!G98</f>
        <v>584149</v>
      </c>
      <c r="H98" s="49">
        <f>'Work Supports'!Z98+'Supportive Services'!H98</f>
        <v>294661</v>
      </c>
    </row>
    <row r="99" spans="1:8">
      <c r="A99" s="51" t="s">
        <v>134</v>
      </c>
      <c r="B99" s="49">
        <f>'Work Supports'!T99+'Supportive Services'!B99</f>
        <v>24547749</v>
      </c>
      <c r="C99" s="49">
        <f>'Work Supports'!U99+'Supportive Services'!C99</f>
        <v>34890643</v>
      </c>
      <c r="D99" s="49">
        <f>'Work Supports'!V99+'Supportive Services'!D99</f>
        <v>44863901</v>
      </c>
      <c r="E99" s="49">
        <f>'Work Supports'!W99+'Supportive Services'!E99</f>
        <v>62055223</v>
      </c>
      <c r="F99" s="49">
        <f>'Work Supports'!X99+'Supportive Services'!F99</f>
        <v>64719015</v>
      </c>
      <c r="G99" s="49">
        <f>'Work Supports'!Y99+'Supportive Services'!G99</f>
        <v>66558074</v>
      </c>
      <c r="H99" s="49">
        <f>'Work Supports'!Z99+'Supportive Services'!H99</f>
        <v>65417679</v>
      </c>
    </row>
    <row r="100" spans="1:8">
      <c r="A100" s="51" t="s">
        <v>136</v>
      </c>
      <c r="B100" s="49">
        <f>'Work Supports'!T100+'Supportive Services'!B100</f>
        <v>2095826</v>
      </c>
      <c r="C100" s="49">
        <f>'Work Supports'!U100+'Supportive Services'!C100</f>
        <v>3426872</v>
      </c>
      <c r="D100" s="49">
        <f>'Work Supports'!V100+'Supportive Services'!D100</f>
        <v>1085383</v>
      </c>
      <c r="E100" s="49">
        <f>'Work Supports'!W100+'Supportive Services'!E100</f>
        <v>1458664</v>
      </c>
      <c r="F100" s="49">
        <f>'Work Supports'!X100+'Supportive Services'!F100</f>
        <v>875583</v>
      </c>
      <c r="G100" s="49">
        <f>'Work Supports'!Y100+'Supportive Services'!G100</f>
        <v>761143</v>
      </c>
      <c r="H100" s="49">
        <f>'Work Supports'!Z100+'Supportive Services'!H100</f>
        <v>105161</v>
      </c>
    </row>
    <row r="101" spans="1:8">
      <c r="A101" s="51" t="s">
        <v>145</v>
      </c>
      <c r="B101" s="49">
        <f>'Work Supports'!T101+'Supportive Services'!B101</f>
        <v>9557219</v>
      </c>
      <c r="C101" s="49">
        <f>'Work Supports'!U101+'Supportive Services'!C101</f>
        <v>8855614</v>
      </c>
      <c r="D101" s="49">
        <f>'Work Supports'!V101+'Supportive Services'!D101</f>
        <v>9382160</v>
      </c>
      <c r="E101" s="49">
        <f>'Work Supports'!W101+'Supportive Services'!E101</f>
        <v>11141351</v>
      </c>
      <c r="F101" s="49">
        <f>'Work Supports'!X101+'Supportive Services'!F101</f>
        <v>14197728</v>
      </c>
      <c r="G101" s="49">
        <f>'Work Supports'!Y101+'Supportive Services'!G101</f>
        <v>12515561</v>
      </c>
      <c r="H101" s="49">
        <f>'Work Supports'!Z101+'Supportive Services'!H101</f>
        <v>7678304</v>
      </c>
    </row>
    <row r="102" spans="1:8">
      <c r="A102" s="51" t="s">
        <v>138</v>
      </c>
      <c r="B102" s="49">
        <f>'Work Supports'!T102+'Supportive Services'!B102</f>
        <v>8290279</v>
      </c>
      <c r="C102" s="49">
        <f>'Work Supports'!U102+'Supportive Services'!C102</f>
        <v>6959464</v>
      </c>
      <c r="D102" s="49">
        <f>'Work Supports'!V102+'Supportive Services'!D102</f>
        <v>5879621</v>
      </c>
      <c r="E102" s="49">
        <f>'Work Supports'!W102+'Supportive Services'!E102</f>
        <v>5611736</v>
      </c>
      <c r="F102" s="49">
        <f>'Work Supports'!X102+'Supportive Services'!F102</f>
        <v>4621245</v>
      </c>
      <c r="G102" s="49">
        <f>'Work Supports'!Y102+'Supportive Services'!G102</f>
        <v>2237358</v>
      </c>
      <c r="H102" s="49">
        <f>'Work Supports'!Z102+'Supportive Services'!H102</f>
        <v>557864</v>
      </c>
    </row>
    <row r="103" spans="1:8">
      <c r="A103" s="51" t="s">
        <v>140</v>
      </c>
      <c r="B103" s="49">
        <f>'Work Supports'!T103+'Supportive Services'!B103</f>
        <v>1276106</v>
      </c>
      <c r="C103" s="49">
        <f>'Work Supports'!U103+'Supportive Services'!C103</f>
        <v>1717657</v>
      </c>
      <c r="D103" s="49">
        <f>'Work Supports'!V103+'Supportive Services'!D103</f>
        <v>1946155</v>
      </c>
      <c r="E103" s="49">
        <f>'Work Supports'!W103+'Supportive Services'!E103</f>
        <v>1921152</v>
      </c>
      <c r="F103" s="49">
        <f>'Work Supports'!X103+'Supportive Services'!F103</f>
        <v>2091001</v>
      </c>
      <c r="G103" s="49">
        <f>'Work Supports'!Y103+'Supportive Services'!G103</f>
        <v>1751576</v>
      </c>
      <c r="H103" s="49">
        <f>'Work Supports'!Z103+'Supportive Services'!H103</f>
        <v>924567</v>
      </c>
    </row>
    <row r="104" spans="1:8">
      <c r="A104" s="51" t="s">
        <v>142</v>
      </c>
      <c r="B104" s="49">
        <f>'Work Supports'!T104+'Supportive Services'!B104</f>
        <v>4894456</v>
      </c>
      <c r="C104" s="49">
        <f>'Work Supports'!U104+'Supportive Services'!C104</f>
        <v>4592885</v>
      </c>
      <c r="D104" s="49">
        <f>'Work Supports'!V104+'Supportive Services'!D104</f>
        <v>4382461</v>
      </c>
      <c r="E104" s="49">
        <f>'Work Supports'!W104+'Supportive Services'!E104</f>
        <v>4260901</v>
      </c>
      <c r="F104" s="49">
        <f>'Work Supports'!X104+'Supportive Services'!F104</f>
        <v>3830031</v>
      </c>
      <c r="G104" s="49">
        <f>'Work Supports'!Y104+'Supportive Services'!G104</f>
        <v>3141333</v>
      </c>
      <c r="H104" s="49">
        <f>'Work Supports'!Z104+'Supportive Services'!H104</f>
        <v>3253359</v>
      </c>
    </row>
    <row r="105" spans="1:8">
      <c r="A105" s="51" t="s">
        <v>144</v>
      </c>
      <c r="B105" s="49">
        <f>'Work Supports'!T105+'Supportive Services'!B105</f>
        <v>518384</v>
      </c>
      <c r="C105" s="49">
        <f>'Work Supports'!U105+'Supportive Services'!C105</f>
        <v>370253</v>
      </c>
      <c r="D105" s="49">
        <f>'Work Supports'!V105+'Supportive Services'!D105</f>
        <v>293417</v>
      </c>
      <c r="E105" s="49">
        <f>'Work Supports'!W105+'Supportive Services'!E105</f>
        <v>169510</v>
      </c>
      <c r="F105" s="49">
        <f>'Work Supports'!X105+'Supportive Services'!F105</f>
        <v>114851</v>
      </c>
      <c r="G105" s="49">
        <f>'Work Supports'!Y105+'Supportive Services'!G105</f>
        <v>118525</v>
      </c>
      <c r="H105" s="49">
        <f>'Work Supports'!Z105+'Supportive Services'!H105</f>
        <v>299924</v>
      </c>
    </row>
    <row r="106" spans="1:8">
      <c r="A106" s="51" t="s">
        <v>146</v>
      </c>
      <c r="B106" s="49">
        <f>'Work Supports'!T106+'Supportive Services'!B106</f>
        <v>1789506</v>
      </c>
      <c r="C106" s="49">
        <f>'Work Supports'!U106+'Supportive Services'!C106</f>
        <v>1211400</v>
      </c>
      <c r="D106" s="49">
        <f>'Work Supports'!V106+'Supportive Services'!D106</f>
        <v>1325350</v>
      </c>
      <c r="E106" s="49">
        <f>'Work Supports'!W106+'Supportive Services'!E106</f>
        <v>0</v>
      </c>
      <c r="F106" s="49">
        <f>'Work Supports'!X106+'Supportive Services'!F106</f>
        <v>1024405</v>
      </c>
      <c r="G106" s="49">
        <f>'Work Supports'!Y106+'Supportive Services'!G106</f>
        <v>1026796</v>
      </c>
      <c r="H106" s="49">
        <f>'Work Supports'!Z106+'Supportive Services'!H106</f>
        <v>1619864</v>
      </c>
    </row>
    <row r="107" spans="1:8">
      <c r="A107" s="51" t="s">
        <v>148</v>
      </c>
      <c r="B107" s="49">
        <f>'Work Supports'!T107+'Supportive Services'!B107</f>
        <v>3855380</v>
      </c>
      <c r="C107" s="49">
        <f>'Work Supports'!U107+'Supportive Services'!C107</f>
        <v>3310103</v>
      </c>
      <c r="D107" s="49">
        <f>'Work Supports'!V107+'Supportive Services'!D107</f>
        <v>2770677</v>
      </c>
      <c r="E107" s="49">
        <f>'Work Supports'!W107+'Supportive Services'!E107</f>
        <v>2843061</v>
      </c>
      <c r="F107" s="49">
        <f>'Work Supports'!X107+'Supportive Services'!F107</f>
        <v>2564007</v>
      </c>
      <c r="G107" s="49">
        <f>'Work Supports'!Y107+'Supportive Services'!G107</f>
        <v>1676514</v>
      </c>
      <c r="H107" s="49">
        <f>'Work Supports'!Z107+'Supportive Services'!H107</f>
        <v>621341</v>
      </c>
    </row>
    <row r="108" spans="1:8">
      <c r="A108" s="51" t="s">
        <v>150</v>
      </c>
      <c r="B108" s="49">
        <f>'Work Supports'!T108+'Supportive Services'!B108</f>
        <v>4125443</v>
      </c>
      <c r="C108" s="49">
        <f>'Work Supports'!U108+'Supportive Services'!C108</f>
        <v>3030704</v>
      </c>
      <c r="D108" s="49">
        <f>'Work Supports'!V108+'Supportive Services'!D108</f>
        <v>8227251</v>
      </c>
      <c r="E108" s="49">
        <f>'Work Supports'!W108+'Supportive Services'!E108</f>
        <v>6229836</v>
      </c>
      <c r="F108" s="49">
        <f>'Work Supports'!X108+'Supportive Services'!F108</f>
        <v>4947662</v>
      </c>
      <c r="G108" s="49">
        <f>'Work Supports'!Y108+'Supportive Services'!G108</f>
        <v>2788922</v>
      </c>
      <c r="H108" s="49">
        <f>'Work Supports'!Z108+'Supportive Services'!H108</f>
        <v>2643571</v>
      </c>
    </row>
    <row r="109" spans="1:8">
      <c r="A109" s="51" t="s">
        <v>152</v>
      </c>
      <c r="B109" s="49">
        <f>'Work Supports'!T109+'Supportive Services'!B109</f>
        <v>0</v>
      </c>
      <c r="C109" s="49">
        <f>'Work Supports'!U109+'Supportive Services'!C109</f>
        <v>40466</v>
      </c>
      <c r="D109" s="49">
        <f>'Work Supports'!V109+'Supportive Services'!D109</f>
        <v>0</v>
      </c>
      <c r="E109" s="49">
        <f>'Work Supports'!W109+'Supportive Services'!E109</f>
        <v>0</v>
      </c>
      <c r="F109" s="49">
        <f>'Work Supports'!X109+'Supportive Services'!F109</f>
        <v>0</v>
      </c>
      <c r="G109" s="49">
        <f>'Work Supports'!Y109+'Supportive Services'!G109</f>
        <v>0</v>
      </c>
      <c r="H109" s="49">
        <f>'Work Supports'!Z109+'Supportive Services'!H109</f>
        <v>0</v>
      </c>
    </row>
    <row r="110" spans="1:8">
      <c r="A110" s="51" t="s">
        <v>153</v>
      </c>
      <c r="B110" s="49">
        <f>'Work Supports'!T110+'Supportive Services'!B110</f>
        <v>950771</v>
      </c>
      <c r="C110" s="49">
        <f>'Work Supports'!U110+'Supportive Services'!C110</f>
        <v>224479</v>
      </c>
      <c r="D110" s="49">
        <f>'Work Supports'!V110+'Supportive Services'!D110</f>
        <v>765594</v>
      </c>
      <c r="E110" s="49">
        <f>'Work Supports'!W110+'Supportive Services'!E110</f>
        <v>4039944</v>
      </c>
      <c r="F110" s="49">
        <f>'Work Supports'!X110+'Supportive Services'!F110</f>
        <v>3841014</v>
      </c>
      <c r="G110" s="49">
        <f>'Work Supports'!Y110+'Supportive Services'!G110</f>
        <v>3388529</v>
      </c>
      <c r="H110" s="49">
        <f>'Work Supports'!Z110+'Supportive Services'!H110</f>
        <v>3899421</v>
      </c>
    </row>
    <row r="111" spans="1:8">
      <c r="A111" s="51" t="s">
        <v>154</v>
      </c>
      <c r="B111" s="49">
        <f>'Work Supports'!T111+'Supportive Services'!B111</f>
        <v>4255591</v>
      </c>
      <c r="C111" s="49">
        <f>'Work Supports'!U111+'Supportive Services'!C111</f>
        <v>3865304</v>
      </c>
      <c r="D111" s="49">
        <f>'Work Supports'!V111+'Supportive Services'!D111</f>
        <v>3531069</v>
      </c>
      <c r="E111" s="49">
        <f>'Work Supports'!W111+'Supportive Services'!E111</f>
        <v>3296369</v>
      </c>
      <c r="F111" s="49">
        <f>'Work Supports'!X111+'Supportive Services'!F111</f>
        <v>3564420</v>
      </c>
      <c r="G111" s="49">
        <f>'Work Supports'!Y111+'Supportive Services'!G111</f>
        <v>2549461</v>
      </c>
      <c r="H111" s="49">
        <f>'Work Supports'!Z111+'Supportive Services'!H111</f>
        <v>700662.41</v>
      </c>
    </row>
    <row r="112" spans="1:8">
      <c r="A112" s="51" t="s">
        <v>155</v>
      </c>
      <c r="B112" s="49">
        <f>'Work Supports'!T112+'Supportive Services'!B112</f>
        <v>14770368</v>
      </c>
      <c r="C112" s="49">
        <f>'Work Supports'!U112+'Supportive Services'!C112</f>
        <v>13464802</v>
      </c>
      <c r="D112" s="49">
        <f>'Work Supports'!V112+'Supportive Services'!D112</f>
        <v>14853840</v>
      </c>
      <c r="E112" s="49">
        <f>'Work Supports'!W112+'Supportive Services'!E112</f>
        <v>12647764</v>
      </c>
      <c r="F112" s="49">
        <f>'Work Supports'!X112+'Supportive Services'!F112</f>
        <v>10637503</v>
      </c>
      <c r="G112" s="49">
        <f>'Work Supports'!Y112+'Supportive Services'!G112</f>
        <v>14476714</v>
      </c>
      <c r="H112" s="49">
        <f>'Work Supports'!Z112+'Supportive Services'!H112</f>
        <v>15025480</v>
      </c>
    </row>
    <row r="113" spans="1:8">
      <c r="A113" s="51" t="s">
        <v>157</v>
      </c>
      <c r="B113" s="49">
        <f>'Work Supports'!T113+'Supportive Services'!B113</f>
        <v>118130</v>
      </c>
      <c r="C113" s="49">
        <f>'Work Supports'!U113+'Supportive Services'!C113</f>
        <v>452551</v>
      </c>
      <c r="D113" s="49">
        <f>'Work Supports'!V113+'Supportive Services'!D113</f>
        <v>527112</v>
      </c>
      <c r="E113" s="49">
        <f>'Work Supports'!W113+'Supportive Services'!E113</f>
        <v>555145</v>
      </c>
      <c r="F113" s="49">
        <f>'Work Supports'!X113+'Supportive Services'!F113</f>
        <v>855988</v>
      </c>
      <c r="G113" s="49">
        <f>'Work Supports'!Y113+'Supportive Services'!G113</f>
        <v>535818</v>
      </c>
      <c r="H113" s="49">
        <f>'Work Supports'!Z113+'Supportive Services'!H113</f>
        <v>493870</v>
      </c>
    </row>
    <row r="114" spans="1:8">
      <c r="A114" s="51" t="s">
        <v>158</v>
      </c>
      <c r="B114" s="49">
        <f>'Work Supports'!T114+'Supportive Services'!B114</f>
        <v>0</v>
      </c>
      <c r="C114" s="49">
        <f>'Work Supports'!U114+'Supportive Services'!C114</f>
        <v>878314</v>
      </c>
      <c r="D114" s="49">
        <f>'Work Supports'!V114+'Supportive Services'!D114</f>
        <v>900570</v>
      </c>
      <c r="E114" s="49">
        <f>'Work Supports'!W114+'Supportive Services'!E114</f>
        <v>977195</v>
      </c>
      <c r="F114" s="49">
        <f>'Work Supports'!X114+'Supportive Services'!F114</f>
        <v>1160204</v>
      </c>
      <c r="G114" s="49">
        <f>'Work Supports'!Y114+'Supportive Services'!G114</f>
        <v>1614037</v>
      </c>
      <c r="H114" s="49">
        <f>'Work Supports'!Z114+'Supportive Services'!H114</f>
        <v>915540</v>
      </c>
    </row>
    <row r="115" spans="1:8">
      <c r="A115" s="59" t="s">
        <v>159</v>
      </c>
      <c r="B115" s="49">
        <f>'Work Supports'!T115+'Supportive Services'!B115</f>
        <v>648495176</v>
      </c>
      <c r="C115" s="49">
        <f>'Work Supports'!U115+'Supportive Services'!C115</f>
        <v>649689310</v>
      </c>
      <c r="D115" s="49">
        <f>'Work Supports'!V115+'Supportive Services'!D115</f>
        <v>648879512</v>
      </c>
      <c r="E115" s="49">
        <f>'Work Supports'!W115+'Supportive Services'!E115</f>
        <v>601604543</v>
      </c>
      <c r="F115" s="49">
        <f>'Work Supports'!X115+'Supportive Services'!F115</f>
        <v>561451818</v>
      </c>
      <c r="G115" s="49">
        <f>'Work Supports'!Y115+'Supportive Services'!G115</f>
        <v>529459986</v>
      </c>
      <c r="H115" s="49">
        <f>'Work Supports'!Z115+'Supportive Services'!H115</f>
        <v>480725830.47000003</v>
      </c>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f>'Work Supports'!T123+'Supportive Services'!B123</f>
        <v>2478270</v>
      </c>
      <c r="C123" s="49">
        <f>'Work Supports'!U123+'Supportive Services'!C123</f>
        <v>2366673</v>
      </c>
      <c r="D123" s="49">
        <f>'Work Supports'!V123+'Supportive Services'!D123</f>
        <v>2738196</v>
      </c>
      <c r="E123" s="49">
        <f>'Work Supports'!W123+'Supportive Services'!E123</f>
        <v>2494652</v>
      </c>
      <c r="F123" s="49">
        <f>'Work Supports'!X123+'Supportive Services'!F123</f>
        <v>2241825</v>
      </c>
      <c r="G123" s="49">
        <f>'Work Supports'!Y123+'Supportive Services'!G123</f>
        <v>2035809</v>
      </c>
      <c r="H123" s="49">
        <f>'Work Supports'!Z123+'Supportive Services'!H123</f>
        <v>714500</v>
      </c>
    </row>
    <row r="124" spans="1:8">
      <c r="A124" s="51" t="s">
        <v>84</v>
      </c>
      <c r="B124" s="49">
        <f>'Work Supports'!T124+'Supportive Services'!B124</f>
        <v>0</v>
      </c>
      <c r="C124" s="49">
        <f>'Work Supports'!U124+'Supportive Services'!C124</f>
        <v>127671</v>
      </c>
      <c r="D124" s="49">
        <f>'Work Supports'!V124+'Supportive Services'!D124</f>
        <v>0</v>
      </c>
      <c r="E124" s="49">
        <f>'Work Supports'!W124+'Supportive Services'!E124</f>
        <v>0</v>
      </c>
      <c r="F124" s="49">
        <f>'Work Supports'!X124+'Supportive Services'!F124</f>
        <v>208833</v>
      </c>
      <c r="G124" s="49">
        <f>'Work Supports'!Y124+'Supportive Services'!G124</f>
        <v>0</v>
      </c>
      <c r="H124" s="49">
        <f>'Work Supports'!Z124+'Supportive Services'!H124</f>
        <v>0</v>
      </c>
    </row>
    <row r="125" spans="1:8">
      <c r="A125" s="51" t="s">
        <v>86</v>
      </c>
      <c r="B125" s="49">
        <f>'Work Supports'!T125+'Supportive Services'!B125</f>
        <v>606714</v>
      </c>
      <c r="C125" s="49">
        <f>'Work Supports'!U125+'Supportive Services'!C125</f>
        <v>630621</v>
      </c>
      <c r="D125" s="49">
        <f>'Work Supports'!V125+'Supportive Services'!D125</f>
        <v>0</v>
      </c>
      <c r="E125" s="49">
        <f>'Work Supports'!W125+'Supportive Services'!E125</f>
        <v>0</v>
      </c>
      <c r="F125" s="49">
        <f>'Work Supports'!X125+'Supportive Services'!F125</f>
        <v>0</v>
      </c>
      <c r="G125" s="49">
        <f>'Work Supports'!Y125+'Supportive Services'!G125</f>
        <v>0</v>
      </c>
      <c r="H125" s="49">
        <f>'Work Supports'!Z125+'Supportive Services'!H125</f>
        <v>0</v>
      </c>
    </row>
    <row r="126" spans="1:8">
      <c r="A126" s="51" t="s">
        <v>88</v>
      </c>
      <c r="B126" s="49">
        <f>'Work Supports'!T126+'Supportive Services'!B126</f>
        <v>443400</v>
      </c>
      <c r="C126" s="49">
        <f>'Work Supports'!U126+'Supportive Services'!C126</f>
        <v>339600</v>
      </c>
      <c r="D126" s="49">
        <f>'Work Supports'!V126+'Supportive Services'!D126</f>
        <v>261000</v>
      </c>
      <c r="E126" s="49">
        <f>'Work Supports'!W126+'Supportive Services'!E126</f>
        <v>256801</v>
      </c>
      <c r="F126" s="49">
        <f>'Work Supports'!X126+'Supportive Services'!F126</f>
        <v>243191</v>
      </c>
      <c r="G126" s="49">
        <f>'Work Supports'!Y126+'Supportive Services'!G126</f>
        <v>0</v>
      </c>
      <c r="H126" s="49">
        <f>'Work Supports'!Z126+'Supportive Services'!H126</f>
        <v>0</v>
      </c>
    </row>
    <row r="127" spans="1:8">
      <c r="A127" s="51" t="s">
        <v>74</v>
      </c>
      <c r="B127" s="49">
        <f>'Work Supports'!T127+'Supportive Services'!B127</f>
        <v>114783567</v>
      </c>
      <c r="C127" s="49">
        <f>'Work Supports'!U127+'Supportive Services'!C127</f>
        <v>123037572</v>
      </c>
      <c r="D127" s="49">
        <f>'Work Supports'!V127+'Supportive Services'!D127</f>
        <v>120008337</v>
      </c>
      <c r="E127" s="49">
        <f>'Work Supports'!W127+'Supportive Services'!E127</f>
        <v>115775648</v>
      </c>
      <c r="F127" s="49">
        <f>'Work Supports'!X127+'Supportive Services'!F127</f>
        <v>109481124</v>
      </c>
      <c r="G127" s="49">
        <f>'Work Supports'!Y127+'Supportive Services'!G127</f>
        <v>104051877</v>
      </c>
      <c r="H127" s="49">
        <f>'Work Supports'!Z127+'Supportive Services'!H127</f>
        <v>103063901</v>
      </c>
    </row>
    <row r="128" spans="1:8">
      <c r="A128" s="51" t="s">
        <v>91</v>
      </c>
      <c r="B128" s="49">
        <f>'Work Supports'!T128+'Supportive Services'!B128</f>
        <v>14371888</v>
      </c>
      <c r="C128" s="49">
        <f>'Work Supports'!U128+'Supportive Services'!C128</f>
        <v>1426237</v>
      </c>
      <c r="D128" s="49">
        <f>'Work Supports'!V128+'Supportive Services'!D128</f>
        <v>1628256</v>
      </c>
      <c r="E128" s="49">
        <f>'Work Supports'!W128+'Supportive Services'!E128</f>
        <v>1290022</v>
      </c>
      <c r="F128" s="49">
        <f>'Work Supports'!X128+'Supportive Services'!F128</f>
        <v>1232982</v>
      </c>
      <c r="G128" s="49">
        <f>'Work Supports'!Y128+'Supportive Services'!G128</f>
        <v>407698</v>
      </c>
      <c r="H128" s="49">
        <f>'Work Supports'!Z128+'Supportive Services'!H128</f>
        <v>369050</v>
      </c>
    </row>
    <row r="129" spans="1:8">
      <c r="A129" s="51" t="s">
        <v>93</v>
      </c>
      <c r="B129" s="49">
        <f>'Work Supports'!T129+'Supportive Services'!B129</f>
        <v>2049200</v>
      </c>
      <c r="C129" s="49">
        <f>'Work Supports'!U129+'Supportive Services'!C129</f>
        <v>2026488</v>
      </c>
      <c r="D129" s="49">
        <f>'Work Supports'!V129+'Supportive Services'!D129</f>
        <v>1603177</v>
      </c>
      <c r="E129" s="49">
        <f>'Work Supports'!W129+'Supportive Services'!E129</f>
        <v>1327105</v>
      </c>
      <c r="F129" s="49">
        <f>'Work Supports'!X129+'Supportive Services'!F129</f>
        <v>1378340</v>
      </c>
      <c r="G129" s="49">
        <f>'Work Supports'!Y129+'Supportive Services'!G129</f>
        <v>1157895</v>
      </c>
      <c r="H129" s="49">
        <f>'Work Supports'!Z129+'Supportive Services'!H129</f>
        <v>1199918</v>
      </c>
    </row>
    <row r="130" spans="1:8">
      <c r="A130" s="51" t="s">
        <v>95</v>
      </c>
      <c r="B130" s="49">
        <f>'Work Supports'!T130+'Supportive Services'!B130</f>
        <v>0</v>
      </c>
      <c r="C130" s="49">
        <f>'Work Supports'!U130+'Supportive Services'!C130</f>
        <v>0</v>
      </c>
      <c r="D130" s="49">
        <f>'Work Supports'!V130+'Supportive Services'!D130</f>
        <v>0</v>
      </c>
      <c r="E130" s="49">
        <f>'Work Supports'!W130+'Supportive Services'!E130</f>
        <v>0</v>
      </c>
      <c r="F130" s="49">
        <f>'Work Supports'!X130+'Supportive Services'!F130</f>
        <v>0</v>
      </c>
      <c r="G130" s="49">
        <f>'Work Supports'!Y130+'Supportive Services'!G130</f>
        <v>85735</v>
      </c>
      <c r="H130" s="49">
        <f>'Work Supports'!Z130+'Supportive Services'!H130</f>
        <v>0</v>
      </c>
    </row>
    <row r="131" spans="1:8">
      <c r="A131" s="51" t="s">
        <v>97</v>
      </c>
      <c r="B131" s="49">
        <f>'Work Supports'!T131+'Supportive Services'!B131</f>
        <v>831621</v>
      </c>
      <c r="C131" s="49">
        <f>'Work Supports'!U131+'Supportive Services'!C131</f>
        <v>781314</v>
      </c>
      <c r="D131" s="49">
        <f>'Work Supports'!V131+'Supportive Services'!D131</f>
        <v>982183</v>
      </c>
      <c r="E131" s="49">
        <f>'Work Supports'!W131+'Supportive Services'!E131</f>
        <v>1095609</v>
      </c>
      <c r="F131" s="49">
        <f>'Work Supports'!X131+'Supportive Services'!F131</f>
        <v>0</v>
      </c>
      <c r="G131" s="49">
        <f>'Work Supports'!Y131+'Supportive Services'!G131</f>
        <v>0</v>
      </c>
      <c r="H131" s="49">
        <f>'Work Supports'!Z131+'Supportive Services'!H131</f>
        <v>564784</v>
      </c>
    </row>
    <row r="132" spans="1:8">
      <c r="A132" s="51" t="s">
        <v>99</v>
      </c>
      <c r="B132" s="49">
        <f>'Work Supports'!T132+'Supportive Services'!B132</f>
        <v>0</v>
      </c>
      <c r="C132" s="49">
        <f>'Work Supports'!U132+'Supportive Services'!C132</f>
        <v>0</v>
      </c>
      <c r="D132" s="49">
        <f>'Work Supports'!V132+'Supportive Services'!D132</f>
        <v>0</v>
      </c>
      <c r="E132" s="49">
        <f>'Work Supports'!W132+'Supportive Services'!E132</f>
        <v>0</v>
      </c>
      <c r="F132" s="49">
        <f>'Work Supports'!X132+'Supportive Services'!F132</f>
        <v>0</v>
      </c>
      <c r="G132" s="49">
        <f>'Work Supports'!Y132+'Supportive Services'!G132</f>
        <v>0</v>
      </c>
      <c r="H132" s="49">
        <f>'Work Supports'!Z132+'Supportive Services'!H132</f>
        <v>0</v>
      </c>
    </row>
    <row r="133" spans="1:8">
      <c r="A133" s="51" t="s">
        <v>101</v>
      </c>
      <c r="B133" s="49">
        <f>'Work Supports'!T133+'Supportive Services'!B133</f>
        <v>355166</v>
      </c>
      <c r="C133" s="49">
        <f>'Work Supports'!U133+'Supportive Services'!C133</f>
        <v>0</v>
      </c>
      <c r="D133" s="49">
        <f>'Work Supports'!V133+'Supportive Services'!D133</f>
        <v>524444</v>
      </c>
      <c r="E133" s="49">
        <f>'Work Supports'!W133+'Supportive Services'!E133</f>
        <v>0</v>
      </c>
      <c r="F133" s="49">
        <f>'Work Supports'!X133+'Supportive Services'!F133</f>
        <v>0</v>
      </c>
      <c r="G133" s="49">
        <f>'Work Supports'!Y133+'Supportive Services'!G133</f>
        <v>0</v>
      </c>
      <c r="H133" s="49">
        <f>'Work Supports'!Z133+'Supportive Services'!H133</f>
        <v>0</v>
      </c>
    </row>
    <row r="134" spans="1:8">
      <c r="A134" s="51" t="s">
        <v>102</v>
      </c>
      <c r="B134" s="49">
        <f>'Work Supports'!T134+'Supportive Services'!B134</f>
        <v>30290361</v>
      </c>
      <c r="C134" s="49">
        <f>'Work Supports'!U134+'Supportive Services'!C134</f>
        <v>18568844</v>
      </c>
      <c r="D134" s="49">
        <f>'Work Supports'!V134+'Supportive Services'!D134</f>
        <v>23674377</v>
      </c>
      <c r="E134" s="49">
        <f>'Work Supports'!W134+'Supportive Services'!E134</f>
        <v>22759825</v>
      </c>
      <c r="F134" s="49">
        <f>'Work Supports'!X134+'Supportive Services'!F134</f>
        <v>24869198</v>
      </c>
      <c r="G134" s="49">
        <f>'Work Supports'!Y134+'Supportive Services'!G134</f>
        <v>8099989</v>
      </c>
      <c r="H134" s="49">
        <f>'Work Supports'!Z134+'Supportive Services'!H134</f>
        <v>24220118</v>
      </c>
    </row>
    <row r="135" spans="1:8">
      <c r="A135" s="51" t="s">
        <v>103</v>
      </c>
      <c r="B135" s="49">
        <f>'Work Supports'!T135+'Supportive Services'!B135</f>
        <v>189501</v>
      </c>
      <c r="C135" s="49">
        <f>'Work Supports'!U135+'Supportive Services'!C135</f>
        <v>91227</v>
      </c>
      <c r="D135" s="49">
        <f>'Work Supports'!V135+'Supportive Services'!D135</f>
        <v>19264</v>
      </c>
      <c r="E135" s="49">
        <f>'Work Supports'!W135+'Supportive Services'!E135</f>
        <v>71838</v>
      </c>
      <c r="F135" s="49">
        <f>'Work Supports'!X135+'Supportive Services'!F135</f>
        <v>72621</v>
      </c>
      <c r="G135" s="49">
        <f>'Work Supports'!Y135+'Supportive Services'!G135</f>
        <v>19847</v>
      </c>
      <c r="H135" s="49">
        <f>'Work Supports'!Z135+'Supportive Services'!H135</f>
        <v>155</v>
      </c>
    </row>
    <row r="136" spans="1:8">
      <c r="A136" s="51" t="s">
        <v>104</v>
      </c>
      <c r="B136" s="49">
        <f>'Work Supports'!T136+'Supportive Services'!B136</f>
        <v>6331819</v>
      </c>
      <c r="C136" s="49">
        <f>'Work Supports'!U136+'Supportive Services'!C136</f>
        <v>5867970</v>
      </c>
      <c r="D136" s="49">
        <f>'Work Supports'!V136+'Supportive Services'!D136</f>
        <v>5066490</v>
      </c>
      <c r="E136" s="49">
        <f>'Work Supports'!W136+'Supportive Services'!E136</f>
        <v>9585408</v>
      </c>
      <c r="F136" s="49">
        <f>'Work Supports'!X136+'Supportive Services'!F136</f>
        <v>5932514</v>
      </c>
      <c r="G136" s="49">
        <f>'Work Supports'!Y136+'Supportive Services'!G136</f>
        <v>5358074</v>
      </c>
      <c r="H136" s="49">
        <f>'Work Supports'!Z136+'Supportive Services'!H136</f>
        <v>5169726</v>
      </c>
    </row>
    <row r="137" spans="1:8">
      <c r="A137" s="51" t="s">
        <v>105</v>
      </c>
      <c r="B137" s="49">
        <f>'Work Supports'!T137+'Supportive Services'!B137</f>
        <v>0</v>
      </c>
      <c r="C137" s="49">
        <f>'Work Supports'!U137+'Supportive Services'!C137</f>
        <v>0</v>
      </c>
      <c r="D137" s="49">
        <f>'Work Supports'!V137+'Supportive Services'!D137</f>
        <v>0</v>
      </c>
      <c r="E137" s="49">
        <f>'Work Supports'!W137+'Supportive Services'!E137</f>
        <v>0</v>
      </c>
      <c r="F137" s="49">
        <f>'Work Supports'!X137+'Supportive Services'!F137</f>
        <v>0</v>
      </c>
      <c r="G137" s="49">
        <f>'Work Supports'!Y137+'Supportive Services'!G137</f>
        <v>0</v>
      </c>
      <c r="H137" s="49">
        <f>'Work Supports'!Z137+'Supportive Services'!H137</f>
        <v>0</v>
      </c>
    </row>
    <row r="138" spans="1:8">
      <c r="A138" s="51" t="s">
        <v>107</v>
      </c>
      <c r="B138" s="49">
        <f>'Work Supports'!T138+'Supportive Services'!B138</f>
        <v>1838348</v>
      </c>
      <c r="C138" s="49">
        <f>'Work Supports'!U138+'Supportive Services'!C138</f>
        <v>1494101</v>
      </c>
      <c r="D138" s="49">
        <f>'Work Supports'!V138+'Supportive Services'!D138</f>
        <v>1243630</v>
      </c>
      <c r="E138" s="49">
        <f>'Work Supports'!W138+'Supportive Services'!E138</f>
        <v>994341</v>
      </c>
      <c r="F138" s="49">
        <f>'Work Supports'!X138+'Supportive Services'!F138</f>
        <v>645101</v>
      </c>
      <c r="G138" s="49">
        <f>'Work Supports'!Y138+'Supportive Services'!G138</f>
        <v>285564</v>
      </c>
      <c r="H138" s="49">
        <f>'Work Supports'!Z138+'Supportive Services'!H138</f>
        <v>16983</v>
      </c>
    </row>
    <row r="139" spans="1:8">
      <c r="A139" s="51" t="s">
        <v>76</v>
      </c>
      <c r="B139" s="49">
        <f>'Work Supports'!T139+'Supportive Services'!B139</f>
        <v>0</v>
      </c>
      <c r="C139" s="49">
        <f>'Work Supports'!U139+'Supportive Services'!C139</f>
        <v>0</v>
      </c>
      <c r="D139" s="49">
        <f>'Work Supports'!V139+'Supportive Services'!D139</f>
        <v>0</v>
      </c>
      <c r="E139" s="49">
        <f>'Work Supports'!W139+'Supportive Services'!E139</f>
        <v>0</v>
      </c>
      <c r="F139" s="49">
        <f>'Work Supports'!X139+'Supportive Services'!F139</f>
        <v>0</v>
      </c>
      <c r="G139" s="49">
        <f>'Work Supports'!Y139+'Supportive Services'!G139</f>
        <v>0</v>
      </c>
      <c r="H139" s="49">
        <f>'Work Supports'!Z139+'Supportive Services'!H139</f>
        <v>143600</v>
      </c>
    </row>
    <row r="140" spans="1:8">
      <c r="A140" s="51" t="s">
        <v>110</v>
      </c>
      <c r="B140" s="49">
        <f>'Work Supports'!T140+'Supportive Services'!B140</f>
        <v>145537</v>
      </c>
      <c r="C140" s="49">
        <f>'Work Supports'!U140+'Supportive Services'!C140</f>
        <v>173658</v>
      </c>
      <c r="D140" s="49">
        <f>'Work Supports'!V140+'Supportive Services'!D140</f>
        <v>129658</v>
      </c>
      <c r="E140" s="49">
        <f>'Work Supports'!W140+'Supportive Services'!E140</f>
        <v>2473405</v>
      </c>
      <c r="F140" s="49">
        <f>'Work Supports'!X140+'Supportive Services'!F140</f>
        <v>1052254</v>
      </c>
      <c r="G140" s="49">
        <f>'Work Supports'!Y140+'Supportive Services'!G140</f>
        <v>1370330</v>
      </c>
      <c r="H140" s="49">
        <f>'Work Supports'!Z140+'Supportive Services'!H140</f>
        <v>2109714</v>
      </c>
    </row>
    <row r="141" spans="1:8">
      <c r="A141" s="51" t="s">
        <v>111</v>
      </c>
      <c r="B141" s="49">
        <f>'Work Supports'!T141+'Supportive Services'!B141</f>
        <v>0</v>
      </c>
      <c r="C141" s="49">
        <f>'Work Supports'!U141+'Supportive Services'!C141</f>
        <v>0</v>
      </c>
      <c r="D141" s="49">
        <f>'Work Supports'!V141+'Supportive Services'!D141</f>
        <v>0</v>
      </c>
      <c r="E141" s="49">
        <f>'Work Supports'!W141+'Supportive Services'!E141</f>
        <v>0</v>
      </c>
      <c r="F141" s="49">
        <f>'Work Supports'!X141+'Supportive Services'!F141</f>
        <v>2400000</v>
      </c>
      <c r="G141" s="49">
        <f>'Work Supports'!Y141+'Supportive Services'!G141</f>
        <v>0</v>
      </c>
      <c r="H141" s="49">
        <f>'Work Supports'!Z141+'Supportive Services'!H141</f>
        <v>0</v>
      </c>
    </row>
    <row r="142" spans="1:8">
      <c r="A142" s="51" t="s">
        <v>113</v>
      </c>
      <c r="B142" s="49">
        <f>'Work Supports'!T142+'Supportive Services'!B142</f>
        <v>725746</v>
      </c>
      <c r="C142" s="49">
        <f>'Work Supports'!U142+'Supportive Services'!C142</f>
        <v>2059907</v>
      </c>
      <c r="D142" s="49">
        <f>'Work Supports'!V142+'Supportive Services'!D142</f>
        <v>1353219</v>
      </c>
      <c r="E142" s="49">
        <f>'Work Supports'!W142+'Supportive Services'!E142</f>
        <v>600617</v>
      </c>
      <c r="F142" s="49">
        <f>'Work Supports'!X142+'Supportive Services'!F142</f>
        <v>1773797</v>
      </c>
      <c r="G142" s="49">
        <f>'Work Supports'!Y142+'Supportive Services'!G142</f>
        <v>240222</v>
      </c>
      <c r="H142" s="49">
        <f>'Work Supports'!Z142+'Supportive Services'!H142</f>
        <v>64919</v>
      </c>
    </row>
    <row r="143" spans="1:8">
      <c r="A143" s="51" t="s">
        <v>78</v>
      </c>
      <c r="B143" s="49">
        <f>'Work Supports'!T143+'Supportive Services'!B143</f>
        <v>406566</v>
      </c>
      <c r="C143" s="49">
        <f>'Work Supports'!U143+'Supportive Services'!C143</f>
        <v>6291</v>
      </c>
      <c r="D143" s="49">
        <f>'Work Supports'!V143+'Supportive Services'!D143</f>
        <v>14477</v>
      </c>
      <c r="E143" s="49">
        <f>'Work Supports'!W143+'Supportive Services'!E143</f>
        <v>0</v>
      </c>
      <c r="F143" s="49">
        <f>'Work Supports'!X143+'Supportive Services'!F143</f>
        <v>0</v>
      </c>
      <c r="G143" s="49">
        <f>'Work Supports'!Y143+'Supportive Services'!G143</f>
        <v>0</v>
      </c>
      <c r="H143" s="49">
        <f>'Work Supports'!Z143+'Supportive Services'!H143</f>
        <v>0</v>
      </c>
    </row>
    <row r="144" spans="1:8">
      <c r="A144" s="51" t="s">
        <v>116</v>
      </c>
      <c r="B144" s="49">
        <f>'Work Supports'!T144+'Supportive Services'!B144</f>
        <v>13839756</v>
      </c>
      <c r="C144" s="49">
        <f>'Work Supports'!U144+'Supportive Services'!C144</f>
        <v>14608848</v>
      </c>
      <c r="D144" s="49">
        <f>'Work Supports'!V144+'Supportive Services'!D144</f>
        <v>12082022</v>
      </c>
      <c r="E144" s="49">
        <f>'Work Supports'!W144+'Supportive Services'!E144</f>
        <v>13298374</v>
      </c>
      <c r="F144" s="49">
        <f>'Work Supports'!X144+'Supportive Services'!F144</f>
        <v>20866516</v>
      </c>
      <c r="G144" s="49">
        <f>'Work Supports'!Y144+'Supportive Services'!G144</f>
        <v>21244727</v>
      </c>
      <c r="H144" s="49">
        <f>'Work Supports'!Z144+'Supportive Services'!H144</f>
        <v>24249308</v>
      </c>
    </row>
    <row r="145" spans="1:8">
      <c r="A145" s="51" t="s">
        <v>117</v>
      </c>
      <c r="B145" s="49">
        <f>'Work Supports'!T145+'Supportive Services'!B145</f>
        <v>10062608</v>
      </c>
      <c r="C145" s="49">
        <f>'Work Supports'!U145+'Supportive Services'!C145</f>
        <v>8215772</v>
      </c>
      <c r="D145" s="49">
        <f>'Work Supports'!V145+'Supportive Services'!D145</f>
        <v>9394887</v>
      </c>
      <c r="E145" s="49">
        <f>'Work Supports'!W145+'Supportive Services'!E145</f>
        <v>8711928</v>
      </c>
      <c r="F145" s="49">
        <f>'Work Supports'!X145+'Supportive Services'!F145</f>
        <v>8967913</v>
      </c>
      <c r="G145" s="49">
        <f>'Work Supports'!Y145+'Supportive Services'!G145</f>
        <v>4357008</v>
      </c>
      <c r="H145" s="49">
        <f>'Work Supports'!Z145+'Supportive Services'!H145</f>
        <v>4312780</v>
      </c>
    </row>
    <row r="146" spans="1:8">
      <c r="A146" s="51" t="s">
        <v>77</v>
      </c>
      <c r="B146" s="49">
        <f>'Work Supports'!T146+'Supportive Services'!B146</f>
        <v>0</v>
      </c>
      <c r="C146" s="49">
        <f>'Work Supports'!U146+'Supportive Services'!C146</f>
        <v>10384</v>
      </c>
      <c r="D146" s="49">
        <f>'Work Supports'!V146+'Supportive Services'!D146</f>
        <v>0</v>
      </c>
      <c r="E146" s="49">
        <f>'Work Supports'!W146+'Supportive Services'!E146</f>
        <v>0</v>
      </c>
      <c r="F146" s="49">
        <f>'Work Supports'!X146+'Supportive Services'!F146</f>
        <v>0</v>
      </c>
      <c r="G146" s="49">
        <f>'Work Supports'!Y146+'Supportive Services'!G146</f>
        <v>0</v>
      </c>
      <c r="H146" s="49">
        <f>'Work Supports'!Z146+'Supportive Services'!H146</f>
        <v>0</v>
      </c>
    </row>
    <row r="147" spans="1:8">
      <c r="A147" s="51" t="s">
        <v>120</v>
      </c>
      <c r="B147" s="49">
        <f>'Work Supports'!T147+'Supportive Services'!B147</f>
        <v>1021276</v>
      </c>
      <c r="C147" s="49">
        <f>'Work Supports'!U147+'Supportive Services'!C147</f>
        <v>1757394</v>
      </c>
      <c r="D147" s="49">
        <f>'Work Supports'!V147+'Supportive Services'!D147</f>
        <v>139770</v>
      </c>
      <c r="E147" s="49">
        <f>'Work Supports'!W147+'Supportive Services'!E147</f>
        <v>271738</v>
      </c>
      <c r="F147" s="49">
        <f>'Work Supports'!X147+'Supportive Services'!F147</f>
        <v>189732</v>
      </c>
      <c r="G147" s="49">
        <f>'Work Supports'!Y147+'Supportive Services'!G147</f>
        <v>38454</v>
      </c>
      <c r="H147" s="49">
        <f>'Work Supports'!Z147+'Supportive Services'!H147</f>
        <v>0</v>
      </c>
    </row>
    <row r="148" spans="1:8">
      <c r="A148" s="51" t="s">
        <v>122</v>
      </c>
      <c r="B148" s="49">
        <f>'Work Supports'!T148+'Supportive Services'!B148</f>
        <v>0</v>
      </c>
      <c r="C148" s="49">
        <f>'Work Supports'!U148+'Supportive Services'!C148</f>
        <v>2100700</v>
      </c>
      <c r="D148" s="49">
        <f>'Work Supports'!V148+'Supportive Services'!D148</f>
        <v>1723338</v>
      </c>
      <c r="E148" s="49">
        <f>'Work Supports'!W148+'Supportive Services'!E148</f>
        <v>9831621</v>
      </c>
      <c r="F148" s="49">
        <f>'Work Supports'!X148+'Supportive Services'!F148</f>
        <v>7988618</v>
      </c>
      <c r="G148" s="49">
        <f>'Work Supports'!Y148+'Supportive Services'!G148</f>
        <v>7904892</v>
      </c>
      <c r="H148" s="49">
        <f>'Work Supports'!Z148+'Supportive Services'!H148</f>
        <v>7113509</v>
      </c>
    </row>
    <row r="149" spans="1:8">
      <c r="A149" s="51" t="s">
        <v>124</v>
      </c>
      <c r="B149" s="49">
        <f>'Work Supports'!T149+'Supportive Services'!B149</f>
        <v>0</v>
      </c>
      <c r="C149" s="49">
        <f>'Work Supports'!U149+'Supportive Services'!C149</f>
        <v>660581</v>
      </c>
      <c r="D149" s="49">
        <f>'Work Supports'!V149+'Supportive Services'!D149</f>
        <v>801152</v>
      </c>
      <c r="E149" s="49">
        <f>'Work Supports'!W149+'Supportive Services'!E149</f>
        <v>1009841</v>
      </c>
      <c r="F149" s="49">
        <f>'Work Supports'!X149+'Supportive Services'!F149</f>
        <v>474539</v>
      </c>
      <c r="G149" s="49">
        <f>'Work Supports'!Y149+'Supportive Services'!G149</f>
        <v>358734</v>
      </c>
      <c r="H149" s="49">
        <f>'Work Supports'!Z149+'Supportive Services'!H149</f>
        <v>219364</v>
      </c>
    </row>
    <row r="150" spans="1:8">
      <c r="A150" s="51" t="s">
        <v>126</v>
      </c>
      <c r="B150" s="49">
        <f>'Work Supports'!T150+'Supportive Services'!B150</f>
        <v>0</v>
      </c>
      <c r="C150" s="49">
        <f>'Work Supports'!U150+'Supportive Services'!C150</f>
        <v>0</v>
      </c>
      <c r="D150" s="49">
        <f>'Work Supports'!V150+'Supportive Services'!D150</f>
        <v>0</v>
      </c>
      <c r="E150" s="49">
        <f>'Work Supports'!W150+'Supportive Services'!E150</f>
        <v>0</v>
      </c>
      <c r="F150" s="49">
        <f>'Work Supports'!X150+'Supportive Services'!F150</f>
        <v>380877</v>
      </c>
      <c r="G150" s="49">
        <f>'Work Supports'!Y150+'Supportive Services'!G150</f>
        <v>0</v>
      </c>
      <c r="H150" s="49">
        <f>'Work Supports'!Z150+'Supportive Services'!H150</f>
        <v>0</v>
      </c>
    </row>
    <row r="151" spans="1:8">
      <c r="A151" s="51" t="s">
        <v>127</v>
      </c>
      <c r="B151" s="49">
        <f>'Work Supports'!T151+'Supportive Services'!B151</f>
        <v>0</v>
      </c>
      <c r="C151" s="49">
        <f>'Work Supports'!U151+'Supportive Services'!C151</f>
        <v>1070215</v>
      </c>
      <c r="D151" s="49">
        <f>'Work Supports'!V151+'Supportive Services'!D151</f>
        <v>1157837</v>
      </c>
      <c r="E151" s="49">
        <f>'Work Supports'!W151+'Supportive Services'!E151</f>
        <v>2986119</v>
      </c>
      <c r="F151" s="49">
        <f>'Work Supports'!X151+'Supportive Services'!F151</f>
        <v>2857712</v>
      </c>
      <c r="G151" s="49">
        <f>'Work Supports'!Y151+'Supportive Services'!G151</f>
        <v>3967699</v>
      </c>
      <c r="H151" s="49">
        <f>'Work Supports'!Z151+'Supportive Services'!H151</f>
        <v>5720970</v>
      </c>
    </row>
    <row r="152" spans="1:8">
      <c r="A152" s="51" t="s">
        <v>128</v>
      </c>
      <c r="B152" s="49">
        <f>'Work Supports'!T152+'Supportive Services'!B152</f>
        <v>709715</v>
      </c>
      <c r="C152" s="49">
        <f>'Work Supports'!U152+'Supportive Services'!C152</f>
        <v>610162</v>
      </c>
      <c r="D152" s="49">
        <f>'Work Supports'!V152+'Supportive Services'!D152</f>
        <v>424833</v>
      </c>
      <c r="E152" s="49">
        <f>'Work Supports'!W152+'Supportive Services'!E152</f>
        <v>317898</v>
      </c>
      <c r="F152" s="49">
        <f>'Work Supports'!X152+'Supportive Services'!F152</f>
        <v>278309</v>
      </c>
      <c r="G152" s="49">
        <f>'Work Supports'!Y152+'Supportive Services'!G152</f>
        <v>111745</v>
      </c>
      <c r="H152" s="49">
        <f>'Work Supports'!Z152+'Supportive Services'!H152</f>
        <v>55590</v>
      </c>
    </row>
    <row r="153" spans="1:8">
      <c r="A153" s="51" t="s">
        <v>130</v>
      </c>
      <c r="B153" s="49">
        <f>'Work Supports'!T153+'Supportive Services'!B153</f>
        <v>7688289</v>
      </c>
      <c r="C153" s="49">
        <f>'Work Supports'!U153+'Supportive Services'!C153</f>
        <v>7800684</v>
      </c>
      <c r="D153" s="49">
        <f>'Work Supports'!V153+'Supportive Services'!D153</f>
        <v>8202452</v>
      </c>
      <c r="E153" s="49">
        <f>'Work Supports'!W153+'Supportive Services'!E153</f>
        <v>7949769</v>
      </c>
      <c r="F153" s="49">
        <f>'Work Supports'!X153+'Supportive Services'!F153</f>
        <v>7518566</v>
      </c>
      <c r="G153" s="49">
        <f>'Work Supports'!Y153+'Supportive Services'!G153</f>
        <v>7675284</v>
      </c>
      <c r="H153" s="49">
        <f>'Work Supports'!Z153+'Supportive Services'!H153</f>
        <v>6683241.7699999996</v>
      </c>
    </row>
    <row r="154" spans="1:8">
      <c r="A154" s="51" t="s">
        <v>131</v>
      </c>
      <c r="B154" s="49">
        <f>'Work Supports'!T154+'Supportive Services'!B154</f>
        <v>0</v>
      </c>
      <c r="C154" s="49">
        <f>'Work Supports'!U154+'Supportive Services'!C154</f>
        <v>0</v>
      </c>
      <c r="D154" s="49">
        <f>'Work Supports'!V154+'Supportive Services'!D154</f>
        <v>0</v>
      </c>
      <c r="E154" s="49">
        <f>'Work Supports'!W154+'Supportive Services'!E154</f>
        <v>4086980</v>
      </c>
      <c r="F154" s="49">
        <f>'Work Supports'!X154+'Supportive Services'!F154</f>
        <v>7211904</v>
      </c>
      <c r="G154" s="49">
        <f>'Work Supports'!Y154+'Supportive Services'!G154</f>
        <v>5988610</v>
      </c>
      <c r="H154" s="49">
        <f>'Work Supports'!Z154+'Supportive Services'!H154</f>
        <v>7047964</v>
      </c>
    </row>
    <row r="155" spans="1:8">
      <c r="A155" s="51" t="s">
        <v>132</v>
      </c>
      <c r="B155" s="49">
        <f>'Work Supports'!T155+'Supportive Services'!B155</f>
        <v>6633401</v>
      </c>
      <c r="C155" s="49">
        <f>'Work Supports'!U155+'Supportive Services'!C155</f>
        <v>8278624</v>
      </c>
      <c r="D155" s="49">
        <f>'Work Supports'!V155+'Supportive Services'!D155</f>
        <v>13613789</v>
      </c>
      <c r="E155" s="49">
        <f>'Work Supports'!W155+'Supportive Services'!E155</f>
        <v>5253741</v>
      </c>
      <c r="F155" s="49">
        <f>'Work Supports'!X155+'Supportive Services'!F155</f>
        <v>9146649</v>
      </c>
      <c r="G155" s="49">
        <f>'Work Supports'!Y155+'Supportive Services'!G155</f>
        <v>9063561</v>
      </c>
      <c r="H155" s="49">
        <f>'Work Supports'!Z155+'Supportive Services'!H155</f>
        <v>11110530</v>
      </c>
    </row>
    <row r="156" spans="1:8">
      <c r="A156" s="51" t="s">
        <v>75</v>
      </c>
      <c r="B156" s="49">
        <f>'Work Supports'!T156+'Supportive Services'!B156</f>
        <v>3702105</v>
      </c>
      <c r="C156" s="49">
        <f>'Work Supports'!U156+'Supportive Services'!C156</f>
        <v>2997542</v>
      </c>
      <c r="D156" s="49">
        <f>'Work Supports'!V156+'Supportive Services'!D156</f>
        <v>2560813</v>
      </c>
      <c r="E156" s="49">
        <f>'Work Supports'!W156+'Supportive Services'!E156</f>
        <v>2353123</v>
      </c>
      <c r="F156" s="49">
        <f>'Work Supports'!X156+'Supportive Services'!F156</f>
        <v>2290269</v>
      </c>
      <c r="G156" s="49">
        <f>'Work Supports'!Y156+'Supportive Services'!G156</f>
        <v>1346585</v>
      </c>
      <c r="H156" s="49">
        <f>'Work Supports'!Z156+'Supportive Services'!H156</f>
        <v>658330</v>
      </c>
    </row>
    <row r="157" spans="1:8">
      <c r="A157" s="51" t="s">
        <v>133</v>
      </c>
      <c r="B157" s="49">
        <f>'Work Supports'!T157+'Supportive Services'!B157</f>
        <v>451450</v>
      </c>
      <c r="C157" s="49">
        <f>'Work Supports'!U157+'Supportive Services'!C157</f>
        <v>353318</v>
      </c>
      <c r="D157" s="49">
        <f>'Work Supports'!V157+'Supportive Services'!D157</f>
        <v>257983</v>
      </c>
      <c r="E157" s="49">
        <f>'Work Supports'!W157+'Supportive Services'!E157</f>
        <v>528052</v>
      </c>
      <c r="F157" s="49">
        <f>'Work Supports'!X157+'Supportive Services'!F157</f>
        <v>306936</v>
      </c>
      <c r="G157" s="49">
        <f>'Work Supports'!Y157+'Supportive Services'!G157</f>
        <v>0</v>
      </c>
      <c r="H157" s="49">
        <f>'Work Supports'!Z157+'Supportive Services'!H157</f>
        <v>1193486</v>
      </c>
    </row>
    <row r="158" spans="1:8">
      <c r="A158" s="51" t="s">
        <v>134</v>
      </c>
      <c r="B158" s="49">
        <f>'Work Supports'!T158+'Supportive Services'!B158</f>
        <v>0</v>
      </c>
      <c r="C158" s="49">
        <f>'Work Supports'!U158+'Supportive Services'!C158</f>
        <v>0</v>
      </c>
      <c r="D158" s="49">
        <f>'Work Supports'!V158+'Supportive Services'!D158</f>
        <v>0</v>
      </c>
      <c r="E158" s="49">
        <f>'Work Supports'!W158+'Supportive Services'!E158</f>
        <v>0</v>
      </c>
      <c r="F158" s="49">
        <f>'Work Supports'!X158+'Supportive Services'!F158</f>
        <v>0</v>
      </c>
      <c r="G158" s="49">
        <f>'Work Supports'!Y158+'Supportive Services'!G158</f>
        <v>0</v>
      </c>
      <c r="H158" s="49">
        <f>'Work Supports'!Z158+'Supportive Services'!H158</f>
        <v>0</v>
      </c>
    </row>
    <row r="159" spans="1:8">
      <c r="A159" s="51" t="s">
        <v>136</v>
      </c>
      <c r="B159" s="49">
        <f>'Work Supports'!T159+'Supportive Services'!B159</f>
        <v>1480418</v>
      </c>
      <c r="C159" s="49">
        <f>'Work Supports'!U159+'Supportive Services'!C159</f>
        <v>2649159</v>
      </c>
      <c r="D159" s="49">
        <f>'Work Supports'!V159+'Supportive Services'!D159</f>
        <v>1413020</v>
      </c>
      <c r="E159" s="49">
        <f>'Work Supports'!W159+'Supportive Services'!E159</f>
        <v>1506135</v>
      </c>
      <c r="F159" s="49">
        <f>'Work Supports'!X159+'Supportive Services'!F159</f>
        <v>1979070</v>
      </c>
      <c r="G159" s="49">
        <f>'Work Supports'!Y159+'Supportive Services'!G159</f>
        <v>3109002</v>
      </c>
      <c r="H159" s="49">
        <f>'Work Supports'!Z159+'Supportive Services'!H159</f>
        <v>538129</v>
      </c>
    </row>
    <row r="160" spans="1:8">
      <c r="A160" s="51" t="s">
        <v>145</v>
      </c>
      <c r="B160" s="49">
        <f>'Work Supports'!T160+'Supportive Services'!B160</f>
        <v>2842756</v>
      </c>
      <c r="C160" s="49">
        <f>'Work Supports'!U160+'Supportive Services'!C160</f>
        <v>2511460</v>
      </c>
      <c r="D160" s="49">
        <f>'Work Supports'!V160+'Supportive Services'!D160</f>
        <v>6217837</v>
      </c>
      <c r="E160" s="49">
        <f>'Work Supports'!W160+'Supportive Services'!E160</f>
        <v>1278501</v>
      </c>
      <c r="F160" s="49">
        <f>'Work Supports'!X160+'Supportive Services'!F160</f>
        <v>6366352</v>
      </c>
      <c r="G160" s="49">
        <f>'Work Supports'!Y160+'Supportive Services'!G160</f>
        <v>4264449</v>
      </c>
      <c r="H160" s="49">
        <f>'Work Supports'!Z160+'Supportive Services'!H160</f>
        <v>4521917</v>
      </c>
    </row>
    <row r="161" spans="1:8">
      <c r="A161" s="51" t="s">
        <v>138</v>
      </c>
      <c r="B161" s="49">
        <f>'Work Supports'!T161+'Supportive Services'!B161</f>
        <v>311923</v>
      </c>
      <c r="C161" s="49">
        <f>'Work Supports'!U161+'Supportive Services'!C161</f>
        <v>281303</v>
      </c>
      <c r="D161" s="49">
        <f>'Work Supports'!V161+'Supportive Services'!D161</f>
        <v>51225</v>
      </c>
      <c r="E161" s="49">
        <f>'Work Supports'!W161+'Supportive Services'!E161</f>
        <v>359974</v>
      </c>
      <c r="F161" s="49">
        <f>'Work Supports'!X161+'Supportive Services'!F161</f>
        <v>91672</v>
      </c>
      <c r="G161" s="49">
        <f>'Work Supports'!Y161+'Supportive Services'!G161</f>
        <v>5197</v>
      </c>
      <c r="H161" s="49">
        <f>'Work Supports'!Z161+'Supportive Services'!H161</f>
        <v>1656</v>
      </c>
    </row>
    <row r="162" spans="1:8">
      <c r="A162" s="51" t="s">
        <v>140</v>
      </c>
      <c r="B162" s="49">
        <f>'Work Supports'!T162+'Supportive Services'!B162</f>
        <v>0</v>
      </c>
      <c r="C162" s="49">
        <f>'Work Supports'!U162+'Supportive Services'!C162</f>
        <v>0</v>
      </c>
      <c r="D162" s="49">
        <f>'Work Supports'!V162+'Supportive Services'!D162</f>
        <v>0</v>
      </c>
      <c r="E162" s="49">
        <f>'Work Supports'!W162+'Supportive Services'!E162</f>
        <v>0</v>
      </c>
      <c r="F162" s="49">
        <f>'Work Supports'!X162+'Supportive Services'!F162</f>
        <v>0</v>
      </c>
      <c r="G162" s="49">
        <f>'Work Supports'!Y162+'Supportive Services'!G162</f>
        <v>17135589</v>
      </c>
      <c r="H162" s="49">
        <f>'Work Supports'!Z162+'Supportive Services'!H162</f>
        <v>15961466</v>
      </c>
    </row>
    <row r="163" spans="1:8">
      <c r="A163" s="51" t="s">
        <v>142</v>
      </c>
      <c r="B163" s="49">
        <f>'Work Supports'!T163+'Supportive Services'!B163</f>
        <v>0</v>
      </c>
      <c r="C163" s="49">
        <f>'Work Supports'!U163+'Supportive Services'!C163</f>
        <v>0</v>
      </c>
      <c r="D163" s="49">
        <f>'Work Supports'!V163+'Supportive Services'!D163</f>
        <v>0</v>
      </c>
      <c r="E163" s="49">
        <f>'Work Supports'!W163+'Supportive Services'!E163</f>
        <v>0</v>
      </c>
      <c r="F163" s="49">
        <f>'Work Supports'!X163+'Supportive Services'!F163</f>
        <v>0</v>
      </c>
      <c r="G163" s="49">
        <f>'Work Supports'!Y163+'Supportive Services'!G163</f>
        <v>0</v>
      </c>
      <c r="H163" s="49">
        <f>'Work Supports'!Z163+'Supportive Services'!H163</f>
        <v>0</v>
      </c>
    </row>
    <row r="164" spans="1:8">
      <c r="A164" s="51" t="s">
        <v>144</v>
      </c>
      <c r="B164" s="49">
        <f>'Work Supports'!T164+'Supportive Services'!B164</f>
        <v>43301</v>
      </c>
      <c r="C164" s="49">
        <f>'Work Supports'!U164+'Supportive Services'!C164</f>
        <v>41652</v>
      </c>
      <c r="D164" s="49">
        <f>'Work Supports'!V164+'Supportive Services'!D164</f>
        <v>35978</v>
      </c>
      <c r="E164" s="49">
        <f>'Work Supports'!W164+'Supportive Services'!E164</f>
        <v>37956</v>
      </c>
      <c r="F164" s="49">
        <f>'Work Supports'!X164+'Supportive Services'!F164</f>
        <v>40158</v>
      </c>
      <c r="G164" s="49">
        <f>'Work Supports'!Y164+'Supportive Services'!G164</f>
        <v>16844</v>
      </c>
      <c r="H164" s="49">
        <f>'Work Supports'!Z164+'Supportive Services'!H164</f>
        <v>11890</v>
      </c>
    </row>
    <row r="165" spans="1:8">
      <c r="A165" s="51" t="s">
        <v>146</v>
      </c>
      <c r="B165" s="49">
        <f>'Work Supports'!T165+'Supportive Services'!B165</f>
        <v>596502</v>
      </c>
      <c r="C165" s="49">
        <f>'Work Supports'!U165+'Supportive Services'!C165</f>
        <v>323888</v>
      </c>
      <c r="D165" s="49">
        <f>'Work Supports'!V165+'Supportive Services'!D165</f>
        <v>51421</v>
      </c>
      <c r="E165" s="49">
        <f>'Work Supports'!W165+'Supportive Services'!E165</f>
        <v>186602</v>
      </c>
      <c r="F165" s="49">
        <f>'Work Supports'!X165+'Supportive Services'!F165</f>
        <v>341469</v>
      </c>
      <c r="G165" s="49">
        <f>'Work Supports'!Y165+'Supportive Services'!G165</f>
        <v>34107</v>
      </c>
      <c r="H165" s="49">
        <f>'Work Supports'!Z165+'Supportive Services'!H165</f>
        <v>0</v>
      </c>
    </row>
    <row r="166" spans="1:8">
      <c r="A166" s="51" t="s">
        <v>148</v>
      </c>
      <c r="B166" s="49">
        <f>'Work Supports'!T166+'Supportive Services'!B166</f>
        <v>164898</v>
      </c>
      <c r="C166" s="49">
        <f>'Work Supports'!U166+'Supportive Services'!C166</f>
        <v>406019</v>
      </c>
      <c r="D166" s="49">
        <f>'Work Supports'!V166+'Supportive Services'!D166</f>
        <v>378683</v>
      </c>
      <c r="E166" s="49">
        <f>'Work Supports'!W166+'Supportive Services'!E166</f>
        <v>342562</v>
      </c>
      <c r="F166" s="49">
        <f>'Work Supports'!X166+'Supportive Services'!F166</f>
        <v>361552</v>
      </c>
      <c r="G166" s="49">
        <f>'Work Supports'!Y166+'Supportive Services'!G166</f>
        <v>200746</v>
      </c>
      <c r="H166" s="49">
        <f>'Work Supports'!Z166+'Supportive Services'!H166</f>
        <v>60302</v>
      </c>
    </row>
    <row r="167" spans="1:8">
      <c r="A167" s="51" t="s">
        <v>150</v>
      </c>
      <c r="B167" s="49">
        <f>'Work Supports'!T167+'Supportive Services'!B167</f>
        <v>42995</v>
      </c>
      <c r="C167" s="49">
        <f>'Work Supports'!U167+'Supportive Services'!C167</f>
        <v>1781653</v>
      </c>
      <c r="D167" s="49">
        <f>'Work Supports'!V167+'Supportive Services'!D167</f>
        <v>68730</v>
      </c>
      <c r="E167" s="49">
        <f>'Work Supports'!W167+'Supportive Services'!E167</f>
        <v>1260220</v>
      </c>
      <c r="F167" s="49">
        <f>'Work Supports'!X167+'Supportive Services'!F167</f>
        <v>19455</v>
      </c>
      <c r="G167" s="49">
        <f>'Work Supports'!Y167+'Supportive Services'!G167</f>
        <v>3940947</v>
      </c>
      <c r="H167" s="49">
        <f>'Work Supports'!Z167+'Supportive Services'!H167</f>
        <v>3789</v>
      </c>
    </row>
    <row r="168" spans="1:8">
      <c r="A168" s="51" t="s">
        <v>152</v>
      </c>
      <c r="B168" s="49">
        <f>'Work Supports'!T168+'Supportive Services'!B168</f>
        <v>0</v>
      </c>
      <c r="C168" s="49">
        <f>'Work Supports'!U168+'Supportive Services'!C168</f>
        <v>222202</v>
      </c>
      <c r="D168" s="49">
        <f>'Work Supports'!V168+'Supportive Services'!D168</f>
        <v>1456877</v>
      </c>
      <c r="E168" s="49">
        <f>'Work Supports'!W168+'Supportive Services'!E168</f>
        <v>1994131</v>
      </c>
      <c r="F168" s="49">
        <f>'Work Supports'!X168+'Supportive Services'!F168</f>
        <v>1581125</v>
      </c>
      <c r="G168" s="49">
        <f>'Work Supports'!Y168+'Supportive Services'!G168</f>
        <v>1308746</v>
      </c>
      <c r="H168" s="49">
        <f>'Work Supports'!Z168+'Supportive Services'!H168</f>
        <v>1235296</v>
      </c>
    </row>
    <row r="169" spans="1:8">
      <c r="A169" s="51" t="s">
        <v>153</v>
      </c>
      <c r="B169" s="49">
        <f>'Work Supports'!T169+'Supportive Services'!B169</f>
        <v>6350771</v>
      </c>
      <c r="C169" s="49">
        <f>'Work Supports'!U169+'Supportive Services'!C169</f>
        <v>6704479</v>
      </c>
      <c r="D169" s="49">
        <f>'Work Supports'!V169+'Supportive Services'!D169</f>
        <v>5953909</v>
      </c>
      <c r="E169" s="49">
        <f>'Work Supports'!W169+'Supportive Services'!E169</f>
        <v>6714918</v>
      </c>
      <c r="F169" s="49">
        <f>'Work Supports'!X169+'Supportive Services'!F169</f>
        <v>6141830</v>
      </c>
      <c r="G169" s="49">
        <f>'Work Supports'!Y169+'Supportive Services'!G169</f>
        <v>5534019</v>
      </c>
      <c r="H169" s="49">
        <f>'Work Supports'!Z169+'Supportive Services'!H169</f>
        <v>3782811</v>
      </c>
    </row>
    <row r="170" spans="1:8">
      <c r="A170" s="51" t="s">
        <v>154</v>
      </c>
      <c r="B170" s="49">
        <f>'Work Supports'!T170+'Supportive Services'!B170</f>
        <v>13386</v>
      </c>
      <c r="C170" s="49">
        <f>'Work Supports'!U170+'Supportive Services'!C170</f>
        <v>11753</v>
      </c>
      <c r="D170" s="49">
        <f>'Work Supports'!V170+'Supportive Services'!D170</f>
        <v>279073</v>
      </c>
      <c r="E170" s="49">
        <f>'Work Supports'!W170+'Supportive Services'!E170</f>
        <v>0</v>
      </c>
      <c r="F170" s="49">
        <f>'Work Supports'!X170+'Supportive Services'!F170</f>
        <v>0</v>
      </c>
      <c r="G170" s="49">
        <f>'Work Supports'!Y170+'Supportive Services'!G170</f>
        <v>0</v>
      </c>
      <c r="H170" s="49">
        <f>'Work Supports'!Z170+'Supportive Services'!H170</f>
        <v>0</v>
      </c>
    </row>
    <row r="171" spans="1:8">
      <c r="A171" s="51" t="s">
        <v>155</v>
      </c>
      <c r="B171" s="49">
        <f>'Work Supports'!T171+'Supportive Services'!B171</f>
        <v>389537</v>
      </c>
      <c r="C171" s="49">
        <f>'Work Supports'!U171+'Supportive Services'!C171</f>
        <v>1141163</v>
      </c>
      <c r="D171" s="49">
        <f>'Work Supports'!V171+'Supportive Services'!D171</f>
        <v>807049</v>
      </c>
      <c r="E171" s="49">
        <f>'Work Supports'!W171+'Supportive Services'!E171</f>
        <v>1687925</v>
      </c>
      <c r="F171" s="49">
        <f>'Work Supports'!X171+'Supportive Services'!F171</f>
        <v>1767618</v>
      </c>
      <c r="G171" s="49">
        <f>'Work Supports'!Y171+'Supportive Services'!G171</f>
        <v>0</v>
      </c>
      <c r="H171" s="49">
        <f>'Work Supports'!Z171+'Supportive Services'!H171</f>
        <v>0</v>
      </c>
    </row>
    <row r="172" spans="1:8">
      <c r="A172" s="51" t="s">
        <v>157</v>
      </c>
      <c r="B172" s="49">
        <f>'Work Supports'!T172+'Supportive Services'!B172</f>
        <v>12890425</v>
      </c>
      <c r="C172" s="49">
        <f>'Work Supports'!U172+'Supportive Services'!C172</f>
        <v>13221093</v>
      </c>
      <c r="D172" s="49">
        <f>'Work Supports'!V172+'Supportive Services'!D172</f>
        <v>18773015</v>
      </c>
      <c r="E172" s="49">
        <f>'Work Supports'!W172+'Supportive Services'!E172</f>
        <v>19718890</v>
      </c>
      <c r="F172" s="49">
        <f>'Work Supports'!X172+'Supportive Services'!F172</f>
        <v>15271504</v>
      </c>
      <c r="G172" s="49">
        <f>'Work Supports'!Y172+'Supportive Services'!G172</f>
        <v>17653362</v>
      </c>
      <c r="H172" s="49">
        <f>'Work Supports'!Z172+'Supportive Services'!H172</f>
        <v>14497989</v>
      </c>
    </row>
    <row r="173" spans="1:8">
      <c r="A173" s="51" t="s">
        <v>158</v>
      </c>
      <c r="B173" s="49">
        <f>'Work Supports'!T173+'Supportive Services'!B173</f>
        <v>0</v>
      </c>
      <c r="C173" s="49">
        <f>'Work Supports'!U173+'Supportive Services'!C173</f>
        <v>0</v>
      </c>
      <c r="D173" s="49">
        <f>'Work Supports'!V173+'Supportive Services'!D173</f>
        <v>0</v>
      </c>
      <c r="E173" s="49">
        <f>'Work Supports'!W173+'Supportive Services'!E173</f>
        <v>0</v>
      </c>
      <c r="F173" s="49">
        <f>'Work Supports'!X173+'Supportive Services'!F173</f>
        <v>0</v>
      </c>
      <c r="G173" s="49">
        <f>'Work Supports'!Y173+'Supportive Services'!G173</f>
        <v>0</v>
      </c>
      <c r="H173" s="49">
        <f>'Work Supports'!Z173+'Supportive Services'!H173</f>
        <v>0</v>
      </c>
    </row>
    <row r="174" spans="1:8">
      <c r="A174" s="59" t="s">
        <v>159</v>
      </c>
      <c r="B174" s="49">
        <f>'Work Supports'!T174+'Supportive Services'!B174</f>
        <v>245083216</v>
      </c>
      <c r="C174" s="49">
        <f>'Work Supports'!U174+'Supportive Services'!C174</f>
        <v>236758222</v>
      </c>
      <c r="D174" s="49">
        <f>'Work Supports'!V174+'Supportive Services'!D174</f>
        <v>245092401</v>
      </c>
      <c r="E174" s="49">
        <f>'Work Supports'!W174+'Supportive Services'!E174</f>
        <v>250412269</v>
      </c>
      <c r="F174" s="49">
        <f>'Work Supports'!X174+'Supportive Services'!F174</f>
        <v>253972125</v>
      </c>
      <c r="G174" s="49">
        <f>'Work Supports'!Y174+'Supportive Services'!G174</f>
        <v>238373347</v>
      </c>
      <c r="H174" s="49">
        <f>'Work Supports'!Z174+'Supportive Services'!H174</f>
        <v>246617685.77000001</v>
      </c>
    </row>
    <row r="180" spans="1:12" ht="14.25" customHeight="1">
      <c r="A180" s="396" t="s">
        <v>232</v>
      </c>
      <c r="B180" s="402">
        <v>2015</v>
      </c>
      <c r="C180" s="402">
        <v>2016</v>
      </c>
      <c r="D180" s="402">
        <v>2017</v>
      </c>
      <c r="E180" s="402">
        <v>2018</v>
      </c>
      <c r="F180" s="402">
        <v>2019</v>
      </c>
      <c r="G180" s="402">
        <v>2020</v>
      </c>
      <c r="H180" s="402">
        <v>2021</v>
      </c>
    </row>
    <row r="181" spans="1:12" ht="14.25" customHeight="1">
      <c r="A181" s="396"/>
      <c r="B181" s="402"/>
      <c r="C181" s="402"/>
      <c r="D181" s="402"/>
      <c r="E181" s="402"/>
      <c r="F181" s="402"/>
      <c r="G181" s="402"/>
      <c r="H181" s="402"/>
      <c r="I181" s="288" t="s">
        <v>341</v>
      </c>
      <c r="J181" s="211" t="s">
        <v>347</v>
      </c>
    </row>
    <row r="182" spans="1:12">
      <c r="A182" s="51" t="s">
        <v>82</v>
      </c>
      <c r="B182" s="89">
        <f>B5/'Total Funds Spent &amp; Transferred'!T5</f>
        <v>2.6592842698945279E-2</v>
      </c>
      <c r="C182" s="89">
        <f>C5/'Total Funds Spent &amp; Transferred'!U5</f>
        <v>2.2227885970909512E-2</v>
      </c>
      <c r="D182" s="89">
        <f>D5/'Total Funds Spent &amp; Transferred'!V5</f>
        <v>2.2878035143552668E-2</v>
      </c>
      <c r="E182" s="89">
        <f>E5/'Total Funds Spent &amp; Transferred'!W5</f>
        <v>2.1013927534696195E-2</v>
      </c>
      <c r="F182" s="89">
        <f>F5/'Total Funds Spent &amp; Transferred'!X5</f>
        <v>2.5643295742313936E-2</v>
      </c>
      <c r="G182" s="89">
        <f>G5/'Total Funds Spent &amp; Transferred'!Y5</f>
        <v>1.7603209635154615E-2</v>
      </c>
      <c r="H182" s="89">
        <f>H5/'Total Funds Spent &amp; Transferred'!Z5</f>
        <v>1.3779634500158717E-2</v>
      </c>
      <c r="I182" s="289">
        <f t="shared" ref="I182:I188" si="121">(F182-E182)/E182</f>
        <v>0.22029999865442426</v>
      </c>
      <c r="J182" s="91">
        <f>H182+'Work-Related (wo Work Supports)'!Z182</f>
        <v>4.5581757227004069E-2</v>
      </c>
      <c r="L182" s="340"/>
    </row>
    <row r="183" spans="1:12">
      <c r="A183" s="51" t="s">
        <v>84</v>
      </c>
      <c r="B183" s="89">
        <f>B6/'Total Funds Spent &amp; Transferred'!T6</f>
        <v>1.1047738708650206E-2</v>
      </c>
      <c r="C183" s="89">
        <f>C6/'Total Funds Spent &amp; Transferred'!U6</f>
        <v>8.151495055531267E-3</v>
      </c>
      <c r="D183" s="89">
        <f>D6/'Total Funds Spent &amp; Transferred'!V6</f>
        <v>6.3090761542669389E-3</v>
      </c>
      <c r="E183" s="89">
        <f>E6/'Total Funds Spent &amp; Transferred'!W6</f>
        <v>3.1697711926568306E-3</v>
      </c>
      <c r="F183" s="89">
        <f>F6/'Total Funds Spent &amp; Transferred'!X6</f>
        <v>4.915105043714136E-3</v>
      </c>
      <c r="G183" s="89">
        <f>G6/'Total Funds Spent &amp; Transferred'!Y6</f>
        <v>2.3562662290442194E-3</v>
      </c>
      <c r="H183" s="89">
        <f>H6/'Total Funds Spent &amp; Transferred'!Z6</f>
        <v>2.1668506308500962E-3</v>
      </c>
      <c r="I183" s="289">
        <f t="shared" si="121"/>
        <v>0.55061824497004341</v>
      </c>
      <c r="J183" s="91">
        <f>H183+'Work-Related (wo Work Supports)'!Z183</f>
        <v>0.13773270704870022</v>
      </c>
      <c r="L183" s="340"/>
    </row>
    <row r="184" spans="1:12">
      <c r="A184" s="51" t="s">
        <v>86</v>
      </c>
      <c r="B184" s="89">
        <f>B7/'Total Funds Spent &amp; Transferred'!T7</f>
        <v>3.3432121398087669E-2</v>
      </c>
      <c r="C184" s="89">
        <f>C7/'Total Funds Spent &amp; Transferred'!U7</f>
        <v>5.5773552709093663E-2</v>
      </c>
      <c r="D184" s="89">
        <f>D7/'Total Funds Spent &amp; Transferred'!V7</f>
        <v>4.0224838834500454E-2</v>
      </c>
      <c r="E184" s="89">
        <f>E7/'Total Funds Spent &amp; Transferred'!W7</f>
        <v>3.8355057498551975E-2</v>
      </c>
      <c r="F184" s="89">
        <f>F7/'Total Funds Spent &amp; Transferred'!X7</f>
        <v>4.9681834554592172E-2</v>
      </c>
      <c r="G184" s="89">
        <f>G7/'Total Funds Spent &amp; Transferred'!Y7</f>
        <v>4.1669900818769895E-2</v>
      </c>
      <c r="H184" s="89">
        <f>H7/'Total Funds Spent &amp; Transferred'!Z7</f>
        <v>4.3592322691199614E-2</v>
      </c>
      <c r="I184" s="289">
        <f t="shared" si="121"/>
        <v>0.29531378114783996</v>
      </c>
      <c r="J184" s="91">
        <f>H184+'Work-Related (wo Work Supports)'!Z184</f>
        <v>4.5205422290777265E-2</v>
      </c>
      <c r="L184" s="340"/>
    </row>
    <row r="185" spans="1:12">
      <c r="A185" s="51" t="s">
        <v>88</v>
      </c>
      <c r="B185" s="89">
        <f>B8/'Total Funds Spent &amp; Transferred'!T8</f>
        <v>1.214153242048961E-2</v>
      </c>
      <c r="C185" s="89">
        <f>C8/'Total Funds Spent &amp; Transferred'!U8</f>
        <v>8.970834498336383E-3</v>
      </c>
      <c r="D185" s="89">
        <f>D8/'Total Funds Spent &amp; Transferred'!V8</f>
        <v>7.5265589285241742E-3</v>
      </c>
      <c r="E185" s="89">
        <f>E8/'Total Funds Spent &amp; Transferred'!W8</f>
        <v>7.3014572304420577E-3</v>
      </c>
      <c r="F185" s="89">
        <f>F8/'Total Funds Spent &amp; Transferred'!X8</f>
        <v>1.444044501768341E-2</v>
      </c>
      <c r="G185" s="89">
        <f>G8/'Total Funds Spent &amp; Transferred'!Y8</f>
        <v>1.0502691990943601E-2</v>
      </c>
      <c r="H185" s="89">
        <f>H8/'Total Funds Spent &amp; Transferred'!Z8</f>
        <v>3.0295566726008119E-3</v>
      </c>
      <c r="I185" s="289">
        <f t="shared" si="121"/>
        <v>0.97774835377747338</v>
      </c>
      <c r="J185" s="91">
        <f>H185+'Work-Related (wo Work Supports)'!Z185</f>
        <v>0.12813657322845795</v>
      </c>
      <c r="L185" s="340"/>
    </row>
    <row r="186" spans="1:12">
      <c r="A186" s="51" t="s">
        <v>74</v>
      </c>
      <c r="B186" s="89">
        <f>B9/'Total Funds Spent &amp; Transferred'!T9</f>
        <v>6.0110126634341794E-2</v>
      </c>
      <c r="C186" s="89">
        <f>C9/'Total Funds Spent &amp; Transferred'!U9</f>
        <v>6.4329812512101014E-2</v>
      </c>
      <c r="D186" s="89">
        <f>D9/'Total Funds Spent &amp; Transferred'!V9</f>
        <v>5.8350521621861315E-2</v>
      </c>
      <c r="E186" s="89">
        <f>E9/'Total Funds Spent &amp; Transferred'!W9</f>
        <v>4.9885067834114012E-2</v>
      </c>
      <c r="F186" s="89">
        <f>F9/'Total Funds Spent &amp; Transferred'!X9</f>
        <v>5.0569850957356353E-2</v>
      </c>
      <c r="G186" s="89">
        <f>G9/'Total Funds Spent &amp; Transferred'!Y9</f>
        <v>4.5086144221811515E-2</v>
      </c>
      <c r="H186" s="89">
        <f>H9/'Total Funds Spent &amp; Transferred'!Z9</f>
        <v>4.5297870185408158E-2</v>
      </c>
      <c r="I186" s="289">
        <f t="shared" si="121"/>
        <v>1.3727216439185652E-2</v>
      </c>
      <c r="J186" s="91">
        <f>H186+'Work-Related (wo Work Supports)'!Z186</f>
        <v>0.19193416865874846</v>
      </c>
      <c r="L186" s="340"/>
    </row>
    <row r="187" spans="1:12">
      <c r="A187" s="51" t="s">
        <v>91</v>
      </c>
      <c r="B187" s="89">
        <f>B10/'Total Funds Spent &amp; Transferred'!T10</f>
        <v>7.7235173230915249E-2</v>
      </c>
      <c r="C187" s="89">
        <f>C10/'Total Funds Spent &amp; Transferred'!U10</f>
        <v>2.5007697532365467E-2</v>
      </c>
      <c r="D187" s="89">
        <f>D10/'Total Funds Spent &amp; Transferred'!V10</f>
        <v>2.022846393124467E-2</v>
      </c>
      <c r="E187" s="89">
        <f>E10/'Total Funds Spent &amp; Transferred'!W10</f>
        <v>3.2351472363019718E-2</v>
      </c>
      <c r="F187" s="89">
        <f>F10/'Total Funds Spent &amp; Transferred'!X10</f>
        <v>2.6533507703485462E-2</v>
      </c>
      <c r="G187" s="89">
        <f>G10/'Total Funds Spent &amp; Transferred'!Y10</f>
        <v>2.2346282856413928E-2</v>
      </c>
      <c r="H187" s="89">
        <f>H10/'Total Funds Spent &amp; Transferred'!Z10</f>
        <v>2.9464124089502622E-2</v>
      </c>
      <c r="I187" s="289">
        <f t="shared" si="121"/>
        <v>-0.17983616307320366</v>
      </c>
      <c r="J187" s="91">
        <f>H187+'Work-Related (wo Work Supports)'!Z187</f>
        <v>4.3722496392616605E-2</v>
      </c>
      <c r="L187" s="340"/>
    </row>
    <row r="188" spans="1:12">
      <c r="A188" s="51" t="s">
        <v>93</v>
      </c>
      <c r="B188" s="89">
        <f>B11/'Total Funds Spent &amp; Transferred'!T11</f>
        <v>2.1398541217123052E-2</v>
      </c>
      <c r="C188" s="89">
        <f>C11/'Total Funds Spent &amp; Transferred'!U11</f>
        <v>1.9117441997359569E-2</v>
      </c>
      <c r="D188" s="89">
        <f>D11/'Total Funds Spent &amp; Transferred'!V11</f>
        <v>2.8124721807637934E-2</v>
      </c>
      <c r="E188" s="89">
        <f>E11/'Total Funds Spent &amp; Transferred'!W11</f>
        <v>4.0996357584825352E-2</v>
      </c>
      <c r="F188" s="89">
        <f>F11/'Total Funds Spent &amp; Transferred'!X11</f>
        <v>3.870072103683924E-2</v>
      </c>
      <c r="G188" s="89">
        <f>G11/'Total Funds Spent &amp; Transferred'!Y11</f>
        <v>3.682159602086333E-2</v>
      </c>
      <c r="H188" s="89">
        <f>H11/'Total Funds Spent &amp; Transferred'!Z11</f>
        <v>3.9672189571674836E-2</v>
      </c>
      <c r="I188" s="289">
        <f t="shared" si="121"/>
        <v>-5.5996109977239361E-2</v>
      </c>
      <c r="J188" s="91">
        <f>H188+'Work-Related (wo Work Supports)'!Z188</f>
        <v>6.105992972283128E-2</v>
      </c>
      <c r="L188" s="340"/>
    </row>
    <row r="189" spans="1:12">
      <c r="A189" s="51" t="s">
        <v>95</v>
      </c>
      <c r="B189" s="89">
        <f>B12/'Total Funds Spent &amp; Transferred'!T12</f>
        <v>7.586767862415647E-3</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4.6668571317840454E-3</v>
      </c>
      <c r="H189" s="89">
        <f>H12/'Total Funds Spent &amp; Transferred'!Z12</f>
        <v>4.6932173623088005E-3</v>
      </c>
      <c r="I189" s="289"/>
      <c r="J189" s="91">
        <f>H189+'Work-Related (wo Work Supports)'!Z189</f>
        <v>0.13860413888883136</v>
      </c>
      <c r="L189" s="340"/>
    </row>
    <row r="190" spans="1:12">
      <c r="A190" s="51" t="s">
        <v>97</v>
      </c>
      <c r="B190" s="89">
        <f>B13/'Total Funds Spent &amp; Transferred'!T13</f>
        <v>4.6416556744167279E-3</v>
      </c>
      <c r="C190" s="89">
        <f>C13/'Total Funds Spent &amp; Transferred'!U13</f>
        <v>3.6510814851307932E-3</v>
      </c>
      <c r="D190" s="89">
        <f>D13/'Total Funds Spent &amp; Transferred'!V13</f>
        <v>4.1247957143269566E-3</v>
      </c>
      <c r="E190" s="89">
        <f>E13/'Total Funds Spent &amp; Transferred'!W13</f>
        <v>4.7252787315056463E-3</v>
      </c>
      <c r="F190" s="89">
        <f>F13/'Total Funds Spent &amp; Transferred'!X13</f>
        <v>9.0969981796010517E-4</v>
      </c>
      <c r="G190" s="89">
        <f>G13/'Total Funds Spent &amp; Transferred'!Y13</f>
        <v>1.0589355478720737E-3</v>
      </c>
      <c r="H190" s="89">
        <f>H13/'Total Funds Spent &amp; Transferred'!Z13</f>
        <v>2.0961284880585099E-3</v>
      </c>
      <c r="I190" s="289">
        <f t="shared" ref="I190:I208" si="122">(F190-E190)/E190</f>
        <v>-0.80748229477031475</v>
      </c>
      <c r="J190" s="91">
        <f>H190+'Work-Related (wo Work Supports)'!Z190</f>
        <v>7.8839072397212898E-2</v>
      </c>
      <c r="L190" s="340"/>
    </row>
    <row r="191" spans="1:12">
      <c r="A191" s="51" t="s">
        <v>99</v>
      </c>
      <c r="B191" s="89">
        <f>B14/'Total Funds Spent &amp; Transferred'!T14</f>
        <v>2.3467833186768573E-2</v>
      </c>
      <c r="C191" s="89">
        <f>C14/'Total Funds Spent &amp; Transferred'!U14</f>
        <v>2.8288587729762893E-2</v>
      </c>
      <c r="D191" s="89">
        <f>D14/'Total Funds Spent &amp; Transferred'!V14</f>
        <v>2.5887340956602299E-2</v>
      </c>
      <c r="E191" s="89">
        <f>E14/'Total Funds Spent &amp; Transferred'!W14</f>
        <v>2.5565808512491083E-2</v>
      </c>
      <c r="F191" s="89">
        <f>F14/'Total Funds Spent &amp; Transferred'!X14</f>
        <v>2.7625102182937889E-2</v>
      </c>
      <c r="G191" s="89">
        <f>G14/'Total Funds Spent &amp; Transferred'!Y14</f>
        <v>2.6390237936473656E-2</v>
      </c>
      <c r="H191" s="89">
        <f>H14/'Total Funds Spent &amp; Transferred'!Z14</f>
        <v>2.5534978144999915E-2</v>
      </c>
      <c r="I191" s="289">
        <f t="shared" si="122"/>
        <v>8.0548740300572338E-2</v>
      </c>
      <c r="J191" s="91">
        <f>H191+'Work-Related (wo Work Supports)'!Z191</f>
        <v>7.2449090424136622E-2</v>
      </c>
      <c r="L191" s="340"/>
    </row>
    <row r="192" spans="1:12" ht="14.25" customHeight="1">
      <c r="A192" s="51" t="s">
        <v>101</v>
      </c>
      <c r="B192" s="89">
        <f>B15/'Total Funds Spent &amp; Transferred'!T15</f>
        <v>4.9590768114863161E-2</v>
      </c>
      <c r="C192" s="89">
        <f>C15/'Total Funds Spent &amp; Transferred'!U15</f>
        <v>5.3661185141266061E-2</v>
      </c>
      <c r="D192" s="89">
        <f>D15/'Total Funds Spent &amp; Transferred'!V15</f>
        <v>5.7778013403545339E-2</v>
      </c>
      <c r="E192" s="89">
        <f>E15/'Total Funds Spent &amp; Transferred'!W15</f>
        <v>3.1820213373529124E-2</v>
      </c>
      <c r="F192" s="89">
        <f>F15/'Total Funds Spent &amp; Transferred'!X15</f>
        <v>4.2955262897242288E-2</v>
      </c>
      <c r="G192" s="89">
        <f>G15/'Total Funds Spent &amp; Transferred'!Y15</f>
        <v>2.8809003671088768E-2</v>
      </c>
      <c r="H192" s="89">
        <f>H15/'Total Funds Spent &amp; Transferred'!Z15</f>
        <v>1.8740657666627657E-2</v>
      </c>
      <c r="I192" s="289">
        <f t="shared" si="122"/>
        <v>0.34993635627146003</v>
      </c>
      <c r="J192" s="91">
        <f>H192+'Work-Related (wo Work Supports)'!Z192</f>
        <v>3.3407229737457793E-2</v>
      </c>
      <c r="L192" s="340"/>
    </row>
    <row r="193" spans="1:12">
      <c r="A193" s="51" t="s">
        <v>102</v>
      </c>
      <c r="B193" s="89">
        <f>B16/'Total Funds Spent &amp; Transferred'!T16</f>
        <v>0.11851307905351703</v>
      </c>
      <c r="C193" s="89">
        <f>C16/'Total Funds Spent &amp; Transferred'!U16</f>
        <v>9.5476888192255707E-2</v>
      </c>
      <c r="D193" s="89">
        <f>D16/'Total Funds Spent &amp; Transferred'!V16</f>
        <v>0.12561298068252116</v>
      </c>
      <c r="E193" s="89">
        <f>E16/'Total Funds Spent &amp; Transferred'!W16</f>
        <v>0.12352325576386247</v>
      </c>
      <c r="F193" s="89">
        <f>F16/'Total Funds Spent &amp; Transferred'!X16</f>
        <v>0.12581911338961854</v>
      </c>
      <c r="G193" s="89">
        <f>G16/'Total Funds Spent &amp; Transferred'!Y16</f>
        <v>4.0140388765574062E-2</v>
      </c>
      <c r="H193" s="89">
        <f>H16/'Total Funds Spent &amp; Transferred'!Z16</f>
        <v>0.11958932137874388</v>
      </c>
      <c r="I193" s="289">
        <f t="shared" si="122"/>
        <v>1.8586440355369407E-2</v>
      </c>
      <c r="J193" s="91">
        <f>H193+'Work-Related (wo Work Supports)'!Z193</f>
        <v>0.29487414989490163</v>
      </c>
      <c r="L193" s="340"/>
    </row>
    <row r="194" spans="1:12">
      <c r="A194" s="51" t="s">
        <v>103</v>
      </c>
      <c r="B194" s="89">
        <f>B17/'Total Funds Spent &amp; Transferred'!T17</f>
        <v>1.4357758755996394E-2</v>
      </c>
      <c r="C194" s="89">
        <f>C17/'Total Funds Spent &amp; Transferred'!U17</f>
        <v>2.6292104661741586E-3</v>
      </c>
      <c r="D194" s="89">
        <f>D17/'Total Funds Spent &amp; Transferred'!V17</f>
        <v>8.0309989735166145E-4</v>
      </c>
      <c r="E194" s="89">
        <f>E17/'Total Funds Spent &amp; Transferred'!W17</f>
        <v>2.7503759535376345E-3</v>
      </c>
      <c r="F194" s="89">
        <f>F17/'Total Funds Spent &amp; Transferred'!X17</f>
        <v>6.5902450404432406E-3</v>
      </c>
      <c r="G194" s="89">
        <f>G17/'Total Funds Spent &amp; Transferred'!Y17</f>
        <v>1.4137210333993423E-3</v>
      </c>
      <c r="H194" s="89">
        <f>H17/'Total Funds Spent &amp; Transferred'!Z17</f>
        <v>1.2635172780233378E-5</v>
      </c>
      <c r="I194" s="289">
        <f t="shared" si="122"/>
        <v>1.3961251668036967</v>
      </c>
      <c r="J194" s="91">
        <f>H194+'Work-Related (wo Work Supports)'!Z194</f>
        <v>6.1384705725724041E-2</v>
      </c>
      <c r="L194" s="340"/>
    </row>
    <row r="195" spans="1:12">
      <c r="A195" s="51" t="s">
        <v>104</v>
      </c>
      <c r="B195" s="89">
        <f>B18/'Total Funds Spent &amp; Transferred'!T18</f>
        <v>7.222634438363418E-3</v>
      </c>
      <c r="C195" s="89">
        <f>C18/'Total Funds Spent &amp; Transferred'!U18</f>
        <v>7.6626513500908074E-3</v>
      </c>
      <c r="D195" s="89">
        <f>D18/'Total Funds Spent &amp; Transferred'!V18</f>
        <v>6.4199264123201124E-3</v>
      </c>
      <c r="E195" s="89">
        <f>E18/'Total Funds Spent &amp; Transferred'!W18</f>
        <v>9.0312033263194556E-3</v>
      </c>
      <c r="F195" s="89">
        <f>F18/'Total Funds Spent &amp; Transferred'!X18</f>
        <v>6.1613129243299732E-3</v>
      </c>
      <c r="G195" s="89">
        <f>G18/'Total Funds Spent &amp; Transferred'!Y18</f>
        <v>5.2095967623176269E-3</v>
      </c>
      <c r="H195" s="89">
        <f>H18/'Total Funds Spent &amp; Transferred'!Z18</f>
        <v>4.7944493379223829E-3</v>
      </c>
      <c r="I195" s="289">
        <f t="shared" si="122"/>
        <v>-0.31777497397559618</v>
      </c>
      <c r="J195" s="91">
        <f>H195+'Work-Related (wo Work Supports)'!Z195</f>
        <v>2.0315682666992432E-2</v>
      </c>
      <c r="L195" s="340"/>
    </row>
    <row r="196" spans="1:12">
      <c r="A196" s="51" t="s">
        <v>105</v>
      </c>
      <c r="B196" s="89">
        <f>B19/'Total Funds Spent &amp; Transferred'!T19</f>
        <v>1.0278107571598519E-4</v>
      </c>
      <c r="C196" s="89">
        <f>C19/'Total Funds Spent &amp; Transferred'!U19</f>
        <v>3.4549579490654626E-4</v>
      </c>
      <c r="D196" s="89">
        <f>D19/'Total Funds Spent &amp; Transferred'!V19</f>
        <v>1.7482424879605954E-3</v>
      </c>
      <c r="E196" s="89">
        <f>E19/'Total Funds Spent &amp; Transferred'!W19</f>
        <v>2.6582395738274302E-3</v>
      </c>
      <c r="F196" s="89">
        <f>F19/'Total Funds Spent &amp; Transferred'!X19</f>
        <v>2.3918410424077392E-3</v>
      </c>
      <c r="G196" s="89">
        <f>G19/'Total Funds Spent &amp; Transferred'!Y19</f>
        <v>2.9897950989538455E-3</v>
      </c>
      <c r="H196" s="89">
        <f>H19/'Total Funds Spent &amp; Transferred'!Z19</f>
        <v>1.2436347849893706E-2</v>
      </c>
      <c r="I196" s="289">
        <f t="shared" si="122"/>
        <v>-0.10021614832711284</v>
      </c>
      <c r="J196" s="91">
        <f>H196+'Work-Related (wo Work Supports)'!Z196</f>
        <v>1.7630237299112402E-2</v>
      </c>
      <c r="L196" s="340"/>
    </row>
    <row r="197" spans="1:12">
      <c r="A197" s="51" t="s">
        <v>107</v>
      </c>
      <c r="B197" s="89">
        <f>B20/'Total Funds Spent &amp; Transferred'!T20</f>
        <v>1.0317583213412165E-2</v>
      </c>
      <c r="C197" s="89">
        <f>C20/'Total Funds Spent &amp; Transferred'!U20</f>
        <v>8.8852813728100485E-3</v>
      </c>
      <c r="D197" s="89">
        <f>D20/'Total Funds Spent &amp; Transferred'!V20</f>
        <v>7.2320987254134387E-3</v>
      </c>
      <c r="E197" s="89">
        <f>E20/'Total Funds Spent &amp; Transferred'!W20</f>
        <v>6.1580076410784603E-3</v>
      </c>
      <c r="F197" s="89">
        <f>F20/'Total Funds Spent &amp; Transferred'!X20</f>
        <v>4.8764841344204769E-3</v>
      </c>
      <c r="G197" s="89">
        <f>G20/'Total Funds Spent &amp; Transferred'!Y20</f>
        <v>2.5137258645510866E-3</v>
      </c>
      <c r="H197" s="89">
        <f>H20/'Total Funds Spent &amp; Transferred'!Z20</f>
        <v>9.2612124258448897E-4</v>
      </c>
      <c r="I197" s="289">
        <f t="shared" si="122"/>
        <v>-0.20810683931427348</v>
      </c>
      <c r="J197" s="91">
        <f>H197+'Work-Related (wo Work Supports)'!Z197</f>
        <v>3.2328331535133474E-2</v>
      </c>
      <c r="L197" s="340"/>
    </row>
    <row r="198" spans="1:12">
      <c r="A198" s="51" t="s">
        <v>76</v>
      </c>
      <c r="B198" s="89">
        <f>B21/'Total Funds Spent &amp; Transferred'!T21</f>
        <v>2.6572617316248329E-2</v>
      </c>
      <c r="C198" s="89">
        <f>C21/'Total Funds Spent &amp; Transferred'!U21</f>
        <v>3.2589835753313354E-2</v>
      </c>
      <c r="D198" s="89">
        <f>D21/'Total Funds Spent &amp; Transferred'!V21</f>
        <v>2.5683922277282355E-2</v>
      </c>
      <c r="E198" s="89">
        <f>E21/'Total Funds Spent &amp; Transferred'!W21</f>
        <v>2.7941874909388823E-2</v>
      </c>
      <c r="F198" s="89">
        <f>F21/'Total Funds Spent &amp; Transferred'!X21</f>
        <v>3.6021733890973684E-2</v>
      </c>
      <c r="G198" s="89">
        <f>G21/'Total Funds Spent &amp; Transferred'!Y21</f>
        <v>3.0608527801045931E-2</v>
      </c>
      <c r="H198" s="89">
        <f>H21/'Total Funds Spent &amp; Transferred'!Z21</f>
        <v>3.426769316982535E-2</v>
      </c>
      <c r="I198" s="289">
        <f t="shared" si="122"/>
        <v>0.28916667216450553</v>
      </c>
      <c r="J198" s="91">
        <f>H198+'Work-Related (wo Work Supports)'!Z198</f>
        <v>3.929850548067472E-2</v>
      </c>
      <c r="L198" s="340"/>
    </row>
    <row r="199" spans="1:12">
      <c r="A199" s="51" t="s">
        <v>110</v>
      </c>
      <c r="B199" s="89">
        <f>B22/'Total Funds Spent &amp; Transferred'!T22</f>
        <v>6.1101049863948584E-2</v>
      </c>
      <c r="C199" s="89">
        <f>C22/'Total Funds Spent &amp; Transferred'!U22</f>
        <v>5.0815586624589328E-2</v>
      </c>
      <c r="D199" s="89">
        <f>D22/'Total Funds Spent &amp; Transferred'!V22</f>
        <v>3.9318330941061269E-2</v>
      </c>
      <c r="E199" s="89">
        <f>E22/'Total Funds Spent &amp; Transferred'!W22</f>
        <v>3.2564560392844971E-2</v>
      </c>
      <c r="F199" s="89">
        <f>F22/'Total Funds Spent &amp; Transferred'!X22</f>
        <v>2.7145749058720119E-2</v>
      </c>
      <c r="G199" s="89">
        <f>G22/'Total Funds Spent &amp; Transferred'!Y22</f>
        <v>1.5930536709355583E-2</v>
      </c>
      <c r="H199" s="89">
        <f>H22/'Total Funds Spent &amp; Transferred'!Z22</f>
        <v>1.3611368649276737E-2</v>
      </c>
      <c r="I199" s="289">
        <f t="shared" si="122"/>
        <v>-0.16640210304559996</v>
      </c>
      <c r="J199" s="91">
        <f>H199+'Work-Related (wo Work Supports)'!Z199</f>
        <v>0.10893617485563965</v>
      </c>
      <c r="L199" s="340"/>
    </row>
    <row r="200" spans="1:12">
      <c r="A200" s="51" t="s">
        <v>111</v>
      </c>
      <c r="B200" s="89">
        <f>B23/'Total Funds Spent &amp; Transferred'!T23</f>
        <v>4.203078668919074E-2</v>
      </c>
      <c r="C200" s="89">
        <f>C23/'Total Funds Spent &amp; Transferred'!U23</f>
        <v>3.7308820940692385E-2</v>
      </c>
      <c r="D200" s="89">
        <f>D23/'Total Funds Spent &amp; Transferred'!V23</f>
        <v>4.0449168034072232E-2</v>
      </c>
      <c r="E200" s="89">
        <f>E23/'Total Funds Spent &amp; Transferred'!W23</f>
        <v>4.3869120207740149E-2</v>
      </c>
      <c r="F200" s="89">
        <f>F23/'Total Funds Spent &amp; Transferred'!X23</f>
        <v>4.5038959689500856E-2</v>
      </c>
      <c r="G200" s="89">
        <f>G23/'Total Funds Spent &amp; Transferred'!Y23</f>
        <v>2.9803957325058066E-2</v>
      </c>
      <c r="H200" s="89">
        <f>H23/'Total Funds Spent &amp; Transferred'!Z23</f>
        <v>3.5694162181389828E-2</v>
      </c>
      <c r="I200" s="289">
        <f t="shared" si="122"/>
        <v>2.6666581782834643E-2</v>
      </c>
      <c r="J200" s="91">
        <f>H200+'Work-Related (wo Work Supports)'!Z200</f>
        <v>0.24959462886737097</v>
      </c>
      <c r="L200" s="340"/>
    </row>
    <row r="201" spans="1:12">
      <c r="A201" s="51" t="s">
        <v>113</v>
      </c>
      <c r="B201" s="89">
        <f>B24/'Total Funds Spent &amp; Transferred'!T24</f>
        <v>7.856796748272378E-2</v>
      </c>
      <c r="C201" s="89">
        <f>C24/'Total Funds Spent &amp; Transferred'!U24</f>
        <v>0.11505674273945468</v>
      </c>
      <c r="D201" s="89">
        <f>D24/'Total Funds Spent &amp; Transferred'!V24</f>
        <v>3.3028913225793384E-2</v>
      </c>
      <c r="E201" s="89">
        <f>E24/'Total Funds Spent &amp; Transferred'!W24</f>
        <v>5.2817879602527172E-2</v>
      </c>
      <c r="F201" s="89">
        <f>F24/'Total Funds Spent &amp; Transferred'!X24</f>
        <v>4.7996968708550122E-2</v>
      </c>
      <c r="G201" s="89">
        <f>G24/'Total Funds Spent &amp; Transferred'!Y24</f>
        <v>3.6908932977378545E-2</v>
      </c>
      <c r="H201" s="89">
        <f>H24/'Total Funds Spent &amp; Transferred'!Z24</f>
        <v>3.1935991047992621E-2</v>
      </c>
      <c r="I201" s="289">
        <f t="shared" si="122"/>
        <v>-9.1274222484054132E-2</v>
      </c>
      <c r="J201" s="91">
        <f>H201+'Work-Related (wo Work Supports)'!Z201</f>
        <v>0.13356473847177783</v>
      </c>
      <c r="L201" s="340"/>
    </row>
    <row r="202" spans="1:12">
      <c r="A202" s="51" t="s">
        <v>78</v>
      </c>
      <c r="B202" s="89">
        <f>B25/'Total Funds Spent &amp; Transferred'!T25</f>
        <v>9.3791635120458548E-3</v>
      </c>
      <c r="C202" s="89">
        <f>C25/'Total Funds Spent &amp; Transferred'!U25</f>
        <v>1.1141352170316523E-2</v>
      </c>
      <c r="D202" s="89">
        <f>D25/'Total Funds Spent &amp; Transferred'!V25</f>
        <v>1.1220457121021269E-2</v>
      </c>
      <c r="E202" s="89">
        <f>E25/'Total Funds Spent &amp; Transferred'!W25</f>
        <v>1.2291244013458196E-2</v>
      </c>
      <c r="F202" s="89">
        <f>F25/'Total Funds Spent &amp; Transferred'!X25</f>
        <v>1.0031592972579646E-2</v>
      </c>
      <c r="G202" s="89">
        <f>G25/'Total Funds Spent &amp; Transferred'!Y25</f>
        <v>7.8955972423433284E-3</v>
      </c>
      <c r="H202" s="89">
        <f>H25/'Total Funds Spent &amp; Transferred'!Z25</f>
        <v>4.6645683163185408E-3</v>
      </c>
      <c r="I202" s="289">
        <f t="shared" si="122"/>
        <v>-0.18384233836740724</v>
      </c>
      <c r="J202" s="91">
        <f>H202+'Work-Related (wo Work Supports)'!Z202</f>
        <v>5.0954241993570029E-2</v>
      </c>
      <c r="L202" s="340"/>
    </row>
    <row r="203" spans="1:12">
      <c r="A203" s="51" t="s">
        <v>116</v>
      </c>
      <c r="B203" s="89">
        <f>B26/'Total Funds Spent &amp; Transferred'!T26</f>
        <v>1.2443943675977212E-2</v>
      </c>
      <c r="C203" s="89">
        <f>C26/'Total Funds Spent &amp; Transferred'!U26</f>
        <v>1.3489994032861732E-2</v>
      </c>
      <c r="D203" s="89">
        <f>D26/'Total Funds Spent &amp; Transferred'!V26</f>
        <v>1.1000959012000079E-2</v>
      </c>
      <c r="E203" s="89">
        <f>E26/'Total Funds Spent &amp; Transferred'!W26</f>
        <v>1.2141097371028042E-2</v>
      </c>
      <c r="F203" s="89">
        <f>F26/'Total Funds Spent &amp; Transferred'!X26</f>
        <v>1.8490770920947416E-2</v>
      </c>
      <c r="G203" s="89">
        <f>G26/'Total Funds Spent &amp; Transferred'!Y26</f>
        <v>1.8444830599587358E-2</v>
      </c>
      <c r="H203" s="89">
        <f>H26/'Total Funds Spent &amp; Transferred'!Z26</f>
        <v>2.1982905046801501E-2</v>
      </c>
      <c r="I203" s="289">
        <f t="shared" si="122"/>
        <v>0.52299008531728119</v>
      </c>
      <c r="J203" s="91">
        <f>H203+'Work-Related (wo Work Supports)'!Z203</f>
        <v>0.17285486966535682</v>
      </c>
      <c r="L203" s="340"/>
    </row>
    <row r="204" spans="1:12">
      <c r="A204" s="51" t="s">
        <v>117</v>
      </c>
      <c r="B204" s="89">
        <f>B27/'Total Funds Spent &amp; Transferred'!T27</f>
        <v>5.5590440739552806E-2</v>
      </c>
      <c r="C204" s="89">
        <f>C27/'Total Funds Spent &amp; Transferred'!U27</f>
        <v>5.1374855398735576E-2</v>
      </c>
      <c r="D204" s="89">
        <f>D27/'Total Funds Spent &amp; Transferred'!V27</f>
        <v>5.7940005950902984E-2</v>
      </c>
      <c r="E204" s="89">
        <f>E27/'Total Funds Spent &amp; Transferred'!W27</f>
        <v>7.1372221038676853E-2</v>
      </c>
      <c r="F204" s="89">
        <f>F27/'Total Funds Spent &amp; Transferred'!X27</f>
        <v>4.200358232680157E-2</v>
      </c>
      <c r="G204" s="89">
        <f>G27/'Total Funds Spent &amp; Transferred'!Y27</f>
        <v>3.6648624961753737E-2</v>
      </c>
      <c r="H204" s="89">
        <f>H27/'Total Funds Spent &amp; Transferred'!Z27</f>
        <v>4.815824949610744E-2</v>
      </c>
      <c r="I204" s="289">
        <f t="shared" si="122"/>
        <v>-0.41148556517472418</v>
      </c>
      <c r="J204" s="91">
        <f>H204+'Work-Related (wo Work Supports)'!Z204</f>
        <v>5.0821320983866124E-2</v>
      </c>
      <c r="L204" s="340"/>
    </row>
    <row r="205" spans="1:12">
      <c r="A205" s="51" t="s">
        <v>77</v>
      </c>
      <c r="B205" s="89">
        <f>B28/'Total Funds Spent &amp; Transferred'!T28</f>
        <v>4.87270749570708E-3</v>
      </c>
      <c r="C205" s="89">
        <f>C28/'Total Funds Spent &amp; Transferred'!U28</f>
        <v>4.743090292535293E-3</v>
      </c>
      <c r="D205" s="89">
        <f>D28/'Total Funds Spent &amp; Transferred'!V28</f>
        <v>4.353607073179163E-3</v>
      </c>
      <c r="E205" s="89">
        <f>E28/'Total Funds Spent &amp; Transferred'!W28</f>
        <v>4.481454530190292E-3</v>
      </c>
      <c r="F205" s="89">
        <f>F28/'Total Funds Spent &amp; Transferred'!X28</f>
        <v>4.0331195206225849E-3</v>
      </c>
      <c r="G205" s="89">
        <f>G28/'Total Funds Spent &amp; Transferred'!Y28</f>
        <v>2.7684068413853522E-3</v>
      </c>
      <c r="H205" s="89">
        <f>H28/'Total Funds Spent &amp; Transferred'!Z28</f>
        <v>3.2675493388244158E-3</v>
      </c>
      <c r="I205" s="289">
        <f t="shared" si="122"/>
        <v>-0.10004229799664392</v>
      </c>
      <c r="J205" s="91">
        <f>H205+'Work-Related (wo Work Supports)'!Z205</f>
        <v>0.11845013122146447</v>
      </c>
      <c r="L205" s="340"/>
    </row>
    <row r="206" spans="1:12">
      <c r="A206" s="51" t="s">
        <v>120</v>
      </c>
      <c r="B206" s="89">
        <f>B29/'Total Funds Spent &amp; Transferred'!T29</f>
        <v>0.13059117741466489</v>
      </c>
      <c r="C206" s="89">
        <f>C29/'Total Funds Spent &amp; Transferred'!U29</f>
        <v>0.11803184140058309</v>
      </c>
      <c r="D206" s="89">
        <f>D29/'Total Funds Spent &amp; Transferred'!V29</f>
        <v>0.28777272137814258</v>
      </c>
      <c r="E206" s="89">
        <f>E29/'Total Funds Spent &amp; Transferred'!W29</f>
        <v>8.7470013125599266E-2</v>
      </c>
      <c r="F206" s="89">
        <f>F29/'Total Funds Spent &amp; Transferred'!X29</f>
        <v>3.5803156819608349E-2</v>
      </c>
      <c r="G206" s="89">
        <f>G29/'Total Funds Spent &amp; Transferred'!Y29</f>
        <v>2.2426208205466872E-2</v>
      </c>
      <c r="H206" s="89">
        <f>H29/'Total Funds Spent &amp; Transferred'!Z29</f>
        <v>9.6618031417224221E-3</v>
      </c>
      <c r="I206" s="289">
        <f t="shared" si="122"/>
        <v>-0.59068078830400816</v>
      </c>
      <c r="J206" s="91">
        <f>H206+'Work-Related (wo Work Supports)'!Z206</f>
        <v>0.35032112003531735</v>
      </c>
      <c r="L206" s="340"/>
    </row>
    <row r="207" spans="1:12">
      <c r="A207" s="51" t="s">
        <v>122</v>
      </c>
      <c r="B207" s="89">
        <f>B30/'Total Funds Spent &amp; Transferred'!T30</f>
        <v>1.6591500587693699E-3</v>
      </c>
      <c r="C207" s="89">
        <f>C30/'Total Funds Spent &amp; Transferred'!U30</f>
        <v>6.9620371040510776E-3</v>
      </c>
      <c r="D207" s="89">
        <f>D30/'Total Funds Spent &amp; Transferred'!V30</f>
        <v>1.5301896482554835E-2</v>
      </c>
      <c r="E207" s="89">
        <f>E30/'Total Funds Spent &amp; Transferred'!W30</f>
        <v>2.4979626653437365E-2</v>
      </c>
      <c r="F207" s="89">
        <f>F30/'Total Funds Spent &amp; Transferred'!X30</f>
        <v>2.6956310391352604E-2</v>
      </c>
      <c r="G207" s="89">
        <f>G30/'Total Funds Spent &amp; Transferred'!Y30</f>
        <v>3.8059686632936886E-2</v>
      </c>
      <c r="H207" s="89">
        <f>H30/'Total Funds Spent &amp; Transferred'!Z30</f>
        <v>2.1111215473701352E-2</v>
      </c>
      <c r="I207" s="289">
        <f t="shared" si="122"/>
        <v>7.9131836729963073E-2</v>
      </c>
      <c r="J207" s="91">
        <f>H207+'Work-Related (wo Work Supports)'!Z207</f>
        <v>0.21053401753995205</v>
      </c>
      <c r="L207" s="340"/>
    </row>
    <row r="208" spans="1:12">
      <c r="A208" s="51" t="s">
        <v>124</v>
      </c>
      <c r="B208" s="89">
        <f>B31/'Total Funds Spent &amp; Transferred'!T31</f>
        <v>0</v>
      </c>
      <c r="C208" s="89">
        <f>C31/'Total Funds Spent &amp; Transferred'!U31</f>
        <v>1.1574994569063451E-2</v>
      </c>
      <c r="D208" s="89">
        <f>D31/'Total Funds Spent &amp; Transferred'!V31</f>
        <v>1.9632836722664398E-2</v>
      </c>
      <c r="E208" s="89">
        <f>E31/'Total Funds Spent &amp; Transferred'!W31</f>
        <v>1.6994980036842168E-2</v>
      </c>
      <c r="F208" s="89">
        <f>F31/'Total Funds Spent &amp; Transferred'!X31</f>
        <v>9.0375237710852135E-3</v>
      </c>
      <c r="G208" s="89">
        <f>G31/'Total Funds Spent &amp; Transferred'!Y31</f>
        <v>7.6465267212453827E-3</v>
      </c>
      <c r="H208" s="89">
        <f>H31/'Total Funds Spent &amp; Transferred'!Z31</f>
        <v>5.9751823411899069E-3</v>
      </c>
      <c r="I208" s="289">
        <f t="shared" si="122"/>
        <v>-0.46822392544778341</v>
      </c>
      <c r="J208" s="91">
        <f>H208+'Work-Related (wo Work Supports)'!Z208</f>
        <v>7.3993308799944271E-2</v>
      </c>
      <c r="L208" s="340"/>
    </row>
    <row r="209" spans="1:12">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3.8500297680160887E-3</v>
      </c>
      <c r="G209" s="89">
        <f>G32/'Total Funds Spent &amp; Transferred'!Y32</f>
        <v>0</v>
      </c>
      <c r="H209" s="89">
        <f>H32/'Total Funds Spent &amp; Transferred'!Z32</f>
        <v>0</v>
      </c>
      <c r="I209" s="289"/>
      <c r="J209" s="91">
        <f>H209+'Work-Related (wo Work Supports)'!Z209</f>
        <v>0.12351644719903193</v>
      </c>
      <c r="L209" s="340"/>
    </row>
    <row r="210" spans="1:12">
      <c r="A210" s="51" t="s">
        <v>127</v>
      </c>
      <c r="B210" s="89">
        <f>B33/'Total Funds Spent &amp; Transferred'!T33</f>
        <v>2.2380429383631894E-2</v>
      </c>
      <c r="C210" s="89">
        <f>C33/'Total Funds Spent &amp; Transferred'!U33</f>
        <v>2.8057534072027473E-2</v>
      </c>
      <c r="D210" s="89">
        <f>D33/'Total Funds Spent &amp; Transferred'!V33</f>
        <v>1.9581176596483403E-2</v>
      </c>
      <c r="E210" s="89">
        <f>E33/'Total Funds Spent &amp; Transferred'!W33</f>
        <v>4.3687476350120283E-2</v>
      </c>
      <c r="F210" s="89">
        <f>F33/'Total Funds Spent &amp; Transferred'!X33</f>
        <v>2.8430333914756738E-2</v>
      </c>
      <c r="G210" s="89">
        <f>G33/'Total Funds Spent &amp; Transferred'!Y33</f>
        <v>5.3715361709685744E-2</v>
      </c>
      <c r="H210" s="89">
        <f>H33/'Total Funds Spent &amp; Transferred'!Z33</f>
        <v>6.109936453612598E-2</v>
      </c>
      <c r="I210" s="289">
        <f t="shared" ref="I210:I233" si="123">(F210-E210)/E210</f>
        <v>-0.34923377841946546</v>
      </c>
      <c r="J210" s="91">
        <f>H210+'Work-Related (wo Work Supports)'!Z210</f>
        <v>6.5628342156455272E-2</v>
      </c>
      <c r="L210" s="340"/>
    </row>
    <row r="211" spans="1:12">
      <c r="A211" s="51" t="s">
        <v>128</v>
      </c>
      <c r="B211" s="89">
        <f>B34/'Total Funds Spent &amp; Transferred'!T34</f>
        <v>1.7647690056097138E-2</v>
      </c>
      <c r="C211" s="89">
        <f>C34/'Total Funds Spent &amp; Transferred'!U34</f>
        <v>1.6552244391366638E-2</v>
      </c>
      <c r="D211" s="89">
        <f>D34/'Total Funds Spent &amp; Transferred'!V34</f>
        <v>2.7751752873497931E-2</v>
      </c>
      <c r="E211" s="89">
        <f>E34/'Total Funds Spent &amp; Transferred'!W34</f>
        <v>3.2342842416441732E-2</v>
      </c>
      <c r="F211" s="89">
        <f>F34/'Total Funds Spent &amp; Transferred'!X34</f>
        <v>2.4052371416252161E-2</v>
      </c>
      <c r="G211" s="89">
        <f>G34/'Total Funds Spent &amp; Transferred'!Y34</f>
        <v>2.1102952660155189E-2</v>
      </c>
      <c r="H211" s="89">
        <f>H34/'Total Funds Spent &amp; Transferred'!Z34</f>
        <v>6.1112263729990648E-3</v>
      </c>
      <c r="I211" s="289">
        <f t="shared" si="123"/>
        <v>-0.25633093385679195</v>
      </c>
      <c r="J211" s="91">
        <f>H211+'Work-Related (wo Work Supports)'!Z211</f>
        <v>8.9115213699186485E-2</v>
      </c>
      <c r="L211" s="340"/>
    </row>
    <row r="212" spans="1:12">
      <c r="A212" s="51" t="s">
        <v>130</v>
      </c>
      <c r="B212" s="89">
        <f>B35/'Total Funds Spent &amp; Transferred'!T35</f>
        <v>2.1144041208551227E-2</v>
      </c>
      <c r="C212" s="89">
        <f>C35/'Total Funds Spent &amp; Transferred'!U35</f>
        <v>1.6368231776702491E-2</v>
      </c>
      <c r="D212" s="89">
        <f>D35/'Total Funds Spent &amp; Transferred'!V35</f>
        <v>1.4687528527347424E-2</v>
      </c>
      <c r="E212" s="89">
        <f>E35/'Total Funds Spent &amp; Transferred'!W35</f>
        <v>1.4242962326803691E-2</v>
      </c>
      <c r="F212" s="89">
        <f>F35/'Total Funds Spent &amp; Transferred'!X35</f>
        <v>1.2818934622848367E-2</v>
      </c>
      <c r="G212" s="89">
        <f>G35/'Total Funds Spent &amp; Transferred'!Y35</f>
        <v>1.2694007158323462E-2</v>
      </c>
      <c r="H212" s="89">
        <f>H35/'Total Funds Spent &amp; Transferred'!Z35</f>
        <v>1.0040438780669826E-2</v>
      </c>
      <c r="I212" s="289">
        <f t="shared" si="123"/>
        <v>-9.9981146567765633E-2</v>
      </c>
      <c r="J212" s="91">
        <f>H212+'Work-Related (wo Work Supports)'!Z212</f>
        <v>5.2228819182532478E-2</v>
      </c>
      <c r="L212" s="340"/>
    </row>
    <row r="213" spans="1:12">
      <c r="A213" s="51" t="s">
        <v>131</v>
      </c>
      <c r="B213" s="89">
        <f>B36/'Total Funds Spent &amp; Transferred'!T36</f>
        <v>9.1993610360398478E-3</v>
      </c>
      <c r="C213" s="89">
        <f>C36/'Total Funds Spent &amp; Transferred'!U36</f>
        <v>6.6032293188856778E-3</v>
      </c>
      <c r="D213" s="89">
        <f>D36/'Total Funds Spent &amp; Transferred'!V36</f>
        <v>2.5929977732116779E-3</v>
      </c>
      <c r="E213" s="89">
        <f>E36/'Total Funds Spent &amp; Transferred'!W36</f>
        <v>1.9304721386625926E-2</v>
      </c>
      <c r="F213" s="89">
        <f>F36/'Total Funds Spent &amp; Transferred'!X36</f>
        <v>3.3677661926149835E-2</v>
      </c>
      <c r="G213" s="89">
        <f>G36/'Total Funds Spent &amp; Transferred'!Y36</f>
        <v>2.2195470376420487E-2</v>
      </c>
      <c r="H213" s="89">
        <f>H36/'Total Funds Spent &amp; Transferred'!Z36</f>
        <v>2.1864101147076324E-2</v>
      </c>
      <c r="I213" s="289">
        <f t="shared" si="123"/>
        <v>0.74452980965999882</v>
      </c>
      <c r="J213" s="91">
        <f>H213+'Work-Related (wo Work Supports)'!Z213</f>
        <v>6.4183404786831558E-2</v>
      </c>
      <c r="L213" s="340"/>
    </row>
    <row r="214" spans="1:12">
      <c r="A214" s="51" t="s">
        <v>132</v>
      </c>
      <c r="B214" s="89">
        <f>B37/'Total Funds Spent &amp; Transferred'!T37</f>
        <v>9.4439792634263813E-3</v>
      </c>
      <c r="C214" s="89">
        <f>C37/'Total Funds Spent &amp; Transferred'!U37</f>
        <v>9.7343421992109307E-3</v>
      </c>
      <c r="D214" s="89">
        <f>D37/'Total Funds Spent &amp; Transferred'!V37</f>
        <v>1.0147382548453291E-2</v>
      </c>
      <c r="E214" s="89">
        <f>E37/'Total Funds Spent &amp; Transferred'!W37</f>
        <v>5.9055370025296716E-3</v>
      </c>
      <c r="F214" s="89">
        <f>F37/'Total Funds Spent &amp; Transferred'!X37</f>
        <v>7.6639749204816549E-3</v>
      </c>
      <c r="G214" s="89">
        <f>G37/'Total Funds Spent &amp; Transferred'!Y37</f>
        <v>8.500125142307309E-3</v>
      </c>
      <c r="H214" s="89">
        <f>H37/'Total Funds Spent &amp; Transferred'!Z37</f>
        <v>7.6101117880743273E-3</v>
      </c>
      <c r="I214" s="289">
        <f t="shared" si="123"/>
        <v>0.29776088392956407</v>
      </c>
      <c r="J214" s="91">
        <f>H214+'Work-Related (wo Work Supports)'!Z214</f>
        <v>3.4169042617863923E-2</v>
      </c>
      <c r="L214" s="340"/>
    </row>
    <row r="215" spans="1:12">
      <c r="A215" s="51" t="s">
        <v>75</v>
      </c>
      <c r="B215" s="89">
        <f>B38/'Total Funds Spent &amp; Transferred'!T38</f>
        <v>7.5652388604863065E-3</v>
      </c>
      <c r="C215" s="89">
        <f>C38/'Total Funds Spent &amp; Transferred'!U38</f>
        <v>6.4635526588951988E-3</v>
      </c>
      <c r="D215" s="89">
        <f>D38/'Total Funds Spent &amp; Transferred'!V38</f>
        <v>5.2032066706449182E-3</v>
      </c>
      <c r="E215" s="89">
        <f>E38/'Total Funds Spent &amp; Transferred'!W38</f>
        <v>4.5724721326195613E-3</v>
      </c>
      <c r="F215" s="89">
        <f>F38/'Total Funds Spent &amp; Transferred'!X38</f>
        <v>4.6143995985851432E-3</v>
      </c>
      <c r="G215" s="89">
        <f>G38/'Total Funds Spent &amp; Transferred'!Y38</f>
        <v>2.573889277190663E-3</v>
      </c>
      <c r="H215" s="89">
        <f>H38/'Total Funds Spent &amp; Transferred'!Z38</f>
        <v>1.2837931070082739E-3</v>
      </c>
      <c r="I215" s="289">
        <f t="shared" si="123"/>
        <v>9.1695399664604802E-3</v>
      </c>
      <c r="J215" s="91">
        <f>H215+'Work-Related (wo Work Supports)'!Z215</f>
        <v>9.2593806443231671E-3</v>
      </c>
      <c r="L215" s="340"/>
    </row>
    <row r="216" spans="1:12">
      <c r="A216" s="51" t="s">
        <v>133</v>
      </c>
      <c r="B216" s="89">
        <f>B39/'Total Funds Spent &amp; Transferred'!T39</f>
        <v>2.7379297915228154E-2</v>
      </c>
      <c r="C216" s="89">
        <f>C39/'Total Funds Spent &amp; Transferred'!U39</f>
        <v>2.9694407084875196E-2</v>
      </c>
      <c r="D216" s="89">
        <f>D39/'Total Funds Spent &amp; Transferred'!V39</f>
        <v>3.1380575123107539E-2</v>
      </c>
      <c r="E216" s="89">
        <f>E39/'Total Funds Spent &amp; Transferred'!W39</f>
        <v>2.0203735821426198E-2</v>
      </c>
      <c r="F216" s="89">
        <f>F39/'Total Funds Spent &amp; Transferred'!X39</f>
        <v>2.5030525984365348E-2</v>
      </c>
      <c r="G216" s="89">
        <f>G39/'Total Funds Spent &amp; Transferred'!Y39</f>
        <v>1.490769590095975E-2</v>
      </c>
      <c r="H216" s="89">
        <f>H39/'Total Funds Spent &amp; Transferred'!Z39</f>
        <v>4.8475471602971422E-2</v>
      </c>
      <c r="I216" s="289">
        <f t="shared" si="123"/>
        <v>0.23890582442779248</v>
      </c>
      <c r="J216" s="91">
        <f>H216+'Work-Related (wo Work Supports)'!Z216</f>
        <v>0.16491540807119615</v>
      </c>
      <c r="L216" s="340"/>
    </row>
    <row r="217" spans="1:12">
      <c r="A217" s="51" t="s">
        <v>134</v>
      </c>
      <c r="B217" s="89">
        <f>B40/'Total Funds Spent &amp; Transferred'!T40</f>
        <v>2.2996832368482316E-2</v>
      </c>
      <c r="C217" s="89">
        <f>C40/'Total Funds Spent &amp; Transferred'!U40</f>
        <v>3.0988236905311179E-2</v>
      </c>
      <c r="D217" s="89">
        <f>D40/'Total Funds Spent &amp; Transferred'!V40</f>
        <v>3.9641598232987414E-2</v>
      </c>
      <c r="E217" s="89">
        <f>E40/'Total Funds Spent &amp; Transferred'!W40</f>
        <v>5.4804945646936748E-2</v>
      </c>
      <c r="F217" s="89">
        <f>F40/'Total Funds Spent &amp; Transferred'!X40</f>
        <v>5.6125163085993704E-2</v>
      </c>
      <c r="G217" s="89">
        <f>G40/'Total Funds Spent &amp; Transferred'!Y40</f>
        <v>5.5655983907482907E-2</v>
      </c>
      <c r="H217" s="89">
        <f>H40/'Total Funds Spent &amp; Transferred'!Z40</f>
        <v>5.6727658164873941E-2</v>
      </c>
      <c r="I217" s="289">
        <f t="shared" si="123"/>
        <v>2.4089385063202736E-2</v>
      </c>
      <c r="J217" s="91">
        <f>H217+'Work-Related (wo Work Supports)'!Z217</f>
        <v>0.1299556761334795</v>
      </c>
      <c r="L217" s="340"/>
    </row>
    <row r="218" spans="1:12">
      <c r="A218" s="51" t="s">
        <v>136</v>
      </c>
      <c r="B218" s="89">
        <f>B41/'Total Funds Spent &amp; Transferred'!T41</f>
        <v>1.665222462569799E-2</v>
      </c>
      <c r="C218" s="89">
        <f>C41/'Total Funds Spent &amp; Transferred'!U41</f>
        <v>2.862520737033707E-2</v>
      </c>
      <c r="D218" s="89">
        <f>D41/'Total Funds Spent &amp; Transferred'!V41</f>
        <v>1.4340752293127104E-2</v>
      </c>
      <c r="E218" s="89">
        <f>E41/'Total Funds Spent &amp; Transferred'!W41</f>
        <v>2.0209719674638398E-2</v>
      </c>
      <c r="F218" s="89">
        <f>F41/'Total Funds Spent &amp; Transferred'!X41</f>
        <v>2.2220219002634416E-2</v>
      </c>
      <c r="G218" s="89">
        <f>G41/'Total Funds Spent &amp; Transferred'!Y41</f>
        <v>2.6749319751233458E-2</v>
      </c>
      <c r="H218" s="89">
        <f>H41/'Total Funds Spent &amp; Transferred'!Z41</f>
        <v>5.1177853578433744E-3</v>
      </c>
      <c r="I218" s="289">
        <f t="shared" si="123"/>
        <v>9.9481801844042206E-2</v>
      </c>
      <c r="J218" s="91">
        <f>H218+'Work-Related (wo Work Supports)'!Z218</f>
        <v>0.12428689994923346</v>
      </c>
      <c r="L218" s="340"/>
    </row>
    <row r="219" spans="1:12">
      <c r="A219" s="51" t="s">
        <v>145</v>
      </c>
      <c r="B219" s="89">
        <f>B42/'Total Funds Spent &amp; Transferred'!T42</f>
        <v>3.5658879386283225E-2</v>
      </c>
      <c r="C219" s="89">
        <f>C42/'Total Funds Spent &amp; Transferred'!U42</f>
        <v>3.662731357520399E-2</v>
      </c>
      <c r="D219" s="89">
        <f>D42/'Total Funds Spent &amp; Transferred'!V42</f>
        <v>5.1318909889954238E-2</v>
      </c>
      <c r="E219" s="89">
        <f>E42/'Total Funds Spent &amp; Transferred'!W42</f>
        <v>4.4928671808709526E-2</v>
      </c>
      <c r="F219" s="89">
        <f>F42/'Total Funds Spent &amp; Transferred'!X42</f>
        <v>8.6461537704729655E-2</v>
      </c>
      <c r="G219" s="89">
        <f>G42/'Total Funds Spent &amp; Transferred'!Y42</f>
        <v>6.8283875564699281E-2</v>
      </c>
      <c r="H219" s="89">
        <f>H42/'Total Funds Spent &amp; Transferred'!Z42</f>
        <v>7.050809256999295E-2</v>
      </c>
      <c r="I219" s="289">
        <f t="shared" si="123"/>
        <v>0.92441784330621779</v>
      </c>
      <c r="J219" s="91">
        <f>H219+'Work-Related (wo Work Supports)'!Z219</f>
        <v>0.17904234846227352</v>
      </c>
      <c r="L219" s="340"/>
    </row>
    <row r="220" spans="1:12">
      <c r="A220" s="51" t="s">
        <v>138</v>
      </c>
      <c r="B220" s="89">
        <f>B43/'Total Funds Spent &amp; Transferred'!T43</f>
        <v>7.877716815187218E-3</v>
      </c>
      <c r="C220" s="89">
        <f>C43/'Total Funds Spent &amp; Transferred'!U43</f>
        <v>6.2497917136592153E-3</v>
      </c>
      <c r="D220" s="89">
        <f>D43/'Total Funds Spent &amp; Transferred'!V43</f>
        <v>4.9672809413850022E-3</v>
      </c>
      <c r="E220" s="89">
        <f>E43/'Total Funds Spent &amp; Transferred'!W43</f>
        <v>5.1711732863709116E-3</v>
      </c>
      <c r="F220" s="89">
        <f>F43/'Total Funds Spent &amp; Transferred'!X43</f>
        <v>3.8286060002008099E-3</v>
      </c>
      <c r="G220" s="89">
        <f>G43/'Total Funds Spent &amp; Transferred'!Y43</f>
        <v>1.9757749674904884E-3</v>
      </c>
      <c r="H220" s="89">
        <f>H43/'Total Funds Spent &amp; Transferred'!Z43</f>
        <v>5.8081158929720899E-4</v>
      </c>
      <c r="I220" s="289">
        <f t="shared" si="123"/>
        <v>-0.25962527492717319</v>
      </c>
      <c r="J220" s="91">
        <f>H220+'Work-Related (wo Work Supports)'!Z220</f>
        <v>0.10600031052949616</v>
      </c>
      <c r="L220" s="340"/>
    </row>
    <row r="221" spans="1:12">
      <c r="A221" s="51" t="s">
        <v>140</v>
      </c>
      <c r="B221" s="89">
        <f>B44/'Total Funds Spent &amp; Transferred'!T44</f>
        <v>7.6381675372247286E-3</v>
      </c>
      <c r="C221" s="89">
        <f>C44/'Total Funds Spent &amp; Transferred'!U44</f>
        <v>9.1613002355116335E-3</v>
      </c>
      <c r="D221" s="89">
        <f>D44/'Total Funds Spent &amp; Transferred'!V44</f>
        <v>1.1717610873336946E-2</v>
      </c>
      <c r="E221" s="89">
        <f>E44/'Total Funds Spent &amp; Transferred'!W44</f>
        <v>1.1459020375293845E-2</v>
      </c>
      <c r="F221" s="89">
        <f>F44/'Total Funds Spent &amp; Transferred'!X44</f>
        <v>1.14488800440964E-2</v>
      </c>
      <c r="G221" s="89">
        <f>G44/'Total Funds Spent &amp; Transferred'!Y44</f>
        <v>0.12211735852148393</v>
      </c>
      <c r="H221" s="89">
        <f>H44/'Total Funds Spent &amp; Transferred'!Z44</f>
        <v>0.12780578312091259</v>
      </c>
      <c r="I221" s="289">
        <f t="shared" si="123"/>
        <v>-8.8492129914595214E-4</v>
      </c>
      <c r="J221" s="91">
        <f>H221+'Work-Related (wo Work Supports)'!Z221</f>
        <v>0.19850135410212355</v>
      </c>
      <c r="L221" s="340"/>
    </row>
    <row r="222" spans="1:12">
      <c r="A222" s="51" t="s">
        <v>142</v>
      </c>
      <c r="B222" s="89">
        <f>B45/'Total Funds Spent &amp; Transferred'!T45</f>
        <v>2.7137767388491562E-2</v>
      </c>
      <c r="C222" s="89">
        <f>C45/'Total Funds Spent &amp; Transferred'!U45</f>
        <v>2.3018875690067341E-2</v>
      </c>
      <c r="D222" s="89">
        <f>D45/'Total Funds Spent &amp; Transferred'!V45</f>
        <v>2.6905155184115473E-2</v>
      </c>
      <c r="E222" s="89">
        <f>E45/'Total Funds Spent &amp; Transferred'!W45</f>
        <v>2.5861023671926071E-2</v>
      </c>
      <c r="F222" s="89">
        <f>F45/'Total Funds Spent &amp; Transferred'!X45</f>
        <v>2.3144707188527125E-2</v>
      </c>
      <c r="G222" s="89">
        <f>G45/'Total Funds Spent &amp; Transferred'!Y45</f>
        <v>1.891720473965396E-2</v>
      </c>
      <c r="H222" s="89">
        <f>H45/'Total Funds Spent &amp; Transferred'!Z45</f>
        <v>2.0809656139861073E-2</v>
      </c>
      <c r="I222" s="289">
        <f t="shared" si="123"/>
        <v>-0.10503514933740597</v>
      </c>
      <c r="J222" s="91">
        <f>H222+'Work-Related (wo Work Supports)'!Z222</f>
        <v>6.6237258962119419E-2</v>
      </c>
      <c r="L222" s="340"/>
    </row>
    <row r="223" spans="1:12">
      <c r="A223" s="51" t="s">
        <v>144</v>
      </c>
      <c r="B223" s="89">
        <f>B46/'Total Funds Spent &amp; Transferred'!T46</f>
        <v>1.9543188642839091E-2</v>
      </c>
      <c r="C223" s="89">
        <f>C46/'Total Funds Spent &amp; Transferred'!U46</f>
        <v>1.4566350956600511E-2</v>
      </c>
      <c r="D223" s="89">
        <f>D46/'Total Funds Spent &amp; Transferred'!V46</f>
        <v>1.1260002847518139E-2</v>
      </c>
      <c r="E223" s="89">
        <f>E46/'Total Funds Spent &amp; Transferred'!W46</f>
        <v>6.3564193014844653E-3</v>
      </c>
      <c r="F223" s="89">
        <f>F46/'Total Funds Spent &amp; Transferred'!X46</f>
        <v>5.663734520587777E-3</v>
      </c>
      <c r="G223" s="89">
        <f>G46/'Total Funds Spent &amp; Transferred'!Y46</f>
        <v>4.6780142900793914E-3</v>
      </c>
      <c r="H223" s="89">
        <f>H46/'Total Funds Spent &amp; Transferred'!Z46</f>
        <v>1.066714633600317E-2</v>
      </c>
      <c r="I223" s="289">
        <f t="shared" si="123"/>
        <v>-0.10897405410856394</v>
      </c>
      <c r="J223" s="91">
        <f>H223+'Work-Related (wo Work Supports)'!Z223</f>
        <v>0.12041586455699736</v>
      </c>
      <c r="L223" s="340"/>
    </row>
    <row r="224" spans="1:12">
      <c r="A224" s="51" t="s">
        <v>146</v>
      </c>
      <c r="B224" s="89">
        <f>B47/'Total Funds Spent &amp; Transferred'!T47</f>
        <v>9.3066832839422877E-3</v>
      </c>
      <c r="C224" s="89">
        <f>C47/'Total Funds Spent &amp; Transferred'!U47</f>
        <v>8.1882696576301584E-3</v>
      </c>
      <c r="D224" s="89">
        <f>D47/'Total Funds Spent &amp; Transferred'!V47</f>
        <v>7.5150106876095777E-3</v>
      </c>
      <c r="E224" s="89">
        <f>E47/'Total Funds Spent &amp; Transferred'!W47</f>
        <v>1.3480253810664727E-3</v>
      </c>
      <c r="F224" s="89">
        <f>F47/'Total Funds Spent &amp; Transferred'!X47</f>
        <v>7.2538274599340813E-3</v>
      </c>
      <c r="G224" s="89">
        <f>G47/'Total Funds Spent &amp; Transferred'!Y47</f>
        <v>4.7834173794087951E-3</v>
      </c>
      <c r="H224" s="89">
        <f>H47/'Total Funds Spent &amp; Transferred'!Z47</f>
        <v>5.9873169066671211E-3</v>
      </c>
      <c r="I224" s="289">
        <f t="shared" si="123"/>
        <v>4.3810763223132421</v>
      </c>
      <c r="J224" s="91">
        <f>H224+'Work-Related (wo Work Supports)'!Z224</f>
        <v>7.9864140504408709E-2</v>
      </c>
      <c r="L224" s="340"/>
    </row>
    <row r="225" spans="1:12">
      <c r="A225" s="51" t="s">
        <v>148</v>
      </c>
      <c r="B225" s="89">
        <f>B48/'Total Funds Spent &amp; Transferred'!T48</f>
        <v>4.0245900907084284E-3</v>
      </c>
      <c r="C225" s="89">
        <f>C48/'Total Funds Spent &amp; Transferred'!U48</f>
        <v>4.2329219318506658E-3</v>
      </c>
      <c r="D225" s="89">
        <f>D48/'Total Funds Spent &amp; Transferred'!V48</f>
        <v>3.4835762453288154E-3</v>
      </c>
      <c r="E225" s="89">
        <f>E48/'Total Funds Spent &amp; Transferred'!W48</f>
        <v>3.693783744493083E-3</v>
      </c>
      <c r="F225" s="89">
        <f>F48/'Total Funds Spent &amp; Transferred'!X48</f>
        <v>2.9469214398016226E-3</v>
      </c>
      <c r="G225" s="89">
        <f>G48/'Total Funds Spent &amp; Transferred'!Y48</f>
        <v>1.9073742444682949E-3</v>
      </c>
      <c r="H225" s="89">
        <f>H48/'Total Funds Spent &amp; Transferred'!Z48</f>
        <v>7.1104816358109869E-4</v>
      </c>
      <c r="I225" s="289">
        <f t="shared" si="123"/>
        <v>-0.20219437746049104</v>
      </c>
      <c r="J225" s="91">
        <f>H225+'Work-Related (wo Work Supports)'!Z225</f>
        <v>8.215424276286673E-2</v>
      </c>
      <c r="L225" s="340"/>
    </row>
    <row r="226" spans="1:12">
      <c r="A226" s="51" t="s">
        <v>150</v>
      </c>
      <c r="B226" s="89">
        <f>B49/'Total Funds Spent &amp; Transferred'!T49</f>
        <v>4.1185819477353711E-2</v>
      </c>
      <c r="C226" s="89">
        <f>C49/'Total Funds Spent &amp; Transferred'!U49</f>
        <v>4.260200318136869E-2</v>
      </c>
      <c r="D226" s="89">
        <f>D49/'Total Funds Spent &amp; Transferred'!V49</f>
        <v>6.4089660527971465E-2</v>
      </c>
      <c r="E226" s="89">
        <f>E49/'Total Funds Spent &amp; Transferred'!W49</f>
        <v>6.3015009238486561E-2</v>
      </c>
      <c r="F226" s="89">
        <f>F49/'Total Funds Spent &amp; Transferred'!X49</f>
        <v>4.7329007454052566E-2</v>
      </c>
      <c r="G226" s="89">
        <f>G49/'Total Funds Spent &amp; Transferred'!Y49</f>
        <v>6.9607074996680923E-2</v>
      </c>
      <c r="H226" s="89">
        <f>H49/'Total Funds Spent &amp; Transferred'!Z49</f>
        <v>3.1732291536976417E-2</v>
      </c>
      <c r="I226" s="289">
        <f t="shared" si="123"/>
        <v>-0.24892485098381503</v>
      </c>
      <c r="J226" s="91">
        <f>H226+'Work-Related (wo Work Supports)'!Z226</f>
        <v>0.22814386818978372</v>
      </c>
      <c r="L226" s="340"/>
    </row>
    <row r="227" spans="1:12">
      <c r="A227" s="51" t="s">
        <v>152</v>
      </c>
      <c r="B227" s="89">
        <f>B50/'Total Funds Spent &amp; Transferred'!T50</f>
        <v>0</v>
      </c>
      <c r="C227" s="89">
        <f>C50/'Total Funds Spent &amp; Transferred'!U50</f>
        <v>2.9142987600916282E-3</v>
      </c>
      <c r="D227" s="89">
        <f>D50/'Total Funds Spent &amp; Transferred'!V50</f>
        <v>1.4976802346397946E-2</v>
      </c>
      <c r="E227" s="89">
        <f>E50/'Total Funds Spent &amp; Transferred'!W50</f>
        <v>2.136363707947669E-2</v>
      </c>
      <c r="F227" s="89">
        <f>F50/'Total Funds Spent &amp; Transferred'!X50</f>
        <v>1.644484761355762E-2</v>
      </c>
      <c r="G227" s="89">
        <f>G50/'Total Funds Spent &amp; Transferred'!Y50</f>
        <v>1.3814844147392398E-2</v>
      </c>
      <c r="H227" s="89">
        <f>H50/'Total Funds Spent &amp; Transferred'!Z50</f>
        <v>1.4480424385066736E-2</v>
      </c>
      <c r="I227" s="289">
        <f t="shared" si="123"/>
        <v>-0.23024120132823178</v>
      </c>
      <c r="J227" s="91">
        <f>H227+'Work-Related (wo Work Supports)'!Z227</f>
        <v>1.8138276063380084E-2</v>
      </c>
      <c r="L227" s="340"/>
    </row>
    <row r="228" spans="1:12">
      <c r="A228" s="51" t="s">
        <v>153</v>
      </c>
      <c r="B228" s="89">
        <f>B51/'Total Funds Spent &amp; Transferred'!T51</f>
        <v>2.6790780362711285E-2</v>
      </c>
      <c r="C228" s="89">
        <f>C51/'Total Funds Spent &amp; Transferred'!U51</f>
        <v>2.5794235341731055E-2</v>
      </c>
      <c r="D228" s="89">
        <f>D51/'Total Funds Spent &amp; Transferred'!V51</f>
        <v>2.5656788678251267E-2</v>
      </c>
      <c r="E228" s="89">
        <f>E51/'Total Funds Spent &amp; Transferred'!W51</f>
        <v>3.8554845473297454E-2</v>
      </c>
      <c r="F228" s="89">
        <f>F51/'Total Funds Spent &amp; Transferred'!X51</f>
        <v>3.4725817472275031E-2</v>
      </c>
      <c r="G228" s="89">
        <f>G51/'Total Funds Spent &amp; Transferred'!Y51</f>
        <v>2.9745365076144909E-2</v>
      </c>
      <c r="H228" s="89">
        <f>H51/'Total Funds Spent &amp; Transferred'!Z51</f>
        <v>2.4398270265058305E-2</v>
      </c>
      <c r="I228" s="289">
        <f t="shared" si="123"/>
        <v>-9.9313794518366166E-2</v>
      </c>
      <c r="J228" s="91">
        <f>H228+'Work-Related (wo Work Supports)'!Z228</f>
        <v>0.13462237869631008</v>
      </c>
      <c r="L228" s="340"/>
    </row>
    <row r="229" spans="1:12">
      <c r="A229" s="51" t="s">
        <v>154</v>
      </c>
      <c r="B229" s="89">
        <f>B52/'Total Funds Spent &amp; Transferred'!T52</f>
        <v>4.068487583037181E-3</v>
      </c>
      <c r="C229" s="89">
        <f>C52/'Total Funds Spent &amp; Transferred'!U52</f>
        <v>3.8272859364874286E-3</v>
      </c>
      <c r="D229" s="89">
        <f>D52/'Total Funds Spent &amp; Transferred'!V52</f>
        <v>3.692151307760772E-3</v>
      </c>
      <c r="E229" s="89">
        <f>E52/'Total Funds Spent &amp; Transferred'!W52</f>
        <v>3.113466504737684E-3</v>
      </c>
      <c r="F229" s="89">
        <f>F52/'Total Funds Spent &amp; Transferred'!X52</f>
        <v>3.5358985898229279E-3</v>
      </c>
      <c r="G229" s="89">
        <f>G52/'Total Funds Spent &amp; Transferred'!Y52</f>
        <v>2.4131817696201431E-3</v>
      </c>
      <c r="H229" s="89">
        <f>H52/'Total Funds Spent &amp; Transferred'!Z52</f>
        <v>6.4832429471733087E-4</v>
      </c>
      <c r="I229" s="289">
        <f t="shared" si="123"/>
        <v>0.13567902029536519</v>
      </c>
      <c r="J229" s="91">
        <f>H229+'Work-Related (wo Work Supports)'!Z229</f>
        <v>0.11118821015760914</v>
      </c>
      <c r="L229" s="340"/>
    </row>
    <row r="230" spans="1:12">
      <c r="A230" s="51" t="s">
        <v>155</v>
      </c>
      <c r="B230" s="89">
        <f>B53/'Total Funds Spent &amp; Transferred'!T53</f>
        <v>0.12032364023771243</v>
      </c>
      <c r="C230" s="89">
        <f>C53/'Total Funds Spent &amp; Transferred'!U53</f>
        <v>0.12763887852853395</v>
      </c>
      <c r="D230" s="89">
        <f>D53/'Total Funds Spent &amp; Transferred'!V53</f>
        <v>0.11232223370794114</v>
      </c>
      <c r="E230" s="89">
        <f>E53/'Total Funds Spent &amp; Transferred'!W53</f>
        <v>0.1128139582160802</v>
      </c>
      <c r="F230" s="89">
        <f>F53/'Total Funds Spent &amp; Transferred'!X53</f>
        <v>0.10598989038043771</v>
      </c>
      <c r="G230" s="89">
        <f>G53/'Total Funds Spent &amp; Transferred'!Y53</f>
        <v>0.100164969989942</v>
      </c>
      <c r="H230" s="89">
        <f>H53/'Total Funds Spent &amp; Transferred'!Z53</f>
        <v>0.11087992248143361</v>
      </c>
      <c r="I230" s="289">
        <f t="shared" si="123"/>
        <v>-6.0489570116597544E-2</v>
      </c>
      <c r="J230" s="91">
        <f>H230+'Work-Related (wo Work Supports)'!Z230</f>
        <v>0.11320168495495998</v>
      </c>
      <c r="L230" s="340"/>
    </row>
    <row r="231" spans="1:12">
      <c r="A231" s="51" t="s">
        <v>157</v>
      </c>
      <c r="B231" s="89">
        <f>B54/'Total Funds Spent &amp; Transferred'!T54</f>
        <v>2.2326473970768448E-2</v>
      </c>
      <c r="C231" s="89">
        <f>C54/'Total Funds Spent &amp; Transferred'!U54</f>
        <v>2.4908506219122252E-2</v>
      </c>
      <c r="D231" s="89">
        <f>D54/'Total Funds Spent &amp; Transferred'!V54</f>
        <v>3.3193487339609973E-2</v>
      </c>
      <c r="E231" s="89">
        <f>E54/'Total Funds Spent &amp; Transferred'!W54</f>
        <v>3.4889609493669038E-2</v>
      </c>
      <c r="F231" s="89">
        <f>F54/'Total Funds Spent &amp; Transferred'!X54</f>
        <v>2.7921252952231405E-2</v>
      </c>
      <c r="G231" s="89">
        <f>G54/'Total Funds Spent &amp; Transferred'!Y54</f>
        <v>3.2125554261662165E-2</v>
      </c>
      <c r="H231" s="89">
        <f>H54/'Total Funds Spent &amp; Transferred'!Z54</f>
        <v>2.6668472640172903E-2</v>
      </c>
      <c r="I231" s="289">
        <f t="shared" si="123"/>
        <v>-0.19972583937066105</v>
      </c>
      <c r="J231" s="91">
        <f>H231+'Work-Related (wo Work Supports)'!Z231</f>
        <v>8.1592304803884727E-2</v>
      </c>
      <c r="L231" s="340"/>
    </row>
    <row r="232" spans="1:12">
      <c r="A232" s="51" t="s">
        <v>158</v>
      </c>
      <c r="B232" s="89">
        <f>B55/'Total Funds Spent &amp; Transferred'!T55</f>
        <v>0</v>
      </c>
      <c r="C232" s="89">
        <f>C55/'Total Funds Spent &amp; Transferred'!U55</f>
        <v>2.6382003885358728E-2</v>
      </c>
      <c r="D232" s="89">
        <f>D55/'Total Funds Spent &amp; Transferred'!V55</f>
        <v>3.261191226893332E-2</v>
      </c>
      <c r="E232" s="89">
        <f>E55/'Total Funds Spent &amp; Transferred'!W55</f>
        <v>4.1357165260768373E-2</v>
      </c>
      <c r="F232" s="89">
        <f>F55/'Total Funds Spent &amp; Transferred'!X55</f>
        <v>4.5407806053213054E-2</v>
      </c>
      <c r="G232" s="89">
        <f>G55/'Total Funds Spent &amp; Transferred'!Y55</f>
        <v>5.4724757394165796E-2</v>
      </c>
      <c r="H232" s="89">
        <f>H55/'Total Funds Spent &amp; Transferred'!Z55</f>
        <v>3.0627778124204648E-2</v>
      </c>
      <c r="I232" s="289">
        <f t="shared" si="123"/>
        <v>9.7942902200967338E-2</v>
      </c>
      <c r="J232" s="91">
        <f>H232+'Work-Related (wo Work Supports)'!Z232</f>
        <v>0.17364987412215355</v>
      </c>
      <c r="L232" s="340"/>
    </row>
    <row r="233" spans="1:12">
      <c r="A233" s="59" t="s">
        <v>159</v>
      </c>
      <c r="B233" s="89">
        <f>B56/'Total Funds Spent &amp; Transferred'!T56</f>
        <v>2.8213273208478232E-2</v>
      </c>
      <c r="C233" s="89">
        <f>C56/'Total Funds Spent &amp; Transferred'!U56</f>
        <v>2.8717648266726473E-2</v>
      </c>
      <c r="D233" s="89">
        <f>D56/'Total Funds Spent &amp; Transferred'!V56</f>
        <v>2.8732774188648124E-2</v>
      </c>
      <c r="E233" s="89">
        <f>E56/'Total Funds Spent &amp; Transferred'!W56</f>
        <v>2.718939371605144E-2</v>
      </c>
      <c r="F233" s="89">
        <f>F56/'Total Funds Spent &amp; Transferred'!X56</f>
        <v>2.6385972892373398E-2</v>
      </c>
      <c r="G233" s="89">
        <f>G56/'Total Funds Spent &amp; Transferred'!Y56</f>
        <v>2.4335359173480498E-2</v>
      </c>
      <c r="H233" s="89">
        <f>H56/'Total Funds Spent &amp; Transferred'!Z56</f>
        <v>2.3987351131968947E-2</v>
      </c>
      <c r="I233" s="289">
        <f t="shared" si="123"/>
        <v>-2.9549052548521401E-2</v>
      </c>
    </row>
    <row r="235" spans="1:12">
      <c r="D235" s="225">
        <f>MAX(D182:D232)</f>
        <v>0.28777272137814258</v>
      </c>
    </row>
    <row r="236" spans="1:12">
      <c r="D236" s="49">
        <f>COUNTIF(D182:D232, "&lt;1%")</f>
        <v>16</v>
      </c>
    </row>
    <row r="237" spans="1:12">
      <c r="D237" s="49">
        <f>COUNTIF(D182:D232, "&gt;5%")</f>
        <v>8</v>
      </c>
    </row>
  </sheetData>
  <mergeCells count="34">
    <mergeCell ref="B180:B181"/>
    <mergeCell ref="A121:A122"/>
    <mergeCell ref="B121:B122"/>
    <mergeCell ref="E121:E122"/>
    <mergeCell ref="C121:C122"/>
    <mergeCell ref="C180:C181"/>
    <mergeCell ref="D121:D122"/>
    <mergeCell ref="D180:D181"/>
    <mergeCell ref="E180:E181"/>
    <mergeCell ref="F180:F181"/>
    <mergeCell ref="F121:F122"/>
    <mergeCell ref="A1:A2"/>
    <mergeCell ref="A3:A4"/>
    <mergeCell ref="B3:B4"/>
    <mergeCell ref="A62:A63"/>
    <mergeCell ref="B62:B63"/>
    <mergeCell ref="C3:C4"/>
    <mergeCell ref="C62:C63"/>
    <mergeCell ref="F3:F4"/>
    <mergeCell ref="F62:F63"/>
    <mergeCell ref="E62:E63"/>
    <mergeCell ref="E3:E4"/>
    <mergeCell ref="D3:D4"/>
    <mergeCell ref="D62:D63"/>
    <mergeCell ref="A180:A181"/>
    <mergeCell ref="G180:G181"/>
    <mergeCell ref="G3:G4"/>
    <mergeCell ref="G62:G63"/>
    <mergeCell ref="G121:G122"/>
    <mergeCell ref="I4:K4"/>
    <mergeCell ref="H3:H4"/>
    <mergeCell ref="H62:H63"/>
    <mergeCell ref="H121:H122"/>
    <mergeCell ref="H180:H181"/>
  </mergeCells>
  <phoneticPr fontId="39" type="noConversion"/>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0000"/>
  </sheetPr>
  <dimension ref="A1:AF233"/>
  <sheetViews>
    <sheetView topLeftCell="A202" zoomScale="80" zoomScaleNormal="80" workbookViewId="0">
      <pane xSplit="1" topLeftCell="U1" activePane="topRight" state="frozen"/>
      <selection pane="topRight" activeCell="A207" sqref="A207"/>
      <selection activeCell="A35" sqref="A35"/>
    </sheetView>
  </sheetViews>
  <sheetFormatPr defaultColWidth="9.42578125" defaultRowHeight="12.95"/>
  <cols>
    <col min="1" max="1" width="20.42578125" style="49" customWidth="1"/>
    <col min="2" max="2" width="12.42578125" style="49" customWidth="1"/>
    <col min="3" max="3" width="13" style="49" customWidth="1"/>
    <col min="4" max="4" width="12.42578125" style="49" customWidth="1"/>
    <col min="5" max="13" width="11.42578125" style="49" bestFit="1" customWidth="1"/>
    <col min="14" max="14" width="13.42578125" style="49" bestFit="1" customWidth="1"/>
    <col min="15" max="15" width="14.42578125" style="49" customWidth="1"/>
    <col min="16" max="16" width="13.42578125" style="49" bestFit="1" customWidth="1"/>
    <col min="17" max="18" width="13.42578125" style="49" customWidth="1"/>
    <col min="19" max="19" width="14.42578125" style="49" customWidth="1"/>
    <col min="20" max="20" width="12.42578125" style="49" customWidth="1"/>
    <col min="21" max="21" width="12.42578125" style="49" bestFit="1" customWidth="1"/>
    <col min="22" max="22" width="13.42578125" style="49" customWidth="1"/>
    <col min="23" max="23" width="11.42578125" style="49" bestFit="1" customWidth="1"/>
    <col min="24" max="25" width="11" style="49" bestFit="1" customWidth="1"/>
    <col min="26" max="26" width="11.42578125" style="49" bestFit="1" customWidth="1"/>
    <col min="27" max="29" width="9.42578125" style="49"/>
    <col min="30" max="30" width="12.42578125" style="49" customWidth="1"/>
    <col min="31" max="16384" width="9.42578125" style="49"/>
  </cols>
  <sheetData>
    <row r="1" spans="1:26" ht="16.5" customHeight="1">
      <c r="A1" s="394" t="s">
        <v>223</v>
      </c>
      <c r="B1" s="342" t="s">
        <v>348</v>
      </c>
    </row>
    <row r="2" spans="1:26" ht="47.25" customHeight="1">
      <c r="A2" s="394"/>
    </row>
    <row r="3" spans="1:26"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51" t="s">
        <v>82</v>
      </c>
      <c r="B5" s="49">
        <f t="shared" ref="B5:P20" si="0">SUM(B64,B123)</f>
        <v>0</v>
      </c>
      <c r="C5" s="49">
        <f t="shared" si="0"/>
        <v>0</v>
      </c>
      <c r="D5" s="49">
        <f t="shared" si="0"/>
        <v>0</v>
      </c>
      <c r="E5" s="49">
        <f t="shared" si="0"/>
        <v>4515660</v>
      </c>
      <c r="F5" s="49">
        <f t="shared" si="0"/>
        <v>1734429</v>
      </c>
      <c r="G5" s="49">
        <f t="shared" si="0"/>
        <v>2681684</v>
      </c>
      <c r="H5" s="49">
        <f t="shared" si="0"/>
        <v>4659521</v>
      </c>
      <c r="I5" s="49">
        <f t="shared" si="0"/>
        <v>4372821</v>
      </c>
      <c r="J5" s="49">
        <f t="shared" si="0"/>
        <v>3716202</v>
      </c>
      <c r="K5" s="49">
        <f t="shared" si="0"/>
        <v>3703406</v>
      </c>
      <c r="L5" s="49">
        <f t="shared" si="0"/>
        <v>4494306</v>
      </c>
      <c r="M5" s="49">
        <f t="shared" si="0"/>
        <v>5504349</v>
      </c>
      <c r="N5" s="55">
        <f t="shared" si="0"/>
        <v>6367211</v>
      </c>
      <c r="O5" s="55">
        <f t="shared" si="0"/>
        <v>6377392</v>
      </c>
      <c r="P5" s="55">
        <f t="shared" si="0"/>
        <v>7494377</v>
      </c>
      <c r="Q5" s="49">
        <f>'[2]Transportation &amp; Support Servic'!Q5+'[2]Transportation Non-Assistance'!Q5</f>
        <v>6798205</v>
      </c>
      <c r="R5" s="55">
        <f t="shared" ref="R5:T20" si="1">SUM(R64,R123)</f>
        <v>3779725</v>
      </c>
      <c r="S5" s="55">
        <f t="shared" si="1"/>
        <v>4188311</v>
      </c>
      <c r="T5" s="55">
        <f t="shared" si="1"/>
        <v>3785360</v>
      </c>
      <c r="U5" s="55">
        <f t="shared" ref="U5" si="2">SUM(U64,U123)</f>
        <v>3376406</v>
      </c>
      <c r="V5" s="49">
        <f>V64+V123</f>
        <v>4122047</v>
      </c>
      <c r="W5" s="49">
        <f>W64+W123</f>
        <v>3334350</v>
      </c>
      <c r="X5" s="49">
        <f>X64+X123</f>
        <v>3663679</v>
      </c>
      <c r="Y5" s="49">
        <f>Y64+Y123</f>
        <v>2921972</v>
      </c>
      <c r="Z5" s="49">
        <f>Z64+Z123</f>
        <v>2187742</v>
      </c>
    </row>
    <row r="6" spans="1:26">
      <c r="A6" s="51" t="s">
        <v>84</v>
      </c>
      <c r="B6" s="49">
        <f t="shared" si="0"/>
        <v>0</v>
      </c>
      <c r="C6" s="49">
        <f t="shared" si="0"/>
        <v>0</v>
      </c>
      <c r="D6" s="49">
        <f t="shared" si="0"/>
        <v>0</v>
      </c>
      <c r="E6" s="49">
        <f t="shared" si="0"/>
        <v>1192455</v>
      </c>
      <c r="F6" s="49">
        <f t="shared" si="0"/>
        <v>2114844</v>
      </c>
      <c r="G6" s="49">
        <f t="shared" si="0"/>
        <v>2846484</v>
      </c>
      <c r="H6" s="49">
        <f t="shared" si="0"/>
        <v>1381191</v>
      </c>
      <c r="I6" s="49">
        <f t="shared" si="0"/>
        <v>709590</v>
      </c>
      <c r="J6" s="49">
        <f t="shared" si="0"/>
        <v>727653</v>
      </c>
      <c r="K6" s="49">
        <f t="shared" si="0"/>
        <v>922253</v>
      </c>
      <c r="L6" s="49">
        <f t="shared" si="0"/>
        <v>819194</v>
      </c>
      <c r="M6" s="49">
        <f t="shared" si="0"/>
        <v>999441</v>
      </c>
      <c r="N6" s="55">
        <f t="shared" si="0"/>
        <v>1274851</v>
      </c>
      <c r="O6" s="55">
        <f t="shared" si="0"/>
        <v>1086172</v>
      </c>
      <c r="P6" s="55">
        <f t="shared" si="0"/>
        <v>636781</v>
      </c>
      <c r="Q6" s="49">
        <f>'[2]Transportation &amp; Support Servic'!Q6+'[2]Transportation Non-Assistance'!Q6</f>
        <v>1028300</v>
      </c>
      <c r="R6" s="55">
        <f t="shared" si="1"/>
        <v>553234</v>
      </c>
      <c r="S6" s="55">
        <f t="shared" si="1"/>
        <v>1209038</v>
      </c>
      <c r="T6" s="55">
        <f t="shared" si="1"/>
        <v>965318</v>
      </c>
      <c r="U6" s="55">
        <f t="shared" ref="U6" si="3">SUM(U65,U124)</f>
        <v>705842</v>
      </c>
      <c r="V6" s="49">
        <f t="shared" ref="V6:W56" si="4">V65+V124</f>
        <v>544984</v>
      </c>
      <c r="W6" s="49">
        <f t="shared" si="4"/>
        <v>294110</v>
      </c>
      <c r="X6" s="49">
        <f t="shared" ref="X6:Y6" si="5">X65+X124</f>
        <v>417334</v>
      </c>
      <c r="Y6" s="49">
        <f t="shared" si="5"/>
        <v>215038</v>
      </c>
      <c r="Z6" s="49">
        <f t="shared" ref="Z6" si="6">Z65+Z124</f>
        <v>84581.86</v>
      </c>
    </row>
    <row r="7" spans="1:26">
      <c r="A7" s="51" t="s">
        <v>86</v>
      </c>
      <c r="B7" s="49">
        <f t="shared" si="0"/>
        <v>0</v>
      </c>
      <c r="C7" s="49">
        <f t="shared" si="0"/>
        <v>0</v>
      </c>
      <c r="D7" s="49">
        <f t="shared" si="0"/>
        <v>0</v>
      </c>
      <c r="E7" s="49">
        <f t="shared" si="0"/>
        <v>8154944</v>
      </c>
      <c r="F7" s="49">
        <f t="shared" si="0"/>
        <v>13324741</v>
      </c>
      <c r="G7" s="49">
        <f t="shared" si="0"/>
        <v>3396984</v>
      </c>
      <c r="H7" s="49">
        <f t="shared" si="0"/>
        <v>1925639</v>
      </c>
      <c r="I7" s="49">
        <f t="shared" si="0"/>
        <v>690506</v>
      </c>
      <c r="J7" s="49">
        <f t="shared" si="0"/>
        <v>3528134</v>
      </c>
      <c r="K7" s="49">
        <f t="shared" si="0"/>
        <v>7329687</v>
      </c>
      <c r="L7" s="49">
        <f t="shared" si="0"/>
        <v>2120572</v>
      </c>
      <c r="M7" s="49">
        <f t="shared" si="0"/>
        <v>1558880</v>
      </c>
      <c r="N7" s="55">
        <f t="shared" si="0"/>
        <v>733695</v>
      </c>
      <c r="O7" s="55">
        <f t="shared" si="0"/>
        <v>2334651</v>
      </c>
      <c r="P7" s="55">
        <f t="shared" si="0"/>
        <v>455710</v>
      </c>
      <c r="Q7" s="49">
        <f>'[2]Transportation &amp; Support Servic'!Q7+'[2]Transportation Non-Assistance'!Q7</f>
        <v>1980400</v>
      </c>
      <c r="R7" s="55">
        <f t="shared" si="1"/>
        <v>201854</v>
      </c>
      <c r="S7" s="55">
        <f t="shared" si="1"/>
        <v>1307188</v>
      </c>
      <c r="T7" s="55">
        <f t="shared" si="1"/>
        <v>8241848</v>
      </c>
      <c r="U7" s="55">
        <f t="shared" ref="U7" si="7">SUM(U66,U125)</f>
        <v>11048681</v>
      </c>
      <c r="V7" s="49">
        <f t="shared" si="4"/>
        <v>7557969</v>
      </c>
      <c r="W7" s="49">
        <f t="shared" si="4"/>
        <v>7034419</v>
      </c>
      <c r="X7" s="49">
        <f t="shared" ref="X7:Y7" si="8">X66+X125</f>
        <v>9976231</v>
      </c>
      <c r="Y7" s="49">
        <f t="shared" si="8"/>
        <v>7844434</v>
      </c>
      <c r="Z7" s="49">
        <f t="shared" ref="Z7" si="9">Z66+Z125</f>
        <v>8804954</v>
      </c>
    </row>
    <row r="8" spans="1:26">
      <c r="A8" s="51" t="s">
        <v>88</v>
      </c>
      <c r="B8" s="49">
        <f t="shared" si="0"/>
        <v>0</v>
      </c>
      <c r="C8" s="49">
        <f t="shared" si="0"/>
        <v>0</v>
      </c>
      <c r="D8" s="49">
        <f t="shared" si="0"/>
        <v>0</v>
      </c>
      <c r="E8" s="49">
        <f t="shared" si="0"/>
        <v>11212925</v>
      </c>
      <c r="F8" s="49">
        <f t="shared" si="0"/>
        <v>10596229</v>
      </c>
      <c r="G8" s="49">
        <f t="shared" si="0"/>
        <v>6769533</v>
      </c>
      <c r="H8" s="49">
        <f t="shared" si="0"/>
        <v>6604043</v>
      </c>
      <c r="I8" s="49">
        <f t="shared" si="0"/>
        <v>6258166</v>
      </c>
      <c r="J8" s="49">
        <f t="shared" si="0"/>
        <v>5118570</v>
      </c>
      <c r="K8" s="49">
        <f t="shared" si="0"/>
        <v>4568584</v>
      </c>
      <c r="L8" s="49">
        <f t="shared" si="0"/>
        <v>4260844</v>
      </c>
      <c r="M8" s="49">
        <f t="shared" si="0"/>
        <v>4179010</v>
      </c>
      <c r="N8" s="55">
        <f t="shared" si="0"/>
        <v>4375906</v>
      </c>
      <c r="O8" s="55">
        <f t="shared" si="0"/>
        <v>6373554</v>
      </c>
      <c r="P8" s="55">
        <f t="shared" si="0"/>
        <v>3524445</v>
      </c>
      <c r="Q8" s="49">
        <f>'[2]Transportation &amp; Support Servic'!Q8+'[2]Transportation Non-Assistance'!Q8</f>
        <v>3813414</v>
      </c>
      <c r="R8" s="55">
        <f t="shared" si="1"/>
        <v>3170244</v>
      </c>
      <c r="S8" s="55">
        <f t="shared" si="1"/>
        <v>2243316</v>
      </c>
      <c r="T8" s="55">
        <f t="shared" si="1"/>
        <v>1752171</v>
      </c>
      <c r="U8" s="55">
        <f t="shared" ref="U8" si="10">SUM(U67,U126)</f>
        <v>1377289</v>
      </c>
      <c r="V8" s="49">
        <f t="shared" si="4"/>
        <v>1214493</v>
      </c>
      <c r="W8" s="49">
        <f t="shared" si="4"/>
        <v>1206015</v>
      </c>
      <c r="X8" s="49">
        <f t="shared" ref="X8:Y8" si="11">X67+X126</f>
        <v>1157038</v>
      </c>
      <c r="Y8" s="49">
        <f t="shared" si="11"/>
        <v>883579</v>
      </c>
      <c r="Z8" s="49">
        <f t="shared" ref="Z8" si="12">Z67+Z126</f>
        <v>267041</v>
      </c>
    </row>
    <row r="9" spans="1:26">
      <c r="A9" s="51" t="s">
        <v>74</v>
      </c>
      <c r="B9" s="49">
        <f t="shared" si="0"/>
        <v>0</v>
      </c>
      <c r="C9" s="49">
        <f t="shared" si="0"/>
        <v>0</v>
      </c>
      <c r="D9" s="49">
        <f t="shared" si="0"/>
        <v>0</v>
      </c>
      <c r="E9" s="49">
        <f t="shared" si="0"/>
        <v>191572218</v>
      </c>
      <c r="F9" s="49">
        <f t="shared" si="0"/>
        <v>195808811</v>
      </c>
      <c r="G9" s="49">
        <f t="shared" si="0"/>
        <v>237507322</v>
      </c>
      <c r="H9" s="49">
        <f t="shared" si="0"/>
        <v>189354584</v>
      </c>
      <c r="I9" s="49">
        <f t="shared" si="0"/>
        <v>146857259</v>
      </c>
      <c r="J9" s="49">
        <f t="shared" si="0"/>
        <v>151054250</v>
      </c>
      <c r="K9" s="49">
        <f t="shared" si="0"/>
        <v>156696099</v>
      </c>
      <c r="L9" s="49">
        <f t="shared" si="0"/>
        <v>164441085</v>
      </c>
      <c r="M9" s="49">
        <f t="shared" si="0"/>
        <v>194571555</v>
      </c>
      <c r="N9" s="55">
        <f t="shared" si="0"/>
        <v>205637577</v>
      </c>
      <c r="O9" s="55">
        <f t="shared" si="0"/>
        <v>197351483</v>
      </c>
      <c r="P9" s="55">
        <f t="shared" si="0"/>
        <v>187340149</v>
      </c>
      <c r="Q9" s="49">
        <f>'[2]Transportation &amp; Support Servic'!Q9+'[2]Transportation Non-Assistance'!Q9</f>
        <v>164679239</v>
      </c>
      <c r="R9" s="55">
        <f t="shared" si="1"/>
        <v>183532975</v>
      </c>
      <c r="S9" s="55">
        <f t="shared" si="1"/>
        <v>195539972</v>
      </c>
      <c r="T9" s="55">
        <f t="shared" si="1"/>
        <v>255556913</v>
      </c>
      <c r="U9" s="55">
        <f t="shared" ref="U9" si="13">SUM(U68,U127)</f>
        <v>257965217</v>
      </c>
      <c r="V9" s="49">
        <f t="shared" si="4"/>
        <v>238164177</v>
      </c>
      <c r="W9" s="49">
        <f t="shared" si="4"/>
        <v>190104301</v>
      </c>
      <c r="X9" s="49">
        <f t="shared" ref="X9:Y9" si="14">X68+X127</f>
        <v>194460184</v>
      </c>
      <c r="Y9" s="49">
        <f t="shared" si="14"/>
        <v>170441116</v>
      </c>
      <c r="Z9" s="49">
        <f t="shared" ref="Z9" si="15">Z68+Z127</f>
        <v>146284396</v>
      </c>
    </row>
    <row r="10" spans="1:26">
      <c r="A10" s="51" t="s">
        <v>91</v>
      </c>
      <c r="B10" s="49">
        <f t="shared" si="0"/>
        <v>0</v>
      </c>
      <c r="C10" s="49">
        <f t="shared" si="0"/>
        <v>0</v>
      </c>
      <c r="D10" s="49">
        <f t="shared" si="0"/>
        <v>0</v>
      </c>
      <c r="E10" s="49">
        <f t="shared" si="0"/>
        <v>5752528</v>
      </c>
      <c r="F10" s="49">
        <f t="shared" si="0"/>
        <v>6636436</v>
      </c>
      <c r="G10" s="49">
        <f t="shared" si="0"/>
        <v>5675713</v>
      </c>
      <c r="H10" s="49">
        <f t="shared" si="0"/>
        <v>5524835</v>
      </c>
      <c r="I10" s="49">
        <f t="shared" si="0"/>
        <v>5703422</v>
      </c>
      <c r="J10" s="49">
        <f t="shared" si="0"/>
        <v>3334171</v>
      </c>
      <c r="K10" s="49">
        <f t="shared" si="0"/>
        <v>4230808</v>
      </c>
      <c r="L10" s="49">
        <f t="shared" si="0"/>
        <v>3388831</v>
      </c>
      <c r="M10" s="49">
        <f t="shared" si="0"/>
        <v>2916479</v>
      </c>
      <c r="N10" s="55">
        <f t="shared" si="0"/>
        <v>5900506</v>
      </c>
      <c r="O10" s="55">
        <f t="shared" si="0"/>
        <v>6676171</v>
      </c>
      <c r="P10" s="55">
        <f t="shared" si="0"/>
        <v>5263756</v>
      </c>
      <c r="Q10" s="49">
        <f>'[2]Transportation &amp; Support Servic'!Q10+'[2]Transportation Non-Assistance'!Q10</f>
        <v>5396675</v>
      </c>
      <c r="R10" s="55">
        <f t="shared" si="1"/>
        <v>5353605</v>
      </c>
      <c r="S10" s="55">
        <f t="shared" si="1"/>
        <v>4343363</v>
      </c>
      <c r="T10" s="55">
        <f t="shared" si="1"/>
        <v>7900076</v>
      </c>
      <c r="U10" s="55">
        <f t="shared" ref="U10" si="16">SUM(U69,U128)</f>
        <v>7433775</v>
      </c>
      <c r="V10" s="49">
        <f t="shared" si="4"/>
        <v>6575626</v>
      </c>
      <c r="W10" s="49">
        <f t="shared" si="4"/>
        <v>10203507</v>
      </c>
      <c r="X10" s="49">
        <f t="shared" ref="X10:Y10" si="17">X69+X128</f>
        <v>7869129</v>
      </c>
      <c r="Y10" s="49">
        <f t="shared" si="17"/>
        <v>7282132</v>
      </c>
      <c r="Z10" s="49">
        <f t="shared" ref="Z10" si="18">Z69+Z128</f>
        <v>9245928</v>
      </c>
    </row>
    <row r="11" spans="1:26">
      <c r="A11" s="51" t="s">
        <v>93</v>
      </c>
      <c r="B11" s="49">
        <f t="shared" si="0"/>
        <v>0</v>
      </c>
      <c r="C11" s="49">
        <f t="shared" si="0"/>
        <v>0</v>
      </c>
      <c r="D11" s="49">
        <f t="shared" si="0"/>
        <v>0</v>
      </c>
      <c r="E11" s="49">
        <f t="shared" si="0"/>
        <v>7269602</v>
      </c>
      <c r="F11" s="49">
        <f t="shared" si="0"/>
        <v>10070695</v>
      </c>
      <c r="G11" s="49">
        <f t="shared" si="0"/>
        <v>19996936</v>
      </c>
      <c r="H11" s="49">
        <f t="shared" si="0"/>
        <v>19717125</v>
      </c>
      <c r="I11" s="49">
        <f t="shared" si="0"/>
        <v>17524212</v>
      </c>
      <c r="J11" s="49">
        <f t="shared" si="0"/>
        <v>18222809</v>
      </c>
      <c r="K11" s="49">
        <f t="shared" si="0"/>
        <v>5056870</v>
      </c>
      <c r="L11" s="49">
        <f t="shared" si="0"/>
        <v>4235348</v>
      </c>
      <c r="M11" s="49">
        <f t="shared" si="0"/>
        <v>6149638</v>
      </c>
      <c r="N11" s="55">
        <f t="shared" si="0"/>
        <v>5663361</v>
      </c>
      <c r="O11" s="55">
        <f t="shared" si="0"/>
        <v>5549001</v>
      </c>
      <c r="P11" s="55">
        <f t="shared" si="0"/>
        <v>5117238</v>
      </c>
      <c r="Q11" s="49">
        <f>'[2]Transportation &amp; Support Servic'!Q11+'[2]Transportation Non-Assistance'!Q11</f>
        <v>4975588</v>
      </c>
      <c r="R11" s="55">
        <f t="shared" si="1"/>
        <v>4949868</v>
      </c>
      <c r="S11" s="55">
        <f t="shared" si="1"/>
        <v>5100770</v>
      </c>
      <c r="T11" s="55">
        <f t="shared" si="1"/>
        <v>1770069</v>
      </c>
      <c r="U11" s="55">
        <f t="shared" ref="U11" si="19">SUM(U70,U129)</f>
        <v>0</v>
      </c>
      <c r="V11" s="49">
        <f t="shared" si="4"/>
        <v>0</v>
      </c>
      <c r="W11" s="49">
        <f t="shared" si="4"/>
        <v>0</v>
      </c>
      <c r="X11" s="49">
        <f t="shared" ref="X11:Y11" si="20">X70+X129</f>
        <v>0</v>
      </c>
      <c r="Y11" s="49">
        <f t="shared" si="20"/>
        <v>0</v>
      </c>
      <c r="Z11" s="49">
        <f t="shared" ref="Z11" si="21">Z70+Z129</f>
        <v>0</v>
      </c>
    </row>
    <row r="12" spans="1:26">
      <c r="A12" s="51" t="s">
        <v>95</v>
      </c>
      <c r="B12" s="49">
        <f t="shared" si="0"/>
        <v>0</v>
      </c>
      <c r="C12" s="49">
        <f t="shared" si="0"/>
        <v>0</v>
      </c>
      <c r="D12" s="49">
        <f t="shared" si="0"/>
        <v>0</v>
      </c>
      <c r="E12" s="49">
        <f t="shared" si="0"/>
        <v>9676907</v>
      </c>
      <c r="F12" s="49">
        <f t="shared" si="0"/>
        <v>11765427</v>
      </c>
      <c r="G12" s="49">
        <f t="shared" si="0"/>
        <v>11846346</v>
      </c>
      <c r="H12" s="49">
        <f t="shared" si="0"/>
        <v>11530341</v>
      </c>
      <c r="I12" s="49">
        <f t="shared" si="0"/>
        <v>7948624</v>
      </c>
      <c r="J12" s="49">
        <f t="shared" si="0"/>
        <v>12498577</v>
      </c>
      <c r="K12" s="49">
        <f t="shared" si="0"/>
        <v>12905878</v>
      </c>
      <c r="L12" s="49">
        <f t="shared" si="0"/>
        <v>-9491845</v>
      </c>
      <c r="M12" s="49">
        <f t="shared" si="0"/>
        <v>0</v>
      </c>
      <c r="N12" s="55">
        <f t="shared" si="0"/>
        <v>250500</v>
      </c>
      <c r="O12" s="55">
        <f t="shared" si="0"/>
        <v>313473</v>
      </c>
      <c r="P12" s="55">
        <f t="shared" si="0"/>
        <v>787657</v>
      </c>
      <c r="Q12" s="49">
        <f>'[2]Transportation &amp; Support Servic'!Q12+'[2]Transportation Non-Assistance'!Q12</f>
        <v>-367794</v>
      </c>
      <c r="R12" s="55">
        <f t="shared" si="1"/>
        <v>0</v>
      </c>
      <c r="S12" s="55">
        <f t="shared" si="1"/>
        <v>375561</v>
      </c>
      <c r="T12" s="55">
        <f t="shared" si="1"/>
        <v>0</v>
      </c>
      <c r="U12" s="55">
        <f t="shared" ref="U12" si="22">SUM(U71,U130)</f>
        <v>0</v>
      </c>
      <c r="V12" s="49">
        <f t="shared" si="4"/>
        <v>0</v>
      </c>
      <c r="W12" s="49">
        <f t="shared" si="4"/>
        <v>0</v>
      </c>
      <c r="X12" s="49">
        <f t="shared" ref="X12:Y12" si="23">X71+X130</f>
        <v>0</v>
      </c>
      <c r="Y12" s="49">
        <f t="shared" si="23"/>
        <v>0</v>
      </c>
      <c r="Z12" s="49">
        <f t="shared" ref="Z12" si="24">Z71+Z130</f>
        <v>0</v>
      </c>
    </row>
    <row r="13" spans="1:26">
      <c r="A13" s="51" t="s">
        <v>97</v>
      </c>
      <c r="B13" s="49">
        <f t="shared" si="0"/>
        <v>0</v>
      </c>
      <c r="C13" s="49">
        <f t="shared" si="0"/>
        <v>0</v>
      </c>
      <c r="D13" s="49">
        <f t="shared" si="0"/>
        <v>0</v>
      </c>
      <c r="E13" s="49">
        <f t="shared" si="0"/>
        <v>0</v>
      </c>
      <c r="F13" s="49">
        <f t="shared" si="0"/>
        <v>0</v>
      </c>
      <c r="G13" s="49">
        <f t="shared" si="0"/>
        <v>0</v>
      </c>
      <c r="H13" s="49">
        <f t="shared" si="0"/>
        <v>0</v>
      </c>
      <c r="I13" s="49">
        <f t="shared" si="0"/>
        <v>0</v>
      </c>
      <c r="J13" s="49">
        <f t="shared" si="0"/>
        <v>0</v>
      </c>
      <c r="K13" s="49">
        <f t="shared" si="0"/>
        <v>0</v>
      </c>
      <c r="L13" s="49">
        <f t="shared" si="0"/>
        <v>0</v>
      </c>
      <c r="M13" s="49">
        <f t="shared" si="0"/>
        <v>0</v>
      </c>
      <c r="N13" s="55">
        <f t="shared" si="0"/>
        <v>0</v>
      </c>
      <c r="O13" s="55">
        <f t="shared" si="0"/>
        <v>2069309</v>
      </c>
      <c r="P13" s="55">
        <f t="shared" si="0"/>
        <v>1398745</v>
      </c>
      <c r="Q13" s="49">
        <f>'[2]Transportation &amp; Support Servic'!Q13+'[2]Transportation Non-Assistance'!Q13</f>
        <v>1600000</v>
      </c>
      <c r="R13" s="55">
        <f t="shared" si="1"/>
        <v>1049978</v>
      </c>
      <c r="S13" s="55">
        <f t="shared" si="1"/>
        <v>1006596</v>
      </c>
      <c r="T13" s="55">
        <f t="shared" si="1"/>
        <v>0</v>
      </c>
      <c r="U13" s="55">
        <f t="shared" ref="U13" si="25">SUM(U72,U131)</f>
        <v>0</v>
      </c>
      <c r="V13" s="49">
        <f t="shared" si="4"/>
        <v>0</v>
      </c>
      <c r="W13" s="49">
        <f t="shared" si="4"/>
        <v>0</v>
      </c>
      <c r="X13" s="49">
        <f t="shared" ref="X13:Y13" si="26">X72+X131</f>
        <v>0</v>
      </c>
      <c r="Y13" s="49">
        <f t="shared" si="26"/>
        <v>0</v>
      </c>
      <c r="Z13" s="49">
        <f t="shared" ref="Z13" si="27">Z72+Z131</f>
        <v>0</v>
      </c>
    </row>
    <row r="14" spans="1:26">
      <c r="A14" s="51" t="s">
        <v>99</v>
      </c>
      <c r="B14" s="49">
        <f t="shared" si="0"/>
        <v>2794151</v>
      </c>
      <c r="C14" s="49">
        <f t="shared" si="0"/>
        <v>-2794151</v>
      </c>
      <c r="D14" s="49">
        <f t="shared" si="0"/>
        <v>0</v>
      </c>
      <c r="E14" s="49">
        <f t="shared" si="0"/>
        <v>27125815</v>
      </c>
      <c r="F14" s="49">
        <f t="shared" si="0"/>
        <v>10057320</v>
      </c>
      <c r="G14" s="49">
        <f t="shared" si="0"/>
        <v>16246157</v>
      </c>
      <c r="H14" s="49">
        <f t="shared" si="0"/>
        <v>6186551</v>
      </c>
      <c r="I14" s="49">
        <f t="shared" si="0"/>
        <v>7572050</v>
      </c>
      <c r="J14" s="49">
        <f t="shared" si="0"/>
        <v>7275228</v>
      </c>
      <c r="K14" s="49">
        <f t="shared" si="0"/>
        <v>7586746</v>
      </c>
      <c r="L14" s="49">
        <f t="shared" si="0"/>
        <v>7022342</v>
      </c>
      <c r="M14" s="49">
        <f t="shared" si="0"/>
        <v>3542236</v>
      </c>
      <c r="N14" s="55">
        <f t="shared" si="0"/>
        <v>6454632</v>
      </c>
      <c r="O14" s="55">
        <f t="shared" si="0"/>
        <v>6182367</v>
      </c>
      <c r="P14" s="55">
        <f t="shared" si="0"/>
        <v>4905390</v>
      </c>
      <c r="Q14" s="49">
        <f>'[2]Transportation &amp; Support Servic'!Q14+'[2]Transportation Non-Assistance'!Q14</f>
        <v>4451632</v>
      </c>
      <c r="R14" s="55">
        <f t="shared" si="1"/>
        <v>5534597</v>
      </c>
      <c r="S14" s="55">
        <f t="shared" si="1"/>
        <v>918338</v>
      </c>
      <c r="T14" s="55">
        <f t="shared" si="1"/>
        <v>3424025</v>
      </c>
      <c r="U14" s="55">
        <f t="shared" ref="U14" si="28">SUM(U73,U132)</f>
        <v>4712247</v>
      </c>
      <c r="V14" s="49">
        <f t="shared" si="4"/>
        <v>4674677</v>
      </c>
      <c r="W14" s="49">
        <f t="shared" si="4"/>
        <v>4147909</v>
      </c>
      <c r="X14" s="49">
        <f t="shared" ref="X14:Y14" si="29">X73+X132</f>
        <v>4644842</v>
      </c>
      <c r="Y14" s="49">
        <f t="shared" si="29"/>
        <v>4762523</v>
      </c>
      <c r="Z14" s="49">
        <f t="shared" ref="Z14" si="30">Z73+Z132</f>
        <v>5086823</v>
      </c>
    </row>
    <row r="15" spans="1:26">
      <c r="A15" s="51" t="s">
        <v>101</v>
      </c>
      <c r="B15" s="49">
        <f t="shared" si="0"/>
        <v>0</v>
      </c>
      <c r="C15" s="49">
        <f t="shared" si="0"/>
        <v>0</v>
      </c>
      <c r="D15" s="49">
        <f t="shared" si="0"/>
        <v>0</v>
      </c>
      <c r="E15" s="49">
        <f t="shared" si="0"/>
        <v>108842288</v>
      </c>
      <c r="F15" s="49">
        <f t="shared" si="0"/>
        <v>54691173</v>
      </c>
      <c r="G15" s="49">
        <f t="shared" si="0"/>
        <v>-66659943</v>
      </c>
      <c r="H15" s="49">
        <f t="shared" si="0"/>
        <v>12619698</v>
      </c>
      <c r="I15" s="49">
        <f t="shared" si="0"/>
        <v>12648019</v>
      </c>
      <c r="J15" s="49">
        <f t="shared" si="0"/>
        <v>13603242</v>
      </c>
      <c r="K15" s="49">
        <f t="shared" si="0"/>
        <v>14111284</v>
      </c>
      <c r="L15" s="49">
        <f t="shared" si="0"/>
        <v>11139270</v>
      </c>
      <c r="M15" s="49">
        <f t="shared" si="0"/>
        <v>19700833</v>
      </c>
      <c r="N15" s="55">
        <f t="shared" si="0"/>
        <v>15695825</v>
      </c>
      <c r="O15" s="55">
        <f t="shared" si="0"/>
        <v>13230692</v>
      </c>
      <c r="P15" s="55">
        <f t="shared" si="0"/>
        <v>13626810</v>
      </c>
      <c r="Q15" s="49">
        <f>'[2]Transportation &amp; Support Servic'!Q15+'[2]Transportation Non-Assistance'!Q15</f>
        <v>10913216</v>
      </c>
      <c r="R15" s="55">
        <f t="shared" si="1"/>
        <v>20065822</v>
      </c>
      <c r="S15" s="55">
        <f t="shared" si="1"/>
        <v>10928132</v>
      </c>
      <c r="T15" s="55">
        <f t="shared" si="1"/>
        <v>3976508</v>
      </c>
      <c r="U15" s="55">
        <f t="shared" ref="U15" si="31">SUM(U74,U133)</f>
        <v>4357292</v>
      </c>
      <c r="V15" s="49">
        <f t="shared" si="4"/>
        <v>3481194</v>
      </c>
      <c r="W15" s="49">
        <f t="shared" si="4"/>
        <v>2526818</v>
      </c>
      <c r="X15" s="49">
        <f t="shared" ref="X15:Y15" si="32">X74+X133</f>
        <v>2709688</v>
      </c>
      <c r="Y15" s="49">
        <f t="shared" si="32"/>
        <v>115140</v>
      </c>
      <c r="Z15" s="49">
        <f t="shared" ref="Z15" si="33">Z74+Z133</f>
        <v>23136</v>
      </c>
    </row>
    <row r="16" spans="1:26">
      <c r="A16" s="51" t="s">
        <v>102</v>
      </c>
      <c r="B16" s="49">
        <f t="shared" si="0"/>
        <v>0</v>
      </c>
      <c r="C16" s="49">
        <f t="shared" si="0"/>
        <v>0</v>
      </c>
      <c r="D16" s="49">
        <f t="shared" si="0"/>
        <v>0</v>
      </c>
      <c r="E16" s="49">
        <f t="shared" si="0"/>
        <v>3287328</v>
      </c>
      <c r="F16" s="49">
        <f t="shared" si="0"/>
        <v>1883400</v>
      </c>
      <c r="G16" s="49">
        <f t="shared" si="0"/>
        <v>1554755</v>
      </c>
      <c r="H16" s="49">
        <f t="shared" si="0"/>
        <v>1684531</v>
      </c>
      <c r="I16" s="49">
        <f t="shared" si="0"/>
        <v>1631264</v>
      </c>
      <c r="J16" s="49">
        <f t="shared" si="0"/>
        <v>1229873</v>
      </c>
      <c r="K16" s="49">
        <f t="shared" si="0"/>
        <v>1353092</v>
      </c>
      <c r="L16" s="49">
        <f t="shared" si="0"/>
        <v>1347324</v>
      </c>
      <c r="M16" s="49">
        <f t="shared" si="0"/>
        <v>1897864</v>
      </c>
      <c r="N16" s="55">
        <f t="shared" si="0"/>
        <v>2779920</v>
      </c>
      <c r="O16" s="55">
        <f t="shared" si="0"/>
        <v>2791977</v>
      </c>
      <c r="P16" s="55">
        <f t="shared" si="0"/>
        <v>3103802</v>
      </c>
      <c r="Q16" s="49">
        <f>'[2]Transportation &amp; Support Servic'!Q16+'[2]Transportation Non-Assistance'!Q16</f>
        <v>3495272</v>
      </c>
      <c r="R16" s="55">
        <f t="shared" si="1"/>
        <v>3965807</v>
      </c>
      <c r="S16" s="55">
        <f t="shared" si="1"/>
        <v>3737754</v>
      </c>
      <c r="T16" s="55">
        <f t="shared" si="1"/>
        <v>3194424</v>
      </c>
      <c r="U16" s="55">
        <f t="shared" ref="U16" si="34">SUM(U75,U134)</f>
        <v>2340103</v>
      </c>
      <c r="V16" s="49">
        <f t="shared" si="4"/>
        <v>3480032</v>
      </c>
      <c r="W16" s="49">
        <f t="shared" si="4"/>
        <v>2217059</v>
      </c>
      <c r="X16" s="49">
        <f t="shared" ref="X16:Y16" si="35">X75+X134</f>
        <v>1725669</v>
      </c>
      <c r="Y16" s="49">
        <f t="shared" si="35"/>
        <v>1317826</v>
      </c>
      <c r="Z16" s="49">
        <f t="shared" ref="Z16" si="36">Z75+Z134</f>
        <v>1182871</v>
      </c>
    </row>
    <row r="17" spans="1:26">
      <c r="A17" s="51" t="s">
        <v>103</v>
      </c>
      <c r="B17" s="49">
        <f t="shared" si="0"/>
        <v>0</v>
      </c>
      <c r="C17" s="49">
        <f t="shared" si="0"/>
        <v>0</v>
      </c>
      <c r="D17" s="49">
        <f t="shared" si="0"/>
        <v>0</v>
      </c>
      <c r="E17" s="49">
        <f t="shared" si="0"/>
        <v>369670</v>
      </c>
      <c r="F17" s="49">
        <f t="shared" si="0"/>
        <v>189009</v>
      </c>
      <c r="G17" s="49">
        <f t="shared" si="0"/>
        <v>210597</v>
      </c>
      <c r="H17" s="49">
        <f t="shared" si="0"/>
        <v>290512</v>
      </c>
      <c r="I17" s="49">
        <f t="shared" si="0"/>
        <v>363127</v>
      </c>
      <c r="J17" s="49">
        <f t="shared" si="0"/>
        <v>265862</v>
      </c>
      <c r="K17" s="49">
        <f t="shared" si="0"/>
        <v>316683</v>
      </c>
      <c r="L17" s="49">
        <f t="shared" si="0"/>
        <v>93342</v>
      </c>
      <c r="M17" s="49">
        <f t="shared" si="0"/>
        <v>173771</v>
      </c>
      <c r="N17" s="55">
        <f t="shared" si="0"/>
        <v>111208</v>
      </c>
      <c r="O17" s="55">
        <f t="shared" si="0"/>
        <v>278013</v>
      </c>
      <c r="P17" s="55">
        <f t="shared" si="0"/>
        <v>333771</v>
      </c>
      <c r="Q17" s="49">
        <f>'[2]Transportation &amp; Support Servic'!Q17+'[2]Transportation Non-Assistance'!Q17</f>
        <v>274516</v>
      </c>
      <c r="R17" s="55">
        <f t="shared" si="1"/>
        <v>300445</v>
      </c>
      <c r="S17" s="55">
        <f t="shared" si="1"/>
        <v>228968</v>
      </c>
      <c r="T17" s="55">
        <f t="shared" si="1"/>
        <v>189501</v>
      </c>
      <c r="U17" s="55">
        <f t="shared" ref="U17" si="37">SUM(U76,U135)</f>
        <v>126158</v>
      </c>
      <c r="V17" s="49">
        <f t="shared" si="4"/>
        <v>39536</v>
      </c>
      <c r="W17" s="49">
        <f t="shared" si="4"/>
        <v>136272</v>
      </c>
      <c r="X17" s="49">
        <f t="shared" ref="X17:Y17" si="38">X76+X135</f>
        <v>256104</v>
      </c>
      <c r="Y17" s="49">
        <f t="shared" si="38"/>
        <v>61824</v>
      </c>
      <c r="Z17" s="49">
        <f t="shared" ref="Z17" si="39">Z76+Z135</f>
        <v>516</v>
      </c>
    </row>
    <row r="18" spans="1:26">
      <c r="A18" s="51" t="s">
        <v>104</v>
      </c>
      <c r="B18" s="49">
        <f t="shared" si="0"/>
        <v>0</v>
      </c>
      <c r="C18" s="49">
        <f t="shared" si="0"/>
        <v>0</v>
      </c>
      <c r="D18" s="49">
        <f t="shared" si="0"/>
        <v>0</v>
      </c>
      <c r="E18" s="49">
        <f t="shared" si="0"/>
        <v>12188758</v>
      </c>
      <c r="F18" s="49">
        <f t="shared" si="0"/>
        <v>7374228</v>
      </c>
      <c r="G18" s="49">
        <f t="shared" si="0"/>
        <v>6313360</v>
      </c>
      <c r="H18" s="49">
        <f t="shared" si="0"/>
        <v>18717049</v>
      </c>
      <c r="I18" s="49">
        <f t="shared" si="0"/>
        <v>4920475</v>
      </c>
      <c r="J18" s="49">
        <f t="shared" si="0"/>
        <v>5231919</v>
      </c>
      <c r="K18" s="49">
        <f t="shared" si="0"/>
        <v>6021657</v>
      </c>
      <c r="L18" s="49">
        <f t="shared" si="0"/>
        <v>4743267</v>
      </c>
      <c r="M18" s="49">
        <f t="shared" si="0"/>
        <v>3545712</v>
      </c>
      <c r="N18" s="55">
        <f t="shared" si="0"/>
        <v>3599806</v>
      </c>
      <c r="O18" s="55">
        <f t="shared" si="0"/>
        <v>4387594</v>
      </c>
      <c r="P18" s="55">
        <f t="shared" si="0"/>
        <v>4636031</v>
      </c>
      <c r="Q18" s="49">
        <f>'[2]Transportation &amp; Support Servic'!Q18+'[2]Transportation Non-Assistance'!Q18</f>
        <v>6495041</v>
      </c>
      <c r="R18" s="55">
        <f t="shared" si="1"/>
        <v>5913266</v>
      </c>
      <c r="S18" s="55">
        <f t="shared" si="1"/>
        <v>4595408</v>
      </c>
      <c r="T18" s="55">
        <f t="shared" si="1"/>
        <v>3686761</v>
      </c>
      <c r="U18" s="55">
        <f t="shared" ref="U18" si="40">SUM(U77,U136)</f>
        <v>2683770</v>
      </c>
      <c r="V18" s="49">
        <f t="shared" si="4"/>
        <v>1821650</v>
      </c>
      <c r="W18" s="49">
        <f t="shared" si="4"/>
        <v>806977</v>
      </c>
      <c r="X18" s="49">
        <f t="shared" ref="X18:Y18" si="41">X77+X136</f>
        <v>841661</v>
      </c>
      <c r="Y18" s="49">
        <f t="shared" si="41"/>
        <v>739016</v>
      </c>
      <c r="Z18" s="49">
        <f t="shared" ref="Z18" si="42">Z77+Z136</f>
        <v>372976</v>
      </c>
    </row>
    <row r="19" spans="1:26">
      <c r="A19" s="51" t="s">
        <v>105</v>
      </c>
      <c r="B19" s="49">
        <f t="shared" si="0"/>
        <v>0</v>
      </c>
      <c r="C19" s="49">
        <f t="shared" si="0"/>
        <v>0</v>
      </c>
      <c r="D19" s="49">
        <f t="shared" si="0"/>
        <v>0</v>
      </c>
      <c r="E19" s="49">
        <f t="shared" si="0"/>
        <v>32983236</v>
      </c>
      <c r="F19" s="49">
        <f t="shared" si="0"/>
        <v>14752812</v>
      </c>
      <c r="G19" s="49">
        <f t="shared" si="0"/>
        <v>14291678</v>
      </c>
      <c r="H19" s="49">
        <f t="shared" si="0"/>
        <v>-8549991</v>
      </c>
      <c r="I19" s="49">
        <f t="shared" si="0"/>
        <v>5574562</v>
      </c>
      <c r="J19" s="49">
        <f t="shared" si="0"/>
        <v>3323239</v>
      </c>
      <c r="K19" s="49">
        <f t="shared" si="0"/>
        <v>3466073</v>
      </c>
      <c r="L19" s="49">
        <f t="shared" si="0"/>
        <v>5669374</v>
      </c>
      <c r="M19" s="49">
        <f t="shared" si="0"/>
        <v>-1315337</v>
      </c>
      <c r="N19" s="55">
        <f t="shared" si="0"/>
        <v>0</v>
      </c>
      <c r="O19" s="55">
        <f t="shared" si="0"/>
        <v>0</v>
      </c>
      <c r="P19" s="55">
        <f t="shared" si="0"/>
        <v>0</v>
      </c>
      <c r="Q19" s="49">
        <f>'[2]Transportation &amp; Support Servic'!Q19+'[2]Transportation Non-Assistance'!Q19</f>
        <v>0</v>
      </c>
      <c r="R19" s="55">
        <f t="shared" si="1"/>
        <v>0</v>
      </c>
      <c r="S19" s="55">
        <f t="shared" si="1"/>
        <v>0</v>
      </c>
      <c r="T19" s="55">
        <f t="shared" si="1"/>
        <v>30345</v>
      </c>
      <c r="U19" s="55">
        <f t="shared" ref="U19" si="43">SUM(U78,U137)</f>
        <v>104375</v>
      </c>
      <c r="V19" s="49">
        <f t="shared" si="4"/>
        <v>893778</v>
      </c>
      <c r="W19" s="49">
        <f t="shared" si="4"/>
        <v>1102831</v>
      </c>
      <c r="X19" s="49">
        <f t="shared" ref="X19:Y19" si="44">X78+X137</f>
        <v>841685</v>
      </c>
      <c r="Y19" s="49">
        <f t="shared" si="44"/>
        <v>996505</v>
      </c>
      <c r="Z19" s="49">
        <f t="shared" ref="Z19" si="45">Z78+Z137</f>
        <v>3576946</v>
      </c>
    </row>
    <row r="20" spans="1:26">
      <c r="A20" s="51" t="s">
        <v>107</v>
      </c>
      <c r="B20" s="49">
        <f t="shared" si="0"/>
        <v>0</v>
      </c>
      <c r="C20" s="49">
        <f t="shared" si="0"/>
        <v>0</v>
      </c>
      <c r="D20" s="49">
        <f t="shared" si="0"/>
        <v>0</v>
      </c>
      <c r="E20" s="49">
        <f t="shared" si="0"/>
        <v>3036956</v>
      </c>
      <c r="F20" s="49">
        <f t="shared" si="0"/>
        <v>3815642</v>
      </c>
      <c r="G20" s="49">
        <f t="shared" si="0"/>
        <v>4078561</v>
      </c>
      <c r="H20" s="49">
        <f t="shared" si="0"/>
        <v>4021231</v>
      </c>
      <c r="I20" s="49">
        <f t="shared" si="0"/>
        <v>4287620</v>
      </c>
      <c r="J20" s="49">
        <f t="shared" si="0"/>
        <v>4653703</v>
      </c>
      <c r="K20" s="49">
        <f t="shared" si="0"/>
        <v>5722463</v>
      </c>
      <c r="L20" s="49">
        <f t="shared" si="0"/>
        <v>5169331</v>
      </c>
      <c r="M20" s="49">
        <f t="shared" si="0"/>
        <v>5068562</v>
      </c>
      <c r="N20" s="55">
        <f t="shared" si="0"/>
        <v>6360042</v>
      </c>
      <c r="O20" s="55">
        <f t="shared" si="0"/>
        <v>6438430</v>
      </c>
      <c r="P20" s="55">
        <f t="shared" si="0"/>
        <v>6110078</v>
      </c>
      <c r="Q20" s="49">
        <f>'[2]Transportation &amp; Support Servic'!Q20+'[2]Transportation Non-Assistance'!Q20</f>
        <v>4664754</v>
      </c>
      <c r="R20" s="55">
        <f t="shared" si="1"/>
        <v>3753093</v>
      </c>
      <c r="S20" s="55">
        <f t="shared" si="1"/>
        <v>2725664</v>
      </c>
      <c r="T20" s="55">
        <f t="shared" si="1"/>
        <v>2257358</v>
      </c>
      <c r="U20" s="55">
        <f t="shared" ref="U20" si="46">SUM(U79,U138)</f>
        <v>1896799</v>
      </c>
      <c r="V20" s="49">
        <f t="shared" si="4"/>
        <v>1639850</v>
      </c>
      <c r="W20" s="49">
        <f t="shared" si="4"/>
        <v>1302454</v>
      </c>
      <c r="X20" s="49">
        <f t="shared" ref="X20:Y20" si="47">X79+X138</f>
        <v>978102</v>
      </c>
      <c r="Y20" s="49">
        <f t="shared" si="47"/>
        <v>480465</v>
      </c>
      <c r="Z20" s="49">
        <f t="shared" ref="Z20" si="48">Z79+Z138</f>
        <v>169158</v>
      </c>
    </row>
    <row r="21" spans="1:26">
      <c r="A21" s="51" t="s">
        <v>76</v>
      </c>
      <c r="B21" s="49">
        <f t="shared" ref="B21:P36" si="49">SUM(B80,B139)</f>
        <v>0</v>
      </c>
      <c r="C21" s="49">
        <f t="shared" si="49"/>
        <v>0</v>
      </c>
      <c r="D21" s="49">
        <f t="shared" si="49"/>
        <v>0</v>
      </c>
      <c r="E21" s="49">
        <f t="shared" si="49"/>
        <v>2478109</v>
      </c>
      <c r="F21" s="49">
        <f t="shared" si="49"/>
        <v>1379733</v>
      </c>
      <c r="G21" s="49">
        <f t="shared" si="49"/>
        <v>1645629</v>
      </c>
      <c r="H21" s="49">
        <f t="shared" si="49"/>
        <v>6481209</v>
      </c>
      <c r="I21" s="49">
        <f t="shared" si="49"/>
        <v>12601326</v>
      </c>
      <c r="J21" s="49">
        <f t="shared" si="49"/>
        <v>8628282</v>
      </c>
      <c r="K21" s="49">
        <f t="shared" si="49"/>
        <v>7499407</v>
      </c>
      <c r="L21" s="49">
        <f t="shared" si="49"/>
        <v>7278417</v>
      </c>
      <c r="M21" s="49">
        <f t="shared" si="49"/>
        <v>9787392</v>
      </c>
      <c r="N21" s="55">
        <f t="shared" si="49"/>
        <v>9559427</v>
      </c>
      <c r="O21" s="55">
        <f t="shared" si="49"/>
        <v>9949106</v>
      </c>
      <c r="P21" s="55">
        <f t="shared" si="49"/>
        <v>11543477</v>
      </c>
      <c r="Q21" s="49">
        <f>'[2]Transportation &amp; Support Servic'!Q21+'[2]Transportation Non-Assistance'!Q21</f>
        <v>7250652</v>
      </c>
      <c r="R21" s="55">
        <f t="shared" ref="R21:T36" si="50">SUM(R80,R139)</f>
        <v>5554051</v>
      </c>
      <c r="S21" s="55">
        <f t="shared" si="50"/>
        <v>5093119</v>
      </c>
      <c r="T21" s="55">
        <f t="shared" si="50"/>
        <v>1632024</v>
      </c>
      <c r="U21" s="55">
        <f t="shared" ref="U21" si="51">SUM(U80,U139)</f>
        <v>2230422</v>
      </c>
      <c r="V21" s="49">
        <f t="shared" si="4"/>
        <v>1848996</v>
      </c>
      <c r="W21" s="49">
        <f t="shared" si="4"/>
        <v>1437822</v>
      </c>
      <c r="X21" s="49">
        <f t="shared" ref="X21:Y21" si="52">X80+X139</f>
        <v>1646382</v>
      </c>
      <c r="Y21" s="49">
        <f t="shared" si="52"/>
        <v>1468335</v>
      </c>
      <c r="Z21" s="49">
        <f t="shared" ref="Z21" si="53">Z80+Z139</f>
        <v>1679400</v>
      </c>
    </row>
    <row r="22" spans="1:26">
      <c r="A22" s="51" t="s">
        <v>110</v>
      </c>
      <c r="B22" s="49">
        <f t="shared" si="49"/>
        <v>0</v>
      </c>
      <c r="C22" s="49">
        <f t="shared" si="49"/>
        <v>0</v>
      </c>
      <c r="D22" s="49">
        <f t="shared" si="49"/>
        <v>0</v>
      </c>
      <c r="E22" s="49">
        <f t="shared" si="49"/>
        <v>17897925</v>
      </c>
      <c r="F22" s="49">
        <f t="shared" si="49"/>
        <v>9778997</v>
      </c>
      <c r="G22" s="49">
        <f t="shared" si="49"/>
        <v>10172024</v>
      </c>
      <c r="H22" s="49">
        <f t="shared" si="49"/>
        <v>5968370</v>
      </c>
      <c r="I22" s="49">
        <f t="shared" si="49"/>
        <v>6057061</v>
      </c>
      <c r="J22" s="49">
        <f t="shared" si="49"/>
        <v>5812867</v>
      </c>
      <c r="K22" s="49">
        <f t="shared" si="49"/>
        <v>7261446</v>
      </c>
      <c r="L22" s="49">
        <f t="shared" si="49"/>
        <v>6291926</v>
      </c>
      <c r="M22" s="49">
        <f t="shared" si="49"/>
        <v>8072214</v>
      </c>
      <c r="N22" s="55">
        <f t="shared" si="49"/>
        <v>6359099</v>
      </c>
      <c r="O22" s="55">
        <f t="shared" si="49"/>
        <v>18316604</v>
      </c>
      <c r="P22" s="55">
        <f t="shared" si="49"/>
        <v>21335767</v>
      </c>
      <c r="Q22" s="49">
        <f>'[2]Transportation &amp; Support Servic'!Q22+'[2]Transportation Non-Assistance'!Q22</f>
        <v>20304876</v>
      </c>
      <c r="R22" s="55">
        <f t="shared" si="50"/>
        <v>21716619</v>
      </c>
      <c r="S22" s="55">
        <f t="shared" si="50"/>
        <v>19489759</v>
      </c>
      <c r="T22" s="55">
        <f t="shared" si="50"/>
        <v>0</v>
      </c>
      <c r="U22" s="55">
        <f t="shared" ref="U22" si="54">SUM(U81,U140)</f>
        <v>0</v>
      </c>
      <c r="V22" s="49">
        <f t="shared" si="4"/>
        <v>0</v>
      </c>
      <c r="W22" s="49">
        <f t="shared" si="4"/>
        <v>0</v>
      </c>
      <c r="X22" s="49">
        <f t="shared" ref="X22:Y22" si="55">X81+X140</f>
        <v>0</v>
      </c>
      <c r="Y22" s="49">
        <f t="shared" si="55"/>
        <v>0</v>
      </c>
      <c r="Z22" s="49">
        <f t="shared" ref="Z22" si="56">Z81+Z140</f>
        <v>0</v>
      </c>
    </row>
    <row r="23" spans="1:26">
      <c r="A23" s="51" t="s">
        <v>111</v>
      </c>
      <c r="B23" s="49">
        <f t="shared" si="49"/>
        <v>0</v>
      </c>
      <c r="C23" s="49">
        <f t="shared" si="49"/>
        <v>0</v>
      </c>
      <c r="D23" s="49">
        <f t="shared" si="49"/>
        <v>0</v>
      </c>
      <c r="E23" s="49">
        <f t="shared" si="49"/>
        <v>10996051</v>
      </c>
      <c r="F23" s="49">
        <f t="shared" si="49"/>
        <v>3646671</v>
      </c>
      <c r="G23" s="49">
        <f t="shared" si="49"/>
        <v>9453754</v>
      </c>
      <c r="H23" s="49">
        <f t="shared" si="49"/>
        <v>9786049</v>
      </c>
      <c r="I23" s="49">
        <f t="shared" si="49"/>
        <v>6174891</v>
      </c>
      <c r="J23" s="49">
        <f t="shared" si="49"/>
        <v>8024175</v>
      </c>
      <c r="K23" s="49">
        <f t="shared" si="49"/>
        <v>4049551</v>
      </c>
      <c r="L23" s="49">
        <f t="shared" si="49"/>
        <v>6224341</v>
      </c>
      <c r="M23" s="49">
        <f t="shared" si="49"/>
        <v>5820323</v>
      </c>
      <c r="N23" s="55">
        <f t="shared" si="49"/>
        <v>5245657</v>
      </c>
      <c r="O23" s="55">
        <f t="shared" si="49"/>
        <v>5736675</v>
      </c>
      <c r="P23" s="55">
        <f t="shared" si="49"/>
        <v>4781934</v>
      </c>
      <c r="Q23" s="49">
        <f>'[2]Transportation &amp; Support Servic'!Q23+'[2]Transportation Non-Assistance'!Q23</f>
        <v>2812958</v>
      </c>
      <c r="R23" s="55">
        <f t="shared" si="50"/>
        <v>1454233</v>
      </c>
      <c r="S23" s="55">
        <f t="shared" si="50"/>
        <v>896423</v>
      </c>
      <c r="T23" s="55">
        <f t="shared" si="50"/>
        <v>988235</v>
      </c>
      <c r="U23" s="55">
        <f t="shared" ref="U23" si="57">SUM(U82,U141)</f>
        <v>1257779</v>
      </c>
      <c r="V23" s="49">
        <f t="shared" si="4"/>
        <v>1276924</v>
      </c>
      <c r="W23" s="49">
        <f t="shared" si="4"/>
        <v>727399</v>
      </c>
      <c r="X23" s="49">
        <f t="shared" ref="X23:Y23" si="58">X82+X141</f>
        <v>961045</v>
      </c>
      <c r="Y23" s="49">
        <f t="shared" si="58"/>
        <v>585524</v>
      </c>
      <c r="Z23" s="49">
        <f t="shared" ref="Z23" si="59">Z82+Z141</f>
        <v>349557</v>
      </c>
    </row>
    <row r="24" spans="1:26">
      <c r="A24" s="51" t="s">
        <v>113</v>
      </c>
      <c r="B24" s="49">
        <f t="shared" si="49"/>
        <v>0</v>
      </c>
      <c r="C24" s="49">
        <f t="shared" si="49"/>
        <v>0</v>
      </c>
      <c r="D24" s="49">
        <f t="shared" si="49"/>
        <v>0</v>
      </c>
      <c r="E24" s="49">
        <f t="shared" si="49"/>
        <v>17718115</v>
      </c>
      <c r="F24" s="49">
        <f t="shared" si="49"/>
        <v>14056784</v>
      </c>
      <c r="G24" s="49">
        <f t="shared" si="49"/>
        <v>13065001</v>
      </c>
      <c r="H24" s="49">
        <f t="shared" si="49"/>
        <v>13016960</v>
      </c>
      <c r="I24" s="49">
        <f t="shared" si="49"/>
        <v>7314345</v>
      </c>
      <c r="J24" s="49">
        <f t="shared" si="49"/>
        <v>12836248</v>
      </c>
      <c r="K24" s="49">
        <f t="shared" si="49"/>
        <v>15900090</v>
      </c>
      <c r="L24" s="49">
        <f t="shared" si="49"/>
        <v>17472536</v>
      </c>
      <c r="M24" s="49">
        <f t="shared" si="49"/>
        <v>22259844</v>
      </c>
      <c r="N24" s="55">
        <f t="shared" si="49"/>
        <v>20133711</v>
      </c>
      <c r="O24" s="55">
        <f t="shared" si="49"/>
        <v>15903721</v>
      </c>
      <c r="P24" s="55">
        <f t="shared" si="49"/>
        <v>13972100</v>
      </c>
      <c r="Q24" s="49">
        <f>'[2]Transportation &amp; Support Servic'!Q24+'[2]Transportation Non-Assistance'!Q24</f>
        <v>12343294</v>
      </c>
      <c r="R24" s="55">
        <f t="shared" si="50"/>
        <v>10487304</v>
      </c>
      <c r="S24" s="55">
        <f t="shared" si="50"/>
        <v>10657700</v>
      </c>
      <c r="T24" s="55">
        <f t="shared" si="50"/>
        <v>3958014</v>
      </c>
      <c r="U24" s="55">
        <f t="shared" ref="U24" si="60">SUM(U83,U142)</f>
        <v>4082134</v>
      </c>
      <c r="V24" s="49">
        <f t="shared" si="4"/>
        <v>2636854</v>
      </c>
      <c r="W24" s="49">
        <f t="shared" si="4"/>
        <v>3847401</v>
      </c>
      <c r="X24" s="49">
        <f t="shared" ref="X24:Y24" si="61">X83+X142</f>
        <v>3935388</v>
      </c>
      <c r="Y24" s="49">
        <f t="shared" si="61"/>
        <v>2990047</v>
      </c>
      <c r="Z24" s="49">
        <f t="shared" ref="Z24" si="62">Z83+Z142</f>
        <v>1853447</v>
      </c>
    </row>
    <row r="25" spans="1:26">
      <c r="A25" s="51" t="s">
        <v>78</v>
      </c>
      <c r="B25" s="49">
        <f t="shared" si="49"/>
        <v>0</v>
      </c>
      <c r="C25" s="49">
        <f t="shared" si="49"/>
        <v>0</v>
      </c>
      <c r="D25" s="49">
        <f t="shared" si="49"/>
        <v>0</v>
      </c>
      <c r="E25" s="49">
        <f t="shared" si="49"/>
        <v>0</v>
      </c>
      <c r="F25" s="49">
        <f t="shared" si="49"/>
        <v>18161677</v>
      </c>
      <c r="G25" s="49">
        <f t="shared" si="49"/>
        <v>-10050410</v>
      </c>
      <c r="H25" s="49">
        <f t="shared" si="49"/>
        <v>8049367</v>
      </c>
      <c r="I25" s="49">
        <f t="shared" si="49"/>
        <v>11423242</v>
      </c>
      <c r="J25" s="49">
        <f t="shared" si="49"/>
        <v>8573896</v>
      </c>
      <c r="K25" s="49">
        <f t="shared" si="49"/>
        <v>5338206</v>
      </c>
      <c r="L25" s="49">
        <f t="shared" si="49"/>
        <v>12076938</v>
      </c>
      <c r="M25" s="49">
        <f t="shared" si="49"/>
        <v>9468831</v>
      </c>
      <c r="N25" s="55">
        <f t="shared" si="49"/>
        <v>4948799</v>
      </c>
      <c r="O25" s="55">
        <f t="shared" si="49"/>
        <v>7019390</v>
      </c>
      <c r="P25" s="55">
        <f t="shared" si="49"/>
        <v>8289501</v>
      </c>
      <c r="Q25" s="49">
        <f>'[2]Transportation &amp; Support Servic'!Q25+'[2]Transportation Non-Assistance'!Q25</f>
        <v>6623003</v>
      </c>
      <c r="R25" s="55">
        <f t="shared" si="50"/>
        <v>4191610</v>
      </c>
      <c r="S25" s="55">
        <f t="shared" si="50"/>
        <v>7052443</v>
      </c>
      <c r="T25" s="55">
        <f t="shared" si="50"/>
        <v>5644180</v>
      </c>
      <c r="U25" s="55">
        <f t="shared" ref="U25" si="63">SUM(U84,U143)</f>
        <v>6224116</v>
      </c>
      <c r="V25" s="49">
        <f t="shared" si="4"/>
        <v>5581162</v>
      </c>
      <c r="W25" s="49">
        <f t="shared" si="4"/>
        <v>6149883</v>
      </c>
      <c r="X25" s="49">
        <f t="shared" ref="X25:Y25" si="64">X84+X143</f>
        <v>5125776</v>
      </c>
      <c r="Y25" s="49">
        <f t="shared" si="64"/>
        <v>4306315</v>
      </c>
      <c r="Z25" s="49">
        <f t="shared" ref="Z25" si="65">Z84+Z143</f>
        <v>2811284</v>
      </c>
    </row>
    <row r="26" spans="1:26">
      <c r="A26" s="51" t="s">
        <v>116</v>
      </c>
      <c r="B26" s="49">
        <f t="shared" si="49"/>
        <v>0</v>
      </c>
      <c r="C26" s="49">
        <f t="shared" si="49"/>
        <v>0</v>
      </c>
      <c r="D26" s="49">
        <f t="shared" si="49"/>
        <v>0</v>
      </c>
      <c r="E26" s="49">
        <f t="shared" si="49"/>
        <v>6172467</v>
      </c>
      <c r="F26" s="49">
        <f t="shared" si="49"/>
        <v>5503803</v>
      </c>
      <c r="G26" s="49">
        <f t="shared" si="49"/>
        <v>4978088</v>
      </c>
      <c r="H26" s="49">
        <f t="shared" si="49"/>
        <v>2319700</v>
      </c>
      <c r="I26" s="49">
        <f t="shared" si="49"/>
        <v>491173</v>
      </c>
      <c r="J26" s="49">
        <f t="shared" si="49"/>
        <v>778171</v>
      </c>
      <c r="K26" s="49">
        <f t="shared" si="49"/>
        <v>1069004</v>
      </c>
      <c r="L26" s="49">
        <f t="shared" si="49"/>
        <v>1300915</v>
      </c>
      <c r="M26" s="49">
        <f t="shared" si="49"/>
        <v>1719973</v>
      </c>
      <c r="N26" s="55">
        <f t="shared" si="49"/>
        <v>907164</v>
      </c>
      <c r="O26" s="55">
        <f t="shared" si="49"/>
        <v>132313</v>
      </c>
      <c r="P26" s="55">
        <f t="shared" si="49"/>
        <v>0</v>
      </c>
      <c r="Q26" s="49">
        <f>'[2]Transportation &amp; Support Servic'!Q26+'[2]Transportation Non-Assistance'!Q26</f>
        <v>0</v>
      </c>
      <c r="R26" s="55">
        <f t="shared" si="50"/>
        <v>0</v>
      </c>
      <c r="S26" s="55">
        <f t="shared" si="50"/>
        <v>0</v>
      </c>
      <c r="T26" s="55">
        <f t="shared" si="50"/>
        <v>0</v>
      </c>
      <c r="U26" s="55">
        <f t="shared" ref="U26" si="66">SUM(U85,U144)</f>
        <v>77841</v>
      </c>
      <c r="V26" s="49">
        <f t="shared" si="4"/>
        <v>367128</v>
      </c>
      <c r="W26" s="49">
        <f t="shared" si="4"/>
        <v>699596</v>
      </c>
      <c r="X26" s="49">
        <f t="shared" ref="X26:Y26" si="67">X85+X144</f>
        <v>6302907</v>
      </c>
      <c r="Y26" s="49">
        <f t="shared" si="67"/>
        <v>6555030</v>
      </c>
      <c r="Z26" s="49">
        <f t="shared" ref="Z26" si="68">Z85+Z144</f>
        <v>3257240</v>
      </c>
    </row>
    <row r="27" spans="1:26">
      <c r="A27" s="51" t="s">
        <v>117</v>
      </c>
      <c r="B27" s="49">
        <f t="shared" si="49"/>
        <v>0</v>
      </c>
      <c r="C27" s="49">
        <f t="shared" si="49"/>
        <v>0</v>
      </c>
      <c r="D27" s="49">
        <f t="shared" si="49"/>
        <v>1171171</v>
      </c>
      <c r="E27" s="49">
        <f t="shared" si="49"/>
        <v>4099614</v>
      </c>
      <c r="F27" s="49">
        <f t="shared" si="49"/>
        <v>3688682</v>
      </c>
      <c r="G27" s="49">
        <f t="shared" si="49"/>
        <v>1307538</v>
      </c>
      <c r="H27" s="49">
        <f t="shared" si="49"/>
        <v>1577417</v>
      </c>
      <c r="I27" s="49">
        <f t="shared" si="49"/>
        <v>1824893</v>
      </c>
      <c r="J27" s="49">
        <f t="shared" si="49"/>
        <v>1466309</v>
      </c>
      <c r="K27" s="49">
        <f t="shared" si="49"/>
        <v>659281</v>
      </c>
      <c r="L27" s="49">
        <f t="shared" si="49"/>
        <v>711565</v>
      </c>
      <c r="M27" s="49">
        <f t="shared" si="49"/>
        <v>4606212</v>
      </c>
      <c r="N27" s="55">
        <f t="shared" si="49"/>
        <v>3197340</v>
      </c>
      <c r="O27" s="55">
        <f t="shared" si="49"/>
        <v>713264</v>
      </c>
      <c r="P27" s="55">
        <f t="shared" si="49"/>
        <v>1386723</v>
      </c>
      <c r="Q27" s="49">
        <f>'[2]Transportation &amp; Support Servic'!Q27+'[2]Transportation Non-Assistance'!Q27</f>
        <v>1892217</v>
      </c>
      <c r="R27" s="55">
        <f t="shared" si="50"/>
        <v>1220612</v>
      </c>
      <c r="S27" s="55">
        <f t="shared" si="50"/>
        <v>8125005</v>
      </c>
      <c r="T27" s="55">
        <f t="shared" si="50"/>
        <v>59045191</v>
      </c>
      <c r="U27" s="55">
        <f t="shared" ref="U27" si="69">SUM(U86,U145)</f>
        <v>56747012</v>
      </c>
      <c r="V27" s="49">
        <f t="shared" si="4"/>
        <v>56340653</v>
      </c>
      <c r="W27" s="49">
        <f t="shared" si="4"/>
        <v>81568959</v>
      </c>
      <c r="X27" s="49">
        <f t="shared" ref="X27:Y27" si="70">X86+X145</f>
        <v>40547328</v>
      </c>
      <c r="Y27" s="49">
        <f t="shared" si="70"/>
        <v>46687035</v>
      </c>
      <c r="Z27" s="49">
        <f t="shared" ref="Z27" si="71">Z86+Z145</f>
        <v>59858396</v>
      </c>
    </row>
    <row r="28" spans="1:26">
      <c r="A28" s="51" t="s">
        <v>77</v>
      </c>
      <c r="B28" s="49">
        <f t="shared" si="49"/>
        <v>0</v>
      </c>
      <c r="C28" s="49">
        <f t="shared" si="49"/>
        <v>0</v>
      </c>
      <c r="D28" s="49">
        <f t="shared" si="49"/>
        <v>0</v>
      </c>
      <c r="E28" s="49">
        <f t="shared" si="49"/>
        <v>3414509</v>
      </c>
      <c r="F28" s="49">
        <f t="shared" si="49"/>
        <v>5245286</v>
      </c>
      <c r="G28" s="49">
        <f t="shared" si="49"/>
        <v>4737561</v>
      </c>
      <c r="H28" s="49">
        <f t="shared" si="49"/>
        <v>4105303</v>
      </c>
      <c r="I28" s="49">
        <f t="shared" si="49"/>
        <v>3338685</v>
      </c>
      <c r="J28" s="49">
        <f t="shared" si="49"/>
        <v>4385168</v>
      </c>
      <c r="K28" s="49">
        <f t="shared" si="49"/>
        <v>6002133</v>
      </c>
      <c r="L28" s="49">
        <f t="shared" si="49"/>
        <v>4682929</v>
      </c>
      <c r="M28" s="49">
        <f t="shared" si="49"/>
        <v>3913724</v>
      </c>
      <c r="N28" s="55">
        <f t="shared" si="49"/>
        <v>5823201</v>
      </c>
      <c r="O28" s="55">
        <f t="shared" si="49"/>
        <v>6286302</v>
      </c>
      <c r="P28" s="55">
        <f t="shared" si="49"/>
        <v>4432431</v>
      </c>
      <c r="Q28" s="49">
        <f>'[2]Transportation &amp; Support Servic'!Q28+'[2]Transportation Non-Assistance'!Q28</f>
        <v>3870603</v>
      </c>
      <c r="R28" s="55">
        <f t="shared" si="50"/>
        <v>3513228</v>
      </c>
      <c r="S28" s="55">
        <f t="shared" si="50"/>
        <v>3188164</v>
      </c>
      <c r="T28" s="55">
        <f t="shared" si="50"/>
        <v>2659764</v>
      </c>
      <c r="U28" s="55">
        <f t="shared" ref="U28" si="72">SUM(U87,U146)</f>
        <v>2759412</v>
      </c>
      <c r="V28" s="49">
        <f t="shared" si="4"/>
        <v>2563917</v>
      </c>
      <c r="W28" s="49">
        <f t="shared" si="4"/>
        <v>2523819</v>
      </c>
      <c r="X28" s="49">
        <f t="shared" ref="X28:Y28" si="73">X87+X146</f>
        <v>2203064</v>
      </c>
      <c r="Y28" s="49">
        <f t="shared" si="73"/>
        <v>1585091</v>
      </c>
      <c r="Z28" s="49">
        <f t="shared" ref="Z28" si="74">Z87+Z146</f>
        <v>1656384</v>
      </c>
    </row>
    <row r="29" spans="1:26">
      <c r="A29" s="51" t="s">
        <v>120</v>
      </c>
      <c r="B29" s="49">
        <f t="shared" si="49"/>
        <v>0</v>
      </c>
      <c r="C29" s="49">
        <f t="shared" si="49"/>
        <v>0</v>
      </c>
      <c r="D29" s="49">
        <f t="shared" si="49"/>
        <v>0</v>
      </c>
      <c r="E29" s="49">
        <f t="shared" si="49"/>
        <v>21963634</v>
      </c>
      <c r="F29" s="49">
        <f t="shared" si="49"/>
        <v>33308485</v>
      </c>
      <c r="G29" s="49">
        <f t="shared" si="49"/>
        <v>26751285</v>
      </c>
      <c r="H29" s="49">
        <f t="shared" si="49"/>
        <v>24738613</v>
      </c>
      <c r="I29" s="49">
        <f t="shared" si="49"/>
        <v>19972522</v>
      </c>
      <c r="J29" s="49">
        <f t="shared" si="49"/>
        <v>13239041</v>
      </c>
      <c r="K29" s="49">
        <f t="shared" si="49"/>
        <v>14675349</v>
      </c>
      <c r="L29" s="49">
        <f t="shared" si="49"/>
        <v>9235302</v>
      </c>
      <c r="M29" s="49">
        <f t="shared" si="49"/>
        <v>22584192</v>
      </c>
      <c r="N29" s="55">
        <f t="shared" si="49"/>
        <v>25411989</v>
      </c>
      <c r="O29" s="55">
        <f t="shared" si="49"/>
        <v>27012897</v>
      </c>
      <c r="P29" s="55">
        <f t="shared" si="49"/>
        <v>24129746</v>
      </c>
      <c r="Q29" s="49">
        <f>'[2]Transportation &amp; Support Servic'!Q29+'[2]Transportation Non-Assistance'!Q29</f>
        <v>22665340</v>
      </c>
      <c r="R29" s="55">
        <f t="shared" si="50"/>
        <v>16804014</v>
      </c>
      <c r="S29" s="55">
        <f t="shared" si="50"/>
        <v>12984069</v>
      </c>
      <c r="T29" s="55">
        <f t="shared" si="50"/>
        <v>9405894</v>
      </c>
      <c r="U29" s="55">
        <f t="shared" ref="U29" si="75">SUM(U88,U147)</f>
        <v>7594448</v>
      </c>
      <c r="V29" s="49">
        <f t="shared" si="4"/>
        <v>6028336</v>
      </c>
      <c r="W29" s="49">
        <f t="shared" si="4"/>
        <v>4868365</v>
      </c>
      <c r="X29" s="49">
        <f t="shared" ref="X29:Y29" si="76">X88+X147</f>
        <v>3214379</v>
      </c>
      <c r="Y29" s="49">
        <f t="shared" si="76"/>
        <v>1723316</v>
      </c>
      <c r="Z29" s="49">
        <f t="shared" ref="Z29" si="77">Z88+Z147</f>
        <v>553971</v>
      </c>
    </row>
    <row r="30" spans="1:26">
      <c r="A30" s="51" t="s">
        <v>122</v>
      </c>
      <c r="B30" s="49">
        <f t="shared" si="49"/>
        <v>0</v>
      </c>
      <c r="C30" s="49">
        <f t="shared" si="49"/>
        <v>0</v>
      </c>
      <c r="D30" s="49">
        <f t="shared" si="49"/>
        <v>0</v>
      </c>
      <c r="E30" s="49">
        <f t="shared" si="49"/>
        <v>0</v>
      </c>
      <c r="F30" s="49">
        <f t="shared" si="49"/>
        <v>7524</v>
      </c>
      <c r="G30" s="49">
        <f t="shared" si="49"/>
        <v>0</v>
      </c>
      <c r="H30" s="49">
        <f t="shared" si="49"/>
        <v>0</v>
      </c>
      <c r="I30" s="49">
        <f t="shared" si="49"/>
        <v>0</v>
      </c>
      <c r="J30" s="49">
        <f t="shared" si="49"/>
        <v>0</v>
      </c>
      <c r="K30" s="49">
        <f t="shared" si="49"/>
        <v>0</v>
      </c>
      <c r="L30" s="49">
        <f t="shared" si="49"/>
        <v>0</v>
      </c>
      <c r="M30" s="49">
        <f t="shared" si="49"/>
        <v>0</v>
      </c>
      <c r="N30" s="55">
        <f t="shared" si="49"/>
        <v>0</v>
      </c>
      <c r="O30" s="55">
        <f t="shared" si="49"/>
        <v>0</v>
      </c>
      <c r="P30" s="55">
        <f t="shared" si="49"/>
        <v>0</v>
      </c>
      <c r="Q30" s="49">
        <f>'[2]Transportation &amp; Support Servic'!Q30+'[2]Transportation Non-Assistance'!Q30</f>
        <v>0</v>
      </c>
      <c r="R30" s="55">
        <f t="shared" si="50"/>
        <v>0</v>
      </c>
      <c r="S30" s="55">
        <f t="shared" si="50"/>
        <v>0</v>
      </c>
      <c r="T30" s="55">
        <f t="shared" si="50"/>
        <v>0</v>
      </c>
      <c r="U30" s="55">
        <f t="shared" ref="U30" si="78">SUM(U89,U148)</f>
        <v>2051311</v>
      </c>
      <c r="V30" s="49">
        <f t="shared" si="4"/>
        <v>1657521</v>
      </c>
      <c r="W30" s="49">
        <f t="shared" si="4"/>
        <v>3883369</v>
      </c>
      <c r="X30" s="49">
        <f t="shared" ref="X30:Y30" si="79">X89+X148</f>
        <v>2221026</v>
      </c>
      <c r="Y30" s="49">
        <f t="shared" si="79"/>
        <v>1960686</v>
      </c>
      <c r="Z30" s="49">
        <f t="shared" ref="Z30" si="80">Z89+Z148</f>
        <v>1104875</v>
      </c>
    </row>
    <row r="31" spans="1:26">
      <c r="A31" s="51" t="s">
        <v>124</v>
      </c>
      <c r="B31" s="49">
        <f t="shared" si="49"/>
        <v>0</v>
      </c>
      <c r="C31" s="49">
        <f t="shared" si="49"/>
        <v>0</v>
      </c>
      <c r="D31" s="49">
        <f t="shared" si="49"/>
        <v>0</v>
      </c>
      <c r="E31" s="49">
        <f t="shared" si="49"/>
        <v>50123</v>
      </c>
      <c r="F31" s="49">
        <f t="shared" si="49"/>
        <v>100017</v>
      </c>
      <c r="G31" s="49">
        <f t="shared" si="49"/>
        <v>221099</v>
      </c>
      <c r="H31" s="49">
        <f t="shared" si="49"/>
        <v>27775</v>
      </c>
      <c r="I31" s="49">
        <f t="shared" si="49"/>
        <v>1</v>
      </c>
      <c r="J31" s="49">
        <f t="shared" si="49"/>
        <v>0</v>
      </c>
      <c r="K31" s="49">
        <f t="shared" si="49"/>
        <v>0</v>
      </c>
      <c r="L31" s="49">
        <f t="shared" si="49"/>
        <v>0</v>
      </c>
      <c r="M31" s="49">
        <f t="shared" si="49"/>
        <v>0</v>
      </c>
      <c r="N31" s="55">
        <f t="shared" si="49"/>
        <v>0</v>
      </c>
      <c r="O31" s="55">
        <f t="shared" si="49"/>
        <v>0</v>
      </c>
      <c r="P31" s="55">
        <f t="shared" si="49"/>
        <v>0</v>
      </c>
      <c r="Q31" s="49">
        <f>'[2]Transportation &amp; Support Servic'!Q31+'[2]Transportation Non-Assistance'!Q31</f>
        <v>0</v>
      </c>
      <c r="R31" s="55">
        <f t="shared" si="50"/>
        <v>0</v>
      </c>
      <c r="S31" s="55">
        <f t="shared" si="50"/>
        <v>0</v>
      </c>
      <c r="T31" s="55">
        <f t="shared" si="50"/>
        <v>0</v>
      </c>
      <c r="U31" s="55">
        <f t="shared" ref="U31" si="81">SUM(U90,U149)</f>
        <v>665181</v>
      </c>
      <c r="V31" s="49">
        <f t="shared" si="4"/>
        <v>1283932</v>
      </c>
      <c r="W31" s="49">
        <f t="shared" si="4"/>
        <v>1009841</v>
      </c>
      <c r="X31" s="49">
        <f t="shared" ref="X31:Y31" si="82">X90+X149</f>
        <v>481786</v>
      </c>
      <c r="Y31" s="49">
        <f t="shared" si="82"/>
        <v>370579</v>
      </c>
      <c r="Z31" s="49">
        <f t="shared" ref="Z31" si="83">Z90+Z149</f>
        <v>228495</v>
      </c>
    </row>
    <row r="32" spans="1:26">
      <c r="A32" s="51" t="s">
        <v>126</v>
      </c>
      <c r="B32" s="49">
        <f t="shared" si="49"/>
        <v>0</v>
      </c>
      <c r="C32" s="49">
        <f t="shared" si="49"/>
        <v>0</v>
      </c>
      <c r="D32" s="49">
        <f t="shared" si="49"/>
        <v>0</v>
      </c>
      <c r="E32" s="49">
        <f t="shared" si="49"/>
        <v>0</v>
      </c>
      <c r="F32" s="49">
        <f t="shared" si="49"/>
        <v>0</v>
      </c>
      <c r="G32" s="49">
        <f t="shared" si="49"/>
        <v>0</v>
      </c>
      <c r="H32" s="49">
        <f t="shared" si="49"/>
        <v>0</v>
      </c>
      <c r="I32" s="49">
        <f t="shared" si="49"/>
        <v>0</v>
      </c>
      <c r="J32" s="49">
        <f t="shared" si="49"/>
        <v>0</v>
      </c>
      <c r="K32" s="49">
        <f t="shared" si="49"/>
        <v>0</v>
      </c>
      <c r="L32" s="49">
        <f t="shared" si="49"/>
        <v>0</v>
      </c>
      <c r="M32" s="49">
        <f t="shared" si="49"/>
        <v>0</v>
      </c>
      <c r="N32" s="55">
        <f t="shared" si="49"/>
        <v>0</v>
      </c>
      <c r="O32" s="55">
        <f t="shared" si="49"/>
        <v>0</v>
      </c>
      <c r="P32" s="55">
        <f t="shared" si="49"/>
        <v>0</v>
      </c>
      <c r="Q32" s="49">
        <f>'[2]Transportation &amp; Support Servic'!Q32+'[2]Transportation Non-Assistance'!Q32</f>
        <v>0</v>
      </c>
      <c r="R32" s="55">
        <f t="shared" si="50"/>
        <v>0</v>
      </c>
      <c r="S32" s="55">
        <f t="shared" si="50"/>
        <v>0</v>
      </c>
      <c r="T32" s="55">
        <f t="shared" si="50"/>
        <v>0</v>
      </c>
      <c r="U32" s="55">
        <f t="shared" ref="U32" si="84">SUM(U91,U150)</f>
        <v>0</v>
      </c>
      <c r="V32" s="49">
        <f t="shared" si="4"/>
        <v>0</v>
      </c>
      <c r="W32" s="49">
        <f t="shared" si="4"/>
        <v>0</v>
      </c>
      <c r="X32" s="49">
        <f t="shared" ref="X32:Y32" si="85">X91+X150</f>
        <v>0</v>
      </c>
      <c r="Y32" s="49">
        <f t="shared" si="85"/>
        <v>0</v>
      </c>
      <c r="Z32" s="49">
        <f t="shared" ref="Z32" si="86">Z91+Z150</f>
        <v>0</v>
      </c>
    </row>
    <row r="33" spans="1:26">
      <c r="A33" s="51" t="s">
        <v>127</v>
      </c>
      <c r="B33" s="49">
        <f t="shared" si="49"/>
        <v>0</v>
      </c>
      <c r="C33" s="49">
        <f t="shared" si="49"/>
        <v>0</v>
      </c>
      <c r="D33" s="49">
        <f t="shared" si="49"/>
        <v>0</v>
      </c>
      <c r="E33" s="49">
        <f t="shared" si="49"/>
        <v>1474754</v>
      </c>
      <c r="F33" s="49">
        <f t="shared" si="49"/>
        <v>1667809</v>
      </c>
      <c r="G33" s="49">
        <f t="shared" si="49"/>
        <v>1292239</v>
      </c>
      <c r="H33" s="49">
        <f t="shared" si="49"/>
        <v>877979</v>
      </c>
      <c r="I33" s="49">
        <f t="shared" si="49"/>
        <v>2029379</v>
      </c>
      <c r="J33" s="49">
        <f t="shared" si="49"/>
        <v>5635327</v>
      </c>
      <c r="K33" s="49">
        <f t="shared" si="49"/>
        <v>6581499</v>
      </c>
      <c r="L33" s="49">
        <f t="shared" si="49"/>
        <v>6803784</v>
      </c>
      <c r="M33" s="49">
        <f t="shared" si="49"/>
        <v>5573069</v>
      </c>
      <c r="N33" s="55">
        <f t="shared" si="49"/>
        <v>4985283</v>
      </c>
      <c r="O33" s="55">
        <f t="shared" si="49"/>
        <v>3495543</v>
      </c>
      <c r="P33" s="55">
        <f t="shared" si="49"/>
        <v>2762547</v>
      </c>
      <c r="Q33" s="49">
        <f>'[2]Transportation &amp; Support Servic'!Q33+'[2]Transportation Non-Assistance'!Q33</f>
        <v>1291770</v>
      </c>
      <c r="R33" s="55">
        <f t="shared" si="50"/>
        <v>1145132</v>
      </c>
      <c r="S33" s="55">
        <f t="shared" si="50"/>
        <v>1341664</v>
      </c>
      <c r="T33" s="55">
        <f t="shared" si="50"/>
        <v>1191693</v>
      </c>
      <c r="U33" s="55">
        <f t="shared" ref="U33" si="87">SUM(U92,U151)</f>
        <v>2390234</v>
      </c>
      <c r="V33" s="49">
        <f t="shared" si="4"/>
        <v>1438829</v>
      </c>
      <c r="W33" s="49">
        <f t="shared" si="4"/>
        <v>1550653</v>
      </c>
      <c r="X33" s="49">
        <f t="shared" ref="X33:Y33" si="88">X92+X151</f>
        <v>44974</v>
      </c>
      <c r="Y33" s="49">
        <f t="shared" si="88"/>
        <v>2024988</v>
      </c>
      <c r="Z33" s="49">
        <f t="shared" ref="Z33" si="89">Z92+Z151</f>
        <v>1327630</v>
      </c>
    </row>
    <row r="34" spans="1:26">
      <c r="A34" s="51" t="s">
        <v>128</v>
      </c>
      <c r="B34" s="49">
        <f t="shared" si="49"/>
        <v>0</v>
      </c>
      <c r="C34" s="49">
        <f t="shared" si="49"/>
        <v>0</v>
      </c>
      <c r="D34" s="49">
        <f t="shared" si="49"/>
        <v>0</v>
      </c>
      <c r="E34" s="49">
        <f t="shared" si="49"/>
        <v>602705</v>
      </c>
      <c r="F34" s="49">
        <f t="shared" si="49"/>
        <v>782924</v>
      </c>
      <c r="G34" s="49">
        <f t="shared" si="49"/>
        <v>1332103</v>
      </c>
      <c r="H34" s="49">
        <f t="shared" si="49"/>
        <v>1145675</v>
      </c>
      <c r="I34" s="49">
        <f t="shared" si="49"/>
        <v>1090089</v>
      </c>
      <c r="J34" s="49">
        <f t="shared" si="49"/>
        <v>1051646</v>
      </c>
      <c r="K34" s="49">
        <f t="shared" si="49"/>
        <v>933790</v>
      </c>
      <c r="L34" s="49">
        <f t="shared" si="49"/>
        <v>1274083</v>
      </c>
      <c r="M34" s="49">
        <f t="shared" si="49"/>
        <v>1797006</v>
      </c>
      <c r="N34" s="55">
        <f t="shared" si="49"/>
        <v>1665243</v>
      </c>
      <c r="O34" s="55">
        <f t="shared" si="49"/>
        <v>1685542</v>
      </c>
      <c r="P34" s="55">
        <f t="shared" si="49"/>
        <v>1598148</v>
      </c>
      <c r="Q34" s="49">
        <f>'[2]Transportation &amp; Support Servic'!Q34+'[2]Transportation Non-Assistance'!Q34</f>
        <v>1383536</v>
      </c>
      <c r="R34" s="55">
        <f t="shared" si="50"/>
        <v>1336921</v>
      </c>
      <c r="S34" s="55">
        <f t="shared" si="50"/>
        <v>1222885</v>
      </c>
      <c r="T34" s="55">
        <f t="shared" si="50"/>
        <v>1076693</v>
      </c>
      <c r="U34" s="55">
        <f t="shared" ref="U34" si="90">SUM(U93,U152)</f>
        <v>749070</v>
      </c>
      <c r="V34" s="49">
        <f t="shared" si="4"/>
        <v>915736</v>
      </c>
      <c r="W34" s="49">
        <f t="shared" si="4"/>
        <v>590880</v>
      </c>
      <c r="X34" s="49">
        <f t="shared" ref="X34:Y34" si="91">X93+X152</f>
        <v>650831</v>
      </c>
      <c r="Y34" s="49">
        <f t="shared" si="91"/>
        <v>418751</v>
      </c>
      <c r="Z34" s="49">
        <f t="shared" ref="Z34" si="92">Z93+Z152</f>
        <v>271860</v>
      </c>
    </row>
    <row r="35" spans="1:26">
      <c r="A35" s="51" t="s">
        <v>130</v>
      </c>
      <c r="B35" s="49">
        <f t="shared" si="49"/>
        <v>0</v>
      </c>
      <c r="C35" s="49">
        <f t="shared" si="49"/>
        <v>0</v>
      </c>
      <c r="D35" s="49">
        <f t="shared" si="49"/>
        <v>0</v>
      </c>
      <c r="E35" s="49">
        <f t="shared" si="49"/>
        <v>3761412</v>
      </c>
      <c r="F35" s="49">
        <f t="shared" si="49"/>
        <v>11980371</v>
      </c>
      <c r="G35" s="49">
        <f t="shared" si="49"/>
        <v>28255135</v>
      </c>
      <c r="H35" s="49">
        <f t="shared" si="49"/>
        <v>19299710</v>
      </c>
      <c r="I35" s="49">
        <f t="shared" si="49"/>
        <v>14368304</v>
      </c>
      <c r="J35" s="49">
        <f t="shared" si="49"/>
        <v>33735646</v>
      </c>
      <c r="K35" s="49">
        <f t="shared" si="49"/>
        <v>13400367</v>
      </c>
      <c r="L35" s="49">
        <f t="shared" si="49"/>
        <v>19269626</v>
      </c>
      <c r="M35" s="49">
        <f t="shared" si="49"/>
        <v>20822105</v>
      </c>
      <c r="N35" s="55">
        <f t="shared" si="49"/>
        <v>20841563</v>
      </c>
      <c r="O35" s="55">
        <f t="shared" si="49"/>
        <v>17221644</v>
      </c>
      <c r="P35" s="55">
        <f t="shared" si="49"/>
        <v>17246519</v>
      </c>
      <c r="Q35" s="49">
        <f>'[2]Transportation &amp; Support Servic'!Q35+'[2]Transportation Non-Assistance'!Q35</f>
        <v>13886907</v>
      </c>
      <c r="R35" s="55">
        <f t="shared" si="50"/>
        <v>18605696</v>
      </c>
      <c r="S35" s="55">
        <f t="shared" si="50"/>
        <v>15534401</v>
      </c>
      <c r="T35" s="55">
        <f t="shared" si="50"/>
        <v>9542691</v>
      </c>
      <c r="U35" s="55">
        <f t="shared" ref="U35" si="93">SUM(U94,U153)</f>
        <v>7586851</v>
      </c>
      <c r="V35" s="49">
        <f t="shared" si="4"/>
        <v>6747508</v>
      </c>
      <c r="W35" s="49">
        <f t="shared" si="4"/>
        <v>6828834</v>
      </c>
      <c r="X35" s="49">
        <f t="shared" ref="X35:Y35" si="94">X94+X153</f>
        <v>5476151</v>
      </c>
      <c r="Y35" s="49">
        <f t="shared" si="94"/>
        <v>6734144</v>
      </c>
      <c r="Z35" s="49">
        <f t="shared" ref="Z35" si="95">Z94+Z153</f>
        <v>4231651</v>
      </c>
    </row>
    <row r="36" spans="1:26">
      <c r="A36" s="51" t="s">
        <v>131</v>
      </c>
      <c r="B36" s="49">
        <f t="shared" si="49"/>
        <v>0</v>
      </c>
      <c r="C36" s="49">
        <f t="shared" si="49"/>
        <v>0</v>
      </c>
      <c r="D36" s="49">
        <f t="shared" si="49"/>
        <v>0</v>
      </c>
      <c r="E36" s="49">
        <f t="shared" si="49"/>
        <v>67748</v>
      </c>
      <c r="F36" s="49">
        <f t="shared" si="49"/>
        <v>1348950</v>
      </c>
      <c r="G36" s="49">
        <f t="shared" si="49"/>
        <v>430519</v>
      </c>
      <c r="H36" s="49">
        <f t="shared" si="49"/>
        <v>2110790</v>
      </c>
      <c r="I36" s="49">
        <f t="shared" si="49"/>
        <v>2050499</v>
      </c>
      <c r="J36" s="49">
        <f t="shared" si="49"/>
        <v>1933918</v>
      </c>
      <c r="K36" s="49">
        <f t="shared" si="49"/>
        <v>1084142</v>
      </c>
      <c r="L36" s="49">
        <f t="shared" si="49"/>
        <v>380807</v>
      </c>
      <c r="M36" s="49">
        <f t="shared" si="49"/>
        <v>1073353</v>
      </c>
      <c r="N36" s="55">
        <f t="shared" si="49"/>
        <v>971226</v>
      </c>
      <c r="O36" s="55">
        <f t="shared" si="49"/>
        <v>1575817</v>
      </c>
      <c r="P36" s="55">
        <f t="shared" si="49"/>
        <v>44371</v>
      </c>
      <c r="Q36" s="49">
        <f>'[2]Transportation &amp; Support Servic'!Q36+'[2]Transportation Non-Assistance'!Q36</f>
        <v>27695</v>
      </c>
      <c r="R36" s="55">
        <f t="shared" si="50"/>
        <v>202436</v>
      </c>
      <c r="S36" s="55">
        <f t="shared" si="50"/>
        <v>0</v>
      </c>
      <c r="T36" s="55">
        <f t="shared" si="50"/>
        <v>622248</v>
      </c>
      <c r="U36" s="55">
        <f t="shared" ref="U36" si="96">SUM(U95,U154)</f>
        <v>569224</v>
      </c>
      <c r="V36" s="49">
        <f t="shared" si="4"/>
        <v>743701</v>
      </c>
      <c r="W36" s="49">
        <f t="shared" si="4"/>
        <v>674848</v>
      </c>
      <c r="X36" s="49">
        <f t="shared" ref="X36:Y36" si="97">X95+X154</f>
        <v>605842</v>
      </c>
      <c r="Y36" s="49">
        <f t="shared" si="97"/>
        <v>786280</v>
      </c>
      <c r="Z36" s="49">
        <f t="shared" ref="Z36" si="98">Z95+Z154</f>
        <v>153074.21</v>
      </c>
    </row>
    <row r="37" spans="1:26">
      <c r="A37" s="51" t="s">
        <v>132</v>
      </c>
      <c r="B37" s="49">
        <f t="shared" ref="B37:P52" si="99">SUM(B96,B155)</f>
        <v>0</v>
      </c>
      <c r="C37" s="49">
        <f t="shared" si="99"/>
        <v>0</v>
      </c>
      <c r="D37" s="49">
        <f t="shared" si="99"/>
        <v>0</v>
      </c>
      <c r="E37" s="49">
        <f t="shared" si="99"/>
        <v>677617</v>
      </c>
      <c r="F37" s="49">
        <f t="shared" si="99"/>
        <v>2838884</v>
      </c>
      <c r="G37" s="49">
        <f t="shared" si="99"/>
        <v>10506558</v>
      </c>
      <c r="H37" s="49">
        <f t="shared" si="99"/>
        <v>9753917</v>
      </c>
      <c r="I37" s="49">
        <f t="shared" si="99"/>
        <v>11471952</v>
      </c>
      <c r="J37" s="49">
        <f t="shared" si="99"/>
        <v>14794285</v>
      </c>
      <c r="K37" s="49">
        <f t="shared" si="99"/>
        <v>9603267</v>
      </c>
      <c r="L37" s="49">
        <f t="shared" si="99"/>
        <v>10007244</v>
      </c>
      <c r="M37" s="49">
        <f t="shared" si="99"/>
        <v>10866109</v>
      </c>
      <c r="N37" s="55">
        <f t="shared" si="99"/>
        <v>13890390</v>
      </c>
      <c r="O37" s="55">
        <f t="shared" si="99"/>
        <v>15598178</v>
      </c>
      <c r="P37" s="55">
        <f t="shared" si="99"/>
        <v>12493004</v>
      </c>
      <c r="Q37" s="49">
        <f>'[2]Transportation &amp; Support Servic'!Q37+'[2]Transportation Non-Assistance'!Q37</f>
        <v>9733048</v>
      </c>
      <c r="R37" s="55">
        <f t="shared" ref="R37:T52" si="100">SUM(R96,R155)</f>
        <v>6133408</v>
      </c>
      <c r="S37" s="55">
        <f t="shared" si="100"/>
        <v>8009930</v>
      </c>
      <c r="T37" s="55">
        <f t="shared" si="100"/>
        <v>6020814</v>
      </c>
      <c r="U37" s="55">
        <f t="shared" ref="U37" si="101">SUM(U96,U155)</f>
        <v>5420733</v>
      </c>
      <c r="V37" s="49">
        <f t="shared" si="4"/>
        <v>4899312</v>
      </c>
      <c r="W37" s="49">
        <f t="shared" si="4"/>
        <v>4267461</v>
      </c>
      <c r="X37" s="49">
        <f t="shared" ref="X37:Y37" si="102">X96+X155</f>
        <v>3524573</v>
      </c>
      <c r="Y37" s="49">
        <f t="shared" si="102"/>
        <v>2352615</v>
      </c>
      <c r="Z37" s="49">
        <f t="shared" ref="Z37" si="103">Z96+Z155</f>
        <v>745661</v>
      </c>
    </row>
    <row r="38" spans="1:26">
      <c r="A38" s="51" t="s">
        <v>75</v>
      </c>
      <c r="B38" s="49">
        <f t="shared" si="99"/>
        <v>0</v>
      </c>
      <c r="C38" s="49">
        <f t="shared" si="99"/>
        <v>0</v>
      </c>
      <c r="D38" s="49">
        <f t="shared" si="99"/>
        <v>0</v>
      </c>
      <c r="E38" s="49">
        <f t="shared" si="99"/>
        <v>7314890</v>
      </c>
      <c r="F38" s="49">
        <f t="shared" si="99"/>
        <v>7432492</v>
      </c>
      <c r="G38" s="49">
        <f t="shared" si="99"/>
        <v>6195113</v>
      </c>
      <c r="H38" s="49">
        <f t="shared" si="99"/>
        <v>6258912</v>
      </c>
      <c r="I38" s="49">
        <f t="shared" si="99"/>
        <v>6163151</v>
      </c>
      <c r="J38" s="49">
        <f t="shared" si="99"/>
        <v>6466386</v>
      </c>
      <c r="K38" s="49">
        <f t="shared" si="99"/>
        <v>4371187</v>
      </c>
      <c r="L38" s="49">
        <f t="shared" si="99"/>
        <v>4886105</v>
      </c>
      <c r="M38" s="49">
        <f t="shared" si="99"/>
        <v>5291741</v>
      </c>
      <c r="N38" s="55">
        <f t="shared" si="99"/>
        <v>6096835</v>
      </c>
      <c r="O38" s="55">
        <f t="shared" si="99"/>
        <v>5940749</v>
      </c>
      <c r="P38" s="55">
        <f t="shared" si="99"/>
        <v>5192147</v>
      </c>
      <c r="Q38" s="49">
        <f>'[2]Transportation &amp; Support Servic'!Q38+'[2]Transportation Non-Assistance'!Q38</f>
        <v>4844554</v>
      </c>
      <c r="R38" s="55">
        <f t="shared" si="100"/>
        <v>3975125</v>
      </c>
      <c r="S38" s="55">
        <f t="shared" si="100"/>
        <v>3250516</v>
      </c>
      <c r="T38" s="55">
        <f t="shared" si="100"/>
        <v>3712565</v>
      </c>
      <c r="U38" s="55">
        <f t="shared" ref="U38" si="104">SUM(U97,U156)</f>
        <v>2934743</v>
      </c>
      <c r="V38" s="49">
        <f t="shared" si="4"/>
        <v>2504715</v>
      </c>
      <c r="W38" s="49">
        <f t="shared" si="4"/>
        <v>2267394</v>
      </c>
      <c r="X38" s="49">
        <f t="shared" ref="X38:Y38" si="105">X97+X156</f>
        <v>2146930</v>
      </c>
      <c r="Y38" s="49">
        <f t="shared" si="105"/>
        <v>1192869</v>
      </c>
      <c r="Z38" s="49">
        <f t="shared" ref="Z38" si="106">Z97+Z156</f>
        <v>528851</v>
      </c>
    </row>
    <row r="39" spans="1:26">
      <c r="A39" s="51" t="s">
        <v>133</v>
      </c>
      <c r="B39" s="49">
        <f t="shared" si="99"/>
        <v>0</v>
      </c>
      <c r="C39" s="49">
        <f t="shared" si="99"/>
        <v>0</v>
      </c>
      <c r="D39" s="49">
        <f t="shared" si="99"/>
        <v>0</v>
      </c>
      <c r="E39" s="49">
        <f t="shared" si="99"/>
        <v>1397513</v>
      </c>
      <c r="F39" s="49">
        <f t="shared" si="99"/>
        <v>1335895</v>
      </c>
      <c r="G39" s="49">
        <f t="shared" si="99"/>
        <v>2096537</v>
      </c>
      <c r="H39" s="49">
        <f t="shared" si="99"/>
        <v>1966125</v>
      </c>
      <c r="I39" s="49">
        <f t="shared" si="99"/>
        <v>1693704</v>
      </c>
      <c r="J39" s="49">
        <f t="shared" si="99"/>
        <v>1489443</v>
      </c>
      <c r="K39" s="49">
        <f t="shared" si="99"/>
        <v>1573248</v>
      </c>
      <c r="L39" s="49">
        <f t="shared" si="99"/>
        <v>1483680</v>
      </c>
      <c r="M39" s="49">
        <f t="shared" si="99"/>
        <v>1595010</v>
      </c>
      <c r="N39" s="55">
        <f t="shared" si="99"/>
        <v>1931846</v>
      </c>
      <c r="O39" s="55">
        <f t="shared" si="99"/>
        <v>1706242</v>
      </c>
      <c r="P39" s="55">
        <f t="shared" si="99"/>
        <v>1826979</v>
      </c>
      <c r="Q39" s="49">
        <f>'[2]Transportation &amp; Support Servic'!Q39+'[2]Transportation Non-Assistance'!Q39</f>
        <v>1521024</v>
      </c>
      <c r="R39" s="55">
        <f t="shared" si="100"/>
        <v>1280960</v>
      </c>
      <c r="S39" s="55">
        <f t="shared" si="100"/>
        <v>1324454</v>
      </c>
      <c r="T39" s="55">
        <f t="shared" si="100"/>
        <v>1057168</v>
      </c>
      <c r="U39" s="55">
        <f t="shared" ref="U39" si="107">SUM(U98,U157)</f>
        <v>1185772</v>
      </c>
      <c r="V39" s="49">
        <f t="shared" si="4"/>
        <v>1011216</v>
      </c>
      <c r="W39" s="49">
        <f t="shared" si="4"/>
        <v>871331</v>
      </c>
      <c r="X39" s="49">
        <f t="shared" ref="X39:Y39" si="108">X98+X157</f>
        <v>801033</v>
      </c>
      <c r="Y39" s="49">
        <f t="shared" si="108"/>
        <v>584149</v>
      </c>
      <c r="Z39" s="49">
        <f t="shared" ref="Z39" si="109">Z98+Z157</f>
        <v>1488147</v>
      </c>
    </row>
    <row r="40" spans="1:26">
      <c r="A40" s="51" t="s">
        <v>134</v>
      </c>
      <c r="B40" s="49">
        <f t="shared" si="99"/>
        <v>0</v>
      </c>
      <c r="C40" s="49">
        <f t="shared" si="99"/>
        <v>0</v>
      </c>
      <c r="D40" s="49">
        <f t="shared" si="99"/>
        <v>0</v>
      </c>
      <c r="E40" s="49">
        <f t="shared" si="99"/>
        <v>33301957</v>
      </c>
      <c r="F40" s="49">
        <f t="shared" si="99"/>
        <v>29665503</v>
      </c>
      <c r="G40" s="49">
        <f t="shared" si="99"/>
        <v>26483903</v>
      </c>
      <c r="H40" s="49">
        <f t="shared" si="99"/>
        <v>14674568</v>
      </c>
      <c r="I40" s="49">
        <f t="shared" si="99"/>
        <v>15207293</v>
      </c>
      <c r="J40" s="49">
        <f t="shared" si="99"/>
        <v>25288504</v>
      </c>
      <c r="K40" s="49">
        <f t="shared" si="99"/>
        <v>21563633</v>
      </c>
      <c r="L40" s="49">
        <f t="shared" si="99"/>
        <v>42392046</v>
      </c>
      <c r="M40" s="49">
        <f t="shared" si="99"/>
        <v>27722688</v>
      </c>
      <c r="N40" s="55">
        <f t="shared" si="99"/>
        <v>22907248</v>
      </c>
      <c r="O40" s="55">
        <f t="shared" si="99"/>
        <v>9907718</v>
      </c>
      <c r="P40" s="55">
        <f t="shared" si="99"/>
        <v>10368110</v>
      </c>
      <c r="Q40" s="49">
        <f>'[2]Transportation &amp; Support Servic'!Q40+'[2]Transportation Non-Assistance'!Q40</f>
        <v>13640163</v>
      </c>
      <c r="R40" s="55">
        <f t="shared" si="100"/>
        <v>9893002</v>
      </c>
      <c r="S40" s="55">
        <f t="shared" si="100"/>
        <v>11611903</v>
      </c>
      <c r="T40" s="55">
        <f t="shared" si="100"/>
        <v>17263665</v>
      </c>
      <c r="U40" s="55">
        <f t="shared" ref="U40" si="110">SUM(U99,U158)</f>
        <v>27960376</v>
      </c>
      <c r="V40" s="49">
        <f t="shared" si="4"/>
        <v>38703370</v>
      </c>
      <c r="W40" s="49">
        <f t="shared" si="4"/>
        <v>54990711</v>
      </c>
      <c r="X40" s="49">
        <f t="shared" ref="X40:Y40" si="111">X99+X158</f>
        <v>57327437</v>
      </c>
      <c r="Y40" s="49">
        <f t="shared" si="111"/>
        <v>56010667</v>
      </c>
      <c r="Z40" s="49">
        <f t="shared" ref="Z40" si="112">Z99+Z158</f>
        <v>48003708</v>
      </c>
    </row>
    <row r="41" spans="1:26">
      <c r="A41" s="51" t="s">
        <v>136</v>
      </c>
      <c r="B41" s="49">
        <f t="shared" si="99"/>
        <v>0</v>
      </c>
      <c r="C41" s="49">
        <f t="shared" si="99"/>
        <v>0</v>
      </c>
      <c r="D41" s="49">
        <f t="shared" si="99"/>
        <v>0</v>
      </c>
      <c r="E41" s="49">
        <f t="shared" si="99"/>
        <v>0</v>
      </c>
      <c r="F41" s="49">
        <f t="shared" si="99"/>
        <v>21989526</v>
      </c>
      <c r="G41" s="49">
        <f t="shared" si="99"/>
        <v>25032909</v>
      </c>
      <c r="H41" s="49">
        <f t="shared" si="99"/>
        <v>26681133</v>
      </c>
      <c r="I41" s="49">
        <f t="shared" si="99"/>
        <v>27248815</v>
      </c>
      <c r="J41" s="49">
        <f t="shared" si="99"/>
        <v>26297745</v>
      </c>
      <c r="K41" s="49">
        <f t="shared" si="99"/>
        <v>20450693</v>
      </c>
      <c r="L41" s="49">
        <f t="shared" si="99"/>
        <v>25957037</v>
      </c>
      <c r="M41" s="49">
        <f t="shared" si="99"/>
        <v>19094071</v>
      </c>
      <c r="N41" s="55">
        <f t="shared" si="99"/>
        <v>22316488</v>
      </c>
      <c r="O41" s="55">
        <f t="shared" si="99"/>
        <v>26866573</v>
      </c>
      <c r="P41" s="55">
        <f t="shared" si="99"/>
        <v>26195701</v>
      </c>
      <c r="Q41" s="49">
        <f>'[2]Transportation &amp; Support Servic'!Q41+'[2]Transportation Non-Assistance'!Q41</f>
        <v>26939037</v>
      </c>
      <c r="R41" s="55">
        <f t="shared" si="100"/>
        <v>25716131</v>
      </c>
      <c r="S41" s="55">
        <f t="shared" si="100"/>
        <v>26886750</v>
      </c>
      <c r="T41" s="55">
        <f t="shared" si="100"/>
        <v>2430916</v>
      </c>
      <c r="U41" s="55">
        <f t="shared" ref="U41" si="113">SUM(U100,U159)</f>
        <v>1893901</v>
      </c>
      <c r="V41" s="49">
        <f t="shared" si="4"/>
        <v>1403832</v>
      </c>
      <c r="W41" s="49">
        <f t="shared" si="4"/>
        <v>1092852</v>
      </c>
      <c r="X41" s="49">
        <f t="shared" ref="X41:Y41" si="114">X100+X159</f>
        <v>1001229</v>
      </c>
      <c r="Y41" s="49">
        <f t="shared" si="114"/>
        <v>547004</v>
      </c>
      <c r="Z41" s="49">
        <f t="shared" ref="Z41" si="115">Z100+Z159</f>
        <v>227426</v>
      </c>
    </row>
    <row r="42" spans="1:26">
      <c r="A42" s="51" t="s">
        <v>145</v>
      </c>
      <c r="B42" s="49">
        <f t="shared" si="99"/>
        <v>0</v>
      </c>
      <c r="C42" s="49">
        <f t="shared" si="99"/>
        <v>0</v>
      </c>
      <c r="D42" s="49">
        <f t="shared" si="99"/>
        <v>0</v>
      </c>
      <c r="E42" s="49">
        <f t="shared" si="99"/>
        <v>15273321</v>
      </c>
      <c r="F42" s="49">
        <f t="shared" si="99"/>
        <v>16964434</v>
      </c>
      <c r="G42" s="49">
        <f t="shared" si="99"/>
        <v>16156694</v>
      </c>
      <c r="H42" s="49">
        <f t="shared" si="99"/>
        <v>13662012</v>
      </c>
      <c r="I42" s="49">
        <f t="shared" si="99"/>
        <v>13664754</v>
      </c>
      <c r="J42" s="49">
        <f t="shared" si="99"/>
        <v>11971153</v>
      </c>
      <c r="K42" s="49">
        <f t="shared" si="99"/>
        <v>6734512</v>
      </c>
      <c r="L42" s="49">
        <f t="shared" si="99"/>
        <v>7110913</v>
      </c>
      <c r="M42" s="49">
        <f t="shared" si="99"/>
        <v>10482600</v>
      </c>
      <c r="N42" s="55">
        <f t="shared" si="99"/>
        <v>7294929</v>
      </c>
      <c r="O42" s="55">
        <f t="shared" si="99"/>
        <v>7475687</v>
      </c>
      <c r="P42" s="55">
        <f t="shared" si="99"/>
        <v>6407998</v>
      </c>
      <c r="Q42" s="49">
        <f>'[2]Transportation &amp; Support Servic'!Q42+'[2]Transportation Non-Assistance'!Q42</f>
        <v>1319032</v>
      </c>
      <c r="R42" s="55">
        <f t="shared" si="100"/>
        <v>2764295</v>
      </c>
      <c r="S42" s="55">
        <f t="shared" si="100"/>
        <v>2079085</v>
      </c>
      <c r="T42" s="55">
        <f t="shared" si="100"/>
        <v>3756090</v>
      </c>
      <c r="U42" s="55">
        <f t="shared" ref="U42" si="116">SUM(U101,U160)</f>
        <v>3096056</v>
      </c>
      <c r="V42" s="49">
        <f t="shared" si="4"/>
        <v>4310407</v>
      </c>
      <c r="W42" s="49">
        <f t="shared" si="4"/>
        <v>4324967</v>
      </c>
      <c r="X42" s="49">
        <f t="shared" ref="X42:Y42" si="117">X101+X160</f>
        <v>8293399</v>
      </c>
      <c r="Y42" s="49">
        <f t="shared" si="117"/>
        <v>5662920</v>
      </c>
      <c r="Z42" s="49">
        <f t="shared" ref="Z42" si="118">Z101+Z160</f>
        <v>2411860</v>
      </c>
    </row>
    <row r="43" spans="1:26">
      <c r="A43" s="51" t="s">
        <v>138</v>
      </c>
      <c r="B43" s="49">
        <f t="shared" si="99"/>
        <v>0</v>
      </c>
      <c r="C43" s="49">
        <f t="shared" si="99"/>
        <v>0</v>
      </c>
      <c r="D43" s="49">
        <f t="shared" si="99"/>
        <v>0</v>
      </c>
      <c r="E43" s="49">
        <f t="shared" si="99"/>
        <v>15901626</v>
      </c>
      <c r="F43" s="49">
        <f t="shared" si="99"/>
        <v>24860785</v>
      </c>
      <c r="G43" s="49">
        <f t="shared" si="99"/>
        <v>31393379</v>
      </c>
      <c r="H43" s="49">
        <f t="shared" si="99"/>
        <v>34851535</v>
      </c>
      <c r="I43" s="49">
        <f t="shared" si="99"/>
        <v>41029122</v>
      </c>
      <c r="J43" s="49">
        <f t="shared" si="99"/>
        <v>45943324</v>
      </c>
      <c r="K43" s="49">
        <f t="shared" si="99"/>
        <v>37828513</v>
      </c>
      <c r="L43" s="49">
        <f t="shared" si="99"/>
        <v>27690509</v>
      </c>
      <c r="M43" s="49">
        <f t="shared" si="99"/>
        <v>22598440</v>
      </c>
      <c r="N43" s="55">
        <f t="shared" si="99"/>
        <v>36847666</v>
      </c>
      <c r="O43" s="55">
        <f t="shared" si="99"/>
        <v>26813586</v>
      </c>
      <c r="P43" s="55">
        <f t="shared" si="99"/>
        <v>23805068</v>
      </c>
      <c r="Q43" s="49">
        <f>'[2]Transportation &amp; Support Servic'!Q43+'[2]Transportation Non-Assistance'!Q43</f>
        <v>14390910</v>
      </c>
      <c r="R43" s="55">
        <f t="shared" si="100"/>
        <v>9542501</v>
      </c>
      <c r="S43" s="55">
        <f t="shared" si="100"/>
        <v>9180671</v>
      </c>
      <c r="T43" s="55">
        <f t="shared" si="100"/>
        <v>8602202</v>
      </c>
      <c r="U43" s="55">
        <f t="shared" ref="U43" si="119">SUM(U102,U161)</f>
        <v>7240767</v>
      </c>
      <c r="V43" s="49">
        <f t="shared" si="4"/>
        <v>5930846</v>
      </c>
      <c r="W43" s="49">
        <f t="shared" si="4"/>
        <v>5971710</v>
      </c>
      <c r="X43" s="49">
        <f t="shared" ref="X43:Y43" si="120">X102+X161</f>
        <v>4712917</v>
      </c>
      <c r="Y43" s="49">
        <f t="shared" si="120"/>
        <v>2242555</v>
      </c>
      <c r="Z43" s="49">
        <f t="shared" ref="Z43" si="121">Z102+Z161</f>
        <v>559520</v>
      </c>
    </row>
    <row r="44" spans="1:26">
      <c r="A44" s="51" t="s">
        <v>140</v>
      </c>
      <c r="B44" s="49">
        <f t="shared" si="99"/>
        <v>0</v>
      </c>
      <c r="C44" s="49">
        <f t="shared" si="99"/>
        <v>0</v>
      </c>
      <c r="D44" s="49">
        <f t="shared" si="99"/>
        <v>0</v>
      </c>
      <c r="E44" s="49">
        <f t="shared" si="99"/>
        <v>594621</v>
      </c>
      <c r="F44" s="49">
        <f t="shared" si="99"/>
        <v>468969</v>
      </c>
      <c r="G44" s="49">
        <f t="shared" si="99"/>
        <v>426483</v>
      </c>
      <c r="H44" s="49">
        <f t="shared" si="99"/>
        <v>414472</v>
      </c>
      <c r="I44" s="49">
        <f t="shared" si="99"/>
        <v>387552</v>
      </c>
      <c r="J44" s="49">
        <f t="shared" si="99"/>
        <v>284879</v>
      </c>
      <c r="K44" s="49">
        <f t="shared" si="99"/>
        <v>257661</v>
      </c>
      <c r="L44" s="49">
        <f t="shared" si="99"/>
        <v>189809</v>
      </c>
      <c r="M44" s="49">
        <f t="shared" si="99"/>
        <v>157351</v>
      </c>
      <c r="N44" s="55">
        <f t="shared" si="99"/>
        <v>5051939</v>
      </c>
      <c r="O44" s="55">
        <f t="shared" si="99"/>
        <v>3275818</v>
      </c>
      <c r="P44" s="55">
        <f t="shared" si="99"/>
        <v>3412630</v>
      </c>
      <c r="Q44" s="49">
        <f>'[2]Transportation &amp; Support Servic'!Q44+'[2]Transportation Non-Assistance'!Q44</f>
        <v>3696219</v>
      </c>
      <c r="R44" s="55">
        <f t="shared" si="100"/>
        <v>4096601</v>
      </c>
      <c r="S44" s="55">
        <f t="shared" si="100"/>
        <v>3547719</v>
      </c>
      <c r="T44" s="55">
        <f t="shared" si="100"/>
        <v>1276106</v>
      </c>
      <c r="U44" s="55">
        <f t="shared" ref="U44" si="122">SUM(U103,U162)</f>
        <v>1717657</v>
      </c>
      <c r="V44" s="49">
        <f t="shared" si="4"/>
        <v>1946155</v>
      </c>
      <c r="W44" s="49">
        <f t="shared" si="4"/>
        <v>1921152</v>
      </c>
      <c r="X44" s="49">
        <f t="shared" ref="X44:Y44" si="123">X103+X162</f>
        <v>2091001</v>
      </c>
      <c r="Y44" s="49">
        <f t="shared" si="123"/>
        <v>1751576</v>
      </c>
      <c r="Z44" s="49">
        <f t="shared" ref="Z44" si="124">Z103+Z162</f>
        <v>924567</v>
      </c>
    </row>
    <row r="45" spans="1:26">
      <c r="A45" s="51" t="s">
        <v>142</v>
      </c>
      <c r="B45" s="49">
        <f t="shared" si="99"/>
        <v>0</v>
      </c>
      <c r="C45" s="49">
        <f t="shared" si="99"/>
        <v>0</v>
      </c>
      <c r="D45" s="49">
        <f t="shared" si="99"/>
        <v>0</v>
      </c>
      <c r="E45" s="49">
        <f t="shared" si="99"/>
        <v>4783278</v>
      </c>
      <c r="F45" s="49">
        <f t="shared" si="99"/>
        <v>6095200</v>
      </c>
      <c r="G45" s="49">
        <f t="shared" si="99"/>
        <v>4217699</v>
      </c>
      <c r="H45" s="49">
        <f t="shared" si="99"/>
        <v>3583069</v>
      </c>
      <c r="I45" s="49">
        <f t="shared" si="99"/>
        <v>3395289</v>
      </c>
      <c r="J45" s="49">
        <f t="shared" si="99"/>
        <v>7272226</v>
      </c>
      <c r="K45" s="49">
        <f t="shared" si="99"/>
        <v>1861100</v>
      </c>
      <c r="L45" s="49">
        <f t="shared" si="99"/>
        <v>1586063</v>
      </c>
      <c r="M45" s="49">
        <f t="shared" si="99"/>
        <v>4903398</v>
      </c>
      <c r="N45" s="55">
        <f t="shared" si="99"/>
        <v>9892111</v>
      </c>
      <c r="O45" s="55">
        <f t="shared" si="99"/>
        <v>6308177</v>
      </c>
      <c r="P45" s="55">
        <f t="shared" si="99"/>
        <v>1944336</v>
      </c>
      <c r="Q45" s="49">
        <f>'[2]Transportation &amp; Support Servic'!Q45+'[2]Transportation Non-Assistance'!Q45</f>
        <v>2098337</v>
      </c>
      <c r="R45" s="55">
        <f t="shared" si="100"/>
        <v>1894992</v>
      </c>
      <c r="S45" s="55">
        <f t="shared" si="100"/>
        <v>2110096</v>
      </c>
      <c r="T45" s="55">
        <f t="shared" si="100"/>
        <v>1273483</v>
      </c>
      <c r="U45" s="55">
        <f t="shared" ref="U45" si="125">SUM(U104,U163)</f>
        <v>856555</v>
      </c>
      <c r="V45" s="49">
        <f t="shared" si="4"/>
        <v>762691</v>
      </c>
      <c r="W45" s="49">
        <f t="shared" si="4"/>
        <v>722776</v>
      </c>
      <c r="X45" s="49">
        <f t="shared" ref="X45:Y45" si="126">X104+X163</f>
        <v>640593</v>
      </c>
      <c r="Y45" s="49">
        <f t="shared" si="126"/>
        <v>329641</v>
      </c>
      <c r="Z45" s="49">
        <f t="shared" ref="Z45" si="127">Z104+Z163</f>
        <v>672794</v>
      </c>
    </row>
    <row r="46" spans="1:26">
      <c r="A46" s="51" t="s">
        <v>144</v>
      </c>
      <c r="B46" s="49">
        <f t="shared" si="99"/>
        <v>0</v>
      </c>
      <c r="C46" s="49">
        <f t="shared" si="99"/>
        <v>0</v>
      </c>
      <c r="D46" s="49">
        <f t="shared" si="99"/>
        <v>0</v>
      </c>
      <c r="E46" s="49">
        <f t="shared" si="99"/>
        <v>378972</v>
      </c>
      <c r="F46" s="49">
        <f t="shared" si="99"/>
        <v>129260</v>
      </c>
      <c r="G46" s="49">
        <f t="shared" si="99"/>
        <v>132100</v>
      </c>
      <c r="H46" s="49">
        <f t="shared" si="99"/>
        <v>106782</v>
      </c>
      <c r="I46" s="49">
        <f t="shared" si="99"/>
        <v>122240</v>
      </c>
      <c r="J46" s="49">
        <f t="shared" si="99"/>
        <v>134892</v>
      </c>
      <c r="K46" s="49">
        <f t="shared" si="99"/>
        <v>114760</v>
      </c>
      <c r="L46" s="49">
        <f t="shared" si="99"/>
        <v>102818</v>
      </c>
      <c r="M46" s="49">
        <f t="shared" si="99"/>
        <v>89594</v>
      </c>
      <c r="N46" s="55">
        <f t="shared" si="99"/>
        <v>36990</v>
      </c>
      <c r="O46" s="55">
        <f t="shared" si="99"/>
        <v>90582</v>
      </c>
      <c r="P46" s="55">
        <f t="shared" si="99"/>
        <v>127268</v>
      </c>
      <c r="Q46" s="49">
        <f>'[2]Transportation &amp; Support Servic'!Q46+'[2]Transportation Non-Assistance'!Q46</f>
        <v>131650</v>
      </c>
      <c r="R46" s="55">
        <f t="shared" si="100"/>
        <v>106610</v>
      </c>
      <c r="S46" s="55">
        <f t="shared" si="100"/>
        <v>95178</v>
      </c>
      <c r="T46" s="55">
        <f t="shared" si="100"/>
        <v>86602</v>
      </c>
      <c r="U46" s="55">
        <f t="shared" ref="U46" si="128">SUM(U105,U164)</f>
        <v>83304</v>
      </c>
      <c r="V46" s="49">
        <f t="shared" si="4"/>
        <v>71956</v>
      </c>
      <c r="W46" s="49">
        <f t="shared" si="4"/>
        <v>75912</v>
      </c>
      <c r="X46" s="49">
        <f t="shared" ref="X46:Y46" si="129">X105+X164</f>
        <v>80316</v>
      </c>
      <c r="Y46" s="49">
        <f t="shared" si="129"/>
        <v>33688</v>
      </c>
      <c r="Z46" s="49">
        <f t="shared" ref="Z46" si="130">Z105+Z164</f>
        <v>23780</v>
      </c>
    </row>
    <row r="47" spans="1:26">
      <c r="A47" s="51" t="s">
        <v>146</v>
      </c>
      <c r="B47" s="49">
        <f t="shared" si="99"/>
        <v>0</v>
      </c>
      <c r="C47" s="49">
        <f t="shared" si="99"/>
        <v>0</v>
      </c>
      <c r="D47" s="49">
        <f t="shared" si="99"/>
        <v>0</v>
      </c>
      <c r="E47" s="49">
        <f t="shared" si="99"/>
        <v>6695296</v>
      </c>
      <c r="F47" s="49">
        <f t="shared" si="99"/>
        <v>17541568</v>
      </c>
      <c r="G47" s="49">
        <f t="shared" si="99"/>
        <v>17376579</v>
      </c>
      <c r="H47" s="49">
        <f t="shared" si="99"/>
        <v>10011448</v>
      </c>
      <c r="I47" s="49">
        <f t="shared" si="99"/>
        <v>8596794</v>
      </c>
      <c r="J47" s="49">
        <f t="shared" si="99"/>
        <v>5894807</v>
      </c>
      <c r="K47" s="49">
        <f t="shared" si="99"/>
        <v>9280000</v>
      </c>
      <c r="L47" s="49">
        <f t="shared" si="99"/>
        <v>9293700</v>
      </c>
      <c r="M47" s="49">
        <f t="shared" si="99"/>
        <v>862975</v>
      </c>
      <c r="N47" s="55">
        <f t="shared" si="99"/>
        <v>0</v>
      </c>
      <c r="O47" s="55">
        <f t="shared" si="99"/>
        <v>0</v>
      </c>
      <c r="P47" s="55">
        <f t="shared" si="99"/>
        <v>0</v>
      </c>
      <c r="Q47" s="49">
        <f>'[2]Transportation &amp; Support Servic'!Q47+'[2]Transportation Non-Assistance'!Q47</f>
        <v>0</v>
      </c>
      <c r="R47" s="55">
        <f t="shared" si="100"/>
        <v>0</v>
      </c>
      <c r="S47" s="55">
        <f t="shared" si="100"/>
        <v>0</v>
      </c>
      <c r="T47" s="55">
        <f t="shared" si="100"/>
        <v>1996202</v>
      </c>
      <c r="U47" s="55">
        <f t="shared" ref="U47" si="131">SUM(U106,U165)</f>
        <v>1247815</v>
      </c>
      <c r="V47" s="49">
        <f t="shared" si="4"/>
        <v>1128868</v>
      </c>
      <c r="W47" s="49">
        <f t="shared" si="4"/>
        <v>120127</v>
      </c>
      <c r="X47" s="49">
        <f t="shared" ref="X47:Y47" si="132">X106+X165</f>
        <v>731431</v>
      </c>
      <c r="Y47" s="49">
        <f t="shared" si="132"/>
        <v>598898</v>
      </c>
      <c r="Z47" s="49">
        <f t="shared" ref="Z47" si="133">Z106+Z165</f>
        <v>1540765</v>
      </c>
    </row>
    <row r="48" spans="1:26">
      <c r="A48" s="51" t="s">
        <v>148</v>
      </c>
      <c r="B48" s="49">
        <f t="shared" si="99"/>
        <v>0</v>
      </c>
      <c r="C48" s="49">
        <f t="shared" si="99"/>
        <v>0</v>
      </c>
      <c r="D48" s="49">
        <f t="shared" si="99"/>
        <v>0</v>
      </c>
      <c r="E48" s="49">
        <f t="shared" si="99"/>
        <v>4592737</v>
      </c>
      <c r="F48" s="49">
        <f t="shared" si="99"/>
        <v>9978111</v>
      </c>
      <c r="G48" s="49">
        <f t="shared" si="99"/>
        <v>21603276</v>
      </c>
      <c r="H48" s="49">
        <f t="shared" si="99"/>
        <v>984198</v>
      </c>
      <c r="I48" s="49">
        <f t="shared" si="99"/>
        <v>3809382</v>
      </c>
      <c r="J48" s="49">
        <f t="shared" si="99"/>
        <v>2735296</v>
      </c>
      <c r="K48" s="49">
        <f t="shared" si="99"/>
        <v>968277</v>
      </c>
      <c r="L48" s="49">
        <f t="shared" si="99"/>
        <v>1632008</v>
      </c>
      <c r="M48" s="49">
        <f t="shared" si="99"/>
        <v>1102194</v>
      </c>
      <c r="N48" s="55">
        <f t="shared" si="99"/>
        <v>1342047</v>
      </c>
      <c r="O48" s="55">
        <f t="shared" si="99"/>
        <v>7350403</v>
      </c>
      <c r="P48" s="55">
        <f t="shared" si="99"/>
        <v>7078144</v>
      </c>
      <c r="Q48" s="49">
        <f>'[2]Transportation &amp; Support Servic'!Q48+'[2]Transportation Non-Assistance'!Q48</f>
        <v>6923887</v>
      </c>
      <c r="R48" s="55">
        <f t="shared" si="100"/>
        <v>5550592</v>
      </c>
      <c r="S48" s="55">
        <f t="shared" si="100"/>
        <v>4579822</v>
      </c>
      <c r="T48" s="55">
        <f t="shared" si="100"/>
        <v>4020278</v>
      </c>
      <c r="U48" s="55">
        <f t="shared" ref="U48" si="134">SUM(U107,U166)</f>
        <v>3716122</v>
      </c>
      <c r="V48" s="49">
        <f t="shared" si="4"/>
        <v>3149360</v>
      </c>
      <c r="W48" s="49">
        <f t="shared" si="4"/>
        <v>3185623</v>
      </c>
      <c r="X48" s="49">
        <f t="shared" ref="X48:Y48" si="135">X107+X166</f>
        <v>2925559</v>
      </c>
      <c r="Y48" s="49">
        <f t="shared" si="135"/>
        <v>1877260</v>
      </c>
      <c r="Z48" s="49">
        <f t="shared" ref="Z48" si="136">Z107+Z166</f>
        <v>681643</v>
      </c>
    </row>
    <row r="49" spans="1:32">
      <c r="A49" s="51" t="s">
        <v>150</v>
      </c>
      <c r="B49" s="49">
        <f t="shared" si="99"/>
        <v>6255163</v>
      </c>
      <c r="C49" s="49">
        <f t="shared" si="99"/>
        <v>-6255163</v>
      </c>
      <c r="D49" s="49">
        <f t="shared" si="99"/>
        <v>0</v>
      </c>
      <c r="E49" s="49">
        <f t="shared" si="99"/>
        <v>191235</v>
      </c>
      <c r="F49" s="49">
        <f t="shared" si="99"/>
        <v>1067220</v>
      </c>
      <c r="G49" s="49">
        <f t="shared" si="99"/>
        <v>3455634</v>
      </c>
      <c r="H49" s="49">
        <f t="shared" si="99"/>
        <v>3239875</v>
      </c>
      <c r="I49" s="49">
        <f t="shared" si="99"/>
        <v>3329459</v>
      </c>
      <c r="J49" s="49">
        <f t="shared" si="99"/>
        <v>1264993</v>
      </c>
      <c r="K49" s="49">
        <f t="shared" si="99"/>
        <v>1294610</v>
      </c>
      <c r="L49" s="49">
        <f t="shared" si="99"/>
        <v>1321638</v>
      </c>
      <c r="M49" s="49">
        <f t="shared" si="99"/>
        <v>1577963</v>
      </c>
      <c r="N49" s="55">
        <f t="shared" si="99"/>
        <v>4187987</v>
      </c>
      <c r="O49" s="55">
        <f t="shared" si="99"/>
        <v>3304090</v>
      </c>
      <c r="P49" s="55">
        <f t="shared" si="99"/>
        <v>3048491</v>
      </c>
      <c r="Q49" s="49">
        <f>'[2]Transportation &amp; Support Servic'!Q49+'[2]Transportation Non-Assistance'!Q49</f>
        <v>2005669</v>
      </c>
      <c r="R49" s="55">
        <f t="shared" si="100"/>
        <v>258353</v>
      </c>
      <c r="S49" s="55">
        <f t="shared" si="100"/>
        <v>2699</v>
      </c>
      <c r="T49" s="55">
        <f t="shared" si="100"/>
        <v>262368</v>
      </c>
      <c r="U49" s="55">
        <f t="shared" ref="U49" si="137">SUM(U108,U167)</f>
        <v>89854</v>
      </c>
      <c r="V49" s="49">
        <f t="shared" si="4"/>
        <v>174385</v>
      </c>
      <c r="W49" s="49">
        <f t="shared" si="4"/>
        <v>64316</v>
      </c>
      <c r="X49" s="49">
        <f t="shared" ref="X49:Y49" si="138">X108+X167</f>
        <v>0</v>
      </c>
      <c r="Y49" s="49">
        <f t="shared" si="138"/>
        <v>3934069</v>
      </c>
      <c r="Z49" s="49">
        <f t="shared" ref="Z49" si="139">Z108+Z167</f>
        <v>0</v>
      </c>
    </row>
    <row r="50" spans="1:32">
      <c r="A50" s="51" t="s">
        <v>152</v>
      </c>
      <c r="B50" s="49">
        <f t="shared" si="99"/>
        <v>0</v>
      </c>
      <c r="C50" s="49">
        <f t="shared" si="99"/>
        <v>0</v>
      </c>
      <c r="D50" s="49">
        <f t="shared" si="99"/>
        <v>0</v>
      </c>
      <c r="E50" s="49">
        <f t="shared" si="99"/>
        <v>5965390</v>
      </c>
      <c r="F50" s="49">
        <f t="shared" si="99"/>
        <v>6718679</v>
      </c>
      <c r="G50" s="49">
        <f t="shared" si="99"/>
        <v>7658427</v>
      </c>
      <c r="H50" s="49">
        <f t="shared" si="99"/>
        <v>7408773</v>
      </c>
      <c r="I50" s="49">
        <f t="shared" si="99"/>
        <v>7640942</v>
      </c>
      <c r="J50" s="49">
        <f t="shared" si="99"/>
        <v>6849185</v>
      </c>
      <c r="K50" s="49">
        <f t="shared" si="99"/>
        <v>6544109</v>
      </c>
      <c r="L50" s="49">
        <f t="shared" si="99"/>
        <v>6183433</v>
      </c>
      <c r="M50" s="49">
        <f t="shared" si="99"/>
        <v>6120945</v>
      </c>
      <c r="N50" s="55">
        <f t="shared" si="99"/>
        <v>7740770</v>
      </c>
      <c r="O50" s="55">
        <f t="shared" si="99"/>
        <v>4334754</v>
      </c>
      <c r="P50" s="55">
        <f t="shared" si="99"/>
        <v>4808124</v>
      </c>
      <c r="Q50" s="49">
        <f>'[2]Transportation &amp; Support Servic'!Q50+'[2]Transportation Non-Assistance'!Q50</f>
        <v>5556695</v>
      </c>
      <c r="R50" s="55">
        <f t="shared" si="100"/>
        <v>5403362</v>
      </c>
      <c r="S50" s="55">
        <f t="shared" si="100"/>
        <v>6542959</v>
      </c>
      <c r="T50" s="55">
        <f t="shared" si="100"/>
        <v>0</v>
      </c>
      <c r="U50" s="55">
        <f t="shared" ref="U50" si="140">SUM(U109,U168)</f>
        <v>262668</v>
      </c>
      <c r="V50" s="49">
        <f t="shared" si="4"/>
        <v>1456877</v>
      </c>
      <c r="W50" s="49">
        <f t="shared" si="4"/>
        <v>1994131</v>
      </c>
      <c r="X50" s="49">
        <f t="shared" ref="X50:Y50" si="141">X109+X168</f>
        <v>1566159</v>
      </c>
      <c r="Y50" s="49">
        <f t="shared" si="141"/>
        <v>1224355</v>
      </c>
      <c r="Z50" s="49">
        <f t="shared" ref="Z50" si="142">Z109+Z168</f>
        <v>1143076</v>
      </c>
    </row>
    <row r="51" spans="1:32">
      <c r="A51" s="51" t="s">
        <v>153</v>
      </c>
      <c r="B51" s="49">
        <f t="shared" si="99"/>
        <v>0</v>
      </c>
      <c r="C51" s="49">
        <f t="shared" si="99"/>
        <v>0</v>
      </c>
      <c r="D51" s="49">
        <f t="shared" si="99"/>
        <v>2086484</v>
      </c>
      <c r="E51" s="49">
        <f t="shared" si="99"/>
        <v>12761569</v>
      </c>
      <c r="F51" s="49">
        <f t="shared" si="99"/>
        <v>5170646</v>
      </c>
      <c r="G51" s="49">
        <f t="shared" si="99"/>
        <v>6711851</v>
      </c>
      <c r="H51" s="49">
        <f t="shared" si="99"/>
        <v>8967020</v>
      </c>
      <c r="I51" s="49">
        <f t="shared" si="99"/>
        <v>7597801</v>
      </c>
      <c r="J51" s="49">
        <f t="shared" si="99"/>
        <v>7433458</v>
      </c>
      <c r="K51" s="49">
        <f t="shared" si="99"/>
        <v>6369770</v>
      </c>
      <c r="L51" s="49">
        <f t="shared" si="99"/>
        <v>7151264</v>
      </c>
      <c r="M51" s="49">
        <f t="shared" si="99"/>
        <v>7813668</v>
      </c>
      <c r="N51" s="55">
        <f t="shared" si="99"/>
        <v>9288829</v>
      </c>
      <c r="O51" s="55">
        <f t="shared" si="99"/>
        <v>9424269</v>
      </c>
      <c r="P51" s="55">
        <f t="shared" si="99"/>
        <v>8843794</v>
      </c>
      <c r="Q51" s="49">
        <f>'[2]Transportation &amp; Support Servic'!Q51+'[2]Transportation Non-Assistance'!Q51</f>
        <v>8398814</v>
      </c>
      <c r="R51" s="55">
        <f t="shared" si="100"/>
        <v>8673216</v>
      </c>
      <c r="S51" s="55">
        <f t="shared" si="100"/>
        <v>8115529</v>
      </c>
      <c r="T51" s="55">
        <f t="shared" si="100"/>
        <v>7301542</v>
      </c>
      <c r="U51" s="55">
        <f t="shared" ref="U51" si="143">SUM(U110,U169)</f>
        <v>6928958</v>
      </c>
      <c r="V51" s="49">
        <f t="shared" si="4"/>
        <v>6719503</v>
      </c>
      <c r="W51" s="49">
        <f t="shared" si="4"/>
        <v>6882454</v>
      </c>
      <c r="X51" s="49">
        <f t="shared" ref="X51:Y51" si="144">X110+X169</f>
        <v>5807212</v>
      </c>
      <c r="Y51" s="49">
        <f t="shared" si="144"/>
        <v>4726456</v>
      </c>
      <c r="Z51" s="49">
        <f t="shared" ref="Z51" si="145">Z110+Z169</f>
        <v>2676777</v>
      </c>
    </row>
    <row r="52" spans="1:32">
      <c r="A52" s="51" t="s">
        <v>154</v>
      </c>
      <c r="B52" s="49">
        <f t="shared" si="99"/>
        <v>0</v>
      </c>
      <c r="C52" s="49">
        <f t="shared" si="99"/>
        <v>0</v>
      </c>
      <c r="D52" s="49">
        <f t="shared" si="99"/>
        <v>0</v>
      </c>
      <c r="E52" s="49">
        <f t="shared" si="99"/>
        <v>4603042</v>
      </c>
      <c r="F52" s="49">
        <f t="shared" si="99"/>
        <v>7622846</v>
      </c>
      <c r="G52" s="49">
        <f t="shared" si="99"/>
        <v>5446477</v>
      </c>
      <c r="H52" s="49">
        <f t="shared" si="99"/>
        <v>3934772</v>
      </c>
      <c r="I52" s="49">
        <f t="shared" si="99"/>
        <v>3376721</v>
      </c>
      <c r="J52" s="49">
        <f t="shared" si="99"/>
        <v>3833527</v>
      </c>
      <c r="K52" s="49">
        <f t="shared" si="99"/>
        <v>3342718</v>
      </c>
      <c r="L52" s="49">
        <f t="shared" si="99"/>
        <v>3064591</v>
      </c>
      <c r="M52" s="49">
        <f t="shared" si="99"/>
        <v>3693496</v>
      </c>
      <c r="N52" s="55">
        <f t="shared" si="99"/>
        <v>3964066</v>
      </c>
      <c r="O52" s="55">
        <f t="shared" si="99"/>
        <v>4211278</v>
      </c>
      <c r="P52" s="55">
        <f t="shared" si="99"/>
        <v>3051153</v>
      </c>
      <c r="Q52" s="49">
        <f>'[2]Transportation &amp; Support Servic'!Q52+'[2]Transportation Non-Assistance'!Q52</f>
        <v>1250129</v>
      </c>
      <c r="R52" s="55">
        <f t="shared" si="100"/>
        <v>2515518</v>
      </c>
      <c r="S52" s="55">
        <f t="shared" si="100"/>
        <v>3665104</v>
      </c>
      <c r="T52" s="55">
        <f t="shared" si="100"/>
        <v>0</v>
      </c>
      <c r="U52" s="55">
        <f t="shared" ref="U52" si="146">SUM(U111,U170)</f>
        <v>0</v>
      </c>
      <c r="V52" s="49">
        <f t="shared" si="4"/>
        <v>0</v>
      </c>
      <c r="W52" s="49">
        <f t="shared" si="4"/>
        <v>0</v>
      </c>
      <c r="X52" s="49">
        <f t="shared" ref="X52:Y52" si="147">X111+X170</f>
        <v>0</v>
      </c>
      <c r="Y52" s="49">
        <f t="shared" si="147"/>
        <v>0</v>
      </c>
      <c r="Z52" s="49">
        <f t="shared" ref="Z52" si="148">Z111+Z170</f>
        <v>0</v>
      </c>
    </row>
    <row r="53" spans="1:32">
      <c r="A53" s="51" t="s">
        <v>155</v>
      </c>
      <c r="B53" s="49">
        <f t="shared" ref="B53:P56" si="149">SUM(B112,B171)</f>
        <v>0</v>
      </c>
      <c r="C53" s="49">
        <f t="shared" si="149"/>
        <v>0</v>
      </c>
      <c r="D53" s="49">
        <f t="shared" si="149"/>
        <v>0</v>
      </c>
      <c r="E53" s="49">
        <f t="shared" si="149"/>
        <v>22597906</v>
      </c>
      <c r="F53" s="49">
        <f t="shared" si="149"/>
        <v>35862733</v>
      </c>
      <c r="G53" s="49">
        <f t="shared" si="149"/>
        <v>30270243</v>
      </c>
      <c r="H53" s="49">
        <f t="shared" si="149"/>
        <v>17347020</v>
      </c>
      <c r="I53" s="49">
        <f t="shared" si="149"/>
        <v>13198791</v>
      </c>
      <c r="J53" s="49">
        <f t="shared" si="149"/>
        <v>10048495</v>
      </c>
      <c r="K53" s="49">
        <f t="shared" si="149"/>
        <v>16658407</v>
      </c>
      <c r="L53" s="49">
        <f t="shared" si="149"/>
        <v>14912936</v>
      </c>
      <c r="M53" s="49">
        <f t="shared" si="149"/>
        <v>14951851</v>
      </c>
      <c r="N53" s="55">
        <f t="shared" si="149"/>
        <v>16918842</v>
      </c>
      <c r="O53" s="55">
        <f t="shared" si="149"/>
        <v>42037799</v>
      </c>
      <c r="P53" s="55">
        <f t="shared" si="149"/>
        <v>15037835</v>
      </c>
      <c r="Q53" s="49">
        <f>'[2]Transportation &amp; Support Servic'!Q53+'[2]Transportation Non-Assistance'!Q53</f>
        <v>27474966</v>
      </c>
      <c r="R53" s="55">
        <f t="shared" ref="R53:T56" si="150">SUM(R112,R171)</f>
        <v>29788366</v>
      </c>
      <c r="S53" s="55">
        <f t="shared" si="150"/>
        <v>31369386</v>
      </c>
      <c r="T53" s="55">
        <f t="shared" si="150"/>
        <v>13601759</v>
      </c>
      <c r="U53" s="55">
        <f t="shared" ref="U53" si="151">SUM(U112,U171)</f>
        <v>13047844</v>
      </c>
      <c r="V53" s="49">
        <f t="shared" si="4"/>
        <v>14492257</v>
      </c>
      <c r="W53" s="49">
        <f t="shared" si="4"/>
        <v>12777544</v>
      </c>
      <c r="X53" s="49">
        <f t="shared" ref="X53:Y53" si="152">X112+X171</f>
        <v>10675331</v>
      </c>
      <c r="Y53" s="49">
        <f t="shared" si="152"/>
        <v>12678569</v>
      </c>
      <c r="Z53" s="49">
        <f t="shared" ref="Z53" si="153">Z112+Z171</f>
        <v>10427910</v>
      </c>
    </row>
    <row r="54" spans="1:32">
      <c r="A54" s="51" t="s">
        <v>157</v>
      </c>
      <c r="B54" s="49">
        <f t="shared" si="149"/>
        <v>0</v>
      </c>
      <c r="C54" s="49">
        <f t="shared" si="149"/>
        <v>0</v>
      </c>
      <c r="D54" s="49">
        <f t="shared" si="149"/>
        <v>0</v>
      </c>
      <c r="E54" s="49">
        <f t="shared" si="149"/>
        <v>2510082</v>
      </c>
      <c r="F54" s="49">
        <f t="shared" si="149"/>
        <v>5088959</v>
      </c>
      <c r="G54" s="49">
        <f t="shared" si="149"/>
        <v>8497527</v>
      </c>
      <c r="H54" s="49">
        <f t="shared" si="149"/>
        <v>4051515</v>
      </c>
      <c r="I54" s="49">
        <f t="shared" si="149"/>
        <v>1545320</v>
      </c>
      <c r="J54" s="49">
        <f t="shared" si="149"/>
        <v>2830893</v>
      </c>
      <c r="K54" s="49">
        <f t="shared" si="149"/>
        <v>3381508</v>
      </c>
      <c r="L54" s="49">
        <f t="shared" si="149"/>
        <v>1756955</v>
      </c>
      <c r="M54" s="49">
        <f t="shared" si="149"/>
        <v>1475851</v>
      </c>
      <c r="N54" s="55">
        <f t="shared" si="149"/>
        <v>1755525</v>
      </c>
      <c r="O54" s="55">
        <f t="shared" si="149"/>
        <v>2428270</v>
      </c>
      <c r="P54" s="55">
        <f t="shared" si="149"/>
        <v>3980021</v>
      </c>
      <c r="Q54" s="49">
        <f>'[2]Transportation &amp; Support Servic'!Q54+'[2]Transportation Non-Assistance'!Q54</f>
        <v>4110321</v>
      </c>
      <c r="R54" s="55">
        <f t="shared" si="150"/>
        <v>4131591</v>
      </c>
      <c r="S54" s="55">
        <f t="shared" si="150"/>
        <v>3419332</v>
      </c>
      <c r="T54" s="55">
        <f t="shared" si="150"/>
        <v>3023643</v>
      </c>
      <c r="U54" s="55">
        <f t="shared" ref="U54" si="154">SUM(U113,U172)</f>
        <v>1891642</v>
      </c>
      <c r="V54" s="49">
        <f t="shared" si="4"/>
        <v>1007701</v>
      </c>
      <c r="W54" s="49">
        <f t="shared" si="4"/>
        <v>1190628</v>
      </c>
      <c r="X54" s="49">
        <f t="shared" ref="X54:Y54" si="155">X113+X172</f>
        <v>1690496</v>
      </c>
      <c r="Y54" s="49">
        <f t="shared" si="155"/>
        <v>1154202</v>
      </c>
      <c r="Z54" s="49">
        <f t="shared" ref="Z54" si="156">Z113+Z172</f>
        <v>788933</v>
      </c>
    </row>
    <row r="55" spans="1:32">
      <c r="A55" s="51" t="s">
        <v>158</v>
      </c>
      <c r="B55" s="49">
        <f t="shared" si="149"/>
        <v>0</v>
      </c>
      <c r="C55" s="49">
        <f t="shared" si="149"/>
        <v>0</v>
      </c>
      <c r="D55" s="49">
        <f t="shared" si="149"/>
        <v>0</v>
      </c>
      <c r="E55" s="49">
        <f t="shared" si="149"/>
        <v>5138068</v>
      </c>
      <c r="F55" s="49">
        <f t="shared" si="149"/>
        <v>-5114278</v>
      </c>
      <c r="G55" s="49">
        <f t="shared" si="149"/>
        <v>1164</v>
      </c>
      <c r="H55" s="49">
        <f t="shared" si="149"/>
        <v>6841</v>
      </c>
      <c r="I55" s="49">
        <f t="shared" si="149"/>
        <v>11220723</v>
      </c>
      <c r="J55" s="49">
        <f t="shared" si="149"/>
        <v>2389591</v>
      </c>
      <c r="K55" s="49">
        <f t="shared" si="149"/>
        <v>1760901</v>
      </c>
      <c r="L55" s="49">
        <f t="shared" si="149"/>
        <v>863076</v>
      </c>
      <c r="M55" s="49">
        <f t="shared" si="149"/>
        <v>3303487</v>
      </c>
      <c r="N55" s="55">
        <f t="shared" si="149"/>
        <v>357648</v>
      </c>
      <c r="O55" s="55">
        <f t="shared" si="149"/>
        <v>-5909</v>
      </c>
      <c r="P55" s="55">
        <f t="shared" si="149"/>
        <v>0</v>
      </c>
      <c r="Q55" s="49">
        <f>'[2]Transportation &amp; Support Servic'!Q55+'[2]Transportation Non-Assistance'!Q55</f>
        <v>0</v>
      </c>
      <c r="R55" s="55">
        <f t="shared" si="150"/>
        <v>0</v>
      </c>
      <c r="S55" s="55">
        <f t="shared" si="150"/>
        <v>0</v>
      </c>
      <c r="T55" s="55">
        <f t="shared" si="150"/>
        <v>0</v>
      </c>
      <c r="U55" s="55">
        <f t="shared" ref="U55" si="157">SUM(U114,U173)</f>
        <v>0</v>
      </c>
      <c r="V55" s="49">
        <f t="shared" si="4"/>
        <v>0</v>
      </c>
      <c r="W55" s="49">
        <f t="shared" si="4"/>
        <v>0</v>
      </c>
      <c r="X55" s="49">
        <f t="shared" ref="X55:Y55" si="158">X114+X173</f>
        <v>0</v>
      </c>
      <c r="Y55" s="49">
        <f t="shared" si="158"/>
        <v>0</v>
      </c>
      <c r="Z55" s="49">
        <f t="shared" ref="Z55" si="159">Z114+Z173</f>
        <v>0</v>
      </c>
    </row>
    <row r="56" spans="1:32">
      <c r="A56" s="59" t="s">
        <v>159</v>
      </c>
      <c r="B56" s="49">
        <f t="shared" si="149"/>
        <v>9049314</v>
      </c>
      <c r="C56" s="49">
        <f t="shared" si="149"/>
        <v>-9049314</v>
      </c>
      <c r="D56" s="49">
        <f t="shared" si="149"/>
        <v>3257655</v>
      </c>
      <c r="E56" s="49">
        <f>SUM(E115,E174)</f>
        <v>662557576</v>
      </c>
      <c r="F56" s="49">
        <f t="shared" si="149"/>
        <v>651190341</v>
      </c>
      <c r="G56" s="49">
        <f t="shared" si="149"/>
        <v>584010285</v>
      </c>
      <c r="H56" s="49">
        <f t="shared" si="149"/>
        <v>543075764</v>
      </c>
      <c r="I56" s="49">
        <f t="shared" si="149"/>
        <v>496497932</v>
      </c>
      <c r="J56" s="49">
        <f t="shared" si="149"/>
        <v>523107208</v>
      </c>
      <c r="K56" s="49">
        <f t="shared" si="149"/>
        <v>472404722</v>
      </c>
      <c r="L56" s="49">
        <f t="shared" si="149"/>
        <v>470041579</v>
      </c>
      <c r="M56" s="49">
        <f t="shared" si="149"/>
        <v>509694663</v>
      </c>
      <c r="N56" s="55">
        <f>SUM(N115,N174)</f>
        <v>547076898</v>
      </c>
      <c r="O56" s="55">
        <f>SUM(O115,O174)</f>
        <v>553557361</v>
      </c>
      <c r="P56" s="55">
        <f>SUM(P115,P174)</f>
        <v>493878807</v>
      </c>
      <c r="Q56" s="49">
        <f>'[2]Transportation &amp; Support Servic'!Q56+'[2]Transportation Non-Assistance'!Q56</f>
        <v>448585764</v>
      </c>
      <c r="R56" s="55">
        <f>SUM(R115,R174)</f>
        <v>450080992</v>
      </c>
      <c r="S56" s="55">
        <f>SUM(S115,S174)</f>
        <v>449825144</v>
      </c>
      <c r="T56" s="55">
        <f t="shared" si="150"/>
        <v>468182707</v>
      </c>
      <c r="U56" s="55">
        <f t="shared" ref="U56" si="160">SUM(U115,U174)</f>
        <v>472687756</v>
      </c>
      <c r="V56" s="49">
        <f t="shared" si="4"/>
        <v>453314661</v>
      </c>
      <c r="W56" s="49">
        <f t="shared" si="4"/>
        <v>443499780</v>
      </c>
      <c r="X56" s="49">
        <f>SUM(X5:X55)</f>
        <v>406973841</v>
      </c>
      <c r="Y56" s="49">
        <f>SUM(Y5:Y55)</f>
        <v>373159184</v>
      </c>
      <c r="Z56" s="49">
        <f>SUM(Z5:Z55)</f>
        <v>329469751.07000005</v>
      </c>
    </row>
    <row r="57" spans="1:32" s="62" customFormat="1">
      <c r="A57" s="49"/>
      <c r="B57" s="49"/>
      <c r="C57" s="49"/>
      <c r="D57" s="49"/>
      <c r="E57" s="49"/>
      <c r="F57" s="49"/>
      <c r="G57" s="49"/>
      <c r="H57" s="49"/>
      <c r="I57" s="49"/>
      <c r="J57" s="49"/>
      <c r="K57" s="49"/>
      <c r="L57" s="49"/>
      <c r="M57" s="49"/>
      <c r="N57" s="49"/>
      <c r="O57" s="49"/>
      <c r="Q57" s="49"/>
      <c r="R57" s="49"/>
      <c r="S57" s="49"/>
      <c r="T57" s="49"/>
    </row>
    <row r="58" spans="1:32">
      <c r="P58" s="96"/>
    </row>
    <row r="62" spans="1:32">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63"/>
    </row>
    <row r="63" spans="1:32">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51" t="s">
        <v>82</v>
      </c>
      <c r="B64" s="49">
        <v>0</v>
      </c>
      <c r="C64" s="103">
        <v>0</v>
      </c>
      <c r="D64" s="103">
        <v>0</v>
      </c>
      <c r="E64" s="49">
        <v>1010427</v>
      </c>
      <c r="F64" s="49">
        <v>189571</v>
      </c>
      <c r="G64" s="49">
        <v>357699</v>
      </c>
      <c r="H64" s="49">
        <v>4568803</v>
      </c>
      <c r="I64" s="49">
        <v>2046605</v>
      </c>
      <c r="J64" s="49">
        <v>1705388</v>
      </c>
      <c r="K64" s="49">
        <v>1626709</v>
      </c>
      <c r="L64" s="49">
        <v>1783657</v>
      </c>
      <c r="M64" s="49">
        <v>2982230</v>
      </c>
      <c r="N64" s="49">
        <v>2510558</v>
      </c>
      <c r="O64" s="49">
        <v>2016452</v>
      </c>
      <c r="P64" s="49">
        <v>2591102</v>
      </c>
      <c r="Q64" s="49">
        <v>2641301</v>
      </c>
      <c r="R64" s="49">
        <f>'[2]Transportation &amp; Support Servic'!R64+'[2]Transportation Non-Assistance'!R64</f>
        <v>1345075</v>
      </c>
      <c r="S64" s="49">
        <f>'[2]Transportation &amp; Support Servic'!S64+'[2]Transportation Non-Assistance'!S64</f>
        <v>1916100</v>
      </c>
      <c r="T64" s="49">
        <v>1307100</v>
      </c>
      <c r="U64" s="226">
        <v>1009743</v>
      </c>
      <c r="V64" s="49">
        <v>1383851</v>
      </c>
      <c r="W64" s="49">
        <v>839723</v>
      </c>
      <c r="X64" s="49">
        <v>1421854</v>
      </c>
      <c r="Y64" s="49">
        <v>886163</v>
      </c>
      <c r="Z64" s="49">
        <v>1473242</v>
      </c>
    </row>
    <row r="65" spans="1:26">
      <c r="A65" s="51" t="s">
        <v>84</v>
      </c>
      <c r="B65" s="49">
        <v>0</v>
      </c>
      <c r="C65" s="103">
        <v>0</v>
      </c>
      <c r="D65" s="103">
        <v>0</v>
      </c>
      <c r="E65" s="49">
        <v>941056</v>
      </c>
      <c r="F65" s="49">
        <v>2114844</v>
      </c>
      <c r="G65" s="49">
        <v>2553621</v>
      </c>
      <c r="H65" s="49">
        <v>1158754</v>
      </c>
      <c r="I65" s="49">
        <v>697787</v>
      </c>
      <c r="J65" s="49">
        <v>727653</v>
      </c>
      <c r="K65" s="49">
        <v>922253</v>
      </c>
      <c r="L65" s="49">
        <v>819194</v>
      </c>
      <c r="M65" s="49">
        <v>999441</v>
      </c>
      <c r="N65" s="49">
        <v>1274851</v>
      </c>
      <c r="O65" s="49">
        <v>1086172</v>
      </c>
      <c r="P65" s="49">
        <v>636781</v>
      </c>
      <c r="Q65" s="49">
        <v>883801</v>
      </c>
      <c r="R65" s="49">
        <f>'[2]Transportation &amp; Support Servic'!R65+'[2]Transportation Non-Assistance'!R65</f>
        <v>553234</v>
      </c>
      <c r="S65" s="49">
        <f>'[2]Transportation &amp; Support Servic'!S65+'[2]Transportation Non-Assistance'!S65</f>
        <v>1209038</v>
      </c>
      <c r="T65" s="49">
        <v>965318</v>
      </c>
      <c r="U65" s="226">
        <v>578171</v>
      </c>
      <c r="V65" s="49">
        <v>544984</v>
      </c>
      <c r="W65" s="49">
        <v>294110</v>
      </c>
      <c r="X65" s="49">
        <v>208501</v>
      </c>
      <c r="Y65" s="49">
        <v>215038</v>
      </c>
      <c r="Z65" s="49">
        <v>84581.86</v>
      </c>
    </row>
    <row r="66" spans="1:26">
      <c r="A66" s="51" t="s">
        <v>86</v>
      </c>
      <c r="B66" s="49">
        <v>0</v>
      </c>
      <c r="C66" s="103">
        <v>0</v>
      </c>
      <c r="D66" s="103">
        <v>0</v>
      </c>
      <c r="E66" s="49">
        <v>7975171</v>
      </c>
      <c r="F66" s="49">
        <v>13326069</v>
      </c>
      <c r="G66" s="49">
        <v>3237543</v>
      </c>
      <c r="H66" s="49">
        <v>1925484</v>
      </c>
      <c r="I66" s="49">
        <v>690453</v>
      </c>
      <c r="J66" s="49">
        <v>3238719</v>
      </c>
      <c r="K66" s="49">
        <v>6704108</v>
      </c>
      <c r="L66" s="49">
        <v>2017730</v>
      </c>
      <c r="M66" s="49">
        <v>1415018</v>
      </c>
      <c r="N66" s="49">
        <v>732868</v>
      </c>
      <c r="O66" s="49">
        <v>2214962</v>
      </c>
      <c r="P66" s="49">
        <v>450269</v>
      </c>
      <c r="Q66" s="49">
        <v>1835278</v>
      </c>
      <c r="R66" s="49">
        <f>'[2]Transportation &amp; Support Servic'!R66+'[2]Transportation Non-Assistance'!R66</f>
        <v>201854</v>
      </c>
      <c r="S66" s="49">
        <f>'[2]Transportation &amp; Support Servic'!S66+'[2]Transportation Non-Assistance'!S66</f>
        <v>1307188</v>
      </c>
      <c r="T66" s="49">
        <v>8241848</v>
      </c>
      <c r="U66" s="226">
        <v>11048681</v>
      </c>
      <c r="V66" s="49">
        <v>7557969</v>
      </c>
      <c r="W66" s="49">
        <v>7034419</v>
      </c>
      <c r="X66" s="49">
        <v>9976231</v>
      </c>
      <c r="Y66" s="49">
        <v>7844434</v>
      </c>
      <c r="Z66" s="49">
        <v>8804954</v>
      </c>
    </row>
    <row r="67" spans="1:26">
      <c r="A67" s="51" t="s">
        <v>88</v>
      </c>
      <c r="B67" s="49">
        <v>0</v>
      </c>
      <c r="C67" s="103">
        <v>0</v>
      </c>
      <c r="D67" s="103">
        <v>0</v>
      </c>
      <c r="E67" s="49">
        <v>7296201</v>
      </c>
      <c r="F67" s="49">
        <v>8045029</v>
      </c>
      <c r="G67" s="49">
        <v>3853275</v>
      </c>
      <c r="H67" s="49">
        <v>3768075</v>
      </c>
      <c r="I67" s="49">
        <v>1744833</v>
      </c>
      <c r="J67" s="49">
        <v>2910872</v>
      </c>
      <c r="K67" s="49">
        <v>2993384</v>
      </c>
      <c r="L67" s="49">
        <v>3361844</v>
      </c>
      <c r="M67" s="49">
        <v>3315010</v>
      </c>
      <c r="N67" s="49">
        <v>3591706</v>
      </c>
      <c r="O67" s="49">
        <v>5673754</v>
      </c>
      <c r="P67" s="49">
        <v>2763445</v>
      </c>
      <c r="Q67" s="49">
        <v>0</v>
      </c>
      <c r="R67" s="49">
        <f>'[2]Transportation &amp; Support Servic'!R67+'[2]Transportation Non-Assistance'!R67</f>
        <v>2575044</v>
      </c>
      <c r="S67" s="49">
        <f>'[2]Transportation &amp; Support Servic'!S67+'[2]Transportation Non-Assistance'!S67</f>
        <v>1720116</v>
      </c>
      <c r="T67" s="49">
        <v>1308771</v>
      </c>
      <c r="U67" s="226">
        <v>1037689</v>
      </c>
      <c r="V67" s="49">
        <v>953493</v>
      </c>
      <c r="W67" s="49">
        <v>949214</v>
      </c>
      <c r="X67" s="49">
        <v>913847</v>
      </c>
      <c r="Y67" s="49">
        <v>883579</v>
      </c>
      <c r="Z67" s="49">
        <v>267041</v>
      </c>
    </row>
    <row r="68" spans="1:26">
      <c r="A68" s="51" t="s">
        <v>74</v>
      </c>
      <c r="B68" s="49">
        <v>0</v>
      </c>
      <c r="C68" s="103">
        <v>0</v>
      </c>
      <c r="D68" s="103">
        <v>0</v>
      </c>
      <c r="E68" s="49">
        <v>179979055</v>
      </c>
      <c r="F68" s="49">
        <v>179437951</v>
      </c>
      <c r="G68" s="49">
        <v>104680282</v>
      </c>
      <c r="H68" s="49">
        <v>193174708</v>
      </c>
      <c r="I68" s="49">
        <v>127264650</v>
      </c>
      <c r="J68" s="49">
        <v>129998502</v>
      </c>
      <c r="K68" s="49">
        <v>135668924</v>
      </c>
      <c r="L68" s="49">
        <v>147072087</v>
      </c>
      <c r="M68" s="49">
        <v>177762805</v>
      </c>
      <c r="N68" s="49">
        <v>185285876</v>
      </c>
      <c r="O68" s="49">
        <v>179915087</v>
      </c>
      <c r="P68" s="49">
        <v>175751212</v>
      </c>
      <c r="Q68" s="49">
        <v>107943536</v>
      </c>
      <c r="R68" s="49">
        <f>'[2]Transportation &amp; Support Servic'!R68+'[2]Transportation Non-Assistance'!R68</f>
        <v>169317698</v>
      </c>
      <c r="S68" s="49">
        <f>'[2]Transportation &amp; Support Servic'!S68+'[2]Transportation Non-Assistance'!S68</f>
        <v>182953894</v>
      </c>
      <c r="T68" s="49">
        <v>245732278</v>
      </c>
      <c r="U68" s="226">
        <v>246589689</v>
      </c>
      <c r="V68" s="49">
        <v>226968120</v>
      </c>
      <c r="W68" s="49">
        <v>179106846</v>
      </c>
      <c r="X68" s="49">
        <v>184389997</v>
      </c>
      <c r="Y68" s="49">
        <v>161874069</v>
      </c>
      <c r="Z68" s="49">
        <v>140126437</v>
      </c>
    </row>
    <row r="69" spans="1:26">
      <c r="A69" s="51" t="s">
        <v>91</v>
      </c>
      <c r="B69" s="49">
        <v>0</v>
      </c>
      <c r="C69" s="103">
        <v>0</v>
      </c>
      <c r="D69" s="103">
        <v>0</v>
      </c>
      <c r="E69" s="49">
        <v>3464105</v>
      </c>
      <c r="F69" s="49">
        <v>5184203</v>
      </c>
      <c r="G69" s="49">
        <v>4386885</v>
      </c>
      <c r="H69" s="49">
        <v>3647241</v>
      </c>
      <c r="I69" s="49">
        <v>4374358</v>
      </c>
      <c r="J69" s="49">
        <v>2366022</v>
      </c>
      <c r="K69" s="49">
        <v>3279904</v>
      </c>
      <c r="L69" s="49">
        <v>2546034</v>
      </c>
      <c r="M69" s="49">
        <v>2014387</v>
      </c>
      <c r="N69" s="49">
        <v>4638552</v>
      </c>
      <c r="O69" s="49">
        <v>6381603</v>
      </c>
      <c r="P69" s="49">
        <v>4929799</v>
      </c>
      <c r="Q69" s="49">
        <v>3826141</v>
      </c>
      <c r="R69" s="49">
        <f>'[2]Transportation &amp; Support Servic'!R69+'[2]Transportation Non-Assistance'!R69</f>
        <v>4936063</v>
      </c>
      <c r="S69" s="49">
        <f>'[2]Transportation &amp; Support Servic'!S69+'[2]Transportation Non-Assistance'!S69</f>
        <v>3865262</v>
      </c>
      <c r="T69" s="49">
        <v>7094372</v>
      </c>
      <c r="U69" s="226">
        <v>6197928</v>
      </c>
      <c r="V69" s="49">
        <v>5140626</v>
      </c>
      <c r="W69" s="49">
        <v>9060907</v>
      </c>
      <c r="X69" s="49">
        <v>6908091</v>
      </c>
      <c r="Y69" s="49">
        <v>6874434</v>
      </c>
      <c r="Z69" s="49">
        <v>8876878</v>
      </c>
    </row>
    <row r="70" spans="1:26">
      <c r="A70" s="51" t="s">
        <v>93</v>
      </c>
      <c r="B70" s="49">
        <v>0</v>
      </c>
      <c r="C70" s="103">
        <v>0</v>
      </c>
      <c r="D70" s="103">
        <v>0</v>
      </c>
      <c r="E70" s="49">
        <v>2832438</v>
      </c>
      <c r="F70" s="49">
        <v>2564539</v>
      </c>
      <c r="G70" s="49">
        <v>6014899</v>
      </c>
      <c r="H70" s="49">
        <v>6676171</v>
      </c>
      <c r="I70" s="49">
        <v>6463533</v>
      </c>
      <c r="J70" s="49">
        <v>6236446</v>
      </c>
      <c r="K70" s="49">
        <v>2947248</v>
      </c>
      <c r="L70" s="49">
        <v>3263695</v>
      </c>
      <c r="M70" s="49">
        <v>3593301</v>
      </c>
      <c r="N70" s="49">
        <v>3319505</v>
      </c>
      <c r="O70" s="49">
        <v>3110288</v>
      </c>
      <c r="P70" s="49">
        <v>2916600</v>
      </c>
      <c r="Q70" s="49">
        <v>0</v>
      </c>
      <c r="R70" s="49">
        <f>'[2]Transportation &amp; Support Servic'!R70+'[2]Transportation Non-Assistance'!R70</f>
        <v>2719310</v>
      </c>
      <c r="S70" s="49">
        <f>'[2]Transportation &amp; Support Servic'!S70+'[2]Transportation Non-Assistance'!S70</f>
        <v>3057721</v>
      </c>
      <c r="T70" s="49">
        <v>1770069</v>
      </c>
      <c r="U70" s="226">
        <v>0</v>
      </c>
      <c r="V70" s="49">
        <v>0</v>
      </c>
      <c r="W70" s="49">
        <v>0</v>
      </c>
      <c r="X70" s="49">
        <v>0</v>
      </c>
      <c r="Y70" s="49">
        <v>0</v>
      </c>
      <c r="Z70" s="49">
        <v>0</v>
      </c>
    </row>
    <row r="71" spans="1:26">
      <c r="A71" s="51" t="s">
        <v>95</v>
      </c>
      <c r="B71" s="49">
        <v>0</v>
      </c>
      <c r="C71" s="103">
        <v>0</v>
      </c>
      <c r="D71" s="103">
        <v>0</v>
      </c>
      <c r="E71" s="49">
        <v>6430906</v>
      </c>
      <c r="F71" s="49">
        <v>8246616</v>
      </c>
      <c r="G71" s="49">
        <v>8050057</v>
      </c>
      <c r="H71" s="49">
        <v>7426525</v>
      </c>
      <c r="I71" s="49">
        <v>5753084</v>
      </c>
      <c r="J71" s="49">
        <v>9591557</v>
      </c>
      <c r="K71" s="49">
        <v>9536974</v>
      </c>
      <c r="L71" s="49">
        <v>-9491845</v>
      </c>
      <c r="M71" s="49">
        <v>0</v>
      </c>
      <c r="N71" s="49">
        <v>223155</v>
      </c>
      <c r="O71" s="49">
        <v>179408</v>
      </c>
      <c r="P71" s="49">
        <v>787657</v>
      </c>
      <c r="Q71" s="49">
        <v>-329794</v>
      </c>
      <c r="R71" s="49">
        <f>'[2]Transportation &amp; Support Servic'!R71+'[2]Transportation Non-Assistance'!R71</f>
        <v>0</v>
      </c>
      <c r="S71" s="49">
        <f>'[2]Transportation &amp; Support Servic'!S71+'[2]Transportation Non-Assistance'!S71</f>
        <v>375561</v>
      </c>
      <c r="T71" s="49">
        <v>0</v>
      </c>
      <c r="U71" s="226">
        <v>0</v>
      </c>
      <c r="V71" s="49">
        <v>0</v>
      </c>
      <c r="W71" s="49">
        <v>0</v>
      </c>
      <c r="X71" s="49">
        <v>0</v>
      </c>
      <c r="Y71" s="49">
        <v>0</v>
      </c>
      <c r="Z71" s="49">
        <v>0</v>
      </c>
    </row>
    <row r="72" spans="1:26">
      <c r="A72" s="51" t="s">
        <v>97</v>
      </c>
      <c r="B72" s="49">
        <v>0</v>
      </c>
      <c r="C72" s="103">
        <v>0</v>
      </c>
      <c r="D72" s="103">
        <v>0</v>
      </c>
      <c r="E72" s="49">
        <v>0</v>
      </c>
      <c r="F72" s="49">
        <v>0</v>
      </c>
      <c r="G72" s="49">
        <v>0</v>
      </c>
      <c r="H72" s="49">
        <v>0</v>
      </c>
      <c r="I72" s="49">
        <v>0</v>
      </c>
      <c r="J72" s="49">
        <v>0</v>
      </c>
      <c r="K72" s="49">
        <v>0</v>
      </c>
      <c r="L72" s="49">
        <v>0</v>
      </c>
      <c r="M72" s="49">
        <v>0</v>
      </c>
      <c r="N72" s="49">
        <v>0</v>
      </c>
      <c r="O72" s="49">
        <v>0</v>
      </c>
      <c r="P72" s="49">
        <v>0</v>
      </c>
      <c r="Q72" s="49">
        <v>0</v>
      </c>
      <c r="R72" s="49">
        <f>'[2]Transportation &amp; Support Servic'!R72+'[2]Transportation Non-Assistance'!R72</f>
        <v>0</v>
      </c>
      <c r="S72" s="49">
        <f>'[2]Transportation &amp; Support Servic'!S72+'[2]Transportation Non-Assistance'!S72</f>
        <v>0</v>
      </c>
      <c r="T72" s="49">
        <v>0</v>
      </c>
      <c r="U72" s="226">
        <v>0</v>
      </c>
      <c r="V72" s="49">
        <v>0</v>
      </c>
      <c r="W72" s="49">
        <v>0</v>
      </c>
      <c r="X72" s="49">
        <v>0</v>
      </c>
      <c r="Y72" s="49">
        <v>0</v>
      </c>
      <c r="Z72" s="49">
        <v>0</v>
      </c>
    </row>
    <row r="73" spans="1:26">
      <c r="A73" s="51" t="s">
        <v>99</v>
      </c>
      <c r="B73" s="49">
        <v>0</v>
      </c>
      <c r="C73" s="103">
        <v>0</v>
      </c>
      <c r="D73" s="103">
        <v>0</v>
      </c>
      <c r="E73" s="49">
        <v>6651010</v>
      </c>
      <c r="F73" s="49">
        <v>9135287</v>
      </c>
      <c r="G73" s="49">
        <v>15696256</v>
      </c>
      <c r="H73" s="49">
        <v>6186551</v>
      </c>
      <c r="I73" s="49">
        <v>7572050</v>
      </c>
      <c r="J73" s="49">
        <v>7275228</v>
      </c>
      <c r="K73" s="49">
        <v>7586746</v>
      </c>
      <c r="L73" s="49">
        <v>7022342</v>
      </c>
      <c r="M73" s="49">
        <v>3542236</v>
      </c>
      <c r="N73" s="49">
        <v>6454632</v>
      </c>
      <c r="O73" s="49">
        <v>6182367</v>
      </c>
      <c r="P73" s="49">
        <v>4905390</v>
      </c>
      <c r="Q73" s="49">
        <v>508930</v>
      </c>
      <c r="R73" s="49">
        <f>'[2]Transportation &amp; Support Servic'!R73+'[2]Transportation Non-Assistance'!R73</f>
        <v>5534597</v>
      </c>
      <c r="S73" s="49">
        <f>'[2]Transportation &amp; Support Servic'!S73+'[2]Transportation Non-Assistance'!S73</f>
        <v>918338</v>
      </c>
      <c r="T73" s="49">
        <v>3424025</v>
      </c>
      <c r="U73" s="226">
        <v>4712247</v>
      </c>
      <c r="V73" s="49">
        <v>4674677</v>
      </c>
      <c r="W73" s="49">
        <v>4147909</v>
      </c>
      <c r="X73" s="49">
        <v>4644842</v>
      </c>
      <c r="Y73" s="49">
        <v>4762523</v>
      </c>
      <c r="Z73" s="49">
        <v>5086823</v>
      </c>
    </row>
    <row r="74" spans="1:26">
      <c r="A74" s="51" t="s">
        <v>101</v>
      </c>
      <c r="B74" s="49">
        <v>0</v>
      </c>
      <c r="C74" s="103">
        <v>0</v>
      </c>
      <c r="D74" s="103">
        <v>0</v>
      </c>
      <c r="E74" s="49">
        <v>79396289</v>
      </c>
      <c r="F74" s="49">
        <v>46222625</v>
      </c>
      <c r="G74" s="49">
        <v>-56124296</v>
      </c>
      <c r="H74" s="49">
        <v>8400962</v>
      </c>
      <c r="I74" s="49">
        <v>8644606</v>
      </c>
      <c r="J74" s="49">
        <v>6995331</v>
      </c>
      <c r="K74" s="49">
        <v>8320269</v>
      </c>
      <c r="L74" s="49">
        <v>7348245</v>
      </c>
      <c r="M74" s="49">
        <v>13057850</v>
      </c>
      <c r="N74" s="49">
        <v>8360934</v>
      </c>
      <c r="O74" s="49">
        <v>9276977</v>
      </c>
      <c r="P74" s="49">
        <v>12475706</v>
      </c>
      <c r="Q74" s="49">
        <v>9657087</v>
      </c>
      <c r="R74" s="49">
        <f>'[2]Transportation &amp; Support Servic'!R74+'[2]Transportation Non-Assistance'!R74</f>
        <v>17954800</v>
      </c>
      <c r="S74" s="49">
        <f>'[2]Transportation &amp; Support Servic'!S74+'[2]Transportation Non-Assistance'!S74</f>
        <v>10928132</v>
      </c>
      <c r="T74" s="49">
        <v>3621342</v>
      </c>
      <c r="U74" s="226">
        <v>4357292</v>
      </c>
      <c r="V74" s="49">
        <v>2956750</v>
      </c>
      <c r="W74" s="49">
        <v>2526818</v>
      </c>
      <c r="X74" s="49">
        <v>2709688</v>
      </c>
      <c r="Y74" s="49">
        <v>115140</v>
      </c>
      <c r="Z74" s="49">
        <v>23136</v>
      </c>
    </row>
    <row r="75" spans="1:26">
      <c r="A75" s="51" t="s">
        <v>102</v>
      </c>
      <c r="B75" s="49">
        <v>0</v>
      </c>
      <c r="C75" s="103">
        <v>0</v>
      </c>
      <c r="D75" s="103">
        <v>0</v>
      </c>
      <c r="E75" s="49">
        <v>2047097</v>
      </c>
      <c r="F75" s="49">
        <v>1134084</v>
      </c>
      <c r="G75" s="49">
        <v>932854</v>
      </c>
      <c r="H75" s="49">
        <v>1096719</v>
      </c>
      <c r="I75" s="49">
        <v>978758</v>
      </c>
      <c r="J75" s="49">
        <v>737928</v>
      </c>
      <c r="K75" s="49">
        <v>964269</v>
      </c>
      <c r="L75" s="49">
        <v>1077892</v>
      </c>
      <c r="M75" s="49">
        <v>303777</v>
      </c>
      <c r="N75" s="49">
        <v>1695403</v>
      </c>
      <c r="O75" s="49">
        <v>1414496</v>
      </c>
      <c r="P75" s="49">
        <v>1546675</v>
      </c>
      <c r="Q75" s="49">
        <v>737262</v>
      </c>
      <c r="R75" s="49">
        <f>'[2]Transportation &amp; Support Servic'!R75+'[2]Transportation Non-Assistance'!R75</f>
        <v>2005733</v>
      </c>
      <c r="S75" s="49">
        <f>'[2]Transportation &amp; Support Servic'!S75+'[2]Transportation Non-Assistance'!S75</f>
        <v>1844394</v>
      </c>
      <c r="T75" s="49">
        <v>1689541</v>
      </c>
      <c r="U75" s="226">
        <v>1344331</v>
      </c>
      <c r="V75" s="49">
        <v>1302338</v>
      </c>
      <c r="W75" s="49">
        <v>1168766</v>
      </c>
      <c r="X75" s="49">
        <v>922778</v>
      </c>
      <c r="Y75" s="49">
        <v>766726</v>
      </c>
      <c r="Z75" s="49">
        <v>689034</v>
      </c>
    </row>
    <row r="76" spans="1:26">
      <c r="A76" s="51" t="s">
        <v>103</v>
      </c>
      <c r="B76" s="49">
        <v>0</v>
      </c>
      <c r="C76" s="103">
        <v>0</v>
      </c>
      <c r="D76" s="103">
        <v>0</v>
      </c>
      <c r="E76" s="49">
        <v>369670</v>
      </c>
      <c r="F76" s="49">
        <v>189009</v>
      </c>
      <c r="G76" s="49">
        <v>210597</v>
      </c>
      <c r="H76" s="49">
        <v>290512</v>
      </c>
      <c r="I76" s="49">
        <v>34131</v>
      </c>
      <c r="J76" s="49">
        <v>0</v>
      </c>
      <c r="K76" s="49">
        <v>0</v>
      </c>
      <c r="L76" s="49">
        <v>25588</v>
      </c>
      <c r="M76" s="49">
        <v>82262</v>
      </c>
      <c r="N76" s="49">
        <v>82464</v>
      </c>
      <c r="O76" s="49">
        <v>110727</v>
      </c>
      <c r="P76" s="49">
        <v>117515</v>
      </c>
      <c r="Q76" s="49">
        <v>120703</v>
      </c>
      <c r="R76" s="49">
        <f>'[2]Transportation &amp; Support Servic'!R76+'[2]Transportation Non-Assistance'!R76</f>
        <v>132313</v>
      </c>
      <c r="S76" s="49">
        <f>'[2]Transportation &amp; Support Servic'!S76+'[2]Transportation Non-Assistance'!S76</f>
        <v>93596</v>
      </c>
      <c r="T76" s="49">
        <v>0</v>
      </c>
      <c r="U76" s="226">
        <v>34931</v>
      </c>
      <c r="V76" s="49">
        <v>20272</v>
      </c>
      <c r="W76" s="49">
        <v>64434</v>
      </c>
      <c r="X76" s="49">
        <v>183483</v>
      </c>
      <c r="Y76" s="49">
        <v>41977</v>
      </c>
      <c r="Z76" s="49">
        <v>361</v>
      </c>
    </row>
    <row r="77" spans="1:26">
      <c r="A77" s="51" t="s">
        <v>104</v>
      </c>
      <c r="B77" s="49">
        <v>0</v>
      </c>
      <c r="C77" s="103">
        <v>0</v>
      </c>
      <c r="D77" s="103">
        <v>0</v>
      </c>
      <c r="E77" s="49">
        <v>10096933</v>
      </c>
      <c r="F77" s="49">
        <v>6124536</v>
      </c>
      <c r="G77" s="49">
        <v>5339262</v>
      </c>
      <c r="H77" s="49">
        <v>4031724</v>
      </c>
      <c r="I77" s="49">
        <v>4292779</v>
      </c>
      <c r="J77" s="49">
        <v>4488640</v>
      </c>
      <c r="K77" s="49">
        <v>5310142</v>
      </c>
      <c r="L77" s="49">
        <v>4205537</v>
      </c>
      <c r="M77" s="49">
        <v>3341892</v>
      </c>
      <c r="N77" s="49">
        <v>3154639</v>
      </c>
      <c r="O77" s="49">
        <v>4198932</v>
      </c>
      <c r="P77" s="49">
        <v>4432188</v>
      </c>
      <c r="Q77" s="49">
        <v>5379625</v>
      </c>
      <c r="R77" s="49">
        <f>'[2]Transportation &amp; Support Servic'!R77+'[2]Transportation Non-Assistance'!R77</f>
        <v>5809676</v>
      </c>
      <c r="S77" s="49">
        <f>'[2]Transportation &amp; Support Servic'!S77+'[2]Transportation Non-Assistance'!S77</f>
        <v>4515323</v>
      </c>
      <c r="T77" s="49">
        <v>3597980</v>
      </c>
      <c r="U77" s="226">
        <v>2619315</v>
      </c>
      <c r="V77" s="49">
        <v>1775872</v>
      </c>
      <c r="W77" s="49">
        <v>742666</v>
      </c>
      <c r="X77" s="49">
        <v>767681</v>
      </c>
      <c r="Y77" s="49">
        <v>671960</v>
      </c>
      <c r="Z77" s="49">
        <v>341556</v>
      </c>
    </row>
    <row r="78" spans="1:26">
      <c r="A78" s="51" t="s">
        <v>105</v>
      </c>
      <c r="B78" s="49">
        <v>0</v>
      </c>
      <c r="C78" s="103">
        <v>0</v>
      </c>
      <c r="D78" s="103">
        <v>0</v>
      </c>
      <c r="E78" s="49">
        <v>2096873</v>
      </c>
      <c r="F78" s="49">
        <v>5910470</v>
      </c>
      <c r="G78" s="49">
        <v>11021114</v>
      </c>
      <c r="H78" s="49">
        <v>-4265108</v>
      </c>
      <c r="I78" s="49">
        <v>2459812</v>
      </c>
      <c r="J78" s="49">
        <v>-221610</v>
      </c>
      <c r="K78" s="49">
        <v>346145</v>
      </c>
      <c r="L78" s="49">
        <v>1315337</v>
      </c>
      <c r="M78" s="49">
        <v>-1315337</v>
      </c>
      <c r="N78" s="49">
        <v>0</v>
      </c>
      <c r="O78" s="49">
        <v>0</v>
      </c>
      <c r="P78" s="49">
        <v>0</v>
      </c>
      <c r="Q78" s="49">
        <v>0</v>
      </c>
      <c r="R78" s="49">
        <f>'[2]Transportation &amp; Support Servic'!R78+'[2]Transportation Non-Assistance'!R78</f>
        <v>0</v>
      </c>
      <c r="S78" s="49">
        <f>'[2]Transportation &amp; Support Servic'!S78+'[2]Transportation Non-Assistance'!S78</f>
        <v>0</v>
      </c>
      <c r="T78" s="49">
        <v>30345</v>
      </c>
      <c r="U78" s="226">
        <v>104375</v>
      </c>
      <c r="V78" s="49">
        <v>893778</v>
      </c>
      <c r="W78" s="49">
        <v>1102831</v>
      </c>
      <c r="X78" s="49">
        <v>841685</v>
      </c>
      <c r="Y78" s="49">
        <v>996505</v>
      </c>
      <c r="Z78" s="49">
        <v>3576946</v>
      </c>
    </row>
    <row r="79" spans="1:26">
      <c r="A79" s="51" t="s">
        <v>107</v>
      </c>
      <c r="B79" s="49">
        <v>0</v>
      </c>
      <c r="C79" s="103">
        <v>0</v>
      </c>
      <c r="D79" s="103">
        <v>0</v>
      </c>
      <c r="E79" s="49">
        <v>1189367</v>
      </c>
      <c r="F79" s="49">
        <v>1851217</v>
      </c>
      <c r="G79" s="49">
        <v>1327857</v>
      </c>
      <c r="H79" s="49">
        <v>831221</v>
      </c>
      <c r="I79" s="49">
        <v>786006</v>
      </c>
      <c r="J79" s="49">
        <v>941891</v>
      </c>
      <c r="K79" s="49">
        <v>1023012</v>
      </c>
      <c r="L79" s="49">
        <v>857294</v>
      </c>
      <c r="M79" s="49">
        <v>1015054</v>
      </c>
      <c r="N79" s="49">
        <v>1413913</v>
      </c>
      <c r="O79" s="49">
        <v>1066514</v>
      </c>
      <c r="P79" s="49">
        <v>876745</v>
      </c>
      <c r="Q79" s="49">
        <v>0</v>
      </c>
      <c r="R79" s="49">
        <f>'[2]Transportation &amp; Support Servic'!R79+'[2]Transportation Non-Assistance'!R79</f>
        <v>348848</v>
      </c>
      <c r="S79" s="49">
        <f>'[2]Transportation &amp; Support Servic'!S79+'[2]Transportation Non-Assistance'!S79</f>
        <v>304497</v>
      </c>
      <c r="T79" s="49">
        <v>419010</v>
      </c>
      <c r="U79" s="226">
        <v>402698</v>
      </c>
      <c r="V79" s="49">
        <v>396220</v>
      </c>
      <c r="W79" s="49">
        <v>308113</v>
      </c>
      <c r="X79" s="49">
        <v>333001</v>
      </c>
      <c r="Y79" s="49">
        <v>194901</v>
      </c>
      <c r="Z79" s="49">
        <v>152175</v>
      </c>
    </row>
    <row r="80" spans="1:26">
      <c r="A80" s="51" t="s">
        <v>76</v>
      </c>
      <c r="B80" s="49">
        <v>0</v>
      </c>
      <c r="C80" s="103">
        <v>0</v>
      </c>
      <c r="D80" s="103">
        <v>0</v>
      </c>
      <c r="E80" s="49">
        <v>2378084</v>
      </c>
      <c r="F80" s="49">
        <v>1379733</v>
      </c>
      <c r="G80" s="49">
        <v>1645629</v>
      </c>
      <c r="H80" s="49">
        <v>6481209</v>
      </c>
      <c r="I80" s="49">
        <v>12601326</v>
      </c>
      <c r="J80" s="49">
        <v>8628282</v>
      </c>
      <c r="K80" s="49">
        <v>7499407</v>
      </c>
      <c r="L80" s="49">
        <v>7278417</v>
      </c>
      <c r="M80" s="49">
        <v>9787392</v>
      </c>
      <c r="N80" s="49">
        <v>9559427</v>
      </c>
      <c r="O80" s="49">
        <v>9949106</v>
      </c>
      <c r="P80" s="49">
        <v>11543477</v>
      </c>
      <c r="Q80" s="49">
        <v>5244083</v>
      </c>
      <c r="R80" s="49">
        <f>'[2]Transportation &amp; Support Servic'!R80+'[2]Transportation Non-Assistance'!R80</f>
        <v>5554051</v>
      </c>
      <c r="S80" s="49">
        <f>'[2]Transportation &amp; Support Servic'!S80+'[2]Transportation Non-Assistance'!S80</f>
        <v>5093119</v>
      </c>
      <c r="T80" s="49">
        <v>1632024</v>
      </c>
      <c r="U80" s="226">
        <v>2230422</v>
      </c>
      <c r="V80" s="49">
        <v>1848996</v>
      </c>
      <c r="W80" s="49">
        <v>1437822</v>
      </c>
      <c r="X80" s="49">
        <v>1646382</v>
      </c>
      <c r="Y80" s="49">
        <v>1468335</v>
      </c>
      <c r="Z80" s="49">
        <v>1535800</v>
      </c>
    </row>
    <row r="81" spans="1:26">
      <c r="A81" s="51" t="s">
        <v>110</v>
      </c>
      <c r="B81" s="49">
        <v>0</v>
      </c>
      <c r="C81" s="103">
        <v>0</v>
      </c>
      <c r="D81" s="103">
        <v>0</v>
      </c>
      <c r="E81" s="49">
        <v>17897925</v>
      </c>
      <c r="F81" s="49">
        <v>9778997</v>
      </c>
      <c r="G81" s="49">
        <v>10172024</v>
      </c>
      <c r="H81" s="49">
        <v>4386870</v>
      </c>
      <c r="I81" s="49">
        <v>6057061</v>
      </c>
      <c r="J81" s="49">
        <v>5812867</v>
      </c>
      <c r="K81" s="49">
        <v>6164284</v>
      </c>
      <c r="L81" s="49">
        <v>5010067</v>
      </c>
      <c r="M81" s="49">
        <v>4536569</v>
      </c>
      <c r="N81" s="49">
        <v>5376545</v>
      </c>
      <c r="O81" s="49">
        <v>11545170</v>
      </c>
      <c r="P81" s="49">
        <v>18210790</v>
      </c>
      <c r="Q81" s="49">
        <v>7035152</v>
      </c>
      <c r="R81" s="49">
        <f>'[2]Transportation &amp; Support Servic'!R81+'[2]Transportation Non-Assistance'!R81</f>
        <v>19686619</v>
      </c>
      <c r="S81" s="49">
        <f>'[2]Transportation &amp; Support Servic'!S81+'[2]Transportation Non-Assistance'!S81</f>
        <v>18780192</v>
      </c>
      <c r="T81" s="49">
        <v>0</v>
      </c>
      <c r="U81" s="226">
        <v>0</v>
      </c>
      <c r="V81" s="49">
        <v>0</v>
      </c>
      <c r="W81" s="49">
        <v>0</v>
      </c>
      <c r="X81" s="49">
        <v>0</v>
      </c>
      <c r="Y81" s="49">
        <v>0</v>
      </c>
      <c r="Z81" s="49">
        <v>0</v>
      </c>
    </row>
    <row r="82" spans="1:26">
      <c r="A82" s="51" t="s">
        <v>111</v>
      </c>
      <c r="B82" s="49">
        <v>0</v>
      </c>
      <c r="C82" s="103">
        <v>0</v>
      </c>
      <c r="D82" s="103">
        <v>0</v>
      </c>
      <c r="E82" s="49">
        <v>10910911</v>
      </c>
      <c r="F82" s="49">
        <v>1552770</v>
      </c>
      <c r="G82" s="49">
        <v>7149299</v>
      </c>
      <c r="H82" s="49">
        <v>8373568</v>
      </c>
      <c r="I82" s="49">
        <v>3945868</v>
      </c>
      <c r="J82" s="49">
        <v>8024175</v>
      </c>
      <c r="K82" s="49">
        <v>3885745</v>
      </c>
      <c r="L82" s="49">
        <v>6224341</v>
      </c>
      <c r="M82" s="49">
        <v>5720520</v>
      </c>
      <c r="N82" s="49">
        <v>5245657</v>
      </c>
      <c r="O82" s="49">
        <v>5736675</v>
      </c>
      <c r="P82" s="49">
        <v>4781934</v>
      </c>
      <c r="Q82" s="49">
        <v>1299889</v>
      </c>
      <c r="R82" s="49">
        <f>'[2]Transportation &amp; Support Servic'!R82+'[2]Transportation Non-Assistance'!R82</f>
        <v>1454233</v>
      </c>
      <c r="S82" s="49">
        <f>'[2]Transportation &amp; Support Servic'!S82+'[2]Transportation Non-Assistance'!S82</f>
        <v>896423</v>
      </c>
      <c r="T82" s="49">
        <v>988235</v>
      </c>
      <c r="U82" s="226">
        <v>1257779</v>
      </c>
      <c r="V82" s="49">
        <v>1276924</v>
      </c>
      <c r="W82" s="49">
        <v>727399</v>
      </c>
      <c r="X82" s="49">
        <v>961045</v>
      </c>
      <c r="Y82" s="49">
        <v>585524</v>
      </c>
      <c r="Z82" s="49">
        <v>349557</v>
      </c>
    </row>
    <row r="83" spans="1:26">
      <c r="A83" s="51" t="s">
        <v>113</v>
      </c>
      <c r="B83" s="49">
        <v>0</v>
      </c>
      <c r="C83" s="103">
        <v>0</v>
      </c>
      <c r="D83" s="103">
        <v>0</v>
      </c>
      <c r="E83" s="49">
        <v>13785894</v>
      </c>
      <c r="F83" s="49">
        <v>10172846</v>
      </c>
      <c r="G83" s="49">
        <v>9611408</v>
      </c>
      <c r="H83" s="49">
        <v>10834763</v>
      </c>
      <c r="I83" s="49">
        <v>2974651</v>
      </c>
      <c r="J83" s="49">
        <v>8266756</v>
      </c>
      <c r="K83" s="49">
        <v>11429933</v>
      </c>
      <c r="L83" s="49">
        <v>12624564</v>
      </c>
      <c r="M83" s="49">
        <v>16909143</v>
      </c>
      <c r="N83" s="49">
        <v>14701355</v>
      </c>
      <c r="O83" s="49">
        <v>11329768</v>
      </c>
      <c r="P83" s="49">
        <v>9695677</v>
      </c>
      <c r="Q83" s="49">
        <v>6978458</v>
      </c>
      <c r="R83" s="49">
        <f>'[2]Transportation &amp; Support Servic'!R83+'[2]Transportation Non-Assistance'!R83</f>
        <v>7396408</v>
      </c>
      <c r="S83" s="49">
        <f>'[2]Transportation &amp; Support Servic'!S83+'[2]Transportation Non-Assistance'!S83</f>
        <v>7221824</v>
      </c>
      <c r="T83" s="49">
        <v>3257904</v>
      </c>
      <c r="U83" s="226">
        <v>2102904</v>
      </c>
      <c r="V83" s="49">
        <v>1288053</v>
      </c>
      <c r="W83" s="49">
        <v>3246784</v>
      </c>
      <c r="X83" s="49">
        <v>2161591</v>
      </c>
      <c r="Y83" s="49">
        <v>2749825</v>
      </c>
      <c r="Z83" s="49">
        <v>1788528</v>
      </c>
    </row>
    <row r="84" spans="1:26">
      <c r="A84" s="51" t="s">
        <v>78</v>
      </c>
      <c r="B84" s="49">
        <v>0</v>
      </c>
      <c r="C84" s="103">
        <v>0</v>
      </c>
      <c r="D84" s="103">
        <v>0</v>
      </c>
      <c r="E84" s="49">
        <v>0</v>
      </c>
      <c r="F84" s="49">
        <v>18161677</v>
      </c>
      <c r="G84" s="49">
        <v>-10050410</v>
      </c>
      <c r="H84" s="49">
        <v>7707649</v>
      </c>
      <c r="I84" s="49">
        <v>10525854</v>
      </c>
      <c r="J84" s="49">
        <v>7836099</v>
      </c>
      <c r="K84" s="49">
        <v>5178928</v>
      </c>
      <c r="L84" s="49">
        <v>11890797</v>
      </c>
      <c r="M84" s="49">
        <v>9381951</v>
      </c>
      <c r="N84" s="49">
        <v>4948799</v>
      </c>
      <c r="O84" s="49">
        <v>7019390</v>
      </c>
      <c r="P84" s="49">
        <v>7807755</v>
      </c>
      <c r="Q84" s="49">
        <v>0</v>
      </c>
      <c r="R84" s="49">
        <f>'[2]Transportation &amp; Support Servic'!R84+'[2]Transportation Non-Assistance'!R84</f>
        <v>4191610</v>
      </c>
      <c r="S84" s="49">
        <f>'[2]Transportation &amp; Support Servic'!S84+'[2]Transportation Non-Assistance'!S84</f>
        <v>7052443</v>
      </c>
      <c r="T84" s="49">
        <v>5237614</v>
      </c>
      <c r="U84" s="226">
        <v>6217825</v>
      </c>
      <c r="V84" s="49">
        <v>5566685</v>
      </c>
      <c r="W84" s="49">
        <v>6149883</v>
      </c>
      <c r="X84" s="49">
        <v>5125776</v>
      </c>
      <c r="Y84" s="49">
        <v>4306315</v>
      </c>
      <c r="Z84" s="49">
        <v>2811284</v>
      </c>
    </row>
    <row r="85" spans="1:26">
      <c r="A85" s="51" t="s">
        <v>116</v>
      </c>
      <c r="B85" s="49">
        <v>0</v>
      </c>
      <c r="C85" s="103">
        <v>0</v>
      </c>
      <c r="D85" s="103">
        <v>0</v>
      </c>
      <c r="E85" s="49">
        <v>790244</v>
      </c>
      <c r="F85" s="49">
        <v>3375285</v>
      </c>
      <c r="G85" s="49">
        <v>4131480</v>
      </c>
      <c r="H85" s="49">
        <v>1646055</v>
      </c>
      <c r="I85" s="49">
        <v>256307</v>
      </c>
      <c r="J85" s="49">
        <v>317155</v>
      </c>
      <c r="K85" s="49">
        <v>23812</v>
      </c>
      <c r="L85" s="49">
        <v>277233</v>
      </c>
      <c r="M85" s="49">
        <v>0</v>
      </c>
      <c r="N85" s="49">
        <v>0</v>
      </c>
      <c r="O85" s="49">
        <v>0</v>
      </c>
      <c r="P85" s="49">
        <v>0</v>
      </c>
      <c r="Q85" s="49">
        <v>0</v>
      </c>
      <c r="R85" s="49">
        <f>'[2]Transportation &amp; Support Servic'!R85+'[2]Transportation Non-Assistance'!R85</f>
        <v>0</v>
      </c>
      <c r="S85" s="49">
        <f>'[2]Transportation &amp; Support Servic'!S85+'[2]Transportation Non-Assistance'!S85</f>
        <v>0</v>
      </c>
      <c r="T85" s="49">
        <v>0</v>
      </c>
      <c r="U85" s="226">
        <v>0</v>
      </c>
      <c r="V85" s="49">
        <v>0</v>
      </c>
      <c r="W85" s="49">
        <v>0</v>
      </c>
      <c r="X85" s="49">
        <v>0</v>
      </c>
      <c r="Y85" s="49">
        <v>0</v>
      </c>
      <c r="Z85" s="49">
        <v>0</v>
      </c>
    </row>
    <row r="86" spans="1:26">
      <c r="A86" s="51" t="s">
        <v>117</v>
      </c>
      <c r="B86" s="49">
        <v>0</v>
      </c>
      <c r="C86" s="103">
        <v>0</v>
      </c>
      <c r="D86" s="103">
        <v>0</v>
      </c>
      <c r="E86" s="49">
        <v>1466700</v>
      </c>
      <c r="F86" s="49">
        <v>1248081</v>
      </c>
      <c r="G86" s="49">
        <v>981204</v>
      </c>
      <c r="H86" s="49">
        <v>1304464</v>
      </c>
      <c r="I86" s="49">
        <v>1535121</v>
      </c>
      <c r="J86" s="49">
        <v>1090518</v>
      </c>
      <c r="K86" s="49">
        <v>315906</v>
      </c>
      <c r="L86" s="49">
        <v>380789</v>
      </c>
      <c r="M86" s="49">
        <v>4495883</v>
      </c>
      <c r="N86" s="49">
        <v>2447510</v>
      </c>
      <c r="O86" s="49">
        <v>688001</v>
      </c>
      <c r="P86" s="49">
        <v>1291774</v>
      </c>
      <c r="Q86" s="49">
        <v>0</v>
      </c>
      <c r="R86" s="49">
        <f>'[2]Transportation &amp; Support Servic'!R86+'[2]Transportation Non-Assistance'!R86</f>
        <v>1202699</v>
      </c>
      <c r="S86" s="49">
        <f>'[2]Transportation &amp; Support Servic'!S86+'[2]Transportation Non-Assistance'!S86</f>
        <v>7099729</v>
      </c>
      <c r="T86" s="49">
        <v>48982583</v>
      </c>
      <c r="U86" s="226">
        <v>48531240</v>
      </c>
      <c r="V86" s="49">
        <v>46945766</v>
      </c>
      <c r="W86" s="49">
        <v>72857031</v>
      </c>
      <c r="X86" s="49">
        <v>31579528</v>
      </c>
      <c r="Y86" s="49">
        <v>42330027</v>
      </c>
      <c r="Z86" s="49">
        <v>55545616</v>
      </c>
    </row>
    <row r="87" spans="1:26">
      <c r="A87" s="51" t="s">
        <v>77</v>
      </c>
      <c r="B87" s="49">
        <v>0</v>
      </c>
      <c r="C87" s="103">
        <v>0</v>
      </c>
      <c r="D87" s="103">
        <v>0</v>
      </c>
      <c r="E87" s="49">
        <v>2488349</v>
      </c>
      <c r="F87" s="49">
        <v>5116253</v>
      </c>
      <c r="G87" s="49">
        <v>4092703</v>
      </c>
      <c r="H87" s="49">
        <v>3623648</v>
      </c>
      <c r="I87" s="49">
        <v>3338685</v>
      </c>
      <c r="J87" s="49">
        <v>4385168</v>
      </c>
      <c r="K87" s="49">
        <v>5371708</v>
      </c>
      <c r="L87" s="49">
        <v>4682929</v>
      </c>
      <c r="M87" s="49">
        <v>3913724</v>
      </c>
      <c r="N87" s="49">
        <v>5823201</v>
      </c>
      <c r="O87" s="49">
        <v>6286302</v>
      </c>
      <c r="P87" s="49">
        <v>4432431</v>
      </c>
      <c r="Q87" s="49">
        <v>0</v>
      </c>
      <c r="R87" s="49">
        <f>'[2]Transportation &amp; Support Servic'!R87+'[2]Transportation Non-Assistance'!R87</f>
        <v>3513228</v>
      </c>
      <c r="S87" s="49">
        <f>'[2]Transportation &amp; Support Servic'!S87+'[2]Transportation Non-Assistance'!S87</f>
        <v>3188164</v>
      </c>
      <c r="T87" s="49">
        <v>2659764</v>
      </c>
      <c r="U87" s="226">
        <v>2749028</v>
      </c>
      <c r="V87" s="49">
        <v>2563917</v>
      </c>
      <c r="W87" s="49">
        <v>2523819</v>
      </c>
      <c r="X87" s="49">
        <v>2203064</v>
      </c>
      <c r="Y87" s="49">
        <v>1585091</v>
      </c>
      <c r="Z87" s="49">
        <v>1656384</v>
      </c>
    </row>
    <row r="88" spans="1:26">
      <c r="A88" s="51" t="s">
        <v>120</v>
      </c>
      <c r="B88" s="49">
        <v>0</v>
      </c>
      <c r="C88" s="103">
        <v>0</v>
      </c>
      <c r="D88" s="103">
        <v>0</v>
      </c>
      <c r="E88" s="49">
        <v>17993217</v>
      </c>
      <c r="F88" s="49">
        <v>17660848</v>
      </c>
      <c r="G88" s="49">
        <v>22597469</v>
      </c>
      <c r="H88" s="49">
        <v>20634844</v>
      </c>
      <c r="I88" s="49">
        <v>8756133</v>
      </c>
      <c r="J88" s="49">
        <v>3919041</v>
      </c>
      <c r="K88" s="49">
        <v>6982973</v>
      </c>
      <c r="L88" s="49">
        <v>4022336</v>
      </c>
      <c r="M88" s="49">
        <v>17305152</v>
      </c>
      <c r="N88" s="49">
        <v>19077169</v>
      </c>
      <c r="O88" s="49">
        <v>25915061</v>
      </c>
      <c r="P88" s="49">
        <v>22796178</v>
      </c>
      <c r="Q88" s="49">
        <v>10351276</v>
      </c>
      <c r="R88" s="49">
        <f>'[2]Transportation &amp; Support Servic'!R88+'[2]Transportation Non-Assistance'!R88</f>
        <v>15783384</v>
      </c>
      <c r="S88" s="49">
        <f>'[2]Transportation &amp; Support Servic'!S88+'[2]Transportation Non-Assistance'!S88</f>
        <v>11883960</v>
      </c>
      <c r="T88" s="49">
        <v>8384618</v>
      </c>
      <c r="U88" s="226">
        <v>5837054</v>
      </c>
      <c r="V88" s="49">
        <v>5888566</v>
      </c>
      <c r="W88" s="49">
        <v>4596627</v>
      </c>
      <c r="X88" s="49">
        <v>3024647</v>
      </c>
      <c r="Y88" s="49">
        <v>1684862</v>
      </c>
      <c r="Z88" s="49">
        <v>553971</v>
      </c>
    </row>
    <row r="89" spans="1:26">
      <c r="A89" s="51" t="s">
        <v>122</v>
      </c>
      <c r="B89" s="49">
        <v>0</v>
      </c>
      <c r="C89" s="103">
        <v>0</v>
      </c>
      <c r="D89" s="103">
        <v>0</v>
      </c>
      <c r="E89" s="49">
        <v>0</v>
      </c>
      <c r="F89" s="49">
        <v>7524</v>
      </c>
      <c r="G89" s="49">
        <v>0</v>
      </c>
      <c r="H89" s="49">
        <v>0</v>
      </c>
      <c r="I89" s="49">
        <v>0</v>
      </c>
      <c r="J89" s="49">
        <v>0</v>
      </c>
      <c r="K89" s="49">
        <v>0</v>
      </c>
      <c r="L89" s="49">
        <v>0</v>
      </c>
      <c r="M89" s="49">
        <v>0</v>
      </c>
      <c r="N89" s="49">
        <v>0</v>
      </c>
      <c r="O89" s="49">
        <v>0</v>
      </c>
      <c r="P89" s="49">
        <v>0</v>
      </c>
      <c r="Q89" s="49">
        <v>0</v>
      </c>
      <c r="R89" s="49">
        <f>'[2]Transportation &amp; Support Servic'!R89+'[2]Transportation Non-Assistance'!R89</f>
        <v>0</v>
      </c>
      <c r="S89" s="49">
        <f>'[2]Transportation &amp; Support Servic'!S89+'[2]Transportation Non-Assistance'!S89</f>
        <v>0</v>
      </c>
      <c r="T89" s="49">
        <v>0</v>
      </c>
      <c r="U89" s="226">
        <v>0</v>
      </c>
      <c r="V89" s="49">
        <v>0</v>
      </c>
      <c r="W89" s="49">
        <v>0</v>
      </c>
      <c r="X89" s="49">
        <v>252877</v>
      </c>
      <c r="Y89" s="49">
        <v>390151</v>
      </c>
      <c r="Z89" s="49">
        <v>249359</v>
      </c>
    </row>
    <row r="90" spans="1:26">
      <c r="A90" s="51" t="s">
        <v>124</v>
      </c>
      <c r="B90" s="49">
        <v>0</v>
      </c>
      <c r="C90" s="103">
        <v>0</v>
      </c>
      <c r="D90" s="103">
        <v>0</v>
      </c>
      <c r="E90" s="49">
        <v>50123</v>
      </c>
      <c r="F90" s="49">
        <v>100017</v>
      </c>
      <c r="G90" s="49">
        <v>153151</v>
      </c>
      <c r="H90" s="49">
        <v>0</v>
      </c>
      <c r="I90" s="49">
        <v>1</v>
      </c>
      <c r="J90" s="49">
        <v>0</v>
      </c>
      <c r="K90" s="49">
        <v>0</v>
      </c>
      <c r="L90" s="49">
        <v>0</v>
      </c>
      <c r="M90" s="49">
        <v>0</v>
      </c>
      <c r="N90" s="49">
        <v>0</v>
      </c>
      <c r="O90" s="49">
        <v>0</v>
      </c>
      <c r="P90" s="49">
        <v>0</v>
      </c>
      <c r="Q90" s="49">
        <v>0</v>
      </c>
      <c r="R90" s="49">
        <f>'[2]Transportation &amp; Support Servic'!R90+'[2]Transportation Non-Assistance'!R90</f>
        <v>0</v>
      </c>
      <c r="S90" s="49">
        <f>'[2]Transportation &amp; Support Servic'!S90+'[2]Transportation Non-Assistance'!S90</f>
        <v>0</v>
      </c>
      <c r="T90" s="49">
        <v>0</v>
      </c>
      <c r="U90" s="226">
        <v>4600</v>
      </c>
      <c r="V90" s="49">
        <v>482780</v>
      </c>
      <c r="W90" s="49">
        <v>0</v>
      </c>
      <c r="X90" s="49">
        <v>7247</v>
      </c>
      <c r="Y90" s="49">
        <v>11845</v>
      </c>
      <c r="Z90" s="49">
        <v>9131</v>
      </c>
    </row>
    <row r="91" spans="1:26">
      <c r="A91" s="51" t="s">
        <v>126</v>
      </c>
      <c r="B91" s="49">
        <v>0</v>
      </c>
      <c r="C91" s="103">
        <v>0</v>
      </c>
      <c r="D91" s="103">
        <v>0</v>
      </c>
      <c r="E91" s="49">
        <v>0</v>
      </c>
      <c r="F91" s="49">
        <v>0</v>
      </c>
      <c r="G91" s="49">
        <v>0</v>
      </c>
      <c r="H91" s="49">
        <v>0</v>
      </c>
      <c r="I91" s="49">
        <v>0</v>
      </c>
      <c r="J91" s="49">
        <v>0</v>
      </c>
      <c r="K91" s="49">
        <v>0</v>
      </c>
      <c r="L91" s="49">
        <v>0</v>
      </c>
      <c r="M91" s="49">
        <v>0</v>
      </c>
      <c r="N91" s="49">
        <v>0</v>
      </c>
      <c r="O91" s="49">
        <v>0</v>
      </c>
      <c r="P91" s="49">
        <v>0</v>
      </c>
      <c r="Q91" s="49">
        <v>0</v>
      </c>
      <c r="R91" s="49">
        <f>'[2]Transportation &amp; Support Servic'!R91+'[2]Transportation Non-Assistance'!R91</f>
        <v>0</v>
      </c>
      <c r="S91" s="49">
        <f>'[2]Transportation &amp; Support Servic'!S91+'[2]Transportation Non-Assistance'!S91</f>
        <v>0</v>
      </c>
      <c r="T91" s="49">
        <v>0</v>
      </c>
      <c r="U91" s="226">
        <v>0</v>
      </c>
      <c r="V91" s="49">
        <v>0</v>
      </c>
      <c r="W91" s="49">
        <v>0</v>
      </c>
      <c r="X91" s="49">
        <v>0</v>
      </c>
      <c r="Y91" s="49">
        <v>0</v>
      </c>
      <c r="Z91" s="49">
        <v>0</v>
      </c>
    </row>
    <row r="92" spans="1:26">
      <c r="A92" s="51" t="s">
        <v>127</v>
      </c>
      <c r="B92" s="49">
        <v>0</v>
      </c>
      <c r="C92" s="103">
        <v>0</v>
      </c>
      <c r="D92" s="103">
        <v>0</v>
      </c>
      <c r="E92" s="49">
        <v>737377</v>
      </c>
      <c r="F92" s="49">
        <v>1071742</v>
      </c>
      <c r="G92" s="49">
        <v>1132022</v>
      </c>
      <c r="H92" s="49">
        <v>877979</v>
      </c>
      <c r="I92" s="49">
        <v>2029379</v>
      </c>
      <c r="J92" s="49">
        <v>5635327</v>
      </c>
      <c r="K92" s="49">
        <v>6581499</v>
      </c>
      <c r="L92" s="49">
        <v>2966836</v>
      </c>
      <c r="M92" s="49">
        <v>5573069</v>
      </c>
      <c r="N92" s="49">
        <v>4946419</v>
      </c>
      <c r="O92" s="49">
        <v>3495543</v>
      </c>
      <c r="P92" s="49">
        <v>2762547</v>
      </c>
      <c r="Q92" s="49">
        <v>613920</v>
      </c>
      <c r="R92" s="49">
        <f>'[2]Transportation &amp; Support Servic'!R92+'[2]Transportation Non-Assistance'!R92</f>
        <v>1145132</v>
      </c>
      <c r="S92" s="49">
        <f>'[2]Transportation &amp; Support Servic'!S92+'[2]Transportation Non-Assistance'!S92</f>
        <v>1341664</v>
      </c>
      <c r="T92" s="49">
        <v>1191693</v>
      </c>
      <c r="U92" s="226">
        <v>1320019</v>
      </c>
      <c r="V92" s="49">
        <v>570145</v>
      </c>
      <c r="W92" s="49">
        <v>1258331</v>
      </c>
      <c r="X92" s="49">
        <v>34843</v>
      </c>
      <c r="Y92" s="49">
        <v>1782843</v>
      </c>
      <c r="Z92" s="49">
        <v>1148845</v>
      </c>
    </row>
    <row r="93" spans="1:26">
      <c r="A93" s="51" t="s">
        <v>128</v>
      </c>
      <c r="B93" s="49">
        <v>0</v>
      </c>
      <c r="C93" s="103">
        <v>0</v>
      </c>
      <c r="D93" s="103">
        <v>0</v>
      </c>
      <c r="E93" s="49">
        <v>361623</v>
      </c>
      <c r="F93" s="49">
        <v>469752</v>
      </c>
      <c r="G93" s="49">
        <v>847345</v>
      </c>
      <c r="H93" s="49">
        <v>736772</v>
      </c>
      <c r="I93" s="49">
        <v>713693</v>
      </c>
      <c r="J93" s="49">
        <v>695038</v>
      </c>
      <c r="K93" s="49">
        <v>537311</v>
      </c>
      <c r="L93" s="49">
        <v>529352</v>
      </c>
      <c r="M93" s="49">
        <v>1462046</v>
      </c>
      <c r="N93" s="49">
        <v>1244466</v>
      </c>
      <c r="O93" s="49">
        <v>1225415</v>
      </c>
      <c r="P93" s="49">
        <v>1287038</v>
      </c>
      <c r="Q93" s="49">
        <v>0</v>
      </c>
      <c r="R93" s="49">
        <f>'[2]Transportation &amp; Support Servic'!R93+'[2]Transportation Non-Assistance'!R93</f>
        <v>1015037</v>
      </c>
      <c r="S93" s="49">
        <f>'[2]Transportation &amp; Support Servic'!S93+'[2]Transportation Non-Assistance'!S93</f>
        <v>934746</v>
      </c>
      <c r="T93" s="49">
        <v>366978</v>
      </c>
      <c r="U93" s="226">
        <v>138908</v>
      </c>
      <c r="V93" s="49">
        <v>490903</v>
      </c>
      <c r="W93" s="49">
        <v>272982</v>
      </c>
      <c r="X93" s="49">
        <v>372522</v>
      </c>
      <c r="Y93" s="49">
        <v>307006</v>
      </c>
      <c r="Z93" s="49">
        <v>216270</v>
      </c>
    </row>
    <row r="94" spans="1:26">
      <c r="A94" s="51" t="s">
        <v>130</v>
      </c>
      <c r="B94" s="49">
        <v>0</v>
      </c>
      <c r="C94" s="103">
        <v>0</v>
      </c>
      <c r="D94" s="103">
        <v>0</v>
      </c>
      <c r="E94" s="49">
        <v>240990</v>
      </c>
      <c r="F94" s="49">
        <v>5486305</v>
      </c>
      <c r="G94" s="49">
        <v>14636160</v>
      </c>
      <c r="H94" s="49">
        <v>14097177</v>
      </c>
      <c r="I94" s="49">
        <v>9835796</v>
      </c>
      <c r="J94" s="49">
        <v>28763578</v>
      </c>
      <c r="K94" s="49">
        <v>4064467</v>
      </c>
      <c r="L94" s="49">
        <v>12713745</v>
      </c>
      <c r="M94" s="49">
        <v>13838557</v>
      </c>
      <c r="N94" s="49">
        <v>13117298</v>
      </c>
      <c r="O94" s="49">
        <v>10372333</v>
      </c>
      <c r="P94" s="49">
        <v>10272578</v>
      </c>
      <c r="Q94" s="49">
        <v>8125295</v>
      </c>
      <c r="R94" s="49">
        <f>'[2]Transportation &amp; Support Servic'!R94+'[2]Transportation Non-Assistance'!R94</f>
        <v>14568746</v>
      </c>
      <c r="S94" s="49">
        <f>'[2]Transportation &amp; Support Servic'!S94+'[2]Transportation Non-Assistance'!S94</f>
        <v>11744175</v>
      </c>
      <c r="T94" s="49">
        <v>9526833</v>
      </c>
      <c r="U94" s="226">
        <v>7574058</v>
      </c>
      <c r="V94" s="49">
        <v>6740393</v>
      </c>
      <c r="W94" s="49">
        <v>6824645</v>
      </c>
      <c r="X94" s="49">
        <v>5471179</v>
      </c>
      <c r="Y94" s="49">
        <v>6734144</v>
      </c>
      <c r="Z94" s="49">
        <v>4231651</v>
      </c>
    </row>
    <row r="95" spans="1:26">
      <c r="A95" s="51" t="s">
        <v>131</v>
      </c>
      <c r="B95" s="49">
        <v>0</v>
      </c>
      <c r="C95" s="103">
        <v>0</v>
      </c>
      <c r="D95" s="103">
        <v>0</v>
      </c>
      <c r="E95" s="49">
        <v>67748</v>
      </c>
      <c r="F95" s="49">
        <v>1348950</v>
      </c>
      <c r="G95" s="49">
        <v>430519</v>
      </c>
      <c r="H95" s="49">
        <v>1887411</v>
      </c>
      <c r="I95" s="49">
        <v>2016458</v>
      </c>
      <c r="J95" s="49">
        <v>1933918</v>
      </c>
      <c r="K95" s="49">
        <v>1084142</v>
      </c>
      <c r="L95" s="49">
        <v>380807</v>
      </c>
      <c r="M95" s="49">
        <v>1073353</v>
      </c>
      <c r="N95" s="49">
        <v>971226</v>
      </c>
      <c r="O95" s="49">
        <v>1575817</v>
      </c>
      <c r="P95" s="49">
        <v>44371</v>
      </c>
      <c r="Q95" s="49">
        <v>27695</v>
      </c>
      <c r="R95" s="49">
        <f>'[2]Transportation &amp; Support Servic'!R95+'[2]Transportation Non-Assistance'!R95</f>
        <v>202436</v>
      </c>
      <c r="S95" s="49">
        <f>'[2]Transportation &amp; Support Servic'!S95+'[2]Transportation Non-Assistance'!S95</f>
        <v>0</v>
      </c>
      <c r="T95" s="49">
        <v>622248</v>
      </c>
      <c r="U95" s="226">
        <v>569224</v>
      </c>
      <c r="V95" s="49">
        <v>743701</v>
      </c>
      <c r="W95" s="49">
        <v>674848</v>
      </c>
      <c r="X95" s="49">
        <v>605842</v>
      </c>
      <c r="Y95" s="49">
        <v>786280</v>
      </c>
      <c r="Z95" s="49">
        <v>153074.21</v>
      </c>
    </row>
    <row r="96" spans="1:26">
      <c r="A96" s="51" t="s">
        <v>132</v>
      </c>
      <c r="B96" s="49">
        <v>0</v>
      </c>
      <c r="C96" s="103">
        <v>0</v>
      </c>
      <c r="D96" s="103">
        <v>0</v>
      </c>
      <c r="E96" s="49">
        <v>677617</v>
      </c>
      <c r="F96" s="49">
        <v>2838884</v>
      </c>
      <c r="G96" s="49">
        <v>9814783</v>
      </c>
      <c r="H96" s="49">
        <v>9084475</v>
      </c>
      <c r="I96" s="49">
        <v>11132374</v>
      </c>
      <c r="J96" s="49">
        <v>14794285</v>
      </c>
      <c r="K96" s="49">
        <v>9127686</v>
      </c>
      <c r="L96" s="49">
        <v>7008763</v>
      </c>
      <c r="M96" s="49">
        <v>8953622</v>
      </c>
      <c r="N96" s="49">
        <v>10998267</v>
      </c>
      <c r="O96" s="49">
        <v>12599038</v>
      </c>
      <c r="P96" s="49">
        <v>10735420</v>
      </c>
      <c r="Q96" s="49">
        <v>0</v>
      </c>
      <c r="R96" s="49">
        <f>'[2]Transportation &amp; Support Servic'!R96+'[2]Transportation Non-Assistance'!R96</f>
        <v>5956169</v>
      </c>
      <c r="S96" s="49">
        <f>'[2]Transportation &amp; Support Servic'!S96+'[2]Transportation Non-Assistance'!S96</f>
        <v>7870480</v>
      </c>
      <c r="T96" s="49">
        <v>5580846</v>
      </c>
      <c r="U96" s="226">
        <v>5373798</v>
      </c>
      <c r="V96" s="49">
        <v>4578071</v>
      </c>
      <c r="W96" s="49">
        <v>4139133</v>
      </c>
      <c r="X96" s="49">
        <v>3328749</v>
      </c>
      <c r="Y96" s="49">
        <v>2261631</v>
      </c>
      <c r="Z96" s="49">
        <v>716341</v>
      </c>
    </row>
    <row r="97" spans="1:26">
      <c r="A97" s="51" t="s">
        <v>75</v>
      </c>
      <c r="B97" s="49">
        <v>0</v>
      </c>
      <c r="C97" s="103">
        <v>0</v>
      </c>
      <c r="D97" s="103">
        <v>0</v>
      </c>
      <c r="E97" s="49">
        <v>1000461</v>
      </c>
      <c r="F97" s="49">
        <v>1519368</v>
      </c>
      <c r="G97" s="49">
        <v>1672049</v>
      </c>
      <c r="H97" s="49">
        <v>1448473</v>
      </c>
      <c r="I97" s="49">
        <v>1409464</v>
      </c>
      <c r="J97" s="49">
        <v>1390101</v>
      </c>
      <c r="K97" s="49">
        <v>-140225</v>
      </c>
      <c r="L97" s="49">
        <v>907479</v>
      </c>
      <c r="M97" s="49">
        <v>1567145</v>
      </c>
      <c r="N97" s="49">
        <v>1743108</v>
      </c>
      <c r="O97" s="49">
        <v>1162865</v>
      </c>
      <c r="P97" s="49">
        <v>849001</v>
      </c>
      <c r="Q97" s="49">
        <v>0</v>
      </c>
      <c r="R97" s="49">
        <f>'[2]Transportation &amp; Support Servic'!R97+'[2]Transportation Non-Assistance'!R97</f>
        <v>501657</v>
      </c>
      <c r="S97" s="49">
        <f>'[2]Transportation &amp; Support Servic'!S97+'[2]Transportation Non-Assistance'!S97</f>
        <v>469015</v>
      </c>
      <c r="T97" s="49">
        <v>384700</v>
      </c>
      <c r="U97" s="226">
        <v>237356</v>
      </c>
      <c r="V97" s="49">
        <v>262356</v>
      </c>
      <c r="W97" s="49">
        <v>267616</v>
      </c>
      <c r="X97" s="49">
        <v>235866</v>
      </c>
      <c r="Y97" s="49">
        <v>111714</v>
      </c>
      <c r="Z97" s="49">
        <v>42897</v>
      </c>
    </row>
    <row r="98" spans="1:26">
      <c r="A98" s="51" t="s">
        <v>133</v>
      </c>
      <c r="B98" s="49">
        <v>0</v>
      </c>
      <c r="C98" s="103">
        <v>0</v>
      </c>
      <c r="D98" s="103">
        <v>0</v>
      </c>
      <c r="E98" s="49">
        <v>1397513</v>
      </c>
      <c r="F98" s="49">
        <v>1335174</v>
      </c>
      <c r="G98" s="49">
        <v>2097258</v>
      </c>
      <c r="H98" s="49">
        <v>1966125</v>
      </c>
      <c r="I98" s="49">
        <v>1693704</v>
      </c>
      <c r="J98" s="49">
        <v>1489443</v>
      </c>
      <c r="K98" s="49">
        <v>1573248</v>
      </c>
      <c r="L98" s="49">
        <v>1462528</v>
      </c>
      <c r="M98" s="49">
        <v>1320962</v>
      </c>
      <c r="N98" s="49">
        <v>1815328</v>
      </c>
      <c r="O98" s="49">
        <v>1706242</v>
      </c>
      <c r="P98" s="49">
        <v>1359522</v>
      </c>
      <c r="Q98" s="49">
        <v>1174490</v>
      </c>
      <c r="R98" s="49">
        <f>'[2]Transportation &amp; Support Servic'!R98+'[2]Transportation Non-Assistance'!R98</f>
        <v>879360</v>
      </c>
      <c r="S98" s="49">
        <f>'[2]Transportation &amp; Support Servic'!S98+'[2]Transportation Non-Assistance'!S98</f>
        <v>1324454</v>
      </c>
      <c r="T98" s="49">
        <v>605718</v>
      </c>
      <c r="U98" s="226">
        <v>832454</v>
      </c>
      <c r="V98" s="49">
        <v>753233</v>
      </c>
      <c r="W98" s="49">
        <v>343279</v>
      </c>
      <c r="X98" s="49">
        <v>494097</v>
      </c>
      <c r="Y98" s="49">
        <v>584149</v>
      </c>
      <c r="Z98" s="49">
        <v>294661</v>
      </c>
    </row>
    <row r="99" spans="1:26">
      <c r="A99" s="51" t="s">
        <v>134</v>
      </c>
      <c r="B99" s="49">
        <v>0</v>
      </c>
      <c r="C99" s="103">
        <v>0</v>
      </c>
      <c r="D99" s="103">
        <v>0</v>
      </c>
      <c r="E99" s="49">
        <v>33301957</v>
      </c>
      <c r="F99" s="49">
        <v>29665503</v>
      </c>
      <c r="G99" s="49">
        <v>10968821</v>
      </c>
      <c r="H99" s="49">
        <v>4758787</v>
      </c>
      <c r="I99" s="49">
        <v>1141682</v>
      </c>
      <c r="J99" s="49">
        <v>19773524</v>
      </c>
      <c r="K99" s="49">
        <v>14124430</v>
      </c>
      <c r="L99" s="49">
        <v>30592762</v>
      </c>
      <c r="M99" s="49">
        <v>19622971</v>
      </c>
      <c r="N99" s="49">
        <v>22907248</v>
      </c>
      <c r="O99" s="49">
        <v>9907718</v>
      </c>
      <c r="P99" s="49">
        <v>10368110</v>
      </c>
      <c r="Q99" s="49">
        <v>4394831</v>
      </c>
      <c r="R99" s="49">
        <f>'[2]Transportation &amp; Support Servic'!R99+'[2]Transportation Non-Assistance'!R99</f>
        <v>9893002</v>
      </c>
      <c r="S99" s="49">
        <f>'[2]Transportation &amp; Support Servic'!S99+'[2]Transportation Non-Assistance'!S99</f>
        <v>11611903</v>
      </c>
      <c r="T99" s="49">
        <v>17263665</v>
      </c>
      <c r="U99" s="226">
        <v>27960376</v>
      </c>
      <c r="V99" s="49">
        <v>38703370</v>
      </c>
      <c r="W99" s="49">
        <v>54990711</v>
      </c>
      <c r="X99" s="49">
        <v>57327437</v>
      </c>
      <c r="Y99" s="49">
        <v>56010667</v>
      </c>
      <c r="Z99" s="49">
        <v>48003708</v>
      </c>
    </row>
    <row r="100" spans="1:26">
      <c r="A100" s="51" t="s">
        <v>136</v>
      </c>
      <c r="B100" s="49">
        <v>0</v>
      </c>
      <c r="C100" s="103">
        <v>0</v>
      </c>
      <c r="D100" s="103">
        <v>0</v>
      </c>
      <c r="E100" s="49">
        <v>0</v>
      </c>
      <c r="F100" s="49">
        <v>12245625</v>
      </c>
      <c r="G100" s="49">
        <v>11122332</v>
      </c>
      <c r="H100" s="49">
        <v>17182703</v>
      </c>
      <c r="I100" s="49">
        <v>17851934</v>
      </c>
      <c r="J100" s="49">
        <v>17161984</v>
      </c>
      <c r="K100" s="49">
        <v>10698524</v>
      </c>
      <c r="L100" s="49">
        <v>14229040</v>
      </c>
      <c r="M100" s="49">
        <v>7501221</v>
      </c>
      <c r="N100" s="49">
        <v>11066015</v>
      </c>
      <c r="O100" s="49">
        <v>13685742</v>
      </c>
      <c r="P100" s="49">
        <v>13654945</v>
      </c>
      <c r="Q100" s="49">
        <v>13250411</v>
      </c>
      <c r="R100" s="49">
        <f>'[2]Transportation &amp; Support Servic'!R100+'[2]Transportation Non-Assistance'!R100</f>
        <v>10657823</v>
      </c>
      <c r="S100" s="49">
        <f>'[2]Transportation &amp; Support Servic'!S100+'[2]Transportation Non-Assistance'!S100</f>
        <v>13022526</v>
      </c>
      <c r="T100" s="49">
        <v>1195774</v>
      </c>
      <c r="U100" s="226">
        <v>1024242</v>
      </c>
      <c r="V100" s="49">
        <v>572345</v>
      </c>
      <c r="W100" s="49">
        <v>380884</v>
      </c>
      <c r="X100" s="49">
        <v>264729</v>
      </c>
      <c r="Y100" s="49">
        <v>101865</v>
      </c>
      <c r="Z100" s="49">
        <v>37288</v>
      </c>
    </row>
    <row r="101" spans="1:26">
      <c r="A101" s="51" t="s">
        <v>145</v>
      </c>
      <c r="B101" s="49">
        <v>0</v>
      </c>
      <c r="C101" s="103">
        <v>0</v>
      </c>
      <c r="D101" s="103">
        <v>0</v>
      </c>
      <c r="E101" s="49">
        <v>18618499</v>
      </c>
      <c r="F101" s="49">
        <v>12291130</v>
      </c>
      <c r="G101" s="49">
        <v>12119175</v>
      </c>
      <c r="H101" s="49">
        <v>9560599</v>
      </c>
      <c r="I101" s="49">
        <v>9564047</v>
      </c>
      <c r="J101" s="49">
        <v>9160712</v>
      </c>
      <c r="K101" s="49">
        <v>1615930</v>
      </c>
      <c r="L101" s="49">
        <v>3549579</v>
      </c>
      <c r="M101" s="49">
        <v>4137582</v>
      </c>
      <c r="N101" s="49">
        <v>2919961</v>
      </c>
      <c r="O101" s="49">
        <v>3895637</v>
      </c>
      <c r="P101" s="49">
        <v>3872015</v>
      </c>
      <c r="Q101" s="49">
        <v>722826</v>
      </c>
      <c r="R101" s="49">
        <f>'[2]Transportation &amp; Support Servic'!R101+'[2]Transportation Non-Assistance'!R101</f>
        <v>1669237</v>
      </c>
      <c r="S101" s="49">
        <f>'[2]Transportation &amp; Support Servic'!S101+'[2]Transportation Non-Assistance'!S101</f>
        <v>1233654</v>
      </c>
      <c r="T101" s="49">
        <v>2247770</v>
      </c>
      <c r="U101" s="226">
        <v>1854811</v>
      </c>
      <c r="V101" s="49">
        <v>3052278</v>
      </c>
      <c r="W101" s="49">
        <v>3889455</v>
      </c>
      <c r="X101" s="49">
        <v>7459827</v>
      </c>
      <c r="Y101" s="49">
        <v>5010095</v>
      </c>
      <c r="Z101" s="49">
        <v>1197311</v>
      </c>
    </row>
    <row r="102" spans="1:26">
      <c r="A102" s="51" t="s">
        <v>138</v>
      </c>
      <c r="B102" s="49">
        <v>0</v>
      </c>
      <c r="C102" s="103">
        <v>0</v>
      </c>
      <c r="D102" s="103">
        <v>0</v>
      </c>
      <c r="E102" s="49">
        <v>12476987</v>
      </c>
      <c r="F102" s="49">
        <v>13301169</v>
      </c>
      <c r="G102" s="49">
        <v>21082501</v>
      </c>
      <c r="H102" s="49">
        <v>21990735</v>
      </c>
      <c r="I102" s="49">
        <v>26273670</v>
      </c>
      <c r="J102" s="49">
        <v>29311686</v>
      </c>
      <c r="K102" s="49">
        <v>22394395</v>
      </c>
      <c r="L102" s="49">
        <v>15221860</v>
      </c>
      <c r="M102" s="49">
        <v>15193144</v>
      </c>
      <c r="N102" s="49">
        <v>12412372</v>
      </c>
      <c r="O102" s="49">
        <v>14363187</v>
      </c>
      <c r="P102" s="49">
        <v>22401271</v>
      </c>
      <c r="Q102" s="49">
        <v>8332807</v>
      </c>
      <c r="R102" s="49">
        <f>'[2]Transportation &amp; Support Servic'!R102+'[2]Transportation Non-Assistance'!R102</f>
        <v>8899908</v>
      </c>
      <c r="S102" s="49">
        <f>'[2]Transportation &amp; Support Servic'!S102+'[2]Transportation Non-Assistance'!S102</f>
        <v>8549093</v>
      </c>
      <c r="T102" s="49">
        <v>8290279</v>
      </c>
      <c r="U102" s="226">
        <v>6959464</v>
      </c>
      <c r="V102" s="49">
        <v>5879621</v>
      </c>
      <c r="W102" s="49">
        <v>5611736</v>
      </c>
      <c r="X102" s="49">
        <v>4621245</v>
      </c>
      <c r="Y102" s="49">
        <v>2237358</v>
      </c>
      <c r="Z102" s="49">
        <v>557864</v>
      </c>
    </row>
    <row r="103" spans="1:26">
      <c r="A103" s="51" t="s">
        <v>140</v>
      </c>
      <c r="B103" s="49">
        <v>0</v>
      </c>
      <c r="C103" s="103">
        <v>0</v>
      </c>
      <c r="D103" s="103">
        <v>0</v>
      </c>
      <c r="E103" s="49">
        <v>297311</v>
      </c>
      <c r="F103" s="49">
        <v>234485</v>
      </c>
      <c r="G103" s="49">
        <v>215942</v>
      </c>
      <c r="H103" s="49">
        <v>250917</v>
      </c>
      <c r="I103" s="49">
        <v>239103</v>
      </c>
      <c r="J103" s="49">
        <v>186960</v>
      </c>
      <c r="K103" s="49">
        <v>172511</v>
      </c>
      <c r="L103" s="49">
        <v>189809</v>
      </c>
      <c r="M103" s="49">
        <v>157351</v>
      </c>
      <c r="N103" s="49">
        <v>5051939</v>
      </c>
      <c r="O103" s="49">
        <v>3275818</v>
      </c>
      <c r="P103" s="49">
        <v>3412630</v>
      </c>
      <c r="Q103" s="49">
        <v>161909</v>
      </c>
      <c r="R103" s="49">
        <f>'[2]Transportation &amp; Support Servic'!R103+'[2]Transportation Non-Assistance'!R103</f>
        <v>4096601</v>
      </c>
      <c r="S103" s="49">
        <f>'[2]Transportation &amp; Support Servic'!S103+'[2]Transportation Non-Assistance'!S103</f>
        <v>3547719</v>
      </c>
      <c r="T103" s="49">
        <v>1276106</v>
      </c>
      <c r="U103" s="226">
        <v>1717657</v>
      </c>
      <c r="V103" s="49">
        <v>1946155</v>
      </c>
      <c r="W103" s="49">
        <v>1921152</v>
      </c>
      <c r="X103" s="49">
        <v>2091001</v>
      </c>
      <c r="Y103" s="49">
        <v>1751576</v>
      </c>
      <c r="Z103" s="49">
        <v>924567</v>
      </c>
    </row>
    <row r="104" spans="1:26">
      <c r="A104" s="51" t="s">
        <v>142</v>
      </c>
      <c r="B104" s="49">
        <v>0</v>
      </c>
      <c r="C104" s="103">
        <v>0</v>
      </c>
      <c r="D104" s="103">
        <v>0</v>
      </c>
      <c r="E104" s="49">
        <v>2859684</v>
      </c>
      <c r="F104" s="49">
        <v>5868462</v>
      </c>
      <c r="G104" s="49">
        <v>4099036</v>
      </c>
      <c r="H104" s="49">
        <v>3172095</v>
      </c>
      <c r="I104" s="49">
        <v>2216916</v>
      </c>
      <c r="J104" s="49">
        <v>6019798</v>
      </c>
      <c r="K104" s="49">
        <v>633457</v>
      </c>
      <c r="L104" s="49">
        <v>0</v>
      </c>
      <c r="M104" s="49">
        <v>3150869</v>
      </c>
      <c r="N104" s="49">
        <v>9864378</v>
      </c>
      <c r="O104" s="49">
        <v>6308177</v>
      </c>
      <c r="P104" s="49">
        <v>1944336</v>
      </c>
      <c r="Q104" s="49">
        <v>1981114</v>
      </c>
      <c r="R104" s="49">
        <f>'[2]Transportation &amp; Support Servic'!R104+'[2]Transportation Non-Assistance'!R104</f>
        <v>1894992</v>
      </c>
      <c r="S104" s="49">
        <f>'[2]Transportation &amp; Support Servic'!S104+'[2]Transportation Non-Assistance'!S104</f>
        <v>2110096</v>
      </c>
      <c r="T104" s="49">
        <v>1273483</v>
      </c>
      <c r="U104" s="226">
        <v>856555</v>
      </c>
      <c r="V104" s="49">
        <v>762691</v>
      </c>
      <c r="W104" s="49">
        <v>722776</v>
      </c>
      <c r="X104" s="49">
        <v>640593</v>
      </c>
      <c r="Y104" s="49">
        <v>329641</v>
      </c>
      <c r="Z104" s="49">
        <v>672794</v>
      </c>
    </row>
    <row r="105" spans="1:26">
      <c r="A105" s="51" t="s">
        <v>144</v>
      </c>
      <c r="B105" s="49">
        <v>0</v>
      </c>
      <c r="C105" s="103">
        <v>0</v>
      </c>
      <c r="D105" s="103">
        <v>0</v>
      </c>
      <c r="E105" s="49">
        <v>189486</v>
      </c>
      <c r="F105" s="49">
        <v>64630</v>
      </c>
      <c r="G105" s="49">
        <v>66050</v>
      </c>
      <c r="H105" s="49">
        <v>53391</v>
      </c>
      <c r="I105" s="49">
        <v>61120</v>
      </c>
      <c r="J105" s="49">
        <v>67446</v>
      </c>
      <c r="K105" s="49">
        <v>57380</v>
      </c>
      <c r="L105" s="49">
        <v>51409</v>
      </c>
      <c r="M105" s="49">
        <v>44797</v>
      </c>
      <c r="N105" s="49">
        <v>18495</v>
      </c>
      <c r="O105" s="49">
        <v>45291</v>
      </c>
      <c r="P105" s="49">
        <v>63634</v>
      </c>
      <c r="Q105" s="49">
        <v>0</v>
      </c>
      <c r="R105" s="49">
        <f>'[2]Transportation &amp; Support Servic'!R105+'[2]Transportation Non-Assistance'!R105</f>
        <v>53305</v>
      </c>
      <c r="S105" s="49">
        <f>'[2]Transportation &amp; Support Servic'!S105+'[2]Transportation Non-Assistance'!S105</f>
        <v>47589</v>
      </c>
      <c r="T105" s="49">
        <v>43301</v>
      </c>
      <c r="U105" s="226">
        <v>41652</v>
      </c>
      <c r="V105" s="49">
        <v>35978</v>
      </c>
      <c r="W105" s="49">
        <v>37956</v>
      </c>
      <c r="X105" s="49">
        <v>40158</v>
      </c>
      <c r="Y105" s="49">
        <v>16844</v>
      </c>
      <c r="Z105" s="49">
        <v>11890</v>
      </c>
    </row>
    <row r="106" spans="1:26">
      <c r="A106" s="51" t="s">
        <v>146</v>
      </c>
      <c r="B106" s="49">
        <v>0</v>
      </c>
      <c r="C106" s="103">
        <v>0</v>
      </c>
      <c r="D106" s="103">
        <v>0</v>
      </c>
      <c r="E106" s="49">
        <v>2289949</v>
      </c>
      <c r="F106" s="49">
        <v>5774747</v>
      </c>
      <c r="G106" s="49">
        <v>8804455</v>
      </c>
      <c r="H106" s="49">
        <v>3908053</v>
      </c>
      <c r="I106" s="49">
        <v>2836942</v>
      </c>
      <c r="J106" s="49">
        <v>1779193</v>
      </c>
      <c r="K106" s="49">
        <v>3281024</v>
      </c>
      <c r="L106" s="49">
        <v>4592918</v>
      </c>
      <c r="M106" s="49">
        <v>284782</v>
      </c>
      <c r="N106" s="49">
        <v>0</v>
      </c>
      <c r="O106" s="49">
        <v>0</v>
      </c>
      <c r="P106" s="49">
        <v>0</v>
      </c>
      <c r="Q106" s="49">
        <v>0</v>
      </c>
      <c r="R106" s="49">
        <f>'[2]Transportation &amp; Support Servic'!R106+'[2]Transportation Non-Assistance'!R106</f>
        <v>0</v>
      </c>
      <c r="S106" s="49">
        <f>'[2]Transportation &amp; Support Servic'!S106+'[2]Transportation Non-Assistance'!S106</f>
        <v>0</v>
      </c>
      <c r="T106" s="49">
        <v>1497152</v>
      </c>
      <c r="U106" s="226">
        <v>995795</v>
      </c>
      <c r="V106" s="49">
        <v>1087461</v>
      </c>
      <c r="W106" s="49">
        <v>0</v>
      </c>
      <c r="X106" s="49">
        <v>548573</v>
      </c>
      <c r="Y106" s="49">
        <v>588416</v>
      </c>
      <c r="Z106" s="49">
        <v>1540765</v>
      </c>
    </row>
    <row r="107" spans="1:26">
      <c r="A107" s="51" t="s">
        <v>148</v>
      </c>
      <c r="B107" s="49">
        <v>0</v>
      </c>
      <c r="C107" s="103">
        <v>0</v>
      </c>
      <c r="D107" s="103">
        <v>0</v>
      </c>
      <c r="E107" s="49">
        <v>4592737</v>
      </c>
      <c r="F107" s="49">
        <v>9978111</v>
      </c>
      <c r="G107" s="49">
        <v>21603276</v>
      </c>
      <c r="H107" s="49">
        <v>984198</v>
      </c>
      <c r="I107" s="49">
        <v>3809382</v>
      </c>
      <c r="J107" s="49">
        <v>2735296</v>
      </c>
      <c r="K107" s="49">
        <v>968277</v>
      </c>
      <c r="L107" s="49">
        <v>1632008</v>
      </c>
      <c r="M107" s="49">
        <v>1102194</v>
      </c>
      <c r="N107" s="49">
        <v>1342047</v>
      </c>
      <c r="O107" s="49">
        <v>6788755</v>
      </c>
      <c r="P107" s="49">
        <v>6547959</v>
      </c>
      <c r="Q107" s="49">
        <v>242932</v>
      </c>
      <c r="R107" s="49">
        <f>'[2]Transportation &amp; Support Servic'!R107+'[2]Transportation Non-Assistance'!R107</f>
        <v>5115755</v>
      </c>
      <c r="S107" s="49">
        <f>'[2]Transportation &amp; Support Servic'!S107+'[2]Transportation Non-Assistance'!S107</f>
        <v>4212600</v>
      </c>
      <c r="T107" s="49">
        <v>3855380</v>
      </c>
      <c r="U107" s="226">
        <v>3310103</v>
      </c>
      <c r="V107" s="49">
        <v>2770677</v>
      </c>
      <c r="W107" s="49">
        <v>2843061</v>
      </c>
      <c r="X107" s="49">
        <v>2564007</v>
      </c>
      <c r="Y107" s="49">
        <v>1676514</v>
      </c>
      <c r="Z107" s="49">
        <v>621341</v>
      </c>
    </row>
    <row r="108" spans="1:26">
      <c r="A108" s="51" t="s">
        <v>150</v>
      </c>
      <c r="B108" s="49">
        <v>0</v>
      </c>
      <c r="C108" s="103">
        <v>0</v>
      </c>
      <c r="D108" s="103">
        <v>0</v>
      </c>
      <c r="E108" s="49">
        <v>102061</v>
      </c>
      <c r="F108" s="49">
        <v>647367</v>
      </c>
      <c r="G108" s="49">
        <v>3390374</v>
      </c>
      <c r="H108" s="49">
        <v>2887992</v>
      </c>
      <c r="I108" s="49">
        <v>3308286</v>
      </c>
      <c r="J108" s="49">
        <v>1240610</v>
      </c>
      <c r="K108" s="49">
        <v>1275019</v>
      </c>
      <c r="L108" s="49">
        <v>1088657</v>
      </c>
      <c r="M108" s="49">
        <v>1531518</v>
      </c>
      <c r="N108" s="49">
        <v>406277</v>
      </c>
      <c r="O108" s="49">
        <v>331921</v>
      </c>
      <c r="P108" s="49">
        <v>212257</v>
      </c>
      <c r="Q108" s="49">
        <v>276989</v>
      </c>
      <c r="R108" s="49">
        <f>'[2]Transportation &amp; Support Servic'!R108+'[2]Transportation Non-Assistance'!R108</f>
        <v>258353</v>
      </c>
      <c r="S108" s="49">
        <f>'[2]Transportation &amp; Support Servic'!S108+'[2]Transportation Non-Assistance'!S108</f>
        <v>-1</v>
      </c>
      <c r="T108" s="49">
        <v>262368</v>
      </c>
      <c r="U108" s="226">
        <v>74733</v>
      </c>
      <c r="V108" s="49">
        <v>174385</v>
      </c>
      <c r="W108" s="49">
        <v>64316</v>
      </c>
      <c r="X108" s="49">
        <v>0</v>
      </c>
      <c r="Y108" s="49">
        <v>0</v>
      </c>
      <c r="Z108" s="49">
        <v>0</v>
      </c>
    </row>
    <row r="109" spans="1:26">
      <c r="A109" s="51" t="s">
        <v>152</v>
      </c>
      <c r="B109" s="49">
        <v>0</v>
      </c>
      <c r="C109" s="103">
        <v>0</v>
      </c>
      <c r="D109" s="103">
        <v>0</v>
      </c>
      <c r="E109" s="49">
        <v>3417442</v>
      </c>
      <c r="F109" s="49">
        <v>3800714</v>
      </c>
      <c r="G109" s="49">
        <v>4734969</v>
      </c>
      <c r="H109" s="49">
        <v>4238061</v>
      </c>
      <c r="I109" s="49">
        <v>4237392</v>
      </c>
      <c r="J109" s="49">
        <v>2327430</v>
      </c>
      <c r="K109" s="49">
        <v>4294206</v>
      </c>
      <c r="L109" s="49">
        <v>3839850</v>
      </c>
      <c r="M109" s="49">
        <v>2419490</v>
      </c>
      <c r="N109" s="49">
        <v>2376715</v>
      </c>
      <c r="O109" s="49">
        <v>1900850</v>
      </c>
      <c r="P109" s="49">
        <v>1678746</v>
      </c>
      <c r="Q109" s="49">
        <v>2387165</v>
      </c>
      <c r="R109" s="49">
        <f>'[2]Transportation &amp; Support Servic'!R109+'[2]Transportation Non-Assistance'!R109</f>
        <v>1827735</v>
      </c>
      <c r="S109" s="49">
        <f>'[2]Transportation &amp; Support Servic'!S109+'[2]Transportation Non-Assistance'!S109</f>
        <v>1859101</v>
      </c>
      <c r="T109" s="49">
        <v>0</v>
      </c>
      <c r="U109" s="226">
        <v>40466</v>
      </c>
      <c r="V109" s="49">
        <v>0</v>
      </c>
      <c r="W109" s="49">
        <v>0</v>
      </c>
      <c r="X109" s="49">
        <v>0</v>
      </c>
      <c r="Y109" s="49">
        <v>0</v>
      </c>
      <c r="Z109" s="49">
        <v>0</v>
      </c>
    </row>
    <row r="110" spans="1:26">
      <c r="A110" s="51" t="s">
        <v>153</v>
      </c>
      <c r="B110" s="49">
        <v>0</v>
      </c>
      <c r="C110" s="103">
        <v>0</v>
      </c>
      <c r="D110" s="103">
        <v>2086484</v>
      </c>
      <c r="E110" s="49">
        <v>7659995</v>
      </c>
      <c r="F110" s="49">
        <v>2968321</v>
      </c>
      <c r="G110" s="49">
        <v>4253771</v>
      </c>
      <c r="H110" s="49">
        <v>6071484</v>
      </c>
      <c r="I110" s="49">
        <v>5260490</v>
      </c>
      <c r="J110" s="49">
        <v>5174154</v>
      </c>
      <c r="K110" s="49">
        <v>3663928</v>
      </c>
      <c r="L110" s="49">
        <v>4051952</v>
      </c>
      <c r="M110" s="49">
        <v>4416812</v>
      </c>
      <c r="N110" s="49">
        <v>5377255</v>
      </c>
      <c r="O110" s="49">
        <v>5400454</v>
      </c>
      <c r="P110" s="49">
        <v>5888787</v>
      </c>
      <c r="Q110" s="49">
        <v>0</v>
      </c>
      <c r="R110" s="49">
        <f>'[2]Transportation &amp; Support Servic'!R110+'[2]Transportation Non-Assistance'!R110</f>
        <v>4336607</v>
      </c>
      <c r="S110" s="49">
        <f>'[2]Transportation &amp; Support Servic'!S110+'[2]Transportation Non-Assistance'!S110</f>
        <v>1354514</v>
      </c>
      <c r="T110" s="49">
        <v>950771</v>
      </c>
      <c r="U110" s="226">
        <v>224479</v>
      </c>
      <c r="V110" s="49">
        <v>765594</v>
      </c>
      <c r="W110" s="49">
        <v>1359952</v>
      </c>
      <c r="X110" s="49">
        <v>815908</v>
      </c>
      <c r="Y110" s="49">
        <v>526039</v>
      </c>
      <c r="Z110" s="49">
        <v>242716</v>
      </c>
    </row>
    <row r="111" spans="1:26">
      <c r="A111" s="51" t="s">
        <v>154</v>
      </c>
      <c r="B111" s="49">
        <v>0</v>
      </c>
      <c r="C111" s="103">
        <v>0</v>
      </c>
      <c r="D111" s="103">
        <v>0</v>
      </c>
      <c r="E111" s="49">
        <v>4591218</v>
      </c>
      <c r="F111" s="49">
        <v>7603243</v>
      </c>
      <c r="G111" s="49">
        <v>5403322</v>
      </c>
      <c r="H111" s="49">
        <v>3906114</v>
      </c>
      <c r="I111" s="49">
        <v>2991893</v>
      </c>
      <c r="J111" s="49">
        <v>3833527</v>
      </c>
      <c r="K111" s="49">
        <v>3342718</v>
      </c>
      <c r="L111" s="49">
        <v>3064591</v>
      </c>
      <c r="M111" s="49">
        <v>2598164</v>
      </c>
      <c r="N111" s="49">
        <v>3493498</v>
      </c>
      <c r="O111" s="49">
        <v>2888478</v>
      </c>
      <c r="P111" s="49">
        <v>2257866</v>
      </c>
      <c r="Q111" s="49">
        <v>0</v>
      </c>
      <c r="R111" s="49">
        <f>'[2]Transportation &amp; Support Servic'!R111+'[2]Transportation Non-Assistance'!R111</f>
        <v>2515518</v>
      </c>
      <c r="S111" s="49">
        <f>'[2]Transportation &amp; Support Servic'!S111+'[2]Transportation Non-Assistance'!S111</f>
        <v>3655591</v>
      </c>
      <c r="T111" s="49">
        <v>0</v>
      </c>
      <c r="U111" s="226">
        <v>0</v>
      </c>
      <c r="V111" s="49">
        <v>0</v>
      </c>
      <c r="W111" s="49">
        <v>0</v>
      </c>
      <c r="X111" s="49">
        <v>0</v>
      </c>
      <c r="Y111" s="49">
        <v>0</v>
      </c>
      <c r="Z111" s="49">
        <v>0</v>
      </c>
    </row>
    <row r="112" spans="1:26">
      <c r="A112" s="51" t="s">
        <v>155</v>
      </c>
      <c r="B112" s="49">
        <v>0</v>
      </c>
      <c r="C112" s="103">
        <v>0</v>
      </c>
      <c r="D112" s="103">
        <v>0</v>
      </c>
      <c r="E112" s="49">
        <v>18400748</v>
      </c>
      <c r="F112" s="49">
        <v>35862733</v>
      </c>
      <c r="G112" s="49">
        <v>30270243</v>
      </c>
      <c r="H112" s="49">
        <v>17347020</v>
      </c>
      <c r="I112" s="49">
        <v>13198791</v>
      </c>
      <c r="J112" s="49">
        <v>10048495</v>
      </c>
      <c r="K112" s="49">
        <v>15196588</v>
      </c>
      <c r="L112" s="49">
        <v>14912936</v>
      </c>
      <c r="M112" s="49">
        <v>14951851</v>
      </c>
      <c r="N112" s="49">
        <v>16918842</v>
      </c>
      <c r="O112" s="49">
        <v>42037799</v>
      </c>
      <c r="P112" s="49">
        <v>15037835</v>
      </c>
      <c r="Q112" s="49">
        <v>21489116</v>
      </c>
      <c r="R112" s="49">
        <f>'[2]Transportation &amp; Support Servic'!R112+'[2]Transportation Non-Assistance'!R112</f>
        <v>25045088</v>
      </c>
      <c r="S112" s="49">
        <f>'[2]Transportation &amp; Support Servic'!S112+'[2]Transportation Non-Assistance'!S112</f>
        <v>31369386</v>
      </c>
      <c r="T112" s="49">
        <v>13601759</v>
      </c>
      <c r="U112" s="226">
        <v>11906681</v>
      </c>
      <c r="V112" s="49">
        <v>13685208</v>
      </c>
      <c r="W112" s="49">
        <v>11089619</v>
      </c>
      <c r="X112" s="49">
        <v>8907713</v>
      </c>
      <c r="Y112" s="49">
        <v>12678569</v>
      </c>
      <c r="Z112" s="49">
        <v>10427910</v>
      </c>
    </row>
    <row r="113" spans="1:26">
      <c r="A113" s="51" t="s">
        <v>157</v>
      </c>
      <c r="B113" s="49">
        <v>0</v>
      </c>
      <c r="C113" s="103">
        <v>0</v>
      </c>
      <c r="D113" s="103">
        <v>0</v>
      </c>
      <c r="E113" s="49">
        <v>2510082</v>
      </c>
      <c r="F113" s="49">
        <v>5088959</v>
      </c>
      <c r="G113" s="49">
        <v>8497527</v>
      </c>
      <c r="H113" s="49">
        <v>4051515</v>
      </c>
      <c r="I113" s="49">
        <v>1233771</v>
      </c>
      <c r="J113" s="49">
        <v>2104892</v>
      </c>
      <c r="K113" s="49">
        <v>796729</v>
      </c>
      <c r="L113" s="49">
        <v>1218950</v>
      </c>
      <c r="M113" s="49">
        <v>962572</v>
      </c>
      <c r="N113" s="49">
        <v>863878</v>
      </c>
      <c r="O113" s="49">
        <v>860342</v>
      </c>
      <c r="P113" s="49">
        <v>1543984</v>
      </c>
      <c r="Q113" s="49">
        <v>0</v>
      </c>
      <c r="R113" s="49">
        <f>'[2]Transportation &amp; Support Servic'!R113+'[2]Transportation Non-Assistance'!R113</f>
        <v>0</v>
      </c>
      <c r="S113" s="49">
        <f>'[2]Transportation &amp; Support Servic'!S113+'[2]Transportation Non-Assistance'!S113</f>
        <v>0</v>
      </c>
      <c r="T113" s="49">
        <v>118130</v>
      </c>
      <c r="U113" s="226">
        <v>60606</v>
      </c>
      <c r="V113" s="49">
        <v>27112</v>
      </c>
      <c r="W113" s="49">
        <v>475</v>
      </c>
      <c r="X113" s="49">
        <v>81680</v>
      </c>
      <c r="Y113" s="49">
        <v>31018</v>
      </c>
      <c r="Z113" s="49">
        <v>11960</v>
      </c>
    </row>
    <row r="114" spans="1:26">
      <c r="A114" s="51" t="s">
        <v>158</v>
      </c>
      <c r="B114" s="49">
        <v>0</v>
      </c>
      <c r="C114" s="103">
        <v>0</v>
      </c>
      <c r="D114" s="103">
        <v>0</v>
      </c>
      <c r="E114" s="49">
        <v>766493</v>
      </c>
      <c r="F114" s="49">
        <v>-762819</v>
      </c>
      <c r="G114" s="49">
        <v>200</v>
      </c>
      <c r="H114" s="49">
        <v>3076</v>
      </c>
      <c r="I114" s="49">
        <v>11220723</v>
      </c>
      <c r="J114" s="49">
        <v>2389591</v>
      </c>
      <c r="K114" s="49">
        <v>1760901</v>
      </c>
      <c r="L114" s="49">
        <v>863076</v>
      </c>
      <c r="M114" s="49">
        <v>3303487</v>
      </c>
      <c r="N114" s="49">
        <v>357648</v>
      </c>
      <c r="O114" s="49">
        <v>-5909</v>
      </c>
      <c r="P114" s="49">
        <v>0</v>
      </c>
      <c r="Q114" s="49">
        <v>0</v>
      </c>
      <c r="R114" s="49">
        <f>'[2]Transportation &amp; Support Servic'!R114+'[2]Transportation Non-Assistance'!R114</f>
        <v>0</v>
      </c>
      <c r="S114" s="49">
        <f>'[2]Transportation &amp; Support Servic'!S114+'[2]Transportation Non-Assistance'!S114</f>
        <v>0</v>
      </c>
      <c r="T114" s="49">
        <v>0</v>
      </c>
      <c r="U114" s="226">
        <v>0</v>
      </c>
      <c r="V114" s="49">
        <v>0</v>
      </c>
      <c r="W114" s="49">
        <v>0</v>
      </c>
      <c r="X114" s="49">
        <v>0</v>
      </c>
      <c r="Y114" s="49">
        <v>0</v>
      </c>
      <c r="Z114" s="49">
        <v>0</v>
      </c>
    </row>
    <row r="115" spans="1:26">
      <c r="A115" s="59" t="s">
        <v>159</v>
      </c>
      <c r="B115" s="49">
        <v>0</v>
      </c>
      <c r="C115" s="103">
        <v>0</v>
      </c>
      <c r="D115" s="103">
        <v>2086484</v>
      </c>
      <c r="E115" s="49">
        <v>496096023</v>
      </c>
      <c r="F115" s="49">
        <v>516932636</v>
      </c>
      <c r="G115" s="49">
        <v>339283992</v>
      </c>
      <c r="H115" s="49">
        <v>434376564</v>
      </c>
      <c r="I115" s="49">
        <v>358071462</v>
      </c>
      <c r="J115" s="49">
        <v>393289616</v>
      </c>
      <c r="K115" s="49">
        <v>341186928</v>
      </c>
      <c r="L115" s="49">
        <v>350685011</v>
      </c>
      <c r="M115" s="49">
        <v>399327819</v>
      </c>
      <c r="N115" s="49">
        <v>420131399</v>
      </c>
      <c r="O115" s="49">
        <v>445118725</v>
      </c>
      <c r="P115" s="49">
        <v>411935952</v>
      </c>
      <c r="Q115" s="49">
        <v>227294228</v>
      </c>
      <c r="R115" s="49">
        <f>'[2]Transportation &amp; Support Servic'!R115+'[2]Transportation Non-Assistance'!R115</f>
        <v>372748938</v>
      </c>
      <c r="S115" s="49">
        <f>'[2]Transportation &amp; Support Servic'!S115+'[2]Transportation Non-Assistance'!S115</f>
        <v>382483319</v>
      </c>
      <c r="T115" s="49">
        <v>420499695</v>
      </c>
      <c r="U115" s="226">
        <v>422041379</v>
      </c>
      <c r="V115" s="49">
        <f>SUM(V64:V114)</f>
        <v>404032314</v>
      </c>
      <c r="W115" s="49">
        <f>SUM(W64:W114)</f>
        <v>395579048</v>
      </c>
      <c r="X115" s="49">
        <f>SUM(X64:X114)</f>
        <v>357089805</v>
      </c>
      <c r="Y115" s="49">
        <f>SUM(Y64:Y114)</f>
        <v>334765793</v>
      </c>
      <c r="Z115" s="49">
        <f>SUM(Z64:Z114)</f>
        <v>305056648.07000005</v>
      </c>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0</v>
      </c>
      <c r="C123" s="49">
        <v>0</v>
      </c>
      <c r="D123" s="49">
        <v>0</v>
      </c>
      <c r="E123" s="49">
        <v>3505233</v>
      </c>
      <c r="F123" s="49">
        <v>1544858</v>
      </c>
      <c r="G123" s="49">
        <v>2323985</v>
      </c>
      <c r="H123" s="49">
        <v>90718</v>
      </c>
      <c r="I123" s="49">
        <v>2326216</v>
      </c>
      <c r="J123" s="49">
        <v>2010814</v>
      </c>
      <c r="K123" s="49">
        <v>2076697</v>
      </c>
      <c r="L123" s="49">
        <v>2710649</v>
      </c>
      <c r="M123" s="49">
        <v>2522119</v>
      </c>
      <c r="N123" s="49">
        <v>3856653</v>
      </c>
      <c r="O123" s="49">
        <v>4360940</v>
      </c>
      <c r="P123" s="49">
        <v>4903275</v>
      </c>
      <c r="Q123" s="49">
        <v>4156904</v>
      </c>
      <c r="R123" s="49">
        <f>'[2]Transportation &amp; Support Servic'!R123+'[2]Transportation Non-Assistance'!R123</f>
        <v>2434650</v>
      </c>
      <c r="S123" s="49">
        <f>'[2]Transportation &amp; Support Servic'!S123+'[2]Transportation Non-Assistance'!S123</f>
        <v>2272211</v>
      </c>
      <c r="T123" s="49">
        <v>2478260</v>
      </c>
      <c r="U123" s="226">
        <v>2366663</v>
      </c>
      <c r="V123" s="49">
        <v>2738196</v>
      </c>
      <c r="W123" s="49">
        <v>2494627</v>
      </c>
      <c r="X123" s="49">
        <v>2241825</v>
      </c>
      <c r="Y123" s="49">
        <v>2035809</v>
      </c>
      <c r="Z123" s="49">
        <v>714500</v>
      </c>
    </row>
    <row r="124" spans="1:26">
      <c r="A124" s="51" t="s">
        <v>84</v>
      </c>
      <c r="B124" s="49">
        <v>0</v>
      </c>
      <c r="C124" s="49">
        <v>0</v>
      </c>
      <c r="D124" s="49">
        <v>0</v>
      </c>
      <c r="E124" s="49">
        <v>251399</v>
      </c>
      <c r="F124" s="49">
        <v>0</v>
      </c>
      <c r="G124" s="49">
        <v>292863</v>
      </c>
      <c r="H124" s="49">
        <v>222437</v>
      </c>
      <c r="I124" s="49">
        <v>11803</v>
      </c>
      <c r="J124" s="49">
        <v>0</v>
      </c>
      <c r="K124" s="49">
        <v>0</v>
      </c>
      <c r="L124" s="49">
        <v>0</v>
      </c>
      <c r="M124" s="49">
        <v>0</v>
      </c>
      <c r="N124" s="49">
        <v>0</v>
      </c>
      <c r="O124" s="49">
        <v>0</v>
      </c>
      <c r="P124" s="49">
        <v>0</v>
      </c>
      <c r="Q124" s="49">
        <v>0</v>
      </c>
      <c r="R124" s="49">
        <f>'[2]Transportation &amp; Support Servic'!R124+'[2]Transportation Non-Assistance'!R124</f>
        <v>0</v>
      </c>
      <c r="S124" s="49">
        <f>'[2]Transportation &amp; Support Servic'!S124+'[2]Transportation Non-Assistance'!S124</f>
        <v>0</v>
      </c>
      <c r="T124" s="49">
        <v>0</v>
      </c>
      <c r="U124" s="226">
        <v>127671</v>
      </c>
      <c r="V124" s="49">
        <v>0</v>
      </c>
      <c r="W124" s="49">
        <v>0</v>
      </c>
      <c r="X124" s="49">
        <v>208833</v>
      </c>
      <c r="Y124" s="49">
        <v>0</v>
      </c>
      <c r="Z124" s="49">
        <v>0</v>
      </c>
    </row>
    <row r="125" spans="1:26">
      <c r="A125" s="51" t="s">
        <v>86</v>
      </c>
      <c r="B125" s="49">
        <v>0</v>
      </c>
      <c r="C125" s="49">
        <v>0</v>
      </c>
      <c r="D125" s="49">
        <v>0</v>
      </c>
      <c r="E125" s="49">
        <v>179773</v>
      </c>
      <c r="F125" s="49">
        <v>-1328</v>
      </c>
      <c r="G125" s="49">
        <v>159441</v>
      </c>
      <c r="H125" s="49">
        <v>155</v>
      </c>
      <c r="I125" s="49">
        <v>53</v>
      </c>
      <c r="J125" s="49">
        <v>289415</v>
      </c>
      <c r="K125" s="49">
        <v>625579</v>
      </c>
      <c r="L125" s="49">
        <v>102842</v>
      </c>
      <c r="M125" s="49">
        <v>143862</v>
      </c>
      <c r="N125" s="49">
        <v>827</v>
      </c>
      <c r="O125" s="49">
        <v>119689</v>
      </c>
      <c r="P125" s="49">
        <v>5441</v>
      </c>
      <c r="Q125" s="49">
        <v>0</v>
      </c>
      <c r="R125" s="49">
        <f>'[2]Transportation &amp; Support Servic'!R125+'[2]Transportation Non-Assistance'!R125</f>
        <v>0</v>
      </c>
      <c r="S125" s="49">
        <f>'[2]Transportation &amp; Support Servic'!S125+'[2]Transportation Non-Assistance'!S125</f>
        <v>0</v>
      </c>
      <c r="T125" s="49">
        <v>0</v>
      </c>
      <c r="U125" s="226">
        <v>0</v>
      </c>
      <c r="V125" s="49">
        <v>0</v>
      </c>
      <c r="W125" s="49">
        <v>0</v>
      </c>
      <c r="X125" s="49">
        <v>0</v>
      </c>
      <c r="Y125" s="49">
        <v>0</v>
      </c>
      <c r="Z125" s="49">
        <v>0</v>
      </c>
    </row>
    <row r="126" spans="1:26">
      <c r="A126" s="51" t="s">
        <v>88</v>
      </c>
      <c r="B126" s="49">
        <v>0</v>
      </c>
      <c r="C126" s="49">
        <v>0</v>
      </c>
      <c r="D126" s="49">
        <v>0</v>
      </c>
      <c r="E126" s="49">
        <v>3916724</v>
      </c>
      <c r="F126" s="49">
        <v>2551200</v>
      </c>
      <c r="G126" s="49">
        <v>2916258</v>
      </c>
      <c r="H126" s="49">
        <v>2835968</v>
      </c>
      <c r="I126" s="49">
        <v>4513333</v>
      </c>
      <c r="J126" s="49">
        <v>2207698</v>
      </c>
      <c r="K126" s="49">
        <v>1575200</v>
      </c>
      <c r="L126" s="49">
        <v>899000</v>
      </c>
      <c r="M126" s="49">
        <v>864000</v>
      </c>
      <c r="N126" s="49">
        <v>784200</v>
      </c>
      <c r="O126" s="49">
        <v>699800</v>
      </c>
      <c r="P126" s="49">
        <v>761000</v>
      </c>
      <c r="Q126" s="49">
        <v>651400</v>
      </c>
      <c r="R126" s="49">
        <f>'[2]Transportation &amp; Support Servic'!R126+'[2]Transportation Non-Assistance'!R126</f>
        <v>595200</v>
      </c>
      <c r="S126" s="49">
        <f>'[2]Transportation &amp; Support Servic'!S126+'[2]Transportation Non-Assistance'!S126</f>
        <v>523200</v>
      </c>
      <c r="T126" s="49">
        <v>443400</v>
      </c>
      <c r="U126" s="226">
        <v>339600</v>
      </c>
      <c r="V126" s="49">
        <v>261000</v>
      </c>
      <c r="W126" s="49">
        <v>256801</v>
      </c>
      <c r="X126" s="49">
        <v>243191</v>
      </c>
      <c r="Y126" s="49">
        <v>0</v>
      </c>
      <c r="Z126" s="49">
        <v>0</v>
      </c>
    </row>
    <row r="127" spans="1:26">
      <c r="A127" s="51" t="s">
        <v>74</v>
      </c>
      <c r="B127" s="49">
        <v>0</v>
      </c>
      <c r="C127" s="49">
        <v>0</v>
      </c>
      <c r="D127" s="49">
        <v>0</v>
      </c>
      <c r="E127" s="49">
        <v>11593163</v>
      </c>
      <c r="F127" s="49">
        <v>16370860</v>
      </c>
      <c r="G127" s="49">
        <v>132827040</v>
      </c>
      <c r="H127" s="49">
        <v>-3820124</v>
      </c>
      <c r="I127" s="49">
        <v>19592609</v>
      </c>
      <c r="J127" s="49">
        <v>21055748</v>
      </c>
      <c r="K127" s="49">
        <v>21027175</v>
      </c>
      <c r="L127" s="49">
        <v>17368998</v>
      </c>
      <c r="M127" s="49">
        <v>16808750</v>
      </c>
      <c r="N127" s="49">
        <v>20351701</v>
      </c>
      <c r="O127" s="49">
        <v>17436396</v>
      </c>
      <c r="P127" s="49">
        <v>11588937</v>
      </c>
      <c r="Q127" s="49">
        <v>11526030</v>
      </c>
      <c r="R127" s="49">
        <f>'[2]Transportation &amp; Support Servic'!R127+'[2]Transportation Non-Assistance'!R127</f>
        <v>14215277</v>
      </c>
      <c r="S127" s="49">
        <f>'[2]Transportation &amp; Support Servic'!S127+'[2]Transportation Non-Assistance'!S127</f>
        <v>12586078</v>
      </c>
      <c r="T127" s="49">
        <v>9824635</v>
      </c>
      <c r="U127" s="226">
        <v>11375528</v>
      </c>
      <c r="V127" s="49">
        <v>11196057</v>
      </c>
      <c r="W127" s="49">
        <v>10997455</v>
      </c>
      <c r="X127" s="49">
        <v>10070187</v>
      </c>
      <c r="Y127" s="49">
        <v>8567047</v>
      </c>
      <c r="Z127" s="49">
        <v>6157959</v>
      </c>
    </row>
    <row r="128" spans="1:26">
      <c r="A128" s="51" t="s">
        <v>91</v>
      </c>
      <c r="B128" s="49">
        <v>0</v>
      </c>
      <c r="C128" s="49">
        <v>0</v>
      </c>
      <c r="D128" s="49">
        <v>0</v>
      </c>
      <c r="E128" s="49">
        <v>2288423</v>
      </c>
      <c r="F128" s="49">
        <v>1452233</v>
      </c>
      <c r="G128" s="49">
        <v>1288828</v>
      </c>
      <c r="H128" s="49">
        <v>1877594</v>
      </c>
      <c r="I128" s="49">
        <v>1329064</v>
      </c>
      <c r="J128" s="49">
        <v>968149</v>
      </c>
      <c r="K128" s="49">
        <v>950904</v>
      </c>
      <c r="L128" s="49">
        <v>842797</v>
      </c>
      <c r="M128" s="49">
        <v>902092</v>
      </c>
      <c r="N128" s="49">
        <v>1261954</v>
      </c>
      <c r="O128" s="49">
        <v>294568</v>
      </c>
      <c r="P128" s="49">
        <v>333957</v>
      </c>
      <c r="Q128" s="49">
        <v>316934</v>
      </c>
      <c r="R128" s="49">
        <f>'[2]Transportation &amp; Support Servic'!R128+'[2]Transportation Non-Assistance'!R128</f>
        <v>417542</v>
      </c>
      <c r="S128" s="49">
        <f>'[2]Transportation &amp; Support Servic'!S128+'[2]Transportation Non-Assistance'!S128</f>
        <v>478101</v>
      </c>
      <c r="T128" s="49">
        <v>805704</v>
      </c>
      <c r="U128" s="226">
        <v>1235847</v>
      </c>
      <c r="V128" s="49">
        <v>1435000</v>
      </c>
      <c r="W128" s="49">
        <v>1142600</v>
      </c>
      <c r="X128" s="49">
        <v>961038</v>
      </c>
      <c r="Y128" s="49">
        <v>407698</v>
      </c>
      <c r="Z128" s="49">
        <v>369050</v>
      </c>
    </row>
    <row r="129" spans="1:26">
      <c r="A129" s="51" t="s">
        <v>93</v>
      </c>
      <c r="B129" s="49">
        <v>0</v>
      </c>
      <c r="C129" s="49">
        <v>0</v>
      </c>
      <c r="D129" s="49">
        <v>0</v>
      </c>
      <c r="E129" s="49">
        <v>4437164</v>
      </c>
      <c r="F129" s="49">
        <v>7506156</v>
      </c>
      <c r="G129" s="49">
        <v>13982037</v>
      </c>
      <c r="H129" s="49">
        <v>13040954</v>
      </c>
      <c r="I129" s="49">
        <v>11060679</v>
      </c>
      <c r="J129" s="49">
        <v>11986363</v>
      </c>
      <c r="K129" s="49">
        <v>2109622</v>
      </c>
      <c r="L129" s="49">
        <v>971653</v>
      </c>
      <c r="M129" s="49">
        <v>2556337</v>
      </c>
      <c r="N129" s="49">
        <v>2343856</v>
      </c>
      <c r="O129" s="49">
        <v>2438713</v>
      </c>
      <c r="P129" s="49">
        <v>2200638</v>
      </c>
      <c r="Q129" s="49">
        <v>2174031</v>
      </c>
      <c r="R129" s="49">
        <f>'[2]Transportation &amp; Support Servic'!R129+'[2]Transportation Non-Assistance'!R129</f>
        <v>2230558</v>
      </c>
      <c r="S129" s="49">
        <f>'[2]Transportation &amp; Support Servic'!S129+'[2]Transportation Non-Assistance'!S129</f>
        <v>2043049</v>
      </c>
      <c r="T129" s="49">
        <v>0</v>
      </c>
      <c r="U129" s="226">
        <v>0</v>
      </c>
      <c r="V129" s="49">
        <v>0</v>
      </c>
      <c r="W129" s="49">
        <v>0</v>
      </c>
      <c r="X129" s="49">
        <v>0</v>
      </c>
      <c r="Y129" s="49">
        <v>0</v>
      </c>
      <c r="Z129" s="49">
        <v>0</v>
      </c>
    </row>
    <row r="130" spans="1:26">
      <c r="A130" s="51" t="s">
        <v>95</v>
      </c>
      <c r="B130" s="49">
        <v>0</v>
      </c>
      <c r="C130" s="49">
        <v>0</v>
      </c>
      <c r="D130" s="49">
        <v>0</v>
      </c>
      <c r="E130" s="49">
        <v>3246001</v>
      </c>
      <c r="F130" s="49">
        <v>3518811</v>
      </c>
      <c r="G130" s="49">
        <v>3796289</v>
      </c>
      <c r="H130" s="49">
        <v>4103816</v>
      </c>
      <c r="I130" s="49">
        <v>2195540</v>
      </c>
      <c r="J130" s="49">
        <v>2907020</v>
      </c>
      <c r="K130" s="49">
        <v>3368904</v>
      </c>
      <c r="L130" s="49">
        <v>0</v>
      </c>
      <c r="M130" s="49">
        <v>0</v>
      </c>
      <c r="N130" s="49">
        <v>27345</v>
      </c>
      <c r="O130" s="49">
        <v>134065</v>
      </c>
      <c r="P130" s="49">
        <v>0</v>
      </c>
      <c r="Q130" s="49">
        <v>0</v>
      </c>
      <c r="R130" s="49">
        <f>'[2]Transportation &amp; Support Servic'!R130+'[2]Transportation Non-Assistance'!R130</f>
        <v>0</v>
      </c>
      <c r="S130" s="49">
        <f>'[2]Transportation &amp; Support Servic'!S130+'[2]Transportation Non-Assistance'!S130</f>
        <v>0</v>
      </c>
      <c r="T130" s="49">
        <v>0</v>
      </c>
      <c r="U130" s="226">
        <v>0</v>
      </c>
      <c r="V130" s="49">
        <v>0</v>
      </c>
      <c r="W130" s="49">
        <v>0</v>
      </c>
      <c r="X130" s="49">
        <v>0</v>
      </c>
      <c r="Y130" s="49">
        <v>0</v>
      </c>
      <c r="Z130" s="49">
        <v>0</v>
      </c>
    </row>
    <row r="131" spans="1:26">
      <c r="A131" s="51" t="s">
        <v>97</v>
      </c>
      <c r="B131" s="49">
        <v>0</v>
      </c>
      <c r="C131" s="49">
        <v>0</v>
      </c>
      <c r="D131" s="49">
        <v>0</v>
      </c>
      <c r="E131" s="49">
        <v>0</v>
      </c>
      <c r="F131" s="49">
        <v>0</v>
      </c>
      <c r="G131" s="49">
        <v>0</v>
      </c>
      <c r="H131" s="49">
        <v>0</v>
      </c>
      <c r="I131" s="49">
        <v>0</v>
      </c>
      <c r="J131" s="49">
        <v>0</v>
      </c>
      <c r="K131" s="49">
        <v>0</v>
      </c>
      <c r="L131" s="49">
        <v>0</v>
      </c>
      <c r="M131" s="49">
        <v>0</v>
      </c>
      <c r="N131" s="49">
        <v>0</v>
      </c>
      <c r="O131" s="49">
        <v>2069309</v>
      </c>
      <c r="P131" s="49">
        <v>1398745</v>
      </c>
      <c r="Q131" s="49">
        <v>1600000</v>
      </c>
      <c r="R131" s="49">
        <f>'[2]Transportation &amp; Support Servic'!R131+'[2]Transportation Non-Assistance'!R131</f>
        <v>1049978</v>
      </c>
      <c r="S131" s="49">
        <f>'[2]Transportation &amp; Support Servic'!S131+'[2]Transportation Non-Assistance'!S131</f>
        <v>1006596</v>
      </c>
      <c r="T131" s="49">
        <v>0</v>
      </c>
      <c r="U131" s="226">
        <v>0</v>
      </c>
      <c r="V131" s="49">
        <v>0</v>
      </c>
      <c r="W131" s="49">
        <v>0</v>
      </c>
      <c r="X131" s="49">
        <v>0</v>
      </c>
      <c r="Y131" s="49">
        <v>0</v>
      </c>
      <c r="Z131" s="49">
        <v>0</v>
      </c>
    </row>
    <row r="132" spans="1:26">
      <c r="A132" s="51" t="s">
        <v>99</v>
      </c>
      <c r="B132" s="49">
        <v>2794151</v>
      </c>
      <c r="C132" s="49">
        <v>-2794151</v>
      </c>
      <c r="D132" s="49">
        <v>0</v>
      </c>
      <c r="E132" s="49">
        <v>20474805</v>
      </c>
      <c r="F132" s="49">
        <v>922033</v>
      </c>
      <c r="G132" s="49">
        <v>549901</v>
      </c>
      <c r="H132" s="49">
        <v>0</v>
      </c>
      <c r="I132" s="49">
        <v>0</v>
      </c>
      <c r="J132" s="49">
        <v>0</v>
      </c>
      <c r="K132" s="49">
        <v>0</v>
      </c>
      <c r="L132" s="49">
        <v>0</v>
      </c>
      <c r="M132" s="49">
        <v>0</v>
      </c>
      <c r="N132" s="49">
        <v>0</v>
      </c>
      <c r="O132" s="49">
        <v>0</v>
      </c>
      <c r="P132" s="49">
        <v>0</v>
      </c>
      <c r="Q132" s="49">
        <v>0</v>
      </c>
      <c r="R132" s="49">
        <f>'[2]Transportation &amp; Support Servic'!R132+'[2]Transportation Non-Assistance'!R132</f>
        <v>0</v>
      </c>
      <c r="S132" s="49">
        <f>'[2]Transportation &amp; Support Servic'!S132+'[2]Transportation Non-Assistance'!S132</f>
        <v>0</v>
      </c>
      <c r="T132" s="49">
        <v>0</v>
      </c>
      <c r="U132" s="226">
        <v>0</v>
      </c>
      <c r="V132" s="49">
        <v>0</v>
      </c>
      <c r="W132" s="49">
        <v>0</v>
      </c>
      <c r="X132" s="49">
        <v>0</v>
      </c>
      <c r="Y132" s="49">
        <v>0</v>
      </c>
      <c r="Z132" s="49">
        <v>0</v>
      </c>
    </row>
    <row r="133" spans="1:26">
      <c r="A133" s="51" t="s">
        <v>101</v>
      </c>
      <c r="B133" s="49">
        <v>0</v>
      </c>
      <c r="C133" s="49">
        <v>0</v>
      </c>
      <c r="D133" s="49">
        <v>0</v>
      </c>
      <c r="E133" s="49">
        <v>29445999</v>
      </c>
      <c r="F133" s="49">
        <v>8468548</v>
      </c>
      <c r="G133" s="49">
        <v>-10535647</v>
      </c>
      <c r="H133" s="49">
        <v>4218736</v>
      </c>
      <c r="I133" s="49">
        <v>4003413</v>
      </c>
      <c r="J133" s="49">
        <v>6607911</v>
      </c>
      <c r="K133" s="49">
        <v>5791015</v>
      </c>
      <c r="L133" s="49">
        <v>3791025</v>
      </c>
      <c r="M133" s="49">
        <v>6642983</v>
      </c>
      <c r="N133" s="49">
        <v>7334891</v>
      </c>
      <c r="O133" s="49">
        <v>3953715</v>
      </c>
      <c r="P133" s="49">
        <v>1151104</v>
      </c>
      <c r="Q133" s="49">
        <v>1256129</v>
      </c>
      <c r="R133" s="49">
        <f>'[2]Transportation &amp; Support Servic'!R133+'[2]Transportation Non-Assistance'!R133</f>
        <v>2111022</v>
      </c>
      <c r="S133" s="49">
        <f>'[2]Transportation &amp; Support Servic'!S133+'[2]Transportation Non-Assistance'!S133</f>
        <v>0</v>
      </c>
      <c r="T133" s="49">
        <v>355166</v>
      </c>
      <c r="U133" s="226">
        <v>0</v>
      </c>
      <c r="V133" s="49">
        <v>524444</v>
      </c>
      <c r="W133" s="49">
        <v>0</v>
      </c>
      <c r="X133" s="49">
        <v>0</v>
      </c>
      <c r="Y133" s="49">
        <v>0</v>
      </c>
      <c r="Z133" s="49">
        <v>0</v>
      </c>
    </row>
    <row r="134" spans="1:26">
      <c r="A134" s="51" t="s">
        <v>102</v>
      </c>
      <c r="B134" s="49">
        <v>0</v>
      </c>
      <c r="C134" s="49">
        <v>0</v>
      </c>
      <c r="D134" s="49">
        <v>0</v>
      </c>
      <c r="E134" s="49">
        <v>1240231</v>
      </c>
      <c r="F134" s="49">
        <v>749316</v>
      </c>
      <c r="G134" s="49">
        <v>621901</v>
      </c>
      <c r="H134" s="49">
        <v>587812</v>
      </c>
      <c r="I134" s="49">
        <v>652506</v>
      </c>
      <c r="J134" s="49">
        <v>491945</v>
      </c>
      <c r="K134" s="49">
        <v>388823</v>
      </c>
      <c r="L134" s="49">
        <v>269432</v>
      </c>
      <c r="M134" s="49">
        <v>1594087</v>
      </c>
      <c r="N134" s="49">
        <v>1084517</v>
      </c>
      <c r="O134" s="49">
        <v>1377481</v>
      </c>
      <c r="P134" s="49">
        <v>1557127</v>
      </c>
      <c r="Q134" s="49">
        <v>1723731</v>
      </c>
      <c r="R134" s="49">
        <f>'[2]Transportation &amp; Support Servic'!R134+'[2]Transportation Non-Assistance'!R134</f>
        <v>1960074</v>
      </c>
      <c r="S134" s="49">
        <f>'[2]Transportation &amp; Support Servic'!S134+'[2]Transportation Non-Assistance'!S134</f>
        <v>1893360</v>
      </c>
      <c r="T134" s="49">
        <v>1504883</v>
      </c>
      <c r="U134" s="226">
        <v>995772</v>
      </c>
      <c r="V134" s="49">
        <v>2177694</v>
      </c>
      <c r="W134" s="49">
        <v>1048293</v>
      </c>
      <c r="X134" s="49">
        <v>802891</v>
      </c>
      <c r="Y134" s="49">
        <v>551100</v>
      </c>
      <c r="Z134" s="49">
        <v>493837</v>
      </c>
    </row>
    <row r="135" spans="1:26">
      <c r="A135" s="51" t="s">
        <v>103</v>
      </c>
      <c r="B135" s="49">
        <v>0</v>
      </c>
      <c r="C135" s="49">
        <v>0</v>
      </c>
      <c r="D135" s="49">
        <v>0</v>
      </c>
      <c r="E135" s="49">
        <v>0</v>
      </c>
      <c r="F135" s="49">
        <v>0</v>
      </c>
      <c r="G135" s="49">
        <v>0</v>
      </c>
      <c r="H135" s="49">
        <v>0</v>
      </c>
      <c r="I135" s="49">
        <v>328996</v>
      </c>
      <c r="J135" s="49">
        <v>265862</v>
      </c>
      <c r="K135" s="49">
        <v>316683</v>
      </c>
      <c r="L135" s="49">
        <v>67754</v>
      </c>
      <c r="M135" s="49">
        <v>91509</v>
      </c>
      <c r="N135" s="49">
        <v>28744</v>
      </c>
      <c r="O135" s="49">
        <v>167286</v>
      </c>
      <c r="P135" s="49">
        <v>216256</v>
      </c>
      <c r="Q135" s="49">
        <v>153813</v>
      </c>
      <c r="R135" s="49">
        <f>'[2]Transportation &amp; Support Servic'!R135+'[2]Transportation Non-Assistance'!R135</f>
        <v>168132</v>
      </c>
      <c r="S135" s="49">
        <f>'[2]Transportation &amp; Support Servic'!S135+'[2]Transportation Non-Assistance'!S135</f>
        <v>135372</v>
      </c>
      <c r="T135" s="49">
        <v>189501</v>
      </c>
      <c r="U135" s="226">
        <v>91227</v>
      </c>
      <c r="V135" s="49">
        <v>19264</v>
      </c>
      <c r="W135" s="49">
        <v>71838</v>
      </c>
      <c r="X135" s="49">
        <v>72621</v>
      </c>
      <c r="Y135" s="49">
        <v>19847</v>
      </c>
      <c r="Z135" s="49">
        <v>155</v>
      </c>
    </row>
    <row r="136" spans="1:26">
      <c r="A136" s="51" t="s">
        <v>104</v>
      </c>
      <c r="B136" s="49">
        <v>0</v>
      </c>
      <c r="C136" s="49">
        <v>0</v>
      </c>
      <c r="D136" s="49">
        <v>0</v>
      </c>
      <c r="E136" s="49">
        <v>2091825</v>
      </c>
      <c r="F136" s="49">
        <v>1249692</v>
      </c>
      <c r="G136" s="49">
        <v>974098</v>
      </c>
      <c r="H136" s="49">
        <v>14685325</v>
      </c>
      <c r="I136" s="49">
        <v>627696</v>
      </c>
      <c r="J136" s="49">
        <v>743279</v>
      </c>
      <c r="K136" s="49">
        <v>711515</v>
      </c>
      <c r="L136" s="49">
        <v>537730</v>
      </c>
      <c r="M136" s="49">
        <v>203820</v>
      </c>
      <c r="N136" s="49">
        <v>445167</v>
      </c>
      <c r="O136" s="49">
        <v>188662</v>
      </c>
      <c r="P136" s="49">
        <v>203843</v>
      </c>
      <c r="Q136" s="49">
        <v>217652</v>
      </c>
      <c r="R136" s="49">
        <f>'[2]Transportation &amp; Support Servic'!R136+'[2]Transportation Non-Assistance'!R136</f>
        <v>103590</v>
      </c>
      <c r="S136" s="49">
        <f>'[2]Transportation &amp; Support Servic'!S136+'[2]Transportation Non-Assistance'!S136</f>
        <v>80085</v>
      </c>
      <c r="T136" s="49">
        <v>88781</v>
      </c>
      <c r="U136" s="226">
        <v>64455</v>
      </c>
      <c r="V136" s="49">
        <v>45778</v>
      </c>
      <c r="W136" s="49">
        <v>64311</v>
      </c>
      <c r="X136" s="49">
        <v>73980</v>
      </c>
      <c r="Y136" s="49">
        <v>67056</v>
      </c>
      <c r="Z136" s="49">
        <v>31420</v>
      </c>
    </row>
    <row r="137" spans="1:26">
      <c r="A137" s="51" t="s">
        <v>105</v>
      </c>
      <c r="B137" s="49">
        <v>0</v>
      </c>
      <c r="C137" s="49">
        <v>0</v>
      </c>
      <c r="D137" s="49">
        <v>0</v>
      </c>
      <c r="E137" s="49">
        <v>30886363</v>
      </c>
      <c r="F137" s="49">
        <v>8842342</v>
      </c>
      <c r="G137" s="49">
        <v>3270564</v>
      </c>
      <c r="H137" s="49">
        <v>-4284883</v>
      </c>
      <c r="I137" s="49">
        <v>3114750</v>
      </c>
      <c r="J137" s="49">
        <v>3544849</v>
      </c>
      <c r="K137" s="49">
        <v>3119928</v>
      </c>
      <c r="L137" s="49">
        <v>4354037</v>
      </c>
      <c r="M137" s="49">
        <v>0</v>
      </c>
      <c r="N137" s="49">
        <v>0</v>
      </c>
      <c r="O137" s="49">
        <v>0</v>
      </c>
      <c r="P137" s="49">
        <v>0</v>
      </c>
      <c r="Q137" s="49">
        <v>0</v>
      </c>
      <c r="R137" s="49">
        <f>'[2]Transportation &amp; Support Servic'!R137+'[2]Transportation Non-Assistance'!R137</f>
        <v>0</v>
      </c>
      <c r="S137" s="49">
        <f>'[2]Transportation &amp; Support Servic'!S137+'[2]Transportation Non-Assistance'!S137</f>
        <v>0</v>
      </c>
      <c r="T137" s="49">
        <v>0</v>
      </c>
      <c r="U137" s="226">
        <v>0</v>
      </c>
      <c r="V137" s="49">
        <v>0</v>
      </c>
      <c r="W137" s="49">
        <v>0</v>
      </c>
      <c r="X137" s="49">
        <v>0</v>
      </c>
      <c r="Y137" s="49">
        <v>0</v>
      </c>
      <c r="Z137" s="49">
        <v>0</v>
      </c>
    </row>
    <row r="138" spans="1:26">
      <c r="A138" s="51" t="s">
        <v>107</v>
      </c>
      <c r="B138" s="49">
        <v>0</v>
      </c>
      <c r="C138" s="49">
        <v>0</v>
      </c>
      <c r="D138" s="49">
        <v>0</v>
      </c>
      <c r="E138" s="49">
        <v>1847589</v>
      </c>
      <c r="F138" s="49">
        <v>1964425</v>
      </c>
      <c r="G138" s="49">
        <v>2750704</v>
      </c>
      <c r="H138" s="49">
        <v>3190010</v>
      </c>
      <c r="I138" s="49">
        <v>3501614</v>
      </c>
      <c r="J138" s="49">
        <v>3711812</v>
      </c>
      <c r="K138" s="49">
        <v>4699451</v>
      </c>
      <c r="L138" s="49">
        <v>4312037</v>
      </c>
      <c r="M138" s="49">
        <v>4053508</v>
      </c>
      <c r="N138" s="49">
        <v>4946129</v>
      </c>
      <c r="O138" s="49">
        <v>5371916</v>
      </c>
      <c r="P138" s="49">
        <v>5233333</v>
      </c>
      <c r="Q138" s="49">
        <v>4101003</v>
      </c>
      <c r="R138" s="49">
        <f>'[2]Transportation &amp; Support Servic'!R138+'[2]Transportation Non-Assistance'!R138</f>
        <v>3404245</v>
      </c>
      <c r="S138" s="49">
        <f>'[2]Transportation &amp; Support Servic'!S138+'[2]Transportation Non-Assistance'!S138</f>
        <v>2421167</v>
      </c>
      <c r="T138" s="49">
        <v>1838348</v>
      </c>
      <c r="U138" s="226">
        <v>1494101</v>
      </c>
      <c r="V138" s="49">
        <v>1243630</v>
      </c>
      <c r="W138" s="49">
        <v>994341</v>
      </c>
      <c r="X138" s="49">
        <v>645101</v>
      </c>
      <c r="Y138" s="49">
        <v>285564</v>
      </c>
      <c r="Z138" s="49">
        <v>16983</v>
      </c>
    </row>
    <row r="139" spans="1:26">
      <c r="A139" s="51" t="s">
        <v>76</v>
      </c>
      <c r="B139" s="49">
        <v>0</v>
      </c>
      <c r="C139" s="49">
        <v>0</v>
      </c>
      <c r="D139" s="49">
        <v>0</v>
      </c>
      <c r="E139" s="49">
        <v>100025</v>
      </c>
      <c r="F139" s="49">
        <v>0</v>
      </c>
      <c r="G139" s="49">
        <v>0</v>
      </c>
      <c r="H139" s="49">
        <v>0</v>
      </c>
      <c r="I139" s="49">
        <v>0</v>
      </c>
      <c r="J139" s="49">
        <v>0</v>
      </c>
      <c r="K139" s="49">
        <v>0</v>
      </c>
      <c r="L139" s="49">
        <v>0</v>
      </c>
      <c r="M139" s="49">
        <v>0</v>
      </c>
      <c r="N139" s="49">
        <v>0</v>
      </c>
      <c r="O139" s="49">
        <v>0</v>
      </c>
      <c r="P139" s="49">
        <v>0</v>
      </c>
      <c r="Q139" s="49">
        <v>0</v>
      </c>
      <c r="R139" s="49">
        <f>'[2]Transportation &amp; Support Servic'!R139+'[2]Transportation Non-Assistance'!R139</f>
        <v>0</v>
      </c>
      <c r="S139" s="49">
        <f>'[2]Transportation &amp; Support Servic'!S139+'[2]Transportation Non-Assistance'!S139</f>
        <v>0</v>
      </c>
      <c r="T139" s="49">
        <v>0</v>
      </c>
      <c r="U139" s="226">
        <v>0</v>
      </c>
      <c r="V139" s="49">
        <v>0</v>
      </c>
      <c r="W139" s="49">
        <v>0</v>
      </c>
      <c r="X139" s="49">
        <v>0</v>
      </c>
      <c r="Y139" s="49">
        <v>0</v>
      </c>
      <c r="Z139" s="49">
        <v>143600</v>
      </c>
    </row>
    <row r="140" spans="1:26">
      <c r="A140" s="51" t="s">
        <v>110</v>
      </c>
      <c r="B140" s="49">
        <v>0</v>
      </c>
      <c r="C140" s="49">
        <v>0</v>
      </c>
      <c r="D140" s="49">
        <v>0</v>
      </c>
      <c r="E140" s="49">
        <v>0</v>
      </c>
      <c r="F140" s="49">
        <v>0</v>
      </c>
      <c r="G140" s="49">
        <v>0</v>
      </c>
      <c r="H140" s="49">
        <v>1581500</v>
      </c>
      <c r="I140" s="49">
        <v>0</v>
      </c>
      <c r="J140" s="49">
        <v>0</v>
      </c>
      <c r="K140" s="49">
        <v>1097162</v>
      </c>
      <c r="L140" s="49">
        <v>1281859</v>
      </c>
      <c r="M140" s="49">
        <v>3535645</v>
      </c>
      <c r="N140" s="49">
        <v>982554</v>
      </c>
      <c r="O140" s="49">
        <v>6771434</v>
      </c>
      <c r="P140" s="49">
        <v>3124977</v>
      </c>
      <c r="Q140" s="49">
        <v>8330524</v>
      </c>
      <c r="R140" s="49">
        <f>'[2]Transportation &amp; Support Servic'!R140+'[2]Transportation Non-Assistance'!R140</f>
        <v>2030000</v>
      </c>
      <c r="S140" s="49">
        <f>'[2]Transportation &amp; Support Servic'!S140+'[2]Transportation Non-Assistance'!S140</f>
        <v>709567</v>
      </c>
      <c r="T140" s="49">
        <v>0</v>
      </c>
      <c r="U140" s="226">
        <v>0</v>
      </c>
      <c r="V140" s="49">
        <v>0</v>
      </c>
      <c r="W140" s="49">
        <v>0</v>
      </c>
      <c r="X140" s="49">
        <v>0</v>
      </c>
      <c r="Y140" s="49">
        <v>0</v>
      </c>
      <c r="Z140" s="49">
        <v>0</v>
      </c>
    </row>
    <row r="141" spans="1:26">
      <c r="A141" s="51" t="s">
        <v>111</v>
      </c>
      <c r="B141" s="49">
        <v>0</v>
      </c>
      <c r="C141" s="49">
        <v>0</v>
      </c>
      <c r="D141" s="49">
        <v>0</v>
      </c>
      <c r="E141" s="49">
        <v>85140</v>
      </c>
      <c r="F141" s="49">
        <v>2093901</v>
      </c>
      <c r="G141" s="49">
        <v>2304455</v>
      </c>
      <c r="H141" s="49">
        <v>1412481</v>
      </c>
      <c r="I141" s="49">
        <v>2229023</v>
      </c>
      <c r="J141" s="49">
        <v>0</v>
      </c>
      <c r="K141" s="49">
        <v>163806</v>
      </c>
      <c r="L141" s="49">
        <v>0</v>
      </c>
      <c r="M141" s="49">
        <v>99803</v>
      </c>
      <c r="N141" s="49">
        <v>0</v>
      </c>
      <c r="O141" s="49">
        <v>0</v>
      </c>
      <c r="P141" s="49">
        <v>0</v>
      </c>
      <c r="Q141" s="49">
        <v>0</v>
      </c>
      <c r="R141" s="49">
        <f>'[2]Transportation &amp; Support Servic'!R141+'[2]Transportation Non-Assistance'!R141</f>
        <v>0</v>
      </c>
      <c r="S141" s="49">
        <f>'[2]Transportation &amp; Support Servic'!S141+'[2]Transportation Non-Assistance'!S141</f>
        <v>0</v>
      </c>
      <c r="T141" s="49">
        <v>0</v>
      </c>
      <c r="U141" s="226">
        <v>0</v>
      </c>
      <c r="V141" s="49">
        <v>0</v>
      </c>
      <c r="W141" s="49">
        <v>0</v>
      </c>
      <c r="X141" s="49">
        <v>0</v>
      </c>
      <c r="Y141" s="49">
        <v>0</v>
      </c>
      <c r="Z141" s="49">
        <v>0</v>
      </c>
    </row>
    <row r="142" spans="1:26">
      <c r="A142" s="51" t="s">
        <v>113</v>
      </c>
      <c r="B142" s="49">
        <v>0</v>
      </c>
      <c r="C142" s="49">
        <v>0</v>
      </c>
      <c r="D142" s="49">
        <v>0</v>
      </c>
      <c r="E142" s="49">
        <v>3932221</v>
      </c>
      <c r="F142" s="49">
        <v>3883938</v>
      </c>
      <c r="G142" s="49">
        <v>3453593</v>
      </c>
      <c r="H142" s="49">
        <v>2182197</v>
      </c>
      <c r="I142" s="49">
        <v>4339694</v>
      </c>
      <c r="J142" s="49">
        <v>4569492</v>
      </c>
      <c r="K142" s="49">
        <v>4470157</v>
      </c>
      <c r="L142" s="49">
        <v>4847972</v>
      </c>
      <c r="M142" s="49">
        <v>5350701</v>
      </c>
      <c r="N142" s="49">
        <v>5432356</v>
      </c>
      <c r="O142" s="49">
        <v>4573953</v>
      </c>
      <c r="P142" s="49">
        <v>4276423</v>
      </c>
      <c r="Q142" s="49">
        <v>3815854</v>
      </c>
      <c r="R142" s="49">
        <f>'[2]Transportation &amp; Support Servic'!R142+'[2]Transportation Non-Assistance'!R142</f>
        <v>3090896</v>
      </c>
      <c r="S142" s="49">
        <f>'[2]Transportation &amp; Support Servic'!S142+'[2]Transportation Non-Assistance'!S142</f>
        <v>3435876</v>
      </c>
      <c r="T142" s="49">
        <v>700110</v>
      </c>
      <c r="U142" s="226">
        <v>1979230</v>
      </c>
      <c r="V142" s="49">
        <v>1348801</v>
      </c>
      <c r="W142" s="49">
        <v>600617</v>
      </c>
      <c r="X142" s="49">
        <v>1773797</v>
      </c>
      <c r="Y142" s="49">
        <v>240222</v>
      </c>
      <c r="Z142" s="49">
        <v>64919</v>
      </c>
    </row>
    <row r="143" spans="1:26">
      <c r="A143" s="51" t="s">
        <v>78</v>
      </c>
      <c r="B143" s="49">
        <v>0</v>
      </c>
      <c r="C143" s="49">
        <v>0</v>
      </c>
      <c r="D143" s="49">
        <v>0</v>
      </c>
      <c r="E143" s="49">
        <v>0</v>
      </c>
      <c r="F143" s="49">
        <v>0</v>
      </c>
      <c r="G143" s="49">
        <v>0</v>
      </c>
      <c r="H143" s="49">
        <v>341718</v>
      </c>
      <c r="I143" s="49">
        <v>897388</v>
      </c>
      <c r="J143" s="49">
        <v>737797</v>
      </c>
      <c r="K143" s="49">
        <v>159278</v>
      </c>
      <c r="L143" s="49">
        <v>186141</v>
      </c>
      <c r="M143" s="49">
        <v>86880</v>
      </c>
      <c r="N143" s="49">
        <v>0</v>
      </c>
      <c r="O143" s="49">
        <v>0</v>
      </c>
      <c r="P143" s="49">
        <v>481746</v>
      </c>
      <c r="Q143" s="49">
        <v>0</v>
      </c>
      <c r="R143" s="49">
        <f>'[2]Transportation &amp; Support Servic'!R143+'[2]Transportation Non-Assistance'!R143</f>
        <v>0</v>
      </c>
      <c r="S143" s="49">
        <f>'[2]Transportation &amp; Support Servic'!S143+'[2]Transportation Non-Assistance'!S143</f>
        <v>0</v>
      </c>
      <c r="T143" s="49">
        <v>406566</v>
      </c>
      <c r="U143" s="226">
        <v>6291</v>
      </c>
      <c r="V143" s="49">
        <v>14477</v>
      </c>
      <c r="W143" s="49">
        <v>0</v>
      </c>
      <c r="X143" s="49">
        <v>0</v>
      </c>
      <c r="Y143" s="49">
        <v>0</v>
      </c>
      <c r="Z143" s="49">
        <v>0</v>
      </c>
    </row>
    <row r="144" spans="1:26">
      <c r="A144" s="51" t="s">
        <v>116</v>
      </c>
      <c r="B144" s="49">
        <v>0</v>
      </c>
      <c r="C144" s="49">
        <v>0</v>
      </c>
      <c r="D144" s="49">
        <v>0</v>
      </c>
      <c r="E144" s="49">
        <v>5382223</v>
      </c>
      <c r="F144" s="49">
        <v>2128518</v>
      </c>
      <c r="G144" s="49">
        <v>846608</v>
      </c>
      <c r="H144" s="49">
        <v>673645</v>
      </c>
      <c r="I144" s="49">
        <v>234866</v>
      </c>
      <c r="J144" s="49">
        <v>461016</v>
      </c>
      <c r="K144" s="49">
        <v>1045192</v>
      </c>
      <c r="L144" s="49">
        <v>1023682</v>
      </c>
      <c r="M144" s="49">
        <v>1719973</v>
      </c>
      <c r="N144" s="49">
        <v>907164</v>
      </c>
      <c r="O144" s="49">
        <v>132313</v>
      </c>
      <c r="P144" s="49">
        <v>0</v>
      </c>
      <c r="Q144" s="49">
        <v>0</v>
      </c>
      <c r="R144" s="49">
        <f>'[2]Transportation &amp; Support Servic'!R144+'[2]Transportation Non-Assistance'!R144</f>
        <v>0</v>
      </c>
      <c r="S144" s="49">
        <f>'[2]Transportation &amp; Support Servic'!S144+'[2]Transportation Non-Assistance'!S144</f>
        <v>0</v>
      </c>
      <c r="T144" s="49">
        <v>0</v>
      </c>
      <c r="U144" s="226">
        <v>77841</v>
      </c>
      <c r="V144" s="49">
        <v>367128</v>
      </c>
      <c r="W144" s="49">
        <v>699596</v>
      </c>
      <c r="X144" s="49">
        <v>6302907</v>
      </c>
      <c r="Y144" s="49">
        <v>6555030</v>
      </c>
      <c r="Z144" s="49">
        <v>3257240</v>
      </c>
    </row>
    <row r="145" spans="1:26">
      <c r="A145" s="51" t="s">
        <v>117</v>
      </c>
      <c r="B145" s="49">
        <v>0</v>
      </c>
      <c r="C145" s="49">
        <v>0</v>
      </c>
      <c r="D145" s="49">
        <v>1171171</v>
      </c>
      <c r="E145" s="49">
        <v>2632914</v>
      </c>
      <c r="F145" s="49">
        <v>2440601</v>
      </c>
      <c r="G145" s="49">
        <v>326334</v>
      </c>
      <c r="H145" s="49">
        <v>272953</v>
      </c>
      <c r="I145" s="49">
        <v>289772</v>
      </c>
      <c r="J145" s="49">
        <v>375791</v>
      </c>
      <c r="K145" s="49">
        <v>343375</v>
      </c>
      <c r="L145" s="49">
        <v>330776</v>
      </c>
      <c r="M145" s="49">
        <v>110329</v>
      </c>
      <c r="N145" s="49">
        <v>749830</v>
      </c>
      <c r="O145" s="49">
        <v>25263</v>
      </c>
      <c r="P145" s="49">
        <v>94949</v>
      </c>
      <c r="Q145" s="49">
        <v>1203792</v>
      </c>
      <c r="R145" s="49">
        <f>'[2]Transportation &amp; Support Servic'!R145+'[2]Transportation Non-Assistance'!R145</f>
        <v>17913</v>
      </c>
      <c r="S145" s="49">
        <f>'[2]Transportation &amp; Support Servic'!S145+'[2]Transportation Non-Assistance'!S145</f>
        <v>1025276</v>
      </c>
      <c r="T145" s="49">
        <v>10062608</v>
      </c>
      <c r="U145" s="226">
        <v>8215772</v>
      </c>
      <c r="V145" s="49">
        <v>9394887</v>
      </c>
      <c r="W145" s="49">
        <v>8711928</v>
      </c>
      <c r="X145" s="49">
        <v>8967800</v>
      </c>
      <c r="Y145" s="49">
        <v>4357008</v>
      </c>
      <c r="Z145" s="49">
        <v>4312780</v>
      </c>
    </row>
    <row r="146" spans="1:26">
      <c r="A146" s="51" t="s">
        <v>77</v>
      </c>
      <c r="B146" s="49">
        <v>0</v>
      </c>
      <c r="C146" s="49">
        <v>0</v>
      </c>
      <c r="D146" s="49">
        <v>0</v>
      </c>
      <c r="E146" s="49">
        <v>926160</v>
      </c>
      <c r="F146" s="49">
        <v>129033</v>
      </c>
      <c r="G146" s="49">
        <v>644858</v>
      </c>
      <c r="H146" s="49">
        <v>481655</v>
      </c>
      <c r="I146" s="49">
        <v>0</v>
      </c>
      <c r="J146" s="49">
        <v>0</v>
      </c>
      <c r="K146" s="49">
        <v>630425</v>
      </c>
      <c r="L146" s="49">
        <v>0</v>
      </c>
      <c r="M146" s="49">
        <v>0</v>
      </c>
      <c r="N146" s="49">
        <v>0</v>
      </c>
      <c r="O146" s="49">
        <v>0</v>
      </c>
      <c r="P146" s="49">
        <v>0</v>
      </c>
      <c r="Q146" s="49">
        <v>0</v>
      </c>
      <c r="R146" s="49">
        <f>'[2]Transportation &amp; Support Servic'!R146+'[2]Transportation Non-Assistance'!R146</f>
        <v>0</v>
      </c>
      <c r="S146" s="49">
        <f>'[2]Transportation &amp; Support Servic'!S146+'[2]Transportation Non-Assistance'!S146</f>
        <v>0</v>
      </c>
      <c r="T146" s="49">
        <v>0</v>
      </c>
      <c r="U146" s="226">
        <v>10384</v>
      </c>
      <c r="V146" s="49">
        <v>0</v>
      </c>
      <c r="W146" s="49">
        <v>0</v>
      </c>
      <c r="X146" s="49">
        <v>0</v>
      </c>
      <c r="Y146" s="49">
        <v>0</v>
      </c>
      <c r="Z146" s="49">
        <v>0</v>
      </c>
    </row>
    <row r="147" spans="1:26">
      <c r="A147" s="51" t="s">
        <v>120</v>
      </c>
      <c r="B147" s="49">
        <v>0</v>
      </c>
      <c r="C147" s="49">
        <v>0</v>
      </c>
      <c r="D147" s="49">
        <v>0</v>
      </c>
      <c r="E147" s="49">
        <v>3970417</v>
      </c>
      <c r="F147" s="49">
        <v>15647637</v>
      </c>
      <c r="G147" s="49">
        <v>4153816</v>
      </c>
      <c r="H147" s="49">
        <v>4103769</v>
      </c>
      <c r="I147" s="49">
        <v>11216389</v>
      </c>
      <c r="J147" s="49">
        <v>9320000</v>
      </c>
      <c r="K147" s="49">
        <v>7692376</v>
      </c>
      <c r="L147" s="49">
        <v>5212966</v>
      </c>
      <c r="M147" s="49">
        <v>5279040</v>
      </c>
      <c r="N147" s="49">
        <v>6334820</v>
      </c>
      <c r="O147" s="49">
        <v>1097836</v>
      </c>
      <c r="P147" s="49">
        <v>1333568</v>
      </c>
      <c r="Q147" s="49">
        <v>1284734</v>
      </c>
      <c r="R147" s="49">
        <f>'[2]Transportation &amp; Support Servic'!R147+'[2]Transportation Non-Assistance'!R147</f>
        <v>1020630</v>
      </c>
      <c r="S147" s="49">
        <f>'[2]Transportation &amp; Support Servic'!S147+'[2]Transportation Non-Assistance'!S147</f>
        <v>1100109</v>
      </c>
      <c r="T147" s="49">
        <v>1021276</v>
      </c>
      <c r="U147" s="226">
        <v>1757394</v>
      </c>
      <c r="V147" s="49">
        <v>139770</v>
      </c>
      <c r="W147" s="49">
        <v>271738</v>
      </c>
      <c r="X147" s="49">
        <v>189732</v>
      </c>
      <c r="Y147" s="49">
        <v>38454</v>
      </c>
      <c r="Z147" s="49">
        <v>0</v>
      </c>
    </row>
    <row r="148" spans="1:26">
      <c r="A148" s="51" t="s">
        <v>122</v>
      </c>
      <c r="B148" s="49">
        <v>0</v>
      </c>
      <c r="C148" s="49">
        <v>0</v>
      </c>
      <c r="D148" s="49">
        <v>0</v>
      </c>
      <c r="E148" s="49">
        <v>0</v>
      </c>
      <c r="F148" s="49">
        <v>0</v>
      </c>
      <c r="G148" s="49">
        <v>0</v>
      </c>
      <c r="H148" s="49">
        <v>0</v>
      </c>
      <c r="I148" s="49">
        <v>0</v>
      </c>
      <c r="J148" s="49">
        <v>0</v>
      </c>
      <c r="K148" s="49">
        <v>0</v>
      </c>
      <c r="L148" s="49">
        <v>0</v>
      </c>
      <c r="M148" s="49">
        <v>0</v>
      </c>
      <c r="N148" s="49">
        <v>0</v>
      </c>
      <c r="O148" s="49">
        <v>0</v>
      </c>
      <c r="P148" s="49">
        <v>0</v>
      </c>
      <c r="Q148" s="49">
        <v>0</v>
      </c>
      <c r="R148" s="49">
        <f>'[2]Transportation &amp; Support Servic'!R148+'[2]Transportation Non-Assistance'!R148</f>
        <v>0</v>
      </c>
      <c r="S148" s="49">
        <f>'[2]Transportation &amp; Support Servic'!S148+'[2]Transportation Non-Assistance'!S148</f>
        <v>0</v>
      </c>
      <c r="T148" s="49">
        <v>0</v>
      </c>
      <c r="U148" s="226">
        <v>2051311</v>
      </c>
      <c r="V148" s="49">
        <v>1657521</v>
      </c>
      <c r="W148" s="49">
        <v>3883369</v>
      </c>
      <c r="X148" s="49">
        <v>1968149</v>
      </c>
      <c r="Y148" s="49">
        <v>1570535</v>
      </c>
      <c r="Z148" s="49">
        <v>855516</v>
      </c>
    </row>
    <row r="149" spans="1:26">
      <c r="A149" s="51" t="s">
        <v>124</v>
      </c>
      <c r="B149" s="49">
        <v>0</v>
      </c>
      <c r="C149" s="49">
        <v>0</v>
      </c>
      <c r="D149" s="49">
        <v>0</v>
      </c>
      <c r="E149" s="49">
        <v>0</v>
      </c>
      <c r="F149" s="49">
        <v>0</v>
      </c>
      <c r="G149" s="49">
        <v>67948</v>
      </c>
      <c r="H149" s="49">
        <v>27775</v>
      </c>
      <c r="I149" s="49">
        <v>0</v>
      </c>
      <c r="J149" s="49">
        <v>0</v>
      </c>
      <c r="K149" s="49">
        <v>0</v>
      </c>
      <c r="L149" s="49">
        <v>0</v>
      </c>
      <c r="M149" s="49">
        <v>0</v>
      </c>
      <c r="N149" s="49">
        <v>0</v>
      </c>
      <c r="O149" s="49">
        <v>0</v>
      </c>
      <c r="P149" s="49">
        <v>0</v>
      </c>
      <c r="Q149" s="49">
        <v>0</v>
      </c>
      <c r="R149" s="49">
        <f>'[2]Transportation &amp; Support Servic'!R149+'[2]Transportation Non-Assistance'!R149</f>
        <v>0</v>
      </c>
      <c r="S149" s="49">
        <f>'[2]Transportation &amp; Support Servic'!S149+'[2]Transportation Non-Assistance'!S149</f>
        <v>0</v>
      </c>
      <c r="T149" s="49">
        <v>0</v>
      </c>
      <c r="U149" s="226">
        <v>660581</v>
      </c>
      <c r="V149" s="49">
        <v>801152</v>
      </c>
      <c r="W149" s="49">
        <v>1009841</v>
      </c>
      <c r="X149" s="49">
        <v>474539</v>
      </c>
      <c r="Y149" s="49">
        <v>358734</v>
      </c>
      <c r="Z149" s="49">
        <v>219364</v>
      </c>
    </row>
    <row r="150" spans="1:26">
      <c r="A150" s="51" t="s">
        <v>126</v>
      </c>
      <c r="B150" s="49">
        <v>0</v>
      </c>
      <c r="C150" s="49">
        <v>0</v>
      </c>
      <c r="D150" s="49">
        <v>0</v>
      </c>
      <c r="E150" s="49">
        <v>0</v>
      </c>
      <c r="F150" s="49">
        <v>0</v>
      </c>
      <c r="G150" s="49">
        <v>0</v>
      </c>
      <c r="H150" s="49">
        <v>0</v>
      </c>
      <c r="I150" s="49">
        <v>0</v>
      </c>
      <c r="J150" s="49">
        <v>0</v>
      </c>
      <c r="K150" s="49">
        <v>0</v>
      </c>
      <c r="L150" s="49">
        <v>0</v>
      </c>
      <c r="M150" s="49">
        <v>0</v>
      </c>
      <c r="N150" s="49">
        <v>0</v>
      </c>
      <c r="O150" s="49">
        <v>0</v>
      </c>
      <c r="P150" s="49">
        <v>0</v>
      </c>
      <c r="Q150" s="49">
        <v>0</v>
      </c>
      <c r="R150" s="49">
        <f>'[2]Transportation &amp; Support Servic'!R150+'[2]Transportation Non-Assistance'!R150</f>
        <v>0</v>
      </c>
      <c r="S150" s="49">
        <f>'[2]Transportation &amp; Support Servic'!S150+'[2]Transportation Non-Assistance'!S150</f>
        <v>0</v>
      </c>
      <c r="T150" s="49">
        <v>0</v>
      </c>
      <c r="U150" s="226">
        <v>0</v>
      </c>
      <c r="V150" s="49">
        <v>0</v>
      </c>
      <c r="W150" s="49">
        <v>0</v>
      </c>
      <c r="X150" s="49">
        <v>0</v>
      </c>
      <c r="Y150" s="49">
        <v>0</v>
      </c>
      <c r="Z150" s="49">
        <v>0</v>
      </c>
    </row>
    <row r="151" spans="1:26">
      <c r="A151" s="51" t="s">
        <v>127</v>
      </c>
      <c r="B151" s="49">
        <v>0</v>
      </c>
      <c r="C151" s="49">
        <v>0</v>
      </c>
      <c r="D151" s="49">
        <v>0</v>
      </c>
      <c r="E151" s="49">
        <v>737377</v>
      </c>
      <c r="F151" s="49">
        <v>596067</v>
      </c>
      <c r="G151" s="49">
        <v>160217</v>
      </c>
      <c r="H151" s="49">
        <v>0</v>
      </c>
      <c r="I151" s="49">
        <v>0</v>
      </c>
      <c r="J151" s="49">
        <v>0</v>
      </c>
      <c r="K151" s="49">
        <v>0</v>
      </c>
      <c r="L151" s="49">
        <v>3836948</v>
      </c>
      <c r="M151" s="49">
        <v>0</v>
      </c>
      <c r="N151" s="49">
        <v>38864</v>
      </c>
      <c r="O151" s="49">
        <v>0</v>
      </c>
      <c r="P151" s="49">
        <v>0</v>
      </c>
      <c r="Q151" s="49">
        <v>0</v>
      </c>
      <c r="R151" s="49">
        <f>'[2]Transportation &amp; Support Servic'!R151+'[2]Transportation Non-Assistance'!R151</f>
        <v>0</v>
      </c>
      <c r="S151" s="49">
        <f>'[2]Transportation &amp; Support Servic'!S151+'[2]Transportation Non-Assistance'!S151</f>
        <v>0</v>
      </c>
      <c r="T151" s="49">
        <v>0</v>
      </c>
      <c r="U151" s="226">
        <v>1070215</v>
      </c>
      <c r="V151" s="49">
        <v>868684</v>
      </c>
      <c r="W151" s="49">
        <v>292322</v>
      </c>
      <c r="X151" s="49">
        <v>10131</v>
      </c>
      <c r="Y151" s="49">
        <v>242145</v>
      </c>
      <c r="Z151" s="49">
        <v>178785</v>
      </c>
    </row>
    <row r="152" spans="1:26">
      <c r="A152" s="51" t="s">
        <v>128</v>
      </c>
      <c r="B152" s="49">
        <v>0</v>
      </c>
      <c r="C152" s="49">
        <v>0</v>
      </c>
      <c r="D152" s="49">
        <v>0</v>
      </c>
      <c r="E152" s="49">
        <v>241082</v>
      </c>
      <c r="F152" s="49">
        <v>313172</v>
      </c>
      <c r="G152" s="49">
        <v>484758</v>
      </c>
      <c r="H152" s="49">
        <v>408903</v>
      </c>
      <c r="I152" s="49">
        <v>376396</v>
      </c>
      <c r="J152" s="49">
        <v>356608</v>
      </c>
      <c r="K152" s="49">
        <v>396479</v>
      </c>
      <c r="L152" s="49">
        <v>744731</v>
      </c>
      <c r="M152" s="49">
        <v>334960</v>
      </c>
      <c r="N152" s="49">
        <v>420777</v>
      </c>
      <c r="O152" s="49">
        <v>460127</v>
      </c>
      <c r="P152" s="49">
        <v>311110</v>
      </c>
      <c r="Q152" s="49">
        <v>284753</v>
      </c>
      <c r="R152" s="49">
        <f>'[2]Transportation &amp; Support Servic'!R152+'[2]Transportation Non-Assistance'!R152</f>
        <v>321884</v>
      </c>
      <c r="S152" s="49">
        <f>'[2]Transportation &amp; Support Servic'!S152+'[2]Transportation Non-Assistance'!S152</f>
        <v>288139</v>
      </c>
      <c r="T152" s="49">
        <v>709715</v>
      </c>
      <c r="U152" s="226">
        <v>610162</v>
      </c>
      <c r="V152" s="49">
        <v>424833</v>
      </c>
      <c r="W152" s="49">
        <v>317898</v>
      </c>
      <c r="X152" s="49">
        <v>278309</v>
      </c>
      <c r="Y152" s="49">
        <v>111745</v>
      </c>
      <c r="Z152" s="49">
        <v>55590</v>
      </c>
    </row>
    <row r="153" spans="1:26">
      <c r="A153" s="51" t="s">
        <v>130</v>
      </c>
      <c r="B153" s="49">
        <v>0</v>
      </c>
      <c r="C153" s="49">
        <v>0</v>
      </c>
      <c r="D153" s="49">
        <v>0</v>
      </c>
      <c r="E153" s="49">
        <v>3520422</v>
      </c>
      <c r="F153" s="49">
        <v>6494066</v>
      </c>
      <c r="G153" s="49">
        <v>13618975</v>
      </c>
      <c r="H153" s="49">
        <v>5202533</v>
      </c>
      <c r="I153" s="49">
        <v>4532508</v>
      </c>
      <c r="J153" s="49">
        <v>4972068</v>
      </c>
      <c r="K153" s="49">
        <v>9335900</v>
      </c>
      <c r="L153" s="49">
        <v>6555881</v>
      </c>
      <c r="M153" s="49">
        <v>6983548</v>
      </c>
      <c r="N153" s="49">
        <v>7724265</v>
      </c>
      <c r="O153" s="49">
        <v>6849311</v>
      </c>
      <c r="P153" s="49">
        <v>6973941</v>
      </c>
      <c r="Q153" s="49">
        <v>5351872</v>
      </c>
      <c r="R153" s="49">
        <f>'[2]Transportation &amp; Support Servic'!R153+'[2]Transportation Non-Assistance'!R153</f>
        <v>4036950</v>
      </c>
      <c r="S153" s="49">
        <f>'[2]Transportation &amp; Support Servic'!S153+'[2]Transportation Non-Assistance'!S153</f>
        <v>3790226</v>
      </c>
      <c r="T153" s="49">
        <v>15858</v>
      </c>
      <c r="U153" s="226">
        <v>12793</v>
      </c>
      <c r="V153" s="49">
        <v>7115</v>
      </c>
      <c r="W153" s="49">
        <v>4189</v>
      </c>
      <c r="X153" s="49">
        <v>4972</v>
      </c>
      <c r="Y153" s="49">
        <v>0</v>
      </c>
      <c r="Z153" s="49">
        <v>0</v>
      </c>
    </row>
    <row r="154" spans="1:26">
      <c r="A154" s="51" t="s">
        <v>131</v>
      </c>
      <c r="B154" s="49">
        <v>0</v>
      </c>
      <c r="C154" s="49">
        <v>0</v>
      </c>
      <c r="D154" s="49">
        <v>0</v>
      </c>
      <c r="E154" s="49">
        <v>0</v>
      </c>
      <c r="F154" s="49">
        <v>0</v>
      </c>
      <c r="G154" s="49">
        <v>0</v>
      </c>
      <c r="H154" s="49">
        <v>223379</v>
      </c>
      <c r="I154" s="49">
        <v>34041</v>
      </c>
      <c r="J154" s="49">
        <v>0</v>
      </c>
      <c r="K154" s="49">
        <v>0</v>
      </c>
      <c r="L154" s="49">
        <v>0</v>
      </c>
      <c r="M154" s="49">
        <v>0</v>
      </c>
      <c r="N154" s="49">
        <v>0</v>
      </c>
      <c r="O154" s="49">
        <v>0</v>
      </c>
      <c r="P154" s="49">
        <v>0</v>
      </c>
      <c r="Q154" s="49">
        <v>0</v>
      </c>
      <c r="R154" s="49">
        <f>'[2]Transportation &amp; Support Servic'!R154+'[2]Transportation Non-Assistance'!R154</f>
        <v>0</v>
      </c>
      <c r="S154" s="49">
        <f>'[2]Transportation &amp; Support Servic'!S154+'[2]Transportation Non-Assistance'!S154</f>
        <v>0</v>
      </c>
      <c r="T154" s="49">
        <v>0</v>
      </c>
      <c r="U154" s="226">
        <v>0</v>
      </c>
      <c r="V154" s="49">
        <v>0</v>
      </c>
      <c r="W154" s="49">
        <v>0</v>
      </c>
      <c r="X154" s="49">
        <v>0</v>
      </c>
      <c r="Y154" s="49">
        <v>0</v>
      </c>
      <c r="Z154" s="49">
        <v>0</v>
      </c>
    </row>
    <row r="155" spans="1:26">
      <c r="A155" s="51" t="s">
        <v>132</v>
      </c>
      <c r="B155" s="49">
        <v>0</v>
      </c>
      <c r="C155" s="49">
        <v>0</v>
      </c>
      <c r="D155" s="49">
        <v>0</v>
      </c>
      <c r="E155" s="49">
        <v>0</v>
      </c>
      <c r="F155" s="49">
        <v>0</v>
      </c>
      <c r="G155" s="49">
        <v>691775</v>
      </c>
      <c r="H155" s="49">
        <v>669442</v>
      </c>
      <c r="I155" s="49">
        <v>339578</v>
      </c>
      <c r="J155" s="49">
        <v>0</v>
      </c>
      <c r="K155" s="49">
        <v>475581</v>
      </c>
      <c r="L155" s="49">
        <v>2998481</v>
      </c>
      <c r="M155" s="49">
        <v>1912487</v>
      </c>
      <c r="N155" s="49">
        <v>2892123</v>
      </c>
      <c r="O155" s="49">
        <v>2999140</v>
      </c>
      <c r="P155" s="49">
        <v>1757584</v>
      </c>
      <c r="Q155" s="49">
        <v>305154</v>
      </c>
      <c r="R155" s="49">
        <f>'[2]Transportation &amp; Support Servic'!R155+'[2]Transportation Non-Assistance'!R155</f>
        <v>177239</v>
      </c>
      <c r="S155" s="49">
        <f>'[2]Transportation &amp; Support Servic'!S155+'[2]Transportation Non-Assistance'!S155</f>
        <v>139450</v>
      </c>
      <c r="T155" s="49">
        <v>439968</v>
      </c>
      <c r="U155" s="226">
        <v>46935</v>
      </c>
      <c r="V155" s="49">
        <v>321241</v>
      </c>
      <c r="W155" s="49">
        <v>128328</v>
      </c>
      <c r="X155" s="49">
        <v>195824</v>
      </c>
      <c r="Y155" s="49">
        <v>90984</v>
      </c>
      <c r="Z155" s="49">
        <v>29320</v>
      </c>
    </row>
    <row r="156" spans="1:26">
      <c r="A156" s="51" t="s">
        <v>75</v>
      </c>
      <c r="B156" s="49">
        <v>0</v>
      </c>
      <c r="C156" s="49">
        <v>0</v>
      </c>
      <c r="D156" s="49">
        <v>0</v>
      </c>
      <c r="E156" s="49">
        <v>6314429</v>
      </c>
      <c r="F156" s="49">
        <v>5913124</v>
      </c>
      <c r="G156" s="49">
        <v>4523064</v>
      </c>
      <c r="H156" s="49">
        <v>4810439</v>
      </c>
      <c r="I156" s="49">
        <v>4753687</v>
      </c>
      <c r="J156" s="49">
        <v>5076285</v>
      </c>
      <c r="K156" s="49">
        <v>4511412</v>
      </c>
      <c r="L156" s="49">
        <v>3978626</v>
      </c>
      <c r="M156" s="49">
        <v>3724596</v>
      </c>
      <c r="N156" s="49">
        <v>4353727</v>
      </c>
      <c r="O156" s="49">
        <v>4777884</v>
      </c>
      <c r="P156" s="49">
        <v>4343146</v>
      </c>
      <c r="Q156" s="49">
        <v>4001446</v>
      </c>
      <c r="R156" s="49">
        <f>'[2]Transportation &amp; Support Servic'!R156+'[2]Transportation Non-Assistance'!R156</f>
        <v>3473468</v>
      </c>
      <c r="S156" s="49">
        <f>'[2]Transportation &amp; Support Servic'!S156+'[2]Transportation Non-Assistance'!S156</f>
        <v>2781501</v>
      </c>
      <c r="T156" s="49">
        <v>3327865</v>
      </c>
      <c r="U156" s="226">
        <v>2697387</v>
      </c>
      <c r="V156" s="49">
        <v>2242359</v>
      </c>
      <c r="W156" s="49">
        <v>1999778</v>
      </c>
      <c r="X156" s="49">
        <v>1911064</v>
      </c>
      <c r="Y156" s="49">
        <v>1081155</v>
      </c>
      <c r="Z156" s="49">
        <v>485954</v>
      </c>
    </row>
    <row r="157" spans="1:26">
      <c r="A157" s="51" t="s">
        <v>133</v>
      </c>
      <c r="B157" s="49">
        <v>0</v>
      </c>
      <c r="C157" s="49">
        <v>0</v>
      </c>
      <c r="D157" s="49">
        <v>0</v>
      </c>
      <c r="E157" s="49">
        <v>0</v>
      </c>
      <c r="F157" s="49">
        <v>721</v>
      </c>
      <c r="G157" s="49">
        <v>-721</v>
      </c>
      <c r="H157" s="49">
        <v>0</v>
      </c>
      <c r="I157" s="49">
        <v>0</v>
      </c>
      <c r="J157" s="49">
        <v>0</v>
      </c>
      <c r="K157" s="49">
        <v>0</v>
      </c>
      <c r="L157" s="49">
        <v>21152</v>
      </c>
      <c r="M157" s="49">
        <v>274048</v>
      </c>
      <c r="N157" s="49">
        <v>116518</v>
      </c>
      <c r="O157" s="49">
        <v>0</v>
      </c>
      <c r="P157" s="49">
        <v>467457</v>
      </c>
      <c r="Q157" s="49">
        <v>205425</v>
      </c>
      <c r="R157" s="49">
        <f>'[2]Transportation &amp; Support Servic'!R157+'[2]Transportation Non-Assistance'!R157</f>
        <v>401600</v>
      </c>
      <c r="S157" s="49">
        <f>'[2]Transportation &amp; Support Servic'!S157+'[2]Transportation Non-Assistance'!S157</f>
        <v>0</v>
      </c>
      <c r="T157" s="49">
        <v>451450</v>
      </c>
      <c r="U157" s="226">
        <v>353318</v>
      </c>
      <c r="V157" s="49">
        <v>257983</v>
      </c>
      <c r="W157" s="49">
        <v>528052</v>
      </c>
      <c r="X157" s="49">
        <v>306936</v>
      </c>
      <c r="Y157" s="49">
        <v>0</v>
      </c>
      <c r="Z157" s="49">
        <v>1193486</v>
      </c>
    </row>
    <row r="158" spans="1:26">
      <c r="A158" s="51" t="s">
        <v>134</v>
      </c>
      <c r="B158" s="49">
        <v>0</v>
      </c>
      <c r="C158" s="49">
        <v>0</v>
      </c>
      <c r="D158" s="49">
        <v>0</v>
      </c>
      <c r="E158" s="49">
        <v>0</v>
      </c>
      <c r="F158" s="49">
        <v>0</v>
      </c>
      <c r="G158" s="49">
        <v>15515082</v>
      </c>
      <c r="H158" s="49">
        <v>9915781</v>
      </c>
      <c r="I158" s="49">
        <v>14065611</v>
      </c>
      <c r="J158" s="49">
        <v>5514980</v>
      </c>
      <c r="K158" s="49">
        <v>7439203</v>
      </c>
      <c r="L158" s="49">
        <v>11799284</v>
      </c>
      <c r="M158" s="49">
        <v>8099717</v>
      </c>
      <c r="N158" s="49">
        <v>0</v>
      </c>
      <c r="O158" s="49">
        <v>0</v>
      </c>
      <c r="P158" s="49">
        <v>0</v>
      </c>
      <c r="Q158" s="49">
        <v>0</v>
      </c>
      <c r="R158" s="49">
        <f>'[2]Transportation &amp; Support Servic'!R158+'[2]Transportation Non-Assistance'!R158</f>
        <v>0</v>
      </c>
      <c r="S158" s="49">
        <f>'[2]Transportation &amp; Support Servic'!S158+'[2]Transportation Non-Assistance'!S158</f>
        <v>0</v>
      </c>
      <c r="T158" s="49">
        <v>0</v>
      </c>
      <c r="U158" s="226">
        <v>0</v>
      </c>
      <c r="V158" s="49">
        <v>0</v>
      </c>
      <c r="W158" s="49">
        <v>0</v>
      </c>
      <c r="X158" s="49">
        <v>0</v>
      </c>
      <c r="Y158" s="49">
        <v>0</v>
      </c>
      <c r="Z158" s="49">
        <v>0</v>
      </c>
    </row>
    <row r="159" spans="1:26">
      <c r="A159" s="51" t="s">
        <v>136</v>
      </c>
      <c r="B159" s="49">
        <v>0</v>
      </c>
      <c r="C159" s="49">
        <v>0</v>
      </c>
      <c r="D159" s="49">
        <v>0</v>
      </c>
      <c r="E159" s="49">
        <v>0</v>
      </c>
      <c r="F159" s="49">
        <v>9743901</v>
      </c>
      <c r="G159" s="49">
        <v>13910577</v>
      </c>
      <c r="H159" s="49">
        <v>9498430</v>
      </c>
      <c r="I159" s="49">
        <v>9396881</v>
      </c>
      <c r="J159" s="49">
        <v>9135761</v>
      </c>
      <c r="K159" s="49">
        <v>9752169</v>
      </c>
      <c r="L159" s="49">
        <v>11727997</v>
      </c>
      <c r="M159" s="49">
        <v>11592850</v>
      </c>
      <c r="N159" s="49">
        <v>11250473</v>
      </c>
      <c r="O159" s="49">
        <v>13180831</v>
      </c>
      <c r="P159" s="49">
        <v>12540756</v>
      </c>
      <c r="Q159" s="49">
        <v>13688626</v>
      </c>
      <c r="R159" s="49">
        <f>'[2]Transportation &amp; Support Servic'!R159+'[2]Transportation Non-Assistance'!R159</f>
        <v>15058308</v>
      </c>
      <c r="S159" s="49">
        <f>'[2]Transportation &amp; Support Servic'!S159+'[2]Transportation Non-Assistance'!S159</f>
        <v>13864224</v>
      </c>
      <c r="T159" s="49">
        <v>1235142</v>
      </c>
      <c r="U159" s="226">
        <v>869659</v>
      </c>
      <c r="V159" s="49">
        <v>831487</v>
      </c>
      <c r="W159" s="49">
        <v>711968</v>
      </c>
      <c r="X159" s="49">
        <v>736500</v>
      </c>
      <c r="Y159" s="49">
        <v>445139</v>
      </c>
      <c r="Z159" s="49">
        <v>190138</v>
      </c>
    </row>
    <row r="160" spans="1:26">
      <c r="A160" s="51" t="s">
        <v>145</v>
      </c>
      <c r="B160" s="49">
        <v>0</v>
      </c>
      <c r="C160" s="49">
        <v>0</v>
      </c>
      <c r="D160" s="49">
        <v>0</v>
      </c>
      <c r="E160" s="49">
        <v>-3345178</v>
      </c>
      <c r="F160" s="49">
        <v>4673304</v>
      </c>
      <c r="G160" s="49">
        <v>4037519</v>
      </c>
      <c r="H160" s="49">
        <v>4101413</v>
      </c>
      <c r="I160" s="49">
        <v>4100707</v>
      </c>
      <c r="J160" s="49">
        <v>2810441</v>
      </c>
      <c r="K160" s="49">
        <v>5118582</v>
      </c>
      <c r="L160" s="49">
        <v>3561334</v>
      </c>
      <c r="M160" s="49">
        <v>6345018</v>
      </c>
      <c r="N160" s="49">
        <v>4374968</v>
      </c>
      <c r="O160" s="49">
        <v>3580050</v>
      </c>
      <c r="P160" s="49">
        <v>2535983</v>
      </c>
      <c r="Q160" s="49">
        <v>526463</v>
      </c>
      <c r="R160" s="49">
        <f>'[2]Transportation &amp; Support Servic'!R160+'[2]Transportation Non-Assistance'!R160</f>
        <v>1095058</v>
      </c>
      <c r="S160" s="49">
        <f>'[2]Transportation &amp; Support Servic'!S160+'[2]Transportation Non-Assistance'!S160</f>
        <v>845431</v>
      </c>
      <c r="T160" s="49">
        <v>1508320</v>
      </c>
      <c r="U160" s="226">
        <v>1241245</v>
      </c>
      <c r="V160" s="49">
        <v>1258129</v>
      </c>
      <c r="W160" s="49">
        <v>435512</v>
      </c>
      <c r="X160" s="49">
        <v>833572</v>
      </c>
      <c r="Y160" s="49">
        <v>652825</v>
      </c>
      <c r="Z160" s="49">
        <v>1214549</v>
      </c>
    </row>
    <row r="161" spans="1:26">
      <c r="A161" s="51" t="s">
        <v>138</v>
      </c>
      <c r="B161" s="49">
        <v>0</v>
      </c>
      <c r="C161" s="49">
        <v>0</v>
      </c>
      <c r="D161" s="49">
        <v>0</v>
      </c>
      <c r="E161" s="49">
        <v>3424639</v>
      </c>
      <c r="F161" s="49">
        <v>11559616</v>
      </c>
      <c r="G161" s="49">
        <v>10310878</v>
      </c>
      <c r="H161" s="49">
        <v>12860800</v>
      </c>
      <c r="I161" s="49">
        <v>14755452</v>
      </c>
      <c r="J161" s="49">
        <v>16631638</v>
      </c>
      <c r="K161" s="49">
        <v>15434118</v>
      </c>
      <c r="L161" s="49">
        <v>12468649</v>
      </c>
      <c r="M161" s="49">
        <v>7405296</v>
      </c>
      <c r="N161" s="49">
        <v>24435294</v>
      </c>
      <c r="O161" s="49">
        <v>12450399</v>
      </c>
      <c r="P161" s="49">
        <v>1403797</v>
      </c>
      <c r="Q161" s="49">
        <v>1349744</v>
      </c>
      <c r="R161" s="49">
        <f>'[2]Transportation &amp; Support Servic'!R161+'[2]Transportation Non-Assistance'!R161</f>
        <v>642593</v>
      </c>
      <c r="S161" s="49">
        <f>'[2]Transportation &amp; Support Servic'!S161+'[2]Transportation Non-Assistance'!S161</f>
        <v>631578</v>
      </c>
      <c r="T161" s="49">
        <v>311923</v>
      </c>
      <c r="U161" s="226">
        <v>281303</v>
      </c>
      <c r="V161" s="49">
        <v>51225</v>
      </c>
      <c r="W161" s="49">
        <v>359974</v>
      </c>
      <c r="X161" s="49">
        <v>91672</v>
      </c>
      <c r="Y161" s="49">
        <v>5197</v>
      </c>
      <c r="Z161" s="49">
        <v>1656</v>
      </c>
    </row>
    <row r="162" spans="1:26">
      <c r="A162" s="51" t="s">
        <v>140</v>
      </c>
      <c r="B162" s="49">
        <v>0</v>
      </c>
      <c r="C162" s="49">
        <v>0</v>
      </c>
      <c r="D162" s="49">
        <v>0</v>
      </c>
      <c r="E162" s="49">
        <v>297310</v>
      </c>
      <c r="F162" s="49">
        <v>234484</v>
      </c>
      <c r="G162" s="49">
        <v>210541</v>
      </c>
      <c r="H162" s="49">
        <v>163555</v>
      </c>
      <c r="I162" s="49">
        <v>148449</v>
      </c>
      <c r="J162" s="49">
        <v>97919</v>
      </c>
      <c r="K162" s="49">
        <v>85150</v>
      </c>
      <c r="L162" s="49">
        <v>0</v>
      </c>
      <c r="M162" s="49">
        <v>0</v>
      </c>
      <c r="N162" s="49">
        <v>0</v>
      </c>
      <c r="O162" s="49">
        <v>0</v>
      </c>
      <c r="P162" s="49">
        <v>0</v>
      </c>
      <c r="Q162" s="49">
        <v>0</v>
      </c>
      <c r="R162" s="49">
        <f>'[2]Transportation &amp; Support Servic'!R162+'[2]Transportation Non-Assistance'!R162</f>
        <v>0</v>
      </c>
      <c r="S162" s="49">
        <f>'[2]Transportation &amp; Support Servic'!S162+'[2]Transportation Non-Assistance'!S162</f>
        <v>0</v>
      </c>
      <c r="T162" s="49">
        <v>0</v>
      </c>
      <c r="U162" s="226">
        <v>0</v>
      </c>
      <c r="V162" s="49">
        <v>0</v>
      </c>
      <c r="W162" s="49">
        <v>0</v>
      </c>
      <c r="X162" s="49">
        <v>0</v>
      </c>
      <c r="Y162" s="49">
        <v>0</v>
      </c>
      <c r="Z162" s="49">
        <v>0</v>
      </c>
    </row>
    <row r="163" spans="1:26">
      <c r="A163" s="51" t="s">
        <v>142</v>
      </c>
      <c r="B163" s="49">
        <v>0</v>
      </c>
      <c r="C163" s="49">
        <v>0</v>
      </c>
      <c r="D163" s="49">
        <v>0</v>
      </c>
      <c r="E163" s="49">
        <v>1923594</v>
      </c>
      <c r="F163" s="49">
        <v>226738</v>
      </c>
      <c r="G163" s="49">
        <v>118663</v>
      </c>
      <c r="H163" s="49">
        <v>410974</v>
      </c>
      <c r="I163" s="49">
        <v>1178373</v>
      </c>
      <c r="J163" s="49">
        <v>1252428</v>
      </c>
      <c r="K163" s="49">
        <v>1227643</v>
      </c>
      <c r="L163" s="49">
        <v>1586063</v>
      </c>
      <c r="M163" s="49">
        <v>1752529</v>
      </c>
      <c r="N163" s="49">
        <v>27733</v>
      </c>
      <c r="O163" s="49">
        <v>0</v>
      </c>
      <c r="P163" s="49">
        <v>0</v>
      </c>
      <c r="Q163" s="49">
        <v>62158</v>
      </c>
      <c r="R163" s="49">
        <f>'[2]Transportation &amp; Support Servic'!R163+'[2]Transportation Non-Assistance'!R163</f>
        <v>0</v>
      </c>
      <c r="S163" s="49">
        <f>'[2]Transportation &amp; Support Servic'!S163+'[2]Transportation Non-Assistance'!S163</f>
        <v>0</v>
      </c>
      <c r="T163" s="49">
        <v>0</v>
      </c>
      <c r="U163" s="226">
        <v>0</v>
      </c>
      <c r="V163" s="49">
        <v>0</v>
      </c>
      <c r="W163" s="49">
        <v>0</v>
      </c>
      <c r="X163" s="49">
        <v>0</v>
      </c>
      <c r="Y163" s="49">
        <v>0</v>
      </c>
      <c r="Z163" s="49">
        <v>0</v>
      </c>
    </row>
    <row r="164" spans="1:26">
      <c r="A164" s="51" t="s">
        <v>144</v>
      </c>
      <c r="B164" s="49">
        <v>0</v>
      </c>
      <c r="C164" s="49">
        <v>0</v>
      </c>
      <c r="D164" s="49">
        <v>0</v>
      </c>
      <c r="E164" s="49">
        <v>189486</v>
      </c>
      <c r="F164" s="49">
        <v>64630</v>
      </c>
      <c r="G164" s="49">
        <v>66050</v>
      </c>
      <c r="H164" s="49">
        <v>53391</v>
      </c>
      <c r="I164" s="49">
        <v>61120</v>
      </c>
      <c r="J164" s="49">
        <v>67446</v>
      </c>
      <c r="K164" s="49">
        <v>57380</v>
      </c>
      <c r="L164" s="49">
        <v>51409</v>
      </c>
      <c r="M164" s="49">
        <v>44797</v>
      </c>
      <c r="N164" s="49">
        <v>18495</v>
      </c>
      <c r="O164" s="49">
        <v>45291</v>
      </c>
      <c r="P164" s="49">
        <v>63634</v>
      </c>
      <c r="Q164" s="49">
        <v>65825</v>
      </c>
      <c r="R164" s="49">
        <f>'[2]Transportation &amp; Support Servic'!R164+'[2]Transportation Non-Assistance'!R164</f>
        <v>53305</v>
      </c>
      <c r="S164" s="49">
        <f>'[2]Transportation &amp; Support Servic'!S164+'[2]Transportation Non-Assistance'!S164</f>
        <v>47589</v>
      </c>
      <c r="T164" s="49">
        <v>43301</v>
      </c>
      <c r="U164" s="226">
        <v>41652</v>
      </c>
      <c r="V164" s="49">
        <v>35978</v>
      </c>
      <c r="W164" s="49">
        <v>37956</v>
      </c>
      <c r="X164" s="49">
        <v>40158</v>
      </c>
      <c r="Y164" s="49">
        <v>16844</v>
      </c>
      <c r="Z164" s="49">
        <v>11890</v>
      </c>
    </row>
    <row r="165" spans="1:26">
      <c r="A165" s="51" t="s">
        <v>146</v>
      </c>
      <c r="B165" s="49">
        <v>0</v>
      </c>
      <c r="C165" s="49">
        <v>0</v>
      </c>
      <c r="D165" s="49">
        <v>0</v>
      </c>
      <c r="E165" s="49">
        <v>4405347</v>
      </c>
      <c r="F165" s="49">
        <v>11766821</v>
      </c>
      <c r="G165" s="49">
        <v>8572124</v>
      </c>
      <c r="H165" s="49">
        <v>6103395</v>
      </c>
      <c r="I165" s="49">
        <v>5759852</v>
      </c>
      <c r="J165" s="49">
        <v>4115614</v>
      </c>
      <c r="K165" s="49">
        <v>5998976</v>
      </c>
      <c r="L165" s="49">
        <v>4700782</v>
      </c>
      <c r="M165" s="49">
        <v>578193</v>
      </c>
      <c r="N165" s="49">
        <v>0</v>
      </c>
      <c r="O165" s="49">
        <v>0</v>
      </c>
      <c r="P165" s="49">
        <v>0</v>
      </c>
      <c r="Q165" s="49">
        <v>0</v>
      </c>
      <c r="R165" s="49">
        <f>'[2]Transportation &amp; Support Servic'!R165+'[2]Transportation Non-Assistance'!R165</f>
        <v>0</v>
      </c>
      <c r="S165" s="49">
        <f>'[2]Transportation &amp; Support Servic'!S165+'[2]Transportation Non-Assistance'!S165</f>
        <v>0</v>
      </c>
      <c r="T165" s="49">
        <v>499050</v>
      </c>
      <c r="U165" s="226">
        <v>252020</v>
      </c>
      <c r="V165" s="49">
        <v>41407</v>
      </c>
      <c r="W165" s="49">
        <v>120127</v>
      </c>
      <c r="X165" s="49">
        <v>182858</v>
      </c>
      <c r="Y165" s="49">
        <v>10482</v>
      </c>
      <c r="Z165" s="49">
        <v>0</v>
      </c>
    </row>
    <row r="166" spans="1:26">
      <c r="A166" s="51" t="s">
        <v>148</v>
      </c>
      <c r="B166" s="49">
        <v>0</v>
      </c>
      <c r="C166" s="49">
        <v>0</v>
      </c>
      <c r="D166" s="49">
        <v>0</v>
      </c>
      <c r="E166" s="49">
        <v>0</v>
      </c>
      <c r="F166" s="49">
        <v>0</v>
      </c>
      <c r="G166" s="49">
        <v>0</v>
      </c>
      <c r="H166" s="49">
        <v>0</v>
      </c>
      <c r="I166" s="49">
        <v>0</v>
      </c>
      <c r="J166" s="49">
        <v>0</v>
      </c>
      <c r="K166" s="49">
        <v>0</v>
      </c>
      <c r="L166" s="49">
        <v>0</v>
      </c>
      <c r="M166" s="49">
        <v>0</v>
      </c>
      <c r="N166" s="49">
        <v>0</v>
      </c>
      <c r="O166" s="49">
        <v>561648</v>
      </c>
      <c r="P166" s="49">
        <v>530185</v>
      </c>
      <c r="Q166" s="49">
        <v>558966</v>
      </c>
      <c r="R166" s="49">
        <f>'[2]Transportation &amp; Support Servic'!R166+'[2]Transportation Non-Assistance'!R166</f>
        <v>434837</v>
      </c>
      <c r="S166" s="49">
        <f>'[2]Transportation &amp; Support Servic'!S166+'[2]Transportation Non-Assistance'!S166</f>
        <v>367222</v>
      </c>
      <c r="T166" s="49">
        <v>164898</v>
      </c>
      <c r="U166" s="226">
        <v>406019</v>
      </c>
      <c r="V166" s="49">
        <v>378683</v>
      </c>
      <c r="W166" s="49">
        <v>342562</v>
      </c>
      <c r="X166" s="49">
        <v>361552</v>
      </c>
      <c r="Y166" s="49">
        <v>200746</v>
      </c>
      <c r="Z166" s="49">
        <v>60302</v>
      </c>
    </row>
    <row r="167" spans="1:26">
      <c r="A167" s="51" t="s">
        <v>150</v>
      </c>
      <c r="B167" s="49">
        <v>6255163</v>
      </c>
      <c r="C167" s="49">
        <v>-6255163</v>
      </c>
      <c r="D167" s="49">
        <v>0</v>
      </c>
      <c r="E167" s="49">
        <v>89174</v>
      </c>
      <c r="F167" s="49">
        <v>419853</v>
      </c>
      <c r="G167" s="49">
        <v>65260</v>
      </c>
      <c r="H167" s="49">
        <v>351883</v>
      </c>
      <c r="I167" s="49">
        <v>21173</v>
      </c>
      <c r="J167" s="49">
        <v>24383</v>
      </c>
      <c r="K167" s="49">
        <v>19591</v>
      </c>
      <c r="L167" s="49">
        <v>232981</v>
      </c>
      <c r="M167" s="49">
        <v>46445</v>
      </c>
      <c r="N167" s="49">
        <v>3781710</v>
      </c>
      <c r="O167" s="49">
        <v>2972169</v>
      </c>
      <c r="P167" s="49">
        <v>2836234</v>
      </c>
      <c r="Q167" s="49">
        <v>1728680</v>
      </c>
      <c r="R167" s="49">
        <f>'[2]Transportation &amp; Support Servic'!R167+'[2]Transportation Non-Assistance'!R167</f>
        <v>0</v>
      </c>
      <c r="S167" s="49">
        <f>'[2]Transportation &amp; Support Servic'!S167+'[2]Transportation Non-Assistance'!S167</f>
        <v>2700</v>
      </c>
      <c r="T167" s="49">
        <v>0</v>
      </c>
      <c r="U167" s="226">
        <v>15121</v>
      </c>
      <c r="V167" s="49">
        <v>0</v>
      </c>
      <c r="W167" s="49">
        <v>0</v>
      </c>
      <c r="X167" s="49">
        <v>0</v>
      </c>
      <c r="Y167" s="49">
        <v>3934069</v>
      </c>
      <c r="Z167" s="49">
        <v>0</v>
      </c>
    </row>
    <row r="168" spans="1:26">
      <c r="A168" s="51" t="s">
        <v>152</v>
      </c>
      <c r="B168" s="49">
        <v>0</v>
      </c>
      <c r="C168" s="49">
        <v>0</v>
      </c>
      <c r="D168" s="49">
        <v>0</v>
      </c>
      <c r="E168" s="49">
        <v>2547948</v>
      </c>
      <c r="F168" s="49">
        <v>2917965</v>
      </c>
      <c r="G168" s="49">
        <v>2923458</v>
      </c>
      <c r="H168" s="49">
        <v>3170712</v>
      </c>
      <c r="I168" s="49">
        <v>3403550</v>
      </c>
      <c r="J168" s="49">
        <v>4521755</v>
      </c>
      <c r="K168" s="49">
        <v>2249903</v>
      </c>
      <c r="L168" s="49">
        <v>2343583</v>
      </c>
      <c r="M168" s="49">
        <v>3701455</v>
      </c>
      <c r="N168" s="49">
        <v>5364055</v>
      </c>
      <c r="O168" s="49">
        <v>2433904</v>
      </c>
      <c r="P168" s="49">
        <v>3129378</v>
      </c>
      <c r="Q168" s="49">
        <v>3169530</v>
      </c>
      <c r="R168" s="49">
        <f>'[2]Transportation &amp; Support Servic'!R168+'[2]Transportation Non-Assistance'!R168</f>
        <v>3575627</v>
      </c>
      <c r="S168" s="49">
        <f>'[2]Transportation &amp; Support Servic'!S168+'[2]Transportation Non-Assistance'!S168</f>
        <v>4683858</v>
      </c>
      <c r="T168" s="49">
        <v>0</v>
      </c>
      <c r="U168" s="226">
        <v>222202</v>
      </c>
      <c r="V168" s="49">
        <v>1456877</v>
      </c>
      <c r="W168" s="49">
        <v>1994131</v>
      </c>
      <c r="X168" s="49">
        <v>1566159</v>
      </c>
      <c r="Y168" s="49">
        <v>1224355</v>
      </c>
      <c r="Z168" s="49">
        <v>1143076</v>
      </c>
    </row>
    <row r="169" spans="1:26">
      <c r="A169" s="51" t="s">
        <v>153</v>
      </c>
      <c r="B169" s="49">
        <v>0</v>
      </c>
      <c r="C169" s="49">
        <v>0</v>
      </c>
      <c r="D169" s="49">
        <v>0</v>
      </c>
      <c r="E169" s="49">
        <v>5101574</v>
      </c>
      <c r="F169" s="49">
        <v>2202325</v>
      </c>
      <c r="G169" s="49">
        <v>2458080</v>
      </c>
      <c r="H169" s="49">
        <v>2895536</v>
      </c>
      <c r="I169" s="49">
        <v>2337311</v>
      </c>
      <c r="J169" s="49">
        <v>2259304</v>
      </c>
      <c r="K169" s="49">
        <v>2705842</v>
      </c>
      <c r="L169" s="49">
        <v>3099312</v>
      </c>
      <c r="M169" s="49">
        <v>3396856</v>
      </c>
      <c r="N169" s="49">
        <v>3911574</v>
      </c>
      <c r="O169" s="49">
        <v>4023815</v>
      </c>
      <c r="P169" s="49">
        <v>2955007</v>
      </c>
      <c r="Q169" s="49">
        <v>4197068</v>
      </c>
      <c r="R169" s="49">
        <f>'[2]Transportation &amp; Support Servic'!R169+'[2]Transportation Non-Assistance'!R169</f>
        <v>4336609</v>
      </c>
      <c r="S169" s="49">
        <f>'[2]Transportation &amp; Support Servic'!S169+'[2]Transportation Non-Assistance'!S169</f>
        <v>6761015</v>
      </c>
      <c r="T169" s="49">
        <v>6350771</v>
      </c>
      <c r="U169" s="226">
        <v>6704479</v>
      </c>
      <c r="V169" s="49">
        <v>5953909</v>
      </c>
      <c r="W169" s="49">
        <v>5522502</v>
      </c>
      <c r="X169" s="49">
        <v>4991304</v>
      </c>
      <c r="Y169" s="49">
        <v>4200417</v>
      </c>
      <c r="Z169" s="49">
        <v>2434061</v>
      </c>
    </row>
    <row r="170" spans="1:26">
      <c r="A170" s="51" t="s">
        <v>154</v>
      </c>
      <c r="B170" s="49">
        <v>0</v>
      </c>
      <c r="C170" s="49">
        <v>0</v>
      </c>
      <c r="D170" s="49">
        <v>0</v>
      </c>
      <c r="E170" s="49">
        <v>11824</v>
      </c>
      <c r="F170" s="49">
        <v>19603</v>
      </c>
      <c r="G170" s="49">
        <v>43155</v>
      </c>
      <c r="H170" s="49">
        <v>28658</v>
      </c>
      <c r="I170" s="49">
        <v>384828</v>
      </c>
      <c r="J170" s="49">
        <v>0</v>
      </c>
      <c r="K170" s="49">
        <v>0</v>
      </c>
      <c r="L170" s="49">
        <v>0</v>
      </c>
      <c r="M170" s="49">
        <v>1095332</v>
      </c>
      <c r="N170" s="49">
        <v>470568</v>
      </c>
      <c r="O170" s="49">
        <v>1322800</v>
      </c>
      <c r="P170" s="49">
        <v>793287</v>
      </c>
      <c r="Q170" s="49">
        <v>0</v>
      </c>
      <c r="R170" s="49">
        <f>'[2]Transportation &amp; Support Servic'!R170+'[2]Transportation Non-Assistance'!R170</f>
        <v>0</v>
      </c>
      <c r="S170" s="49">
        <f>'[2]Transportation &amp; Support Servic'!S170+'[2]Transportation Non-Assistance'!S170</f>
        <v>9513</v>
      </c>
      <c r="T170" s="49">
        <v>0</v>
      </c>
      <c r="U170" s="226">
        <v>0</v>
      </c>
      <c r="V170" s="49">
        <v>0</v>
      </c>
      <c r="W170" s="49">
        <v>0</v>
      </c>
      <c r="X170" s="49">
        <v>0</v>
      </c>
      <c r="Y170" s="49">
        <v>0</v>
      </c>
      <c r="Z170" s="49">
        <v>0</v>
      </c>
    </row>
    <row r="171" spans="1:26">
      <c r="A171" s="51" t="s">
        <v>155</v>
      </c>
      <c r="B171" s="49">
        <v>0</v>
      </c>
      <c r="C171" s="49">
        <v>0</v>
      </c>
      <c r="D171" s="49">
        <v>0</v>
      </c>
      <c r="E171" s="49">
        <v>4197158</v>
      </c>
      <c r="F171" s="49">
        <v>0</v>
      </c>
      <c r="G171" s="49">
        <v>0</v>
      </c>
      <c r="H171" s="49">
        <v>0</v>
      </c>
      <c r="I171" s="49">
        <v>0</v>
      </c>
      <c r="J171" s="49">
        <v>0</v>
      </c>
      <c r="K171" s="49">
        <v>1461819</v>
      </c>
      <c r="L171" s="49">
        <v>0</v>
      </c>
      <c r="M171" s="49">
        <v>0</v>
      </c>
      <c r="N171" s="49">
        <v>0</v>
      </c>
      <c r="O171" s="49">
        <v>0</v>
      </c>
      <c r="P171" s="49">
        <v>0</v>
      </c>
      <c r="Q171" s="49">
        <v>5985850</v>
      </c>
      <c r="R171" s="49">
        <f>'[2]Transportation &amp; Support Servic'!R171+'[2]Transportation Non-Assistance'!R171</f>
        <v>4743278</v>
      </c>
      <c r="S171" s="49">
        <f>'[2]Transportation &amp; Support Servic'!S171+'[2]Transportation Non-Assistance'!S171</f>
        <v>0</v>
      </c>
      <c r="T171" s="49">
        <v>0</v>
      </c>
      <c r="U171" s="226">
        <v>1141163</v>
      </c>
      <c r="V171" s="49">
        <v>807049</v>
      </c>
      <c r="W171" s="49">
        <v>1687925</v>
      </c>
      <c r="X171" s="49">
        <v>1767618</v>
      </c>
      <c r="Y171" s="49">
        <v>0</v>
      </c>
      <c r="Z171" s="49">
        <v>0</v>
      </c>
    </row>
    <row r="172" spans="1:26">
      <c r="A172" s="51" t="s">
        <v>157</v>
      </c>
      <c r="B172" s="49">
        <v>0</v>
      </c>
      <c r="C172" s="49">
        <v>0</v>
      </c>
      <c r="D172" s="49">
        <v>0</v>
      </c>
      <c r="E172" s="49">
        <v>0</v>
      </c>
      <c r="F172" s="49">
        <v>0</v>
      </c>
      <c r="G172" s="49">
        <v>0</v>
      </c>
      <c r="H172" s="49">
        <v>0</v>
      </c>
      <c r="I172" s="49">
        <v>311549</v>
      </c>
      <c r="J172" s="49">
        <v>726001</v>
      </c>
      <c r="K172" s="49">
        <v>2584779</v>
      </c>
      <c r="L172" s="49">
        <v>538005</v>
      </c>
      <c r="M172" s="49">
        <v>513279</v>
      </c>
      <c r="N172" s="49">
        <v>891647</v>
      </c>
      <c r="O172" s="49">
        <v>1567928</v>
      </c>
      <c r="P172" s="49">
        <v>2436037</v>
      </c>
      <c r="Q172" s="49">
        <v>3595565</v>
      </c>
      <c r="R172" s="49">
        <f>'[2]Transportation &amp; Support Servic'!R172+'[2]Transportation Non-Assistance'!R172</f>
        <v>4131591</v>
      </c>
      <c r="S172" s="49">
        <f>'[2]Transportation &amp; Support Servic'!S172+'[2]Transportation Non-Assistance'!S172</f>
        <v>3419332</v>
      </c>
      <c r="T172" s="49">
        <v>2905513</v>
      </c>
      <c r="U172" s="226">
        <v>1831036</v>
      </c>
      <c r="V172" s="49">
        <v>980589</v>
      </c>
      <c r="W172" s="49">
        <v>1190153</v>
      </c>
      <c r="X172" s="49">
        <v>1608816</v>
      </c>
      <c r="Y172" s="49">
        <v>1123184</v>
      </c>
      <c r="Z172" s="49">
        <v>776973</v>
      </c>
    </row>
    <row r="173" spans="1:26">
      <c r="A173" s="51" t="s">
        <v>158</v>
      </c>
      <c r="B173" s="49">
        <v>0</v>
      </c>
      <c r="C173" s="49">
        <v>0</v>
      </c>
      <c r="D173" s="49">
        <v>0</v>
      </c>
      <c r="E173" s="49">
        <v>4371575</v>
      </c>
      <c r="F173" s="49">
        <v>-4351459</v>
      </c>
      <c r="G173" s="49">
        <v>964</v>
      </c>
      <c r="H173" s="49">
        <v>3765</v>
      </c>
      <c r="I173" s="49">
        <v>0</v>
      </c>
      <c r="J173" s="49">
        <v>0</v>
      </c>
      <c r="K173" s="49">
        <v>0</v>
      </c>
      <c r="L173" s="49">
        <v>0</v>
      </c>
      <c r="M173" s="49">
        <v>0</v>
      </c>
      <c r="N173" s="49">
        <v>0</v>
      </c>
      <c r="O173" s="49">
        <v>0</v>
      </c>
      <c r="P173" s="49">
        <v>0</v>
      </c>
      <c r="Q173" s="49">
        <v>0</v>
      </c>
      <c r="R173" s="49">
        <f>'[2]Transportation &amp; Support Servic'!R173+'[2]Transportation Non-Assistance'!R173</f>
        <v>0</v>
      </c>
      <c r="S173" s="49">
        <f>'[2]Transportation &amp; Support Servic'!S173+'[2]Transportation Non-Assistance'!S173</f>
        <v>0</v>
      </c>
      <c r="T173" s="49">
        <v>0</v>
      </c>
      <c r="U173" s="227">
        <v>0</v>
      </c>
      <c r="V173" s="49">
        <v>0</v>
      </c>
      <c r="W173" s="49">
        <v>0</v>
      </c>
      <c r="X173" s="49">
        <v>0</v>
      </c>
      <c r="Y173" s="49">
        <v>0</v>
      </c>
      <c r="Z173" s="49">
        <v>0</v>
      </c>
    </row>
    <row r="174" spans="1:26">
      <c r="A174" s="59" t="s">
        <v>159</v>
      </c>
      <c r="B174" s="49">
        <v>9049314</v>
      </c>
      <c r="C174" s="49">
        <v>-9049314</v>
      </c>
      <c r="D174" s="49">
        <v>1171171</v>
      </c>
      <c r="E174" s="49">
        <v>166461553</v>
      </c>
      <c r="F174" s="49">
        <v>134257705</v>
      </c>
      <c r="G174" s="49">
        <v>244726293</v>
      </c>
      <c r="H174" s="49">
        <v>108699200</v>
      </c>
      <c r="I174" s="49">
        <v>138426470</v>
      </c>
      <c r="J174" s="49">
        <v>129817592</v>
      </c>
      <c r="K174" s="49">
        <v>131217794</v>
      </c>
      <c r="L174" s="49">
        <v>119356568</v>
      </c>
      <c r="M174" s="49">
        <v>110366844</v>
      </c>
      <c r="N174" s="49">
        <v>126945499</v>
      </c>
      <c r="O174" s="49">
        <v>108438636</v>
      </c>
      <c r="P174" s="49">
        <v>81942855</v>
      </c>
      <c r="Q174" s="49">
        <v>87589656</v>
      </c>
      <c r="R174" s="49">
        <f>'[2]Transportation &amp; Support Servic'!R174+'[2]Transportation Non-Assistance'!R174</f>
        <v>77332054</v>
      </c>
      <c r="S174" s="49">
        <f>'[2]Transportation &amp; Support Servic'!S174+'[2]Transportation Non-Assistance'!S174</f>
        <v>67341825</v>
      </c>
      <c r="T174" s="226">
        <v>47683012</v>
      </c>
      <c r="U174" s="226">
        <v>50646377</v>
      </c>
      <c r="V174" s="49">
        <f>SUM(V123:V173)</f>
        <v>49282347</v>
      </c>
      <c r="W174" s="49">
        <f>SUM(W123:W173)</f>
        <v>47920732</v>
      </c>
      <c r="X174" s="49">
        <f>SUM(X123:X173)</f>
        <v>49884036</v>
      </c>
      <c r="Y174" s="49">
        <f>SUM(Y123:Y173)</f>
        <v>38393391</v>
      </c>
      <c r="Z174" s="49">
        <f>SUM(Z123:Z173)</f>
        <v>24413103</v>
      </c>
    </row>
    <row r="180" spans="1:26">
      <c r="A180" s="396"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26">
      <c r="A181" s="396"/>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row>
    <row r="182" spans="1:26">
      <c r="A182" s="51" t="s">
        <v>82</v>
      </c>
      <c r="B182" s="89">
        <f>B5/'Total Funds Spent &amp; Transferred'!B5</f>
        <v>0</v>
      </c>
      <c r="C182" s="89">
        <f>C5/'Total Funds Spent &amp; Transferred'!C5</f>
        <v>0</v>
      </c>
      <c r="D182" s="89">
        <f>D5/'Total Funds Spent &amp; Transferred'!D5</f>
        <v>0</v>
      </c>
      <c r="E182" s="89">
        <f>E5/'Total Funds Spent &amp; Transferred'!E5</f>
        <v>3.5097066239492741E-2</v>
      </c>
      <c r="F182" s="89">
        <f>F5/'Total Funds Spent &amp; Transferred'!F5</f>
        <v>1.1947707527517483E-2</v>
      </c>
      <c r="G182" s="89">
        <f>G5/'Total Funds Spent &amp; Transferred'!G5</f>
        <v>1.5605813956614612E-2</v>
      </c>
      <c r="H182" s="89">
        <f>H5/'Total Funds Spent &amp; Transferred'!H5</f>
        <v>2.3099110531846604E-2</v>
      </c>
      <c r="I182" s="89">
        <f>I5/'Total Funds Spent &amp; Transferred'!I5</f>
        <v>3.0208913029006801E-2</v>
      </c>
      <c r="J182" s="89">
        <f>J5/'Total Funds Spent &amp; Transferred'!J5</f>
        <v>2.695012987827855E-2</v>
      </c>
      <c r="K182" s="89">
        <f>K5/'Total Funds Spent &amp; Transferred'!K5</f>
        <v>2.9296051219229999E-2</v>
      </c>
      <c r="L182" s="89">
        <f>L5/'Total Funds Spent &amp; Transferred'!L5</f>
        <v>2.4638946281889399E-2</v>
      </c>
      <c r="M182" s="89">
        <f>M5/'Total Funds Spent &amp; Transferred'!M5</f>
        <v>3.1944245273070868E-2</v>
      </c>
      <c r="N182" s="89">
        <f>N5/'Total Funds Spent &amp; Transferred'!N5</f>
        <v>3.9869985948722125E-2</v>
      </c>
      <c r="O182" s="89">
        <f>O5/'Total Funds Spent &amp; Transferred'!O5</f>
        <v>3.1645171114453627E-2</v>
      </c>
      <c r="P182" s="89">
        <f>P5/'Total Funds Spent &amp; Transferred'!P5</f>
        <v>3.8095188957932451E-2</v>
      </c>
      <c r="Q182" s="89">
        <f>Q5/'Total Funds Spent &amp; Transferred'!Q5</f>
        <v>3.9780344686701989E-2</v>
      </c>
      <c r="R182" s="89">
        <f>R5/'Total Funds Spent &amp; Transferred'!R5</f>
        <v>2.2118322393486149E-2</v>
      </c>
      <c r="S182" s="89">
        <f>S5/'Total Funds Spent &amp; Transferred'!S5</f>
        <v>2.2177275449308524E-2</v>
      </c>
      <c r="T182" s="89">
        <f>T5/'Total Funds Spent &amp; Transferred'!T5</f>
        <v>2.2271948435758294E-2</v>
      </c>
      <c r="U182" s="89">
        <f>U5/'Total Funds Spent &amp; Transferred'!U5</f>
        <v>1.8618350871087642E-2</v>
      </c>
      <c r="V182" s="89">
        <f>V5/'Total Funds Spent &amp; Transferred'!V5</f>
        <v>1.953727908753207E-2</v>
      </c>
      <c r="W182" s="89">
        <f>W5/'Total Funds Spent &amp; Transferred'!W5</f>
        <v>1.817470346837672E-2</v>
      </c>
      <c r="X182" s="89">
        <f>X5/'Total Funds Spent &amp; Transferred'!X5</f>
        <v>2.0707352802218783E-2</v>
      </c>
      <c r="Y182" s="89">
        <f>Y5/'Total Funds Spent &amp; Transferred'!Y5</f>
        <v>1.4301252696022424E-2</v>
      </c>
      <c r="Z182" s="89">
        <f>Z5/'Total Funds Spent &amp; Transferred'!Z5</f>
        <v>1.0671765132992679E-2</v>
      </c>
    </row>
    <row r="183" spans="1:26">
      <c r="A183" s="51" t="s">
        <v>84</v>
      </c>
      <c r="B183" s="89">
        <f>B6/'Total Funds Spent &amp; Transferred'!B6</f>
        <v>0</v>
      </c>
      <c r="C183" s="89">
        <f>C6/'Total Funds Spent &amp; Transferred'!C6</f>
        <v>0</v>
      </c>
      <c r="D183" s="89">
        <f>D6/'Total Funds Spent &amp; Transferred'!D6</f>
        <v>0</v>
      </c>
      <c r="E183" s="89">
        <f>E6/'Total Funds Spent &amp; Transferred'!E6</f>
        <v>1.0544712661653561E-2</v>
      </c>
      <c r="F183" s="89">
        <f>F6/'Total Funds Spent &amp; Transferred'!F6</f>
        <v>2.0434223036430676E-2</v>
      </c>
      <c r="G183" s="89">
        <f>G6/'Total Funds Spent &amp; Transferred'!G6</f>
        <v>2.5711319414866877E-2</v>
      </c>
      <c r="H183" s="89">
        <f>H6/'Total Funds Spent &amp; Transferred'!H6</f>
        <v>1.2791435616845441E-2</v>
      </c>
      <c r="I183" s="89">
        <f>I6/'Total Funds Spent &amp; Transferred'!I6</f>
        <v>7.4602120708710373E-3</v>
      </c>
      <c r="J183" s="89">
        <f>J6/'Total Funds Spent &amp; Transferred'!J6</f>
        <v>7.8645414756147048E-3</v>
      </c>
      <c r="K183" s="89">
        <f>K6/'Total Funds Spent &amp; Transferred'!K6</f>
        <v>1.0686921564647369E-2</v>
      </c>
      <c r="L183" s="89">
        <f>L6/'Total Funds Spent &amp; Transferred'!L6</f>
        <v>8.836254685031757E-3</v>
      </c>
      <c r="M183" s="89">
        <f>M6/'Total Funds Spent &amp; Transferred'!M6</f>
        <v>1.2541462835996307E-2</v>
      </c>
      <c r="N183" s="89">
        <f>N6/'Total Funds Spent &amp; Transferred'!N6</f>
        <v>1.4903988101135671E-2</v>
      </c>
      <c r="O183" s="89">
        <f>O6/'Total Funds Spent &amp; Transferred'!O6</f>
        <v>1.4302282140553001E-2</v>
      </c>
      <c r="P183" s="89">
        <f>P6/'Total Funds Spent &amp; Transferred'!P6</f>
        <v>7.8379592417404855E-3</v>
      </c>
      <c r="Q183" s="89">
        <f>Q6/'Total Funds Spent &amp; Transferred'!Q6</f>
        <v>1.2026847976126982E-2</v>
      </c>
      <c r="R183" s="89">
        <f>R6/'Total Funds Spent &amp; Transferred'!R6</f>
        <v>6.2007993809713984E-3</v>
      </c>
      <c r="S183" s="89">
        <f>S6/'Total Funds Spent &amp; Transferred'!S6</f>
        <v>1.3985437071600285E-2</v>
      </c>
      <c r="T183" s="89">
        <f>T6/'Total Funds Spent &amp; Transferred'!T6</f>
        <v>1.1047738708650206E-2</v>
      </c>
      <c r="U183" s="89">
        <f>U6/'Total Funds Spent &amp; Transferred'!U6</f>
        <v>8.151495055531267E-3</v>
      </c>
      <c r="V183" s="89">
        <f>V6/'Total Funds Spent &amp; Transferred'!V6</f>
        <v>6.3077682666699943E-3</v>
      </c>
      <c r="W183" s="89">
        <f>W6/'Total Funds Spent &amp; Transferred'!W6</f>
        <v>3.1697711926568306E-3</v>
      </c>
      <c r="X183" s="89">
        <f>X6/'Total Funds Spent &amp; Transferred'!X6</f>
        <v>4.915105043714136E-3</v>
      </c>
      <c r="Y183" s="89">
        <f>Y6/'Total Funds Spent &amp; Transferred'!Y6</f>
        <v>2.3432011050893735E-3</v>
      </c>
      <c r="Z183" s="89">
        <f>Z6/'Total Funds Spent &amp; Transferred'!Z6</f>
        <v>1.052911592682382E-3</v>
      </c>
    </row>
    <row r="184" spans="1:26">
      <c r="A184" s="51" t="s">
        <v>86</v>
      </c>
      <c r="B184" s="89">
        <f>B7/'Total Funds Spent &amp; Transferred'!B7</f>
        <v>0</v>
      </c>
      <c r="C184" s="89">
        <f>C7/'Total Funds Spent &amp; Transferred'!C7</f>
        <v>0</v>
      </c>
      <c r="D184" s="89">
        <f>D7/'Total Funds Spent &amp; Transferred'!D7</f>
        <v>0</v>
      </c>
      <c r="E184" s="89">
        <f>E7/'Total Funds Spent &amp; Transferred'!E7</f>
        <v>2.4103141583077133E-2</v>
      </c>
      <c r="F184" s="89">
        <f>F7/'Total Funds Spent &amp; Transferred'!F7</f>
        <v>4.4735224617377223E-2</v>
      </c>
      <c r="G184" s="89">
        <f>G7/'Total Funds Spent &amp; Transferred'!G7</f>
        <v>1.0210711421578851E-2</v>
      </c>
      <c r="H184" s="89">
        <f>H7/'Total Funds Spent &amp; Transferred'!H7</f>
        <v>5.2841282510214353E-3</v>
      </c>
      <c r="I184" s="89">
        <f>I7/'Total Funds Spent &amp; Transferred'!I7</f>
        <v>2.1073338799474923E-3</v>
      </c>
      <c r="J184" s="89">
        <f>J7/'Total Funds Spent &amp; Transferred'!J7</f>
        <v>1.0969636571150443E-2</v>
      </c>
      <c r="K184" s="89">
        <f>K7/'Total Funds Spent &amp; Transferred'!K7</f>
        <v>2.2085781173148446E-2</v>
      </c>
      <c r="L184" s="89">
        <f>L7/'Total Funds Spent &amp; Transferred'!L7</f>
        <v>6.0984999487892939E-3</v>
      </c>
      <c r="M184" s="89">
        <f>M7/'Total Funds Spent &amp; Transferred'!M7</f>
        <v>4.1998041975459888E-3</v>
      </c>
      <c r="N184" s="89">
        <f>N7/'Total Funds Spent &amp; Transferred'!N7</f>
        <v>1.791733592576834E-3</v>
      </c>
      <c r="O184" s="89">
        <f>O7/'Total Funds Spent &amp; Transferred'!O7</f>
        <v>6.2681032128014905E-3</v>
      </c>
      <c r="P184" s="89">
        <f>P7/'Total Funds Spent &amp; Transferred'!P7</f>
        <v>1.1987519185627116E-3</v>
      </c>
      <c r="Q184" s="89">
        <f>Q7/'Total Funds Spent &amp; Transferred'!Q7</f>
        <v>5.7252218511180805E-3</v>
      </c>
      <c r="R184" s="89">
        <f>R7/'Total Funds Spent &amp; Transferred'!R7</f>
        <v>5.3197327693303741E-4</v>
      </c>
      <c r="S184" s="89">
        <f>S7/'Total Funds Spent &amp; Transferred'!S7</f>
        <v>3.6729232908042637E-3</v>
      </c>
      <c r="T184" s="89">
        <f>T7/'Total Funds Spent &amp; Transferred'!T7</f>
        <v>1.742552875202899E-2</v>
      </c>
      <c r="U184" s="89">
        <f>U7/'Total Funds Spent &amp; Transferred'!U7</f>
        <v>2.8835823080193647E-2</v>
      </c>
      <c r="V184" s="89">
        <f>V7/'Total Funds Spent &amp; Transferred'!V7</f>
        <v>2.0998504079659617E-2</v>
      </c>
      <c r="W184" s="89">
        <f>W7/'Total Funds Spent &amp; Transferred'!W7</f>
        <v>2.10471519228266E-2</v>
      </c>
      <c r="X184" s="89">
        <f>X7/'Total Funds Spent &amp; Transferred'!X7</f>
        <v>2.8810280448301612E-2</v>
      </c>
      <c r="Y184" s="89">
        <f>Y7/'Total Funds Spent &amp; Transferred'!Y7</f>
        <v>2.206174952982232E-2</v>
      </c>
      <c r="Z184" s="89">
        <f>Z7/'Total Funds Spent &amp; Transferred'!Z7</f>
        <v>2.6046417555830335E-2</v>
      </c>
    </row>
    <row r="185" spans="1:26">
      <c r="A185" s="51" t="s">
        <v>88</v>
      </c>
      <c r="B185" s="89">
        <f>B8/'Total Funds Spent &amp; Transferred'!B8</f>
        <v>0</v>
      </c>
      <c r="C185" s="89">
        <f>C8/'Total Funds Spent &amp; Transferred'!C8</f>
        <v>0</v>
      </c>
      <c r="D185" s="89">
        <f>D8/'Total Funds Spent &amp; Transferred'!D8</f>
        <v>0</v>
      </c>
      <c r="E185" s="89">
        <f>E8/'Total Funds Spent &amp; Transferred'!E8</f>
        <v>7.4882273333371926E-2</v>
      </c>
      <c r="F185" s="89">
        <f>F8/'Total Funds Spent &amp; Transferred'!F8</f>
        <v>0.10089978745132579</v>
      </c>
      <c r="G185" s="89">
        <f>G8/'Total Funds Spent &amp; Transferred'!G8</f>
        <v>0.10618234868814579</v>
      </c>
      <c r="H185" s="89">
        <f>H8/'Total Funds Spent &amp; Transferred'!H8</f>
        <v>0.10963849399061615</v>
      </c>
      <c r="I185" s="89">
        <f>I8/'Total Funds Spent &amp; Transferred'!I8</f>
        <v>0.10361638410730412</v>
      </c>
      <c r="J185" s="89">
        <f>J8/'Total Funds Spent &amp; Transferred'!J8</f>
        <v>6.6859529311954519E-2</v>
      </c>
      <c r="K185" s="89">
        <f>K8/'Total Funds Spent &amp; Transferred'!K8</f>
        <v>5.6988496082217399E-2</v>
      </c>
      <c r="L185" s="89">
        <f>L8/'Total Funds Spent &amp; Transferred'!L8</f>
        <v>3.7107790110829028E-2</v>
      </c>
      <c r="M185" s="89">
        <f>M8/'Total Funds Spent &amp; Transferred'!M8</f>
        <v>2.6294813878529374E-2</v>
      </c>
      <c r="N185" s="89">
        <f>N8/'Total Funds Spent &amp; Transferred'!N8</f>
        <v>3.1052746998418937E-2</v>
      </c>
      <c r="O185" s="89">
        <f>O8/'Total Funds Spent &amp; Transferred'!O8</f>
        <v>2.73802618582497E-2</v>
      </c>
      <c r="P185" s="89">
        <f>P8/'Total Funds Spent &amp; Transferred'!P8</f>
        <v>1.8863111594625153E-2</v>
      </c>
      <c r="Q185" s="89">
        <f>Q8/'Total Funds Spent &amp; Transferred'!Q8</f>
        <v>2.1841424656820582E-2</v>
      </c>
      <c r="R185" s="89">
        <f>R8/'Total Funds Spent &amp; Transferred'!R8</f>
        <v>2.0239126474009224E-2</v>
      </c>
      <c r="S185" s="89">
        <f>S8/'Total Funds Spent &amp; Transferred'!S8</f>
        <v>1.5921403095347657E-2</v>
      </c>
      <c r="T185" s="89">
        <f>T8/'Total Funds Spent &amp; Transferred'!T8</f>
        <v>1.214153242048961E-2</v>
      </c>
      <c r="U185" s="89">
        <f>U8/'Total Funds Spent &amp; Transferred'!U8</f>
        <v>8.970834498336383E-3</v>
      </c>
      <c r="V185" s="89">
        <f>V8/'Total Funds Spent &amp; Transferred'!V8</f>
        <v>7.5265589285241742E-3</v>
      </c>
      <c r="W185" s="89">
        <f>W8/'Total Funds Spent &amp; Transferred'!W8</f>
        <v>7.3014572304420577E-3</v>
      </c>
      <c r="X185" s="89">
        <f>X8/'Total Funds Spent &amp; Transferred'!X8</f>
        <v>1.444044501768341E-2</v>
      </c>
      <c r="Y185" s="89">
        <f>Y8/'Total Funds Spent &amp; Transferred'!Y8</f>
        <v>1.0502691990943601E-2</v>
      </c>
      <c r="Z185" s="89">
        <f>Z8/'Total Funds Spent &amp; Transferred'!Z8</f>
        <v>3.0295566726008119E-3</v>
      </c>
    </row>
    <row r="186" spans="1:26">
      <c r="A186" s="51" t="s">
        <v>74</v>
      </c>
      <c r="B186" s="89">
        <f>B9/'Total Funds Spent &amp; Transferred'!B9</f>
        <v>0</v>
      </c>
      <c r="C186" s="89">
        <f>C9/'Total Funds Spent &amp; Transferred'!C9</f>
        <v>0</v>
      </c>
      <c r="D186" s="89">
        <f>D9/'Total Funds Spent &amp; Transferred'!D9</f>
        <v>0</v>
      </c>
      <c r="E186" s="89">
        <f>E9/'Total Funds Spent &amp; Transferred'!E9</f>
        <v>2.7519187817773395E-2</v>
      </c>
      <c r="F186" s="89">
        <f>F9/'Total Funds Spent &amp; Transferred'!F9</f>
        <v>2.8994848615473162E-2</v>
      </c>
      <c r="G186" s="89">
        <f>G9/'Total Funds Spent &amp; Transferred'!G9</f>
        <v>3.9774583028096611E-2</v>
      </c>
      <c r="H186" s="89">
        <f>H9/'Total Funds Spent &amp; Transferred'!H9</f>
        <v>2.9106801369360582E-2</v>
      </c>
      <c r="I186" s="89">
        <f>I9/'Total Funds Spent &amp; Transferred'!I9</f>
        <v>2.2436629017124791E-2</v>
      </c>
      <c r="J186" s="89">
        <f>J9/'Total Funds Spent &amp; Transferred'!J9</f>
        <v>2.3516856862931573E-2</v>
      </c>
      <c r="K186" s="89">
        <f>K9/'Total Funds Spent &amp; Transferred'!K9</f>
        <v>2.3917408551483058E-2</v>
      </c>
      <c r="L186" s="89">
        <f>L9/'Total Funds Spent &amp; Transferred'!L9</f>
        <v>2.2793805058753606E-2</v>
      </c>
      <c r="M186" s="89">
        <f>M9/'Total Funds Spent &amp; Transferred'!M9</f>
        <v>2.7663370848407427E-2</v>
      </c>
      <c r="N186" s="89">
        <f>N9/'Total Funds Spent &amp; Transferred'!N9</f>
        <v>2.9873938605780619E-2</v>
      </c>
      <c r="O186" s="89">
        <f>O9/'Total Funds Spent &amp; Transferred'!O9</f>
        <v>2.5983870295148336E-2</v>
      </c>
      <c r="P186" s="89">
        <f>P9/'Total Funds Spent &amp; Transferred'!P9</f>
        <v>2.6705126718867989E-2</v>
      </c>
      <c r="Q186" s="89">
        <f>Q9/'Total Funds Spent &amp; Transferred'!Q9</f>
        <v>2.5403069840417142E-2</v>
      </c>
      <c r="R186" s="89">
        <f>R9/'Total Funds Spent &amp; Transferred'!R9</f>
        <v>2.6100359823202062E-2</v>
      </c>
      <c r="S186" s="89">
        <f>S9/'Total Funds Spent &amp; Transferred'!S9</f>
        <v>2.9163045471174959E-2</v>
      </c>
      <c r="T186" s="89">
        <f>T9/'Total Funds Spent &amp; Transferred'!T9</f>
        <v>3.8497400900172569E-2</v>
      </c>
      <c r="U186" s="89">
        <f>U9/'Total Funds Spent &amp; Transferred'!U9</f>
        <v>4.0427630609238013E-2</v>
      </c>
      <c r="V186" s="89">
        <f>V9/'Total Funds Spent &amp; Transferred'!V9</f>
        <v>3.6102291235901009E-2</v>
      </c>
      <c r="W186" s="89">
        <f>W9/'Total Funds Spent &amp; Transferred'!W9</f>
        <v>2.8830564374207598E-2</v>
      </c>
      <c r="X186" s="89">
        <f>X9/'Total Funds Spent &amp; Transferred'!X9</f>
        <v>2.9714294806036656E-2</v>
      </c>
      <c r="Y186" s="89">
        <f>Y9/'Total Funds Spent &amp; Transferred'!Y9</f>
        <v>2.5427424725506277E-2</v>
      </c>
      <c r="Z186" s="89">
        <f>Z9/'Total Funds Spent &amp; Transferred'!Z9</f>
        <v>2.3973229302149884E-2</v>
      </c>
    </row>
    <row r="187" spans="1:26">
      <c r="A187" s="51" t="s">
        <v>91</v>
      </c>
      <c r="B187" s="89">
        <f>B10/'Total Funds Spent &amp; Transferred'!B10</f>
        <v>0</v>
      </c>
      <c r="C187" s="89">
        <f>C10/'Total Funds Spent &amp; Transferred'!C10</f>
        <v>0</v>
      </c>
      <c r="D187" s="89">
        <f>D10/'Total Funds Spent &amp; Transferred'!D10</f>
        <v>0</v>
      </c>
      <c r="E187" s="89">
        <f>E10/'Total Funds Spent &amp; Transferred'!E10</f>
        <v>2.3153070261882871E-2</v>
      </c>
      <c r="F187" s="89">
        <f>F10/'Total Funds Spent &amp; Transferred'!F10</f>
        <v>2.8729266633126572E-2</v>
      </c>
      <c r="G187" s="89">
        <f>G10/'Total Funds Spent &amp; Transferred'!G10</f>
        <v>1.9980025230528116E-2</v>
      </c>
      <c r="H187" s="89">
        <f>H10/'Total Funds Spent &amp; Transferred'!H10</f>
        <v>2.0208411530486355E-2</v>
      </c>
      <c r="I187" s="89">
        <f>I10/'Total Funds Spent &amp; Transferred'!I10</f>
        <v>2.2376465294033757E-2</v>
      </c>
      <c r="J187" s="89">
        <f>J10/'Total Funds Spent &amp; Transferred'!J10</f>
        <v>1.4405502194466759E-2</v>
      </c>
      <c r="K187" s="89">
        <f>K10/'Total Funds Spent &amp; Transferred'!K10</f>
        <v>1.7912007636323019E-2</v>
      </c>
      <c r="L187" s="89">
        <f>L10/'Total Funds Spent &amp; Transferred'!L10</f>
        <v>1.5977645645105922E-2</v>
      </c>
      <c r="M187" s="89">
        <f>M10/'Total Funds Spent &amp; Transferred'!M10</f>
        <v>1.0589561727943817E-2</v>
      </c>
      <c r="N187" s="89">
        <f>N10/'Total Funds Spent &amp; Transferred'!N10</f>
        <v>1.5789866692824575E-2</v>
      </c>
      <c r="O187" s="89">
        <f>O10/'Total Funds Spent &amp; Transferred'!O10</f>
        <v>2.0188057217572813E-2</v>
      </c>
      <c r="P187" s="89">
        <f>P10/'Total Funds Spent &amp; Transferred'!P10</f>
        <v>1.5258434289048968E-2</v>
      </c>
      <c r="Q187" s="89">
        <f>Q10/'Total Funds Spent &amp; Transferred'!Q10</f>
        <v>2.0305938581217833E-2</v>
      </c>
      <c r="R187" s="89">
        <f>R10/'Total Funds Spent &amp; Transferred'!R10</f>
        <v>1.6960461603926509E-2</v>
      </c>
      <c r="S187" s="89">
        <f>S10/'Total Funds Spent &amp; Transferred'!S10</f>
        <v>1.374090615799871E-2</v>
      </c>
      <c r="T187" s="89">
        <f>T10/'Total Funds Spent &amp; Transferred'!T10</f>
        <v>2.6191749872441602E-2</v>
      </c>
      <c r="U187" s="89">
        <f>U10/'Total Funds Spent &amp; Transferred'!U10</f>
        <v>1.9578712353551658E-2</v>
      </c>
      <c r="V187" s="89">
        <f>V10/'Total Funds Spent &amp; Transferred'!V10</f>
        <v>1.603830598479963E-2</v>
      </c>
      <c r="W187" s="89">
        <f>W10/'Total Funds Spent &amp; Transferred'!W10</f>
        <v>2.6770038043179695E-2</v>
      </c>
      <c r="X187" s="89">
        <f>X10/'Total Funds Spent &amp; Transferred'!X10</f>
        <v>2.0553015243239027E-2</v>
      </c>
      <c r="Y187" s="89">
        <f>Y10/'Total Funds Spent &amp; Transferred'!Y10</f>
        <v>1.6112426714181224E-2</v>
      </c>
      <c r="Z187" s="89">
        <f>Z10/'Total Funds Spent &amp; Transferred'!Z10</f>
        <v>2.1789558435409754E-2</v>
      </c>
    </row>
    <row r="188" spans="1:26">
      <c r="A188" s="51" t="s">
        <v>93</v>
      </c>
      <c r="B188" s="89">
        <f>B11/'Total Funds Spent &amp; Transferred'!B11</f>
        <v>0</v>
      </c>
      <c r="C188" s="89">
        <f>C11/'Total Funds Spent &amp; Transferred'!C11</f>
        <v>0</v>
      </c>
      <c r="D188" s="89">
        <f>D11/'Total Funds Spent &amp; Transferred'!D11</f>
        <v>0</v>
      </c>
      <c r="E188" s="89">
        <f>E11/'Total Funds Spent &amp; Transferred'!E11</f>
        <v>1.5793291712552185E-2</v>
      </c>
      <c r="F188" s="89">
        <f>F11/'Total Funds Spent &amp; Transferred'!F11</f>
        <v>2.2918610209525295E-2</v>
      </c>
      <c r="G188" s="89">
        <f>G11/'Total Funds Spent &amp; Transferred'!G11</f>
        <v>4.324318432998827E-2</v>
      </c>
      <c r="H188" s="89">
        <f>H11/'Total Funds Spent &amp; Transferred'!H11</f>
        <v>4.1369284810630388E-2</v>
      </c>
      <c r="I188" s="89">
        <f>I11/'Total Funds Spent &amp; Transferred'!I11</f>
        <v>3.7967708893233268E-2</v>
      </c>
      <c r="J188" s="89">
        <f>J11/'Total Funds Spent &amp; Transferred'!J11</f>
        <v>3.7536548334734646E-2</v>
      </c>
      <c r="K188" s="89">
        <f>K11/'Total Funds Spent &amp; Transferred'!K11</f>
        <v>1.0204214442851812E-2</v>
      </c>
      <c r="L188" s="89">
        <f>L11/'Total Funds Spent &amp; Transferred'!L11</f>
        <v>8.2836365917790377E-3</v>
      </c>
      <c r="M188" s="89">
        <f>M11/'Total Funds Spent &amp; Transferred'!M11</f>
        <v>1.1755862839061718E-2</v>
      </c>
      <c r="N188" s="89">
        <f>N11/'Total Funds Spent &amp; Transferred'!N11</f>
        <v>1.123233206348506E-2</v>
      </c>
      <c r="O188" s="89">
        <f>O11/'Total Funds Spent &amp; Transferred'!O11</f>
        <v>1.053134545471302E-2</v>
      </c>
      <c r="P188" s="89">
        <f>P11/'Total Funds Spent &amp; Transferred'!P11</f>
        <v>1.0048597722631409E-2</v>
      </c>
      <c r="Q188" s="89">
        <f>Q11/'Total Funds Spent &amp; Transferred'!Q11</f>
        <v>1.0078841500371289E-2</v>
      </c>
      <c r="R188" s="89">
        <f>R11/'Total Funds Spent &amp; Transferred'!R11</f>
        <v>1.0201280275030884E-2</v>
      </c>
      <c r="S188" s="89">
        <f>S11/'Total Funds Spent &amp; Transferred'!S11</f>
        <v>1.0263621361255398E-2</v>
      </c>
      <c r="T188" s="89">
        <f>T11/'Total Funds Spent &amp; Transferred'!T11</f>
        <v>3.5076742642241496E-3</v>
      </c>
      <c r="U188" s="89">
        <f>U11/'Total Funds Spent &amp; Transferred'!U11</f>
        <v>0</v>
      </c>
      <c r="V188" s="89">
        <f>V11/'Total Funds Spent &amp; Transferred'!V11</f>
        <v>0</v>
      </c>
      <c r="W188" s="89">
        <f>W11/'Total Funds Spent &amp; Transferred'!W11</f>
        <v>0</v>
      </c>
      <c r="X188" s="89">
        <f>X11/'Total Funds Spent &amp; Transferred'!X11</f>
        <v>0</v>
      </c>
      <c r="Y188" s="89">
        <f>Y11/'Total Funds Spent &amp; Transferred'!Y11</f>
        <v>0</v>
      </c>
      <c r="Z188" s="89">
        <f>Z11/'Total Funds Spent &amp; Transferred'!Z11</f>
        <v>0</v>
      </c>
    </row>
    <row r="189" spans="1:26">
      <c r="A189" s="51" t="s">
        <v>95</v>
      </c>
      <c r="B189" s="89">
        <f>B12/'Total Funds Spent &amp; Transferred'!B12</f>
        <v>0</v>
      </c>
      <c r="C189" s="89">
        <f>C12/'Total Funds Spent &amp; Transferred'!C12</f>
        <v>0</v>
      </c>
      <c r="D189" s="89">
        <f>D12/'Total Funds Spent &amp; Transferred'!D12</f>
        <v>0</v>
      </c>
      <c r="E189" s="89">
        <f>E12/'Total Funds Spent &amp; Transferred'!E12</f>
        <v>0.16082706090134088</v>
      </c>
      <c r="F189" s="89">
        <f>F12/'Total Funds Spent &amp; Transferred'!F12</f>
        <v>0.20099702179862999</v>
      </c>
      <c r="G189" s="89">
        <f>G12/'Total Funds Spent &amp; Transferred'!G12</f>
        <v>0.20509409702377962</v>
      </c>
      <c r="H189" s="89">
        <f>H12/'Total Funds Spent &amp; Transferred'!H12</f>
        <v>0.19524581525493245</v>
      </c>
      <c r="I189" s="89">
        <f>I12/'Total Funds Spent &amp; Transferred'!I12</f>
        <v>0.13246543840893166</v>
      </c>
      <c r="J189" s="89">
        <f>J12/'Total Funds Spent &amp; Transferred'!J12</f>
        <v>0.21035595944009997</v>
      </c>
      <c r="K189" s="89">
        <f>K12/'Total Funds Spent &amp; Transferred'!K12</f>
        <v>0.16254833972732705</v>
      </c>
      <c r="L189" s="89">
        <f>L12/'Total Funds Spent &amp; Transferred'!L12</f>
        <v>-0.14219926043192127</v>
      </c>
      <c r="M189" s="89">
        <f>M12/'Total Funds Spent &amp; Transferred'!M12</f>
        <v>0</v>
      </c>
      <c r="N189" s="89">
        <f>N12/'Total Funds Spent &amp; Transferred'!N12</f>
        <v>4.0091616946926539E-3</v>
      </c>
      <c r="O189" s="89">
        <f>O12/'Total Funds Spent &amp; Transferred'!O12</f>
        <v>3.9425651964964514E-3</v>
      </c>
      <c r="P189" s="89">
        <f>P12/'Total Funds Spent &amp; Transferred'!P12</f>
        <v>1.0672602820430924E-2</v>
      </c>
      <c r="Q189" s="89">
        <f>Q12/'Total Funds Spent &amp; Transferred'!Q12</f>
        <v>-4.1763085460759892E-3</v>
      </c>
      <c r="R189" s="89">
        <f>R12/'Total Funds Spent &amp; Transferred'!R12</f>
        <v>0</v>
      </c>
      <c r="S189" s="89">
        <f>S12/'Total Funds Spent &amp; Transferred'!S12</f>
        <v>3.5373498875517365E-3</v>
      </c>
      <c r="T189" s="89">
        <f>T12/'Total Funds Spent &amp; Transferred'!T12</f>
        <v>0</v>
      </c>
      <c r="U189" s="89">
        <f>U12/'Total Funds Spent &amp; Transferred'!U12</f>
        <v>0</v>
      </c>
      <c r="V189" s="89">
        <f>V12/'Total Funds Spent &amp; Transferred'!V12</f>
        <v>0</v>
      </c>
      <c r="W189" s="89">
        <f>W12/'Total Funds Spent &amp; Transferred'!W12</f>
        <v>0</v>
      </c>
      <c r="X189" s="89">
        <f>X12/'Total Funds Spent &amp; Transferred'!X12</f>
        <v>0</v>
      </c>
      <c r="Y189" s="89">
        <f>Y12/'Total Funds Spent &amp; Transferred'!Y12</f>
        <v>0</v>
      </c>
      <c r="Z189" s="89">
        <f>Z12/'Total Funds Spent &amp; Transferred'!Z12</f>
        <v>0</v>
      </c>
    </row>
    <row r="190" spans="1:26">
      <c r="A190" s="51" t="s">
        <v>97</v>
      </c>
      <c r="B190" s="89">
        <f>B13/'Total Funds Spent &amp; Transferred'!B13</f>
        <v>0</v>
      </c>
      <c r="C190" s="89">
        <f>C13/'Total Funds Spent &amp; Transferred'!C13</f>
        <v>0</v>
      </c>
      <c r="D190" s="89">
        <f>D13/'Total Funds Spent &amp; Transferred'!D13</f>
        <v>0</v>
      </c>
      <c r="E190" s="89">
        <f>E13/'Total Funds Spent &amp; Transferred'!E13</f>
        <v>0</v>
      </c>
      <c r="F190" s="89">
        <f>F13/'Total Funds Spent &amp; Transferred'!F13</f>
        <v>0</v>
      </c>
      <c r="G190" s="89">
        <f>G13/'Total Funds Spent &amp; Transferred'!G13</f>
        <v>0</v>
      </c>
      <c r="H190" s="89">
        <f>H13/'Total Funds Spent &amp; Transferred'!H13</f>
        <v>0</v>
      </c>
      <c r="I190" s="89">
        <f>I13/'Total Funds Spent &amp; Transferred'!I13</f>
        <v>0</v>
      </c>
      <c r="J190" s="89">
        <f>J13/'Total Funds Spent &amp; Transferred'!J13</f>
        <v>0</v>
      </c>
      <c r="K190" s="89">
        <f>K13/'Total Funds Spent &amp; Transferred'!K13</f>
        <v>0</v>
      </c>
      <c r="L190" s="89">
        <f>L13/'Total Funds Spent &amp; Transferred'!L13</f>
        <v>0</v>
      </c>
      <c r="M190" s="89">
        <f>M13/'Total Funds Spent &amp; Transferred'!M13</f>
        <v>0</v>
      </c>
      <c r="N190" s="89">
        <f>N13/'Total Funds Spent &amp; Transferred'!N13</f>
        <v>0</v>
      </c>
      <c r="O190" s="89">
        <f>O13/'Total Funds Spent &amp; Transferred'!O13</f>
        <v>8.1095286763059639E-3</v>
      </c>
      <c r="P190" s="89">
        <f>P13/'Total Funds Spent &amp; Transferred'!P13</f>
        <v>5.5110212880707977E-3</v>
      </c>
      <c r="Q190" s="89">
        <f>Q13/'Total Funds Spent &amp; Transferred'!Q13</f>
        <v>9.1772691226656329E-3</v>
      </c>
      <c r="R190" s="89">
        <f>R13/'Total Funds Spent &amp; Transferred'!R13</f>
        <v>4.1381086846966654E-3</v>
      </c>
      <c r="S190" s="89">
        <f>S13/'Total Funds Spent &amp; Transferred'!S13</f>
        <v>3.8061742994496806E-3</v>
      </c>
      <c r="T190" s="89">
        <f>T13/'Total Funds Spent &amp; Transferred'!T13</f>
        <v>0</v>
      </c>
      <c r="U190" s="89">
        <f>U13/'Total Funds Spent &amp; Transferred'!U13</f>
        <v>0</v>
      </c>
      <c r="V190" s="89">
        <f>V13/'Total Funds Spent &amp; Transferred'!V13</f>
        <v>0</v>
      </c>
      <c r="W190" s="89">
        <f>W13/'Total Funds Spent &amp; Transferred'!W13</f>
        <v>0</v>
      </c>
      <c r="X190" s="89">
        <f>X13/'Total Funds Spent &amp; Transferred'!X13</f>
        <v>0</v>
      </c>
      <c r="Y190" s="89">
        <f>Y13/'Total Funds Spent &amp; Transferred'!Y13</f>
        <v>0</v>
      </c>
      <c r="Z190" s="89">
        <f>Z13/'Total Funds Spent &amp; Transferred'!Z13</f>
        <v>0</v>
      </c>
    </row>
    <row r="191" spans="1:26">
      <c r="A191" s="51" t="s">
        <v>99</v>
      </c>
      <c r="B191" s="89">
        <f>B14/'Total Funds Spent &amp; Transferred'!B14</f>
        <v>3.7383135582327509E-3</v>
      </c>
      <c r="C191" s="89">
        <f>C14/'Total Funds Spent &amp; Transferred'!C14</f>
        <v>-3.5781444100482489E-3</v>
      </c>
      <c r="D191" s="89">
        <f>D14/'Total Funds Spent &amp; Transferred'!D14</f>
        <v>0</v>
      </c>
      <c r="E191" s="89">
        <f>E14/'Total Funds Spent &amp; Transferred'!E14</f>
        <v>2.8288921238692685E-2</v>
      </c>
      <c r="F191" s="89">
        <f>F14/'Total Funds Spent &amp; Transferred'!F14</f>
        <v>9.0446365049312669E-3</v>
      </c>
      <c r="G191" s="89">
        <f>G14/'Total Funds Spent &amp; Transferred'!G14</f>
        <v>1.3798934475195253E-2</v>
      </c>
      <c r="H191" s="89">
        <f>H14/'Total Funds Spent &amp; Transferred'!H14</f>
        <v>6.0248047419875781E-3</v>
      </c>
      <c r="I191" s="89">
        <f>I14/'Total Funds Spent &amp; Transferred'!I14</f>
        <v>7.1307326970163256E-3</v>
      </c>
      <c r="J191" s="89">
        <f>J14/'Total Funds Spent &amp; Transferred'!J14</f>
        <v>6.9080620628154503E-3</v>
      </c>
      <c r="K191" s="89">
        <f>K14/'Total Funds Spent &amp; Transferred'!K14</f>
        <v>7.6383715380982601E-3</v>
      </c>
      <c r="L191" s="89">
        <f>L14/'Total Funds Spent &amp; Transferred'!L14</f>
        <v>6.8918745149031853E-3</v>
      </c>
      <c r="M191" s="89">
        <f>M14/'Total Funds Spent &amp; Transferred'!M14</f>
        <v>3.1260047092532585E-3</v>
      </c>
      <c r="N191" s="89">
        <f>N14/'Total Funds Spent &amp; Transferred'!N14</f>
        <v>6.2019674196564303E-3</v>
      </c>
      <c r="O191" s="89">
        <f>O14/'Total Funds Spent &amp; Transferred'!O14</f>
        <v>5.6943104841685362E-3</v>
      </c>
      <c r="P191" s="89">
        <f>P14/'Total Funds Spent &amp; Transferred'!P14</f>
        <v>4.8432569511497707E-3</v>
      </c>
      <c r="Q191" s="89">
        <f>Q14/'Total Funds Spent &amp; Transferred'!Q14</f>
        <v>4.5622081411580426E-3</v>
      </c>
      <c r="R191" s="89">
        <f>R14/'Total Funds Spent &amp; Transferred'!R14</f>
        <v>5.5483113548450858E-3</v>
      </c>
      <c r="S191" s="89">
        <f>S14/'Total Funds Spent &amp; Transferred'!S14</f>
        <v>9.1901707274325483E-4</v>
      </c>
      <c r="T191" s="89">
        <f>T14/'Total Funds Spent &amp; Transferred'!T14</f>
        <v>3.6096167593080062E-3</v>
      </c>
      <c r="U191" s="89">
        <f>U14/'Total Funds Spent &amp; Transferred'!U14</f>
        <v>4.8970929648778578E-3</v>
      </c>
      <c r="V191" s="89">
        <f>V14/'Total Funds Spent &amp; Transferred'!V14</f>
        <v>5.0014703894575574E-3</v>
      </c>
      <c r="W191" s="89">
        <f>W14/'Total Funds Spent &amp; Transferred'!W14</f>
        <v>4.4053503810057449E-3</v>
      </c>
      <c r="X191" s="89">
        <f>X14/'Total Funds Spent &amp; Transferred'!X14</f>
        <v>5.1381621817156173E-3</v>
      </c>
      <c r="Y191" s="89">
        <f>Y14/'Total Funds Spent &amp; Transferred'!Y14</f>
        <v>5.0153048039854693E-3</v>
      </c>
      <c r="Z191" s="89">
        <f>Z14/'Total Funds Spent &amp; Transferred'!Z14</f>
        <v>5.6786947567731352E-3</v>
      </c>
    </row>
    <row r="192" spans="1:26">
      <c r="A192" s="51" t="s">
        <v>101</v>
      </c>
      <c r="B192" s="89">
        <f>B15/'Total Funds Spent &amp; Transferred'!B15</f>
        <v>0</v>
      </c>
      <c r="C192" s="89">
        <f>C15/'Total Funds Spent &amp; Transferred'!C15</f>
        <v>0</v>
      </c>
      <c r="D192" s="89">
        <f>D15/'Total Funds Spent &amp; Transferred'!D15</f>
        <v>0</v>
      </c>
      <c r="E192" s="89">
        <f>E15/'Total Funds Spent &amp; Transferred'!E15</f>
        <v>0.22970708511354782</v>
      </c>
      <c r="F192" s="89">
        <f>F15/'Total Funds Spent &amp; Transferred'!F15</f>
        <v>0.10349299122800185</v>
      </c>
      <c r="G192" s="89">
        <f>G15/'Total Funds Spent &amp; Transferred'!G15</f>
        <v>-0.11679576239241111</v>
      </c>
      <c r="H192" s="89">
        <f>H15/'Total Funds Spent &amp; Transferred'!H15</f>
        <v>2.2877696273540898E-2</v>
      </c>
      <c r="I192" s="89">
        <f>I15/'Total Funds Spent &amp; Transferred'!I15</f>
        <v>2.3059556462203642E-2</v>
      </c>
      <c r="J192" s="89">
        <f>J15/'Total Funds Spent &amp; Transferred'!J15</f>
        <v>2.5466285275875772E-2</v>
      </c>
      <c r="K192" s="89">
        <f>K15/'Total Funds Spent &amp; Transferred'!K15</f>
        <v>2.4666804000425844E-2</v>
      </c>
      <c r="L192" s="89">
        <f>L15/'Total Funds Spent &amp; Transferred'!L15</f>
        <v>2.0198569592971533E-2</v>
      </c>
      <c r="M192" s="89">
        <f>M15/'Total Funds Spent &amp; Transferred'!M15</f>
        <v>3.1674848526305657E-2</v>
      </c>
      <c r="N192" s="89">
        <f>N15/'Total Funds Spent &amp; Transferred'!N15</f>
        <v>3.009818195481196E-2</v>
      </c>
      <c r="O192" s="89">
        <f>O15/'Total Funds Spent &amp; Transferred'!O15</f>
        <v>2.2927818894524287E-2</v>
      </c>
      <c r="P192" s="89">
        <f>P15/'Total Funds Spent &amp; Transferred'!P15</f>
        <v>2.4268464557717844E-2</v>
      </c>
      <c r="Q192" s="89">
        <f>Q15/'Total Funds Spent &amp; Transferred'!Q15</f>
        <v>2.0879367804158857E-2</v>
      </c>
      <c r="R192" s="89">
        <f>R15/'Total Funds Spent &amp; Transferred'!R15</f>
        <v>4.0623460537166846E-2</v>
      </c>
      <c r="S192" s="89">
        <f>S15/'Total Funds Spent &amp; Transferred'!S15</f>
        <v>2.1474206555976028E-2</v>
      </c>
      <c r="T192" s="89">
        <f>T15/'Total Funds Spent &amp; Transferred'!T15</f>
        <v>7.3726569999514446E-3</v>
      </c>
      <c r="U192" s="89">
        <f>U15/'Total Funds Spent &amp; Transferred'!U15</f>
        <v>8.7934885176652981E-3</v>
      </c>
      <c r="V192" s="89">
        <f>V15/'Total Funds Spent &amp; Transferred'!V15</f>
        <v>7.1186560543133048E-3</v>
      </c>
      <c r="W192" s="89">
        <f>W15/'Total Funds Spent &amp; Transferred'!W15</f>
        <v>5.155233496168905E-3</v>
      </c>
      <c r="X192" s="89">
        <f>X15/'Total Funds Spent &amp; Transferred'!X15</f>
        <v>5.4993235377926624E-3</v>
      </c>
      <c r="Y192" s="89">
        <f>Y15/'Total Funds Spent &amp; Transferred'!Y15</f>
        <v>2.3775031950409338E-4</v>
      </c>
      <c r="Z192" s="89">
        <f>Z15/'Total Funds Spent &amp; Transferred'!Z15</f>
        <v>5.1273762392026329E-5</v>
      </c>
    </row>
    <row r="193" spans="1:26">
      <c r="A193" s="51" t="s">
        <v>102</v>
      </c>
      <c r="B193" s="89">
        <f>B16/'Total Funds Spent &amp; Transferred'!B16</f>
        <v>0</v>
      </c>
      <c r="C193" s="89">
        <f>C16/'Total Funds Spent &amp; Transferred'!C16</f>
        <v>0</v>
      </c>
      <c r="D193" s="89">
        <f>D16/'Total Funds Spent &amp; Transferred'!D16</f>
        <v>0</v>
      </c>
      <c r="E193" s="89">
        <f>E16/'Total Funds Spent &amp; Transferred'!E16</f>
        <v>2.0017892395546775E-2</v>
      </c>
      <c r="F193" s="89">
        <f>F16/'Total Funds Spent &amp; Transferred'!F16</f>
        <v>1.1996308698742931E-2</v>
      </c>
      <c r="G193" s="89">
        <f>G16/'Total Funds Spent &amp; Transferred'!G16</f>
        <v>1.0445161790417044E-2</v>
      </c>
      <c r="H193" s="89">
        <f>H16/'Total Funds Spent &amp; Transferred'!H16</f>
        <v>1.0867228344192986E-2</v>
      </c>
      <c r="I193" s="89">
        <f>I16/'Total Funds Spent &amp; Transferred'!I16</f>
        <v>1.1236173847455183E-2</v>
      </c>
      <c r="J193" s="89">
        <f>J16/'Total Funds Spent &amp; Transferred'!J16</f>
        <v>8.2726583292350303E-3</v>
      </c>
      <c r="K193" s="89">
        <f>K16/'Total Funds Spent &amp; Transferred'!K16</f>
        <v>7.901712140799334E-3</v>
      </c>
      <c r="L193" s="89">
        <f>L16/'Total Funds Spent &amp; Transferred'!L16</f>
        <v>6.0672797324543472E-3</v>
      </c>
      <c r="M193" s="89">
        <f>M16/'Total Funds Spent &amp; Transferred'!M16</f>
        <v>7.3290460156041548E-3</v>
      </c>
      <c r="N193" s="89">
        <f>N16/'Total Funds Spent &amp; Transferred'!N16</f>
        <v>7.6116684013647056E-3</v>
      </c>
      <c r="O193" s="89">
        <f>O16/'Total Funds Spent &amp; Transferred'!O16</f>
        <v>6.936309127212088E-3</v>
      </c>
      <c r="P193" s="89">
        <f>P16/'Total Funds Spent &amp; Transferred'!P16</f>
        <v>9.0694038502180541E-3</v>
      </c>
      <c r="Q193" s="89">
        <f>Q16/'Total Funds Spent &amp; Transferred'!Q16</f>
        <v>1.3090402754243103E-2</v>
      </c>
      <c r="R193" s="89">
        <f>R16/'Total Funds Spent &amp; Transferred'!R16</f>
        <v>1.6220911358463097E-2</v>
      </c>
      <c r="S193" s="89">
        <f>S16/'Total Funds Spent &amp; Transferred'!S16</f>
        <v>1.4152163237477467E-2</v>
      </c>
      <c r="T193" s="89">
        <f>T16/'Total Funds Spent &amp; Transferred'!T16</f>
        <v>1.1679949157355624E-2</v>
      </c>
      <c r="U193" s="89">
        <f>U16/'Total Funds Spent &amp; Transferred'!U16</f>
        <v>1.0846937088188549E-2</v>
      </c>
      <c r="V193" s="89">
        <f>V16/'Total Funds Spent &amp; Transferred'!V16</f>
        <v>1.7231147684843049E-2</v>
      </c>
      <c r="W193" s="89">
        <f>W16/'Total Funds Spent &amp; Transferred'!W16</f>
        <v>1.1157367577900913E-2</v>
      </c>
      <c r="X193" s="89">
        <f>X16/'Total Funds Spent &amp; Transferred'!X16</f>
        <v>8.4008997132358296E-3</v>
      </c>
      <c r="Y193" s="89">
        <f>Y16/'Total Funds Spent &amp; Transferred'!Y16</f>
        <v>5.9659127383006449E-3</v>
      </c>
      <c r="Z193" s="89">
        <f>Z16/'Total Funds Spent &amp; Transferred'!Z16</f>
        <v>5.6789865896918592E-3</v>
      </c>
    </row>
    <row r="194" spans="1:26">
      <c r="A194" s="51" t="s">
        <v>103</v>
      </c>
      <c r="B194" s="89">
        <f>B17/'Total Funds Spent &amp; Transferred'!B17</f>
        <v>0</v>
      </c>
      <c r="C194" s="89">
        <f>C17/'Total Funds Spent &amp; Transferred'!C17</f>
        <v>0</v>
      </c>
      <c r="D194" s="89">
        <f>D17/'Total Funds Spent &amp; Transferred'!D17</f>
        <v>0</v>
      </c>
      <c r="E194" s="89">
        <f>E17/'Total Funds Spent &amp; Transferred'!E17</f>
        <v>6.9239142975730432E-3</v>
      </c>
      <c r="F194" s="89">
        <f>F17/'Total Funds Spent &amp; Transferred'!F17</f>
        <v>3.3591767913476846E-3</v>
      </c>
      <c r="G194" s="89">
        <f>G17/'Total Funds Spent &amp; Transferred'!G17</f>
        <v>4.2231473038520165E-3</v>
      </c>
      <c r="H194" s="89">
        <f>H17/'Total Funds Spent &amp; Transferred'!H17</f>
        <v>5.4490289903190037E-3</v>
      </c>
      <c r="I194" s="89">
        <f>I17/'Total Funds Spent &amp; Transferred'!I17</f>
        <v>7.0098285314173043E-3</v>
      </c>
      <c r="J194" s="89">
        <f>J17/'Total Funds Spent &amp; Transferred'!J17</f>
        <v>5.3217137518826573E-3</v>
      </c>
      <c r="K194" s="89">
        <f>K17/'Total Funds Spent &amp; Transferred'!K17</f>
        <v>6.4498987859404619E-3</v>
      </c>
      <c r="L194" s="89">
        <f>L17/'Total Funds Spent &amp; Transferred'!L17</f>
        <v>1.9647277257029438E-3</v>
      </c>
      <c r="M194" s="89">
        <f>M17/'Total Funds Spent &amp; Transferred'!M17</f>
        <v>3.8693021085693603E-3</v>
      </c>
      <c r="N194" s="89">
        <f>N17/'Total Funds Spent &amp; Transferred'!N17</f>
        <v>2.6089255997328951E-3</v>
      </c>
      <c r="O194" s="89">
        <f>O17/'Total Funds Spent &amp; Transferred'!O17</f>
        <v>7.7088707512140142E-3</v>
      </c>
      <c r="P194" s="89">
        <f>P17/'Total Funds Spent &amp; Transferred'!P17</f>
        <v>9.3477467312391253E-3</v>
      </c>
      <c r="Q194" s="89">
        <f>Q17/'Total Funds Spent &amp; Transferred'!Q17</f>
        <v>6.3815300227094843E-3</v>
      </c>
      <c r="R194" s="89">
        <f>R17/'Total Funds Spent &amp; Transferred'!R17</f>
        <v>6.4919876260159633E-3</v>
      </c>
      <c r="S194" s="89">
        <f>S17/'Total Funds Spent &amp; Transferred'!S17</f>
        <v>4.9425760766607868E-3</v>
      </c>
      <c r="T194" s="89">
        <f>T17/'Total Funds Spent &amp; Transferred'!T17</f>
        <v>4.3804542435420769E-3</v>
      </c>
      <c r="U194" s="89">
        <f>U17/'Total Funds Spent &amp; Transferred'!U17</f>
        <v>2.6292104661741586E-3</v>
      </c>
      <c r="V194" s="89">
        <f>V17/'Total Funds Spent &amp; Transferred'!V17</f>
        <v>8.0309989735166145E-4</v>
      </c>
      <c r="W194" s="89">
        <f>W17/'Total Funds Spent &amp; Transferred'!W17</f>
        <v>2.7503759535376345E-3</v>
      </c>
      <c r="X194" s="89">
        <f>X17/'Total Funds Spent &amp; Transferred'!X17</f>
        <v>5.285917324632009E-3</v>
      </c>
      <c r="Y194" s="89">
        <f>Y17/'Total Funds Spent &amp; Transferred'!Y17</f>
        <v>1.4137210333993423E-3</v>
      </c>
      <c r="Z194" s="89">
        <f>Z17/'Total Funds Spent &amp; Transferred'!Z17</f>
        <v>1.2635172780233378E-5</v>
      </c>
    </row>
    <row r="195" spans="1:26">
      <c r="A195" s="51" t="s">
        <v>104</v>
      </c>
      <c r="B195" s="89">
        <f>B18/'Total Funds Spent &amp; Transferred'!B18</f>
        <v>0</v>
      </c>
      <c r="C195" s="89">
        <f>C18/'Total Funds Spent &amp; Transferred'!C18</f>
        <v>0</v>
      </c>
      <c r="D195" s="89">
        <f>D18/'Total Funds Spent &amp; Transferred'!D18</f>
        <v>0</v>
      </c>
      <c r="E195" s="89">
        <f>E18/'Total Funds Spent &amp; Transferred'!E18</f>
        <v>1.1421159225756603E-2</v>
      </c>
      <c r="F195" s="89">
        <f>F18/'Total Funds Spent &amp; Transferred'!F18</f>
        <v>7.0474995633963396E-3</v>
      </c>
      <c r="G195" s="89">
        <f>G18/'Total Funds Spent &amp; Transferred'!G18</f>
        <v>6.2191697230120158E-3</v>
      </c>
      <c r="H195" s="89">
        <f>H18/'Total Funds Spent &amp; Transferred'!H18</f>
        <v>1.8533294847315009E-2</v>
      </c>
      <c r="I195" s="89">
        <f>I18/'Total Funds Spent &amp; Transferred'!I18</f>
        <v>4.8470654521265292E-3</v>
      </c>
      <c r="J195" s="89">
        <f>J18/'Total Funds Spent &amp; Transferred'!J18</f>
        <v>5.1500467954257558E-3</v>
      </c>
      <c r="K195" s="89">
        <f>K18/'Total Funds Spent &amp; Transferred'!K18</f>
        <v>5.9318186982467913E-3</v>
      </c>
      <c r="L195" s="89">
        <f>L18/'Total Funds Spent &amp; Transferred'!L18</f>
        <v>4.4565938759506185E-3</v>
      </c>
      <c r="M195" s="89">
        <f>M18/'Total Funds Spent &amp; Transferred'!M18</f>
        <v>3.3612696775416847E-3</v>
      </c>
      <c r="N195" s="89">
        <f>N18/'Total Funds Spent &amp; Transferred'!N18</f>
        <v>3.1844166715595803E-3</v>
      </c>
      <c r="O195" s="89">
        <f>O18/'Total Funds Spent &amp; Transferred'!O18</f>
        <v>3.4207685709695115E-3</v>
      </c>
      <c r="P195" s="89">
        <f>P18/'Total Funds Spent &amp; Transferred'!P18</f>
        <v>3.5148977486197074E-3</v>
      </c>
      <c r="Q195" s="89">
        <f>Q18/'Total Funds Spent &amp; Transferred'!Q18</f>
        <v>5.4777564108580718E-3</v>
      </c>
      <c r="R195" s="89">
        <f>R18/'Total Funds Spent &amp; Transferred'!R18</f>
        <v>5.093590370705719E-3</v>
      </c>
      <c r="S195" s="89">
        <f>S18/'Total Funds Spent &amp; Transferred'!S18</f>
        <v>3.7675301304241991E-3</v>
      </c>
      <c r="T195" s="89">
        <f>T18/'Total Funds Spent &amp; Transferred'!T18</f>
        <v>2.6816380638334325E-3</v>
      </c>
      <c r="U195" s="89">
        <f>U18/'Total Funds Spent &amp; Transferred'!U18</f>
        <v>2.423012048474065E-3</v>
      </c>
      <c r="V195" s="89">
        <f>V18/'Total Funds Spent &amp; Transferred'!V18</f>
        <v>1.7091844817627205E-3</v>
      </c>
      <c r="W195" s="89">
        <f>W18/'Total Funds Spent &amp; Transferred'!W18</f>
        <v>7.0564689666856523E-4</v>
      </c>
      <c r="X195" s="89">
        <f>X18/'Total Funds Spent &amp; Transferred'!X18</f>
        <v>7.7396804081142259E-4</v>
      </c>
      <c r="Y195" s="89">
        <f>Y18/'Total Funds Spent &amp; Transferred'!Y18</f>
        <v>6.384666091270669E-4</v>
      </c>
      <c r="Z195" s="89">
        <f>Z18/'Total Funds Spent &amp; Transferred'!Z18</f>
        <v>3.2446435081001819E-4</v>
      </c>
    </row>
    <row r="196" spans="1:26">
      <c r="A196" s="51" t="s">
        <v>105</v>
      </c>
      <c r="B196" s="89">
        <f>B19/'Total Funds Spent &amp; Transferred'!B19</f>
        <v>0</v>
      </c>
      <c r="C196" s="89">
        <f>C19/'Total Funds Spent &amp; Transferred'!C19</f>
        <v>0</v>
      </c>
      <c r="D196" s="89">
        <f>D19/'Total Funds Spent &amp; Transferred'!D19</f>
        <v>0</v>
      </c>
      <c r="E196" s="89">
        <f>E19/'Total Funds Spent &amp; Transferred'!E19</f>
        <v>8.1602805083714217E-2</v>
      </c>
      <c r="F196" s="89">
        <f>F19/'Total Funds Spent &amp; Transferred'!F19</f>
        <v>3.564255696289171E-2</v>
      </c>
      <c r="G196" s="89">
        <f>G19/'Total Funds Spent &amp; Transferred'!G19</f>
        <v>3.9959037764244039E-2</v>
      </c>
      <c r="H196" s="89">
        <f>H19/'Total Funds Spent &amp; Transferred'!H19</f>
        <v>-2.5622804499818731E-2</v>
      </c>
      <c r="I196" s="89">
        <f>I19/'Total Funds Spent &amp; Transferred'!I19</f>
        <v>1.7418332659813213E-2</v>
      </c>
      <c r="J196" s="89">
        <f>J19/'Total Funds Spent &amp; Transferred'!J19</f>
        <v>1.059260424585049E-2</v>
      </c>
      <c r="K196" s="89">
        <f>K19/'Total Funds Spent &amp; Transferred'!K19</f>
        <v>1.0536243911134545E-2</v>
      </c>
      <c r="L196" s="89">
        <f>L19/'Total Funds Spent &amp; Transferred'!L19</f>
        <v>1.7789446237578405E-2</v>
      </c>
      <c r="M196" s="89">
        <f>M19/'Total Funds Spent &amp; Transferred'!M19</f>
        <v>-3.7898006399658879E-3</v>
      </c>
      <c r="N196" s="89">
        <f>N19/'Total Funds Spent &amp; Transferred'!N19</f>
        <v>0</v>
      </c>
      <c r="O196" s="89">
        <f>O19/'Total Funds Spent &amp; Transferred'!O19</f>
        <v>0</v>
      </c>
      <c r="P196" s="89">
        <f>P19/'Total Funds Spent &amp; Transferred'!P19</f>
        <v>0</v>
      </c>
      <c r="Q196" s="89">
        <f>Q19/'Total Funds Spent &amp; Transferred'!Q19</f>
        <v>0</v>
      </c>
      <c r="R196" s="89">
        <f>R19/'Total Funds Spent &amp; Transferred'!R19</f>
        <v>0</v>
      </c>
      <c r="S196" s="89">
        <f>S19/'Total Funds Spent &amp; Transferred'!S19</f>
        <v>0</v>
      </c>
      <c r="T196" s="89">
        <f>T19/'Total Funds Spent &amp; Transferred'!T19</f>
        <v>1.0278107571598519E-4</v>
      </c>
      <c r="U196" s="89">
        <f>U19/'Total Funds Spent &amp; Transferred'!U19</f>
        <v>3.4549579490654626E-4</v>
      </c>
      <c r="V196" s="89">
        <f>V19/'Total Funds Spent &amp; Transferred'!V19</f>
        <v>1.7482424879605954E-3</v>
      </c>
      <c r="W196" s="89">
        <f>W19/'Total Funds Spent &amp; Transferred'!W19</f>
        <v>2.6582395738274302E-3</v>
      </c>
      <c r="X196" s="89">
        <f>X19/'Total Funds Spent &amp; Transferred'!X19</f>
        <v>2.3918410424077392E-3</v>
      </c>
      <c r="Y196" s="89">
        <f>Y19/'Total Funds Spent &amp; Transferred'!Y19</f>
        <v>2.9897950989538455E-3</v>
      </c>
      <c r="Z196" s="89">
        <f>Z19/'Total Funds Spent &amp; Transferred'!Z19</f>
        <v>1.2436347849893706E-2</v>
      </c>
    </row>
    <row r="197" spans="1:26">
      <c r="A197" s="51" t="s">
        <v>107</v>
      </c>
      <c r="B197" s="89">
        <f>B20/'Total Funds Spent &amp; Transferred'!B20</f>
        <v>0</v>
      </c>
      <c r="C197" s="89">
        <f>C20/'Total Funds Spent &amp; Transferred'!C20</f>
        <v>0</v>
      </c>
      <c r="D197" s="89">
        <f>D20/'Total Funds Spent &amp; Transferred'!D20</f>
        <v>0</v>
      </c>
      <c r="E197" s="89">
        <f>E20/'Total Funds Spent &amp; Transferred'!E20</f>
        <v>1.5019428631984756E-2</v>
      </c>
      <c r="F197" s="89">
        <f>F20/'Total Funds Spent &amp; Transferred'!F20</f>
        <v>1.9273808121603196E-2</v>
      </c>
      <c r="G197" s="89">
        <f>G20/'Total Funds Spent &amp; Transferred'!G20</f>
        <v>2.1542888132399823E-2</v>
      </c>
      <c r="H197" s="89">
        <f>H20/'Total Funds Spent &amp; Transferred'!H20</f>
        <v>2.0563048247845637E-2</v>
      </c>
      <c r="I197" s="89">
        <f>I20/'Total Funds Spent &amp; Transferred'!I20</f>
        <v>2.1154650112422655E-2</v>
      </c>
      <c r="J197" s="89">
        <f>J20/'Total Funds Spent &amp; Transferred'!J20</f>
        <v>2.3306183385835524E-2</v>
      </c>
      <c r="K197" s="89">
        <f>K20/'Total Funds Spent &amp; Transferred'!K20</f>
        <v>2.8546044786108154E-2</v>
      </c>
      <c r="L197" s="89">
        <f>L20/'Total Funds Spent &amp; Transferred'!L20</f>
        <v>2.5415179839871807E-2</v>
      </c>
      <c r="M197" s="89">
        <f>M20/'Total Funds Spent &amp; Transferred'!M20</f>
        <v>2.3937921626488886E-2</v>
      </c>
      <c r="N197" s="89">
        <f>N20/'Total Funds Spent &amp; Transferred'!N20</f>
        <v>2.9064106179691462E-2</v>
      </c>
      <c r="O197" s="89">
        <f>O20/'Total Funds Spent &amp; Transferred'!O20</f>
        <v>2.7696964392174336E-2</v>
      </c>
      <c r="P197" s="89">
        <f>P20/'Total Funds Spent &amp; Transferred'!P20</f>
        <v>2.6405437165343448E-2</v>
      </c>
      <c r="Q197" s="89">
        <f>Q20/'Total Funds Spent &amp; Transferred'!Q20</f>
        <v>2.0593208749431161E-2</v>
      </c>
      <c r="R197" s="89">
        <f>R20/'Total Funds Spent &amp; Transferred'!R20</f>
        <v>1.7809605063310866E-2</v>
      </c>
      <c r="S197" s="89">
        <f>S20/'Total Funds Spent &amp; Transferred'!S20</f>
        <v>1.2356406948943008E-2</v>
      </c>
      <c r="T197" s="89">
        <f>T20/'Total Funds Spent &amp; Transferred'!T20</f>
        <v>1.0317583213412165E-2</v>
      </c>
      <c r="U197" s="89">
        <f>U20/'Total Funds Spent &amp; Transferred'!U20</f>
        <v>8.8852813728100485E-3</v>
      </c>
      <c r="V197" s="89">
        <f>V20/'Total Funds Spent &amp; Transferred'!V20</f>
        <v>7.2320987254134387E-3</v>
      </c>
      <c r="W197" s="89">
        <f>W20/'Total Funds Spent &amp; Transferred'!W20</f>
        <v>6.1580076410784603E-3</v>
      </c>
      <c r="X197" s="89">
        <f>X20/'Total Funds Spent &amp; Transferred'!X20</f>
        <v>4.8764841344204769E-3</v>
      </c>
      <c r="Y197" s="89">
        <f>Y20/'Total Funds Spent &amp; Transferred'!Y20</f>
        <v>2.5137258645510866E-3</v>
      </c>
      <c r="Z197" s="89">
        <f>Z20/'Total Funds Spent &amp; Transferred'!Z20</f>
        <v>9.2612124258448897E-4</v>
      </c>
    </row>
    <row r="198" spans="1:26">
      <c r="A198" s="51" t="s">
        <v>76</v>
      </c>
      <c r="B198" s="89">
        <f>B21/'Total Funds Spent &amp; Transferred'!B21</f>
        <v>0</v>
      </c>
      <c r="C198" s="89">
        <f>C21/'Total Funds Spent &amp; Transferred'!C21</f>
        <v>0</v>
      </c>
      <c r="D198" s="89">
        <f>D21/'Total Funds Spent &amp; Transferred'!D21</f>
        <v>0</v>
      </c>
      <c r="E198" s="89">
        <f>E21/'Total Funds Spent &amp; Transferred'!E21</f>
        <v>1.4023277514900675E-2</v>
      </c>
      <c r="F198" s="89">
        <f>F21/'Total Funds Spent &amp; Transferred'!F21</f>
        <v>8.0694629803451257E-3</v>
      </c>
      <c r="G198" s="89">
        <f>G21/'Total Funds Spent &amp; Transferred'!G21</f>
        <v>1.013335802341374E-2</v>
      </c>
      <c r="H198" s="89">
        <f>H21/'Total Funds Spent &amp; Transferred'!H21</f>
        <v>3.8778380516871679E-2</v>
      </c>
      <c r="I198" s="89">
        <f>I21/'Total Funds Spent &amp; Transferred'!I21</f>
        <v>6.9293108319614882E-2</v>
      </c>
      <c r="J198" s="89">
        <f>J21/'Total Funds Spent &amp; Transferred'!J21</f>
        <v>4.7921268262784117E-2</v>
      </c>
      <c r="K198" s="89">
        <f>K21/'Total Funds Spent &amp; Transferred'!K21</f>
        <v>4.1460141747732583E-2</v>
      </c>
      <c r="L198" s="89">
        <f>L21/'Total Funds Spent &amp; Transferred'!L21</f>
        <v>3.6754882521551957E-2</v>
      </c>
      <c r="M198" s="89">
        <f>M21/'Total Funds Spent &amp; Transferred'!M21</f>
        <v>4.7617025574480512E-2</v>
      </c>
      <c r="N198" s="89">
        <f>N21/'Total Funds Spent &amp; Transferred'!N21</f>
        <v>4.8291651166272868E-2</v>
      </c>
      <c r="O198" s="89">
        <f>O21/'Total Funds Spent &amp; Transferred'!O21</f>
        <v>4.3487537650915752E-2</v>
      </c>
      <c r="P198" s="89">
        <f>P21/'Total Funds Spent &amp; Transferred'!P21</f>
        <v>4.7723764157208325E-2</v>
      </c>
      <c r="Q198" s="89">
        <f>Q21/'Total Funds Spent &amp; Transferred'!Q21</f>
        <v>3.9619766409202326E-2</v>
      </c>
      <c r="R198" s="89">
        <f>R21/'Total Funds Spent &amp; Transferred'!R21</f>
        <v>3.1997901592964666E-2</v>
      </c>
      <c r="S198" s="89">
        <f>S21/'Total Funds Spent &amp; Transferred'!S21</f>
        <v>3.203828566830752E-2</v>
      </c>
      <c r="T198" s="89">
        <f>T21/'Total Funds Spent &amp; Transferred'!T21</f>
        <v>1.0048628922613488E-2</v>
      </c>
      <c r="U198" s="89">
        <f>U21/'Total Funds Spent &amp; Transferred'!U21</f>
        <v>1.4429907593152226E-2</v>
      </c>
      <c r="V198" s="89">
        <f>V21/'Total Funds Spent &amp; Transferred'!V21</f>
        <v>1.0682545473871666E-2</v>
      </c>
      <c r="W198" s="89">
        <f>W21/'Total Funds Spent &amp; Transferred'!W21</f>
        <v>8.6887745439697441E-3</v>
      </c>
      <c r="X198" s="89">
        <f>X21/'Total Funds Spent &amp; Transferred'!X21</f>
        <v>9.720563052766756E-3</v>
      </c>
      <c r="Y198" s="89">
        <f>Y21/'Total Funds Spent &amp; Transferred'!Y21</f>
        <v>8.2923036544027776E-3</v>
      </c>
      <c r="Z198" s="89">
        <f>Z21/'Total Funds Spent &amp; Transferred'!Z21</f>
        <v>1.0396511907729786E-2</v>
      </c>
    </row>
    <row r="199" spans="1:26">
      <c r="A199" s="51" t="s">
        <v>110</v>
      </c>
      <c r="B199" s="89">
        <f>B22/'Total Funds Spent &amp; Transferred'!B22</f>
        <v>0</v>
      </c>
      <c r="C199" s="89">
        <f>C22/'Total Funds Spent &amp; Transferred'!C22</f>
        <v>0</v>
      </c>
      <c r="D199" s="89">
        <f>D22/'Total Funds Spent &amp; Transferred'!D22</f>
        <v>0</v>
      </c>
      <c r="E199" s="89">
        <f>E22/'Total Funds Spent &amp; Transferred'!E22</f>
        <v>6.9434320664957791E-2</v>
      </c>
      <c r="F199" s="89">
        <f>F22/'Total Funds Spent &amp; Transferred'!F22</f>
        <v>3.8414692598751375E-2</v>
      </c>
      <c r="G199" s="89">
        <f>G22/'Total Funds Spent &amp; Transferred'!G22</f>
        <v>4.2053287516470125E-2</v>
      </c>
      <c r="H199" s="89">
        <f>H22/'Total Funds Spent &amp; Transferred'!H22</f>
        <v>2.505719249808807E-2</v>
      </c>
      <c r="I199" s="89">
        <f>I22/'Total Funds Spent &amp; Transferred'!I22</f>
        <v>2.4951453290319992E-2</v>
      </c>
      <c r="J199" s="89">
        <f>J22/'Total Funds Spent &amp; Transferred'!J22</f>
        <v>2.1476339683102096E-2</v>
      </c>
      <c r="K199" s="89">
        <f>K22/'Total Funds Spent &amp; Transferred'!K22</f>
        <v>2.9711721611140079E-2</v>
      </c>
      <c r="L199" s="89">
        <f>L22/'Total Funds Spent &amp; Transferred'!L22</f>
        <v>2.4802496172754807E-2</v>
      </c>
      <c r="M199" s="89">
        <f>M22/'Total Funds Spent &amp; Transferred'!M22</f>
        <v>3.2610231000478024E-2</v>
      </c>
      <c r="N199" s="89">
        <f>N22/'Total Funds Spent &amp; Transferred'!N22</f>
        <v>2.3085095878436119E-2</v>
      </c>
      <c r="O199" s="89">
        <f>O22/'Total Funds Spent &amp; Transferred'!O22</f>
        <v>5.4642862495645657E-2</v>
      </c>
      <c r="P199" s="89">
        <f>P22/'Total Funds Spent &amp; Transferred'!P22</f>
        <v>8.1891685901085365E-2</v>
      </c>
      <c r="Q199" s="89">
        <f>Q22/'Total Funds Spent &amp; Transferred'!Q22</f>
        <v>6.604887351128573E-2</v>
      </c>
      <c r="R199" s="89">
        <f>R22/'Total Funds Spent &amp; Transferred'!R22</f>
        <v>7.8199001012110941E-2</v>
      </c>
      <c r="S199" s="89">
        <f>S22/'Total Funds Spent &amp; Transferred'!S22</f>
        <v>7.5389546160537779E-2</v>
      </c>
      <c r="T199" s="89">
        <f>T22/'Total Funds Spent &amp; Transferred'!T22</f>
        <v>0</v>
      </c>
      <c r="U199" s="89">
        <f>U22/'Total Funds Spent &amp; Transferred'!U22</f>
        <v>0</v>
      </c>
      <c r="V199" s="89">
        <f>V22/'Total Funds Spent &amp; Transferred'!V22</f>
        <v>0</v>
      </c>
      <c r="W199" s="89">
        <f>W22/'Total Funds Spent &amp; Transferred'!W22</f>
        <v>0</v>
      </c>
      <c r="X199" s="89">
        <f>X22/'Total Funds Spent &amp; Transferred'!X22</f>
        <v>0</v>
      </c>
      <c r="Y199" s="89">
        <f>Y22/'Total Funds Spent &amp; Transferred'!Y22</f>
        <v>0</v>
      </c>
      <c r="Z199" s="89">
        <f>Z22/'Total Funds Spent &amp; Transferred'!Z22</f>
        <v>0</v>
      </c>
    </row>
    <row r="200" spans="1:26">
      <c r="A200" s="51" t="s">
        <v>111</v>
      </c>
      <c r="B200" s="89">
        <f>B23/'Total Funds Spent &amp; Transferred'!B23</f>
        <v>0</v>
      </c>
      <c r="C200" s="89">
        <f>C23/'Total Funds Spent &amp; Transferred'!C23</f>
        <v>0</v>
      </c>
      <c r="D200" s="89">
        <f>D23/'Total Funds Spent &amp; Transferred'!D23</f>
        <v>0</v>
      </c>
      <c r="E200" s="89">
        <f>E23/'Total Funds Spent &amp; Transferred'!E23</f>
        <v>6.3857710488927577E-2</v>
      </c>
      <c r="F200" s="89">
        <f>F23/'Total Funds Spent &amp; Transferred'!F23</f>
        <v>2.0015645117105931E-2</v>
      </c>
      <c r="G200" s="89">
        <f>G23/'Total Funds Spent &amp; Transferred'!G23</f>
        <v>3.1836935741214843E-2</v>
      </c>
      <c r="H200" s="89">
        <f>H23/'Total Funds Spent &amp; Transferred'!H23</f>
        <v>3.0325838940641506E-2</v>
      </c>
      <c r="I200" s="89">
        <f>I23/'Total Funds Spent &amp; Transferred'!I23</f>
        <v>2.1257077414974509E-2</v>
      </c>
      <c r="J200" s="89">
        <f>J23/'Total Funds Spent &amp; Transferred'!J23</f>
        <v>3.6077048265825036E-2</v>
      </c>
      <c r="K200" s="89">
        <f>K23/'Total Funds Spent &amp; Transferred'!K23</f>
        <v>1.7036175087066504E-2</v>
      </c>
      <c r="L200" s="89">
        <f>L23/'Total Funds Spent &amp; Transferred'!L23</f>
        <v>2.4404617494320484E-2</v>
      </c>
      <c r="M200" s="89">
        <f>M23/'Total Funds Spent &amp; Transferred'!M23</f>
        <v>2.5673832892958166E-2</v>
      </c>
      <c r="N200" s="89">
        <f>N23/'Total Funds Spent &amp; Transferred'!N23</f>
        <v>2.083929176686929E-2</v>
      </c>
      <c r="O200" s="89">
        <f>O23/'Total Funds Spent &amp; Transferred'!O23</f>
        <v>1.9487456166323289E-2</v>
      </c>
      <c r="P200" s="89">
        <f>P23/'Total Funds Spent &amp; Transferred'!P23</f>
        <v>1.6078236609082551E-2</v>
      </c>
      <c r="Q200" s="89">
        <f>Q23/'Total Funds Spent &amp; Transferred'!Q23</f>
        <v>1.0775574494656413E-2</v>
      </c>
      <c r="R200" s="89">
        <f>R23/'Total Funds Spent &amp; Transferred'!R23</f>
        <v>6.5599194444654705E-3</v>
      </c>
      <c r="S200" s="89">
        <f>S23/'Total Funds Spent &amp; Transferred'!S23</f>
        <v>4.0935671740174456E-3</v>
      </c>
      <c r="T200" s="89">
        <f>T23/'Total Funds Spent &amp; Transferred'!T23</f>
        <v>4.2992996074694015E-3</v>
      </c>
      <c r="U200" s="89">
        <f>U23/'Total Funds Spent &amp; Transferred'!U23</f>
        <v>5.413592200616219E-3</v>
      </c>
      <c r="V200" s="89">
        <f>V23/'Total Funds Spent &amp; Transferred'!V23</f>
        <v>6.0248020429229518E-3</v>
      </c>
      <c r="W200" s="89">
        <f>W23/'Total Funds Spent &amp; Transferred'!W23</f>
        <v>3.2254933625915634E-3</v>
      </c>
      <c r="X200" s="89">
        <f>X23/'Total Funds Spent &amp; Transferred'!X23</f>
        <v>5.1485193366894002E-3</v>
      </c>
      <c r="Y200" s="89">
        <f>Y23/'Total Funds Spent &amp; Transferred'!Y23</f>
        <v>2.738378801403811E-3</v>
      </c>
      <c r="Z200" s="89">
        <f>Z23/'Total Funds Spent &amp; Transferred'!Z23</f>
        <v>1.5655806916757772E-3</v>
      </c>
    </row>
    <row r="201" spans="1:26">
      <c r="A201" s="51" t="s">
        <v>113</v>
      </c>
      <c r="B201" s="89">
        <f>B24/'Total Funds Spent &amp; Transferred'!B24</f>
        <v>0</v>
      </c>
      <c r="C201" s="89">
        <f>C24/'Total Funds Spent &amp; Transferred'!C24</f>
        <v>0</v>
      </c>
      <c r="D201" s="89">
        <f>D24/'Total Funds Spent &amp; Transferred'!D24</f>
        <v>0</v>
      </c>
      <c r="E201" s="89">
        <f>E24/'Total Funds Spent &amp; Transferred'!E24</f>
        <v>0.14999694302152769</v>
      </c>
      <c r="F201" s="89">
        <f>F24/'Total Funds Spent &amp; Transferred'!F24</f>
        <v>0.13146111695521612</v>
      </c>
      <c r="G201" s="89">
        <f>G24/'Total Funds Spent &amp; Transferred'!G24</f>
        <v>0.11586310106550857</v>
      </c>
      <c r="H201" s="89">
        <f>H24/'Total Funds Spent &amp; Transferred'!H24</f>
        <v>0.11014550513867973</v>
      </c>
      <c r="I201" s="89">
        <f>I24/'Total Funds Spent &amp; Transferred'!I24</f>
        <v>5.3754912970241438E-2</v>
      </c>
      <c r="J201" s="89">
        <f>J24/'Total Funds Spent &amp; Transferred'!J24</f>
        <v>9.1218625238368545E-2</v>
      </c>
      <c r="K201" s="89">
        <f>K24/'Total Funds Spent &amp; Transferred'!K24</f>
        <v>0.12572962007736629</v>
      </c>
      <c r="L201" s="89">
        <f>L24/'Total Funds Spent &amp; Transferred'!L24</f>
        <v>0.14140161017438835</v>
      </c>
      <c r="M201" s="89">
        <f>M24/'Total Funds Spent &amp; Transferred'!M24</f>
        <v>0.17149126622218788</v>
      </c>
      <c r="N201" s="89">
        <f>N24/'Total Funds Spent &amp; Transferred'!N24</f>
        <v>0.14961378890907928</v>
      </c>
      <c r="O201" s="89">
        <f>O24/'Total Funds Spent &amp; Transferred'!O24</f>
        <v>0.11091869167155211</v>
      </c>
      <c r="P201" s="89">
        <f>P24/'Total Funds Spent &amp; Transferred'!P24</f>
        <v>0.10784065991219416</v>
      </c>
      <c r="Q201" s="89">
        <f>Q24/'Total Funds Spent &amp; Transferred'!Q24</f>
        <v>0.10733400771073388</v>
      </c>
      <c r="R201" s="89">
        <f>R24/'Total Funds Spent &amp; Transferred'!R24</f>
        <v>0.1093157660995191</v>
      </c>
      <c r="S201" s="89">
        <f>S24/'Total Funds Spent &amp; Transferred'!S24</f>
        <v>0.12465334272294869</v>
      </c>
      <c r="T201" s="89">
        <f>T24/'Total Funds Spent &amp; Transferred'!T24</f>
        <v>4.6444162755635315E-2</v>
      </c>
      <c r="U201" s="89">
        <f>U24/'Total Funds Spent &amp; Transferred'!U24</f>
        <v>4.6148988781325256E-2</v>
      </c>
      <c r="V201" s="89">
        <f>V24/'Total Funds Spent &amp; Transferred'!V24</f>
        <v>2.8667683329521455E-2</v>
      </c>
      <c r="W201" s="89">
        <f>W24/'Total Funds Spent &amp; Transferred'!W24</f>
        <v>3.2873081826610938E-2</v>
      </c>
      <c r="X201" s="89">
        <f>X24/'Total Funds Spent &amp; Transferred'!X24</f>
        <v>3.0023829169704547E-2</v>
      </c>
      <c r="Y201" s="89">
        <f>Y24/'Total Funds Spent &amp; Transferred'!Y24</f>
        <v>2.3454020202567542E-2</v>
      </c>
      <c r="Z201" s="89">
        <f>Z24/'Total Funds Spent &amp; Transferred'!Z24</f>
        <v>1.3361393229679646E-2</v>
      </c>
    </row>
    <row r="202" spans="1:26">
      <c r="A202" s="51" t="s">
        <v>78</v>
      </c>
      <c r="B202" s="89">
        <f>B25/'Total Funds Spent &amp; Transferred'!B25</f>
        <v>0</v>
      </c>
      <c r="C202" s="89">
        <f>C25/'Total Funds Spent &amp; Transferred'!C25</f>
        <v>0</v>
      </c>
      <c r="D202" s="89">
        <f>D25/'Total Funds Spent &amp; Transferred'!D25</f>
        <v>0</v>
      </c>
      <c r="E202" s="89">
        <f>E25/'Total Funds Spent &amp; Transferred'!E25</f>
        <v>0</v>
      </c>
      <c r="F202" s="89">
        <f>F25/'Total Funds Spent &amp; Transferred'!F25</f>
        <v>4.3411621536967343E-2</v>
      </c>
      <c r="G202" s="89">
        <f>G25/'Total Funds Spent &amp; Transferred'!G25</f>
        <v>-2.3505506271158244E-2</v>
      </c>
      <c r="H202" s="89">
        <f>H25/'Total Funds Spent &amp; Transferred'!H25</f>
        <v>1.8389437530198175E-2</v>
      </c>
      <c r="I202" s="89">
        <f>I25/'Total Funds Spent &amp; Transferred'!I25</f>
        <v>2.9158619106357926E-2</v>
      </c>
      <c r="J202" s="89">
        <f>J25/'Total Funds Spent &amp; Transferred'!J25</f>
        <v>2.3057465758858076E-2</v>
      </c>
      <c r="K202" s="89">
        <f>K25/'Total Funds Spent &amp; Transferred'!K25</f>
        <v>1.3683801352974789E-2</v>
      </c>
      <c r="L202" s="89">
        <f>L25/'Total Funds Spent &amp; Transferred'!L25</f>
        <v>2.8913895705115496E-2</v>
      </c>
      <c r="M202" s="89">
        <f>M25/'Total Funds Spent &amp; Transferred'!M25</f>
        <v>2.160141238938007E-2</v>
      </c>
      <c r="N202" s="89">
        <f>N25/'Total Funds Spent &amp; Transferred'!N25</f>
        <v>9.0815874692976566E-3</v>
      </c>
      <c r="O202" s="89">
        <f>O25/'Total Funds Spent &amp; Transferred'!O25</f>
        <v>1.1812909354352212E-2</v>
      </c>
      <c r="P202" s="89">
        <f>P25/'Total Funds Spent &amp; Transferred'!P25</f>
        <v>1.6995032684368503E-2</v>
      </c>
      <c r="Q202" s="89">
        <f>Q25/'Total Funds Spent &amp; Transferred'!Q25</f>
        <v>1.1626689802019243E-2</v>
      </c>
      <c r="R202" s="89">
        <f>R25/'Total Funds Spent &amp; Transferred'!R25</f>
        <v>7.1748553559132719E-3</v>
      </c>
      <c r="S202" s="89">
        <f>S25/'Total Funds Spent &amp; Transferred'!S25</f>
        <v>1.1825691384594847E-2</v>
      </c>
      <c r="T202" s="89">
        <f>T25/'Total Funds Spent &amp; Transferred'!T25</f>
        <v>9.3791635120458548E-3</v>
      </c>
      <c r="U202" s="89">
        <f>U25/'Total Funds Spent &amp; Transferred'!U25</f>
        <v>1.1141352170316523E-2</v>
      </c>
      <c r="V202" s="89">
        <f>V25/'Total Funds Spent &amp; Transferred'!V25</f>
        <v>1.1220457121021269E-2</v>
      </c>
      <c r="W202" s="89">
        <f>W25/'Total Funds Spent &amp; Transferred'!W25</f>
        <v>1.2291244013458196E-2</v>
      </c>
      <c r="X202" s="89">
        <f>X25/'Total Funds Spent &amp; Transferred'!X25</f>
        <v>1.0031592972579646E-2</v>
      </c>
      <c r="Y202" s="89">
        <f>Y25/'Total Funds Spent &amp; Transferred'!Y25</f>
        <v>7.8955972423433284E-3</v>
      </c>
      <c r="Z202" s="89">
        <f>Z25/'Total Funds Spent &amp; Transferred'!Z25</f>
        <v>4.6645683163185408E-3</v>
      </c>
    </row>
    <row r="203" spans="1:26">
      <c r="A203" s="51" t="s">
        <v>116</v>
      </c>
      <c r="B203" s="89">
        <f>B26/'Total Funds Spent &amp; Transferred'!B26</f>
        <v>0</v>
      </c>
      <c r="C203" s="89">
        <f>C26/'Total Funds Spent &amp; Transferred'!C26</f>
        <v>0</v>
      </c>
      <c r="D203" s="89">
        <f>D26/'Total Funds Spent &amp; Transferred'!D26</f>
        <v>0</v>
      </c>
      <c r="E203" s="89">
        <f>E26/'Total Funds Spent &amp; Transferred'!E26</f>
        <v>7.4436205408181435E-3</v>
      </c>
      <c r="F203" s="89">
        <f>F26/'Total Funds Spent &amp; Transferred'!F26</f>
        <v>6.7257456175332207E-3</v>
      </c>
      <c r="G203" s="89">
        <f>G26/'Total Funds Spent &amp; Transferred'!G26</f>
        <v>6.1596081572547834E-3</v>
      </c>
      <c r="H203" s="89">
        <f>H26/'Total Funds Spent &amp; Transferred'!H26</f>
        <v>2.7926409599609938E-3</v>
      </c>
      <c r="I203" s="89">
        <f>I26/'Total Funds Spent &amp; Transferred'!I26</f>
        <v>5.9970428362770103E-4</v>
      </c>
      <c r="J203" s="89">
        <f>J26/'Total Funds Spent &amp; Transferred'!J26</f>
        <v>9.4171757852171806E-4</v>
      </c>
      <c r="K203" s="89">
        <f>K26/'Total Funds Spent &amp; Transferred'!K26</f>
        <v>1.1470461070690011E-3</v>
      </c>
      <c r="L203" s="89">
        <f>L26/'Total Funds Spent &amp; Transferred'!L26</f>
        <v>1.2926500412398204E-3</v>
      </c>
      <c r="M203" s="89">
        <f>M26/'Total Funds Spent &amp; Transferred'!M26</f>
        <v>1.6336508762627216E-3</v>
      </c>
      <c r="N203" s="89">
        <f>N26/'Total Funds Spent &amp; Transferred'!N26</f>
        <v>7.5978387763325718E-4</v>
      </c>
      <c r="O203" s="89">
        <f>O26/'Total Funds Spent &amp; Transferred'!O26</f>
        <v>1.1411317565596464E-4</v>
      </c>
      <c r="P203" s="89">
        <f>P26/'Total Funds Spent &amp; Transferred'!P26</f>
        <v>0</v>
      </c>
      <c r="Q203" s="89">
        <f>Q26/'Total Funds Spent &amp; Transferred'!Q26</f>
        <v>0</v>
      </c>
      <c r="R203" s="89">
        <f>R26/'Total Funds Spent &amp; Transferred'!R26</f>
        <v>0</v>
      </c>
      <c r="S203" s="89">
        <f>S26/'Total Funds Spent &amp; Transferred'!S26</f>
        <v>0</v>
      </c>
      <c r="T203" s="89">
        <f>T26/'Total Funds Spent &amp; Transferred'!T26</f>
        <v>0</v>
      </c>
      <c r="U203" s="89">
        <f>U26/'Total Funds Spent &amp; Transferred'!U26</f>
        <v>7.187935869494913E-5</v>
      </c>
      <c r="V203" s="89">
        <f>V26/'Total Funds Spent &amp; Transferred'!V26</f>
        <v>3.3427849081532586E-4</v>
      </c>
      <c r="W203" s="89">
        <f>W26/'Total Funds Spent &amp; Transferred'!W26</f>
        <v>6.387144139863816E-4</v>
      </c>
      <c r="X203" s="89">
        <f>X26/'Total Funds Spent &amp; Transferred'!X26</f>
        <v>5.5852931784604537E-3</v>
      </c>
      <c r="Y203" s="89">
        <f>Y26/'Total Funds Spent &amp; Transferred'!Y26</f>
        <v>5.6911259874138703E-3</v>
      </c>
      <c r="Z203" s="89">
        <f>Z26/'Total Funds Spent &amp; Transferred'!Z26</f>
        <v>2.952809937283312E-3</v>
      </c>
    </row>
    <row r="204" spans="1:26">
      <c r="A204" s="51" t="s">
        <v>117</v>
      </c>
      <c r="B204" s="89">
        <f>B27/'Total Funds Spent &amp; Transferred'!B27</f>
        <v>0</v>
      </c>
      <c r="C204" s="89">
        <f>C27/'Total Funds Spent &amp; Transferred'!C27</f>
        <v>0</v>
      </c>
      <c r="D204" s="89">
        <f>D27/'Total Funds Spent &amp; Transferred'!D27</f>
        <v>9.6804088448667128E-4</v>
      </c>
      <c r="E204" s="89">
        <f>E27/'Total Funds Spent &amp; Transferred'!E27</f>
        <v>3.0294128633517855E-3</v>
      </c>
      <c r="F204" s="89">
        <f>F27/'Total Funds Spent &amp; Transferred'!F27</f>
        <v>2.8760402274716204E-3</v>
      </c>
      <c r="G204" s="89">
        <f>G27/'Total Funds Spent &amp; Transferred'!G27</f>
        <v>1.0104186279181959E-3</v>
      </c>
      <c r="H204" s="89">
        <f>H27/'Total Funds Spent &amp; Transferred'!H27</f>
        <v>1.2878211047694882E-3</v>
      </c>
      <c r="I204" s="89">
        <f>I27/'Total Funds Spent &amp; Transferred'!I27</f>
        <v>1.3951708707082343E-3</v>
      </c>
      <c r="J204" s="89">
        <f>J27/'Total Funds Spent &amp; Transferred'!J27</f>
        <v>1.0860439385779329E-3</v>
      </c>
      <c r="K204" s="89">
        <f>K27/'Total Funds Spent &amp; Transferred'!K27</f>
        <v>4.7467981547537038E-4</v>
      </c>
      <c r="L204" s="89">
        <f>L27/'Total Funds Spent &amp; Transferred'!L27</f>
        <v>5.4070470769137927E-4</v>
      </c>
      <c r="M204" s="89">
        <f>M27/'Total Funds Spent &amp; Transferred'!M27</f>
        <v>3.2891670936317477E-3</v>
      </c>
      <c r="N204" s="89">
        <f>N27/'Total Funds Spent &amp; Transferred'!N27</f>
        <v>1.9963428864455796E-3</v>
      </c>
      <c r="O204" s="89">
        <f>O27/'Total Funds Spent &amp; Transferred'!O27</f>
        <v>4.0058818659347457E-4</v>
      </c>
      <c r="P204" s="89">
        <f>P27/'Total Funds Spent &amp; Transferred'!P27</f>
        <v>9.5362148362947553E-4</v>
      </c>
      <c r="Q204" s="89">
        <f>Q27/'Total Funds Spent &amp; Transferred'!Q27</f>
        <v>1.1946167944701439E-3</v>
      </c>
      <c r="R204" s="89">
        <f>R27/'Total Funds Spent &amp; Transferred'!R27</f>
        <v>8.5384351719072435E-4</v>
      </c>
      <c r="S204" s="89">
        <f>S27/'Total Funds Spent &amp; Transferred'!S27</f>
        <v>5.8216068450418325E-3</v>
      </c>
      <c r="T204" s="89">
        <f>T27/'Total Funds Spent &amp; Transferred'!T27</f>
        <v>4.2943862236797414E-2</v>
      </c>
      <c r="U204" s="89">
        <f>U27/'Total Funds Spent &amp; Transferred'!U27</f>
        <v>4.2024534976887094E-2</v>
      </c>
      <c r="V204" s="89">
        <f>V27/'Total Funds Spent &amp; Transferred'!V27</f>
        <v>4.5099009192415537E-2</v>
      </c>
      <c r="W204" s="89">
        <f>W27/'Total Funds Spent &amp; Transferred'!W27</f>
        <v>5.8115927148252686E-2</v>
      </c>
      <c r="X204" s="89">
        <f>X27/'Total Funds Spent &amp; Transferred'!X27</f>
        <v>3.2833978955734817E-2</v>
      </c>
      <c r="Y204" s="89">
        <f>Y27/'Total Funds Spent &amp; Transferred'!Y27</f>
        <v>3.4826369567365401E-2</v>
      </c>
      <c r="Z204" s="89">
        <f>Z27/'Total Funds Spent &amp; Transferred'!Z27</f>
        <v>4.810374117689778E-2</v>
      </c>
    </row>
    <row r="205" spans="1:26">
      <c r="A205" s="51" t="s">
        <v>77</v>
      </c>
      <c r="B205" s="89">
        <f>B28/'Total Funds Spent &amp; Transferred'!B28</f>
        <v>0</v>
      </c>
      <c r="C205" s="89">
        <f>C28/'Total Funds Spent &amp; Transferred'!C28</f>
        <v>0</v>
      </c>
      <c r="D205" s="89">
        <f>D28/'Total Funds Spent &amp; Transferred'!D28</f>
        <v>0</v>
      </c>
      <c r="E205" s="89">
        <f>E28/'Total Funds Spent &amp; Transferred'!E28</f>
        <v>8.2382071623886884E-3</v>
      </c>
      <c r="F205" s="89">
        <f>F28/'Total Funds Spent &amp; Transferred'!F28</f>
        <v>1.0995860488649312E-2</v>
      </c>
      <c r="G205" s="89">
        <f>G28/'Total Funds Spent &amp; Transferred'!G28</f>
        <v>9.3799891928472452E-3</v>
      </c>
      <c r="H205" s="89">
        <f>H28/'Total Funds Spent &amp; Transferred'!H28</f>
        <v>7.7818931044322734E-3</v>
      </c>
      <c r="I205" s="89">
        <f>I28/'Total Funds Spent &amp; Transferred'!I28</f>
        <v>7.7358169142196743E-3</v>
      </c>
      <c r="J205" s="89">
        <f>J28/'Total Funds Spent &amp; Transferred'!J28</f>
        <v>1.0567364346332091E-2</v>
      </c>
      <c r="K205" s="89">
        <f>K28/'Total Funds Spent &amp; Transferred'!K28</f>
        <v>1.2458634053383873E-2</v>
      </c>
      <c r="L205" s="89">
        <f>L28/'Total Funds Spent &amp; Transferred'!L28</f>
        <v>1.0628330025095358E-2</v>
      </c>
      <c r="M205" s="89">
        <f>M28/'Total Funds Spent &amp; Transferred'!M28</f>
        <v>8.2379831276102062E-3</v>
      </c>
      <c r="N205" s="89">
        <f>N28/'Total Funds Spent &amp; Transferred'!N28</f>
        <v>1.1018117869996635E-2</v>
      </c>
      <c r="O205" s="89">
        <f>O28/'Total Funds Spent &amp; Transferred'!O28</f>
        <v>1.1914588309928913E-2</v>
      </c>
      <c r="P205" s="89">
        <f>P28/'Total Funds Spent &amp; Transferred'!P28</f>
        <v>9.1754127065001734E-3</v>
      </c>
      <c r="Q205" s="89">
        <f>Q28/'Total Funds Spent &amp; Transferred'!Q28</f>
        <v>7.6608786839345022E-3</v>
      </c>
      <c r="R205" s="89">
        <f>R28/'Total Funds Spent &amp; Transferred'!R28</f>
        <v>8.0399008043608115E-3</v>
      </c>
      <c r="S205" s="89">
        <f>S28/'Total Funds Spent &amp; Transferred'!S28</f>
        <v>5.7821327588355696E-3</v>
      </c>
      <c r="T205" s="89">
        <f>T28/'Total Funds Spent &amp; Transferred'!T28</f>
        <v>4.87270749570708E-3</v>
      </c>
      <c r="U205" s="89">
        <f>U28/'Total Funds Spent &amp; Transferred'!U28</f>
        <v>4.743090292535293E-3</v>
      </c>
      <c r="V205" s="89">
        <f>V28/'Total Funds Spent &amp; Transferred'!V28</f>
        <v>4.353607073179163E-3</v>
      </c>
      <c r="W205" s="89">
        <f>W28/'Total Funds Spent &amp; Transferred'!W28</f>
        <v>4.481454530190292E-3</v>
      </c>
      <c r="X205" s="89">
        <f>X28/'Total Funds Spent &amp; Transferred'!X28</f>
        <v>4.0331195206225849E-3</v>
      </c>
      <c r="Y205" s="89">
        <f>Y28/'Total Funds Spent &amp; Transferred'!Y28</f>
        <v>2.7684068413853522E-3</v>
      </c>
      <c r="Z205" s="89">
        <f>Z28/'Total Funds Spent &amp; Transferred'!Z28</f>
        <v>3.2675493388244158E-3</v>
      </c>
    </row>
    <row r="206" spans="1:26">
      <c r="A206" s="51" t="s">
        <v>120</v>
      </c>
      <c r="B206" s="89">
        <f>B29/'Total Funds Spent &amp; Transferred'!B29</f>
        <v>0</v>
      </c>
      <c r="C206" s="89">
        <f>C29/'Total Funds Spent &amp; Transferred'!C29</f>
        <v>0</v>
      </c>
      <c r="D206" s="89">
        <f>D29/'Total Funds Spent &amp; Transferred'!D29</f>
        <v>0</v>
      </c>
      <c r="E206" s="89">
        <f>E29/'Total Funds Spent &amp; Transferred'!E29</f>
        <v>0.24463110754001857</v>
      </c>
      <c r="F206" s="89">
        <f>F29/'Total Funds Spent &amp; Transferred'!F29</f>
        <v>0.20791562743397893</v>
      </c>
      <c r="G206" s="89">
        <f>G29/'Total Funds Spent &amp; Transferred'!G29</f>
        <v>0.1550710456765533</v>
      </c>
      <c r="H206" s="89">
        <f>H29/'Total Funds Spent &amp; Transferred'!H29</f>
        <v>0.17754734801590122</v>
      </c>
      <c r="I206" s="89">
        <f>I29/'Total Funds Spent &amp; Transferred'!I29</f>
        <v>0.17307318671861788</v>
      </c>
      <c r="J206" s="89">
        <f>J29/'Total Funds Spent &amp; Transferred'!J29</f>
        <v>0.12240611302686034</v>
      </c>
      <c r="K206" s="89">
        <f>K29/'Total Funds Spent &amp; Transferred'!K29</f>
        <v>0.14364083336051106</v>
      </c>
      <c r="L206" s="89">
        <f>L29/'Total Funds Spent &amp; Transferred'!L29</f>
        <v>8.3339395207512504E-2</v>
      </c>
      <c r="M206" s="89">
        <f>M29/'Total Funds Spent &amp; Transferred'!M29</f>
        <v>0.188852270037418</v>
      </c>
      <c r="N206" s="89">
        <f>N29/'Total Funds Spent &amp; Transferred'!N29</f>
        <v>0.19688305447533808</v>
      </c>
      <c r="O206" s="89">
        <f>O29/'Total Funds Spent &amp; Transferred'!O29</f>
        <v>0.20097842560208698</v>
      </c>
      <c r="P206" s="89">
        <f>P29/'Total Funds Spent &amp; Transferred'!P29</f>
        <v>0.17527872352568794</v>
      </c>
      <c r="Q206" s="89">
        <f>Q29/'Total Funds Spent &amp; Transferred'!Q29</f>
        <v>0.21269040068252842</v>
      </c>
      <c r="R206" s="89">
        <f>R29/'Total Funds Spent &amp; Transferred'!R29</f>
        <v>0.15796485856370976</v>
      </c>
      <c r="S206" s="89">
        <f>S29/'Total Funds Spent &amp; Transferred'!S29</f>
        <v>0.13086503475086203</v>
      </c>
      <c r="T206" s="89">
        <f>T29/'Total Funds Spent &amp; Transferred'!T29</f>
        <v>0.10019117492636782</v>
      </c>
      <c r="U206" s="89">
        <f>U29/'Total Funds Spent &amp; Transferred'!U29</f>
        <v>7.7812485431511577E-2</v>
      </c>
      <c r="V206" s="89">
        <f>V29/'Total Funds Spent &amp; Transferred'!V29</f>
        <v>5.029011348389411E-2</v>
      </c>
      <c r="W206" s="89">
        <f>W29/'Total Funds Spent &amp; Transferred'!W29</f>
        <v>3.6116299802251374E-2</v>
      </c>
      <c r="X206" s="89">
        <f>X29/'Total Funds Spent &amp; Transferred'!X29</f>
        <v>3.1805980588528078E-2</v>
      </c>
      <c r="Y206" s="89">
        <f>Y29/'Total Funds Spent &amp; Transferred'!Y29</f>
        <v>2.2426208205466872E-2</v>
      </c>
      <c r="Z206" s="89">
        <f>Z29/'Total Funds Spent &amp; Transferred'!Z29</f>
        <v>9.6618031417224221E-3</v>
      </c>
    </row>
    <row r="207" spans="1:26">
      <c r="A207" s="51" t="s">
        <v>122</v>
      </c>
      <c r="B207" s="89">
        <f>B30/'Total Funds Spent &amp; Transferred'!B30</f>
        <v>0</v>
      </c>
      <c r="C207" s="89">
        <f>C30/'Total Funds Spent &amp; Transferred'!C30</f>
        <v>0</v>
      </c>
      <c r="D207" s="89">
        <f>D30/'Total Funds Spent &amp; Transferred'!D30</f>
        <v>0</v>
      </c>
      <c r="E207" s="89">
        <f>E30/'Total Funds Spent &amp; Transferred'!E30</f>
        <v>0</v>
      </c>
      <c r="F207" s="89">
        <f>F30/'Total Funds Spent &amp; Transferred'!F30</f>
        <v>2.0234641157034209E-5</v>
      </c>
      <c r="G207" s="89">
        <f>G30/'Total Funds Spent &amp; Transferred'!G30</f>
        <v>0</v>
      </c>
      <c r="H207" s="89">
        <f>H30/'Total Funds Spent &amp; Transferred'!H30</f>
        <v>0</v>
      </c>
      <c r="I207" s="89">
        <f>I30/'Total Funds Spent &amp; Transferred'!I30</f>
        <v>0</v>
      </c>
      <c r="J207" s="89">
        <f>J30/'Total Funds Spent &amp; Transferred'!J30</f>
        <v>0</v>
      </c>
      <c r="K207" s="89">
        <f>K30/'Total Funds Spent &amp; Transferred'!K30</f>
        <v>0</v>
      </c>
      <c r="L207" s="89">
        <f>L30/'Total Funds Spent &amp; Transferred'!L30</f>
        <v>0</v>
      </c>
      <c r="M207" s="89">
        <f>M30/'Total Funds Spent &amp; Transferred'!M30</f>
        <v>0</v>
      </c>
      <c r="N207" s="89">
        <f>N30/'Total Funds Spent &amp; Transferred'!N30</f>
        <v>0</v>
      </c>
      <c r="O207" s="89">
        <f>O30/'Total Funds Spent &amp; Transferred'!O30</f>
        <v>0</v>
      </c>
      <c r="P207" s="89">
        <f>P30/'Total Funds Spent &amp; Transferred'!P30</f>
        <v>0</v>
      </c>
      <c r="Q207" s="89">
        <f>Q30/'Total Funds Spent &amp; Transferred'!Q30</f>
        <v>0</v>
      </c>
      <c r="R207" s="89">
        <f>R30/'Total Funds Spent &amp; Transferred'!R30</f>
        <v>0</v>
      </c>
      <c r="S207" s="89">
        <f>S30/'Total Funds Spent &amp; Transferred'!S30</f>
        <v>0</v>
      </c>
      <c r="T207" s="89">
        <f>T30/'Total Funds Spent &amp; Transferred'!T30</f>
        <v>0</v>
      </c>
      <c r="U207" s="89">
        <f>U30/'Total Funds Spent &amp; Transferred'!U30</f>
        <v>5.4422276396294137E-3</v>
      </c>
      <c r="V207" s="89">
        <f>V30/'Total Funds Spent &amp; Transferred'!V30</f>
        <v>4.6501549811791181E-3</v>
      </c>
      <c r="W207" s="89">
        <f>W30/'Total Funds Spent &amp; Transferred'!W30</f>
        <v>9.3470285893718138E-3</v>
      </c>
      <c r="X207" s="89">
        <f>X30/'Total Funds Spent &amp; Transferred'!X30</f>
        <v>6.1411599968514271E-3</v>
      </c>
      <c r="Y207" s="89">
        <f>Y30/'Total Funds Spent &amp; Transferred'!Y30</f>
        <v>5.2815089417848193E-3</v>
      </c>
      <c r="Z207" s="89">
        <f>Z30/'Total Funds Spent &amp; Transferred'!Z30</f>
        <v>2.9599787564678834E-3</v>
      </c>
    </row>
    <row r="208" spans="1:26">
      <c r="A208" s="51" t="s">
        <v>124</v>
      </c>
      <c r="B208" s="89">
        <f>B31/'Total Funds Spent &amp; Transferred'!B31</f>
        <v>0</v>
      </c>
      <c r="C208" s="89">
        <f>C31/'Total Funds Spent &amp; Transferred'!C31</f>
        <v>0</v>
      </c>
      <c r="D208" s="89">
        <f>D31/'Total Funds Spent &amp; Transferred'!D31</f>
        <v>0</v>
      </c>
      <c r="E208" s="89">
        <f>E31/'Total Funds Spent &amp; Transferred'!E31</f>
        <v>8.9294195504958387E-4</v>
      </c>
      <c r="F208" s="89">
        <f>F31/'Total Funds Spent &amp; Transferred'!F31</f>
        <v>1.592338865860595E-3</v>
      </c>
      <c r="G208" s="89">
        <f>G31/'Total Funds Spent &amp; Transferred'!G31</f>
        <v>2.9762029756456921E-3</v>
      </c>
      <c r="H208" s="89">
        <f>H31/'Total Funds Spent &amp; Transferred'!H31</f>
        <v>4.0732879757990819E-4</v>
      </c>
      <c r="I208" s="89">
        <f>I31/'Total Funds Spent &amp; Transferred'!I31</f>
        <v>2.0882715735368545E-8</v>
      </c>
      <c r="J208" s="89">
        <f>J31/'Total Funds Spent &amp; Transferred'!J31</f>
        <v>0</v>
      </c>
      <c r="K208" s="89">
        <f>K31/'Total Funds Spent &amp; Transferred'!K31</f>
        <v>0</v>
      </c>
      <c r="L208" s="89">
        <f>L31/'Total Funds Spent &amp; Transferred'!L31</f>
        <v>0</v>
      </c>
      <c r="M208" s="89">
        <f>M31/'Total Funds Spent &amp; Transferred'!M31</f>
        <v>0</v>
      </c>
      <c r="N208" s="89">
        <f>N31/'Total Funds Spent &amp; Transferred'!N31</f>
        <v>0</v>
      </c>
      <c r="O208" s="89">
        <f>O31/'Total Funds Spent &amp; Transferred'!O31</f>
        <v>0</v>
      </c>
      <c r="P208" s="89">
        <f>P31/'Total Funds Spent &amp; Transferred'!P31</f>
        <v>0</v>
      </c>
      <c r="Q208" s="89">
        <f>Q31/'Total Funds Spent &amp; Transferred'!Q31</f>
        <v>0</v>
      </c>
      <c r="R208" s="89">
        <f>R31/'Total Funds Spent &amp; Transferred'!R31</f>
        <v>0</v>
      </c>
      <c r="S208" s="89">
        <f>S31/'Total Funds Spent &amp; Transferred'!S31</f>
        <v>0</v>
      </c>
      <c r="T208" s="89">
        <f>T31/'Total Funds Spent &amp; Transferred'!T31</f>
        <v>0</v>
      </c>
      <c r="U208" s="89">
        <f>U31/'Total Funds Spent &amp; Transferred'!U31</f>
        <v>1.1574994569063451E-2</v>
      </c>
      <c r="V208" s="89">
        <f>V31/'Total Funds Spent &amp; Transferred'!V31</f>
        <v>1.9632836722664398E-2</v>
      </c>
      <c r="W208" s="89">
        <f>W31/'Total Funds Spent &amp; Transferred'!W31</f>
        <v>1.6994980036842168E-2</v>
      </c>
      <c r="X208" s="89">
        <f>X31/'Total Funds Spent &amp; Transferred'!X31</f>
        <v>9.0375237710852135E-3</v>
      </c>
      <c r="Y208" s="89">
        <f>Y31/'Total Funds Spent &amp; Transferred'!Y31</f>
        <v>7.6465267212453827E-3</v>
      </c>
      <c r="Z208" s="89">
        <f>Z31/'Total Funds Spent &amp; Transferred'!Z31</f>
        <v>5.9751823411899069E-3</v>
      </c>
    </row>
    <row r="209" spans="1:26">
      <c r="A209" s="51" t="s">
        <v>126</v>
      </c>
      <c r="B209" s="89">
        <f>B32/'Total Funds Spent &amp; Transferred'!B32</f>
        <v>0</v>
      </c>
      <c r="C209" s="89">
        <f>C32/'Total Funds Spent &amp; Transferred'!C32</f>
        <v>0</v>
      </c>
      <c r="D209" s="89">
        <f>D32/'Total Funds Spent &amp; Transferred'!D32</f>
        <v>0</v>
      </c>
      <c r="E209" s="89">
        <f>E32/'Total Funds Spent &amp; Transferred'!E32</f>
        <v>0</v>
      </c>
      <c r="F209" s="89">
        <f>F32/'Total Funds Spent &amp; Transferred'!F32</f>
        <v>0</v>
      </c>
      <c r="G209" s="89">
        <f>G32/'Total Funds Spent &amp; Transferred'!G32</f>
        <v>0</v>
      </c>
      <c r="H209" s="89">
        <f>H32/'Total Funds Spent &amp; Transferred'!H32</f>
        <v>0</v>
      </c>
      <c r="I209" s="89">
        <f>I32/'Total Funds Spent &amp; Transferred'!I32</f>
        <v>0</v>
      </c>
      <c r="J209" s="89">
        <f>J32/'Total Funds Spent &amp; Transferred'!J32</f>
        <v>0</v>
      </c>
      <c r="K209" s="89">
        <f>K32/'Total Funds Spent &amp; Transferred'!K32</f>
        <v>0</v>
      </c>
      <c r="L209" s="89">
        <f>L32/'Total Funds Spent &amp; Transferred'!L32</f>
        <v>0</v>
      </c>
      <c r="M209" s="89">
        <f>M32/'Total Funds Spent &amp; Transferred'!M32</f>
        <v>0</v>
      </c>
      <c r="N209" s="89">
        <f>N32/'Total Funds Spent &amp; Transferred'!N32</f>
        <v>0</v>
      </c>
      <c r="O209" s="89">
        <f>O32/'Total Funds Spent &amp; Transferred'!O32</f>
        <v>0</v>
      </c>
      <c r="P209" s="89">
        <f>P32/'Total Funds Spent &amp; Transferred'!P32</f>
        <v>0</v>
      </c>
      <c r="Q209" s="89">
        <f>Q32/'Total Funds Spent &amp; Transferred'!Q32</f>
        <v>0</v>
      </c>
      <c r="R209" s="89">
        <f>R32/'Total Funds Spent &amp; Transferred'!R32</f>
        <v>0</v>
      </c>
      <c r="S209" s="89">
        <f>S32/'Total Funds Spent &amp; Transferred'!S32</f>
        <v>0</v>
      </c>
      <c r="T209" s="89">
        <f>T32/'Total Funds Spent &amp; Transferred'!T32</f>
        <v>0</v>
      </c>
      <c r="U209" s="89">
        <f>U32/'Total Funds Spent &amp; Transferred'!U32</f>
        <v>0</v>
      </c>
      <c r="V209" s="89">
        <f>V32/'Total Funds Spent &amp; Transferred'!V32</f>
        <v>0</v>
      </c>
      <c r="W209" s="89">
        <f>W32/'Total Funds Spent &amp; Transferred'!W32</f>
        <v>0</v>
      </c>
      <c r="X209" s="89">
        <f>X32/'Total Funds Spent &amp; Transferred'!X32</f>
        <v>0</v>
      </c>
      <c r="Y209" s="89">
        <f>Y32/'Total Funds Spent &amp; Transferred'!Y32</f>
        <v>0</v>
      </c>
      <c r="Z209" s="89">
        <f>Z32/'Total Funds Spent &amp; Transferred'!Z32</f>
        <v>0</v>
      </c>
    </row>
    <row r="210" spans="1:26">
      <c r="A210" s="51" t="s">
        <v>127</v>
      </c>
      <c r="B210" s="89">
        <f>B33/'Total Funds Spent &amp; Transferred'!B33</f>
        <v>0</v>
      </c>
      <c r="C210" s="89">
        <f>C33/'Total Funds Spent &amp; Transferred'!C33</f>
        <v>0</v>
      </c>
      <c r="D210" s="89">
        <f>D33/'Total Funds Spent &amp; Transferred'!D33</f>
        <v>0</v>
      </c>
      <c r="E210" s="89">
        <f>E33/'Total Funds Spent &amp; Transferred'!E33</f>
        <v>2.0877704085356743E-2</v>
      </c>
      <c r="F210" s="89">
        <f>F33/'Total Funds Spent &amp; Transferred'!F33</f>
        <v>2.6675807215918862E-2</v>
      </c>
      <c r="G210" s="89">
        <f>G33/'Total Funds Spent &amp; Transferred'!G33</f>
        <v>1.4263935373628989E-2</v>
      </c>
      <c r="H210" s="89">
        <f>H33/'Total Funds Spent &amp; Transferred'!H33</f>
        <v>1.0236641842255312E-2</v>
      </c>
      <c r="I210" s="89">
        <f>I33/'Total Funds Spent &amp; Transferred'!I33</f>
        <v>2.9368255996246196E-2</v>
      </c>
      <c r="J210" s="89">
        <f>J33/'Total Funds Spent &amp; Transferred'!J33</f>
        <v>7.9148086789247188E-2</v>
      </c>
      <c r="K210" s="89">
        <f>K33/'Total Funds Spent &amp; Transferred'!K33</f>
        <v>9.7096129682622559E-2</v>
      </c>
      <c r="L210" s="89">
        <f>L33/'Total Funds Spent &amp; Transferred'!L33</f>
        <v>9.7788882077337505E-2</v>
      </c>
      <c r="M210" s="89">
        <f>M33/'Total Funds Spent &amp; Transferred'!M33</f>
        <v>6.3830745179275006E-2</v>
      </c>
      <c r="N210" s="89">
        <f>N33/'Total Funds Spent &amp; Transferred'!N33</f>
        <v>3.8508835298533245E-2</v>
      </c>
      <c r="O210" s="89">
        <f>O33/'Total Funds Spent &amp; Transferred'!O33</f>
        <v>3.2066871838303125E-2</v>
      </c>
      <c r="P210" s="89">
        <f>P33/'Total Funds Spent &amp; Transferred'!P33</f>
        <v>2.3092107378202761E-2</v>
      </c>
      <c r="Q210" s="89">
        <f>Q33/'Total Funds Spent &amp; Transferred'!Q33</f>
        <v>1.3042085236155972E-2</v>
      </c>
      <c r="R210" s="89">
        <f>R33/'Total Funds Spent &amp; Transferred'!R33</f>
        <v>1.2704200645099306E-2</v>
      </c>
      <c r="S210" s="89">
        <f>S33/'Total Funds Spent &amp; Transferred'!S33</f>
        <v>1.3649768213249182E-2</v>
      </c>
      <c r="T210" s="89">
        <f>T33/'Total Funds Spent &amp; Transferred'!T33</f>
        <v>1.3123468057090693E-2</v>
      </c>
      <c r="U210" s="89">
        <f>U33/'Total Funds Spent &amp; Transferred'!U33</f>
        <v>2.1597183807771137E-2</v>
      </c>
      <c r="V210" s="89">
        <f>V33/'Total Funds Spent &amp; Transferred'!V33</f>
        <v>1.405352093721929E-2</v>
      </c>
      <c r="W210" s="89">
        <f>W33/'Total Funds Spent &amp; Transferred'!W33</f>
        <v>1.5035210141634673E-2</v>
      </c>
      <c r="X210" s="89">
        <f>X33/'Total Funds Spent &amp; Transferred'!X33</f>
        <v>3.6304856889812461E-4</v>
      </c>
      <c r="Y210" s="89">
        <f>Y33/'Total Funds Spent &amp; Transferred'!Y33</f>
        <v>1.7745616473750371E-2</v>
      </c>
      <c r="Z210" s="89">
        <f>Z33/'Total Funds Spent &amp; Transferred'!Z33</f>
        <v>1.150237029159106E-2</v>
      </c>
    </row>
    <row r="211" spans="1:26">
      <c r="A211" s="51" t="s">
        <v>128</v>
      </c>
      <c r="B211" s="89">
        <f>B34/'Total Funds Spent &amp; Transferred'!B34</f>
        <v>0</v>
      </c>
      <c r="C211" s="89">
        <f>C34/'Total Funds Spent &amp; Transferred'!C34</f>
        <v>0</v>
      </c>
      <c r="D211" s="89">
        <f>D34/'Total Funds Spent &amp; Transferred'!D34</f>
        <v>0</v>
      </c>
      <c r="E211" s="89">
        <f>E34/'Total Funds Spent &amp; Transferred'!E34</f>
        <v>8.2314939672950577E-3</v>
      </c>
      <c r="F211" s="89">
        <f>F34/'Total Funds Spent &amp; Transferred'!F34</f>
        <v>1.2310269405973259E-2</v>
      </c>
      <c r="G211" s="89">
        <f>G34/'Total Funds Spent &amp; Transferred'!G34</f>
        <v>1.8450822000898426E-2</v>
      </c>
      <c r="H211" s="89">
        <f>H34/'Total Funds Spent &amp; Transferred'!H34</f>
        <v>1.495598878755457E-2</v>
      </c>
      <c r="I211" s="89">
        <f>I34/'Total Funds Spent &amp; Transferred'!I34</f>
        <v>1.8107543448493111E-2</v>
      </c>
      <c r="J211" s="89">
        <f>J34/'Total Funds Spent &amp; Transferred'!J34</f>
        <v>1.458130921257317E-2</v>
      </c>
      <c r="K211" s="89">
        <f>K34/'Total Funds Spent &amp; Transferred'!K34</f>
        <v>1.2343077136968673E-2</v>
      </c>
      <c r="L211" s="89">
        <f>L34/'Total Funds Spent &amp; Transferred'!L34</f>
        <v>1.3056227726440292E-2</v>
      </c>
      <c r="M211" s="89">
        <f>M34/'Total Funds Spent &amp; Transferred'!M34</f>
        <v>1.9418805625115363E-2</v>
      </c>
      <c r="N211" s="89">
        <f>N34/'Total Funds Spent &amp; Transferred'!N34</f>
        <v>1.8900647891168586E-2</v>
      </c>
      <c r="O211" s="89">
        <f>O34/'Total Funds Spent &amp; Transferred'!O34</f>
        <v>1.8490018227818643E-2</v>
      </c>
      <c r="P211" s="89">
        <f>P34/'Total Funds Spent &amp; Transferred'!P34</f>
        <v>1.9707020247088106E-2</v>
      </c>
      <c r="Q211" s="89">
        <f>Q34/'Total Funds Spent &amp; Transferred'!Q34</f>
        <v>1.8030107397739761E-2</v>
      </c>
      <c r="R211" s="89">
        <f>R34/'Total Funds Spent &amp; Transferred'!R34</f>
        <v>1.8319399307439199E-2</v>
      </c>
      <c r="S211" s="89">
        <f>S34/'Total Funds Spent &amp; Transferred'!S34</f>
        <v>1.985904113871375E-2</v>
      </c>
      <c r="T211" s="89">
        <f>T34/'Total Funds Spent &amp; Transferred'!T34</f>
        <v>1.7647690056097138E-2</v>
      </c>
      <c r="U211" s="89">
        <f>U34/'Total Funds Spent &amp; Transferred'!U34</f>
        <v>1.6436127093147599E-2</v>
      </c>
      <c r="V211" s="89">
        <f>V34/'Total Funds Spent &amp; Transferred'!V34</f>
        <v>1.2458069944122645E-2</v>
      </c>
      <c r="W211" s="89">
        <f>W34/'Total Funds Spent &amp; Transferred'!W34</f>
        <v>7.0070415027514094E-3</v>
      </c>
      <c r="X211" s="89">
        <f>X34/'Total Funds Spent &amp; Transferred'!X34</f>
        <v>6.7216377773081856E-3</v>
      </c>
      <c r="Y211" s="89">
        <f>Y34/'Total Funds Spent &amp; Transferred'!Y34</f>
        <v>5.1987074709500024E-3</v>
      </c>
      <c r="Z211" s="89">
        <f>Z34/'Total Funds Spent &amp; Transferred'!Z34</f>
        <v>3.9382686241016584E-3</v>
      </c>
    </row>
    <row r="212" spans="1:26">
      <c r="A212" s="51" t="s">
        <v>130</v>
      </c>
      <c r="B212" s="89">
        <f>B35/'Total Funds Spent &amp; Transferred'!B35</f>
        <v>0</v>
      </c>
      <c r="C212" s="89">
        <f>C35/'Total Funds Spent &amp; Transferred'!C35</f>
        <v>0</v>
      </c>
      <c r="D212" s="89">
        <f>D35/'Total Funds Spent &amp; Transferred'!D35</f>
        <v>0</v>
      </c>
      <c r="E212" s="89">
        <f>E35/'Total Funds Spent &amp; Transferred'!E35</f>
        <v>8.5308656525760057E-3</v>
      </c>
      <c r="F212" s="89">
        <f>F35/'Total Funds Spent &amp; Transferred'!F35</f>
        <v>2.012144420394614E-2</v>
      </c>
      <c r="G212" s="89">
        <f>G35/'Total Funds Spent &amp; Transferred'!G35</f>
        <v>2.8465475105993569E-2</v>
      </c>
      <c r="H212" s="89">
        <f>H35/'Total Funds Spent &amp; Transferred'!H35</f>
        <v>2.1864649372234223E-2</v>
      </c>
      <c r="I212" s="89">
        <f>I35/'Total Funds Spent &amp; Transferred'!I35</f>
        <v>1.5267971495287573E-2</v>
      </c>
      <c r="J212" s="89">
        <f>J35/'Total Funds Spent &amp; Transferred'!J35</f>
        <v>3.3428242456346111E-2</v>
      </c>
      <c r="K212" s="89">
        <f>K35/'Total Funds Spent &amp; Transferred'!K35</f>
        <v>2.0425509136761357E-2</v>
      </c>
      <c r="L212" s="89">
        <f>L35/'Total Funds Spent &amp; Transferred'!L35</f>
        <v>2.104110857691803E-2</v>
      </c>
      <c r="M212" s="89">
        <f>M35/'Total Funds Spent &amp; Transferred'!M35</f>
        <v>1.9883074323744931E-2</v>
      </c>
      <c r="N212" s="89">
        <f>N35/'Total Funds Spent &amp; Transferred'!N35</f>
        <v>1.7254579646863707E-2</v>
      </c>
      <c r="O212" s="89">
        <f>O35/'Total Funds Spent &amp; Transferred'!O35</f>
        <v>1.1193868061853672E-2</v>
      </c>
      <c r="P212" s="89">
        <f>P35/'Total Funds Spent &amp; Transferred'!P35</f>
        <v>1.3540475968345131E-2</v>
      </c>
      <c r="Q212" s="89">
        <f>Q35/'Total Funds Spent &amp; Transferred'!Q35</f>
        <v>1.2542242156178518E-2</v>
      </c>
      <c r="R212" s="89">
        <f>R35/'Total Funds Spent &amp; Transferred'!R35</f>
        <v>1.4367177786144877E-2</v>
      </c>
      <c r="S212" s="89">
        <f>S35/'Total Funds Spent &amp; Transferred'!S35</f>
        <v>1.2010780546986222E-2</v>
      </c>
      <c r="T212" s="89">
        <f>T35/'Total Funds Spent &amp; Transferred'!T35</f>
        <v>8.0683844398784493E-3</v>
      </c>
      <c r="U212" s="89">
        <f>U35/'Total Funds Spent &amp; Transferred'!U35</f>
        <v>5.8238629221662929E-3</v>
      </c>
      <c r="V212" s="89">
        <f>V35/'Total Funds Spent &amp; Transferred'!V35</f>
        <v>4.8985885171147709E-3</v>
      </c>
      <c r="W212" s="89">
        <f>W35/'Total Funds Spent &amp; Transferred'!W35</f>
        <v>5.0033828386688503E-3</v>
      </c>
      <c r="X212" s="89">
        <f>X35/'Total Funds Spent &amp; Transferred'!X35</f>
        <v>4.0168692648944347E-3</v>
      </c>
      <c r="Y212" s="89">
        <f>Y35/'Total Funds Spent &amp; Transferred'!Y35</f>
        <v>4.5174301573626292E-3</v>
      </c>
      <c r="Z212" s="89">
        <f>Z35/'Total Funds Spent &amp; Transferred'!Z35</f>
        <v>2.9479815914429728E-3</v>
      </c>
    </row>
    <row r="213" spans="1:26">
      <c r="A213" s="51" t="s">
        <v>131</v>
      </c>
      <c r="B213" s="89">
        <f>B36/'Total Funds Spent &amp; Transferred'!B36</f>
        <v>0</v>
      </c>
      <c r="C213" s="89">
        <f>C36/'Total Funds Spent &amp; Transferred'!C36</f>
        <v>0</v>
      </c>
      <c r="D213" s="89">
        <f>D36/'Total Funds Spent &amp; Transferred'!D36</f>
        <v>0</v>
      </c>
      <c r="E213" s="89">
        <f>E36/'Total Funds Spent &amp; Transferred'!E36</f>
        <v>4.0178340878149033E-4</v>
      </c>
      <c r="F213" s="89">
        <f>F36/'Total Funds Spent &amp; Transferred'!F36</f>
        <v>7.3231395433563896E-3</v>
      </c>
      <c r="G213" s="89">
        <f>G36/'Total Funds Spent &amp; Transferred'!G36</f>
        <v>2.7869398923665934E-3</v>
      </c>
      <c r="H213" s="89">
        <f>H36/'Total Funds Spent &amp; Transferred'!H36</f>
        <v>1.3633277098490063E-2</v>
      </c>
      <c r="I213" s="89">
        <f>I36/'Total Funds Spent &amp; Transferred'!I36</f>
        <v>1.2231673606462134E-2</v>
      </c>
      <c r="J213" s="89">
        <f>J36/'Total Funds Spent &amp; Transferred'!J36</f>
        <v>1.2164501910992817E-2</v>
      </c>
      <c r="K213" s="89">
        <f>K36/'Total Funds Spent &amp; Transferred'!K36</f>
        <v>7.6110683968936476E-3</v>
      </c>
      <c r="L213" s="89">
        <f>L36/'Total Funds Spent &amp; Transferred'!L36</f>
        <v>2.9775522257399732E-3</v>
      </c>
      <c r="M213" s="89">
        <f>M36/'Total Funds Spent &amp; Transferred'!M36</f>
        <v>6.6679809803262035E-3</v>
      </c>
      <c r="N213" s="89">
        <f>N36/'Total Funds Spent &amp; Transferred'!N36</f>
        <v>4.8367169899354205E-3</v>
      </c>
      <c r="O213" s="89">
        <f>O36/'Total Funds Spent &amp; Transferred'!O36</f>
        <v>5.8845763445002797E-3</v>
      </c>
      <c r="P213" s="89">
        <f>P36/'Total Funds Spent &amp; Transferred'!P36</f>
        <v>2.0463444181439795E-4</v>
      </c>
      <c r="Q213" s="89">
        <f>Q36/'Total Funds Spent &amp; Transferred'!Q36</f>
        <v>1.3443689870797377E-4</v>
      </c>
      <c r="R213" s="89">
        <f>R36/'Total Funds Spent &amp; Transferred'!R36</f>
        <v>9.4827753510254916E-4</v>
      </c>
      <c r="S213" s="89">
        <f>S36/'Total Funds Spent &amp; Transferred'!S36</f>
        <v>0</v>
      </c>
      <c r="T213" s="89">
        <f>T36/'Total Funds Spent &amp; Transferred'!T36</f>
        <v>2.6381887944083326E-3</v>
      </c>
      <c r="U213" s="89">
        <f>U36/'Total Funds Spent &amp; Transferred'!U36</f>
        <v>2.0070273176069887E-3</v>
      </c>
      <c r="V213" s="89">
        <f>V36/'Total Funds Spent &amp; Transferred'!V36</f>
        <v>2.5929977732116779E-3</v>
      </c>
      <c r="W213" s="89">
        <f>W36/'Total Funds Spent &amp; Transferred'!W36</f>
        <v>2.7358721521066561E-3</v>
      </c>
      <c r="X213" s="89">
        <f>X36/'Total Funds Spent &amp; Transferred'!X36</f>
        <v>2.6098752833185511E-3</v>
      </c>
      <c r="Y213" s="89">
        <f>Y36/'Total Funds Spent &amp; Transferred'!Y36</f>
        <v>2.5759612993822632E-3</v>
      </c>
      <c r="Z213" s="89">
        <f>Z36/'Total Funds Spent &amp; Transferred'!Z36</f>
        <v>4.6477048348404776E-4</v>
      </c>
    </row>
    <row r="214" spans="1:26">
      <c r="A214" s="51" t="s">
        <v>132</v>
      </c>
      <c r="B214" s="89">
        <f>B37/'Total Funds Spent &amp; Transferred'!B37</f>
        <v>0</v>
      </c>
      <c r="C214" s="89">
        <f>C37/'Total Funds Spent &amp; Transferred'!C37</f>
        <v>0</v>
      </c>
      <c r="D214" s="89">
        <f>D37/'Total Funds Spent &amp; Transferred'!D37</f>
        <v>0</v>
      </c>
      <c r="E214" s="89">
        <f>E37/'Total Funds Spent &amp; Transferred'!E37</f>
        <v>1.6158839713920206E-4</v>
      </c>
      <c r="F214" s="89">
        <f>F37/'Total Funds Spent &amp; Transferred'!F37</f>
        <v>6.4173009669476946E-4</v>
      </c>
      <c r="G214" s="89">
        <f>G37/'Total Funds Spent &amp; Transferred'!G37</f>
        <v>2.3400638038833582E-3</v>
      </c>
      <c r="H214" s="89">
        <f>H37/'Total Funds Spent &amp; Transferred'!H37</f>
        <v>2.0546729186186868E-3</v>
      </c>
      <c r="I214" s="89">
        <f>I37/'Total Funds Spent &amp; Transferred'!I37</f>
        <v>2.4274644374019752E-3</v>
      </c>
      <c r="J214" s="89">
        <f>J37/'Total Funds Spent &amp; Transferred'!J37</f>
        <v>3.3085744273259284E-3</v>
      </c>
      <c r="K214" s="89">
        <f>K37/'Total Funds Spent &amp; Transferred'!K37</f>
        <v>1.9546476113209707E-3</v>
      </c>
      <c r="L214" s="89">
        <f>L37/'Total Funds Spent &amp; Transferred'!L37</f>
        <v>2.0481875296210518E-3</v>
      </c>
      <c r="M214" s="89">
        <f>M37/'Total Funds Spent &amp; Transferred'!M37</f>
        <v>2.2086644473258954E-3</v>
      </c>
      <c r="N214" s="89">
        <f>N37/'Total Funds Spent &amp; Transferred'!N37</f>
        <v>2.4339533511368709E-3</v>
      </c>
      <c r="O214" s="89">
        <f>O37/'Total Funds Spent &amp; Transferred'!O37</f>
        <v>2.6721270949874205E-3</v>
      </c>
      <c r="P214" s="89">
        <f>P37/'Total Funds Spent &amp; Transferred'!P37</f>
        <v>2.22570798382283E-3</v>
      </c>
      <c r="Q214" s="89">
        <f>Q37/'Total Funds Spent &amp; Transferred'!Q37</f>
        <v>1.8026535999529673E-3</v>
      </c>
      <c r="R214" s="89">
        <f>R37/'Total Funds Spent &amp; Transferred'!R37</f>
        <v>1.0931689487515715E-3</v>
      </c>
      <c r="S214" s="89">
        <f>S37/'Total Funds Spent &amp; Transferred'!S37</f>
        <v>1.3980320350314047E-3</v>
      </c>
      <c r="T214" s="89">
        <f>T37/'Total Funds Spent &amp; Transferred'!T37</f>
        <v>1.1016233330946549E-3</v>
      </c>
      <c r="U214" s="89">
        <f>U37/'Total Funds Spent &amp; Transferred'!U37</f>
        <v>1.011298399203631E-3</v>
      </c>
      <c r="V214" s="89">
        <f>V37/'Total Funds Spent &amp; Transferred'!V37</f>
        <v>9.6096075306224317E-4</v>
      </c>
      <c r="W214" s="89">
        <f>W37/'Total Funds Spent &amp; Transferred'!W37</f>
        <v>7.9199354587453747E-4</v>
      </c>
      <c r="X214" s="89">
        <f>X37/'Total Funds Spent &amp; Transferred'!X37</f>
        <v>6.6690746122182452E-4</v>
      </c>
      <c r="Y214" s="89">
        <f>Y37/'Total Funds Spent &amp; Transferred'!Y37</f>
        <v>4.5589664271148106E-4</v>
      </c>
      <c r="Z214" s="89">
        <f>Z37/'Total Funds Spent &amp; Transferred'!Z37</f>
        <v>1.4059006549145038E-4</v>
      </c>
    </row>
    <row r="215" spans="1:26">
      <c r="A215" s="51" t="s">
        <v>75</v>
      </c>
      <c r="B215" s="89">
        <f>B38/'Total Funds Spent &amp; Transferred'!B38</f>
        <v>0</v>
      </c>
      <c r="C215" s="89">
        <f>C38/'Total Funds Spent &amp; Transferred'!C38</f>
        <v>0</v>
      </c>
      <c r="D215" s="89">
        <f>D38/'Total Funds Spent &amp; Transferred'!D38</f>
        <v>0</v>
      </c>
      <c r="E215" s="89">
        <f>E38/'Total Funds Spent &amp; Transferred'!E38</f>
        <v>1.3821882586743968E-2</v>
      </c>
      <c r="F215" s="89">
        <f>F38/'Total Funds Spent &amp; Transferred'!F38</f>
        <v>1.3411633224023247E-2</v>
      </c>
      <c r="G215" s="89">
        <f>G38/'Total Funds Spent &amp; Transferred'!G38</f>
        <v>1.1195443783624923E-2</v>
      </c>
      <c r="H215" s="89">
        <f>H38/'Total Funds Spent &amp; Transferred'!H38</f>
        <v>1.1680531236014167E-2</v>
      </c>
      <c r="I215" s="89">
        <f>I38/'Total Funds Spent &amp; Transferred'!I38</f>
        <v>1.1672132678523352E-2</v>
      </c>
      <c r="J215" s="89">
        <f>J38/'Total Funds Spent &amp; Transferred'!J38</f>
        <v>1.1985510882775325E-2</v>
      </c>
      <c r="K215" s="89">
        <f>K38/'Total Funds Spent &amp; Transferred'!K38</f>
        <v>1.3365768943303298E-2</v>
      </c>
      <c r="L215" s="89">
        <f>L38/'Total Funds Spent &amp; Transferred'!L38</f>
        <v>9.1255595284940039E-3</v>
      </c>
      <c r="M215" s="89">
        <f>M38/'Total Funds Spent &amp; Transferred'!M38</f>
        <v>9.8227408021089938E-3</v>
      </c>
      <c r="N215" s="89">
        <f>N38/'Total Funds Spent &amp; Transferred'!N38</f>
        <v>8.284976542350388E-3</v>
      </c>
      <c r="O215" s="89">
        <f>O38/'Total Funds Spent &amp; Transferred'!O38</f>
        <v>9.0383146679812298E-3</v>
      </c>
      <c r="P215" s="89">
        <f>P38/'Total Funds Spent &amp; Transferred'!P38</f>
        <v>7.1638888905944187E-3</v>
      </c>
      <c r="Q215" s="89">
        <f>Q38/'Total Funds Spent &amp; Transferred'!Q38</f>
        <v>7.7764393865129488E-3</v>
      </c>
      <c r="R215" s="89">
        <f>R38/'Total Funds Spent &amp; Transferred'!R38</f>
        <v>6.3809723621889754E-3</v>
      </c>
      <c r="S215" s="89">
        <f>S38/'Total Funds Spent &amp; Transferred'!S38</f>
        <v>5.3075188816157073E-3</v>
      </c>
      <c r="T215" s="89">
        <f>T38/'Total Funds Spent &amp; Transferred'!T38</f>
        <v>6.5442650178531118E-3</v>
      </c>
      <c r="U215" s="89">
        <f>U38/'Total Funds Spent &amp; Transferred'!U38</f>
        <v>5.4893499436343097E-3</v>
      </c>
      <c r="V215" s="89">
        <f>V38/'Total Funds Spent &amp; Transferred'!V38</f>
        <v>4.3477034559196047E-3</v>
      </c>
      <c r="W215" s="89">
        <f>W38/'Total Funds Spent &amp; Transferred'!W38</f>
        <v>3.7965749950449241E-3</v>
      </c>
      <c r="X215" s="89">
        <f>X38/'Total Funds Spent &amp; Transferred'!X38</f>
        <v>3.8036763356590507E-3</v>
      </c>
      <c r="Y215" s="89">
        <f>Y38/'Total Funds Spent &amp; Transferred'!Y38</f>
        <v>2.0412128277446022E-3</v>
      </c>
      <c r="Z215" s="89">
        <f>Z38/'Total Funds Spent &amp; Transferred'!Z38</f>
        <v>9.1500833348081689E-4</v>
      </c>
    </row>
    <row r="216" spans="1:26">
      <c r="A216" s="51" t="s">
        <v>133</v>
      </c>
      <c r="B216" s="89">
        <f>B39/'Total Funds Spent &amp; Transferred'!B39</f>
        <v>0</v>
      </c>
      <c r="C216" s="89">
        <f>C39/'Total Funds Spent &amp; Transferred'!C39</f>
        <v>0</v>
      </c>
      <c r="D216" s="89">
        <f>D39/'Total Funds Spent &amp; Transferred'!D39</f>
        <v>0</v>
      </c>
      <c r="E216" s="89">
        <f>E39/'Total Funds Spent &amp; Transferred'!E39</f>
        <v>4.2194745219477962E-2</v>
      </c>
      <c r="F216" s="89">
        <f>F39/'Total Funds Spent &amp; Transferred'!F39</f>
        <v>3.6103744155247058E-2</v>
      </c>
      <c r="G216" s="89">
        <f>G39/'Total Funds Spent &amp; Transferred'!G39</f>
        <v>6.3720661089355757E-2</v>
      </c>
      <c r="H216" s="89">
        <f>H39/'Total Funds Spent &amp; Transferred'!H39</f>
        <v>4.6907292937985824E-2</v>
      </c>
      <c r="I216" s="89">
        <f>I39/'Total Funds Spent &amp; Transferred'!I39</f>
        <v>4.913092823353743E-2</v>
      </c>
      <c r="J216" s="89">
        <f>J39/'Total Funds Spent &amp; Transferred'!J39</f>
        <v>4.4286427805959566E-2</v>
      </c>
      <c r="K216" s="89">
        <f>K39/'Total Funds Spent &amp; Transferred'!K39</f>
        <v>4.9553699584853964E-2</v>
      </c>
      <c r="L216" s="89">
        <f>L39/'Total Funds Spent &amp; Transferred'!L39</f>
        <v>4.1521382778913582E-2</v>
      </c>
      <c r="M216" s="89">
        <f>M39/'Total Funds Spent &amp; Transferred'!M39</f>
        <v>4.2743793459211539E-2</v>
      </c>
      <c r="N216" s="89">
        <f>N39/'Total Funds Spent &amp; Transferred'!N39</f>
        <v>5.3189299618394172E-2</v>
      </c>
      <c r="O216" s="89">
        <f>O39/'Total Funds Spent &amp; Transferred'!O39</f>
        <v>4.54421430053168E-2</v>
      </c>
      <c r="P216" s="89">
        <f>P39/'Total Funds Spent &amp; Transferred'!P39</f>
        <v>5.2302901464523842E-2</v>
      </c>
      <c r="Q216" s="89">
        <f>Q39/'Total Funds Spent &amp; Transferred'!Q39</f>
        <v>4.0735867233913821E-2</v>
      </c>
      <c r="R216" s="89">
        <f>R39/'Total Funds Spent &amp; Transferred'!R39</f>
        <v>3.7762145942663833E-2</v>
      </c>
      <c r="S216" s="89">
        <f>S39/'Total Funds Spent &amp; Transferred'!S39</f>
        <v>3.5629721034747784E-2</v>
      </c>
      <c r="T216" s="89">
        <f>T39/'Total Funds Spent &amp; Transferred'!T39</f>
        <v>2.7379297915228154E-2</v>
      </c>
      <c r="U216" s="89">
        <f>U39/'Total Funds Spent &amp; Transferred'!U39</f>
        <v>2.9694407084875196E-2</v>
      </c>
      <c r="V216" s="89">
        <f>V39/'Total Funds Spent &amp; Transferred'!V39</f>
        <v>3.1380575123107539E-2</v>
      </c>
      <c r="W216" s="89">
        <f>W39/'Total Funds Spent &amp; Transferred'!W39</f>
        <v>2.0203735821426198E-2</v>
      </c>
      <c r="X216" s="89">
        <f>X39/'Total Funds Spent &amp; Transferred'!X39</f>
        <v>2.5030525984365348E-2</v>
      </c>
      <c r="Y216" s="89">
        <f>Y39/'Total Funds Spent &amp; Transferred'!Y39</f>
        <v>1.490769590095975E-2</v>
      </c>
      <c r="Z216" s="89">
        <f>Z39/'Total Funds Spent &amp; Transferred'!Z39</f>
        <v>4.8475471602971422E-2</v>
      </c>
    </row>
    <row r="217" spans="1:26">
      <c r="A217" s="51" t="s">
        <v>134</v>
      </c>
      <c r="B217" s="89">
        <f>B40/'Total Funds Spent &amp; Transferred'!B40</f>
        <v>0</v>
      </c>
      <c r="C217" s="89">
        <f>C40/'Total Funds Spent &amp; Transferred'!C40</f>
        <v>0</v>
      </c>
      <c r="D217" s="89">
        <f>D40/'Total Funds Spent &amp; Transferred'!D40</f>
        <v>0</v>
      </c>
      <c r="E217" s="89">
        <f>E40/'Total Funds Spent &amp; Transferred'!E40</f>
        <v>2.9068885591322851E-2</v>
      </c>
      <c r="F217" s="89">
        <f>F40/'Total Funds Spent &amp; Transferred'!F40</f>
        <v>2.1689072565853611E-2</v>
      </c>
      <c r="G217" s="89">
        <f>G40/'Total Funds Spent &amp; Transferred'!G40</f>
        <v>2.3656851562836881E-2</v>
      </c>
      <c r="H217" s="89">
        <f>H40/'Total Funds Spent &amp; Transferred'!H40</f>
        <v>1.3567239439279063E-2</v>
      </c>
      <c r="I217" s="89">
        <f>I40/'Total Funds Spent &amp; Transferred'!I40</f>
        <v>1.6719330130928491E-2</v>
      </c>
      <c r="J217" s="89">
        <f>J40/'Total Funds Spent &amp; Transferred'!J40</f>
        <v>2.3759884729649412E-2</v>
      </c>
      <c r="K217" s="89">
        <f>K40/'Total Funds Spent &amp; Transferred'!K40</f>
        <v>1.8077384975344616E-2</v>
      </c>
      <c r="L217" s="89">
        <f>L40/'Total Funds Spent &amp; Transferred'!L40</f>
        <v>3.0283824565028823E-2</v>
      </c>
      <c r="M217" s="89">
        <f>M40/'Total Funds Spent &amp; Transferred'!M40</f>
        <v>1.7789992924658649E-2</v>
      </c>
      <c r="N217" s="89">
        <f>N40/'Total Funds Spent &amp; Transferred'!N40</f>
        <v>1.6696507977485026E-2</v>
      </c>
      <c r="O217" s="89">
        <f>O40/'Total Funds Spent &amp; Transferred'!O40</f>
        <v>6.9657685780556934E-3</v>
      </c>
      <c r="P217" s="89">
        <f>P40/'Total Funds Spent &amp; Transferred'!P40</f>
        <v>8.4242317634713234E-3</v>
      </c>
      <c r="Q217" s="89">
        <f>Q40/'Total Funds Spent &amp; Transferred'!Q40</f>
        <v>1.2441091712854435E-2</v>
      </c>
      <c r="R217" s="89">
        <f>R40/'Total Funds Spent &amp; Transferred'!R40</f>
        <v>9.8700866986723857E-3</v>
      </c>
      <c r="S217" s="89">
        <f>S40/'Total Funds Spent &amp; Transferred'!S40</f>
        <v>1.0319066430918048E-2</v>
      </c>
      <c r="T217" s="89">
        <f>T40/'Total Funds Spent &amp; Transferred'!T40</f>
        <v>1.6172953783690523E-2</v>
      </c>
      <c r="U217" s="89">
        <f>U40/'Total Funds Spent &amp; Transferred'!U40</f>
        <v>2.4833097958371731E-2</v>
      </c>
      <c r="V217" s="89">
        <f>V40/'Total Funds Spent &amp; Transferred'!V40</f>
        <v>3.4198172909722185E-2</v>
      </c>
      <c r="W217" s="89">
        <f>W40/'Total Funds Spent &amp; Transferred'!W40</f>
        <v>4.8565822210346533E-2</v>
      </c>
      <c r="X217" s="89">
        <f>X40/'Total Funds Spent &amp; Transferred'!X40</f>
        <v>4.9715091475465586E-2</v>
      </c>
      <c r="Y217" s="89">
        <f>Y40/'Total Funds Spent &amp; Transferred'!Y40</f>
        <v>4.6836222772903315E-2</v>
      </c>
      <c r="Z217" s="89">
        <f>Z40/'Total Funds Spent &amp; Transferred'!Z40</f>
        <v>4.1626942130894379E-2</v>
      </c>
    </row>
    <row r="218" spans="1:26">
      <c r="A218" s="51" t="s">
        <v>136</v>
      </c>
      <c r="B218" s="89">
        <f>B41/'Total Funds Spent &amp; Transferred'!B41</f>
        <v>0</v>
      </c>
      <c r="C218" s="89">
        <f>C41/'Total Funds Spent &amp; Transferred'!C41</f>
        <v>0</v>
      </c>
      <c r="D218" s="89">
        <f>D41/'Total Funds Spent &amp; Transferred'!D41</f>
        <v>0</v>
      </c>
      <c r="E218" s="89">
        <f>E41/'Total Funds Spent &amp; Transferred'!E41</f>
        <v>0</v>
      </c>
      <c r="F218" s="89">
        <f>F41/'Total Funds Spent &amp; Transferred'!F41</f>
        <v>0.12937118260741279</v>
      </c>
      <c r="G218" s="89">
        <f>G41/'Total Funds Spent &amp; Transferred'!G41</f>
        <v>0.1304616173860747</v>
      </c>
      <c r="H218" s="89">
        <f>H41/'Total Funds Spent &amp; Transferred'!H41</f>
        <v>0.10697897249985722</v>
      </c>
      <c r="I218" s="89">
        <f>I41/'Total Funds Spent &amp; Transferred'!I41</f>
        <v>0.1140712446802864</v>
      </c>
      <c r="J218" s="89">
        <f>J41/'Total Funds Spent &amp; Transferred'!J41</f>
        <v>0.11925347093068696</v>
      </c>
      <c r="K218" s="89">
        <f>K41/'Total Funds Spent &amp; Transferred'!K41</f>
        <v>0.10474058732976538</v>
      </c>
      <c r="L218" s="89">
        <f>L41/'Total Funds Spent &amp; Transferred'!L41</f>
        <v>0.13152788808585281</v>
      </c>
      <c r="M218" s="89">
        <f>M41/'Total Funds Spent &amp; Transferred'!M41</f>
        <v>8.6919253210798436E-2</v>
      </c>
      <c r="N218" s="89">
        <f>N41/'Total Funds Spent &amp; Transferred'!N41</f>
        <v>8.518751910579217E-2</v>
      </c>
      <c r="O218" s="89">
        <f>O41/'Total Funds Spent &amp; Transferred'!O41</f>
        <v>0.12070351748318522</v>
      </c>
      <c r="P218" s="89">
        <f>P41/'Total Funds Spent &amp; Transferred'!P41</f>
        <v>0.12115437199532364</v>
      </c>
      <c r="Q218" s="89">
        <f>Q41/'Total Funds Spent &amp; Transferred'!Q41</f>
        <v>0.14020249315382471</v>
      </c>
      <c r="R218" s="89">
        <f>R41/'Total Funds Spent &amp; Transferred'!R41</f>
        <v>0.12922212850645079</v>
      </c>
      <c r="S218" s="89">
        <f>S41/'Total Funds Spent &amp; Transferred'!S41</f>
        <v>0.13654807403313649</v>
      </c>
      <c r="T218" s="89">
        <f>T41/'Total Funds Spent &amp; Transferred'!T41</f>
        <v>1.1319182717455311E-2</v>
      </c>
      <c r="U218" s="89">
        <f>U41/'Total Funds Spent &amp; Transferred'!U41</f>
        <v>8.922487206515034E-3</v>
      </c>
      <c r="V218" s="89">
        <f>V41/'Total Funds Spent &amp; Transferred'!V41</f>
        <v>8.0579502078588633E-3</v>
      </c>
      <c r="W218" s="89">
        <f>W41/'Total Funds Spent &amp; Transferred'!W41</f>
        <v>7.4494873230421099E-3</v>
      </c>
      <c r="X218" s="89">
        <f>X41/'Total Funds Spent &amp; Transferred'!X41</f>
        <v>7.7934262594398177E-3</v>
      </c>
      <c r="Y218" s="89">
        <f>Y41/'Total Funds Spent &amp; Transferred'!Y41</f>
        <v>3.7807329961031711E-3</v>
      </c>
      <c r="Z218" s="89">
        <f>Z41/'Total Funds Spent &amp; Transferred'!Z41</f>
        <v>1.8093199844438545E-3</v>
      </c>
    </row>
    <row r="219" spans="1:26">
      <c r="A219" s="51" t="s">
        <v>145</v>
      </c>
      <c r="B219" s="89">
        <f>B42/'Total Funds Spent &amp; Transferred'!B42</f>
        <v>0</v>
      </c>
      <c r="C219" s="89">
        <f>C42/'Total Funds Spent &amp; Transferred'!C42</f>
        <v>0</v>
      </c>
      <c r="D219" s="89">
        <f>D42/'Total Funds Spent &amp; Transferred'!D42</f>
        <v>0</v>
      </c>
      <c r="E219" s="89">
        <f>E42/'Total Funds Spent &amp; Transferred'!E42</f>
        <v>9.0192480988110404E-2</v>
      </c>
      <c r="F219" s="89">
        <f>F42/'Total Funds Spent &amp; Transferred'!F42</f>
        <v>5.8371725421032979E-2</v>
      </c>
      <c r="G219" s="89">
        <f>G42/'Total Funds Spent &amp; Transferred'!G42</f>
        <v>6.256586782593343E-2</v>
      </c>
      <c r="H219" s="89">
        <f>H42/'Total Funds Spent &amp; Transferred'!H42</f>
        <v>6.0583500546441675E-2</v>
      </c>
      <c r="I219" s="89">
        <f>I42/'Total Funds Spent &amp; Transferred'!I42</f>
        <v>5.6235172027475772E-2</v>
      </c>
      <c r="J219" s="89">
        <f>J42/'Total Funds Spent &amp; Transferred'!J42</f>
        <v>4.4531751584939591E-2</v>
      </c>
      <c r="K219" s="89">
        <f>K42/'Total Funds Spent &amp; Transferred'!K42</f>
        <v>2.6786032657471235E-2</v>
      </c>
      <c r="L219" s="89">
        <f>L42/'Total Funds Spent &amp; Transferred'!L42</f>
        <v>2.7620716505533816E-2</v>
      </c>
      <c r="M219" s="89">
        <f>M42/'Total Funds Spent &amp; Transferred'!M42</f>
        <v>3.3904893168309899E-2</v>
      </c>
      <c r="N219" s="89">
        <f>N42/'Total Funds Spent &amp; Transferred'!N42</f>
        <v>2.3302339004225941E-2</v>
      </c>
      <c r="O219" s="89">
        <f>O42/'Total Funds Spent &amp; Transferred'!O42</f>
        <v>1.9088395652396548E-2</v>
      </c>
      <c r="P219" s="89">
        <f>P42/'Total Funds Spent &amp; Transferred'!P42</f>
        <v>1.8704619409899956E-2</v>
      </c>
      <c r="Q219" s="89">
        <f>Q42/'Total Funds Spent &amp; Transferred'!Q42</f>
        <v>3.8260571690618287E-3</v>
      </c>
      <c r="R219" s="89">
        <f>R42/'Total Funds Spent &amp; Transferred'!R42</f>
        <v>8.5328060547861656E-3</v>
      </c>
      <c r="S219" s="89">
        <f>S42/'Total Funds Spent &amp; Transferred'!S42</f>
        <v>6.0928169688547612E-3</v>
      </c>
      <c r="T219" s="89">
        <f>T42/'Total Funds Spent &amp; Transferred'!T42</f>
        <v>1.0801470186353163E-2</v>
      </c>
      <c r="U219" s="89">
        <f>U42/'Total Funds Spent &amp; Transferred'!U42</f>
        <v>9.9762009078494408E-3</v>
      </c>
      <c r="V219" s="89">
        <f>V42/'Total Funds Spent &amp; Transferred'!V42</f>
        <v>1.4179835318047047E-2</v>
      </c>
      <c r="W219" s="89">
        <f>W42/'Total Funds Spent &amp; Transferred'!W42</f>
        <v>1.5645518394784334E-2</v>
      </c>
      <c r="X219" s="89">
        <f>X42/'Total Funds Spent &amp; Transferred'!X42</f>
        <v>3.4869540983057216E-2</v>
      </c>
      <c r="Y219" s="89">
        <f>Y42/'Total Funds Spent &amp; Transferred'!Y42</f>
        <v>2.3044451380711147E-2</v>
      </c>
      <c r="Z219" s="89">
        <f>Z42/'Total Funds Spent &amp; Transferred'!Z42</f>
        <v>1.3938735056181623E-2</v>
      </c>
    </row>
    <row r="220" spans="1:26">
      <c r="A220" s="51" t="s">
        <v>138</v>
      </c>
      <c r="B220" s="89">
        <f>B43/'Total Funds Spent &amp; Transferred'!B43</f>
        <v>0</v>
      </c>
      <c r="C220" s="89">
        <f>C43/'Total Funds Spent &amp; Transferred'!C43</f>
        <v>0</v>
      </c>
      <c r="D220" s="89">
        <f>D43/'Total Funds Spent &amp; Transferred'!D43</f>
        <v>0</v>
      </c>
      <c r="E220" s="89">
        <f>E43/'Total Funds Spent &amp; Transferred'!E43</f>
        <v>1.0971421222096812E-2</v>
      </c>
      <c r="F220" s="89">
        <f>F43/'Total Funds Spent &amp; Transferred'!F43</f>
        <v>2.4197737919521858E-2</v>
      </c>
      <c r="G220" s="89">
        <f>G43/'Total Funds Spent &amp; Transferred'!G43</f>
        <v>2.7900467098909802E-2</v>
      </c>
      <c r="H220" s="89">
        <f>H43/'Total Funds Spent &amp; Transferred'!H43</f>
        <v>2.7581824711102192E-2</v>
      </c>
      <c r="I220" s="89">
        <f>I43/'Total Funds Spent &amp; Transferred'!I43</f>
        <v>3.0216147474009865E-2</v>
      </c>
      <c r="J220" s="89">
        <f>J43/'Total Funds Spent &amp; Transferred'!J43</f>
        <v>3.4376068109085382E-2</v>
      </c>
      <c r="K220" s="89">
        <f>K43/'Total Funds Spent &amp; Transferred'!K43</f>
        <v>3.4340921474403853E-2</v>
      </c>
      <c r="L220" s="89">
        <f>L43/'Total Funds Spent &amp; Transferred'!L43</f>
        <v>2.5128214972590095E-2</v>
      </c>
      <c r="M220" s="89">
        <f>M43/'Total Funds Spent &amp; Transferred'!M43</f>
        <v>1.9906650356814961E-2</v>
      </c>
      <c r="N220" s="89">
        <f>N43/'Total Funds Spent &amp; Transferred'!N43</f>
        <v>3.2383092916569413E-2</v>
      </c>
      <c r="O220" s="89">
        <f>O43/'Total Funds Spent &amp; Transferred'!O43</f>
        <v>2.2985402122386197E-2</v>
      </c>
      <c r="P220" s="89">
        <f>P43/'Total Funds Spent &amp; Transferred'!P43</f>
        <v>2.1021457343367803E-2</v>
      </c>
      <c r="Q220" s="89">
        <f>Q43/'Total Funds Spent &amp; Transferred'!Q43</f>
        <v>1.3241845213598837E-2</v>
      </c>
      <c r="R220" s="89">
        <f>R43/'Total Funds Spent &amp; Transferred'!R43</f>
        <v>9.1508970890307514E-3</v>
      </c>
      <c r="S220" s="89">
        <f>S43/'Total Funds Spent &amp; Transferred'!S43</f>
        <v>8.6710332983700577E-3</v>
      </c>
      <c r="T220" s="89">
        <f>T43/'Total Funds Spent &amp; Transferred'!T43</f>
        <v>7.877716815187218E-3</v>
      </c>
      <c r="U220" s="89">
        <f>U43/'Total Funds Spent &amp; Transferred'!U43</f>
        <v>6.2497917136592153E-3</v>
      </c>
      <c r="V220" s="89">
        <f>V43/'Total Funds Spent &amp; Transferred'!V43</f>
        <v>4.9672809413850022E-3</v>
      </c>
      <c r="W220" s="89">
        <f>W43/'Total Funds Spent &amp; Transferred'!W43</f>
        <v>5.1711732863709116E-3</v>
      </c>
      <c r="X220" s="89">
        <f>X43/'Total Funds Spent &amp; Transferred'!X43</f>
        <v>3.8286060002008099E-3</v>
      </c>
      <c r="Y220" s="89">
        <f>Y43/'Total Funds Spent &amp; Transferred'!Y43</f>
        <v>1.9757749674904884E-3</v>
      </c>
      <c r="Z220" s="89">
        <f>Z43/'Total Funds Spent &amp; Transferred'!Z43</f>
        <v>5.8081158929720899E-4</v>
      </c>
    </row>
    <row r="221" spans="1:26">
      <c r="A221" s="51" t="s">
        <v>140</v>
      </c>
      <c r="B221" s="89">
        <f>B44/'Total Funds Spent &amp; Transferred'!B44</f>
        <v>0</v>
      </c>
      <c r="C221" s="89">
        <f>C44/'Total Funds Spent &amp; Transferred'!C44</f>
        <v>0</v>
      </c>
      <c r="D221" s="89">
        <f>D44/'Total Funds Spent &amp; Transferred'!D44</f>
        <v>0</v>
      </c>
      <c r="E221" s="89">
        <f>E44/'Total Funds Spent &amp; Transferred'!E44</f>
        <v>3.311269157404536E-3</v>
      </c>
      <c r="F221" s="89">
        <f>F44/'Total Funds Spent &amp; Transferred'!F44</f>
        <v>2.8858995516141779E-3</v>
      </c>
      <c r="G221" s="89">
        <f>G44/'Total Funds Spent &amp; Transferred'!G44</f>
        <v>2.4467144025810063E-3</v>
      </c>
      <c r="H221" s="89">
        <f>H44/'Total Funds Spent &amp; Transferred'!H44</f>
        <v>2.4181251946408695E-3</v>
      </c>
      <c r="I221" s="89">
        <f>I44/'Total Funds Spent &amp; Transferred'!I44</f>
        <v>2.2975020427536278E-3</v>
      </c>
      <c r="J221" s="89">
        <f>J44/'Total Funds Spent &amp; Transferred'!J44</f>
        <v>1.6014746660749451E-3</v>
      </c>
      <c r="K221" s="89">
        <f>K44/'Total Funds Spent &amp; Transferred'!K44</f>
        <v>1.5311468048362729E-3</v>
      </c>
      <c r="L221" s="89">
        <f>L44/'Total Funds Spent &amp; Transferred'!L44</f>
        <v>1.1137576956171435E-3</v>
      </c>
      <c r="M221" s="89">
        <f>M44/'Total Funds Spent &amp; Transferred'!M44</f>
        <v>1.2308995390300744E-3</v>
      </c>
      <c r="N221" s="89">
        <f>N44/'Total Funds Spent &amp; Transferred'!N44</f>
        <v>4.0184008391464035E-2</v>
      </c>
      <c r="O221" s="89">
        <f>O44/'Total Funds Spent &amp; Transferred'!O44</f>
        <v>2.0058724136463139E-2</v>
      </c>
      <c r="P221" s="89">
        <f>P44/'Total Funds Spent &amp; Transferred'!P44</f>
        <v>2.1429910819864093E-2</v>
      </c>
      <c r="Q221" s="89">
        <f>Q44/'Total Funds Spent &amp; Transferred'!Q44</f>
        <v>2.2772929027713926E-2</v>
      </c>
      <c r="R221" s="89">
        <f>R44/'Total Funds Spent &amp; Transferred'!R44</f>
        <v>2.1982816745851688E-2</v>
      </c>
      <c r="S221" s="89">
        <f>S44/'Total Funds Spent &amp; Transferred'!S44</f>
        <v>2.0148359898950585E-2</v>
      </c>
      <c r="T221" s="89">
        <f>T44/'Total Funds Spent &amp; Transferred'!T44</f>
        <v>7.6381675372247286E-3</v>
      </c>
      <c r="U221" s="89">
        <f>U44/'Total Funds Spent &amp; Transferred'!U44</f>
        <v>9.1613002355116335E-3</v>
      </c>
      <c r="V221" s="89">
        <f>V44/'Total Funds Spent &amp; Transferred'!V44</f>
        <v>1.1717610873336946E-2</v>
      </c>
      <c r="W221" s="89">
        <f>W44/'Total Funds Spent &amp; Transferred'!W44</f>
        <v>1.1459020375293845E-2</v>
      </c>
      <c r="X221" s="89">
        <f>X44/'Total Funds Spent &amp; Transferred'!X44</f>
        <v>1.14488800440964E-2</v>
      </c>
      <c r="Y221" s="89">
        <f>Y44/'Total Funds Spent &amp; Transferred'!Y44</f>
        <v>1.1325036572170929E-2</v>
      </c>
      <c r="Z221" s="89">
        <f>Z44/'Total Funds Spent &amp; Transferred'!Z44</f>
        <v>6.9977957216329481E-3</v>
      </c>
    </row>
    <row r="222" spans="1:26">
      <c r="A222" s="51" t="s">
        <v>142</v>
      </c>
      <c r="B222" s="89">
        <f>B45/'Total Funds Spent &amp; Transferred'!B45</f>
        <v>0</v>
      </c>
      <c r="C222" s="89">
        <f>C45/'Total Funds Spent &amp; Transferred'!C45</f>
        <v>0</v>
      </c>
      <c r="D222" s="89">
        <f>D45/'Total Funds Spent &amp; Transferred'!D45</f>
        <v>0</v>
      </c>
      <c r="E222" s="89">
        <f>E45/'Total Funds Spent &amp; Transferred'!E45</f>
        <v>1.799621500983186E-2</v>
      </c>
      <c r="F222" s="89">
        <f>F45/'Total Funds Spent &amp; Transferred'!F45</f>
        <v>4.3803690818843569E-2</v>
      </c>
      <c r="G222" s="89">
        <f>G45/'Total Funds Spent &amp; Transferred'!G45</f>
        <v>2.8992748429132895E-2</v>
      </c>
      <c r="H222" s="89">
        <f>H45/'Total Funds Spent &amp; Transferred'!H45</f>
        <v>2.3115898612769574E-2</v>
      </c>
      <c r="I222" s="89">
        <f>I45/'Total Funds Spent &amp; Transferred'!I45</f>
        <v>2.4578157981220743E-2</v>
      </c>
      <c r="J222" s="89">
        <f>J45/'Total Funds Spent &amp; Transferred'!J45</f>
        <v>2.8969150399067521E-2</v>
      </c>
      <c r="K222" s="89">
        <f>K45/'Total Funds Spent &amp; Transferred'!K45</f>
        <v>1.198607814222242E-2</v>
      </c>
      <c r="L222" s="89">
        <f>L45/'Total Funds Spent &amp; Transferred'!L45</f>
        <v>1.0243609581659723E-2</v>
      </c>
      <c r="M222" s="89">
        <f>M45/'Total Funds Spent &amp; Transferred'!M45</f>
        <v>2.7961536921210447E-2</v>
      </c>
      <c r="N222" s="89">
        <f>N45/'Total Funds Spent &amp; Transferred'!N45</f>
        <v>5.2134151197186847E-2</v>
      </c>
      <c r="O222" s="89">
        <f>O45/'Total Funds Spent &amp; Transferred'!O45</f>
        <v>3.5061290089769222E-2</v>
      </c>
      <c r="P222" s="89">
        <f>P45/'Total Funds Spent &amp; Transferred'!P45</f>
        <v>8.1870679094161146E-3</v>
      </c>
      <c r="Q222" s="89">
        <f>Q45/'Total Funds Spent &amp; Transferred'!Q45</f>
        <v>1.4126574922408885E-2</v>
      </c>
      <c r="R222" s="89">
        <f>R45/'Total Funds Spent &amp; Transferred'!R45</f>
        <v>8.2309896661899151E-3</v>
      </c>
      <c r="S222" s="89">
        <f>S45/'Total Funds Spent &amp; Transferred'!S45</f>
        <v>7.7816895645556527E-3</v>
      </c>
      <c r="T222" s="89">
        <f>T45/'Total Funds Spent &amp; Transferred'!T45</f>
        <v>7.0609451647329962E-3</v>
      </c>
      <c r="U222" s="89">
        <f>U45/'Total Funds Spent &amp; Transferred'!U45</f>
        <v>4.2929298396771594E-3</v>
      </c>
      <c r="V222" s="89">
        <f>V45/'Total Funds Spent &amp; Transferred'!V45</f>
        <v>4.6823736052706948E-3</v>
      </c>
      <c r="W222" s="89">
        <f>W45/'Total Funds Spent &amp; Transferred'!W45</f>
        <v>4.3868015815199737E-3</v>
      </c>
      <c r="X222" s="89">
        <f>X45/'Total Funds Spent &amp; Transferred'!X45</f>
        <v>3.8710750414344313E-3</v>
      </c>
      <c r="Y222" s="89">
        <f>Y45/'Total Funds Spent &amp; Transferred'!Y45</f>
        <v>1.9851083242637029E-3</v>
      </c>
      <c r="Z222" s="89">
        <f>Z45/'Total Funds Spent &amp; Transferred'!Z45</f>
        <v>4.303432788377087E-3</v>
      </c>
    </row>
    <row r="223" spans="1:26">
      <c r="A223" s="51" t="s">
        <v>144</v>
      </c>
      <c r="B223" s="89">
        <f>B46/'Total Funds Spent &amp; Transferred'!B46</f>
        <v>0</v>
      </c>
      <c r="C223" s="89">
        <f>C46/'Total Funds Spent &amp; Transferred'!C46</f>
        <v>0</v>
      </c>
      <c r="D223" s="89">
        <f>D46/'Total Funds Spent &amp; Transferred'!D46</f>
        <v>0</v>
      </c>
      <c r="E223" s="89">
        <f>E46/'Total Funds Spent &amp; Transferred'!E46</f>
        <v>1.3517737455798816E-2</v>
      </c>
      <c r="F223" s="89">
        <f>F46/'Total Funds Spent &amp; Transferred'!F46</f>
        <v>4.7282193820635003E-3</v>
      </c>
      <c r="G223" s="89">
        <f>G46/'Total Funds Spent &amp; Transferred'!G46</f>
        <v>4.8324787052673795E-3</v>
      </c>
      <c r="H223" s="89">
        <f>H46/'Total Funds Spent &amp; Transferred'!H46</f>
        <v>3.5034628939603538E-3</v>
      </c>
      <c r="I223" s="89">
        <f>I46/'Total Funds Spent &amp; Transferred'!I46</f>
        <v>3.9199785632585901E-3</v>
      </c>
      <c r="J223" s="89">
        <f>J46/'Total Funds Spent &amp; Transferred'!J46</f>
        <v>4.1415270430276143E-3</v>
      </c>
      <c r="K223" s="89">
        <f>K46/'Total Funds Spent &amp; Transferred'!K46</f>
        <v>3.6983088744685492E-3</v>
      </c>
      <c r="L223" s="89">
        <f>L46/'Total Funds Spent &amp; Transferred'!L46</f>
        <v>3.3466015222157861E-3</v>
      </c>
      <c r="M223" s="89">
        <f>M46/'Total Funds Spent &amp; Transferred'!M46</f>
        <v>2.920917195515231E-3</v>
      </c>
      <c r="N223" s="89">
        <f>N46/'Total Funds Spent &amp; Transferred'!N46</f>
        <v>1.3266784454958244E-3</v>
      </c>
      <c r="O223" s="89">
        <f>O46/'Total Funds Spent &amp; Transferred'!O46</f>
        <v>2.4325920608210855E-3</v>
      </c>
      <c r="P223" s="89">
        <f>P46/'Total Funds Spent &amp; Transferred'!P46</f>
        <v>3.8319532474484982E-3</v>
      </c>
      <c r="Q223" s="89">
        <f>Q46/'Total Funds Spent &amp; Transferred'!Q46</f>
        <v>4.4687835020863435E-3</v>
      </c>
      <c r="R223" s="89">
        <f>R46/'Total Funds Spent &amp; Transferred'!R46</f>
        <v>3.8633607469719766E-3</v>
      </c>
      <c r="S223" s="89">
        <f>S46/'Total Funds Spent &amp; Transferred'!S46</f>
        <v>3.7523844187695391E-3</v>
      </c>
      <c r="T223" s="89">
        <f>T46/'Total Funds Spent &amp; Transferred'!T46</f>
        <v>3.013217769474262E-3</v>
      </c>
      <c r="U223" s="89">
        <f>U46/'Total Funds Spent &amp; Transferred'!U46</f>
        <v>2.9459105863940687E-3</v>
      </c>
      <c r="V223" s="89">
        <f>V46/'Total Funds Spent &amp; Transferred'!V46</f>
        <v>2.4597360764310786E-3</v>
      </c>
      <c r="W223" s="89">
        <f>W46/'Total Funds Spent &amp; Transferred'!W46</f>
        <v>2.3258196620857814E-3</v>
      </c>
      <c r="X223" s="89">
        <f>X46/'Total Funds Spent &amp; Transferred'!X46</f>
        <v>2.9345941316667283E-3</v>
      </c>
      <c r="Y223" s="89">
        <f>Y46/'Total Funds Spent &amp; Transferred'!Y46</f>
        <v>1.1641730780621454E-3</v>
      </c>
      <c r="Z223" s="89">
        <f>Z46/'Total Funds Spent &amp; Transferred'!Z46</f>
        <v>8.1351299130300557E-4</v>
      </c>
    </row>
    <row r="224" spans="1:26">
      <c r="A224" s="51" t="s">
        <v>146</v>
      </c>
      <c r="B224" s="89">
        <f>B47/'Total Funds Spent &amp; Transferred'!B47</f>
        <v>0</v>
      </c>
      <c r="C224" s="89">
        <f>C47/'Total Funds Spent &amp; Transferred'!C47</f>
        <v>0</v>
      </c>
      <c r="D224" s="89">
        <f>D47/'Total Funds Spent &amp; Transferred'!D47</f>
        <v>0</v>
      </c>
      <c r="E224" s="89">
        <f>E47/'Total Funds Spent &amp; Transferred'!E47</f>
        <v>1.8624597584956309E-2</v>
      </c>
      <c r="F224" s="89">
        <f>F47/'Total Funds Spent &amp; Transferred'!F47</f>
        <v>4.9185974782243937E-2</v>
      </c>
      <c r="G224" s="89">
        <f>G47/'Total Funds Spent &amp; Transferred'!G47</f>
        <v>4.7693517505932162E-2</v>
      </c>
      <c r="H224" s="89">
        <f>H47/'Total Funds Spent &amp; Transferred'!H47</f>
        <v>3.0189240282367344E-2</v>
      </c>
      <c r="I224" s="89">
        <f>I47/'Total Funds Spent &amp; Transferred'!I47</f>
        <v>2.9613922375540339E-2</v>
      </c>
      <c r="J224" s="89">
        <f>J47/'Total Funds Spent &amp; Transferred'!J47</f>
        <v>1.9647964870328469E-2</v>
      </c>
      <c r="K224" s="89">
        <f>K47/'Total Funds Spent &amp; Transferred'!K47</f>
        <v>2.8092615881344249E-2</v>
      </c>
      <c r="L224" s="89">
        <f>L47/'Total Funds Spent &amp; Transferred'!L47</f>
        <v>2.7771202630559839E-2</v>
      </c>
      <c r="M224" s="89">
        <f>M47/'Total Funds Spent &amp; Transferred'!M47</f>
        <v>2.4677970324267057E-3</v>
      </c>
      <c r="N224" s="89">
        <f>N47/'Total Funds Spent &amp; Transferred'!N47</f>
        <v>0</v>
      </c>
      <c r="O224" s="89">
        <f>O47/'Total Funds Spent &amp; Transferred'!O47</f>
        <v>0</v>
      </c>
      <c r="P224" s="89">
        <f>P47/'Total Funds Spent &amp; Transferred'!P47</f>
        <v>0</v>
      </c>
      <c r="Q224" s="89">
        <f>Q47/'Total Funds Spent &amp; Transferred'!Q47</f>
        <v>0</v>
      </c>
      <c r="R224" s="89">
        <f>R47/'Total Funds Spent &amp; Transferred'!R47</f>
        <v>0</v>
      </c>
      <c r="S224" s="89">
        <f>S47/'Total Funds Spent &amp; Transferred'!S47</f>
        <v>0</v>
      </c>
      <c r="T224" s="89">
        <f>T47/'Total Funds Spent &amp; Transferred'!T47</f>
        <v>7.7862353289562163E-3</v>
      </c>
      <c r="U224" s="89">
        <f>U47/'Total Funds Spent &amp; Transferred'!U47</f>
        <v>6.655067780661203E-3</v>
      </c>
      <c r="V224" s="89">
        <f>V47/'Total Funds Spent &amp; Transferred'!V47</f>
        <v>6.161849054708771E-3</v>
      </c>
      <c r="W224" s="89">
        <f>W47/'Total Funds Spent &amp; Transferred'!W47</f>
        <v>8.678055162933525E-4</v>
      </c>
      <c r="X224" s="89">
        <f>X47/'Total Funds Spent &amp; Transferred'!X47</f>
        <v>3.8844536705779928E-3</v>
      </c>
      <c r="Y224" s="89">
        <f>Y47/'Total Funds Spent &amp; Transferred'!Y47</f>
        <v>2.7003214258920641E-3</v>
      </c>
      <c r="Z224" s="89">
        <f>Z47/'Total Funds Spent &amp; Transferred'!Z47</f>
        <v>5.694952374829595E-3</v>
      </c>
    </row>
    <row r="225" spans="1:26">
      <c r="A225" s="51" t="s">
        <v>148</v>
      </c>
      <c r="B225" s="89">
        <f>B48/'Total Funds Spent &amp; Transferred'!B48</f>
        <v>0</v>
      </c>
      <c r="C225" s="89">
        <f>C48/'Total Funds Spent &amp; Transferred'!C48</f>
        <v>0</v>
      </c>
      <c r="D225" s="89">
        <f>D48/'Total Funds Spent &amp; Transferred'!D48</f>
        <v>0</v>
      </c>
      <c r="E225" s="89">
        <f>E48/'Total Funds Spent &amp; Transferred'!E48</f>
        <v>5.9638436344816113E-3</v>
      </c>
      <c r="F225" s="89">
        <f>F48/'Total Funds Spent &amp; Transferred'!F48</f>
        <v>1.2996168727014283E-2</v>
      </c>
      <c r="G225" s="89">
        <f>G48/'Total Funds Spent &amp; Transferred'!G48</f>
        <v>2.7906151114136621E-2</v>
      </c>
      <c r="H225" s="89">
        <f>H48/'Total Funds Spent &amp; Transferred'!H48</f>
        <v>1.0521571940538561E-3</v>
      </c>
      <c r="I225" s="89">
        <f>I48/'Total Funds Spent &amp; Transferred'!I48</f>
        <v>4.960612189785012E-3</v>
      </c>
      <c r="J225" s="89">
        <f>J48/'Total Funds Spent &amp; Transferred'!J48</f>
        <v>3.0003791498448072E-3</v>
      </c>
      <c r="K225" s="89">
        <f>K48/'Total Funds Spent &amp; Transferred'!K48</f>
        <v>1.2702550557867017E-3</v>
      </c>
      <c r="L225" s="89">
        <f>L48/'Total Funds Spent &amp; Transferred'!L48</f>
        <v>1.9880349896682194E-3</v>
      </c>
      <c r="M225" s="89">
        <f>M48/'Total Funds Spent &amp; Transferred'!M48</f>
        <v>1.2927281936739752E-3</v>
      </c>
      <c r="N225" s="89">
        <f>N48/'Total Funds Spent &amp; Transferred'!N48</f>
        <v>1.6147439682987529E-3</v>
      </c>
      <c r="O225" s="89">
        <f>O48/'Total Funds Spent &amp; Transferred'!O48</f>
        <v>7.8716804801551785E-3</v>
      </c>
      <c r="P225" s="89">
        <f>P48/'Total Funds Spent &amp; Transferred'!P48</f>
        <v>8.3973481272789138E-3</v>
      </c>
      <c r="Q225" s="89">
        <f>Q48/'Total Funds Spent &amp; Transferred'!Q48</f>
        <v>7.5714155022910245E-3</v>
      </c>
      <c r="R225" s="89">
        <f>R48/'Total Funds Spent &amp; Transferred'!R48</f>
        <v>6.4929275626685974E-3</v>
      </c>
      <c r="S225" s="89">
        <f>S48/'Total Funds Spent &amp; Transferred'!S48</f>
        <v>5.1568626058498303E-3</v>
      </c>
      <c r="T225" s="89">
        <f>T48/'Total Funds Spent &amp; Transferred'!T48</f>
        <v>4.0245900907084284E-3</v>
      </c>
      <c r="U225" s="89">
        <f>U48/'Total Funds Spent &amp; Transferred'!U48</f>
        <v>4.2329219318506658E-3</v>
      </c>
      <c r="V225" s="89">
        <f>V48/'Total Funds Spent &amp; Transferred'!V48</f>
        <v>3.4835762453288154E-3</v>
      </c>
      <c r="W225" s="89">
        <f>W48/'Total Funds Spent &amp; Transferred'!W48</f>
        <v>3.693783744493083E-3</v>
      </c>
      <c r="X225" s="89">
        <f>X48/'Total Funds Spent &amp; Transferred'!X48</f>
        <v>2.9469214398016226E-3</v>
      </c>
      <c r="Y225" s="89">
        <f>Y48/'Total Funds Spent &amp; Transferred'!Y48</f>
        <v>1.9073742444682949E-3</v>
      </c>
      <c r="Z225" s="89">
        <f>Z48/'Total Funds Spent &amp; Transferred'!Z48</f>
        <v>7.1104816358109869E-4</v>
      </c>
    </row>
    <row r="226" spans="1:26">
      <c r="A226" s="51" t="s">
        <v>150</v>
      </c>
      <c r="B226" s="89">
        <f>B49/'Total Funds Spent &amp; Transferred'!B49</f>
        <v>6.3051800386407245E-2</v>
      </c>
      <c r="C226" s="89">
        <f>C49/'Total Funds Spent &amp; Transferred'!C49</f>
        <v>-6.6853431726480214E-2</v>
      </c>
      <c r="D226" s="89">
        <f>D49/'Total Funds Spent &amp; Transferred'!D49</f>
        <v>0</v>
      </c>
      <c r="E226" s="89">
        <f>E49/'Total Funds Spent &amp; Transferred'!E49</f>
        <v>1.8217581395464926E-3</v>
      </c>
      <c r="F226" s="89">
        <f>F49/'Total Funds Spent &amp; Transferred'!F49</f>
        <v>1.2659992220514142E-2</v>
      </c>
      <c r="G226" s="89">
        <f>G49/'Total Funds Spent &amp; Transferred'!G49</f>
        <v>2.9974735543610326E-2</v>
      </c>
      <c r="H226" s="89">
        <f>H49/'Total Funds Spent &amp; Transferred'!H49</f>
        <v>2.2608639243687834E-2</v>
      </c>
      <c r="I226" s="89">
        <f>I49/'Total Funds Spent &amp; Transferred'!I49</f>
        <v>2.8894571717075622E-2</v>
      </c>
      <c r="J226" s="89">
        <f>J49/'Total Funds Spent &amp; Transferred'!J49</f>
        <v>1.1412616051948639E-2</v>
      </c>
      <c r="K226" s="89">
        <f>K49/'Total Funds Spent &amp; Transferred'!K49</f>
        <v>1.2804775738933509E-2</v>
      </c>
      <c r="L226" s="89">
        <f>L49/'Total Funds Spent &amp; Transferred'!L49</f>
        <v>1.4147755764902875E-2</v>
      </c>
      <c r="M226" s="89">
        <f>M49/'Total Funds Spent &amp; Transferred'!M49</f>
        <v>1.6946327906139199E-2</v>
      </c>
      <c r="N226" s="89">
        <f>N49/'Total Funds Spent &amp; Transferred'!N49</f>
        <v>3.0896898735557461E-2</v>
      </c>
      <c r="O226" s="89">
        <f>O49/'Total Funds Spent &amp; Transferred'!O49</f>
        <v>2.3743470516863523E-2</v>
      </c>
      <c r="P226" s="89">
        <f>P49/'Total Funds Spent &amp; Transferred'!P49</f>
        <v>2.5659733821288049E-2</v>
      </c>
      <c r="Q226" s="89">
        <f>Q49/'Total Funds Spent &amp; Transferred'!Q49</f>
        <v>1.9276792423643111E-2</v>
      </c>
      <c r="R226" s="89">
        <f>R49/'Total Funds Spent &amp; Transferred'!R49</f>
        <v>3.3312857586034854E-3</v>
      </c>
      <c r="S226" s="89">
        <f>S49/'Total Funds Spent &amp; Transferred'!S49</f>
        <v>2.8749750064117057E-5</v>
      </c>
      <c r="T226" s="89">
        <f>T49/'Total Funds Spent &amp; Transferred'!T49</f>
        <v>2.5922998218119928E-3</v>
      </c>
      <c r="U226" s="89">
        <f>U49/'Total Funds Spent &amp; Transferred'!U49</f>
        <v>7.9544397763065011E-4</v>
      </c>
      <c r="V226" s="89">
        <f>V49/'Total Funds Spent &amp; Transferred'!V49</f>
        <v>1.3471915438536205E-3</v>
      </c>
      <c r="W226" s="89">
        <f>W49/'Total Funds Spent &amp; Transferred'!W49</f>
        <v>5.4110053839150215E-4</v>
      </c>
      <c r="X226" s="89">
        <f>X49/'Total Funds Spent &amp; Transferred'!X49</f>
        <v>0</v>
      </c>
      <c r="Y226" s="89">
        <f>Y49/'Total Funds Spent &amp; Transferred'!Y49</f>
        <v>4.0690099008631159E-2</v>
      </c>
      <c r="Z226" s="89">
        <f>Z49/'Total Funds Spent &amp; Transferred'!Z49</f>
        <v>0</v>
      </c>
    </row>
    <row r="227" spans="1:26">
      <c r="A227" s="51" t="s">
        <v>152</v>
      </c>
      <c r="B227" s="89">
        <f>B50/'Total Funds Spent &amp; Transferred'!B50</f>
        <v>0</v>
      </c>
      <c r="C227" s="89">
        <f>C50/'Total Funds Spent &amp; Transferred'!C50</f>
        <v>0</v>
      </c>
      <c r="D227" s="89">
        <f>D50/'Total Funds Spent &amp; Transferred'!D50</f>
        <v>0</v>
      </c>
      <c r="E227" s="89">
        <f>E50/'Total Funds Spent &amp; Transferred'!E50</f>
        <v>8.0108176165391343E-2</v>
      </c>
      <c r="F227" s="89">
        <f>F50/'Total Funds Spent &amp; Transferred'!F50</f>
        <v>9.3031962208304064E-2</v>
      </c>
      <c r="G227" s="89">
        <f>G50/'Total Funds Spent &amp; Transferred'!G50</f>
        <v>9.4445171289977703E-2</v>
      </c>
      <c r="H227" s="89">
        <f>H50/'Total Funds Spent &amp; Transferred'!H50</f>
        <v>9.1955173849009031E-2</v>
      </c>
      <c r="I227" s="89">
        <f>I50/'Total Funds Spent &amp; Transferred'!I50</f>
        <v>9.2636358639201929E-2</v>
      </c>
      <c r="J227" s="89">
        <f>J50/'Total Funds Spent &amp; Transferred'!J50</f>
        <v>8.4079906481215799E-2</v>
      </c>
      <c r="K227" s="89">
        <f>K50/'Total Funds Spent &amp; Transferred'!K50</f>
        <v>8.3852090093213552E-2</v>
      </c>
      <c r="L227" s="89">
        <f>L50/'Total Funds Spent &amp; Transferred'!L50</f>
        <v>7.3567431119894749E-2</v>
      </c>
      <c r="M227" s="89">
        <f>M50/'Total Funds Spent &amp; Transferred'!M50</f>
        <v>7.1088671051494634E-2</v>
      </c>
      <c r="N227" s="89">
        <f>N50/'Total Funds Spent &amp; Transferred'!N50</f>
        <v>8.9451456646024691E-2</v>
      </c>
      <c r="O227" s="89">
        <f>O50/'Total Funds Spent &amp; Transferred'!O50</f>
        <v>4.7096773303325574E-2</v>
      </c>
      <c r="P227" s="89">
        <f>P50/'Total Funds Spent &amp; Transferred'!P50</f>
        <v>5.5273730919472505E-2</v>
      </c>
      <c r="Q227" s="89">
        <f>Q50/'Total Funds Spent &amp; Transferred'!Q50</f>
        <v>6.7740372509601604E-2</v>
      </c>
      <c r="R227" s="89">
        <f>R50/'Total Funds Spent &amp; Transferred'!R50</f>
        <v>5.8426129104725569E-2</v>
      </c>
      <c r="S227" s="89">
        <f>S50/'Total Funds Spent &amp; Transferred'!S50</f>
        <v>7.0723080308965916E-2</v>
      </c>
      <c r="T227" s="89">
        <f>T50/'Total Funds Spent &amp; Transferred'!T50</f>
        <v>0</v>
      </c>
      <c r="U227" s="89">
        <f>U50/'Total Funds Spent &amp; Transferred'!U50</f>
        <v>2.9142987600916282E-3</v>
      </c>
      <c r="V227" s="89">
        <f>V50/'Total Funds Spent &amp; Transferred'!V50</f>
        <v>1.4976802346397946E-2</v>
      </c>
      <c r="W227" s="89">
        <f>W50/'Total Funds Spent &amp; Transferred'!W50</f>
        <v>2.136363707947669E-2</v>
      </c>
      <c r="X227" s="89">
        <f>X50/'Total Funds Spent &amp; Transferred'!X50</f>
        <v>1.6289190350922154E-2</v>
      </c>
      <c r="Y227" s="89">
        <f>Y50/'Total Funds Spent &amp; Transferred'!Y50</f>
        <v>1.2924030718016039E-2</v>
      </c>
      <c r="Z227" s="89">
        <f>Z50/'Total Funds Spent &amp; Transferred'!Z50</f>
        <v>1.3399400293034661E-2</v>
      </c>
    </row>
    <row r="228" spans="1:26">
      <c r="A228" s="51" t="s">
        <v>153</v>
      </c>
      <c r="B228" s="89">
        <f>B51/'Total Funds Spent &amp; Transferred'!B51</f>
        <v>0</v>
      </c>
      <c r="C228" s="89">
        <f>C51/'Total Funds Spent &amp; Transferred'!C51</f>
        <v>0</v>
      </c>
      <c r="D228" s="89">
        <f>D51/'Total Funds Spent &amp; Transferred'!D51</f>
        <v>7.4813990787542858E-3</v>
      </c>
      <c r="E228" s="89">
        <f>E51/'Total Funds Spent &amp; Transferred'!E51</f>
        <v>2.7636623165032834E-2</v>
      </c>
      <c r="F228" s="89">
        <f>F51/'Total Funds Spent &amp; Transferred'!F51</f>
        <v>1.7312061666363687E-2</v>
      </c>
      <c r="G228" s="89">
        <f>G51/'Total Funds Spent &amp; Transferred'!G51</f>
        <v>2.1687185314766433E-2</v>
      </c>
      <c r="H228" s="89">
        <f>H51/'Total Funds Spent &amp; Transferred'!H51</f>
        <v>3.1910463857966122E-2</v>
      </c>
      <c r="I228" s="89">
        <f>I51/'Total Funds Spent &amp; Transferred'!I51</f>
        <v>2.4416331085431651E-2</v>
      </c>
      <c r="J228" s="89">
        <f>J51/'Total Funds Spent &amp; Transferred'!J51</f>
        <v>2.4132149311773897E-2</v>
      </c>
      <c r="K228" s="89">
        <f>K51/'Total Funds Spent &amp; Transferred'!K51</f>
        <v>2.0646608217390068E-2</v>
      </c>
      <c r="L228" s="89">
        <f>L51/'Total Funds Spent &amp; Transferred'!L51</f>
        <v>2.6055295135897903E-2</v>
      </c>
      <c r="M228" s="89">
        <f>M51/'Total Funds Spent &amp; Transferred'!M51</f>
        <v>2.5685521169517847E-2</v>
      </c>
      <c r="N228" s="89">
        <f>N51/'Total Funds Spent &amp; Transferred'!N51</f>
        <v>3.2959329191889646E-2</v>
      </c>
      <c r="O228" s="89">
        <f>O51/'Total Funds Spent &amp; Transferred'!O51</f>
        <v>2.9584041663186938E-2</v>
      </c>
      <c r="P228" s="89">
        <f>P51/'Total Funds Spent &amp; Transferred'!P51</f>
        <v>2.8113038498063254E-2</v>
      </c>
      <c r="Q228" s="89">
        <f>Q51/'Total Funds Spent &amp; Transferred'!Q51</f>
        <v>2.7386554246203194E-2</v>
      </c>
      <c r="R228" s="89">
        <f>R51/'Total Funds Spent &amp; Transferred'!R51</f>
        <v>3.0861870075787542E-2</v>
      </c>
      <c r="S228" s="89">
        <f>S51/'Total Funds Spent &amp; Transferred'!S51</f>
        <v>2.8074683420979157E-2</v>
      </c>
      <c r="T228" s="89">
        <f>T51/'Total Funds Spent &amp; Transferred'!T51</f>
        <v>2.6790780362711285E-2</v>
      </c>
      <c r="U228" s="89">
        <f>U51/'Total Funds Spent &amp; Transferred'!U51</f>
        <v>2.5794235341731055E-2</v>
      </c>
      <c r="V228" s="89">
        <f>V51/'Total Funds Spent &amp; Transferred'!V51</f>
        <v>2.5656788678251267E-2</v>
      </c>
      <c r="W228" s="89">
        <f>W51/'Total Funds Spent &amp; Transferred'!W51</f>
        <v>2.4672743401735694E-2</v>
      </c>
      <c r="X228" s="89">
        <f>X51/'Total Funds Spent &amp; Transferred'!X51</f>
        <v>2.0200674670945998E-2</v>
      </c>
      <c r="Y228" s="89">
        <f>Y51/'Total Funds Spent &amp; Transferred'!Y51</f>
        <v>1.5756727701138236E-2</v>
      </c>
      <c r="Z228" s="89">
        <f>Z51/'Total Funds Spent &amp; Transferred'!Z51</f>
        <v>8.5012700326274927E-3</v>
      </c>
    </row>
    <row r="229" spans="1:26">
      <c r="A229" s="51" t="s">
        <v>154</v>
      </c>
      <c r="B229" s="89">
        <f>B52/'Total Funds Spent &amp; Transferred'!B52</f>
        <v>0</v>
      </c>
      <c r="C229" s="89">
        <f>C52/'Total Funds Spent &amp; Transferred'!C52</f>
        <v>0</v>
      </c>
      <c r="D229" s="89">
        <f>D52/'Total Funds Spent &amp; Transferred'!D52</f>
        <v>0</v>
      </c>
      <c r="E229" s="89">
        <f>E52/'Total Funds Spent &amp; Transferred'!E52</f>
        <v>6.9872646097910857E-3</v>
      </c>
      <c r="F229" s="89">
        <f>F52/'Total Funds Spent &amp; Transferred'!F52</f>
        <v>9.8104993941466323E-3</v>
      </c>
      <c r="G229" s="89">
        <f>G52/'Total Funds Spent &amp; Transferred'!G52</f>
        <v>7.2765404114662167E-3</v>
      </c>
      <c r="H229" s="89">
        <f>H52/'Total Funds Spent &amp; Transferred'!H52</f>
        <v>5.708023886535271E-3</v>
      </c>
      <c r="I229" s="89">
        <f>I52/'Total Funds Spent &amp; Transferred'!I52</f>
        <v>4.8601437597604559E-3</v>
      </c>
      <c r="J229" s="89">
        <f>J52/'Total Funds Spent &amp; Transferred'!J52</f>
        <v>6.02879024849267E-3</v>
      </c>
      <c r="K229" s="89">
        <f>K52/'Total Funds Spent &amp; Transferred'!K52</f>
        <v>4.4679680269347714E-3</v>
      </c>
      <c r="L229" s="89">
        <f>L52/'Total Funds Spent &amp; Transferred'!L52</f>
        <v>4.2160664139470035E-3</v>
      </c>
      <c r="M229" s="89">
        <f>M52/'Total Funds Spent &amp; Transferred'!M52</f>
        <v>4.507680005196915E-3</v>
      </c>
      <c r="N229" s="89">
        <f>N52/'Total Funds Spent &amp; Transferred'!N52</f>
        <v>2.5330630974892102E-3</v>
      </c>
      <c r="O229" s="89">
        <f>O52/'Total Funds Spent &amp; Transferred'!O52</f>
        <v>2.6181953938052287E-3</v>
      </c>
      <c r="P229" s="89">
        <f>P52/'Total Funds Spent &amp; Transferred'!P52</f>
        <v>2.5857986803189425E-3</v>
      </c>
      <c r="Q229" s="89">
        <f>Q52/'Total Funds Spent &amp; Transferred'!Q52</f>
        <v>1.1781172055032631E-3</v>
      </c>
      <c r="R229" s="89">
        <f>R52/'Total Funds Spent &amp; Transferred'!R52</f>
        <v>2.9137813000812713E-3</v>
      </c>
      <c r="S229" s="89">
        <f>S52/'Total Funds Spent &amp; Transferred'!S52</f>
        <v>3.7641251154426469E-3</v>
      </c>
      <c r="T229" s="89">
        <f>T52/'Total Funds Spent &amp; Transferred'!T52</f>
        <v>0</v>
      </c>
      <c r="U229" s="89">
        <f>U52/'Total Funds Spent &amp; Transferred'!U52</f>
        <v>0</v>
      </c>
      <c r="V229" s="89">
        <f>V52/'Total Funds Spent &amp; Transferred'!V52</f>
        <v>0</v>
      </c>
      <c r="W229" s="89">
        <f>W52/'Total Funds Spent &amp; Transferred'!W52</f>
        <v>0</v>
      </c>
      <c r="X229" s="89">
        <f>X52/'Total Funds Spent &amp; Transferred'!X52</f>
        <v>0</v>
      </c>
      <c r="Y229" s="89">
        <f>Y52/'Total Funds Spent &amp; Transferred'!Y52</f>
        <v>0</v>
      </c>
      <c r="Z229" s="89">
        <f>Z52/'Total Funds Spent &amp; Transferred'!Z52</f>
        <v>0</v>
      </c>
    </row>
    <row r="230" spans="1:26">
      <c r="A230" s="51" t="s">
        <v>155</v>
      </c>
      <c r="B230" s="89">
        <f>B53/'Total Funds Spent &amp; Transferred'!B53</f>
        <v>0</v>
      </c>
      <c r="C230" s="89">
        <f>C53/'Total Funds Spent &amp; Transferred'!C53</f>
        <v>0</v>
      </c>
      <c r="D230" s="89">
        <f>D53/'Total Funds Spent &amp; Transferred'!D53</f>
        <v>0</v>
      </c>
      <c r="E230" s="89">
        <f>E53/'Total Funds Spent &amp; Transferred'!E53</f>
        <v>0.16635925755758607</v>
      </c>
      <c r="F230" s="89">
        <f>F53/'Total Funds Spent &amp; Transferred'!F53</f>
        <v>0.17218444220962081</v>
      </c>
      <c r="G230" s="89">
        <f>G53/'Total Funds Spent &amp; Transferred'!G53</f>
        <v>0.1404646758769981</v>
      </c>
      <c r="H230" s="89">
        <f>H53/'Total Funds Spent &amp; Transferred'!H53</f>
        <v>0.10589797179581369</v>
      </c>
      <c r="I230" s="89">
        <f>I53/'Total Funds Spent &amp; Transferred'!I53</f>
        <v>8.3924349460903894E-2</v>
      </c>
      <c r="J230" s="89">
        <f>J53/'Total Funds Spent &amp; Transferred'!J53</f>
        <v>7.4428623281400499E-2</v>
      </c>
      <c r="K230" s="89">
        <f>K53/'Total Funds Spent &amp; Transferred'!K53</f>
        <v>0.13224301165788374</v>
      </c>
      <c r="L230" s="89">
        <f>L53/'Total Funds Spent &amp; Transferred'!L53</f>
        <v>0.12684479030313389</v>
      </c>
      <c r="M230" s="89">
        <f>M53/'Total Funds Spent &amp; Transferred'!M53</f>
        <v>0.11847792417001314</v>
      </c>
      <c r="N230" s="89">
        <f>N53/'Total Funds Spent &amp; Transferred'!N53</f>
        <v>0.10681955434710716</v>
      </c>
      <c r="O230" s="89">
        <f>O53/'Total Funds Spent &amp; Transferred'!O53</f>
        <v>0.20029466965917997</v>
      </c>
      <c r="P230" s="89">
        <f>P53/'Total Funds Spent &amp; Transferred'!P53</f>
        <v>8.2186069148842536E-2</v>
      </c>
      <c r="Q230" s="89">
        <f>Q53/'Total Funds Spent &amp; Transferred'!Q53</f>
        <v>0.18999142205819944</v>
      </c>
      <c r="R230" s="89">
        <f>R53/'Total Funds Spent &amp; Transferred'!R53</f>
        <v>0.20597288299498318</v>
      </c>
      <c r="S230" s="89">
        <f>S53/'Total Funds Spent &amp; Transferred'!S53</f>
        <v>0.22253495170652285</v>
      </c>
      <c r="T230" s="89">
        <f>T53/'Total Funds Spent &amp; Transferred'!T53</f>
        <v>0.10795668947239888</v>
      </c>
      <c r="U230" s="89">
        <f>U53/'Total Funds Spent &amp; Transferred'!U53</f>
        <v>0.1140227417616885</v>
      </c>
      <c r="V230" s="89">
        <f>V53/'Total Funds Spent &amp; Transferred'!V53</f>
        <v>0.10394063055485203</v>
      </c>
      <c r="W230" s="89">
        <f>W53/'Total Funds Spent &amp; Transferred'!W53</f>
        <v>0.10055221726141843</v>
      </c>
      <c r="X230" s="89">
        <f>X53/'Total Funds Spent &amp; Transferred'!X53</f>
        <v>9.1210489802146105E-2</v>
      </c>
      <c r="Y230" s="89">
        <f>Y53/'Total Funds Spent &amp; Transferred'!Y53</f>
        <v>8.7723531970059568E-2</v>
      </c>
      <c r="Z230" s="89">
        <f>Z53/'Total Funds Spent &amp; Transferred'!Z53</f>
        <v>7.6952340453906726E-2</v>
      </c>
    </row>
    <row r="231" spans="1:26">
      <c r="A231" s="51" t="s">
        <v>157</v>
      </c>
      <c r="B231" s="89">
        <f>B54/'Total Funds Spent &amp; Transferred'!B54</f>
        <v>0</v>
      </c>
      <c r="C231" s="89">
        <f>C54/'Total Funds Spent &amp; Transferred'!C54</f>
        <v>0</v>
      </c>
      <c r="D231" s="89">
        <f>D54/'Total Funds Spent &amp; Transferred'!D54</f>
        <v>0</v>
      </c>
      <c r="E231" s="89">
        <f>E54/'Total Funds Spent &amp; Transferred'!E54</f>
        <v>5.2619453808794058E-3</v>
      </c>
      <c r="F231" s="89">
        <f>F54/'Total Funds Spent &amp; Transferred'!F54</f>
        <v>8.6121512110101314E-3</v>
      </c>
      <c r="G231" s="89">
        <f>G54/'Total Funds Spent &amp; Transferred'!G54</f>
        <v>1.5008050515254365E-2</v>
      </c>
      <c r="H231" s="89">
        <f>H54/'Total Funds Spent &amp; Transferred'!H54</f>
        <v>7.1345343678308236E-3</v>
      </c>
      <c r="I231" s="89">
        <f>I54/'Total Funds Spent &amp; Transferred'!I54</f>
        <v>2.7046644212542596E-3</v>
      </c>
      <c r="J231" s="89">
        <f>J54/'Total Funds Spent &amp; Transferred'!J54</f>
        <v>5.4071581844248639E-3</v>
      </c>
      <c r="K231" s="89">
        <f>K54/'Total Funds Spent &amp; Transferred'!K54</f>
        <v>6.5295778711945782E-3</v>
      </c>
      <c r="L231" s="89">
        <f>L54/'Total Funds Spent &amp; Transferred'!L54</f>
        <v>3.3652661858408761E-3</v>
      </c>
      <c r="M231" s="89">
        <f>M54/'Total Funds Spent &amp; Transferred'!M54</f>
        <v>2.7888063276044336E-3</v>
      </c>
      <c r="N231" s="89">
        <f>N54/'Total Funds Spent &amp; Transferred'!N54</f>
        <v>2.7219642009358386E-3</v>
      </c>
      <c r="O231" s="89">
        <f>O54/'Total Funds Spent &amp; Transferred'!O54</f>
        <v>4.5221533247624471E-3</v>
      </c>
      <c r="P231" s="89">
        <f>P54/'Total Funds Spent &amp; Transferred'!P54</f>
        <v>6.0945505326462819E-3</v>
      </c>
      <c r="Q231" s="89">
        <f>Q54/'Total Funds Spent &amp; Transferred'!Q54</f>
        <v>6.8123300678059641E-3</v>
      </c>
      <c r="R231" s="89">
        <f>R54/'Total Funds Spent &amp; Transferred'!R54</f>
        <v>6.8413532428869888E-3</v>
      </c>
      <c r="S231" s="89">
        <f>S54/'Total Funds Spent &amp; Transferred'!S54</f>
        <v>5.2023152141517743E-3</v>
      </c>
      <c r="T231" s="89">
        <f>T54/'Total Funds Spent &amp; Transferred'!T54</f>
        <v>5.1894531511298692E-3</v>
      </c>
      <c r="U231" s="89">
        <f>U54/'Total Funds Spent &amp; Transferred'!U54</f>
        <v>3.445897561860822E-3</v>
      </c>
      <c r="V231" s="89">
        <f>V54/'Total Funds Spent &amp; Transferred'!V54</f>
        <v>1.7331031233945927E-3</v>
      </c>
      <c r="W231" s="89">
        <f>W54/'Total Funds Spent &amp; Transferred'!W54</f>
        <v>2.0489530560753289E-3</v>
      </c>
      <c r="X231" s="89">
        <f>X54/'Total Funds Spent &amp; Transferred'!X54</f>
        <v>2.926727009428086E-3</v>
      </c>
      <c r="Y231" s="89">
        <f>Y54/'Total Funds Spent &amp; Transferred'!Y54</f>
        <v>2.0385404388718453E-3</v>
      </c>
      <c r="Z231" s="89">
        <f>Z54/'Total Funds Spent &amp; Transferred'!Z54</f>
        <v>1.4034042159434348E-3</v>
      </c>
    </row>
    <row r="232" spans="1:26">
      <c r="A232" s="51" t="s">
        <v>158</v>
      </c>
      <c r="B232" s="89">
        <f>B55/'Total Funds Spent &amp; Transferred'!B55</f>
        <v>0</v>
      </c>
      <c r="C232" s="89">
        <f>C55/'Total Funds Spent &amp; Transferred'!C55</f>
        <v>0</v>
      </c>
      <c r="D232" s="89">
        <f>D55/'Total Funds Spent &amp; Transferred'!D55</f>
        <v>0</v>
      </c>
      <c r="E232" s="89">
        <f>E55/'Total Funds Spent &amp; Transferred'!E55</f>
        <v>0.15457396603328682</v>
      </c>
      <c r="F232" s="89">
        <f>F55/'Total Funds Spent &amp; Transferred'!F55</f>
        <v>-0.20067109335434577</v>
      </c>
      <c r="G232" s="89">
        <f>G55/'Total Funds Spent &amp; Transferred'!G55</f>
        <v>4.1967318275382618E-5</v>
      </c>
      <c r="H232" s="89">
        <f>H55/'Total Funds Spent &amp; Transferred'!H55</f>
        <v>7.5279457516927835E-5</v>
      </c>
      <c r="I232" s="89">
        <f>I55/'Total Funds Spent &amp; Transferred'!I55</f>
        <v>0.26917967525972608</v>
      </c>
      <c r="J232" s="89">
        <f>J55/'Total Funds Spent &amp; Transferred'!J55</f>
        <v>6.6438743698012864E-2</v>
      </c>
      <c r="K232" s="89">
        <f>K55/'Total Funds Spent &amp; Transferred'!K55</f>
        <v>6.5886929651739382E-2</v>
      </c>
      <c r="L232" s="89">
        <f>L55/'Total Funds Spent &amp; Transferred'!L55</f>
        <v>3.11403317766102E-2</v>
      </c>
      <c r="M232" s="89">
        <f>M55/'Total Funds Spent &amp; Transferred'!M55</f>
        <v>0.11350447431347734</v>
      </c>
      <c r="N232" s="89">
        <f>N55/'Total Funds Spent &amp; Transferred'!N55</f>
        <v>1.1369188560596414E-2</v>
      </c>
      <c r="O232" s="89">
        <f>O55/'Total Funds Spent &amp; Transferred'!O55</f>
        <v>-1.9698144027468728E-4</v>
      </c>
      <c r="P232" s="89">
        <f>P55/'Total Funds Spent &amp; Transferred'!P55</f>
        <v>0</v>
      </c>
      <c r="Q232" s="89">
        <f>Q55/'Total Funds Spent &amp; Transferred'!Q55</f>
        <v>0</v>
      </c>
      <c r="R232" s="89">
        <f>R55/'Total Funds Spent &amp; Transferred'!R55</f>
        <v>0</v>
      </c>
      <c r="S232" s="89">
        <f>S55/'Total Funds Spent &amp; Transferred'!S55</f>
        <v>0</v>
      </c>
      <c r="T232" s="89">
        <f>T55/'Total Funds Spent &amp; Transferred'!T55</f>
        <v>0</v>
      </c>
      <c r="U232" s="89">
        <f>U55/'Total Funds Spent &amp; Transferred'!U55</f>
        <v>0</v>
      </c>
      <c r="V232" s="89">
        <f>V55/'Total Funds Spent &amp; Transferred'!V55</f>
        <v>0</v>
      </c>
      <c r="W232" s="89">
        <f>W55/'Total Funds Spent &amp; Transferred'!W55</f>
        <v>0</v>
      </c>
      <c r="X232" s="89">
        <f>X55/'Total Funds Spent &amp; Transferred'!X55</f>
        <v>0</v>
      </c>
      <c r="Y232" s="89">
        <f>Y55/'Total Funds Spent &amp; Transferred'!Y55</f>
        <v>0</v>
      </c>
      <c r="Z232" s="89">
        <f>Z55/'Total Funds Spent &amp; Transferred'!Z55</f>
        <v>0</v>
      </c>
    </row>
    <row r="233" spans="1:26">
      <c r="A233" s="59" t="s">
        <v>159</v>
      </c>
      <c r="B233" s="89">
        <f>B56/'Total Funds Spent &amp; Transferred'!B56</f>
        <v>4.645376634164046E-4</v>
      </c>
      <c r="C233" s="89">
        <f>C56/'Total Funds Spent &amp; Transferred'!C56</f>
        <v>-3.7796796689334159E-4</v>
      </c>
      <c r="D233" s="89">
        <f>D56/'Total Funds Spent &amp; Transferred'!D56</f>
        <v>1.2061997722113231E-4</v>
      </c>
      <c r="E233" s="89">
        <f>E56/'Total Funds Spent &amp; Transferred'!E56</f>
        <v>2.3420200383619062E-2</v>
      </c>
      <c r="F233" s="89">
        <f>F56/'Total Funds Spent &amp; Transferred'!F56</f>
        <v>2.2848989066632876E-2</v>
      </c>
      <c r="G233" s="89">
        <f>G56/'Total Funds Spent &amp; Transferred'!G56</f>
        <v>2.0583994893140462E-2</v>
      </c>
      <c r="H233" s="89">
        <f>H56/'Total Funds Spent &amp; Transferred'!H56</f>
        <v>1.8690085725896841E-2</v>
      </c>
      <c r="I233" s="89">
        <f>I56/'Total Funds Spent &amp; Transferred'!I56</f>
        <v>1.7395447328004816E-2</v>
      </c>
      <c r="J233" s="89">
        <f>J56/'Total Funds Spent &amp; Transferred'!J56</f>
        <v>1.8393425961914116E-2</v>
      </c>
      <c r="K233" s="89">
        <f>K56/'Total Funds Spent &amp; Transferred'!K56</f>
        <v>1.6607223527602175E-2</v>
      </c>
      <c r="L233" s="89">
        <f>L56/'Total Funds Spent &amp; Transferred'!L56</f>
        <v>1.5664681257136149E-2</v>
      </c>
      <c r="M233" s="89">
        <f>M56/'Total Funds Spent &amp; Transferred'!M56</f>
        <v>1.6447138598169965E-2</v>
      </c>
      <c r="N233" s="89">
        <f>N56/'Total Funds Spent &amp; Transferred'!N56</f>
        <v>1.6322481175850428E-2</v>
      </c>
      <c r="O233" s="89">
        <f>O56/'Total Funds Spent &amp; Transferred'!O56</f>
        <v>1.544174299875381E-2</v>
      </c>
      <c r="P233" s="89">
        <f>P56/'Total Funds Spent &amp; Transferred'!P56</f>
        <v>1.4820317567799427E-2</v>
      </c>
      <c r="Q233" s="89">
        <f>Q56/'Total Funds Spent &amp; Transferred'!Q56</f>
        <v>1.4305260995178586E-2</v>
      </c>
      <c r="R233" s="89">
        <f>R56/'Total Funds Spent &amp; Transferred'!R56</f>
        <v>1.4220927217799696E-2</v>
      </c>
      <c r="S233" s="89">
        <f>S56/'Total Funds Spent &amp; Transferred'!S56</f>
        <v>1.410585354316999E-2</v>
      </c>
      <c r="T233" s="89">
        <f>T56/'Total Funds Spent &amp; Transferred'!T56</f>
        <v>1.4782101651441806E-2</v>
      </c>
      <c r="U233" s="89">
        <f>U56/'Total Funds Spent &amp; Transferred'!U56</f>
        <v>1.531334932612371E-2</v>
      </c>
      <c r="V233" s="89">
        <f>V56/'Total Funds Spent &amp; Transferred'!V56</f>
        <v>1.4569795316283694E-2</v>
      </c>
      <c r="W233" s="89">
        <f>W56/'Total Funds Spent &amp; Transferred'!W56</f>
        <v>1.4152878161049945E-2</v>
      </c>
      <c r="X233" s="89">
        <f>X56/'Total Funds Spent &amp; Transferred'!X56</f>
        <v>1.3169101580490483E-2</v>
      </c>
      <c r="Y233" s="89">
        <f>Y56/'Total Funds Spent &amp; Transferred'!Y56</f>
        <v>1.182673684670954E-2</v>
      </c>
      <c r="Z233" s="89">
        <f>Z56/'Total Funds Spent &amp; Transferred'!Z56</f>
        <v>1.086571397121071E-2</v>
      </c>
    </row>
  </sheetData>
  <mergeCells count="105">
    <mergeCell ref="Z3:Z4"/>
    <mergeCell ref="Z62:Z63"/>
    <mergeCell ref="Z121:Z122"/>
    <mergeCell ref="Z180:Z181"/>
    <mergeCell ref="W121:W122"/>
    <mergeCell ref="W62:W63"/>
    <mergeCell ref="W3:W4"/>
    <mergeCell ref="W180:W181"/>
    <mergeCell ref="A180:A181"/>
    <mergeCell ref="T180:T181"/>
    <mergeCell ref="U180:U181"/>
    <mergeCell ref="U3:U4"/>
    <mergeCell ref="U62:U63"/>
    <mergeCell ref="U121:U122"/>
    <mergeCell ref="K3:K4"/>
    <mergeCell ref="E3:E4"/>
    <mergeCell ref="F3:F4"/>
    <mergeCell ref="G3:G4"/>
    <mergeCell ref="H3:H4"/>
    <mergeCell ref="I3:I4"/>
    <mergeCell ref="A62:A63"/>
    <mergeCell ref="B62:B63"/>
    <mergeCell ref="C62:C63"/>
    <mergeCell ref="D62:D63"/>
    <mergeCell ref="E62:E63"/>
    <mergeCell ref="R3:R4"/>
    <mergeCell ref="S3:S4"/>
    <mergeCell ref="T3:T4"/>
    <mergeCell ref="A1:A2"/>
    <mergeCell ref="A3:A4"/>
    <mergeCell ref="B3:B4"/>
    <mergeCell ref="C3:C4"/>
    <mergeCell ref="D3:D4"/>
    <mergeCell ref="Q3:Q4"/>
    <mergeCell ref="L3:L4"/>
    <mergeCell ref="M3:M4"/>
    <mergeCell ref="N3:N4"/>
    <mergeCell ref="O3:O4"/>
    <mergeCell ref="P3:P4"/>
    <mergeCell ref="J3:J4"/>
    <mergeCell ref="F62:F63"/>
    <mergeCell ref="G62:G63"/>
    <mergeCell ref="S121:S122"/>
    <mergeCell ref="H62:H63"/>
    <mergeCell ref="I62:I63"/>
    <mergeCell ref="J62:J63"/>
    <mergeCell ref="K62:K63"/>
    <mergeCell ref="L62:L63"/>
    <mergeCell ref="Q62:Q63"/>
    <mergeCell ref="J121:J122"/>
    <mergeCell ref="K121:K122"/>
    <mergeCell ref="L121:L122"/>
    <mergeCell ref="M121:M122"/>
    <mergeCell ref="N121:N122"/>
    <mergeCell ref="P121:P122"/>
    <mergeCell ref="Q121:Q122"/>
    <mergeCell ref="R121:R122"/>
    <mergeCell ref="M62:M63"/>
    <mergeCell ref="O121:O122"/>
    <mergeCell ref="O62:O63"/>
    <mergeCell ref="P62:P63"/>
    <mergeCell ref="N62:N63"/>
    <mergeCell ref="A121:A122"/>
    <mergeCell ref="B121:B122"/>
    <mergeCell ref="C121:C122"/>
    <mergeCell ref="D121:D122"/>
    <mergeCell ref="E121:E122"/>
    <mergeCell ref="F121:F122"/>
    <mergeCell ref="G121:G122"/>
    <mergeCell ref="H121:H122"/>
    <mergeCell ref="I121:I122"/>
    <mergeCell ref="G180:G181"/>
    <mergeCell ref="H180:H181"/>
    <mergeCell ref="I180:I181"/>
    <mergeCell ref="J180:J181"/>
    <mergeCell ref="K180:K181"/>
    <mergeCell ref="B180:B181"/>
    <mergeCell ref="C180:C181"/>
    <mergeCell ref="D180:D181"/>
    <mergeCell ref="E180:E181"/>
    <mergeCell ref="F180:F181"/>
    <mergeCell ref="Y180:Y181"/>
    <mergeCell ref="Y121:Y122"/>
    <mergeCell ref="Y62:Y63"/>
    <mergeCell ref="Y3:Y4"/>
    <mergeCell ref="Q180:Q181"/>
    <mergeCell ref="R180:R181"/>
    <mergeCell ref="S180:S181"/>
    <mergeCell ref="L180:L181"/>
    <mergeCell ref="M180:M181"/>
    <mergeCell ref="N180:N181"/>
    <mergeCell ref="O180:O181"/>
    <mergeCell ref="P180:P181"/>
    <mergeCell ref="T121:T122"/>
    <mergeCell ref="R62:R63"/>
    <mergeCell ref="T62:T63"/>
    <mergeCell ref="S62:S63"/>
    <mergeCell ref="V3:V4"/>
    <mergeCell ref="V62:V63"/>
    <mergeCell ref="V121:V122"/>
    <mergeCell ref="V180:V181"/>
    <mergeCell ref="X3:X4"/>
    <mergeCell ref="X62:X63"/>
    <mergeCell ref="X180:X181"/>
    <mergeCell ref="X121:X122"/>
  </mergeCells>
  <phoneticPr fontId="39"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0EBE2-F493-4941-BA73-C4F2BAA4B3C3}">
  <sheetPr>
    <tabColor rgb="FFFFC000"/>
  </sheetPr>
  <dimension ref="A1:AJ199"/>
  <sheetViews>
    <sheetView topLeftCell="A41" zoomScale="70" zoomScaleNormal="70" workbookViewId="0">
      <pane xSplit="1" topLeftCell="B1" activePane="topRight" state="frozen"/>
      <selection pane="topRight"/>
    </sheetView>
  </sheetViews>
  <sheetFormatPr defaultColWidth="9.140625" defaultRowHeight="14.45"/>
  <cols>
    <col min="1" max="1" width="52.28515625" style="247" customWidth="1"/>
    <col min="2" max="3" width="14.85546875" style="247" bestFit="1" customWidth="1"/>
    <col min="4" max="4" width="13.85546875" style="247" bestFit="1" customWidth="1"/>
    <col min="5" max="5" width="16" style="247" bestFit="1" customWidth="1"/>
    <col min="6" max="6" width="15.7109375" style="285" customWidth="1"/>
    <col min="7" max="7" width="13.140625" style="247" bestFit="1" customWidth="1"/>
    <col min="8" max="8" width="12.7109375" style="247" customWidth="1"/>
    <col min="9" max="9" width="12.42578125" style="247" customWidth="1"/>
    <col min="10" max="10" width="24.140625" style="247" customWidth="1"/>
    <col min="11" max="12" width="18" style="247" bestFit="1" customWidth="1"/>
    <col min="13" max="22" width="9.140625" style="247"/>
    <col min="23" max="23" width="15.28515625" style="247" bestFit="1" customWidth="1"/>
    <col min="24" max="24" width="9.140625" style="247"/>
    <col min="25" max="25" width="20.85546875" style="247" customWidth="1"/>
    <col min="26" max="26" width="6.42578125" style="247" customWidth="1"/>
    <col min="27" max="27" width="13.42578125" style="247" bestFit="1" customWidth="1"/>
    <col min="28" max="28" width="15" style="247" customWidth="1"/>
    <col min="29" max="31" width="4.85546875" style="247" customWidth="1"/>
    <col min="32" max="16384" width="9.140625" style="247"/>
  </cols>
  <sheetData>
    <row r="1" spans="1:36" ht="43.5" customHeight="1">
      <c r="A1" s="276" t="s">
        <v>158</v>
      </c>
      <c r="B1" s="277">
        <v>2020</v>
      </c>
      <c r="C1" s="278">
        <v>2021</v>
      </c>
      <c r="D1" s="278" t="s">
        <v>162</v>
      </c>
      <c r="E1" s="278" t="s">
        <v>163</v>
      </c>
      <c r="F1" s="286"/>
      <c r="G1" s="356" t="str">
        <f>"Proportion of "&amp;B1&amp;" Spending"</f>
        <v>Proportion of 2020 Spending</v>
      </c>
      <c r="H1" s="356" t="str">
        <f>"Proportion of "&amp;C1&amp;" Spending"</f>
        <v>Proportion of 2021 Spending</v>
      </c>
      <c r="I1" s="356" t="s">
        <v>162</v>
      </c>
      <c r="J1" s="247" t="s">
        <v>164</v>
      </c>
      <c r="K1" s="198" t="str">
        <f>IF(A1="Tennessee","Note: The TN data for 2018 contains a significant error. We recommend using the 2017 data for any analysis specific to TN. For more details, please see the Readme tab.","")</f>
        <v/>
      </c>
    </row>
    <row r="2" spans="1:36" ht="15" customHeight="1">
      <c r="A2" s="392" t="s">
        <v>79</v>
      </c>
      <c r="B2" s="392"/>
      <c r="C2" s="392"/>
      <c r="D2" s="392"/>
      <c r="E2" s="392"/>
      <c r="F2" s="287"/>
      <c r="G2" s="392" t="s">
        <v>79</v>
      </c>
      <c r="H2" s="392"/>
      <c r="I2" s="392"/>
      <c r="J2" s="275"/>
      <c r="K2" s="275"/>
      <c r="AA2" s="391" t="s">
        <v>165</v>
      </c>
      <c r="AB2" s="391"/>
      <c r="AC2" s="391"/>
      <c r="AD2" s="391"/>
      <c r="AE2" s="391"/>
      <c r="AF2" s="391"/>
      <c r="AG2" s="391"/>
      <c r="AH2" s="391"/>
      <c r="AI2" s="391"/>
      <c r="AJ2" s="391"/>
    </row>
    <row r="3" spans="1:36" ht="15.6">
      <c r="A3" s="256" t="s">
        <v>7</v>
      </c>
      <c r="B3" s="248">
        <f>VLOOKUP($A$1,'Basic Assistance'!$A$5:$AB$56,HLOOKUP(B$1,$AC$3:$AK$4,2,FALSE), FALSE)</f>
        <v>11460599</v>
      </c>
      <c r="C3" s="248">
        <f>VLOOKUP($A$1,'Basic Assistance'!$A$5:$AB$56,HLOOKUP(C$1,$AC$3:$AK$4,2,FALSE), FALSE)</f>
        <v>13735616</v>
      </c>
      <c r="D3" s="248">
        <f t="shared" ref="D3:D50" si="0">C3-B3</f>
        <v>2275017</v>
      </c>
      <c r="E3" s="246">
        <f t="shared" ref="E3:E46" si="1">IF(B3&lt;&gt;0,(C3-B3)/B3,"-")</f>
        <v>0.19850768707639102</v>
      </c>
      <c r="G3" s="246">
        <f>VLOOKUP($A$1,'Basic Assistance'!$A$5:$Z$56,HLOOKUP(B$1,$AC$3:$AJ$4,2,FALSE), FALSE)/VLOOKUP($A$1,'Total Funds Spent &amp; Transferred'!$A$5:$Z$56,HLOOKUP(B$1,$AC$3:$AJ$4,2,FALSE), FALSE)</f>
        <v>0.38857752323324629</v>
      </c>
      <c r="H3" s="246">
        <f>VLOOKUP($A$1,'Basic Assistance'!$A$5:$Z$56,HLOOKUP(C$1,$AC$3:$AJ$4,2,FALSE), FALSE)/VLOOKUP($A$1,'Total Funds Spent &amp; Transferred'!$A$5:$Z$56,HLOOKUP(C$1,$AC$3:$AJ$4,2,FALSE), FALSE)</f>
        <v>0.45950084021154225</v>
      </c>
      <c r="I3" s="246">
        <f t="shared" ref="I3:I44" si="2">H3-G3</f>
        <v>7.0923316978295958E-2</v>
      </c>
      <c r="AA3" s="247" t="s">
        <v>166</v>
      </c>
      <c r="AB3" s="247" t="s">
        <v>82</v>
      </c>
      <c r="AC3" s="247">
        <v>2015</v>
      </c>
      <c r="AD3" s="247">
        <v>2016</v>
      </c>
      <c r="AE3" s="247">
        <v>2017</v>
      </c>
      <c r="AF3" s="247">
        <v>2018</v>
      </c>
      <c r="AG3" s="247">
        <v>2019</v>
      </c>
      <c r="AH3" s="247">
        <v>2020</v>
      </c>
      <c r="AI3" s="247">
        <v>2021</v>
      </c>
      <c r="AJ3" s="247">
        <v>2022</v>
      </c>
    </row>
    <row r="4" spans="1:36" ht="49.5" customHeight="1">
      <c r="A4" s="257" t="s">
        <v>81</v>
      </c>
      <c r="B4" s="248">
        <f>VLOOKUP($A$1,'Excluding Relative Foster Care'!$A$5:$AA$56,HLOOKUP(B$1,$AC$6:$AK$7,2,FALSE), FALSE)</f>
        <v>4873212</v>
      </c>
      <c r="C4" s="248">
        <f>VLOOKUP($A$1,'Excluding Relative Foster Care'!$A$5:$AA$56,HLOOKUP(C$1,$AC$6:$AK$7,2,FALSE), FALSE)</f>
        <v>4115209</v>
      </c>
      <c r="D4" s="248">
        <f t="shared" si="0"/>
        <v>-758003</v>
      </c>
      <c r="E4" s="246">
        <f t="shared" si="1"/>
        <v>-0.15554484393455487</v>
      </c>
      <c r="G4" s="246">
        <f>VLOOKUP($A$1,'Excluding Relative Foster Care'!$A$5:$Z$56,HLOOKUP(B$1,$AC$6:$AJ$7,2,FALSE), FALSE)/VLOOKUP($A$1,'Total Funds Spent &amp; Transferred'!$A$5:$Z$56,HLOOKUP(B$1,$AC$3:$AJ$4,2,FALSE), FALSE)</f>
        <v>0.16522876763688657</v>
      </c>
      <c r="H4" s="246">
        <f>VLOOKUP($A$1,'Excluding Relative Foster Care'!$A$5:$Z$56,HLOOKUP(C$1,$AC$6:$AJ$7,2,FALSE), FALSE)/VLOOKUP($A$1,'Total Funds Spent &amp; Transferred'!$A$5:$Z$56,HLOOKUP(C$1,$AC$3:$AJ$4,2,FALSE), FALSE)</f>
        <v>0.13766706881919968</v>
      </c>
      <c r="I4" s="246">
        <f t="shared" si="2"/>
        <v>-2.7561698817686886E-2</v>
      </c>
      <c r="J4" s="359"/>
      <c r="AA4" s="247" t="s">
        <v>167</v>
      </c>
      <c r="AB4" s="247" t="s">
        <v>84</v>
      </c>
      <c r="AC4" s="247">
        <v>20</v>
      </c>
      <c r="AD4" s="247">
        <v>21</v>
      </c>
      <c r="AE4" s="247">
        <v>22</v>
      </c>
      <c r="AF4" s="247">
        <v>23</v>
      </c>
      <c r="AG4" s="247">
        <v>24</v>
      </c>
      <c r="AH4" s="247">
        <v>25</v>
      </c>
      <c r="AI4" s="247">
        <v>26</v>
      </c>
      <c r="AJ4" s="247">
        <v>27</v>
      </c>
    </row>
    <row r="5" spans="1:36" ht="29.1">
      <c r="A5" s="258" t="s">
        <v>83</v>
      </c>
      <c r="B5" s="248">
        <f>VLOOKUP($A$1,'Relative Foster Care'!$A$5:$AB$56,HLOOKUP(B$1,$AC$6:$AK$7,2,FALSE), FALSE)</f>
        <v>6587387</v>
      </c>
      <c r="C5" s="248">
        <f>VLOOKUP($A$1,'Relative Foster Care'!$A$5:$AB$56,HLOOKUP(C$1,$AC$6:$AK$7,2,FALSE), FALSE)</f>
        <v>9620407</v>
      </c>
      <c r="D5" s="248">
        <f t="shared" si="0"/>
        <v>3033020</v>
      </c>
      <c r="E5" s="246">
        <f t="shared" si="1"/>
        <v>0.46042839140921887</v>
      </c>
      <c r="G5" s="246">
        <f>VLOOKUP($A$1,'Relative Foster Care'!$A$5:$Z$56,HLOOKUP(B$1,$AC$6:$AJ$7,2,FALSE), FALSE)/VLOOKUP($A$1,'Total Funds Spent &amp; Transferred'!$A$5:$Z$56,HLOOKUP(B$1,$AC$3:$AJ$4,2,FALSE), FALSE)</f>
        <v>0.22334875559635972</v>
      </c>
      <c r="H5" s="246">
        <f>VLOOKUP($A$1,'Relative Foster Care'!$A$5:$Z$56,HLOOKUP(C$1,$AC$6:$AJ$7,2,FALSE), FALSE)/VLOOKUP($A$1,'Total Funds Spent &amp; Transferred'!$A$5:$Z$56,HLOOKUP(C$1,$AC$3:$AJ$4,2,FALSE), FALSE)</f>
        <v>0.32183377139234254</v>
      </c>
      <c r="I5" s="246">
        <f t="shared" si="2"/>
        <v>9.8485015795982817E-2</v>
      </c>
      <c r="J5" s="74"/>
      <c r="AA5" s="247" t="s">
        <v>168</v>
      </c>
      <c r="AB5" s="247" t="s">
        <v>86</v>
      </c>
    </row>
    <row r="6" spans="1:36" ht="15.6">
      <c r="A6" s="255" t="s">
        <v>85</v>
      </c>
      <c r="B6" s="248">
        <f>B7+B8+B9</f>
        <v>0</v>
      </c>
      <c r="C6" s="248">
        <f>C7+C8+C9</f>
        <v>0</v>
      </c>
      <c r="D6" s="248">
        <f t="shared" si="0"/>
        <v>0</v>
      </c>
      <c r="E6" s="246" t="str">
        <f t="shared" si="1"/>
        <v>-</v>
      </c>
      <c r="G6" s="246">
        <f>B158+B159+B160</f>
        <v>0</v>
      </c>
      <c r="H6" s="246">
        <f>C158+C159+C160</f>
        <v>0</v>
      </c>
      <c r="I6" s="246">
        <f t="shared" si="2"/>
        <v>0</v>
      </c>
      <c r="J6" s="359"/>
      <c r="AB6" s="247" t="s">
        <v>88</v>
      </c>
      <c r="AC6" s="247">
        <v>2015</v>
      </c>
      <c r="AD6" s="247">
        <v>2016</v>
      </c>
      <c r="AE6" s="247">
        <v>2017</v>
      </c>
      <c r="AF6" s="247">
        <v>2018</v>
      </c>
      <c r="AG6" s="247">
        <v>2019</v>
      </c>
      <c r="AH6" s="247">
        <v>2020</v>
      </c>
      <c r="AI6" s="247">
        <v>2021</v>
      </c>
      <c r="AJ6" s="247">
        <v>2022</v>
      </c>
    </row>
    <row r="7" spans="1:36">
      <c r="A7" s="258" t="s">
        <v>87</v>
      </c>
      <c r="B7" s="248">
        <f>VLOOKUP($A$1,'Foster Care Assist'!$A$5:$AA$56,HLOOKUP(B$1,$AC$6:$AK$7,2,FALSE), FALSE)</f>
        <v>0</v>
      </c>
      <c r="C7" s="248">
        <f>VLOOKUP($A$1,'Foster Care Assist'!$A$5:$AA$56,HLOOKUP(C$1,$AC$6:$AK$7,2,FALSE), FALSE)</f>
        <v>0</v>
      </c>
      <c r="D7" s="248">
        <f t="shared" si="0"/>
        <v>0</v>
      </c>
      <c r="E7" s="246" t="str">
        <f t="shared" si="1"/>
        <v>-</v>
      </c>
      <c r="G7" s="246">
        <f>VLOOKUP($A$1,'Foster Care Assist'!$A$5:$Z$56,HLOOKUP(B$1,$AC$6:$AJ$7,2,FALSE), FALSE)/VLOOKUP($A$1,'Total Funds Spent &amp; Transferred'!$A$5:$Z$56,HLOOKUP(B$1,$AC$3:$AJ$4,2,FALSE), FALSE)</f>
        <v>0</v>
      </c>
      <c r="H7" s="246">
        <f>VLOOKUP($A$1,'Foster Care Assist'!$A$5:$Z$56,HLOOKUP(C$1,$AC$6:$AJ$7,2,FALSE), FALSE)/VLOOKUP($A$1,'Total Funds Spent &amp; Transferred'!$A$5:$Z$56,HLOOKUP(C$1,$AC$3:$AJ$4,2,FALSE), FALSE)</f>
        <v>0</v>
      </c>
      <c r="I7" s="246">
        <f t="shared" si="2"/>
        <v>0</v>
      </c>
      <c r="J7" s="359"/>
      <c r="AB7" s="247" t="s">
        <v>74</v>
      </c>
      <c r="AC7" s="247">
        <v>2</v>
      </c>
      <c r="AD7" s="247">
        <v>3</v>
      </c>
      <c r="AE7" s="247">
        <v>4</v>
      </c>
      <c r="AF7" s="247">
        <v>5</v>
      </c>
      <c r="AG7" s="247">
        <v>6</v>
      </c>
      <c r="AH7" s="247">
        <v>7</v>
      </c>
      <c r="AI7" s="247">
        <v>8</v>
      </c>
      <c r="AJ7" s="247">
        <v>9</v>
      </c>
    </row>
    <row r="8" spans="1:36">
      <c r="A8" s="258" t="s">
        <v>89</v>
      </c>
      <c r="B8" s="248">
        <f>VLOOKUP($A$1,'Juvenile Justice Assist'!$A$5:$AA$56,HLOOKUP(B$1,$AC$6:$AK$7,2,FALSE), FALSE)</f>
        <v>0</v>
      </c>
      <c r="C8" s="248">
        <f>VLOOKUP($A$1,'Juvenile Justice AUPL'!$A$5:$AA$56,HLOOKUP(C$1,$AC$6:$AK$7,2,FALSE), FALSE)</f>
        <v>0</v>
      </c>
      <c r="D8" s="248">
        <f t="shared" si="0"/>
        <v>0</v>
      </c>
      <c r="E8" s="246" t="str">
        <f t="shared" si="1"/>
        <v>-</v>
      </c>
      <c r="G8" s="246">
        <f>VLOOKUP($A$1,'Juvenile Justice Assist'!$A$5:$Z$56,HLOOKUP(B$1,$AC$6:$AJ$7,2,FALSE), FALSE)/VLOOKUP($A$1,'Total Funds Spent &amp; Transferred'!$A$5:$Z$56,HLOOKUP(B$1,$AC$3:$AJ$4,2,FALSE), FALSE)</f>
        <v>0</v>
      </c>
      <c r="H8" s="246">
        <f>VLOOKUP($A$1,'Juvenile Justice Assist'!$A$5:$Z$56,HLOOKUP(C$1,$AC$6:$AJ$7,2,FALSE), FALSE)/VLOOKUP($A$1,'Total Funds Spent &amp; Transferred'!$A$5:$Z$56,HLOOKUP(C$1,$AC$3:$AJ$4,2,FALSE), FALSE)</f>
        <v>0</v>
      </c>
      <c r="I8" s="246">
        <f t="shared" si="2"/>
        <v>0</v>
      </c>
      <c r="AB8" s="247" t="s">
        <v>91</v>
      </c>
    </row>
    <row r="9" spans="1:36">
      <c r="A9" s="258" t="s">
        <v>90</v>
      </c>
      <c r="B9" s="248">
        <f>VLOOKUP($A$1,'Emergency Assist'!$A$5:$AA$56,HLOOKUP(B$1,$AC$6:$AK$7,2,FALSE), FALSE)</f>
        <v>0</v>
      </c>
      <c r="C9" s="248">
        <f>VLOOKUP($A$1,'Emergency Assist'!$A$5:$AA$56,HLOOKUP(C$1,$AC$6:$AK$7,2,FALSE), FALSE)</f>
        <v>0</v>
      </c>
      <c r="D9" s="248">
        <f t="shared" si="0"/>
        <v>0</v>
      </c>
      <c r="E9" s="246" t="str">
        <f t="shared" si="1"/>
        <v>-</v>
      </c>
      <c r="G9" s="357">
        <f>VLOOKUP($A$1,'Emergency Assist'!$A$5:$Z$56,HLOOKUP(B$1,$AC$6:$AJ$7,2,FALSE), FALSE)/VLOOKUP($A$1,'Total Funds Spent &amp; Transferred'!$A$5:$Z$56,HLOOKUP(B$1,$AC$3:$AJ$4,2,FALSE), FALSE)</f>
        <v>0</v>
      </c>
      <c r="H9" s="357">
        <f>VLOOKUP($A$1,'Emergency Assist'!$A$5:$Z$56,HLOOKUP(C$1,$AC$6:$AJ$7,2,FALSE), FALSE)/VLOOKUP($A$1,'Total Funds Spent &amp; Transferred'!$A$5:$Z$56,HLOOKUP(C$1,$AC$3:$AJ$4,2,FALSE), FALSE)</f>
        <v>0</v>
      </c>
      <c r="I9" s="357">
        <f t="shared" si="2"/>
        <v>0</v>
      </c>
      <c r="AB9" s="247" t="s">
        <v>93</v>
      </c>
    </row>
    <row r="10" spans="1:36" ht="15.6">
      <c r="A10" s="255" t="s">
        <v>92</v>
      </c>
      <c r="B10" s="248">
        <f>B11+B12+B13</f>
        <v>0</v>
      </c>
      <c r="C10" s="248">
        <f>C11+C12+C13</f>
        <v>0</v>
      </c>
      <c r="D10" s="248">
        <f t="shared" si="0"/>
        <v>0</v>
      </c>
      <c r="E10" s="246" t="str">
        <f t="shared" si="1"/>
        <v>-</v>
      </c>
      <c r="G10" s="357">
        <f>B162+B163+B164</f>
        <v>0</v>
      </c>
      <c r="H10" s="357">
        <f>AVERAGE(H11:H13)</f>
        <v>0</v>
      </c>
      <c r="I10" s="357">
        <f t="shared" si="2"/>
        <v>0</v>
      </c>
      <c r="AB10" s="247" t="s">
        <v>95</v>
      </c>
      <c r="AC10" s="247">
        <v>2015</v>
      </c>
      <c r="AD10" s="247">
        <v>2016</v>
      </c>
      <c r="AE10" s="247">
        <v>2017</v>
      </c>
      <c r="AF10" s="247">
        <v>2018</v>
      </c>
      <c r="AG10" s="247">
        <v>2019</v>
      </c>
      <c r="AH10" s="247">
        <v>2020</v>
      </c>
      <c r="AI10" s="247">
        <v>2021</v>
      </c>
      <c r="AJ10" s="247">
        <v>2022</v>
      </c>
    </row>
    <row r="11" spans="1:36">
      <c r="A11" s="258" t="s">
        <v>94</v>
      </c>
      <c r="B11" s="248">
        <f>VLOOKUP($A$1,'Foster Care Non-assist'!$A$5:$AA$56,HLOOKUP(B$1,$AC$6:$AK$7,2,FALSE), FALSE)</f>
        <v>0</v>
      </c>
      <c r="C11" s="248">
        <f>VLOOKUP($A$1,'Foster Care Non-assist'!$A$5:$AA$56,HLOOKUP(C$1,$AC$6:$AK$7,2,FALSE), FALSE)</f>
        <v>0</v>
      </c>
      <c r="D11" s="248">
        <f t="shared" si="0"/>
        <v>0</v>
      </c>
      <c r="E11" s="246" t="str">
        <f t="shared" si="1"/>
        <v>-</v>
      </c>
      <c r="G11" s="357" t="e" cm="1">
        <f t="array" ref="G11">VLOOKUP($A$1,'Foster Care Non-assist'!$A$5:$W$56,HLOOKUP(B$1,$AC$6:$AF$7,2,FALSE), FALSE)/VLOOKUP($A$1,'Total Funds Spent &amp; Transferred'!$A$5:$W$56,HLOOKUP(B$1,$AC$3:$AF$4,2,FALSE), FALSE)</f>
        <v>#N/A</v>
      </c>
      <c r="H11" s="357">
        <f>VLOOKUP($A$1,'Foster Care Non-assist'!$A$5:$Z$56,HLOOKUP(C$1,$AC$6:$AJ$7,2,FALSE), FALSE)/VLOOKUP($A$1,'Total Funds Spent &amp; Transferred'!$A$5:$Z$56,HLOOKUP(C$1,$AC$3:$AJ$4,2,FALSE), FALSE)</f>
        <v>0</v>
      </c>
      <c r="I11" s="357" t="e">
        <f t="shared" si="2"/>
        <v>#N/A</v>
      </c>
      <c r="AB11" s="247" t="s">
        <v>97</v>
      </c>
      <c r="AC11" s="247">
        <v>7</v>
      </c>
      <c r="AD11" s="247">
        <v>8</v>
      </c>
      <c r="AE11" s="247">
        <v>9</v>
      </c>
      <c r="AF11" s="247">
        <v>10</v>
      </c>
      <c r="AG11" s="247">
        <v>11</v>
      </c>
      <c r="AH11" s="247">
        <v>12</v>
      </c>
      <c r="AI11" s="247">
        <v>13</v>
      </c>
      <c r="AJ11" s="247">
        <v>14</v>
      </c>
    </row>
    <row r="12" spans="1:36">
      <c r="A12" s="258" t="s">
        <v>96</v>
      </c>
      <c r="B12" s="248">
        <f>VLOOKUP($A$1,'Juvenile Justice Non-assist'!$A$5:$AA$56,HLOOKUP(B$1,$AC$6:$AK$7,2,FALSE), FALSE)</f>
        <v>0</v>
      </c>
      <c r="C12" s="248">
        <f>VLOOKUP($A$1,'Juvenile Justice Non-assist'!$A$5:$AA$56,HLOOKUP(C$1,$AC$6:$AK$7,2,FALSE), FALSE)</f>
        <v>0</v>
      </c>
      <c r="D12" s="248">
        <f t="shared" si="0"/>
        <v>0</v>
      </c>
      <c r="E12" s="246" t="str">
        <f t="shared" si="1"/>
        <v>-</v>
      </c>
      <c r="G12" s="246" t="e" cm="1">
        <f t="array" ref="G12">VLOOKUP($A$1,'Juvenile Justice Non-assist'!$A$5:$W$56,HLOOKUP(B$1,$AC$6:$AF$7,2,FALSE), FALSE)/VLOOKUP($A$1,'Total Funds Spent &amp; Transferred'!$A$5:$W$56,HLOOKUP(B$1,$AC$3:$AF$4,2,FALSE), FALSE)</f>
        <v>#N/A</v>
      </c>
      <c r="H12" s="246">
        <f>VLOOKUP($A$1,'Juvenile Justice Non-assist'!$A$5:$Z$56,HLOOKUP(C$1,$AC$6:$AJ$7,2,FALSE), FALSE)/VLOOKUP($A$1,'Total Funds Spent &amp; Transferred'!$A$5:$Z$56,HLOOKUP(C$1,$AC$3:$AJ$4,2,FALSE), FALSE)</f>
        <v>0</v>
      </c>
      <c r="I12" s="246" t="e">
        <f t="shared" si="2"/>
        <v>#N/A</v>
      </c>
      <c r="J12" s="283"/>
      <c r="AB12" s="247" t="s">
        <v>99</v>
      </c>
    </row>
    <row r="13" spans="1:36">
      <c r="A13" s="258" t="s">
        <v>98</v>
      </c>
      <c r="B13" s="248">
        <f>VLOOKUP($A$1,'Emergency Non-Assist'!$A$5:$AA$56,HLOOKUP(B$1,$AC$6:$AK$7,2,FALSE), FALSE)</f>
        <v>0</v>
      </c>
      <c r="C13" s="248">
        <f>VLOOKUP($A$1,'Emergency Non-Assist'!$A$5:$AA$56,HLOOKUP(C$1,$AC$6:$AK$7,2,FALSE), FALSE)</f>
        <v>0</v>
      </c>
      <c r="D13" s="248">
        <f t="shared" si="0"/>
        <v>0</v>
      </c>
      <c r="E13" s="246" t="str">
        <f t="shared" si="1"/>
        <v>-</v>
      </c>
      <c r="G13" s="246" t="e" cm="1">
        <f t="array" ref="G13">VLOOKUP($A$1,'Emergency Non-Assist'!$A$5:$W$56,HLOOKUP(B$1,$AC$6:$AF$7,2,FALSE), FALSE)/VLOOKUP($A$1,'Total Funds Spent &amp; Transferred'!$A$5:$W$56,HLOOKUP(B$1,$AC$3:$AF$4,2,FALSE), FALSE)</f>
        <v>#N/A</v>
      </c>
      <c r="H13" s="246">
        <f>VLOOKUP($A$1,'Emergency Non-Assist'!$A$5:$Z$56,HLOOKUP(C$1,$AC$6:$AJ$7,2,FALSE), FALSE)/VLOOKUP($A$1,'Total Funds Spent &amp; Transferred'!$A$5:$Z$56,HLOOKUP(C$1,$AC$3:$AK$4,2,FALSE), FALSE)</f>
        <v>0</v>
      </c>
      <c r="I13" s="246" t="e">
        <f t="shared" si="2"/>
        <v>#N/A</v>
      </c>
      <c r="AB13" s="247" t="s">
        <v>101</v>
      </c>
      <c r="AC13" s="247">
        <v>2015</v>
      </c>
      <c r="AD13" s="247">
        <v>2016</v>
      </c>
      <c r="AE13" s="247">
        <v>2017</v>
      </c>
      <c r="AF13" s="247">
        <v>2018</v>
      </c>
      <c r="AG13" s="247">
        <v>2019</v>
      </c>
      <c r="AH13" s="247">
        <v>2020</v>
      </c>
      <c r="AI13" s="247">
        <v>2021</v>
      </c>
      <c r="AJ13" s="247">
        <v>2022</v>
      </c>
    </row>
    <row r="14" spans="1:36" ht="15.6">
      <c r="A14" s="255" t="s">
        <v>100</v>
      </c>
      <c r="B14" s="248">
        <f>B15+B16+B17</f>
        <v>5192309</v>
      </c>
      <c r="C14" s="248">
        <f>C15+C16+C17</f>
        <v>4275284</v>
      </c>
      <c r="D14" s="248">
        <f t="shared" si="0"/>
        <v>-917025</v>
      </c>
      <c r="E14" s="246">
        <f t="shared" si="1"/>
        <v>-0.17661217774211821</v>
      </c>
      <c r="G14" s="246">
        <f>B166+B167+B168</f>
        <v>0.17604791608900144</v>
      </c>
      <c r="H14" s="246">
        <f>C166+C167+C168</f>
        <v>0.14302209599794891</v>
      </c>
      <c r="I14" s="246">
        <f t="shared" si="2"/>
        <v>-3.3025820091052538E-2</v>
      </c>
      <c r="AB14" s="247" t="s">
        <v>102</v>
      </c>
      <c r="AC14" s="247">
        <v>9</v>
      </c>
      <c r="AD14" s="247">
        <v>11</v>
      </c>
      <c r="AE14" s="247">
        <v>13</v>
      </c>
      <c r="AF14" s="247">
        <v>16</v>
      </c>
      <c r="AG14" s="247">
        <v>18</v>
      </c>
    </row>
    <row r="15" spans="1:36">
      <c r="A15" s="258" t="s">
        <v>18</v>
      </c>
      <c r="B15" s="248">
        <f>VLOOKUP($A$1,'Subsidized Employment'!$A$5:$AA$56,HLOOKUP(B$1,$AC$3:$AK$4,2,FALSE), FALSE)</f>
        <v>0</v>
      </c>
      <c r="C15" s="248">
        <f>VLOOKUP($A$1,'Subsidized Employment'!$A$5:$AA$56,HLOOKUP(C$1,$AC$3:$AK$4,2,FALSE), FALSE)</f>
        <v>0</v>
      </c>
      <c r="D15" s="248">
        <f t="shared" si="0"/>
        <v>0</v>
      </c>
      <c r="E15" s="246" t="str">
        <f t="shared" si="1"/>
        <v>-</v>
      </c>
      <c r="G15" s="246">
        <f>VLOOKUP($A$1,'Subsidized Employment'!$A$5:$Z$56,HLOOKUP(B$1,$AC$3:$AJ$4,2,FALSE), FALSE)/VLOOKUP($A$1,'Total Funds Spent &amp; Transferred'!$A$5:$Z$56,HLOOKUP(B$1,$AC$3:$AJ$4,2,FALSE), FALSE)</f>
        <v>0</v>
      </c>
      <c r="H15" s="246">
        <f>VLOOKUP($A$1,'Subsidized Employment'!$A$5:$Z$56,HLOOKUP(C$1,$AC$3:$AJ$4,2,FALSE), FALSE)/VLOOKUP($A$1,'Total Funds Spent &amp; Transferred'!$A$5:$Z$56,HLOOKUP(C$1,$AC$3:$AJ$4,2,FALSE), FALSE)</f>
        <v>0</v>
      </c>
      <c r="I15" s="246">
        <f t="shared" si="2"/>
        <v>0</v>
      </c>
      <c r="K15" s="274"/>
      <c r="L15" s="274"/>
      <c r="AB15" s="247" t="s">
        <v>103</v>
      </c>
    </row>
    <row r="16" spans="1:36">
      <c r="A16" s="258" t="s">
        <v>20</v>
      </c>
      <c r="B16" s="248">
        <f>VLOOKUP($A$1,'Education and Training'!$A$5:$AA$56,HLOOKUP(B$1,$AC$3:$AK$4,2,FALSE), FALSE)</f>
        <v>5192309</v>
      </c>
      <c r="C16" s="248">
        <f>VLOOKUP($A$1,'Education and Training'!$A$5:$AA$56,HLOOKUP(C$1,$AC$3:$AK$4,2,FALSE), FALSE)</f>
        <v>4275284</v>
      </c>
      <c r="D16" s="248">
        <f t="shared" si="0"/>
        <v>-917025</v>
      </c>
      <c r="E16" s="246">
        <f t="shared" si="1"/>
        <v>-0.17661217774211821</v>
      </c>
      <c r="G16" s="246">
        <f>VLOOKUP($A$1,'Education and Training'!$A$5:$Z$56,HLOOKUP(B$1,$AC$3:$AJ$4,2,FALSE), FALSE)/VLOOKUP($A$1,'Total Funds Spent &amp; Transferred'!$A$5:$Z$56,HLOOKUP(B$1,$AC$3:$AJ$4,2,FALSE), FALSE)</f>
        <v>0.17604791608900144</v>
      </c>
      <c r="H16" s="246">
        <f>VLOOKUP($A$1,'Education and Training'!$A$5:$Z$56,HLOOKUP(C$1,$AC$3:$AJ$4,2,FALSE), FALSE)/VLOOKUP($A$1,'Total Funds Spent &amp; Transferred'!$A$5:$Z$56,HLOOKUP(C$1,$AC$3:$AJ$4,2,FALSE), FALSE)</f>
        <v>0.14302209599794891</v>
      </c>
      <c r="I16" s="246">
        <f t="shared" si="2"/>
        <v>-3.3025820091052538E-2</v>
      </c>
      <c r="AB16" s="247" t="s">
        <v>104</v>
      </c>
    </row>
    <row r="17" spans="1:28">
      <c r="A17" s="258" t="s">
        <v>22</v>
      </c>
      <c r="B17" s="248">
        <f>VLOOKUP($A$1,'Additional Work Activities'!$A$5:$AA$56,HLOOKUP(B$1,$AC$3:$AK$4,2,FALSE), FALSE)</f>
        <v>0</v>
      </c>
      <c r="C17" s="248">
        <f>VLOOKUP($A$1,'Additional Work Activities'!$A$5:$AA$56,HLOOKUP(C$1,$AC$3:$AK$4,2,FALSE), FALSE)</f>
        <v>0</v>
      </c>
      <c r="D17" s="248">
        <f t="shared" si="0"/>
        <v>0</v>
      </c>
      <c r="E17" s="246" t="str">
        <f t="shared" si="1"/>
        <v>-</v>
      </c>
      <c r="G17" s="246">
        <f>VLOOKUP($A$1,'Additional Work Activities'!$A$5:$Z$56,HLOOKUP(B$1,$AC$3:$AJ$4,2,FALSE), FALSE)/VLOOKUP($A$1,'Total Funds Spent &amp; Transferred'!$A$5:$Z$56,HLOOKUP(B$1,$AC$3:$AJ$4,2,FALSE), FALSE)</f>
        <v>0</v>
      </c>
      <c r="H17" s="246">
        <f>VLOOKUP($A$1,'Additional Work Activities'!$A$5:$Z$56,HLOOKUP(C$1,$AC$3:$AJ$4,2,FALSE), FALSE)/VLOOKUP($A$1,'Total Funds Spent &amp; Transferred'!$A$5:$Z$56,HLOOKUP(C$1,$AC$3:$AJ$4,2,FALSE), FALSE)</f>
        <v>0</v>
      </c>
      <c r="I17" s="246">
        <f t="shared" si="2"/>
        <v>0</v>
      </c>
      <c r="AB17" s="247" t="s">
        <v>105</v>
      </c>
    </row>
    <row r="18" spans="1:28" ht="15.6">
      <c r="A18" s="255" t="s">
        <v>25</v>
      </c>
      <c r="B18" s="248">
        <f>VLOOKUP($A$1,'Work Supports'!$A$5:$AA$56,HLOOKUP(B$1,$AC$3:$AK$4,2,FALSE), FALSE)</f>
        <v>0</v>
      </c>
      <c r="C18" s="248">
        <f>VLOOKUP($A$1,'Work Supports'!$A$5:$AA$56,HLOOKUP(C$1,$AC$3:$AY$4,2,FALSE), FALSE)</f>
        <v>0</v>
      </c>
      <c r="D18" s="248">
        <f>C18-B18</f>
        <v>0</v>
      </c>
      <c r="E18" s="246" t="str">
        <f>IF(B18&lt;&gt;0,(C18-B18)/B18,"-")</f>
        <v>-</v>
      </c>
      <c r="G18" s="246">
        <f>VLOOKUP($A$1,'Work Supports'!$A$5:$Z$56,HLOOKUP(B$1,$AC$3:$AJ$4,2,FALSE), FALSE)/VLOOKUP($A$1,'Total Funds Spent &amp; Transferred'!$A$5:$Z$56,HLOOKUP(B$1,$AC$3:$AJ$4,2,FALSE), FALSE)</f>
        <v>0</v>
      </c>
      <c r="H18" s="246">
        <f>VLOOKUP($A$1,'Work Supports'!$A$5:$Z$56,HLOOKUP(C$1,$AC$3:$AJ$4,2,FALSE), FALSE)/VLOOKUP($A$1,'Total Funds Spent &amp; Transferred'!$A$5:$Z$56,HLOOKUP(C$1,$AC$3:$AJ$4,2,FALSE), FALSE)</f>
        <v>0</v>
      </c>
      <c r="I18" s="246">
        <f>H18-G18</f>
        <v>0</v>
      </c>
      <c r="AB18" s="247" t="s">
        <v>107</v>
      </c>
    </row>
    <row r="19" spans="1:28" ht="15.6">
      <c r="A19" s="255" t="s">
        <v>106</v>
      </c>
      <c r="B19" s="248">
        <f>B20+B21</f>
        <v>3263191</v>
      </c>
      <c r="C19" s="248">
        <f>C20+C21</f>
        <v>3159852</v>
      </c>
      <c r="D19" s="248">
        <f t="shared" si="0"/>
        <v>-103339</v>
      </c>
      <c r="E19" s="246">
        <f t="shared" si="1"/>
        <v>-3.1668081948007333E-2</v>
      </c>
      <c r="G19" s="246">
        <f>B171+B172</f>
        <v>0.11064017479514118</v>
      </c>
      <c r="H19" s="246">
        <f>C171+C172</f>
        <v>0.10570728309120772</v>
      </c>
      <c r="I19" s="246">
        <f t="shared" si="2"/>
        <v>-4.9328917039334619E-3</v>
      </c>
      <c r="AB19" s="247" t="s">
        <v>76</v>
      </c>
    </row>
    <row r="20" spans="1:28">
      <c r="A20" s="258" t="s">
        <v>108</v>
      </c>
      <c r="B20" s="248">
        <f>VLOOKUP($A$1,'Child Care (Spent only)'!$A$5:$AA$56,HLOOKUP(B$1,$AC$3:$AK$4,2,FALSE), FALSE)</f>
        <v>1553707</v>
      </c>
      <c r="C20" s="248">
        <f>VLOOKUP($A$1,'Child Care (Spent only)'!$A$5:$AA$56,HLOOKUP(C$1,$AC$3:$AK$4,2,FALSE), FALSE)</f>
        <v>1553707</v>
      </c>
      <c r="D20" s="248">
        <f t="shared" si="0"/>
        <v>0</v>
      </c>
      <c r="E20" s="246">
        <f t="shared" si="1"/>
        <v>0</v>
      </c>
      <c r="G20" s="246">
        <f>VLOOKUP($A$1,'Child Care (Spent only)'!$A$5:$Z$56,HLOOKUP(B$1,$AC$3:$AJ$4,2,FALSE), FALSE)/VLOOKUP($A$1,'Total Funds Spent &amp; Transferred'!$A$5:$Z$56,HLOOKUP(B$1,$AC$3:$AJ$4,2,FALSE), FALSE)</f>
        <v>5.2679237611416067E-2</v>
      </c>
      <c r="H20" s="246">
        <f>VLOOKUP($A$1,'Child Care (Spent only)'!$A$5:$Z$56,HLOOKUP(C$1,$AC$3:$AJ$4,2,FALSE), FALSE)/VLOOKUP($A$1,'Total Funds Spent &amp; Transferred'!$A$5:$Z$56,HLOOKUP(C$1,$AC$3:$AJ$4,2,FALSE), FALSE)</f>
        <v>5.1976531081136416E-2</v>
      </c>
      <c r="I20" s="246">
        <f t="shared" si="2"/>
        <v>-7.0270653027965091E-4</v>
      </c>
      <c r="AB20" s="247" t="s">
        <v>110</v>
      </c>
    </row>
    <row r="21" spans="1:28">
      <c r="A21" s="258" t="s">
        <v>109</v>
      </c>
      <c r="B21" s="248">
        <f>VLOOKUP($A$1,'Pre-K &amp; Head Start'!$A$5:$AB$56,HLOOKUP(B$1,$AC$6:$AK$7,2,FALSE), FALSE)</f>
        <v>1709484</v>
      </c>
      <c r="C21" s="248">
        <f>VLOOKUP($A$1,'Pre-K &amp; Head Start'!$A$5:$AB$56,HLOOKUP(C$1,$AC$6:$AK$7,2,FALSE), FALSE)</f>
        <v>1606145</v>
      </c>
      <c r="D21" s="248">
        <f t="shared" si="0"/>
        <v>-103339</v>
      </c>
      <c r="E21" s="246">
        <f t="shared" si="1"/>
        <v>-6.0450404917507271E-2</v>
      </c>
      <c r="G21" s="246">
        <f>VLOOKUP($A$1,'Pre-K &amp; Head Start'!$A$5:$Z$56,HLOOKUP(B$1,$AC$6:$AJ$7,2,FALSE), FALSE)/VLOOKUP($A$1,'Total Funds Spent &amp; Transferred'!$A$5:$Z$56,HLOOKUP(B$1,$AC$3:$AJ$4,2,FALSE), FALSE)</f>
        <v>5.7960937183725109E-2</v>
      </c>
      <c r="H21" s="246">
        <f>VLOOKUP($A$1,'Pre-K &amp; Head Start'!$A$5:$Z$56,HLOOKUP(C$1,$AC$6:$AJ$7,2,FALSE), FALSE)/VLOOKUP($A$1,'Total Funds Spent &amp; Transferred'!$A$5:$Z$56,HLOOKUP(C$1,$AC$3:$AJ$4,2,FALSE), FALSE)</f>
        <v>5.3730752010071298E-2</v>
      </c>
      <c r="I21" s="246">
        <f t="shared" si="2"/>
        <v>-4.230185173653811E-3</v>
      </c>
      <c r="AB21" s="247" t="s">
        <v>111</v>
      </c>
    </row>
    <row r="22" spans="1:28" ht="15.6">
      <c r="A22" s="255" t="s">
        <v>54</v>
      </c>
      <c r="B22" s="248">
        <f>VLOOKUP($A$1,'Fin Edu&amp;Asset Dvlpt'!$A$5:$AA$56,HLOOKUP(B$1,$AC$6:$AK$7,2,FALSE), FALSE)</f>
        <v>0</v>
      </c>
      <c r="C22" s="248">
        <f>VLOOKUP($A$1,'Fin Edu&amp;Asset Dvlpt'!$A$5:$AA$56,HLOOKUP(C$1,$AC$6:$AK$7,2,FALSE), FALSE)</f>
        <v>0</v>
      </c>
      <c r="D22" s="248">
        <f t="shared" si="0"/>
        <v>0</v>
      </c>
      <c r="E22" s="246" t="str">
        <f t="shared" si="1"/>
        <v>-</v>
      </c>
      <c r="G22" s="246">
        <f>VLOOKUP($A$1,'Fin Edu&amp;Asset Dvlpt'!$A$5:$Z$56,HLOOKUP(B$1,$AC$6:$AJ$7,2,FALSE), FALSE)/VLOOKUP($A$1,'Total Funds Spent &amp; Transferred'!$A$5:$Z$56,HLOOKUP(B$1,$AC$3:$AJ$4,2,FALSE), FALSE)</f>
        <v>0</v>
      </c>
      <c r="H22" s="246">
        <f>VLOOKUP($A$1,'Fin Edu&amp;Asset Dvlpt'!$A$5:$Z$56,HLOOKUP(C$1,$AC$6:$AJ$7,2,FALSE), FALSE)/VLOOKUP($A$1,'Total Funds Spent &amp; Transferred'!$A$5:$Z$56,HLOOKUP(C$1,$AC$3:$AJ$4,2,FALSE), FALSE)</f>
        <v>0</v>
      </c>
      <c r="I22" s="246">
        <f t="shared" si="2"/>
        <v>0</v>
      </c>
      <c r="AB22" s="247" t="s">
        <v>113</v>
      </c>
    </row>
    <row r="23" spans="1:28" ht="15.6">
      <c r="A23" s="255" t="s">
        <v>112</v>
      </c>
      <c r="B23" s="248">
        <f>VLOOKUP($A$1,'Refundable EITC'!$A$5:$AA$56,HLOOKUP(B$1,$AC$6:$AK$7,2,FALSE), FALSE)</f>
        <v>0</v>
      </c>
      <c r="C23" s="248">
        <f>VLOOKUP($A$1,'Refundable EITC'!$A$5:$AA$56,HLOOKUP(C$1,$AC$6:$AK$7,2,FALSE), FALSE)</f>
        <v>0</v>
      </c>
      <c r="D23" s="248">
        <f t="shared" si="0"/>
        <v>0</v>
      </c>
      <c r="E23" s="246" t="str">
        <f t="shared" si="1"/>
        <v>-</v>
      </c>
      <c r="G23" s="246">
        <f>VLOOKUP($A$1,'Refundable EITC'!$A$5:$Z$56,HLOOKUP(B$1,$AC$6:$AJ$7,2,FALSE), FALSE)/VLOOKUP($A$1,'Total Funds Spent &amp; Transferred'!$A$5:$Z$56,HLOOKUP(B$1,$AC$3:$AJ$4,2,FALSE), FALSE)</f>
        <v>0</v>
      </c>
      <c r="H23" s="246">
        <f>VLOOKUP($A$1,'Refundable EITC'!$A$5:$Z$56,HLOOKUP(C$1,$AC$6:$AJ$7,2,FALSE), FALSE)/VLOOKUP($A$1,'Total Funds Spent &amp; Transferred'!$A$5:$Z$56,HLOOKUP(C$1,$AC$3:$AJ$4,2,FALSE), FALSE)</f>
        <v>0</v>
      </c>
      <c r="I23" s="246">
        <f t="shared" si="2"/>
        <v>0</v>
      </c>
      <c r="J23" s="283"/>
      <c r="AB23" s="247" t="s">
        <v>78</v>
      </c>
    </row>
    <row r="24" spans="1:28" ht="15.6">
      <c r="A24" s="255" t="s">
        <v>114</v>
      </c>
      <c r="B24" s="248">
        <f>VLOOKUP($A$1,'NonEITC Refundable Tax Credit'!$A$5:$AA$56,HLOOKUP(B$1,$AC$6:$AK$7,2,FALSE), FALSE)</f>
        <v>0</v>
      </c>
      <c r="C24" s="248">
        <f>VLOOKUP($A$1,'NonEITC Refundable Tax Credit'!$A$5:$AA$56,HLOOKUP(C$1,$AC$6:$AK$7,2,FALSE), FALSE)</f>
        <v>0</v>
      </c>
      <c r="D24" s="248">
        <f t="shared" si="0"/>
        <v>0</v>
      </c>
      <c r="E24" s="246" t="str">
        <f t="shared" si="1"/>
        <v>-</v>
      </c>
      <c r="F24" s="305"/>
      <c r="G24" s="246">
        <f>VLOOKUP($A$1,'NonEITC Refundable Tax Credit'!$A$5:$Z$56,HLOOKUP(B$1,$AC$6:$AJ$7,2,FALSE), FALSE)/VLOOKUP($A$1,'Total Funds Spent &amp; Transferred'!$A$5:$Z$56,HLOOKUP(B$1,$AC$3:$AJ$4,2,FALSE), FALSE)</f>
        <v>0</v>
      </c>
      <c r="H24" s="246">
        <f>VLOOKUP($A$1,'NonEITC Refundable Tax Credit'!$A$5:$Z$56,HLOOKUP(C$1,$AC$6:$AJ$7,2,FALSE), FALSE)/VLOOKUP($A$1,'Total Funds Spent &amp; Transferred'!$A$5:$Z$56,HLOOKUP(C$1,$AC$3:$AJ$4,2,FALSE), FALSE)</f>
        <v>0</v>
      </c>
      <c r="I24" s="246">
        <f t="shared" si="2"/>
        <v>0</v>
      </c>
      <c r="AB24" s="247" t="s">
        <v>116</v>
      </c>
    </row>
    <row r="25" spans="1:28" ht="15.6">
      <c r="A25" s="255" t="s">
        <v>115</v>
      </c>
      <c r="B25" s="248">
        <f>VLOOKUP($A$1,'Short-Term Benefits'!$A$5:$AB$56,HLOOKUP(B$1,$AC$3:$AK$4,2,FALSE), FALSE)</f>
        <v>3219757</v>
      </c>
      <c r="C25" s="248">
        <f>VLOOKUP($A$1,'Short-Term Benefits'!$A$5:$AB$56,HLOOKUP(C$1,$AC$3:$AK$4,2,FALSE), FALSE)</f>
        <v>3538689</v>
      </c>
      <c r="D25" s="248">
        <f t="shared" si="0"/>
        <v>318932</v>
      </c>
      <c r="E25" s="246">
        <f t="shared" si="1"/>
        <v>9.9054680213444685E-2</v>
      </c>
      <c r="G25" s="246">
        <f>VLOOKUP($A$1,'Short-Term Benefits'!$A$5:$Z$56,HLOOKUP(B$1,$AC$3:$AJ$4,2,FALSE), FALSE)/VLOOKUP($A$1,'Total Funds Spent &amp; Transferred'!$A$5:$Z$56,HLOOKUP(B$1,$AC$3:$AJ$4,2,FALSE), FALSE)</f>
        <v>0.10916752261141913</v>
      </c>
      <c r="H25" s="246">
        <f>VLOOKUP($A$1,'Short-Term Benefits'!$A$5:$Z$56,HLOOKUP(C$1,$AC$3:$AJ$4,2,FALSE), FALSE)/VLOOKUP($A$1,'Total Funds Spent &amp; Transferred'!$A$5:$Z$56,HLOOKUP(C$1,$AC$3:$AJ$4,2,FALSE), FALSE)</f>
        <v>0.11838060766603713</v>
      </c>
      <c r="I25" s="246">
        <f t="shared" si="2"/>
        <v>9.2130850546180004E-3</v>
      </c>
      <c r="AB25" s="247" t="s">
        <v>117</v>
      </c>
    </row>
    <row r="26" spans="1:28" ht="15.6">
      <c r="A26" s="255" t="s">
        <v>26</v>
      </c>
      <c r="B26" s="248">
        <f>VLOOKUP($A$1,'Supportive Services'!$A$5:$AA$56,HLOOKUP(B$1,$AC$6:$AK$7,2,FALSE), FALSE)</f>
        <v>1614037</v>
      </c>
      <c r="C26" s="248">
        <f>VLOOKUP($A$1,'Supportive Services'!$A$5:$AA$56,HLOOKUP(C$1,$AC$6:$AK$7,2,FALSE), FALSE)</f>
        <v>915540</v>
      </c>
      <c r="D26" s="248">
        <f>C26-B26</f>
        <v>-698497</v>
      </c>
      <c r="E26" s="246">
        <f>IF(B26&lt;&gt;0,(C26-B26)/B26,"-")</f>
        <v>-0.43276393292099252</v>
      </c>
      <c r="G26" s="246">
        <f>VLOOKUP($A$1,'Supportive Services'!$A$5:$Z$56,HLOOKUP(B$1,$AC$6:$AJ$7,2,FALSE), FALSE)/VLOOKUP($A$1,'Total Funds Spent &amp; Transferred'!$A$5:$Z$56,HLOOKUP(B$1,$AC$3:$AJ$4,2,FALSE), FALSE)</f>
        <v>5.4724757394165796E-2</v>
      </c>
      <c r="H26" s="246">
        <f>VLOOKUP($A$1,'Supportive Services'!$A$5:$Z$56,HLOOKUP(C$1,$AC$6:$AJ$7,2,FALSE), FALSE)/VLOOKUP($A$1,'Total Funds Spent &amp; Transferred'!$A$5:$Z$56,HLOOKUP(C$1,$AC$3:$AJ$4,2,FALSE), FALSE)</f>
        <v>3.0627778124204648E-2</v>
      </c>
      <c r="I26" s="246">
        <f>H26-G26</f>
        <v>-2.4096979269961148E-2</v>
      </c>
      <c r="AB26" s="247" t="s">
        <v>77</v>
      </c>
    </row>
    <row r="27" spans="1:28" ht="15.6">
      <c r="A27" s="255" t="s">
        <v>118</v>
      </c>
      <c r="B27" s="248">
        <f>VLOOKUP($A$1,'Services for Children &amp; Youth'!$A$5:$AB$56,HLOOKUP(B$1,$AC$6:$AK$7,2,FALSE), FALSE)</f>
        <v>0</v>
      </c>
      <c r="C27" s="248">
        <f>VLOOKUP($A$1,'Services for Children &amp; Youth'!$A$5:$AB$56,HLOOKUP(C$1,$AC$6:$AK$7,2,FALSE), FALSE)</f>
        <v>0</v>
      </c>
      <c r="D27" s="248">
        <f t="shared" si="0"/>
        <v>0</v>
      </c>
      <c r="E27" s="246" t="str">
        <f t="shared" si="1"/>
        <v>-</v>
      </c>
      <c r="G27" s="246">
        <f>VLOOKUP($A$1,'Services for Children &amp; Youth'!$A$5:$Z$56,HLOOKUP(B$1,$AC$6:$AJ$7,2,FALSE), FALSE)/VLOOKUP($A$1,'Total Funds Spent &amp; Transferred'!$A$5:$Z$56,HLOOKUP(B$1,$AC$3:$AJ$4,2,FALSE), FALSE)</f>
        <v>0</v>
      </c>
      <c r="H27" s="246">
        <f>VLOOKUP($A$1,'Services for Children &amp; Youth'!$A$5:$Z$56,HLOOKUP(C$1,$AC$6:$AJ$7,2,FALSE), FALSE)/VLOOKUP($A$1,'Total Funds Spent &amp; Transferred'!$A$5:$Z$56,HLOOKUP(C$1,$AC$3:$AJ$4,2,FALSE), FALSE)</f>
        <v>0</v>
      </c>
      <c r="I27" s="246">
        <f t="shared" si="2"/>
        <v>0</v>
      </c>
      <c r="AB27" s="247" t="s">
        <v>120</v>
      </c>
    </row>
    <row r="28" spans="1:28" ht="15.6">
      <c r="A28" s="255" t="s">
        <v>119</v>
      </c>
      <c r="B28" s="248">
        <f>VLOOKUP($A$1,'Pregnancy Prevention'!$A$5:$AA$56,HLOOKUP(B$1,$AC$3:$AK$4,2,FALSE), FALSE)</f>
        <v>0</v>
      </c>
      <c r="C28" s="248">
        <f>VLOOKUP($A$1,'Pregnancy Prevention'!$A$5:$AA$56,HLOOKUP(C$1,$AC$3:$AK$4,2,FALSE), FALSE)</f>
        <v>0</v>
      </c>
      <c r="D28" s="248">
        <f t="shared" si="0"/>
        <v>0</v>
      </c>
      <c r="E28" s="246" t="str">
        <f t="shared" si="1"/>
        <v>-</v>
      </c>
      <c r="G28" s="246">
        <f>VLOOKUP($A$1,'Pregnancy Prevention'!$A$5:$Z$56,HLOOKUP(B$1,$AC$3:$AJ$4,2,FALSE), FALSE)/VLOOKUP($A$1,'Total Funds Spent &amp; Transferred'!$A$5:$Z$56,HLOOKUP(B$1,$AC$3:$AJ$4,2,FALSE), FALSE)</f>
        <v>0</v>
      </c>
      <c r="H28" s="246">
        <f>VLOOKUP($A$1,'Pregnancy Prevention'!$A$5:$Z$56,HLOOKUP(C$1,$AC$3:$AJ$4,2,FALSE), FALSE)/VLOOKUP($A$1,'Total Funds Spent &amp; Transferred'!$A$5:$Z$56,HLOOKUP(C$1,$AC$3:$AJ$4,2,FALSE), FALSE)</f>
        <v>0</v>
      </c>
      <c r="I28" s="246">
        <f t="shared" si="2"/>
        <v>0</v>
      </c>
      <c r="AB28" s="247" t="s">
        <v>122</v>
      </c>
    </row>
    <row r="29" spans="1:28" ht="15.6">
      <c r="A29" s="255" t="s">
        <v>121</v>
      </c>
      <c r="B29" s="248">
        <f>VLOOKUP($A$1,'Fatherhood &amp; 2-Parent Family'!$A$5:$AA$56,HLOOKUP(B$1,$AC$3:$AK$4,2,FALSE), FALSE)</f>
        <v>0</v>
      </c>
      <c r="C29" s="248">
        <f>VLOOKUP($A$1,'Fatherhood &amp; 2-Parent Family'!$A$5:$AA$56,HLOOKUP(C$1,$AC$3:$AK$4,2,FALSE), FALSE)</f>
        <v>0</v>
      </c>
      <c r="D29" s="248">
        <f t="shared" si="0"/>
        <v>0</v>
      </c>
      <c r="E29" s="246" t="str">
        <f t="shared" si="1"/>
        <v>-</v>
      </c>
      <c r="G29" s="246">
        <f>VLOOKUP($A$1,'Fatherhood &amp; 2-Parent Family'!$A$5:$Z$56,HLOOKUP(B$1,$AC$3:$AJ$4,2,FALSE), FALSE)/VLOOKUP($A$1,'Total Funds Spent &amp; Transferred'!$A$5:$Z$56,HLOOKUP(B$1,$AC$3:$AJ$4,2,FALSE), FALSE)</f>
        <v>0</v>
      </c>
      <c r="H29" s="246">
        <f>VLOOKUP($A$1,'Fatherhood &amp; 2-Parent Family'!$A$5:$Z$56,HLOOKUP(C$1,$AC$3:$AJ$4,2,FALSE), FALSE)/VLOOKUP($A$1,'Total Funds Spent &amp; Transferred'!$A$5:$Z$56,HLOOKUP(C$1,$AC$3:$AJ$4,2,FALSE), FALSE)</f>
        <v>0</v>
      </c>
      <c r="I29" s="246">
        <f t="shared" si="2"/>
        <v>0</v>
      </c>
      <c r="AB29" s="247" t="s">
        <v>124</v>
      </c>
    </row>
    <row r="30" spans="1:28" ht="15.6">
      <c r="A30" s="255" t="s">
        <v>123</v>
      </c>
      <c r="B30" s="248">
        <f>SUM(B31:B33)</f>
        <v>0</v>
      </c>
      <c r="C30" s="248">
        <f>SUM(C31:C33)</f>
        <v>0</v>
      </c>
      <c r="D30" s="248">
        <f t="shared" si="0"/>
        <v>0</v>
      </c>
      <c r="E30" s="246" t="str">
        <f t="shared" si="1"/>
        <v>-</v>
      </c>
      <c r="G30" s="246">
        <f>VLOOKUP($A$1,'Child Welfare'!$A$5:$Z$56,HLOOKUP(B$1,$AC$6:$AJ$7,2,FALSE), FALSE)/VLOOKUP($A$1,'Total Funds Spent &amp; Transferred'!$A$5:$Z$56,HLOOKUP(B$1,$AC$3:$AJ$4,2,FALSE), FALSE)</f>
        <v>0</v>
      </c>
      <c r="H30" s="246">
        <f>VLOOKUP($A$1,'Child Welfare'!$A$5:$Z$56,HLOOKUP(C$1,$AC$6:$AJ$7,2,FALSE), FALSE)/VLOOKUP($A$1,'Total Funds Spent &amp; Transferred'!$A$5:$Z$56,HLOOKUP(C$1,$AC$3:$AJ$4,2,FALSE), FALSE)</f>
        <v>0</v>
      </c>
      <c r="I30" s="246">
        <f t="shared" si="2"/>
        <v>0</v>
      </c>
      <c r="AB30" s="247" t="s">
        <v>126</v>
      </c>
    </row>
    <row r="31" spans="1:28">
      <c r="A31" s="258" t="s">
        <v>125</v>
      </c>
      <c r="B31" s="248">
        <f>VLOOKUP($A$1,'Family Support, Preservation'!$A$5:$AA$56,HLOOKUP(B$1,$AC$6:$AK$7,2,FALSE), FALSE)</f>
        <v>0</v>
      </c>
      <c r="C31" s="248" cm="1">
        <f t="array" ref="C31">_xlfn.XLOOKUP($C$1,'Family Support, Preservation'!$B$3:$H$3,_xlfn.XLOOKUP('Year-to-Year Comparison'!$A$1,'Family Support, Preservation'!$A$5:$A$56,'Family Support, Preservation'!$B$5:$H$56))</f>
        <v>0</v>
      </c>
      <c r="D31" s="248">
        <f t="shared" si="0"/>
        <v>0</v>
      </c>
      <c r="E31" s="246" t="str">
        <f t="shared" si="1"/>
        <v>-</v>
      </c>
      <c r="G31" s="246">
        <f>VLOOKUP($A$1,'Family Support, Preservation'!$A$5:$Z$56,HLOOKUP(B$1,$AC$6:$AJ$7,2,FALSE), FALSE)/VLOOKUP($A$1,'Total Funds Spent &amp; Transferred'!$A$5:$Z$56,HLOOKUP(B$1,$AC$3:$AJ$4,2,FALSE), FALSE)</f>
        <v>0</v>
      </c>
      <c r="H31" s="246">
        <f>VLOOKUP($A$1,'Family Support, Preservation'!$A$5:$Z$56,HLOOKUP(C$1,$AC$6:$AJ$7,2,FALSE), FALSE)/VLOOKUP($A$1,'Total Funds Spent &amp; Transferred'!$A$5:$Z$56,HLOOKUP(C$1,$AC$3:$AJ$4,2,FALSE), FALSE)</f>
        <v>0</v>
      </c>
      <c r="I31" s="246">
        <f t="shared" si="2"/>
        <v>0</v>
      </c>
      <c r="AB31" s="247" t="s">
        <v>127</v>
      </c>
    </row>
    <row r="32" spans="1:28">
      <c r="A32" s="258" t="s">
        <v>43</v>
      </c>
      <c r="B32" s="248">
        <f>VLOOKUP($A$1,'Adoption Srvcs'!$A$5:$AA$56,HLOOKUP(B$1,$AC$6:$AK$7,2,FALSE), FALSE)</f>
        <v>0</v>
      </c>
      <c r="C32" s="248">
        <f>VLOOKUP($A$1,'Adoption Srvcs'!$A$5:$AA$56,HLOOKUP(C$1,$AC$6:$AK$7,2,FALSE), FALSE)</f>
        <v>0</v>
      </c>
      <c r="D32" s="248">
        <f t="shared" si="0"/>
        <v>0</v>
      </c>
      <c r="E32" s="246" t="str">
        <f t="shared" si="1"/>
        <v>-</v>
      </c>
      <c r="G32" s="246">
        <f>VLOOKUP($A$1,'Adoption Srvcs'!$A$5:$Z$56,HLOOKUP(B$1,$AC$6:$AJ$7,2,FALSE), FALSE)/VLOOKUP($A$1,'Total Funds Spent &amp; Transferred'!$A$5:$Z$56,HLOOKUP(B$1,$AC$3:$AJ$4,2,FALSE), FALSE)</f>
        <v>0</v>
      </c>
      <c r="H32" s="246">
        <f>VLOOKUP($A$1,'Adoption Srvcs'!$A$5:$Z$56,HLOOKUP(C$1,$AC$6:$AJ$7,2,FALSE), FALSE)/VLOOKUP($A$1,'Total Funds Spent &amp; Transferred'!$A$5:$Z$56,HLOOKUP(C$1,$AC$3:$AJ$4,2,FALSE), FALSE)</f>
        <v>0</v>
      </c>
      <c r="I32" s="246">
        <f t="shared" si="2"/>
        <v>0</v>
      </c>
      <c r="AB32" s="247" t="s">
        <v>128</v>
      </c>
    </row>
    <row r="33" spans="1:33">
      <c r="A33" s="258" t="s">
        <v>45</v>
      </c>
      <c r="B33" s="248">
        <f>VLOOKUP($A$1,'Add''l Child Welfare Services'!$A$5:$AA$56,HLOOKUP(B$1,$AC$6:$AK$7,2,FALSE), FALSE)</f>
        <v>0</v>
      </c>
      <c r="C33" s="248">
        <f>VLOOKUP($A$1,'Add''l Child Welfare Services'!$A$5:$AA$56,HLOOKUP(C$1,$AC$6:$AK$7,2,FALSE), FALSE)</f>
        <v>0</v>
      </c>
      <c r="D33" s="248">
        <f t="shared" si="0"/>
        <v>0</v>
      </c>
      <c r="E33" s="246" t="str">
        <f t="shared" si="1"/>
        <v>-</v>
      </c>
      <c r="G33" s="246">
        <f>VLOOKUP($A$1,'Add''l Child Welfare Services'!$A$5:$Z$56,HLOOKUP(B$1,$AC$6:$AJ$7,2,FALSE), FALSE)/VLOOKUP($A$1,'Total Funds Spent &amp; Transferred'!$A$5:$Z$56,HLOOKUP(B$1,$AC$3:$AJ$4,2,FALSE), FALSE)</f>
        <v>0</v>
      </c>
      <c r="H33" s="246">
        <f>VLOOKUP($A$1,'Add''l Child Welfare Services'!$A$5:$Z$56,HLOOKUP(C$1,$AC$6:$AJ$7,2,FALSE), FALSE)/VLOOKUP($A$1,'Total Funds Spent &amp; Transferred'!$A$5:$Z$56,HLOOKUP(C$1,$AC$3:$AJ$4,2,FALSE), FALSE)</f>
        <v>0</v>
      </c>
      <c r="I33" s="246">
        <f t="shared" si="2"/>
        <v>0</v>
      </c>
      <c r="AB33" s="247" t="s">
        <v>130</v>
      </c>
    </row>
    <row r="34" spans="1:33" ht="15.6">
      <c r="A34" s="255" t="s">
        <v>129</v>
      </c>
      <c r="B34" s="248">
        <f>VLOOKUP($A$1,'Home Visiting'!$A$5:$AA$56,HLOOKUP(B$1,$AC$6:$AK$7,2,FALSE), FALSE)</f>
        <v>922906</v>
      </c>
      <c r="C34" s="248">
        <f>VLOOKUP($A$1,'Home Visiting'!$A$5:$AA$56,HLOOKUP(C$1,$AC$6:$AK$7,2,FALSE), FALSE)</f>
        <v>1323282</v>
      </c>
      <c r="D34" s="248">
        <f t="shared" si="0"/>
        <v>400376</v>
      </c>
      <c r="E34" s="246">
        <f t="shared" si="1"/>
        <v>0.43382099585439904</v>
      </c>
      <c r="G34" s="246">
        <f>VLOOKUP($A$1,'Home Visiting'!$A$5:$Z$56,HLOOKUP(B$1,$AC$6:$AJ$7,2,FALSE), FALSE)/VLOOKUP($A$1,'Total Funds Spent &amp; Transferred'!$A$5:$Z$56,HLOOKUP(B$1,$AC$3:$AJ$4,2,FALSE), FALSE)</f>
        <v>3.1291604187276979E-2</v>
      </c>
      <c r="H34" s="246">
        <f>VLOOKUP($A$1,'Home Visiting'!$A$5:$Z$56,HLOOKUP(C$1,$AC$6:$AJ$7,2,FALSE), FALSE)/VLOOKUP($A$1,'Total Funds Spent &amp; Transferred'!$A$5:$Z$56,HLOOKUP(C$1,$AC$3:$AJ$4,2,FALSE), FALSE)</f>
        <v>4.4268068562546448E-2</v>
      </c>
      <c r="I34" s="246">
        <f t="shared" si="2"/>
        <v>1.2976464375269468E-2</v>
      </c>
      <c r="AB34" s="247" t="s">
        <v>131</v>
      </c>
    </row>
    <row r="35" spans="1:33" ht="15.6">
      <c r="A35" s="255" t="s">
        <v>27</v>
      </c>
      <c r="B35" s="248">
        <f>VLOOKUP($A$1,'Program Managment'!$A$5:$AB$56,HLOOKUP(B$1,$AC$3:$AK$4,2,FALSE), FALSE)</f>
        <v>3820927</v>
      </c>
      <c r="C35" s="248">
        <f>VLOOKUP($A$1,'Program Managment'!$A$5:$AB$56,HLOOKUP(C$1,$AC$3:$AK$4,2,FALSE), FALSE)</f>
        <v>2944209</v>
      </c>
      <c r="D35" s="248">
        <f t="shared" si="0"/>
        <v>-876718</v>
      </c>
      <c r="E35" s="246">
        <f t="shared" si="1"/>
        <v>-0.22945164877528412</v>
      </c>
      <c r="G35" s="246">
        <f>VLOOKUP($A$1,'Program Managment'!$A$5:$Z$56,HLOOKUP(B$1,$AC$3:$AJ$4,2,FALSE), FALSE)/VLOOKUP($A$1,'Total Funds Spent &amp; Transferred'!$A$5:$Z$56,HLOOKUP(B$1,$AC$3:$AJ$4,2,FALSE), FALSE)</f>
        <v>0.12955050168974921</v>
      </c>
      <c r="H35" s="246">
        <f>VLOOKUP($A$1,'Program Managment'!$A$5:$Z$56,HLOOKUP(C$1,$AC$3:$AJ$4,2,FALSE), FALSE)/VLOOKUP($A$1,'Total Funds Spent &amp; Transferred'!$A$5:$Z$56,HLOOKUP(C$1,$AC$3:$AJ$4,2,FALSE), FALSE)</f>
        <v>9.8493326346512922E-2</v>
      </c>
      <c r="I35" s="246">
        <f t="shared" si="2"/>
        <v>-3.1057175343236293E-2</v>
      </c>
      <c r="AB35" s="247" t="s">
        <v>132</v>
      </c>
    </row>
    <row r="36" spans="1:33">
      <c r="A36" s="258" t="s">
        <v>28</v>
      </c>
      <c r="B36" s="248">
        <f>VLOOKUP($A$1,'Administrative Costs'!$A$5:$AA$56,HLOOKUP(B$1,$AC$6:$AK$7,2,FALSE), FALSE)</f>
        <v>3433359</v>
      </c>
      <c r="C36" s="248">
        <f>VLOOKUP($A$1,'Administrative Costs'!$A$5:$AA$56,HLOOKUP(C$1,$AC$6:$AK$7,2,FALSE), FALSE)</f>
        <v>2304299</v>
      </c>
      <c r="D36" s="248">
        <f t="shared" si="0"/>
        <v>-1129060</v>
      </c>
      <c r="E36" s="246">
        <f t="shared" si="1"/>
        <v>-0.32884996879149542</v>
      </c>
      <c r="G36" s="246">
        <f>VLOOKUP($A$1,'Administrative Costs'!$A$5:$Z$56,HLOOKUP(B$1,$AC$6:$AJ$7,2,FALSE), FALSE)/VLOOKUP($A$1,'Total Funds Spent &amp; Transferred'!$A$5:$Z$56,HLOOKUP(B$1,$AC$3:$AJ$4,2,FALSE), FALSE)</f>
        <v>0.11640980864879534</v>
      </c>
      <c r="H36" s="246">
        <f>VLOOKUP($A$1,'Administrative Costs'!$A$5:$Z$56,HLOOKUP(C$1,$AC$6:$AJ$7,2,FALSE), FALSE)/VLOOKUP($A$1,'Total Funds Spent &amp; Transferred'!$A$5:$Z$56,HLOOKUP(C$1,$AC$3:$AJ$4,2,FALSE), FALSE)</f>
        <v>7.7086264394594067E-2</v>
      </c>
      <c r="I36" s="246">
        <f t="shared" si="2"/>
        <v>-3.9323544254201273E-2</v>
      </c>
      <c r="AB36" s="247" t="s">
        <v>75</v>
      </c>
    </row>
    <row r="37" spans="1:33">
      <c r="A37" s="258" t="s">
        <v>30</v>
      </c>
      <c r="B37" s="248">
        <f>VLOOKUP($A$1,'Assessment Service Provision'!$A$5:$AA$56,HLOOKUP(B$1,$AC$6:$AK$7,2,FALSE), FALSE)</f>
        <v>303980</v>
      </c>
      <c r="C37" s="248">
        <f>VLOOKUP($A$1,'Assessment Service Provision'!$A$5:$AA$56,HLOOKUP(C$1,$AC$6:$AK$7,2,FALSE), FALSE)</f>
        <v>308814</v>
      </c>
      <c r="D37" s="248">
        <f t="shared" si="0"/>
        <v>4834</v>
      </c>
      <c r="E37" s="246">
        <f t="shared" si="1"/>
        <v>1.5902361997499836E-2</v>
      </c>
      <c r="G37" s="246">
        <f>VLOOKUP($A$1,'Assessment Service Provision'!$A$5:$Z$56,HLOOKUP(B$1,$AC$6:$AJ$7,2,FALSE), FALSE)/VLOOKUP($A$1,'Total Funds Spent &amp; Transferred'!$A$5:$Z$56,HLOOKUP(B$1,$AC$3:$AJ$4,2,FALSE), FALSE)</f>
        <v>1.0306598766124022E-2</v>
      </c>
      <c r="H37" s="246">
        <f>VLOOKUP($A$1,'Assessment Service Provision'!$A$5:$Z$56,HLOOKUP(C$1,$AC$6:$AJ$7,2,FALSE), FALSE)/VLOOKUP($A$1,'Total Funds Spent &amp; Transferred'!$A$5:$Z$56,HLOOKUP(C$1,$AC$3:$AJ$4,2,FALSE), FALSE)</f>
        <v>1.0330828444030993E-2</v>
      </c>
      <c r="I37" s="246">
        <f t="shared" si="2"/>
        <v>2.4229677906970754E-5</v>
      </c>
      <c r="AB37" s="247" t="s">
        <v>133</v>
      </c>
      <c r="AG37" s="247" t="e">
        <f>VLOOKUP($A$1,'Adjusted MOE'!A62:Z114,MATCH($C$1,'Adjusted MOE'!A62:Z63,0),FALSE)</f>
        <v>#N/A</v>
      </c>
    </row>
    <row r="38" spans="1:33">
      <c r="A38" s="258" t="s">
        <v>32</v>
      </c>
      <c r="B38" s="248">
        <f>VLOOKUP($A$1,Systems!$A$5:$AA$56,HLOOKUP(B$1,$AC$6:$AK$7,2,FALSE), FALSE)</f>
        <v>83588</v>
      </c>
      <c r="C38" s="248">
        <f>VLOOKUP($A$1,Systems!$A$5:$AA$56,HLOOKUP(C$1,$AC$6:$AK$7,2,FALSE), FALSE)</f>
        <v>331096</v>
      </c>
      <c r="D38" s="248">
        <f t="shared" si="0"/>
        <v>247508</v>
      </c>
      <c r="E38" s="246">
        <f t="shared" si="1"/>
        <v>2.9610470402450111</v>
      </c>
      <c r="G38" s="246">
        <f>VLOOKUP($A$1,Systems!$A$5:$Z$56,HLOOKUP(B$1,$AC$6:$AJ$7,2,FALSE), FALSE)/VLOOKUP($A$1,'Total Funds Spent &amp; Transferred'!$A$5:$Z$56,HLOOKUP(B$1,$AC$3:$AJ$4,2,FALSE), FALSE)</f>
        <v>2.83409427482984E-3</v>
      </c>
      <c r="H38" s="246">
        <f>VLOOKUP($A$1,Systems!$A$5:$Z$56,HLOOKUP(C$1,$AC$6:$AJ$7,2,FALSE), FALSE)/VLOOKUP($A$1,'Total Funds Spent &amp; Transferred'!$A$5:$Z$56,HLOOKUP(C$1,$AC$3:$AJ$4,2,FALSE), FALSE)</f>
        <v>1.1076233507887872E-2</v>
      </c>
      <c r="I38" s="246">
        <f t="shared" si="2"/>
        <v>8.242139233058032E-3</v>
      </c>
      <c r="AB38" s="247" t="s">
        <v>134</v>
      </c>
    </row>
    <row r="39" spans="1:33" ht="15.6">
      <c r="A39" s="255" t="s">
        <v>61</v>
      </c>
      <c r="B39" s="248">
        <f>VLOOKUP($A$1,'Other Nonassistance'!$A$5:$AA$56,HLOOKUP(B$1,$AC$3:$AK$4,2,FALSE), FALSE)</f>
        <v>0</v>
      </c>
      <c r="C39" s="248">
        <f>VLOOKUP($A$1,'Other Nonassistance'!$A$5:$AA$56,HLOOKUP(C$1,$AC$3:$AK$4,2,FALSE), FALSE)</f>
        <v>0</v>
      </c>
      <c r="D39" s="248">
        <f t="shared" si="0"/>
        <v>0</v>
      </c>
      <c r="E39" s="246" t="str">
        <f t="shared" si="1"/>
        <v>-</v>
      </c>
      <c r="G39" s="246">
        <f>VLOOKUP($A$1,'Other Nonassistance'!$A$5:$Z$56,HLOOKUP(B$1,$AC$3:$AJ$4,2,FALSE), FALSE)/VLOOKUP($A$1,'Total Funds Spent &amp; Transferred'!$A$5:$Z$56,HLOOKUP(B$1,$AC$3:$AJ$4,2,FALSE), FALSE)</f>
        <v>0</v>
      </c>
      <c r="H39" s="246">
        <f>VLOOKUP($A$1,'Other Nonassistance'!$A$5:$Z$56,HLOOKUP(C$1,$AC$3:$AJ$4,2,FALSE), FALSE)/VLOOKUP($A$1,'Total Funds Spent &amp; Transferred'!$A$5:$Z$56,HLOOKUP(C$1,$AC$3:$AJ$4,2,FALSE), FALSE)</f>
        <v>0</v>
      </c>
      <c r="I39" s="246">
        <f t="shared" si="2"/>
        <v>0</v>
      </c>
      <c r="J39" s="351"/>
      <c r="AB39" s="247" t="s">
        <v>136</v>
      </c>
    </row>
    <row r="40" spans="1:33" ht="15.6">
      <c r="A40" s="249" t="s">
        <v>135</v>
      </c>
      <c r="B40" s="248">
        <f>VLOOKUP($A$1,'Total Funds Spent'!$A$5:$AA$56,HLOOKUP(B$1,$AC$3:$AK$4,2,FALSE), FALSE)</f>
        <v>29493726</v>
      </c>
      <c r="C40" s="248">
        <f>VLOOKUP($A$1,'Total Funds Spent'!$A$5:$AA$56,HLOOKUP(C$1,$AC$3:$AK$4,2,FALSE), FALSE)</f>
        <v>29892472</v>
      </c>
      <c r="D40" s="248">
        <f t="shared" si="0"/>
        <v>398746</v>
      </c>
      <c r="E40" s="246">
        <f t="shared" si="1"/>
        <v>1.3519688899259455E-2</v>
      </c>
      <c r="F40" s="293" t="s">
        <v>169</v>
      </c>
      <c r="G40" s="246">
        <f>VLOOKUP($A$1,'Total Funds Spent'!$A$5:$Z$56,HLOOKUP(B$1,$AC$3:$AJ$4,2,FALSE), FALSE)/VLOOKUP($A$1,'Total Funds Spent &amp; Transferred'!$A$5:$Z$56,HLOOKUP(B$1,$AC$3:$AJ$4,2,FALSE), FALSE)</f>
        <v>1</v>
      </c>
      <c r="H40" s="246">
        <f>VLOOKUP($A$1,'Total Funds Spent'!$A$5:$Z$56,HLOOKUP(C$1,$AC$3:$AJ$4,2,FALSE), FALSE)/VLOOKUP($A$1,'Total Funds Spent &amp; Transferred'!$A$5:$Z$56,HLOOKUP(C$1,$AC$3:$AJ$4,2,FALSE), FALSE)</f>
        <v>1</v>
      </c>
      <c r="I40" s="246">
        <f t="shared" si="2"/>
        <v>0</v>
      </c>
      <c r="AB40" s="247" t="s">
        <v>138</v>
      </c>
    </row>
    <row r="41" spans="1:33" ht="15.6">
      <c r="A41" s="249" t="s">
        <v>137</v>
      </c>
      <c r="B41" s="248">
        <f>VLOOKUP($A$1,'Transferred out of TANF'!$A$5:$AA$56,HLOOKUP(B$1,$AC$3:$AK$4,2,FALSE), FALSE)</f>
        <v>0</v>
      </c>
      <c r="C41" s="248">
        <f>VLOOKUP($A$1,'Transferred out of TANF'!$A$5:$AA$56,HLOOKUP(C$1,$AC$3:$AK$4,2,FALSE), FALSE)</f>
        <v>0</v>
      </c>
      <c r="D41" s="248">
        <f t="shared" si="0"/>
        <v>0</v>
      </c>
      <c r="E41" s="246" t="str">
        <f t="shared" si="1"/>
        <v>-</v>
      </c>
      <c r="G41" s="246">
        <f>VLOOKUP($A$1,'Transferred out of TANF'!$A$5:$Z$56,HLOOKUP(B$1,$AC$3:$AJ$4,2,FALSE), FALSE)/VLOOKUP($A$1,'Total Funds Spent &amp; Transferred'!$A$5:$Z$56,HLOOKUP(B$1,$AC$3:$AJ$4,2,FALSE), FALSE)</f>
        <v>0</v>
      </c>
      <c r="H41" s="246">
        <f>VLOOKUP($A$1,'Transferred out of TANF'!$A$5:$Z$56,HLOOKUP(C$1,$AC$3:$AJ$4,2,FALSE), FALSE)/VLOOKUP($A$1,'Total Funds Spent &amp; Transferred'!$A$5:$Z$56,HLOOKUP(C$1,$AC$3:$AJ$4,2,FALSE), FALSE)</f>
        <v>0</v>
      </c>
      <c r="I41" s="246">
        <f t="shared" si="2"/>
        <v>0</v>
      </c>
      <c r="AB41" s="247" t="s">
        <v>140</v>
      </c>
    </row>
    <row r="42" spans="1:33" ht="15.6">
      <c r="A42" s="259" t="s">
        <v>139</v>
      </c>
      <c r="B42" s="248">
        <f>VLOOKUP($A$1,'Transferred to CCDF'!$A$5:$AA$56,HLOOKUP(B$1,$AC$3:$AK$4,2,FALSE), FALSE)</f>
        <v>0</v>
      </c>
      <c r="C42" s="248">
        <f>VLOOKUP($A$1,'Transferred to CCDF'!$A$5:$AA$56,HLOOKUP(C$1,$AC$3:$AK$4,2,FALSE), FALSE)</f>
        <v>0</v>
      </c>
      <c r="D42" s="248">
        <f t="shared" si="0"/>
        <v>0</v>
      </c>
      <c r="E42" s="246" t="str">
        <f t="shared" si="1"/>
        <v>-</v>
      </c>
      <c r="G42" s="246">
        <f>VLOOKUP($A$1,'Transferred to CCDF'!$A$5:$Z$56,HLOOKUP(B$1,$AC$3:$AJ$4,2,FALSE), FALSE)/VLOOKUP($A$1,'Total Funds Spent &amp; Transferred'!$A$5:$Z$56,HLOOKUP(B$1,$AC$3:$AJ$4,2,FALSE), FALSE)</f>
        <v>0</v>
      </c>
      <c r="H42" s="246">
        <f>VLOOKUP($A$1,'Transferred to CCDF'!$A$5:$Z$56,HLOOKUP(C$1,$AC$3:$AJ$4,2,FALSE), FALSE)/VLOOKUP($A$1,'Total Funds Spent &amp; Transferred'!$A$5:$Z$56,HLOOKUP(C$1,$AC$3:$AJ$4,2,FALSE), FALSE)</f>
        <v>0</v>
      </c>
      <c r="I42" s="246">
        <f t="shared" si="2"/>
        <v>0</v>
      </c>
      <c r="K42" s="352"/>
      <c r="AB42" s="247" t="s">
        <v>142</v>
      </c>
    </row>
    <row r="43" spans="1:33" ht="15.6">
      <c r="A43" s="259" t="s">
        <v>141</v>
      </c>
      <c r="B43" s="248">
        <f>VLOOKUP($A$1,'Transferred to SSBG'!$A$5:$AB$56,HLOOKUP(B$1,$AC$3:$AK$4,2,FALSE), FALSE)</f>
        <v>0</v>
      </c>
      <c r="C43" s="248">
        <f>VLOOKUP($A$1,'Transferred to SSBG'!$A$5:$AB$56,HLOOKUP(C$1,$AC$3:$AK$4,2,FALSE), FALSE)</f>
        <v>0</v>
      </c>
      <c r="D43" s="248">
        <f t="shared" si="0"/>
        <v>0</v>
      </c>
      <c r="E43" s="246" t="str">
        <f t="shared" si="1"/>
        <v>-</v>
      </c>
      <c r="G43" s="246">
        <f>VLOOKUP($A$1,'Transferred to SSBG'!$A$5:$Z$56,HLOOKUP(B$1,$AC$3:$AJ$4,2,FALSE), FALSE)/VLOOKUP($A$1,'Total Funds Spent &amp; Transferred'!$A$5:$Z$56,HLOOKUP(B$1,$AC$3:$AJ$4,2,FALSE), FALSE)</f>
        <v>0</v>
      </c>
      <c r="H43" s="246">
        <f>VLOOKUP($A$1,'Transferred to SSBG'!$A$5:$Z$56,HLOOKUP(C$1,$AC$3:$AJ$4,2,FALSE), FALSE)/VLOOKUP($A$1,'Total Funds Spent &amp; Transferred'!$A$5:$Z$56,HLOOKUP(C$1,$AC$3:$AJ$4,2,FALSE), FALSE)</f>
        <v>0</v>
      </c>
      <c r="I43" s="246">
        <f t="shared" si="2"/>
        <v>0</v>
      </c>
      <c r="AB43" s="247" t="s">
        <v>144</v>
      </c>
    </row>
    <row r="44" spans="1:33" ht="15.6">
      <c r="A44" s="250" t="s">
        <v>143</v>
      </c>
      <c r="B44" s="348">
        <f>VLOOKUP($A$1,'Total Funds Spent &amp; Transferred'!$A$5:$AA$56,HLOOKUP(B$1,$AC$3:$AK$4,2,FALSE), FALSE)</f>
        <v>29493726</v>
      </c>
      <c r="C44" s="348">
        <f>VLOOKUP($A$1,'Total Funds Spent &amp; Transferred'!$A$5:$AA$56,HLOOKUP(C$1,$AC$3:$AK$4,2,FALSE), FALSE)</f>
        <v>29892472</v>
      </c>
      <c r="D44" s="248">
        <f t="shared" si="0"/>
        <v>398746</v>
      </c>
      <c r="E44" s="246">
        <f>IF(B44&lt;&gt;0,(C44-B44)/B44,"-")</f>
        <v>1.3519688899259455E-2</v>
      </c>
      <c r="G44" s="246" t="e" cm="1">
        <f t="array" ref="G44">VLOOKUP($A$1,'Total Funds Spent &amp; Transferred'!$A$5:$W$56,HLOOKUP(B$1,$AC$3:$AF$4,2,FALSE), FALSE)/VLOOKUP($A$1,'Total Funds Spent &amp; Transferred'!$A$5:$W$56,HLOOKUP(B$1,$AC$3:$AF$4,2,FALSE), FALSE)</f>
        <v>#N/A</v>
      </c>
      <c r="H44" s="246">
        <f>VLOOKUP($A$1,'Total Funds Spent &amp; Transferred'!$A$5:$Z$56,HLOOKUP(C$1,$AC$3:$AJ$4,2,FALSE), FALSE)/VLOOKUP($A$1,'Total Funds Spent &amp; Transferred'!$A$5:$Z$56,HLOOKUP(C$1,$AC$3:$AJ$4,2,FALSE), FALSE)</f>
        <v>1</v>
      </c>
      <c r="I44" s="246" t="e">
        <f t="shared" si="2"/>
        <v>#N/A</v>
      </c>
      <c r="K44" s="353"/>
      <c r="AB44" s="247" t="s">
        <v>145</v>
      </c>
    </row>
    <row r="45" spans="1:33" ht="15.6">
      <c r="A45" s="251" t="s">
        <v>70</v>
      </c>
      <c r="B45" s="248">
        <f>VLOOKUP($A$1,'[1]Unliquidated Obligations'!$A$2:$N$55,HLOOKUP(B$1,$AC$10:$AK$11,2,FALSE), FALSE)</f>
        <v>0</v>
      </c>
      <c r="C45" s="248">
        <f>VLOOKUP($A$1,'[1]Unliquidated Obligations'!$A$2:$N$55,HLOOKUP(C$1,$AC$10:$AK$11,2,FALSE), FALSE)</f>
        <v>0</v>
      </c>
      <c r="D45" s="248">
        <f t="shared" si="0"/>
        <v>0</v>
      </c>
      <c r="E45" s="246" t="str">
        <f t="shared" si="1"/>
        <v>-</v>
      </c>
      <c r="G45" s="252" t="s">
        <v>170</v>
      </c>
      <c r="H45" s="252" t="s">
        <v>170</v>
      </c>
      <c r="I45" s="252" t="s">
        <v>170</v>
      </c>
      <c r="AB45" s="247" t="s">
        <v>146</v>
      </c>
    </row>
    <row r="46" spans="1:33" ht="15.6">
      <c r="A46" s="251" t="s">
        <v>71</v>
      </c>
      <c r="B46" s="348">
        <f>VLOOKUP($A$1,'[1]Unobligated Funds'!$A$2:$N$55,HLOOKUP(B$1,$AC$10:$AK$11,2,FALSE), FALSE)</f>
        <v>27230692</v>
      </c>
      <c r="C46" s="348">
        <f>VLOOKUP($A$1,'[1]Unobligated Funds'!$A$2:$N$55,HLOOKUP(C$1,$AC$10:$AK$11,2,FALSE), FALSE)</f>
        <v>25429612</v>
      </c>
      <c r="D46" s="248">
        <f t="shared" si="0"/>
        <v>-1801080</v>
      </c>
      <c r="E46" s="246">
        <f t="shared" si="1"/>
        <v>-6.6141543520083876E-2</v>
      </c>
      <c r="G46" s="252" t="s">
        <v>170</v>
      </c>
      <c r="H46" s="252" t="s">
        <v>170</v>
      </c>
      <c r="I46" s="252" t="s">
        <v>170</v>
      </c>
      <c r="AB46" s="247" t="s">
        <v>148</v>
      </c>
    </row>
    <row r="47" spans="1:33" ht="15.6">
      <c r="A47" s="251" t="s">
        <v>171</v>
      </c>
      <c r="B47" s="349" cm="1">
        <f t="array" ref="B47">IF($A$1="US Total"," - ",_xlfn.XLOOKUP($B1,'Share Block Grant Spent'!$T$1:$Z$1, _xlfn.XLOOKUP($A$1,'Share Block Grant Spent'!$A$3:$A$53,'Share Block Grant Spent'!$T$3:$Z$53)))</f>
        <v>1.0760953148442607</v>
      </c>
      <c r="C47" s="349" cm="1">
        <f t="array" ref="C47">IF($A$1="US Total"," - ",_xlfn.XLOOKUP($C1,'Share Block Grant Spent'!$T$1:$Z$1, _xlfn.XLOOKUP($A$1,'Share Block Grant Spent'!$A$3:$A$53,'Share Block Grant Spent'!$T$3:$Z$53)))</f>
        <v>1.0977326012631092</v>
      </c>
      <c r="D47" s="358">
        <f>(C47-B47)</f>
        <v>2.1637286418848545E-2</v>
      </c>
      <c r="E47" s="252">
        <f>(C47-B47)/B47</f>
        <v>2.0107221098699821E-2</v>
      </c>
      <c r="AB47" s="247" t="s">
        <v>150</v>
      </c>
    </row>
    <row r="48" spans="1:33" ht="15.6">
      <c r="A48" s="251" t="s">
        <v>172</v>
      </c>
      <c r="B48" s="350">
        <f>B145/INDEX('Adjusted MOE'!A5:Z56,MATCH(A1,'Adjusted MOE'!A5:A56,0),MATCH(B1,'Adjusted MOE'!B61:Z61,0))</f>
        <v>1.0672933634896249</v>
      </c>
      <c r="C48" s="350">
        <f>C145/INDEX('Adjusted MOE'!A5:Z56,MATCH(A1,'Adjusted MOE'!A5:A56,0),MATCH(B1,'Adjusted MOE'!B61:Z61,0))</f>
        <v>1.0672933634896249</v>
      </c>
      <c r="D48" s="358">
        <f>(C48-B48)</f>
        <v>0</v>
      </c>
      <c r="E48" s="354">
        <f>(C48-B48)/C48</f>
        <v>0</v>
      </c>
      <c r="F48" s="355"/>
      <c r="G48" s="360"/>
    </row>
    <row r="49" spans="1:31" ht="15.6">
      <c r="A49" s="295" t="s">
        <v>149</v>
      </c>
      <c r="B49" s="296">
        <f>SUM(B30+B11+B7)</f>
        <v>0</v>
      </c>
      <c r="C49" s="296">
        <f>SUM(C30+C11+C7)</f>
        <v>0</v>
      </c>
      <c r="D49" s="248">
        <f t="shared" si="0"/>
        <v>0</v>
      </c>
      <c r="E49" s="246" t="str">
        <f>IF(B49&lt;&gt;0,(C49-B49)/B49,"-")</f>
        <v>-</v>
      </c>
      <c r="G49" s="360"/>
      <c r="H49" s="360"/>
      <c r="I49" s="360"/>
      <c r="AB49" s="247" t="s">
        <v>152</v>
      </c>
    </row>
    <row r="50" spans="1:31" ht="15.6">
      <c r="A50" s="294" t="s">
        <v>151</v>
      </c>
      <c r="B50" s="297">
        <f>SUM(B26+B18)</f>
        <v>1614037</v>
      </c>
      <c r="C50" s="297">
        <f>SUM(C26+C18)</f>
        <v>915540</v>
      </c>
      <c r="D50" s="248">
        <f t="shared" si="0"/>
        <v>-698497</v>
      </c>
      <c r="E50" s="246">
        <f>IF(B50&lt;&gt;0,(C50-B50)/B50,"-")</f>
        <v>-0.43276393292099252</v>
      </c>
      <c r="H50" s="360"/>
      <c r="AB50" s="247" t="s">
        <v>153</v>
      </c>
    </row>
    <row r="51" spans="1:31">
      <c r="AB51" s="247" t="s">
        <v>154</v>
      </c>
    </row>
    <row r="52" spans="1:31" ht="42" customHeight="1">
      <c r="A52" s="273" t="str">
        <f>A1</f>
        <v>Wyoming</v>
      </c>
      <c r="B52" s="273">
        <f>B1</f>
        <v>2020</v>
      </c>
      <c r="C52" s="273">
        <f>C1</f>
        <v>2021</v>
      </c>
      <c r="D52" s="273" t="str">
        <f>D1</f>
        <v>Change</v>
      </c>
      <c r="E52" s="260" t="str">
        <f>E1</f>
        <v>% Change</v>
      </c>
      <c r="G52" s="260" t="str">
        <f>G1</f>
        <v>Proportion of 2020 Spending</v>
      </c>
      <c r="H52" s="273" t="str">
        <f>H1</f>
        <v>Proportion of 2021 Spending</v>
      </c>
      <c r="I52" s="273" t="str">
        <f>I1</f>
        <v>Change</v>
      </c>
      <c r="AB52" s="247" t="s">
        <v>155</v>
      </c>
    </row>
    <row r="53" spans="1:31">
      <c r="A53" s="393" t="s">
        <v>156</v>
      </c>
      <c r="B53" s="393"/>
      <c r="C53" s="393"/>
      <c r="D53" s="393"/>
      <c r="E53" s="393"/>
      <c r="F53" s="287"/>
      <c r="G53" s="393" t="s">
        <v>156</v>
      </c>
      <c r="H53" s="393"/>
      <c r="I53" s="393"/>
      <c r="AB53" s="247" t="s">
        <v>157</v>
      </c>
    </row>
    <row r="54" spans="1:31" ht="15.6">
      <c r="A54" s="255" t="s">
        <v>7</v>
      </c>
      <c r="B54" s="248">
        <f>VLOOKUP($A$1,'Basic Assistance'!$A$64:$AB$115,HLOOKUP(B$1,$AC$3:$AK$4,2,FALSE), FALSE)</f>
        <v>6621651</v>
      </c>
      <c r="C54" s="248">
        <f>VLOOKUP($A$1,'Basic Assistance'!$A$64:$AB$115,HLOOKUP(C$1,$AC$3:$AK$4,2,FALSE), FALSE)</f>
        <v>9565209</v>
      </c>
      <c r="D54" s="248">
        <f t="shared" ref="D54:D99" si="3">C54-B54</f>
        <v>2943558</v>
      </c>
      <c r="E54" s="246">
        <f t="shared" ref="E54:E97" si="4">IF(B54&lt;&gt;0,(C54-B54)/B54,"-")</f>
        <v>0.44453535832679797</v>
      </c>
      <c r="G54" s="246">
        <f>VLOOKUP($A$1,'Basic Assistance'!$A$64:$Z$115,HLOOKUP(B$1,$AC$3:$AJ$4,2,FALSE), FALSE)/VLOOKUP($A$1,'Total Funds Spent &amp; Transferred'!$A$64:$Z$115,HLOOKUP(B$1,$AC$3:$AJ$4,2,FALSE), FALSE)</f>
        <v>0.33390429169302482</v>
      </c>
      <c r="H54" s="246">
        <f>VLOOKUP($A$1,'Basic Assistance'!$A$64:$Z$115,HLOOKUP(C$1,$AC$3:$AJ$4,2,FALSE), FALSE)/VLOOKUP($A$1,'Total Funds Spent &amp; Transferred'!$A$64:$Z$115,HLOOKUP(C$1,$AC$3:$AJ$4,2,FALSE), FALSE)</f>
        <v>0.47282927291519594</v>
      </c>
      <c r="I54" s="246">
        <f t="shared" ref="I54:I95" si="5">H54-G54</f>
        <v>0.13892498122217112</v>
      </c>
      <c r="Y54" s="351">
        <f>INDEX('Adjusted MOE'!A62:Z115,12,25)</f>
        <v>392921042</v>
      </c>
      <c r="AB54" s="247" t="s">
        <v>158</v>
      </c>
    </row>
    <row r="55" spans="1:31" ht="29.1">
      <c r="A55" s="257" t="s">
        <v>81</v>
      </c>
      <c r="B55" s="248">
        <f>VLOOKUP($A$1,'Excluding Relative Foster Care'!$A$64:$AA$115,HLOOKUP(B$1,$AC$6:$AK$7,2,FALSE), FALSE)</f>
        <v>3826894</v>
      </c>
      <c r="C55" s="248">
        <f>VLOOKUP($A$1,'Excluding Relative Foster Care'!$A$64:$AA$115,HLOOKUP(C$1,$AC$6:$AK$7,2,FALSE), FALSE)</f>
        <v>4115209</v>
      </c>
      <c r="D55" s="248">
        <f t="shared" si="3"/>
        <v>288315</v>
      </c>
      <c r="E55" s="246">
        <f t="shared" si="4"/>
        <v>7.5339165391045584E-2</v>
      </c>
      <c r="G55" s="246">
        <f>VLOOKUP($A$1,'Excluding Relative Foster Care'!$A$64:$Z$115,HLOOKUP(B$1,$AC$6:$AJ$7,2,FALSE), FALSE)/VLOOKUP($A$1,'Total Funds Spent &amp; Transferred'!$A$64:$Z$115,HLOOKUP(B$1,$AC$3:$AJ$4,2,FALSE), FALSE)</f>
        <v>0.19297548760185135</v>
      </c>
      <c r="H55" s="246">
        <f>VLOOKUP($A$1,'Excluding Relative Foster Care'!$A$64:$Z$115,HLOOKUP(C$1,$AC$6:$AJ$7,2,FALSE), FALSE)/VLOOKUP($A$1,'Total Funds Spent &amp; Transferred'!$A$64:$Z$115,HLOOKUP(C$1,$AC$3:$AJ$4,2,FALSE), FALSE)</f>
        <v>0.20342381220986083</v>
      </c>
      <c r="I55" s="246">
        <f t="shared" si="5"/>
        <v>1.0448324608009485E-2</v>
      </c>
      <c r="AB55" s="247" t="s">
        <v>159</v>
      </c>
    </row>
    <row r="56" spans="1:31" ht="29.1">
      <c r="A56" s="258" t="s">
        <v>83</v>
      </c>
      <c r="B56" s="248">
        <f>VLOOKUP($A$1,'Relative Foster Care'!$A$64:$AB$115,HLOOKUP(B$1,$AC$6:$AK$7,2,FALSE), FALSE)</f>
        <v>2794757</v>
      </c>
      <c r="C56" s="248">
        <f>VLOOKUP($A$1,'Relative Foster Care'!$A$64:$AB$115,HLOOKUP(C$1,$AC$6:$AK$7,2,FALSE), FALSE)</f>
        <v>5450000</v>
      </c>
      <c r="D56" s="248">
        <f t="shared" si="3"/>
        <v>2655243</v>
      </c>
      <c r="E56" s="246">
        <f t="shared" si="4"/>
        <v>0.95008009640909752</v>
      </c>
      <c r="G56" s="246">
        <f>VLOOKUP($A$1,'Relative Foster Care'!$A$64:$Z$115,HLOOKUP(B$1,$AC$6:$AJ$7,2,FALSE), FALSE)/VLOOKUP($A$1,'Total Funds Spent &amp; Transferred'!$A$64:$Z$115,HLOOKUP(B$1,$AC$3:$AJ$4,2,FALSE), FALSE)</f>
        <v>0.14092880409117348</v>
      </c>
      <c r="H56" s="246">
        <f>VLOOKUP($A$1,'Relative Foster Care'!$A$64:$Z$115,HLOOKUP(C$1,$AC$6:$AJ$7,2,FALSE), FALSE)/VLOOKUP($A$1,'Total Funds Spent &amp; Transferred'!$A$64:$Z$115,HLOOKUP(C$1,$AC$3:$AJ$4,2,FALSE), FALSE)</f>
        <v>0.26940546070533511</v>
      </c>
      <c r="I56" s="246">
        <f t="shared" si="5"/>
        <v>0.12847665661416163</v>
      </c>
      <c r="W56" s="351" cm="1">
        <f t="array" ref="W56">INDEX('Adjusted MOE'!A64:Z115,'Year-to-Year Comparison'!AE57,'Year-to-Year Comparison'!Y59)</f>
        <v>9657067</v>
      </c>
    </row>
    <row r="57" spans="1:31" ht="15.6">
      <c r="A57" s="255" t="s">
        <v>85</v>
      </c>
      <c r="B57" s="248">
        <f>B58+B59+B60</f>
        <v>0</v>
      </c>
      <c r="C57" s="248">
        <f>C58+C59+C60</f>
        <v>0</v>
      </c>
      <c r="D57" s="248">
        <f t="shared" si="3"/>
        <v>0</v>
      </c>
      <c r="E57" s="246" t="str">
        <f t="shared" si="4"/>
        <v>-</v>
      </c>
      <c r="G57" s="246">
        <f>B208+B209+B210</f>
        <v>0</v>
      </c>
      <c r="H57" s="246">
        <f>C208+C209+C210</f>
        <v>0</v>
      </c>
      <c r="I57" s="246">
        <f t="shared" si="5"/>
        <v>0</v>
      </c>
      <c r="AE57" s="247">
        <f>MATCH(A1,'Adjusted MOE'!A64:A114,0)</f>
        <v>51</v>
      </c>
    </row>
    <row r="58" spans="1:31">
      <c r="A58" s="258" t="s">
        <v>87</v>
      </c>
      <c r="B58" s="248">
        <f>VLOOKUP($A$1,'Foster Care Assist'!$A$64:$AA$115,HLOOKUP(B$1,$AC$6:$AK$7,2,FALSE), FALSE)</f>
        <v>0</v>
      </c>
      <c r="C58" s="248">
        <f>VLOOKUP($A$1,'Foster Care Assist'!$A$64:$AA$115,HLOOKUP(C$1,$AC$6:$AK$7,2,FALSE), FALSE)</f>
        <v>0</v>
      </c>
      <c r="D58" s="248">
        <f t="shared" si="3"/>
        <v>0</v>
      </c>
      <c r="E58" s="246" t="str">
        <f t="shared" si="4"/>
        <v>-</v>
      </c>
      <c r="G58" s="246">
        <f>VLOOKUP($A$1,'Foster Care Assist'!$A$64:$Z$115,HLOOKUP(B$1,$AC$6:$AJ$7,2,FALSE), FALSE)/VLOOKUP($A$1,'Total Funds Spent &amp; Transferred'!$A$64:$Z$115,HLOOKUP(B$1,$AC$3:$AJ$4,2,FALSE), FALSE)</f>
        <v>0</v>
      </c>
      <c r="H58" s="246">
        <f>VLOOKUP($A$1,'Foster Care Assist'!$A$64:$Z$115,HLOOKUP(C$1,$AC$6:$AJ$7,2,FALSE), FALSE)/VLOOKUP($A$1,'Total Funds Spent &amp; Transferred'!$A$64:$Z$115,HLOOKUP(C$1,$AC$3:$AJ$4,2,FALSE), FALSE)</f>
        <v>0</v>
      </c>
      <c r="I58" s="246">
        <f t="shared" si="5"/>
        <v>0</v>
      </c>
      <c r="AE58" s="247" t="e">
        <f>MATCH(2004,'Adjusted MOE'!A62:Z63,0)</f>
        <v>#N/A</v>
      </c>
    </row>
    <row r="59" spans="1:31">
      <c r="A59" s="258" t="s">
        <v>89</v>
      </c>
      <c r="B59" s="248">
        <f>VLOOKUP($A$1,'Juvenile Justice Assist'!$A$64:$AA$115,HLOOKUP(B$1,$AC$6:$AK$7,2,FALSE), FALSE)</f>
        <v>0</v>
      </c>
      <c r="C59" s="248">
        <f>VLOOKUP($A$1,'Juvenile Justice AUPL'!$A$64:$AA$115,HLOOKUP(C$1,$AC$6:$AK$7,2,FALSE), FALSE)</f>
        <v>0</v>
      </c>
      <c r="D59" s="248">
        <f t="shared" si="3"/>
        <v>0</v>
      </c>
      <c r="E59" s="246" t="str">
        <f t="shared" si="4"/>
        <v>-</v>
      </c>
      <c r="G59" s="246">
        <f>VLOOKUP($A$1,'Juvenile Justice Assist'!$A$64:$Z$115,HLOOKUP(B$1,$AC$6:$AJ$7,2,FALSE), FALSE)/VLOOKUP($A$1,'Total Funds Spent &amp; Transferred'!$A$64:$Z$115,HLOOKUP(B$1,$AC$3:$AJ$4,2,FALSE), FALSE)</f>
        <v>0</v>
      </c>
      <c r="H59" s="246">
        <f>VLOOKUP($A$1,'Juvenile Justice Assist'!$A$64:$Z$115,HLOOKUP(C$1,$AC$6:$AJ$7,2,FALSE), FALSE)/VLOOKUP($A$1,'Total Funds Spent &amp; Transferred'!$A$64:$Z$115,HLOOKUP(C$1,$AC$3:$AJ$4,2,FALSE), FALSE)</f>
        <v>0</v>
      </c>
      <c r="I59" s="246">
        <f t="shared" si="5"/>
        <v>0</v>
      </c>
      <c r="Y59" s="247">
        <f>MATCH(C1,'Adjusted MOE'!B61:Z61,0)</f>
        <v>25</v>
      </c>
    </row>
    <row r="60" spans="1:31">
      <c r="A60" s="258" t="s">
        <v>90</v>
      </c>
      <c r="B60" s="248">
        <f>VLOOKUP($A$1,'Emergency Assist'!$A$64:$AA$115,HLOOKUP(B$1,$AC$6:$AK$7,2,FALSE), FALSE)</f>
        <v>0</v>
      </c>
      <c r="C60" s="248">
        <f>VLOOKUP($A$1,'Emergency Assist'!$A$64:$AA$115,HLOOKUP(C$1,$AC$6:$AK$7,2,FALSE), FALSE)</f>
        <v>0</v>
      </c>
      <c r="D60" s="248">
        <f t="shared" si="3"/>
        <v>0</v>
      </c>
      <c r="E60" s="246" t="str">
        <f t="shared" si="4"/>
        <v>-</v>
      </c>
      <c r="G60" s="246">
        <f>VLOOKUP($A$1,'Emergency Assist'!$A$64:$Z$115,HLOOKUP(B$1,$AC$6:$AJ$7,2,FALSE), FALSE)/VLOOKUP($A$1,'Total Funds Spent &amp; Transferred'!$A$64:$Z$115,HLOOKUP(B$1,$AC$3:$AJ$4,2,FALSE), FALSE)</f>
        <v>0</v>
      </c>
      <c r="H60" s="246">
        <f>VLOOKUP($A$1,'Emergency Assist'!$A$64:$Z$115,HLOOKUP(C$1,$AC$6:$AJ$7,2,FALSE), FALSE)/VLOOKUP($A$1,'Total Funds Spent &amp; Transferred'!$A$64:$Z$115,HLOOKUP(C$1,$AC$3:$AJ$4,2,FALSE), FALSE)</f>
        <v>0</v>
      </c>
      <c r="I60" s="246">
        <f t="shared" si="5"/>
        <v>0</v>
      </c>
    </row>
    <row r="61" spans="1:31" ht="15.6">
      <c r="A61" s="255" t="s">
        <v>92</v>
      </c>
      <c r="B61" s="248">
        <f>B62+B63+B64</f>
        <v>0</v>
      </c>
      <c r="C61" s="248">
        <f>C62+C63+C64</f>
        <v>0</v>
      </c>
      <c r="D61" s="248">
        <f t="shared" si="3"/>
        <v>0</v>
      </c>
      <c r="E61" s="246" t="str">
        <f t="shared" si="4"/>
        <v>-</v>
      </c>
      <c r="G61" s="246">
        <f>B212+B213+B214</f>
        <v>0</v>
      </c>
      <c r="H61" s="246">
        <f>C212+C213+C214</f>
        <v>0</v>
      </c>
      <c r="I61" s="246">
        <f t="shared" si="5"/>
        <v>0</v>
      </c>
    </row>
    <row r="62" spans="1:31">
      <c r="A62" s="258" t="s">
        <v>94</v>
      </c>
      <c r="B62" s="248">
        <f>VLOOKUP($A$1,'Foster Care Non-assist'!$A$64:$AA$115,HLOOKUP(B$1,$AC$6:$AK$7,2,FALSE), FALSE)</f>
        <v>0</v>
      </c>
      <c r="C62" s="248">
        <f>VLOOKUP($A$1,'Foster Care Non-assist'!$A$64:$AA$115,HLOOKUP(C$1,$AC$6:$AK$7,2,FALSE), FALSE)</f>
        <v>0</v>
      </c>
      <c r="D62" s="248">
        <f t="shared" si="3"/>
        <v>0</v>
      </c>
      <c r="E62" s="246" t="str">
        <f t="shared" si="4"/>
        <v>-</v>
      </c>
      <c r="G62" s="246">
        <f>VLOOKUP($A$1,'Foster Care Non-assist'!$A$64:$Z$115,HLOOKUP(B$1,$AC$6:$AJ$7,2,FALSE), FALSE)/VLOOKUP($A$1,'Total Funds Spent &amp; Transferred'!$A$64:$Z$115,HLOOKUP(B$1,$AC$3:$AJ$4,2,FALSE), FALSE)</f>
        <v>0</v>
      </c>
      <c r="H62" s="246">
        <f>VLOOKUP($A$1,'Foster Care Non-assist'!$A$64:$Z$115,HLOOKUP(C$1,$AC$6:$AJ$7,2,FALSE), FALSE)/VLOOKUP($A$1,'Total Funds Spent &amp; Transferred'!$A$64:$Z$115,HLOOKUP(C$1,$AC$3:$AJ$4,2,FALSE), FALSE)</f>
        <v>0</v>
      </c>
      <c r="I62" s="246">
        <f t="shared" si="5"/>
        <v>0</v>
      </c>
    </row>
    <row r="63" spans="1:31">
      <c r="A63" s="258" t="s">
        <v>96</v>
      </c>
      <c r="B63" s="248">
        <f>VLOOKUP($A$1,'Juvenile Justice Non-assist'!$A$64:$AA$115,HLOOKUP(B$1,$AC$6:$AK$7,2,FALSE), FALSE)</f>
        <v>0</v>
      </c>
      <c r="C63" s="248">
        <f>VLOOKUP($A$1,'Juvenile Justice Non-assist'!$A$64:$AA$115,HLOOKUP(C$1,$AC$6:$AK$7,2,FALSE), FALSE)</f>
        <v>0</v>
      </c>
      <c r="D63" s="248">
        <f t="shared" si="3"/>
        <v>0</v>
      </c>
      <c r="E63" s="246" t="str">
        <f t="shared" si="4"/>
        <v>-</v>
      </c>
      <c r="G63" s="246">
        <f>VLOOKUP($A$1,'Juvenile Justice Non-assist'!$A$64:$Z$115,HLOOKUP(B$1,$AC$6:$AJ$7,2,FALSE), FALSE)/VLOOKUP($A$1,'Total Funds Spent &amp; Transferred'!$A$64:$Z$115,HLOOKUP(B$1,$AC$3:$AJ$4,2,FALSE), FALSE)</f>
        <v>0</v>
      </c>
      <c r="H63" s="246">
        <f>VLOOKUP($A$1,'Juvenile Justice Non-assist'!$A$64:$Z$115,HLOOKUP(C$1,$AC$6:$AJ$7,2,FALSE), FALSE)/VLOOKUP($A$1,'Total Funds Spent &amp; Transferred'!$A$64:$Z$115,HLOOKUP(C$1,$AC$3:$AJ$4,2,FALSE), FALSE)</f>
        <v>0</v>
      </c>
      <c r="I63" s="246">
        <f t="shared" si="5"/>
        <v>0</v>
      </c>
    </row>
    <row r="64" spans="1:31">
      <c r="A64" s="258" t="s">
        <v>98</v>
      </c>
      <c r="B64" s="248">
        <f>VLOOKUP($A$1,'Emergency Non-Assist'!$A$64:$AA$115,HLOOKUP(B$1,$AC$6:$AK$7,2,FALSE), FALSE)</f>
        <v>0</v>
      </c>
      <c r="C64" s="248">
        <f>VLOOKUP($A$1,'Emergency Non-Assist'!$A$64:$AA$115,HLOOKUP(C$1,$AC$6:$AK$7,2,FALSE), FALSE)</f>
        <v>0</v>
      </c>
      <c r="D64" s="248">
        <f t="shared" si="3"/>
        <v>0</v>
      </c>
      <c r="E64" s="246" t="str">
        <f t="shared" si="4"/>
        <v>-</v>
      </c>
      <c r="G64" s="246">
        <f>VLOOKUP($A$1,'Emergency Non-Assist'!$A$64:$Z$115,HLOOKUP(B$1,$AC$6:$AJ$7,2,FALSE), FALSE)/VLOOKUP($A$1,'Total Funds Spent &amp; Transferred'!$A$64:$Z$115,HLOOKUP(B$1,$AC$3:$AJ$4,2,FALSE), FALSE)</f>
        <v>0</v>
      </c>
      <c r="H64" s="246">
        <f>VLOOKUP($A$1,'Emergency Non-Assist'!$A$64:$Z$115,HLOOKUP(C$1,$AC$6:$AJ$7,2,FALSE), FALSE)/VLOOKUP($A$1,'Total Funds Spent &amp; Transferred'!$A$64:$Z$115,HLOOKUP(C$1,$AC$3:$AJ$4,2,FALSE), FALSE)</f>
        <v>0</v>
      </c>
      <c r="I64" s="246">
        <f t="shared" si="5"/>
        <v>0</v>
      </c>
    </row>
    <row r="65" spans="1:9" ht="15.6">
      <c r="A65" s="255" t="s">
        <v>100</v>
      </c>
      <c r="B65" s="248">
        <f>B66+B67+B68</f>
        <v>5192309</v>
      </c>
      <c r="C65" s="248">
        <f>C66+C67+C68</f>
        <v>4275284</v>
      </c>
      <c r="D65" s="248">
        <f t="shared" si="3"/>
        <v>-917025</v>
      </c>
      <c r="E65" s="246">
        <f t="shared" si="4"/>
        <v>-0.17661217774211821</v>
      </c>
      <c r="G65" s="246">
        <f>B216+B217+B218</f>
        <v>0</v>
      </c>
      <c r="H65" s="246">
        <f>C216+C217+C218</f>
        <v>0</v>
      </c>
      <c r="I65" s="246">
        <f>H65-G65</f>
        <v>0</v>
      </c>
    </row>
    <row r="66" spans="1:9">
      <c r="A66" s="258" t="s">
        <v>18</v>
      </c>
      <c r="B66" s="248">
        <f>VLOOKUP($A$1,'Subsidized Employment'!$A$64:$AA$115,HLOOKUP(B$1,$AC$3:$AK$4,2,FALSE), FALSE)</f>
        <v>0</v>
      </c>
      <c r="C66" s="248">
        <f>VLOOKUP($A$1,'Subsidized Employment'!$A$64:$AA$115,HLOOKUP(C$1,$AC$3:$AK$4,2,FALSE), FALSE)</f>
        <v>0</v>
      </c>
      <c r="D66" s="248">
        <f t="shared" si="3"/>
        <v>0</v>
      </c>
      <c r="E66" s="246" t="str">
        <f t="shared" si="4"/>
        <v>-</v>
      </c>
      <c r="G66" s="246">
        <f>VLOOKUP($A$1,'Subsidized Employment'!$A$64:$Z$115,HLOOKUP(B$1,$AC$3:$AJ$4,2,FALSE), FALSE)/VLOOKUP($A$1,'Total Funds Spent &amp; Transferred'!$A$64:$Z$115,HLOOKUP(B$1,$AC$3:$AJ$4,2,FALSE), FALSE)</f>
        <v>0</v>
      </c>
      <c r="H66" s="246">
        <f>VLOOKUP($A$1,'Subsidized Employment'!$A$64:$Z$115,HLOOKUP(C$1,$AC$3:$AJ$4,2,FALSE), FALSE)/VLOOKUP($A$1,'Total Funds Spent &amp; Transferred'!$A$64:$Z$115,HLOOKUP(C$1,$AC$3:$AJ$4,2,FALSE), FALSE)</f>
        <v>0</v>
      </c>
      <c r="I66" s="246">
        <f t="shared" si="5"/>
        <v>0</v>
      </c>
    </row>
    <row r="67" spans="1:9">
      <c r="A67" s="258" t="s">
        <v>20</v>
      </c>
      <c r="B67" s="248">
        <f>VLOOKUP($A$1,'Education and Training'!$A$64:$AA$115,HLOOKUP(B$1,$AC$3:$AK$4,2,FALSE), FALSE)</f>
        <v>5192309</v>
      </c>
      <c r="C67" s="248">
        <f>VLOOKUP($A$1,'Education and Training'!$A$64:$AA$115,HLOOKUP(C$1,$AC$3:$AK$4,2,FALSE), FALSE)</f>
        <v>4275284</v>
      </c>
      <c r="D67" s="248">
        <f t="shared" si="3"/>
        <v>-917025</v>
      </c>
      <c r="E67" s="246">
        <f t="shared" si="4"/>
        <v>-0.17661217774211821</v>
      </c>
      <c r="G67" s="246">
        <f>VLOOKUP($A$1,'Education and Training'!$A$64:$Z$115,HLOOKUP(B$1,$AC$3:$AJ$4,2,FALSE), FALSE)/VLOOKUP($A$1,'Total Funds Spent &amp; Transferred'!$A$64:$Z$115,HLOOKUP(B$1,$AC$3:$AJ$4,2,FALSE), FALSE)</f>
        <v>0.26182809376337079</v>
      </c>
      <c r="H67" s="246">
        <f>VLOOKUP($A$1,'Education and Training'!$A$64:$Z$115,HLOOKUP(C$1,$AC$3:$AJ$4,2,FALSE), FALSE)/VLOOKUP($A$1,'Total Funds Spent &amp; Transferred'!$A$64:$Z$115,HLOOKUP(C$1,$AC$3:$AJ$4,2,FALSE), FALSE)</f>
        <v>0.21133667076443083</v>
      </c>
      <c r="I67" s="246">
        <f t="shared" si="5"/>
        <v>-5.0491422998939967E-2</v>
      </c>
    </row>
    <row r="68" spans="1:9">
      <c r="A68" s="258" t="s">
        <v>22</v>
      </c>
      <c r="B68" s="248">
        <f>VLOOKUP($A$1,'Additional Work Activities'!$A$64:$AA$115,HLOOKUP(B$1,$AC$3:$AK$4,2,FALSE), FALSE)</f>
        <v>0</v>
      </c>
      <c r="C68" s="248">
        <f>VLOOKUP($A$1,'Additional Work Activities'!$A$64:$AA$115,HLOOKUP(C$1,$AC$3:$AK$4,2,FALSE), FALSE)</f>
        <v>0</v>
      </c>
      <c r="D68" s="248">
        <f t="shared" si="3"/>
        <v>0</v>
      </c>
      <c r="E68" s="246" t="str">
        <f t="shared" si="4"/>
        <v>-</v>
      </c>
      <c r="G68" s="246">
        <f>VLOOKUP($A$1,'Additional Work Activities'!$A$64:$Z$115,HLOOKUP(B$1,$AC$3:$AJ$4,2,FALSE), FALSE)/VLOOKUP($A$1,'Total Funds Spent &amp; Transferred'!$A$64:$Z$115,HLOOKUP(B$1,$AC$3:$AJ$4,2,FALSE), FALSE)</f>
        <v>0</v>
      </c>
      <c r="H68" s="246">
        <f>VLOOKUP($A$1,'Additional Work Activities'!$A$64:$Z$115,HLOOKUP(C$1,$AC$3:$AJ$4,2,FALSE), FALSE)/VLOOKUP($A$1,'Total Funds Spent &amp; Transferred'!$A$64:$Z$115,HLOOKUP(C$1,$AC$3:$AJ$4,2,FALSE), FALSE)</f>
        <v>0</v>
      </c>
      <c r="I68" s="246">
        <f t="shared" si="5"/>
        <v>0</v>
      </c>
    </row>
    <row r="69" spans="1:9" ht="15.6">
      <c r="A69" s="255" t="s">
        <v>25</v>
      </c>
      <c r="B69" s="248">
        <f>VLOOKUP($A$1,'Work Supports'!$A$64:$AA$115,HLOOKUP(B$1,$AC$3:$AK$4,2,FALSE), FALSE)</f>
        <v>0</v>
      </c>
      <c r="C69" s="248">
        <f>VLOOKUP($A$1,'Work Supports'!$A$64:$AA$115,HLOOKUP(C$1,$AC$3:$AK$4,2,FALSE), FALSE)</f>
        <v>0</v>
      </c>
      <c r="D69" s="248">
        <f>C69-B69</f>
        <v>0</v>
      </c>
      <c r="E69" s="246" t="str">
        <f>IF(B69&lt;&gt;0,(C69-B69)/B69,"-")</f>
        <v>-</v>
      </c>
      <c r="G69" s="246">
        <f>VLOOKUP($A$1,'Work Supports'!$A$64:$Z$115,HLOOKUP(B$1,$AC$3:$AJ$4,2,FALSE), FALSE)/VLOOKUP($A$1,'Total Funds Spent &amp; Transferred'!$A$64:$Z$115,HLOOKUP(B$1,$AC$3:$AJ$4,2,FALSE), FALSE)</f>
        <v>0</v>
      </c>
      <c r="H69" s="246">
        <f>VLOOKUP($A$1,'Work Supports'!$A$64:$Z$115,HLOOKUP(C$1,$AC$3:$AJ$4,2,FALSE), FALSE)/VLOOKUP($A$1,'Total Funds Spent &amp; Transferred'!$A$64:$Z$115,HLOOKUP(C$1,$AC$3:$AJ$4,2,FALSE), FALSE)</f>
        <v>0</v>
      </c>
      <c r="I69" s="246">
        <f>H69-G69</f>
        <v>0</v>
      </c>
    </row>
    <row r="70" spans="1:9" ht="15.6">
      <c r="A70" s="255" t="s">
        <v>106</v>
      </c>
      <c r="B70" s="248">
        <f>B71+B72</f>
        <v>1709484</v>
      </c>
      <c r="C70" s="248">
        <f>C71+C72</f>
        <v>1606145</v>
      </c>
      <c r="D70" s="248">
        <f t="shared" si="3"/>
        <v>-103339</v>
      </c>
      <c r="E70" s="246">
        <f t="shared" si="4"/>
        <v>-6.0450404917507271E-2</v>
      </c>
      <c r="G70" s="246">
        <f>B221+B222</f>
        <v>0</v>
      </c>
      <c r="H70" s="246">
        <f>C221+C222</f>
        <v>0</v>
      </c>
      <c r="I70" s="246">
        <f t="shared" si="5"/>
        <v>0</v>
      </c>
    </row>
    <row r="71" spans="1:9">
      <c r="A71" s="258" t="s">
        <v>108</v>
      </c>
      <c r="B71" s="248">
        <f>VLOOKUP($A$1,'Child Care (Spent only)'!$A$64:$AA$115,HLOOKUP(B$1,$AC$3:$AK$4,2,FALSE), FALSE)</f>
        <v>0</v>
      </c>
      <c r="C71" s="248">
        <f>VLOOKUP($A$1,'Child Care (Spent only)'!$A$64:$AA$115,HLOOKUP(C$1,$AC$3:$AK$4,2,FALSE), FALSE)</f>
        <v>0</v>
      </c>
      <c r="D71" s="248">
        <f t="shared" si="3"/>
        <v>0</v>
      </c>
      <c r="E71" s="246" t="str">
        <f t="shared" si="4"/>
        <v>-</v>
      </c>
      <c r="G71" s="246">
        <f>VLOOKUP($A$1,'Child Care (Spent only)'!$A$64:$Z$115,HLOOKUP(B$1,$AC$3:$AJ$4,2,FALSE), FALSE)/VLOOKUP($A$1,'Total Funds Spent &amp; Transferred'!$A$64:$Z$115,HLOOKUP(B$1,$AC$3:$AJ$4,2,FALSE), FALSE)</f>
        <v>0</v>
      </c>
      <c r="H71" s="246">
        <f>VLOOKUP($A$1,'Child Care (Spent only)'!$A$64:$Z$115,HLOOKUP(C$1,$AC$3:$AJ$4,2,FALSE), FALSE)/VLOOKUP($A$1,'Total Funds Spent &amp; Transferred'!$A$64:$Z$115,HLOOKUP(C$1,$AC$3:$AJ$4,2,FALSE), FALSE)</f>
        <v>0</v>
      </c>
      <c r="I71" s="246">
        <f t="shared" si="5"/>
        <v>0</v>
      </c>
    </row>
    <row r="72" spans="1:9">
      <c r="A72" s="258" t="s">
        <v>109</v>
      </c>
      <c r="B72" s="248">
        <f>VLOOKUP($A$1,'Pre-K &amp; Head Start'!$A$64:$AB$115,HLOOKUP(B$1,$AC$6:$AK$7,2,FALSE), FALSE)</f>
        <v>1709484</v>
      </c>
      <c r="C72" s="248">
        <f>VLOOKUP($A$1,'Pre-K &amp; Head Start'!$A$64:$AB$115,HLOOKUP(C$1,$AC$6:$AK$7,2,FALSE), FALSE)</f>
        <v>1606145</v>
      </c>
      <c r="D72" s="248">
        <f t="shared" si="3"/>
        <v>-103339</v>
      </c>
      <c r="E72" s="246">
        <f t="shared" si="4"/>
        <v>-6.0450404917507271E-2</v>
      </c>
      <c r="G72" s="246">
        <f>VLOOKUP($A$1,'Pre-K &amp; Head Start'!$A$64:$Z$115,HLOOKUP(B$1,$AC$6:$AJ$7,2,FALSE), FALSE)/VLOOKUP($A$1,'Total Funds Spent &amp; Transferred'!$A$64:$Z$115,HLOOKUP(B$1,$AC$3:$AJ$4,2,FALSE), FALSE)</f>
        <v>8.6202677274981557E-2</v>
      </c>
      <c r="H72" s="246">
        <f>VLOOKUP($A$1,'Pre-K &amp; Head Start'!$A$64:$Z$115,HLOOKUP(C$1,$AC$6:$AJ$7,2,FALSE), FALSE)/VLOOKUP($A$1,'Total Funds Spent &amp; Transferred'!$A$64:$Z$115,HLOOKUP(C$1,$AC$3:$AJ$4,2,FALSE), FALSE)</f>
        <v>7.9395272235701003E-2</v>
      </c>
      <c r="I72" s="246">
        <f t="shared" si="5"/>
        <v>-6.8074050392805535E-3</v>
      </c>
    </row>
    <row r="73" spans="1:9" ht="15.6">
      <c r="A73" s="255" t="s">
        <v>54</v>
      </c>
      <c r="B73" s="248">
        <f>VLOOKUP($A$1,'Fin Edu&amp;Asset Dvlpt'!$A$64:$AA$115,HLOOKUP(B$1,$AC$6:$AK$7,2,FALSE), FALSE)</f>
        <v>0</v>
      </c>
      <c r="C73" s="248">
        <f>VLOOKUP($A$1,'Fin Edu&amp;Asset Dvlpt'!$A$64:$AA$115,HLOOKUP(C$1,$AC$6:$AK$7,2,FALSE), FALSE)</f>
        <v>0</v>
      </c>
      <c r="D73" s="248">
        <f t="shared" si="3"/>
        <v>0</v>
      </c>
      <c r="E73" s="246" t="str">
        <f t="shared" si="4"/>
        <v>-</v>
      </c>
      <c r="G73" s="246">
        <f>VLOOKUP($A$1,'Fin Edu&amp;Asset Dvlpt'!$A$64:$Z$115,HLOOKUP(B$1,$AC$6:$AJ$7,2,FALSE), FALSE)/VLOOKUP($A$1,'Total Funds Spent &amp; Transferred'!$A$64:$Z$115,HLOOKUP(B$1,$AC$3:$AJ$4,2,FALSE), FALSE)</f>
        <v>0</v>
      </c>
      <c r="H73" s="246">
        <f>VLOOKUP($A$1,'Fin Edu&amp;Asset Dvlpt'!$A$64:$Z$115,HLOOKUP(C$1,$AC$6:$AJ$7,2,FALSE), FALSE)/VLOOKUP($A$1,'Total Funds Spent &amp; Transferred'!$A$64:$Z$115,HLOOKUP(C$1,$AC$3:$AJ$4,2,FALSE), FALSE)</f>
        <v>0</v>
      </c>
      <c r="I73" s="246">
        <f t="shared" si="5"/>
        <v>0</v>
      </c>
    </row>
    <row r="74" spans="1:9" ht="15.6">
      <c r="A74" s="255" t="s">
        <v>112</v>
      </c>
      <c r="B74" s="248">
        <f>VLOOKUP($A$1,'Refundable EITC'!$A$64:$AA$115,HLOOKUP(B$1,$AC$6:$AK$7,2,FALSE), FALSE)</f>
        <v>0</v>
      </c>
      <c r="C74" s="248">
        <f>VLOOKUP($A$1,'Refundable EITC'!$A$64:$AA$115,HLOOKUP(C$1,$AC$6:$AK$7,2,FALSE), FALSE)</f>
        <v>0</v>
      </c>
      <c r="D74" s="248">
        <f t="shared" si="3"/>
        <v>0</v>
      </c>
      <c r="E74" s="246" t="str">
        <f t="shared" si="4"/>
        <v>-</v>
      </c>
      <c r="G74" s="246">
        <f>VLOOKUP($A$1,'Refundable EITC'!$A$64:$Z$115,HLOOKUP(B$1,$AC$6:$AJ$7,2,FALSE), FALSE)/VLOOKUP($A$1,'Total Funds Spent &amp; Transferred'!$A$64:$Z$115,HLOOKUP(B$1,$AC$3:$AJ$4,2,FALSE), FALSE)</f>
        <v>0</v>
      </c>
      <c r="H74" s="246">
        <f>VLOOKUP($A$1,'Refundable EITC'!$A$64:$Z$115,HLOOKUP(C$1,$AC$6:$AJ$7,2,FALSE), FALSE)/VLOOKUP($A$1,'Total Funds Spent &amp; Transferred'!$A$64:$Z$115,HLOOKUP(C$1,$AC$3:$AJ$4,2,FALSE), FALSE)</f>
        <v>0</v>
      </c>
      <c r="I74" s="246">
        <f t="shared" si="5"/>
        <v>0</v>
      </c>
    </row>
    <row r="75" spans="1:9" ht="15.6">
      <c r="A75" s="255" t="s">
        <v>114</v>
      </c>
      <c r="B75" s="248">
        <f>VLOOKUP($A$1,'NonEITC Refundable Tax Credit'!$A$64:$AA$115,HLOOKUP(B$1,$AC$6:$AK$7,2,FALSE), FALSE)</f>
        <v>0</v>
      </c>
      <c r="C75" s="248">
        <f>VLOOKUP($A$1,'NonEITC Refundable Tax Credit'!$A$64:$AA$115,HLOOKUP(C$1,$AC$6:$AK$7,2,FALSE), FALSE)</f>
        <v>0</v>
      </c>
      <c r="D75" s="248">
        <f t="shared" si="3"/>
        <v>0</v>
      </c>
      <c r="E75" s="246" t="str">
        <f t="shared" si="4"/>
        <v>-</v>
      </c>
      <c r="G75" s="246">
        <f>VLOOKUP($A$1,'NonEITC Refundable Tax Credit'!$A$64:$Z$115,HLOOKUP(B$1,$AC$6:$AJ$7,2,FALSE), FALSE)/VLOOKUP($A$1,'Total Funds Spent &amp; Transferred'!$A$64:$Z$115,HLOOKUP(B$1,$AC$3:$AJ$4,2,FALSE), FALSE)</f>
        <v>0</v>
      </c>
      <c r="H75" s="246">
        <f>VLOOKUP($A$1,'NonEITC Refundable Tax Credit'!$A$64:$Z$115,HLOOKUP(C$1,$AC$6:$AJ$7,2,FALSE), FALSE)/VLOOKUP($A$1,'Total Funds Spent &amp; Transferred'!$A$64:$Z$115,HLOOKUP(C$1,$AC$3:$AJ$4,2,FALSE), FALSE)</f>
        <v>0</v>
      </c>
      <c r="I75" s="246">
        <f t="shared" si="5"/>
        <v>0</v>
      </c>
    </row>
    <row r="76" spans="1:9" ht="15.6">
      <c r="A76" s="255" t="s">
        <v>115</v>
      </c>
      <c r="B76" s="248">
        <f>VLOOKUP($A$1,'Short-Term Benefits'!$A$64:$AB$115,HLOOKUP(B$1,$AC$3:$AK$4,2,FALSE), FALSE)</f>
        <v>1385397</v>
      </c>
      <c r="C76" s="248">
        <f>VLOOKUP($A$1,'Short-Term Benefits'!$A$64:$Z$115,HLOOKUP(C$1,$AC$3:$AJ$4,2,FALSE), FALSE)</f>
        <v>1280472</v>
      </c>
      <c r="D76" s="248">
        <f t="shared" si="3"/>
        <v>-104925</v>
      </c>
      <c r="E76" s="246">
        <f t="shared" si="4"/>
        <v>-7.5736413461267776E-2</v>
      </c>
      <c r="G76" s="246">
        <f>VLOOKUP($A$1,'Short-Term Benefits'!$A$64:$Z$115,HLOOKUP(B$1,$AC$3:$AJ$4,2,FALSE), FALSE)/VLOOKUP($A$1,'Total Funds Spent &amp; Transferred'!$A$64:$Z$115,HLOOKUP(B$1,$AC$3:$AJ$4,2,FALSE), FALSE)</f>
        <v>6.9860221264853958E-2</v>
      </c>
      <c r="H76" s="246">
        <f>VLOOKUP($A$1,'Short-Term Benefits'!$A$64:$Z$115,HLOOKUP(C$1,$AC$3:$AJ$4,2,FALSE), FALSE)/VLOOKUP($A$1,'Total Funds Spent &amp; Transferred'!$A$64:$Z$115,HLOOKUP(C$1,$AC$3:$AJ$4,2,FALSE), FALSE)</f>
        <v>6.3296541115648058E-2</v>
      </c>
      <c r="I76" s="246">
        <f t="shared" si="5"/>
        <v>-6.5636801492058999E-3</v>
      </c>
    </row>
    <row r="77" spans="1:9" ht="15.6">
      <c r="A77" s="255" t="s">
        <v>26</v>
      </c>
      <c r="B77" s="248">
        <f>VLOOKUP($A$1,'Supportive Services'!$A$64:$AA$115,HLOOKUP(B$1,$AC$6:$AK$7,2,FALSE), FALSE)</f>
        <v>1614037</v>
      </c>
      <c r="C77" s="248">
        <f>VLOOKUP($A$1,'Supportive Services'!$A$64:$AA$115,HLOOKUP(C$1,$AC$6:$AK$7,2,FALSE), FALSE)</f>
        <v>915540</v>
      </c>
      <c r="D77" s="248">
        <f>C77-B77</f>
        <v>-698497</v>
      </c>
      <c r="E77" s="246">
        <f>IF(B77&lt;&gt;0,(C77-B77)/B77,"-")</f>
        <v>-0.43276393292099252</v>
      </c>
      <c r="G77" s="246">
        <f>VLOOKUP($A$1,'Supportive Services'!$A$64:$Z$115,HLOOKUP(B$1,$AC$6:$AJ$7,2,FALSE), FALSE)/VLOOKUP($A$1,'Total Funds Spent &amp; Transferred'!$A$64:$Z$115,HLOOKUP(B$1,$AC$3:$AJ$4,2,FALSE), FALSE)</f>
        <v>8.1389653615289409E-2</v>
      </c>
      <c r="H77" s="246">
        <f>VLOOKUP($A$1,'Supportive Services'!$A$64:$Z$115,HLOOKUP(C$1,$AC$6:$AJ$7,2,FALSE), FALSE)/VLOOKUP($A$1,'Total Funds Spent &amp; Transferred'!$A$64:$Z$115,HLOOKUP(C$1,$AC$3:$AJ$4,2,FALSE), FALSE)</f>
        <v>4.5257151466818815E-2</v>
      </c>
      <c r="I77" s="246">
        <f>H77-G77</f>
        <v>-3.6132502148470594E-2</v>
      </c>
    </row>
    <row r="78" spans="1:9" ht="15.6">
      <c r="A78" s="255" t="s">
        <v>118</v>
      </c>
      <c r="B78" s="248">
        <f>VLOOKUP($A$1,'Services for Children &amp; Youth'!$A$64:$AB$115,HLOOKUP(B$1,$AC$6:$AK$7,2,FALSE), FALSE)</f>
        <v>0</v>
      </c>
      <c r="C78" s="248">
        <f>VLOOKUP($A$1,'Services for Children &amp; Youth'!$A$64:$AB$115,HLOOKUP(C$1,$AC$6:$AK$7,2,FALSE), FALSE)</f>
        <v>0</v>
      </c>
      <c r="D78" s="248">
        <f t="shared" si="3"/>
        <v>0</v>
      </c>
      <c r="E78" s="246" t="str">
        <f t="shared" si="4"/>
        <v>-</v>
      </c>
      <c r="G78" s="246">
        <f>VLOOKUP($A$1,'Services for Children &amp; Youth'!$A$64:$Z$115,HLOOKUP(B$1,$AC$6:$AJ$7,2,FALSE), FALSE)/VLOOKUP($A$1,'Total Funds Spent &amp; Transferred'!$A$64:$Z$115,HLOOKUP(B$1,$AC$3:$AJ$4,2,FALSE), FALSE)</f>
        <v>0</v>
      </c>
      <c r="H78" s="246">
        <f>VLOOKUP($A$1,'Services for Children &amp; Youth'!$A$64:$Z$115,HLOOKUP(C$1,$AC$6:$AJ$7,2,FALSE), FALSE)/VLOOKUP($A$1,'Total Funds Spent &amp; Transferred'!$A$64:$Z$115,HLOOKUP(C$1,$AC$3:$AJ$4,2,FALSE), FALSE)</f>
        <v>0</v>
      </c>
      <c r="I78" s="246">
        <f t="shared" si="5"/>
        <v>0</v>
      </c>
    </row>
    <row r="79" spans="1:9" ht="15.6">
      <c r="A79" s="255" t="s">
        <v>119</v>
      </c>
      <c r="B79" s="248">
        <f>VLOOKUP($A$1,'Pregnancy Prevention'!$A$64:$AA$115,HLOOKUP(B$1,$AC$3:$AK$4,2,FALSE), FALSE)</f>
        <v>0</v>
      </c>
      <c r="C79" s="248">
        <f>VLOOKUP($A$1,'Pregnancy Prevention'!$A$64:$AA$115,HLOOKUP(C$1,$AC$3:$AK$4,2,FALSE), FALSE)</f>
        <v>0</v>
      </c>
      <c r="D79" s="248">
        <f t="shared" si="3"/>
        <v>0</v>
      </c>
      <c r="E79" s="246" t="str">
        <f t="shared" si="4"/>
        <v>-</v>
      </c>
      <c r="G79" s="246">
        <f>VLOOKUP($A$1,'Pregnancy Prevention'!$A$64:$Z$115,HLOOKUP(B$1,$AC$3:$AJ$4,2,FALSE), FALSE)/VLOOKUP($A$1,'Total Funds Spent &amp; Transferred'!$A$64:$Z$115,HLOOKUP(B$1,$AC$3:$AJ$4,2,FALSE), FALSE)</f>
        <v>0</v>
      </c>
      <c r="H79" s="246">
        <f>VLOOKUP($A$1,'Pregnancy Prevention'!$A$64:$Z$115,HLOOKUP(C$1,$AC$3:$AJ$4,2,FALSE), FALSE)/VLOOKUP($A$1,'Total Funds Spent &amp; Transferred'!$A$64:$Z$115,HLOOKUP(C$1,$AC$3:$AJ$4,2,FALSE), FALSE)</f>
        <v>0</v>
      </c>
      <c r="I79" s="246">
        <f t="shared" si="5"/>
        <v>0</v>
      </c>
    </row>
    <row r="80" spans="1:9" ht="15.6">
      <c r="A80" s="255" t="s">
        <v>121</v>
      </c>
      <c r="B80" s="248">
        <f>VLOOKUP($A$1,'Fatherhood &amp; 2-Parent Family'!$A$64:$AA$115,HLOOKUP(B$1,$AC$3:$AK$4,2,FALSE), FALSE)</f>
        <v>0</v>
      </c>
      <c r="C80" s="248">
        <f>VLOOKUP($A$1,'Fatherhood &amp; 2-Parent Family'!$A$64:$AA$115,HLOOKUP(C$1,$AC$3:$AK$4,2,FALSE), FALSE)</f>
        <v>0</v>
      </c>
      <c r="D80" s="248">
        <f t="shared" si="3"/>
        <v>0</v>
      </c>
      <c r="E80" s="246" t="str">
        <f t="shared" si="4"/>
        <v>-</v>
      </c>
      <c r="G80" s="246">
        <f>VLOOKUP($A$1,'Fatherhood &amp; 2-Parent Family'!$A$64:$Z$115,HLOOKUP(B$1,$AC$3:$AJ$4,2,FALSE), FALSE)/VLOOKUP($A$1,'Total Funds Spent &amp; Transferred'!$A$64:$Z$115,HLOOKUP(B$1,$AC$3:$AJ$4,2,FALSE), FALSE)</f>
        <v>0</v>
      </c>
      <c r="H80" s="246">
        <f>VLOOKUP($A$1,'Fatherhood &amp; 2-Parent Family'!$A$64:$Z$115,HLOOKUP(C$1,$AC$3:$AJ$4,2,FALSE), FALSE)/VLOOKUP($A$1,'Total Funds Spent &amp; Transferred'!$A$64:$Z$115,HLOOKUP(C$1,$AC$3:$AJ$4,2,FALSE), FALSE)</f>
        <v>0</v>
      </c>
      <c r="I80" s="246">
        <f t="shared" si="5"/>
        <v>0</v>
      </c>
    </row>
    <row r="81" spans="1:9" ht="15.6">
      <c r="A81" s="255" t="s">
        <v>123</v>
      </c>
      <c r="B81" s="248">
        <f>SUM(B82:B84)</f>
        <v>0</v>
      </c>
      <c r="C81" s="248">
        <f>SUM(C82:C84)</f>
        <v>0</v>
      </c>
      <c r="D81" s="248">
        <f t="shared" si="3"/>
        <v>0</v>
      </c>
      <c r="E81" s="246" t="str">
        <f t="shared" si="4"/>
        <v>-</v>
      </c>
      <c r="G81" s="246">
        <f>VLOOKUP($A$1,'Child Welfare'!$A$64:$Z$115,HLOOKUP(B$1,$AC$6:$AJ$7,2,FALSE), FALSE)/VLOOKUP($A$1,'Total Funds Spent &amp; Transferred'!$A$64:$Z$115,HLOOKUP(B$1,$AC$3:$AJ$4,2,FALSE), FALSE)</f>
        <v>0</v>
      </c>
      <c r="H81" s="246">
        <f>VLOOKUP($A$1,'Child Welfare'!$A$64:$Z$115,HLOOKUP(C$1,$AC$6:$AJ$7,2,FALSE), FALSE)/VLOOKUP($A$1,'Total Funds Spent &amp; Transferred'!$A$64:$Z$115,HLOOKUP(C$1,$AC$3:$AJ$4,2,FALSE), FALSE)</f>
        <v>0</v>
      </c>
      <c r="I81" s="246">
        <f t="shared" si="5"/>
        <v>0</v>
      </c>
    </row>
    <row r="82" spans="1:9">
      <c r="A82" s="258" t="s">
        <v>125</v>
      </c>
      <c r="B82" s="248">
        <f>VLOOKUP($A$1,'Family Support, Preservation'!$A$64:$AA$115,HLOOKUP(B$1,$AC$6:$AK$7,2,FALSE), FALSE)</f>
        <v>0</v>
      </c>
      <c r="C82" s="248">
        <f>VLOOKUP($A$1,'Family Support, Preservation'!$A$64:$AA$115,HLOOKUP(C$1,$AC$6:$AK$7,2,FALSE), FALSE)</f>
        <v>0</v>
      </c>
      <c r="D82" s="248">
        <f t="shared" si="3"/>
        <v>0</v>
      </c>
      <c r="E82" s="246" t="str">
        <f t="shared" si="4"/>
        <v>-</v>
      </c>
      <c r="G82" s="246">
        <f>VLOOKUP($A$1,'Family Support, Preservation'!$A$64:$Z$115,HLOOKUP(B$1,$AC$6:$AJ$7,2,FALSE), FALSE)/VLOOKUP($A$1,'Total Funds Spent &amp; Transferred'!$A$64:$Z$115,HLOOKUP(B$1,$AC$3:$AJ$4,2,FALSE), FALSE)</f>
        <v>0</v>
      </c>
      <c r="H82" s="246">
        <f>VLOOKUP($A$1,'Family Support, Preservation'!$A$64:$Z$115,HLOOKUP(C$1,$AC$6:$AJ$7,2,FALSE), FALSE)/VLOOKUP($A$1,'Total Funds Spent &amp; Transferred'!$A$64:$Z$115,HLOOKUP(C$1,$AC$3:$AJ$4,2,FALSE), FALSE)</f>
        <v>0</v>
      </c>
      <c r="I82" s="246">
        <f t="shared" si="5"/>
        <v>0</v>
      </c>
    </row>
    <row r="83" spans="1:9">
      <c r="A83" s="258" t="s">
        <v>43</v>
      </c>
      <c r="B83" s="248">
        <f>VLOOKUP($A$1,'Adoption Srvcs'!$A$64:$AA$115,HLOOKUP(B$1,$AC$6:$AK$7,2,FALSE), FALSE)</f>
        <v>0</v>
      </c>
      <c r="C83" s="248">
        <f>VLOOKUP($A$1,'Adoption Srvcs'!$A$64:$AA$115,HLOOKUP(C$1,$AC$6:$AK$7,2,FALSE), FALSE)</f>
        <v>0</v>
      </c>
      <c r="D83" s="248">
        <f t="shared" si="3"/>
        <v>0</v>
      </c>
      <c r="E83" s="246" t="str">
        <f t="shared" si="4"/>
        <v>-</v>
      </c>
      <c r="G83" s="246">
        <f>VLOOKUP($A$1,'Adoption Srvcs'!$A$64:$Z$115,HLOOKUP(B$1,$AC$6:$AJ$7,2,FALSE), FALSE)/VLOOKUP($A$1,'Total Funds Spent &amp; Transferred'!$A$64:$Z$115,HLOOKUP(B$1,$AC$3:$AJ$4,2,FALSE), FALSE)</f>
        <v>0</v>
      </c>
      <c r="H83" s="246">
        <f>VLOOKUP($A$1,'Adoption Srvcs'!$A$64:$Z$115,HLOOKUP(C$1,$AC$6:$AJ$7,2,FALSE), FALSE)/VLOOKUP($A$1,'Total Funds Spent &amp; Transferred'!$A$64:$Z$115,HLOOKUP(C$1,$AC$3:$AJ$4,2,FALSE), FALSE)</f>
        <v>0</v>
      </c>
      <c r="I83" s="246">
        <f t="shared" si="5"/>
        <v>0</v>
      </c>
    </row>
    <row r="84" spans="1:9">
      <c r="A84" s="258" t="s">
        <v>45</v>
      </c>
      <c r="B84" s="248">
        <f>VLOOKUP($A$1,'Add''l Child Welfare Services'!$A$64:$AA$115,HLOOKUP(B$1,$AC$6:$AK$7,2,FALSE), FALSE)</f>
        <v>0</v>
      </c>
      <c r="C84" s="248">
        <f>VLOOKUP($A$1,'Add''l Child Welfare Services'!$A$64:$AA$115,HLOOKUP(C$1,$AC$6:$AK$7,2,FALSE), FALSE)</f>
        <v>0</v>
      </c>
      <c r="D84" s="248">
        <f t="shared" si="3"/>
        <v>0</v>
      </c>
      <c r="E84" s="246" t="str">
        <f t="shared" si="4"/>
        <v>-</v>
      </c>
      <c r="G84" s="246">
        <f>VLOOKUP($A$1,'Add''l Child Welfare Services'!$A$64:$Z$115,HLOOKUP(B$1,$AC$6:$AJ$7,2,FALSE), FALSE)/VLOOKUP($A$1,'Total Funds Spent &amp; Transferred'!$A$64:$Z$115,HLOOKUP(B$1,$AC$3:$AJ$4,2,FALSE), FALSE)</f>
        <v>0</v>
      </c>
      <c r="H84" s="246">
        <f>VLOOKUP($A$1,'Add''l Child Welfare Services'!$A$64:$Z$115,HLOOKUP(C$1,$AC$6:$AJ$7,2,FALSE), FALSE)/VLOOKUP($A$1,'Total Funds Spent &amp; Transferred'!$A$64:$Z$115,HLOOKUP(C$1,$AC$3:$AJ$4,2,FALSE), FALSE)</f>
        <v>0</v>
      </c>
      <c r="I84" s="246">
        <f t="shared" si="5"/>
        <v>0</v>
      </c>
    </row>
    <row r="85" spans="1:9" ht="15.6">
      <c r="A85" s="255" t="s">
        <v>129</v>
      </c>
      <c r="B85" s="248">
        <f>VLOOKUP($A$1,'Home Visiting'!$A$64:$AA$115,HLOOKUP(B$1,$AC$6:$AK$7,2,FALSE), FALSE)</f>
        <v>922906</v>
      </c>
      <c r="C85" s="248">
        <f>VLOOKUP($A$1,'Home Visiting'!$A$64:$AA$115,HLOOKUP(C$1,$AC$6:$AK$7,2,FALSE), FALSE)</f>
        <v>1323282</v>
      </c>
      <c r="D85" s="248">
        <f t="shared" si="3"/>
        <v>400376</v>
      </c>
      <c r="E85" s="246">
        <f t="shared" si="4"/>
        <v>0.43382099585439904</v>
      </c>
      <c r="G85" s="246">
        <f>VLOOKUP($A$1,'Home Visiting'!$A$64:$Z$115,HLOOKUP(B$1,$AC$6:$AJ$7,2,FALSE), FALSE)/VLOOKUP($A$1,'Total Funds Spent &amp; Transferred'!$A$64:$Z$115,HLOOKUP(B$1,$AC$3:$AJ$4,2,FALSE), FALSE)</f>
        <v>4.6538585955261426E-2</v>
      </c>
      <c r="H85" s="246">
        <f>VLOOKUP($A$1,'Home Visiting'!$A$64:$Z$115,HLOOKUP(C$1,$AC$6:$AJ$7,2,FALSE), FALSE)/VLOOKUP($A$1,'Total Funds Spent &amp; Transferred'!$A$64:$Z$115,HLOOKUP(C$1,$AC$3:$AJ$4,2,FALSE), FALSE)</f>
        <v>6.5412733367537113E-2</v>
      </c>
      <c r="I85" s="246">
        <f t="shared" si="5"/>
        <v>1.8874147412275687E-2</v>
      </c>
    </row>
    <row r="86" spans="1:9" ht="15.6">
      <c r="A86" s="255" t="s">
        <v>27</v>
      </c>
      <c r="B86" s="248">
        <f>VLOOKUP($A$1,'Program Managment'!$A$64:$AB$115,HLOOKUP(B$1,$AC$3:$AK$4,2,FALSE), FALSE)</f>
        <v>2385201</v>
      </c>
      <c r="C86" s="248">
        <f>VLOOKUP($A$1,'Program Managment'!$A$64:$AB$115,HLOOKUP(C$1,$AC$3:$AK$4,2,FALSE), FALSE)</f>
        <v>1263799</v>
      </c>
      <c r="D86" s="248">
        <f t="shared" si="3"/>
        <v>-1121402</v>
      </c>
      <c r="E86" s="246">
        <f t="shared" si="4"/>
        <v>-0.47014989512414257</v>
      </c>
      <c r="G86" s="246">
        <f>VLOOKUP($A$1,'Program Managment'!$A$64:$Z$115,HLOOKUP(B$1,$AC$3:$AJ$4,2,FALSE), FALSE)/VLOOKUP($A$1,'Total Funds Spent &amp; Transferred'!$A$64:$Z$115,HLOOKUP(B$1,$AC$3:$AJ$4,2,FALSE), FALSE)</f>
        <v>0.12027647643321801</v>
      </c>
      <c r="H86" s="246">
        <f>VLOOKUP($A$1,'Program Managment'!$A$64:$Z$115,HLOOKUP(C$1,$AC$3:$AJ$4,2,FALSE), FALSE)/VLOOKUP($A$1,'Total Funds Spent &amp; Transferred'!$A$64:$Z$115,HLOOKUP(C$1,$AC$3:$AJ$4,2,FALSE), FALSE)</f>
        <v>6.2472358134668227E-2</v>
      </c>
      <c r="I86" s="246">
        <f t="shared" si="5"/>
        <v>-5.7804118298549784E-2</v>
      </c>
    </row>
    <row r="87" spans="1:9">
      <c r="A87" s="258" t="s">
        <v>28</v>
      </c>
      <c r="B87" s="248">
        <f>VLOOKUP($A$1,'Administrative Costs'!$A$64:$AA$115,HLOOKUP(B$1,$AC$6:$AK$7,2,FALSE), FALSE)</f>
        <v>1997633</v>
      </c>
      <c r="C87" s="248">
        <f>VLOOKUP($A$1,'Administrative Costs'!$A$64:$AA$115,HLOOKUP(C$1,$AC$6:$AK$7,2,FALSE), FALSE)</f>
        <v>854889</v>
      </c>
      <c r="D87" s="248">
        <f t="shared" si="3"/>
        <v>-1142744</v>
      </c>
      <c r="E87" s="246">
        <f t="shared" si="4"/>
        <v>-0.57204902001518798</v>
      </c>
      <c r="G87" s="246">
        <f>VLOOKUP($A$1,'Administrative Costs'!$A$64:$Z$115,HLOOKUP(B$1,$AC$6:$AJ$7,2,FALSE), FALSE)/VLOOKUP($A$1,'Total Funds Spent &amp; Transferred'!$A$64:$Z$115,HLOOKUP(B$1,$AC$3:$AJ$4,2,FALSE), FALSE)</f>
        <v>0.1007329187128123</v>
      </c>
      <c r="H87" s="246">
        <f>VLOOKUP($A$1,'Administrative Costs'!$A$64:$Z$115,HLOOKUP(C$1,$AC$6:$AJ$7,2,FALSE), FALSE)/VLOOKUP($A$1,'Total Funds Spent &amp; Transferred'!$A$64:$Z$115,HLOOKUP(C$1,$AC$3:$AJ$4,2,FALSE), FALSE)</f>
        <v>4.2259039430628122E-2</v>
      </c>
      <c r="I87" s="246">
        <f t="shared" si="5"/>
        <v>-5.8473879282184178E-2</v>
      </c>
    </row>
    <row r="88" spans="1:9">
      <c r="A88" s="258" t="s">
        <v>30</v>
      </c>
      <c r="B88" s="248">
        <f>VLOOKUP($A$1,'Assessment Service Provision'!$A$64:$AA$115,HLOOKUP(B$1,$AC$6:$AK$7,2,FALSE), FALSE)</f>
        <v>303980</v>
      </c>
      <c r="C88" s="248">
        <f>VLOOKUP($A$1,'Assessment Service Provision'!$A$64:$AA$115,HLOOKUP(C$1,$AC$6:$AK$7,2,FALSE), FALSE)</f>
        <v>308814</v>
      </c>
      <c r="D88" s="248">
        <f t="shared" si="3"/>
        <v>4834</v>
      </c>
      <c r="E88" s="246">
        <f t="shared" si="4"/>
        <v>1.5902361997499836E-2</v>
      </c>
      <c r="G88" s="246">
        <f>VLOOKUP($A$1,'Assessment Service Provision'!$A$64:$Z$115,HLOOKUP(B$1,$AC$6:$AJ$7,2,FALSE), FALSE)/VLOOKUP($A$1,'Total Funds Spent &amp; Transferred'!$A$64:$Z$115,HLOOKUP(B$1,$AC$3:$AJ$4,2,FALSE), FALSE)</f>
        <v>1.5328537639456638E-2</v>
      </c>
      <c r="H88" s="246">
        <f>VLOOKUP($A$1,'Assessment Service Provision'!$A$64:$Z$115,HLOOKUP(C$1,$AC$6:$AJ$7,2,FALSE), FALSE)/VLOOKUP($A$1,'Total Funds Spent &amp; Transferred'!$A$64:$Z$115,HLOOKUP(C$1,$AC$3:$AJ$4,2,FALSE), FALSE)</f>
        <v>1.5265353750872911E-2</v>
      </c>
      <c r="I88" s="246">
        <f t="shared" si="5"/>
        <v>-6.3183888583727074E-5</v>
      </c>
    </row>
    <row r="89" spans="1:9">
      <c r="A89" s="258" t="s">
        <v>32</v>
      </c>
      <c r="B89" s="248">
        <f>VLOOKUP($A$1,Systems!$A$64:$AA$115,HLOOKUP(B$1,$AC$6:$AK$7,2,FALSE), FALSE)</f>
        <v>83588</v>
      </c>
      <c r="C89" s="248">
        <f>VLOOKUP($A$1,Systems!$A$64:$AA$115,HLOOKUP(C$1,$AC$6:$AK$7,2,FALSE), FALSE)</f>
        <v>100096</v>
      </c>
      <c r="D89" s="248">
        <f t="shared" si="3"/>
        <v>16508</v>
      </c>
      <c r="E89" s="246">
        <f t="shared" si="4"/>
        <v>0.19749246303297124</v>
      </c>
      <c r="G89" s="246">
        <f>VLOOKUP($A$1,Systems!$A$64:$Z$115,HLOOKUP(B$1,$AC$6:$AJ$7,2,FALSE), FALSE)/VLOOKUP($A$1,'Total Funds Spent &amp; Transferred'!$A$64:$Z$115,HLOOKUP(B$1,$AC$3:$AJ$4,2,FALSE), FALSE)</f>
        <v>4.2150200809490806E-3</v>
      </c>
      <c r="H89" s="246">
        <f>VLOOKUP($A$1,Systems!$A$64:$Z$115,HLOOKUP(C$1,$AC$6:$AJ$7,2,FALSE), FALSE)/VLOOKUP($A$1,'Total Funds Spent &amp; Transferred'!$A$64:$Z$115,HLOOKUP(C$1,$AC$3:$AJ$4,2,FALSE), FALSE)</f>
        <v>4.9479649531671971E-3</v>
      </c>
      <c r="I89" s="246">
        <f t="shared" si="5"/>
        <v>7.3294487221811644E-4</v>
      </c>
    </row>
    <row r="90" spans="1:9" ht="15.6">
      <c r="A90" s="255" t="s">
        <v>61</v>
      </c>
      <c r="B90" s="248">
        <f>VLOOKUP($A$1,'Other Nonassistance'!$A$64:$AA$115,HLOOKUP(B$1,$AC$3:$AK$4,2,FALSE), FALSE)</f>
        <v>0</v>
      </c>
      <c r="C90" s="248">
        <f>VLOOKUP($A$1,'Other Nonassistance'!$A$64:$AA$115,HLOOKUP(C$1,$AC$3:$AK$4,2,FALSE), FALSE)</f>
        <v>0</v>
      </c>
      <c r="D90" s="248">
        <f t="shared" si="3"/>
        <v>0</v>
      </c>
      <c r="E90" s="246" t="str">
        <f t="shared" si="4"/>
        <v>-</v>
      </c>
      <c r="G90" s="246">
        <f>VLOOKUP($A$1,'Other Nonassistance'!$A$64:$Z$115,HLOOKUP(B$1,$AC$3:$AJ$4,2,FALSE), FALSE)/VLOOKUP($A$1,'Total Funds Spent &amp; Transferred'!$A$64:$Z$115,HLOOKUP(B$1,$AC$3:$AJ$4,2,FALSE), FALSE)</f>
        <v>0</v>
      </c>
      <c r="H90" s="246">
        <f>VLOOKUP($A$1,'Other Nonassistance'!$A$64:$Z$115,HLOOKUP(C$1,$AC$3:$AJ$4,2,FALSE), FALSE)/VLOOKUP($A$1,'Total Funds Spent &amp; Transferred'!$A$64:$Z$115,HLOOKUP(C$1,$AC$3:$AJ$4,2,FALSE), FALSE)</f>
        <v>0</v>
      </c>
      <c r="I90" s="246">
        <f t="shared" si="5"/>
        <v>0</v>
      </c>
    </row>
    <row r="91" spans="1:9" ht="15.6">
      <c r="A91" s="249" t="s">
        <v>135</v>
      </c>
      <c r="B91" s="248">
        <f>VLOOKUP($A$1,'Total Funds Spent'!$A$64:$AA$115,HLOOKUP(B$1,$AC$3:$AK$4,2,FALSE), FALSE)</f>
        <v>19830985</v>
      </c>
      <c r="C91" s="248">
        <f>VLOOKUP($A$1,'Total Funds Spent'!$A$64:$AA$115,HLOOKUP(C$1,$AC$3:$AK$4,2,FALSE), FALSE)</f>
        <v>20229731</v>
      </c>
      <c r="D91" s="248">
        <f t="shared" si="3"/>
        <v>398746</v>
      </c>
      <c r="E91" s="246">
        <f t="shared" si="4"/>
        <v>2.0107221098699838E-2</v>
      </c>
      <c r="G91" s="246">
        <f>VLOOKUP($A$1,'Total Funds Spent'!$A$64:$Z$115,HLOOKUP(B$1,$AC$3:$AJ$4,2,FALSE), FALSE)/VLOOKUP($A$1,'Total Funds Spent &amp; Transferred'!$A$64:$Z$115,HLOOKUP(B$1,$AC$3:$AJ$4,2,FALSE), FALSE)</f>
        <v>1</v>
      </c>
      <c r="H91" s="246">
        <f>VLOOKUP($A$1,'Total Funds Spent'!$A$64:$Z$115,HLOOKUP(C$1,$AC$3:$AJ$4,2,FALSE), FALSE)/VLOOKUP($A$1,'Total Funds Spent &amp; Transferred'!$A$64:$Z$115,HLOOKUP(C$1,$AC$3:$AJ$4,2,FALSE), FALSE)</f>
        <v>1</v>
      </c>
      <c r="I91" s="246">
        <f t="shared" si="5"/>
        <v>0</v>
      </c>
    </row>
    <row r="92" spans="1:9" ht="15.6">
      <c r="A92" s="249" t="s">
        <v>137</v>
      </c>
      <c r="B92" s="248">
        <f>VLOOKUP($A$1,'Transferred out of TANF'!$A$64:$AA$115,HLOOKUP(B$1,$AC$3:$AK$4,2,FALSE), FALSE)</f>
        <v>0</v>
      </c>
      <c r="C92" s="248">
        <f>VLOOKUP($A$1,'Transferred out of TANF'!$A$64:$AA$115,HLOOKUP(C$1,$AC$3:$AK$4,2,FALSE), FALSE)</f>
        <v>0</v>
      </c>
      <c r="D92" s="248">
        <f t="shared" si="3"/>
        <v>0</v>
      </c>
      <c r="E92" s="246" t="str">
        <f t="shared" si="4"/>
        <v>-</v>
      </c>
      <c r="G92" s="246">
        <f>VLOOKUP($A$1,'Transferred out of TANF'!$A$64:$Z$115,HLOOKUP(B$1,$AC$3:$AJ$4,2,FALSE), FALSE)/VLOOKUP($A$1,'Total Funds Spent &amp; Transferred'!$A$64:$Z$115,HLOOKUP(B$1,$AC$3:$AJ$4,2,FALSE), FALSE)</f>
        <v>0</v>
      </c>
      <c r="H92" s="246">
        <f>VLOOKUP($A$1,'Transferred out of TANF'!$A$64:$Z$115,HLOOKUP(C$1,$AC$3:$AJ$4,2,FALSE), FALSE)/VLOOKUP($A$1,'Total Funds Spent &amp; Transferred'!$A$64:$Z$115,HLOOKUP(C$1,$AC$3:$AJ$4,2,FALSE), FALSE)</f>
        <v>0</v>
      </c>
      <c r="I92" s="246">
        <f t="shared" si="5"/>
        <v>0</v>
      </c>
    </row>
    <row r="93" spans="1:9" ht="15.6">
      <c r="A93" s="259" t="s">
        <v>139</v>
      </c>
      <c r="B93" s="248">
        <f>VLOOKUP($A$1,'Transferred to CCDF'!$A$64:$AA$115,HLOOKUP(B$1,$AC$3:$AK$4,2,FALSE), FALSE)</f>
        <v>0</v>
      </c>
      <c r="C93" s="248">
        <f>VLOOKUP($A$1,'Transferred to CCDF'!$A$64:$AA$115,HLOOKUP(C$1,$AC$3:$AK$4,2,FALSE), FALSE)</f>
        <v>0</v>
      </c>
      <c r="D93" s="248">
        <f t="shared" si="3"/>
        <v>0</v>
      </c>
      <c r="E93" s="246" t="str">
        <f t="shared" si="4"/>
        <v>-</v>
      </c>
      <c r="G93" s="246">
        <f>VLOOKUP($A$1,'Transferred to CCDF'!$A$64:$Z$115,HLOOKUP(B$1,$AC$3:$AJ$4,2,FALSE), FALSE)/VLOOKUP($A$1,'Total Funds Spent &amp; Transferred'!$A$64:$Z$115,HLOOKUP(B$1,$AC$3:$AJ$4,2,FALSE), FALSE)</f>
        <v>0</v>
      </c>
      <c r="H93" s="246">
        <f>VLOOKUP($A$1,'Transferred to CCDF'!$A$64:$Z$115,HLOOKUP(C$1,$AC$3:$AJ$4,2,FALSE), FALSE)/VLOOKUP($A$1,'Total Funds Spent &amp; Transferred'!$A$64:$Z$115,HLOOKUP(C$1,$AC$3:$AJ$4,2,FALSE), FALSE)</f>
        <v>0</v>
      </c>
      <c r="I93" s="246">
        <f t="shared" si="5"/>
        <v>0</v>
      </c>
    </row>
    <row r="94" spans="1:9" ht="15.6">
      <c r="A94" s="259" t="s">
        <v>141</v>
      </c>
      <c r="B94" s="348">
        <f>VLOOKUP($A$1,'Transferred to SSBG'!$A$64:$AB$115,HLOOKUP(B$1,$AC$3:$AK$4,2,FALSE), FALSE)</f>
        <v>0</v>
      </c>
      <c r="C94" s="348">
        <f>VLOOKUP($A$1,'Transferred to SSBG'!$A$64:$AB$115,HLOOKUP(C$1,$AC$3:$AK$4,2,FALSE), FALSE)</f>
        <v>0</v>
      </c>
      <c r="D94" s="248">
        <f t="shared" si="3"/>
        <v>0</v>
      </c>
      <c r="E94" s="246" t="str">
        <f t="shared" si="4"/>
        <v>-</v>
      </c>
      <c r="G94" s="246" t="e" cm="1">
        <f t="array" ref="G94">VLOOKUP($A$1,'Transferred to SSBG'!$A$64:$W$115,HLOOKUP(B$1,$AC$3:$AF$4,2,FALSE), FALSE)/VLOOKUP($A$1,'Total Funds Spent &amp; Transferred'!$A$64:$W$115,HLOOKUP(B$1,$AC$3:$AF$4,2,FALSE), FALSE)</f>
        <v>#N/A</v>
      </c>
      <c r="H94" s="246">
        <f>VLOOKUP($A$1,'Transferred to SSBG'!$A$64:$Z$115,HLOOKUP(C$1,$AC$3:$AJ$4,2,FALSE), FALSE)/VLOOKUP($A$1,'Total Funds Spent &amp; Transferred'!$A$64:$Z$115,HLOOKUP(C$1,$AC$3:$AJ$4,2,FALSE), FALSE)</f>
        <v>0</v>
      </c>
      <c r="I94" s="246" t="e">
        <f t="shared" si="5"/>
        <v>#N/A</v>
      </c>
    </row>
    <row r="95" spans="1:9" ht="15.6">
      <c r="A95" s="250" t="s">
        <v>143</v>
      </c>
      <c r="B95" s="348">
        <f>VLOOKUP($A$1,'Total Funds Spent &amp; Transferred'!$A$64:$AA$115,HLOOKUP(B$1,$AC$3:$AK$4,2,FALSE), FALSE)</f>
        <v>19830985</v>
      </c>
      <c r="C95" s="348">
        <f>VLOOKUP($A$1,'Total Funds Spent &amp; Transferred'!$A$64:$AA$115,HLOOKUP(C$1,$AC$3:$AK$4,2,FALSE), FALSE)</f>
        <v>20229731</v>
      </c>
      <c r="D95" s="248">
        <f t="shared" si="3"/>
        <v>398746</v>
      </c>
      <c r="E95" s="246">
        <f t="shared" si="4"/>
        <v>2.0107221098699838E-2</v>
      </c>
      <c r="G95" s="246">
        <f>VLOOKUP($A$1,'Total Funds Spent &amp; Transferred'!$A$64:$Z$115,HLOOKUP(B$1,$AC$3:$AJ$4,2,FALSE), FALSE)/VLOOKUP($A$1,'Total Funds Spent &amp; Transferred'!$A$64:$Z$115,HLOOKUP(B$1,$AC$3:$AJ$4,2,FALSE), FALSE)</f>
        <v>1</v>
      </c>
      <c r="H95" s="246">
        <f>VLOOKUP($A$1,'Total Funds Spent &amp; Transferred'!$A$64:$Z$115,HLOOKUP(C$1,$AC$3:$AJ$4,2,FALSE), FALSE)/VLOOKUP($A$1,'Total Funds Spent &amp; Transferred'!$A$64:$Z$115,HLOOKUP(C$1,$AC$3:$AJ$4,2,FALSE), FALSE)</f>
        <v>1</v>
      </c>
      <c r="I95" s="246">
        <f t="shared" si="5"/>
        <v>0</v>
      </c>
    </row>
    <row r="96" spans="1:9" ht="15.6">
      <c r="A96" s="251" t="s">
        <v>70</v>
      </c>
      <c r="B96" s="348">
        <f>VLOOKUP($A$1,'[1]Unliquidated Obligations'!$A$2:$N$55,HLOOKUP(B$1,$AC$10:$AK$11,2,FALSE), FALSE)</f>
        <v>0</v>
      </c>
      <c r="C96" s="348">
        <f>VLOOKUP($A$1,'[1]Unliquidated Obligations'!$A$2:$N$55,HLOOKUP(C$1,$AC$10:$AKG11,2,FALSE), FALSE)</f>
        <v>0</v>
      </c>
      <c r="D96" s="248">
        <f t="shared" si="3"/>
        <v>0</v>
      </c>
      <c r="E96" s="246" t="str">
        <f>IF(B96&lt;&gt;0,(C96-B96)/B96,"-")</f>
        <v>-</v>
      </c>
      <c r="G96" s="252" t="s">
        <v>170</v>
      </c>
      <c r="H96" s="252" t="s">
        <v>170</v>
      </c>
      <c r="I96" s="252" t="s">
        <v>170</v>
      </c>
    </row>
    <row r="97" spans="1:12" ht="15.6">
      <c r="A97" s="251" t="s">
        <v>71</v>
      </c>
      <c r="B97" s="348">
        <f>VLOOKUP($A$1,'[1]Unobligated Funds'!$A$2:$N$55,HLOOKUP(B$1,$AC$10:$AK$11,2,FALSE), FALSE)</f>
        <v>27230692</v>
      </c>
      <c r="C97" s="348">
        <f>VLOOKUP($A$1,'[1]Unobligated Funds'!$A$2:$N$55,HLOOKUP(C$1,$AC$10:$AK$11,2,FALSE), FALSE)</f>
        <v>25429612</v>
      </c>
      <c r="D97" s="248">
        <f t="shared" si="3"/>
        <v>-1801080</v>
      </c>
      <c r="E97" s="246">
        <f t="shared" si="4"/>
        <v>-6.6141543520083876E-2</v>
      </c>
      <c r="G97" s="252" t="s">
        <v>170</v>
      </c>
      <c r="H97" s="252" t="s">
        <v>170</v>
      </c>
      <c r="I97" s="252" t="s">
        <v>170</v>
      </c>
    </row>
    <row r="98" spans="1:12" ht="15.6">
      <c r="A98" s="295" t="s">
        <v>149</v>
      </c>
      <c r="B98" s="296">
        <f>SUM(B82+B58+B62)</f>
        <v>0</v>
      </c>
      <c r="C98" s="296">
        <f>SUM(C82+C58+C62)</f>
        <v>0</v>
      </c>
      <c r="D98" s="248">
        <f t="shared" si="3"/>
        <v>0</v>
      </c>
      <c r="E98" s="246" t="str">
        <f>IF(B98&lt;&gt;0,(C98-B98)/B98,"-")</f>
        <v>-</v>
      </c>
      <c r="J98" s="360"/>
      <c r="K98" s="361"/>
      <c r="L98" s="361"/>
    </row>
    <row r="99" spans="1:12" ht="15.6">
      <c r="A99" s="294" t="s">
        <v>151</v>
      </c>
      <c r="B99" s="297">
        <f>SUM(B77+B69)</f>
        <v>1614037</v>
      </c>
      <c r="C99" s="297">
        <f>SUM(C77+C69)</f>
        <v>915540</v>
      </c>
      <c r="D99" s="248">
        <f t="shared" si="3"/>
        <v>-698497</v>
      </c>
      <c r="E99" s="246">
        <f>IF(B99&lt;&gt;0,(C99-B99)/B99,"-")</f>
        <v>-0.43276393292099252</v>
      </c>
      <c r="J99" s="138"/>
    </row>
    <row r="101" spans="1:12">
      <c r="K101" s="26"/>
      <c r="L101" s="49"/>
    </row>
    <row r="102" spans="1:12" ht="43.5">
      <c r="A102" s="273" t="str">
        <f>A1</f>
        <v>Wyoming</v>
      </c>
      <c r="B102" s="273">
        <f>B1</f>
        <v>2020</v>
      </c>
      <c r="C102" s="273">
        <f>C1</f>
        <v>2021</v>
      </c>
      <c r="D102" s="273" t="str">
        <f>D1</f>
        <v>Change</v>
      </c>
      <c r="E102" s="273" t="str">
        <f>E1</f>
        <v>% Change</v>
      </c>
      <c r="G102" s="260" t="str">
        <f>G1</f>
        <v>Proportion of 2020 Spending</v>
      </c>
      <c r="H102" s="273" t="str">
        <f>H1</f>
        <v>Proportion of 2021 Spending</v>
      </c>
      <c r="I102" s="273" t="str">
        <f>I1</f>
        <v>Change</v>
      </c>
    </row>
    <row r="103" spans="1:12">
      <c r="A103" s="392" t="s">
        <v>160</v>
      </c>
      <c r="B103" s="392"/>
      <c r="C103" s="392"/>
      <c r="D103" s="392"/>
      <c r="E103" s="392"/>
      <c r="F103" s="287"/>
      <c r="G103" s="392" t="s">
        <v>173</v>
      </c>
      <c r="H103" s="392"/>
      <c r="I103" s="392"/>
    </row>
    <row r="104" spans="1:12" ht="15.6">
      <c r="A104" s="255" t="s">
        <v>7</v>
      </c>
      <c r="B104" s="248">
        <f>VLOOKUP($A$1,'Basic Assistance'!$A$123:$AB$174,HLOOKUP(B$1,$AC$3:$AK$4,2,FALSE), FALSE)</f>
        <v>4838948</v>
      </c>
      <c r="C104" s="248">
        <f>VLOOKUP($A$1,'Basic Assistance'!$A$123:$AB$174,HLOOKUP(C$1,$AC$3:$AK$4,2,FALSE), FALSE)</f>
        <v>4170407</v>
      </c>
      <c r="D104" s="248">
        <f>C104-B104</f>
        <v>-668541</v>
      </c>
      <c r="E104" s="246">
        <f>IF(B104&lt;&gt;0,(C104-B104)/B104,"-")</f>
        <v>-0.13815833524146157</v>
      </c>
      <c r="G104" s="246">
        <f>VLOOKUP($A$1,'Basic Assistance'!$A$123:$Z$174,HLOOKUP(B$1,$AC$3:$AJ$4,2,FALSE), FALSE)/VLOOKUP($A$1,'Total Funds Spent &amp; Transferred'!$A$123:$Z$174,HLOOKUP(B$1,$AC$3:$AJ$4,2,FALSE), FALSE)</f>
        <v>0.50078419777576566</v>
      </c>
      <c r="H104" s="246">
        <f>VLOOKUP($A$1,'Basic Assistance'!$A$123:$Z$174,HLOOKUP(C$1,$AC$3:$AJ$4,2,FALSE), FALSE)/VLOOKUP($A$1,'Total Funds Spent &amp; Transferred'!$A$123:$Z$174,HLOOKUP(C$1,$AC$3:$AJ$4,2,FALSE), FALSE)</f>
        <v>0.43159668669583506</v>
      </c>
      <c r="I104" s="246">
        <f>H104-G104</f>
        <v>-6.9187511079930597E-2</v>
      </c>
    </row>
    <row r="105" spans="1:12" ht="29.1">
      <c r="A105" s="257" t="s">
        <v>81</v>
      </c>
      <c r="B105" s="248">
        <f>VLOOKUP($A$1,'Excluding Relative Foster Care'!$A$123:$AA$174,HLOOKUP(B$1,$AC$6:$AK$7,2,FALSE), FALSE)</f>
        <v>1046318</v>
      </c>
      <c r="C105" s="248">
        <f>VLOOKUP($A$1,'Excluding Relative Foster Care'!$A$123:$AA$174,HLOOKUP(C$1,$AC$6:$AK$7,2,FALSE), FALSE)</f>
        <v>0</v>
      </c>
      <c r="D105" s="248">
        <f>C105-B105</f>
        <v>-1046318</v>
      </c>
      <c r="E105" s="246">
        <f>IF(B105&lt;&gt;0,(C105-B105)/B105,"-")</f>
        <v>-1</v>
      </c>
      <c r="G105" s="246">
        <f>VLOOKUP($A$1,'Excluding Relative Foster Care'!$A$123:$Z$174,HLOOKUP(B$1,$AC$6:$AJ$7,2,FALSE), FALSE)/VLOOKUP($A$1,'Total Funds Spent &amp; Transferred'!$A$123:$Z$174,HLOOKUP(B$1,$AC$3:$AJ$4,2,FALSE), FALSE)</f>
        <v>0.10828376751482835</v>
      </c>
      <c r="H105" s="246">
        <f>VLOOKUP($A$1,'Excluding Relative Foster Care'!$A$123:$Z$174,HLOOKUP(C$1,$AC$6:$AJ$7,2,FALSE), FALSE)/VLOOKUP($A$1,'Total Funds Spent &amp; Transferred'!$A$123:$Z$174,HLOOKUP(C$1,$AC$3:$AJ$4,2,FALSE), FALSE)</f>
        <v>0</v>
      </c>
      <c r="I105" s="246">
        <f>H105-G105</f>
        <v>-0.10828376751482835</v>
      </c>
    </row>
    <row r="106" spans="1:12" ht="29.1">
      <c r="A106" s="258" t="s">
        <v>83</v>
      </c>
      <c r="B106" s="248">
        <f>VLOOKUP($A$1,'Relative Foster Care'!$A$123:$AB$174,HLOOKUP(B$1,$AC$6:$AK$7,2,FALSE), FALSE)</f>
        <v>3792630</v>
      </c>
      <c r="C106" s="248">
        <f>VLOOKUP($A$1,'Relative Foster Care'!$A$123:$AB$174,HLOOKUP(C$1,$AC$6:$AK$7,2,FALSE), FALSE)</f>
        <v>4170407</v>
      </c>
      <c r="D106" s="248">
        <f>C106-B106</f>
        <v>377777</v>
      </c>
      <c r="E106" s="246">
        <f>IF(B106&lt;&gt;0,(C106-B106)/B106,"-")</f>
        <v>9.9608187458307296E-2</v>
      </c>
      <c r="G106" s="246">
        <f>VLOOKUP($A$1,'Relative Foster Care'!$A$123:$Z$174,HLOOKUP(B$1,$AC$6:$AJ$7,2,FALSE), FALSE)/VLOOKUP($A$1,'Total Funds Spent &amp; Transferred'!$A$123:$Z$174,HLOOKUP(B$1,$AC$3:$AJ$4,2,FALSE), FALSE)</f>
        <v>0.39250043026093734</v>
      </c>
      <c r="H106" s="246">
        <f>VLOOKUP($A$1,'Relative Foster Care'!$A$123:$Z$174,HLOOKUP(C$1,$AC$6:$AJ$7,2,FALSE), FALSE)/VLOOKUP($A$1,'Total Funds Spent &amp; Transferred'!$A$123:$Z$174,HLOOKUP(C$1,$AC$3:$AJ$4,2,FALSE), FALSE)</f>
        <v>0.43159668669583506</v>
      </c>
      <c r="I106" s="246">
        <f>H106-G106</f>
        <v>3.9096256434897725E-2</v>
      </c>
    </row>
    <row r="107" spans="1:12" ht="15.6">
      <c r="A107" s="255" t="s">
        <v>85</v>
      </c>
      <c r="B107" s="253"/>
      <c r="C107" s="253"/>
      <c r="D107" s="253"/>
      <c r="E107" s="254"/>
      <c r="G107" s="254"/>
      <c r="H107" s="254"/>
      <c r="I107" s="254"/>
    </row>
    <row r="108" spans="1:12">
      <c r="A108" s="258" t="s">
        <v>87</v>
      </c>
      <c r="B108" s="253"/>
      <c r="C108" s="253"/>
      <c r="D108" s="253"/>
      <c r="E108" s="254"/>
      <c r="G108" s="254"/>
      <c r="H108" s="254"/>
      <c r="I108" s="254"/>
    </row>
    <row r="109" spans="1:12">
      <c r="A109" s="258" t="s">
        <v>89</v>
      </c>
      <c r="B109" s="253"/>
      <c r="C109" s="253"/>
      <c r="D109" s="253"/>
      <c r="E109" s="254"/>
      <c r="G109" s="254"/>
      <c r="H109" s="254"/>
      <c r="I109" s="254"/>
    </row>
    <row r="110" spans="1:12">
      <c r="A110" s="258" t="s">
        <v>90</v>
      </c>
      <c r="B110" s="253"/>
      <c r="C110" s="253"/>
      <c r="D110" s="253"/>
      <c r="E110" s="254"/>
      <c r="G110" s="254"/>
      <c r="H110" s="254"/>
      <c r="I110" s="254"/>
    </row>
    <row r="111" spans="1:12" ht="15.6">
      <c r="A111" s="255" t="s">
        <v>92</v>
      </c>
      <c r="B111" s="253"/>
      <c r="C111" s="253"/>
      <c r="D111" s="253"/>
      <c r="E111" s="254"/>
      <c r="G111" s="254"/>
      <c r="H111" s="254"/>
      <c r="I111" s="254"/>
    </row>
    <row r="112" spans="1:12">
      <c r="A112" s="258" t="s">
        <v>94</v>
      </c>
      <c r="B112" s="253"/>
      <c r="C112" s="253"/>
      <c r="D112" s="253"/>
      <c r="E112" s="254"/>
      <c r="G112" s="254"/>
      <c r="H112" s="254"/>
      <c r="I112" s="254"/>
    </row>
    <row r="113" spans="1:9">
      <c r="A113" s="258" t="s">
        <v>96</v>
      </c>
      <c r="B113" s="253"/>
      <c r="C113" s="253"/>
      <c r="D113" s="253"/>
      <c r="E113" s="254"/>
      <c r="G113" s="254"/>
      <c r="H113" s="254"/>
      <c r="I113" s="254"/>
    </row>
    <row r="114" spans="1:9">
      <c r="A114" s="258" t="s">
        <v>98</v>
      </c>
      <c r="B114" s="253"/>
      <c r="C114" s="253"/>
      <c r="D114" s="253"/>
      <c r="E114" s="254"/>
      <c r="G114" s="254"/>
      <c r="H114" s="254"/>
      <c r="I114" s="254"/>
    </row>
    <row r="115" spans="1:9" ht="15.6">
      <c r="A115" s="255" t="s">
        <v>100</v>
      </c>
      <c r="B115" s="248">
        <f>B116+B117+B118</f>
        <v>0</v>
      </c>
      <c r="C115" s="248">
        <f>C116+C117+C118</f>
        <v>0</v>
      </c>
      <c r="D115" s="248">
        <f t="shared" ref="D115:D141" si="6">C115-B115</f>
        <v>0</v>
      </c>
      <c r="E115" s="246" t="str">
        <f t="shared" ref="E115:E141" si="7">IF(B115&lt;&gt;0,(C115-B115)/B115,"-")</f>
        <v>-</v>
      </c>
      <c r="G115" s="246">
        <f>B266+B267+B268</f>
        <v>0</v>
      </c>
      <c r="H115" s="246">
        <f>C266+C267+C268</f>
        <v>0</v>
      </c>
      <c r="I115" s="246">
        <f t="shared" ref="I115:I141" si="8">H115-G115</f>
        <v>0</v>
      </c>
    </row>
    <row r="116" spans="1:9">
      <c r="A116" s="258" t="s">
        <v>18</v>
      </c>
      <c r="B116" s="248">
        <f>VLOOKUP($A$1,'Subsidized Employment'!$A$123:$AA$174,HLOOKUP(B$1,$AC$3:$AK$4,2,FALSE), FALSE)</f>
        <v>0</v>
      </c>
      <c r="C116" s="248">
        <f>VLOOKUP($A$1,'Subsidized Employment'!$A$123:$AA$174,HLOOKUP(C$1,$AC$3:$AK$4,2,FALSE), FALSE)</f>
        <v>0</v>
      </c>
      <c r="D116" s="248">
        <f t="shared" si="6"/>
        <v>0</v>
      </c>
      <c r="E116" s="246" t="str">
        <f t="shared" si="7"/>
        <v>-</v>
      </c>
      <c r="G116" s="246">
        <f>VLOOKUP($A$1,'Subsidized Employment'!$A$123:$Z$174,HLOOKUP(B$1,$AC$3:$AJ$4,2,FALSE), FALSE)/VLOOKUP($A$1,'Total Funds Spent &amp; Transferred'!$A$123:$Z$174,HLOOKUP(B$1,$AC$3:$AJ$4,2,FALSE), FALSE)</f>
        <v>0</v>
      </c>
      <c r="H116" s="246">
        <f>VLOOKUP($A$1,'Subsidized Employment'!$A$123:$Z$174,HLOOKUP(C$1,$AC$3:$AJ$4,2,FALSE), FALSE)/VLOOKUP($A$1,'Total Funds Spent &amp; Transferred'!$A$123:$Z$174,HLOOKUP(C$1,$AC$3:$AJ$4,2,FALSE), FALSE)</f>
        <v>0</v>
      </c>
      <c r="I116" s="246">
        <f t="shared" si="8"/>
        <v>0</v>
      </c>
    </row>
    <row r="117" spans="1:9">
      <c r="A117" s="258" t="s">
        <v>20</v>
      </c>
      <c r="B117" s="248">
        <f>VLOOKUP($A$1,'Education and Training'!$A$123:$AA$174,HLOOKUP(B$1,$AC$3:$AK$4,2,FALSE), FALSE)</f>
        <v>0</v>
      </c>
      <c r="C117" s="248">
        <f>VLOOKUP($A$1,'Education and Training'!$A$123:$AA$174,HLOOKUP(C$1,$AC$3:$AK$4,2,FALSE), FALSE)</f>
        <v>0</v>
      </c>
      <c r="D117" s="248">
        <f t="shared" si="6"/>
        <v>0</v>
      </c>
      <c r="E117" s="246" t="str">
        <f t="shared" si="7"/>
        <v>-</v>
      </c>
      <c r="G117" s="246">
        <f>VLOOKUP($A$1,'Education and Training'!$A$123:$Z$174,HLOOKUP(B$1,$AC$3:$AJ$4,2,FALSE), FALSE)/VLOOKUP($A$1,'Total Funds Spent &amp; Transferred'!$A$123:$Z$174,HLOOKUP(B$1,$AC$3:$AJ$4,2,FALSE), FALSE)</f>
        <v>0</v>
      </c>
      <c r="H117" s="246">
        <f>VLOOKUP($A$1,'Education and Training'!$A$123:$Z$174,HLOOKUP(C$1,$AC$3:$AJ$4,2,FALSE), FALSE)/VLOOKUP($A$1,'Total Funds Spent &amp; Transferred'!$A$123:$Z$174,HLOOKUP(C$1,$AC$3:$AJ$4,2,FALSE), FALSE)</f>
        <v>0</v>
      </c>
      <c r="I117" s="246">
        <f t="shared" si="8"/>
        <v>0</v>
      </c>
    </row>
    <row r="118" spans="1:9">
      <c r="A118" s="258" t="s">
        <v>22</v>
      </c>
      <c r="B118" s="248">
        <f>VLOOKUP($A$1,'Additional Work Activities'!$A$123:$AA$174,HLOOKUP(B$1,$AC$3:$AK$4,2,FALSE), FALSE)</f>
        <v>0</v>
      </c>
      <c r="C118" s="248">
        <f>VLOOKUP($A$1,'Additional Work Activities'!$A$123:$AA$174,HLOOKUP(C$1,$AC$3:$AK$4,2,FALSE), FALSE)</f>
        <v>0</v>
      </c>
      <c r="D118" s="248">
        <f t="shared" si="6"/>
        <v>0</v>
      </c>
      <c r="E118" s="246" t="str">
        <f t="shared" si="7"/>
        <v>-</v>
      </c>
      <c r="G118" s="246">
        <f>VLOOKUP($A$1,'Additional Work Activities'!$A$123:$Z$174,HLOOKUP(B$1,$AC$3:$AJ$4,2,FALSE), FALSE)/VLOOKUP($A$1,'Total Funds Spent &amp; Transferred'!$A$123:$Z$174,HLOOKUP(B$1,$AC$3:$AJ$4,2,FALSE), FALSE)</f>
        <v>0</v>
      </c>
      <c r="H118" s="246">
        <f>VLOOKUP($A$1,'Additional Work Activities'!$A$123:$Z$174,HLOOKUP(C$1,$AC$3:$AJ$4,2,FALSE), FALSE)/VLOOKUP($A$1,'Total Funds Spent &amp; Transferred'!$A$123:$Z$174,HLOOKUP(C$1,$AC$3:$AJ$4,2,FALSE), FALSE)</f>
        <v>0</v>
      </c>
      <c r="I118" s="246">
        <f t="shared" si="8"/>
        <v>0</v>
      </c>
    </row>
    <row r="119" spans="1:9" ht="15.6">
      <c r="A119" s="255" t="s">
        <v>25</v>
      </c>
      <c r="B119" s="248">
        <f>VLOOKUP($A$1,'Work Supports'!$A$123:$AA$174,HLOOKUP(B$1,$AC$3:$AK$4,2,FALSE), FALSE)</f>
        <v>0</v>
      </c>
      <c r="C119" s="248">
        <f>VLOOKUP($A$1,'Work Supports'!$A$123:$AA$174,HLOOKUP(C$1,$AC$3:$AK$4,2,FALSE), FALSE)</f>
        <v>0</v>
      </c>
      <c r="D119" s="248">
        <f t="shared" si="6"/>
        <v>0</v>
      </c>
      <c r="E119" s="246" t="str">
        <f t="shared" si="7"/>
        <v>-</v>
      </c>
      <c r="G119" s="246">
        <f>VLOOKUP($A$1,'Work Supports'!$A$123:$Z$174,HLOOKUP(B$1,$AC$3:$AJ$4,2,FALSE), FALSE)/VLOOKUP($A$1,'Total Funds Spent &amp; Transferred'!$A$123:$Z$174,HLOOKUP(B$1,$AC$3:$AJ$4,2,FALSE), FALSE)</f>
        <v>0</v>
      </c>
      <c r="H119" s="246">
        <f>VLOOKUP($A$1,'Work Supports'!$A$123:$Z$174,HLOOKUP(C$1,$AC$3:$AJ$4,2,FALSE), FALSE)/VLOOKUP($A$1,'Total Funds Spent &amp; Transferred'!$A$123:$Z$174,HLOOKUP(C$1,$AC$3:$AJ$4,2,FALSE), FALSE)</f>
        <v>0</v>
      </c>
      <c r="I119" s="246">
        <f t="shared" si="8"/>
        <v>0</v>
      </c>
    </row>
    <row r="120" spans="1:9" ht="15.6">
      <c r="A120" s="255" t="s">
        <v>106</v>
      </c>
      <c r="B120" s="248">
        <f>B121+B122</f>
        <v>1553707</v>
      </c>
      <c r="C120" s="248">
        <f>C121+C122</f>
        <v>1553707</v>
      </c>
      <c r="D120" s="248">
        <f t="shared" si="6"/>
        <v>0</v>
      </c>
      <c r="E120" s="246">
        <f t="shared" si="7"/>
        <v>0</v>
      </c>
      <c r="G120" s="246">
        <f>B271+B272</f>
        <v>0</v>
      </c>
      <c r="H120" s="246">
        <f>C271+C272</f>
        <v>0</v>
      </c>
      <c r="I120" s="246">
        <f t="shared" si="8"/>
        <v>0</v>
      </c>
    </row>
    <row r="121" spans="1:9">
      <c r="A121" s="258" t="s">
        <v>108</v>
      </c>
      <c r="B121" s="248">
        <f>VLOOKUP($A$1,'Child Care (Spent only)'!$A$123:$AA$174,HLOOKUP(B$1,$AC$3:$AK$4,2,FALSE), FALSE)</f>
        <v>1553707</v>
      </c>
      <c r="C121" s="248">
        <f>VLOOKUP($A$1,'Child Care (Spent only)'!$A$123:$AA$174,HLOOKUP(C$1,$AC$3:$AK$4,2,FALSE), FALSE)</f>
        <v>1553707</v>
      </c>
      <c r="D121" s="248">
        <f t="shared" si="6"/>
        <v>0</v>
      </c>
      <c r="E121" s="246">
        <f t="shared" si="7"/>
        <v>0</v>
      </c>
      <c r="G121" s="246">
        <f>VLOOKUP($A$1,'Child Care (Spent only)'!$A$123:$Z$174,HLOOKUP(B$1,$AC$3:$AJ$4,2,FALSE), FALSE)/VLOOKUP($A$1,'Total Funds Spent &amp; Transferred'!$A$123:$Z$174,HLOOKUP(B$1,$AC$3:$AJ$4,2,FALSE), FALSE)</f>
        <v>0.16079360918397792</v>
      </c>
      <c r="H121" s="246">
        <f>VLOOKUP($A$1,'Child Care (Spent only)'!$A$123:$Z$174,HLOOKUP(C$1,$AC$3:$AJ$4,2,FALSE), FALSE)/VLOOKUP($A$1,'Total Funds Spent &amp; Transferred'!$A$123:$Z$174,HLOOKUP(C$1,$AC$3:$AJ$4,2,FALSE), FALSE)</f>
        <v>0.16079360918397792</v>
      </c>
      <c r="I121" s="246">
        <f t="shared" si="8"/>
        <v>0</v>
      </c>
    </row>
    <row r="122" spans="1:9">
      <c r="A122" s="258" t="s">
        <v>109</v>
      </c>
      <c r="B122" s="248">
        <f>VLOOKUP($A$1,'Pre-K &amp; Head Start'!$A$123:$AB$174,HLOOKUP(B$1,$AC$6:$AK$7,2,FALSE), FALSE)</f>
        <v>0</v>
      </c>
      <c r="C122" s="248">
        <f>VLOOKUP($A$1,'Pre-K &amp; Head Start'!$A$123:$AB$174,HLOOKUP(C$1,$AC$6:$AK$7,2,FALSE), FALSE)</f>
        <v>0</v>
      </c>
      <c r="D122" s="248">
        <f t="shared" si="6"/>
        <v>0</v>
      </c>
      <c r="E122" s="246" t="str">
        <f t="shared" si="7"/>
        <v>-</v>
      </c>
      <c r="G122" s="246">
        <f>VLOOKUP($A$1,'Pre-K &amp; Head Start'!$A$123:$Z$174,HLOOKUP(B$1,$AC$6:$AJ$7,2,FALSE), FALSE)/VLOOKUP($A$1,'Total Funds Spent &amp; Transferred'!$A$123:$Z$174,HLOOKUP(B$1,$AC$3:$AJ$4,2,FALSE), FALSE)</f>
        <v>0</v>
      </c>
      <c r="H122" s="246">
        <f>VLOOKUP($A$1,'Pre-K &amp; Head Start'!$A$123:$Z$174,HLOOKUP(C$1,$AC$6:$AJ$7,2,FALSE), FALSE)/VLOOKUP($A$1,'Total Funds Spent &amp; Transferred'!$A$123:$Z$174,HLOOKUP(C$1,$AC$3:$AJ$4,2,FALSE), FALSE)</f>
        <v>0</v>
      </c>
      <c r="I122" s="246">
        <f t="shared" si="8"/>
        <v>0</v>
      </c>
    </row>
    <row r="123" spans="1:9" ht="15.6">
      <c r="A123" s="255" t="s">
        <v>54</v>
      </c>
      <c r="B123" s="248">
        <f>VLOOKUP($A$1,'Fin Edu&amp;Asset Dvlpt'!$A$123:$AA$174,HLOOKUP(B$1,$AC$6:$AK$7,2,FALSE), FALSE)</f>
        <v>0</v>
      </c>
      <c r="C123" s="248">
        <f>VLOOKUP($A$1,'Fin Edu&amp;Asset Dvlpt'!$A$123:$AA$174,HLOOKUP(C$1,$AC$6:$AK$7,2,FALSE), FALSE)</f>
        <v>0</v>
      </c>
      <c r="D123" s="248">
        <f t="shared" si="6"/>
        <v>0</v>
      </c>
      <c r="E123" s="246" t="str">
        <f t="shared" si="7"/>
        <v>-</v>
      </c>
      <c r="G123" s="246">
        <f>VLOOKUP($A$1,'Fin Edu&amp;Asset Dvlpt'!$A$123:$Z$174,HLOOKUP(B$1,$AC$6:$AJ$7,2,FALSE), FALSE)/VLOOKUP($A$1,'Total Funds Spent &amp; Transferred'!$A$123:$Z$174,HLOOKUP(B$1,$AC$3:$AJ$4,2,FALSE), FALSE)</f>
        <v>0</v>
      </c>
      <c r="H123" s="246">
        <f>VLOOKUP($A$1,'Fin Edu&amp;Asset Dvlpt'!$A$123:$Z$174,HLOOKUP(C$1,$AC$6:$AJ$7,2,FALSE), FALSE)/VLOOKUP($A$1,'Total Funds Spent &amp; Transferred'!$A$123:$Z$174,HLOOKUP(C$1,$AC$3:$AJ$4,2,FALSE), FALSE)</f>
        <v>0</v>
      </c>
      <c r="I123" s="246">
        <f t="shared" si="8"/>
        <v>0</v>
      </c>
    </row>
    <row r="124" spans="1:9" ht="15.6">
      <c r="A124" s="255" t="s">
        <v>112</v>
      </c>
      <c r="B124" s="248">
        <f>VLOOKUP($A$1,'Refundable EITC'!$A$123:$AA$174,HLOOKUP(B$1,$AC$6:$AK$7,2,FALSE), FALSE)</f>
        <v>0</v>
      </c>
      <c r="C124" s="248">
        <f>VLOOKUP($A$1,'Refundable EITC'!$A$123:$AA$174,HLOOKUP(C$1,$AC$6:$AK$7,2,FALSE), FALSE)</f>
        <v>0</v>
      </c>
      <c r="D124" s="248">
        <f t="shared" si="6"/>
        <v>0</v>
      </c>
      <c r="E124" s="246" t="str">
        <f t="shared" si="7"/>
        <v>-</v>
      </c>
      <c r="G124" s="246">
        <f>VLOOKUP($A$1,'Refundable EITC'!$A$123:$Z$174,HLOOKUP(B$1,$AC$6:$AJ$7,2,FALSE), FALSE)/VLOOKUP($A$1,'Total Funds Spent &amp; Transferred'!$A$123:$Z$174,HLOOKUP(B$1,$AC$3:$AJ$4,2,FALSE), FALSE)</f>
        <v>0</v>
      </c>
      <c r="H124" s="246">
        <f>VLOOKUP($A$1,'Refundable EITC'!$A$123:$Z$174,HLOOKUP(C$1,$AC$6:$AJ$7,2,FALSE), FALSE)/VLOOKUP($A$1,'Total Funds Spent &amp; Transferred'!$A$123:$Z$174,HLOOKUP(C$1,$AC$3:$AJ$4,2,FALSE), FALSE)</f>
        <v>0</v>
      </c>
      <c r="I124" s="246">
        <f t="shared" si="8"/>
        <v>0</v>
      </c>
    </row>
    <row r="125" spans="1:9" ht="15.6">
      <c r="A125" s="255" t="s">
        <v>114</v>
      </c>
      <c r="B125" s="248">
        <f>VLOOKUP($A$1,'NonEITC Refundable Tax Credit'!$A$123:$AA$174,HLOOKUP(B$1,$AC$6:$AK$7,2,FALSE), FALSE)</f>
        <v>0</v>
      </c>
      <c r="C125" s="248">
        <f>VLOOKUP($A$1,'NonEITC Refundable Tax Credit'!$A$123:$AA$174,HLOOKUP(C$1,$AC$6:$AK$7,2,FALSE), FALSE)</f>
        <v>0</v>
      </c>
      <c r="D125" s="248">
        <f t="shared" si="6"/>
        <v>0</v>
      </c>
      <c r="E125" s="246" t="str">
        <f t="shared" si="7"/>
        <v>-</v>
      </c>
      <c r="G125" s="246">
        <f>VLOOKUP($A$1,'NonEITC Refundable Tax Credit'!$A$123:$Z$174,HLOOKUP(B$1,$AC$6:$AJ$7,2,FALSE), FALSE)/VLOOKUP($A$1,'Total Funds Spent &amp; Transferred'!$A$123:$Z$174,HLOOKUP(B$1,$AC$3:$AJ$4,2,FALSE), FALSE)</f>
        <v>0</v>
      </c>
      <c r="H125" s="246">
        <f>VLOOKUP($A$1,'NonEITC Refundable Tax Credit'!$A$123:$Z$174,HLOOKUP(C$1,$AC$6:$AJ$7,2,FALSE), FALSE)/VLOOKUP($A$1,'Total Funds Spent &amp; Transferred'!$A$123:$Z$174,HLOOKUP(C$1,$AC$3:$AJ$4,2,FALSE), FALSE)</f>
        <v>0</v>
      </c>
      <c r="I125" s="246">
        <f t="shared" si="8"/>
        <v>0</v>
      </c>
    </row>
    <row r="126" spans="1:9" ht="15.6">
      <c r="A126" s="255" t="s">
        <v>115</v>
      </c>
      <c r="B126" s="248">
        <f>VLOOKUP($A$1,'Short-Term Benefits'!$A$123:$AB$174,HLOOKUP(B$1,$AC$3:$AK$4,2,FALSE), FALSE)</f>
        <v>1834360</v>
      </c>
      <c r="C126" s="248">
        <f>VLOOKUP($A$1,'Short-Term Benefits'!$A$123:$AB$174,HLOOKUP(C$1,$AC$3:$AK$4,2,FALSE), FALSE)</f>
        <v>2258217</v>
      </c>
      <c r="D126" s="248">
        <f t="shared" si="6"/>
        <v>423857</v>
      </c>
      <c r="E126" s="246">
        <f t="shared" si="7"/>
        <v>0.23106533068754226</v>
      </c>
      <c r="G126" s="246">
        <f>VLOOKUP($A$1,'Short-Term Benefits'!$A$123:$Z$174,HLOOKUP(B$1,$AC$3:$AJ$4,2,FALSE), FALSE)/VLOOKUP($A$1,'Total Funds Spent &amp; Transferred'!$A$123:$Z$174,HLOOKUP(B$1,$AC$3:$AJ$4,2,FALSE), FALSE)</f>
        <v>0.1898384733689954</v>
      </c>
      <c r="H126" s="246">
        <f>VLOOKUP($A$1,'Short-Term Benefits'!$A$123:$Z$174,HLOOKUP(C$1,$AC$3:$AJ$4,2,FALSE), FALSE)/VLOOKUP($A$1,'Total Funds Spent &amp; Transferred'!$A$123:$Z$174,HLOOKUP(C$1,$AC$3:$AJ$4,2,FALSE), FALSE)</f>
        <v>0.23370356299522052</v>
      </c>
      <c r="I126" s="246">
        <f t="shared" si="8"/>
        <v>4.3865089626225123E-2</v>
      </c>
    </row>
    <row r="127" spans="1:9" ht="15.6">
      <c r="A127" s="255" t="s">
        <v>26</v>
      </c>
      <c r="B127" s="248">
        <f>VLOOKUP($A$1,'Supportive Services'!$A$123:$AA$174,HLOOKUP(B$1,$AC$6:$AK$7,2,FALSE), FALSE)</f>
        <v>0</v>
      </c>
      <c r="C127" s="248">
        <f>VLOOKUP($A$1,'Supportive Services'!$A$123:$AA$174,HLOOKUP(C$1,$AC$6:$AK$7,2,FALSE), FALSE)</f>
        <v>0</v>
      </c>
      <c r="D127" s="248">
        <f t="shared" si="6"/>
        <v>0</v>
      </c>
      <c r="E127" s="246" t="str">
        <f t="shared" si="7"/>
        <v>-</v>
      </c>
      <c r="G127" s="246">
        <f>VLOOKUP($A$1,'Supportive Services'!$A$123:$Z$174,HLOOKUP(B$1,$AC$6:$AJ$7,2,FALSE), FALSE)/VLOOKUP($A$1,'Total Funds Spent &amp; Transferred'!$A$123:$Z$174,HLOOKUP(B$1,$AC$3:$AJ$4,2,FALSE), FALSE)</f>
        <v>0</v>
      </c>
      <c r="H127" s="246">
        <f>VLOOKUP($A$1,'Supportive Services'!$A$123:$Z$174,HLOOKUP(C$1,$AC$6:$AJ$7,2,FALSE), FALSE)/VLOOKUP($A$1,'Total Funds Spent &amp; Transferred'!$A$123:$Z$174,HLOOKUP(C$1,$AC$3:$AJ$4,2,FALSE), FALSE)</f>
        <v>0</v>
      </c>
      <c r="I127" s="246">
        <f t="shared" si="8"/>
        <v>0</v>
      </c>
    </row>
    <row r="128" spans="1:9" ht="15.6">
      <c r="A128" s="255" t="s">
        <v>118</v>
      </c>
      <c r="B128" s="248">
        <f>VLOOKUP($A$1,'Services for Children &amp; Youth'!$A$123:$AB$174,HLOOKUP(B$1,$AC$6:$AK$7,2,FALSE), FALSE)</f>
        <v>0</v>
      </c>
      <c r="C128" s="248">
        <f>VLOOKUP($A$1,'Services for Children &amp; Youth'!$A$123:$AB$174,HLOOKUP(C$1,$AC$6:$AK$7,2,FALSE), FALSE)</f>
        <v>0</v>
      </c>
      <c r="D128" s="248">
        <f t="shared" si="6"/>
        <v>0</v>
      </c>
      <c r="E128" s="246" t="str">
        <f t="shared" si="7"/>
        <v>-</v>
      </c>
      <c r="G128" s="246">
        <f>VLOOKUP($A$1,'Services for Children &amp; Youth'!$A$123:$Z$174,HLOOKUP(B$1,$AC$6:$AJ$7,2,FALSE), FALSE)/VLOOKUP($A$1,'Total Funds Spent &amp; Transferred'!$A$123:$Z$174,HLOOKUP(B$1,$AC$3:$AJ$4,2,FALSE), FALSE)</f>
        <v>0</v>
      </c>
      <c r="H128" s="246">
        <f>VLOOKUP($A$1,'Services for Children &amp; Youth'!$A$123:$Z$174,HLOOKUP(C$1,$AC$6:$AJ$7,2,FALSE), FALSE)/VLOOKUP($A$1,'Total Funds Spent &amp; Transferred'!$A$123:$Z$174,HLOOKUP(C$1,$AC$3:$AJ$4,2,FALSE), FALSE)</f>
        <v>0</v>
      </c>
      <c r="I128" s="246">
        <f t="shared" si="8"/>
        <v>0</v>
      </c>
    </row>
    <row r="129" spans="1:9" ht="15.6">
      <c r="A129" s="255" t="s">
        <v>119</v>
      </c>
      <c r="B129" s="248">
        <f>VLOOKUP($A$1,'Pregnancy Prevention'!$A$123:$AA$174,HLOOKUP(B$1,$AC$3:$AK$4,2,FALSE), FALSE)</f>
        <v>0</v>
      </c>
      <c r="C129" s="248">
        <f>VLOOKUP($A$1,'Pregnancy Prevention'!$A$123:$AA$174,HLOOKUP(C$1,$AC$3:$AK$4,2,FALSE), FALSE)</f>
        <v>0</v>
      </c>
      <c r="D129" s="248">
        <f t="shared" si="6"/>
        <v>0</v>
      </c>
      <c r="E129" s="246" t="str">
        <f t="shared" si="7"/>
        <v>-</v>
      </c>
      <c r="G129" s="246">
        <f>VLOOKUP($A$1,'Pregnancy Prevention'!$A$123:$Z$174,HLOOKUP(B$1,$AC$3:$AJ$4,2,FALSE), FALSE)/VLOOKUP($A$1,'Total Funds Spent &amp; Transferred'!$A$123:$Z$174,HLOOKUP(B$1,$AC$3:$AJ$4,2,FALSE), FALSE)</f>
        <v>0</v>
      </c>
      <c r="H129" s="246">
        <f>VLOOKUP($A$1,'Pregnancy Prevention'!$A$123:$Z$174,HLOOKUP(C$1,$AC$3:$AJ$4,2,FALSE), FALSE)/VLOOKUP($A$1,'Total Funds Spent &amp; Transferred'!$A$123:$Z$174,HLOOKUP(C$1,$AC$3:$AJ$4,2,FALSE), FALSE)</f>
        <v>0</v>
      </c>
      <c r="I129" s="246">
        <f t="shared" si="8"/>
        <v>0</v>
      </c>
    </row>
    <row r="130" spans="1:9" ht="15.6">
      <c r="A130" s="255" t="s">
        <v>121</v>
      </c>
      <c r="B130" s="248">
        <f>VLOOKUP($A$1,'Fatherhood &amp; 2-Parent Family'!$A$123:$AA$174,HLOOKUP(B$1,$AC$3:$AK$4,2,FALSE), FALSE)</f>
        <v>0</v>
      </c>
      <c r="C130" s="248">
        <f>VLOOKUP($A$1,'Fatherhood &amp; 2-Parent Family'!$A$123:$AA$174,HLOOKUP(C$1,$AC$3:$AK$4,2,FALSE), FALSE)</f>
        <v>0</v>
      </c>
      <c r="D130" s="248">
        <f t="shared" si="6"/>
        <v>0</v>
      </c>
      <c r="E130" s="246" t="str">
        <f t="shared" si="7"/>
        <v>-</v>
      </c>
      <c r="G130" s="246">
        <f>VLOOKUP($A$1,'Fatherhood &amp; 2-Parent Family'!$A$123:$Z$174,HLOOKUP(B$1,$AC$3:$AJ$4,2,FALSE), FALSE)/VLOOKUP($A$1,'Total Funds Spent &amp; Transferred'!$A$123:$Z$174,HLOOKUP(B$1,$AC$3:$AJ$4,2,FALSE), FALSE)</f>
        <v>0</v>
      </c>
      <c r="H130" s="246">
        <f>VLOOKUP($A$1,'Fatherhood &amp; 2-Parent Family'!$A$123:$Z$174,HLOOKUP(C$1,$AC$3:$AJ$4,2,FALSE), FALSE)/VLOOKUP($A$1,'Total Funds Spent &amp; Transferred'!$A$123:$Z$174,HLOOKUP(C$1,$AC$3:$AJ$4,2,FALSE), FALSE)</f>
        <v>0</v>
      </c>
      <c r="I130" s="246">
        <f t="shared" si="8"/>
        <v>0</v>
      </c>
    </row>
    <row r="131" spans="1:9" ht="15.6">
      <c r="A131" s="255" t="s">
        <v>123</v>
      </c>
      <c r="B131" s="248">
        <f>SUM(B132:B134)</f>
        <v>0</v>
      </c>
      <c r="C131" s="248">
        <f>SUM(C132:C134)</f>
        <v>0</v>
      </c>
      <c r="D131" s="248">
        <f t="shared" si="6"/>
        <v>0</v>
      </c>
      <c r="E131" s="246" t="str">
        <f t="shared" si="7"/>
        <v>-</v>
      </c>
      <c r="G131" s="246">
        <f>VLOOKUP($A$1,'Child Welfare'!$A$123:$Z$174,HLOOKUP(B$1,$AC$6:$AJ$7,2,FALSE), FALSE)/VLOOKUP($A$1,'Total Funds Spent &amp; Transferred'!$A$123:$Z$174,HLOOKUP(B$1,$AC$3:$AJ$4,2,FALSE), FALSE)</f>
        <v>0</v>
      </c>
      <c r="H131" s="246">
        <f>VLOOKUP($A$1,'Child Welfare'!$A$123:$Z$174,HLOOKUP(C$1,$AC$6:$AJ$7,2,FALSE), FALSE)/VLOOKUP($A$1,'Total Funds Spent &amp; Transferred'!$A$123:$Z$174,HLOOKUP(C$1,$AC$3:$AJ$4,2,FALSE), FALSE)</f>
        <v>0</v>
      </c>
      <c r="I131" s="246">
        <f t="shared" si="8"/>
        <v>0</v>
      </c>
    </row>
    <row r="132" spans="1:9">
      <c r="A132" s="258" t="s">
        <v>125</v>
      </c>
      <c r="B132" s="248">
        <f>VLOOKUP($A$1,'Family Support, Preservation'!$A$123:$AA$174,HLOOKUP(B$1,$AC$6:$AK$7,2,FALSE), FALSE)</f>
        <v>0</v>
      </c>
      <c r="C132" s="248">
        <f>VLOOKUP($A$1,'Family Support, Preservation'!$A$123:$AA$174,HLOOKUP(C$1,$AC$6:$AK$7,2,FALSE), FALSE)</f>
        <v>0</v>
      </c>
      <c r="D132" s="248">
        <f t="shared" si="6"/>
        <v>0</v>
      </c>
      <c r="E132" s="246" t="str">
        <f t="shared" si="7"/>
        <v>-</v>
      </c>
      <c r="G132" s="246">
        <f>VLOOKUP($A$1,'Family Support, Preservation'!$A$123:$Z$174,HLOOKUP(B$1,$AC$6:$AJ$7,2,FALSE), FALSE)/VLOOKUP($A$1,'Total Funds Spent &amp; Transferred'!$A$123:$Z$174,HLOOKUP(B$1,$AC$3:$AJ$4,2,FALSE), FALSE)</f>
        <v>0</v>
      </c>
      <c r="H132" s="246">
        <f>VLOOKUP($A$1,'Family Support, Preservation'!$A$123:$Z$174,HLOOKUP(C$1,$AC$6:$AJ$7,2,FALSE), FALSE)/VLOOKUP($A$1,'Total Funds Spent &amp; Transferred'!$A$123:$Z$174,HLOOKUP(C$1,$AC$3:$AJ$4,2,FALSE), FALSE)</f>
        <v>0</v>
      </c>
      <c r="I132" s="246">
        <f t="shared" si="8"/>
        <v>0</v>
      </c>
    </row>
    <row r="133" spans="1:9">
      <c r="A133" s="258" t="s">
        <v>43</v>
      </c>
      <c r="B133" s="248">
        <f>VLOOKUP($A$1,'Adoption Srvcs'!$A$123:$AA$174,HLOOKUP(B$1,$AC$6:$AK$7,2,FALSE), FALSE)</f>
        <v>0</v>
      </c>
      <c r="C133" s="248">
        <f>VLOOKUP($A$1,'Adoption Srvcs'!$A$123:$AA$174,HLOOKUP(C$1,$AC$6:$AK$7,2,FALSE), FALSE)</f>
        <v>0</v>
      </c>
      <c r="D133" s="248">
        <f t="shared" si="6"/>
        <v>0</v>
      </c>
      <c r="E133" s="246" t="str">
        <f t="shared" si="7"/>
        <v>-</v>
      </c>
      <c r="G133" s="246">
        <f>VLOOKUP($A$1,'Adoption Srvcs'!$A$123:$Z$174,HLOOKUP(B$1,$AC$6:$AJ$7,2,FALSE), FALSE)/VLOOKUP($A$1,'Total Funds Spent &amp; Transferred'!$A$123:$Z$174,HLOOKUP(B$1,$AC$3:$AJ$4,2,FALSE), FALSE)</f>
        <v>0</v>
      </c>
      <c r="H133" s="246">
        <f>VLOOKUP($A$1,'Adoption Srvcs'!$A$123:$Z$174,HLOOKUP(C$1,$AC$6:$AJ$7,2,FALSE), FALSE)/VLOOKUP($A$1,'Total Funds Spent &amp; Transferred'!$A$123:$Z$174,HLOOKUP(C$1,$AC$3:$AJ$4,2,FALSE), FALSE)</f>
        <v>0</v>
      </c>
      <c r="I133" s="246">
        <f t="shared" si="8"/>
        <v>0</v>
      </c>
    </row>
    <row r="134" spans="1:9">
      <c r="A134" s="258" t="s">
        <v>45</v>
      </c>
      <c r="B134" s="248">
        <f>VLOOKUP($A$1,'Add''l Child Welfare Services'!$A$123:$AA$174,HLOOKUP(B$1,$AC$6:$AK$7,2,FALSE), FALSE)</f>
        <v>0</v>
      </c>
      <c r="C134" s="248">
        <f>VLOOKUP($A$1,'Add''l Child Welfare Services'!$A$123:$AA$174,HLOOKUP(C$1,$AC$6:$AK$7,2,FALSE), FALSE)</f>
        <v>0</v>
      </c>
      <c r="D134" s="248">
        <f t="shared" si="6"/>
        <v>0</v>
      </c>
      <c r="E134" s="246" t="str">
        <f t="shared" si="7"/>
        <v>-</v>
      </c>
      <c r="G134" s="246">
        <f>VLOOKUP($A$1,'Add''l Child Welfare Services'!$A$123:$Z$174,HLOOKUP(B$1,$AC$6:$AJ$7,2,FALSE), FALSE)/VLOOKUP($A$1,'Total Funds Spent &amp; Transferred'!$A$123:$Z$174,HLOOKUP(B$1,$AC$3:$AJ$4,2,FALSE), FALSE)</f>
        <v>0</v>
      </c>
      <c r="H134" s="246">
        <f>VLOOKUP($A$1,'Add''l Child Welfare Services'!$A$123:$Z$174,HLOOKUP(C$1,$AC$6:$AJ$7,2,FALSE), FALSE)/VLOOKUP($A$1,'Total Funds Spent &amp; Transferred'!$A$123:$Z$174,HLOOKUP(C$1,$AC$3:$AJ$4,2,FALSE), FALSE)</f>
        <v>0</v>
      </c>
      <c r="I134" s="246">
        <f t="shared" si="8"/>
        <v>0</v>
      </c>
    </row>
    <row r="135" spans="1:9" ht="15.6">
      <c r="A135" s="255" t="s">
        <v>129</v>
      </c>
      <c r="B135" s="248">
        <f>VLOOKUP($A$1,'Home Visiting'!$A$123:$AA$174,HLOOKUP(B$1,$AC$6:$AK$7,2,FALSE), FALSE)</f>
        <v>0</v>
      </c>
      <c r="C135" s="248">
        <f>VLOOKUP($A$1,'Home Visiting'!$A$123:$AA$174,HLOOKUP(C$1,$AC$6:$AK$7,2,FALSE), FALSE)</f>
        <v>0</v>
      </c>
      <c r="D135" s="248">
        <f t="shared" si="6"/>
        <v>0</v>
      </c>
      <c r="E135" s="246" t="str">
        <f t="shared" si="7"/>
        <v>-</v>
      </c>
      <c r="G135" s="246">
        <f>VLOOKUP($A$1,'Home Visiting'!$A$123:$Z$174,HLOOKUP(B$1,$AC$6:$AJ$7,2,FALSE), FALSE)/VLOOKUP($A$1,'Total Funds Spent &amp; Transferred'!$A$123:$Z$174,HLOOKUP(B$1,$AC$3:$AJ$4,2,FALSE), FALSE)</f>
        <v>0</v>
      </c>
      <c r="H135" s="246">
        <f>VLOOKUP($A$1,'Home Visiting'!$A$123:$Z$174,HLOOKUP(C$1,$AC$6:$AJ$7,2,FALSE), FALSE)/VLOOKUP($A$1,'Total Funds Spent &amp; Transferred'!$A$123:$Z$174,HLOOKUP(C$1,$AC$3:$AJ$4,2,FALSE), FALSE)</f>
        <v>0</v>
      </c>
      <c r="I135" s="246">
        <f t="shared" si="8"/>
        <v>0</v>
      </c>
    </row>
    <row r="136" spans="1:9" ht="15.6">
      <c r="A136" s="255" t="s">
        <v>27</v>
      </c>
      <c r="B136" s="248">
        <f>VLOOKUP($A$1,'Program Managment'!$A$123:$AB$174,HLOOKUP(B$1,$AC$3:$AK$4,2,FALSE), FALSE)</f>
        <v>1435726</v>
      </c>
      <c r="C136" s="248">
        <f>VLOOKUP($A$1,'Program Managment'!$A$123:$AB$174,HLOOKUP(C$1,$AC$3:$AK$4,2,FALSE), FALSE)</f>
        <v>1680410</v>
      </c>
      <c r="D136" s="248">
        <f t="shared" si="6"/>
        <v>244684</v>
      </c>
      <c r="E136" s="246">
        <f t="shared" si="7"/>
        <v>0.17042527613207534</v>
      </c>
      <c r="G136" s="246">
        <f>VLOOKUP($A$1,'Program Managment'!$A$123:$Z$174,HLOOKUP(B$1,$AC$3:$AJ$4,2,FALSE), FALSE)/VLOOKUP($A$1,'Total Funds Spent &amp; Transferred'!$A$123:$Z$174,HLOOKUP(B$1,$AC$3:$AJ$4,2,FALSE), FALSE)</f>
        <v>0.14858371967126099</v>
      </c>
      <c r="H136" s="246">
        <f>VLOOKUP($A$1,'Program Managment'!$A$123:$Z$174,HLOOKUP(C$1,$AC$3:$AJ$4,2,FALSE), FALSE)/VLOOKUP($A$1,'Total Funds Spent &amp; Transferred'!$A$123:$Z$174,HLOOKUP(C$1,$AC$3:$AJ$4,2,FALSE), FALSE)</f>
        <v>0.1739061411249665</v>
      </c>
      <c r="I136" s="246">
        <f t="shared" si="8"/>
        <v>2.5322421453705501E-2</v>
      </c>
    </row>
    <row r="137" spans="1:9">
      <c r="A137" s="258" t="s">
        <v>28</v>
      </c>
      <c r="B137" s="248">
        <f>VLOOKUP($A$1,'Administrative Costs'!$A$123:$AA$174,HLOOKUP(B$1,$AC$6:$AK$7,2,FALSE), FALSE)</f>
        <v>1435726</v>
      </c>
      <c r="C137" s="248">
        <f>VLOOKUP($A$1,'Administrative Costs'!$A$123:$AA$174,HLOOKUP(C$1,$AC$6:$AK$7,2,FALSE), FALSE)</f>
        <v>1449410</v>
      </c>
      <c r="D137" s="248">
        <f t="shared" si="6"/>
        <v>13684</v>
      </c>
      <c r="E137" s="246">
        <f t="shared" si="7"/>
        <v>9.5310665126911408E-3</v>
      </c>
      <c r="G137" s="246">
        <f>VLOOKUP($A$1,'Administrative Costs'!$A$123:$Z$174,HLOOKUP(B$1,$AC$6:$AJ$7,2,FALSE), FALSE)/VLOOKUP($A$1,'Total Funds Spent &amp; Transferred'!$A$123:$Z$174,HLOOKUP(B$1,$AC$3:$AJ$4,2,FALSE), FALSE)</f>
        <v>0.14858371967126099</v>
      </c>
      <c r="H137" s="246">
        <f>VLOOKUP($A$1,'Administrative Costs'!$A$123:$Z$174,HLOOKUP(C$1,$AC$6:$AJ$7,2,FALSE), FALSE)/VLOOKUP($A$1,'Total Funds Spent &amp; Transferred'!$A$123:$Z$174,HLOOKUP(C$1,$AC$3:$AJ$4,2,FALSE), FALSE)</f>
        <v>0.14999988098615083</v>
      </c>
      <c r="I137" s="246">
        <f t="shared" si="8"/>
        <v>1.4161613148898355E-3</v>
      </c>
    </row>
    <row r="138" spans="1:9">
      <c r="A138" s="258" t="s">
        <v>30</v>
      </c>
      <c r="B138" s="248">
        <f>VLOOKUP($A$1,'Assessment Service Provision'!$A$123:$AA$174,HLOOKUP(B$1,$AC$6:$AK$7,2,FALSE), FALSE)</f>
        <v>0</v>
      </c>
      <c r="C138" s="248">
        <f>VLOOKUP($A$1,'Assessment Service Provision'!$A$123:$AA$174,HLOOKUP(C$1,$AC$6:$AK$7,2,FALSE), FALSE)</f>
        <v>0</v>
      </c>
      <c r="D138" s="248">
        <f t="shared" si="6"/>
        <v>0</v>
      </c>
      <c r="E138" s="246" t="str">
        <f t="shared" si="7"/>
        <v>-</v>
      </c>
      <c r="G138" s="246">
        <f>VLOOKUP($A$1,'Assessment Service Provision'!$A$123:$Z$174,HLOOKUP(B$1,$AC$6:$AJ$7,2,FALSE), FALSE)/VLOOKUP($A$1,'Total Funds Spent &amp; Transferred'!$A$123:$Z$174,HLOOKUP(B$1,$AC$3:$AJ$4,2,FALSE), FALSE)</f>
        <v>0</v>
      </c>
      <c r="H138" s="246">
        <f>VLOOKUP($A$1,'Assessment Service Provision'!$A$123:$Z$174,HLOOKUP(C$1,$AC$6:$AJ$7,2,FALSE), FALSE)/VLOOKUP($A$1,'Total Funds Spent &amp; Transferred'!$A$123:$Z$174,HLOOKUP(C$1,$AC$3:$AJ$4,2,FALSE), FALSE)</f>
        <v>0</v>
      </c>
      <c r="I138" s="246">
        <f t="shared" si="8"/>
        <v>0</v>
      </c>
    </row>
    <row r="139" spans="1:9">
      <c r="A139" s="258" t="s">
        <v>32</v>
      </c>
      <c r="B139" s="248">
        <f>VLOOKUP($A$1,Systems!$A$123:$AA$174,HLOOKUP(B$1,$AC$6:$AK$7,2,FALSE), FALSE)</f>
        <v>0</v>
      </c>
      <c r="C139" s="248">
        <f>VLOOKUP($A$1,Systems!$A$123:$AA$174,HLOOKUP(C$1,$AC$6:$AK$7,2,FALSE), FALSE)</f>
        <v>231000</v>
      </c>
      <c r="D139" s="248">
        <f t="shared" si="6"/>
        <v>231000</v>
      </c>
      <c r="E139" s="246" t="str">
        <f t="shared" si="7"/>
        <v>-</v>
      </c>
      <c r="G139" s="246">
        <f>VLOOKUP($A$1,Systems!$A$123:$Z$174,HLOOKUP(B$1,$AC$6:$AJ$7,2,FALSE), FALSE)/VLOOKUP($A$1,'Total Funds Spent &amp; Transferred'!$A$123:$Z$174,HLOOKUP(B$1,$AC$3:$AJ$4,2,FALSE), FALSE)</f>
        <v>0</v>
      </c>
      <c r="H139" s="246">
        <f>VLOOKUP($A$1,Systems!$A$123:$Z$174,HLOOKUP(C$1,$AC$6:$AJ$7,2,FALSE), FALSE)/VLOOKUP($A$1,'Total Funds Spent &amp; Transferred'!$A$123:$Z$174,HLOOKUP(C$1,$AC$3:$AJ$4,2,FALSE), FALSE)</f>
        <v>2.3906260138815683E-2</v>
      </c>
      <c r="I139" s="246">
        <f t="shared" si="8"/>
        <v>2.3906260138815683E-2</v>
      </c>
    </row>
    <row r="140" spans="1:9" ht="15.6">
      <c r="A140" s="255" t="s">
        <v>61</v>
      </c>
      <c r="B140" s="248">
        <f>VLOOKUP($A$1,'Other Nonassistance'!$A$123:$AA$174,HLOOKUP(B$1,$AC$3:$AK$4,2,FALSE), FALSE)</f>
        <v>0</v>
      </c>
      <c r="C140" s="248">
        <f>VLOOKUP($A$1,'Other Nonassistance'!$A$123:$AA$174,HLOOKUP(C$1,$AC$3:$AK$4,2,FALSE), FALSE)</f>
        <v>0</v>
      </c>
      <c r="D140" s="248">
        <f t="shared" si="6"/>
        <v>0</v>
      </c>
      <c r="E140" s="246" t="str">
        <f t="shared" si="7"/>
        <v>-</v>
      </c>
      <c r="G140" s="246">
        <f>VLOOKUP($A$1,'Other Nonassistance'!$A$123:$Z$174,HLOOKUP(B$1,$AC$3:$AJ$4,2,FALSE), FALSE)/VLOOKUP($A$1,'Total Funds Spent &amp; Transferred'!$A$123:$Z$174,HLOOKUP(B$1,$AC$3:$AJ$4,2,FALSE), FALSE)</f>
        <v>0</v>
      </c>
      <c r="H140" s="246">
        <f>VLOOKUP($A$1,'Other Nonassistance'!$A$123:$Z$174,HLOOKUP(C$1,$AC$3:$AJ$4,2,FALSE), FALSE)/VLOOKUP($A$1,'Total Funds Spent &amp; Transferred'!$A$123:$Z$174,HLOOKUP(C$1,$AC$3:$AJ$4,2,FALSE), FALSE)</f>
        <v>0</v>
      </c>
      <c r="I140" s="246">
        <f t="shared" si="8"/>
        <v>0</v>
      </c>
    </row>
    <row r="141" spans="1:9" ht="15.6">
      <c r="A141" s="249" t="s">
        <v>135</v>
      </c>
      <c r="B141" s="248">
        <f>VLOOKUP($A$1,'Total Funds Spent'!$A$123:$AA$174,HLOOKUP(B$1,$AC$3:$AK$4,2,FALSE), FALSE)</f>
        <v>9662741</v>
      </c>
      <c r="C141" s="248">
        <f>VLOOKUP($A$1,'Total Funds Spent'!$A$123:$AA$174,HLOOKUP(C$1,$AC$3:$AK$4,2,FALSE), FALSE)</f>
        <v>9662741</v>
      </c>
      <c r="D141" s="248">
        <f t="shared" si="6"/>
        <v>0</v>
      </c>
      <c r="E141" s="246">
        <f t="shared" si="7"/>
        <v>0</v>
      </c>
      <c r="G141" s="246">
        <f>VLOOKUP($A$1,'Total Funds Spent'!$A$123:$Z$174,HLOOKUP(B$1,$AC$3:$AJ$4,2,FALSE), FALSE)/VLOOKUP($A$1,'Total Funds Spent &amp; Transferred'!$A$123:$Z$174,HLOOKUP(B$1,$AC$3:$AJ$4,2,FALSE), FALSE)</f>
        <v>1</v>
      </c>
      <c r="H141" s="246">
        <f>VLOOKUP($A$1,'Total Funds Spent'!$A$123:$Z$174,HLOOKUP(C$1,$AC$3:$AJ$4,2,FALSE), FALSE)/VLOOKUP($A$1,'Total Funds Spent &amp; Transferred'!$A$123:$Z$174,HLOOKUP(C$1,$AC$3:$AJ$4,2,FALSE), FALSE)</f>
        <v>1</v>
      </c>
      <c r="I141" s="246">
        <f t="shared" si="8"/>
        <v>0</v>
      </c>
    </row>
    <row r="142" spans="1:9" ht="15.6">
      <c r="A142" s="249" t="s">
        <v>137</v>
      </c>
      <c r="B142" s="253"/>
      <c r="C142" s="253"/>
      <c r="D142" s="253"/>
      <c r="E142" s="254"/>
      <c r="G142" s="254"/>
      <c r="H142" s="254"/>
      <c r="I142" s="254"/>
    </row>
    <row r="143" spans="1:9" ht="15.6">
      <c r="A143" s="259" t="s">
        <v>139</v>
      </c>
      <c r="B143" s="253"/>
      <c r="C143" s="253"/>
      <c r="D143" s="253"/>
      <c r="E143" s="254"/>
      <c r="G143" s="254"/>
      <c r="H143" s="254"/>
      <c r="I143" s="254"/>
    </row>
    <row r="144" spans="1:9" ht="15.6">
      <c r="A144" s="259" t="s">
        <v>141</v>
      </c>
      <c r="B144" s="253"/>
      <c r="C144" s="253"/>
      <c r="D144" s="253"/>
      <c r="E144" s="254"/>
      <c r="G144" s="254"/>
      <c r="H144" s="254"/>
      <c r="I144" s="254"/>
    </row>
    <row r="145" spans="1:9" ht="15.6">
      <c r="A145" s="250" t="s">
        <v>174</v>
      </c>
      <c r="B145" s="348">
        <f>VLOOKUP($A$1,'Total Funds Spent &amp; Transferred'!$A$123:$AA$174,HLOOKUP(B$1,$AC$3:$AK$4,2,FALSE), FALSE)</f>
        <v>9662741</v>
      </c>
      <c r="C145" s="348">
        <f>VLOOKUP($A$1,'Total Funds Spent &amp; Transferred'!$A$123:$AA$174,HLOOKUP(C$1,$AC$3:$AK$4,2,FALSE), FALSE)</f>
        <v>9662741</v>
      </c>
      <c r="D145" s="248">
        <f>C145-B145</f>
        <v>0</v>
      </c>
      <c r="E145" s="246">
        <f>IF(B145&lt;&gt;0,(C145-B145)/B145,"-")</f>
        <v>0</v>
      </c>
      <c r="G145" s="246">
        <f>VLOOKUP($A$1,'Total Funds Spent &amp; Transferred'!$A$123:$Z$174,HLOOKUP(B$1,$AC$3:$AJ$4,2,FALSE), FALSE)/VLOOKUP($A$1,'Total Funds Spent &amp; Transferred'!$A$123:$Z$174,HLOOKUP(B$1,$AC$3:$AJ$4,2,FALSE), FALSE)</f>
        <v>1</v>
      </c>
      <c r="H145" s="246">
        <f>VLOOKUP($A$1,'Total Funds Spent &amp; Transferred'!$A$123:$Z$174,HLOOKUP(C$1,$AC$3:$AJ$4,2,FALSE), FALSE)/VLOOKUP($A$1,'Total Funds Spent &amp; Transferred'!$A$123:$Z$174,HLOOKUP(C$1,$AC$3:$AJ$4,2,FALSE), FALSE)</f>
        <v>1</v>
      </c>
      <c r="I145" s="246">
        <f>H145-G145</f>
        <v>0</v>
      </c>
    </row>
    <row r="146" spans="1:9" ht="15.6">
      <c r="A146" s="251" t="s">
        <v>70</v>
      </c>
      <c r="B146" s="253"/>
      <c r="C146" s="253"/>
      <c r="D146" s="253"/>
      <c r="E146" s="254"/>
      <c r="G146" s="254"/>
      <c r="H146" s="254"/>
      <c r="I146" s="254"/>
    </row>
    <row r="147" spans="1:9" ht="15.6">
      <c r="A147" s="251" t="s">
        <v>71</v>
      </c>
      <c r="B147" s="253"/>
      <c r="C147" s="253"/>
      <c r="D147" s="253"/>
      <c r="E147" s="254"/>
      <c r="G147" s="254"/>
      <c r="H147" s="254"/>
      <c r="I147" s="254"/>
    </row>
    <row r="148" spans="1:9" ht="15.6">
      <c r="A148" s="295" t="s">
        <v>149</v>
      </c>
      <c r="B148" s="296">
        <f>B131</f>
        <v>0</v>
      </c>
      <c r="C148" s="296">
        <f>C131</f>
        <v>0</v>
      </c>
      <c r="D148" s="248">
        <f t="shared" ref="D148:D149" si="9">C148-B148</f>
        <v>0</v>
      </c>
      <c r="E148" s="246" t="str">
        <f>IF(B148&lt;&gt;0,(C148-B148)/B148,"-")</f>
        <v>-</v>
      </c>
      <c r="G148" s="285"/>
      <c r="H148" s="285"/>
    </row>
    <row r="149" spans="1:9" ht="15.6">
      <c r="A149" s="294" t="s">
        <v>151</v>
      </c>
      <c r="B149" s="297">
        <f>SUM(B127+B119)</f>
        <v>0</v>
      </c>
      <c r="C149" s="297">
        <f>SUM(C127+C119)</f>
        <v>0</v>
      </c>
      <c r="D149" s="248">
        <f t="shared" si="9"/>
        <v>0</v>
      </c>
      <c r="E149" s="246" t="str">
        <f>IF(B149&lt;&gt;0,(C149-B149)/B149,"-")</f>
        <v>-</v>
      </c>
    </row>
    <row r="152" spans="1:9" ht="29.1">
      <c r="A152" s="273" t="str">
        <f>A1</f>
        <v>Wyoming</v>
      </c>
      <c r="B152" s="273" t="str">
        <f>G1</f>
        <v>Proportion of 2020 Spending</v>
      </c>
      <c r="C152" s="273" t="str">
        <f>H1</f>
        <v>Proportion of 2021 Spending</v>
      </c>
      <c r="D152" s="273" t="str">
        <f>D1</f>
        <v>Change</v>
      </c>
      <c r="E152" s="273" t="str">
        <f>E1</f>
        <v>% Change</v>
      </c>
    </row>
    <row r="153" spans="1:9">
      <c r="A153" s="392" t="s">
        <v>175</v>
      </c>
      <c r="B153" s="392"/>
      <c r="C153" s="392"/>
      <c r="D153" s="392"/>
      <c r="E153" s="392"/>
    </row>
    <row r="154" spans="1:9" ht="15.6">
      <c r="A154" s="261" t="s">
        <v>7</v>
      </c>
      <c r="B154" s="246">
        <f>VLOOKUP($A$1,'Basic Assistance'!$A$5:$AB$56,HLOOKUP(B$1,$AC$3:$AK$4,2,FALSE), FALSE)/VLOOKUP($A$1,'Total Funds Spent &amp; Transferred'!$A$5:$AA$56,HLOOKUP(B$1,$AC$3:$AK$4,2,FALSE), FALSE)</f>
        <v>0.38857752323324629</v>
      </c>
      <c r="C154" s="246">
        <f>VLOOKUP($A$1,'Basic Assistance'!$A$5:$AB$56,HLOOKUP(C$1,$AC$3:$AK$4,2,FALSE), FALSE)/VLOOKUP($A$1,'Total Funds Spent &amp; Transferred'!$A$5:$AA$56,HLOOKUP(C$1,$AC$3:$AK$4,2,FALSE), FALSE)</f>
        <v>0.45950084021154225</v>
      </c>
      <c r="D154" s="246">
        <f t="shared" ref="D154:D195" si="10">C154-B154</f>
        <v>7.0923316978295958E-2</v>
      </c>
      <c r="E154" s="252" t="s">
        <v>170</v>
      </c>
    </row>
    <row r="155" spans="1:9" ht="29.1">
      <c r="A155" s="257" t="s">
        <v>81</v>
      </c>
      <c r="B155" s="246">
        <f>VLOOKUP($A$1,'Excluding Relative Foster Care'!$A$5:$AA$56,HLOOKUP(B$1,$AC$6:$AK$7,2,FALSE), FALSE)/VLOOKUP($A$1,'Total Funds Spent &amp; Transferred'!$A$5:$AA$56,HLOOKUP(B$1,$AC$3:$AK$4,2,FALSE), FALSE)</f>
        <v>0.16522876763688657</v>
      </c>
      <c r="C155" s="246">
        <f>VLOOKUP($A$1,'Excluding Relative Foster Care'!$A$5:$AA$56,HLOOKUP(C$1,$AC$6:$AK$7,2,FALSE), FALSE)/VLOOKUP($A$1,'Total Funds Spent &amp; Transferred'!$A$5:$AA$56,HLOOKUP(C$1,$AC$3:$AK$4,2,FALSE), FALSE)</f>
        <v>0.13766706881919968</v>
      </c>
      <c r="D155" s="246">
        <f t="shared" si="10"/>
        <v>-2.7561698817686886E-2</v>
      </c>
      <c r="E155" s="252" t="s">
        <v>170</v>
      </c>
    </row>
    <row r="156" spans="1:9" ht="29.1">
      <c r="A156" s="258" t="s">
        <v>83</v>
      </c>
      <c r="B156" s="246">
        <f>VLOOKUP($A$1,'Relative Foster Care'!$A$5:$AB$56,HLOOKUP(B$1,$AC$6:$AK$7,2,FALSE), FALSE)/VLOOKUP($A$1,'Total Funds Spent &amp; Transferred'!$A$5:$AA$56,HLOOKUP(B$1,$AC$3:$AK$4,2,FALSE), FALSE)</f>
        <v>0.22334875559635972</v>
      </c>
      <c r="C156" s="246">
        <f>VLOOKUP($A$1,'Relative Foster Care'!$A$5:$AB$56,HLOOKUP(C$1,$AC$6:$AK$7,2,FALSE), FALSE)/VLOOKUP($A$1,'Total Funds Spent &amp; Transferred'!$A$5:$AA$56,HLOOKUP(C$1,$AC$3:$AK$4,2,FALSE), FALSE)</f>
        <v>0.32183377139234254</v>
      </c>
      <c r="D156" s="246">
        <f t="shared" si="10"/>
        <v>9.8485015795982817E-2</v>
      </c>
      <c r="E156" s="252" t="s">
        <v>170</v>
      </c>
    </row>
    <row r="157" spans="1:9" ht="15.6">
      <c r="A157" s="255" t="s">
        <v>85</v>
      </c>
      <c r="B157" s="246">
        <f>B158+B159+B160</f>
        <v>0</v>
      </c>
      <c r="C157" s="246">
        <f>C158+C159+C160</f>
        <v>0</v>
      </c>
      <c r="D157" s="246">
        <f t="shared" si="10"/>
        <v>0</v>
      </c>
      <c r="E157" s="252" t="s">
        <v>170</v>
      </c>
    </row>
    <row r="158" spans="1:9">
      <c r="A158" s="258" t="s">
        <v>87</v>
      </c>
      <c r="B158" s="246">
        <f>VLOOKUP($A$1,'Foster Care Assist'!$A$5:$AA$56,HLOOKUP(B$1,$AC$6:$AK$7,2,FALSE), FALSE)/VLOOKUP($A$1,'Total Funds Spent &amp; Transferred'!$A$5:$AA$56,HLOOKUP(B$1,$AC$3:$AK$4,2,FALSE), FALSE)</f>
        <v>0</v>
      </c>
      <c r="C158" s="246">
        <f>VLOOKUP($A$1,'Foster Care Assist'!$A$5:$AA$56,HLOOKUP(C$1,$AC$6:$AK$7,2,FALSE), FALSE)/VLOOKUP($A$1,'Total Funds Spent &amp; Transferred'!$A$5:$AA$56,HLOOKUP(C$1,$AC$3:$AK$4,2,FALSE), FALSE)</f>
        <v>0</v>
      </c>
      <c r="D158" s="246">
        <f t="shared" si="10"/>
        <v>0</v>
      </c>
      <c r="E158" s="252" t="s">
        <v>170</v>
      </c>
    </row>
    <row r="159" spans="1:9">
      <c r="A159" s="258" t="s">
        <v>89</v>
      </c>
      <c r="B159" s="246">
        <f>VLOOKUP($A$1,'Juvenile Justice Assist'!$A$5:$AA$56,HLOOKUP(B$1,$AC$6:$AK$7,2,FALSE), FALSE)/VLOOKUP($A$1,'Total Funds Spent &amp; Transferred'!$A$5:$AA$56,HLOOKUP(B$1,$AC$3:$AK$4,2,FALSE), FALSE)</f>
        <v>0</v>
      </c>
      <c r="C159" s="246">
        <f>VLOOKUP($A$1,'Juvenile Justice Assist'!$A$5:$AA$56,HLOOKUP(C$1,$AC$6:$AK$7,2,FALSE), FALSE)/VLOOKUP($A$1,'Total Funds Spent &amp; Transferred'!$A$5:$AA$56,HLOOKUP(C$1,$AC$3:$AK$4,2,FALSE), FALSE)</f>
        <v>0</v>
      </c>
      <c r="D159" s="246">
        <f t="shared" si="10"/>
        <v>0</v>
      </c>
      <c r="E159" s="252" t="s">
        <v>170</v>
      </c>
    </row>
    <row r="160" spans="1:9">
      <c r="A160" s="258" t="s">
        <v>90</v>
      </c>
      <c r="B160" s="246">
        <f>VLOOKUP($A$1,'Emergency Assist'!$A$5:$AA$56,HLOOKUP(B$1,$AC$6:$AK$7,2,FALSE), FALSE)/VLOOKUP($A$1,'Total Funds Spent &amp; Transferred'!$A$5:$AA$56,HLOOKUP(B$1,$AC$3:$AK$4,2,FALSE), FALSE)</f>
        <v>0</v>
      </c>
      <c r="C160" s="246">
        <f>VLOOKUP($A$1,'Emergency Assist'!$A$5:$AA$56,HLOOKUP(C$1,$AC$6:$AK$7,2,FALSE), FALSE)/VLOOKUP($A$1,'Total Funds Spent &amp; Transferred'!$A$5:$AA$56,HLOOKUP(C$1,$AC$3:$AK$4,2,FALSE), FALSE)</f>
        <v>0</v>
      </c>
      <c r="D160" s="246">
        <f t="shared" si="10"/>
        <v>0</v>
      </c>
      <c r="E160" s="252" t="s">
        <v>170</v>
      </c>
    </row>
    <row r="161" spans="1:5" ht="15.6">
      <c r="A161" s="255" t="s">
        <v>92</v>
      </c>
      <c r="B161" s="246">
        <f>B162+B163+B164</f>
        <v>0</v>
      </c>
      <c r="C161" s="246">
        <f>C162+C163+C164</f>
        <v>0</v>
      </c>
      <c r="D161" s="246">
        <f t="shared" si="10"/>
        <v>0</v>
      </c>
      <c r="E161" s="252" t="s">
        <v>170</v>
      </c>
    </row>
    <row r="162" spans="1:5">
      <c r="A162" s="258" t="s">
        <v>94</v>
      </c>
      <c r="B162" s="246">
        <f>VLOOKUP($A$1,'Foster Care Non-assist'!$A$5:$AA$56,HLOOKUP(B$1,$AC$6:$AK$7,2,FALSE), FALSE)/VLOOKUP($A$1,'Total Funds Spent &amp; Transferred'!$A$5:$AA$56,HLOOKUP(B$1,$AC$3:$AK$4,2,FALSE), FALSE)</f>
        <v>0</v>
      </c>
      <c r="C162" s="246">
        <f>VLOOKUP($A$1,'Foster Care Non-assist'!$A$5:$AA$56,HLOOKUP(C$1,$AC$6:$AK$7,2,FALSE), FALSE)/VLOOKUP($A$1,'Total Funds Spent &amp; Transferred'!$A$5:$AA$56,HLOOKUP(C$1,$AC$3:$AK$4,2,FALSE), FALSE)</f>
        <v>0</v>
      </c>
      <c r="D162" s="246">
        <f t="shared" si="10"/>
        <v>0</v>
      </c>
      <c r="E162" s="252" t="s">
        <v>170</v>
      </c>
    </row>
    <row r="163" spans="1:5">
      <c r="A163" s="258" t="s">
        <v>96</v>
      </c>
      <c r="B163" s="246">
        <f>VLOOKUP($A$1,'Juvenile Justice Non-assist'!$A$5:$AA$56,HLOOKUP(B$1,$AC$6:$AK$7,2,FALSE), FALSE)/VLOOKUP($A$1,'Total Funds Spent &amp; Transferred'!$A$5:$AA$56,HLOOKUP(B$1,$AC$3:$AK$4,2,FALSE), FALSE)</f>
        <v>0</v>
      </c>
      <c r="C163" s="246">
        <f>VLOOKUP($A$1,'Juvenile Justice Non-assist'!$A$5:$AA$56,HLOOKUP(C$1,$AC$6:$AK$7,2,FALSE), FALSE)/VLOOKUP($A$1,'Total Funds Spent &amp; Transferred'!$A$5:$AA$56,HLOOKUP(C$1,$AC$3:$AK$4,2,FALSE), FALSE)</f>
        <v>0</v>
      </c>
      <c r="D163" s="246">
        <f t="shared" si="10"/>
        <v>0</v>
      </c>
      <c r="E163" s="252" t="s">
        <v>170</v>
      </c>
    </row>
    <row r="164" spans="1:5">
      <c r="A164" s="258" t="s">
        <v>98</v>
      </c>
      <c r="B164" s="246">
        <f>VLOOKUP($A$1,'Emergency Non-Assist'!$A$5:$AA$56,HLOOKUP(B$1,$AC$6:$AK$7,2,FALSE), FALSE)/VLOOKUP($A$1,'Total Funds Spent &amp; Transferred'!$A$5:$AA$56,HLOOKUP(B$1,$AC$3:$AK$4,2,FALSE), FALSE)</f>
        <v>0</v>
      </c>
      <c r="C164" s="246">
        <f>VLOOKUP($A$1,'Emergency Non-Assist'!$A$5:$AA$56,HLOOKUP(C$1,$AC$6:$AK$7,2,FALSE), FALSE)/VLOOKUP($A$1,'Total Funds Spent &amp; Transferred'!$A$5:$AA$56,HLOOKUP(C$1,$AC$3:$AK$4,2,FALSE), FALSE)</f>
        <v>0</v>
      </c>
      <c r="D164" s="246">
        <f t="shared" si="10"/>
        <v>0</v>
      </c>
      <c r="E164" s="252" t="s">
        <v>170</v>
      </c>
    </row>
    <row r="165" spans="1:5" ht="15.6">
      <c r="A165" s="255" t="s">
        <v>100</v>
      </c>
      <c r="B165" s="246">
        <f>B166+B167+B168</f>
        <v>0.17604791608900144</v>
      </c>
      <c r="C165" s="246">
        <f>C166+C167+C168</f>
        <v>0.14302209599794891</v>
      </c>
      <c r="D165" s="246">
        <f t="shared" si="10"/>
        <v>-3.3025820091052538E-2</v>
      </c>
      <c r="E165" s="252" t="s">
        <v>170</v>
      </c>
    </row>
    <row r="166" spans="1:5">
      <c r="A166" s="258" t="s">
        <v>18</v>
      </c>
      <c r="B166" s="246">
        <f>VLOOKUP($A$1,'Subsidized Employment'!$A$5:$AA$56,HLOOKUP(B$1,$AC$3:$AK$4,2,FALSE), FALSE)/VLOOKUP($A$1,'Total Funds Spent &amp; Transferred'!$A$5:$AA$56,HLOOKUP(B$1,$AC$3:$AK$4,2,FALSE), FALSE)</f>
        <v>0</v>
      </c>
      <c r="C166" s="246">
        <f>VLOOKUP($A$1,'Subsidized Employment'!$A$5:$AA$56,HLOOKUP(C$1,$AC$3:$AK$4,2,FALSE), FALSE)/VLOOKUP($A$1,'Total Funds Spent &amp; Transferred'!$A$5:$AA$56,HLOOKUP(C$1,$AC$3:$AK$4,2,FALSE), FALSE)</f>
        <v>0</v>
      </c>
      <c r="D166" s="246">
        <f t="shared" si="10"/>
        <v>0</v>
      </c>
      <c r="E166" s="252" t="s">
        <v>170</v>
      </c>
    </row>
    <row r="167" spans="1:5">
      <c r="A167" s="258" t="s">
        <v>20</v>
      </c>
      <c r="B167" s="246">
        <f>VLOOKUP($A$1,'Education and Training'!$A$5:$AA$56,HLOOKUP(B$1,$AC$3:$AM$4,2,FALSE), FALSE)/VLOOKUP($A$1,'Total Funds Spent &amp; Transferred'!$A$5:$AA$56,HLOOKUP(B$1,$AC$3:$AM$4,2,FALSE), FALSE)</f>
        <v>0.17604791608900144</v>
      </c>
      <c r="C167" s="246">
        <f>VLOOKUP($A$1,'Education and Training'!$A$5:$AA$56,HLOOKUP(C$1,$AC$3:$AK$4,2,FALSE), FALSE)/VLOOKUP($A$1,'Total Funds Spent &amp; Transferred'!$A$5:$AA$56,HLOOKUP(C$1,$AC$3:$AK$4,2,FALSE), FALSE)</f>
        <v>0.14302209599794891</v>
      </c>
      <c r="D167" s="246">
        <f t="shared" si="10"/>
        <v>-3.3025820091052538E-2</v>
      </c>
      <c r="E167" s="252" t="s">
        <v>170</v>
      </c>
    </row>
    <row r="168" spans="1:5">
      <c r="A168" s="258" t="s">
        <v>22</v>
      </c>
      <c r="B168" s="246">
        <f>VLOOKUP($A$1,'Additional Work Activities'!$A$5:$AA$56,HLOOKUP(B$1,$AC$3:$AK$4,2,FALSE), FALSE)/VLOOKUP($A$1,'Total Funds Spent &amp; Transferred'!$A$5:$AA$56,HLOOKUP(B$1,$AC$3:$AK$4,2,FALSE), FALSE)</f>
        <v>0</v>
      </c>
      <c r="C168" s="246">
        <f>VLOOKUP($A$1,'Additional Work Activities'!$A$5:$AA$56,HLOOKUP(C$1,$AC$3:$AK$4,2,FALSE), FALSE)/VLOOKUP($A$1,'Total Funds Spent &amp; Transferred'!$A$5:$AA$56,HLOOKUP(C$1,$AC$3:$AK$4,2,FALSE), FALSE)</f>
        <v>0</v>
      </c>
      <c r="D168" s="246">
        <f t="shared" si="10"/>
        <v>0</v>
      </c>
      <c r="E168" s="252" t="s">
        <v>170</v>
      </c>
    </row>
    <row r="169" spans="1:5" ht="15.6">
      <c r="A169" s="255" t="s">
        <v>25</v>
      </c>
      <c r="B169" s="246">
        <f>VLOOKUP($A$1,'Work Supports'!$A$5:$AA$56,HLOOKUP(B$1,$AC$3:$AK$4,2,FALSE), FALSE)/VLOOKUP($A$1,'Total Funds Spent &amp; Transferred'!$A$5:$AA$56,HLOOKUP(B$1,$AC$3:$AK$4,2,FALSE), FALSE)</f>
        <v>0</v>
      </c>
      <c r="C169" s="246">
        <f>VLOOKUP($A$1,'Work Supports'!$A$5:$AA$56,HLOOKUP(C$1,$AC$3:$AK$4,2,FALSE), FALSE)/VLOOKUP($A$1,'Total Funds Spent &amp; Transferred'!$A$5:$AA$56,HLOOKUP(C$1,$AC$3:$AK$4,2,FALSE), FALSE)</f>
        <v>0</v>
      </c>
      <c r="D169" s="246">
        <f t="shared" si="10"/>
        <v>0</v>
      </c>
      <c r="E169" s="252" t="s">
        <v>170</v>
      </c>
    </row>
    <row r="170" spans="1:5" ht="15.6">
      <c r="A170" s="255" t="s">
        <v>106</v>
      </c>
      <c r="B170" s="246">
        <f>B171+B172</f>
        <v>0.11064017479514118</v>
      </c>
      <c r="C170" s="246">
        <f>C171+C172</f>
        <v>0.10570728309120772</v>
      </c>
      <c r="D170" s="246">
        <f t="shared" si="10"/>
        <v>-4.9328917039334619E-3</v>
      </c>
      <c r="E170" s="252" t="s">
        <v>170</v>
      </c>
    </row>
    <row r="171" spans="1:5">
      <c r="A171" s="258" t="s">
        <v>108</v>
      </c>
      <c r="B171" s="246">
        <f>VLOOKUP($A$1,'Child Care (Spent only)'!$A$5:$AA$56,HLOOKUP(B$1,$AC$3:$AK$4,2,FALSE), FALSE)/VLOOKUP($A$1,'Total Funds Spent &amp; Transferred'!$A$5:$AA$56,HLOOKUP(B$1,$AC$3:$AK$4,2,FALSE), FALSE)</f>
        <v>5.2679237611416067E-2</v>
      </c>
      <c r="C171" s="246">
        <f>VLOOKUP($A$1,'Child Care (Spent only)'!$A$5:$AA$56,HLOOKUP(C$1,$AC$3:$AK$4,2,FALSE), FALSE)/VLOOKUP($A$1,'Total Funds Spent &amp; Transferred'!$A$5:$AA$56,HLOOKUP(C$1,$AC$3:$AK$4,2,FALSE), FALSE)</f>
        <v>5.1976531081136416E-2</v>
      </c>
      <c r="D171" s="246">
        <f t="shared" si="10"/>
        <v>-7.0270653027965091E-4</v>
      </c>
      <c r="E171" s="252" t="s">
        <v>170</v>
      </c>
    </row>
    <row r="172" spans="1:5">
      <c r="A172" s="258" t="s">
        <v>109</v>
      </c>
      <c r="B172" s="246">
        <f>VLOOKUP($A$1,'Pre-K &amp; Head Start'!$A$5:$AB$56,HLOOKUP(B$1,$AC$6:$AK$7,2,FALSE), FALSE)/VLOOKUP($A$1,'Total Funds Spent &amp; Transferred'!$A$5:$AA$56,HLOOKUP(B$1,$AC$3:$AK$4,2,FALSE), FALSE)</f>
        <v>5.7960937183725109E-2</v>
      </c>
      <c r="C172" s="246">
        <f>VLOOKUP($A$1,'Pre-K &amp; Head Start'!$A$5:$AB$56,HLOOKUP(C$1,$AC$6:$AK$7,2,FALSE), FALSE)/VLOOKUP($A$1,'Total Funds Spent &amp; Transferred'!$A$5:$AA$56,HLOOKUP(C$1,$AC$3:$AK$4,2,FALSE), FALSE)</f>
        <v>5.3730752010071298E-2</v>
      </c>
      <c r="D172" s="246">
        <f t="shared" si="10"/>
        <v>-4.230185173653811E-3</v>
      </c>
      <c r="E172" s="252" t="s">
        <v>170</v>
      </c>
    </row>
    <row r="173" spans="1:5" ht="15.6">
      <c r="A173" s="255" t="s">
        <v>54</v>
      </c>
      <c r="B173" s="246">
        <f>VLOOKUP($A$1,'Fin Edu&amp;Asset Dvlpt'!$A$5:$AA$56,HLOOKUP(B$1,$AC$6:$AK$7,2,FALSE), FALSE)/VLOOKUP($A$1,'Total Funds Spent &amp; Transferred'!$A$5:$AA$56,HLOOKUP(B$1,$AC$3:$AK$4,2,FALSE), FALSE)</f>
        <v>0</v>
      </c>
      <c r="C173" s="246">
        <f>VLOOKUP($A$1,'Fin Edu&amp;Asset Dvlpt'!$A$5:$AA$56,HLOOKUP(C$1,$AC$6:$AK$7,2,FALSE), FALSE)/VLOOKUP($A$1,'Total Funds Spent &amp; Transferred'!$A$5:$AA$56,HLOOKUP(C$1,$AC$3:$AK$4,2,FALSE), FALSE)</f>
        <v>0</v>
      </c>
      <c r="D173" s="246">
        <f t="shared" si="10"/>
        <v>0</v>
      </c>
      <c r="E173" s="252" t="s">
        <v>170</v>
      </c>
    </row>
    <row r="174" spans="1:5" ht="15.6">
      <c r="A174" s="255" t="s">
        <v>112</v>
      </c>
      <c r="B174" s="246">
        <f>VLOOKUP($A$1,'Refundable EITC'!$A$5:$AA$56,HLOOKUP(B$1,$AC$6:$AK$7,2,FALSE), FALSE)/VLOOKUP($A$1,'Total Funds Spent &amp; Transferred'!$A$5:$AA$56,HLOOKUP(B$1,$AC$3:$AK$4,2,FALSE), FALSE)</f>
        <v>0</v>
      </c>
      <c r="C174" s="246">
        <f>VLOOKUP($A$1,'Refundable EITC'!$A$5:$AA$56,HLOOKUP(C$1,$AC$6:$AK$7,2,FALSE), FALSE)/VLOOKUP($A$1,'Total Funds Spent &amp; Transferred'!$A$5:$AA$56,HLOOKUP(C$1,$AC$3:$AK$4,2,FALSE), FALSE)</f>
        <v>0</v>
      </c>
      <c r="D174" s="246">
        <f t="shared" si="10"/>
        <v>0</v>
      </c>
      <c r="E174" s="252" t="s">
        <v>170</v>
      </c>
    </row>
    <row r="175" spans="1:5" ht="15.6">
      <c r="A175" s="255" t="s">
        <v>114</v>
      </c>
      <c r="B175" s="246">
        <f>VLOOKUP($A$1,'NonEITC Refundable Tax Credit'!$A$5:$AA$56,HLOOKUP(B$1,$AC$6:$AK$7,2,FALSE), FALSE)/VLOOKUP($A$1,'Total Funds Spent &amp; Transferred'!$A$5:$AA$56,HLOOKUP(B$1,$AC$3:$AK$4,2,FALSE), FALSE)</f>
        <v>0</v>
      </c>
      <c r="C175" s="246">
        <f>VLOOKUP($A$1,'NonEITC Refundable Tax Credit'!$A$5:$AA$56,HLOOKUP(C$1,$AC$6:$AK$7,2,FALSE), FALSE)/VLOOKUP($A$1,'Total Funds Spent &amp; Transferred'!$A$5:$AA$56,HLOOKUP(C$1,$AC$3:$AK$4,2,FALSE), FALSE)</f>
        <v>0</v>
      </c>
      <c r="D175" s="246">
        <f t="shared" si="10"/>
        <v>0</v>
      </c>
      <c r="E175" s="252" t="s">
        <v>170</v>
      </c>
    </row>
    <row r="176" spans="1:5" ht="15.6">
      <c r="A176" s="255" t="s">
        <v>115</v>
      </c>
      <c r="B176" s="246">
        <f>VLOOKUP($A$1,'Short-Term Benefits'!$A$5:$AB$56,HLOOKUP(B$1,$AC$3:$AK$4,2,FALSE), FALSE)/VLOOKUP($A$1,'Total Funds Spent &amp; Transferred'!$A$5:$AA$56,HLOOKUP(B$1,$AC$3:$AK$4,2,FALSE), FALSE)</f>
        <v>0.10916752261141913</v>
      </c>
      <c r="C176" s="246">
        <f>VLOOKUP($A$1,'Short-Term Benefits'!$A$5:$AB$56,HLOOKUP(C$1,$AC$3:$AK$4,2,FALSE), FALSE)/VLOOKUP($A$1,'Total Funds Spent &amp; Transferred'!$A$5:$AA$56,HLOOKUP(C$1,$AC$3:$AK$4,2,FALSE), FALSE)</f>
        <v>0.11838060766603713</v>
      </c>
      <c r="D176" s="246">
        <f t="shared" si="10"/>
        <v>9.2130850546180004E-3</v>
      </c>
      <c r="E176" s="252" t="s">
        <v>170</v>
      </c>
    </row>
    <row r="177" spans="1:5" ht="15.6">
      <c r="A177" s="255" t="s">
        <v>26</v>
      </c>
      <c r="B177" s="246">
        <f>VLOOKUP($A$1,'Supportive Services'!$A$5:$AA$56,HLOOKUP(B$1,$AC$6:$AK$7,2,FALSE), FALSE)/VLOOKUP($A$1,'Total Funds Spent &amp; Transferred'!$A$5:$AA$56,HLOOKUP(B$1,$AC$3:$AK$4,2,FALSE), FALSE)</f>
        <v>5.4724757394165796E-2</v>
      </c>
      <c r="C177" s="246">
        <f>VLOOKUP($A$1,'Supportive Services'!$A$5:$AA$56,HLOOKUP(C$1,$AC$6:$AK$7,2,FALSE), FALSE)/VLOOKUP($A$1,'Total Funds Spent &amp; Transferred'!$A$5:$AA$56,HLOOKUP(C$1,$AC$3:$AK$4,2,FALSE), FALSE)</f>
        <v>3.0627778124204648E-2</v>
      </c>
      <c r="D177" s="246">
        <f t="shared" si="10"/>
        <v>-2.4096979269961148E-2</v>
      </c>
      <c r="E177" s="252" t="s">
        <v>170</v>
      </c>
    </row>
    <row r="178" spans="1:5" ht="15.6">
      <c r="A178" s="255" t="s">
        <v>118</v>
      </c>
      <c r="B178" s="246">
        <f>VLOOKUP($A$1,'Services for Children &amp; Youth'!$A$5:$AB$56,HLOOKUP(B$1,$AC$6:$AK$7,2,FALSE), FALSE)/VLOOKUP($A$1,'Total Funds Spent &amp; Transferred'!$A$5:$AA$56,HLOOKUP(B$1,$AC$3:$AK$4,2,FALSE), FALSE)</f>
        <v>0</v>
      </c>
      <c r="C178" s="246">
        <f>VLOOKUP($A$1,'Services for Children &amp; Youth'!$A$5:$AB$56,HLOOKUP(C$1,$AC$6:$AK$7,2,FALSE), FALSE)/VLOOKUP($A$1,'Total Funds Spent &amp; Transferred'!$A$5:$AA$56,HLOOKUP(C$1,$AC$3:$AK$4,2,FALSE), FALSE)</f>
        <v>0</v>
      </c>
      <c r="D178" s="246">
        <f t="shared" si="10"/>
        <v>0</v>
      </c>
      <c r="E178" s="252" t="s">
        <v>170</v>
      </c>
    </row>
    <row r="179" spans="1:5" ht="15.6">
      <c r="A179" s="255" t="s">
        <v>119</v>
      </c>
      <c r="B179" s="246">
        <f>VLOOKUP($A$1,'Pregnancy Prevention'!$A$5:$AA$56,HLOOKUP(B$1,$AC$3:$AK$4,2,FALSE), FALSE)/VLOOKUP($A$1,'Total Funds Spent &amp; Transferred'!$A$5:$AA$56,HLOOKUP(B$1,$AC$3:$AK$4,2,FALSE), FALSE)</f>
        <v>0</v>
      </c>
      <c r="C179" s="246">
        <f>VLOOKUP($A$1,'Pregnancy Prevention'!$A$5:$AA$56,HLOOKUP(C$1,$AC$3:$AK$4,2,FALSE), FALSE)/VLOOKUP($A$1,'Total Funds Spent &amp; Transferred'!$A$5:$AA$56,HLOOKUP(C$1,$AC$3:$AK$4,2,FALSE), FALSE)</f>
        <v>0</v>
      </c>
      <c r="D179" s="246">
        <f t="shared" si="10"/>
        <v>0</v>
      </c>
      <c r="E179" s="252" t="s">
        <v>170</v>
      </c>
    </row>
    <row r="180" spans="1:5" ht="15.6">
      <c r="A180" s="255" t="s">
        <v>121</v>
      </c>
      <c r="B180" s="246">
        <f>VLOOKUP($A$1,'Fatherhood &amp; 2-Parent Family'!$A$5:$AA$56,HLOOKUP(B$1,$AC$3:$AK$4,2,FALSE), FALSE)/VLOOKUP($A$1,'Total Funds Spent &amp; Transferred'!$A$5:$AA$56,HLOOKUP(B$1,$AC$3:$AK$4,2,FALSE), FALSE)</f>
        <v>0</v>
      </c>
      <c r="C180" s="246">
        <f>VLOOKUP($A$1,'Fatherhood &amp; 2-Parent Family'!$A$5:$AA$56,HLOOKUP(C$1,$AC$3:$AK$4,2,FALSE), FALSE)/VLOOKUP($A$1,'Total Funds Spent &amp; Transferred'!$A$5:$AA$56,HLOOKUP(C$1,$AC$3:$AK$4,2,FALSE), FALSE)</f>
        <v>0</v>
      </c>
      <c r="D180" s="246">
        <f t="shared" si="10"/>
        <v>0</v>
      </c>
      <c r="E180" s="252" t="s">
        <v>170</v>
      </c>
    </row>
    <row r="181" spans="1:5" ht="15.6">
      <c r="A181" s="255" t="s">
        <v>123</v>
      </c>
      <c r="B181" s="246">
        <f>SUM(B182:B184)</f>
        <v>0</v>
      </c>
      <c r="C181" s="246">
        <f>SUM(C182:C184)</f>
        <v>0</v>
      </c>
      <c r="D181" s="246">
        <f t="shared" si="10"/>
        <v>0</v>
      </c>
      <c r="E181" s="252" t="s">
        <v>170</v>
      </c>
    </row>
    <row r="182" spans="1:5">
      <c r="A182" s="258" t="s">
        <v>125</v>
      </c>
      <c r="B182" s="246">
        <f>VLOOKUP($A$1,'Family Support, Preservation'!$A$5:$AA$56,HLOOKUP(B$1,$AC$6:$AK$7,2,FALSE), FALSE)/VLOOKUP($A$1,'Total Funds Spent &amp; Transferred'!$A$5:$AA$56,HLOOKUP(B$1,$AC$3:$AK$4,2,FALSE), FALSE)</f>
        <v>0</v>
      </c>
      <c r="C182" s="246">
        <f>VLOOKUP($A$1,'Family Support, Preservation'!$A$5:$AA$56,HLOOKUP(C$1,$AC$6:$AK$7,2,FALSE), FALSE)/VLOOKUP($A$1,'Total Funds Spent &amp; Transferred'!$A$5:$AA$56,HLOOKUP(C$1,$AC$3:$AK$4,2,FALSE), FALSE)</f>
        <v>0</v>
      </c>
      <c r="D182" s="246">
        <f t="shared" si="10"/>
        <v>0</v>
      </c>
      <c r="E182" s="252" t="s">
        <v>170</v>
      </c>
    </row>
    <row r="183" spans="1:5">
      <c r="A183" s="258" t="s">
        <v>43</v>
      </c>
      <c r="B183" s="246">
        <f>VLOOKUP($A$1,'Adoption Srvcs'!$A$5:$AA$56,HLOOKUP(B$1,$AC$6:$AK$7,2,FALSE), FALSE)/VLOOKUP($A$1,'Total Funds Spent &amp; Transferred'!$A$5:$AA$56,HLOOKUP(B$1,$AC$3:$AK$4,2,FALSE), FALSE)</f>
        <v>0</v>
      </c>
      <c r="C183" s="246">
        <f>VLOOKUP($A$1,'Adoption Srvcs'!$A$5:$AA$56,HLOOKUP(C$1,$AC$6:$AK$7,2,FALSE), FALSE)/VLOOKUP($A$1,'Total Funds Spent &amp; Transferred'!$A$5:$AA$56,HLOOKUP(C$1,$AC$3:$AK$4,2,FALSE), FALSE)</f>
        <v>0</v>
      </c>
      <c r="D183" s="246">
        <f t="shared" si="10"/>
        <v>0</v>
      </c>
      <c r="E183" s="252" t="s">
        <v>170</v>
      </c>
    </row>
    <row r="184" spans="1:5">
      <c r="A184" s="258" t="s">
        <v>45</v>
      </c>
      <c r="B184" s="246">
        <f>VLOOKUP($A$1,'Add''l Child Welfare Services'!$A$5:$AA$56,HLOOKUP(B$1,$AC$6:$AK$7,2,FALSE), FALSE)/VLOOKUP($A$1,'Total Funds Spent &amp; Transferred'!$A$5:$AA$56,HLOOKUP(B$1,$AC$3:$AK$4,2,FALSE), FALSE)</f>
        <v>0</v>
      </c>
      <c r="C184" s="246">
        <f>VLOOKUP($A$1,'Add''l Child Welfare Services'!$A$5:$AA$56,HLOOKUP(C$1,$AC$6:$AK$7,2,FALSE), FALSE)/VLOOKUP($A$1,'Total Funds Spent &amp; Transferred'!$A$5:$AA$56,HLOOKUP(C$1,$AC$3:$AK$4,2,FALSE), FALSE)</f>
        <v>0</v>
      </c>
      <c r="D184" s="246">
        <f t="shared" si="10"/>
        <v>0</v>
      </c>
      <c r="E184" s="252" t="s">
        <v>170</v>
      </c>
    </row>
    <row r="185" spans="1:5" ht="15.6">
      <c r="A185" s="255" t="s">
        <v>129</v>
      </c>
      <c r="B185" s="246">
        <f>VLOOKUP($A$1,'Home Visiting'!$A$5:$AA$56,HLOOKUP(B$1,$AC$6:$AK$7,2,FALSE), FALSE)/VLOOKUP($A$1,'Total Funds Spent &amp; Transferred'!$A$5:$AA$56,HLOOKUP(B$1,$AC$3:$AK$4,2,FALSE), FALSE)</f>
        <v>3.1291604187276979E-2</v>
      </c>
      <c r="C185" s="246">
        <f>VLOOKUP($A$1,'Home Visiting'!$A$5:$AA$56,HLOOKUP(C$1,$AC$6:$AK$7,2,FALSE), FALSE)/VLOOKUP($A$1,'Total Funds Spent &amp; Transferred'!$A$5:$AA$56,HLOOKUP(C$1,$AC$3:$AK$4,2,FALSE), FALSE)</f>
        <v>4.4268068562546448E-2</v>
      </c>
      <c r="D185" s="246">
        <f t="shared" si="10"/>
        <v>1.2976464375269468E-2</v>
      </c>
      <c r="E185" s="252" t="s">
        <v>170</v>
      </c>
    </row>
    <row r="186" spans="1:5" ht="15.6">
      <c r="A186" s="255" t="s">
        <v>27</v>
      </c>
      <c r="B186" s="246">
        <f>VLOOKUP($A$1,'Program Managment'!$A$5:$AB$56,HLOOKUP(B$1,$AC$3:$AK$4,2,FALSE), FALSE)/VLOOKUP($A$1,'Total Funds Spent &amp; Transferred'!$A$5:$AA$56,HLOOKUP(B$1,$AC$3:$AK$4,2,FALSE), FALSE)</f>
        <v>0.12955050168974921</v>
      </c>
      <c r="C186" s="246">
        <f>VLOOKUP($A$1,'Program Managment'!$A$5:$AB$56,HLOOKUP(C$1,$AC$3:$AK$4,2,FALSE), FALSE)/VLOOKUP($A$1,'Total Funds Spent &amp; Transferred'!$A$5:$AA$56,HLOOKUP(C$1,$AC$3:$AK$4,2,FALSE), FALSE)</f>
        <v>9.8493326346512922E-2</v>
      </c>
      <c r="D186" s="246">
        <f t="shared" si="10"/>
        <v>-3.1057175343236293E-2</v>
      </c>
      <c r="E186" s="252" t="s">
        <v>170</v>
      </c>
    </row>
    <row r="187" spans="1:5">
      <c r="A187" s="258" t="s">
        <v>28</v>
      </c>
      <c r="B187" s="246">
        <f>VLOOKUP($A$1,'Administrative Costs'!$A$5:$AA$56,HLOOKUP(B$1,$AC$6:$AK$7,2,FALSE), FALSE)/VLOOKUP($A$1,'Total Funds Spent &amp; Transferred'!$A$5:$AA$56,HLOOKUP(B$1,$AC$3:$AK$4,2,FALSE), FALSE)</f>
        <v>0.11640980864879534</v>
      </c>
      <c r="C187" s="246">
        <f>VLOOKUP($A$1,'Administrative Costs'!$A$5:$AA$56,HLOOKUP(C$1,$AC$6:$AK$7,2,FALSE), FALSE)/VLOOKUP($A$1,'Total Funds Spent &amp; Transferred'!$A$5:$AA$56,HLOOKUP(C$1,$AC$3:$AK$4,2,FALSE), FALSE)</f>
        <v>7.7086264394594067E-2</v>
      </c>
      <c r="D187" s="246">
        <f t="shared" si="10"/>
        <v>-3.9323544254201273E-2</v>
      </c>
      <c r="E187" s="252" t="s">
        <v>170</v>
      </c>
    </row>
    <row r="188" spans="1:5">
      <c r="A188" s="258" t="s">
        <v>30</v>
      </c>
      <c r="B188" s="246">
        <f>VLOOKUP($A$1,'Assessment Service Provision'!$A$5:$AA$56,HLOOKUP(B$1,$AC$6:$AK$7,2,FALSE), FALSE)/VLOOKUP($A$1,'Total Funds Spent &amp; Transferred'!$A$5:$AA$56,HLOOKUP(B$1,$AC$3:$AK$4,2,FALSE), FALSE)</f>
        <v>1.0306598766124022E-2</v>
      </c>
      <c r="C188" s="246">
        <f>VLOOKUP($A$1,'Assessment Service Provision'!$A$5:$AA$56,HLOOKUP(C$1,$AC$6:$AK$7,2,FALSE), FALSE)/VLOOKUP($A$1,'Total Funds Spent &amp; Transferred'!$A$5:$AA$56,HLOOKUP(C$1,$AC$3:$AK$4,2,FALSE), FALSE)</f>
        <v>1.0330828444030993E-2</v>
      </c>
      <c r="D188" s="246">
        <f t="shared" si="10"/>
        <v>2.4229677906970754E-5</v>
      </c>
      <c r="E188" s="252" t="s">
        <v>170</v>
      </c>
    </row>
    <row r="189" spans="1:5">
      <c r="A189" s="258" t="s">
        <v>32</v>
      </c>
      <c r="B189" s="246">
        <f>VLOOKUP($A$1,Systems!$A$5:$AA$56,HLOOKUP(B$1,$AC$6:$AK$7,2,FALSE), FALSE)/VLOOKUP($A$1,'Total Funds Spent &amp; Transferred'!$A$5:$AA$56,HLOOKUP(B$1,$AC$3:$AK$4,2,FALSE), FALSE)</f>
        <v>2.83409427482984E-3</v>
      </c>
      <c r="C189" s="246">
        <f>VLOOKUP($A$1,Systems!$A$5:$AA$56,HLOOKUP(C$1,$AC$6:$AK$7,2,FALSE), FALSE)/VLOOKUP($A$1,'Total Funds Spent &amp; Transferred'!$A$5:$AA$56,HLOOKUP(C$1,$AC$3:$AK$4,2,FALSE), FALSE)</f>
        <v>1.1076233507887872E-2</v>
      </c>
      <c r="D189" s="246">
        <f t="shared" si="10"/>
        <v>8.242139233058032E-3</v>
      </c>
      <c r="E189" s="252" t="s">
        <v>170</v>
      </c>
    </row>
    <row r="190" spans="1:5" ht="15.6">
      <c r="A190" s="255" t="s">
        <v>61</v>
      </c>
      <c r="B190" s="246">
        <f>VLOOKUP($A$1,'Other Nonassistance'!$A$5:$AA$56,HLOOKUP(B$1,$AC$3:$AK$4,2,FALSE), FALSE)/VLOOKUP($A$1,'Total Funds Spent &amp; Transferred'!$A$5:$AA$56,HLOOKUP(B$1,$AC$3:$AK$4,2,FALSE), FALSE)</f>
        <v>0</v>
      </c>
      <c r="C190" s="246">
        <f>VLOOKUP($A$1,'Other Nonassistance'!$A$5:$AA$56,HLOOKUP(C$1,$AC$3:$AK$4,2,FALSE), FALSE)/VLOOKUP($A$1,'Total Funds Spent &amp; Transferred'!$A$5:$AA$56,HLOOKUP(C$1,$AC$3:$AK$4,2,FALSE), FALSE)</f>
        <v>0</v>
      </c>
      <c r="D190" s="246">
        <f t="shared" si="10"/>
        <v>0</v>
      </c>
      <c r="E190" s="252" t="s">
        <v>170</v>
      </c>
    </row>
    <row r="191" spans="1:5" ht="15.6">
      <c r="A191" s="249" t="s">
        <v>135</v>
      </c>
      <c r="B191" s="246">
        <f>VLOOKUP($A$1,'Total Funds Spent'!$A$5:$AA$56,HLOOKUP(B$1,$AC$3:$AK$4,2,FALSE), FALSE)/VLOOKUP($A$1,'Total Funds Spent &amp; Transferred'!$A$5:$AA$56,HLOOKUP(B$1,$AC$3:$AK$4,2,FALSE), FALSE)</f>
        <v>1</v>
      </c>
      <c r="C191" s="246">
        <f>VLOOKUP($A$1,'Total Funds Spent'!$A$5:$AA$56,HLOOKUP(C$1,$AC$3:$AK$4,2,FALSE), FALSE)/VLOOKUP($A$1,'Total Funds Spent &amp; Transferred'!$A$5:$AA$56,HLOOKUP(C$1,$AC$3:$AK$4,2,FALSE), FALSE)</f>
        <v>1</v>
      </c>
      <c r="D191" s="246">
        <f t="shared" si="10"/>
        <v>0</v>
      </c>
      <c r="E191" s="252" t="s">
        <v>170</v>
      </c>
    </row>
    <row r="192" spans="1:5" ht="15.6">
      <c r="A192" s="249" t="s">
        <v>137</v>
      </c>
      <c r="B192" s="246">
        <f>VLOOKUP($A$1,'Transferred out of TANF'!$A$5:$AA$56,HLOOKUP(B$1,$AC$3:$AK$4,2,FALSE), FALSE)/VLOOKUP($A$1,'Total Funds Spent &amp; Transferred'!$A$5:$AA$56,HLOOKUP(B$1,$AC$3:$AK$4,2,FALSE), FALSE)</f>
        <v>0</v>
      </c>
      <c r="C192" s="246">
        <f>VLOOKUP($A$1,'Transferred out of TANF'!$A$5:$AA$56,HLOOKUP(C$1,$AC$3:$AK$4,2,FALSE), FALSE)/VLOOKUP($A$1,'Total Funds Spent &amp; Transferred'!$A$5:$AA$56,HLOOKUP(C$1,$AC$3:$AK$4,2,FALSE), FALSE)</f>
        <v>0</v>
      </c>
      <c r="D192" s="246">
        <f t="shared" si="10"/>
        <v>0</v>
      </c>
      <c r="E192" s="252" t="s">
        <v>170</v>
      </c>
    </row>
    <row r="193" spans="1:5" ht="15.6">
      <c r="A193" s="259" t="s">
        <v>139</v>
      </c>
      <c r="B193" s="246">
        <f>VLOOKUP($A$1,'Transferred to CCDF'!$A$5:$AA$56,HLOOKUP(B$1,$AC$3:$AK$4,2,FALSE), FALSE)/VLOOKUP($A$1,'Total Funds Spent &amp; Transferred'!$A$5:$AA$56,HLOOKUP(B$1,$AC$3:$AK$4,2,FALSE), FALSE)</f>
        <v>0</v>
      </c>
      <c r="C193" s="246">
        <f>VLOOKUP($A$1,'Transferred to CCDF'!$A$5:$AA$56,HLOOKUP(C$1,$AC$3:$AK$4,2,FALSE), FALSE)/VLOOKUP($A$1,'Total Funds Spent &amp; Transferred'!$A$5:$AA$56,HLOOKUP(C$1,$AC$3:$AK$4,2,FALSE), FALSE)</f>
        <v>0</v>
      </c>
      <c r="D193" s="246">
        <f t="shared" si="10"/>
        <v>0</v>
      </c>
      <c r="E193" s="252" t="s">
        <v>170</v>
      </c>
    </row>
    <row r="194" spans="1:5" ht="15.6">
      <c r="A194" s="259" t="s">
        <v>141</v>
      </c>
      <c r="B194" s="246">
        <f>VLOOKUP($A$1,'Transferred to SSBG'!$A$5:$AB$56,HLOOKUP(B$1,$AC$3:$AK$4,2,FALSE), FALSE)/VLOOKUP($A$1,'Total Funds Spent &amp; Transferred'!$A$5:$AA$56,HLOOKUP(B$1,$AC$3:$AK$4,2,FALSE), FALSE)</f>
        <v>0</v>
      </c>
      <c r="C194" s="246">
        <f>VLOOKUP($A$1,'Transferred to SSBG'!$A$5:$AB$56,HLOOKUP(C$1,$AC$3:$AK$4,2,FALSE), FALSE)/VLOOKUP($A$1,'Total Funds Spent &amp; Transferred'!$A$5:$AA$56,HLOOKUP(C$1,$AC$3:$AK$4,2,FALSE), FALSE)</f>
        <v>0</v>
      </c>
      <c r="D194" s="246">
        <f t="shared" si="10"/>
        <v>0</v>
      </c>
      <c r="E194" s="252" t="s">
        <v>170</v>
      </c>
    </row>
    <row r="195" spans="1:5" ht="15.6">
      <c r="A195" s="250" t="s">
        <v>143</v>
      </c>
      <c r="B195" s="246">
        <f>VLOOKUP($A$1,'Total Funds Spent &amp; Transferred'!$A$5:$AA$56,HLOOKUP(B$1,$AC$3:$AK$4,2,FALSE), FALSE)/VLOOKUP($A$1,'Total Funds Spent &amp; Transferred'!$A$5:$AA$56,HLOOKUP(B$1,$AC$3:$AK$4,2,FALSE), FALSE)</f>
        <v>1</v>
      </c>
      <c r="C195" s="246">
        <f>VLOOKUP($A$1,'Total Funds Spent &amp; Transferred'!$A$5:$AA$56,HLOOKUP(C$1,$AC$3:$AK$4,2,FALSE), FALSE)/VLOOKUP($A$1,'Total Funds Spent &amp; Transferred'!$A$5:$AA$56,HLOOKUP(C$1,$AC$3:$AK$4,2,FALSE), FALSE)</f>
        <v>1</v>
      </c>
      <c r="D195" s="246">
        <f t="shared" si="10"/>
        <v>0</v>
      </c>
      <c r="E195" s="252" t="s">
        <v>170</v>
      </c>
    </row>
    <row r="196" spans="1:5" ht="15.6">
      <c r="A196" s="251" t="s">
        <v>70</v>
      </c>
      <c r="B196" s="252" t="s">
        <v>170</v>
      </c>
      <c r="C196" s="252" t="s">
        <v>170</v>
      </c>
      <c r="D196" s="252" t="s">
        <v>170</v>
      </c>
      <c r="E196" s="252" t="s">
        <v>170</v>
      </c>
    </row>
    <row r="197" spans="1:5" ht="15.6">
      <c r="A197" s="251" t="s">
        <v>71</v>
      </c>
      <c r="B197" s="252" t="s">
        <v>170</v>
      </c>
      <c r="C197" s="252" t="s">
        <v>170</v>
      </c>
      <c r="D197" s="252" t="s">
        <v>170</v>
      </c>
      <c r="E197" s="252" t="s">
        <v>170</v>
      </c>
    </row>
    <row r="198" spans="1:5" ht="15.6">
      <c r="A198" s="295" t="s">
        <v>149</v>
      </c>
      <c r="B198" s="307">
        <f>SUM(B181+B162+B158)</f>
        <v>0</v>
      </c>
      <c r="C198" s="307">
        <f>SUM(C181+C162+C158)</f>
        <v>0</v>
      </c>
      <c r="D198" s="252" t="s">
        <v>170</v>
      </c>
      <c r="E198" s="252" t="s">
        <v>170</v>
      </c>
    </row>
    <row r="199" spans="1:5" ht="15.6">
      <c r="A199" s="294" t="s">
        <v>151</v>
      </c>
      <c r="B199" s="308">
        <f>SUM(B177+B169)</f>
        <v>5.4724757394165796E-2</v>
      </c>
      <c r="C199" s="308">
        <f>SUM(C177+C169)</f>
        <v>3.0627778124204648E-2</v>
      </c>
      <c r="D199" s="252" t="s">
        <v>170</v>
      </c>
      <c r="E199" s="252" t="s">
        <v>170</v>
      </c>
    </row>
  </sheetData>
  <mergeCells count="8">
    <mergeCell ref="AA2:AJ2"/>
    <mergeCell ref="A153:E153"/>
    <mergeCell ref="A2:E2"/>
    <mergeCell ref="G2:I2"/>
    <mergeCell ref="A53:E53"/>
    <mergeCell ref="G53:I53"/>
    <mergeCell ref="A103:E103"/>
    <mergeCell ref="G103:I103"/>
  </mergeCells>
  <dataValidations count="2">
    <dataValidation type="list" allowBlank="1" showInputMessage="1" showErrorMessage="1" sqref="B1:C1" xr:uid="{B69A456A-B855-4E93-9681-0E205AFC90F8}">
      <formula1>$AC$3:$AK$3</formula1>
    </dataValidation>
    <dataValidation type="list" allowBlank="1" showInputMessage="1" showErrorMessage="1" sqref="A1" xr:uid="{E95B0AF3-816A-42F7-A88B-B76BFB037A90}">
      <formula1>$AB$3:$AB$55</formula1>
    </dataValidation>
  </dataValidations>
  <printOptions horizontalCentered="1" verticalCentered="1"/>
  <pageMargins left="0" right="0" top="0" bottom="0" header="0" footer="0"/>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00000"/>
  </sheetPr>
  <dimension ref="A1:P233"/>
  <sheetViews>
    <sheetView topLeftCell="C1" workbookViewId="0">
      <selection activeCell="H123" sqref="H123"/>
    </sheetView>
  </sheetViews>
  <sheetFormatPr defaultColWidth="9.42578125" defaultRowHeight="12.95"/>
  <cols>
    <col min="1" max="1" width="17" style="49" customWidth="1"/>
    <col min="2" max="2" width="12.42578125" style="49" customWidth="1"/>
    <col min="3" max="3" width="12.42578125" style="49" bestFit="1" customWidth="1"/>
    <col min="4" max="4" width="15.42578125" style="49" bestFit="1" customWidth="1"/>
    <col min="5" max="5" width="12.42578125" style="49" customWidth="1"/>
    <col min="6" max="6" width="14.42578125" style="49" bestFit="1" customWidth="1"/>
    <col min="7" max="7" width="12.7109375" style="49" bestFit="1" customWidth="1"/>
    <col min="8" max="8" width="16" style="49"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316" t="s">
        <v>349</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734383</v>
      </c>
      <c r="C5" s="55">
        <f t="shared" si="0"/>
        <v>654583</v>
      </c>
      <c r="D5" s="55">
        <f t="shared" si="0"/>
        <v>704845</v>
      </c>
      <c r="E5" s="55">
        <f t="shared" si="0"/>
        <v>520887</v>
      </c>
      <c r="F5" s="55">
        <f t="shared" si="0"/>
        <v>873299</v>
      </c>
      <c r="G5" s="55">
        <f t="shared" si="0"/>
        <v>674642</v>
      </c>
      <c r="H5" s="55">
        <f t="shared" ref="H5" si="1">H64+H123</f>
        <v>637122</v>
      </c>
    </row>
    <row r="6" spans="1:8">
      <c r="A6" s="51" t="s">
        <v>84</v>
      </c>
      <c r="B6" s="55">
        <f t="shared" ref="B6:E56" si="2">B65+B124</f>
        <v>0</v>
      </c>
      <c r="C6" s="55">
        <f t="shared" si="2"/>
        <v>0</v>
      </c>
      <c r="D6" s="55">
        <f t="shared" si="2"/>
        <v>113</v>
      </c>
      <c r="E6" s="55">
        <f t="shared" si="2"/>
        <v>0</v>
      </c>
      <c r="F6" s="55">
        <f t="shared" ref="F6:G6" si="3">F65+F124</f>
        <v>0</v>
      </c>
      <c r="G6" s="55">
        <f t="shared" si="3"/>
        <v>1199</v>
      </c>
      <c r="H6" s="55">
        <f t="shared" ref="H6" si="4">H65+H124</f>
        <v>89484.28</v>
      </c>
    </row>
    <row r="7" spans="1:8">
      <c r="A7" s="51" t="s">
        <v>86</v>
      </c>
      <c r="B7" s="55">
        <f t="shared" si="2"/>
        <v>7570726</v>
      </c>
      <c r="C7" s="55">
        <f t="shared" si="2"/>
        <v>10321411</v>
      </c>
      <c r="D7" s="55">
        <f t="shared" si="2"/>
        <v>6920114</v>
      </c>
      <c r="E7" s="55">
        <f t="shared" si="2"/>
        <v>5784681</v>
      </c>
      <c r="F7" s="55">
        <f t="shared" ref="F7:G7" si="5">F66+F125</f>
        <v>7227262</v>
      </c>
      <c r="G7" s="55">
        <f t="shared" si="5"/>
        <v>6972015</v>
      </c>
      <c r="H7" s="55">
        <f t="shared" ref="H7" si="6">H66+H125</f>
        <v>5931368</v>
      </c>
    </row>
    <row r="8" spans="1:8">
      <c r="A8" s="51" t="s">
        <v>88</v>
      </c>
      <c r="B8" s="55">
        <f t="shared" si="2"/>
        <v>0</v>
      </c>
      <c r="C8" s="55">
        <f t="shared" si="2"/>
        <v>0</v>
      </c>
      <c r="D8" s="55">
        <f t="shared" si="2"/>
        <v>0</v>
      </c>
      <c r="E8" s="55">
        <f t="shared" si="2"/>
        <v>0</v>
      </c>
      <c r="F8" s="55">
        <f t="shared" ref="F8:G8" si="7">F67+F126</f>
        <v>0</v>
      </c>
      <c r="G8" s="55">
        <f t="shared" si="7"/>
        <v>0</v>
      </c>
      <c r="H8" s="55">
        <f t="shared" ref="H8" si="8">H67+H126</f>
        <v>0</v>
      </c>
    </row>
    <row r="9" spans="1:8">
      <c r="A9" s="51" t="s">
        <v>74</v>
      </c>
      <c r="B9" s="55">
        <f t="shared" si="2"/>
        <v>143471542</v>
      </c>
      <c r="C9" s="55">
        <f t="shared" si="2"/>
        <v>152517757</v>
      </c>
      <c r="D9" s="55">
        <f t="shared" si="2"/>
        <v>146769950</v>
      </c>
      <c r="E9" s="55">
        <f t="shared" si="2"/>
        <v>138830153</v>
      </c>
      <c r="F9" s="55">
        <f t="shared" ref="F9:G9" si="9">F68+F127</f>
        <v>136485665</v>
      </c>
      <c r="G9" s="55">
        <f t="shared" si="9"/>
        <v>131773238</v>
      </c>
      <c r="H9" s="55">
        <f t="shared" ref="H9" si="10">H68+H127</f>
        <v>130122737</v>
      </c>
    </row>
    <row r="10" spans="1:8">
      <c r="A10" s="51" t="s">
        <v>91</v>
      </c>
      <c r="B10" s="55">
        <f t="shared" si="2"/>
        <v>15395952</v>
      </c>
      <c r="C10" s="55">
        <f t="shared" si="2"/>
        <v>2061313</v>
      </c>
      <c r="D10" s="55">
        <f t="shared" si="2"/>
        <v>1717944</v>
      </c>
      <c r="E10" s="55">
        <f t="shared" si="2"/>
        <v>2127386</v>
      </c>
      <c r="F10" s="55">
        <f t="shared" ref="F10:G10" si="11">F69+F128</f>
        <v>2289750</v>
      </c>
      <c r="G10" s="55">
        <f t="shared" si="11"/>
        <v>2817438</v>
      </c>
      <c r="H10" s="55">
        <f t="shared" ref="H10" si="12">H69+H128</f>
        <v>3256536</v>
      </c>
    </row>
    <row r="11" spans="1:8">
      <c r="A11" s="51" t="s">
        <v>93</v>
      </c>
      <c r="B11" s="55">
        <f t="shared" si="2"/>
        <v>9028224</v>
      </c>
      <c r="C11" s="55">
        <f t="shared" si="2"/>
        <v>8959746</v>
      </c>
      <c r="D11" s="55">
        <f t="shared" si="2"/>
        <v>13674783</v>
      </c>
      <c r="E11" s="55">
        <f t="shared" si="2"/>
        <v>20431012</v>
      </c>
      <c r="F11" s="55">
        <f t="shared" ref="F11:G11" si="13">F70+F129</f>
        <v>19401693</v>
      </c>
      <c r="G11" s="55">
        <f t="shared" si="13"/>
        <v>18623681</v>
      </c>
      <c r="H11" s="55">
        <f t="shared" ref="H11" si="14">H70+H129</f>
        <v>18880365</v>
      </c>
    </row>
    <row r="12" spans="1:8">
      <c r="A12" s="51" t="s">
        <v>95</v>
      </c>
      <c r="B12" s="55">
        <f t="shared" si="2"/>
        <v>750002</v>
      </c>
      <c r="C12" s="55">
        <f t="shared" si="2"/>
        <v>0</v>
      </c>
      <c r="D12" s="55">
        <f t="shared" si="2"/>
        <v>0</v>
      </c>
      <c r="E12" s="55">
        <f t="shared" si="2"/>
        <v>0</v>
      </c>
      <c r="F12" s="55">
        <f t="shared" ref="F12:G12" si="15">F71+F130</f>
        <v>0</v>
      </c>
      <c r="G12" s="55">
        <f t="shared" si="15"/>
        <v>589561</v>
      </c>
      <c r="H12" s="55">
        <f t="shared" ref="H12" si="16">H71+H130</f>
        <v>460020</v>
      </c>
    </row>
    <row r="13" spans="1:8">
      <c r="A13" s="51" t="s">
        <v>97</v>
      </c>
      <c r="B13" s="55">
        <f t="shared" si="2"/>
        <v>1238827</v>
      </c>
      <c r="C13" s="55">
        <f t="shared" si="2"/>
        <v>1106314</v>
      </c>
      <c r="D13" s="55">
        <f t="shared" si="2"/>
        <v>1307183</v>
      </c>
      <c r="E13" s="55">
        <f t="shared" si="2"/>
        <v>1368718</v>
      </c>
      <c r="F13" s="55">
        <f t="shared" ref="F13:G13" si="17">F72+F131</f>
        <v>335000</v>
      </c>
      <c r="G13" s="55">
        <f t="shared" si="17"/>
        <v>335000</v>
      </c>
      <c r="H13" s="55">
        <f t="shared" ref="H13" si="18">H72+H131</f>
        <v>899784</v>
      </c>
    </row>
    <row r="14" spans="1:8">
      <c r="A14" s="51" t="s">
        <v>99</v>
      </c>
      <c r="B14" s="55">
        <f t="shared" si="2"/>
        <v>18837188</v>
      </c>
      <c r="C14" s="55">
        <f t="shared" si="2"/>
        <v>22508558</v>
      </c>
      <c r="D14" s="55">
        <f t="shared" si="2"/>
        <v>19521199</v>
      </c>
      <c r="E14" s="55">
        <f t="shared" si="2"/>
        <v>19923876</v>
      </c>
      <c r="F14" s="55">
        <f t="shared" ref="F14:G14" si="19">F73+F132</f>
        <v>20327946</v>
      </c>
      <c r="G14" s="55">
        <f t="shared" si="19"/>
        <v>20297592</v>
      </c>
      <c r="H14" s="55">
        <f t="shared" ref="H14" si="20">H73+H132</f>
        <v>17786728</v>
      </c>
    </row>
    <row r="15" spans="1:8">
      <c r="A15" s="51" t="s">
        <v>101</v>
      </c>
      <c r="B15" s="55">
        <f t="shared" si="2"/>
        <v>22770713</v>
      </c>
      <c r="C15" s="55">
        <f t="shared" si="2"/>
        <v>22232548</v>
      </c>
      <c r="D15" s="55">
        <f t="shared" si="2"/>
        <v>24773644</v>
      </c>
      <c r="E15" s="55">
        <f t="shared" si="2"/>
        <v>13069738</v>
      </c>
      <c r="F15" s="55">
        <f t="shared" ref="F15:G15" si="21">F74+F133</f>
        <v>18455708</v>
      </c>
      <c r="G15" s="55">
        <f t="shared" si="21"/>
        <v>13836760</v>
      </c>
      <c r="H15" s="55">
        <f t="shared" ref="H15" si="22">H74+H133</f>
        <v>8433116</v>
      </c>
    </row>
    <row r="16" spans="1:8">
      <c r="A16" s="51" t="s">
        <v>102</v>
      </c>
      <c r="B16" s="55">
        <f t="shared" si="2"/>
        <v>29218476</v>
      </c>
      <c r="C16" s="55">
        <f t="shared" si="2"/>
        <v>18257947</v>
      </c>
      <c r="D16" s="55">
        <f t="shared" si="2"/>
        <v>21888980</v>
      </c>
      <c r="E16" s="55">
        <f t="shared" si="2"/>
        <v>22328009</v>
      </c>
      <c r="F16" s="55">
        <f t="shared" ref="F16:G16" si="23">F75+F134</f>
        <v>24119437</v>
      </c>
      <c r="G16" s="55">
        <f t="shared" si="23"/>
        <v>7548889</v>
      </c>
      <c r="H16" s="55">
        <f t="shared" ref="H16" si="24">H75+H134</f>
        <v>23726281</v>
      </c>
    </row>
    <row r="17" spans="1:8">
      <c r="A17" s="51" t="s">
        <v>103</v>
      </c>
      <c r="B17" s="55">
        <f t="shared" si="2"/>
        <v>431624</v>
      </c>
      <c r="C17" s="55">
        <f t="shared" si="2"/>
        <v>0</v>
      </c>
      <c r="D17" s="55">
        <f t="shared" si="2"/>
        <v>0</v>
      </c>
      <c r="E17" s="55">
        <f t="shared" si="2"/>
        <v>0</v>
      </c>
      <c r="F17" s="55">
        <f t="shared" ref="F17:G17" si="25">F76+F135</f>
        <v>63195</v>
      </c>
      <c r="G17" s="55">
        <f t="shared" si="25"/>
        <v>0</v>
      </c>
      <c r="H17" s="55">
        <f t="shared" ref="H17" si="26">H76+H135</f>
        <v>0</v>
      </c>
    </row>
    <row r="18" spans="1:8">
      <c r="A18" s="51" t="s">
        <v>104</v>
      </c>
      <c r="B18" s="55">
        <f t="shared" si="2"/>
        <v>6243038</v>
      </c>
      <c r="C18" s="55">
        <f t="shared" si="2"/>
        <v>5803515</v>
      </c>
      <c r="D18" s="55">
        <f t="shared" si="2"/>
        <v>5020712</v>
      </c>
      <c r="E18" s="55">
        <f t="shared" si="2"/>
        <v>9521097</v>
      </c>
      <c r="F18" s="55">
        <f t="shared" ref="F18:G18" si="27">F77+F136</f>
        <v>5858534</v>
      </c>
      <c r="G18" s="55">
        <f t="shared" si="27"/>
        <v>5291018</v>
      </c>
      <c r="H18" s="55">
        <f t="shared" ref="H18" si="28">H77+H136</f>
        <v>5138306</v>
      </c>
    </row>
    <row r="19" spans="1:8">
      <c r="A19" s="51" t="s">
        <v>105</v>
      </c>
      <c r="B19" s="55">
        <f t="shared" si="2"/>
        <v>0</v>
      </c>
      <c r="C19" s="55">
        <f t="shared" si="2"/>
        <v>0</v>
      </c>
      <c r="D19" s="55">
        <f t="shared" si="2"/>
        <v>0</v>
      </c>
      <c r="E19" s="55">
        <f t="shared" si="2"/>
        <v>0</v>
      </c>
      <c r="F19" s="55">
        <f t="shared" ref="F19:G19" si="29">F78+F137</f>
        <v>0</v>
      </c>
      <c r="G19" s="55">
        <f t="shared" si="29"/>
        <v>0</v>
      </c>
      <c r="H19" s="55">
        <f t="shared" ref="H19" si="30">H78+H137</f>
        <v>0</v>
      </c>
    </row>
    <row r="20" spans="1:8">
      <c r="A20" s="51" t="s">
        <v>107</v>
      </c>
      <c r="B20" s="55">
        <f t="shared" si="2"/>
        <v>0</v>
      </c>
      <c r="C20" s="55">
        <f t="shared" si="2"/>
        <v>0</v>
      </c>
      <c r="D20" s="55">
        <f t="shared" si="2"/>
        <v>0</v>
      </c>
      <c r="E20" s="55">
        <f t="shared" si="2"/>
        <v>0</v>
      </c>
      <c r="F20" s="55">
        <f t="shared" ref="F20:G20" si="31">F79+F138</f>
        <v>0</v>
      </c>
      <c r="G20" s="55">
        <f t="shared" si="31"/>
        <v>0</v>
      </c>
      <c r="H20" s="55">
        <f t="shared" ref="H20" si="32">H79+H138</f>
        <v>0</v>
      </c>
    </row>
    <row r="21" spans="1:8">
      <c r="A21" s="51" t="s">
        <v>76</v>
      </c>
      <c r="B21" s="55">
        <f t="shared" si="2"/>
        <v>2683704</v>
      </c>
      <c r="C21" s="55">
        <f t="shared" si="2"/>
        <v>2806969</v>
      </c>
      <c r="D21" s="55">
        <f t="shared" si="2"/>
        <v>2596524</v>
      </c>
      <c r="E21" s="55">
        <f t="shared" si="2"/>
        <v>3186011</v>
      </c>
      <c r="F21" s="55">
        <f t="shared" ref="F21:G21" si="33">F80+F139</f>
        <v>4454657</v>
      </c>
      <c r="G21" s="55">
        <f t="shared" si="33"/>
        <v>3951579</v>
      </c>
      <c r="H21" s="55">
        <f t="shared" ref="H21" si="34">H80+H139</f>
        <v>3856030</v>
      </c>
    </row>
    <row r="22" spans="1:8">
      <c r="A22" s="51" t="s">
        <v>110</v>
      </c>
      <c r="B22" s="55">
        <f t="shared" si="2"/>
        <v>15528330</v>
      </c>
      <c r="C22" s="55">
        <f t="shared" si="2"/>
        <v>11776291</v>
      </c>
      <c r="D22" s="55">
        <f t="shared" si="2"/>
        <v>10577899</v>
      </c>
      <c r="E22" s="55">
        <f t="shared" si="2"/>
        <v>8517244</v>
      </c>
      <c r="F22" s="55">
        <f t="shared" ref="F22:G22" si="35">F81+F140</f>
        <v>7288961</v>
      </c>
      <c r="G22" s="55">
        <f t="shared" si="35"/>
        <v>4200595</v>
      </c>
      <c r="H22" s="55">
        <f t="shared" ref="H22" si="36">H81+H140</f>
        <v>3001530</v>
      </c>
    </row>
    <row r="23" spans="1:8">
      <c r="A23" s="51" t="s">
        <v>111</v>
      </c>
      <c r="B23" s="55">
        <f t="shared" si="2"/>
        <v>8672942</v>
      </c>
      <c r="C23" s="55">
        <f t="shared" si="2"/>
        <v>7410449</v>
      </c>
      <c r="D23" s="55">
        <f t="shared" si="2"/>
        <v>7296057</v>
      </c>
      <c r="E23" s="55">
        <f t="shared" si="2"/>
        <v>9165771</v>
      </c>
      <c r="F23" s="55">
        <f t="shared" ref="F23:G23" si="37">F82+F141</f>
        <v>7446123</v>
      </c>
      <c r="G23" s="55">
        <f t="shared" si="37"/>
        <v>5787200</v>
      </c>
      <c r="H23" s="55">
        <f t="shared" ref="H23" si="38">H82+H141</f>
        <v>7620102</v>
      </c>
    </row>
    <row r="24" spans="1:8">
      <c r="A24" s="51" t="s">
        <v>113</v>
      </c>
      <c r="B24" s="55">
        <f t="shared" si="2"/>
        <v>2737620</v>
      </c>
      <c r="C24" s="55">
        <f t="shared" si="2"/>
        <v>6095273</v>
      </c>
      <c r="D24" s="55">
        <f t="shared" si="2"/>
        <v>401146</v>
      </c>
      <c r="E24" s="55">
        <f t="shared" si="2"/>
        <v>2334300</v>
      </c>
      <c r="F24" s="55">
        <f t="shared" ref="F24:G24" si="39">F83+F142</f>
        <v>2355838</v>
      </c>
      <c r="G24" s="55">
        <f t="shared" si="39"/>
        <v>1715306</v>
      </c>
      <c r="H24" s="55">
        <f t="shared" ref="H24" si="40">H83+H142</f>
        <v>2576605</v>
      </c>
    </row>
    <row r="25" spans="1:8">
      <c r="A25" s="51" t="s">
        <v>78</v>
      </c>
      <c r="B25" s="55">
        <f t="shared" si="2"/>
        <v>0</v>
      </c>
      <c r="C25" s="55">
        <f t="shared" si="2"/>
        <v>0</v>
      </c>
      <c r="D25" s="55">
        <f t="shared" si="2"/>
        <v>0</v>
      </c>
      <c r="E25" s="55">
        <f t="shared" si="2"/>
        <v>0</v>
      </c>
      <c r="F25" s="55">
        <f t="shared" ref="F25:G25" si="41">F84+F143</f>
        <v>0</v>
      </c>
      <c r="G25" s="55">
        <f t="shared" si="41"/>
        <v>0</v>
      </c>
      <c r="H25" s="55">
        <f t="shared" ref="H25" si="42">H84+H143</f>
        <v>0</v>
      </c>
    </row>
    <row r="26" spans="1:8">
      <c r="A26" s="51" t="s">
        <v>116</v>
      </c>
      <c r="B26" s="55">
        <f t="shared" si="2"/>
        <v>13839756</v>
      </c>
      <c r="C26" s="55">
        <f t="shared" si="2"/>
        <v>14531007</v>
      </c>
      <c r="D26" s="55">
        <f t="shared" si="2"/>
        <v>11714894</v>
      </c>
      <c r="E26" s="55">
        <f t="shared" si="2"/>
        <v>12598778</v>
      </c>
      <c r="F26" s="55">
        <f t="shared" ref="F26:G26" si="43">F85+F144</f>
        <v>14563609</v>
      </c>
      <c r="G26" s="55">
        <f t="shared" si="43"/>
        <v>14689697</v>
      </c>
      <c r="H26" s="55">
        <f t="shared" ref="H26" si="44">H85+H144</f>
        <v>20992068</v>
      </c>
    </row>
    <row r="27" spans="1:8">
      <c r="A27" s="51" t="s">
        <v>117</v>
      </c>
      <c r="B27" s="55">
        <f t="shared" si="2"/>
        <v>17388274</v>
      </c>
      <c r="C27" s="55">
        <f t="shared" si="2"/>
        <v>12626023</v>
      </c>
      <c r="D27" s="55">
        <f t="shared" si="2"/>
        <v>16041819</v>
      </c>
      <c r="E27" s="55">
        <f t="shared" si="2"/>
        <v>18605951</v>
      </c>
      <c r="F27" s="55">
        <f t="shared" ref="F27:G27" si="45">F86+F145</f>
        <v>11323724</v>
      </c>
      <c r="G27" s="55">
        <f t="shared" si="45"/>
        <v>2442853</v>
      </c>
      <c r="H27" s="55">
        <f t="shared" ref="H27" si="46">H86+H145</f>
        <v>67828</v>
      </c>
    </row>
    <row r="28" spans="1:8">
      <c r="A28" s="51" t="s">
        <v>77</v>
      </c>
      <c r="B28" s="55">
        <f t="shared" si="2"/>
        <v>0</v>
      </c>
      <c r="C28" s="55">
        <f t="shared" si="2"/>
        <v>0</v>
      </c>
      <c r="D28" s="55">
        <f t="shared" si="2"/>
        <v>0</v>
      </c>
      <c r="E28" s="55">
        <f t="shared" si="2"/>
        <v>0</v>
      </c>
      <c r="F28" s="55">
        <f t="shared" ref="F28:G28" si="47">F87+F146</f>
        <v>0</v>
      </c>
      <c r="G28" s="55">
        <f t="shared" si="47"/>
        <v>0</v>
      </c>
      <c r="H28" s="55">
        <f t="shared" ref="H28" si="48">H87+H146</f>
        <v>0</v>
      </c>
    </row>
    <row r="29" spans="1:8">
      <c r="A29" s="51" t="s">
        <v>120</v>
      </c>
      <c r="B29" s="55">
        <f t="shared" si="2"/>
        <v>2853936</v>
      </c>
      <c r="C29" s="55">
        <f t="shared" si="2"/>
        <v>3925383</v>
      </c>
      <c r="D29" s="55">
        <f t="shared" si="2"/>
        <v>28467324</v>
      </c>
      <c r="E29" s="55">
        <f t="shared" si="2"/>
        <v>6922321</v>
      </c>
      <c r="F29" s="55">
        <f t="shared" ref="F29:G29" si="49">F88+F147</f>
        <v>403963</v>
      </c>
      <c r="G29" s="55">
        <f t="shared" si="49"/>
        <v>0</v>
      </c>
      <c r="H29" s="55">
        <f t="shared" ref="H29" si="50">H88+H147</f>
        <v>0</v>
      </c>
    </row>
    <row r="30" spans="1:8">
      <c r="A30" s="51" t="s">
        <v>122</v>
      </c>
      <c r="B30" s="55">
        <f t="shared" si="2"/>
        <v>696595</v>
      </c>
      <c r="C30" s="55">
        <f t="shared" si="2"/>
        <v>572854</v>
      </c>
      <c r="D30" s="55">
        <f t="shared" si="2"/>
        <v>3796752</v>
      </c>
      <c r="E30" s="55">
        <f t="shared" si="2"/>
        <v>6494807</v>
      </c>
      <c r="F30" s="55">
        <f t="shared" ref="F30:G30" si="51">F89+F148</f>
        <v>7528055</v>
      </c>
      <c r="G30" s="55">
        <f t="shared" si="51"/>
        <v>12168438</v>
      </c>
      <c r="H30" s="55">
        <f t="shared" ref="H30" si="52">H89+H148</f>
        <v>6775335</v>
      </c>
    </row>
    <row r="31" spans="1:8">
      <c r="A31" s="51" t="s">
        <v>124</v>
      </c>
      <c r="B31" s="55">
        <f t="shared" si="2"/>
        <v>0</v>
      </c>
      <c r="C31" s="55">
        <f t="shared" si="2"/>
        <v>0</v>
      </c>
      <c r="D31" s="55">
        <f t="shared" si="2"/>
        <v>0</v>
      </c>
      <c r="E31" s="55">
        <f t="shared" si="2"/>
        <v>0</v>
      </c>
      <c r="F31" s="55">
        <f t="shared" ref="F31:G31" si="53">F90+F149</f>
        <v>0</v>
      </c>
      <c r="G31" s="55">
        <f t="shared" si="53"/>
        <v>0</v>
      </c>
      <c r="H31" s="55">
        <f t="shared" ref="H31" si="54">H90+H149</f>
        <v>0</v>
      </c>
    </row>
    <row r="32" spans="1:8">
      <c r="A32" s="51" t="s">
        <v>126</v>
      </c>
      <c r="B32" s="55">
        <f t="shared" si="2"/>
        <v>0</v>
      </c>
      <c r="C32" s="55">
        <f t="shared" si="2"/>
        <v>0</v>
      </c>
      <c r="D32" s="55">
        <f t="shared" si="2"/>
        <v>0</v>
      </c>
      <c r="E32" s="55">
        <f t="shared" si="2"/>
        <v>0</v>
      </c>
      <c r="F32" s="55">
        <f t="shared" ref="F32:G32" si="55">F91+F150</f>
        <v>380877</v>
      </c>
      <c r="G32" s="55">
        <f t="shared" si="55"/>
        <v>0</v>
      </c>
      <c r="H32" s="55">
        <f t="shared" ref="H32" si="56">H91+H150</f>
        <v>0</v>
      </c>
    </row>
    <row r="33" spans="1:8">
      <c r="A33" s="51" t="s">
        <v>127</v>
      </c>
      <c r="B33" s="55">
        <f t="shared" si="2"/>
        <v>840590</v>
      </c>
      <c r="C33" s="55">
        <f t="shared" si="2"/>
        <v>714989</v>
      </c>
      <c r="D33" s="55">
        <f t="shared" si="2"/>
        <v>565933</v>
      </c>
      <c r="E33" s="55">
        <f t="shared" si="2"/>
        <v>2955045</v>
      </c>
      <c r="F33" s="55">
        <f t="shared" ref="F33:G33" si="57">F92+F151</f>
        <v>3476940</v>
      </c>
      <c r="G33" s="55">
        <f t="shared" si="57"/>
        <v>4104580</v>
      </c>
      <c r="H33" s="55">
        <f t="shared" ref="H33" si="58">H92+H151</f>
        <v>5724599</v>
      </c>
    </row>
    <row r="34" spans="1:8">
      <c r="A34" s="51" t="s">
        <v>128</v>
      </c>
      <c r="B34" s="55">
        <f t="shared" si="2"/>
        <v>0</v>
      </c>
      <c r="C34" s="55">
        <f t="shared" si="2"/>
        <v>5292</v>
      </c>
      <c r="D34" s="55">
        <f t="shared" si="2"/>
        <v>1124169</v>
      </c>
      <c r="E34" s="55">
        <f t="shared" si="2"/>
        <v>2136482</v>
      </c>
      <c r="F34" s="55">
        <f t="shared" ref="F34:G34" si="59">F93+F152</f>
        <v>1678070</v>
      </c>
      <c r="G34" s="55">
        <f t="shared" si="59"/>
        <v>1281072</v>
      </c>
      <c r="H34" s="55">
        <f t="shared" ref="H34" si="60">H93+H152</f>
        <v>150000</v>
      </c>
    </row>
    <row r="35" spans="1:8">
      <c r="A35" s="51" t="s">
        <v>130</v>
      </c>
      <c r="B35" s="55">
        <f t="shared" si="2"/>
        <v>15464924</v>
      </c>
      <c r="C35" s="55">
        <f t="shared" si="2"/>
        <v>13736339</v>
      </c>
      <c r="D35" s="55">
        <f t="shared" si="2"/>
        <v>13483670</v>
      </c>
      <c r="E35" s="55">
        <f t="shared" si="2"/>
        <v>12610579</v>
      </c>
      <c r="F35" s="55">
        <f t="shared" ref="F35:G35" si="61">F94+F153</f>
        <v>11999753</v>
      </c>
      <c r="G35" s="55">
        <f t="shared" si="61"/>
        <v>12188843</v>
      </c>
      <c r="H35" s="55">
        <f t="shared" ref="H35" si="62">H94+H153</f>
        <v>10180797.48</v>
      </c>
    </row>
    <row r="36" spans="1:8">
      <c r="A36" s="51" t="s">
        <v>131</v>
      </c>
      <c r="B36" s="55">
        <f t="shared" si="2"/>
        <v>1547530</v>
      </c>
      <c r="C36" s="55">
        <f t="shared" si="2"/>
        <v>1303554</v>
      </c>
      <c r="D36" s="55">
        <f t="shared" si="2"/>
        <v>0</v>
      </c>
      <c r="E36" s="55">
        <f t="shared" si="2"/>
        <v>4086980</v>
      </c>
      <c r="F36" s="55">
        <f t="shared" ref="F36:G36" si="63">F95+F154</f>
        <v>7211904</v>
      </c>
      <c r="G36" s="55">
        <f t="shared" si="63"/>
        <v>5988610</v>
      </c>
      <c r="H36" s="55">
        <f t="shared" ref="H36" si="64">H95+H154</f>
        <v>7047964</v>
      </c>
    </row>
    <row r="37" spans="1:8">
      <c r="A37" s="51" t="s">
        <v>132</v>
      </c>
      <c r="B37" s="55">
        <f t="shared" si="2"/>
        <v>45594326</v>
      </c>
      <c r="C37" s="55">
        <f t="shared" si="2"/>
        <v>46757012</v>
      </c>
      <c r="D37" s="55">
        <f t="shared" si="2"/>
        <v>46835572</v>
      </c>
      <c r="E37" s="55">
        <f t="shared" si="2"/>
        <v>27553062</v>
      </c>
      <c r="F37" s="55">
        <f t="shared" ref="F37:G37" si="65">F96+F155</f>
        <v>36979156</v>
      </c>
      <c r="G37" s="55">
        <f t="shared" si="65"/>
        <v>41511542</v>
      </c>
      <c r="H37" s="55">
        <f t="shared" ref="H37" si="66">H96+H155</f>
        <v>39616818</v>
      </c>
    </row>
    <row r="38" spans="1:8">
      <c r="A38" s="51" t="s">
        <v>75</v>
      </c>
      <c r="B38" s="55">
        <f t="shared" si="2"/>
        <v>579199</v>
      </c>
      <c r="C38" s="55">
        <f t="shared" si="2"/>
        <v>520833</v>
      </c>
      <c r="D38" s="55">
        <f t="shared" si="2"/>
        <v>492856</v>
      </c>
      <c r="E38" s="55">
        <f t="shared" si="2"/>
        <v>463382</v>
      </c>
      <c r="F38" s="55">
        <f t="shared" ref="F38:G38" si="67">F97+F156</f>
        <v>457601</v>
      </c>
      <c r="G38" s="55">
        <f t="shared" si="67"/>
        <v>311292</v>
      </c>
      <c r="H38" s="55">
        <f t="shared" ref="H38" si="68">H97+H156</f>
        <v>213148</v>
      </c>
    </row>
    <row r="39" spans="1:8">
      <c r="A39" s="51" t="s">
        <v>133</v>
      </c>
      <c r="B39" s="55">
        <f t="shared" si="2"/>
        <v>0</v>
      </c>
      <c r="C39" s="55">
        <f t="shared" si="2"/>
        <v>0</v>
      </c>
      <c r="D39" s="55">
        <f t="shared" si="2"/>
        <v>0</v>
      </c>
      <c r="E39" s="55">
        <f t="shared" si="2"/>
        <v>0</v>
      </c>
      <c r="F39" s="55">
        <f t="shared" ref="F39:G39" si="69">F98+F157</f>
        <v>0</v>
      </c>
      <c r="G39" s="55">
        <f t="shared" si="69"/>
        <v>0</v>
      </c>
      <c r="H39" s="55">
        <f t="shared" ref="H39" si="70">H98+H157</f>
        <v>0</v>
      </c>
    </row>
    <row r="40" spans="1:8">
      <c r="A40" s="51" t="s">
        <v>134</v>
      </c>
      <c r="B40" s="55">
        <f t="shared" si="2"/>
        <v>7284084</v>
      </c>
      <c r="C40" s="55">
        <f t="shared" si="2"/>
        <v>6930267</v>
      </c>
      <c r="D40" s="55">
        <f t="shared" si="2"/>
        <v>6160531</v>
      </c>
      <c r="E40" s="55">
        <f t="shared" si="2"/>
        <v>7064512</v>
      </c>
      <c r="F40" s="55">
        <f t="shared" ref="F40:G40" si="71">F99+F158</f>
        <v>7391578</v>
      </c>
      <c r="G40" s="55">
        <f t="shared" si="71"/>
        <v>10547407</v>
      </c>
      <c r="H40" s="55">
        <f t="shared" ref="H40" si="72">H99+H158</f>
        <v>17413971</v>
      </c>
    </row>
    <row r="41" spans="1:8">
      <c r="A41" s="51" t="s">
        <v>136</v>
      </c>
      <c r="B41" s="55">
        <f t="shared" si="2"/>
        <v>1145328</v>
      </c>
      <c r="C41" s="55">
        <f t="shared" si="2"/>
        <v>4182130</v>
      </c>
      <c r="D41" s="55">
        <f t="shared" si="2"/>
        <v>1094571</v>
      </c>
      <c r="E41" s="55">
        <f t="shared" si="2"/>
        <v>1871947</v>
      </c>
      <c r="F41" s="55">
        <f t="shared" ref="F41:G41" si="73">F100+F159</f>
        <v>1853424</v>
      </c>
      <c r="G41" s="55">
        <f t="shared" si="73"/>
        <v>3323141</v>
      </c>
      <c r="H41" s="55">
        <f t="shared" ref="H41" si="74">H100+H159</f>
        <v>415864</v>
      </c>
    </row>
    <row r="42" spans="1:8">
      <c r="A42" s="51" t="s">
        <v>145</v>
      </c>
      <c r="B42" s="55">
        <f t="shared" si="2"/>
        <v>8643885</v>
      </c>
      <c r="C42" s="55">
        <f t="shared" si="2"/>
        <v>8271018</v>
      </c>
      <c r="D42" s="55">
        <f t="shared" si="2"/>
        <v>11289590</v>
      </c>
      <c r="E42" s="55">
        <f t="shared" si="2"/>
        <v>8094885</v>
      </c>
      <c r="F42" s="55">
        <f t="shared" ref="F42:G42" si="75">F101+F160</f>
        <v>12270681</v>
      </c>
      <c r="G42" s="55">
        <f t="shared" si="75"/>
        <v>11117090</v>
      </c>
      <c r="H42" s="55">
        <f t="shared" ref="H42" si="76">H101+H160</f>
        <v>9788361</v>
      </c>
    </row>
    <row r="43" spans="1:8">
      <c r="A43" s="51" t="s">
        <v>138</v>
      </c>
      <c r="B43" s="55">
        <f t="shared" si="2"/>
        <v>0</v>
      </c>
      <c r="C43" s="55">
        <f t="shared" si="2"/>
        <v>0</v>
      </c>
      <c r="D43" s="55">
        <f t="shared" si="2"/>
        <v>0</v>
      </c>
      <c r="E43" s="55">
        <f t="shared" si="2"/>
        <v>0</v>
      </c>
      <c r="F43" s="55">
        <f t="shared" ref="F43:G43" si="77">F102+F161</f>
        <v>0</v>
      </c>
      <c r="G43" s="55">
        <f t="shared" si="77"/>
        <v>0</v>
      </c>
      <c r="H43" s="55">
        <f t="shared" ref="H43" si="78">H102+H161</f>
        <v>0</v>
      </c>
    </row>
    <row r="44" spans="1:8">
      <c r="A44" s="51" t="s">
        <v>140</v>
      </c>
      <c r="B44" s="55">
        <f t="shared" si="2"/>
        <v>0</v>
      </c>
      <c r="C44" s="55">
        <f t="shared" si="2"/>
        <v>0</v>
      </c>
      <c r="D44" s="55">
        <f t="shared" si="2"/>
        <v>0</v>
      </c>
      <c r="E44" s="55">
        <f t="shared" si="2"/>
        <v>0</v>
      </c>
      <c r="F44" s="55">
        <f t="shared" ref="F44:G44" si="79">F103+F162</f>
        <v>0</v>
      </c>
      <c r="G44" s="55">
        <f t="shared" si="79"/>
        <v>17135589</v>
      </c>
      <c r="H44" s="55">
        <f t="shared" ref="H44" si="80">H103+H162</f>
        <v>15961466</v>
      </c>
    </row>
    <row r="45" spans="1:8">
      <c r="A45" s="51" t="s">
        <v>142</v>
      </c>
      <c r="B45" s="55">
        <f t="shared" si="2"/>
        <v>3620973</v>
      </c>
      <c r="C45" s="55">
        <f t="shared" si="2"/>
        <v>3736330</v>
      </c>
      <c r="D45" s="55">
        <f t="shared" si="2"/>
        <v>3619770</v>
      </c>
      <c r="E45" s="55">
        <f t="shared" si="2"/>
        <v>3538125</v>
      </c>
      <c r="F45" s="55">
        <f t="shared" ref="F45:G45" si="81">F104+F163</f>
        <v>3189438</v>
      </c>
      <c r="G45" s="55">
        <f t="shared" si="81"/>
        <v>2811692</v>
      </c>
      <c r="H45" s="55">
        <f t="shared" ref="H45" si="82">H104+H163</f>
        <v>2580565</v>
      </c>
    </row>
    <row r="46" spans="1:8">
      <c r="A46" s="51" t="s">
        <v>144</v>
      </c>
      <c r="B46" s="55">
        <f t="shared" si="2"/>
        <v>475083</v>
      </c>
      <c r="C46" s="55">
        <f t="shared" si="2"/>
        <v>328601</v>
      </c>
      <c r="D46" s="55">
        <f t="shared" si="2"/>
        <v>257439</v>
      </c>
      <c r="E46" s="55">
        <f t="shared" si="2"/>
        <v>131554</v>
      </c>
      <c r="F46" s="55">
        <f t="shared" ref="F46:G46" si="83">F105+F164</f>
        <v>74693</v>
      </c>
      <c r="G46" s="55">
        <f t="shared" si="83"/>
        <v>101681</v>
      </c>
      <c r="H46" s="55">
        <f t="shared" ref="H46" si="84">H105+H164</f>
        <v>288034</v>
      </c>
    </row>
    <row r="47" spans="1:8">
      <c r="A47" s="51" t="s">
        <v>146</v>
      </c>
      <c r="B47" s="55">
        <f t="shared" si="2"/>
        <v>389806</v>
      </c>
      <c r="C47" s="55">
        <f t="shared" si="2"/>
        <v>287473</v>
      </c>
      <c r="D47" s="55">
        <f t="shared" si="2"/>
        <v>247903</v>
      </c>
      <c r="E47" s="55">
        <f t="shared" si="2"/>
        <v>66475</v>
      </c>
      <c r="F47" s="55">
        <f t="shared" ref="F47:G47" si="85">F106+F165</f>
        <v>634443</v>
      </c>
      <c r="G47" s="55">
        <f t="shared" si="85"/>
        <v>462005</v>
      </c>
      <c r="H47" s="55">
        <f t="shared" ref="H47" si="86">H106+H165</f>
        <v>79099</v>
      </c>
    </row>
    <row r="48" spans="1:8">
      <c r="A48" s="51" t="s">
        <v>148</v>
      </c>
      <c r="B48" s="55">
        <f t="shared" si="2"/>
        <v>0</v>
      </c>
      <c r="C48" s="55">
        <f t="shared" si="2"/>
        <v>0</v>
      </c>
      <c r="D48" s="55">
        <f t="shared" si="2"/>
        <v>0</v>
      </c>
      <c r="E48" s="55">
        <f t="shared" si="2"/>
        <v>0</v>
      </c>
      <c r="F48" s="55">
        <f t="shared" ref="F48:G48" si="87">F107+F166</f>
        <v>0</v>
      </c>
      <c r="G48" s="55">
        <f t="shared" si="87"/>
        <v>0</v>
      </c>
      <c r="H48" s="55">
        <f t="shared" ref="H48" si="88">H107+H166</f>
        <v>0</v>
      </c>
    </row>
    <row r="49" spans="1:15">
      <c r="A49" s="51" t="s">
        <v>150</v>
      </c>
      <c r="B49" s="55">
        <f t="shared" si="2"/>
        <v>3906070</v>
      </c>
      <c r="C49" s="55">
        <f t="shared" si="2"/>
        <v>4722503</v>
      </c>
      <c r="D49" s="55">
        <f t="shared" si="2"/>
        <v>8121596</v>
      </c>
      <c r="E49" s="55">
        <f t="shared" si="2"/>
        <v>7425740</v>
      </c>
      <c r="F49" s="55">
        <f t="shared" ref="F49:G49" si="89">F108+F167</f>
        <v>4967117</v>
      </c>
      <c r="G49" s="55">
        <f t="shared" si="89"/>
        <v>2795800</v>
      </c>
      <c r="H49" s="55">
        <f t="shared" ref="H49" si="90">H108+H167</f>
        <v>2647360</v>
      </c>
    </row>
    <row r="50" spans="1:15">
      <c r="A50" s="51" t="s">
        <v>152</v>
      </c>
      <c r="B50" s="55">
        <f t="shared" si="2"/>
        <v>0</v>
      </c>
      <c r="C50" s="55">
        <f t="shared" si="2"/>
        <v>0</v>
      </c>
      <c r="D50" s="55">
        <f t="shared" si="2"/>
        <v>0</v>
      </c>
      <c r="E50" s="55">
        <f t="shared" si="2"/>
        <v>0</v>
      </c>
      <c r="F50" s="55">
        <f t="shared" ref="F50:G50" si="91">F109+F168</f>
        <v>14966</v>
      </c>
      <c r="G50" s="55">
        <f t="shared" si="91"/>
        <v>84391</v>
      </c>
      <c r="H50" s="55">
        <f t="shared" ref="H50" si="92">H109+H168</f>
        <v>92220</v>
      </c>
    </row>
    <row r="51" spans="1:15">
      <c r="A51" s="51" t="s">
        <v>153</v>
      </c>
      <c r="B51" s="55">
        <f t="shared" si="2"/>
        <v>0</v>
      </c>
      <c r="C51" s="55">
        <f t="shared" si="2"/>
        <v>0</v>
      </c>
      <c r="D51" s="55">
        <f t="shared" si="2"/>
        <v>0</v>
      </c>
      <c r="E51" s="55">
        <f t="shared" si="2"/>
        <v>3872408</v>
      </c>
      <c r="F51" s="55">
        <f t="shared" ref="F51:G51" si="93">F110+F169</f>
        <v>4175632</v>
      </c>
      <c r="G51" s="55">
        <f t="shared" si="93"/>
        <v>4196092</v>
      </c>
      <c r="H51" s="55">
        <f t="shared" ref="H51" si="94">H110+H169</f>
        <v>5005455</v>
      </c>
    </row>
    <row r="52" spans="1:15">
      <c r="A52" s="51" t="s">
        <v>154</v>
      </c>
      <c r="B52" s="55">
        <f t="shared" si="2"/>
        <v>4268977</v>
      </c>
      <c r="C52" s="55">
        <f t="shared" si="2"/>
        <v>3877057</v>
      </c>
      <c r="D52" s="55">
        <f t="shared" si="2"/>
        <v>3810142</v>
      </c>
      <c r="E52" s="55">
        <f t="shared" si="2"/>
        <v>3296369</v>
      </c>
      <c r="F52" s="55">
        <f t="shared" ref="F52:G52" si="95">F111+F170</f>
        <v>3564420</v>
      </c>
      <c r="G52" s="55">
        <f t="shared" si="95"/>
        <v>2549461</v>
      </c>
      <c r="H52" s="55">
        <f t="shared" ref="H52" si="96">H111+H170</f>
        <v>700662.41</v>
      </c>
    </row>
    <row r="53" spans="1:15">
      <c r="A53" s="51" t="s">
        <v>155</v>
      </c>
      <c r="B53" s="55">
        <f t="shared" si="2"/>
        <v>1558146</v>
      </c>
      <c r="C53" s="55">
        <f t="shared" si="2"/>
        <v>1558121</v>
      </c>
      <c r="D53" s="55">
        <f t="shared" si="2"/>
        <v>1168632</v>
      </c>
      <c r="E53" s="55">
        <f t="shared" si="2"/>
        <v>1558145</v>
      </c>
      <c r="F53" s="55">
        <f t="shared" ref="F53:G53" si="97">F112+F171</f>
        <v>1729790</v>
      </c>
      <c r="G53" s="55">
        <f t="shared" si="97"/>
        <v>1798145</v>
      </c>
      <c r="H53" s="55">
        <f t="shared" ref="H53" si="98">H112+H171</f>
        <v>4597570</v>
      </c>
    </row>
    <row r="54" spans="1:15">
      <c r="A54" s="51" t="s">
        <v>157</v>
      </c>
      <c r="B54" s="55">
        <f t="shared" si="2"/>
        <v>9984912</v>
      </c>
      <c r="C54" s="55">
        <f t="shared" si="2"/>
        <v>11782002</v>
      </c>
      <c r="D54" s="55">
        <f t="shared" si="2"/>
        <v>18292426</v>
      </c>
      <c r="E54" s="55">
        <f t="shared" si="2"/>
        <v>19083407</v>
      </c>
      <c r="F54" s="55">
        <f t="shared" ref="F54:G54" si="99">F113+F172</f>
        <v>14436996</v>
      </c>
      <c r="G54" s="55">
        <f t="shared" si="99"/>
        <v>17034978</v>
      </c>
      <c r="H54" s="55">
        <f t="shared" ref="H54" si="100">H113+H172</f>
        <v>14202926</v>
      </c>
    </row>
    <row r="55" spans="1:15">
      <c r="A55" s="51" t="s">
        <v>158</v>
      </c>
      <c r="B55" s="55">
        <f t="shared" si="2"/>
        <v>0</v>
      </c>
      <c r="C55" s="55">
        <f t="shared" si="2"/>
        <v>878314</v>
      </c>
      <c r="D55" s="55">
        <f t="shared" si="2"/>
        <v>900570</v>
      </c>
      <c r="E55" s="55">
        <f t="shared" si="2"/>
        <v>977195</v>
      </c>
      <c r="F55" s="55">
        <f t="shared" ref="F55:G55" si="101">F114+F173</f>
        <v>1160204</v>
      </c>
      <c r="G55" s="55">
        <f t="shared" si="101"/>
        <v>1614037</v>
      </c>
      <c r="H55" s="55">
        <f t="shared" ref="H55" si="102">H114+H173</f>
        <v>915540</v>
      </c>
    </row>
    <row r="56" spans="1:15">
      <c r="A56" s="59" t="s">
        <v>159</v>
      </c>
      <c r="B56" s="55">
        <f t="shared" si="2"/>
        <v>425395685</v>
      </c>
      <c r="C56" s="55">
        <f t="shared" si="2"/>
        <v>413759776</v>
      </c>
      <c r="D56" s="55">
        <f t="shared" si="2"/>
        <v>440657252</v>
      </c>
      <c r="E56" s="55">
        <f t="shared" si="2"/>
        <v>408517032</v>
      </c>
      <c r="F56" s="49">
        <f>SUM(F5:F55)</f>
        <v>408450102</v>
      </c>
      <c r="G56" s="49">
        <f>SUM(G5:G55)</f>
        <v>394674149</v>
      </c>
      <c r="H56" s="49">
        <f>SUM(H5:H55)</f>
        <v>397873765.17000002</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734373</v>
      </c>
      <c r="C64" s="226">
        <v>654573</v>
      </c>
      <c r="D64" s="49">
        <v>704845</v>
      </c>
      <c r="E64" s="49">
        <v>520862</v>
      </c>
      <c r="F64" s="49">
        <v>873299</v>
      </c>
      <c r="G64" s="49">
        <v>674642</v>
      </c>
      <c r="H64" s="49">
        <v>637122</v>
      </c>
    </row>
    <row r="65" spans="1:8">
      <c r="A65" s="51" t="s">
        <v>84</v>
      </c>
      <c r="B65" s="49">
        <v>0</v>
      </c>
      <c r="C65" s="226">
        <v>0</v>
      </c>
      <c r="D65" s="49">
        <v>113</v>
      </c>
      <c r="E65" s="49">
        <v>0</v>
      </c>
      <c r="F65" s="49">
        <v>0</v>
      </c>
      <c r="G65" s="49">
        <v>1199</v>
      </c>
      <c r="H65" s="49">
        <v>89484.28</v>
      </c>
    </row>
    <row r="66" spans="1:8">
      <c r="A66" s="51" t="s">
        <v>86</v>
      </c>
      <c r="B66" s="49">
        <v>6964012</v>
      </c>
      <c r="C66" s="226">
        <v>9690790</v>
      </c>
      <c r="D66" s="49">
        <v>6920114</v>
      </c>
      <c r="E66" s="49">
        <v>5784681</v>
      </c>
      <c r="F66" s="49">
        <v>7227262</v>
      </c>
      <c r="G66" s="49">
        <v>6972015</v>
      </c>
      <c r="H66" s="49">
        <v>5931368</v>
      </c>
    </row>
    <row r="67" spans="1:8">
      <c r="A67" s="51" t="s">
        <v>88</v>
      </c>
      <c r="B67" s="49">
        <v>0</v>
      </c>
      <c r="C67" s="226">
        <v>0</v>
      </c>
      <c r="D67" s="49">
        <v>0</v>
      </c>
      <c r="E67" s="49">
        <v>0</v>
      </c>
      <c r="F67" s="49">
        <v>0</v>
      </c>
      <c r="G67" s="49">
        <v>0</v>
      </c>
      <c r="H67" s="49">
        <v>0</v>
      </c>
    </row>
    <row r="68" spans="1:8">
      <c r="A68" s="51" t="s">
        <v>74</v>
      </c>
      <c r="B68" s="49">
        <v>38512610</v>
      </c>
      <c r="C68" s="226">
        <v>40855713</v>
      </c>
      <c r="D68" s="49">
        <v>37957670</v>
      </c>
      <c r="E68" s="49">
        <v>34051960</v>
      </c>
      <c r="F68" s="49">
        <v>37074728</v>
      </c>
      <c r="G68" s="49">
        <v>36288408</v>
      </c>
      <c r="H68" s="49">
        <v>33216795</v>
      </c>
    </row>
    <row r="69" spans="1:8">
      <c r="A69" s="51" t="s">
        <v>91</v>
      </c>
      <c r="B69" s="49">
        <v>1829768</v>
      </c>
      <c r="C69" s="226">
        <v>1870923</v>
      </c>
      <c r="D69" s="49">
        <v>1524688</v>
      </c>
      <c r="E69" s="49">
        <v>1979964</v>
      </c>
      <c r="F69" s="49">
        <v>2017806</v>
      </c>
      <c r="G69" s="49">
        <v>2817438</v>
      </c>
      <c r="H69" s="49">
        <v>3256536</v>
      </c>
    </row>
    <row r="70" spans="1:8">
      <c r="A70" s="51" t="s">
        <v>93</v>
      </c>
      <c r="B70" s="49">
        <v>6979024</v>
      </c>
      <c r="C70" s="226">
        <v>6933258</v>
      </c>
      <c r="D70" s="49">
        <v>12071606</v>
      </c>
      <c r="E70" s="49">
        <v>19103907</v>
      </c>
      <c r="F70" s="49">
        <v>18023353</v>
      </c>
      <c r="G70" s="49">
        <v>17465786</v>
      </c>
      <c r="H70" s="49">
        <v>17680447</v>
      </c>
    </row>
    <row r="71" spans="1:8">
      <c r="A71" s="51" t="s">
        <v>95</v>
      </c>
      <c r="B71" s="49">
        <v>750002</v>
      </c>
      <c r="C71" s="226">
        <v>0</v>
      </c>
      <c r="D71" s="49">
        <v>0</v>
      </c>
      <c r="E71" s="49">
        <v>0</v>
      </c>
      <c r="F71" s="49">
        <v>0</v>
      </c>
      <c r="G71" s="49">
        <v>503826</v>
      </c>
      <c r="H71" s="49">
        <v>460020</v>
      </c>
    </row>
    <row r="72" spans="1:8">
      <c r="A72" s="51" t="s">
        <v>97</v>
      </c>
      <c r="B72" s="49">
        <v>407206</v>
      </c>
      <c r="C72" s="226">
        <v>325000</v>
      </c>
      <c r="D72" s="49">
        <v>325000</v>
      </c>
      <c r="E72" s="49">
        <v>273109</v>
      </c>
      <c r="F72" s="49">
        <v>335000</v>
      </c>
      <c r="G72" s="49">
        <v>335000</v>
      </c>
      <c r="H72" s="49">
        <v>335000</v>
      </c>
    </row>
    <row r="73" spans="1:8">
      <c r="A73" s="51" t="s">
        <v>99</v>
      </c>
      <c r="B73" s="49">
        <v>18837188</v>
      </c>
      <c r="C73" s="226">
        <v>22508558</v>
      </c>
      <c r="D73" s="49">
        <v>19521199</v>
      </c>
      <c r="E73" s="49">
        <v>19923876</v>
      </c>
      <c r="F73" s="49">
        <v>20327946</v>
      </c>
      <c r="G73" s="49">
        <v>20297592</v>
      </c>
      <c r="H73" s="49">
        <v>17786728</v>
      </c>
    </row>
    <row r="74" spans="1:8">
      <c r="A74" s="51" t="s">
        <v>101</v>
      </c>
      <c r="B74" s="49">
        <v>22770713</v>
      </c>
      <c r="C74" s="226">
        <v>22232548</v>
      </c>
      <c r="D74" s="49">
        <v>24773644</v>
      </c>
      <c r="E74" s="49">
        <v>13069738</v>
      </c>
      <c r="F74" s="49">
        <v>18455708</v>
      </c>
      <c r="G74" s="49">
        <v>13836760</v>
      </c>
      <c r="H74" s="49">
        <v>8433116</v>
      </c>
    </row>
    <row r="75" spans="1:8">
      <c r="A75" s="51" t="s">
        <v>102</v>
      </c>
      <c r="B75" s="49">
        <v>432998</v>
      </c>
      <c r="C75" s="226">
        <v>684875</v>
      </c>
      <c r="D75" s="49">
        <v>392297</v>
      </c>
      <c r="E75" s="49">
        <v>616477</v>
      </c>
      <c r="F75" s="49">
        <v>53130</v>
      </c>
      <c r="G75" s="49">
        <v>0</v>
      </c>
      <c r="H75" s="49">
        <v>0</v>
      </c>
    </row>
    <row r="76" spans="1:8">
      <c r="A76" s="51" t="s">
        <v>103</v>
      </c>
      <c r="B76" s="49">
        <v>431624</v>
      </c>
      <c r="C76" s="226">
        <v>0</v>
      </c>
      <c r="D76" s="49">
        <v>0</v>
      </c>
      <c r="E76" s="49">
        <v>0</v>
      </c>
      <c r="F76" s="49">
        <v>63195</v>
      </c>
      <c r="G76" s="49">
        <v>0</v>
      </c>
      <c r="H76" s="49">
        <v>0</v>
      </c>
    </row>
    <row r="77" spans="1:8">
      <c r="A77" s="51" t="s">
        <v>104</v>
      </c>
      <c r="B77" s="49">
        <v>0</v>
      </c>
      <c r="C77" s="226">
        <v>0</v>
      </c>
      <c r="D77" s="49">
        <v>0</v>
      </c>
      <c r="E77" s="49">
        <v>0</v>
      </c>
      <c r="F77" s="49">
        <v>0</v>
      </c>
      <c r="G77" s="49">
        <v>0</v>
      </c>
      <c r="H77" s="49">
        <v>0</v>
      </c>
    </row>
    <row r="78" spans="1:8">
      <c r="A78" s="51" t="s">
        <v>105</v>
      </c>
      <c r="B78" s="49">
        <v>0</v>
      </c>
      <c r="C78" s="226">
        <v>0</v>
      </c>
      <c r="D78" s="49">
        <v>0</v>
      </c>
      <c r="E78" s="49">
        <v>0</v>
      </c>
      <c r="F78" s="49">
        <v>0</v>
      </c>
      <c r="G78" s="49">
        <v>0</v>
      </c>
      <c r="H78" s="49">
        <v>0</v>
      </c>
    </row>
    <row r="79" spans="1:8">
      <c r="A79" s="51" t="s">
        <v>107</v>
      </c>
      <c r="B79" s="49">
        <v>0</v>
      </c>
      <c r="C79" s="226">
        <v>0</v>
      </c>
      <c r="D79" s="49">
        <v>0</v>
      </c>
      <c r="E79" s="49">
        <v>0</v>
      </c>
      <c r="F79" s="49">
        <v>0</v>
      </c>
      <c r="G79" s="49">
        <v>0</v>
      </c>
      <c r="H79" s="49">
        <v>0</v>
      </c>
    </row>
    <row r="80" spans="1:8">
      <c r="A80" s="51" t="s">
        <v>76</v>
      </c>
      <c r="B80" s="49">
        <v>2683704</v>
      </c>
      <c r="C80" s="226">
        <v>2806969</v>
      </c>
      <c r="D80" s="49">
        <v>2596524</v>
      </c>
      <c r="E80" s="49">
        <v>3186011</v>
      </c>
      <c r="F80" s="49">
        <v>4454657</v>
      </c>
      <c r="G80" s="49">
        <v>3951579</v>
      </c>
      <c r="H80" s="49">
        <v>3856030</v>
      </c>
    </row>
    <row r="81" spans="1:8">
      <c r="A81" s="51" t="s">
        <v>110</v>
      </c>
      <c r="B81" s="49">
        <v>15382793</v>
      </c>
      <c r="C81" s="226">
        <v>11602633</v>
      </c>
      <c r="D81" s="49">
        <v>10448241</v>
      </c>
      <c r="E81" s="49">
        <v>6043839</v>
      </c>
      <c r="F81" s="49">
        <v>6236707</v>
      </c>
      <c r="G81" s="49">
        <v>2830265</v>
      </c>
      <c r="H81" s="49">
        <v>891816</v>
      </c>
    </row>
    <row r="82" spans="1:8">
      <c r="A82" s="51" t="s">
        <v>111</v>
      </c>
      <c r="B82" s="49">
        <v>8672942</v>
      </c>
      <c r="C82" s="226">
        <v>7410449</v>
      </c>
      <c r="D82" s="49">
        <v>7296057</v>
      </c>
      <c r="E82" s="49">
        <v>9165771</v>
      </c>
      <c r="F82" s="49">
        <v>5046123</v>
      </c>
      <c r="G82" s="49">
        <v>5787200</v>
      </c>
      <c r="H82" s="49">
        <v>7620102</v>
      </c>
    </row>
    <row r="83" spans="1:8">
      <c r="A83" s="51" t="s">
        <v>113</v>
      </c>
      <c r="B83" s="49">
        <v>2711984</v>
      </c>
      <c r="C83" s="226">
        <v>6014596</v>
      </c>
      <c r="D83" s="49">
        <v>396728</v>
      </c>
      <c r="E83" s="49">
        <v>2334300</v>
      </c>
      <c r="F83" s="49">
        <v>2355838</v>
      </c>
      <c r="G83" s="49">
        <v>1715306</v>
      </c>
      <c r="H83" s="49">
        <v>2576605</v>
      </c>
    </row>
    <row r="84" spans="1:8">
      <c r="A84" s="51" t="s">
        <v>78</v>
      </c>
      <c r="B84" s="49">
        <v>0</v>
      </c>
      <c r="C84" s="226">
        <v>0</v>
      </c>
      <c r="D84" s="49">
        <v>0</v>
      </c>
      <c r="E84" s="49">
        <v>0</v>
      </c>
      <c r="F84" s="49">
        <v>0</v>
      </c>
      <c r="G84" s="49">
        <v>0</v>
      </c>
      <c r="H84" s="49">
        <v>0</v>
      </c>
    </row>
    <row r="85" spans="1:8">
      <c r="A85" s="51" t="s">
        <v>116</v>
      </c>
      <c r="B85" s="49">
        <v>0</v>
      </c>
      <c r="C85" s="226">
        <v>0</v>
      </c>
      <c r="D85" s="49">
        <v>0</v>
      </c>
      <c r="E85" s="49">
        <v>0</v>
      </c>
      <c r="F85" s="49">
        <v>0</v>
      </c>
      <c r="G85" s="49">
        <v>0</v>
      </c>
      <c r="H85" s="49">
        <v>0</v>
      </c>
    </row>
    <row r="86" spans="1:8">
      <c r="A86" s="51" t="s">
        <v>117</v>
      </c>
      <c r="B86" s="49">
        <v>17388274</v>
      </c>
      <c r="C86" s="226">
        <v>12626023</v>
      </c>
      <c r="D86" s="49">
        <v>16041819</v>
      </c>
      <c r="E86" s="49">
        <v>18605951</v>
      </c>
      <c r="F86" s="49">
        <v>11323611</v>
      </c>
      <c r="G86" s="49">
        <v>2442853</v>
      </c>
      <c r="H86" s="49">
        <v>67828</v>
      </c>
    </row>
    <row r="87" spans="1:8">
      <c r="A87" s="51" t="s">
        <v>77</v>
      </c>
      <c r="B87" s="49">
        <v>0</v>
      </c>
      <c r="C87" s="226">
        <v>0</v>
      </c>
      <c r="D87" s="49">
        <v>0</v>
      </c>
      <c r="E87" s="49">
        <v>0</v>
      </c>
      <c r="F87" s="49">
        <v>0</v>
      </c>
      <c r="G87" s="49">
        <v>0</v>
      </c>
      <c r="H87" s="49">
        <v>0</v>
      </c>
    </row>
    <row r="88" spans="1:8">
      <c r="A88" s="51" t="s">
        <v>120</v>
      </c>
      <c r="B88" s="49">
        <v>2853936</v>
      </c>
      <c r="C88" s="226">
        <v>3925383</v>
      </c>
      <c r="D88" s="49">
        <v>28467324</v>
      </c>
      <c r="E88" s="49">
        <v>6922321</v>
      </c>
      <c r="F88" s="49">
        <v>403963</v>
      </c>
      <c r="G88" s="49">
        <v>0</v>
      </c>
      <c r="H88" s="49">
        <v>0</v>
      </c>
    </row>
    <row r="89" spans="1:8">
      <c r="A89" s="51" t="s">
        <v>122</v>
      </c>
      <c r="B89" s="49">
        <v>696595</v>
      </c>
      <c r="C89" s="226">
        <v>523465</v>
      </c>
      <c r="D89" s="49">
        <v>3730935</v>
      </c>
      <c r="E89" s="49">
        <v>546555</v>
      </c>
      <c r="F89" s="49">
        <v>1507586</v>
      </c>
      <c r="G89" s="49">
        <v>5834081</v>
      </c>
      <c r="H89" s="49">
        <v>517342</v>
      </c>
    </row>
    <row r="90" spans="1:8">
      <c r="A90" s="51" t="s">
        <v>124</v>
      </c>
      <c r="B90" s="49">
        <v>0</v>
      </c>
      <c r="C90" s="226">
        <v>0</v>
      </c>
      <c r="D90" s="49">
        <v>0</v>
      </c>
      <c r="E90" s="49">
        <v>0</v>
      </c>
      <c r="F90" s="49">
        <v>0</v>
      </c>
      <c r="G90" s="49">
        <v>0</v>
      </c>
      <c r="H90" s="49">
        <v>0</v>
      </c>
    </row>
    <row r="91" spans="1:8">
      <c r="A91" s="51" t="s">
        <v>126</v>
      </c>
      <c r="B91" s="49">
        <v>0</v>
      </c>
      <c r="C91" s="226">
        <v>0</v>
      </c>
      <c r="D91" s="49">
        <v>0</v>
      </c>
      <c r="E91" s="49">
        <v>0</v>
      </c>
      <c r="F91" s="49">
        <v>0</v>
      </c>
      <c r="G91" s="49">
        <v>0</v>
      </c>
      <c r="H91" s="49">
        <v>0</v>
      </c>
    </row>
    <row r="92" spans="1:8">
      <c r="A92" s="51" t="s">
        <v>127</v>
      </c>
      <c r="B92" s="49">
        <v>840590</v>
      </c>
      <c r="C92" s="226">
        <v>714989</v>
      </c>
      <c r="D92" s="49">
        <v>276780</v>
      </c>
      <c r="E92" s="49">
        <v>261248</v>
      </c>
      <c r="F92" s="49">
        <v>629359</v>
      </c>
      <c r="G92" s="49">
        <v>379026</v>
      </c>
      <c r="H92" s="49">
        <v>182414</v>
      </c>
    </row>
    <row r="93" spans="1:8">
      <c r="A93" s="51" t="s">
        <v>128</v>
      </c>
      <c r="B93" s="49">
        <v>0</v>
      </c>
      <c r="C93" s="226">
        <v>5292</v>
      </c>
      <c r="D93" s="49">
        <v>1124169</v>
      </c>
      <c r="E93" s="49">
        <v>2136482</v>
      </c>
      <c r="F93" s="49">
        <v>1678070</v>
      </c>
      <c r="G93" s="49">
        <v>1281072</v>
      </c>
      <c r="H93" s="49">
        <v>150000</v>
      </c>
    </row>
    <row r="94" spans="1:8">
      <c r="A94" s="51" t="s">
        <v>130</v>
      </c>
      <c r="B94" s="49">
        <v>7792493</v>
      </c>
      <c r="C94" s="226">
        <v>5948448</v>
      </c>
      <c r="D94" s="49">
        <v>5288333</v>
      </c>
      <c r="E94" s="49">
        <v>4664999</v>
      </c>
      <c r="F94" s="49">
        <v>4486159</v>
      </c>
      <c r="G94" s="49">
        <v>4513559</v>
      </c>
      <c r="H94" s="49">
        <v>3497555.71</v>
      </c>
    </row>
    <row r="95" spans="1:8">
      <c r="A95" s="51" t="s">
        <v>131</v>
      </c>
      <c r="B95" s="49">
        <v>1547530</v>
      </c>
      <c r="C95" s="226">
        <v>1303554</v>
      </c>
      <c r="D95" s="49">
        <v>0</v>
      </c>
      <c r="E95" s="49">
        <v>0</v>
      </c>
      <c r="F95" s="49">
        <v>0</v>
      </c>
      <c r="G95" s="49">
        <v>0</v>
      </c>
      <c r="H95" s="49">
        <v>0</v>
      </c>
    </row>
    <row r="96" spans="1:8">
      <c r="A96" s="51" t="s">
        <v>132</v>
      </c>
      <c r="B96" s="49">
        <v>39400893</v>
      </c>
      <c r="C96" s="226">
        <v>38525323</v>
      </c>
      <c r="D96" s="49">
        <v>33543024</v>
      </c>
      <c r="E96" s="49">
        <v>22427649</v>
      </c>
      <c r="F96" s="49">
        <v>28028331</v>
      </c>
      <c r="G96" s="49">
        <v>32538965</v>
      </c>
      <c r="H96" s="49">
        <v>28535608</v>
      </c>
    </row>
    <row r="97" spans="1:8">
      <c r="A97" s="51" t="s">
        <v>75</v>
      </c>
      <c r="B97" s="49">
        <v>204959</v>
      </c>
      <c r="C97" s="226">
        <v>220678</v>
      </c>
      <c r="D97" s="49">
        <v>174402</v>
      </c>
      <c r="E97" s="49">
        <v>110037</v>
      </c>
      <c r="F97" s="49">
        <v>78396</v>
      </c>
      <c r="G97" s="49">
        <v>45862</v>
      </c>
      <c r="H97" s="49">
        <v>40772</v>
      </c>
    </row>
    <row r="98" spans="1:8">
      <c r="A98" s="51" t="s">
        <v>133</v>
      </c>
      <c r="B98" s="49">
        <v>0</v>
      </c>
      <c r="C98" s="226">
        <v>0</v>
      </c>
      <c r="D98" s="49">
        <v>0</v>
      </c>
      <c r="E98" s="49">
        <v>0</v>
      </c>
      <c r="F98" s="49">
        <v>0</v>
      </c>
      <c r="G98" s="49">
        <v>0</v>
      </c>
      <c r="H98" s="49">
        <v>0</v>
      </c>
    </row>
    <row r="99" spans="1:8">
      <c r="A99" s="51" t="s">
        <v>134</v>
      </c>
      <c r="B99" s="49">
        <v>7284084</v>
      </c>
      <c r="C99" s="226">
        <v>6930267</v>
      </c>
      <c r="D99" s="49">
        <v>6160531</v>
      </c>
      <c r="E99" s="49">
        <v>7064512</v>
      </c>
      <c r="F99" s="49">
        <v>7391578</v>
      </c>
      <c r="G99" s="49">
        <v>10547407</v>
      </c>
      <c r="H99" s="49">
        <v>17413971</v>
      </c>
    </row>
    <row r="100" spans="1:8">
      <c r="A100" s="51" t="s">
        <v>136</v>
      </c>
      <c r="B100" s="49">
        <v>900052</v>
      </c>
      <c r="C100" s="226">
        <v>2402630</v>
      </c>
      <c r="D100" s="49">
        <v>513038</v>
      </c>
      <c r="E100" s="49">
        <v>1077780</v>
      </c>
      <c r="F100" s="49">
        <v>610854</v>
      </c>
      <c r="G100" s="49">
        <v>659278</v>
      </c>
      <c r="H100" s="49">
        <v>67873</v>
      </c>
    </row>
    <row r="101" spans="1:8">
      <c r="A101" s="51" t="s">
        <v>145</v>
      </c>
      <c r="B101" s="49">
        <v>7309449</v>
      </c>
      <c r="C101" s="226">
        <v>7000803</v>
      </c>
      <c r="D101" s="49">
        <v>6329882</v>
      </c>
      <c r="E101" s="49">
        <v>7251896</v>
      </c>
      <c r="F101" s="49">
        <v>6737901</v>
      </c>
      <c r="G101" s="49">
        <v>7505466</v>
      </c>
      <c r="H101" s="49">
        <v>6480993</v>
      </c>
    </row>
    <row r="102" spans="1:8">
      <c r="A102" s="51" t="s">
        <v>138</v>
      </c>
      <c r="B102" s="49">
        <v>0</v>
      </c>
      <c r="C102" s="226">
        <v>0</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3620973</v>
      </c>
      <c r="C104" s="226">
        <v>3736330</v>
      </c>
      <c r="D104" s="49">
        <v>3619770</v>
      </c>
      <c r="E104" s="49">
        <v>3538125</v>
      </c>
      <c r="F104" s="49">
        <v>3189438</v>
      </c>
      <c r="G104" s="49">
        <v>2811692</v>
      </c>
      <c r="H104" s="49">
        <v>2580565</v>
      </c>
    </row>
    <row r="105" spans="1:8">
      <c r="A105" s="51" t="s">
        <v>144</v>
      </c>
      <c r="B105" s="49">
        <v>475083</v>
      </c>
      <c r="C105" s="226">
        <v>328601</v>
      </c>
      <c r="D105" s="49">
        <v>257439</v>
      </c>
      <c r="E105" s="49">
        <v>131554</v>
      </c>
      <c r="F105" s="49">
        <v>74693</v>
      </c>
      <c r="G105" s="49">
        <v>101681</v>
      </c>
      <c r="H105" s="49">
        <v>288034</v>
      </c>
    </row>
    <row r="106" spans="1:8">
      <c r="A106" s="51" t="s">
        <v>146</v>
      </c>
      <c r="B106" s="49">
        <v>292354</v>
      </c>
      <c r="C106" s="226">
        <v>215605</v>
      </c>
      <c r="D106" s="49">
        <v>237889</v>
      </c>
      <c r="E106" s="49">
        <v>0</v>
      </c>
      <c r="F106" s="49">
        <v>475832</v>
      </c>
      <c r="G106" s="49">
        <v>438380</v>
      </c>
      <c r="H106" s="49">
        <v>79099</v>
      </c>
    </row>
    <row r="107" spans="1:8">
      <c r="A107" s="51" t="s">
        <v>148</v>
      </c>
      <c r="B107" s="49">
        <v>0</v>
      </c>
      <c r="C107" s="226">
        <v>0</v>
      </c>
      <c r="D107" s="49">
        <v>0</v>
      </c>
      <c r="E107" s="49">
        <v>0</v>
      </c>
      <c r="F107" s="49">
        <v>0</v>
      </c>
      <c r="G107" s="49">
        <v>0</v>
      </c>
      <c r="H107" s="49">
        <v>0</v>
      </c>
    </row>
    <row r="108" spans="1:8">
      <c r="A108" s="51" t="s">
        <v>150</v>
      </c>
      <c r="B108" s="49">
        <v>3863075</v>
      </c>
      <c r="C108" s="226">
        <v>2955971</v>
      </c>
      <c r="D108" s="49">
        <v>8052866</v>
      </c>
      <c r="E108" s="49">
        <v>6165520</v>
      </c>
      <c r="F108" s="49">
        <v>4947662</v>
      </c>
      <c r="G108" s="49">
        <v>2788922</v>
      </c>
      <c r="H108" s="49">
        <v>2643571</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2679992</v>
      </c>
      <c r="F110" s="49">
        <v>3025106</v>
      </c>
      <c r="G110" s="49">
        <v>2862490</v>
      </c>
      <c r="H110" s="49">
        <v>3656705</v>
      </c>
    </row>
    <row r="111" spans="1:8">
      <c r="A111" s="51" t="s">
        <v>154</v>
      </c>
      <c r="B111" s="49">
        <v>4255591</v>
      </c>
      <c r="C111" s="226">
        <v>3865304</v>
      </c>
      <c r="D111" s="49">
        <v>3531069</v>
      </c>
      <c r="E111" s="49">
        <v>3296369</v>
      </c>
      <c r="F111" s="49">
        <v>3564420</v>
      </c>
      <c r="G111" s="49">
        <v>2549461</v>
      </c>
      <c r="H111" s="49">
        <v>700662.41</v>
      </c>
    </row>
    <row r="112" spans="1:8">
      <c r="A112" s="51" t="s">
        <v>155</v>
      </c>
      <c r="B112" s="49">
        <v>1168609</v>
      </c>
      <c r="C112" s="226">
        <v>1558121</v>
      </c>
      <c r="D112" s="49">
        <v>1168632</v>
      </c>
      <c r="E112" s="49">
        <v>1558145</v>
      </c>
      <c r="F112" s="49">
        <v>1729790</v>
      </c>
      <c r="G112" s="49">
        <v>1798145</v>
      </c>
      <c r="H112" s="49">
        <v>4597570</v>
      </c>
    </row>
    <row r="113" spans="1:8">
      <c r="A113" s="51" t="s">
        <v>157</v>
      </c>
      <c r="B113" s="49">
        <v>0</v>
      </c>
      <c r="C113" s="226">
        <v>391945</v>
      </c>
      <c r="D113" s="49">
        <v>500000</v>
      </c>
      <c r="E113" s="49">
        <v>554670</v>
      </c>
      <c r="F113" s="49">
        <v>774308</v>
      </c>
      <c r="G113" s="49">
        <v>504800</v>
      </c>
      <c r="H113" s="49">
        <v>481910</v>
      </c>
    </row>
    <row r="114" spans="1:8">
      <c r="A114" s="51" t="s">
        <v>158</v>
      </c>
      <c r="B114" s="49">
        <v>0</v>
      </c>
      <c r="C114" s="226">
        <v>878314</v>
      </c>
      <c r="D114" s="49">
        <v>900570</v>
      </c>
      <c r="E114" s="49">
        <v>977195</v>
      </c>
      <c r="F114" s="49">
        <v>1160204</v>
      </c>
      <c r="G114" s="49">
        <v>1614037</v>
      </c>
      <c r="H114" s="49">
        <v>915540</v>
      </c>
    </row>
    <row r="115" spans="1:8">
      <c r="A115" s="59" t="s">
        <v>159</v>
      </c>
      <c r="B115" s="49">
        <v>227995481</v>
      </c>
      <c r="C115" s="226">
        <v>227647931</v>
      </c>
      <c r="D115" s="49">
        <f>SUM(D64:D114)</f>
        <v>244847198</v>
      </c>
      <c r="E115" s="49">
        <f>SUM(E64:E114)</f>
        <v>206025495</v>
      </c>
      <c r="F115" s="49">
        <f>SUM(F64:F114)</f>
        <v>204362013</v>
      </c>
      <c r="G115" s="49">
        <f>SUM(G64:G114)</f>
        <v>194694193</v>
      </c>
      <c r="H115" s="49">
        <f>SUM(H64:H114)</f>
        <v>175669182.40000001</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10</v>
      </c>
      <c r="C123" s="226">
        <v>10</v>
      </c>
      <c r="D123" s="49">
        <v>0</v>
      </c>
      <c r="E123" s="49">
        <v>25</v>
      </c>
      <c r="F123" s="49">
        <v>0</v>
      </c>
      <c r="G123" s="49">
        <v>0</v>
      </c>
      <c r="H123" s="49">
        <v>0</v>
      </c>
    </row>
    <row r="124" spans="1:8">
      <c r="A124" s="51" t="s">
        <v>84</v>
      </c>
      <c r="B124" s="49">
        <v>0</v>
      </c>
      <c r="C124" s="226">
        <v>0</v>
      </c>
      <c r="D124" s="49">
        <v>0</v>
      </c>
      <c r="E124" s="49">
        <v>0</v>
      </c>
      <c r="F124" s="49">
        <v>0</v>
      </c>
      <c r="G124" s="49">
        <v>0</v>
      </c>
      <c r="H124" s="49">
        <v>0</v>
      </c>
    </row>
    <row r="125" spans="1:8">
      <c r="A125" s="51" t="s">
        <v>86</v>
      </c>
      <c r="B125" s="49">
        <v>606714</v>
      </c>
      <c r="C125" s="226">
        <v>630621</v>
      </c>
      <c r="D125" s="49">
        <v>0</v>
      </c>
      <c r="E125" s="49">
        <v>0</v>
      </c>
      <c r="F125" s="49">
        <v>0</v>
      </c>
      <c r="G125" s="49">
        <v>0</v>
      </c>
      <c r="H125" s="49">
        <v>0</v>
      </c>
    </row>
    <row r="126" spans="1:8">
      <c r="A126" s="51" t="s">
        <v>88</v>
      </c>
      <c r="B126" s="49">
        <v>0</v>
      </c>
      <c r="C126" s="226">
        <v>0</v>
      </c>
      <c r="D126" s="49">
        <v>0</v>
      </c>
      <c r="E126" s="49">
        <v>0</v>
      </c>
      <c r="F126" s="49">
        <v>0</v>
      </c>
      <c r="G126" s="49">
        <v>0</v>
      </c>
      <c r="H126" s="49">
        <v>0</v>
      </c>
    </row>
    <row r="127" spans="1:8">
      <c r="A127" s="51" t="s">
        <v>74</v>
      </c>
      <c r="B127" s="49">
        <v>104958932</v>
      </c>
      <c r="C127" s="226">
        <v>111662044</v>
      </c>
      <c r="D127" s="49">
        <v>108812280</v>
      </c>
      <c r="E127" s="49">
        <v>104778193</v>
      </c>
      <c r="F127" s="49">
        <v>99410937</v>
      </c>
      <c r="G127" s="49">
        <v>95484830</v>
      </c>
      <c r="H127" s="49">
        <v>96905942</v>
      </c>
    </row>
    <row r="128" spans="1:8">
      <c r="A128" s="51" t="s">
        <v>91</v>
      </c>
      <c r="B128" s="49">
        <v>13566184</v>
      </c>
      <c r="C128" s="226">
        <v>190390</v>
      </c>
      <c r="D128" s="49">
        <v>193256</v>
      </c>
      <c r="E128" s="49">
        <v>147422</v>
      </c>
      <c r="F128" s="49">
        <v>271944</v>
      </c>
      <c r="G128" s="49">
        <v>0</v>
      </c>
      <c r="H128" s="49">
        <v>0</v>
      </c>
    </row>
    <row r="129" spans="1:8">
      <c r="A129" s="51" t="s">
        <v>93</v>
      </c>
      <c r="B129" s="49">
        <v>2049200</v>
      </c>
      <c r="C129" s="226">
        <v>2026488</v>
      </c>
      <c r="D129" s="49">
        <v>1603177</v>
      </c>
      <c r="E129" s="49">
        <v>1327105</v>
      </c>
      <c r="F129" s="49">
        <v>1378340</v>
      </c>
      <c r="G129" s="49">
        <v>1157895</v>
      </c>
      <c r="H129" s="49">
        <v>1199918</v>
      </c>
    </row>
    <row r="130" spans="1:8">
      <c r="A130" s="51" t="s">
        <v>95</v>
      </c>
      <c r="B130" s="49">
        <v>0</v>
      </c>
      <c r="C130" s="226">
        <v>0</v>
      </c>
      <c r="D130" s="49">
        <v>0</v>
      </c>
      <c r="E130" s="49">
        <v>0</v>
      </c>
      <c r="F130" s="49">
        <v>0</v>
      </c>
      <c r="G130" s="49">
        <v>85735</v>
      </c>
      <c r="H130" s="49">
        <v>0</v>
      </c>
    </row>
    <row r="131" spans="1:8">
      <c r="A131" s="51" t="s">
        <v>97</v>
      </c>
      <c r="B131" s="49">
        <v>831621</v>
      </c>
      <c r="C131" s="226">
        <v>781314</v>
      </c>
      <c r="D131" s="49">
        <v>982183</v>
      </c>
      <c r="E131" s="49">
        <v>1095609</v>
      </c>
      <c r="F131" s="49">
        <v>0</v>
      </c>
      <c r="G131" s="49">
        <v>0</v>
      </c>
      <c r="H131" s="49">
        <v>564784</v>
      </c>
    </row>
    <row r="132" spans="1:8">
      <c r="A132" s="51" t="s">
        <v>99</v>
      </c>
      <c r="B132" s="49">
        <v>0</v>
      </c>
      <c r="C132" s="226">
        <v>0</v>
      </c>
      <c r="D132" s="49">
        <v>0</v>
      </c>
      <c r="E132" s="49">
        <v>0</v>
      </c>
      <c r="F132" s="49">
        <v>0</v>
      </c>
      <c r="G132" s="49">
        <v>0</v>
      </c>
      <c r="H132" s="49">
        <v>0</v>
      </c>
    </row>
    <row r="133" spans="1:8">
      <c r="A133" s="51" t="s">
        <v>101</v>
      </c>
      <c r="B133" s="49">
        <v>0</v>
      </c>
      <c r="C133" s="226">
        <v>0</v>
      </c>
      <c r="D133" s="49">
        <v>0</v>
      </c>
      <c r="E133" s="49">
        <v>0</v>
      </c>
      <c r="F133" s="49">
        <v>0</v>
      </c>
      <c r="G133" s="49">
        <v>0</v>
      </c>
      <c r="H133" s="49">
        <v>0</v>
      </c>
    </row>
    <row r="134" spans="1:8">
      <c r="A134" s="51" t="s">
        <v>102</v>
      </c>
      <c r="B134" s="49">
        <v>28785478</v>
      </c>
      <c r="C134" s="226">
        <v>17573072</v>
      </c>
      <c r="D134" s="49">
        <v>21496683</v>
      </c>
      <c r="E134" s="49">
        <v>21711532</v>
      </c>
      <c r="F134" s="49">
        <v>24066307</v>
      </c>
      <c r="G134" s="49">
        <v>7548889</v>
      </c>
      <c r="H134" s="49">
        <v>23726281</v>
      </c>
    </row>
    <row r="135" spans="1:8">
      <c r="A135" s="51" t="s">
        <v>103</v>
      </c>
      <c r="B135" s="49">
        <v>0</v>
      </c>
      <c r="C135" s="226">
        <v>0</v>
      </c>
      <c r="D135" s="49">
        <v>0</v>
      </c>
      <c r="E135" s="49">
        <v>0</v>
      </c>
      <c r="F135" s="49">
        <v>0</v>
      </c>
      <c r="G135" s="49">
        <v>0</v>
      </c>
      <c r="H135" s="49">
        <v>0</v>
      </c>
    </row>
    <row r="136" spans="1:8">
      <c r="A136" s="51" t="s">
        <v>104</v>
      </c>
      <c r="B136" s="49">
        <v>6243038</v>
      </c>
      <c r="C136" s="226">
        <v>5803515</v>
      </c>
      <c r="D136" s="49">
        <v>5020712</v>
      </c>
      <c r="E136" s="49">
        <v>9521097</v>
      </c>
      <c r="F136" s="49">
        <v>5858534</v>
      </c>
      <c r="G136" s="49">
        <v>5291018</v>
      </c>
      <c r="H136" s="49">
        <v>5138306</v>
      </c>
    </row>
    <row r="137" spans="1:8">
      <c r="A137" s="51" t="s">
        <v>105</v>
      </c>
      <c r="B137" s="49">
        <v>0</v>
      </c>
      <c r="C137" s="226">
        <v>0</v>
      </c>
      <c r="D137" s="49">
        <v>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0</v>
      </c>
    </row>
    <row r="140" spans="1:8">
      <c r="A140" s="51" t="s">
        <v>110</v>
      </c>
      <c r="B140" s="49">
        <v>145537</v>
      </c>
      <c r="C140" s="226">
        <v>173658</v>
      </c>
      <c r="D140" s="49">
        <v>129658</v>
      </c>
      <c r="E140" s="49">
        <v>2473405</v>
      </c>
      <c r="F140" s="49">
        <v>1052254</v>
      </c>
      <c r="G140" s="49">
        <v>1370330</v>
      </c>
      <c r="H140" s="49">
        <v>2109714</v>
      </c>
    </row>
    <row r="141" spans="1:8">
      <c r="A141" s="51" t="s">
        <v>111</v>
      </c>
      <c r="B141" s="49">
        <v>0</v>
      </c>
      <c r="C141" s="226">
        <v>0</v>
      </c>
      <c r="D141" s="49">
        <v>0</v>
      </c>
      <c r="E141" s="49">
        <v>0</v>
      </c>
      <c r="F141" s="49">
        <v>2400000</v>
      </c>
      <c r="G141" s="49">
        <v>0</v>
      </c>
      <c r="H141" s="49">
        <v>0</v>
      </c>
    </row>
    <row r="142" spans="1:8">
      <c r="A142" s="51" t="s">
        <v>113</v>
      </c>
      <c r="B142" s="49">
        <v>25636</v>
      </c>
      <c r="C142" s="226">
        <v>80677</v>
      </c>
      <c r="D142" s="49">
        <v>4418</v>
      </c>
      <c r="E142" s="49">
        <v>0</v>
      </c>
      <c r="F142" s="49">
        <v>0</v>
      </c>
      <c r="G142" s="49">
        <v>0</v>
      </c>
      <c r="H142" s="49">
        <v>0</v>
      </c>
    </row>
    <row r="143" spans="1:8">
      <c r="A143" s="51" t="s">
        <v>78</v>
      </c>
      <c r="B143" s="49">
        <v>0</v>
      </c>
      <c r="C143" s="226">
        <v>0</v>
      </c>
      <c r="D143" s="49">
        <v>0</v>
      </c>
      <c r="E143" s="49">
        <v>0</v>
      </c>
      <c r="F143" s="49">
        <v>0</v>
      </c>
      <c r="G143" s="49">
        <v>0</v>
      </c>
      <c r="H143" s="49">
        <v>0</v>
      </c>
    </row>
    <row r="144" spans="1:8">
      <c r="A144" s="51" t="s">
        <v>116</v>
      </c>
      <c r="B144" s="49">
        <v>13839756</v>
      </c>
      <c r="C144" s="226">
        <v>14531007</v>
      </c>
      <c r="D144" s="49">
        <v>11714894</v>
      </c>
      <c r="E144" s="49">
        <v>12598778</v>
      </c>
      <c r="F144" s="49">
        <v>14563609</v>
      </c>
      <c r="G144" s="49">
        <v>14689697</v>
      </c>
      <c r="H144" s="49">
        <v>20992068</v>
      </c>
    </row>
    <row r="145" spans="1:8">
      <c r="A145" s="51" t="s">
        <v>117</v>
      </c>
      <c r="B145" s="49">
        <v>0</v>
      </c>
      <c r="C145" s="226">
        <v>0</v>
      </c>
      <c r="D145" s="49">
        <v>0</v>
      </c>
      <c r="E145" s="49">
        <v>0</v>
      </c>
      <c r="F145" s="49">
        <v>113</v>
      </c>
      <c r="G145" s="49">
        <v>0</v>
      </c>
      <c r="H145" s="49">
        <v>0</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49389</v>
      </c>
      <c r="D148" s="49">
        <v>65817</v>
      </c>
      <c r="E148" s="49">
        <v>5948252</v>
      </c>
      <c r="F148" s="49">
        <v>6020469</v>
      </c>
      <c r="G148" s="49">
        <v>6334357</v>
      </c>
      <c r="H148" s="49">
        <v>6257993</v>
      </c>
    </row>
    <row r="149" spans="1:8">
      <c r="A149" s="51" t="s">
        <v>124</v>
      </c>
      <c r="B149" s="49">
        <v>0</v>
      </c>
      <c r="C149" s="226">
        <v>0</v>
      </c>
      <c r="D149" s="49">
        <v>0</v>
      </c>
      <c r="E149" s="49">
        <v>0</v>
      </c>
      <c r="F149" s="49">
        <v>0</v>
      </c>
      <c r="G149" s="49">
        <v>0</v>
      </c>
      <c r="H149" s="49">
        <v>0</v>
      </c>
    </row>
    <row r="150" spans="1:8">
      <c r="A150" s="51" t="s">
        <v>126</v>
      </c>
      <c r="B150" s="49">
        <v>0</v>
      </c>
      <c r="C150" s="226">
        <v>0</v>
      </c>
      <c r="D150" s="49">
        <v>0</v>
      </c>
      <c r="E150" s="49">
        <v>0</v>
      </c>
      <c r="F150" s="49">
        <v>380877</v>
      </c>
      <c r="G150" s="49">
        <v>0</v>
      </c>
      <c r="H150" s="49">
        <v>0</v>
      </c>
    </row>
    <row r="151" spans="1:8">
      <c r="A151" s="51" t="s">
        <v>127</v>
      </c>
      <c r="B151" s="49">
        <v>0</v>
      </c>
      <c r="C151" s="226">
        <v>0</v>
      </c>
      <c r="D151" s="49">
        <v>289153</v>
      </c>
      <c r="E151" s="49">
        <v>2693797</v>
      </c>
      <c r="F151" s="49">
        <v>2847581</v>
      </c>
      <c r="G151" s="49">
        <v>3725554</v>
      </c>
      <c r="H151" s="49">
        <v>5542185</v>
      </c>
    </row>
    <row r="152" spans="1:8">
      <c r="A152" s="51" t="s">
        <v>128</v>
      </c>
      <c r="B152" s="49">
        <v>0</v>
      </c>
      <c r="C152" s="226">
        <v>0</v>
      </c>
      <c r="D152" s="49">
        <v>0</v>
      </c>
      <c r="E152" s="49">
        <v>0</v>
      </c>
      <c r="F152" s="49">
        <v>0</v>
      </c>
      <c r="G152" s="49">
        <v>0</v>
      </c>
      <c r="H152" s="49">
        <v>0</v>
      </c>
    </row>
    <row r="153" spans="1:8">
      <c r="A153" s="51" t="s">
        <v>130</v>
      </c>
      <c r="B153" s="49">
        <v>7672431</v>
      </c>
      <c r="C153" s="226">
        <v>7787891</v>
      </c>
      <c r="D153" s="49">
        <v>8195337</v>
      </c>
      <c r="E153" s="49">
        <v>7945580</v>
      </c>
      <c r="F153" s="49">
        <v>7513594</v>
      </c>
      <c r="G153" s="49">
        <v>7675284</v>
      </c>
      <c r="H153" s="49">
        <v>6683241.7699999996</v>
      </c>
    </row>
    <row r="154" spans="1:8">
      <c r="A154" s="51" t="s">
        <v>131</v>
      </c>
      <c r="B154" s="49">
        <v>0</v>
      </c>
      <c r="C154" s="226">
        <v>0</v>
      </c>
      <c r="D154" s="49">
        <v>0</v>
      </c>
      <c r="E154" s="49">
        <v>4086980</v>
      </c>
      <c r="F154" s="49">
        <v>7211904</v>
      </c>
      <c r="G154" s="49">
        <v>5988610</v>
      </c>
      <c r="H154" s="49">
        <v>7047964</v>
      </c>
    </row>
    <row r="155" spans="1:8">
      <c r="A155" s="51" t="s">
        <v>132</v>
      </c>
      <c r="B155" s="49">
        <v>6193433</v>
      </c>
      <c r="C155" s="226">
        <v>8231689</v>
      </c>
      <c r="D155" s="49">
        <v>13292548</v>
      </c>
      <c r="E155" s="49">
        <v>5125413</v>
      </c>
      <c r="F155" s="49">
        <v>8950825</v>
      </c>
      <c r="G155" s="49">
        <v>8972577</v>
      </c>
      <c r="H155" s="49">
        <v>11081210</v>
      </c>
    </row>
    <row r="156" spans="1:8">
      <c r="A156" s="51" t="s">
        <v>75</v>
      </c>
      <c r="B156" s="49">
        <v>374240</v>
      </c>
      <c r="C156" s="226">
        <v>300155</v>
      </c>
      <c r="D156" s="49">
        <v>318454</v>
      </c>
      <c r="E156" s="49">
        <v>353345</v>
      </c>
      <c r="F156" s="49">
        <v>379205</v>
      </c>
      <c r="G156" s="49">
        <v>265430</v>
      </c>
      <c r="H156" s="49">
        <v>172376</v>
      </c>
    </row>
    <row r="157" spans="1:8">
      <c r="A157" s="51" t="s">
        <v>133</v>
      </c>
      <c r="B157" s="49">
        <v>0</v>
      </c>
      <c r="C157" s="226">
        <v>0</v>
      </c>
      <c r="D157" s="49">
        <v>0</v>
      </c>
      <c r="E157" s="49">
        <v>0</v>
      </c>
      <c r="F157" s="49">
        <v>0</v>
      </c>
      <c r="G157" s="49">
        <v>0</v>
      </c>
      <c r="H157" s="49">
        <v>0</v>
      </c>
    </row>
    <row r="158" spans="1:8">
      <c r="A158" s="51" t="s">
        <v>134</v>
      </c>
      <c r="B158" s="49">
        <v>0</v>
      </c>
      <c r="C158" s="226">
        <v>0</v>
      </c>
      <c r="D158" s="49">
        <v>0</v>
      </c>
      <c r="E158" s="49">
        <v>0</v>
      </c>
      <c r="F158" s="49">
        <v>0</v>
      </c>
      <c r="G158" s="49">
        <v>0</v>
      </c>
      <c r="H158" s="49">
        <v>0</v>
      </c>
    </row>
    <row r="159" spans="1:8">
      <c r="A159" s="51" t="s">
        <v>136</v>
      </c>
      <c r="B159" s="49">
        <v>245276</v>
      </c>
      <c r="C159" s="226">
        <v>1779500</v>
      </c>
      <c r="D159" s="49">
        <v>581533</v>
      </c>
      <c r="E159" s="49">
        <v>794167</v>
      </c>
      <c r="F159" s="49">
        <v>1242570</v>
      </c>
      <c r="G159" s="49">
        <v>2663863</v>
      </c>
      <c r="H159" s="49">
        <v>347991</v>
      </c>
    </row>
    <row r="160" spans="1:8">
      <c r="A160" s="51" t="s">
        <v>145</v>
      </c>
      <c r="B160" s="49">
        <v>1334436</v>
      </c>
      <c r="C160" s="226">
        <v>1270215</v>
      </c>
      <c r="D160" s="49">
        <v>4959708</v>
      </c>
      <c r="E160" s="49">
        <v>842989</v>
      </c>
      <c r="F160" s="49">
        <v>5532780</v>
      </c>
      <c r="G160" s="49">
        <v>3611624</v>
      </c>
      <c r="H160" s="49">
        <v>3307368</v>
      </c>
    </row>
    <row r="161" spans="1:8">
      <c r="A161" s="51" t="s">
        <v>138</v>
      </c>
      <c r="B161" s="49">
        <v>0</v>
      </c>
      <c r="C161" s="226">
        <v>0</v>
      </c>
      <c r="D161" s="49">
        <v>0</v>
      </c>
      <c r="E161" s="49">
        <v>0</v>
      </c>
      <c r="F161" s="49">
        <v>0</v>
      </c>
      <c r="G161" s="49">
        <v>0</v>
      </c>
      <c r="H161" s="49">
        <v>0</v>
      </c>
    </row>
    <row r="162" spans="1:8">
      <c r="A162" s="51" t="s">
        <v>140</v>
      </c>
      <c r="B162" s="49">
        <v>0</v>
      </c>
      <c r="C162" s="226">
        <v>0</v>
      </c>
      <c r="D162" s="49">
        <v>0</v>
      </c>
      <c r="E162" s="49">
        <v>0</v>
      </c>
      <c r="F162" s="49">
        <v>0</v>
      </c>
      <c r="G162" s="49">
        <v>17135589</v>
      </c>
      <c r="H162" s="49">
        <v>15961466</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97452</v>
      </c>
      <c r="C165" s="226">
        <v>71868</v>
      </c>
      <c r="D165" s="49">
        <v>10014</v>
      </c>
      <c r="E165" s="49">
        <v>66475</v>
      </c>
      <c r="F165" s="49">
        <v>158611</v>
      </c>
      <c r="G165" s="49">
        <v>23625</v>
      </c>
      <c r="H165" s="49">
        <v>0</v>
      </c>
    </row>
    <row r="166" spans="1:8">
      <c r="A166" s="51" t="s">
        <v>148</v>
      </c>
      <c r="B166" s="49">
        <v>0</v>
      </c>
      <c r="C166" s="226">
        <v>0</v>
      </c>
      <c r="D166" s="49">
        <v>0</v>
      </c>
      <c r="E166" s="49">
        <v>0</v>
      </c>
      <c r="F166" s="49">
        <v>0</v>
      </c>
      <c r="G166" s="49">
        <v>0</v>
      </c>
      <c r="H166" s="49">
        <v>0</v>
      </c>
    </row>
    <row r="167" spans="1:8">
      <c r="A167" s="51" t="s">
        <v>150</v>
      </c>
      <c r="B167" s="49">
        <v>42995</v>
      </c>
      <c r="C167" s="226">
        <v>1766532</v>
      </c>
      <c r="D167" s="49">
        <v>68730</v>
      </c>
      <c r="E167" s="49">
        <v>1260220</v>
      </c>
      <c r="F167" s="49">
        <v>19455</v>
      </c>
      <c r="G167" s="49">
        <v>6878</v>
      </c>
      <c r="H167" s="49">
        <v>3789</v>
      </c>
    </row>
    <row r="168" spans="1:8">
      <c r="A168" s="51" t="s">
        <v>152</v>
      </c>
      <c r="B168" s="49">
        <v>0</v>
      </c>
      <c r="C168" s="226">
        <v>0</v>
      </c>
      <c r="D168" s="49">
        <v>0</v>
      </c>
      <c r="E168" s="49">
        <v>0</v>
      </c>
      <c r="F168" s="49">
        <v>14966</v>
      </c>
      <c r="G168" s="49">
        <v>84391</v>
      </c>
      <c r="H168" s="49">
        <v>92220</v>
      </c>
    </row>
    <row r="169" spans="1:8">
      <c r="A169" s="51" t="s">
        <v>153</v>
      </c>
      <c r="B169" s="49">
        <v>0</v>
      </c>
      <c r="C169" s="226">
        <v>0</v>
      </c>
      <c r="D169" s="49">
        <v>0</v>
      </c>
      <c r="E169" s="49">
        <v>1192416</v>
      </c>
      <c r="F169" s="49">
        <v>1150526</v>
      </c>
      <c r="G169" s="49">
        <v>1333602</v>
      </c>
      <c r="H169" s="49">
        <v>1348750</v>
      </c>
    </row>
    <row r="170" spans="1:8">
      <c r="A170" s="51" t="s">
        <v>154</v>
      </c>
      <c r="B170" s="49">
        <v>13386</v>
      </c>
      <c r="C170" s="226">
        <v>11753</v>
      </c>
      <c r="D170" s="49">
        <v>279073</v>
      </c>
      <c r="E170" s="49">
        <v>0</v>
      </c>
      <c r="F170" s="49">
        <v>0</v>
      </c>
      <c r="G170" s="49">
        <v>0</v>
      </c>
      <c r="H170" s="49">
        <v>0</v>
      </c>
    </row>
    <row r="171" spans="1:8">
      <c r="A171" s="51" t="s">
        <v>155</v>
      </c>
      <c r="B171" s="49">
        <v>389537</v>
      </c>
      <c r="C171" s="226">
        <v>0</v>
      </c>
      <c r="D171" s="49">
        <v>0</v>
      </c>
      <c r="E171" s="49">
        <v>0</v>
      </c>
      <c r="F171" s="49">
        <v>0</v>
      </c>
      <c r="G171" s="49">
        <v>0</v>
      </c>
      <c r="H171" s="49">
        <v>0</v>
      </c>
    </row>
    <row r="172" spans="1:8">
      <c r="A172" s="51" t="s">
        <v>157</v>
      </c>
      <c r="B172" s="49">
        <v>9984912</v>
      </c>
      <c r="C172" s="226">
        <v>11390057</v>
      </c>
      <c r="D172" s="49">
        <v>17792426</v>
      </c>
      <c r="E172" s="49">
        <v>18528737</v>
      </c>
      <c r="F172" s="49">
        <v>13662688</v>
      </c>
      <c r="G172" s="49">
        <v>16530178</v>
      </c>
      <c r="H172" s="49">
        <v>13721016</v>
      </c>
    </row>
    <row r="173" spans="1:8">
      <c r="A173" s="51" t="s">
        <v>158</v>
      </c>
      <c r="B173" s="49">
        <v>0</v>
      </c>
      <c r="C173" s="227">
        <v>0</v>
      </c>
      <c r="D173" s="49">
        <v>0</v>
      </c>
      <c r="E173" s="49">
        <v>0</v>
      </c>
      <c r="F173" s="49">
        <v>0</v>
      </c>
      <c r="G173" s="49">
        <v>0</v>
      </c>
      <c r="H173" s="49">
        <v>0</v>
      </c>
    </row>
    <row r="174" spans="1:8" ht="13.5" customHeight="1">
      <c r="A174" s="59" t="s">
        <v>159</v>
      </c>
      <c r="B174" s="49">
        <v>197400204</v>
      </c>
      <c r="C174" s="226">
        <v>186111845</v>
      </c>
      <c r="D174" s="49">
        <f>SUM(D123:D173)</f>
        <v>195810054</v>
      </c>
      <c r="E174" s="49">
        <f>SUM(E123:E173)</f>
        <v>202491537</v>
      </c>
      <c r="F174" s="49">
        <f>SUM(F123:F173)</f>
        <v>204088089</v>
      </c>
      <c r="G174" s="49">
        <f>SUM(G123:G173)</f>
        <v>199979956</v>
      </c>
      <c r="H174" s="49">
        <f>SUM(H123:H173)</f>
        <v>222204582.77000001</v>
      </c>
    </row>
    <row r="175" spans="1:8">
      <c r="A175" s="82"/>
    </row>
    <row r="180" spans="1:16" ht="12.75" customHeight="1">
      <c r="A180" s="395" t="s">
        <v>232</v>
      </c>
      <c r="B180" s="402">
        <v>2015</v>
      </c>
      <c r="C180" s="402">
        <v>2016</v>
      </c>
      <c r="D180" s="402">
        <v>2017</v>
      </c>
      <c r="E180" s="402">
        <v>2018</v>
      </c>
      <c r="F180" s="402">
        <v>2019</v>
      </c>
      <c r="G180" s="402">
        <v>2020</v>
      </c>
      <c r="H180" s="402">
        <v>2021</v>
      </c>
    </row>
    <row r="181" spans="1:16" ht="18.95" customHeight="1">
      <c r="A181" s="395"/>
      <c r="B181" s="398"/>
      <c r="C181" s="398"/>
      <c r="D181" s="398"/>
      <c r="E181" s="398"/>
      <c r="F181" s="398"/>
      <c r="G181" s="398"/>
      <c r="H181" s="398"/>
      <c r="I181" s="50"/>
      <c r="J181" s="50"/>
      <c r="K181" s="50"/>
      <c r="L181" s="50"/>
      <c r="M181" s="50"/>
      <c r="O181" s="50"/>
      <c r="P181" s="50"/>
    </row>
    <row r="182" spans="1:16">
      <c r="A182" s="51" t="s">
        <v>82</v>
      </c>
      <c r="B182" s="89">
        <f>B5/'Total Funds Spent &amp; Transferred'!T5</f>
        <v>4.3208942631869848E-3</v>
      </c>
      <c r="C182" s="89">
        <f>C5/'Total Funds Spent &amp; Transferred'!U5</f>
        <v>3.6095350998218705E-3</v>
      </c>
      <c r="D182" s="89">
        <f>D5/'Total Funds Spent &amp; Transferred'!V5</f>
        <v>3.340756056020599E-3</v>
      </c>
      <c r="E182" s="89">
        <f>E5/'Total Funds Spent &amp; Transferred'!W5</f>
        <v>2.839224066319476E-3</v>
      </c>
      <c r="F182" s="89">
        <f>F5/'Total Funds Spent &amp; Transferred'!X5</f>
        <v>4.9359429400951506E-3</v>
      </c>
      <c r="G182" s="89">
        <f>G5/'Total Funds Spent &amp; Transferred'!Y5</f>
        <v>3.3019569391321891E-3</v>
      </c>
      <c r="H182" s="89">
        <f>H5/'Total Funds Spent &amp; Transferred'!Z5</f>
        <v>3.1078693671660377E-3</v>
      </c>
    </row>
    <row r="183" spans="1:16">
      <c r="A183" s="51" t="s">
        <v>84</v>
      </c>
      <c r="B183" s="89">
        <f>B6/'Total Funds Spent &amp; Transferred'!T6</f>
        <v>0</v>
      </c>
      <c r="C183" s="89">
        <f>C6/'Total Funds Spent &amp; Transferred'!U6</f>
        <v>0</v>
      </c>
      <c r="D183" s="89">
        <f>D6/'Total Funds Spent &amp; Transferred'!V6</f>
        <v>1.307887596945432E-6</v>
      </c>
      <c r="E183" s="89">
        <f>E6/'Total Funds Spent &amp; Transferred'!W6</f>
        <v>0</v>
      </c>
      <c r="F183" s="89">
        <f>F6/'Total Funds Spent &amp; Transferred'!X6</f>
        <v>0</v>
      </c>
      <c r="G183" s="89">
        <f>G6/'Total Funds Spent &amp; Transferred'!Y6</f>
        <v>1.3065123954845929E-5</v>
      </c>
      <c r="H183" s="89">
        <f>H6/'Total Funds Spent &amp; Transferred'!Z6</f>
        <v>1.1139390381677138E-3</v>
      </c>
    </row>
    <row r="184" spans="1:16">
      <c r="A184" s="51" t="s">
        <v>86</v>
      </c>
      <c r="B184" s="89">
        <f>B7/'Total Funds Spent &amp; Transferred'!T7</f>
        <v>1.6006592646058679E-2</v>
      </c>
      <c r="C184" s="89">
        <f>C7/'Total Funds Spent &amp; Transferred'!U7</f>
        <v>2.6937729628900012E-2</v>
      </c>
      <c r="D184" s="89">
        <f>D7/'Total Funds Spent &amp; Transferred'!V7</f>
        <v>1.9226334754840833E-2</v>
      </c>
      <c r="E184" s="89">
        <f>E7/'Total Funds Spent &amp; Transferred'!W7</f>
        <v>1.7307905575725372E-2</v>
      </c>
      <c r="F184" s="89">
        <f>F7/'Total Funds Spent &amp; Transferred'!X7</f>
        <v>2.087155410629056E-2</v>
      </c>
      <c r="G184" s="89">
        <f>G7/'Total Funds Spent &amp; Transferred'!Y7</f>
        <v>1.9608151288947575E-2</v>
      </c>
      <c r="H184" s="89">
        <f>H7/'Total Funds Spent &amp; Transferred'!Z7</f>
        <v>1.7545905135369279E-2</v>
      </c>
    </row>
    <row r="185" spans="1:16">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6">
      <c r="A186" s="51" t="s">
        <v>74</v>
      </c>
      <c r="B186" s="89">
        <f>B9/'Total Funds Spent &amp; Transferred'!T9</f>
        <v>2.1612725734169228E-2</v>
      </c>
      <c r="C186" s="89">
        <f>C9/'Total Funds Spent &amp; Transferred'!U9</f>
        <v>2.3902181902862994E-2</v>
      </c>
      <c r="D186" s="89">
        <f>D9/'Total Funds Spent &amp; Transferred'!V9</f>
        <v>2.2248230385960306E-2</v>
      </c>
      <c r="E186" s="89">
        <f>E9/'Total Funds Spent &amp; Transferred'!W9</f>
        <v>2.1054503459906414E-2</v>
      </c>
      <c r="F186" s="89">
        <f>F9/'Total Funds Spent &amp; Transferred'!X9</f>
        <v>2.0855556151319694E-2</v>
      </c>
      <c r="G186" s="89">
        <f>G9/'Total Funds Spent &amp; Transferred'!Y9</f>
        <v>1.9658719496305242E-2</v>
      </c>
      <c r="H186" s="89">
        <f>H9/'Total Funds Spent &amp; Transferred'!Z9</f>
        <v>2.1324640883258274E-2</v>
      </c>
    </row>
    <row r="187" spans="1:16">
      <c r="A187" s="51" t="s">
        <v>91</v>
      </c>
      <c r="B187" s="89">
        <f>B10/'Total Funds Spent &amp; Transferred'!T10</f>
        <v>5.1043423358473644E-2</v>
      </c>
      <c r="C187" s="89">
        <f>C10/'Total Funds Spent &amp; Transferred'!U10</f>
        <v>5.42898517881381E-3</v>
      </c>
      <c r="D187" s="89">
        <f>D10/'Total Funds Spent &amp; Transferred'!V10</f>
        <v>4.1901579464450403E-3</v>
      </c>
      <c r="E187" s="89">
        <f>E10/'Total Funds Spent &amp; Transferred'!W10</f>
        <v>5.5814343198400196E-3</v>
      </c>
      <c r="F187" s="89">
        <f>F10/'Total Funds Spent &amp; Transferred'!X10</f>
        <v>5.9804924602464343E-3</v>
      </c>
      <c r="G187" s="89">
        <f>G10/'Total Funds Spent &amp; Transferred'!Y10</f>
        <v>6.2338561422327033E-3</v>
      </c>
      <c r="H187" s="89">
        <f>H10/'Total Funds Spent &amp; Transferred'!Z10</f>
        <v>7.6745656540928662E-3</v>
      </c>
    </row>
    <row r="188" spans="1:16">
      <c r="A188" s="51" t="s">
        <v>93</v>
      </c>
      <c r="B188" s="89">
        <f>B11/'Total Funds Spent &amp; Transferred'!T11</f>
        <v>1.7890866952898904E-2</v>
      </c>
      <c r="C188" s="89">
        <f>C11/'Total Funds Spent &amp; Transferred'!U11</f>
        <v>1.9117441997359569E-2</v>
      </c>
      <c r="D188" s="89">
        <f>D11/'Total Funds Spent &amp; Transferred'!V11</f>
        <v>2.8124721807637934E-2</v>
      </c>
      <c r="E188" s="89">
        <f>E11/'Total Funds Spent &amp; Transferred'!W11</f>
        <v>4.0996357584825352E-2</v>
      </c>
      <c r="F188" s="89">
        <f>F11/'Total Funds Spent &amp; Transferred'!X11</f>
        <v>3.870072103683924E-2</v>
      </c>
      <c r="G188" s="89">
        <f>G11/'Total Funds Spent &amp; Transferred'!Y11</f>
        <v>3.682159602086333E-2</v>
      </c>
      <c r="H188" s="89">
        <f>H11/'Total Funds Spent &amp; Transferred'!Z11</f>
        <v>3.9672189571674836E-2</v>
      </c>
    </row>
    <row r="189" spans="1:16">
      <c r="A189" s="51" t="s">
        <v>95</v>
      </c>
      <c r="B189" s="89">
        <f>B12/'Total Funds Spent &amp; Transferred'!T12</f>
        <v>7.586767862415647E-3</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4.6668571317840454E-3</v>
      </c>
      <c r="H189" s="89">
        <f>H12/'Total Funds Spent &amp; Transferred'!Z12</f>
        <v>4.6932173623088005E-3</v>
      </c>
    </row>
    <row r="190" spans="1:16">
      <c r="A190" s="51" t="s">
        <v>97</v>
      </c>
      <c r="B190" s="89">
        <f>B13/'Total Funds Spent &amp; Transferred'!T13</f>
        <v>4.6416556744167279E-3</v>
      </c>
      <c r="C190" s="89">
        <f>C13/'Total Funds Spent &amp; Transferred'!U13</f>
        <v>3.6510814851307932E-3</v>
      </c>
      <c r="D190" s="89">
        <f>D13/'Total Funds Spent &amp; Transferred'!V13</f>
        <v>4.1247957143269566E-3</v>
      </c>
      <c r="E190" s="89">
        <f>E13/'Total Funds Spent &amp; Transferred'!W13</f>
        <v>4.7252787315056463E-3</v>
      </c>
      <c r="F190" s="89">
        <f>F13/'Total Funds Spent &amp; Transferred'!X13</f>
        <v>9.0969981796010517E-4</v>
      </c>
      <c r="G190" s="89">
        <f>G13/'Total Funds Spent &amp; Transferred'!Y13</f>
        <v>1.0589355478720737E-3</v>
      </c>
      <c r="H190" s="89">
        <f>H13/'Total Funds Spent &amp; Transferred'!Z13</f>
        <v>2.0961284880585099E-3</v>
      </c>
    </row>
    <row r="191" spans="1:16">
      <c r="A191" s="51" t="s">
        <v>99</v>
      </c>
      <c r="B191" s="89">
        <f>B14/'Total Funds Spent &amp; Transferred'!T14</f>
        <v>1.9858216427460565E-2</v>
      </c>
      <c r="C191" s="89">
        <f>C14/'Total Funds Spent &amp; Transferred'!U14</f>
        <v>2.3391494764885036E-2</v>
      </c>
      <c r="D191" s="89">
        <f>D14/'Total Funds Spent &amp; Transferred'!V14</f>
        <v>2.0885870567144742E-2</v>
      </c>
      <c r="E191" s="89">
        <f>E14/'Total Funds Spent &amp; Transferred'!W14</f>
        <v>2.1160458131485337E-2</v>
      </c>
      <c r="F191" s="89">
        <f>F14/'Total Funds Spent &amp; Transferred'!X14</f>
        <v>2.2486940001222273E-2</v>
      </c>
      <c r="G191" s="89">
        <f>G14/'Total Funds Spent &amp; Transferred'!Y14</f>
        <v>2.1374933132488186E-2</v>
      </c>
      <c r="H191" s="89">
        <f>H14/'Total Funds Spent &amp; Transferred'!Z14</f>
        <v>1.9856283388226779E-2</v>
      </c>
    </row>
    <row r="192" spans="1:16">
      <c r="A192" s="51" t="s">
        <v>101</v>
      </c>
      <c r="B192" s="89">
        <f>B15/'Total Funds Spent &amp; Transferred'!T15</f>
        <v>4.2218111114911715E-2</v>
      </c>
      <c r="C192" s="89">
        <f>C15/'Total Funds Spent &amp; Transferred'!U15</f>
        <v>4.486769662360076E-2</v>
      </c>
      <c r="D192" s="89">
        <f>D15/'Total Funds Spent &amp; Transferred'!V15</f>
        <v>5.0659357349232034E-2</v>
      </c>
      <c r="E192" s="89">
        <f>E15/'Total Funds Spent &amp; Transferred'!W15</f>
        <v>2.6664979877360218E-2</v>
      </c>
      <c r="F192" s="89">
        <f>F15/'Total Funds Spent &amp; Transferred'!X15</f>
        <v>3.745593935944963E-2</v>
      </c>
      <c r="G192" s="89">
        <f>G15/'Total Funds Spent &amp; Transferred'!Y15</f>
        <v>2.8571253351584672E-2</v>
      </c>
      <c r="H192" s="89">
        <f>H15/'Total Funds Spent &amp; Transferred'!Z15</f>
        <v>1.8689383904235628E-2</v>
      </c>
    </row>
    <row r="193" spans="1:8">
      <c r="A193" s="51" t="s">
        <v>102</v>
      </c>
      <c r="B193" s="89">
        <f>B16/'Total Funds Spent &amp; Transferred'!T16</f>
        <v>0.10683312989616141</v>
      </c>
      <c r="C193" s="89">
        <f>C16/'Total Funds Spent &amp; Transferred'!U16</f>
        <v>8.4629951104067153E-2</v>
      </c>
      <c r="D193" s="89">
        <f>D16/'Total Funds Spent &amp; Transferred'!V16</f>
        <v>0.10838183299767812</v>
      </c>
      <c r="E193" s="89">
        <f>E16/'Total Funds Spent &amp; Transferred'!W16</f>
        <v>0.11236588818596156</v>
      </c>
      <c r="F193" s="89">
        <f>F16/'Total Funds Spent &amp; Transferred'!X16</f>
        <v>0.11741821367638271</v>
      </c>
      <c r="G193" s="89">
        <f>G16/'Total Funds Spent &amp; Transferred'!Y16</f>
        <v>3.4174476027273415E-2</v>
      </c>
      <c r="H193" s="89">
        <f>H16/'Total Funds Spent &amp; Transferred'!Z16</f>
        <v>0.11391033478905202</v>
      </c>
    </row>
    <row r="194" spans="1:8">
      <c r="A194" s="51" t="s">
        <v>103</v>
      </c>
      <c r="B194" s="89">
        <f>B17/'Total Funds Spent &amp; Transferred'!T17</f>
        <v>9.9773045124543162E-3</v>
      </c>
      <c r="C194" s="89">
        <f>C17/'Total Funds Spent &amp; Transferred'!U17</f>
        <v>0</v>
      </c>
      <c r="D194" s="89">
        <f>D17/'Total Funds Spent &amp; Transferred'!V17</f>
        <v>0</v>
      </c>
      <c r="E194" s="89">
        <f>E17/'Total Funds Spent &amp; Transferred'!W17</f>
        <v>0</v>
      </c>
      <c r="F194" s="89">
        <f>F17/'Total Funds Spent &amp; Transferred'!X17</f>
        <v>1.304327715811232E-3</v>
      </c>
      <c r="G194" s="89">
        <f>G17/'Total Funds Spent &amp; Transferred'!Y17</f>
        <v>0</v>
      </c>
      <c r="H194" s="89">
        <f>H17/'Total Funds Spent &amp; Transferred'!Z17</f>
        <v>0</v>
      </c>
    </row>
    <row r="195" spans="1:8">
      <c r="A195" s="51" t="s">
        <v>104</v>
      </c>
      <c r="B195" s="89">
        <f>B18/'Total Funds Spent &amp; Transferred'!T18</f>
        <v>4.5409963745299854E-3</v>
      </c>
      <c r="C195" s="89">
        <f>C18/'Total Funds Spent &amp; Transferred'!U18</f>
        <v>5.2396393016167428E-3</v>
      </c>
      <c r="D195" s="89">
        <f>D18/'Total Funds Spent &amp; Transferred'!V18</f>
        <v>4.7107419305573916E-3</v>
      </c>
      <c r="E195" s="89">
        <f>E18/'Total Funds Spent &amp; Transferred'!W18</f>
        <v>8.3255564296508891E-3</v>
      </c>
      <c r="F195" s="89">
        <f>F18/'Total Funds Spent &amp; Transferred'!X18</f>
        <v>5.3873448835185505E-3</v>
      </c>
      <c r="G195" s="89">
        <f>G18/'Total Funds Spent &amp; Transferred'!Y18</f>
        <v>4.5711301531905606E-3</v>
      </c>
      <c r="H195" s="89">
        <f>H18/'Total Funds Spent &amp; Transferred'!Z18</f>
        <v>4.4699849871123647E-3</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1.652398839363484E-2</v>
      </c>
      <c r="C198" s="89">
        <f>C21/'Total Funds Spent &amp; Transferred'!U21</f>
        <v>1.815992816016113E-2</v>
      </c>
      <c r="D198" s="89">
        <f>D21/'Total Funds Spent &amp; Transferred'!V21</f>
        <v>1.5001376803410689E-2</v>
      </c>
      <c r="E198" s="89">
        <f>E21/'Total Funds Spent &amp; Transferred'!W21</f>
        <v>1.9253100365419079E-2</v>
      </c>
      <c r="F198" s="89">
        <f>F21/'Total Funds Spent &amp; Transferred'!X21</f>
        <v>2.6301170838206926E-2</v>
      </c>
      <c r="G198" s="89">
        <f>G21/'Total Funds Spent &amp; Transferred'!Y21</f>
        <v>2.2316224146643152E-2</v>
      </c>
      <c r="H198" s="89">
        <f>H21/'Total Funds Spent &amp; Transferred'!Z21</f>
        <v>2.3871181262095562E-2</v>
      </c>
    </row>
    <row r="199" spans="1:8">
      <c r="A199" s="51" t="s">
        <v>110</v>
      </c>
      <c r="B199" s="89">
        <f>B22/'Total Funds Spent &amp; Transferred'!T22</f>
        <v>6.1101049863948584E-2</v>
      </c>
      <c r="C199" s="89">
        <f>C22/'Total Funds Spent &amp; Transferred'!U22</f>
        <v>5.0815586624589328E-2</v>
      </c>
      <c r="D199" s="89">
        <f>D22/'Total Funds Spent &amp; Transferred'!V22</f>
        <v>3.9318330941061269E-2</v>
      </c>
      <c r="E199" s="89">
        <f>E22/'Total Funds Spent &amp; Transferred'!W22</f>
        <v>3.2564560392844971E-2</v>
      </c>
      <c r="F199" s="89">
        <f>F22/'Total Funds Spent &amp; Transferred'!X22</f>
        <v>2.7145749058720119E-2</v>
      </c>
      <c r="G199" s="89">
        <f>G22/'Total Funds Spent &amp; Transferred'!Y22</f>
        <v>1.5930536709355583E-2</v>
      </c>
      <c r="H199" s="89">
        <f>H22/'Total Funds Spent &amp; Transferred'!Z22</f>
        <v>1.3611368649276737E-2</v>
      </c>
    </row>
    <row r="200" spans="1:8">
      <c r="A200" s="51" t="s">
        <v>111</v>
      </c>
      <c r="B200" s="89">
        <f>B23/'Total Funds Spent &amp; Transferred'!T23</f>
        <v>3.7731487081721339E-2</v>
      </c>
      <c r="C200" s="89">
        <f>C23/'Total Funds Spent &amp; Transferred'!U23</f>
        <v>3.1895228740076165E-2</v>
      </c>
      <c r="D200" s="89">
        <f>D23/'Total Funds Spent &amp; Transferred'!V23</f>
        <v>3.4424365991149279E-2</v>
      </c>
      <c r="E200" s="89">
        <f>E23/'Total Funds Spent &amp; Transferred'!W23</f>
        <v>4.0643626845148585E-2</v>
      </c>
      <c r="F200" s="89">
        <f>F23/'Total Funds Spent &amp; Transferred'!X23</f>
        <v>3.9890440352811453E-2</v>
      </c>
      <c r="G200" s="89">
        <f>G23/'Total Funds Spent &amp; Transferred'!Y23</f>
        <v>2.7065578523654255E-2</v>
      </c>
      <c r="H200" s="89">
        <f>H23/'Total Funds Spent &amp; Transferred'!Z23</f>
        <v>3.4128581489714052E-2</v>
      </c>
    </row>
    <row r="201" spans="1:8">
      <c r="A201" s="51" t="s">
        <v>113</v>
      </c>
      <c r="B201" s="89">
        <f>B24/'Total Funds Spent &amp; Transferred'!T24</f>
        <v>3.2123804727088472E-2</v>
      </c>
      <c r="C201" s="89">
        <f>C24/'Total Funds Spent &amp; Transferred'!U24</f>
        <v>6.8907753958129425E-2</v>
      </c>
      <c r="D201" s="89">
        <f>D24/'Total Funds Spent &amp; Transferred'!V24</f>
        <v>4.3612298962719259E-3</v>
      </c>
      <c r="E201" s="89">
        <f>E24/'Total Funds Spent &amp; Transferred'!W24</f>
        <v>1.9944797775916238E-2</v>
      </c>
      <c r="F201" s="89">
        <f>F24/'Total Funds Spent &amp; Transferred'!X24</f>
        <v>1.7973139538845578E-2</v>
      </c>
      <c r="G201" s="89">
        <f>G24/'Total Funds Spent &amp; Transferred'!Y24</f>
        <v>1.3454912774811005E-2</v>
      </c>
      <c r="H201" s="89">
        <f>H24/'Total Funds Spent &amp; Transferred'!Z24</f>
        <v>1.8574597818312975E-2</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1.2443943675977212E-2</v>
      </c>
      <c r="C203" s="89">
        <f>C26/'Total Funds Spent &amp; Transferred'!U26</f>
        <v>1.3418114674166783E-2</v>
      </c>
      <c r="D203" s="89">
        <f>D26/'Total Funds Spent &amp; Transferred'!V26</f>
        <v>1.0666680521184753E-2</v>
      </c>
      <c r="E203" s="89">
        <f>E26/'Total Funds Spent &amp; Transferred'!W26</f>
        <v>1.150238295704166E-2</v>
      </c>
      <c r="F203" s="89">
        <f>F26/'Total Funds Spent &amp; Transferred'!X26</f>
        <v>1.2905477742486961E-2</v>
      </c>
      <c r="G203" s="89">
        <f>G26/'Total Funds Spent &amp; Transferred'!Y26</f>
        <v>1.2753704612173487E-2</v>
      </c>
      <c r="H203" s="89">
        <f>H26/'Total Funds Spent &amp; Transferred'!Z26</f>
        <v>1.9030095109518187E-2</v>
      </c>
    </row>
    <row r="204" spans="1:8">
      <c r="A204" s="51" t="s">
        <v>117</v>
      </c>
      <c r="B204" s="89">
        <f>B27/'Total Funds Spent &amp; Transferred'!T27</f>
        <v>1.2646578502755395E-2</v>
      </c>
      <c r="C204" s="89">
        <f>C27/'Total Funds Spent &amp; Transferred'!U27</f>
        <v>9.3503204218484837E-3</v>
      </c>
      <c r="D204" s="89">
        <f>D27/'Total Funds Spent &amp; Transferred'!V27</f>
        <v>1.2840996758487449E-2</v>
      </c>
      <c r="E204" s="89">
        <f>E27/'Total Funds Spent &amp; Transferred'!W27</f>
        <v>1.3256293890424166E-2</v>
      </c>
      <c r="F204" s="89">
        <f>F27/'Total Funds Spent &amp; Transferred'!X27</f>
        <v>9.1696033710667521E-3</v>
      </c>
      <c r="G204" s="89">
        <f>G27/'Total Funds Spent &amp; Transferred'!Y27</f>
        <v>1.8222553943883406E-3</v>
      </c>
      <c r="H204" s="89">
        <f>H27/'Total Funds Spent &amp; Transferred'!Z27</f>
        <v>5.4508319209666465E-5</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3.0400002488297068E-2</v>
      </c>
      <c r="C206" s="89">
        <f>C29/'Total Funds Spent &amp; Transferred'!U29</f>
        <v>4.0219355969071516E-2</v>
      </c>
      <c r="D206" s="89">
        <f>D29/'Total Funds Spent &amp; Transferred'!V29</f>
        <v>0.23748260789424849</v>
      </c>
      <c r="E206" s="89">
        <f>E29/'Total Funds Spent &amp; Transferred'!W29</f>
        <v>5.1353713323347892E-2</v>
      </c>
      <c r="F206" s="89">
        <f>F29/'Total Funds Spent &amp; Transferred'!X29</f>
        <v>3.9971762310802702E-3</v>
      </c>
      <c r="G206" s="89">
        <f>G29/'Total Funds Spent &amp; Transferred'!Y29</f>
        <v>0</v>
      </c>
      <c r="H206" s="89">
        <f>H29/'Total Funds Spent &amp; Transferred'!Z29</f>
        <v>0</v>
      </c>
    </row>
    <row r="207" spans="1:8">
      <c r="A207" s="51" t="s">
        <v>122</v>
      </c>
      <c r="B207" s="89">
        <f>B30/'Total Funds Spent &amp; Transferred'!T30</f>
        <v>1.6591500587693699E-3</v>
      </c>
      <c r="C207" s="89">
        <f>C30/'Total Funds Spent &amp; Transferred'!U30</f>
        <v>1.5198094644216641E-3</v>
      </c>
      <c r="D207" s="89">
        <f>D30/'Total Funds Spent &amp; Transferred'!V30</f>
        <v>1.0651741501375718E-2</v>
      </c>
      <c r="E207" s="89">
        <f>E30/'Total Funds Spent &amp; Transferred'!W30</f>
        <v>1.5632598064065552E-2</v>
      </c>
      <c r="F207" s="89">
        <f>F30/'Total Funds Spent &amp; Transferred'!X30</f>
        <v>2.0815150394501176E-2</v>
      </c>
      <c r="G207" s="89">
        <f>G30/'Total Funds Spent &amp; Transferred'!Y30</f>
        <v>3.2778177691152065E-2</v>
      </c>
      <c r="H207" s="89">
        <f>H30/'Total Funds Spent &amp; Transferred'!Z30</f>
        <v>1.8151236717233468E-2</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3.8500297680160887E-3</v>
      </c>
      <c r="G209" s="89">
        <f>G32/'Total Funds Spent &amp; Transferred'!Y32</f>
        <v>0</v>
      </c>
      <c r="H209" s="89">
        <f>H32/'Total Funds Spent &amp; Transferred'!Z32</f>
        <v>0</v>
      </c>
    </row>
    <row r="210" spans="1:8">
      <c r="A210" s="51" t="s">
        <v>127</v>
      </c>
      <c r="B210" s="89">
        <f>B33/'Total Funds Spent &amp; Transferred'!T33</f>
        <v>9.2569613265412014E-3</v>
      </c>
      <c r="C210" s="89">
        <f>C33/'Total Funds Spent &amp; Transferred'!U33</f>
        <v>6.4603502642563348E-3</v>
      </c>
      <c r="D210" s="89">
        <f>D33/'Total Funds Spent &amp; Transferred'!V33</f>
        <v>5.5276556592641132E-3</v>
      </c>
      <c r="E210" s="89">
        <f>E33/'Total Funds Spent &amp; Transferred'!W33</f>
        <v>2.8652266208485606E-2</v>
      </c>
      <c r="F210" s="89">
        <f>F33/'Total Funds Spent &amp; Transferred'!X33</f>
        <v>2.8067285345858613E-2</v>
      </c>
      <c r="G210" s="89">
        <f>G33/'Total Funds Spent &amp; Transferred'!Y33</f>
        <v>3.5969745235935373E-2</v>
      </c>
      <c r="H210" s="89">
        <f>H33/'Total Funds Spent &amp; Transferred'!Z33</f>
        <v>4.9596994244534919E-2</v>
      </c>
    </row>
    <row r="211" spans="1:8">
      <c r="A211" s="51" t="s">
        <v>128</v>
      </c>
      <c r="B211" s="89">
        <f>B34/'Total Funds Spent &amp; Transferred'!T34</f>
        <v>0</v>
      </c>
      <c r="C211" s="89">
        <f>C34/'Total Funds Spent &amp; Transferred'!U34</f>
        <v>1.1611729821904107E-4</v>
      </c>
      <c r="D211" s="89">
        <f>D34/'Total Funds Spent &amp; Transferred'!V34</f>
        <v>1.5293682929375288E-2</v>
      </c>
      <c r="E211" s="89">
        <f>E34/'Total Funds Spent &amp; Transferred'!W34</f>
        <v>2.533580091369032E-2</v>
      </c>
      <c r="F211" s="89">
        <f>F34/'Total Funds Spent &amp; Transferred'!X34</f>
        <v>1.7330733638943975E-2</v>
      </c>
      <c r="G211" s="89">
        <f>G34/'Total Funds Spent &amp; Transferred'!Y34</f>
        <v>1.5904245189205187E-2</v>
      </c>
      <c r="H211" s="89">
        <f>H34/'Total Funds Spent &amp; Transferred'!Z34</f>
        <v>2.172957748897406E-3</v>
      </c>
    </row>
    <row r="212" spans="1:8">
      <c r="A212" s="51" t="s">
        <v>130</v>
      </c>
      <c r="B212" s="89">
        <f>B35/'Total Funds Spent &amp; Transferred'!T35</f>
        <v>1.3075656768672778E-2</v>
      </c>
      <c r="C212" s="89">
        <f>C35/'Total Funds Spent &amp; Transferred'!U35</f>
        <v>1.0544368854536199E-2</v>
      </c>
      <c r="D212" s="89">
        <f>D35/'Total Funds Spent &amp; Transferred'!V35</f>
        <v>9.7889400102326544E-3</v>
      </c>
      <c r="E212" s="89">
        <f>E35/'Total Funds Spent &amp; Transferred'!W35</f>
        <v>9.2395794881348411E-3</v>
      </c>
      <c r="F212" s="89">
        <f>F35/'Total Funds Spent &amp; Transferred'!X35</f>
        <v>8.8020653579539334E-3</v>
      </c>
      <c r="G212" s="89">
        <f>G35/'Total Funds Spent &amp; Transferred'!Y35</f>
        <v>8.176577000960833E-3</v>
      </c>
      <c r="H212" s="89">
        <f>H35/'Total Funds Spent &amp; Transferred'!Z35</f>
        <v>7.0924571892268546E-3</v>
      </c>
    </row>
    <row r="213" spans="1:8">
      <c r="A213" s="51" t="s">
        <v>131</v>
      </c>
      <c r="B213" s="89">
        <f>B36/'Total Funds Spent &amp; Transferred'!T36</f>
        <v>6.5611722416315157E-3</v>
      </c>
      <c r="C213" s="89">
        <f>C36/'Total Funds Spent &amp; Transferred'!U36</f>
        <v>4.5962020012786887E-3</v>
      </c>
      <c r="D213" s="89">
        <f>D36/'Total Funds Spent &amp; Transferred'!V36</f>
        <v>0</v>
      </c>
      <c r="E213" s="89">
        <f>E36/'Total Funds Spent &amp; Transferred'!W36</f>
        <v>1.6568849234519272E-2</v>
      </c>
      <c r="F213" s="89">
        <f>F36/'Total Funds Spent &amp; Transferred'!X36</f>
        <v>3.1067786642831285E-2</v>
      </c>
      <c r="G213" s="89">
        <f>G36/'Total Funds Spent &amp; Transferred'!Y36</f>
        <v>1.9619509077038223E-2</v>
      </c>
      <c r="H213" s="89">
        <f>H36/'Total Funds Spent &amp; Transferred'!Z36</f>
        <v>2.1399330663592276E-2</v>
      </c>
    </row>
    <row r="214" spans="1:8">
      <c r="A214" s="51" t="s">
        <v>132</v>
      </c>
      <c r="B214" s="89">
        <f>B37/'Total Funds Spent &amp; Transferred'!T37</f>
        <v>8.3423559303317275E-3</v>
      </c>
      <c r="C214" s="89">
        <f>C37/'Total Funds Spent &amp; Transferred'!U37</f>
        <v>8.7230438000072998E-3</v>
      </c>
      <c r="D214" s="89">
        <f>D37/'Total Funds Spent &amp; Transferred'!V37</f>
        <v>9.1864217953910483E-3</v>
      </c>
      <c r="E214" s="89">
        <f>E37/'Total Funds Spent &amp; Transferred'!W37</f>
        <v>5.1135434566551338E-3</v>
      </c>
      <c r="F214" s="89">
        <f>F37/'Total Funds Spent &amp; Transferred'!X37</f>
        <v>6.9970674592598307E-3</v>
      </c>
      <c r="G214" s="89">
        <f>G37/'Total Funds Spent &amp; Transferred'!Y37</f>
        <v>8.0442284995958287E-3</v>
      </c>
      <c r="H214" s="89">
        <f>H37/'Total Funds Spent &amp; Transferred'!Z37</f>
        <v>7.469521722582877E-3</v>
      </c>
    </row>
    <row r="215" spans="1:8">
      <c r="A215" s="51" t="s">
        <v>75</v>
      </c>
      <c r="B215" s="89">
        <f>B38/'Total Funds Spent &amp; Transferred'!T38</f>
        <v>1.0209738426331942E-3</v>
      </c>
      <c r="C215" s="89">
        <f>C38/'Total Funds Spent &amp; Transferred'!U38</f>
        <v>9.7420271526088933E-4</v>
      </c>
      <c r="D215" s="89">
        <f>D38/'Total Funds Spent &amp; Transferred'!V38</f>
        <v>8.5550321472531313E-4</v>
      </c>
      <c r="E215" s="89">
        <f>E38/'Total Funds Spent &amp; Transferred'!W38</f>
        <v>7.7589713757463723E-4</v>
      </c>
      <c r="F215" s="89">
        <f>F38/'Total Funds Spent &amp; Transferred'!X38</f>
        <v>8.1072326292609318E-4</v>
      </c>
      <c r="G215" s="89">
        <f>G38/'Total Funds Spent &amp; Transferred'!Y38</f>
        <v>5.3267644944606049E-4</v>
      </c>
      <c r="H215" s="89">
        <f>H38/'Total Funds Spent &amp; Transferred'!Z38</f>
        <v>3.6878477352745702E-4</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6.8238785847917925E-3</v>
      </c>
      <c r="C217" s="89">
        <f>C40/'Total Funds Spent &amp; Transferred'!U40</f>
        <v>6.1551389469394471E-3</v>
      </c>
      <c r="D217" s="89">
        <f>D40/'Total Funds Spent &amp; Transferred'!V40</f>
        <v>5.443425323265228E-3</v>
      </c>
      <c r="E217" s="89">
        <f>E40/'Total Funds Spent &amp; Transferred'!W40</f>
        <v>6.2391234365902198E-3</v>
      </c>
      <c r="F217" s="89">
        <f>F40/'Total Funds Spent &amp; Transferred'!X40</f>
        <v>6.410071610528114E-3</v>
      </c>
      <c r="G217" s="89">
        <f>G40/'Total Funds Spent &amp; Transferred'!Y40</f>
        <v>8.8197611345795946E-3</v>
      </c>
      <c r="H217" s="89">
        <f>H40/'Total Funds Spent &amp; Transferred'!Z40</f>
        <v>1.5100716033979561E-2</v>
      </c>
    </row>
    <row r="218" spans="1:8">
      <c r="A218" s="51" t="s">
        <v>136</v>
      </c>
      <c r="B218" s="89">
        <f>B41/'Total Funds Spent &amp; Transferred'!T41</f>
        <v>5.3330419082426774E-3</v>
      </c>
      <c r="C218" s="89">
        <f>C41/'Total Funds Spent &amp; Transferred'!U41</f>
        <v>1.9702720163822036E-2</v>
      </c>
      <c r="D218" s="89">
        <f>D41/'Total Funds Spent &amp; Transferred'!V41</f>
        <v>6.2828020852682409E-3</v>
      </c>
      <c r="E218" s="89">
        <f>E41/'Total Funds Spent &amp; Transferred'!W41</f>
        <v>1.276023235159629E-2</v>
      </c>
      <c r="F218" s="89">
        <f>F41/'Total Funds Spent &amp; Transferred'!X41</f>
        <v>1.4426792743194599E-2</v>
      </c>
      <c r="G218" s="89">
        <f>G41/'Total Funds Spent &amp; Transferred'!Y41</f>
        <v>2.2968586755130287E-2</v>
      </c>
      <c r="H218" s="89">
        <f>H41/'Total Funds Spent &amp; Transferred'!Z41</f>
        <v>3.3084653733995197E-3</v>
      </c>
    </row>
    <row r="219" spans="1:8">
      <c r="A219" s="51" t="s">
        <v>145</v>
      </c>
      <c r="B219" s="89">
        <f>B42/'Total Funds Spent &amp; Transferred'!T42</f>
        <v>2.4857409199930059E-2</v>
      </c>
      <c r="C219" s="89">
        <f>C42/'Total Funds Spent &amp; Transferred'!U42</f>
        <v>2.6651112667354551E-2</v>
      </c>
      <c r="D219" s="89">
        <f>D42/'Total Funds Spent &amp; Transferred'!V42</f>
        <v>3.7139074571907196E-2</v>
      </c>
      <c r="E219" s="89">
        <f>E42/'Total Funds Spent &amp; Transferred'!W42</f>
        <v>2.9283153413925189E-2</v>
      </c>
      <c r="F219" s="89">
        <f>F42/'Total Funds Spent &amp; Transferred'!X42</f>
        <v>5.1591996721672438E-2</v>
      </c>
      <c r="G219" s="89">
        <f>G42/'Total Funds Spent &amp; Transferred'!Y42</f>
        <v>4.5239424183988131E-2</v>
      </c>
      <c r="H219" s="89">
        <f>H42/'Total Funds Spent &amp; Transferred'!Z42</f>
        <v>5.6569357513811334E-2</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0.110792321949313</v>
      </c>
      <c r="H221" s="89">
        <f>H44/'Total Funds Spent &amp; Transferred'!Z44</f>
        <v>0.12080798739927963</v>
      </c>
    </row>
    <row r="222" spans="1:8">
      <c r="A222" s="51" t="s">
        <v>142</v>
      </c>
      <c r="B222" s="89">
        <f>B45/'Total Funds Spent &amp; Transferred'!T45</f>
        <v>2.0076822223758568E-2</v>
      </c>
      <c r="C222" s="89">
        <f>C45/'Total Funds Spent &amp; Transferred'!U45</f>
        <v>1.8725945850390183E-2</v>
      </c>
      <c r="D222" s="89">
        <f>D45/'Total Funds Spent &amp; Transferred'!V45</f>
        <v>2.2222781578844778E-2</v>
      </c>
      <c r="E222" s="89">
        <f>E45/'Total Funds Spent &amp; Transferred'!W45</f>
        <v>2.1474222090406097E-2</v>
      </c>
      <c r="F222" s="89">
        <f>F45/'Total Funds Spent &amp; Transferred'!X45</f>
        <v>1.9273632147092695E-2</v>
      </c>
      <c r="G222" s="89">
        <f>G45/'Total Funds Spent &amp; Transferred'!Y45</f>
        <v>1.6932096415390258E-2</v>
      </c>
      <c r="H222" s="89">
        <f>H45/'Total Funds Spent &amp; Transferred'!Z45</f>
        <v>1.6506223351483985E-2</v>
      </c>
    </row>
    <row r="223" spans="1:8">
      <c r="A223" s="51" t="s">
        <v>144</v>
      </c>
      <c r="B223" s="89">
        <f>B46/'Total Funds Spent &amp; Transferred'!T46</f>
        <v>1.6529970873364826E-2</v>
      </c>
      <c r="C223" s="89">
        <f>C46/'Total Funds Spent &amp; Transferred'!U46</f>
        <v>1.1620440370206441E-2</v>
      </c>
      <c r="D223" s="89">
        <f>D46/'Total Funds Spent &amp; Transferred'!V46</f>
        <v>8.8002667710870598E-3</v>
      </c>
      <c r="E223" s="89">
        <f>E46/'Total Funds Spent &amp; Transferred'!W46</f>
        <v>4.0305996393986843E-3</v>
      </c>
      <c r="F223" s="89">
        <f>F46/'Total Funds Spent &amp; Transferred'!X46</f>
        <v>2.7291403889210487E-3</v>
      </c>
      <c r="G223" s="89">
        <f>G46/'Total Funds Spent &amp; Transferred'!Y46</f>
        <v>3.5138412120172464E-3</v>
      </c>
      <c r="H223" s="89">
        <f>H46/'Total Funds Spent &amp; Transferred'!Z46</f>
        <v>9.8536333447001648E-3</v>
      </c>
    </row>
    <row r="224" spans="1:8">
      <c r="A224" s="51" t="s">
        <v>146</v>
      </c>
      <c r="B224" s="89">
        <f>B47/'Total Funds Spent &amp; Transferred'!T47</f>
        <v>1.5204479549860721E-3</v>
      </c>
      <c r="C224" s="89">
        <f>C47/'Total Funds Spent &amp; Transferred'!U47</f>
        <v>1.5332018769689561E-3</v>
      </c>
      <c r="D224" s="89">
        <f>D47/'Total Funds Spent &amp; Transferred'!V47</f>
        <v>1.3531616329008071E-3</v>
      </c>
      <c r="E224" s="89">
        <f>E47/'Total Funds Spent &amp; Transferred'!W47</f>
        <v>4.8021986477312018E-4</v>
      </c>
      <c r="F224" s="89">
        <f>F47/'Total Funds Spent &amp; Transferred'!X47</f>
        <v>3.3693737893560889E-3</v>
      </c>
      <c r="G224" s="89">
        <f>G47/'Total Funds Spent &amp; Transferred'!Y47</f>
        <v>2.0830959535167309E-3</v>
      </c>
      <c r="H224" s="89">
        <f>H47/'Total Funds Spent &amp; Transferred'!Z47</f>
        <v>2.9236453183752626E-4</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3.8593519655541718E-2</v>
      </c>
      <c r="C226" s="89">
        <f>C49/'Total Funds Spent &amp; Transferred'!U49</f>
        <v>4.180655920373804E-2</v>
      </c>
      <c r="D226" s="89">
        <f>D49/'Total Funds Spent &amp; Transferred'!V49</f>
        <v>6.2742468984117838E-2</v>
      </c>
      <c r="E226" s="89">
        <f>E49/'Total Funds Spent &amp; Transferred'!W49</f>
        <v>6.2473908700095053E-2</v>
      </c>
      <c r="F226" s="89">
        <f>F49/'Total Funds Spent &amp; Transferred'!X49</f>
        <v>4.7329007454052566E-2</v>
      </c>
      <c r="G226" s="89">
        <f>G49/'Total Funds Spent &amp; Transferred'!Y49</f>
        <v>2.8916975988049775E-2</v>
      </c>
      <c r="H226" s="89">
        <f>H49/'Total Funds Spent &amp; Transferred'!Z49</f>
        <v>3.1732291536976417E-2</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1.5565726263546737E-4</v>
      </c>
      <c r="G227" s="89">
        <f>G50/'Total Funds Spent &amp; Transferred'!Y50</f>
        <v>8.9081342937635864E-4</v>
      </c>
      <c r="H227" s="89">
        <f>H50/'Total Funds Spent &amp; Transferred'!Z50</f>
        <v>1.0810240920320752E-3</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1.3882102071561759E-2</v>
      </c>
      <c r="F228" s="89">
        <f>F51/'Total Funds Spent &amp; Transferred'!X51</f>
        <v>1.4525142801329032E-2</v>
      </c>
      <c r="G228" s="89">
        <f>G51/'Total Funds Spent &amp; Transferred'!Y51</f>
        <v>1.3988637375006673E-2</v>
      </c>
      <c r="H228" s="89">
        <f>H51/'Total Funds Spent &amp; Transferred'!Z51</f>
        <v>1.5897000232430812E-2</v>
      </c>
    </row>
    <row r="229" spans="1:8">
      <c r="A229" s="51" t="s">
        <v>154</v>
      </c>
      <c r="B229" s="89">
        <f>B52/'Total Funds Spent &amp; Transferred'!T52</f>
        <v>4.068487583037181E-3</v>
      </c>
      <c r="C229" s="89">
        <f>C52/'Total Funds Spent &amp; Transferred'!U52</f>
        <v>3.8272859364874286E-3</v>
      </c>
      <c r="D229" s="89">
        <f>D52/'Total Funds Spent &amp; Transferred'!V52</f>
        <v>3.692151307760772E-3</v>
      </c>
      <c r="E229" s="89">
        <f>E52/'Total Funds Spent &amp; Transferred'!W52</f>
        <v>3.113466504737684E-3</v>
      </c>
      <c r="F229" s="89">
        <f>F52/'Total Funds Spent &amp; Transferred'!X52</f>
        <v>3.5358985898229279E-3</v>
      </c>
      <c r="G229" s="89">
        <f>G52/'Total Funds Spent &amp; Transferred'!Y52</f>
        <v>2.4131817696201431E-3</v>
      </c>
      <c r="H229" s="89">
        <f>H52/'Total Funds Spent &amp; Transferred'!Z52</f>
        <v>6.4832429471733087E-4</v>
      </c>
    </row>
    <row r="230" spans="1:8">
      <c r="A230" s="51" t="s">
        <v>155</v>
      </c>
      <c r="B230" s="89">
        <f>B53/'Total Funds Spent &amp; Transferred'!T53</f>
        <v>1.2366950765313547E-2</v>
      </c>
      <c r="C230" s="89">
        <f>C53/'Total Funds Spent &amp; Transferred'!U53</f>
        <v>1.3616136766845454E-2</v>
      </c>
      <c r="D230" s="89">
        <f>D53/'Total Funds Spent &amp; Transferred'!V53</f>
        <v>8.3816031530891174E-3</v>
      </c>
      <c r="E230" s="89">
        <f>E53/'Total Funds Spent &amp; Transferred'!W53</f>
        <v>1.2261740954661773E-2</v>
      </c>
      <c r="F230" s="89">
        <f>F53/'Total Funds Spent &amp; Transferred'!X53</f>
        <v>1.4779400578291605E-2</v>
      </c>
      <c r="G230" s="89">
        <f>G53/'Total Funds Spent &amp; Transferred'!Y53</f>
        <v>1.244143801988243E-2</v>
      </c>
      <c r="H230" s="89">
        <f>H53/'Total Funds Spent &amp; Transferred'!Z53</f>
        <v>3.3927582027526888E-2</v>
      </c>
    </row>
    <row r="231" spans="1:8">
      <c r="A231" s="51" t="s">
        <v>157</v>
      </c>
      <c r="B231" s="89">
        <f>B54/'Total Funds Spent &amp; Transferred'!T54</f>
        <v>1.7137020819638579E-2</v>
      </c>
      <c r="C231" s="89">
        <f>C54/'Total Funds Spent &amp; Transferred'!U54</f>
        <v>2.146260865726143E-2</v>
      </c>
      <c r="D231" s="89">
        <f>D54/'Total Funds Spent &amp; Transferred'!V54</f>
        <v>3.146038421621538E-2</v>
      </c>
      <c r="E231" s="89">
        <f>E54/'Total Funds Spent &amp; Transferred'!W54</f>
        <v>3.2840656437593707E-2</v>
      </c>
      <c r="F231" s="89">
        <f>F54/'Total Funds Spent &amp; Transferred'!X54</f>
        <v>2.4994525942803318E-2</v>
      </c>
      <c r="G231" s="89">
        <f>G54/'Total Funds Spent &amp; Transferred'!Y54</f>
        <v>3.0087013822790318E-2</v>
      </c>
      <c r="H231" s="89">
        <f>H54/'Total Funds Spent &amp; Transferred'!Z54</f>
        <v>2.5265068424229466E-2</v>
      </c>
    </row>
    <row r="232" spans="1:8">
      <c r="A232" s="51" t="s">
        <v>158</v>
      </c>
      <c r="B232" s="89">
        <f>B55/'Total Funds Spent &amp; Transferred'!T55</f>
        <v>0</v>
      </c>
      <c r="C232" s="89">
        <f>C55/'Total Funds Spent &amp; Transferred'!U55</f>
        <v>2.6382003885358728E-2</v>
      </c>
      <c r="D232" s="89">
        <f>D55/'Total Funds Spent &amp; Transferred'!V55</f>
        <v>3.261191226893332E-2</v>
      </c>
      <c r="E232" s="89">
        <f>E55/'Total Funds Spent &amp; Transferred'!W55</f>
        <v>4.1357165260768373E-2</v>
      </c>
      <c r="F232" s="89">
        <f>F55/'Total Funds Spent &amp; Transferred'!X55</f>
        <v>4.5407806053213054E-2</v>
      </c>
      <c r="G232" s="89">
        <f>G55/'Total Funds Spent &amp; Transferred'!Y55</f>
        <v>5.4724757394165796E-2</v>
      </c>
      <c r="H232" s="89">
        <f>H55/'Total Funds Spent &amp; Transferred'!Z55</f>
        <v>3.0627778124204648E-2</v>
      </c>
    </row>
    <row r="233" spans="1:8">
      <c r="A233" s="59" t="s">
        <v>159</v>
      </c>
      <c r="B233" s="89">
        <f>B56/'Total Funds Spent &amp; Transferred'!T56</f>
        <v>1.3431171557036424E-2</v>
      </c>
      <c r="C233" s="89">
        <f>C56/'Total Funds Spent &amp; Transferred'!U56</f>
        <v>1.3404298940602763E-2</v>
      </c>
      <c r="D233" s="89">
        <f>D56/'Total Funds Spent &amp; Transferred'!V56</f>
        <v>1.4162978872364429E-2</v>
      </c>
      <c r="E233" s="89">
        <f>E56/'Total Funds Spent &amp; Transferred'!W56</f>
        <v>1.3036515555001496E-2</v>
      </c>
      <c r="F233" s="89">
        <f>F56/'Total Funds Spent &amp; Transferred'!X56</f>
        <v>1.3216871311882915E-2</v>
      </c>
      <c r="G233" s="89">
        <f>G56/'Total Funds Spent &amp; Transferred'!Y56</f>
        <v>1.2508622326770956E-2</v>
      </c>
      <c r="H233" s="89">
        <f>H56/'Total Funds Spent &amp; Transferred'!Z56</f>
        <v>1.3121637160758237E-2</v>
      </c>
    </row>
  </sheetData>
  <autoFilter ref="A180:A233" xr:uid="{00000000-0009-0000-0000-00001B000000}"/>
  <mergeCells count="33">
    <mergeCell ref="H3:H4"/>
    <mergeCell ref="H62:H63"/>
    <mergeCell ref="H121:H122"/>
    <mergeCell ref="H180:H181"/>
    <mergeCell ref="E180:E181"/>
    <mergeCell ref="G3:G4"/>
    <mergeCell ref="G62:G63"/>
    <mergeCell ref="G121:G122"/>
    <mergeCell ref="G180:G181"/>
    <mergeCell ref="D180:D181"/>
    <mergeCell ref="D3:D4"/>
    <mergeCell ref="F180:F181"/>
    <mergeCell ref="C180:C181"/>
    <mergeCell ref="D62:D63"/>
    <mergeCell ref="D121:D122"/>
    <mergeCell ref="E121:E122"/>
    <mergeCell ref="E62:E63"/>
    <mergeCell ref="E3:E4"/>
    <mergeCell ref="F3:F4"/>
    <mergeCell ref="F62:F63"/>
    <mergeCell ref="F121:F122"/>
    <mergeCell ref="A1:A2"/>
    <mergeCell ref="A3:A4"/>
    <mergeCell ref="B3:B4"/>
    <mergeCell ref="A62:A63"/>
    <mergeCell ref="B62:B63"/>
    <mergeCell ref="A180:A181"/>
    <mergeCell ref="B180:B181"/>
    <mergeCell ref="A121:A122"/>
    <mergeCell ref="B121:B122"/>
    <mergeCell ref="C3:C4"/>
    <mergeCell ref="C62:C63"/>
    <mergeCell ref="C121:C122"/>
  </mergeCells>
  <phoneticPr fontId="39" type="noConversion"/>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2060"/>
  </sheetPr>
  <dimension ref="A1:AI233"/>
  <sheetViews>
    <sheetView topLeftCell="A198" zoomScale="80" zoomScaleNormal="80" workbookViewId="0">
      <pane xSplit="1" topLeftCell="W1" activePane="topRight" state="frozen"/>
      <selection pane="topRight" activeCell="Z182" sqref="Z182"/>
    </sheetView>
  </sheetViews>
  <sheetFormatPr defaultColWidth="9.42578125" defaultRowHeight="12.95"/>
  <cols>
    <col min="1" max="1" width="17" style="49" customWidth="1"/>
    <col min="2" max="2" width="12.42578125" style="49" bestFit="1" customWidth="1"/>
    <col min="3" max="4" width="13.42578125" style="49" bestFit="1" customWidth="1"/>
    <col min="5" max="13" width="12.42578125" style="49" bestFit="1" customWidth="1"/>
    <col min="14" max="17" width="14.42578125" style="49" bestFit="1" customWidth="1"/>
    <col min="18" max="18" width="14.42578125" style="49" customWidth="1"/>
    <col min="19" max="19" width="16.42578125" style="49" customWidth="1"/>
    <col min="20" max="21" width="14.42578125" style="49" bestFit="1" customWidth="1"/>
    <col min="22" max="22" width="15.42578125" style="49" bestFit="1" customWidth="1"/>
    <col min="23" max="23" width="14.42578125" style="49" bestFit="1" customWidth="1"/>
    <col min="24" max="24" width="15.42578125" style="49" bestFit="1" customWidth="1"/>
    <col min="25" max="26" width="13.85546875" style="49" customWidth="1"/>
    <col min="27" max="27" width="12.140625" style="49" customWidth="1"/>
    <col min="28" max="28" width="9.42578125" style="49"/>
    <col min="29" max="29" width="15" style="49" bestFit="1" customWidth="1"/>
    <col min="30" max="30" width="12.85546875" style="49" bestFit="1" customWidth="1"/>
    <col min="31" max="31" width="9.42578125" style="49"/>
    <col min="32" max="32" width="12.42578125" style="49" customWidth="1"/>
    <col min="33" max="16384" width="9.42578125" style="49"/>
  </cols>
  <sheetData>
    <row r="1" spans="1:31" ht="18" customHeight="1">
      <c r="A1" s="394" t="s">
        <v>223</v>
      </c>
      <c r="B1" s="316" t="s">
        <v>350</v>
      </c>
    </row>
    <row r="2" spans="1:31" ht="59.25" customHeight="1">
      <c r="A2" s="394"/>
      <c r="AC2" s="408" t="s">
        <v>321</v>
      </c>
      <c r="AD2" s="408"/>
      <c r="AE2" s="408"/>
    </row>
    <row r="3" spans="1:31"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C3" s="96" t="s">
        <v>328</v>
      </c>
      <c r="AD3" s="49">
        <f>$Z$56</f>
        <v>3188896214.3000002</v>
      </c>
      <c r="AE3" s="168"/>
    </row>
    <row r="4" spans="1:31"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C4" s="96" t="s">
        <v>329</v>
      </c>
      <c r="AD4" s="168">
        <f>$Z$233</f>
        <v>0.10516787667435576</v>
      </c>
      <c r="AE4" s="49"/>
    </row>
    <row r="5" spans="1:31">
      <c r="A5" s="51" t="s">
        <v>82</v>
      </c>
      <c r="B5" s="49">
        <f t="shared" ref="B5:P20" si="0">SUM(B64,B123)</f>
        <v>14772591</v>
      </c>
      <c r="C5" s="49">
        <f t="shared" si="0"/>
        <v>11810975</v>
      </c>
      <c r="D5" s="49">
        <f t="shared" si="0"/>
        <v>11740480</v>
      </c>
      <c r="E5" s="49">
        <f t="shared" si="0"/>
        <v>13640724</v>
      </c>
      <c r="F5" s="49">
        <f t="shared" si="0"/>
        <v>14793600</v>
      </c>
      <c r="G5" s="49">
        <f t="shared" si="0"/>
        <v>12702591</v>
      </c>
      <c r="H5" s="49">
        <f t="shared" si="0"/>
        <v>14449899</v>
      </c>
      <c r="I5" s="49">
        <f t="shared" si="0"/>
        <v>11898697</v>
      </c>
      <c r="J5" s="49">
        <f t="shared" si="0"/>
        <v>12381380</v>
      </c>
      <c r="K5" s="49">
        <f t="shared" si="0"/>
        <v>14223466</v>
      </c>
      <c r="L5" s="49">
        <f t="shared" si="0"/>
        <v>16199071</v>
      </c>
      <c r="M5" s="49">
        <f t="shared" si="0"/>
        <v>15787383</v>
      </c>
      <c r="N5" s="55">
        <f t="shared" si="0"/>
        <v>17018167</v>
      </c>
      <c r="O5" s="55">
        <f t="shared" si="0"/>
        <v>16335556</v>
      </c>
      <c r="P5" s="55">
        <f t="shared" si="0"/>
        <v>23044624</v>
      </c>
      <c r="Q5" s="55">
        <v>19683839</v>
      </c>
      <c r="R5" s="55">
        <f t="shared" ref="R5:T20" si="1">SUM(R64,R123)</f>
        <v>24422355</v>
      </c>
      <c r="S5" s="55">
        <f t="shared" si="1"/>
        <v>8303404</v>
      </c>
      <c r="T5" s="55">
        <f t="shared" si="1"/>
        <v>30080209</v>
      </c>
      <c r="U5" s="55">
        <f t="shared" ref="U5" si="2">SUM(U64,U123)</f>
        <v>24276093</v>
      </c>
      <c r="V5" s="55">
        <f>SUM(V64,V123)</f>
        <v>44106418</v>
      </c>
      <c r="W5" s="55">
        <f>SUM(W64,W123)</f>
        <v>32758320</v>
      </c>
      <c r="X5" s="55">
        <f>SUM(X64,X123)</f>
        <v>25919166</v>
      </c>
      <c r="Y5" s="55">
        <f>SUM(Y64,Y123)</f>
        <v>36808259</v>
      </c>
      <c r="Z5" s="55">
        <f>SUM(Z64,Z123)</f>
        <v>25198331</v>
      </c>
      <c r="AC5" s="225"/>
    </row>
    <row r="6" spans="1:31">
      <c r="A6" s="51" t="s">
        <v>84</v>
      </c>
      <c r="B6" s="49">
        <f t="shared" si="0"/>
        <v>1124177</v>
      </c>
      <c r="C6" s="49">
        <f t="shared" si="0"/>
        <v>8982979</v>
      </c>
      <c r="D6" s="49">
        <f t="shared" si="0"/>
        <v>8485310</v>
      </c>
      <c r="E6" s="49">
        <f t="shared" si="0"/>
        <v>9731029</v>
      </c>
      <c r="F6" s="49">
        <f t="shared" si="0"/>
        <v>8872031</v>
      </c>
      <c r="G6" s="49">
        <f t="shared" si="0"/>
        <v>7599756</v>
      </c>
      <c r="H6" s="49">
        <f t="shared" si="0"/>
        <v>6892702</v>
      </c>
      <c r="I6" s="49">
        <f t="shared" si="0"/>
        <v>5631575</v>
      </c>
      <c r="J6" s="49">
        <f t="shared" si="0"/>
        <v>5801539</v>
      </c>
      <c r="K6" s="49">
        <f t="shared" si="0"/>
        <v>6715534</v>
      </c>
      <c r="L6" s="49">
        <f t="shared" si="0"/>
        <v>9132621</v>
      </c>
      <c r="M6" s="49">
        <f t="shared" si="0"/>
        <v>5458490</v>
      </c>
      <c r="N6" s="55">
        <f t="shared" si="0"/>
        <v>6041536</v>
      </c>
      <c r="O6" s="55">
        <f t="shared" si="0"/>
        <v>3846318</v>
      </c>
      <c r="P6" s="55">
        <f t="shared" si="0"/>
        <v>6267275</v>
      </c>
      <c r="Q6" s="55">
        <v>5209580</v>
      </c>
      <c r="R6" s="55">
        <f t="shared" si="1"/>
        <v>4648263</v>
      </c>
      <c r="S6" s="55">
        <f t="shared" si="1"/>
        <v>4732273</v>
      </c>
      <c r="T6" s="55">
        <f t="shared" ref="T6:W6" si="3">SUM(T65,T124)</f>
        <v>6720937</v>
      </c>
      <c r="U6" s="55">
        <f t="shared" si="3"/>
        <v>10689000</v>
      </c>
      <c r="V6" s="55">
        <f t="shared" si="3"/>
        <v>5742773</v>
      </c>
      <c r="W6" s="55">
        <f t="shared" si="3"/>
        <v>8356073</v>
      </c>
      <c r="X6" s="55">
        <f t="shared" ref="X6:Y6" si="4">SUM(X65,X124)</f>
        <v>6239042</v>
      </c>
      <c r="Y6" s="55">
        <f t="shared" si="4"/>
        <v>6904691</v>
      </c>
      <c r="Z6" s="55">
        <f t="shared" ref="Z6:Z37" si="5">SUM(Z65,Z124)</f>
        <v>6523789.4500000002</v>
      </c>
    </row>
    <row r="7" spans="1:31">
      <c r="A7" s="51" t="s">
        <v>86</v>
      </c>
      <c r="B7" s="49">
        <f t="shared" si="0"/>
        <v>26342372</v>
      </c>
      <c r="C7" s="49">
        <f t="shared" si="0"/>
        <v>31790615</v>
      </c>
      <c r="D7" s="49">
        <f t="shared" si="0"/>
        <v>35101254</v>
      </c>
      <c r="E7" s="49">
        <f t="shared" si="0"/>
        <v>44226944</v>
      </c>
      <c r="F7" s="49">
        <f t="shared" si="0"/>
        <v>21278528</v>
      </c>
      <c r="G7" s="49">
        <f t="shared" si="0"/>
        <v>34504450</v>
      </c>
      <c r="H7" s="49">
        <f t="shared" si="0"/>
        <v>34879107</v>
      </c>
      <c r="I7" s="49">
        <f t="shared" si="0"/>
        <v>31935190</v>
      </c>
      <c r="J7" s="49">
        <f t="shared" si="0"/>
        <v>38486915</v>
      </c>
      <c r="K7" s="49">
        <f t="shared" si="0"/>
        <v>34282230</v>
      </c>
      <c r="L7" s="49">
        <f t="shared" si="0"/>
        <v>33638368</v>
      </c>
      <c r="M7" s="49">
        <f t="shared" si="0"/>
        <v>45555471</v>
      </c>
      <c r="N7" s="55">
        <f t="shared" si="0"/>
        <v>43623102</v>
      </c>
      <c r="O7" s="55">
        <f t="shared" si="0"/>
        <v>47819132</v>
      </c>
      <c r="P7" s="55">
        <f t="shared" si="0"/>
        <v>45519640</v>
      </c>
      <c r="Q7" s="55">
        <v>39157413</v>
      </c>
      <c r="R7" s="55">
        <f t="shared" si="1"/>
        <v>44438439</v>
      </c>
      <c r="S7" s="55">
        <f t="shared" si="1"/>
        <v>35391377</v>
      </c>
      <c r="T7" s="55">
        <f t="shared" ref="T7:W7" si="6">SUM(T66,T125)</f>
        <v>80369001</v>
      </c>
      <c r="U7" s="55">
        <f t="shared" si="6"/>
        <v>56170586</v>
      </c>
      <c r="V7" s="55">
        <f t="shared" si="6"/>
        <v>128861507</v>
      </c>
      <c r="W7" s="55">
        <f t="shared" si="6"/>
        <v>20111919</v>
      </c>
      <c r="X7" s="55">
        <f t="shared" ref="X7:Y7" si="7">SUM(X66,X125)</f>
        <v>26968034</v>
      </c>
      <c r="Y7" s="55">
        <f t="shared" si="7"/>
        <v>27823294</v>
      </c>
      <c r="Z7" s="55">
        <f t="shared" si="5"/>
        <v>29671226</v>
      </c>
    </row>
    <row r="8" spans="1:31">
      <c r="A8" s="51" t="s">
        <v>88</v>
      </c>
      <c r="B8" s="49">
        <f t="shared" si="0"/>
        <v>1568992</v>
      </c>
      <c r="C8" s="49">
        <f t="shared" si="0"/>
        <v>7554341</v>
      </c>
      <c r="D8" s="49">
        <f t="shared" si="0"/>
        <v>1683881</v>
      </c>
      <c r="E8" s="49">
        <f t="shared" si="0"/>
        <v>20753230</v>
      </c>
      <c r="F8" s="49">
        <f t="shared" si="0"/>
        <v>14536137</v>
      </c>
      <c r="G8" s="49">
        <f t="shared" si="0"/>
        <v>12553874</v>
      </c>
      <c r="H8" s="49">
        <f t="shared" si="0"/>
        <v>7559615</v>
      </c>
      <c r="I8" s="49">
        <f t="shared" si="0"/>
        <v>6003290</v>
      </c>
      <c r="J8" s="49">
        <f t="shared" si="0"/>
        <v>7745942</v>
      </c>
      <c r="K8" s="49">
        <f t="shared" si="0"/>
        <v>10632148</v>
      </c>
      <c r="L8" s="49">
        <f t="shared" si="0"/>
        <v>13762427</v>
      </c>
      <c r="M8" s="49">
        <f t="shared" si="0"/>
        <v>13645970</v>
      </c>
      <c r="N8" s="55">
        <f t="shared" si="0"/>
        <v>13549371</v>
      </c>
      <c r="O8" s="55">
        <f t="shared" si="0"/>
        <v>18786876</v>
      </c>
      <c r="P8" s="55">
        <f t="shared" si="0"/>
        <v>13562627</v>
      </c>
      <c r="Q8" s="55">
        <v>9047509</v>
      </c>
      <c r="R8" s="55">
        <f t="shared" si="1"/>
        <v>13956931</v>
      </c>
      <c r="S8" s="55">
        <f t="shared" si="1"/>
        <v>13345679</v>
      </c>
      <c r="T8" s="55">
        <f t="shared" ref="T8:W8" si="8">SUM(T67,T126)</f>
        <v>15712636</v>
      </c>
      <c r="U8" s="55">
        <f t="shared" si="8"/>
        <v>15987840</v>
      </c>
      <c r="V8" s="55">
        <f t="shared" si="8"/>
        <v>17864577</v>
      </c>
      <c r="W8" s="55">
        <f t="shared" si="8"/>
        <v>13249263</v>
      </c>
      <c r="X8" s="55">
        <f t="shared" ref="X8:Y8" si="9">SUM(X67,X126)</f>
        <v>16548326</v>
      </c>
      <c r="Y8" s="55">
        <f t="shared" si="9"/>
        <v>15032258</v>
      </c>
      <c r="Z8" s="55">
        <f t="shared" si="5"/>
        <v>14552842</v>
      </c>
    </row>
    <row r="9" spans="1:31">
      <c r="A9" s="51" t="s">
        <v>74</v>
      </c>
      <c r="B9" s="49">
        <f t="shared" si="0"/>
        <v>219208181</v>
      </c>
      <c r="C9" s="49">
        <f t="shared" si="0"/>
        <v>366629805</v>
      </c>
      <c r="D9" s="49">
        <f t="shared" si="0"/>
        <v>471563472</v>
      </c>
      <c r="E9" s="49">
        <f t="shared" si="0"/>
        <v>562274643</v>
      </c>
      <c r="F9" s="49">
        <f t="shared" si="0"/>
        <v>589779222</v>
      </c>
      <c r="G9" s="49">
        <f t="shared" si="0"/>
        <v>633485056</v>
      </c>
      <c r="H9" s="49">
        <f t="shared" si="0"/>
        <v>576285192</v>
      </c>
      <c r="I9" s="49">
        <f t="shared" si="0"/>
        <v>596116082</v>
      </c>
      <c r="J9" s="49">
        <f t="shared" si="0"/>
        <v>557348505</v>
      </c>
      <c r="K9" s="49">
        <f t="shared" si="0"/>
        <v>608836731</v>
      </c>
      <c r="L9" s="49">
        <f t="shared" si="0"/>
        <v>605696203</v>
      </c>
      <c r="M9" s="49">
        <f t="shared" si="0"/>
        <v>652007618</v>
      </c>
      <c r="N9" s="55">
        <f t="shared" si="0"/>
        <v>611589952</v>
      </c>
      <c r="O9" s="55">
        <f t="shared" si="0"/>
        <v>623131054</v>
      </c>
      <c r="P9" s="55">
        <f t="shared" si="0"/>
        <v>574939820</v>
      </c>
      <c r="Q9" s="55">
        <v>569033958</v>
      </c>
      <c r="R9" s="55">
        <f t="shared" si="1"/>
        <v>556571986</v>
      </c>
      <c r="S9" s="55">
        <f t="shared" si="1"/>
        <v>567435760</v>
      </c>
      <c r="T9" s="55">
        <f t="shared" ref="T9:W9" si="10">SUM(T68,T127)</f>
        <v>811589083</v>
      </c>
      <c r="U9" s="55">
        <f t="shared" si="10"/>
        <v>842455816</v>
      </c>
      <c r="V9" s="55">
        <f t="shared" si="10"/>
        <v>810988260</v>
      </c>
      <c r="W9" s="55">
        <f t="shared" si="10"/>
        <v>765718136</v>
      </c>
      <c r="X9" s="55">
        <f t="shared" ref="X9:Y9" si="11">SUM(X68,X127)</f>
        <v>768865103</v>
      </c>
      <c r="Y9" s="55">
        <f t="shared" si="11"/>
        <v>781148770</v>
      </c>
      <c r="Z9" s="55">
        <f t="shared" si="5"/>
        <v>851797910</v>
      </c>
    </row>
    <row r="10" spans="1:31">
      <c r="A10" s="51" t="s">
        <v>91</v>
      </c>
      <c r="B10" s="49">
        <f t="shared" si="0"/>
        <v>2677634</v>
      </c>
      <c r="C10" s="49">
        <f t="shared" si="0"/>
        <v>15549268</v>
      </c>
      <c r="D10" s="49">
        <f t="shared" si="0"/>
        <v>17219739</v>
      </c>
      <c r="E10" s="49">
        <f t="shared" si="0"/>
        <v>17895335</v>
      </c>
      <c r="F10" s="49">
        <f t="shared" si="0"/>
        <v>25234549</v>
      </c>
      <c r="G10" s="49">
        <f t="shared" si="0"/>
        <v>20079552</v>
      </c>
      <c r="H10" s="49">
        <f t="shared" si="0"/>
        <v>44298809</v>
      </c>
      <c r="I10" s="49">
        <f t="shared" si="0"/>
        <v>21329896</v>
      </c>
      <c r="J10" s="49">
        <f t="shared" si="0"/>
        <v>21056970</v>
      </c>
      <c r="K10" s="49">
        <f t="shared" si="0"/>
        <v>18477798</v>
      </c>
      <c r="L10" s="49">
        <f t="shared" si="0"/>
        <v>14937386</v>
      </c>
      <c r="M10" s="49">
        <f t="shared" si="0"/>
        <v>19106430</v>
      </c>
      <c r="N10" s="55">
        <f t="shared" si="0"/>
        <v>14164455</v>
      </c>
      <c r="O10" s="55">
        <f t="shared" si="0"/>
        <v>18167391</v>
      </c>
      <c r="P10" s="55">
        <f t="shared" si="0"/>
        <v>21898642</v>
      </c>
      <c r="Q10" s="55">
        <v>20396967</v>
      </c>
      <c r="R10" s="55">
        <f t="shared" si="1"/>
        <v>20677189</v>
      </c>
      <c r="S10" s="55">
        <f t="shared" si="1"/>
        <v>20529664</v>
      </c>
      <c r="T10" s="55">
        <f t="shared" ref="T10:W10" si="12">SUM(T69,T128)</f>
        <v>51644232</v>
      </c>
      <c r="U10" s="55">
        <f t="shared" si="12"/>
        <v>55345396</v>
      </c>
      <c r="V10" s="55">
        <f t="shared" si="12"/>
        <v>50326056</v>
      </c>
      <c r="W10" s="55">
        <f t="shared" si="12"/>
        <v>60937229</v>
      </c>
      <c r="X10" s="55">
        <f t="shared" ref="X10:Y10" si="13">SUM(X69,X128)</f>
        <v>55194904</v>
      </c>
      <c r="Y10" s="55">
        <f t="shared" si="13"/>
        <v>86222343</v>
      </c>
      <c r="Z10" s="55">
        <f t="shared" si="5"/>
        <v>93890706</v>
      </c>
    </row>
    <row r="11" spans="1:31">
      <c r="A11" s="51" t="s">
        <v>93</v>
      </c>
      <c r="B11" s="49">
        <f t="shared" si="0"/>
        <v>51415573</v>
      </c>
      <c r="C11" s="49">
        <f t="shared" si="0"/>
        <v>30366994</v>
      </c>
      <c r="D11" s="49">
        <f t="shared" si="0"/>
        <v>37969620</v>
      </c>
      <c r="E11" s="49">
        <f t="shared" si="0"/>
        <v>38849374</v>
      </c>
      <c r="F11" s="49">
        <f t="shared" si="0"/>
        <v>35438743</v>
      </c>
      <c r="G11" s="49">
        <f t="shared" si="0"/>
        <v>26472831</v>
      </c>
      <c r="H11" s="49">
        <f t="shared" si="0"/>
        <v>22309101</v>
      </c>
      <c r="I11" s="49">
        <f t="shared" si="0"/>
        <v>28343592</v>
      </c>
      <c r="J11" s="49">
        <f t="shared" si="0"/>
        <v>29261767</v>
      </c>
      <c r="K11" s="49">
        <f t="shared" si="0"/>
        <v>35182966</v>
      </c>
      <c r="L11" s="49">
        <f t="shared" si="0"/>
        <v>36596999</v>
      </c>
      <c r="M11" s="49">
        <f t="shared" si="0"/>
        <v>34861170</v>
      </c>
      <c r="N11" s="55">
        <f t="shared" si="0"/>
        <v>36924944</v>
      </c>
      <c r="O11" s="55">
        <f t="shared" si="0"/>
        <v>30069431</v>
      </c>
      <c r="P11" s="55">
        <f t="shared" si="0"/>
        <v>32596688</v>
      </c>
      <c r="Q11" s="55">
        <v>31421047</v>
      </c>
      <c r="R11" s="55">
        <f t="shared" si="1"/>
        <v>29273933</v>
      </c>
      <c r="S11" s="55">
        <f t="shared" si="1"/>
        <v>38128284</v>
      </c>
      <c r="T11" s="55">
        <f t="shared" ref="T11:W11" si="14">SUM(T70,T129)</f>
        <v>88277471</v>
      </c>
      <c r="U11" s="55">
        <f t="shared" si="14"/>
        <v>93934113</v>
      </c>
      <c r="V11" s="55">
        <f t="shared" si="14"/>
        <v>98299949</v>
      </c>
      <c r="W11" s="55">
        <f t="shared" si="14"/>
        <v>93572955</v>
      </c>
      <c r="X11" s="55">
        <f t="shared" ref="X11:Y11" si="15">SUM(X70,X129)</f>
        <v>102651934</v>
      </c>
      <c r="Y11" s="55">
        <f t="shared" si="15"/>
        <v>112105093</v>
      </c>
      <c r="Z11" s="55">
        <f t="shared" si="5"/>
        <v>101680413</v>
      </c>
    </row>
    <row r="12" spans="1:31">
      <c r="A12" s="51" t="s">
        <v>95</v>
      </c>
      <c r="B12" s="49">
        <f t="shared" si="0"/>
        <v>4080501</v>
      </c>
      <c r="C12" s="49">
        <f t="shared" si="0"/>
        <v>7465477</v>
      </c>
      <c r="D12" s="49">
        <f t="shared" si="0"/>
        <v>13853545</v>
      </c>
      <c r="E12" s="49">
        <f t="shared" si="0"/>
        <v>8596616</v>
      </c>
      <c r="F12" s="49">
        <f t="shared" si="0"/>
        <v>6828848</v>
      </c>
      <c r="G12" s="49">
        <f t="shared" si="0"/>
        <v>4890337</v>
      </c>
      <c r="H12" s="49">
        <f t="shared" si="0"/>
        <v>4366983</v>
      </c>
      <c r="I12" s="49">
        <f t="shared" si="0"/>
        <v>3797021</v>
      </c>
      <c r="J12" s="49">
        <f t="shared" si="0"/>
        <v>5761278</v>
      </c>
      <c r="K12" s="49">
        <f t="shared" si="0"/>
        <v>6140186</v>
      </c>
      <c r="L12" s="49">
        <f t="shared" si="0"/>
        <v>4075075</v>
      </c>
      <c r="M12" s="49">
        <f t="shared" si="0"/>
        <v>4012549</v>
      </c>
      <c r="N12" s="55">
        <f t="shared" si="0"/>
        <v>7338929</v>
      </c>
      <c r="O12" s="55">
        <f t="shared" si="0"/>
        <v>8428851</v>
      </c>
      <c r="P12" s="55">
        <f t="shared" si="0"/>
        <v>6723246</v>
      </c>
      <c r="Q12" s="55">
        <v>7797663</v>
      </c>
      <c r="R12" s="55">
        <f t="shared" si="1"/>
        <v>-178682</v>
      </c>
      <c r="S12" s="55">
        <f t="shared" si="1"/>
        <v>6223728</v>
      </c>
      <c r="T12" s="55">
        <f t="shared" ref="T12:W12" si="16">SUM(T71,T130)</f>
        <v>18016186</v>
      </c>
      <c r="U12" s="55">
        <f t="shared" si="16"/>
        <v>15798744</v>
      </c>
      <c r="V12" s="55">
        <f t="shared" si="16"/>
        <v>19895635</v>
      </c>
      <c r="W12" s="55">
        <f t="shared" si="16"/>
        <v>19793988</v>
      </c>
      <c r="X12" s="55">
        <f t="shared" ref="X12:Y12" si="17">SUM(X71,X130)</f>
        <v>21594000</v>
      </c>
      <c r="Y12" s="55">
        <f t="shared" si="17"/>
        <v>22409597</v>
      </c>
      <c r="Z12" s="55">
        <f t="shared" si="5"/>
        <v>47254576</v>
      </c>
    </row>
    <row r="13" spans="1:31">
      <c r="A13" s="51" t="s">
        <v>97</v>
      </c>
      <c r="B13" s="49">
        <f t="shared" si="0"/>
        <v>7656506</v>
      </c>
      <c r="C13" s="49">
        <f t="shared" si="0"/>
        <v>14453005</v>
      </c>
      <c r="D13" s="49">
        <f t="shared" si="0"/>
        <v>12495656</v>
      </c>
      <c r="E13" s="49">
        <f t="shared" si="0"/>
        <v>21884437</v>
      </c>
      <c r="F13" s="49">
        <f t="shared" si="0"/>
        <v>17311614</v>
      </c>
      <c r="G13" s="49">
        <f t="shared" si="0"/>
        <v>19229806</v>
      </c>
      <c r="H13" s="49">
        <f t="shared" si="0"/>
        <v>16448979</v>
      </c>
      <c r="I13" s="49">
        <f t="shared" si="0"/>
        <v>17335487</v>
      </c>
      <c r="J13" s="49">
        <f t="shared" si="0"/>
        <v>14901531</v>
      </c>
      <c r="K13" s="49">
        <f t="shared" si="0"/>
        <v>18103769</v>
      </c>
      <c r="L13" s="49">
        <f t="shared" si="0"/>
        <v>20560711</v>
      </c>
      <c r="M13" s="49">
        <f t="shared" si="0"/>
        <v>18249011</v>
      </c>
      <c r="N13" s="55">
        <f t="shared" si="0"/>
        <v>12254144</v>
      </c>
      <c r="O13" s="55">
        <f t="shared" si="0"/>
        <v>9187471</v>
      </c>
      <c r="P13" s="55">
        <f t="shared" si="0"/>
        <v>7798439</v>
      </c>
      <c r="Q13" s="55">
        <v>7580308</v>
      </c>
      <c r="R13" s="55">
        <f t="shared" si="1"/>
        <v>7407904</v>
      </c>
      <c r="S13" s="55">
        <f t="shared" si="1"/>
        <v>8581252</v>
      </c>
      <c r="T13" s="55">
        <f t="shared" ref="T13:W13" si="18">SUM(T72,T131)</f>
        <v>9019838</v>
      </c>
      <c r="U13" s="55">
        <f t="shared" si="18"/>
        <v>9887309</v>
      </c>
      <c r="V13" s="55">
        <f t="shared" si="18"/>
        <v>9921514</v>
      </c>
      <c r="W13" s="55">
        <f t="shared" si="18"/>
        <v>11123308</v>
      </c>
      <c r="X13" s="55">
        <f t="shared" ref="X13:Y13" si="19">SUM(X72,X131)</f>
        <v>11495707</v>
      </c>
      <c r="Y13" s="55">
        <f t="shared" si="19"/>
        <v>13566195</v>
      </c>
      <c r="Z13" s="55">
        <f t="shared" si="5"/>
        <v>19603119.359999999</v>
      </c>
    </row>
    <row r="14" spans="1:31">
      <c r="A14" s="51" t="s">
        <v>99</v>
      </c>
      <c r="B14" s="49">
        <f t="shared" si="0"/>
        <v>28322741</v>
      </c>
      <c r="C14" s="49">
        <f t="shared" si="0"/>
        <v>57007355</v>
      </c>
      <c r="D14" s="49">
        <f t="shared" si="0"/>
        <v>76467797</v>
      </c>
      <c r="E14" s="49">
        <f t="shared" si="0"/>
        <v>96409075</v>
      </c>
      <c r="F14" s="49">
        <f t="shared" si="0"/>
        <v>74948280</v>
      </c>
      <c r="G14" s="49">
        <f t="shared" si="0"/>
        <v>93939431</v>
      </c>
      <c r="H14" s="49">
        <f t="shared" si="0"/>
        <v>53849457</v>
      </c>
      <c r="I14" s="49">
        <f t="shared" si="0"/>
        <v>68162729</v>
      </c>
      <c r="J14" s="49">
        <f t="shared" si="0"/>
        <v>92958611</v>
      </c>
      <c r="K14" s="49">
        <f t="shared" si="0"/>
        <v>69395537</v>
      </c>
      <c r="L14" s="49">
        <f t="shared" si="0"/>
        <v>4816962</v>
      </c>
      <c r="M14" s="49">
        <f t="shared" si="0"/>
        <v>47309425</v>
      </c>
      <c r="N14" s="55">
        <f t="shared" si="0"/>
        <v>38656916</v>
      </c>
      <c r="O14" s="55">
        <f t="shared" si="0"/>
        <v>38478614</v>
      </c>
      <c r="P14" s="55">
        <f t="shared" si="0"/>
        <v>33731938</v>
      </c>
      <c r="Q14" s="55">
        <v>32254440</v>
      </c>
      <c r="R14" s="55">
        <f t="shared" si="1"/>
        <v>30314925</v>
      </c>
      <c r="S14" s="55">
        <f t="shared" si="1"/>
        <v>41307961</v>
      </c>
      <c r="T14" s="55">
        <f t="shared" ref="T14:W14" si="20">SUM(T73,T132)</f>
        <v>81396467</v>
      </c>
      <c r="U14" s="55">
        <f t="shared" si="20"/>
        <v>51110711</v>
      </c>
      <c r="V14" s="55">
        <f t="shared" si="20"/>
        <v>83370850</v>
      </c>
      <c r="W14" s="55">
        <f t="shared" si="20"/>
        <v>70037612</v>
      </c>
      <c r="X14" s="55">
        <f t="shared" ref="X14:Y14" si="21">SUM(X73,X132)</f>
        <v>88941120</v>
      </c>
      <c r="Y14" s="55">
        <f t="shared" si="21"/>
        <v>97793364</v>
      </c>
      <c r="Z14" s="55">
        <f t="shared" si="5"/>
        <v>52454938</v>
      </c>
    </row>
    <row r="15" spans="1:31">
      <c r="A15" s="51" t="s">
        <v>101</v>
      </c>
      <c r="B15" s="49">
        <f t="shared" si="0"/>
        <v>18320973</v>
      </c>
      <c r="C15" s="49">
        <f t="shared" si="0"/>
        <v>24010979</v>
      </c>
      <c r="D15" s="49">
        <f t="shared" si="0"/>
        <v>40361454</v>
      </c>
      <c r="E15" s="49">
        <f t="shared" si="0"/>
        <v>-113468</v>
      </c>
      <c r="F15" s="49">
        <f t="shared" si="0"/>
        <v>41355497</v>
      </c>
      <c r="G15" s="49">
        <f t="shared" si="0"/>
        <v>26817027</v>
      </c>
      <c r="H15" s="49">
        <f t="shared" si="0"/>
        <v>19122853</v>
      </c>
      <c r="I15" s="49">
        <f t="shared" si="0"/>
        <v>22269999</v>
      </c>
      <c r="J15" s="49">
        <f t="shared" si="0"/>
        <v>19005591</v>
      </c>
      <c r="K15" s="49">
        <f t="shared" si="0"/>
        <v>22313354</v>
      </c>
      <c r="L15" s="49">
        <f t="shared" si="0"/>
        <v>24371241</v>
      </c>
      <c r="M15" s="49">
        <f t="shared" si="0"/>
        <v>41314127</v>
      </c>
      <c r="N15" s="55">
        <f t="shared" si="0"/>
        <v>22070433</v>
      </c>
      <c r="O15" s="55">
        <f t="shared" si="0"/>
        <v>20874788</v>
      </c>
      <c r="P15" s="55">
        <f t="shared" si="0"/>
        <v>31997129</v>
      </c>
      <c r="Q15" s="55">
        <v>23923898</v>
      </c>
      <c r="R15" s="55">
        <f t="shared" si="1"/>
        <v>15720869</v>
      </c>
      <c r="S15" s="55">
        <f t="shared" si="1"/>
        <v>17507329</v>
      </c>
      <c r="T15" s="55">
        <f t="shared" ref="T15:W15" si="22">SUM(T74,T133)</f>
        <v>24666060</v>
      </c>
      <c r="U15" s="55">
        <f t="shared" si="22"/>
        <v>16992290</v>
      </c>
      <c r="V15" s="55">
        <f t="shared" si="22"/>
        <v>26303289</v>
      </c>
      <c r="W15" s="55">
        <f t="shared" si="22"/>
        <v>24883496</v>
      </c>
      <c r="X15" s="55">
        <f t="shared" ref="X15:Y15" si="23">SUM(X74,X133)</f>
        <v>27358157</v>
      </c>
      <c r="Y15" s="55">
        <f t="shared" si="23"/>
        <v>30416405</v>
      </c>
      <c r="Z15" s="55">
        <f t="shared" si="5"/>
        <v>27549612</v>
      </c>
    </row>
    <row r="16" spans="1:31">
      <c r="A16" s="51" t="s">
        <v>102</v>
      </c>
      <c r="B16" s="49">
        <f t="shared" si="0"/>
        <v>3652345</v>
      </c>
      <c r="C16" s="49">
        <f t="shared" si="0"/>
        <v>11801724</v>
      </c>
      <c r="D16" s="49">
        <f t="shared" si="0"/>
        <v>12936070</v>
      </c>
      <c r="E16" s="49">
        <f t="shared" si="0"/>
        <v>11521055</v>
      </c>
      <c r="F16" s="49">
        <f t="shared" si="0"/>
        <v>15815559</v>
      </c>
      <c r="G16" s="49">
        <f t="shared" si="0"/>
        <v>11353591</v>
      </c>
      <c r="H16" s="49">
        <f t="shared" si="0"/>
        <v>15553988</v>
      </c>
      <c r="I16" s="49">
        <f t="shared" si="0"/>
        <v>15172591</v>
      </c>
      <c r="J16" s="49">
        <f t="shared" si="0"/>
        <v>14250853</v>
      </c>
      <c r="K16" s="49">
        <f t="shared" si="0"/>
        <v>17721520</v>
      </c>
      <c r="L16" s="49">
        <f t="shared" si="0"/>
        <v>16957648</v>
      </c>
      <c r="M16" s="49">
        <f t="shared" si="0"/>
        <v>15129429</v>
      </c>
      <c r="N16" s="55">
        <f t="shared" si="0"/>
        <v>19357858</v>
      </c>
      <c r="O16" s="55">
        <f t="shared" si="0"/>
        <v>16005620</v>
      </c>
      <c r="P16" s="55">
        <f t="shared" si="0"/>
        <v>12476693</v>
      </c>
      <c r="Q16" s="55">
        <v>15721805</v>
      </c>
      <c r="R16" s="55">
        <f t="shared" si="1"/>
        <v>14929587</v>
      </c>
      <c r="S16" s="55">
        <f t="shared" si="1"/>
        <v>15853110</v>
      </c>
      <c r="T16" s="55">
        <f t="shared" ref="T16:W16" si="24">SUM(T75,T134)</f>
        <v>28260930</v>
      </c>
      <c r="U16" s="55">
        <f t="shared" si="24"/>
        <v>27576371</v>
      </c>
      <c r="V16" s="55">
        <f t="shared" si="24"/>
        <v>29642273</v>
      </c>
      <c r="W16" s="55">
        <f t="shared" si="24"/>
        <v>23529109</v>
      </c>
      <c r="X16" s="55">
        <f t="shared" ref="X16:Y16" si="25">SUM(X75,X134)</f>
        <v>21957709</v>
      </c>
      <c r="Y16" s="55">
        <f t="shared" si="25"/>
        <v>22955673</v>
      </c>
      <c r="Z16" s="55">
        <f t="shared" si="5"/>
        <v>27300884</v>
      </c>
    </row>
    <row r="17" spans="1:26">
      <c r="A17" s="51" t="s">
        <v>103</v>
      </c>
      <c r="B17" s="49">
        <f t="shared" si="0"/>
        <v>853895</v>
      </c>
      <c r="C17" s="49">
        <f t="shared" si="0"/>
        <v>3315099</v>
      </c>
      <c r="D17" s="49">
        <f t="shared" si="0"/>
        <v>3909409</v>
      </c>
      <c r="E17" s="49">
        <f t="shared" si="0"/>
        <v>3011238</v>
      </c>
      <c r="F17" s="49">
        <f t="shared" si="0"/>
        <v>2309854</v>
      </c>
      <c r="G17" s="49">
        <f t="shared" si="0"/>
        <v>2706355</v>
      </c>
      <c r="H17" s="49">
        <f t="shared" si="0"/>
        <v>3223468</v>
      </c>
      <c r="I17" s="49">
        <f t="shared" si="0"/>
        <v>2686005</v>
      </c>
      <c r="J17" s="49">
        <f t="shared" si="0"/>
        <v>2211008</v>
      </c>
      <c r="K17" s="49">
        <f t="shared" si="0"/>
        <v>2446659</v>
      </c>
      <c r="L17" s="49">
        <f t="shared" si="0"/>
        <v>10559967</v>
      </c>
      <c r="M17" s="49">
        <f t="shared" si="0"/>
        <v>10501301</v>
      </c>
      <c r="N17" s="55">
        <f t="shared" si="0"/>
        <v>12001913</v>
      </c>
      <c r="O17" s="55">
        <f t="shared" si="0"/>
        <v>12819967</v>
      </c>
      <c r="P17" s="55">
        <f t="shared" si="0"/>
        <v>-6422178</v>
      </c>
      <c r="Q17" s="55">
        <v>4770925</v>
      </c>
      <c r="R17" s="55">
        <f t="shared" si="1"/>
        <v>5584512</v>
      </c>
      <c r="S17" s="55">
        <f t="shared" si="1"/>
        <v>5103732</v>
      </c>
      <c r="T17" s="55">
        <f t="shared" ref="T17:W17" si="26">SUM(T76,T135)</f>
        <v>5362305</v>
      </c>
      <c r="U17" s="55">
        <f t="shared" si="26"/>
        <v>6048595</v>
      </c>
      <c r="V17" s="55">
        <f t="shared" si="26"/>
        <v>7519063</v>
      </c>
      <c r="W17" s="55">
        <f t="shared" si="26"/>
        <v>7759265</v>
      </c>
      <c r="X17" s="55">
        <f t="shared" ref="X17:Y17" si="27">SUM(X76,X135)</f>
        <v>6839823</v>
      </c>
      <c r="Y17" s="55">
        <f t="shared" si="27"/>
        <v>6480371</v>
      </c>
      <c r="Z17" s="55">
        <f t="shared" si="5"/>
        <v>5069440</v>
      </c>
    </row>
    <row r="18" spans="1:26">
      <c r="A18" s="51" t="s">
        <v>104</v>
      </c>
      <c r="B18" s="49">
        <f t="shared" si="0"/>
        <v>13990544</v>
      </c>
      <c r="C18" s="49">
        <f t="shared" si="0"/>
        <v>148160249</v>
      </c>
      <c r="D18" s="49">
        <f t="shared" si="0"/>
        <v>115283320</v>
      </c>
      <c r="E18" s="49">
        <f t="shared" si="0"/>
        <v>105158126</v>
      </c>
      <c r="F18" s="49">
        <f t="shared" si="0"/>
        <v>34284697</v>
      </c>
      <c r="G18" s="49">
        <f t="shared" si="0"/>
        <v>41798042</v>
      </c>
      <c r="H18" s="49">
        <f t="shared" si="0"/>
        <v>25838146</v>
      </c>
      <c r="I18" s="49">
        <f t="shared" si="0"/>
        <v>22882437</v>
      </c>
      <c r="J18" s="49">
        <f t="shared" si="0"/>
        <v>23653378</v>
      </c>
      <c r="K18" s="49">
        <f t="shared" si="0"/>
        <v>25127857</v>
      </c>
      <c r="L18" s="49">
        <f t="shared" si="0"/>
        <v>31107609</v>
      </c>
      <c r="M18" s="49">
        <f t="shared" si="0"/>
        <v>27378904</v>
      </c>
      <c r="N18" s="55">
        <f t="shared" si="0"/>
        <v>28205809</v>
      </c>
      <c r="O18" s="55">
        <f t="shared" si="0"/>
        <v>33773254</v>
      </c>
      <c r="P18" s="55">
        <f t="shared" si="0"/>
        <v>33568764</v>
      </c>
      <c r="Q18" s="55">
        <v>33065594</v>
      </c>
      <c r="R18" s="55">
        <f t="shared" si="1"/>
        <v>27476439</v>
      </c>
      <c r="S18" s="55">
        <f t="shared" si="1"/>
        <v>25955932</v>
      </c>
      <c r="T18" s="55">
        <f t="shared" ref="T18:W18" si="28">SUM(T77,T136)</f>
        <v>76080533</v>
      </c>
      <c r="U18" s="55">
        <f t="shared" si="28"/>
        <v>70541103</v>
      </c>
      <c r="V18" s="55">
        <f t="shared" si="28"/>
        <v>68673583</v>
      </c>
      <c r="W18" s="55">
        <f t="shared" si="28"/>
        <v>71255097</v>
      </c>
      <c r="X18" s="55">
        <f t="shared" ref="X18:Y18" si="29">SUM(X77,X136)</f>
        <v>72786619</v>
      </c>
      <c r="Y18" s="55">
        <f t="shared" si="29"/>
        <v>76156578</v>
      </c>
      <c r="Z18" s="55">
        <f t="shared" si="5"/>
        <v>85989017</v>
      </c>
    </row>
    <row r="19" spans="1:26">
      <c r="A19" s="51" t="s">
        <v>105</v>
      </c>
      <c r="B19" s="49">
        <f t="shared" si="0"/>
        <v>28311213</v>
      </c>
      <c r="C19" s="49">
        <f t="shared" si="0"/>
        <v>51887209</v>
      </c>
      <c r="D19" s="49">
        <f t="shared" si="0"/>
        <v>51523922</v>
      </c>
      <c r="E19" s="49">
        <f t="shared" si="0"/>
        <v>39579616</v>
      </c>
      <c r="F19" s="49">
        <f t="shared" si="0"/>
        <v>39624240</v>
      </c>
      <c r="G19" s="49">
        <f t="shared" si="0"/>
        <v>37479884</v>
      </c>
      <c r="H19" s="49">
        <f t="shared" si="0"/>
        <v>36463660</v>
      </c>
      <c r="I19" s="49">
        <f t="shared" si="0"/>
        <v>34011941</v>
      </c>
      <c r="J19" s="49">
        <f t="shared" si="0"/>
        <v>40540247</v>
      </c>
      <c r="K19" s="49">
        <f t="shared" si="0"/>
        <v>34571555</v>
      </c>
      <c r="L19" s="49">
        <f t="shared" si="0"/>
        <v>29994106</v>
      </c>
      <c r="M19" s="49">
        <f t="shared" si="0"/>
        <v>31813458</v>
      </c>
      <c r="N19" s="55">
        <f t="shared" si="0"/>
        <v>30936961</v>
      </c>
      <c r="O19" s="55">
        <f t="shared" si="0"/>
        <v>31371221</v>
      </c>
      <c r="P19" s="55">
        <f t="shared" si="0"/>
        <v>24650810</v>
      </c>
      <c r="Q19" s="55">
        <v>23262748</v>
      </c>
      <c r="R19" s="55">
        <f t="shared" si="1"/>
        <v>17962600</v>
      </c>
      <c r="S19" s="55">
        <f t="shared" si="1"/>
        <v>18783110</v>
      </c>
      <c r="T19" s="55">
        <f t="shared" ref="T19:W19" si="30">SUM(T78,T137)</f>
        <v>23669810</v>
      </c>
      <c r="U19" s="55">
        <f t="shared" si="30"/>
        <v>25657915</v>
      </c>
      <c r="V19" s="55">
        <f t="shared" si="30"/>
        <v>23452444</v>
      </c>
      <c r="W19" s="55">
        <f t="shared" si="30"/>
        <v>24101671</v>
      </c>
      <c r="X19" s="55">
        <f t="shared" ref="X19:Y19" si="31">SUM(X78,X137)</f>
        <v>30519266</v>
      </c>
      <c r="Y19" s="55">
        <f t="shared" si="31"/>
        <v>28414823</v>
      </c>
      <c r="Z19" s="55">
        <f t="shared" si="5"/>
        <v>22685188</v>
      </c>
    </row>
    <row r="20" spans="1:26">
      <c r="A20" s="51" t="s">
        <v>107</v>
      </c>
      <c r="B20" s="49">
        <f t="shared" si="0"/>
        <v>14667706</v>
      </c>
      <c r="C20" s="49">
        <f t="shared" si="0"/>
        <v>18312868</v>
      </c>
      <c r="D20" s="49">
        <f t="shared" si="0"/>
        <v>29104791</v>
      </c>
      <c r="E20" s="49">
        <f t="shared" si="0"/>
        <v>23894469</v>
      </c>
      <c r="F20" s="49">
        <f t="shared" si="0"/>
        <v>20153085</v>
      </c>
      <c r="G20" s="49">
        <f t="shared" si="0"/>
        <v>15012637</v>
      </c>
      <c r="H20" s="49">
        <f t="shared" si="0"/>
        <v>10760687</v>
      </c>
      <c r="I20" s="49">
        <f t="shared" si="0"/>
        <v>13245918</v>
      </c>
      <c r="J20" s="49">
        <f t="shared" si="0"/>
        <v>13401675</v>
      </c>
      <c r="K20" s="49">
        <f t="shared" si="0"/>
        <v>12291536</v>
      </c>
      <c r="L20" s="49">
        <f t="shared" si="0"/>
        <v>11161051</v>
      </c>
      <c r="M20" s="49">
        <f t="shared" si="0"/>
        <v>12045700</v>
      </c>
      <c r="N20" s="55">
        <f t="shared" si="0"/>
        <v>10763210</v>
      </c>
      <c r="O20" s="55">
        <f t="shared" si="0"/>
        <v>9043150</v>
      </c>
      <c r="P20" s="55">
        <f t="shared" si="0"/>
        <v>10405174</v>
      </c>
      <c r="Q20" s="55">
        <v>15179566</v>
      </c>
      <c r="R20" s="55">
        <f t="shared" si="1"/>
        <v>7113776</v>
      </c>
      <c r="S20" s="55">
        <f t="shared" si="1"/>
        <v>8229986</v>
      </c>
      <c r="T20" s="55">
        <f t="shared" ref="T20:W20" si="32">SUM(T79,T138)</f>
        <v>14588306</v>
      </c>
      <c r="U20" s="55">
        <f t="shared" si="32"/>
        <v>13385247</v>
      </c>
      <c r="V20" s="55">
        <f t="shared" si="32"/>
        <v>14222113</v>
      </c>
      <c r="W20" s="55">
        <f t="shared" si="32"/>
        <v>11711582</v>
      </c>
      <c r="X20" s="55">
        <f t="shared" ref="X20:Y20" si="33">SUM(X79,X138)</f>
        <v>11634502</v>
      </c>
      <c r="Y20" s="55">
        <f t="shared" si="33"/>
        <v>12283043</v>
      </c>
      <c r="Z20" s="55">
        <f t="shared" si="5"/>
        <v>12830267</v>
      </c>
    </row>
    <row r="21" spans="1:26">
      <c r="A21" s="51" t="s">
        <v>76</v>
      </c>
      <c r="B21" s="49">
        <f t="shared" ref="B21:P36" si="34">SUM(B80,B139)</f>
        <v>9164717</v>
      </c>
      <c r="C21" s="49">
        <f t="shared" si="34"/>
        <v>7447369</v>
      </c>
      <c r="D21" s="49">
        <f t="shared" si="34"/>
        <v>9432655</v>
      </c>
      <c r="E21" s="49">
        <f t="shared" si="34"/>
        <v>47573878</v>
      </c>
      <c r="F21" s="49">
        <f t="shared" si="34"/>
        <v>7553372</v>
      </c>
      <c r="G21" s="49">
        <f t="shared" si="34"/>
        <v>9108125</v>
      </c>
      <c r="H21" s="49">
        <f t="shared" si="34"/>
        <v>10336190</v>
      </c>
      <c r="I21" s="49">
        <f t="shared" si="34"/>
        <v>10144415</v>
      </c>
      <c r="J21" s="49">
        <f t="shared" si="34"/>
        <v>8373995</v>
      </c>
      <c r="K21" s="49">
        <f t="shared" si="34"/>
        <v>8683410</v>
      </c>
      <c r="L21" s="49">
        <f t="shared" si="34"/>
        <v>9877081</v>
      </c>
      <c r="M21" s="49">
        <f t="shared" si="34"/>
        <v>12046641</v>
      </c>
      <c r="N21" s="55">
        <f t="shared" si="34"/>
        <v>11201330</v>
      </c>
      <c r="O21" s="55">
        <f t="shared" si="34"/>
        <v>9818991</v>
      </c>
      <c r="P21" s="55">
        <f t="shared" si="34"/>
        <v>14551544</v>
      </c>
      <c r="Q21" s="55">
        <v>12147094</v>
      </c>
      <c r="R21" s="55">
        <f t="shared" ref="R21:T36" si="35">SUM(R80,R139)</f>
        <v>13503978</v>
      </c>
      <c r="S21" s="55">
        <f t="shared" si="35"/>
        <v>10242935</v>
      </c>
      <c r="T21" s="55">
        <f t="shared" si="35"/>
        <v>12633512</v>
      </c>
      <c r="U21" s="55">
        <f t="shared" ref="U21:W21" si="36">SUM(U80,U139)</f>
        <v>15411094</v>
      </c>
      <c r="V21" s="55">
        <f t="shared" si="36"/>
        <v>18784674</v>
      </c>
      <c r="W21" s="55">
        <f t="shared" si="36"/>
        <v>15916244</v>
      </c>
      <c r="X21" s="55">
        <f t="shared" ref="X21:Y21" si="37">SUM(X80,X139)</f>
        <v>14447991</v>
      </c>
      <c r="Y21" s="55">
        <f t="shared" si="37"/>
        <v>14812149</v>
      </c>
      <c r="Z21" s="55">
        <f t="shared" si="5"/>
        <v>15305777</v>
      </c>
    </row>
    <row r="22" spans="1:26">
      <c r="A22" s="51" t="s">
        <v>110</v>
      </c>
      <c r="B22" s="49">
        <f t="shared" si="34"/>
        <v>28821094</v>
      </c>
      <c r="C22" s="49">
        <f t="shared" si="34"/>
        <v>26462147</v>
      </c>
      <c r="D22" s="49">
        <f t="shared" si="34"/>
        <v>22345055</v>
      </c>
      <c r="E22" s="49">
        <f t="shared" si="34"/>
        <v>24756333</v>
      </c>
      <c r="F22" s="49">
        <f t="shared" si="34"/>
        <v>22564097</v>
      </c>
      <c r="G22" s="49">
        <f t="shared" si="34"/>
        <v>21534562</v>
      </c>
      <c r="H22" s="49">
        <f t="shared" si="34"/>
        <v>19013708</v>
      </c>
      <c r="I22" s="49">
        <f t="shared" si="34"/>
        <v>14968829</v>
      </c>
      <c r="J22" s="49">
        <f t="shared" si="34"/>
        <v>16578366</v>
      </c>
      <c r="K22" s="49">
        <f t="shared" si="34"/>
        <v>17240851</v>
      </c>
      <c r="L22" s="49">
        <f t="shared" si="34"/>
        <v>14953598</v>
      </c>
      <c r="M22" s="49">
        <f t="shared" si="34"/>
        <v>13763691</v>
      </c>
      <c r="N22" s="55">
        <f t="shared" si="34"/>
        <v>12788992</v>
      </c>
      <c r="O22" s="55">
        <f t="shared" si="34"/>
        <v>13226326</v>
      </c>
      <c r="P22" s="55">
        <f t="shared" si="34"/>
        <v>12114318</v>
      </c>
      <c r="Q22" s="55">
        <v>12820558</v>
      </c>
      <c r="R22" s="55">
        <f t="shared" si="35"/>
        <v>11854973</v>
      </c>
      <c r="S22" s="55">
        <f t="shared" si="35"/>
        <v>11344445</v>
      </c>
      <c r="T22" s="55">
        <f t="shared" si="35"/>
        <v>14393051</v>
      </c>
      <c r="U22" s="55">
        <f t="shared" ref="U22:W22" si="38">SUM(U81,U140)</f>
        <v>13693944</v>
      </c>
      <c r="V22" s="55">
        <f t="shared" si="38"/>
        <v>14600943</v>
      </c>
      <c r="W22" s="55">
        <f t="shared" si="38"/>
        <v>11201002</v>
      </c>
      <c r="X22" s="55">
        <f t="shared" ref="X22:Y22" si="39">SUM(X81,X140)</f>
        <v>11424404</v>
      </c>
      <c r="Y22" s="55">
        <f t="shared" si="39"/>
        <v>12107087</v>
      </c>
      <c r="Z22" s="55">
        <f t="shared" si="5"/>
        <v>12521950</v>
      </c>
    </row>
    <row r="23" spans="1:26">
      <c r="A23" s="51" t="s">
        <v>111</v>
      </c>
      <c r="B23" s="49">
        <f t="shared" si="34"/>
        <v>28526025</v>
      </c>
      <c r="C23" s="49">
        <f t="shared" si="34"/>
        <v>17592478</v>
      </c>
      <c r="D23" s="49">
        <f t="shared" si="34"/>
        <v>20762004</v>
      </c>
      <c r="E23" s="49">
        <f t="shared" si="34"/>
        <v>20161997</v>
      </c>
      <c r="F23" s="49">
        <f t="shared" si="34"/>
        <v>18564856</v>
      </c>
      <c r="G23" s="49">
        <f t="shared" si="34"/>
        <v>17649083</v>
      </c>
      <c r="H23" s="49">
        <f t="shared" si="34"/>
        <v>29454601</v>
      </c>
      <c r="I23" s="49">
        <f t="shared" si="34"/>
        <v>31053454</v>
      </c>
      <c r="J23" s="49">
        <f t="shared" si="34"/>
        <v>26148602</v>
      </c>
      <c r="K23" s="49">
        <f t="shared" si="34"/>
        <v>24492289</v>
      </c>
      <c r="L23" s="49">
        <f t="shared" si="34"/>
        <v>29844759</v>
      </c>
      <c r="M23" s="49">
        <f t="shared" si="34"/>
        <v>21115525</v>
      </c>
      <c r="N23" s="55">
        <f t="shared" si="34"/>
        <v>7828983</v>
      </c>
      <c r="O23" s="55">
        <f t="shared" si="34"/>
        <v>17784076</v>
      </c>
      <c r="P23" s="55">
        <f t="shared" si="34"/>
        <v>18762381</v>
      </c>
      <c r="Q23" s="55">
        <v>19969463</v>
      </c>
      <c r="R23" s="55">
        <f t="shared" si="35"/>
        <v>20366955</v>
      </c>
      <c r="S23" s="55">
        <f t="shared" si="35"/>
        <v>19635741</v>
      </c>
      <c r="T23" s="55">
        <f t="shared" si="35"/>
        <v>17675739</v>
      </c>
      <c r="U23" s="55">
        <f t="shared" ref="U23:W23" si="40">SUM(U82,U141)</f>
        <v>19453143</v>
      </c>
      <c r="V23" s="55">
        <f t="shared" si="40"/>
        <v>20303547</v>
      </c>
      <c r="W23" s="55">
        <f t="shared" si="40"/>
        <v>19679540</v>
      </c>
      <c r="X23" s="55">
        <f t="shared" ref="X23:Y23" si="41">SUM(X82,X141)</f>
        <v>18967043</v>
      </c>
      <c r="Y23" s="55">
        <f t="shared" si="41"/>
        <v>18641896</v>
      </c>
      <c r="Z23" s="55">
        <f t="shared" si="5"/>
        <v>19240067</v>
      </c>
    </row>
    <row r="24" spans="1:26">
      <c r="A24" s="51" t="s">
        <v>113</v>
      </c>
      <c r="B24" s="49">
        <f t="shared" si="34"/>
        <v>8977005</v>
      </c>
      <c r="C24" s="49">
        <f t="shared" si="34"/>
        <v>12460189</v>
      </c>
      <c r="D24" s="49">
        <f t="shared" si="34"/>
        <v>12391010</v>
      </c>
      <c r="E24" s="49">
        <f t="shared" si="34"/>
        <v>5622074</v>
      </c>
      <c r="F24" s="49">
        <f t="shared" si="34"/>
        <v>6877036</v>
      </c>
      <c r="G24" s="49">
        <f t="shared" si="34"/>
        <v>9008372</v>
      </c>
      <c r="H24" s="49">
        <f t="shared" si="34"/>
        <v>9243749</v>
      </c>
      <c r="I24" s="49">
        <f t="shared" si="34"/>
        <v>1644926</v>
      </c>
      <c r="J24" s="49">
        <f t="shared" si="34"/>
        <v>5916696</v>
      </c>
      <c r="K24" s="49">
        <f t="shared" si="34"/>
        <v>7180431</v>
      </c>
      <c r="L24" s="49">
        <f t="shared" si="34"/>
        <v>8267977</v>
      </c>
      <c r="M24" s="49">
        <f t="shared" si="34"/>
        <v>2287366</v>
      </c>
      <c r="N24" s="55">
        <f t="shared" si="34"/>
        <v>3910779</v>
      </c>
      <c r="O24" s="55">
        <f t="shared" si="34"/>
        <v>5635345</v>
      </c>
      <c r="P24" s="55">
        <f t="shared" si="34"/>
        <v>3825463</v>
      </c>
      <c r="Q24" s="55">
        <v>3678317</v>
      </c>
      <c r="R24" s="55">
        <f t="shared" si="35"/>
        <v>2730435</v>
      </c>
      <c r="S24" s="55">
        <f t="shared" si="35"/>
        <v>3037336</v>
      </c>
      <c r="T24" s="55">
        <f t="shared" si="35"/>
        <v>11030521</v>
      </c>
      <c r="U24" s="55">
        <f t="shared" ref="U24:W24" si="42">SUM(U83,U142)</f>
        <v>12708941</v>
      </c>
      <c r="V24" s="55">
        <f t="shared" si="42"/>
        <v>15687198</v>
      </c>
      <c r="W24" s="55">
        <f t="shared" si="42"/>
        <v>9069229</v>
      </c>
      <c r="X24" s="55">
        <f t="shared" ref="X24:Y24" si="43">SUM(X83,X142)</f>
        <v>7213311</v>
      </c>
      <c r="Y24" s="55">
        <f t="shared" si="43"/>
        <v>8502081</v>
      </c>
      <c r="Z24" s="55">
        <f t="shared" si="5"/>
        <v>6241963</v>
      </c>
    </row>
    <row r="25" spans="1:26">
      <c r="A25" s="51" t="s">
        <v>78</v>
      </c>
      <c r="B25" s="49">
        <f t="shared" si="34"/>
        <v>29229435</v>
      </c>
      <c r="C25" s="49">
        <f t="shared" si="34"/>
        <v>48452386</v>
      </c>
      <c r="D25" s="49">
        <f t="shared" si="34"/>
        <v>58064456</v>
      </c>
      <c r="E25" s="49">
        <f t="shared" si="34"/>
        <v>27798436</v>
      </c>
      <c r="F25" s="49">
        <f t="shared" si="34"/>
        <v>43484440</v>
      </c>
      <c r="G25" s="49">
        <f t="shared" si="34"/>
        <v>45017967</v>
      </c>
      <c r="H25" s="49">
        <f t="shared" si="34"/>
        <v>38883028</v>
      </c>
      <c r="I25" s="49">
        <f t="shared" si="34"/>
        <v>38380490</v>
      </c>
      <c r="J25" s="49">
        <f t="shared" si="34"/>
        <v>35955556</v>
      </c>
      <c r="K25" s="49">
        <f t="shared" si="34"/>
        <v>39372555</v>
      </c>
      <c r="L25" s="49">
        <f t="shared" si="34"/>
        <v>43747121</v>
      </c>
      <c r="M25" s="49">
        <f t="shared" si="34"/>
        <v>45591779</v>
      </c>
      <c r="N25" s="55">
        <f t="shared" si="34"/>
        <v>55496239</v>
      </c>
      <c r="O25" s="55">
        <f t="shared" si="34"/>
        <v>67407467</v>
      </c>
      <c r="P25" s="55">
        <f t="shared" si="34"/>
        <v>72491430</v>
      </c>
      <c r="Q25" s="55">
        <v>42078162</v>
      </c>
      <c r="R25" s="55">
        <f t="shared" si="35"/>
        <v>61190758</v>
      </c>
      <c r="S25" s="55">
        <f t="shared" si="35"/>
        <v>55665628</v>
      </c>
      <c r="T25" s="55">
        <f t="shared" si="35"/>
        <v>51531510</v>
      </c>
      <c r="U25" s="55">
        <f t="shared" ref="U25:W25" si="44">SUM(U84,U143)</f>
        <v>42323346</v>
      </c>
      <c r="V25" s="55">
        <f t="shared" si="44"/>
        <v>53136391</v>
      </c>
      <c r="W25" s="55">
        <f t="shared" si="44"/>
        <v>42408671</v>
      </c>
      <c r="X25" s="55">
        <f t="shared" ref="X25:Y25" si="45">SUM(X84,X143)</f>
        <v>44391874</v>
      </c>
      <c r="Y25" s="55">
        <f t="shared" si="45"/>
        <v>39188593</v>
      </c>
      <c r="Z25" s="55">
        <f t="shared" si="5"/>
        <v>44351429</v>
      </c>
    </row>
    <row r="26" spans="1:26">
      <c r="A26" s="51" t="s">
        <v>116</v>
      </c>
      <c r="B26" s="49">
        <f t="shared" si="34"/>
        <v>94620697</v>
      </c>
      <c r="C26" s="49">
        <f t="shared" si="34"/>
        <v>95971476</v>
      </c>
      <c r="D26" s="49">
        <f t="shared" si="34"/>
        <v>86964699</v>
      </c>
      <c r="E26" s="49">
        <f t="shared" si="34"/>
        <v>46567743</v>
      </c>
      <c r="F26" s="49">
        <f t="shared" si="34"/>
        <v>46003222</v>
      </c>
      <c r="G26" s="49">
        <f t="shared" si="34"/>
        <v>41861439</v>
      </c>
      <c r="H26" s="49">
        <f t="shared" si="34"/>
        <v>35370310</v>
      </c>
      <c r="I26" s="49">
        <f t="shared" si="34"/>
        <v>30747271</v>
      </c>
      <c r="J26" s="49">
        <f t="shared" si="34"/>
        <v>28394855</v>
      </c>
      <c r="K26" s="49">
        <f t="shared" si="34"/>
        <v>35101831</v>
      </c>
      <c r="L26" s="49">
        <f t="shared" si="34"/>
        <v>38126497</v>
      </c>
      <c r="M26" s="49">
        <f t="shared" si="34"/>
        <v>54802720</v>
      </c>
      <c r="N26" s="55">
        <f t="shared" si="34"/>
        <v>44071119</v>
      </c>
      <c r="O26" s="55">
        <f t="shared" si="34"/>
        <v>33866483</v>
      </c>
      <c r="P26" s="55">
        <f t="shared" si="34"/>
        <v>35448841</v>
      </c>
      <c r="Q26" s="55">
        <v>37472656</v>
      </c>
      <c r="R26" s="55">
        <f t="shared" si="35"/>
        <v>33251461</v>
      </c>
      <c r="S26" s="55">
        <f t="shared" si="35"/>
        <v>34616055</v>
      </c>
      <c r="T26" s="55">
        <f t="shared" si="35"/>
        <v>34693280</v>
      </c>
      <c r="U26" s="55">
        <f t="shared" ref="U26:W26" si="46">SUM(U85,U144)</f>
        <v>34640357</v>
      </c>
      <c r="V26" s="55">
        <f t="shared" si="46"/>
        <v>36557386</v>
      </c>
      <c r="W26" s="55">
        <f t="shared" si="46"/>
        <v>37800226</v>
      </c>
      <c r="X26" s="55">
        <f t="shared" ref="X26:Y26" si="47">SUM(X85,X144)</f>
        <v>37825819</v>
      </c>
      <c r="Y26" s="55">
        <f t="shared" si="47"/>
        <v>33134559</v>
      </c>
      <c r="Z26" s="55">
        <f t="shared" si="5"/>
        <v>32466025</v>
      </c>
    </row>
    <row r="27" spans="1:26">
      <c r="A27" s="51" t="s">
        <v>117</v>
      </c>
      <c r="B27" s="49">
        <f t="shared" si="34"/>
        <v>107684626</v>
      </c>
      <c r="C27" s="49">
        <f t="shared" si="34"/>
        <v>65496247</v>
      </c>
      <c r="D27" s="49">
        <f t="shared" si="34"/>
        <v>60321209</v>
      </c>
      <c r="E27" s="49">
        <f t="shared" si="34"/>
        <v>63189278</v>
      </c>
      <c r="F27" s="49">
        <f t="shared" si="34"/>
        <v>170624548</v>
      </c>
      <c r="G27" s="49">
        <f t="shared" si="34"/>
        <v>124185980</v>
      </c>
      <c r="H27" s="49">
        <f t="shared" si="34"/>
        <v>99132499</v>
      </c>
      <c r="I27" s="49">
        <f t="shared" si="34"/>
        <v>88286965</v>
      </c>
      <c r="J27" s="49">
        <f t="shared" si="34"/>
        <v>94522415</v>
      </c>
      <c r="K27" s="49">
        <f t="shared" si="34"/>
        <v>109470997</v>
      </c>
      <c r="L27" s="49">
        <f t="shared" si="34"/>
        <v>102550772</v>
      </c>
      <c r="M27" s="49">
        <f t="shared" si="34"/>
        <v>103207194</v>
      </c>
      <c r="N27" s="55">
        <f t="shared" si="34"/>
        <v>136157641</v>
      </c>
      <c r="O27" s="55">
        <f t="shared" si="34"/>
        <v>123312205</v>
      </c>
      <c r="P27" s="55">
        <f t="shared" si="34"/>
        <v>123601290</v>
      </c>
      <c r="Q27" s="55">
        <v>165094635</v>
      </c>
      <c r="R27" s="55">
        <f t="shared" si="35"/>
        <v>180496196</v>
      </c>
      <c r="S27" s="55">
        <f t="shared" si="35"/>
        <v>159869512</v>
      </c>
      <c r="T27" s="55">
        <f t="shared" si="35"/>
        <v>316292366</v>
      </c>
      <c r="U27" s="55">
        <f t="shared" ref="U27:W27" si="48">SUM(U86,U145)</f>
        <v>318326140</v>
      </c>
      <c r="V27" s="55">
        <f t="shared" si="48"/>
        <v>339103457</v>
      </c>
      <c r="W27" s="55">
        <f t="shared" si="48"/>
        <v>302039190</v>
      </c>
      <c r="X27" s="55">
        <f t="shared" ref="X27:Y27" si="49">SUM(X86,X145)</f>
        <v>340575913</v>
      </c>
      <c r="Y27" s="55">
        <f t="shared" si="49"/>
        <v>351283855</v>
      </c>
      <c r="Z27" s="55">
        <f t="shared" si="5"/>
        <v>361038440</v>
      </c>
    </row>
    <row r="28" spans="1:26">
      <c r="A28" s="51" t="s">
        <v>77</v>
      </c>
      <c r="B28" s="49">
        <f t="shared" si="34"/>
        <v>14255117</v>
      </c>
      <c r="C28" s="49">
        <f t="shared" si="34"/>
        <v>56944378</v>
      </c>
      <c r="D28" s="49">
        <f t="shared" si="34"/>
        <v>45831016</v>
      </c>
      <c r="E28" s="49">
        <f t="shared" si="34"/>
        <v>41777533</v>
      </c>
      <c r="F28" s="49">
        <f t="shared" si="34"/>
        <v>46341792</v>
      </c>
      <c r="G28" s="49">
        <f t="shared" si="34"/>
        <v>59714084</v>
      </c>
      <c r="H28" s="49">
        <f t="shared" si="34"/>
        <v>58480096</v>
      </c>
      <c r="I28" s="49">
        <f t="shared" si="34"/>
        <v>46089734</v>
      </c>
      <c r="J28" s="49">
        <f t="shared" si="34"/>
        <v>45175792</v>
      </c>
      <c r="K28" s="49">
        <f t="shared" si="34"/>
        <v>45978058</v>
      </c>
      <c r="L28" s="49">
        <f t="shared" si="34"/>
        <v>46065271</v>
      </c>
      <c r="M28" s="49">
        <f t="shared" si="34"/>
        <v>34005917</v>
      </c>
      <c r="N28" s="55">
        <f t="shared" si="34"/>
        <v>47502014</v>
      </c>
      <c r="O28" s="55">
        <f t="shared" si="34"/>
        <v>46396933</v>
      </c>
      <c r="P28" s="55">
        <f t="shared" si="34"/>
        <v>45219495</v>
      </c>
      <c r="Q28" s="55">
        <v>42480262</v>
      </c>
      <c r="R28" s="55">
        <f t="shared" si="35"/>
        <v>46334138</v>
      </c>
      <c r="S28" s="55">
        <f t="shared" si="35"/>
        <v>46497761</v>
      </c>
      <c r="T28" s="55">
        <f t="shared" si="35"/>
        <v>39775879</v>
      </c>
      <c r="U28" s="55">
        <f t="shared" ref="U28:W28" si="50">SUM(U87,U146)</f>
        <v>46944282</v>
      </c>
      <c r="V28" s="55">
        <f t="shared" si="50"/>
        <v>46340728</v>
      </c>
      <c r="W28" s="55">
        <f t="shared" si="50"/>
        <v>54632375</v>
      </c>
      <c r="X28" s="55">
        <f t="shared" ref="X28:Y28" si="51">SUM(X87,X146)</f>
        <v>44752225</v>
      </c>
      <c r="Y28" s="55">
        <f t="shared" si="51"/>
        <v>42407223</v>
      </c>
      <c r="Z28" s="55">
        <f t="shared" si="5"/>
        <v>45378556</v>
      </c>
    </row>
    <row r="29" spans="1:26">
      <c r="A29" s="51" t="s">
        <v>120</v>
      </c>
      <c r="B29" s="49">
        <f t="shared" si="34"/>
        <v>17472630</v>
      </c>
      <c r="C29" s="49">
        <f t="shared" si="34"/>
        <v>2821681</v>
      </c>
      <c r="D29" s="49">
        <f t="shared" si="34"/>
        <v>11023033</v>
      </c>
      <c r="E29" s="49">
        <f t="shared" si="34"/>
        <v>5051152</v>
      </c>
      <c r="F29" s="49">
        <f t="shared" si="34"/>
        <v>8926594</v>
      </c>
      <c r="G29" s="49">
        <f t="shared" si="34"/>
        <v>8017899</v>
      </c>
      <c r="H29" s="49">
        <f t="shared" si="34"/>
        <v>7283935</v>
      </c>
      <c r="I29" s="49">
        <f t="shared" si="34"/>
        <v>6485598</v>
      </c>
      <c r="J29" s="49">
        <f t="shared" si="34"/>
        <v>5329789</v>
      </c>
      <c r="K29" s="49">
        <f t="shared" si="34"/>
        <v>4594931</v>
      </c>
      <c r="L29" s="49">
        <f t="shared" si="34"/>
        <v>6756473</v>
      </c>
      <c r="M29" s="49">
        <f t="shared" si="34"/>
        <v>5235485</v>
      </c>
      <c r="N29" s="55">
        <f t="shared" si="34"/>
        <v>4847137</v>
      </c>
      <c r="O29" s="55">
        <f t="shared" si="34"/>
        <v>4561930</v>
      </c>
      <c r="P29" s="55">
        <f t="shared" si="34"/>
        <v>5379214</v>
      </c>
      <c r="Q29" s="55">
        <v>3840785</v>
      </c>
      <c r="R29" s="55">
        <f t="shared" si="35"/>
        <v>3154836</v>
      </c>
      <c r="S29" s="55">
        <f t="shared" si="35"/>
        <v>3619242</v>
      </c>
      <c r="T29" s="55">
        <f t="shared" si="35"/>
        <v>3296742</v>
      </c>
      <c r="U29" s="55">
        <f t="shared" ref="U29:W29" si="52">SUM(U88,U147)</f>
        <v>5222884</v>
      </c>
      <c r="V29" s="55">
        <f t="shared" si="52"/>
        <v>4571810</v>
      </c>
      <c r="W29" s="55">
        <f t="shared" si="52"/>
        <v>16345455</v>
      </c>
      <c r="X29" s="55">
        <f t="shared" ref="X29:Y29" si="53">SUM(X88,X147)</f>
        <v>11421997</v>
      </c>
      <c r="Y29" s="55">
        <f t="shared" si="53"/>
        <v>9418901</v>
      </c>
      <c r="Z29" s="55">
        <f t="shared" si="5"/>
        <v>6778832</v>
      </c>
    </row>
    <row r="30" spans="1:26">
      <c r="A30" s="51" t="s">
        <v>122</v>
      </c>
      <c r="B30" s="49">
        <f t="shared" si="34"/>
        <v>33325904</v>
      </c>
      <c r="C30" s="49">
        <f t="shared" si="34"/>
        <v>40758386</v>
      </c>
      <c r="D30" s="49">
        <f t="shared" si="34"/>
        <v>20563201</v>
      </c>
      <c r="E30" s="49">
        <f t="shared" si="34"/>
        <v>22793448</v>
      </c>
      <c r="F30" s="49">
        <f t="shared" si="34"/>
        <v>21272707</v>
      </c>
      <c r="G30" s="49">
        <f t="shared" si="34"/>
        <v>22137441</v>
      </c>
      <c r="H30" s="49">
        <f t="shared" si="34"/>
        <v>20603082</v>
      </c>
      <c r="I30" s="49">
        <f t="shared" si="34"/>
        <v>19681136</v>
      </c>
      <c r="J30" s="49">
        <f t="shared" si="34"/>
        <v>20309533</v>
      </c>
      <c r="K30" s="49">
        <f t="shared" si="34"/>
        <v>14260819</v>
      </c>
      <c r="L30" s="49">
        <f t="shared" si="34"/>
        <v>15775111</v>
      </c>
      <c r="M30" s="49">
        <f t="shared" si="34"/>
        <v>15016394</v>
      </c>
      <c r="N30" s="55">
        <f t="shared" si="34"/>
        <v>14603196</v>
      </c>
      <c r="O30" s="55">
        <f t="shared" si="34"/>
        <v>12816362</v>
      </c>
      <c r="P30" s="55">
        <f t="shared" si="34"/>
        <v>13448411</v>
      </c>
      <c r="Q30" s="55">
        <v>11100740</v>
      </c>
      <c r="R30" s="55">
        <f t="shared" si="35"/>
        <v>9444160</v>
      </c>
      <c r="S30" s="55">
        <f t="shared" si="35"/>
        <v>4726752</v>
      </c>
      <c r="T30" s="55">
        <f t="shared" si="35"/>
        <v>5812847</v>
      </c>
      <c r="U30" s="55">
        <f t="shared" ref="U30:W30" si="54">SUM(U89,U148)</f>
        <v>10369214</v>
      </c>
      <c r="V30" s="55">
        <f t="shared" si="54"/>
        <v>7317093</v>
      </c>
      <c r="W30" s="55">
        <f t="shared" si="54"/>
        <v>7821500</v>
      </c>
      <c r="X30" s="55">
        <f t="shared" ref="X30:Y30" si="55">SUM(X89,X148)</f>
        <v>9959171</v>
      </c>
      <c r="Y30" s="55">
        <f t="shared" si="55"/>
        <v>9296824</v>
      </c>
      <c r="Z30" s="55">
        <f t="shared" si="5"/>
        <v>6621233</v>
      </c>
    </row>
    <row r="31" spans="1:26">
      <c r="A31" s="51" t="s">
        <v>124</v>
      </c>
      <c r="B31" s="49">
        <f t="shared" si="34"/>
        <v>4241781</v>
      </c>
      <c r="C31" s="49">
        <f t="shared" si="34"/>
        <v>6539385</v>
      </c>
      <c r="D31" s="49">
        <f t="shared" si="34"/>
        <v>8402917</v>
      </c>
      <c r="E31" s="49">
        <f t="shared" si="34"/>
        <v>8354405</v>
      </c>
      <c r="F31" s="49">
        <f t="shared" si="34"/>
        <v>4293396</v>
      </c>
      <c r="G31" s="49">
        <f t="shared" si="34"/>
        <v>7817223</v>
      </c>
      <c r="H31" s="49">
        <f t="shared" si="34"/>
        <v>6229409</v>
      </c>
      <c r="I31" s="49">
        <f t="shared" si="34"/>
        <v>6729874</v>
      </c>
      <c r="J31" s="49">
        <f t="shared" si="34"/>
        <v>5330515</v>
      </c>
      <c r="K31" s="49">
        <f t="shared" si="34"/>
        <v>5452327</v>
      </c>
      <c r="L31" s="49">
        <f t="shared" si="34"/>
        <v>5700623</v>
      </c>
      <c r="M31" s="49">
        <f t="shared" si="34"/>
        <v>6170498</v>
      </c>
      <c r="N31" s="55">
        <f t="shared" si="34"/>
        <v>5889435</v>
      </c>
      <c r="O31" s="55">
        <f t="shared" si="34"/>
        <v>4987810</v>
      </c>
      <c r="P31" s="55">
        <f t="shared" si="34"/>
        <v>7249441</v>
      </c>
      <c r="Q31" s="55">
        <v>9010018</v>
      </c>
      <c r="R31" s="55">
        <f t="shared" si="35"/>
        <v>8399012</v>
      </c>
      <c r="S31" s="55">
        <f t="shared" si="35"/>
        <v>6195320</v>
      </c>
      <c r="T31" s="55">
        <f t="shared" si="35"/>
        <v>5316436</v>
      </c>
      <c r="U31" s="55">
        <f t="shared" ref="U31:W31" si="56">SUM(U90,U149)</f>
        <v>5471246</v>
      </c>
      <c r="V31" s="55">
        <f t="shared" si="56"/>
        <v>12517962</v>
      </c>
      <c r="W31" s="55">
        <f t="shared" si="56"/>
        <v>11415690</v>
      </c>
      <c r="X31" s="55">
        <f t="shared" ref="X31:Y31" si="57">SUM(X90,X149)</f>
        <v>11702598</v>
      </c>
      <c r="Y31" s="55">
        <f t="shared" si="57"/>
        <v>11329613</v>
      </c>
      <c r="Z31" s="55">
        <f t="shared" si="5"/>
        <v>11094043</v>
      </c>
    </row>
    <row r="32" spans="1:26">
      <c r="A32" s="51" t="s">
        <v>126</v>
      </c>
      <c r="B32" s="49">
        <f t="shared" si="34"/>
        <v>13554082</v>
      </c>
      <c r="C32" s="49">
        <f t="shared" si="34"/>
        <v>18086762</v>
      </c>
      <c r="D32" s="49">
        <f t="shared" si="34"/>
        <v>23906056</v>
      </c>
      <c r="E32" s="49">
        <f t="shared" si="34"/>
        <v>13785998</v>
      </c>
      <c r="F32" s="49">
        <f t="shared" si="34"/>
        <v>8800765</v>
      </c>
      <c r="G32" s="49">
        <f t="shared" si="34"/>
        <v>5759466</v>
      </c>
      <c r="H32" s="49">
        <f t="shared" si="34"/>
        <v>4683963</v>
      </c>
      <c r="I32" s="49">
        <f t="shared" si="34"/>
        <v>910746</v>
      </c>
      <c r="J32" s="49">
        <f t="shared" si="34"/>
        <v>5752875</v>
      </c>
      <c r="K32" s="49">
        <f t="shared" si="34"/>
        <v>6595051</v>
      </c>
      <c r="L32" s="49">
        <f t="shared" si="34"/>
        <v>4883892</v>
      </c>
      <c r="M32" s="49">
        <f t="shared" si="34"/>
        <v>4436092</v>
      </c>
      <c r="N32" s="55">
        <f t="shared" si="34"/>
        <v>5454954</v>
      </c>
      <c r="O32" s="55">
        <f t="shared" si="34"/>
        <v>5071340</v>
      </c>
      <c r="P32" s="55">
        <f t="shared" si="34"/>
        <v>5315617</v>
      </c>
      <c r="Q32" s="55">
        <v>4630151</v>
      </c>
      <c r="R32" s="55">
        <f t="shared" si="35"/>
        <v>3526999</v>
      </c>
      <c r="S32" s="55">
        <f t="shared" si="35"/>
        <v>3836612</v>
      </c>
      <c r="T32" s="55">
        <f t="shared" si="35"/>
        <v>5024311</v>
      </c>
      <c r="U32" s="55">
        <f t="shared" ref="U32:W32" si="58">SUM(U91,U150)</f>
        <v>5092395</v>
      </c>
      <c r="V32" s="55">
        <f t="shared" si="58"/>
        <v>4167800</v>
      </c>
      <c r="W32" s="55">
        <f t="shared" si="58"/>
        <v>5031869</v>
      </c>
      <c r="X32" s="55">
        <f t="shared" ref="X32:Y32" si="59">SUM(X91,X150)</f>
        <v>3933663</v>
      </c>
      <c r="Y32" s="55">
        <f t="shared" si="59"/>
        <v>2977016</v>
      </c>
      <c r="Z32" s="55">
        <f t="shared" si="5"/>
        <v>3100150.04</v>
      </c>
    </row>
    <row r="33" spans="1:26">
      <c r="A33" s="51" t="s">
        <v>127</v>
      </c>
      <c r="B33" s="49">
        <f t="shared" si="34"/>
        <v>9750290</v>
      </c>
      <c r="C33" s="49">
        <f t="shared" si="34"/>
        <v>11834049</v>
      </c>
      <c r="D33" s="49">
        <f t="shared" si="34"/>
        <v>13354621</v>
      </c>
      <c r="E33" s="49">
        <f t="shared" si="34"/>
        <v>17737016</v>
      </c>
      <c r="F33" s="49">
        <f t="shared" si="34"/>
        <v>14920867</v>
      </c>
      <c r="G33" s="49">
        <f t="shared" si="34"/>
        <v>20066350</v>
      </c>
      <c r="H33" s="49">
        <f t="shared" si="34"/>
        <v>17860733</v>
      </c>
      <c r="I33" s="49">
        <f t="shared" si="34"/>
        <v>17716031</v>
      </c>
      <c r="J33" s="49">
        <f t="shared" si="34"/>
        <v>16612101</v>
      </c>
      <c r="K33" s="49">
        <f t="shared" si="34"/>
        <v>13932035</v>
      </c>
      <c r="L33" s="49">
        <f t="shared" si="34"/>
        <v>10825763</v>
      </c>
      <c r="M33" s="49">
        <f t="shared" si="34"/>
        <v>19638452</v>
      </c>
      <c r="N33" s="55">
        <f t="shared" si="34"/>
        <v>10565538</v>
      </c>
      <c r="O33" s="55">
        <f t="shared" si="34"/>
        <v>8163241</v>
      </c>
      <c r="P33" s="55">
        <f t="shared" si="34"/>
        <v>9372704</v>
      </c>
      <c r="Q33" s="55">
        <v>8828717</v>
      </c>
      <c r="R33" s="55">
        <f t="shared" si="35"/>
        <v>8141383</v>
      </c>
      <c r="S33" s="55">
        <f t="shared" si="35"/>
        <v>11140719</v>
      </c>
      <c r="T33" s="55">
        <f t="shared" si="35"/>
        <v>11291546</v>
      </c>
      <c r="U33" s="55">
        <f t="shared" ref="U33:W33" si="60">SUM(U92,U151)</f>
        <v>8833309</v>
      </c>
      <c r="V33" s="55">
        <f t="shared" si="60"/>
        <v>21841907</v>
      </c>
      <c r="W33" s="55">
        <f t="shared" si="60"/>
        <v>23767791</v>
      </c>
      <c r="X33" s="55">
        <f t="shared" ref="X33:Y33" si="61">SUM(X92,X151)</f>
        <v>21350854</v>
      </c>
      <c r="Y33" s="55">
        <f t="shared" si="61"/>
        <v>19714057</v>
      </c>
      <c r="Z33" s="55">
        <f t="shared" si="5"/>
        <v>21244158</v>
      </c>
    </row>
    <row r="34" spans="1:26">
      <c r="A34" s="51" t="s">
        <v>128</v>
      </c>
      <c r="B34" s="49">
        <f t="shared" si="34"/>
        <v>12501602</v>
      </c>
      <c r="C34" s="49">
        <f t="shared" si="34"/>
        <v>11953362</v>
      </c>
      <c r="D34" s="49">
        <f t="shared" si="34"/>
        <v>10409442</v>
      </c>
      <c r="E34" s="49">
        <f t="shared" si="34"/>
        <v>15361110</v>
      </c>
      <c r="F34" s="49">
        <f t="shared" si="34"/>
        <v>13743577</v>
      </c>
      <c r="G34" s="49">
        <f t="shared" si="34"/>
        <v>11996919</v>
      </c>
      <c r="H34" s="49">
        <f t="shared" si="34"/>
        <v>12290917</v>
      </c>
      <c r="I34" s="49">
        <f t="shared" si="34"/>
        <v>8777771</v>
      </c>
      <c r="J34" s="49">
        <f t="shared" si="34"/>
        <v>7126643</v>
      </c>
      <c r="K34" s="49">
        <f t="shared" si="34"/>
        <v>8519251</v>
      </c>
      <c r="L34" s="49">
        <f t="shared" si="34"/>
        <v>11793257</v>
      </c>
      <c r="M34" s="49">
        <f t="shared" si="34"/>
        <v>12244162</v>
      </c>
      <c r="N34" s="55">
        <f t="shared" si="34"/>
        <v>11661699</v>
      </c>
      <c r="O34" s="55">
        <f t="shared" si="34"/>
        <v>12512853</v>
      </c>
      <c r="P34" s="55">
        <f t="shared" si="34"/>
        <v>11555366</v>
      </c>
      <c r="Q34" s="55">
        <v>13359640</v>
      </c>
      <c r="R34" s="55">
        <f t="shared" si="35"/>
        <v>11996012</v>
      </c>
      <c r="S34" s="55">
        <f t="shared" si="35"/>
        <v>11553353</v>
      </c>
      <c r="T34" s="55">
        <f t="shared" si="35"/>
        <v>9888940</v>
      </c>
      <c r="U34" s="55">
        <f t="shared" ref="U34:W34" si="62">SUM(U93,U152)</f>
        <v>7456826</v>
      </c>
      <c r="V34" s="55">
        <f t="shared" si="62"/>
        <v>11041220</v>
      </c>
      <c r="W34" s="55">
        <f t="shared" si="62"/>
        <v>11234199</v>
      </c>
      <c r="X34" s="55">
        <f t="shared" ref="X34:Y34" si="63">SUM(X93,X152)</f>
        <v>11243525</v>
      </c>
      <c r="Y34" s="55">
        <f t="shared" si="63"/>
        <v>11406815</v>
      </c>
      <c r="Z34" s="55">
        <f t="shared" si="5"/>
        <v>9622567</v>
      </c>
    </row>
    <row r="35" spans="1:26">
      <c r="A35" s="51" t="s">
        <v>130</v>
      </c>
      <c r="B35" s="49">
        <f t="shared" si="34"/>
        <v>77482145</v>
      </c>
      <c r="C35" s="49">
        <f t="shared" si="34"/>
        <v>103117354</v>
      </c>
      <c r="D35" s="49">
        <f t="shared" si="34"/>
        <v>82836501</v>
      </c>
      <c r="E35" s="49">
        <f t="shared" si="34"/>
        <v>40180070</v>
      </c>
      <c r="F35" s="49">
        <f t="shared" si="34"/>
        <v>115022913</v>
      </c>
      <c r="G35" s="49">
        <f t="shared" si="34"/>
        <v>89338382</v>
      </c>
      <c r="H35" s="49">
        <f t="shared" si="34"/>
        <v>89943088</v>
      </c>
      <c r="I35" s="49">
        <f t="shared" si="34"/>
        <v>56538936</v>
      </c>
      <c r="J35" s="49">
        <f t="shared" si="34"/>
        <v>82881615</v>
      </c>
      <c r="K35" s="49">
        <f t="shared" si="34"/>
        <v>93023222</v>
      </c>
      <c r="L35" s="49">
        <f t="shared" si="34"/>
        <v>76703834</v>
      </c>
      <c r="M35" s="49">
        <f t="shared" si="34"/>
        <v>67111930</v>
      </c>
      <c r="N35" s="55">
        <f t="shared" si="34"/>
        <v>73323788</v>
      </c>
      <c r="O35" s="55">
        <f t="shared" si="34"/>
        <v>74690932</v>
      </c>
      <c r="P35" s="55">
        <f t="shared" si="34"/>
        <v>76191893</v>
      </c>
      <c r="Q35" s="55">
        <v>63297950</v>
      </c>
      <c r="R35" s="55">
        <f t="shared" si="35"/>
        <v>81524703</v>
      </c>
      <c r="S35" s="55">
        <f t="shared" si="35"/>
        <v>67187928</v>
      </c>
      <c r="T35" s="55">
        <f t="shared" si="35"/>
        <v>59376344</v>
      </c>
      <c r="U35" s="55">
        <f t="shared" ref="U35:W35" si="64">SUM(U94,U153)</f>
        <v>55662733</v>
      </c>
      <c r="V35" s="55">
        <f t="shared" si="64"/>
        <v>52428226</v>
      </c>
      <c r="W35" s="55">
        <f t="shared" si="64"/>
        <v>51531794</v>
      </c>
      <c r="X35" s="55">
        <f t="shared" ref="X35:Y35" si="65">SUM(X94,X153)</f>
        <v>48640363</v>
      </c>
      <c r="Y35" s="55">
        <f t="shared" si="65"/>
        <v>50882775</v>
      </c>
      <c r="Z35" s="55">
        <f t="shared" si="5"/>
        <v>53954738.519999996</v>
      </c>
    </row>
    <row r="36" spans="1:26">
      <c r="A36" s="51" t="s">
        <v>131</v>
      </c>
      <c r="B36" s="49">
        <f t="shared" si="34"/>
        <v>9025357</v>
      </c>
      <c r="C36" s="49">
        <f t="shared" si="34"/>
        <v>6856262</v>
      </c>
      <c r="D36" s="49">
        <f t="shared" si="34"/>
        <v>9609085</v>
      </c>
      <c r="E36" s="49">
        <f t="shared" si="34"/>
        <v>9400038</v>
      </c>
      <c r="F36" s="49">
        <f t="shared" si="34"/>
        <v>11252198</v>
      </c>
      <c r="G36" s="49">
        <f t="shared" si="34"/>
        <v>6213402</v>
      </c>
      <c r="H36" s="49">
        <f t="shared" si="34"/>
        <v>6538272</v>
      </c>
      <c r="I36" s="49">
        <f t="shared" si="34"/>
        <v>5950968</v>
      </c>
      <c r="J36" s="49">
        <f t="shared" si="34"/>
        <v>7203132</v>
      </c>
      <c r="K36" s="49">
        <f t="shared" si="34"/>
        <v>4154905</v>
      </c>
      <c r="L36" s="49">
        <f t="shared" si="34"/>
        <v>9344162</v>
      </c>
      <c r="M36" s="49">
        <f t="shared" si="34"/>
        <v>9978775</v>
      </c>
      <c r="N36" s="55">
        <f t="shared" si="34"/>
        <v>15248380</v>
      </c>
      <c r="O36" s="55">
        <f t="shared" si="34"/>
        <v>9618129</v>
      </c>
      <c r="P36" s="55">
        <f t="shared" si="34"/>
        <v>10250014</v>
      </c>
      <c r="Q36" s="55">
        <v>9259398</v>
      </c>
      <c r="R36" s="55">
        <f t="shared" si="35"/>
        <v>10659407</v>
      </c>
      <c r="S36" s="55">
        <f t="shared" si="35"/>
        <v>7559480</v>
      </c>
      <c r="T36" s="55">
        <f t="shared" si="35"/>
        <v>7795296</v>
      </c>
      <c r="U36" s="55">
        <f t="shared" ref="U36:W36" si="66">SUM(U95,U154)</f>
        <v>7805022</v>
      </c>
      <c r="V36" s="55">
        <f t="shared" si="66"/>
        <v>5073137</v>
      </c>
      <c r="W36" s="55">
        <f t="shared" si="66"/>
        <v>4952683</v>
      </c>
      <c r="X36" s="55">
        <f t="shared" ref="X36:Y36" si="67">SUM(X95,X154)</f>
        <v>4760255</v>
      </c>
      <c r="Y36" s="55">
        <f t="shared" si="67"/>
        <v>6132526</v>
      </c>
      <c r="Z36" s="55">
        <f t="shared" si="5"/>
        <v>5925508.9699999997</v>
      </c>
    </row>
    <row r="37" spans="1:26">
      <c r="A37" s="51" t="s">
        <v>132</v>
      </c>
      <c r="B37" s="49">
        <f t="shared" ref="B37:P52" si="68">SUM(B96,B155)</f>
        <v>439514869</v>
      </c>
      <c r="C37" s="49">
        <f t="shared" si="68"/>
        <v>462987699</v>
      </c>
      <c r="D37" s="49">
        <f t="shared" si="68"/>
        <v>465429180</v>
      </c>
      <c r="E37" s="49">
        <f t="shared" si="68"/>
        <v>382103683</v>
      </c>
      <c r="F37" s="49">
        <f t="shared" si="68"/>
        <v>429727261</v>
      </c>
      <c r="G37" s="49">
        <f t="shared" si="68"/>
        <v>459299770</v>
      </c>
      <c r="H37" s="49">
        <f t="shared" si="68"/>
        <v>464283285</v>
      </c>
      <c r="I37" s="49">
        <f t="shared" si="68"/>
        <v>409676641</v>
      </c>
      <c r="J37" s="49">
        <f t="shared" si="68"/>
        <v>380795042</v>
      </c>
      <c r="K37" s="49">
        <f t="shared" si="68"/>
        <v>451503762</v>
      </c>
      <c r="L37" s="49">
        <f t="shared" si="68"/>
        <v>512686288</v>
      </c>
      <c r="M37" s="49">
        <f t="shared" si="68"/>
        <v>477152553</v>
      </c>
      <c r="N37" s="55">
        <f t="shared" si="68"/>
        <v>456612468</v>
      </c>
      <c r="O37" s="55">
        <f t="shared" si="68"/>
        <v>441860471</v>
      </c>
      <c r="P37" s="55">
        <f t="shared" si="68"/>
        <v>333633422</v>
      </c>
      <c r="Q37" s="55">
        <v>364227693</v>
      </c>
      <c r="R37" s="55">
        <f t="shared" ref="R37:T52" si="69">SUM(R96,R155)</f>
        <v>333889087</v>
      </c>
      <c r="S37" s="55">
        <f t="shared" si="69"/>
        <v>338227963</v>
      </c>
      <c r="T37" s="55">
        <f t="shared" si="69"/>
        <v>448499275</v>
      </c>
      <c r="U37" s="55">
        <f t="shared" ref="U37:W37" si="70">SUM(U96,U155)</f>
        <v>453874166</v>
      </c>
      <c r="V37" s="55">
        <f t="shared" si="70"/>
        <v>448489232</v>
      </c>
      <c r="W37" s="55">
        <f t="shared" si="70"/>
        <v>459788262</v>
      </c>
      <c r="X37" s="55">
        <f t="shared" ref="X37:Y37" si="71">SUM(X96,X155)</f>
        <v>479208530</v>
      </c>
      <c r="Y37" s="55">
        <f t="shared" si="71"/>
        <v>484330607</v>
      </c>
      <c r="Z37" s="55">
        <f t="shared" si="5"/>
        <v>480559348</v>
      </c>
    </row>
    <row r="38" spans="1:26">
      <c r="A38" s="51" t="s">
        <v>75</v>
      </c>
      <c r="B38" s="49">
        <f t="shared" si="68"/>
        <v>22794187</v>
      </c>
      <c r="C38" s="49">
        <f t="shared" si="68"/>
        <v>24256990</v>
      </c>
      <c r="D38" s="49">
        <f t="shared" si="68"/>
        <v>31872711</v>
      </c>
      <c r="E38" s="49">
        <f t="shared" si="68"/>
        <v>39325262</v>
      </c>
      <c r="F38" s="49">
        <f t="shared" si="68"/>
        <v>38932398</v>
      </c>
      <c r="G38" s="49">
        <f t="shared" si="68"/>
        <v>42210709</v>
      </c>
      <c r="H38" s="49">
        <f t="shared" si="68"/>
        <v>39234660</v>
      </c>
      <c r="I38" s="49">
        <f t="shared" si="68"/>
        <v>36358277</v>
      </c>
      <c r="J38" s="49">
        <f t="shared" si="68"/>
        <v>39108941</v>
      </c>
      <c r="K38" s="49">
        <f t="shared" si="68"/>
        <v>30689368</v>
      </c>
      <c r="L38" s="49">
        <f t="shared" si="68"/>
        <v>38949712</v>
      </c>
      <c r="M38" s="49">
        <f t="shared" si="68"/>
        <v>41458641</v>
      </c>
      <c r="N38" s="55">
        <f t="shared" si="68"/>
        <v>45000823</v>
      </c>
      <c r="O38" s="55">
        <f t="shared" si="68"/>
        <v>42429223</v>
      </c>
      <c r="P38" s="55">
        <f t="shared" si="68"/>
        <v>43524475</v>
      </c>
      <c r="Q38" s="55">
        <v>41470714</v>
      </c>
      <c r="R38" s="55">
        <f t="shared" si="69"/>
        <v>47822537</v>
      </c>
      <c r="S38" s="55">
        <f t="shared" si="69"/>
        <v>49485417</v>
      </c>
      <c r="T38" s="55">
        <f t="shared" si="69"/>
        <v>68860003</v>
      </c>
      <c r="U38" s="55">
        <f t="shared" ref="U38:W38" si="72">SUM(U97,U156)</f>
        <v>64536821</v>
      </c>
      <c r="V38" s="55">
        <f t="shared" si="72"/>
        <v>67481660</v>
      </c>
      <c r="W38" s="55">
        <f t="shared" si="72"/>
        <v>68194308</v>
      </c>
      <c r="X38" s="55">
        <f t="shared" ref="X38:Y38" si="73">SUM(X97,X156)</f>
        <v>69639159</v>
      </c>
      <c r="Y38" s="55">
        <f t="shared" si="73"/>
        <v>63591232</v>
      </c>
      <c r="Z38" s="55">
        <f t="shared" ref="Z38:Z55" si="74">SUM(Z97,Z156)</f>
        <v>64497410</v>
      </c>
    </row>
    <row r="39" spans="1:26">
      <c r="A39" s="51" t="s">
        <v>133</v>
      </c>
      <c r="B39" s="49">
        <f t="shared" si="68"/>
        <v>1037822</v>
      </c>
      <c r="C39" s="49">
        <f t="shared" si="68"/>
        <v>8482532</v>
      </c>
      <c r="D39" s="49">
        <f t="shared" si="68"/>
        <v>5741121</v>
      </c>
      <c r="E39" s="49">
        <f t="shared" si="68"/>
        <v>5692711</v>
      </c>
      <c r="F39" s="49">
        <f t="shared" si="68"/>
        <v>6871236</v>
      </c>
      <c r="G39" s="49">
        <f t="shared" si="68"/>
        <v>4720807</v>
      </c>
      <c r="H39" s="49">
        <f t="shared" si="68"/>
        <v>4067524</v>
      </c>
      <c r="I39" s="49">
        <f t="shared" si="68"/>
        <v>3764024</v>
      </c>
      <c r="J39" s="49">
        <f t="shared" si="68"/>
        <v>3427932</v>
      </c>
      <c r="K39" s="49">
        <f t="shared" si="68"/>
        <v>3711487</v>
      </c>
      <c r="L39" s="49">
        <f t="shared" si="68"/>
        <v>4071184</v>
      </c>
      <c r="M39" s="49">
        <f t="shared" si="68"/>
        <v>4404097</v>
      </c>
      <c r="N39" s="55">
        <f t="shared" si="68"/>
        <v>4900668</v>
      </c>
      <c r="O39" s="55">
        <f t="shared" si="68"/>
        <v>4492842</v>
      </c>
      <c r="P39" s="55">
        <f t="shared" si="68"/>
        <v>4151742</v>
      </c>
      <c r="Q39" s="55">
        <v>4100327</v>
      </c>
      <c r="R39" s="55">
        <f t="shared" si="69"/>
        <v>3968269</v>
      </c>
      <c r="S39" s="55">
        <f t="shared" si="69"/>
        <v>3962207</v>
      </c>
      <c r="T39" s="55">
        <f t="shared" si="69"/>
        <v>4205495</v>
      </c>
      <c r="U39" s="55">
        <f t="shared" ref="U39:W39" si="75">SUM(U98,U157)</f>
        <v>4060225</v>
      </c>
      <c r="V39" s="55">
        <f t="shared" si="75"/>
        <v>4444800</v>
      </c>
      <c r="W39" s="55">
        <f t="shared" si="75"/>
        <v>4352138</v>
      </c>
      <c r="X39" s="55">
        <f t="shared" ref="X39:Y39" si="76">SUM(X98,X157)</f>
        <v>3788279</v>
      </c>
      <c r="Y39" s="55">
        <f t="shared" si="76"/>
        <v>5066522</v>
      </c>
      <c r="Z39" s="55">
        <f t="shared" si="74"/>
        <v>5368832</v>
      </c>
    </row>
    <row r="40" spans="1:26">
      <c r="A40" s="51" t="s">
        <v>134</v>
      </c>
      <c r="B40" s="49">
        <f t="shared" si="68"/>
        <v>45749822</v>
      </c>
      <c r="C40" s="49">
        <f t="shared" si="68"/>
        <v>65545057</v>
      </c>
      <c r="D40" s="49">
        <f t="shared" si="68"/>
        <v>113761969</v>
      </c>
      <c r="E40" s="49">
        <f t="shared" si="68"/>
        <v>159442452</v>
      </c>
      <c r="F40" s="49">
        <f t="shared" si="68"/>
        <v>169494021</v>
      </c>
      <c r="G40" s="49">
        <f t="shared" si="68"/>
        <v>103431986</v>
      </c>
      <c r="H40" s="49">
        <f t="shared" si="68"/>
        <v>88916503</v>
      </c>
      <c r="I40" s="49">
        <f t="shared" si="68"/>
        <v>80862988</v>
      </c>
      <c r="J40" s="49">
        <f t="shared" si="68"/>
        <v>132305874</v>
      </c>
      <c r="K40" s="49">
        <f t="shared" si="68"/>
        <v>106448896</v>
      </c>
      <c r="L40" s="49">
        <f t="shared" si="68"/>
        <v>137624050</v>
      </c>
      <c r="M40" s="49">
        <f t="shared" si="68"/>
        <v>171952004</v>
      </c>
      <c r="N40" s="55">
        <f t="shared" si="68"/>
        <v>157988240</v>
      </c>
      <c r="O40" s="55">
        <f t="shared" si="68"/>
        <v>144821443</v>
      </c>
      <c r="P40" s="55">
        <f t="shared" si="68"/>
        <v>154421772</v>
      </c>
      <c r="Q40" s="55">
        <v>112269616</v>
      </c>
      <c r="R40" s="55">
        <f t="shared" si="69"/>
        <v>145953558</v>
      </c>
      <c r="S40" s="55">
        <f t="shared" si="69"/>
        <v>160953389</v>
      </c>
      <c r="T40" s="55">
        <f t="shared" si="69"/>
        <v>159320764</v>
      </c>
      <c r="U40" s="55">
        <f t="shared" ref="U40:W40" si="77">SUM(U99,U158)</f>
        <v>135178120</v>
      </c>
      <c r="V40" s="55">
        <f t="shared" si="77"/>
        <v>137385813</v>
      </c>
      <c r="W40" s="55">
        <f t="shared" si="77"/>
        <v>133603101</v>
      </c>
      <c r="X40" s="55">
        <f t="shared" ref="X40:Y40" si="78">SUM(X99,X158)</f>
        <v>136220082</v>
      </c>
      <c r="Y40" s="55">
        <f t="shared" si="78"/>
        <v>128097962</v>
      </c>
      <c r="Z40" s="55">
        <f t="shared" si="74"/>
        <v>130232314</v>
      </c>
    </row>
    <row r="41" spans="1:26">
      <c r="A41" s="51" t="s">
        <v>136</v>
      </c>
      <c r="B41" s="49">
        <f t="shared" si="68"/>
        <v>4784531</v>
      </c>
      <c r="C41" s="49">
        <f t="shared" si="68"/>
        <v>16070307</v>
      </c>
      <c r="D41" s="49">
        <f t="shared" si="68"/>
        <v>7536040</v>
      </c>
      <c r="E41" s="49">
        <f t="shared" si="68"/>
        <v>13832691</v>
      </c>
      <c r="F41" s="49">
        <f t="shared" si="68"/>
        <v>8628200</v>
      </c>
      <c r="G41" s="49">
        <f t="shared" si="68"/>
        <v>16812760</v>
      </c>
      <c r="H41" s="49">
        <f t="shared" si="68"/>
        <v>11167054</v>
      </c>
      <c r="I41" s="49">
        <f t="shared" si="68"/>
        <v>12184059</v>
      </c>
      <c r="J41" s="49">
        <f t="shared" si="68"/>
        <v>15785927</v>
      </c>
      <c r="K41" s="49">
        <f t="shared" si="68"/>
        <v>22709734</v>
      </c>
      <c r="L41" s="49">
        <f t="shared" si="68"/>
        <v>21225932</v>
      </c>
      <c r="M41" s="49">
        <f t="shared" si="68"/>
        <v>18270760</v>
      </c>
      <c r="N41" s="55">
        <f t="shared" si="68"/>
        <v>20170968</v>
      </c>
      <c r="O41" s="55">
        <f t="shared" si="68"/>
        <v>24895699</v>
      </c>
      <c r="P41" s="55">
        <f t="shared" si="68"/>
        <v>22558060</v>
      </c>
      <c r="Q41" s="55">
        <v>23624456</v>
      </c>
      <c r="R41" s="55">
        <f t="shared" si="69"/>
        <v>23863516</v>
      </c>
      <c r="S41" s="55">
        <f t="shared" si="69"/>
        <v>25455119</v>
      </c>
      <c r="T41" s="55">
        <f t="shared" si="69"/>
        <v>25426600</v>
      </c>
      <c r="U41" s="55">
        <f t="shared" ref="U41:W41" si="79">SUM(U100,U159)</f>
        <v>23184004</v>
      </c>
      <c r="V41" s="55">
        <f t="shared" si="79"/>
        <v>16686572</v>
      </c>
      <c r="W41" s="55">
        <f t="shared" si="79"/>
        <v>15002519</v>
      </c>
      <c r="X41" s="55">
        <f t="shared" ref="X41:Y41" si="80">SUM(X100,X159)</f>
        <v>13748598</v>
      </c>
      <c r="Y41" s="55">
        <f t="shared" si="80"/>
        <v>15755838</v>
      </c>
      <c r="Z41" s="55">
        <f t="shared" si="74"/>
        <v>11585977</v>
      </c>
    </row>
    <row r="42" spans="1:26">
      <c r="A42" s="51" t="s">
        <v>145</v>
      </c>
      <c r="B42" s="49">
        <f t="shared" si="68"/>
        <v>23938840</v>
      </c>
      <c r="C42" s="49">
        <f t="shared" si="68"/>
        <v>33686874</v>
      </c>
      <c r="D42" s="49">
        <f t="shared" si="68"/>
        <v>47053209</v>
      </c>
      <c r="E42" s="49">
        <f t="shared" si="68"/>
        <v>13316948</v>
      </c>
      <c r="F42" s="49">
        <f t="shared" si="68"/>
        <v>24290027</v>
      </c>
      <c r="G42" s="49">
        <f t="shared" si="68"/>
        <v>27142426</v>
      </c>
      <c r="H42" s="49">
        <f t="shared" si="68"/>
        <v>33159607</v>
      </c>
      <c r="I42" s="49">
        <f t="shared" si="68"/>
        <v>31850946</v>
      </c>
      <c r="J42" s="49">
        <f t="shared" si="68"/>
        <v>26920623</v>
      </c>
      <c r="K42" s="49">
        <f t="shared" si="68"/>
        <v>34125584</v>
      </c>
      <c r="L42" s="49">
        <f t="shared" si="68"/>
        <v>26464411</v>
      </c>
      <c r="M42" s="49">
        <f t="shared" si="68"/>
        <v>21293826</v>
      </c>
      <c r="N42" s="55">
        <f t="shared" si="68"/>
        <v>27701359</v>
      </c>
      <c r="O42" s="55">
        <f t="shared" si="68"/>
        <v>27319779</v>
      </c>
      <c r="P42" s="55">
        <f t="shared" si="68"/>
        <v>24177429</v>
      </c>
      <c r="Q42" s="55">
        <v>35733569</v>
      </c>
      <c r="R42" s="55">
        <f t="shared" si="69"/>
        <v>37318027</v>
      </c>
      <c r="S42" s="55">
        <f t="shared" si="69"/>
        <v>47357758</v>
      </c>
      <c r="T42" s="55">
        <f t="shared" si="69"/>
        <v>126708022</v>
      </c>
      <c r="U42" s="55">
        <f t="shared" ref="U42:W42" si="81">SUM(U101,U160)</f>
        <v>113444717</v>
      </c>
      <c r="V42" s="55">
        <f t="shared" si="81"/>
        <v>111239938</v>
      </c>
      <c r="W42" s="55">
        <f t="shared" si="81"/>
        <v>94280192</v>
      </c>
      <c r="X42" s="55">
        <f t="shared" ref="X42:Y42" si="82">SUM(X101,X160)</f>
        <v>43007003</v>
      </c>
      <c r="Y42" s="55">
        <f t="shared" si="82"/>
        <v>62640980</v>
      </c>
      <c r="Z42" s="55">
        <f t="shared" si="74"/>
        <v>22458889</v>
      </c>
    </row>
    <row r="43" spans="1:26">
      <c r="A43" s="51" t="s">
        <v>138</v>
      </c>
      <c r="B43" s="49">
        <f t="shared" si="68"/>
        <v>83079086</v>
      </c>
      <c r="C43" s="49">
        <f t="shared" si="68"/>
        <v>78998073</v>
      </c>
      <c r="D43" s="49">
        <f t="shared" si="68"/>
        <v>35569316</v>
      </c>
      <c r="E43" s="49">
        <f t="shared" si="68"/>
        <v>180265104</v>
      </c>
      <c r="F43" s="49">
        <f t="shared" si="68"/>
        <v>102025663</v>
      </c>
      <c r="G43" s="49">
        <f t="shared" si="68"/>
        <v>109003850</v>
      </c>
      <c r="H43" s="49">
        <f t="shared" si="68"/>
        <v>113497921</v>
      </c>
      <c r="I43" s="49">
        <f t="shared" si="68"/>
        <v>103692318</v>
      </c>
      <c r="J43" s="49">
        <f t="shared" si="68"/>
        <v>99473511</v>
      </c>
      <c r="K43" s="49">
        <f t="shared" si="68"/>
        <v>91917558</v>
      </c>
      <c r="L43" s="49">
        <f t="shared" si="68"/>
        <v>97107885</v>
      </c>
      <c r="M43" s="49">
        <f t="shared" si="68"/>
        <v>89475787</v>
      </c>
      <c r="N43" s="55">
        <f t="shared" si="68"/>
        <v>76977084</v>
      </c>
      <c r="O43" s="55">
        <f t="shared" si="68"/>
        <v>81562694</v>
      </c>
      <c r="P43" s="55">
        <f t="shared" si="68"/>
        <v>80423511</v>
      </c>
      <c r="Q43" s="55">
        <v>88458223</v>
      </c>
      <c r="R43" s="55">
        <f t="shared" si="69"/>
        <v>79989105</v>
      </c>
      <c r="S43" s="55">
        <f t="shared" si="69"/>
        <v>72472340</v>
      </c>
      <c r="T43" s="55">
        <f t="shared" si="69"/>
        <v>82782445</v>
      </c>
      <c r="U43" s="55">
        <f t="shared" ref="U43:W43" si="83">SUM(U102,U161)</f>
        <v>81436145</v>
      </c>
      <c r="V43" s="55">
        <f t="shared" si="83"/>
        <v>79850014</v>
      </c>
      <c r="W43" s="55">
        <f t="shared" si="83"/>
        <v>73820182</v>
      </c>
      <c r="X43" s="55">
        <f t="shared" ref="X43:Y43" si="84">SUM(X102,X161)</f>
        <v>80402140</v>
      </c>
      <c r="Y43" s="55">
        <f t="shared" si="84"/>
        <v>62785018</v>
      </c>
      <c r="Z43" s="55">
        <f t="shared" si="74"/>
        <v>55402470</v>
      </c>
    </row>
    <row r="44" spans="1:26">
      <c r="A44" s="51" t="s">
        <v>140</v>
      </c>
      <c r="B44" s="49">
        <f t="shared" si="68"/>
        <v>8320910</v>
      </c>
      <c r="C44" s="49">
        <f t="shared" si="68"/>
        <v>21428743</v>
      </c>
      <c r="D44" s="49">
        <f t="shared" si="68"/>
        <v>17870130</v>
      </c>
      <c r="E44" s="49">
        <f t="shared" si="68"/>
        <v>12063529</v>
      </c>
      <c r="F44" s="49">
        <f t="shared" si="68"/>
        <v>13377731</v>
      </c>
      <c r="G44" s="49">
        <f t="shared" si="68"/>
        <v>13597436</v>
      </c>
      <c r="H44" s="49">
        <f t="shared" si="68"/>
        <v>14355922</v>
      </c>
      <c r="I44" s="49">
        <f t="shared" si="68"/>
        <v>13808826</v>
      </c>
      <c r="J44" s="49">
        <f t="shared" si="68"/>
        <v>14536554</v>
      </c>
      <c r="K44" s="49">
        <f t="shared" si="68"/>
        <v>14065162</v>
      </c>
      <c r="L44" s="49">
        <f t="shared" si="68"/>
        <v>15869058</v>
      </c>
      <c r="M44" s="49">
        <f t="shared" si="68"/>
        <v>15545173</v>
      </c>
      <c r="N44" s="55">
        <f t="shared" si="68"/>
        <v>12712521</v>
      </c>
      <c r="O44" s="55">
        <f t="shared" si="68"/>
        <v>13014157</v>
      </c>
      <c r="P44" s="55">
        <f t="shared" si="68"/>
        <v>13663929</v>
      </c>
      <c r="Q44" s="55">
        <v>12602290</v>
      </c>
      <c r="R44" s="55">
        <f t="shared" si="69"/>
        <v>16188408</v>
      </c>
      <c r="S44" s="55">
        <f t="shared" si="69"/>
        <v>10907219</v>
      </c>
      <c r="T44" s="55">
        <f t="shared" si="69"/>
        <v>12597358</v>
      </c>
      <c r="U44" s="55">
        <f t="shared" ref="U44:W44" si="85">SUM(U103,U162)</f>
        <v>17059898</v>
      </c>
      <c r="V44" s="55">
        <f t="shared" si="85"/>
        <v>6780243</v>
      </c>
      <c r="W44" s="55">
        <f t="shared" si="85"/>
        <v>9810571</v>
      </c>
      <c r="X44" s="55">
        <f t="shared" ref="X44:Y44" si="86">SUM(X103,X162)</f>
        <v>9235772</v>
      </c>
      <c r="Y44" s="55">
        <f t="shared" si="86"/>
        <v>8599706</v>
      </c>
      <c r="Z44" s="55">
        <f t="shared" si="74"/>
        <v>10094746</v>
      </c>
    </row>
    <row r="45" spans="1:26">
      <c r="A45" s="51" t="s">
        <v>142</v>
      </c>
      <c r="B45" s="49">
        <f t="shared" si="68"/>
        <v>16284841</v>
      </c>
      <c r="C45" s="49">
        <f t="shared" si="68"/>
        <v>9560381</v>
      </c>
      <c r="D45" s="49">
        <f t="shared" si="68"/>
        <v>19731295</v>
      </c>
      <c r="E45" s="49">
        <f t="shared" si="68"/>
        <v>42288778</v>
      </c>
      <c r="F45" s="49">
        <f t="shared" si="68"/>
        <v>17049685</v>
      </c>
      <c r="G45" s="49">
        <f t="shared" si="68"/>
        <v>13816026</v>
      </c>
      <c r="H45" s="49">
        <f t="shared" si="68"/>
        <v>13971270</v>
      </c>
      <c r="I45" s="49">
        <f t="shared" si="68"/>
        <v>12991847</v>
      </c>
      <c r="J45" s="49">
        <f t="shared" si="68"/>
        <v>21086189</v>
      </c>
      <c r="K45" s="49">
        <f t="shared" si="68"/>
        <v>8062391</v>
      </c>
      <c r="L45" s="49">
        <f t="shared" si="68"/>
        <v>12543293</v>
      </c>
      <c r="M45" s="49">
        <f t="shared" si="68"/>
        <v>8149445</v>
      </c>
      <c r="N45" s="55">
        <f t="shared" si="68"/>
        <v>15677153</v>
      </c>
      <c r="O45" s="55">
        <f t="shared" si="68"/>
        <v>12174631</v>
      </c>
      <c r="P45" s="55">
        <f t="shared" si="68"/>
        <v>14518385</v>
      </c>
      <c r="Q45" s="55">
        <v>13503020</v>
      </c>
      <c r="R45" s="55">
        <f t="shared" si="69"/>
        <v>19079868</v>
      </c>
      <c r="S45" s="55">
        <f t="shared" si="69"/>
        <v>18362669</v>
      </c>
      <c r="T45" s="55">
        <f t="shared" si="69"/>
        <v>22416411</v>
      </c>
      <c r="U45" s="55">
        <f t="shared" ref="U45:W45" si="87">SUM(U104,U163)</f>
        <v>55259997</v>
      </c>
      <c r="V45" s="55">
        <f t="shared" si="87"/>
        <v>47864779</v>
      </c>
      <c r="W45" s="55">
        <f t="shared" si="87"/>
        <v>32298793</v>
      </c>
      <c r="X45" s="55">
        <f t="shared" ref="X45:Y45" si="88">SUM(X104,X163)</f>
        <v>33466269</v>
      </c>
      <c r="Y45" s="55">
        <f t="shared" si="88"/>
        <v>41992857</v>
      </c>
      <c r="Z45" s="55">
        <f t="shared" si="74"/>
        <v>56845804</v>
      </c>
    </row>
    <row r="46" spans="1:26">
      <c r="A46" s="51" t="s">
        <v>144</v>
      </c>
      <c r="B46" s="49">
        <f t="shared" si="68"/>
        <v>3828071</v>
      </c>
      <c r="C46" s="49">
        <f t="shared" si="68"/>
        <v>2423414</v>
      </c>
      <c r="D46" s="49">
        <f t="shared" si="68"/>
        <v>3289980</v>
      </c>
      <c r="E46" s="49">
        <f t="shared" si="68"/>
        <v>2669862</v>
      </c>
      <c r="F46" s="49">
        <f t="shared" si="68"/>
        <v>2698779</v>
      </c>
      <c r="G46" s="49">
        <f t="shared" si="68"/>
        <v>2780174</v>
      </c>
      <c r="H46" s="49">
        <f t="shared" si="68"/>
        <v>3149299</v>
      </c>
      <c r="I46" s="49">
        <f t="shared" si="68"/>
        <v>2653021</v>
      </c>
      <c r="J46" s="49">
        <f t="shared" si="68"/>
        <v>2901189</v>
      </c>
      <c r="K46" s="49">
        <f t="shared" si="68"/>
        <v>2388424</v>
      </c>
      <c r="L46" s="49">
        <f t="shared" si="68"/>
        <v>2735652</v>
      </c>
      <c r="M46" s="49">
        <f t="shared" si="68"/>
        <v>2391543</v>
      </c>
      <c r="N46" s="55">
        <f t="shared" si="68"/>
        <v>3329285</v>
      </c>
      <c r="O46" s="55">
        <f t="shared" si="68"/>
        <v>2631927</v>
      </c>
      <c r="P46" s="55">
        <f t="shared" si="68"/>
        <v>2824338</v>
      </c>
      <c r="Q46" s="55">
        <v>2487199</v>
      </c>
      <c r="R46" s="55">
        <f t="shared" si="69"/>
        <v>2758710</v>
      </c>
      <c r="S46" s="55">
        <f t="shared" si="69"/>
        <v>2708852</v>
      </c>
      <c r="T46" s="55">
        <f t="shared" si="69"/>
        <v>2927925</v>
      </c>
      <c r="U46" s="55">
        <f t="shared" ref="U46:W46" si="89">SUM(U105,U164)</f>
        <v>2892199</v>
      </c>
      <c r="V46" s="55">
        <f t="shared" si="89"/>
        <v>2581270</v>
      </c>
      <c r="W46" s="55">
        <f t="shared" si="89"/>
        <v>2015507</v>
      </c>
      <c r="X46" s="55">
        <f t="shared" ref="X46:Y46" si="90">SUM(X105,X164)</f>
        <v>1823031</v>
      </c>
      <c r="Y46" s="55">
        <f t="shared" si="90"/>
        <v>2204784</v>
      </c>
      <c r="Z46" s="55">
        <f t="shared" si="74"/>
        <v>2003392</v>
      </c>
    </row>
    <row r="47" spans="1:26">
      <c r="A47" s="51" t="s">
        <v>146</v>
      </c>
      <c r="B47" s="49">
        <f t="shared" si="68"/>
        <v>23768642</v>
      </c>
      <c r="C47" s="49">
        <f t="shared" si="68"/>
        <v>13511816</v>
      </c>
      <c r="D47" s="49">
        <f t="shared" si="68"/>
        <v>37028958</v>
      </c>
      <c r="E47" s="49">
        <f t="shared" si="68"/>
        <v>43223247</v>
      </c>
      <c r="F47" s="49">
        <f t="shared" si="68"/>
        <v>33940178</v>
      </c>
      <c r="G47" s="49">
        <f t="shared" si="68"/>
        <v>33975025</v>
      </c>
      <c r="H47" s="49">
        <f t="shared" si="68"/>
        <v>26985915</v>
      </c>
      <c r="I47" s="49">
        <f t="shared" si="68"/>
        <v>31347203</v>
      </c>
      <c r="J47" s="49">
        <f t="shared" si="68"/>
        <v>28833515</v>
      </c>
      <c r="K47" s="49">
        <f t="shared" si="68"/>
        <v>32909915</v>
      </c>
      <c r="L47" s="49">
        <f t="shared" si="68"/>
        <v>54713987</v>
      </c>
      <c r="M47" s="49">
        <f t="shared" si="68"/>
        <v>40031601</v>
      </c>
      <c r="N47" s="55">
        <f t="shared" si="68"/>
        <v>33124478</v>
      </c>
      <c r="O47" s="55">
        <f t="shared" si="68"/>
        <v>42979749</v>
      </c>
      <c r="P47" s="55">
        <f t="shared" si="68"/>
        <v>40076227</v>
      </c>
      <c r="Q47" s="55">
        <v>33952488</v>
      </c>
      <c r="R47" s="55">
        <f t="shared" si="69"/>
        <v>31441748</v>
      </c>
      <c r="S47" s="55">
        <f t="shared" si="69"/>
        <v>32461715</v>
      </c>
      <c r="T47" s="55">
        <f t="shared" si="69"/>
        <v>35825907</v>
      </c>
      <c r="U47" s="55">
        <f t="shared" ref="U47:W47" si="91">SUM(U106,U165)</f>
        <v>26534099</v>
      </c>
      <c r="V47" s="55">
        <f t="shared" si="91"/>
        <v>22303048</v>
      </c>
      <c r="W47" s="55">
        <f t="shared" si="91"/>
        <v>26241166</v>
      </c>
      <c r="X47" s="55">
        <f t="shared" ref="X47:Y47" si="92">SUM(X106,X165)</f>
        <v>26804272</v>
      </c>
      <c r="Y47" s="55">
        <f t="shared" si="92"/>
        <v>32009244</v>
      </c>
      <c r="Z47" s="55">
        <f t="shared" si="74"/>
        <v>30477615</v>
      </c>
    </row>
    <row r="48" spans="1:26">
      <c r="A48" s="51" t="s">
        <v>148</v>
      </c>
      <c r="B48" s="49">
        <f t="shared" si="68"/>
        <v>41561591</v>
      </c>
      <c r="C48" s="49">
        <f t="shared" si="68"/>
        <v>40218017</v>
      </c>
      <c r="D48" s="49">
        <f t="shared" si="68"/>
        <v>64304668</v>
      </c>
      <c r="E48" s="49">
        <f t="shared" si="68"/>
        <v>100525932</v>
      </c>
      <c r="F48" s="49">
        <f t="shared" si="68"/>
        <v>114228033</v>
      </c>
      <c r="G48" s="49">
        <f t="shared" si="68"/>
        <v>116469610</v>
      </c>
      <c r="H48" s="49">
        <f t="shared" si="68"/>
        <v>97430412</v>
      </c>
      <c r="I48" s="49">
        <f t="shared" si="68"/>
        <v>109685156</v>
      </c>
      <c r="J48" s="49">
        <f t="shared" si="68"/>
        <v>121255938</v>
      </c>
      <c r="K48" s="49">
        <f t="shared" si="68"/>
        <v>94290895</v>
      </c>
      <c r="L48" s="49">
        <f t="shared" si="68"/>
        <v>88855760</v>
      </c>
      <c r="M48" s="49">
        <f t="shared" si="68"/>
        <v>94066502</v>
      </c>
      <c r="N48" s="55">
        <f t="shared" si="68"/>
        <v>92117759</v>
      </c>
      <c r="O48" s="55">
        <f t="shared" si="68"/>
        <v>105469731</v>
      </c>
      <c r="P48" s="55">
        <f t="shared" si="68"/>
        <v>93692889</v>
      </c>
      <c r="Q48" s="55">
        <v>73043000</v>
      </c>
      <c r="R48" s="55">
        <f t="shared" si="69"/>
        <v>68290500</v>
      </c>
      <c r="S48" s="55">
        <f t="shared" si="69"/>
        <v>56241770</v>
      </c>
      <c r="T48" s="55">
        <f t="shared" si="69"/>
        <v>51415273</v>
      </c>
      <c r="U48" s="55">
        <f t="shared" ref="U48:W48" si="93">SUM(U107,U166)</f>
        <v>49604890</v>
      </c>
      <c r="V48" s="55">
        <f t="shared" si="93"/>
        <v>65851002</v>
      </c>
      <c r="W48" s="55">
        <f t="shared" si="93"/>
        <v>77212639</v>
      </c>
      <c r="X48" s="55">
        <f t="shared" ref="X48:Y48" si="94">SUM(X107,X166)</f>
        <v>118890950</v>
      </c>
      <c r="Y48" s="55">
        <f t="shared" si="94"/>
        <v>68820580</v>
      </c>
      <c r="Z48" s="55">
        <f t="shared" si="74"/>
        <v>82960666</v>
      </c>
    </row>
    <row r="49" spans="1:34">
      <c r="A49" s="51" t="s">
        <v>150</v>
      </c>
      <c r="B49" s="49">
        <f t="shared" si="68"/>
        <v>8609531</v>
      </c>
      <c r="C49" s="49">
        <f t="shared" si="68"/>
        <v>7704857</v>
      </c>
      <c r="D49" s="49">
        <f t="shared" si="68"/>
        <v>10498336</v>
      </c>
      <c r="E49" s="49">
        <f t="shared" si="68"/>
        <v>18001914</v>
      </c>
      <c r="F49" s="49">
        <f t="shared" si="68"/>
        <v>18607694</v>
      </c>
      <c r="G49" s="49">
        <f t="shared" si="68"/>
        <v>20584017</v>
      </c>
      <c r="H49" s="49">
        <f t="shared" si="68"/>
        <v>38133745</v>
      </c>
      <c r="I49" s="49">
        <f t="shared" si="68"/>
        <v>23395568</v>
      </c>
      <c r="J49" s="49">
        <f t="shared" si="68"/>
        <v>19677163</v>
      </c>
      <c r="K49" s="49">
        <f t="shared" si="68"/>
        <v>14223152</v>
      </c>
      <c r="L49" s="49">
        <f t="shared" si="68"/>
        <v>14485553</v>
      </c>
      <c r="M49" s="49">
        <f t="shared" si="68"/>
        <v>11714806</v>
      </c>
      <c r="N49" s="55">
        <f t="shared" si="68"/>
        <v>12447551</v>
      </c>
      <c r="O49" s="55">
        <f t="shared" si="68"/>
        <v>13223339</v>
      </c>
      <c r="P49" s="55">
        <f t="shared" si="68"/>
        <v>11868503</v>
      </c>
      <c r="Q49" s="55">
        <v>8757643</v>
      </c>
      <c r="R49" s="55">
        <f t="shared" si="69"/>
        <v>7563496</v>
      </c>
      <c r="S49" s="55">
        <f t="shared" si="69"/>
        <v>5724371</v>
      </c>
      <c r="T49" s="55">
        <f t="shared" si="69"/>
        <v>6072301</v>
      </c>
      <c r="U49" s="55">
        <f t="shared" ref="U49:W49" si="95">SUM(U108,U167)</f>
        <v>7638956</v>
      </c>
      <c r="V49" s="55">
        <f t="shared" si="95"/>
        <v>9362995</v>
      </c>
      <c r="W49" s="55">
        <f t="shared" si="95"/>
        <v>14302344</v>
      </c>
      <c r="X49" s="55">
        <f t="shared" ref="X49:Y49" si="96">SUM(X108,X167)</f>
        <v>8456523</v>
      </c>
      <c r="Y49" s="55">
        <f t="shared" si="96"/>
        <v>9548152</v>
      </c>
      <c r="Z49" s="55">
        <f t="shared" si="74"/>
        <v>7912954</v>
      </c>
    </row>
    <row r="50" spans="1:34">
      <c r="A50" s="51" t="s">
        <v>152</v>
      </c>
      <c r="B50" s="49">
        <f t="shared" si="68"/>
        <v>6741249</v>
      </c>
      <c r="C50" s="49">
        <f t="shared" si="68"/>
        <v>7750176</v>
      </c>
      <c r="D50" s="49">
        <f t="shared" si="68"/>
        <v>8011241</v>
      </c>
      <c r="E50" s="49">
        <f t="shared" si="68"/>
        <v>7034611</v>
      </c>
      <c r="F50" s="49">
        <f t="shared" si="68"/>
        <v>7716504</v>
      </c>
      <c r="G50" s="49">
        <f t="shared" si="68"/>
        <v>8930509</v>
      </c>
      <c r="H50" s="49">
        <f t="shared" si="68"/>
        <v>7774921</v>
      </c>
      <c r="I50" s="49">
        <f t="shared" si="68"/>
        <v>7629971</v>
      </c>
      <c r="J50" s="49">
        <f t="shared" si="68"/>
        <v>6682614</v>
      </c>
      <c r="K50" s="49">
        <f t="shared" si="68"/>
        <v>6289725</v>
      </c>
      <c r="L50" s="49">
        <f t="shared" si="68"/>
        <v>6410048</v>
      </c>
      <c r="M50" s="49">
        <f t="shared" si="68"/>
        <v>7215625</v>
      </c>
      <c r="N50" s="55">
        <f t="shared" si="68"/>
        <v>7538389</v>
      </c>
      <c r="O50" s="55">
        <f t="shared" si="68"/>
        <v>9644955</v>
      </c>
      <c r="P50" s="55">
        <f t="shared" si="68"/>
        <v>6164759</v>
      </c>
      <c r="Q50" s="55">
        <v>6217742</v>
      </c>
      <c r="R50" s="55">
        <f t="shared" si="69"/>
        <v>7134053</v>
      </c>
      <c r="S50" s="55">
        <f t="shared" si="69"/>
        <v>7951349</v>
      </c>
      <c r="T50" s="55">
        <f t="shared" si="69"/>
        <v>13661596</v>
      </c>
      <c r="U50" s="55">
        <f t="shared" ref="U50:W50" si="97">SUM(U109,U168)</f>
        <v>11055683</v>
      </c>
      <c r="V50" s="55">
        <f t="shared" si="97"/>
        <v>14219931</v>
      </c>
      <c r="W50" s="55">
        <f t="shared" si="97"/>
        <v>12669126</v>
      </c>
      <c r="X50" s="55">
        <f t="shared" ref="X50:Y50" si="98">SUM(X109,X168)</f>
        <v>11758097</v>
      </c>
      <c r="Y50" s="55">
        <f t="shared" si="98"/>
        <v>10364790</v>
      </c>
      <c r="Z50" s="55">
        <f t="shared" si="74"/>
        <v>9012123</v>
      </c>
    </row>
    <row r="51" spans="1:34">
      <c r="A51" s="51" t="s">
        <v>153</v>
      </c>
      <c r="B51" s="49">
        <f t="shared" si="68"/>
        <v>26381068</v>
      </c>
      <c r="C51" s="49">
        <f t="shared" si="68"/>
        <v>28955208</v>
      </c>
      <c r="D51" s="49">
        <f t="shared" si="68"/>
        <v>22300919</v>
      </c>
      <c r="E51" s="49">
        <f t="shared" si="68"/>
        <v>54137179</v>
      </c>
      <c r="F51" s="49">
        <f t="shared" si="68"/>
        <v>35519874</v>
      </c>
      <c r="G51" s="49">
        <f t="shared" si="68"/>
        <v>38393727</v>
      </c>
      <c r="H51" s="49">
        <f t="shared" si="68"/>
        <v>17160909</v>
      </c>
      <c r="I51" s="49">
        <f t="shared" si="68"/>
        <v>25560868</v>
      </c>
      <c r="J51" s="49">
        <f t="shared" si="68"/>
        <v>46533337</v>
      </c>
      <c r="K51" s="49">
        <f t="shared" si="68"/>
        <v>42098184</v>
      </c>
      <c r="L51" s="49">
        <f t="shared" si="68"/>
        <v>22232189</v>
      </c>
      <c r="M51" s="49">
        <f t="shared" si="68"/>
        <v>34775650</v>
      </c>
      <c r="N51" s="55">
        <f t="shared" si="68"/>
        <v>25530253</v>
      </c>
      <c r="O51" s="55">
        <f t="shared" si="68"/>
        <v>24323625</v>
      </c>
      <c r="P51" s="55">
        <f t="shared" si="68"/>
        <v>21031227</v>
      </c>
      <c r="Q51" s="55">
        <v>20757840</v>
      </c>
      <c r="R51" s="55">
        <f t="shared" si="69"/>
        <v>22259566</v>
      </c>
      <c r="S51" s="55">
        <f t="shared" si="69"/>
        <v>21380971</v>
      </c>
      <c r="T51" s="55">
        <f t="shared" si="69"/>
        <v>20689401</v>
      </c>
      <c r="U51" s="55">
        <f t="shared" ref="U51:W51" si="99">SUM(U110,U169)</f>
        <v>19232947</v>
      </c>
      <c r="V51" s="55">
        <f t="shared" si="99"/>
        <v>31386747</v>
      </c>
      <c r="W51" s="55">
        <f t="shared" si="99"/>
        <v>40268417</v>
      </c>
      <c r="X51" s="55">
        <f t="shared" ref="X51:Y51" si="100">SUM(X110,X169)</f>
        <v>49768662</v>
      </c>
      <c r="Y51" s="55">
        <f t="shared" si="100"/>
        <v>48434060</v>
      </c>
      <c r="Z51" s="55">
        <f t="shared" si="74"/>
        <v>48320299</v>
      </c>
    </row>
    <row r="52" spans="1:34">
      <c r="A52" s="51" t="s">
        <v>154</v>
      </c>
      <c r="B52" s="49">
        <f t="shared" si="68"/>
        <v>38511560</v>
      </c>
      <c r="C52" s="49">
        <f t="shared" si="68"/>
        <v>60185253</v>
      </c>
      <c r="D52" s="49">
        <f t="shared" si="68"/>
        <v>58627537</v>
      </c>
      <c r="E52" s="49">
        <f t="shared" si="68"/>
        <v>47207661</v>
      </c>
      <c r="F52" s="49">
        <f t="shared" si="68"/>
        <v>51738229</v>
      </c>
      <c r="G52" s="49">
        <f t="shared" si="68"/>
        <v>50016311</v>
      </c>
      <c r="H52" s="49">
        <f t="shared" si="68"/>
        <v>49789651</v>
      </c>
      <c r="I52" s="49">
        <f t="shared" si="68"/>
        <v>51850077</v>
      </c>
      <c r="J52" s="49">
        <f t="shared" si="68"/>
        <v>45352465</v>
      </c>
      <c r="K52" s="49">
        <f t="shared" si="68"/>
        <v>46045537</v>
      </c>
      <c r="L52" s="49">
        <f t="shared" si="68"/>
        <v>60821212</v>
      </c>
      <c r="M52" s="49">
        <f t="shared" si="68"/>
        <v>66682044</v>
      </c>
      <c r="N52" s="55">
        <f t="shared" si="68"/>
        <v>52036730</v>
      </c>
      <c r="O52" s="55">
        <f t="shared" si="68"/>
        <v>56121132</v>
      </c>
      <c r="P52" s="55">
        <f t="shared" si="68"/>
        <v>42526186</v>
      </c>
      <c r="Q52" s="55">
        <v>55206116</v>
      </c>
      <c r="R52" s="55">
        <f t="shared" si="69"/>
        <v>59886058</v>
      </c>
      <c r="S52" s="55">
        <f t="shared" si="69"/>
        <v>65723397</v>
      </c>
      <c r="T52" s="55">
        <f t="shared" si="69"/>
        <v>75899023</v>
      </c>
      <c r="U52" s="55">
        <f t="shared" ref="U52:W52" si="101">SUM(U111,U170)</f>
        <v>78531377</v>
      </c>
      <c r="V52" s="55">
        <f t="shared" si="101"/>
        <v>88021168</v>
      </c>
      <c r="W52" s="55">
        <f t="shared" si="101"/>
        <v>122470160</v>
      </c>
      <c r="X52" s="55">
        <f t="shared" ref="X52:Y52" si="102">SUM(X111,X170)</f>
        <v>87620464</v>
      </c>
      <c r="Y52" s="55">
        <f t="shared" si="102"/>
        <v>54970695</v>
      </c>
      <c r="Z52" s="55">
        <f t="shared" si="74"/>
        <v>45277062.960000001</v>
      </c>
    </row>
    <row r="53" spans="1:34">
      <c r="A53" s="51" t="s">
        <v>155</v>
      </c>
      <c r="B53" s="49">
        <f t="shared" ref="B53:P56" si="103">SUM(B112,B171)</f>
        <v>13560628</v>
      </c>
      <c r="C53" s="49">
        <f t="shared" si="103"/>
        <v>14861324</v>
      </c>
      <c r="D53" s="49">
        <f t="shared" si="103"/>
        <v>27113730</v>
      </c>
      <c r="E53" s="49">
        <f t="shared" si="103"/>
        <v>18907909</v>
      </c>
      <c r="F53" s="49">
        <f t="shared" si="103"/>
        <v>21023166</v>
      </c>
      <c r="G53" s="49">
        <f t="shared" si="103"/>
        <v>24435373</v>
      </c>
      <c r="H53" s="49">
        <f t="shared" si="103"/>
        <v>24725562</v>
      </c>
      <c r="I53" s="49">
        <f t="shared" si="103"/>
        <v>25285685</v>
      </c>
      <c r="J53" s="49">
        <f t="shared" si="103"/>
        <v>24953809</v>
      </c>
      <c r="K53" s="49">
        <f t="shared" si="103"/>
        <v>24943178</v>
      </c>
      <c r="L53" s="49">
        <f t="shared" si="103"/>
        <v>26018154</v>
      </c>
      <c r="M53" s="49">
        <f t="shared" si="103"/>
        <v>25966145</v>
      </c>
      <c r="N53" s="55">
        <f t="shared" si="103"/>
        <v>25693728</v>
      </c>
      <c r="O53" s="55">
        <f t="shared" si="103"/>
        <v>25099489</v>
      </c>
      <c r="P53" s="55">
        <f t="shared" si="103"/>
        <v>22165656</v>
      </c>
      <c r="Q53" s="55">
        <v>13610195</v>
      </c>
      <c r="R53" s="55">
        <f t="shared" ref="R53:T56" si="104">SUM(R112,R171)</f>
        <v>26220124</v>
      </c>
      <c r="S53" s="55">
        <f t="shared" si="104"/>
        <v>28692359</v>
      </c>
      <c r="T53" s="55">
        <f t="shared" si="104"/>
        <v>28704746</v>
      </c>
      <c r="U53" s="55">
        <f t="shared" ref="U53:W53" si="105">SUM(U112,U171)</f>
        <v>16024535</v>
      </c>
      <c r="V53" s="55">
        <f t="shared" si="105"/>
        <v>15009526</v>
      </c>
      <c r="W53" s="55">
        <f t="shared" si="105"/>
        <v>14328953</v>
      </c>
      <c r="X53" s="55">
        <f t="shared" ref="X53:Y53" si="106">SUM(X112,X171)</f>
        <v>12543223</v>
      </c>
      <c r="Y53" s="55">
        <f t="shared" si="106"/>
        <v>14833540</v>
      </c>
      <c r="Z53" s="55">
        <f t="shared" si="74"/>
        <v>13841187</v>
      </c>
    </row>
    <row r="54" spans="1:34">
      <c r="A54" s="51" t="s">
        <v>157</v>
      </c>
      <c r="B54" s="49">
        <f t="shared" si="103"/>
        <v>44778883</v>
      </c>
      <c r="C54" s="49">
        <f t="shared" si="103"/>
        <v>54744780</v>
      </c>
      <c r="D54" s="49">
        <f t="shared" si="103"/>
        <v>28885671</v>
      </c>
      <c r="E54" s="49">
        <f t="shared" si="103"/>
        <v>32254546</v>
      </c>
      <c r="F54" s="49">
        <f t="shared" si="103"/>
        <v>33171886</v>
      </c>
      <c r="G54" s="49">
        <f t="shared" si="103"/>
        <v>27547686</v>
      </c>
      <c r="H54" s="49">
        <f t="shared" si="103"/>
        <v>39303800</v>
      </c>
      <c r="I54" s="49">
        <f t="shared" si="103"/>
        <v>44951759</v>
      </c>
      <c r="J54" s="49">
        <f t="shared" si="103"/>
        <v>35585552</v>
      </c>
      <c r="K54" s="49">
        <f t="shared" si="103"/>
        <v>27779526</v>
      </c>
      <c r="L54" s="49">
        <f t="shared" si="103"/>
        <v>29390724</v>
      </c>
      <c r="M54" s="49">
        <f t="shared" si="103"/>
        <v>24695284</v>
      </c>
      <c r="N54" s="55">
        <f t="shared" si="103"/>
        <v>26400269</v>
      </c>
      <c r="O54" s="55">
        <f t="shared" si="103"/>
        <v>26229338</v>
      </c>
      <c r="P54" s="55">
        <f t="shared" si="103"/>
        <v>34142647</v>
      </c>
      <c r="Q54" s="55">
        <v>24355179</v>
      </c>
      <c r="R54" s="55">
        <f t="shared" si="104"/>
        <v>23017884</v>
      </c>
      <c r="S54" s="55">
        <f t="shared" si="104"/>
        <v>27680470</v>
      </c>
      <c r="T54" s="55">
        <f t="shared" si="104"/>
        <v>29941933</v>
      </c>
      <c r="U54" s="55">
        <f t="shared" ref="U54:W54" si="107">SUM(U113,U172)</f>
        <v>29417907</v>
      </c>
      <c r="V54" s="55">
        <f t="shared" si="107"/>
        <v>25934528</v>
      </c>
      <c r="W54" s="55">
        <f t="shared" si="107"/>
        <v>27898790</v>
      </c>
      <c r="X54" s="55">
        <f t="shared" ref="X54:Y54" si="108">SUM(X113,X172)</f>
        <v>33847478</v>
      </c>
      <c r="Y54" s="55">
        <f t="shared" si="108"/>
        <v>30905405</v>
      </c>
      <c r="Z54" s="55">
        <f t="shared" si="74"/>
        <v>30163220</v>
      </c>
    </row>
    <row r="55" spans="1:34">
      <c r="A55" s="51" t="s">
        <v>158</v>
      </c>
      <c r="B55" s="49">
        <f t="shared" si="103"/>
        <v>1381703</v>
      </c>
      <c r="C55" s="49">
        <f t="shared" si="103"/>
        <v>1194802</v>
      </c>
      <c r="D55" s="49">
        <f t="shared" si="103"/>
        <v>-613873</v>
      </c>
      <c r="E55" s="49">
        <f t="shared" si="103"/>
        <v>2377378</v>
      </c>
      <c r="F55" s="49">
        <f t="shared" si="103"/>
        <v>1187565</v>
      </c>
      <c r="G55" s="49">
        <f t="shared" si="103"/>
        <v>3656095</v>
      </c>
      <c r="H55" s="49">
        <f t="shared" si="103"/>
        <v>6356213</v>
      </c>
      <c r="I55" s="49">
        <f t="shared" si="103"/>
        <v>-4550160</v>
      </c>
      <c r="J55" s="49">
        <f t="shared" si="103"/>
        <v>1029261</v>
      </c>
      <c r="K55" s="49">
        <f t="shared" si="103"/>
        <v>852232</v>
      </c>
      <c r="L55" s="49">
        <f t="shared" si="103"/>
        <v>1468301</v>
      </c>
      <c r="M55" s="49">
        <f t="shared" si="103"/>
        <v>1115330</v>
      </c>
      <c r="N55" s="55">
        <f t="shared" si="103"/>
        <v>1709701</v>
      </c>
      <c r="O55" s="55">
        <f t="shared" si="103"/>
        <v>479528</v>
      </c>
      <c r="P55" s="55">
        <f t="shared" si="103"/>
        <v>990261</v>
      </c>
      <c r="Q55" s="55">
        <v>3029086</v>
      </c>
      <c r="R55" s="55">
        <f t="shared" si="104"/>
        <v>7383585</v>
      </c>
      <c r="S55" s="55">
        <f t="shared" si="104"/>
        <v>7356137</v>
      </c>
      <c r="T55" s="55">
        <f t="shared" si="104"/>
        <v>7068270</v>
      </c>
      <c r="U55" s="55">
        <f t="shared" ref="U55:W55" si="109">SUM(U114,U173)</f>
        <v>14184175</v>
      </c>
      <c r="V55" s="55">
        <f t="shared" si="109"/>
        <v>6834217</v>
      </c>
      <c r="W55" s="55">
        <f t="shared" si="109"/>
        <v>4629746</v>
      </c>
      <c r="X55" s="55">
        <f t="shared" ref="X55:Y55" si="110">SUM(X114,X173)</f>
        <v>4602795</v>
      </c>
      <c r="Y55" s="55">
        <f t="shared" si="110"/>
        <v>3820927</v>
      </c>
      <c r="Z55" s="55">
        <f t="shared" si="74"/>
        <v>2944209</v>
      </c>
    </row>
    <row r="56" spans="1:34">
      <c r="A56" s="59" t="s">
        <v>159</v>
      </c>
      <c r="B56" s="49">
        <f t="shared" si="103"/>
        <v>1790226285</v>
      </c>
      <c r="C56" s="49">
        <f t="shared" si="103"/>
        <v>2271741799</v>
      </c>
      <c r="D56" s="49">
        <f t="shared" si="103"/>
        <v>2439928818</v>
      </c>
      <c r="E56" s="49">
        <f t="shared" si="103"/>
        <v>2602094349</v>
      </c>
      <c r="F56" s="49">
        <f t="shared" si="103"/>
        <v>2653038994</v>
      </c>
      <c r="G56" s="49">
        <f t="shared" si="103"/>
        <v>2616876211</v>
      </c>
      <c r="H56" s="49">
        <f t="shared" si="103"/>
        <v>2451114399</v>
      </c>
      <c r="I56" s="49">
        <f t="shared" si="103"/>
        <v>2307928668</v>
      </c>
      <c r="J56" s="49">
        <f t="shared" si="103"/>
        <v>2376625106</v>
      </c>
      <c r="K56" s="49">
        <f t="shared" si="103"/>
        <v>2410837161</v>
      </c>
      <c r="L56" s="49">
        <f t="shared" si="103"/>
        <v>2492457029</v>
      </c>
      <c r="M56" s="49">
        <f t="shared" si="103"/>
        <v>2577185873</v>
      </c>
      <c r="N56" s="55">
        <f>SUM(N115,N174)</f>
        <v>2482718351</v>
      </c>
      <c r="O56" s="55">
        <f>SUM(O115,O174)</f>
        <v>2486782869</v>
      </c>
      <c r="P56" s="55">
        <f>SUM(P115,P174)</f>
        <v>2304092171</v>
      </c>
      <c r="Q56" s="55">
        <v>2253982202</v>
      </c>
      <c r="R56" s="55">
        <f>SUM(R115,R174)</f>
        <v>2290924531</v>
      </c>
      <c r="S56" s="55">
        <f t="shared" si="104"/>
        <v>2275246872</v>
      </c>
      <c r="T56" s="55">
        <f t="shared" si="104"/>
        <v>3194305072</v>
      </c>
      <c r="U56" s="55">
        <f t="shared" ref="U56:W56" si="111">SUM(U115,U174)</f>
        <v>3148422866</v>
      </c>
      <c r="V56" s="55">
        <f t="shared" si="111"/>
        <v>3304391266</v>
      </c>
      <c r="W56" s="55">
        <f t="shared" si="111"/>
        <v>3116933395</v>
      </c>
      <c r="X56" s="49">
        <f>SUM(X5:X55)</f>
        <v>3162955745</v>
      </c>
      <c r="Y56" s="49">
        <f>SUM(Y5:Y55)</f>
        <v>3166529626</v>
      </c>
      <c r="Z56" s="49">
        <f>SUM(Z5:Z55)</f>
        <v>3188896214.3000002</v>
      </c>
    </row>
    <row r="57" spans="1:34" s="62" customFormat="1">
      <c r="A57" s="82"/>
      <c r="B57" s="82"/>
      <c r="C57" s="82"/>
      <c r="D57" s="82"/>
      <c r="E57" s="82"/>
      <c r="F57" s="82"/>
      <c r="G57" s="82"/>
      <c r="H57" s="82"/>
      <c r="I57" s="82"/>
      <c r="J57" s="82"/>
      <c r="K57" s="82"/>
      <c r="L57" s="82"/>
      <c r="M57" s="82"/>
      <c r="N57" s="82"/>
      <c r="O57" s="49"/>
      <c r="P57" s="49"/>
      <c r="Q57" s="49"/>
      <c r="R57" s="49"/>
      <c r="S57" s="49"/>
      <c r="T57" s="49"/>
      <c r="U57" s="49"/>
      <c r="V57" s="49"/>
      <c r="W57" s="49"/>
      <c r="X57" s="49"/>
      <c r="Y57" s="49"/>
      <c r="Z57" s="49"/>
    </row>
    <row r="58" spans="1:34">
      <c r="A58" s="83"/>
      <c r="B58" s="83"/>
      <c r="C58" s="83"/>
      <c r="D58" s="83"/>
      <c r="E58" s="83"/>
      <c r="F58" s="83"/>
      <c r="G58" s="83"/>
      <c r="H58" s="83"/>
      <c r="I58" s="83"/>
      <c r="J58" s="83"/>
      <c r="K58" s="83"/>
      <c r="L58" s="83"/>
      <c r="M58" s="83"/>
      <c r="N58" s="83"/>
    </row>
    <row r="59" spans="1:34">
      <c r="A59" s="84"/>
      <c r="B59" s="84"/>
      <c r="C59" s="84"/>
      <c r="D59" s="84"/>
      <c r="E59" s="84"/>
      <c r="F59" s="84"/>
      <c r="G59" s="84"/>
      <c r="H59" s="84"/>
      <c r="I59" s="84"/>
      <c r="J59" s="84"/>
      <c r="K59" s="84"/>
      <c r="L59" s="84"/>
      <c r="M59" s="84"/>
      <c r="N59" s="84"/>
    </row>
    <row r="60" spans="1:34">
      <c r="A60" s="85"/>
      <c r="B60" s="85"/>
      <c r="C60" s="85"/>
      <c r="D60" s="85"/>
      <c r="E60" s="85"/>
      <c r="F60" s="85"/>
      <c r="G60" s="85"/>
      <c r="H60" s="85"/>
      <c r="I60" s="85"/>
      <c r="J60" s="85"/>
      <c r="K60" s="85"/>
      <c r="L60" s="85"/>
      <c r="M60" s="85"/>
      <c r="N60" s="85"/>
    </row>
    <row r="61" spans="1:34">
      <c r="A61" s="86"/>
      <c r="B61" s="86"/>
      <c r="C61" s="86"/>
      <c r="D61" s="86"/>
      <c r="E61" s="86"/>
      <c r="F61" s="86"/>
      <c r="G61" s="86"/>
      <c r="H61" s="86"/>
      <c r="I61" s="86"/>
      <c r="J61" s="86"/>
      <c r="K61" s="86"/>
      <c r="L61" s="86"/>
      <c r="M61" s="86"/>
      <c r="N61" s="86"/>
    </row>
    <row r="62" spans="1:34"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H62" s="63"/>
    </row>
    <row r="63" spans="1:34"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4">
      <c r="A64" s="51" t="s">
        <v>82</v>
      </c>
      <c r="B64" s="49">
        <v>9802802</v>
      </c>
      <c r="C64" s="49">
        <v>6269481</v>
      </c>
      <c r="D64" s="49">
        <v>7834795</v>
      </c>
      <c r="E64" s="49">
        <v>6480649</v>
      </c>
      <c r="F64" s="49">
        <v>7938763</v>
      </c>
      <c r="G64" s="49">
        <v>7841913</v>
      </c>
      <c r="H64" s="49">
        <v>8804553</v>
      </c>
      <c r="I64" s="49">
        <v>6022018</v>
      </c>
      <c r="J64" s="49">
        <v>8344525</v>
      </c>
      <c r="K64" s="49">
        <v>9196261</v>
      </c>
      <c r="L64" s="49">
        <v>10496489</v>
      </c>
      <c r="M64" s="49">
        <v>10699536</v>
      </c>
      <c r="N64" s="49">
        <v>9626091</v>
      </c>
      <c r="O64" s="49">
        <v>10145673</v>
      </c>
      <c r="P64" s="49">
        <v>13712007</v>
      </c>
      <c r="Q64" s="49">
        <v>8142289</v>
      </c>
      <c r="R64" s="49">
        <v>12141742</v>
      </c>
      <c r="S64" s="49">
        <v>59875</v>
      </c>
      <c r="T64" s="123">
        <v>16769519</v>
      </c>
      <c r="U64" s="226">
        <v>12514663</v>
      </c>
      <c r="V64" s="49">
        <v>30174061</v>
      </c>
      <c r="W64" s="49">
        <v>24144005</v>
      </c>
      <c r="X64" s="49">
        <v>13204892</v>
      </c>
      <c r="Y64" s="49">
        <v>25931741</v>
      </c>
      <c r="Z64" s="49">
        <v>20769860</v>
      </c>
    </row>
    <row r="65" spans="1:26">
      <c r="A65" s="51" t="s">
        <v>84</v>
      </c>
      <c r="B65" s="49">
        <v>583442</v>
      </c>
      <c r="C65" s="49">
        <v>4750712</v>
      </c>
      <c r="D65" s="49">
        <v>4514757</v>
      </c>
      <c r="E65" s="49">
        <v>4978509</v>
      </c>
      <c r="F65" s="49">
        <v>4538862</v>
      </c>
      <c r="G65" s="49">
        <v>4014998</v>
      </c>
      <c r="H65" s="49">
        <v>3627944</v>
      </c>
      <c r="I65" s="49">
        <v>3205284</v>
      </c>
      <c r="J65" s="49">
        <v>3025772</v>
      </c>
      <c r="K65" s="49">
        <v>3414433</v>
      </c>
      <c r="L65" s="49">
        <v>3307663</v>
      </c>
      <c r="M65" s="49">
        <v>2879143</v>
      </c>
      <c r="N65" s="49">
        <v>2965036</v>
      </c>
      <c r="O65" s="49">
        <v>2014917</v>
      </c>
      <c r="P65" s="49">
        <v>3835356</v>
      </c>
      <c r="Q65" s="49">
        <v>3123033</v>
      </c>
      <c r="R65" s="49">
        <v>2680283</v>
      </c>
      <c r="S65" s="49">
        <v>2871327</v>
      </c>
      <c r="T65" s="123">
        <v>4077790</v>
      </c>
      <c r="U65" s="226">
        <v>9203095</v>
      </c>
      <c r="V65" s="49">
        <v>5101584</v>
      </c>
      <c r="W65" s="49">
        <v>7165876</v>
      </c>
      <c r="X65" s="49">
        <v>3964203</v>
      </c>
      <c r="Y65" s="49">
        <v>5212293</v>
      </c>
      <c r="Z65" s="49">
        <v>4330824.45</v>
      </c>
    </row>
    <row r="66" spans="1:26">
      <c r="A66" s="51" t="s">
        <v>86</v>
      </c>
      <c r="B66" s="49">
        <v>12903653</v>
      </c>
      <c r="C66" s="49">
        <v>17752793</v>
      </c>
      <c r="D66" s="49">
        <v>20553206</v>
      </c>
      <c r="E66" s="49">
        <v>34480174</v>
      </c>
      <c r="F66" s="49">
        <v>10331277</v>
      </c>
      <c r="G66" s="49">
        <v>22523956</v>
      </c>
      <c r="H66" s="49">
        <v>26888214</v>
      </c>
      <c r="I66" s="49">
        <v>22011114</v>
      </c>
      <c r="J66" s="49">
        <v>26890398</v>
      </c>
      <c r="K66" s="49">
        <v>26294476</v>
      </c>
      <c r="L66" s="49">
        <v>22314825</v>
      </c>
      <c r="M66" s="49">
        <v>38915235</v>
      </c>
      <c r="N66" s="49">
        <v>29680805</v>
      </c>
      <c r="O66" s="49">
        <v>25821601</v>
      </c>
      <c r="P66" s="49">
        <v>24802951</v>
      </c>
      <c r="Q66" s="49">
        <v>21764259</v>
      </c>
      <c r="R66" s="49">
        <v>26316964</v>
      </c>
      <c r="S66" s="49">
        <v>24750698</v>
      </c>
      <c r="T66" s="123">
        <v>46887952</v>
      </c>
      <c r="U66" s="226">
        <v>31756712</v>
      </c>
      <c r="V66" s="49">
        <v>65571103</v>
      </c>
      <c r="W66" s="49">
        <v>15503221</v>
      </c>
      <c r="X66" s="49">
        <v>22216132</v>
      </c>
      <c r="Y66" s="49">
        <v>23142994</v>
      </c>
      <c r="Z66" s="49">
        <v>24990926</v>
      </c>
    </row>
    <row r="67" spans="1:26">
      <c r="A67" s="51" t="s">
        <v>88</v>
      </c>
      <c r="B67" s="49">
        <v>784496</v>
      </c>
      <c r="C67" s="49">
        <v>3790240</v>
      </c>
      <c r="D67" s="49">
        <v>1683881</v>
      </c>
      <c r="E67" s="49">
        <v>13885613</v>
      </c>
      <c r="F67" s="49">
        <v>11256776</v>
      </c>
      <c r="G67" s="49">
        <v>9116074</v>
      </c>
      <c r="H67" s="49">
        <v>4639621</v>
      </c>
      <c r="I67" s="49">
        <v>3214532</v>
      </c>
      <c r="J67" s="49">
        <v>7744782</v>
      </c>
      <c r="K67" s="49">
        <v>10632148</v>
      </c>
      <c r="L67" s="49">
        <v>13762427</v>
      </c>
      <c r="M67" s="49">
        <v>12005529</v>
      </c>
      <c r="N67" s="49">
        <v>10908721</v>
      </c>
      <c r="O67" s="49">
        <v>16261260</v>
      </c>
      <c r="P67" s="49">
        <v>11066013</v>
      </c>
      <c r="Q67" s="49">
        <v>6397509</v>
      </c>
      <c r="R67" s="49">
        <v>10908397</v>
      </c>
      <c r="S67" s="49">
        <v>10534152</v>
      </c>
      <c r="T67" s="123">
        <v>15712636</v>
      </c>
      <c r="U67" s="226">
        <v>13851954</v>
      </c>
      <c r="V67" s="49">
        <v>11966994</v>
      </c>
      <c r="W67" s="49">
        <v>10794689</v>
      </c>
      <c r="X67" s="49">
        <v>12538485</v>
      </c>
      <c r="Y67" s="49">
        <v>11912121</v>
      </c>
      <c r="Z67" s="49">
        <v>11075074</v>
      </c>
    </row>
    <row r="68" spans="1:26">
      <c r="A68" s="51" t="s">
        <v>74</v>
      </c>
      <c r="B68" s="49">
        <v>111868002</v>
      </c>
      <c r="C68" s="49">
        <v>196537215</v>
      </c>
      <c r="D68" s="49">
        <v>336665831</v>
      </c>
      <c r="E68" s="49">
        <v>320765035</v>
      </c>
      <c r="F68" s="49">
        <v>314429689</v>
      </c>
      <c r="G68" s="49">
        <v>363428979</v>
      </c>
      <c r="H68" s="49">
        <v>428254793</v>
      </c>
      <c r="I68" s="49">
        <v>418042660</v>
      </c>
      <c r="J68" s="49">
        <v>345339260</v>
      </c>
      <c r="K68" s="49">
        <v>365685292</v>
      </c>
      <c r="L68" s="49">
        <v>370174124</v>
      </c>
      <c r="M68" s="49">
        <v>392729267</v>
      </c>
      <c r="N68" s="49">
        <v>352751299</v>
      </c>
      <c r="O68" s="49">
        <v>401184923</v>
      </c>
      <c r="P68" s="49">
        <v>349708703</v>
      </c>
      <c r="Q68" s="49">
        <v>313558314</v>
      </c>
      <c r="R68" s="49">
        <v>306673308</v>
      </c>
      <c r="S68" s="49">
        <v>328216914</v>
      </c>
      <c r="T68" s="123">
        <v>559294573</v>
      </c>
      <c r="U68" s="226">
        <v>519096416</v>
      </c>
      <c r="V68" s="49">
        <v>440656102</v>
      </c>
      <c r="W68" s="49">
        <v>437910845</v>
      </c>
      <c r="X68" s="49">
        <v>533881542</v>
      </c>
      <c r="Y68" s="49">
        <v>612150170</v>
      </c>
      <c r="Z68" s="49">
        <v>587319228</v>
      </c>
    </row>
    <row r="69" spans="1:26">
      <c r="A69" s="51" t="s">
        <v>91</v>
      </c>
      <c r="B69" s="49">
        <v>1664065</v>
      </c>
      <c r="C69" s="49">
        <v>9887345</v>
      </c>
      <c r="D69" s="49">
        <v>11103110</v>
      </c>
      <c r="E69" s="49">
        <v>10000331</v>
      </c>
      <c r="F69" s="49">
        <v>13341856</v>
      </c>
      <c r="G69" s="49">
        <v>19280313</v>
      </c>
      <c r="H69" s="49">
        <v>28274798</v>
      </c>
      <c r="I69" s="49">
        <v>14760846</v>
      </c>
      <c r="J69" s="49">
        <v>16177251</v>
      </c>
      <c r="K69" s="49">
        <v>13914667</v>
      </c>
      <c r="L69" s="49">
        <v>10743184</v>
      </c>
      <c r="M69" s="49">
        <v>13829513</v>
      </c>
      <c r="N69" s="49">
        <v>8856752</v>
      </c>
      <c r="O69" s="49">
        <v>14643234</v>
      </c>
      <c r="P69" s="49">
        <v>17467158</v>
      </c>
      <c r="Q69" s="49">
        <v>16393766</v>
      </c>
      <c r="R69" s="49">
        <v>12804766</v>
      </c>
      <c r="S69" s="49">
        <v>13667167</v>
      </c>
      <c r="T69" s="123">
        <v>41746780</v>
      </c>
      <c r="U69" s="226">
        <v>47770484</v>
      </c>
      <c r="V69" s="49">
        <v>39144764</v>
      </c>
      <c r="W69" s="49">
        <v>53219553</v>
      </c>
      <c r="X69" s="49">
        <v>50770702</v>
      </c>
      <c r="Y69" s="49">
        <v>51594145</v>
      </c>
      <c r="Z69" s="49">
        <v>52174995</v>
      </c>
    </row>
    <row r="70" spans="1:26">
      <c r="A70" s="51" t="s">
        <v>93</v>
      </c>
      <c r="B70" s="49">
        <v>19605760</v>
      </c>
      <c r="C70" s="49">
        <v>-712301</v>
      </c>
      <c r="D70" s="49">
        <v>33745090</v>
      </c>
      <c r="E70" s="49">
        <v>29958228</v>
      </c>
      <c r="F70" s="49">
        <v>30950284</v>
      </c>
      <c r="G70" s="49">
        <v>22845241</v>
      </c>
      <c r="H70" s="49">
        <v>20431619</v>
      </c>
      <c r="I70" s="49">
        <v>23735074</v>
      </c>
      <c r="J70" s="49">
        <v>18079118</v>
      </c>
      <c r="K70" s="49">
        <v>18515874</v>
      </c>
      <c r="L70" s="49">
        <v>22604593</v>
      </c>
      <c r="M70" s="49">
        <v>27858267</v>
      </c>
      <c r="N70" s="49">
        <v>17919916</v>
      </c>
      <c r="O70" s="49">
        <v>14463297</v>
      </c>
      <c r="P70" s="49">
        <v>13607953</v>
      </c>
      <c r="Q70" s="49">
        <v>13408195</v>
      </c>
      <c r="R70" s="49">
        <v>12052574</v>
      </c>
      <c r="S70" s="49">
        <v>13894276</v>
      </c>
      <c r="T70" s="123">
        <v>56321907</v>
      </c>
      <c r="U70" s="226">
        <v>61498121</v>
      </c>
      <c r="V70" s="49">
        <v>64439682</v>
      </c>
      <c r="W70" s="49">
        <v>71242809</v>
      </c>
      <c r="X70" s="49">
        <v>78937569</v>
      </c>
      <c r="Y70" s="49">
        <v>85269386</v>
      </c>
      <c r="Z70" s="49">
        <v>79672786</v>
      </c>
    </row>
    <row r="71" spans="1:26">
      <c r="A71" s="51" t="s">
        <v>95</v>
      </c>
      <c r="B71" s="49">
        <v>2750492</v>
      </c>
      <c r="C71" s="49">
        <v>5779177</v>
      </c>
      <c r="D71" s="49">
        <v>9723772</v>
      </c>
      <c r="E71" s="49">
        <v>6740889</v>
      </c>
      <c r="F71" s="49">
        <v>6223468</v>
      </c>
      <c r="G71" s="49">
        <v>3759505</v>
      </c>
      <c r="H71" s="49">
        <v>3211681</v>
      </c>
      <c r="I71" s="49">
        <v>3046994</v>
      </c>
      <c r="J71" s="49">
        <v>4782129</v>
      </c>
      <c r="K71" s="49">
        <v>4582675</v>
      </c>
      <c r="L71" s="49">
        <v>2874130</v>
      </c>
      <c r="M71" s="49">
        <v>2879450</v>
      </c>
      <c r="N71" s="49">
        <v>4634126</v>
      </c>
      <c r="O71" s="49">
        <v>1283651</v>
      </c>
      <c r="P71" s="49">
        <v>2368911</v>
      </c>
      <c r="Q71" s="49">
        <v>1971303</v>
      </c>
      <c r="R71" s="49">
        <v>-220423</v>
      </c>
      <c r="S71" s="49">
        <v>6124595</v>
      </c>
      <c r="T71" s="123">
        <v>8205002</v>
      </c>
      <c r="U71" s="226">
        <v>5396805</v>
      </c>
      <c r="V71" s="49">
        <v>5268212</v>
      </c>
      <c r="W71" s="49">
        <v>4408904</v>
      </c>
      <c r="X71" s="49">
        <v>5141764</v>
      </c>
      <c r="Y71" s="49">
        <v>5218112</v>
      </c>
      <c r="Z71" s="49">
        <v>4674636</v>
      </c>
    </row>
    <row r="72" spans="1:26">
      <c r="A72" s="51" t="s">
        <v>97</v>
      </c>
      <c r="B72" s="49">
        <v>3803252</v>
      </c>
      <c r="C72" s="49">
        <v>8364298</v>
      </c>
      <c r="D72" s="49">
        <v>6260769</v>
      </c>
      <c r="E72" s="49">
        <v>16593304</v>
      </c>
      <c r="F72" s="49">
        <v>11620220</v>
      </c>
      <c r="G72" s="49">
        <v>11198737</v>
      </c>
      <c r="H72" s="49">
        <v>11166331</v>
      </c>
      <c r="I72" s="49">
        <v>12074429</v>
      </c>
      <c r="J72" s="49">
        <v>9534726</v>
      </c>
      <c r="K72" s="49">
        <v>14992781</v>
      </c>
      <c r="L72" s="49">
        <v>9757969</v>
      </c>
      <c r="M72" s="49">
        <v>10114967</v>
      </c>
      <c r="N72" s="49">
        <v>9619934</v>
      </c>
      <c r="O72" s="49">
        <v>9187471</v>
      </c>
      <c r="P72" s="49">
        <v>7798439</v>
      </c>
      <c r="Q72" s="49">
        <v>7580308</v>
      </c>
      <c r="R72" s="49">
        <v>7407904</v>
      </c>
      <c r="S72" s="49">
        <v>8581252</v>
      </c>
      <c r="T72" s="123">
        <v>9019838</v>
      </c>
      <c r="U72" s="226">
        <v>9887309</v>
      </c>
      <c r="V72" s="49">
        <v>9921514</v>
      </c>
      <c r="W72" s="49">
        <v>11123308</v>
      </c>
      <c r="X72" s="49">
        <v>11495707</v>
      </c>
      <c r="Y72" s="49">
        <v>13566195</v>
      </c>
      <c r="Z72" s="49">
        <v>19603119.359999999</v>
      </c>
    </row>
    <row r="73" spans="1:26">
      <c r="A73" s="51" t="s">
        <v>99</v>
      </c>
      <c r="B73" s="49">
        <v>16019945</v>
      </c>
      <c r="C73" s="49">
        <v>38040217</v>
      </c>
      <c r="D73" s="49">
        <v>54016509</v>
      </c>
      <c r="E73" s="49">
        <v>66071857</v>
      </c>
      <c r="F73" s="49">
        <v>46507056</v>
      </c>
      <c r="G73" s="49">
        <v>66019589</v>
      </c>
      <c r="H73" s="49">
        <v>29340969</v>
      </c>
      <c r="I73" s="49">
        <v>43533757</v>
      </c>
      <c r="J73" s="49">
        <v>71135625</v>
      </c>
      <c r="K73" s="49">
        <v>46495689</v>
      </c>
      <c r="L73" s="49">
        <v>-26598752</v>
      </c>
      <c r="M73" s="49">
        <v>15003895</v>
      </c>
      <c r="N73" s="49">
        <v>17451027</v>
      </c>
      <c r="O73" s="49">
        <v>22491792</v>
      </c>
      <c r="P73" s="49">
        <v>21084018</v>
      </c>
      <c r="Q73" s="49">
        <v>17016047</v>
      </c>
      <c r="R73" s="49">
        <v>11476341</v>
      </c>
      <c r="S73" s="49">
        <v>25691644</v>
      </c>
      <c r="T73" s="123">
        <v>62764884</v>
      </c>
      <c r="U73" s="226">
        <v>35619143</v>
      </c>
      <c r="V73" s="49">
        <v>42014235</v>
      </c>
      <c r="W73" s="49">
        <v>44383729</v>
      </c>
      <c r="X73" s="49">
        <v>54095444</v>
      </c>
      <c r="Y73" s="49">
        <v>67251945</v>
      </c>
      <c r="Z73" s="49">
        <v>38766813</v>
      </c>
    </row>
    <row r="74" spans="1:26">
      <c r="A74" s="51" t="s">
        <v>101</v>
      </c>
      <c r="B74" s="49">
        <v>12733992</v>
      </c>
      <c r="C74" s="49">
        <v>20708219</v>
      </c>
      <c r="D74" s="49">
        <v>34974617</v>
      </c>
      <c r="E74" s="49">
        <v>-1833254</v>
      </c>
      <c r="F74" s="49">
        <v>35759711</v>
      </c>
      <c r="G74" s="49">
        <v>19994468</v>
      </c>
      <c r="H74" s="49">
        <v>15225548</v>
      </c>
      <c r="I74" s="49">
        <v>18975583</v>
      </c>
      <c r="J74" s="49">
        <v>15347980</v>
      </c>
      <c r="K74" s="49">
        <v>18885730</v>
      </c>
      <c r="L74" s="49">
        <v>21454421</v>
      </c>
      <c r="M74" s="49">
        <v>25980487</v>
      </c>
      <c r="N74" s="49">
        <v>20284957</v>
      </c>
      <c r="O74" s="49">
        <v>15831517</v>
      </c>
      <c r="P74" s="49">
        <v>25823094</v>
      </c>
      <c r="Q74" s="49">
        <v>20443659</v>
      </c>
      <c r="R74" s="49">
        <v>14389819</v>
      </c>
      <c r="S74" s="49">
        <v>13878917</v>
      </c>
      <c r="T74" s="123">
        <v>24431286</v>
      </c>
      <c r="U74" s="226">
        <v>16753432</v>
      </c>
      <c r="V74" s="49">
        <v>20505785</v>
      </c>
      <c r="W74" s="49">
        <v>17801609</v>
      </c>
      <c r="X74" s="49">
        <v>24060992</v>
      </c>
      <c r="Y74" s="49">
        <v>26638920</v>
      </c>
      <c r="Z74" s="49">
        <v>24201126</v>
      </c>
    </row>
    <row r="75" spans="1:26">
      <c r="A75" s="51" t="s">
        <v>102</v>
      </c>
      <c r="B75" s="49">
        <v>2541763</v>
      </c>
      <c r="C75" s="49">
        <v>6142718</v>
      </c>
      <c r="D75" s="49">
        <v>7464632</v>
      </c>
      <c r="E75" s="49">
        <v>6231183</v>
      </c>
      <c r="F75" s="49">
        <v>11108563</v>
      </c>
      <c r="G75" s="49">
        <v>5740958</v>
      </c>
      <c r="H75" s="49">
        <v>8391761</v>
      </c>
      <c r="I75" s="49">
        <v>8429785</v>
      </c>
      <c r="J75" s="49">
        <v>7295387</v>
      </c>
      <c r="K75" s="49">
        <v>11724689</v>
      </c>
      <c r="L75" s="49">
        <v>10544326</v>
      </c>
      <c r="M75" s="49">
        <v>9224355</v>
      </c>
      <c r="N75" s="49">
        <v>13356168</v>
      </c>
      <c r="O75" s="49">
        <v>9670632</v>
      </c>
      <c r="P75" s="49">
        <v>7713752</v>
      </c>
      <c r="Q75" s="49">
        <v>8847234</v>
      </c>
      <c r="R75" s="49">
        <v>8127664</v>
      </c>
      <c r="S75" s="49">
        <v>8449577</v>
      </c>
      <c r="T75" s="123">
        <v>13266171</v>
      </c>
      <c r="U75" s="226">
        <v>13927006</v>
      </c>
      <c r="V75" s="49">
        <v>12772117</v>
      </c>
      <c r="W75" s="49">
        <v>11971328</v>
      </c>
      <c r="X75" s="49">
        <v>12161916</v>
      </c>
      <c r="Y75" s="49">
        <v>12676696</v>
      </c>
      <c r="Z75" s="49">
        <v>15747007</v>
      </c>
    </row>
    <row r="76" spans="1:26">
      <c r="A76" s="51" t="s">
        <v>103</v>
      </c>
      <c r="B76" s="49">
        <v>325869</v>
      </c>
      <c r="C76" s="49">
        <v>1245357</v>
      </c>
      <c r="D76" s="49">
        <v>1759867</v>
      </c>
      <c r="E76" s="49">
        <v>1742645</v>
      </c>
      <c r="F76" s="49">
        <v>65297</v>
      </c>
      <c r="G76" s="49">
        <v>15031</v>
      </c>
      <c r="H76" s="49">
        <v>205642</v>
      </c>
      <c r="I76" s="49">
        <v>272642</v>
      </c>
      <c r="J76" s="49">
        <v>524138</v>
      </c>
      <c r="K76" s="49">
        <v>622900</v>
      </c>
      <c r="L76" s="49">
        <v>4113115</v>
      </c>
      <c r="M76" s="49">
        <v>4803490</v>
      </c>
      <c r="N76" s="49">
        <v>5805609</v>
      </c>
      <c r="O76" s="49">
        <v>8572530</v>
      </c>
      <c r="P76" s="49">
        <v>-7150955</v>
      </c>
      <c r="Q76" s="49">
        <v>3831101</v>
      </c>
      <c r="R76" s="49">
        <v>4008165</v>
      </c>
      <c r="S76" s="49">
        <v>3754885</v>
      </c>
      <c r="T76" s="123">
        <v>3775705</v>
      </c>
      <c r="U76" s="226">
        <v>4509773</v>
      </c>
      <c r="V76" s="49">
        <v>5729394</v>
      </c>
      <c r="W76" s="49">
        <v>5693678</v>
      </c>
      <c r="X76" s="49">
        <v>4985255</v>
      </c>
      <c r="Y76" s="49">
        <v>4513278</v>
      </c>
      <c r="Z76" s="49">
        <v>3444327</v>
      </c>
    </row>
    <row r="77" spans="1:26">
      <c r="A77" s="51" t="s">
        <v>104</v>
      </c>
      <c r="B77" s="49">
        <v>11719410</v>
      </c>
      <c r="C77" s="49">
        <v>82014576</v>
      </c>
      <c r="D77" s="49">
        <v>49959441</v>
      </c>
      <c r="E77" s="49">
        <v>69444005</v>
      </c>
      <c r="F77" s="49">
        <v>22387541</v>
      </c>
      <c r="G77" s="49">
        <v>25013521</v>
      </c>
      <c r="H77" s="49">
        <v>16187511</v>
      </c>
      <c r="I77" s="49">
        <v>15649024</v>
      </c>
      <c r="J77" s="49">
        <v>16903379</v>
      </c>
      <c r="K77" s="49">
        <v>17794791</v>
      </c>
      <c r="L77" s="49">
        <v>20857049</v>
      </c>
      <c r="M77" s="49">
        <v>14508720</v>
      </c>
      <c r="N77" s="49">
        <v>13994537</v>
      </c>
      <c r="O77" s="49">
        <v>23475135</v>
      </c>
      <c r="P77" s="49">
        <v>24344340</v>
      </c>
      <c r="Q77" s="49">
        <v>26641531</v>
      </c>
      <c r="R77" s="49">
        <v>27011897</v>
      </c>
      <c r="S77" s="49">
        <v>25323143</v>
      </c>
      <c r="T77" s="123">
        <v>75234952</v>
      </c>
      <c r="U77" s="226">
        <v>69781370</v>
      </c>
      <c r="V77" s="49">
        <v>68003036</v>
      </c>
      <c r="W77" s="49">
        <v>70108925</v>
      </c>
      <c r="X77" s="49">
        <v>71641882</v>
      </c>
      <c r="Y77" s="49">
        <v>74941970</v>
      </c>
      <c r="Z77" s="49">
        <v>84745609</v>
      </c>
    </row>
    <row r="78" spans="1:26">
      <c r="A78" s="51" t="s">
        <v>105</v>
      </c>
      <c r="B78" s="49">
        <v>14339713</v>
      </c>
      <c r="C78" s="49">
        <v>29816490</v>
      </c>
      <c r="D78" s="49">
        <v>24326124</v>
      </c>
      <c r="E78" s="49">
        <v>24137880</v>
      </c>
      <c r="F78" s="49">
        <v>26969395</v>
      </c>
      <c r="G78" s="49">
        <v>24360372</v>
      </c>
      <c r="H78" s="49">
        <v>23107704</v>
      </c>
      <c r="I78" s="49">
        <v>20565616</v>
      </c>
      <c r="J78" s="49">
        <v>24519361</v>
      </c>
      <c r="K78" s="49">
        <v>21137814</v>
      </c>
      <c r="L78" s="49">
        <v>18456232</v>
      </c>
      <c r="M78" s="49">
        <v>21062424</v>
      </c>
      <c r="N78" s="49">
        <v>23382592</v>
      </c>
      <c r="O78" s="49">
        <v>31371221</v>
      </c>
      <c r="P78" s="49">
        <v>24650810</v>
      </c>
      <c r="Q78" s="49">
        <v>23262748</v>
      </c>
      <c r="R78" s="49">
        <v>17962600</v>
      </c>
      <c r="S78" s="49">
        <v>18783110</v>
      </c>
      <c r="T78" s="123">
        <v>23669810</v>
      </c>
      <c r="U78" s="226">
        <v>25657915</v>
      </c>
      <c r="V78" s="49">
        <v>23452444</v>
      </c>
      <c r="W78" s="49">
        <v>24101671</v>
      </c>
      <c r="X78" s="49">
        <v>27662522</v>
      </c>
      <c r="Y78" s="49">
        <v>24648929</v>
      </c>
      <c r="Z78" s="49">
        <v>22685188</v>
      </c>
    </row>
    <row r="79" spans="1:26">
      <c r="A79" s="51" t="s">
        <v>107</v>
      </c>
      <c r="B79" s="49">
        <v>6646454</v>
      </c>
      <c r="C79" s="49">
        <v>9329398</v>
      </c>
      <c r="D79" s="49">
        <v>16443523</v>
      </c>
      <c r="E79" s="49">
        <v>12943398</v>
      </c>
      <c r="F79" s="49">
        <v>11793236</v>
      </c>
      <c r="G79" s="49">
        <v>10747060</v>
      </c>
      <c r="H79" s="49">
        <v>5642257</v>
      </c>
      <c r="I79" s="49">
        <v>5438137</v>
      </c>
      <c r="J79" s="49">
        <v>3366788</v>
      </c>
      <c r="K79" s="49">
        <v>3766632</v>
      </c>
      <c r="L79" s="49">
        <v>4274095</v>
      </c>
      <c r="M79" s="49">
        <v>4398206</v>
      </c>
      <c r="N79" s="49">
        <v>3515700</v>
      </c>
      <c r="O79" s="49">
        <v>3722710</v>
      </c>
      <c r="P79" s="49">
        <v>8051296</v>
      </c>
      <c r="Q79" s="49">
        <v>11646464</v>
      </c>
      <c r="R79" s="49">
        <v>2599328</v>
      </c>
      <c r="S79" s="49">
        <v>4929387</v>
      </c>
      <c r="T79" s="123">
        <v>7976958</v>
      </c>
      <c r="U79" s="226">
        <v>8489311</v>
      </c>
      <c r="V79" s="49">
        <v>9595437</v>
      </c>
      <c r="W79" s="49">
        <v>6944879</v>
      </c>
      <c r="X79" s="49">
        <v>6698343</v>
      </c>
      <c r="Y79" s="49">
        <v>6940475</v>
      </c>
      <c r="Z79" s="49">
        <v>7106265</v>
      </c>
    </row>
    <row r="80" spans="1:26">
      <c r="A80" s="51" t="s">
        <v>76</v>
      </c>
      <c r="B80" s="49">
        <v>5864706</v>
      </c>
      <c r="C80" s="49">
        <v>2651163</v>
      </c>
      <c r="D80" s="49">
        <v>6034824</v>
      </c>
      <c r="E80" s="49">
        <v>40415044</v>
      </c>
      <c r="F80" s="49">
        <v>7553372</v>
      </c>
      <c r="G80" s="49">
        <v>9104008</v>
      </c>
      <c r="H80" s="49">
        <v>10336190</v>
      </c>
      <c r="I80" s="49">
        <v>10144415</v>
      </c>
      <c r="J80" s="49">
        <v>8373995</v>
      </c>
      <c r="K80" s="49">
        <v>8683410</v>
      </c>
      <c r="L80" s="49">
        <v>9720300</v>
      </c>
      <c r="M80" s="49">
        <v>12046641</v>
      </c>
      <c r="N80" s="49">
        <v>11201330</v>
      </c>
      <c r="O80" s="49">
        <v>9818991</v>
      </c>
      <c r="P80" s="49">
        <v>14551544</v>
      </c>
      <c r="Q80" s="49">
        <v>12147094</v>
      </c>
      <c r="R80" s="49">
        <v>13503978</v>
      </c>
      <c r="S80" s="49">
        <v>10242935</v>
      </c>
      <c r="T80" s="123">
        <v>12633512</v>
      </c>
      <c r="U80" s="226">
        <v>15411094</v>
      </c>
      <c r="V80" s="49">
        <v>18784674</v>
      </c>
      <c r="W80" s="49">
        <v>15916244</v>
      </c>
      <c r="X80" s="49">
        <v>14447991</v>
      </c>
      <c r="Y80" s="49">
        <v>14812149</v>
      </c>
      <c r="Z80" s="49">
        <v>15305777</v>
      </c>
    </row>
    <row r="81" spans="1:26">
      <c r="A81" s="51" t="s">
        <v>110</v>
      </c>
      <c r="B81" s="49">
        <v>18009354</v>
      </c>
      <c r="C81" s="49">
        <v>15972304</v>
      </c>
      <c r="D81" s="49">
        <v>13639852</v>
      </c>
      <c r="E81" s="49">
        <v>18383843</v>
      </c>
      <c r="F81" s="49">
        <v>19723699</v>
      </c>
      <c r="G81" s="49">
        <v>17480262</v>
      </c>
      <c r="H81" s="49">
        <v>15903542</v>
      </c>
      <c r="I81" s="49">
        <v>14169339</v>
      </c>
      <c r="J81" s="49">
        <v>16147329</v>
      </c>
      <c r="K81" s="49">
        <v>15816313</v>
      </c>
      <c r="L81" s="49">
        <v>13865957</v>
      </c>
      <c r="M81" s="49">
        <v>12905917</v>
      </c>
      <c r="N81" s="49">
        <v>12030144</v>
      </c>
      <c r="O81" s="49">
        <v>11778930</v>
      </c>
      <c r="P81" s="49">
        <v>7469436</v>
      </c>
      <c r="Q81" s="49">
        <v>12384909</v>
      </c>
      <c r="R81" s="49">
        <v>11445704</v>
      </c>
      <c r="S81" s="49">
        <v>11057329</v>
      </c>
      <c r="T81" s="123">
        <v>13222792</v>
      </c>
      <c r="U81" s="226">
        <v>11630996</v>
      </c>
      <c r="V81" s="49">
        <v>14159521</v>
      </c>
      <c r="W81" s="49">
        <v>10983214</v>
      </c>
      <c r="X81" s="49">
        <v>11201148</v>
      </c>
      <c r="Y81" s="49">
        <v>11951898</v>
      </c>
      <c r="Z81" s="49">
        <v>12432290</v>
      </c>
    </row>
    <row r="82" spans="1:26">
      <c r="A82" s="51" t="s">
        <v>111</v>
      </c>
      <c r="B82" s="49">
        <v>20306925</v>
      </c>
      <c r="C82" s="49">
        <v>20007411</v>
      </c>
      <c r="D82" s="49">
        <v>20227732</v>
      </c>
      <c r="E82" s="49">
        <v>8308799</v>
      </c>
      <c r="F82" s="49">
        <v>6665272</v>
      </c>
      <c r="G82" s="49">
        <v>5721663</v>
      </c>
      <c r="H82" s="49">
        <v>18291964</v>
      </c>
      <c r="I82" s="49">
        <v>20610888</v>
      </c>
      <c r="J82" s="49">
        <v>15943143</v>
      </c>
      <c r="K82" s="49">
        <v>22357934</v>
      </c>
      <c r="L82" s="49">
        <v>28083340</v>
      </c>
      <c r="M82" s="49">
        <v>16692588</v>
      </c>
      <c r="N82" s="49">
        <v>7621267</v>
      </c>
      <c r="O82" s="49">
        <v>15155294</v>
      </c>
      <c r="P82" s="49">
        <v>18175337</v>
      </c>
      <c r="Q82" s="49">
        <v>19927080</v>
      </c>
      <c r="R82" s="49">
        <v>20316939</v>
      </c>
      <c r="S82" s="49">
        <v>19635741</v>
      </c>
      <c r="T82" s="123">
        <v>17675739</v>
      </c>
      <c r="U82" s="226">
        <v>19453143</v>
      </c>
      <c r="V82" s="49">
        <v>20303547</v>
      </c>
      <c r="W82" s="49">
        <v>19679540</v>
      </c>
      <c r="X82" s="49">
        <v>18967043</v>
      </c>
      <c r="Y82" s="49">
        <v>18641896</v>
      </c>
      <c r="Z82" s="49">
        <v>19240067</v>
      </c>
    </row>
    <row r="83" spans="1:26">
      <c r="A83" s="51" t="s">
        <v>113</v>
      </c>
      <c r="B83" s="49">
        <v>5792602</v>
      </c>
      <c r="C83" s="49">
        <v>11985061</v>
      </c>
      <c r="D83" s="49">
        <v>11262068</v>
      </c>
      <c r="E83" s="49">
        <v>5526187</v>
      </c>
      <c r="F83" s="49">
        <v>6551185</v>
      </c>
      <c r="G83" s="49">
        <v>8917882</v>
      </c>
      <c r="H83" s="49">
        <v>8127672</v>
      </c>
      <c r="I83" s="49">
        <v>1644926</v>
      </c>
      <c r="J83" s="49">
        <v>5916696</v>
      </c>
      <c r="K83" s="49">
        <v>7180431</v>
      </c>
      <c r="L83" s="49">
        <v>8267977</v>
      </c>
      <c r="M83" s="49">
        <v>2287366</v>
      </c>
      <c r="N83" s="49">
        <v>3910779</v>
      </c>
      <c r="O83" s="49">
        <v>5635345</v>
      </c>
      <c r="P83" s="49">
        <v>3825463</v>
      </c>
      <c r="Q83" s="49">
        <v>3678317</v>
      </c>
      <c r="R83" s="49">
        <v>2730435</v>
      </c>
      <c r="S83" s="49">
        <v>3037336</v>
      </c>
      <c r="T83" s="123">
        <v>9517013</v>
      </c>
      <c r="U83" s="226">
        <v>10045753</v>
      </c>
      <c r="V83" s="49">
        <v>15404563</v>
      </c>
      <c r="W83" s="49">
        <v>7441395</v>
      </c>
      <c r="X83" s="49">
        <v>5697896</v>
      </c>
      <c r="Y83" s="49">
        <v>7236968</v>
      </c>
      <c r="Z83" s="49">
        <v>4993481</v>
      </c>
    </row>
    <row r="84" spans="1:26">
      <c r="A84" s="51" t="s">
        <v>78</v>
      </c>
      <c r="B84" s="49">
        <v>14824583</v>
      </c>
      <c r="C84" s="49">
        <v>18367473</v>
      </c>
      <c r="D84" s="49">
        <v>41882800</v>
      </c>
      <c r="E84" s="49">
        <v>12682080</v>
      </c>
      <c r="F84" s="49">
        <v>27647439</v>
      </c>
      <c r="G84" s="49">
        <v>24602395</v>
      </c>
      <c r="H84" s="49">
        <v>19247648</v>
      </c>
      <c r="I84" s="49">
        <v>16207160</v>
      </c>
      <c r="J84" s="49">
        <v>22469076</v>
      </c>
      <c r="K84" s="49">
        <v>30365085</v>
      </c>
      <c r="L84" s="49">
        <v>30418287</v>
      </c>
      <c r="M84" s="49">
        <v>17571058</v>
      </c>
      <c r="N84" s="49">
        <v>48739940</v>
      </c>
      <c r="O84" s="49">
        <v>47436301</v>
      </c>
      <c r="P84" s="49">
        <v>35100875</v>
      </c>
      <c r="Q84" s="49">
        <v>32821980</v>
      </c>
      <c r="R84" s="49">
        <v>30533964</v>
      </c>
      <c r="S84" s="49">
        <v>36029833</v>
      </c>
      <c r="T84" s="123">
        <v>50959192</v>
      </c>
      <c r="U84" s="226">
        <v>40296499</v>
      </c>
      <c r="V84" s="49">
        <v>47167695</v>
      </c>
      <c r="W84" s="49">
        <v>40349392</v>
      </c>
      <c r="X84" s="49">
        <v>37198236</v>
      </c>
      <c r="Y84" s="49">
        <v>38443524</v>
      </c>
      <c r="Z84" s="49">
        <v>41127761</v>
      </c>
    </row>
    <row r="85" spans="1:26">
      <c r="A85" s="51" t="s">
        <v>116</v>
      </c>
      <c r="B85" s="49">
        <v>48595311</v>
      </c>
      <c r="C85" s="49">
        <v>50898984</v>
      </c>
      <c r="D85" s="49">
        <v>50872692</v>
      </c>
      <c r="E85" s="49">
        <v>10476052</v>
      </c>
      <c r="F85" s="49">
        <v>7986679</v>
      </c>
      <c r="G85" s="49">
        <v>13196608</v>
      </c>
      <c r="H85" s="49">
        <v>15788446</v>
      </c>
      <c r="I85" s="49">
        <v>14287254</v>
      </c>
      <c r="J85" s="49">
        <v>11107162</v>
      </c>
      <c r="K85" s="49">
        <v>6973588</v>
      </c>
      <c r="L85" s="49">
        <v>10431271</v>
      </c>
      <c r="M85" s="49">
        <v>14424564</v>
      </c>
      <c r="N85" s="49">
        <v>14294349</v>
      </c>
      <c r="O85" s="49">
        <v>10743692</v>
      </c>
      <c r="P85" s="49">
        <v>4792517</v>
      </c>
      <c r="Q85" s="49">
        <v>6154092</v>
      </c>
      <c r="R85" s="49">
        <v>0</v>
      </c>
      <c r="S85" s="49">
        <v>0</v>
      </c>
      <c r="T85" s="123">
        <v>0</v>
      </c>
      <c r="U85" s="226">
        <v>0</v>
      </c>
      <c r="V85" s="49">
        <v>0</v>
      </c>
      <c r="W85" s="49">
        <v>0</v>
      </c>
      <c r="X85" s="49">
        <v>0</v>
      </c>
      <c r="Y85" s="49">
        <v>0</v>
      </c>
      <c r="Z85" s="49">
        <v>0</v>
      </c>
    </row>
    <row r="86" spans="1:26">
      <c r="A86" s="51" t="s">
        <v>117</v>
      </c>
      <c r="B86" s="49">
        <v>60294191</v>
      </c>
      <c r="C86" s="49">
        <v>40332474</v>
      </c>
      <c r="D86" s="49">
        <v>32486517</v>
      </c>
      <c r="E86" s="49">
        <v>87178520</v>
      </c>
      <c r="F86" s="49">
        <v>115470038</v>
      </c>
      <c r="G86" s="49">
        <v>107345545</v>
      </c>
      <c r="H86" s="49">
        <v>90752437</v>
      </c>
      <c r="I86" s="49">
        <v>82662882</v>
      </c>
      <c r="J86" s="49">
        <v>84135206</v>
      </c>
      <c r="K86" s="49">
        <v>89271951</v>
      </c>
      <c r="L86" s="49">
        <v>90685005</v>
      </c>
      <c r="M86" s="49">
        <v>35381573</v>
      </c>
      <c r="N86" s="49">
        <v>101402553</v>
      </c>
      <c r="O86" s="49">
        <v>110082026</v>
      </c>
      <c r="P86" s="49">
        <v>108724070</v>
      </c>
      <c r="Q86" s="49">
        <v>133709158</v>
      </c>
      <c r="R86" s="49">
        <v>101656773</v>
      </c>
      <c r="S86" s="49">
        <v>94901775</v>
      </c>
      <c r="T86" s="123">
        <v>232471440</v>
      </c>
      <c r="U86" s="226">
        <v>250754019</v>
      </c>
      <c r="V86" s="49">
        <v>272449991</v>
      </c>
      <c r="W86" s="49">
        <v>301085562</v>
      </c>
      <c r="X86" s="49">
        <v>327116927</v>
      </c>
      <c r="Y86" s="49">
        <v>309975543</v>
      </c>
      <c r="Z86" s="49">
        <v>314926518</v>
      </c>
    </row>
    <row r="87" spans="1:26">
      <c r="A87" s="51" t="s">
        <v>77</v>
      </c>
      <c r="B87" s="49">
        <v>6744961</v>
      </c>
      <c r="C87" s="49">
        <v>28550437</v>
      </c>
      <c r="D87" s="49">
        <v>23883608</v>
      </c>
      <c r="E87" s="49">
        <v>19575744</v>
      </c>
      <c r="F87" s="49">
        <v>22504540</v>
      </c>
      <c r="G87" s="49">
        <v>31858710</v>
      </c>
      <c r="H87" s="49">
        <v>36004515</v>
      </c>
      <c r="I87" s="49">
        <v>25682092</v>
      </c>
      <c r="J87" s="49">
        <v>25934343</v>
      </c>
      <c r="K87" s="49">
        <v>29006022</v>
      </c>
      <c r="L87" s="49">
        <v>27906824</v>
      </c>
      <c r="M87" s="49">
        <v>16178547</v>
      </c>
      <c r="N87" s="49">
        <v>28853807</v>
      </c>
      <c r="O87" s="49">
        <v>26291765</v>
      </c>
      <c r="P87" s="49">
        <v>27671505</v>
      </c>
      <c r="Q87" s="49">
        <v>26311428</v>
      </c>
      <c r="R87" s="49">
        <v>30115480</v>
      </c>
      <c r="S87" s="49">
        <v>28603448</v>
      </c>
      <c r="T87" s="123">
        <v>23360512</v>
      </c>
      <c r="U87" s="226">
        <v>29319965</v>
      </c>
      <c r="V87" s="49">
        <v>28598495</v>
      </c>
      <c r="W87" s="49">
        <v>34621105</v>
      </c>
      <c r="X87" s="49">
        <v>27772731</v>
      </c>
      <c r="Y87" s="49">
        <v>25069039</v>
      </c>
      <c r="Z87" s="49">
        <v>28296162</v>
      </c>
    </row>
    <row r="88" spans="1:26">
      <c r="A88" s="51" t="s">
        <v>120</v>
      </c>
      <c r="B88" s="49">
        <v>9602545</v>
      </c>
      <c r="C88" s="49">
        <v>2941197</v>
      </c>
      <c r="D88" s="49">
        <v>6336834</v>
      </c>
      <c r="E88" s="49">
        <v>4962961</v>
      </c>
      <c r="F88" s="49">
        <v>8433109</v>
      </c>
      <c r="G88" s="49">
        <v>6222801</v>
      </c>
      <c r="H88" s="49">
        <v>6660258</v>
      </c>
      <c r="I88" s="49">
        <v>5905617</v>
      </c>
      <c r="J88" s="49">
        <v>3325322</v>
      </c>
      <c r="K88" s="49">
        <v>4065076</v>
      </c>
      <c r="L88" s="49">
        <v>6155605</v>
      </c>
      <c r="M88" s="49">
        <v>4491437</v>
      </c>
      <c r="N88" s="49">
        <v>4492119</v>
      </c>
      <c r="O88" s="49">
        <v>4255417</v>
      </c>
      <c r="P88" s="49">
        <v>5117069</v>
      </c>
      <c r="Q88" s="49">
        <v>2967063</v>
      </c>
      <c r="R88" s="49">
        <v>2874159</v>
      </c>
      <c r="S88" s="49">
        <v>3273281</v>
      </c>
      <c r="T88" s="123">
        <v>3011474</v>
      </c>
      <c r="U88" s="226">
        <v>5004825</v>
      </c>
      <c r="V88" s="49">
        <v>4472805</v>
      </c>
      <c r="W88" s="49">
        <v>16237008</v>
      </c>
      <c r="X88" s="49">
        <v>11288978</v>
      </c>
      <c r="Y88" s="49">
        <v>8498631</v>
      </c>
      <c r="Z88" s="49">
        <v>3711566</v>
      </c>
    </row>
    <row r="89" spans="1:26">
      <c r="A89" s="51" t="s">
        <v>122</v>
      </c>
      <c r="B89" s="49">
        <v>32313392</v>
      </c>
      <c r="C89" s="49">
        <v>34254095</v>
      </c>
      <c r="D89" s="49">
        <v>13185717</v>
      </c>
      <c r="E89" s="49">
        <v>15647665</v>
      </c>
      <c r="F89" s="49">
        <v>13187077</v>
      </c>
      <c r="G89" s="49">
        <v>11068721</v>
      </c>
      <c r="H89" s="49">
        <v>10301541</v>
      </c>
      <c r="I89" s="49">
        <v>9840568</v>
      </c>
      <c r="J89" s="49">
        <v>10162248</v>
      </c>
      <c r="K89" s="49">
        <v>7130410</v>
      </c>
      <c r="L89" s="49">
        <v>7887556</v>
      </c>
      <c r="M89" s="49">
        <v>7508197</v>
      </c>
      <c r="N89" s="49">
        <v>7301598</v>
      </c>
      <c r="O89" s="49">
        <v>6408181</v>
      </c>
      <c r="P89" s="49">
        <v>6484474</v>
      </c>
      <c r="Q89" s="49">
        <v>0</v>
      </c>
      <c r="R89" s="49">
        <v>0</v>
      </c>
      <c r="S89" s="49">
        <v>862069</v>
      </c>
      <c r="T89" s="123">
        <v>1545765</v>
      </c>
      <c r="U89" s="226">
        <v>1812812</v>
      </c>
      <c r="V89" s="49">
        <v>1461069</v>
      </c>
      <c r="W89" s="49">
        <v>0</v>
      </c>
      <c r="X89" s="49">
        <v>4280508</v>
      </c>
      <c r="Y89" s="49">
        <v>2503449</v>
      </c>
      <c r="Z89" s="49">
        <v>2306365</v>
      </c>
    </row>
    <row r="90" spans="1:26">
      <c r="A90" s="51" t="s">
        <v>124</v>
      </c>
      <c r="B90" s="49">
        <v>2272785</v>
      </c>
      <c r="C90" s="49">
        <v>3399677</v>
      </c>
      <c r="D90" s="49">
        <v>4430815</v>
      </c>
      <c r="E90" s="49">
        <v>5362046</v>
      </c>
      <c r="F90" s="49">
        <v>2662556</v>
      </c>
      <c r="G90" s="49">
        <v>5384830</v>
      </c>
      <c r="H90" s="49">
        <v>4743280</v>
      </c>
      <c r="I90" s="49">
        <v>6216265</v>
      </c>
      <c r="J90" s="49">
        <v>4501990</v>
      </c>
      <c r="K90" s="49">
        <v>4878153</v>
      </c>
      <c r="L90" s="49">
        <v>4824765</v>
      </c>
      <c r="M90" s="49">
        <v>4855544</v>
      </c>
      <c r="N90" s="49">
        <v>5072053</v>
      </c>
      <c r="O90" s="49">
        <v>4131037</v>
      </c>
      <c r="P90" s="49">
        <v>5071272</v>
      </c>
      <c r="Q90" s="49">
        <v>5822174</v>
      </c>
      <c r="R90" s="49">
        <v>5862675</v>
      </c>
      <c r="S90" s="49">
        <v>4960437</v>
      </c>
      <c r="T90" s="123">
        <v>3964530</v>
      </c>
      <c r="U90" s="226">
        <v>3835772</v>
      </c>
      <c r="V90" s="49">
        <v>8344596</v>
      </c>
      <c r="W90" s="49">
        <v>4639452</v>
      </c>
      <c r="X90" s="49">
        <v>5485228</v>
      </c>
      <c r="Y90" s="49">
        <v>4644887</v>
      </c>
      <c r="Z90" s="49">
        <v>4206996</v>
      </c>
    </row>
    <row r="91" spans="1:26">
      <c r="A91" s="51" t="s">
        <v>126</v>
      </c>
      <c r="B91" s="49">
        <v>6777041</v>
      </c>
      <c r="C91" s="49">
        <v>9043381</v>
      </c>
      <c r="D91" s="49">
        <v>21544745</v>
      </c>
      <c r="E91" s="49">
        <v>10051723</v>
      </c>
      <c r="F91" s="49">
        <v>6197956</v>
      </c>
      <c r="G91" s="49">
        <v>5759466</v>
      </c>
      <c r="H91" s="49">
        <v>4483963</v>
      </c>
      <c r="I91" s="49">
        <v>910746</v>
      </c>
      <c r="J91" s="49">
        <v>5752875</v>
      </c>
      <c r="K91" s="49">
        <v>6595051</v>
      </c>
      <c r="L91" s="49">
        <v>4883892</v>
      </c>
      <c r="M91" s="49">
        <v>4436092</v>
      </c>
      <c r="N91" s="49">
        <v>5454954</v>
      </c>
      <c r="O91" s="49">
        <v>5071340</v>
      </c>
      <c r="P91" s="49">
        <v>5315617</v>
      </c>
      <c r="Q91" s="49">
        <v>4630151</v>
      </c>
      <c r="R91" s="49">
        <v>3526999</v>
      </c>
      <c r="S91" s="49">
        <v>3836612</v>
      </c>
      <c r="T91" s="123">
        <v>5024311</v>
      </c>
      <c r="U91" s="226">
        <v>5092395</v>
      </c>
      <c r="V91" s="49">
        <v>4167800</v>
      </c>
      <c r="W91" s="49">
        <v>5031869</v>
      </c>
      <c r="X91" s="49">
        <v>3933663</v>
      </c>
      <c r="Y91" s="49">
        <v>2977016</v>
      </c>
      <c r="Z91" s="49">
        <v>3100150.04</v>
      </c>
    </row>
    <row r="92" spans="1:26">
      <c r="A92" s="51" t="s">
        <v>127</v>
      </c>
      <c r="B92" s="49">
        <v>5923282</v>
      </c>
      <c r="C92" s="49">
        <v>8865809</v>
      </c>
      <c r="D92" s="49">
        <v>11154585</v>
      </c>
      <c r="E92" s="49">
        <v>9392678</v>
      </c>
      <c r="F92" s="49">
        <v>9989979</v>
      </c>
      <c r="G92" s="49">
        <v>14791956</v>
      </c>
      <c r="H92" s="49">
        <v>13782515</v>
      </c>
      <c r="I92" s="49">
        <v>13637813</v>
      </c>
      <c r="J92" s="49">
        <v>12533883</v>
      </c>
      <c r="K92" s="49">
        <v>11782331</v>
      </c>
      <c r="L92" s="49">
        <v>5564132</v>
      </c>
      <c r="M92" s="49">
        <v>11672160</v>
      </c>
      <c r="N92" s="49">
        <v>6036575</v>
      </c>
      <c r="O92" s="49">
        <v>4565550</v>
      </c>
      <c r="P92" s="49">
        <v>3882290</v>
      </c>
      <c r="Q92" s="49">
        <v>5093089</v>
      </c>
      <c r="R92" s="49">
        <v>4396195</v>
      </c>
      <c r="S92" s="49">
        <v>5184123</v>
      </c>
      <c r="T92" s="123">
        <v>4877400</v>
      </c>
      <c r="U92" s="226">
        <v>8833309</v>
      </c>
      <c r="V92" s="49">
        <v>21141907</v>
      </c>
      <c r="W92" s="49">
        <v>21786625</v>
      </c>
      <c r="X92" s="49">
        <v>21350854</v>
      </c>
      <c r="Y92" s="49">
        <v>19714057</v>
      </c>
      <c r="Z92" s="49">
        <v>21244158</v>
      </c>
    </row>
    <row r="93" spans="1:26">
      <c r="A93" s="51" t="s">
        <v>128</v>
      </c>
      <c r="B93" s="49">
        <v>6990080</v>
      </c>
      <c r="C93" s="49">
        <v>6683517</v>
      </c>
      <c r="D93" s="49">
        <v>6245666</v>
      </c>
      <c r="E93" s="49">
        <v>9106445</v>
      </c>
      <c r="F93" s="49">
        <v>8663364</v>
      </c>
      <c r="G93" s="49">
        <v>6263161</v>
      </c>
      <c r="H93" s="49">
        <v>7374550</v>
      </c>
      <c r="I93" s="49">
        <v>4583911</v>
      </c>
      <c r="J93" s="49">
        <v>3629840</v>
      </c>
      <c r="K93" s="49">
        <v>5155710</v>
      </c>
      <c r="L93" s="49">
        <v>7140985</v>
      </c>
      <c r="M93" s="49">
        <v>5153695</v>
      </c>
      <c r="N93" s="49">
        <v>5978871</v>
      </c>
      <c r="O93" s="49">
        <v>6356636</v>
      </c>
      <c r="P93" s="49">
        <v>6429874</v>
      </c>
      <c r="Q93" s="49">
        <v>8822488</v>
      </c>
      <c r="R93" s="49">
        <v>5770908</v>
      </c>
      <c r="S93" s="49">
        <v>4719491</v>
      </c>
      <c r="T93" s="123">
        <v>2768393</v>
      </c>
      <c r="U93" s="226">
        <v>1038641</v>
      </c>
      <c r="V93" s="49">
        <v>4972851</v>
      </c>
      <c r="W93" s="49">
        <v>3180858</v>
      </c>
      <c r="X93" s="49">
        <v>5318939</v>
      </c>
      <c r="Y93" s="49">
        <v>5087808</v>
      </c>
      <c r="Z93" s="49">
        <v>4142309</v>
      </c>
    </row>
    <row r="94" spans="1:26">
      <c r="A94" s="51" t="s">
        <v>130</v>
      </c>
      <c r="B94" s="49">
        <v>39513279</v>
      </c>
      <c r="C94" s="49">
        <v>51445804</v>
      </c>
      <c r="D94" s="49">
        <v>36338750</v>
      </c>
      <c r="E94" s="49">
        <v>2573787</v>
      </c>
      <c r="F94" s="49">
        <v>64023021</v>
      </c>
      <c r="G94" s="49">
        <v>91219850</v>
      </c>
      <c r="H94" s="49">
        <v>73202025</v>
      </c>
      <c r="I94" s="49">
        <v>40070645</v>
      </c>
      <c r="J94" s="49">
        <v>65274659</v>
      </c>
      <c r="K94" s="49">
        <v>73895162</v>
      </c>
      <c r="L94" s="49">
        <v>57723084</v>
      </c>
      <c r="M94" s="49">
        <v>36033858</v>
      </c>
      <c r="N94" s="49">
        <v>44895659</v>
      </c>
      <c r="O94" s="49">
        <v>41739009</v>
      </c>
      <c r="P94" s="49">
        <v>36784015</v>
      </c>
      <c r="Q94" s="49">
        <v>32190796</v>
      </c>
      <c r="R94" s="49">
        <v>55136529</v>
      </c>
      <c r="S94" s="49">
        <v>42310828</v>
      </c>
      <c r="T94" s="123">
        <v>39778262</v>
      </c>
      <c r="U94" s="226">
        <v>36223317</v>
      </c>
      <c r="V94" s="49">
        <v>33379584</v>
      </c>
      <c r="W94" s="49">
        <v>33396413</v>
      </c>
      <c r="X94" s="49">
        <v>30621478</v>
      </c>
      <c r="Y94" s="49">
        <v>32268463</v>
      </c>
      <c r="Z94" s="49">
        <v>35190968.140000001</v>
      </c>
    </row>
    <row r="95" spans="1:26">
      <c r="A95" s="51" t="s">
        <v>131</v>
      </c>
      <c r="B95" s="49">
        <v>3010193</v>
      </c>
      <c r="C95" s="49">
        <v>1530482</v>
      </c>
      <c r="D95" s="49">
        <v>4142984</v>
      </c>
      <c r="E95" s="49">
        <v>2996312</v>
      </c>
      <c r="F95" s="49">
        <v>4631498</v>
      </c>
      <c r="G95" s="49">
        <v>3308095</v>
      </c>
      <c r="H95" s="49">
        <v>1609994</v>
      </c>
      <c r="I95" s="49">
        <v>1735564</v>
      </c>
      <c r="J95" s="49">
        <v>7203132</v>
      </c>
      <c r="K95" s="49">
        <v>4154905</v>
      </c>
      <c r="L95" s="49">
        <v>9344162</v>
      </c>
      <c r="M95" s="49">
        <v>9978775</v>
      </c>
      <c r="N95" s="49">
        <v>15248380</v>
      </c>
      <c r="O95" s="49">
        <v>9618129</v>
      </c>
      <c r="P95" s="49">
        <v>10250014</v>
      </c>
      <c r="Q95" s="49">
        <v>9259398</v>
      </c>
      <c r="R95" s="49">
        <v>10659407</v>
      </c>
      <c r="S95" s="49">
        <v>7559480</v>
      </c>
      <c r="T95" s="123">
        <v>7795296</v>
      </c>
      <c r="U95" s="226">
        <v>7805022</v>
      </c>
      <c r="V95" s="49">
        <v>5073137</v>
      </c>
      <c r="W95" s="49">
        <v>4952683</v>
      </c>
      <c r="X95" s="49">
        <v>4760255</v>
      </c>
      <c r="Y95" s="49">
        <v>6132526</v>
      </c>
      <c r="Z95" s="49">
        <v>5925508.9699999997</v>
      </c>
    </row>
    <row r="96" spans="1:26">
      <c r="A96" s="51" t="s">
        <v>132</v>
      </c>
      <c r="B96" s="49">
        <v>234758184</v>
      </c>
      <c r="C96" s="49">
        <v>235049459</v>
      </c>
      <c r="D96" s="49">
        <v>243298287</v>
      </c>
      <c r="E96" s="49">
        <v>203073725</v>
      </c>
      <c r="F96" s="49">
        <v>248945468</v>
      </c>
      <c r="G96" s="49">
        <v>252087427</v>
      </c>
      <c r="H96" s="49">
        <v>219354955</v>
      </c>
      <c r="I96" s="49">
        <v>219544695</v>
      </c>
      <c r="J96" s="49">
        <v>200007983</v>
      </c>
      <c r="K96" s="49">
        <v>244187420</v>
      </c>
      <c r="L96" s="49">
        <v>258899698</v>
      </c>
      <c r="M96" s="49">
        <v>248973900</v>
      </c>
      <c r="N96" s="49">
        <v>261016598</v>
      </c>
      <c r="O96" s="49">
        <v>220447139</v>
      </c>
      <c r="P96" s="49">
        <v>203264793</v>
      </c>
      <c r="Q96" s="49">
        <v>245576170</v>
      </c>
      <c r="R96" s="49">
        <v>231824126</v>
      </c>
      <c r="S96" s="49">
        <v>197616199</v>
      </c>
      <c r="T96" s="123">
        <v>240414893</v>
      </c>
      <c r="U96" s="226">
        <v>257912744</v>
      </c>
      <c r="V96" s="49">
        <v>270215093</v>
      </c>
      <c r="W96" s="49">
        <v>307927971</v>
      </c>
      <c r="X96" s="49">
        <v>365534190</v>
      </c>
      <c r="Y96" s="49">
        <v>327181705</v>
      </c>
      <c r="Z96" s="49">
        <v>267540102</v>
      </c>
    </row>
    <row r="97" spans="1:26">
      <c r="A97" s="51" t="s">
        <v>75</v>
      </c>
      <c r="B97" s="49">
        <v>12503090</v>
      </c>
      <c r="C97" s="49">
        <v>5076198</v>
      </c>
      <c r="D97" s="49">
        <v>5280159</v>
      </c>
      <c r="E97" s="49">
        <v>16726476</v>
      </c>
      <c r="F97" s="49">
        <v>17448449</v>
      </c>
      <c r="G97" s="49">
        <v>21267908</v>
      </c>
      <c r="H97" s="49">
        <v>19733592</v>
      </c>
      <c r="I97" s="49">
        <v>17256728</v>
      </c>
      <c r="J97" s="49">
        <v>18798401</v>
      </c>
      <c r="K97" s="49">
        <v>10422196</v>
      </c>
      <c r="L97" s="49">
        <v>19323121</v>
      </c>
      <c r="M97" s="49">
        <v>18541039</v>
      </c>
      <c r="N97" s="49">
        <v>21530759</v>
      </c>
      <c r="O97" s="49">
        <v>19485563</v>
      </c>
      <c r="P97" s="49">
        <v>19243643</v>
      </c>
      <c r="Q97" s="49">
        <v>20501253</v>
      </c>
      <c r="R97" s="49">
        <v>25217696</v>
      </c>
      <c r="S97" s="49">
        <v>25110263</v>
      </c>
      <c r="T97" s="123">
        <v>21456082</v>
      </c>
      <c r="U97" s="226">
        <v>20043459</v>
      </c>
      <c r="V97" s="49">
        <v>22523207</v>
      </c>
      <c r="W97" s="49">
        <v>23053317</v>
      </c>
      <c r="X97" s="49">
        <v>23594557</v>
      </c>
      <c r="Y97" s="49">
        <v>21980316</v>
      </c>
      <c r="Z97" s="49">
        <v>22289761</v>
      </c>
    </row>
    <row r="98" spans="1:26">
      <c r="A98" s="51" t="s">
        <v>133</v>
      </c>
      <c r="B98" s="49">
        <v>532993</v>
      </c>
      <c r="C98" s="49">
        <v>7343521</v>
      </c>
      <c r="D98" s="49">
        <v>5719673</v>
      </c>
      <c r="E98" s="49">
        <v>5692711</v>
      </c>
      <c r="F98" s="49">
        <v>6871236</v>
      </c>
      <c r="G98" s="49">
        <v>4720807</v>
      </c>
      <c r="H98" s="49">
        <v>4067524</v>
      </c>
      <c r="I98" s="49">
        <v>3764024</v>
      </c>
      <c r="J98" s="49">
        <v>3427932</v>
      </c>
      <c r="K98" s="49">
        <v>3711487</v>
      </c>
      <c r="L98" s="49">
        <v>4070572</v>
      </c>
      <c r="M98" s="49">
        <v>4404097</v>
      </c>
      <c r="N98" s="49">
        <v>4752291</v>
      </c>
      <c r="O98" s="49">
        <v>4465178</v>
      </c>
      <c r="P98" s="49">
        <v>4151742</v>
      </c>
      <c r="Q98" s="49">
        <v>4100327</v>
      </c>
      <c r="R98" s="49">
        <v>3968269</v>
      </c>
      <c r="S98" s="49">
        <v>3962207</v>
      </c>
      <c r="T98" s="123">
        <v>4205495</v>
      </c>
      <c r="U98" s="226">
        <v>4060225</v>
      </c>
      <c r="V98" s="49">
        <v>4444800</v>
      </c>
      <c r="W98" s="49">
        <v>4352138</v>
      </c>
      <c r="X98" s="49">
        <v>3788279</v>
      </c>
      <c r="Y98" s="49">
        <v>5066522</v>
      </c>
      <c r="Z98" s="49">
        <v>5368832</v>
      </c>
    </row>
    <row r="99" spans="1:26">
      <c r="A99" s="51" t="s">
        <v>134</v>
      </c>
      <c r="B99" s="49">
        <v>23342616</v>
      </c>
      <c r="C99" s="49">
        <v>44080007</v>
      </c>
      <c r="D99" s="49">
        <v>96963521</v>
      </c>
      <c r="E99" s="49">
        <v>137027183</v>
      </c>
      <c r="F99" s="49">
        <v>130036781</v>
      </c>
      <c r="G99" s="49">
        <v>41651075</v>
      </c>
      <c r="H99" s="49">
        <v>35568958</v>
      </c>
      <c r="I99" s="49">
        <v>30451567</v>
      </c>
      <c r="J99" s="49">
        <v>88774105</v>
      </c>
      <c r="K99" s="49">
        <v>63783449</v>
      </c>
      <c r="L99" s="49">
        <v>86363482</v>
      </c>
      <c r="M99" s="49">
        <v>107758182</v>
      </c>
      <c r="N99" s="49">
        <v>103329913</v>
      </c>
      <c r="O99" s="49">
        <v>86383474</v>
      </c>
      <c r="P99" s="49">
        <v>98275587</v>
      </c>
      <c r="Q99" s="49">
        <v>54215260</v>
      </c>
      <c r="R99" s="49">
        <v>88935636</v>
      </c>
      <c r="S99" s="49">
        <v>106652995</v>
      </c>
      <c r="T99" s="123">
        <v>105974203</v>
      </c>
      <c r="U99" s="226">
        <v>88868657</v>
      </c>
      <c r="V99" s="49">
        <v>93062537</v>
      </c>
      <c r="W99" s="49">
        <v>88579013</v>
      </c>
      <c r="X99" s="49">
        <v>91405344</v>
      </c>
      <c r="Y99" s="49">
        <v>94040382</v>
      </c>
      <c r="Z99" s="49">
        <v>88412398</v>
      </c>
    </row>
    <row r="100" spans="1:26">
      <c r="A100" s="51" t="s">
        <v>136</v>
      </c>
      <c r="B100" s="49">
        <v>3026729</v>
      </c>
      <c r="C100" s="49">
        <v>8303788</v>
      </c>
      <c r="D100" s="49">
        <v>6115857</v>
      </c>
      <c r="E100" s="49">
        <v>487605</v>
      </c>
      <c r="F100" s="49">
        <v>747672</v>
      </c>
      <c r="G100" s="49">
        <v>5039562</v>
      </c>
      <c r="H100" s="49">
        <v>4152396</v>
      </c>
      <c r="I100" s="49">
        <v>6188688</v>
      </c>
      <c r="J100" s="49">
        <v>6516086</v>
      </c>
      <c r="K100" s="49">
        <v>12353272</v>
      </c>
      <c r="L100" s="49">
        <v>10568491</v>
      </c>
      <c r="M100" s="49">
        <v>7781378</v>
      </c>
      <c r="N100" s="49">
        <v>9950607</v>
      </c>
      <c r="O100" s="49">
        <v>14639413</v>
      </c>
      <c r="P100" s="49">
        <v>12552610</v>
      </c>
      <c r="Q100" s="49">
        <v>13539935</v>
      </c>
      <c r="R100" s="49">
        <v>13432868</v>
      </c>
      <c r="S100" s="49">
        <v>15330976</v>
      </c>
      <c r="T100" s="123">
        <v>12002805</v>
      </c>
      <c r="U100" s="226">
        <v>10901033</v>
      </c>
      <c r="V100" s="49">
        <v>4016862</v>
      </c>
      <c r="W100" s="49">
        <v>2871712</v>
      </c>
      <c r="X100" s="49">
        <v>1555704</v>
      </c>
      <c r="Y100" s="49">
        <v>2161361</v>
      </c>
      <c r="Z100" s="49">
        <v>781584</v>
      </c>
    </row>
    <row r="101" spans="1:26">
      <c r="A101" s="51" t="s">
        <v>145</v>
      </c>
      <c r="B101" s="49">
        <v>13931939</v>
      </c>
      <c r="C101" s="49">
        <v>20318410</v>
      </c>
      <c r="D101" s="49">
        <v>36370215</v>
      </c>
      <c r="E101" s="49">
        <v>6287602</v>
      </c>
      <c r="F101" s="49">
        <v>14205799</v>
      </c>
      <c r="G101" s="49">
        <v>15434959</v>
      </c>
      <c r="H101" s="49">
        <v>24236589</v>
      </c>
      <c r="I101" s="49">
        <v>17183381</v>
      </c>
      <c r="J101" s="49">
        <v>18607948</v>
      </c>
      <c r="K101" s="49">
        <v>22550230</v>
      </c>
      <c r="L101" s="49">
        <v>20409562</v>
      </c>
      <c r="M101" s="49">
        <v>20227745</v>
      </c>
      <c r="N101" s="49">
        <v>26625129</v>
      </c>
      <c r="O101" s="49">
        <v>26087393</v>
      </c>
      <c r="P101" s="49">
        <v>21300288</v>
      </c>
      <c r="Q101" s="49">
        <v>23994386</v>
      </c>
      <c r="R101" s="49">
        <v>20295103</v>
      </c>
      <c r="S101" s="49">
        <v>27438834</v>
      </c>
      <c r="T101" s="123">
        <v>72204716</v>
      </c>
      <c r="U101" s="226">
        <v>64072184</v>
      </c>
      <c r="V101" s="49">
        <v>87355714</v>
      </c>
      <c r="W101" s="49">
        <v>79560233</v>
      </c>
      <c r="X101" s="49">
        <v>31848726</v>
      </c>
      <c r="Y101" s="49">
        <v>38033589</v>
      </c>
      <c r="Z101" s="49">
        <v>16590300</v>
      </c>
    </row>
    <row r="102" spans="1:26">
      <c r="A102" s="51" t="s">
        <v>138</v>
      </c>
      <c r="B102" s="49">
        <v>43482029</v>
      </c>
      <c r="C102" s="49">
        <v>38419753</v>
      </c>
      <c r="D102" s="49">
        <v>43475637</v>
      </c>
      <c r="E102" s="49">
        <v>64880709</v>
      </c>
      <c r="F102" s="49">
        <v>35568166</v>
      </c>
      <c r="G102" s="49">
        <v>53719591</v>
      </c>
      <c r="H102" s="49">
        <v>64486373</v>
      </c>
      <c r="I102" s="49">
        <v>53955598</v>
      </c>
      <c r="J102" s="49">
        <v>55937020</v>
      </c>
      <c r="K102" s="49">
        <v>50399709</v>
      </c>
      <c r="L102" s="49">
        <v>59811931</v>
      </c>
      <c r="M102" s="49">
        <v>57162920</v>
      </c>
      <c r="N102" s="49">
        <v>50943272</v>
      </c>
      <c r="O102" s="49">
        <v>56323510</v>
      </c>
      <c r="P102" s="49">
        <v>54548535</v>
      </c>
      <c r="Q102" s="49">
        <v>27304139</v>
      </c>
      <c r="R102" s="49">
        <v>49855373</v>
      </c>
      <c r="S102" s="49">
        <v>52839805</v>
      </c>
      <c r="T102" s="123">
        <v>53010041</v>
      </c>
      <c r="U102" s="226">
        <v>57331271</v>
      </c>
      <c r="V102" s="49">
        <v>37104246</v>
      </c>
      <c r="W102" s="49">
        <v>51380442</v>
      </c>
      <c r="X102" s="49">
        <v>66715355</v>
      </c>
      <c r="Y102" s="49">
        <v>55939565</v>
      </c>
      <c r="Z102" s="49">
        <v>46887090</v>
      </c>
    </row>
    <row r="103" spans="1:26">
      <c r="A103" s="51" t="s">
        <v>140</v>
      </c>
      <c r="B103" s="49">
        <v>4160455</v>
      </c>
      <c r="C103" s="49">
        <v>11164372</v>
      </c>
      <c r="D103" s="49">
        <v>10792617</v>
      </c>
      <c r="E103" s="49">
        <v>6163957</v>
      </c>
      <c r="F103" s="49">
        <v>10541326</v>
      </c>
      <c r="G103" s="49">
        <v>10295434</v>
      </c>
      <c r="H103" s="49">
        <v>10750391</v>
      </c>
      <c r="I103" s="49">
        <v>9636199</v>
      </c>
      <c r="J103" s="49">
        <v>10237350</v>
      </c>
      <c r="K103" s="49">
        <v>9196215</v>
      </c>
      <c r="L103" s="49">
        <v>10361682</v>
      </c>
      <c r="M103" s="49">
        <v>11002435</v>
      </c>
      <c r="N103" s="49">
        <v>9526147</v>
      </c>
      <c r="O103" s="49">
        <v>8650167</v>
      </c>
      <c r="P103" s="49">
        <v>11012456</v>
      </c>
      <c r="Q103" s="49">
        <v>10889315</v>
      </c>
      <c r="R103" s="49">
        <v>13833160</v>
      </c>
      <c r="S103" s="49">
        <v>9112968</v>
      </c>
      <c r="T103" s="123">
        <v>10118083</v>
      </c>
      <c r="U103" s="226">
        <v>15964413</v>
      </c>
      <c r="V103" s="49">
        <v>5145967</v>
      </c>
      <c r="W103" s="49">
        <v>8869232</v>
      </c>
      <c r="X103" s="49">
        <v>7579759</v>
      </c>
      <c r="Y103" s="49">
        <v>5686218</v>
      </c>
      <c r="Z103" s="49">
        <v>5354555</v>
      </c>
    </row>
    <row r="104" spans="1:26">
      <c r="A104" s="51" t="s">
        <v>142</v>
      </c>
      <c r="B104" s="49">
        <v>9770905</v>
      </c>
      <c r="C104" s="49">
        <v>9644590</v>
      </c>
      <c r="D104" s="49">
        <v>11898770</v>
      </c>
      <c r="E104" s="49">
        <v>26156513</v>
      </c>
      <c r="F104" s="49">
        <v>10332143</v>
      </c>
      <c r="G104" s="49">
        <v>8295885</v>
      </c>
      <c r="H104" s="49">
        <v>8388941</v>
      </c>
      <c r="I104" s="49">
        <v>7624890</v>
      </c>
      <c r="J104" s="49">
        <v>15349406</v>
      </c>
      <c r="K104" s="49">
        <v>2457582</v>
      </c>
      <c r="L104" s="49">
        <v>6716463</v>
      </c>
      <c r="M104" s="49">
        <v>2812125</v>
      </c>
      <c r="N104" s="49">
        <v>11166055</v>
      </c>
      <c r="O104" s="49">
        <v>8793488</v>
      </c>
      <c r="P104" s="49">
        <v>10844983</v>
      </c>
      <c r="Q104" s="49">
        <v>10398671</v>
      </c>
      <c r="R104" s="49">
        <v>15762643</v>
      </c>
      <c r="S104" s="49">
        <v>15291546</v>
      </c>
      <c r="T104" s="123">
        <v>19077197</v>
      </c>
      <c r="U104" s="226">
        <v>51422001</v>
      </c>
      <c r="V104" s="49">
        <v>44635037</v>
      </c>
      <c r="W104" s="49">
        <v>29748772</v>
      </c>
      <c r="X104" s="49">
        <v>30447788</v>
      </c>
      <c r="Y104" s="49">
        <v>40101816</v>
      </c>
      <c r="Z104" s="49">
        <v>54241765</v>
      </c>
    </row>
    <row r="105" spans="1:26">
      <c r="A105" s="51" t="s">
        <v>144</v>
      </c>
      <c r="B105" s="49">
        <v>2248472</v>
      </c>
      <c r="C105" s="49">
        <v>921167</v>
      </c>
      <c r="D105" s="49">
        <v>1796558</v>
      </c>
      <c r="E105" s="49">
        <v>1300609</v>
      </c>
      <c r="F105" s="49">
        <v>1325529</v>
      </c>
      <c r="G105" s="49">
        <v>1493924</v>
      </c>
      <c r="H105" s="49">
        <v>1863049</v>
      </c>
      <c r="I105" s="49">
        <v>1372021</v>
      </c>
      <c r="J105" s="49">
        <v>1620189</v>
      </c>
      <c r="K105" s="49">
        <v>1107424</v>
      </c>
      <c r="L105" s="49">
        <v>1454652</v>
      </c>
      <c r="M105" s="49">
        <v>1110543</v>
      </c>
      <c r="N105" s="49">
        <v>2388406</v>
      </c>
      <c r="O105" s="49">
        <v>1457309</v>
      </c>
      <c r="P105" s="49">
        <v>1959531</v>
      </c>
      <c r="Q105" s="49">
        <v>1722085</v>
      </c>
      <c r="R105" s="49">
        <v>1954031</v>
      </c>
      <c r="S105" s="49">
        <v>1887968</v>
      </c>
      <c r="T105" s="123">
        <v>2057459</v>
      </c>
      <c r="U105" s="226">
        <v>1983296</v>
      </c>
      <c r="V105" s="49">
        <v>1784814</v>
      </c>
      <c r="W105" s="49">
        <v>1279397</v>
      </c>
      <c r="X105" s="49">
        <v>1075567</v>
      </c>
      <c r="Y105" s="49">
        <v>1268127</v>
      </c>
      <c r="Z105" s="49">
        <v>1173587</v>
      </c>
    </row>
    <row r="106" spans="1:26">
      <c r="A106" s="51" t="s">
        <v>146</v>
      </c>
      <c r="B106" s="49">
        <v>12946452</v>
      </c>
      <c r="C106" s="49">
        <v>12212363</v>
      </c>
      <c r="D106" s="49">
        <v>18632265</v>
      </c>
      <c r="E106" s="49">
        <v>12819317</v>
      </c>
      <c r="F106" s="49">
        <v>27018879</v>
      </c>
      <c r="G106" s="49">
        <v>19517790</v>
      </c>
      <c r="H106" s="49">
        <v>13371154</v>
      </c>
      <c r="I106" s="49">
        <v>15402406</v>
      </c>
      <c r="J106" s="49">
        <v>11704941</v>
      </c>
      <c r="K106" s="49">
        <v>14453806</v>
      </c>
      <c r="L106" s="49">
        <v>29402037</v>
      </c>
      <c r="M106" s="49">
        <v>25828167</v>
      </c>
      <c r="N106" s="49">
        <v>15647985</v>
      </c>
      <c r="O106" s="49">
        <v>23139596</v>
      </c>
      <c r="P106" s="49">
        <v>16775530</v>
      </c>
      <c r="Q106" s="49">
        <v>13664273</v>
      </c>
      <c r="R106" s="49">
        <v>11471109</v>
      </c>
      <c r="S106" s="49">
        <v>16136329</v>
      </c>
      <c r="T106" s="123">
        <v>16521758</v>
      </c>
      <c r="U106" s="226">
        <v>12789360</v>
      </c>
      <c r="V106" s="49">
        <v>8298610</v>
      </c>
      <c r="W106" s="49">
        <v>20939649</v>
      </c>
      <c r="X106" s="49">
        <v>20414177</v>
      </c>
      <c r="Y106" s="49">
        <v>32006187</v>
      </c>
      <c r="Z106" s="49">
        <v>30477615</v>
      </c>
    </row>
    <row r="107" spans="1:26">
      <c r="A107" s="51" t="s">
        <v>148</v>
      </c>
      <c r="B107" s="49">
        <v>22559253</v>
      </c>
      <c r="C107" s="49">
        <v>27046615</v>
      </c>
      <c r="D107" s="49">
        <v>47221202</v>
      </c>
      <c r="E107" s="49">
        <v>99557472</v>
      </c>
      <c r="F107" s="49">
        <v>90829915</v>
      </c>
      <c r="G107" s="49">
        <v>111033536</v>
      </c>
      <c r="H107" s="49">
        <v>91597840</v>
      </c>
      <c r="I107" s="49">
        <v>97548284</v>
      </c>
      <c r="J107" s="49">
        <v>79267821</v>
      </c>
      <c r="K107" s="49">
        <v>90549369</v>
      </c>
      <c r="L107" s="49">
        <v>84903521</v>
      </c>
      <c r="M107" s="49">
        <v>89930802</v>
      </c>
      <c r="N107" s="49">
        <v>90363447</v>
      </c>
      <c r="O107" s="49">
        <v>104202368</v>
      </c>
      <c r="P107" s="49">
        <v>92368610</v>
      </c>
      <c r="Q107" s="49">
        <v>71585284</v>
      </c>
      <c r="R107" s="49">
        <v>66773817</v>
      </c>
      <c r="S107" s="49">
        <v>54507513</v>
      </c>
      <c r="T107" s="123">
        <v>51042558</v>
      </c>
      <c r="U107" s="226">
        <v>48741192</v>
      </c>
      <c r="V107" s="49">
        <v>64888745</v>
      </c>
      <c r="W107" s="49">
        <v>76405629</v>
      </c>
      <c r="X107" s="49">
        <v>117987945</v>
      </c>
      <c r="Y107" s="49">
        <v>68010235</v>
      </c>
      <c r="Z107" s="49">
        <v>82206291</v>
      </c>
    </row>
    <row r="108" spans="1:26">
      <c r="A108" s="51" t="s">
        <v>150</v>
      </c>
      <c r="B108" s="49">
        <v>6653063</v>
      </c>
      <c r="C108" s="49">
        <v>5925184</v>
      </c>
      <c r="D108" s="49">
        <v>8318833</v>
      </c>
      <c r="E108" s="49">
        <v>14615548</v>
      </c>
      <c r="F108" s="49">
        <v>14038158</v>
      </c>
      <c r="G108" s="49">
        <v>15887926</v>
      </c>
      <c r="H108" s="49">
        <v>33958170</v>
      </c>
      <c r="I108" s="49">
        <v>19400516</v>
      </c>
      <c r="J108" s="49">
        <v>15660712</v>
      </c>
      <c r="K108" s="49">
        <v>10849664</v>
      </c>
      <c r="L108" s="49">
        <v>10338930</v>
      </c>
      <c r="M108" s="49">
        <v>7824440</v>
      </c>
      <c r="N108" s="49">
        <v>10455816</v>
      </c>
      <c r="O108" s="49">
        <v>13223339</v>
      </c>
      <c r="P108" s="49">
        <v>10719223</v>
      </c>
      <c r="Q108" s="49">
        <v>8757643</v>
      </c>
      <c r="R108" s="49">
        <v>4247352</v>
      </c>
      <c r="S108" s="49">
        <v>4319426</v>
      </c>
      <c r="T108" s="123">
        <v>5366010</v>
      </c>
      <c r="U108" s="226">
        <v>6635003</v>
      </c>
      <c r="V108" s="49">
        <v>9362995</v>
      </c>
      <c r="W108" s="49">
        <v>10722270</v>
      </c>
      <c r="X108" s="49">
        <v>6589944</v>
      </c>
      <c r="Y108" s="49">
        <v>7059381</v>
      </c>
      <c r="Z108" s="49">
        <v>5424183</v>
      </c>
    </row>
    <row r="109" spans="1:26">
      <c r="A109" s="51" t="s">
        <v>152</v>
      </c>
      <c r="B109" s="49">
        <v>5156257</v>
      </c>
      <c r="C109" s="49">
        <v>5527079</v>
      </c>
      <c r="D109" s="49">
        <v>5231603</v>
      </c>
      <c r="E109" s="49">
        <v>4062129</v>
      </c>
      <c r="F109" s="49">
        <v>4537188</v>
      </c>
      <c r="G109" s="49">
        <v>5941133</v>
      </c>
      <c r="H109" s="49">
        <v>4625571</v>
      </c>
      <c r="I109" s="49">
        <v>4499103</v>
      </c>
      <c r="J109" s="49">
        <v>5157663</v>
      </c>
      <c r="K109" s="49">
        <v>4468324</v>
      </c>
      <c r="L109" s="49">
        <v>4895072</v>
      </c>
      <c r="M109" s="49">
        <v>4842321</v>
      </c>
      <c r="N109" s="49">
        <v>4163515</v>
      </c>
      <c r="O109" s="49">
        <v>5461496</v>
      </c>
      <c r="P109" s="49">
        <v>4809365</v>
      </c>
      <c r="Q109" s="49">
        <v>4751526</v>
      </c>
      <c r="R109" s="49">
        <v>4197268</v>
      </c>
      <c r="S109" s="49">
        <v>3660393</v>
      </c>
      <c r="T109" s="123">
        <v>7213436</v>
      </c>
      <c r="U109" s="226">
        <v>6170326</v>
      </c>
      <c r="V109" s="49">
        <v>6142861</v>
      </c>
      <c r="W109" s="49">
        <v>5671434</v>
      </c>
      <c r="X109" s="49">
        <v>4722140</v>
      </c>
      <c r="Y109" s="49">
        <v>2791227</v>
      </c>
      <c r="Z109" s="49">
        <v>3756424</v>
      </c>
    </row>
    <row r="110" spans="1:26">
      <c r="A110" s="51" t="s">
        <v>153</v>
      </c>
      <c r="B110" s="49">
        <v>15342417</v>
      </c>
      <c r="C110" s="49">
        <v>27313583</v>
      </c>
      <c r="D110" s="49">
        <v>20610422</v>
      </c>
      <c r="E110" s="49">
        <v>20982580</v>
      </c>
      <c r="F110" s="49">
        <v>18408886</v>
      </c>
      <c r="G110" s="49">
        <v>17452557</v>
      </c>
      <c r="H110" s="49">
        <v>7431686</v>
      </c>
      <c r="I110" s="49">
        <v>11373890</v>
      </c>
      <c r="J110" s="49">
        <v>23581168</v>
      </c>
      <c r="K110" s="49">
        <v>21113153</v>
      </c>
      <c r="L110" s="49">
        <v>8591322</v>
      </c>
      <c r="M110" s="49">
        <v>18489151</v>
      </c>
      <c r="N110" s="49">
        <v>11377255</v>
      </c>
      <c r="O110" s="49">
        <v>9704418</v>
      </c>
      <c r="P110" s="49">
        <v>6231681</v>
      </c>
      <c r="Q110" s="49">
        <v>7629564</v>
      </c>
      <c r="R110" s="49">
        <v>7271511</v>
      </c>
      <c r="S110" s="49">
        <v>5726640</v>
      </c>
      <c r="T110" s="123">
        <v>7715831</v>
      </c>
      <c r="U110" s="226">
        <v>8168656</v>
      </c>
      <c r="V110" s="49">
        <v>12764997</v>
      </c>
      <c r="W110" s="49">
        <v>18026355</v>
      </c>
      <c r="X110" s="49">
        <v>29322819</v>
      </c>
      <c r="Y110" s="49">
        <v>26563998</v>
      </c>
      <c r="Z110" s="49">
        <v>26371881</v>
      </c>
    </row>
    <row r="111" spans="1:26">
      <c r="A111" s="51" t="s">
        <v>154</v>
      </c>
      <c r="B111" s="49">
        <v>11503773</v>
      </c>
      <c r="C111" s="49">
        <v>28325386</v>
      </c>
      <c r="D111" s="49">
        <v>41387414</v>
      </c>
      <c r="E111" s="49">
        <v>22616732</v>
      </c>
      <c r="F111" s="49">
        <v>32789235</v>
      </c>
      <c r="G111" s="49">
        <v>28850619</v>
      </c>
      <c r="H111" s="49">
        <v>28033400</v>
      </c>
      <c r="I111" s="49">
        <v>25133909</v>
      </c>
      <c r="J111" s="49">
        <v>20716473</v>
      </c>
      <c r="K111" s="49">
        <v>25430797</v>
      </c>
      <c r="L111" s="49">
        <v>37108048</v>
      </c>
      <c r="M111" s="49">
        <v>35907115</v>
      </c>
      <c r="N111" s="49">
        <v>29925203</v>
      </c>
      <c r="O111" s="49">
        <v>32903725</v>
      </c>
      <c r="P111" s="49">
        <v>18106717</v>
      </c>
      <c r="Q111" s="49">
        <v>32582905</v>
      </c>
      <c r="R111" s="49">
        <v>41174056</v>
      </c>
      <c r="S111" s="49">
        <v>46504079</v>
      </c>
      <c r="T111" s="123">
        <v>50785823</v>
      </c>
      <c r="U111" s="226">
        <v>36878636</v>
      </c>
      <c r="V111" s="49">
        <v>42092710</v>
      </c>
      <c r="W111" s="49">
        <v>59455405</v>
      </c>
      <c r="X111" s="49">
        <v>46301127</v>
      </c>
      <c r="Y111" s="49">
        <v>29776841</v>
      </c>
      <c r="Z111" s="49">
        <v>24554015.890000001</v>
      </c>
    </row>
    <row r="112" spans="1:26">
      <c r="A112" s="51" t="s">
        <v>155</v>
      </c>
      <c r="B112" s="49">
        <v>7203607</v>
      </c>
      <c r="C112" s="49">
        <v>5263347</v>
      </c>
      <c r="D112" s="49">
        <v>19668060</v>
      </c>
      <c r="E112" s="49">
        <v>14186652</v>
      </c>
      <c r="F112" s="49">
        <v>13913616</v>
      </c>
      <c r="G112" s="49">
        <v>17506234</v>
      </c>
      <c r="H112" s="49">
        <v>18236968</v>
      </c>
      <c r="I112" s="49">
        <v>19844681</v>
      </c>
      <c r="J112" s="49">
        <v>18953694</v>
      </c>
      <c r="K112" s="49">
        <v>18922099</v>
      </c>
      <c r="L112" s="49">
        <v>20851185</v>
      </c>
      <c r="M112" s="49">
        <v>20799176</v>
      </c>
      <c r="N112" s="49">
        <v>20526760</v>
      </c>
      <c r="O112" s="49">
        <v>19932521</v>
      </c>
      <c r="P112" s="49">
        <v>16998690</v>
      </c>
      <c r="Q112" s="49">
        <v>8443229</v>
      </c>
      <c r="R112" s="49">
        <v>21053158</v>
      </c>
      <c r="S112" s="49">
        <v>23525393</v>
      </c>
      <c r="T112" s="123">
        <v>23537782</v>
      </c>
      <c r="U112" s="226">
        <v>10857571</v>
      </c>
      <c r="V112" s="49">
        <v>9842562</v>
      </c>
      <c r="W112" s="49">
        <v>9161989</v>
      </c>
      <c r="X112" s="49">
        <v>7376259</v>
      </c>
      <c r="Y112" s="49">
        <v>9666576</v>
      </c>
      <c r="Z112" s="49">
        <v>7909075</v>
      </c>
    </row>
    <row r="113" spans="1:26">
      <c r="A113" s="51" t="s">
        <v>157</v>
      </c>
      <c r="B113" s="49">
        <v>33847862</v>
      </c>
      <c r="C113" s="49">
        <v>38024129</v>
      </c>
      <c r="D113" s="49">
        <v>25219045</v>
      </c>
      <c r="E113" s="49">
        <v>27704778</v>
      </c>
      <c r="F113" s="49">
        <v>26516690</v>
      </c>
      <c r="G113" s="49">
        <v>21983071</v>
      </c>
      <c r="H113" s="49">
        <v>26708303</v>
      </c>
      <c r="I113" s="49">
        <v>37200358</v>
      </c>
      <c r="J113" s="49">
        <v>30484736</v>
      </c>
      <c r="K113" s="49">
        <v>22118254</v>
      </c>
      <c r="L113" s="49">
        <v>23886875</v>
      </c>
      <c r="M113" s="49">
        <v>21128499</v>
      </c>
      <c r="N113" s="49">
        <v>20304002</v>
      </c>
      <c r="O113" s="49">
        <v>16926510</v>
      </c>
      <c r="P113" s="49">
        <v>23569965</v>
      </c>
      <c r="Q113" s="49">
        <v>16170449</v>
      </c>
      <c r="R113" s="49">
        <v>11336147</v>
      </c>
      <c r="S113" s="49">
        <v>13089235</v>
      </c>
      <c r="T113" s="123">
        <v>13943367</v>
      </c>
      <c r="U113" s="226">
        <v>14865792</v>
      </c>
      <c r="V113" s="49">
        <v>9767694</v>
      </c>
      <c r="W113" s="49">
        <v>12115818</v>
      </c>
      <c r="X113" s="49">
        <v>14237678</v>
      </c>
      <c r="Y113" s="49">
        <v>12544258</v>
      </c>
      <c r="Z113" s="49">
        <v>12454884</v>
      </c>
    </row>
    <row r="114" spans="1:26">
      <c r="A114" s="51" t="s">
        <v>158</v>
      </c>
      <c r="B114" s="49">
        <v>966308</v>
      </c>
      <c r="C114" s="49">
        <v>161256</v>
      </c>
      <c r="D114" s="49">
        <v>296980</v>
      </c>
      <c r="E114" s="49">
        <v>290103</v>
      </c>
      <c r="F114" s="49">
        <v>497596</v>
      </c>
      <c r="G114" s="49">
        <v>3095565</v>
      </c>
      <c r="H114" s="49">
        <v>5394160</v>
      </c>
      <c r="I114" s="49">
        <v>-5073678</v>
      </c>
      <c r="J114" s="49">
        <v>458833</v>
      </c>
      <c r="K114" s="49">
        <v>362503</v>
      </c>
      <c r="L114" s="49">
        <v>572665</v>
      </c>
      <c r="M114" s="49">
        <v>372894</v>
      </c>
      <c r="N114" s="49">
        <v>871358</v>
      </c>
      <c r="O114" s="49">
        <v>209634</v>
      </c>
      <c r="P114" s="49">
        <v>187896</v>
      </c>
      <c r="Q114" s="49">
        <v>1095620</v>
      </c>
      <c r="R114" s="49">
        <v>1682990</v>
      </c>
      <c r="S114" s="49">
        <v>1515628</v>
      </c>
      <c r="T114" s="123">
        <v>5209270</v>
      </c>
      <c r="U114" s="226">
        <v>12682363</v>
      </c>
      <c r="V114" s="49">
        <v>3470437</v>
      </c>
      <c r="W114" s="49">
        <v>3180185</v>
      </c>
      <c r="X114" s="49">
        <v>3069724</v>
      </c>
      <c r="Y114" s="49">
        <v>2385201</v>
      </c>
      <c r="Z114" s="49">
        <v>1263799</v>
      </c>
    </row>
    <row r="115" spans="1:26">
      <c r="A115" s="59" t="s">
        <v>159</v>
      </c>
      <c r="B115" s="49">
        <v>978864744</v>
      </c>
      <c r="C115" s="49">
        <v>1254048054</v>
      </c>
      <c r="D115" s="49">
        <v>1572997231</v>
      </c>
      <c r="E115" s="49">
        <v>1569892733</v>
      </c>
      <c r="F115" s="49">
        <v>1601685510</v>
      </c>
      <c r="G115" s="49">
        <v>1633421671</v>
      </c>
      <c r="H115" s="49">
        <v>1591971506</v>
      </c>
      <c r="I115" s="49">
        <v>1479594840</v>
      </c>
      <c r="J115" s="49">
        <v>1506683979</v>
      </c>
      <c r="K115" s="49">
        <v>1524671979</v>
      </c>
      <c r="L115" s="49">
        <v>1540568341</v>
      </c>
      <c r="M115" s="49">
        <v>1523407425</v>
      </c>
      <c r="N115" s="49">
        <v>1572152166</v>
      </c>
      <c r="O115" s="49">
        <v>1601665448</v>
      </c>
      <c r="P115" s="49">
        <v>1475451063</v>
      </c>
      <c r="Q115" s="49">
        <v>1396869011</v>
      </c>
      <c r="R115" s="49">
        <v>1409157787</v>
      </c>
      <c r="S115" s="49">
        <v>1409954034</v>
      </c>
      <c r="T115" s="123">
        <v>2119618203</v>
      </c>
      <c r="U115" s="226">
        <v>2062619253</v>
      </c>
      <c r="V115" s="49">
        <f>SUM(V64:V114)</f>
        <v>2091118587</v>
      </c>
      <c r="W115" s="49">
        <f>SUM(W64:W114)</f>
        <v>2149121350</v>
      </c>
      <c r="X115" s="49">
        <f>SUM(X64:X114)</f>
        <v>2336466307</v>
      </c>
      <c r="Y115" s="49">
        <f>SUM(Y64:Y114)</f>
        <v>2341830729</v>
      </c>
      <c r="Z115" s="49">
        <f>SUM(Z64:Z114)</f>
        <v>2220516002.8499999</v>
      </c>
    </row>
    <row r="116" spans="1:26">
      <c r="A116" s="82"/>
      <c r="B116" s="82"/>
      <c r="C116" s="82"/>
      <c r="D116" s="82"/>
      <c r="E116" s="82"/>
      <c r="F116" s="82"/>
      <c r="G116" s="82"/>
      <c r="H116" s="82"/>
      <c r="I116" s="82"/>
      <c r="J116" s="82"/>
      <c r="K116" s="82"/>
      <c r="L116" s="82"/>
      <c r="M116" s="82"/>
      <c r="N116" s="82"/>
    </row>
    <row r="121" spans="1:26" ht="12.75" customHeight="1">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4969789</v>
      </c>
      <c r="C123" s="49">
        <v>5541494</v>
      </c>
      <c r="D123" s="49">
        <v>3905685</v>
      </c>
      <c r="E123" s="49">
        <v>7160075</v>
      </c>
      <c r="F123" s="49">
        <v>6854837</v>
      </c>
      <c r="G123" s="49">
        <v>4860678</v>
      </c>
      <c r="H123" s="49">
        <v>5645346</v>
      </c>
      <c r="I123" s="49">
        <v>5876679</v>
      </c>
      <c r="J123" s="49">
        <v>4036855</v>
      </c>
      <c r="K123" s="49">
        <v>5027205</v>
      </c>
      <c r="L123" s="49">
        <v>5702582</v>
      </c>
      <c r="M123" s="49">
        <v>5087847</v>
      </c>
      <c r="N123" s="49">
        <v>7392076</v>
      </c>
      <c r="O123" s="49">
        <v>6189883</v>
      </c>
      <c r="P123" s="49">
        <v>9332617</v>
      </c>
      <c r="Q123" s="49">
        <v>11541550</v>
      </c>
      <c r="R123" s="49">
        <v>12280613</v>
      </c>
      <c r="S123" s="49">
        <v>8243529</v>
      </c>
      <c r="T123" s="123">
        <v>13310690</v>
      </c>
      <c r="U123" s="226">
        <v>11761430</v>
      </c>
      <c r="V123" s="49">
        <v>13932357</v>
      </c>
      <c r="W123" s="49">
        <f>'Administrative Costs'!E123+'Assessment Service Provision'!E123+Systems!E123</f>
        <v>8614315</v>
      </c>
      <c r="X123" s="49">
        <f>'Administrative Costs'!F123+'Assessment Service Provision'!F123+Systems!F123</f>
        <v>12714274</v>
      </c>
      <c r="Y123" s="49">
        <v>10876518</v>
      </c>
      <c r="Z123" s="49">
        <v>4428471</v>
      </c>
    </row>
    <row r="124" spans="1:26">
      <c r="A124" s="51" t="s">
        <v>84</v>
      </c>
      <c r="B124" s="49">
        <v>540735</v>
      </c>
      <c r="C124" s="49">
        <v>4232267</v>
      </c>
      <c r="D124" s="49">
        <v>3970553</v>
      </c>
      <c r="E124" s="49">
        <v>4752520</v>
      </c>
      <c r="F124" s="49">
        <v>4333169</v>
      </c>
      <c r="G124" s="49">
        <v>3584758</v>
      </c>
      <c r="H124" s="49">
        <v>3264758</v>
      </c>
      <c r="I124" s="49">
        <v>2426291</v>
      </c>
      <c r="J124" s="49">
        <v>2775767</v>
      </c>
      <c r="K124" s="49">
        <v>3301101</v>
      </c>
      <c r="L124" s="49">
        <v>5824958</v>
      </c>
      <c r="M124" s="49">
        <v>2579347</v>
      </c>
      <c r="N124" s="49">
        <v>3076500</v>
      </c>
      <c r="O124" s="49">
        <v>1831401</v>
      </c>
      <c r="P124" s="49">
        <v>2431919</v>
      </c>
      <c r="Q124" s="49">
        <v>2086547</v>
      </c>
      <c r="R124" s="49">
        <v>1967980</v>
      </c>
      <c r="S124" s="49">
        <v>1860946</v>
      </c>
      <c r="T124" s="123">
        <v>2643147</v>
      </c>
      <c r="U124" s="226">
        <v>1485905</v>
      </c>
      <c r="V124" s="49">
        <v>641189</v>
      </c>
      <c r="W124" s="49">
        <f>'Administrative Costs'!E124+'Assessment Service Provision'!E124+Systems!E124</f>
        <v>1190197</v>
      </c>
      <c r="X124" s="49">
        <f>'Administrative Costs'!F124+'Assessment Service Provision'!F124+Systems!F124</f>
        <v>2274839</v>
      </c>
      <c r="Y124" s="49">
        <v>1692398</v>
      </c>
      <c r="Z124" s="49">
        <v>2192965</v>
      </c>
    </row>
    <row r="125" spans="1:26">
      <c r="A125" s="51" t="s">
        <v>86</v>
      </c>
      <c r="B125" s="49">
        <v>13438719</v>
      </c>
      <c r="C125" s="49">
        <v>14037822</v>
      </c>
      <c r="D125" s="49">
        <v>14548048</v>
      </c>
      <c r="E125" s="49">
        <v>9746770</v>
      </c>
      <c r="F125" s="49">
        <v>10947251</v>
      </c>
      <c r="G125" s="49">
        <v>11980494</v>
      </c>
      <c r="H125" s="49">
        <v>7990893</v>
      </c>
      <c r="I125" s="49">
        <v>9924076</v>
      </c>
      <c r="J125" s="49">
        <v>11596517</v>
      </c>
      <c r="K125" s="49">
        <v>7987754</v>
      </c>
      <c r="L125" s="49">
        <v>11323543</v>
      </c>
      <c r="M125" s="49">
        <v>6640236</v>
      </c>
      <c r="N125" s="49">
        <v>13942297</v>
      </c>
      <c r="O125" s="49">
        <v>21997531</v>
      </c>
      <c r="P125" s="49">
        <v>20716689</v>
      </c>
      <c r="Q125" s="49">
        <v>17393154</v>
      </c>
      <c r="R125" s="49">
        <v>18121475</v>
      </c>
      <c r="S125" s="49">
        <v>10640679</v>
      </c>
      <c r="T125" s="123">
        <v>33481049</v>
      </c>
      <c r="U125" s="226">
        <v>24413874</v>
      </c>
      <c r="V125" s="49">
        <v>63290404</v>
      </c>
      <c r="W125" s="49">
        <f>'Administrative Costs'!E125+'Assessment Service Provision'!E125+Systems!E125</f>
        <v>4608698</v>
      </c>
      <c r="X125" s="49">
        <f>'Administrative Costs'!F125+'Assessment Service Provision'!F125+Systems!F125</f>
        <v>4751902</v>
      </c>
      <c r="Y125" s="49">
        <v>4680300</v>
      </c>
      <c r="Z125" s="49">
        <v>4680300</v>
      </c>
    </row>
    <row r="126" spans="1:26">
      <c r="A126" s="51" t="s">
        <v>88</v>
      </c>
      <c r="B126" s="49">
        <v>784496</v>
      </c>
      <c r="C126" s="49">
        <v>3764101</v>
      </c>
      <c r="D126" s="49">
        <v>0</v>
      </c>
      <c r="E126" s="49">
        <v>6867617</v>
      </c>
      <c r="F126" s="49">
        <v>3279361</v>
      </c>
      <c r="G126" s="49">
        <v>3437800</v>
      </c>
      <c r="H126" s="49">
        <v>2919994</v>
      </c>
      <c r="I126" s="49">
        <v>2788758</v>
      </c>
      <c r="J126" s="49">
        <v>1160</v>
      </c>
      <c r="K126" s="49">
        <v>0</v>
      </c>
      <c r="L126" s="49">
        <v>0</v>
      </c>
      <c r="M126" s="49">
        <v>1640441</v>
      </c>
      <c r="N126" s="49">
        <v>2640650</v>
      </c>
      <c r="O126" s="49">
        <v>2525616</v>
      </c>
      <c r="P126" s="49">
        <v>2496614</v>
      </c>
      <c r="Q126" s="49">
        <v>2650000</v>
      </c>
      <c r="R126" s="49">
        <v>3048534</v>
      </c>
      <c r="S126" s="49">
        <v>2811527</v>
      </c>
      <c r="T126" s="123">
        <v>0</v>
      </c>
      <c r="U126" s="226">
        <v>2135886</v>
      </c>
      <c r="V126" s="49">
        <v>5897583</v>
      </c>
      <c r="W126" s="49">
        <f>'Administrative Costs'!E126+'Assessment Service Provision'!E126+Systems!E126</f>
        <v>2454574</v>
      </c>
      <c r="X126" s="49">
        <f>'Administrative Costs'!F126+'Assessment Service Provision'!F126+Systems!F126</f>
        <v>4009841</v>
      </c>
      <c r="Y126" s="49">
        <v>3120137</v>
      </c>
      <c r="Z126" s="49">
        <v>3477768</v>
      </c>
    </row>
    <row r="127" spans="1:26">
      <c r="A127" s="51" t="s">
        <v>74</v>
      </c>
      <c r="B127" s="49">
        <v>107340179</v>
      </c>
      <c r="C127" s="49">
        <v>170092590</v>
      </c>
      <c r="D127" s="49">
        <v>134897641</v>
      </c>
      <c r="E127" s="49">
        <v>241509608</v>
      </c>
      <c r="F127" s="49">
        <v>275349533</v>
      </c>
      <c r="G127" s="49">
        <v>270056077</v>
      </c>
      <c r="H127" s="49">
        <v>148030399</v>
      </c>
      <c r="I127" s="49">
        <v>178073422</v>
      </c>
      <c r="J127" s="49">
        <v>212009245</v>
      </c>
      <c r="K127" s="49">
        <v>243151439</v>
      </c>
      <c r="L127" s="49">
        <v>235522079</v>
      </c>
      <c r="M127" s="49">
        <v>259278351</v>
      </c>
      <c r="N127" s="49">
        <v>258838653</v>
      </c>
      <c r="O127" s="49">
        <v>221946131</v>
      </c>
      <c r="P127" s="49">
        <v>225231117</v>
      </c>
      <c r="Q127" s="49">
        <v>255475644</v>
      </c>
      <c r="R127" s="49">
        <v>249898678</v>
      </c>
      <c r="S127" s="49">
        <v>239218846</v>
      </c>
      <c r="T127" s="123">
        <v>252294510</v>
      </c>
      <c r="U127" s="226">
        <v>323359400</v>
      </c>
      <c r="V127" s="49">
        <v>370332158</v>
      </c>
      <c r="W127" s="49">
        <f>'Administrative Costs'!E127+'Assessment Service Provision'!E127+Systems!E127</f>
        <v>327807291</v>
      </c>
      <c r="X127" s="49">
        <f>'Administrative Costs'!F127+'Assessment Service Provision'!F127+Systems!F127</f>
        <v>234983561</v>
      </c>
      <c r="Y127" s="49">
        <v>168998600</v>
      </c>
      <c r="Z127" s="49">
        <v>264478682</v>
      </c>
    </row>
    <row r="128" spans="1:26">
      <c r="A128" s="51" t="s">
        <v>91</v>
      </c>
      <c r="B128" s="49">
        <v>1013569</v>
      </c>
      <c r="C128" s="49">
        <v>5661923</v>
      </c>
      <c r="D128" s="49">
        <v>6116629</v>
      </c>
      <c r="E128" s="49">
        <v>7895004</v>
      </c>
      <c r="F128" s="49">
        <v>11892693</v>
      </c>
      <c r="G128" s="49">
        <v>799239</v>
      </c>
      <c r="H128" s="49">
        <v>16024011</v>
      </c>
      <c r="I128" s="49">
        <v>6569050</v>
      </c>
      <c r="J128" s="49">
        <v>4879719</v>
      </c>
      <c r="K128" s="49">
        <v>4563131</v>
      </c>
      <c r="L128" s="49">
        <v>4194202</v>
      </c>
      <c r="M128" s="49">
        <v>5276917</v>
      </c>
      <c r="N128" s="49">
        <v>5307703</v>
      </c>
      <c r="O128" s="49">
        <v>3524157</v>
      </c>
      <c r="P128" s="49">
        <v>4431484</v>
      </c>
      <c r="Q128" s="49">
        <v>4003201</v>
      </c>
      <c r="R128" s="49">
        <v>7872423</v>
      </c>
      <c r="S128" s="49">
        <v>6862497</v>
      </c>
      <c r="T128" s="123">
        <v>9897452</v>
      </c>
      <c r="U128" s="226">
        <v>7574912</v>
      </c>
      <c r="V128" s="49">
        <v>11181292</v>
      </c>
      <c r="W128" s="49">
        <f>'Administrative Costs'!E128+'Assessment Service Provision'!E128+Systems!E128</f>
        <v>7717676</v>
      </c>
      <c r="X128" s="49">
        <f>'Administrative Costs'!F128+'Assessment Service Provision'!F128+Systems!F128</f>
        <v>4424202</v>
      </c>
      <c r="Y128" s="49">
        <v>34628198</v>
      </c>
      <c r="Z128" s="49">
        <v>41715711</v>
      </c>
    </row>
    <row r="129" spans="1:26">
      <c r="A129" s="51" t="s">
        <v>93</v>
      </c>
      <c r="B129" s="49">
        <v>31809813</v>
      </c>
      <c r="C129" s="49">
        <v>31079295</v>
      </c>
      <c r="D129" s="49">
        <v>4224530</v>
      </c>
      <c r="E129" s="49">
        <v>8891146</v>
      </c>
      <c r="F129" s="49">
        <v>4488459</v>
      </c>
      <c r="G129" s="49">
        <v>3627590</v>
      </c>
      <c r="H129" s="49">
        <v>1877482</v>
      </c>
      <c r="I129" s="49">
        <v>4608518</v>
      </c>
      <c r="J129" s="49">
        <v>11182649</v>
      </c>
      <c r="K129" s="49">
        <v>16667092</v>
      </c>
      <c r="L129" s="49">
        <v>13992406</v>
      </c>
      <c r="M129" s="49">
        <v>7002903</v>
      </c>
      <c r="N129" s="49">
        <v>19005028</v>
      </c>
      <c r="O129" s="49">
        <v>15606134</v>
      </c>
      <c r="P129" s="49">
        <v>18988735</v>
      </c>
      <c r="Q129" s="49">
        <v>18012852</v>
      </c>
      <c r="R129" s="49">
        <v>17221359</v>
      </c>
      <c r="S129" s="49">
        <v>24234008</v>
      </c>
      <c r="T129" s="123">
        <v>31955564</v>
      </c>
      <c r="U129" s="226">
        <v>32435992</v>
      </c>
      <c r="V129" s="49">
        <v>33860267</v>
      </c>
      <c r="W129" s="49">
        <f>'Administrative Costs'!E129+'Assessment Service Provision'!E129+Systems!E129</f>
        <v>22330146</v>
      </c>
      <c r="X129" s="49">
        <f>'Administrative Costs'!F129+'Assessment Service Provision'!F129+Systems!F129</f>
        <v>23714365</v>
      </c>
      <c r="Y129" s="49">
        <v>26835707</v>
      </c>
      <c r="Z129" s="49">
        <v>22007627</v>
      </c>
    </row>
    <row r="130" spans="1:26">
      <c r="A130" s="51" t="s">
        <v>95</v>
      </c>
      <c r="B130" s="49">
        <v>1330009</v>
      </c>
      <c r="C130" s="49">
        <v>1686300</v>
      </c>
      <c r="D130" s="49">
        <v>4129773</v>
      </c>
      <c r="E130" s="49">
        <v>1855727</v>
      </c>
      <c r="F130" s="49">
        <v>605380</v>
      </c>
      <c r="G130" s="49">
        <v>1130832</v>
      </c>
      <c r="H130" s="49">
        <v>1155302</v>
      </c>
      <c r="I130" s="49">
        <v>750027</v>
      </c>
      <c r="J130" s="49">
        <v>979149</v>
      </c>
      <c r="K130" s="49">
        <v>1557511</v>
      </c>
      <c r="L130" s="49">
        <v>1200945</v>
      </c>
      <c r="M130" s="49">
        <v>1133099</v>
      </c>
      <c r="N130" s="49">
        <v>2704803</v>
      </c>
      <c r="O130" s="49">
        <v>7145200</v>
      </c>
      <c r="P130" s="49">
        <v>4354335</v>
      </c>
      <c r="Q130" s="49">
        <v>5826360</v>
      </c>
      <c r="R130" s="49">
        <v>41741</v>
      </c>
      <c r="S130" s="49">
        <v>99133</v>
      </c>
      <c r="T130" s="123">
        <v>9811184</v>
      </c>
      <c r="U130" s="226">
        <v>10401939</v>
      </c>
      <c r="V130" s="49">
        <v>14627423</v>
      </c>
      <c r="W130" s="49">
        <f>'Administrative Costs'!E130+'Assessment Service Provision'!E130+Systems!E130</f>
        <v>15385084</v>
      </c>
      <c r="X130" s="49">
        <f>'Administrative Costs'!F130+'Assessment Service Provision'!F130+Systems!F130</f>
        <v>16452236</v>
      </c>
      <c r="Y130" s="49">
        <v>17191485</v>
      </c>
      <c r="Z130" s="49">
        <v>42579940</v>
      </c>
    </row>
    <row r="131" spans="1:26">
      <c r="A131" s="51" t="s">
        <v>97</v>
      </c>
      <c r="B131" s="49">
        <v>3853254</v>
      </c>
      <c r="C131" s="49">
        <v>6088707</v>
      </c>
      <c r="D131" s="49">
        <v>6234887</v>
      </c>
      <c r="E131" s="49">
        <v>5291133</v>
      </c>
      <c r="F131" s="49">
        <v>5691394</v>
      </c>
      <c r="G131" s="49">
        <v>8031069</v>
      </c>
      <c r="H131" s="49">
        <v>5282648</v>
      </c>
      <c r="I131" s="49">
        <v>5261058</v>
      </c>
      <c r="J131" s="49">
        <v>5366805</v>
      </c>
      <c r="K131" s="49">
        <v>3110988</v>
      </c>
      <c r="L131" s="49">
        <v>10802742</v>
      </c>
      <c r="M131" s="49">
        <v>8134044</v>
      </c>
      <c r="N131" s="49">
        <v>2634210</v>
      </c>
      <c r="O131" s="49">
        <v>0</v>
      </c>
      <c r="P131" s="49">
        <v>0</v>
      </c>
      <c r="Q131" s="49">
        <v>0</v>
      </c>
      <c r="R131" s="49">
        <v>0</v>
      </c>
      <c r="S131" s="49">
        <v>0</v>
      </c>
      <c r="T131" s="123">
        <v>0</v>
      </c>
      <c r="U131" s="226">
        <v>0</v>
      </c>
      <c r="V131" s="49">
        <v>0</v>
      </c>
      <c r="W131" s="49">
        <f>'Administrative Costs'!E131+'Assessment Service Provision'!E131+Systems!E131</f>
        <v>0</v>
      </c>
      <c r="X131" s="49">
        <f>'Administrative Costs'!F131+'Assessment Service Provision'!F131+Systems!F131</f>
        <v>0</v>
      </c>
      <c r="Y131" s="49">
        <v>0</v>
      </c>
      <c r="Z131" s="49">
        <v>0</v>
      </c>
    </row>
    <row r="132" spans="1:26">
      <c r="A132" s="51" t="s">
        <v>99</v>
      </c>
      <c r="B132" s="49">
        <v>12302796</v>
      </c>
      <c r="C132" s="49">
        <v>18967138</v>
      </c>
      <c r="D132" s="49">
        <v>22451288</v>
      </c>
      <c r="E132" s="49">
        <v>30337218</v>
      </c>
      <c r="F132" s="49">
        <v>28441224</v>
      </c>
      <c r="G132" s="49">
        <v>27919842</v>
      </c>
      <c r="H132" s="49">
        <v>24508488</v>
      </c>
      <c r="I132" s="49">
        <v>24628972</v>
      </c>
      <c r="J132" s="49">
        <v>21822986</v>
      </c>
      <c r="K132" s="49">
        <v>22899848</v>
      </c>
      <c r="L132" s="49">
        <v>31415714</v>
      </c>
      <c r="M132" s="49">
        <v>32305530</v>
      </c>
      <c r="N132" s="49">
        <v>21205889</v>
      </c>
      <c r="O132" s="49">
        <v>15986822</v>
      </c>
      <c r="P132" s="49">
        <v>12647920</v>
      </c>
      <c r="Q132" s="49">
        <v>15238393</v>
      </c>
      <c r="R132" s="49">
        <v>18838584</v>
      </c>
      <c r="S132" s="49">
        <v>15616317</v>
      </c>
      <c r="T132" s="123">
        <v>18631583</v>
      </c>
      <c r="U132" s="226">
        <v>15491568</v>
      </c>
      <c r="V132" s="49">
        <v>41356615</v>
      </c>
      <c r="W132" s="49">
        <f>'Administrative Costs'!E132+'Assessment Service Provision'!E132+Systems!E132</f>
        <v>25653883</v>
      </c>
      <c r="X132" s="49">
        <f>'Administrative Costs'!F132+'Assessment Service Provision'!F132+Systems!F132</f>
        <v>34845676</v>
      </c>
      <c r="Y132" s="49">
        <v>30541419</v>
      </c>
      <c r="Z132" s="49">
        <v>13688125</v>
      </c>
    </row>
    <row r="133" spans="1:26">
      <c r="A133" s="51" t="s">
        <v>101</v>
      </c>
      <c r="B133" s="49">
        <v>5586981</v>
      </c>
      <c r="C133" s="49">
        <v>3302760</v>
      </c>
      <c r="D133" s="49">
        <v>5386837</v>
      </c>
      <c r="E133" s="49">
        <v>1719786</v>
      </c>
      <c r="F133" s="49">
        <v>5595786</v>
      </c>
      <c r="G133" s="49">
        <v>6822559</v>
      </c>
      <c r="H133" s="49">
        <v>3897305</v>
      </c>
      <c r="I133" s="49">
        <v>3294416</v>
      </c>
      <c r="J133" s="49">
        <v>3657611</v>
      </c>
      <c r="K133" s="49">
        <v>3427624</v>
      </c>
      <c r="L133" s="49">
        <v>2916820</v>
      </c>
      <c r="M133" s="49">
        <v>15333640</v>
      </c>
      <c r="N133" s="49">
        <v>1785476</v>
      </c>
      <c r="O133" s="49">
        <v>5043271</v>
      </c>
      <c r="P133" s="49">
        <v>6174035</v>
      </c>
      <c r="Q133" s="49">
        <v>3480239</v>
      </c>
      <c r="R133" s="49">
        <v>1331050</v>
      </c>
      <c r="S133" s="49">
        <v>3628412</v>
      </c>
      <c r="T133" s="123">
        <v>234774</v>
      </c>
      <c r="U133" s="226">
        <v>238858</v>
      </c>
      <c r="V133" s="49">
        <v>5797504</v>
      </c>
      <c r="W133" s="49">
        <f>'Administrative Costs'!E133+'Assessment Service Provision'!E133+Systems!E133</f>
        <v>7081887</v>
      </c>
      <c r="X133" s="49">
        <f>'Administrative Costs'!F133+'Assessment Service Provision'!F133+Systems!F133</f>
        <v>3297165</v>
      </c>
      <c r="Y133" s="49">
        <v>3777485</v>
      </c>
      <c r="Z133" s="49">
        <v>3348486</v>
      </c>
    </row>
    <row r="134" spans="1:26">
      <c r="A134" s="51" t="s">
        <v>102</v>
      </c>
      <c r="B134" s="49">
        <v>1110582</v>
      </c>
      <c r="C134" s="49">
        <v>5659006</v>
      </c>
      <c r="D134" s="49">
        <v>5471438</v>
      </c>
      <c r="E134" s="49">
        <v>5289872</v>
      </c>
      <c r="F134" s="49">
        <v>4706996</v>
      </c>
      <c r="G134" s="49">
        <v>5612633</v>
      </c>
      <c r="H134" s="49">
        <v>7162227</v>
      </c>
      <c r="I134" s="49">
        <v>6742806</v>
      </c>
      <c r="J134" s="49">
        <v>6955466</v>
      </c>
      <c r="K134" s="49">
        <v>5996831</v>
      </c>
      <c r="L134" s="49">
        <v>6413322</v>
      </c>
      <c r="M134" s="49">
        <v>5905074</v>
      </c>
      <c r="N134" s="49">
        <v>6001690</v>
      </c>
      <c r="O134" s="49">
        <v>6334988</v>
      </c>
      <c r="P134" s="49">
        <v>4762941</v>
      </c>
      <c r="Q134" s="49">
        <v>6874571</v>
      </c>
      <c r="R134" s="49">
        <v>6801923</v>
      </c>
      <c r="S134" s="49">
        <v>7403533</v>
      </c>
      <c r="T134" s="123">
        <v>14994759</v>
      </c>
      <c r="U134" s="226">
        <v>13649365</v>
      </c>
      <c r="V134" s="49">
        <v>16870156</v>
      </c>
      <c r="W134" s="49">
        <f>'Administrative Costs'!E134+'Assessment Service Provision'!E134+Systems!E134</f>
        <v>11557781</v>
      </c>
      <c r="X134" s="49">
        <f>'Administrative Costs'!F134+'Assessment Service Provision'!F134+Systems!F134</f>
        <v>9795793</v>
      </c>
      <c r="Y134" s="49">
        <v>10278977</v>
      </c>
      <c r="Z134" s="49">
        <v>11553877</v>
      </c>
    </row>
    <row r="135" spans="1:26">
      <c r="A135" s="51" t="s">
        <v>103</v>
      </c>
      <c r="B135" s="49">
        <v>528026</v>
      </c>
      <c r="C135" s="49">
        <v>2069742</v>
      </c>
      <c r="D135" s="49">
        <v>2149542</v>
      </c>
      <c r="E135" s="49">
        <v>1268593</v>
      </c>
      <c r="F135" s="49">
        <v>2244557</v>
      </c>
      <c r="G135" s="49">
        <v>2691324</v>
      </c>
      <c r="H135" s="49">
        <v>3017826</v>
      </c>
      <c r="I135" s="49">
        <v>2413363</v>
      </c>
      <c r="J135" s="49">
        <v>1686870</v>
      </c>
      <c r="K135" s="49">
        <v>1823759</v>
      </c>
      <c r="L135" s="49">
        <v>6446852</v>
      </c>
      <c r="M135" s="49">
        <v>5697811</v>
      </c>
      <c r="N135" s="49">
        <v>6196304</v>
      </c>
      <c r="O135" s="49">
        <v>4247437</v>
      </c>
      <c r="P135" s="49">
        <v>728777</v>
      </c>
      <c r="Q135" s="49">
        <v>939824</v>
      </c>
      <c r="R135" s="49">
        <v>1576347</v>
      </c>
      <c r="S135" s="49">
        <v>1348847</v>
      </c>
      <c r="T135" s="123">
        <v>1586600</v>
      </c>
      <c r="U135" s="226">
        <v>1538822</v>
      </c>
      <c r="V135" s="49">
        <v>1789669</v>
      </c>
      <c r="W135" s="49">
        <f>'Administrative Costs'!E135+'Assessment Service Provision'!E135+Systems!E135</f>
        <v>2065587</v>
      </c>
      <c r="X135" s="49">
        <f>'Administrative Costs'!F135+'Assessment Service Provision'!F135+Systems!F135</f>
        <v>1854568</v>
      </c>
      <c r="Y135" s="49">
        <v>1967093</v>
      </c>
      <c r="Z135" s="49">
        <v>1625113</v>
      </c>
    </row>
    <row r="136" spans="1:26">
      <c r="A136" s="51" t="s">
        <v>104</v>
      </c>
      <c r="B136" s="49">
        <v>2271134</v>
      </c>
      <c r="C136" s="49">
        <v>66145673</v>
      </c>
      <c r="D136" s="49">
        <v>65323879</v>
      </c>
      <c r="E136" s="49">
        <v>35714121</v>
      </c>
      <c r="F136" s="49">
        <v>11897156</v>
      </c>
      <c r="G136" s="49">
        <v>16784521</v>
      </c>
      <c r="H136" s="49">
        <v>9650635</v>
      </c>
      <c r="I136" s="49">
        <v>7233413</v>
      </c>
      <c r="J136" s="49">
        <v>6749999</v>
      </c>
      <c r="K136" s="49">
        <v>7333066</v>
      </c>
      <c r="L136" s="49">
        <v>10250560</v>
      </c>
      <c r="M136" s="49">
        <v>12870184</v>
      </c>
      <c r="N136" s="49">
        <v>14211272</v>
      </c>
      <c r="O136" s="49">
        <v>10298119</v>
      </c>
      <c r="P136" s="49">
        <v>9224424</v>
      </c>
      <c r="Q136" s="49">
        <v>6424063</v>
      </c>
      <c r="R136" s="49">
        <v>464542</v>
      </c>
      <c r="S136" s="49">
        <v>632789</v>
      </c>
      <c r="T136" s="123">
        <v>845581</v>
      </c>
      <c r="U136" s="226">
        <v>759733</v>
      </c>
      <c r="V136" s="49">
        <v>670547</v>
      </c>
      <c r="W136" s="49">
        <f>'Administrative Costs'!E136+'Assessment Service Provision'!E136+Systems!E136</f>
        <v>1146172</v>
      </c>
      <c r="X136" s="49">
        <f>'Administrative Costs'!F136+'Assessment Service Provision'!F136+Systems!F136</f>
        <v>1144737</v>
      </c>
      <c r="Y136" s="49">
        <v>1214608</v>
      </c>
      <c r="Z136" s="49">
        <v>1243408</v>
      </c>
    </row>
    <row r="137" spans="1:26">
      <c r="A137" s="51" t="s">
        <v>105</v>
      </c>
      <c r="B137" s="49">
        <v>13971500</v>
      </c>
      <c r="C137" s="49">
        <v>22070719</v>
      </c>
      <c r="D137" s="49">
        <v>27197798</v>
      </c>
      <c r="E137" s="49">
        <v>15441736</v>
      </c>
      <c r="F137" s="49">
        <v>12654845</v>
      </c>
      <c r="G137" s="49">
        <v>13119512</v>
      </c>
      <c r="H137" s="49">
        <v>13355956</v>
      </c>
      <c r="I137" s="49">
        <v>13446325</v>
      </c>
      <c r="J137" s="49">
        <v>16020886</v>
      </c>
      <c r="K137" s="49">
        <v>13433741</v>
      </c>
      <c r="L137" s="49">
        <v>11537874</v>
      </c>
      <c r="M137" s="49">
        <v>10751034</v>
      </c>
      <c r="N137" s="49">
        <v>7554369</v>
      </c>
      <c r="O137" s="49">
        <v>0</v>
      </c>
      <c r="P137" s="49">
        <v>0</v>
      </c>
      <c r="Q137" s="49">
        <v>0</v>
      </c>
      <c r="R137" s="49">
        <v>0</v>
      </c>
      <c r="S137" s="49">
        <v>0</v>
      </c>
      <c r="T137" s="123">
        <v>0</v>
      </c>
      <c r="U137" s="226">
        <v>0</v>
      </c>
      <c r="V137" s="49">
        <v>0</v>
      </c>
      <c r="W137" s="49">
        <f>'Administrative Costs'!E137+'Assessment Service Provision'!E137+Systems!E137</f>
        <v>0</v>
      </c>
      <c r="X137" s="49">
        <f>'Administrative Costs'!F137+'Assessment Service Provision'!F137+Systems!F137</f>
        <v>2856744</v>
      </c>
      <c r="Y137" s="49">
        <v>3765894</v>
      </c>
      <c r="Z137" s="49">
        <v>0</v>
      </c>
    </row>
    <row r="138" spans="1:26">
      <c r="A138" s="51" t="s">
        <v>107</v>
      </c>
      <c r="B138" s="49">
        <v>8021252</v>
      </c>
      <c r="C138" s="49">
        <v>8983470</v>
      </c>
      <c r="D138" s="49">
        <v>12661268</v>
      </c>
      <c r="E138" s="49">
        <v>10951071</v>
      </c>
      <c r="F138" s="49">
        <v>8359849</v>
      </c>
      <c r="G138" s="49">
        <v>4265577</v>
      </c>
      <c r="H138" s="49">
        <v>5118430</v>
      </c>
      <c r="I138" s="49">
        <v>7807781</v>
      </c>
      <c r="J138" s="49">
        <v>10034887</v>
      </c>
      <c r="K138" s="49">
        <v>8524904</v>
      </c>
      <c r="L138" s="49">
        <v>6886956</v>
      </c>
      <c r="M138" s="49">
        <v>7647494</v>
      </c>
      <c r="N138" s="49">
        <v>7247510</v>
      </c>
      <c r="O138" s="49">
        <v>5320440</v>
      </c>
      <c r="P138" s="49">
        <v>2353878</v>
      </c>
      <c r="Q138" s="49">
        <v>3533102</v>
      </c>
      <c r="R138" s="49">
        <v>4514448</v>
      </c>
      <c r="S138" s="49">
        <v>3300599</v>
      </c>
      <c r="T138" s="123">
        <v>6611348</v>
      </c>
      <c r="U138" s="226">
        <v>4895936</v>
      </c>
      <c r="V138" s="49">
        <v>4626676</v>
      </c>
      <c r="W138" s="49">
        <f>'Administrative Costs'!E138+'Assessment Service Provision'!E138+Systems!E138</f>
        <v>4766703</v>
      </c>
      <c r="X138" s="49">
        <f>'Administrative Costs'!F138+'Assessment Service Provision'!F138+Systems!F138</f>
        <v>4936159</v>
      </c>
      <c r="Y138" s="49">
        <v>5342568</v>
      </c>
      <c r="Z138" s="49">
        <v>5724002</v>
      </c>
    </row>
    <row r="139" spans="1:26">
      <c r="A139" s="51" t="s">
        <v>76</v>
      </c>
      <c r="B139" s="49">
        <v>3300011</v>
      </c>
      <c r="C139" s="49">
        <v>4796206</v>
      </c>
      <c r="D139" s="49">
        <v>3397831</v>
      </c>
      <c r="E139" s="49">
        <v>7158834</v>
      </c>
      <c r="F139" s="49">
        <v>0</v>
      </c>
      <c r="G139" s="49">
        <v>4117</v>
      </c>
      <c r="H139" s="49">
        <v>0</v>
      </c>
      <c r="I139" s="49">
        <v>0</v>
      </c>
      <c r="J139" s="49">
        <v>0</v>
      </c>
      <c r="K139" s="49">
        <v>0</v>
      </c>
      <c r="L139" s="49">
        <v>156781</v>
      </c>
      <c r="M139" s="49">
        <v>0</v>
      </c>
      <c r="N139" s="49">
        <v>0</v>
      </c>
      <c r="O139" s="49">
        <v>0</v>
      </c>
      <c r="P139" s="49">
        <v>0</v>
      </c>
      <c r="Q139" s="49">
        <v>0</v>
      </c>
      <c r="R139" s="49">
        <v>0</v>
      </c>
      <c r="S139" s="49">
        <v>0</v>
      </c>
      <c r="T139" s="123">
        <v>0</v>
      </c>
      <c r="U139" s="226">
        <v>0</v>
      </c>
      <c r="V139" s="49">
        <v>0</v>
      </c>
      <c r="W139" s="49">
        <f>'Administrative Costs'!E139+'Assessment Service Provision'!E139+Systems!E139</f>
        <v>0</v>
      </c>
      <c r="X139" s="49">
        <f>'Administrative Costs'!F139+'Assessment Service Provision'!F139+Systems!F139</f>
        <v>0</v>
      </c>
      <c r="Y139" s="49">
        <v>0</v>
      </c>
      <c r="Z139" s="49">
        <v>0</v>
      </c>
    </row>
    <row r="140" spans="1:26">
      <c r="A140" s="51" t="s">
        <v>110</v>
      </c>
      <c r="B140" s="49">
        <v>10811740</v>
      </c>
      <c r="C140" s="49">
        <v>10489843</v>
      </c>
      <c r="D140" s="49">
        <v>8705203</v>
      </c>
      <c r="E140" s="49">
        <v>6372490</v>
      </c>
      <c r="F140" s="49">
        <v>2840398</v>
      </c>
      <c r="G140" s="49">
        <v>4054300</v>
      </c>
      <c r="H140" s="49">
        <v>3110166</v>
      </c>
      <c r="I140" s="49">
        <v>799490</v>
      </c>
      <c r="J140" s="49">
        <v>431037</v>
      </c>
      <c r="K140" s="49">
        <v>1424538</v>
      </c>
      <c r="L140" s="49">
        <v>1087641</v>
      </c>
      <c r="M140" s="49">
        <v>857774</v>
      </c>
      <c r="N140" s="49">
        <v>758848</v>
      </c>
      <c r="O140" s="49">
        <v>1447396</v>
      </c>
      <c r="P140" s="49">
        <v>4644882</v>
      </c>
      <c r="Q140" s="49">
        <v>435649</v>
      </c>
      <c r="R140" s="49">
        <v>409269</v>
      </c>
      <c r="S140" s="49">
        <v>287116</v>
      </c>
      <c r="T140" s="123">
        <v>1170259</v>
      </c>
      <c r="U140" s="226">
        <v>2062948</v>
      </c>
      <c r="V140" s="49">
        <v>441422</v>
      </c>
      <c r="W140" s="49">
        <f>'Administrative Costs'!E140+'Assessment Service Provision'!E140+Systems!E140</f>
        <v>217788</v>
      </c>
      <c r="X140" s="49">
        <f>'Administrative Costs'!F140+'Assessment Service Provision'!F140+Systems!F140</f>
        <v>223256</v>
      </c>
      <c r="Y140" s="49">
        <v>155189</v>
      </c>
      <c r="Z140" s="49">
        <v>89660</v>
      </c>
    </row>
    <row r="141" spans="1:26">
      <c r="A141" s="51" t="s">
        <v>111</v>
      </c>
      <c r="B141" s="49">
        <v>8219100</v>
      </c>
      <c r="C141" s="49">
        <v>-2414933</v>
      </c>
      <c r="D141" s="49">
        <v>534272</v>
      </c>
      <c r="E141" s="49">
        <v>11853198</v>
      </c>
      <c r="F141" s="49">
        <v>11899584</v>
      </c>
      <c r="G141" s="49">
        <v>11927420</v>
      </c>
      <c r="H141" s="49">
        <v>11162637</v>
      </c>
      <c r="I141" s="49">
        <v>10442566</v>
      </c>
      <c r="J141" s="49">
        <v>10205459</v>
      </c>
      <c r="K141" s="49">
        <v>2134355</v>
      </c>
      <c r="L141" s="49">
        <v>1761419</v>
      </c>
      <c r="M141" s="49">
        <v>4422937</v>
      </c>
      <c r="N141" s="49">
        <v>207716</v>
      </c>
      <c r="O141" s="49">
        <v>2628782</v>
      </c>
      <c r="P141" s="49">
        <v>587044</v>
      </c>
      <c r="Q141" s="49">
        <v>42383</v>
      </c>
      <c r="R141" s="49">
        <v>50016</v>
      </c>
      <c r="S141" s="49">
        <v>0</v>
      </c>
      <c r="T141" s="123">
        <v>0</v>
      </c>
      <c r="U141" s="226">
        <v>0</v>
      </c>
      <c r="V141" s="49">
        <v>0</v>
      </c>
      <c r="W141" s="49">
        <f>'Administrative Costs'!E141+'Assessment Service Provision'!E141+Systems!E141</f>
        <v>0</v>
      </c>
      <c r="X141" s="49">
        <f>'Administrative Costs'!F141+'Assessment Service Provision'!F141+Systems!F141</f>
        <v>0</v>
      </c>
      <c r="Y141" s="49">
        <v>0</v>
      </c>
      <c r="Z141" s="49">
        <v>0</v>
      </c>
    </row>
    <row r="142" spans="1:26">
      <c r="A142" s="51" t="s">
        <v>113</v>
      </c>
      <c r="B142" s="49">
        <v>3184403</v>
      </c>
      <c r="C142" s="49">
        <v>475128</v>
      </c>
      <c r="D142" s="49">
        <v>1128942</v>
      </c>
      <c r="E142" s="49">
        <v>95887</v>
      </c>
      <c r="F142" s="49">
        <v>325851</v>
      </c>
      <c r="G142" s="49">
        <v>90490</v>
      </c>
      <c r="H142" s="49">
        <v>1116077</v>
      </c>
      <c r="I142" s="49">
        <v>0</v>
      </c>
      <c r="J142" s="49">
        <v>0</v>
      </c>
      <c r="K142" s="49">
        <v>0</v>
      </c>
      <c r="L142" s="49">
        <v>0</v>
      </c>
      <c r="M142" s="49">
        <v>0</v>
      </c>
      <c r="N142" s="49">
        <v>0</v>
      </c>
      <c r="O142" s="49">
        <v>0</v>
      </c>
      <c r="P142" s="49">
        <v>0</v>
      </c>
      <c r="Q142" s="49">
        <v>0</v>
      </c>
      <c r="R142" s="49">
        <v>0</v>
      </c>
      <c r="S142" s="49">
        <v>0</v>
      </c>
      <c r="T142" s="123">
        <v>1513508</v>
      </c>
      <c r="U142" s="226">
        <v>2663188</v>
      </c>
      <c r="V142" s="49">
        <v>282635</v>
      </c>
      <c r="W142" s="49">
        <f>'Administrative Costs'!E142+'Assessment Service Provision'!E142+Systems!E142</f>
        <v>1627834</v>
      </c>
      <c r="X142" s="49">
        <f>'Administrative Costs'!F142+'Assessment Service Provision'!F142+Systems!F142</f>
        <v>1515415</v>
      </c>
      <c r="Y142" s="49">
        <v>1265113</v>
      </c>
      <c r="Z142" s="49">
        <v>1248482</v>
      </c>
    </row>
    <row r="143" spans="1:26">
      <c r="A143" s="51" t="s">
        <v>78</v>
      </c>
      <c r="B143" s="49">
        <v>14404852</v>
      </c>
      <c r="C143" s="49">
        <v>30084913</v>
      </c>
      <c r="D143" s="49">
        <v>16181656</v>
      </c>
      <c r="E143" s="49">
        <v>15116356</v>
      </c>
      <c r="F143" s="49">
        <v>15837001</v>
      </c>
      <c r="G143" s="49">
        <v>20415572</v>
      </c>
      <c r="H143" s="49">
        <v>19635380</v>
      </c>
      <c r="I143" s="49">
        <v>22173330</v>
      </c>
      <c r="J143" s="49">
        <v>13486480</v>
      </c>
      <c r="K143" s="49">
        <v>9007470</v>
      </c>
      <c r="L143" s="49">
        <v>13328834</v>
      </c>
      <c r="M143" s="49">
        <v>28020721</v>
      </c>
      <c r="N143" s="49">
        <v>6756299</v>
      </c>
      <c r="O143" s="49">
        <v>19971166</v>
      </c>
      <c r="P143" s="49">
        <v>37390555</v>
      </c>
      <c r="Q143" s="49">
        <v>9256182</v>
      </c>
      <c r="R143" s="49">
        <v>30656794</v>
      </c>
      <c r="S143" s="49">
        <v>19635795</v>
      </c>
      <c r="T143" s="123">
        <v>572318</v>
      </c>
      <c r="U143" s="226">
        <v>2026847</v>
      </c>
      <c r="V143" s="49">
        <v>5968696</v>
      </c>
      <c r="W143" s="49">
        <f>'Administrative Costs'!E143+'Assessment Service Provision'!E143+Systems!E143</f>
        <v>2059279</v>
      </c>
      <c r="X143" s="49">
        <f>'Administrative Costs'!F143+'Assessment Service Provision'!F143+Systems!F143</f>
        <v>7193638</v>
      </c>
      <c r="Y143" s="49">
        <v>745069</v>
      </c>
      <c r="Z143" s="49">
        <v>3223668</v>
      </c>
    </row>
    <row r="144" spans="1:26">
      <c r="A144" s="51" t="s">
        <v>116</v>
      </c>
      <c r="B144" s="49">
        <v>46025386</v>
      </c>
      <c r="C144" s="49">
        <v>45072492</v>
      </c>
      <c r="D144" s="49">
        <v>36092007</v>
      </c>
      <c r="E144" s="49">
        <v>36091691</v>
      </c>
      <c r="F144" s="49">
        <v>38016543</v>
      </c>
      <c r="G144" s="49">
        <v>28664831</v>
      </c>
      <c r="H144" s="49">
        <v>19581864</v>
      </c>
      <c r="I144" s="49">
        <v>16460017</v>
      </c>
      <c r="J144" s="49">
        <v>17287693</v>
      </c>
      <c r="K144" s="49">
        <v>28128243</v>
      </c>
      <c r="L144" s="49">
        <v>27695226</v>
      </c>
      <c r="M144" s="49">
        <v>40378156</v>
      </c>
      <c r="N144" s="49">
        <v>29776770</v>
      </c>
      <c r="O144" s="49">
        <v>23122791</v>
      </c>
      <c r="P144" s="49">
        <v>30656324</v>
      </c>
      <c r="Q144" s="49">
        <v>31318564</v>
      </c>
      <c r="R144" s="49">
        <v>33251461</v>
      </c>
      <c r="S144" s="49">
        <v>34616055</v>
      </c>
      <c r="T144" s="123">
        <v>34693280</v>
      </c>
      <c r="U144" s="226">
        <v>34640357</v>
      </c>
      <c r="V144" s="49">
        <v>36557386</v>
      </c>
      <c r="W144" s="49">
        <f>'Administrative Costs'!E144+'Assessment Service Provision'!E144+Systems!E144</f>
        <v>37800226</v>
      </c>
      <c r="X144" s="49">
        <f>'Administrative Costs'!F144+'Assessment Service Provision'!F144+Systems!F144</f>
        <v>37825819</v>
      </c>
      <c r="Y144" s="49">
        <v>33134559</v>
      </c>
      <c r="Z144" s="49">
        <v>32466025</v>
      </c>
    </row>
    <row r="145" spans="1:26">
      <c r="A145" s="51" t="s">
        <v>117</v>
      </c>
      <c r="B145" s="49">
        <v>47390435</v>
      </c>
      <c r="C145" s="49">
        <v>25163773</v>
      </c>
      <c r="D145" s="49">
        <v>27834692</v>
      </c>
      <c r="E145" s="49">
        <v>-23989242</v>
      </c>
      <c r="F145" s="49">
        <v>55154510</v>
      </c>
      <c r="G145" s="49">
        <v>16840435</v>
      </c>
      <c r="H145" s="49">
        <v>8380062</v>
      </c>
      <c r="I145" s="49">
        <v>5624083</v>
      </c>
      <c r="J145" s="49">
        <v>10387209</v>
      </c>
      <c r="K145" s="49">
        <v>20199046</v>
      </c>
      <c r="L145" s="49">
        <v>11865767</v>
      </c>
      <c r="M145" s="49">
        <v>67825621</v>
      </c>
      <c r="N145" s="49">
        <v>34755088</v>
      </c>
      <c r="O145" s="49">
        <v>13230179</v>
      </c>
      <c r="P145" s="49">
        <v>14877220</v>
      </c>
      <c r="Q145" s="49">
        <v>31385477</v>
      </c>
      <c r="R145" s="49">
        <v>78839423</v>
      </c>
      <c r="S145" s="49">
        <v>64967737</v>
      </c>
      <c r="T145" s="123">
        <v>83820926</v>
      </c>
      <c r="U145" s="226">
        <v>67572121</v>
      </c>
      <c r="V145" s="49">
        <v>66653466</v>
      </c>
      <c r="W145" s="49">
        <f>'Administrative Costs'!E145+'Assessment Service Provision'!E145+Systems!E145</f>
        <v>953628</v>
      </c>
      <c r="X145" s="49">
        <f>'Administrative Costs'!F145+'Assessment Service Provision'!F145+Systems!F145</f>
        <v>13458986</v>
      </c>
      <c r="Y145" s="49">
        <v>41308312</v>
      </c>
      <c r="Z145" s="49">
        <v>46111922</v>
      </c>
    </row>
    <row r="146" spans="1:26">
      <c r="A146" s="51" t="s">
        <v>77</v>
      </c>
      <c r="B146" s="49">
        <v>7510156</v>
      </c>
      <c r="C146" s="49">
        <v>28393941</v>
      </c>
      <c r="D146" s="49">
        <v>21947408</v>
      </c>
      <c r="E146" s="49">
        <v>22201789</v>
      </c>
      <c r="F146" s="49">
        <v>23837252</v>
      </c>
      <c r="G146" s="49">
        <v>27855374</v>
      </c>
      <c r="H146" s="49">
        <v>22475581</v>
      </c>
      <c r="I146" s="49">
        <v>20407642</v>
      </c>
      <c r="J146" s="49">
        <v>19241449</v>
      </c>
      <c r="K146" s="49">
        <v>16972036</v>
      </c>
      <c r="L146" s="49">
        <v>18158447</v>
      </c>
      <c r="M146" s="49">
        <v>17827370</v>
      </c>
      <c r="N146" s="49">
        <v>18648207</v>
      </c>
      <c r="O146" s="49">
        <v>20105168</v>
      </c>
      <c r="P146" s="49">
        <v>17547990</v>
      </c>
      <c r="Q146" s="49">
        <v>16168834</v>
      </c>
      <c r="R146" s="49">
        <v>16218658</v>
      </c>
      <c r="S146" s="49">
        <v>17894313</v>
      </c>
      <c r="T146" s="123">
        <v>16415367</v>
      </c>
      <c r="U146" s="226">
        <v>17624317</v>
      </c>
      <c r="V146" s="49">
        <v>17742233</v>
      </c>
      <c r="W146" s="49">
        <f>'Administrative Costs'!E146+'Assessment Service Provision'!E146+Systems!E146</f>
        <v>20011270</v>
      </c>
      <c r="X146" s="49">
        <f>'Administrative Costs'!F146+'Assessment Service Provision'!F146+Systems!F146</f>
        <v>16979494</v>
      </c>
      <c r="Y146" s="49">
        <v>17338184</v>
      </c>
      <c r="Z146" s="49">
        <v>17082394</v>
      </c>
    </row>
    <row r="147" spans="1:26">
      <c r="A147" s="51" t="s">
        <v>120</v>
      </c>
      <c r="B147" s="49">
        <v>7870085</v>
      </c>
      <c r="C147" s="49">
        <v>-119516</v>
      </c>
      <c r="D147" s="49">
        <v>4686199</v>
      </c>
      <c r="E147" s="49">
        <v>88191</v>
      </c>
      <c r="F147" s="49">
        <v>493485</v>
      </c>
      <c r="G147" s="49">
        <v>1795098</v>
      </c>
      <c r="H147" s="49">
        <v>623677</v>
      </c>
      <c r="I147" s="49">
        <v>579981</v>
      </c>
      <c r="J147" s="49">
        <v>2004467</v>
      </c>
      <c r="K147" s="49">
        <v>529855</v>
      </c>
      <c r="L147" s="49">
        <v>600868</v>
      </c>
      <c r="M147" s="49">
        <v>744048</v>
      </c>
      <c r="N147" s="49">
        <v>355018</v>
      </c>
      <c r="O147" s="49">
        <v>306513</v>
      </c>
      <c r="P147" s="49">
        <v>262145</v>
      </c>
      <c r="Q147" s="49">
        <v>873722</v>
      </c>
      <c r="R147" s="49">
        <v>280677</v>
      </c>
      <c r="S147" s="49">
        <v>345961</v>
      </c>
      <c r="T147" s="123">
        <v>285268</v>
      </c>
      <c r="U147" s="226">
        <v>218059</v>
      </c>
      <c r="V147" s="49">
        <v>99005</v>
      </c>
      <c r="W147" s="49">
        <f>'Administrative Costs'!E147+'Assessment Service Provision'!E147+Systems!E147</f>
        <v>108447</v>
      </c>
      <c r="X147" s="49">
        <f>'Administrative Costs'!F147+'Assessment Service Provision'!F147+Systems!F147</f>
        <v>133019</v>
      </c>
      <c r="Y147" s="49">
        <v>920270</v>
      </c>
      <c r="Z147" s="49">
        <v>3067266</v>
      </c>
    </row>
    <row r="148" spans="1:26">
      <c r="A148" s="51" t="s">
        <v>122</v>
      </c>
      <c r="B148" s="49">
        <v>1012512</v>
      </c>
      <c r="C148" s="49">
        <v>6504291</v>
      </c>
      <c r="D148" s="49">
        <v>7377484</v>
      </c>
      <c r="E148" s="49">
        <v>7145783</v>
      </c>
      <c r="F148" s="49">
        <v>8085630</v>
      </c>
      <c r="G148" s="49">
        <v>11068720</v>
      </c>
      <c r="H148" s="49">
        <v>10301541</v>
      </c>
      <c r="I148" s="49">
        <v>9840568</v>
      </c>
      <c r="J148" s="49">
        <v>10147285</v>
      </c>
      <c r="K148" s="49">
        <v>7130409</v>
      </c>
      <c r="L148" s="49">
        <v>7887555</v>
      </c>
      <c r="M148" s="49">
        <v>7508197</v>
      </c>
      <c r="N148" s="49">
        <v>7301598</v>
      </c>
      <c r="O148" s="49">
        <v>6408181</v>
      </c>
      <c r="P148" s="49">
        <v>6963937</v>
      </c>
      <c r="Q148" s="49">
        <v>11100740</v>
      </c>
      <c r="R148" s="49">
        <v>9444160</v>
      </c>
      <c r="S148" s="49">
        <v>3864683</v>
      </c>
      <c r="T148" s="123">
        <v>4267082</v>
      </c>
      <c r="U148" s="226">
        <v>8556402</v>
      </c>
      <c r="V148" s="49">
        <v>5856024</v>
      </c>
      <c r="W148" s="49">
        <f>'Administrative Costs'!E148+'Assessment Service Provision'!E148+Systems!E148</f>
        <v>7821500</v>
      </c>
      <c r="X148" s="49">
        <f>'Administrative Costs'!F148+'Assessment Service Provision'!F148+Systems!F148</f>
        <v>5678663</v>
      </c>
      <c r="Y148" s="49">
        <v>6793375</v>
      </c>
      <c r="Z148" s="49">
        <v>4314868</v>
      </c>
    </row>
    <row r="149" spans="1:26">
      <c r="A149" s="51" t="s">
        <v>124</v>
      </c>
      <c r="B149" s="49">
        <v>1968996</v>
      </c>
      <c r="C149" s="49">
        <v>3139708</v>
      </c>
      <c r="D149" s="49">
        <v>3972102</v>
      </c>
      <c r="E149" s="49">
        <v>2992359</v>
      </c>
      <c r="F149" s="49">
        <v>1630840</v>
      </c>
      <c r="G149" s="49">
        <v>2432393</v>
      </c>
      <c r="H149" s="49">
        <v>1486129</v>
      </c>
      <c r="I149" s="49">
        <v>513609</v>
      </c>
      <c r="J149" s="49">
        <v>828525</v>
      </c>
      <c r="K149" s="49">
        <v>574174</v>
      </c>
      <c r="L149" s="49">
        <v>875858</v>
      </c>
      <c r="M149" s="49">
        <v>1314954</v>
      </c>
      <c r="N149" s="49">
        <v>817382</v>
      </c>
      <c r="O149" s="49">
        <v>856773</v>
      </c>
      <c r="P149" s="49">
        <v>2178169</v>
      </c>
      <c r="Q149" s="49">
        <v>3187844</v>
      </c>
      <c r="R149" s="49">
        <v>2536337</v>
      </c>
      <c r="S149" s="49">
        <v>1234883</v>
      </c>
      <c r="T149" s="123">
        <v>1351906</v>
      </c>
      <c r="U149" s="226">
        <v>1635474</v>
      </c>
      <c r="V149" s="49">
        <v>4173366</v>
      </c>
      <c r="W149" s="49">
        <f>'Administrative Costs'!E149+'Assessment Service Provision'!E149+Systems!E149</f>
        <v>6776238</v>
      </c>
      <c r="X149" s="49">
        <f>'Administrative Costs'!F149+'Assessment Service Provision'!F149+Systems!F149</f>
        <v>6217370</v>
      </c>
      <c r="Y149" s="49">
        <v>6684726</v>
      </c>
      <c r="Z149" s="49">
        <v>6887047</v>
      </c>
    </row>
    <row r="150" spans="1:26">
      <c r="A150" s="51" t="s">
        <v>126</v>
      </c>
      <c r="B150" s="49">
        <v>6777041</v>
      </c>
      <c r="C150" s="49">
        <v>9043381</v>
      </c>
      <c r="D150" s="49">
        <v>2361311</v>
      </c>
      <c r="E150" s="49">
        <v>3734275</v>
      </c>
      <c r="F150" s="49">
        <v>2602809</v>
      </c>
      <c r="G150" s="49">
        <v>0</v>
      </c>
      <c r="H150" s="49">
        <v>200000</v>
      </c>
      <c r="I150" s="49">
        <v>0</v>
      </c>
      <c r="J150" s="49">
        <v>0</v>
      </c>
      <c r="K150" s="49">
        <v>0</v>
      </c>
      <c r="L150" s="49">
        <v>0</v>
      </c>
      <c r="M150" s="49">
        <v>0</v>
      </c>
      <c r="N150" s="49">
        <v>0</v>
      </c>
      <c r="O150" s="49">
        <v>0</v>
      </c>
      <c r="P150" s="49">
        <v>0</v>
      </c>
      <c r="Q150" s="49">
        <v>0</v>
      </c>
      <c r="R150" s="49">
        <v>0</v>
      </c>
      <c r="S150" s="49">
        <v>0</v>
      </c>
      <c r="T150" s="123">
        <v>0</v>
      </c>
      <c r="U150" s="226">
        <v>0</v>
      </c>
      <c r="V150" s="49">
        <v>0</v>
      </c>
      <c r="W150" s="49">
        <f>'Administrative Costs'!E150+'Assessment Service Provision'!E150+Systems!E150</f>
        <v>0</v>
      </c>
      <c r="X150" s="49">
        <f>'Administrative Costs'!F150+'Assessment Service Provision'!F150+Systems!F150</f>
        <v>0</v>
      </c>
      <c r="Y150" s="49">
        <v>0</v>
      </c>
      <c r="Z150" s="49">
        <v>0</v>
      </c>
    </row>
    <row r="151" spans="1:26">
      <c r="A151" s="51" t="s">
        <v>127</v>
      </c>
      <c r="B151" s="49">
        <v>3827008</v>
      </c>
      <c r="C151" s="49">
        <v>2968240</v>
      </c>
      <c r="D151" s="49">
        <v>2200036</v>
      </c>
      <c r="E151" s="49">
        <v>8344338</v>
      </c>
      <c r="F151" s="49">
        <v>4930888</v>
      </c>
      <c r="G151" s="49">
        <v>5274394</v>
      </c>
      <c r="H151" s="49">
        <v>4078218</v>
      </c>
      <c r="I151" s="49">
        <v>4078218</v>
      </c>
      <c r="J151" s="49">
        <v>4078218</v>
      </c>
      <c r="K151" s="49">
        <v>2149704</v>
      </c>
      <c r="L151" s="49">
        <v>5261631</v>
      </c>
      <c r="M151" s="49">
        <v>7966292</v>
      </c>
      <c r="N151" s="49">
        <v>4528963</v>
      </c>
      <c r="O151" s="49">
        <v>3597691</v>
      </c>
      <c r="P151" s="49">
        <v>5490414</v>
      </c>
      <c r="Q151" s="49">
        <v>3735628</v>
      </c>
      <c r="R151" s="49">
        <v>3745188</v>
      </c>
      <c r="S151" s="49">
        <v>5956596</v>
      </c>
      <c r="T151" s="123">
        <v>6414146</v>
      </c>
      <c r="U151" s="226">
        <v>0</v>
      </c>
      <c r="V151" s="49">
        <v>700000</v>
      </c>
      <c r="W151" s="49">
        <f>'Administrative Costs'!E151+'Assessment Service Provision'!E151+Systems!E151</f>
        <v>1981166</v>
      </c>
      <c r="X151" s="49">
        <f>'Administrative Costs'!F151+'Assessment Service Provision'!F151+Systems!F151</f>
        <v>0</v>
      </c>
      <c r="Y151" s="49">
        <v>0</v>
      </c>
      <c r="Z151" s="49">
        <v>0</v>
      </c>
    </row>
    <row r="152" spans="1:26">
      <c r="A152" s="51" t="s">
        <v>128</v>
      </c>
      <c r="B152" s="49">
        <v>5511522</v>
      </c>
      <c r="C152" s="49">
        <v>5269845</v>
      </c>
      <c r="D152" s="49">
        <v>4163776</v>
      </c>
      <c r="E152" s="49">
        <v>6254665</v>
      </c>
      <c r="F152" s="49">
        <v>5080213</v>
      </c>
      <c r="G152" s="49">
        <v>5733758</v>
      </c>
      <c r="H152" s="49">
        <v>4916367</v>
      </c>
      <c r="I152" s="49">
        <v>4193860</v>
      </c>
      <c r="J152" s="49">
        <v>3496803</v>
      </c>
      <c r="K152" s="49">
        <v>3363541</v>
      </c>
      <c r="L152" s="49">
        <v>4652272</v>
      </c>
      <c r="M152" s="49">
        <v>7090467</v>
      </c>
      <c r="N152" s="49">
        <v>5682828</v>
      </c>
      <c r="O152" s="49">
        <v>6156217</v>
      </c>
      <c r="P152" s="49">
        <v>5125492</v>
      </c>
      <c r="Q152" s="49">
        <v>4537152</v>
      </c>
      <c r="R152" s="49">
        <v>6225104</v>
      </c>
      <c r="S152" s="49">
        <v>6833862</v>
      </c>
      <c r="T152" s="123">
        <v>7120547</v>
      </c>
      <c r="U152" s="226">
        <v>6418185</v>
      </c>
      <c r="V152" s="49">
        <v>6068369</v>
      </c>
      <c r="W152" s="49">
        <f>'Administrative Costs'!E152+'Assessment Service Provision'!E152+Systems!E152</f>
        <v>8053341</v>
      </c>
      <c r="X152" s="49">
        <f>'Administrative Costs'!F152+'Assessment Service Provision'!F152+Systems!F152</f>
        <v>5924586</v>
      </c>
      <c r="Y152" s="49">
        <v>6319007</v>
      </c>
      <c r="Z152" s="49">
        <v>5480258</v>
      </c>
    </row>
    <row r="153" spans="1:26">
      <c r="A153" s="51" t="s">
        <v>130</v>
      </c>
      <c r="B153" s="49">
        <v>37968866</v>
      </c>
      <c r="C153" s="49">
        <v>51671550</v>
      </c>
      <c r="D153" s="49">
        <v>46497751</v>
      </c>
      <c r="E153" s="49">
        <v>37606283</v>
      </c>
      <c r="F153" s="49">
        <v>50999892</v>
      </c>
      <c r="G153" s="49">
        <v>-1881468</v>
      </c>
      <c r="H153" s="49">
        <v>16741063</v>
      </c>
      <c r="I153" s="49">
        <v>16468291</v>
      </c>
      <c r="J153" s="49">
        <v>17606956</v>
      </c>
      <c r="K153" s="49">
        <v>19128060</v>
      </c>
      <c r="L153" s="49">
        <v>18980750</v>
      </c>
      <c r="M153" s="49">
        <v>31078072</v>
      </c>
      <c r="N153" s="49">
        <v>28428129</v>
      </c>
      <c r="O153" s="49">
        <v>32951923</v>
      </c>
      <c r="P153" s="49">
        <v>39407878</v>
      </c>
      <c r="Q153" s="49">
        <v>31107154</v>
      </c>
      <c r="R153" s="49">
        <v>26388174</v>
      </c>
      <c r="S153" s="49">
        <v>24877100</v>
      </c>
      <c r="T153" s="123">
        <v>19598082</v>
      </c>
      <c r="U153" s="226">
        <v>19439416</v>
      </c>
      <c r="V153" s="49">
        <v>19048642</v>
      </c>
      <c r="W153" s="49">
        <f>'Administrative Costs'!E153+'Assessment Service Provision'!E153+Systems!E153</f>
        <v>18135381</v>
      </c>
      <c r="X153" s="49">
        <f>'Administrative Costs'!F153+'Assessment Service Provision'!F153+Systems!F153</f>
        <v>18018885</v>
      </c>
      <c r="Y153" s="49">
        <v>18614312</v>
      </c>
      <c r="Z153" s="49">
        <v>18763770.379999999</v>
      </c>
    </row>
    <row r="154" spans="1:26">
      <c r="A154" s="51" t="s">
        <v>131</v>
      </c>
      <c r="B154" s="49">
        <v>6015164</v>
      </c>
      <c r="C154" s="49">
        <v>5325780</v>
      </c>
      <c r="D154" s="49">
        <v>5466101</v>
      </c>
      <c r="E154" s="49">
        <v>6403726</v>
      </c>
      <c r="F154" s="49">
        <v>6620700</v>
      </c>
      <c r="G154" s="49">
        <v>2905307</v>
      </c>
      <c r="H154" s="49">
        <v>4928278</v>
      </c>
      <c r="I154" s="49">
        <v>4215404</v>
      </c>
      <c r="J154" s="49">
        <v>0</v>
      </c>
      <c r="K154" s="49">
        <v>0</v>
      </c>
      <c r="L154" s="49">
        <v>0</v>
      </c>
      <c r="M154" s="49">
        <v>0</v>
      </c>
      <c r="N154" s="49">
        <v>0</v>
      </c>
      <c r="O154" s="49">
        <v>0</v>
      </c>
      <c r="P154" s="49">
        <v>0</v>
      </c>
      <c r="Q154" s="49">
        <v>0</v>
      </c>
      <c r="R154" s="49">
        <v>0</v>
      </c>
      <c r="S154" s="49">
        <v>0</v>
      </c>
      <c r="T154" s="123">
        <v>0</v>
      </c>
      <c r="U154" s="226">
        <v>0</v>
      </c>
      <c r="V154" s="49">
        <v>0</v>
      </c>
      <c r="W154" s="49">
        <f>'Administrative Costs'!E154+'Assessment Service Provision'!E154+Systems!E154</f>
        <v>0</v>
      </c>
      <c r="X154" s="49">
        <f>'Administrative Costs'!F154+'Assessment Service Provision'!F154+Systems!F154</f>
        <v>0</v>
      </c>
      <c r="Y154" s="49">
        <v>0</v>
      </c>
      <c r="Z154" s="49">
        <v>0</v>
      </c>
    </row>
    <row r="155" spans="1:26">
      <c r="A155" s="51" t="s">
        <v>132</v>
      </c>
      <c r="B155" s="49">
        <v>204756685</v>
      </c>
      <c r="C155" s="49">
        <v>227938240</v>
      </c>
      <c r="D155" s="49">
        <v>222130893</v>
      </c>
      <c r="E155" s="49">
        <v>179029958</v>
      </c>
      <c r="F155" s="49">
        <v>180781793</v>
      </c>
      <c r="G155" s="49">
        <v>207212343</v>
      </c>
      <c r="H155" s="49">
        <v>244928330</v>
      </c>
      <c r="I155" s="49">
        <v>190131946</v>
      </c>
      <c r="J155" s="49">
        <v>180787059</v>
      </c>
      <c r="K155" s="49">
        <v>207316342</v>
      </c>
      <c r="L155" s="49">
        <v>253786590</v>
      </c>
      <c r="M155" s="49">
        <v>228178653</v>
      </c>
      <c r="N155" s="49">
        <v>195595870</v>
      </c>
      <c r="O155" s="49">
        <v>221413332</v>
      </c>
      <c r="P155" s="49">
        <v>130368629</v>
      </c>
      <c r="Q155" s="49">
        <v>118651523</v>
      </c>
      <c r="R155" s="49">
        <v>102064961</v>
      </c>
      <c r="S155" s="49">
        <v>140611764</v>
      </c>
      <c r="T155" s="123">
        <v>208084382</v>
      </c>
      <c r="U155" s="226">
        <v>195961422</v>
      </c>
      <c r="V155" s="49">
        <v>178274139</v>
      </c>
      <c r="W155" s="49">
        <f>'Administrative Costs'!E155+'Assessment Service Provision'!E155+Systems!E155</f>
        <v>151860291</v>
      </c>
      <c r="X155" s="49">
        <f>'Administrative Costs'!F155+'Assessment Service Provision'!F155+Systems!F155</f>
        <v>113674340</v>
      </c>
      <c r="Y155" s="49">
        <v>157148902</v>
      </c>
      <c r="Z155" s="49">
        <v>213019246</v>
      </c>
    </row>
    <row r="156" spans="1:26">
      <c r="A156" s="51" t="s">
        <v>75</v>
      </c>
      <c r="B156" s="49">
        <v>10291097</v>
      </c>
      <c r="C156" s="49">
        <v>19180792</v>
      </c>
      <c r="D156" s="49">
        <v>26592552</v>
      </c>
      <c r="E156" s="49">
        <v>22598786</v>
      </c>
      <c r="F156" s="49">
        <v>21483949</v>
      </c>
      <c r="G156" s="49">
        <v>20942801</v>
      </c>
      <c r="H156" s="49">
        <v>19501068</v>
      </c>
      <c r="I156" s="49">
        <v>19101549</v>
      </c>
      <c r="J156" s="49">
        <v>20310540</v>
      </c>
      <c r="K156" s="49">
        <v>20267172</v>
      </c>
      <c r="L156" s="49">
        <v>19626591</v>
      </c>
      <c r="M156" s="49">
        <v>22917602</v>
      </c>
      <c r="N156" s="49">
        <v>23470064</v>
      </c>
      <c r="O156" s="49">
        <v>22943660</v>
      </c>
      <c r="P156" s="49">
        <v>24280832</v>
      </c>
      <c r="Q156" s="49">
        <v>20969461</v>
      </c>
      <c r="R156" s="49">
        <v>22604841</v>
      </c>
      <c r="S156" s="49">
        <v>24375154</v>
      </c>
      <c r="T156" s="123">
        <v>47403921</v>
      </c>
      <c r="U156" s="226">
        <v>44493362</v>
      </c>
      <c r="V156" s="49">
        <v>44958453</v>
      </c>
      <c r="W156" s="49">
        <f>'Administrative Costs'!E156+'Assessment Service Provision'!E156+Systems!E156</f>
        <v>45140991</v>
      </c>
      <c r="X156" s="49">
        <f>'Administrative Costs'!F156+'Assessment Service Provision'!F156+Systems!F156</f>
        <v>46044602</v>
      </c>
      <c r="Y156" s="49">
        <v>41610916</v>
      </c>
      <c r="Z156" s="49">
        <v>42207649</v>
      </c>
    </row>
    <row r="157" spans="1:26">
      <c r="A157" s="51" t="s">
        <v>133</v>
      </c>
      <c r="B157" s="49">
        <v>504829</v>
      </c>
      <c r="C157" s="49">
        <v>1139011</v>
      </c>
      <c r="D157" s="49">
        <v>21448</v>
      </c>
      <c r="E157" s="49">
        <v>0</v>
      </c>
      <c r="F157" s="49">
        <v>0</v>
      </c>
      <c r="G157" s="49">
        <v>0</v>
      </c>
      <c r="H157" s="49">
        <v>0</v>
      </c>
      <c r="I157" s="49">
        <v>0</v>
      </c>
      <c r="J157" s="49">
        <v>0</v>
      </c>
      <c r="K157" s="49">
        <v>0</v>
      </c>
      <c r="L157" s="49">
        <v>612</v>
      </c>
      <c r="M157" s="49">
        <v>0</v>
      </c>
      <c r="N157" s="49">
        <v>148377</v>
      </c>
      <c r="O157" s="49">
        <v>27664</v>
      </c>
      <c r="P157" s="49">
        <v>0</v>
      </c>
      <c r="Q157" s="49">
        <v>0</v>
      </c>
      <c r="R157" s="49">
        <v>0</v>
      </c>
      <c r="S157" s="49">
        <v>0</v>
      </c>
      <c r="T157" s="123">
        <v>0</v>
      </c>
      <c r="U157" s="226">
        <v>0</v>
      </c>
      <c r="V157" s="49">
        <v>0</v>
      </c>
      <c r="W157" s="49">
        <f>'Administrative Costs'!E157+'Assessment Service Provision'!E157+Systems!E157</f>
        <v>0</v>
      </c>
      <c r="X157" s="49">
        <f>'Administrative Costs'!F157+'Assessment Service Provision'!F157+Systems!F157</f>
        <v>0</v>
      </c>
      <c r="Y157" s="49">
        <v>0</v>
      </c>
      <c r="Z157" s="49">
        <v>0</v>
      </c>
    </row>
    <row r="158" spans="1:26">
      <c r="A158" s="51" t="s">
        <v>134</v>
      </c>
      <c r="B158" s="49">
        <v>22407206</v>
      </c>
      <c r="C158" s="49">
        <v>21465050</v>
      </c>
      <c r="D158" s="49">
        <v>16798448</v>
      </c>
      <c r="E158" s="49">
        <v>22415269</v>
      </c>
      <c r="F158" s="49">
        <v>39457240</v>
      </c>
      <c r="G158" s="49">
        <v>61780911</v>
      </c>
      <c r="H158" s="49">
        <v>53347545</v>
      </c>
      <c r="I158" s="49">
        <v>50411421</v>
      </c>
      <c r="J158" s="49">
        <v>43531769</v>
      </c>
      <c r="K158" s="49">
        <v>42665447</v>
      </c>
      <c r="L158" s="49">
        <v>51260568</v>
      </c>
      <c r="M158" s="49">
        <v>64193822</v>
      </c>
      <c r="N158" s="49">
        <v>54658327</v>
      </c>
      <c r="O158" s="49">
        <v>58437969</v>
      </c>
      <c r="P158" s="49">
        <v>56146185</v>
      </c>
      <c r="Q158" s="49">
        <v>58054356</v>
      </c>
      <c r="R158" s="49">
        <v>57017922</v>
      </c>
      <c r="S158" s="49">
        <v>54300394</v>
      </c>
      <c r="T158" s="123">
        <v>53346561</v>
      </c>
      <c r="U158" s="226">
        <v>46309463</v>
      </c>
      <c r="V158" s="49">
        <v>44323276</v>
      </c>
      <c r="W158" s="49">
        <f>'Administrative Costs'!E158+'Assessment Service Provision'!E158+Systems!E158</f>
        <v>45024088</v>
      </c>
      <c r="X158" s="49">
        <f>'Administrative Costs'!F158+'Assessment Service Provision'!F158+Systems!F158</f>
        <v>44814738</v>
      </c>
      <c r="Y158" s="49">
        <v>34057580</v>
      </c>
      <c r="Z158" s="49">
        <v>41819916</v>
      </c>
    </row>
    <row r="159" spans="1:26">
      <c r="A159" s="51" t="s">
        <v>136</v>
      </c>
      <c r="B159" s="49">
        <v>1757802</v>
      </c>
      <c r="C159" s="49">
        <v>7766519</v>
      </c>
      <c r="D159" s="49">
        <v>1420183</v>
      </c>
      <c r="E159" s="49">
        <v>13345086</v>
      </c>
      <c r="F159" s="49">
        <v>7880528</v>
      </c>
      <c r="G159" s="49">
        <v>11773198</v>
      </c>
      <c r="H159" s="49">
        <v>7014658</v>
      </c>
      <c r="I159" s="49">
        <v>5995371</v>
      </c>
      <c r="J159" s="49">
        <v>9269841</v>
      </c>
      <c r="K159" s="49">
        <v>10356462</v>
      </c>
      <c r="L159" s="49">
        <v>10657441</v>
      </c>
      <c r="M159" s="49">
        <v>10489382</v>
      </c>
      <c r="N159" s="49">
        <v>10220361</v>
      </c>
      <c r="O159" s="49">
        <v>10256286</v>
      </c>
      <c r="P159" s="49">
        <v>10005450</v>
      </c>
      <c r="Q159" s="49">
        <v>10084521</v>
      </c>
      <c r="R159" s="49">
        <v>10430648</v>
      </c>
      <c r="S159" s="49">
        <v>10124143</v>
      </c>
      <c r="T159" s="123">
        <v>13423795</v>
      </c>
      <c r="U159" s="226">
        <v>12282971</v>
      </c>
      <c r="V159" s="49">
        <v>12669710</v>
      </c>
      <c r="W159" s="49">
        <f>'Administrative Costs'!E159+'Assessment Service Provision'!E159+Systems!E159</f>
        <v>12130807</v>
      </c>
      <c r="X159" s="49">
        <f>'Administrative Costs'!F159+'Assessment Service Provision'!F159+Systems!F159</f>
        <v>12192894</v>
      </c>
      <c r="Y159" s="49">
        <v>13594477</v>
      </c>
      <c r="Z159" s="49">
        <v>10804393</v>
      </c>
    </row>
    <row r="160" spans="1:26">
      <c r="A160" s="51" t="s">
        <v>145</v>
      </c>
      <c r="B160" s="49">
        <v>10006901</v>
      </c>
      <c r="C160" s="49">
        <v>13368464</v>
      </c>
      <c r="D160" s="49">
        <v>10682994</v>
      </c>
      <c r="E160" s="49">
        <v>7029346</v>
      </c>
      <c r="F160" s="49">
        <v>10084228</v>
      </c>
      <c r="G160" s="49">
        <v>11707467</v>
      </c>
      <c r="H160" s="49">
        <v>8923018</v>
      </c>
      <c r="I160" s="49">
        <v>14667565</v>
      </c>
      <c r="J160" s="49">
        <v>8312675</v>
      </c>
      <c r="K160" s="49">
        <v>11575354</v>
      </c>
      <c r="L160" s="49">
        <v>6054849</v>
      </c>
      <c r="M160" s="49">
        <v>1066081</v>
      </c>
      <c r="N160" s="49">
        <v>1076230</v>
      </c>
      <c r="O160" s="49">
        <v>1232386</v>
      </c>
      <c r="P160" s="49">
        <v>2877141</v>
      </c>
      <c r="Q160" s="49">
        <v>11739183</v>
      </c>
      <c r="R160" s="49">
        <v>17022924</v>
      </c>
      <c r="S160" s="49">
        <v>19918924</v>
      </c>
      <c r="T160" s="123">
        <v>54503306</v>
      </c>
      <c r="U160" s="226">
        <v>49372533</v>
      </c>
      <c r="V160" s="49">
        <v>23884224</v>
      </c>
      <c r="W160" s="49">
        <f>'Administrative Costs'!E160+'Assessment Service Provision'!E160+Systems!E160</f>
        <v>14719959</v>
      </c>
      <c r="X160" s="49">
        <f>'Administrative Costs'!F160+'Assessment Service Provision'!F160+Systems!F160</f>
        <v>11158277</v>
      </c>
      <c r="Y160" s="49">
        <v>24607391</v>
      </c>
      <c r="Z160" s="49">
        <v>5868589</v>
      </c>
    </row>
    <row r="161" spans="1:26">
      <c r="A161" s="51" t="s">
        <v>138</v>
      </c>
      <c r="B161" s="49">
        <v>39597057</v>
      </c>
      <c r="C161" s="49">
        <v>40578320</v>
      </c>
      <c r="D161" s="49">
        <v>-7906321</v>
      </c>
      <c r="E161" s="49">
        <v>115384395</v>
      </c>
      <c r="F161" s="49">
        <v>66457497</v>
      </c>
      <c r="G161" s="49">
        <v>55284259</v>
      </c>
      <c r="H161" s="49">
        <v>49011548</v>
      </c>
      <c r="I161" s="49">
        <v>49736720</v>
      </c>
      <c r="J161" s="49">
        <v>43536491</v>
      </c>
      <c r="K161" s="49">
        <v>41517849</v>
      </c>
      <c r="L161" s="49">
        <v>37295954</v>
      </c>
      <c r="M161" s="49">
        <v>32312867</v>
      </c>
      <c r="N161" s="49">
        <v>26033812</v>
      </c>
      <c r="O161" s="49">
        <v>25239184</v>
      </c>
      <c r="P161" s="49">
        <v>25874976</v>
      </c>
      <c r="Q161" s="49">
        <v>61154084</v>
      </c>
      <c r="R161" s="49">
        <v>30133732</v>
      </c>
      <c r="S161" s="49">
        <v>19632535</v>
      </c>
      <c r="T161" s="123">
        <v>29772404</v>
      </c>
      <c r="U161" s="226">
        <v>24104874</v>
      </c>
      <c r="V161" s="49">
        <v>42745768</v>
      </c>
      <c r="W161" s="49">
        <f>'Administrative Costs'!E161+'Assessment Service Provision'!E161+Systems!E161</f>
        <v>22439740</v>
      </c>
      <c r="X161" s="49">
        <f>'Administrative Costs'!F161+'Assessment Service Provision'!F161+Systems!F161</f>
        <v>13686785</v>
      </c>
      <c r="Y161" s="49">
        <v>6845453</v>
      </c>
      <c r="Z161" s="49">
        <v>8515380</v>
      </c>
    </row>
    <row r="162" spans="1:26">
      <c r="A162" s="51" t="s">
        <v>140</v>
      </c>
      <c r="B162" s="49">
        <v>4160455</v>
      </c>
      <c r="C162" s="49">
        <v>10264371</v>
      </c>
      <c r="D162" s="49">
        <v>7077513</v>
      </c>
      <c r="E162" s="49">
        <v>5899572</v>
      </c>
      <c r="F162" s="49">
        <v>2836405</v>
      </c>
      <c r="G162" s="49">
        <v>3302002</v>
      </c>
      <c r="H162" s="49">
        <v>3605531</v>
      </c>
      <c r="I162" s="49">
        <v>4172627</v>
      </c>
      <c r="J162" s="49">
        <v>4299204</v>
      </c>
      <c r="K162" s="49">
        <v>4868947</v>
      </c>
      <c r="L162" s="49">
        <v>5507376</v>
      </c>
      <c r="M162" s="49">
        <v>4542738</v>
      </c>
      <c r="N162" s="49">
        <v>3186374</v>
      </c>
      <c r="O162" s="49">
        <v>4363990</v>
      </c>
      <c r="P162" s="49">
        <v>2651473</v>
      </c>
      <c r="Q162" s="49">
        <v>1712975</v>
      </c>
      <c r="R162" s="49">
        <v>2355248</v>
      </c>
      <c r="S162" s="49">
        <v>1794251</v>
      </c>
      <c r="T162" s="123">
        <v>2479275</v>
      </c>
      <c r="U162" s="226">
        <v>1095485</v>
      </c>
      <c r="V162" s="49">
        <v>1634276</v>
      </c>
      <c r="W162" s="49">
        <f>'Administrative Costs'!E162+'Assessment Service Provision'!E162+Systems!E162</f>
        <v>941339</v>
      </c>
      <c r="X162" s="49">
        <f>'Administrative Costs'!F162+'Assessment Service Provision'!F162+Systems!F162</f>
        <v>1656013</v>
      </c>
      <c r="Y162" s="49">
        <v>2913488</v>
      </c>
      <c r="Z162" s="49">
        <v>4740191</v>
      </c>
    </row>
    <row r="163" spans="1:26">
      <c r="A163" s="51" t="s">
        <v>142</v>
      </c>
      <c r="B163" s="49">
        <v>6513936</v>
      </c>
      <c r="C163" s="49">
        <v>-84209</v>
      </c>
      <c r="D163" s="49">
        <v>7832525</v>
      </c>
      <c r="E163" s="49">
        <v>16132265</v>
      </c>
      <c r="F163" s="49">
        <v>6717542</v>
      </c>
      <c r="G163" s="49">
        <v>5520141</v>
      </c>
      <c r="H163" s="49">
        <v>5582329</v>
      </c>
      <c r="I163" s="49">
        <v>5366957</v>
      </c>
      <c r="J163" s="49">
        <v>5736783</v>
      </c>
      <c r="K163" s="49">
        <v>5604809</v>
      </c>
      <c r="L163" s="49">
        <v>5826830</v>
      </c>
      <c r="M163" s="49">
        <v>5337320</v>
      </c>
      <c r="N163" s="49">
        <v>4511098</v>
      </c>
      <c r="O163" s="49">
        <v>3381143</v>
      </c>
      <c r="P163" s="49">
        <v>3673402</v>
      </c>
      <c r="Q163" s="49">
        <v>3104349</v>
      </c>
      <c r="R163" s="49">
        <v>3317225</v>
      </c>
      <c r="S163" s="49">
        <v>3071123</v>
      </c>
      <c r="T163" s="123">
        <v>3339214</v>
      </c>
      <c r="U163" s="226">
        <v>3837996</v>
      </c>
      <c r="V163" s="49">
        <v>3229742</v>
      </c>
      <c r="W163" s="49">
        <f>'Administrative Costs'!E163+'Assessment Service Provision'!E163+Systems!E163</f>
        <v>2550021</v>
      </c>
      <c r="X163" s="49">
        <f>'Administrative Costs'!F163+'Assessment Service Provision'!F163+Systems!F163</f>
        <v>3018481</v>
      </c>
      <c r="Y163" s="49">
        <v>1891041</v>
      </c>
      <c r="Z163" s="49">
        <v>2604039</v>
      </c>
    </row>
    <row r="164" spans="1:26">
      <c r="A164" s="51" t="s">
        <v>144</v>
      </c>
      <c r="B164" s="49">
        <v>1579599</v>
      </c>
      <c r="C164" s="49">
        <v>1502247</v>
      </c>
      <c r="D164" s="49">
        <v>1493422</v>
      </c>
      <c r="E164" s="49">
        <v>1369253</v>
      </c>
      <c r="F164" s="49">
        <v>1373250</v>
      </c>
      <c r="G164" s="49">
        <v>1286250</v>
      </c>
      <c r="H164" s="49">
        <v>1286250</v>
      </c>
      <c r="I164" s="49">
        <v>1281000</v>
      </c>
      <c r="J164" s="49">
        <v>1281000</v>
      </c>
      <c r="K164" s="49">
        <v>1281000</v>
      </c>
      <c r="L164" s="49">
        <v>1281000</v>
      </c>
      <c r="M164" s="49">
        <v>1281000</v>
      </c>
      <c r="N164" s="49">
        <v>940879</v>
      </c>
      <c r="O164" s="49">
        <v>1174618</v>
      </c>
      <c r="P164" s="49">
        <v>864807</v>
      </c>
      <c r="Q164" s="49">
        <v>765114</v>
      </c>
      <c r="R164" s="49">
        <v>804679</v>
      </c>
      <c r="S164" s="49">
        <v>820884</v>
      </c>
      <c r="T164" s="123">
        <v>870466</v>
      </c>
      <c r="U164" s="226">
        <v>908903</v>
      </c>
      <c r="V164" s="49">
        <v>796456</v>
      </c>
      <c r="W164" s="49">
        <f>'Administrative Costs'!E164+'Assessment Service Provision'!E164+Systems!E164</f>
        <v>736110</v>
      </c>
      <c r="X164" s="49">
        <f>'Administrative Costs'!F164+'Assessment Service Provision'!F164+Systems!F164</f>
        <v>747464</v>
      </c>
      <c r="Y164" s="49">
        <v>936657</v>
      </c>
      <c r="Z164" s="49">
        <v>829805</v>
      </c>
    </row>
    <row r="165" spans="1:26">
      <c r="A165" s="51" t="s">
        <v>146</v>
      </c>
      <c r="B165" s="49">
        <v>10822190</v>
      </c>
      <c r="C165" s="49">
        <v>1299453</v>
      </c>
      <c r="D165" s="49">
        <v>18396693</v>
      </c>
      <c r="E165" s="49">
        <v>30403930</v>
      </c>
      <c r="F165" s="49">
        <v>6921299</v>
      </c>
      <c r="G165" s="49">
        <v>14457235</v>
      </c>
      <c r="H165" s="49">
        <v>13614761</v>
      </c>
      <c r="I165" s="49">
        <v>15944797</v>
      </c>
      <c r="J165" s="49">
        <v>17128574</v>
      </c>
      <c r="K165" s="49">
        <v>18456109</v>
      </c>
      <c r="L165" s="49">
        <v>25311950</v>
      </c>
      <c r="M165" s="49">
        <v>14203434</v>
      </c>
      <c r="N165" s="49">
        <v>17476493</v>
      </c>
      <c r="O165" s="49">
        <v>19840153</v>
      </c>
      <c r="P165" s="49">
        <v>23300697</v>
      </c>
      <c r="Q165" s="49">
        <v>20288215</v>
      </c>
      <c r="R165" s="49">
        <v>19970639</v>
      </c>
      <c r="S165" s="49">
        <v>16325386</v>
      </c>
      <c r="T165" s="123">
        <v>19304149</v>
      </c>
      <c r="U165" s="226">
        <v>13744739</v>
      </c>
      <c r="V165" s="49">
        <v>14004438</v>
      </c>
      <c r="W165" s="49">
        <f>'Administrative Costs'!E165+'Assessment Service Provision'!E165+Systems!E165</f>
        <v>5301517</v>
      </c>
      <c r="X165" s="49">
        <f>'Administrative Costs'!F165+'Assessment Service Provision'!F165+Systems!F165</f>
        <v>6390095</v>
      </c>
      <c r="Y165" s="49">
        <v>3057</v>
      </c>
      <c r="Z165" s="49">
        <v>0</v>
      </c>
    </row>
    <row r="166" spans="1:26">
      <c r="A166" s="51" t="s">
        <v>148</v>
      </c>
      <c r="B166" s="49">
        <v>19002338</v>
      </c>
      <c r="C166" s="49">
        <v>13171402</v>
      </c>
      <c r="D166" s="49">
        <v>17083466</v>
      </c>
      <c r="E166" s="49">
        <v>968460</v>
      </c>
      <c r="F166" s="49">
        <v>23398118</v>
      </c>
      <c r="G166" s="49">
        <v>5436074</v>
      </c>
      <c r="H166" s="49">
        <v>5832572</v>
      </c>
      <c r="I166" s="49">
        <v>12136872</v>
      </c>
      <c r="J166" s="49">
        <v>41988117</v>
      </c>
      <c r="K166" s="49">
        <v>3741526</v>
      </c>
      <c r="L166" s="49">
        <v>3952239</v>
      </c>
      <c r="M166" s="49">
        <v>4135700</v>
      </c>
      <c r="N166" s="49">
        <v>1754312</v>
      </c>
      <c r="O166" s="49">
        <v>1267363</v>
      </c>
      <c r="P166" s="49">
        <v>1324279</v>
      </c>
      <c r="Q166" s="49">
        <v>1457716</v>
      </c>
      <c r="R166" s="49">
        <v>1516683</v>
      </c>
      <c r="S166" s="49">
        <v>1734257</v>
      </c>
      <c r="T166" s="123">
        <v>372715</v>
      </c>
      <c r="U166" s="226">
        <v>863698</v>
      </c>
      <c r="V166" s="49">
        <v>962257</v>
      </c>
      <c r="W166" s="49">
        <f>'Administrative Costs'!E166+'Assessment Service Provision'!E166+Systems!E166</f>
        <v>807010</v>
      </c>
      <c r="X166" s="49">
        <f>'Administrative Costs'!F166+'Assessment Service Provision'!F166+Systems!F166</f>
        <v>903005</v>
      </c>
      <c r="Y166" s="49">
        <v>810345</v>
      </c>
      <c r="Z166" s="49">
        <v>754375</v>
      </c>
    </row>
    <row r="167" spans="1:26">
      <c r="A167" s="51" t="s">
        <v>150</v>
      </c>
      <c r="B167" s="49">
        <v>1956468</v>
      </c>
      <c r="C167" s="49">
        <v>1779673</v>
      </c>
      <c r="D167" s="49">
        <v>2179503</v>
      </c>
      <c r="E167" s="49">
        <v>3386366</v>
      </c>
      <c r="F167" s="49">
        <v>4569536</v>
      </c>
      <c r="G167" s="49">
        <v>4696091</v>
      </c>
      <c r="H167" s="49">
        <v>4175575</v>
      </c>
      <c r="I167" s="49">
        <v>3995052</v>
      </c>
      <c r="J167" s="49">
        <v>4016451</v>
      </c>
      <c r="K167" s="49">
        <v>3373488</v>
      </c>
      <c r="L167" s="49">
        <v>4146623</v>
      </c>
      <c r="M167" s="49">
        <v>3890366</v>
      </c>
      <c r="N167" s="49">
        <v>1991735</v>
      </c>
      <c r="O167" s="49">
        <v>0</v>
      </c>
      <c r="P167" s="49">
        <v>1149280</v>
      </c>
      <c r="Q167" s="49">
        <v>0</v>
      </c>
      <c r="R167" s="49">
        <v>3316144</v>
      </c>
      <c r="S167" s="49">
        <v>1404945</v>
      </c>
      <c r="T167" s="123">
        <v>706291</v>
      </c>
      <c r="U167" s="226">
        <v>1003953</v>
      </c>
      <c r="V167" s="49">
        <v>0</v>
      </c>
      <c r="W167" s="49">
        <f>'Administrative Costs'!E167+'Assessment Service Provision'!E167+Systems!E167</f>
        <v>3580074</v>
      </c>
      <c r="X167" s="49">
        <f>'Administrative Costs'!F167+'Assessment Service Provision'!F167+Systems!F167</f>
        <v>1866579</v>
      </c>
      <c r="Y167" s="49">
        <v>2488771</v>
      </c>
      <c r="Z167" s="49">
        <v>2488771</v>
      </c>
    </row>
    <row r="168" spans="1:26">
      <c r="A168" s="51" t="s">
        <v>152</v>
      </c>
      <c r="B168" s="49">
        <v>1584992</v>
      </c>
      <c r="C168" s="49">
        <v>2223097</v>
      </c>
      <c r="D168" s="49">
        <v>2779638</v>
      </c>
      <c r="E168" s="49">
        <v>2972482</v>
      </c>
      <c r="F168" s="49">
        <v>3179316</v>
      </c>
      <c r="G168" s="49">
        <v>2989376</v>
      </c>
      <c r="H168" s="49">
        <v>3149350</v>
      </c>
      <c r="I168" s="49">
        <v>3130868</v>
      </c>
      <c r="J168" s="49">
        <v>1524951</v>
      </c>
      <c r="K168" s="49">
        <v>1821401</v>
      </c>
      <c r="L168" s="49">
        <v>1514976</v>
      </c>
      <c r="M168" s="49">
        <v>2373304</v>
      </c>
      <c r="N168" s="49">
        <v>3374874</v>
      </c>
      <c r="O168" s="49">
        <v>4183459</v>
      </c>
      <c r="P168" s="49">
        <v>1355394</v>
      </c>
      <c r="Q168" s="49">
        <v>1466216</v>
      </c>
      <c r="R168" s="49">
        <v>2936785</v>
      </c>
      <c r="S168" s="49">
        <v>4290956</v>
      </c>
      <c r="T168" s="123">
        <v>6448160</v>
      </c>
      <c r="U168" s="226">
        <v>4885357</v>
      </c>
      <c r="V168" s="49">
        <v>8077070</v>
      </c>
      <c r="W168" s="49">
        <f>'Administrative Costs'!E168+'Assessment Service Provision'!E168+Systems!E168</f>
        <v>6997692</v>
      </c>
      <c r="X168" s="49">
        <f>'Administrative Costs'!F168+'Assessment Service Provision'!F168+Systems!F168</f>
        <v>7035957</v>
      </c>
      <c r="Y168" s="49">
        <v>7573563</v>
      </c>
      <c r="Z168" s="49">
        <v>5255699</v>
      </c>
    </row>
    <row r="169" spans="1:26">
      <c r="A169" s="51" t="s">
        <v>153</v>
      </c>
      <c r="B169" s="49">
        <v>11038651</v>
      </c>
      <c r="C169" s="49">
        <v>1641625</v>
      </c>
      <c r="D169" s="49">
        <v>1690497</v>
      </c>
      <c r="E169" s="49">
        <v>33154599</v>
      </c>
      <c r="F169" s="49">
        <v>17110988</v>
      </c>
      <c r="G169" s="49">
        <v>20941170</v>
      </c>
      <c r="H169" s="49">
        <v>9729223</v>
      </c>
      <c r="I169" s="49">
        <v>14186978</v>
      </c>
      <c r="J169" s="49">
        <v>22952169</v>
      </c>
      <c r="K169" s="49">
        <v>20985031</v>
      </c>
      <c r="L169" s="49">
        <v>13640867</v>
      </c>
      <c r="M169" s="49">
        <v>16286499</v>
      </c>
      <c r="N169" s="49">
        <v>14152998</v>
      </c>
      <c r="O169" s="49">
        <v>14619207</v>
      </c>
      <c r="P169" s="49">
        <v>14799546</v>
      </c>
      <c r="Q169" s="49">
        <v>13128276</v>
      </c>
      <c r="R169" s="49">
        <v>14988055</v>
      </c>
      <c r="S169" s="49">
        <v>15654331</v>
      </c>
      <c r="T169" s="123">
        <v>12973570</v>
      </c>
      <c r="U169" s="226">
        <v>11064291</v>
      </c>
      <c r="V169" s="49">
        <v>18621750</v>
      </c>
      <c r="W169" s="49">
        <f>'Administrative Costs'!E169+'Assessment Service Provision'!E169+Systems!E169</f>
        <v>22242062</v>
      </c>
      <c r="X169" s="49">
        <f>'Administrative Costs'!F169+'Assessment Service Provision'!F169+Systems!F169</f>
        <v>20445843</v>
      </c>
      <c r="Y169" s="49">
        <v>21870062</v>
      </c>
      <c r="Z169" s="49">
        <v>21948418</v>
      </c>
    </row>
    <row r="170" spans="1:26">
      <c r="A170" s="51" t="s">
        <v>154</v>
      </c>
      <c r="B170" s="49">
        <v>27007787</v>
      </c>
      <c r="C170" s="49">
        <v>31859867</v>
      </c>
      <c r="D170" s="49">
        <v>17240123</v>
      </c>
      <c r="E170" s="49">
        <v>24590929</v>
      </c>
      <c r="F170" s="49">
        <v>18948994</v>
      </c>
      <c r="G170" s="49">
        <v>21165692</v>
      </c>
      <c r="H170" s="49">
        <v>21756251</v>
      </c>
      <c r="I170" s="49">
        <v>26716168</v>
      </c>
      <c r="J170" s="49">
        <v>24635992</v>
      </c>
      <c r="K170" s="49">
        <v>20614740</v>
      </c>
      <c r="L170" s="49">
        <v>23713164</v>
      </c>
      <c r="M170" s="49">
        <v>30774929</v>
      </c>
      <c r="N170" s="49">
        <v>22111527</v>
      </c>
      <c r="O170" s="49">
        <v>23217407</v>
      </c>
      <c r="P170" s="49">
        <v>24419469</v>
      </c>
      <c r="Q170" s="49">
        <v>22623211</v>
      </c>
      <c r="R170" s="49">
        <v>18712002</v>
      </c>
      <c r="S170" s="49">
        <v>19219318</v>
      </c>
      <c r="T170" s="123">
        <v>25113200</v>
      </c>
      <c r="U170" s="226">
        <v>41652741</v>
      </c>
      <c r="V170" s="49">
        <v>45928458</v>
      </c>
      <c r="W170" s="49">
        <f>'Administrative Costs'!E170+'Assessment Service Provision'!E170+Systems!E170</f>
        <v>63014755</v>
      </c>
      <c r="X170" s="49">
        <f>'Administrative Costs'!F170+'Assessment Service Provision'!F170+Systems!F170</f>
        <v>41319337</v>
      </c>
      <c r="Y170" s="49">
        <v>25193854</v>
      </c>
      <c r="Z170" s="49">
        <v>20723047.07</v>
      </c>
    </row>
    <row r="171" spans="1:26">
      <c r="A171" s="51" t="s">
        <v>155</v>
      </c>
      <c r="B171" s="49">
        <v>6357021</v>
      </c>
      <c r="C171" s="49">
        <v>9597977</v>
      </c>
      <c r="D171" s="49">
        <v>7445670</v>
      </c>
      <c r="E171" s="49">
        <v>4721257</v>
      </c>
      <c r="F171" s="49">
        <v>7109550</v>
      </c>
      <c r="G171" s="49">
        <v>6929139</v>
      </c>
      <c r="H171" s="49">
        <v>6488594</v>
      </c>
      <c r="I171" s="49">
        <v>5441004</v>
      </c>
      <c r="J171" s="49">
        <v>6000115</v>
      </c>
      <c r="K171" s="49">
        <v>6021079</v>
      </c>
      <c r="L171" s="49">
        <v>5166969</v>
      </c>
      <c r="M171" s="49">
        <v>5166969</v>
      </c>
      <c r="N171" s="49">
        <v>5166968</v>
      </c>
      <c r="O171" s="49">
        <v>5166968</v>
      </c>
      <c r="P171" s="49">
        <v>5166966</v>
      </c>
      <c r="Q171" s="49">
        <v>5166966</v>
      </c>
      <c r="R171" s="49">
        <v>5166966</v>
      </c>
      <c r="S171" s="49">
        <v>5166966</v>
      </c>
      <c r="T171" s="123">
        <v>5166964</v>
      </c>
      <c r="U171" s="226">
        <v>5166964</v>
      </c>
      <c r="V171" s="49">
        <v>5166964</v>
      </c>
      <c r="W171" s="49">
        <f>'Administrative Costs'!E171+'Assessment Service Provision'!E171+Systems!E171</f>
        <v>5166964</v>
      </c>
      <c r="X171" s="49">
        <f>'Administrative Costs'!F171+'Assessment Service Provision'!F171+Systems!F171</f>
        <v>5166964</v>
      </c>
      <c r="Y171" s="49">
        <v>5166964</v>
      </c>
      <c r="Z171" s="49">
        <v>5932112</v>
      </c>
    </row>
    <row r="172" spans="1:26">
      <c r="A172" s="51" t="s">
        <v>157</v>
      </c>
      <c r="B172" s="49">
        <v>10931021</v>
      </c>
      <c r="C172" s="49">
        <v>16720651</v>
      </c>
      <c r="D172" s="49">
        <v>3666626</v>
      </c>
      <c r="E172" s="49">
        <v>4549768</v>
      </c>
      <c r="F172" s="49">
        <v>6655196</v>
      </c>
      <c r="G172" s="49">
        <v>5564615</v>
      </c>
      <c r="H172" s="49">
        <v>12595497</v>
      </c>
      <c r="I172" s="49">
        <v>7751401</v>
      </c>
      <c r="J172" s="49">
        <v>5100816</v>
      </c>
      <c r="K172" s="49">
        <v>5661272</v>
      </c>
      <c r="L172" s="49">
        <v>5503849</v>
      </c>
      <c r="M172" s="49">
        <v>3566785</v>
      </c>
      <c r="N172" s="49">
        <v>6096267</v>
      </c>
      <c r="O172" s="49">
        <v>9302828</v>
      </c>
      <c r="P172" s="49">
        <v>10572682</v>
      </c>
      <c r="Q172" s="49">
        <v>8184730</v>
      </c>
      <c r="R172" s="49">
        <v>11681737</v>
      </c>
      <c r="S172" s="49">
        <v>14591235</v>
      </c>
      <c r="T172" s="123">
        <v>15998566</v>
      </c>
      <c r="U172" s="226">
        <v>14552115</v>
      </c>
      <c r="V172" s="49">
        <v>16166834</v>
      </c>
      <c r="W172" s="49">
        <f>'Administrative Costs'!E172+'Assessment Service Provision'!E172+Systems!E172</f>
        <v>15782972</v>
      </c>
      <c r="X172" s="49">
        <f>'Administrative Costs'!F172+'Assessment Service Provision'!F172+Systems!F172</f>
        <v>19609800</v>
      </c>
      <c r="Y172" s="49">
        <v>18361147</v>
      </c>
      <c r="Z172" s="49">
        <v>17708336</v>
      </c>
    </row>
    <row r="173" spans="1:26">
      <c r="A173" s="51" t="s">
        <v>158</v>
      </c>
      <c r="B173" s="49">
        <v>415395</v>
      </c>
      <c r="C173" s="49">
        <v>1033546</v>
      </c>
      <c r="D173" s="49">
        <v>-910853</v>
      </c>
      <c r="E173" s="49">
        <v>2087275</v>
      </c>
      <c r="F173" s="49">
        <v>689969</v>
      </c>
      <c r="G173" s="49">
        <v>560530</v>
      </c>
      <c r="H173" s="49">
        <v>962053</v>
      </c>
      <c r="I173" s="49">
        <v>523518</v>
      </c>
      <c r="J173" s="49">
        <v>570428</v>
      </c>
      <c r="K173" s="49">
        <v>489729</v>
      </c>
      <c r="L173" s="49">
        <v>895636</v>
      </c>
      <c r="M173" s="49">
        <v>742436</v>
      </c>
      <c r="N173" s="49">
        <v>838343</v>
      </c>
      <c r="O173" s="49">
        <v>269894</v>
      </c>
      <c r="P173" s="49">
        <v>802365</v>
      </c>
      <c r="Q173" s="49">
        <v>1933466</v>
      </c>
      <c r="R173" s="49">
        <v>5700595</v>
      </c>
      <c r="S173" s="49">
        <v>5840509</v>
      </c>
      <c r="T173" s="123">
        <v>1859000</v>
      </c>
      <c r="U173" s="227">
        <v>1501812</v>
      </c>
      <c r="V173" s="49">
        <v>3363780</v>
      </c>
      <c r="W173" s="49">
        <f>'Administrative Costs'!E173+'Assessment Service Provision'!E173+Systems!E173</f>
        <v>1449561</v>
      </c>
      <c r="X173" s="49">
        <f>'Administrative Costs'!F173+'Assessment Service Provision'!F173+Systems!F173</f>
        <v>1533071</v>
      </c>
      <c r="Y173" s="49">
        <v>1435726</v>
      </c>
      <c r="Z173" s="49">
        <v>1680410</v>
      </c>
    </row>
    <row r="174" spans="1:26">
      <c r="A174" s="59" t="s">
        <v>159</v>
      </c>
      <c r="B174" s="49">
        <v>811361541</v>
      </c>
      <c r="C174" s="49">
        <v>1017693745</v>
      </c>
      <c r="D174" s="49">
        <v>866931587</v>
      </c>
      <c r="E174" s="49">
        <v>1032201616</v>
      </c>
      <c r="F174" s="49">
        <v>1051353484</v>
      </c>
      <c r="G174" s="49">
        <v>983454540</v>
      </c>
      <c r="H174" s="49">
        <v>859142893</v>
      </c>
      <c r="I174" s="49">
        <v>828333828</v>
      </c>
      <c r="J174" s="49">
        <v>869941127</v>
      </c>
      <c r="K174" s="49">
        <v>886165182</v>
      </c>
      <c r="L174" s="49">
        <v>951888688</v>
      </c>
      <c r="M174" s="49">
        <v>1053778448</v>
      </c>
      <c r="N174" s="49">
        <v>910566185</v>
      </c>
      <c r="O174" s="49">
        <v>885117421</v>
      </c>
      <c r="P174" s="49">
        <v>828641108</v>
      </c>
      <c r="Q174" s="49">
        <v>857113191</v>
      </c>
      <c r="R174" s="49">
        <v>881766744</v>
      </c>
      <c r="S174" s="49">
        <v>865292838</v>
      </c>
      <c r="T174" s="123">
        <v>1074686869</v>
      </c>
      <c r="U174" s="226">
        <v>1085803613</v>
      </c>
      <c r="V174" s="49">
        <f>SUM(V123:V173)</f>
        <v>1213272679</v>
      </c>
      <c r="W174" s="49">
        <f>SUM(W123:W173)</f>
        <v>967812045</v>
      </c>
      <c r="X174" s="49">
        <f>SUM(X123:X173)</f>
        <v>826489438</v>
      </c>
      <c r="Y174" s="49">
        <f>SUM(Y123:Y173)</f>
        <v>824698897</v>
      </c>
      <c r="Z174" s="49">
        <f>SUM(Z123:Z173)</f>
        <v>968380211.45000005</v>
      </c>
    </row>
    <row r="175" spans="1:26">
      <c r="A175" s="82"/>
      <c r="B175" s="82"/>
      <c r="C175" s="82"/>
      <c r="D175" s="82"/>
      <c r="E175" s="82"/>
      <c r="F175" s="82"/>
      <c r="G175" s="82"/>
      <c r="H175" s="82"/>
      <c r="I175" s="82"/>
      <c r="J175" s="82"/>
      <c r="K175" s="82"/>
      <c r="L175" s="82"/>
      <c r="M175" s="82"/>
      <c r="N175" s="82"/>
    </row>
    <row r="180" spans="1:35" ht="12.75" customHeight="1">
      <c r="A180" s="396" t="s">
        <v>351</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35">
      <c r="A181" s="396"/>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225">
        <f>COUNTIF($B$182:$B$232,"&lt;0.05")</f>
        <v>6</v>
      </c>
      <c r="AB181" s="225">
        <f>COUNTIF($O$182:$O$232,"&lt;0.05")</f>
        <v>18</v>
      </c>
      <c r="AC181" s="225">
        <f>COUNTIF($X$182:$X$232,"&lt;0.05")</f>
        <v>7</v>
      </c>
      <c r="AD181" s="50"/>
      <c r="AE181" s="50"/>
      <c r="AF181" s="50"/>
      <c r="AH181" s="50"/>
      <c r="AI181" s="50"/>
    </row>
    <row r="182" spans="1:35">
      <c r="A182" s="51" t="s">
        <v>82</v>
      </c>
      <c r="B182" s="89">
        <f>B5/'Total Funds Spent &amp; Transferred'!B5</f>
        <v>0.15325273065688058</v>
      </c>
      <c r="C182" s="89">
        <f>C5/'Total Funds Spent &amp; Transferred'!C5</f>
        <v>9.8907658028933435E-2</v>
      </c>
      <c r="D182" s="89">
        <f>D5/'Total Funds Spent &amp; Transferred'!D5</f>
        <v>7.3733099065933408E-2</v>
      </c>
      <c r="E182" s="89">
        <f>E5/'Total Funds Spent &amp; Transferred'!E5</f>
        <v>0.10601980525164392</v>
      </c>
      <c r="F182" s="89">
        <f>F5/'Total Funds Spent &amp; Transferred'!F5</f>
        <v>0.10190650991137869</v>
      </c>
      <c r="G182" s="89">
        <f>G5/'Total Funds Spent &amp; Transferred'!G5</f>
        <v>7.3921562687090339E-2</v>
      </c>
      <c r="H182" s="89">
        <f>H5/'Total Funds Spent &amp; Transferred'!H5</f>
        <v>7.1633932795886035E-2</v>
      </c>
      <c r="I182" s="89">
        <f>I5/'Total Funds Spent &amp; Transferred'!I5</f>
        <v>8.2200186751642507E-2</v>
      </c>
      <c r="J182" s="89">
        <f>J5/'Total Funds Spent &amp; Transferred'!J5</f>
        <v>8.9790543967287167E-2</v>
      </c>
      <c r="K182" s="89">
        <f>K5/'Total Funds Spent &amp; Transferred'!K5</f>
        <v>0.11251571889524845</v>
      </c>
      <c r="L182" s="89">
        <f>L5/'Total Funds Spent &amp; Transferred'!L5</f>
        <v>8.8807491119988799E-2</v>
      </c>
      <c r="M182" s="89">
        <f>M5/'Total Funds Spent &amp; Transferred'!M5</f>
        <v>9.162137698243869E-2</v>
      </c>
      <c r="N182" s="89">
        <f>N5/'Total Funds Spent &amp; Transferred'!N5</f>
        <v>0.10656378109081142</v>
      </c>
      <c r="O182" s="89">
        <f>O5/'Total Funds Spent &amp; Transferred'!O5</f>
        <v>8.1058442835212213E-2</v>
      </c>
      <c r="P182" s="89">
        <f>P5/'Total Funds Spent &amp; Transferred'!P5</f>
        <v>0.11713973099358428</v>
      </c>
      <c r="Q182" s="89">
        <f>Q5/'Total Funds Spent &amp; Transferred'!Q5</f>
        <v>0.1151818605319415</v>
      </c>
      <c r="R182" s="89">
        <f>R5/'Total Funds Spent &amp; Transferred'!R5</f>
        <v>0.14291556171366129</v>
      </c>
      <c r="S182" s="89">
        <f>S5/'Total Funds Spent &amp; Transferred'!S5</f>
        <v>4.3966858639411022E-2</v>
      </c>
      <c r="T182" s="89">
        <f>T5/'Total Funds Spent &amp; Transferred'!T5</f>
        <v>0.17698313074181388</v>
      </c>
      <c r="U182" s="89">
        <f>U5/'Total Funds Spent &amp; Transferred'!U5</f>
        <v>0.13386447520030312</v>
      </c>
      <c r="V182" s="89">
        <f>V5/'Total Funds Spent &amp; Transferred'!V5</f>
        <v>0.20905132765767787</v>
      </c>
      <c r="W182" s="89">
        <f>W5/'Total Funds Spent &amp; Transferred'!W5</f>
        <v>0.1785573656401381</v>
      </c>
      <c r="X182" s="89">
        <f>X5/'Total Funds Spent &amp; Transferred'!X5</f>
        <v>0.14649681773465248</v>
      </c>
      <c r="Y182" s="89">
        <f>Y5/'Total Funds Spent &amp; Transferred'!Y5</f>
        <v>0.18015375002212261</v>
      </c>
      <c r="Z182" s="89">
        <f>Z5/'Total Funds Spent &amp; Transferred'!Z5</f>
        <v>0.12291699394874192</v>
      </c>
      <c r="AA182" s="225">
        <f>COUNTIF($B$182:$B$232,"&lt;0.1")-AA181</f>
        <v>17</v>
      </c>
      <c r="AB182" s="225">
        <f>COUNTIF($O$182:$O$232,"&lt;0.1")-AB181</f>
        <v>21</v>
      </c>
      <c r="AC182" s="225">
        <f>COUNTIF($X$182:$X$232,"&lt;0.1")-AC181</f>
        <v>18</v>
      </c>
    </row>
    <row r="183" spans="1:35">
      <c r="A183" s="51" t="s">
        <v>84</v>
      </c>
      <c r="B183" s="89">
        <f>B6/'Total Funds Spent &amp; Transferred'!B6</f>
        <v>4.1397625999006982E-2</v>
      </c>
      <c r="C183" s="89">
        <f>C6/'Total Funds Spent &amp; Transferred'!C6</f>
        <v>8.498463655255567E-2</v>
      </c>
      <c r="D183" s="89">
        <f>D6/'Total Funds Spent &amp; Transferred'!D6</f>
        <v>6.8021294592983214E-2</v>
      </c>
      <c r="E183" s="89">
        <f>E6/'Total Funds Spent &amp; Transferred'!E6</f>
        <v>8.605012743224523E-2</v>
      </c>
      <c r="F183" s="89">
        <f>F6/'Total Funds Spent &amp; Transferred'!F6</f>
        <v>8.5724081889788126E-2</v>
      </c>
      <c r="G183" s="89">
        <f>G6/'Total Funds Spent &amp; Transferred'!G6</f>
        <v>6.8646004681934283E-2</v>
      </c>
      <c r="H183" s="89">
        <f>H6/'Total Funds Spent &amp; Transferred'!H6</f>
        <v>6.3834439884926708E-2</v>
      </c>
      <c r="I183" s="89">
        <f>I6/'Total Funds Spent &amp; Transferred'!I6</f>
        <v>5.920706857906053E-2</v>
      </c>
      <c r="J183" s="89">
        <f>J6/'Total Funds Spent &amp; Transferred'!J6</f>
        <v>6.2703574489346242E-2</v>
      </c>
      <c r="K183" s="89">
        <f>K6/'Total Funds Spent &amp; Transferred'!K6</f>
        <v>7.7818543417828512E-2</v>
      </c>
      <c r="L183" s="89">
        <f>L6/'Total Funds Spent &amp; Transferred'!L6</f>
        <v>9.8509223819839273E-2</v>
      </c>
      <c r="M183" s="89">
        <f>M6/'Total Funds Spent &amp; Transferred'!M6</f>
        <v>6.8495738593531266E-2</v>
      </c>
      <c r="N183" s="89">
        <f>N6/'Total Funds Spent &amp; Transferred'!N6</f>
        <v>7.0630199652024273E-2</v>
      </c>
      <c r="O183" s="89">
        <f>O6/'Total Funds Spent &amp; Transferred'!O6</f>
        <v>5.064679004640843E-2</v>
      </c>
      <c r="P183" s="89">
        <f>P6/'Total Funds Spent &amp; Transferred'!P6</f>
        <v>7.7142135218825778E-2</v>
      </c>
      <c r="Q183" s="89">
        <f>Q6/'Total Funds Spent &amp; Transferred'!Q6</f>
        <v>6.0930493707547995E-2</v>
      </c>
      <c r="R183" s="89">
        <f>R6/'Total Funds Spent &amp; Transferred'!R6</f>
        <v>5.2099014762274652E-2</v>
      </c>
      <c r="S183" s="89">
        <f>S6/'Total Funds Spent &amp; Transferred'!S6</f>
        <v>5.4740137404393485E-2</v>
      </c>
      <c r="T183" s="89">
        <f>T6/'Total Funds Spent &amp; Transferred'!T6</f>
        <v>7.6918855603334224E-2</v>
      </c>
      <c r="U183" s="89">
        <f>U6/'Total Funds Spent &amp; Transferred'!U6</f>
        <v>0.12344310858318677</v>
      </c>
      <c r="V183" s="89">
        <f>V6/'Total Funds Spent &amp; Transferred'!V6</f>
        <v>6.6468155564363793E-2</v>
      </c>
      <c r="W183" s="89">
        <f>W6/'Total Funds Spent &amp; Transferred'!W6</f>
        <v>9.0057595726556527E-2</v>
      </c>
      <c r="X183" s="89">
        <f>X6/'Total Funds Spent &amp; Transferred'!X6</f>
        <v>7.3479627353976271E-2</v>
      </c>
      <c r="Y183" s="89">
        <f>Y6/'Total Funds Spent &amp; Transferred'!Y6</f>
        <v>7.5238235016604746E-2</v>
      </c>
      <c r="Z183" s="89">
        <f>Z6/'Total Funds Spent &amp; Transferred'!Z6</f>
        <v>8.1210953981433159E-2</v>
      </c>
      <c r="AA183" s="225">
        <f>COUNTIF($B$182:$B$232,"&lt;0.15")-SUM(AA181:AA182)</f>
        <v>17</v>
      </c>
      <c r="AB183" s="225">
        <f>COUNTIF($O$182:$O$232,"&lt;0.15")-SUM(AB181:AB182)</f>
        <v>11</v>
      </c>
      <c r="AC183" s="225">
        <f>COUNTIF($X$182:$X$232,"&lt;0.15")-SUM(AC181:AC182)</f>
        <v>16</v>
      </c>
    </row>
    <row r="184" spans="1:35">
      <c r="A184" s="51" t="s">
        <v>86</v>
      </c>
      <c r="B184" s="89">
        <f>B7/'Total Funds Spent &amp; Transferred'!B7</f>
        <v>9.0410968335469341E-2</v>
      </c>
      <c r="C184" s="89">
        <f>C7/'Total Funds Spent &amp; Transferred'!C7</f>
        <v>0.12097848504530878</v>
      </c>
      <c r="D184" s="89">
        <f>D7/'Total Funds Spent &amp; Transferred'!D7</f>
        <v>0.10896097366580611</v>
      </c>
      <c r="E184" s="89">
        <f>E7/'Total Funds Spent &amp; Transferred'!E7</f>
        <v>0.13071926588567911</v>
      </c>
      <c r="F184" s="89">
        <f>F7/'Total Funds Spent &amp; Transferred'!F7</f>
        <v>7.1438516486523121E-2</v>
      </c>
      <c r="G184" s="89">
        <f>G7/'Total Funds Spent &amp; Transferred'!G7</f>
        <v>0.10371405391085045</v>
      </c>
      <c r="H184" s="89">
        <f>H7/'Total Funds Spent &amp; Transferred'!H7</f>
        <v>9.5711436395450808E-2</v>
      </c>
      <c r="I184" s="89">
        <f>I7/'Total Funds Spent &amp; Transferred'!I7</f>
        <v>9.7462017490884026E-2</v>
      </c>
      <c r="J184" s="89">
        <f>J7/'Total Funds Spent &amp; Transferred'!J7</f>
        <v>0.11966310528306423</v>
      </c>
      <c r="K184" s="89">
        <f>K7/'Total Funds Spent &amp; Transferred'!K7</f>
        <v>0.10329906719175659</v>
      </c>
      <c r="L184" s="89">
        <f>L7/'Total Funds Spent &amp; Transferred'!L7</f>
        <v>9.6739740751719552E-2</v>
      </c>
      <c r="M184" s="89">
        <f>M7/'Total Funds Spent &amp; Transferred'!M7</f>
        <v>0.12273174222966783</v>
      </c>
      <c r="N184" s="89">
        <f>N7/'Total Funds Spent &amp; Transferred'!N7</f>
        <v>0.10653061185616049</v>
      </c>
      <c r="O184" s="89">
        <f>O7/'Total Funds Spent &amp; Transferred'!O7</f>
        <v>0.128385465289064</v>
      </c>
      <c r="P184" s="89">
        <f>P7/'Total Funds Spent &amp; Transferred'!P7</f>
        <v>0.11974008861399564</v>
      </c>
      <c r="Q184" s="89">
        <f>Q7/'Total Funds Spent &amp; Transferred'!Q7</f>
        <v>0.11320181606789294</v>
      </c>
      <c r="R184" s="89">
        <f>R7/'Total Funds Spent &amp; Transferred'!R7</f>
        <v>0.11711465721075079</v>
      </c>
      <c r="S184" s="89">
        <f>S7/'Total Funds Spent &amp; Transferred'!S7</f>
        <v>9.9442324192797318E-2</v>
      </c>
      <c r="T184" s="89">
        <f>T7/'Total Funds Spent &amp; Transferred'!T7</f>
        <v>0.16992212640870671</v>
      </c>
      <c r="U184" s="89">
        <f>U7/'Total Funds Spent &amp; Transferred'!U7</f>
        <v>0.14659895422872668</v>
      </c>
      <c r="V184" s="89">
        <f>V7/'Total Funds Spent &amp; Transferred'!V7</f>
        <v>0.35801931450771846</v>
      </c>
      <c r="W184" s="89">
        <f>W7/'Total Funds Spent &amp; Transferred'!W7</f>
        <v>6.0175348476197231E-2</v>
      </c>
      <c r="X184" s="89">
        <f>X7/'Total Funds Spent &amp; Transferred'!X7</f>
        <v>7.7880777086991385E-2</v>
      </c>
      <c r="Y184" s="89">
        <f>Y7/'Total Funds Spent &amp; Transferred'!Y7</f>
        <v>7.8250456734368368E-2</v>
      </c>
      <c r="Z184" s="89">
        <f>Z7/'Total Funds Spent &amp; Transferred'!Z7</f>
        <v>8.7772081692807202E-2</v>
      </c>
      <c r="AA184" s="225">
        <f>COUNTIF($B$182:$B$232,"&gt;0.15")</f>
        <v>11</v>
      </c>
      <c r="AB184" s="225">
        <f>COUNTIF($O$182:$O$232,"&gt;0.15")</f>
        <v>1</v>
      </c>
      <c r="AC184" s="225">
        <f>COUNTIF($X$182:$X$232,"&gt;0.15")</f>
        <v>10</v>
      </c>
    </row>
    <row r="185" spans="1:35">
      <c r="A185" s="51" t="s">
        <v>88</v>
      </c>
      <c r="B185" s="89">
        <f>B8/'Total Funds Spent &amp; Transferred'!B8</f>
        <v>7.462166527679738E-2</v>
      </c>
      <c r="C185" s="89">
        <f>C8/'Total Funds Spent &amp; Transferred'!C8</f>
        <v>0.11815373124183037</v>
      </c>
      <c r="D185" s="89">
        <f>D8/'Total Funds Spent &amp; Transferred'!D8</f>
        <v>5.6531123942673255E-2</v>
      </c>
      <c r="E185" s="89">
        <f>E8/'Total Funds Spent &amp; Transferred'!E8</f>
        <v>0.13859443824072082</v>
      </c>
      <c r="F185" s="89">
        <f>F8/'Total Funds Spent &amp; Transferred'!F8</f>
        <v>0.13841651909026809</v>
      </c>
      <c r="G185" s="89">
        <f>G8/'Total Funds Spent &amp; Transferred'!G8</f>
        <v>0.1969116372510552</v>
      </c>
      <c r="H185" s="89">
        <f>H8/'Total Funds Spent &amp; Transferred'!H8</f>
        <v>0.1255026358472941</v>
      </c>
      <c r="I185" s="89">
        <f>I8/'Total Funds Spent &amp; Transferred'!I8</f>
        <v>9.9396405040636154E-2</v>
      </c>
      <c r="J185" s="89">
        <f>J8/'Total Funds Spent &amp; Transferred'!J8</f>
        <v>0.10117865657746197</v>
      </c>
      <c r="K185" s="89">
        <f>K8/'Total Funds Spent &amp; Transferred'!K8</f>
        <v>0.13262536589970889</v>
      </c>
      <c r="L185" s="89">
        <f>L8/'Total Funds Spent &amp; Transferred'!L8</f>
        <v>0.1198572988195781</v>
      </c>
      <c r="M185" s="89">
        <f>M8/'Total Funds Spent &amp; Transferred'!M8</f>
        <v>8.5862020273221526E-2</v>
      </c>
      <c r="N185" s="89">
        <f>N8/'Total Funds Spent &amp; Transferred'!N8</f>
        <v>9.6150417685095288E-2</v>
      </c>
      <c r="O185" s="89">
        <f>O8/'Total Funds Spent &amp; Transferred'!O8</f>
        <v>8.0706868472200391E-2</v>
      </c>
      <c r="P185" s="89">
        <f>P8/'Total Funds Spent &amp; Transferred'!P8</f>
        <v>7.2588264710408634E-2</v>
      </c>
      <c r="Q185" s="89">
        <f>Q8/'Total Funds Spent &amp; Transferred'!Q8</f>
        <v>5.1819835495282213E-2</v>
      </c>
      <c r="R185" s="89">
        <f>R8/'Total Funds Spent &amp; Transferred'!R8</f>
        <v>8.9102318842972358E-2</v>
      </c>
      <c r="S185" s="89">
        <f>S8/'Total Funds Spent &amp; Transferred'!S8</f>
        <v>9.4717790511954739E-2</v>
      </c>
      <c r="T185" s="89">
        <f>T8/'Total Funds Spent &amp; Transferred'!T8</f>
        <v>0.10887948687962089</v>
      </c>
      <c r="U185" s="89">
        <f>U8/'Total Funds Spent &amp; Transferred'!U8</f>
        <v>0.10413520083721162</v>
      </c>
      <c r="V185" s="89">
        <f>V8/'Total Funds Spent &amp; Transferred'!V8</f>
        <v>0.11071187032256061</v>
      </c>
      <c r="W185" s="89">
        <f>W8/'Total Funds Spent &amp; Transferred'!W8</f>
        <v>8.0213701429400486E-2</v>
      </c>
      <c r="X185" s="89">
        <f>X8/'Total Funds Spent &amp; Transferred'!X8</f>
        <v>0.20653184401696473</v>
      </c>
      <c r="Y185" s="89">
        <f>Y8/'Total Funds Spent &amp; Transferred'!Y8</f>
        <v>0.17868144863379268</v>
      </c>
      <c r="Z185" s="89">
        <f>Z8/'Total Funds Spent &amp; Transferred'!Z8</f>
        <v>0.16510071332269333</v>
      </c>
    </row>
    <row r="186" spans="1:35">
      <c r="A186" s="51" t="s">
        <v>74</v>
      </c>
      <c r="B186" s="89">
        <f>B9/'Total Funds Spent &amp; Transferred'!B9</f>
        <v>4.5176394496200721E-2</v>
      </c>
      <c r="C186" s="89">
        <f>C9/'Total Funds Spent &amp; Transferred'!C9</f>
        <v>5.8183153994558999E-2</v>
      </c>
      <c r="D186" s="89">
        <f>D9/'Total Funds Spent &amp; Transferred'!D9</f>
        <v>7.1988910394264943E-2</v>
      </c>
      <c r="E186" s="89">
        <f>E9/'Total Funds Spent &amp; Transferred'!E9</f>
        <v>8.0770279048961502E-2</v>
      </c>
      <c r="F186" s="89">
        <f>F9/'Total Funds Spent &amp; Transferred'!F9</f>
        <v>8.7332940591940675E-2</v>
      </c>
      <c r="G186" s="89">
        <f>G9/'Total Funds Spent &amp; Transferred'!G9</f>
        <v>0.10608769340142883</v>
      </c>
      <c r="H186" s="89">
        <f>H9/'Total Funds Spent &amp; Transferred'!H9</f>
        <v>8.8584169769282295E-2</v>
      </c>
      <c r="I186" s="89">
        <f>I9/'Total Funds Spent &amp; Transferred'!I9</f>
        <v>9.1073709764499564E-2</v>
      </c>
      <c r="J186" s="89">
        <f>J9/'Total Funds Spent &amp; Transferred'!J9</f>
        <v>8.6770713269265193E-2</v>
      </c>
      <c r="K186" s="89">
        <f>K9/'Total Funds Spent &amp; Transferred'!K9</f>
        <v>9.2930180964341635E-2</v>
      </c>
      <c r="L186" s="89">
        <f>L9/'Total Funds Spent &amp; Transferred'!L9</f>
        <v>8.3957857466151184E-2</v>
      </c>
      <c r="M186" s="89">
        <f>M9/'Total Funds Spent &amp; Transferred'!M9</f>
        <v>9.2699719302344913E-2</v>
      </c>
      <c r="N186" s="89">
        <f>N9/'Total Funds Spent &amp; Transferred'!N9</f>
        <v>8.8848550661342965E-2</v>
      </c>
      <c r="O186" s="89">
        <f>O9/'Total Funds Spent &amp; Transferred'!O9</f>
        <v>8.2043247093385535E-2</v>
      </c>
      <c r="P186" s="89">
        <f>P9/'Total Funds Spent &amp; Transferred'!P9</f>
        <v>8.1957022190812662E-2</v>
      </c>
      <c r="Q186" s="89">
        <f>Q9/'Total Funds Spent &amp; Transferred'!Q9</f>
        <v>8.7777970461977883E-2</v>
      </c>
      <c r="R186" s="89">
        <f>R9/'Total Funds Spent &amp; Transferred'!R9</f>
        <v>7.915051288257155E-2</v>
      </c>
      <c r="S186" s="89">
        <f>S9/'Total Funds Spent &amp; Transferred'!S9</f>
        <v>8.4627990387820651E-2</v>
      </c>
      <c r="T186" s="89">
        <f>T9/'Total Funds Spent &amp; Transferred'!T9</f>
        <v>0.1222587560934203</v>
      </c>
      <c r="U186" s="89">
        <f>U9/'Total Funds Spent &amp; Transferred'!U9</f>
        <v>0.13202746063959542</v>
      </c>
      <c r="V186" s="89">
        <f>V9/'Total Funds Spent &amp; Transferred'!V9</f>
        <v>0.1229342494753802</v>
      </c>
      <c r="W186" s="89">
        <f>W9/'Total Funds Spent &amp; Transferred'!W9</f>
        <v>0.11612617860995292</v>
      </c>
      <c r="X186" s="89">
        <f>X9/'Total Funds Spent &amp; Transferred'!X9</f>
        <v>0.11748566655997682</v>
      </c>
      <c r="Y186" s="89">
        <f>Y9/'Total Funds Spent &amp; Transferred'!Y9</f>
        <v>0.11653644387423992</v>
      </c>
      <c r="Z186" s="89">
        <f>Z9/'Total Funds Spent &amp; Transferred'!Z9</f>
        <v>0.13959347116914664</v>
      </c>
    </row>
    <row r="187" spans="1:35">
      <c r="A187" s="51" t="s">
        <v>91</v>
      </c>
      <c r="B187" s="89">
        <f>B10/'Total Funds Spent &amp; Transferred'!B10</f>
        <v>3.542368382662793E-2</v>
      </c>
      <c r="C187" s="89">
        <f>C10/'Total Funds Spent &amp; Transferred'!C10</f>
        <v>8.623305874584522E-2</v>
      </c>
      <c r="D187" s="89">
        <f>D10/'Total Funds Spent &amp; Transferred'!D10</f>
        <v>7.4428814055734094E-2</v>
      </c>
      <c r="E187" s="89">
        <f>E10/'Total Funds Spent &amp; Transferred'!E10</f>
        <v>7.202606377838261E-2</v>
      </c>
      <c r="F187" s="89">
        <f>F10/'Total Funds Spent &amp; Transferred'!F10</f>
        <v>0.10924087666749102</v>
      </c>
      <c r="G187" s="89">
        <f>G10/'Total Funds Spent &amp; Transferred'!G10</f>
        <v>7.0685384475518989E-2</v>
      </c>
      <c r="H187" s="89">
        <f>H10/'Total Funds Spent &amp; Transferred'!H10</f>
        <v>0.16203353812057966</v>
      </c>
      <c r="I187" s="89">
        <f>I10/'Total Funds Spent &amp; Transferred'!I10</f>
        <v>8.3684440248214045E-2</v>
      </c>
      <c r="J187" s="89">
        <f>J10/'Total Funds Spent &amp; Transferred'!J10</f>
        <v>9.0978005490366484E-2</v>
      </c>
      <c r="K187" s="89">
        <f>K10/'Total Funds Spent &amp; Transferred'!K10</f>
        <v>7.8229609776296685E-2</v>
      </c>
      <c r="L187" s="89">
        <f>L10/'Total Funds Spent &amp; Transferred'!L10</f>
        <v>7.0426722481046172E-2</v>
      </c>
      <c r="M187" s="89">
        <f>M10/'Total Funds Spent &amp; Transferred'!M10</f>
        <v>6.9374310559286584E-2</v>
      </c>
      <c r="N187" s="89">
        <f>N10/'Total Funds Spent &amp; Transferred'!N10</f>
        <v>3.7904351970239926E-2</v>
      </c>
      <c r="O187" s="89">
        <f>O10/'Total Funds Spent &amp; Transferred'!O10</f>
        <v>5.4936329372332941E-2</v>
      </c>
      <c r="P187" s="89">
        <f>P10/'Total Funds Spent &amp; Transferred'!P10</f>
        <v>6.347919431987499E-2</v>
      </c>
      <c r="Q187" s="89">
        <f>Q10/'Total Funds Spent &amp; Transferred'!Q10</f>
        <v>7.674717472242204E-2</v>
      </c>
      <c r="R187" s="89">
        <f>R10/'Total Funds Spent &amp; Transferred'!R10</f>
        <v>6.5506265425191348E-2</v>
      </c>
      <c r="S187" s="89">
        <f>S10/'Total Funds Spent &amp; Transferred'!S10</f>
        <v>6.4948793476217487E-2</v>
      </c>
      <c r="T187" s="89">
        <f>T10/'Total Funds Spent &amp; Transferred'!T10</f>
        <v>0.17122022710899801</v>
      </c>
      <c r="U187" s="89">
        <f>U10/'Total Funds Spent &amp; Transferred'!U10</f>
        <v>0.1457659921611037</v>
      </c>
      <c r="V187" s="89">
        <f>V10/'Total Funds Spent &amp; Transferred'!V10</f>
        <v>0.12274796120341415</v>
      </c>
      <c r="W187" s="89">
        <f>W10/'Total Funds Spent &amp; Transferred'!W10</f>
        <v>0.15987561321572602</v>
      </c>
      <c r="X187" s="89">
        <f>X10/'Total Funds Spent &amp; Transferred'!X10</f>
        <v>0.14416102509707426</v>
      </c>
      <c r="Y187" s="89">
        <f>Y10/'Total Funds Spent &amp; Transferred'!Y10</f>
        <v>0.19077533649657771</v>
      </c>
      <c r="Z187" s="89">
        <f>Z10/'Total Funds Spent &amp; Transferred'!Z10</f>
        <v>0.22126897645416202</v>
      </c>
    </row>
    <row r="188" spans="1:35">
      <c r="A188" s="51" t="s">
        <v>93</v>
      </c>
      <c r="B188" s="89">
        <f>B11/'Total Funds Spent &amp; Transferred'!B11</f>
        <v>0.11863635286394666</v>
      </c>
      <c r="C188" s="89">
        <f>C11/'Total Funds Spent &amp; Transferred'!C11</f>
        <v>6.3873293836070696E-2</v>
      </c>
      <c r="D188" s="89">
        <f>D11/'Total Funds Spent &amp; Transferred'!D11</f>
        <v>8.4329415768933255E-2</v>
      </c>
      <c r="E188" s="89">
        <f>E11/'Total Funds Spent &amp; Transferred'!E11</f>
        <v>8.4400699850148656E-2</v>
      </c>
      <c r="F188" s="89">
        <f>F11/'Total Funds Spent &amp; Transferred'!F11</f>
        <v>8.0650514898181605E-2</v>
      </c>
      <c r="G188" s="89">
        <f>G11/'Total Funds Spent &amp; Transferred'!G11</f>
        <v>5.7247245811539706E-2</v>
      </c>
      <c r="H188" s="89">
        <f>H11/'Total Funds Spent &amp; Transferred'!H11</f>
        <v>4.6807612830882757E-2</v>
      </c>
      <c r="I188" s="89">
        <f>I11/'Total Funds Spent &amp; Transferred'!I11</f>
        <v>6.1408823977053884E-2</v>
      </c>
      <c r="J188" s="89">
        <f>J11/'Total Funds Spent &amp; Transferred'!J11</f>
        <v>6.0275324806139556E-2</v>
      </c>
      <c r="K188" s="89">
        <f>K11/'Total Funds Spent &amp; Transferred'!K11</f>
        <v>7.0995404232176082E-2</v>
      </c>
      <c r="L188" s="89">
        <f>L11/'Total Funds Spent &amp; Transferred'!L11</f>
        <v>7.1577646055460104E-2</v>
      </c>
      <c r="M188" s="89">
        <f>M11/'Total Funds Spent &amp; Transferred'!M11</f>
        <v>6.6641830450705097E-2</v>
      </c>
      <c r="N188" s="89">
        <f>N11/'Total Funds Spent &amp; Transferred'!N11</f>
        <v>7.3234468442606837E-2</v>
      </c>
      <c r="O188" s="89">
        <f>O11/'Total Funds Spent &amp; Transferred'!O11</f>
        <v>5.7068212005666745E-2</v>
      </c>
      <c r="P188" s="89">
        <f>P11/'Total Funds Spent &amp; Transferred'!P11</f>
        <v>6.4009335661567149E-2</v>
      </c>
      <c r="Q188" s="89">
        <f>Q11/'Total Funds Spent &amp; Transferred'!Q11</f>
        <v>6.3648306991800116E-2</v>
      </c>
      <c r="R188" s="89">
        <f>R11/'Total Funds Spent &amp; Transferred'!R11</f>
        <v>6.0331224041828113E-2</v>
      </c>
      <c r="S188" s="89">
        <f>S11/'Total Funds Spent &amp; Transferred'!S11</f>
        <v>7.6720626519214241E-2</v>
      </c>
      <c r="T188" s="89">
        <f>T11/'Total Funds Spent &amp; Transferred'!T11</f>
        <v>0.17493589975164456</v>
      </c>
      <c r="U188" s="89">
        <f>U11/'Total Funds Spent &amp; Transferred'!U11</f>
        <v>0.20042755194744574</v>
      </c>
      <c r="V188" s="89">
        <f>V11/'Total Funds Spent &amp; Transferred'!V11</f>
        <v>0.20217203588020349</v>
      </c>
      <c r="W188" s="89">
        <f>W11/'Total Funds Spent &amp; Transferred'!W11</f>
        <v>0.18776115071777996</v>
      </c>
      <c r="X188" s="89">
        <f>X11/'Total Funds Spent &amp; Transferred'!X11</f>
        <v>0.2047606805048422</v>
      </c>
      <c r="Y188" s="89">
        <f>Y11/'Total Funds Spent &amp; Transferred'!Y11</f>
        <v>0.22164729122708413</v>
      </c>
      <c r="Z188" s="89">
        <f>Z11/'Total Funds Spent &amp; Transferred'!Z11</f>
        <v>0.21365501250967289</v>
      </c>
    </row>
    <row r="189" spans="1:35">
      <c r="A189" s="51" t="s">
        <v>95</v>
      </c>
      <c r="B189" s="89">
        <f>B12/'Total Funds Spent &amp; Transferred'!B12</f>
        <v>0.12219784654535647</v>
      </c>
      <c r="C189" s="89">
        <f>C12/'Total Funds Spent &amp; Transferred'!C12</f>
        <v>0.12497705691725992</v>
      </c>
      <c r="D189" s="89">
        <f>D12/'Total Funds Spent &amp; Transferred'!D12</f>
        <v>0.22261264004717601</v>
      </c>
      <c r="E189" s="89">
        <f>E12/'Total Funds Spent &amp; Transferred'!E12</f>
        <v>0.14287297428583756</v>
      </c>
      <c r="F189" s="89">
        <f>F12/'Total Funds Spent &amp; Transferred'!F12</f>
        <v>0.11666198858023009</v>
      </c>
      <c r="G189" s="89">
        <f>G12/'Total Funds Spent &amp; Transferred'!G12</f>
        <v>8.4665706299392171E-2</v>
      </c>
      <c r="H189" s="89">
        <f>H12/'Total Funds Spent &amp; Transferred'!H12</f>
        <v>7.3947089339285857E-2</v>
      </c>
      <c r="I189" s="89">
        <f>I12/'Total Funds Spent &amp; Transferred'!I12</f>
        <v>6.3278128568280509E-2</v>
      </c>
      <c r="J189" s="89">
        <f>J12/'Total Funds Spent &amp; Transferred'!J12</f>
        <v>9.6964571350093717E-2</v>
      </c>
      <c r="K189" s="89">
        <f>K12/'Total Funds Spent &amp; Transferred'!K12</f>
        <v>7.7335074755625108E-2</v>
      </c>
      <c r="L189" s="89">
        <f>L12/'Total Funds Spent &amp; Transferred'!L12</f>
        <v>6.1049527378988132E-2</v>
      </c>
      <c r="M189" s="89">
        <f>M12/'Total Funds Spent &amp; Transferred'!M12</f>
        <v>5.1740498155688139E-2</v>
      </c>
      <c r="N189" s="89">
        <f>N12/'Total Funds Spent &amp; Transferred'!N12</f>
        <v>0.11745689831085455</v>
      </c>
      <c r="O189" s="89">
        <f>O12/'Total Funds Spent &amp; Transferred'!O12</f>
        <v>0.10601006976375738</v>
      </c>
      <c r="P189" s="89">
        <f>P12/'Total Funds Spent &amp; Transferred'!P12</f>
        <v>9.1098706952456365E-2</v>
      </c>
      <c r="Q189" s="89">
        <f>Q12/'Total Funds Spent &amp; Transferred'!Q12</f>
        <v>8.8542626106789493E-2</v>
      </c>
      <c r="R189" s="89">
        <f>R12/'Total Funds Spent &amp; Transferred'!R12</f>
        <v>-2.1480594084934772E-3</v>
      </c>
      <c r="S189" s="89">
        <f>S12/'Total Funds Spent &amp; Transferred'!S12</f>
        <v>5.8620313453613647E-2</v>
      </c>
      <c r="T189" s="89">
        <f>T12/'Total Funds Spent &amp; Transferred'!T12</f>
        <v>0.18224567527566954</v>
      </c>
      <c r="U189" s="89">
        <f>U12/'Total Funds Spent &amp; Transferred'!U12</f>
        <v>0.13553280646227872</v>
      </c>
      <c r="V189" s="89">
        <f>V12/'Total Funds Spent &amp; Transferred'!V12</f>
        <v>0.17361767047026888</v>
      </c>
      <c r="W189" s="89">
        <f>W12/'Total Funds Spent &amp; Transferred'!W12</f>
        <v>0.16984232275039293</v>
      </c>
      <c r="X189" s="89">
        <f>X12/'Total Funds Spent &amp; Transferred'!X12</f>
        <v>0.18669063979437298</v>
      </c>
      <c r="Y189" s="89">
        <f>Y12/'Total Funds Spent &amp; Transferred'!Y12</f>
        <v>0.17739027442428579</v>
      </c>
      <c r="Z189" s="89">
        <f>Z12/'Total Funds Spent &amp; Transferred'!Z12</f>
        <v>0.48210077068766732</v>
      </c>
    </row>
    <row r="190" spans="1:35">
      <c r="A190" s="51" t="s">
        <v>97</v>
      </c>
      <c r="B190" s="89">
        <f>B13/'Total Funds Spent &amp; Transferred'!B13</f>
        <v>9.3610239618306737E-2</v>
      </c>
      <c r="C190" s="89">
        <f>C13/'Total Funds Spent &amp; Transferred'!C13</f>
        <v>9.3002481671879939E-2</v>
      </c>
      <c r="D190" s="89">
        <f>D13/'Total Funds Spent &amp; Transferred'!D13</f>
        <v>7.7239951650019609E-2</v>
      </c>
      <c r="E190" s="89">
        <f>E13/'Total Funds Spent &amp; Transferred'!E13</f>
        <v>0.1183135954490117</v>
      </c>
      <c r="F190" s="89">
        <f>F13/'Total Funds Spent &amp; Transferred'!F13</f>
        <v>9.1186611678101825E-2</v>
      </c>
      <c r="G190" s="89">
        <f>G13/'Total Funds Spent &amp; Transferred'!G13</f>
        <v>8.303127577482175E-2</v>
      </c>
      <c r="H190" s="89">
        <f>H13/'Total Funds Spent &amp; Transferred'!H13</f>
        <v>8.7121273030441801E-2</v>
      </c>
      <c r="I190" s="89">
        <f>I13/'Total Funds Spent &amp; Transferred'!I13</f>
        <v>9.0732331867741586E-2</v>
      </c>
      <c r="J190" s="89">
        <f>J13/'Total Funds Spent &amp; Transferred'!J13</f>
        <v>8.35446093983815E-2</v>
      </c>
      <c r="K190" s="89">
        <f>K13/'Total Funds Spent &amp; Transferred'!K13</f>
        <v>8.3862235213622849E-2</v>
      </c>
      <c r="L190" s="89">
        <f>L13/'Total Funds Spent &amp; Transferred'!L13</f>
        <v>0.11965110757333954</v>
      </c>
      <c r="M190" s="89">
        <f>M13/'Total Funds Spent &amp; Transferred'!M13</f>
        <v>0.11075799615775772</v>
      </c>
      <c r="N190" s="89">
        <f>N13/'Total Funds Spent &amp; Transferred'!N13</f>
        <v>6.9528569046351477E-2</v>
      </c>
      <c r="O190" s="89">
        <f>O13/'Total Funds Spent &amp; Transferred'!O13</f>
        <v>3.6005284632323845E-2</v>
      </c>
      <c r="P190" s="89">
        <f>P13/'Total Funds Spent &amp; Transferred'!P13</f>
        <v>3.0725660032902027E-2</v>
      </c>
      <c r="Q190" s="89">
        <f>Q13/'Total Funds Spent &amp; Transferred'!Q13</f>
        <v>4.3479079092934553E-2</v>
      </c>
      <c r="R190" s="89">
        <f>R13/'Total Funds Spent &amp; Transferred'!R13</f>
        <v>2.9195575409960178E-2</v>
      </c>
      <c r="S190" s="89">
        <f>S13/'Total Funds Spent &amp; Transferred'!S13</f>
        <v>3.244771568683083E-2</v>
      </c>
      <c r="T190" s="89">
        <f>T13/'Total Funds Spent &amp; Transferred'!T13</f>
        <v>3.3795664959691406E-2</v>
      </c>
      <c r="U190" s="89">
        <f>U13/'Total Funds Spent &amp; Transferred'!U13</f>
        <v>3.2630311853295769E-2</v>
      </c>
      <c r="V190" s="89">
        <f>V13/'Total Funds Spent &amp; Transferred'!V13</f>
        <v>3.1307183788983561E-2</v>
      </c>
      <c r="W190" s="89">
        <f>W13/'Total Funds Spent &amp; Transferred'!W13</f>
        <v>3.8401431643615862E-2</v>
      </c>
      <c r="X190" s="89">
        <f>X13/'Total Funds Spent &amp; Transferred'!X13</f>
        <v>3.1216843478276739E-2</v>
      </c>
      <c r="Y190" s="89">
        <f>Y13/'Total Funds Spent &amp; Transferred'!Y13</f>
        <v>4.2882764581684739E-2</v>
      </c>
      <c r="Z190" s="89">
        <f>Z13/'Total Funds Spent &amp; Transferred'!Z13</f>
        <v>4.5667245633737988E-2</v>
      </c>
    </row>
    <row r="191" spans="1:35">
      <c r="A191" s="51" t="s">
        <v>99</v>
      </c>
      <c r="B191" s="89">
        <f>B14/'Total Funds Spent &amp; Transferred'!B14</f>
        <v>3.7893187120744236E-2</v>
      </c>
      <c r="C191" s="89">
        <f>C14/'Total Funds Spent &amp; Transferred'!C14</f>
        <v>7.3002693349388095E-2</v>
      </c>
      <c r="D191" s="89">
        <f>D14/'Total Funds Spent &amp; Transferred'!D14</f>
        <v>8.4337376186432458E-2</v>
      </c>
      <c r="E191" s="89">
        <f>E14/'Total Funds Spent &amp; Transferred'!E14</f>
        <v>0.10054292301891081</v>
      </c>
      <c r="F191" s="89">
        <f>F14/'Total Funds Spent &amp; Transferred'!F14</f>
        <v>6.7401648676765777E-2</v>
      </c>
      <c r="G191" s="89">
        <f>G14/'Total Funds Spent &amp; Transferred'!G14</f>
        <v>7.9788965046079866E-2</v>
      </c>
      <c r="H191" s="89">
        <f>H14/'Total Funds Spent &amp; Transferred'!H14</f>
        <v>5.2441572677095226E-2</v>
      </c>
      <c r="I191" s="89">
        <f>I14/'Total Funds Spent &amp; Transferred'!I14</f>
        <v>6.4190041058651615E-2</v>
      </c>
      <c r="J191" s="89">
        <f>J14/'Total Funds Spent &amp; Transferred'!J14</f>
        <v>8.8267179263814E-2</v>
      </c>
      <c r="K191" s="89">
        <f>K14/'Total Funds Spent &amp; Transferred'!K14</f>
        <v>6.9867752880068051E-2</v>
      </c>
      <c r="L191" s="89">
        <f>L14/'Total Funds Spent &amp; Transferred'!L14</f>
        <v>4.7274680793184211E-3</v>
      </c>
      <c r="M191" s="89">
        <f>M14/'Total Funds Spent &amp; Transferred'!M14</f>
        <v>4.1750319668724459E-2</v>
      </c>
      <c r="N191" s="89">
        <f>N14/'Total Funds Spent &amp; Transferred'!N14</f>
        <v>3.7143702937114831E-2</v>
      </c>
      <c r="O191" s="89">
        <f>O14/'Total Funds Spent &amp; Transferred'!O14</f>
        <v>3.5440984839055042E-2</v>
      </c>
      <c r="P191" s="89">
        <f>P14/'Total Funds Spent &amp; Transferred'!P14</f>
        <v>3.3304679789833855E-2</v>
      </c>
      <c r="Q191" s="89">
        <f>Q14/'Total Funds Spent &amp; Transferred'!Q14</f>
        <v>3.3055622916829966E-2</v>
      </c>
      <c r="R191" s="89">
        <f>R14/'Total Funds Spent &amp; Transferred'!R14</f>
        <v>3.0390043321813161E-2</v>
      </c>
      <c r="S191" s="89">
        <f>S14/'Total Funds Spent &amp; Transferred'!S14</f>
        <v>4.133850651852862E-2</v>
      </c>
      <c r="T191" s="89">
        <f>T14/'Total Funds Spent &amp; Transferred'!T14</f>
        <v>8.5808383826537798E-2</v>
      </c>
      <c r="U191" s="89">
        <f>U14/'Total Funds Spent &amp; Transferred'!U14</f>
        <v>5.3115616237435201E-2</v>
      </c>
      <c r="V191" s="89">
        <f>V14/'Total Funds Spent &amp; Transferred'!V14</f>
        <v>8.9199069287334204E-2</v>
      </c>
      <c r="W191" s="89">
        <f>W14/'Total Funds Spent &amp; Transferred'!W14</f>
        <v>7.4384520178464017E-2</v>
      </c>
      <c r="X191" s="89">
        <f>X14/'Total Funds Spent &amp; Transferred'!X14</f>
        <v>9.8387393841045737E-2</v>
      </c>
      <c r="Y191" s="89">
        <f>Y14/'Total Funds Spent &amp; Transferred'!Y14</f>
        <v>0.10298397052719739</v>
      </c>
      <c r="Z191" s="89">
        <f>Z14/'Total Funds Spent &amp; Transferred'!Z14</f>
        <v>5.8558275251067299E-2</v>
      </c>
    </row>
    <row r="192" spans="1:35">
      <c r="A192" s="51" t="s">
        <v>101</v>
      </c>
      <c r="B192" s="89">
        <f>B15/'Total Funds Spent &amp; Transferred'!B15</f>
        <v>5.1000126310471135E-2</v>
      </c>
      <c r="C192" s="89">
        <f>C15/'Total Funds Spent &amp; Transferred'!C15</f>
        <v>4.8001558777566296E-2</v>
      </c>
      <c r="D192" s="89">
        <f>D15/'Total Funds Spent &amp; Transferred'!D15</f>
        <v>8.4656012455076826E-2</v>
      </c>
      <c r="E192" s="89">
        <f>E15/'Total Funds Spent &amp; Transferred'!E15</f>
        <v>-2.3946945633542766E-4</v>
      </c>
      <c r="F192" s="89">
        <f>F15/'Total Funds Spent &amp; Transferred'!F15</f>
        <v>7.8257675845618754E-2</v>
      </c>
      <c r="G192" s="89">
        <f>G15/'Total Funds Spent &amp; Transferred'!G15</f>
        <v>4.6986465523423469E-2</v>
      </c>
      <c r="H192" s="89">
        <f>H15/'Total Funds Spent &amp; Transferred'!H15</f>
        <v>3.4666980368117398E-2</v>
      </c>
      <c r="I192" s="89">
        <f>I15/'Total Funds Spent &amp; Transferred'!I15</f>
        <v>4.0602113212647659E-2</v>
      </c>
      <c r="J192" s="89">
        <f>J15/'Total Funds Spent &amp; Transferred'!J15</f>
        <v>3.5579886194968602E-2</v>
      </c>
      <c r="K192" s="89">
        <f>K15/'Total Funds Spent &amp; Transferred'!K15</f>
        <v>3.9004184857318304E-2</v>
      </c>
      <c r="L192" s="89">
        <f>L15/'Total Funds Spent &amp; Transferred'!L15</f>
        <v>4.4191783429756271E-2</v>
      </c>
      <c r="M192" s="89">
        <f>M15/'Total Funds Spent &amp; Transferred'!M15</f>
        <v>6.6424537212287152E-2</v>
      </c>
      <c r="N192" s="89">
        <f>N15/'Total Funds Spent &amp; Transferred'!N15</f>
        <v>4.2322076619450484E-2</v>
      </c>
      <c r="O192" s="89">
        <f>O15/'Total Funds Spent &amp; Transferred'!O15</f>
        <v>3.617447664306514E-2</v>
      </c>
      <c r="P192" s="89">
        <f>P15/'Total Funds Spent &amp; Transferred'!P15</f>
        <v>5.698481090476977E-2</v>
      </c>
      <c r="Q192" s="89">
        <f>Q15/'Total Funds Spent &amp; Transferred'!Q15</f>
        <v>4.577164656607003E-2</v>
      </c>
      <c r="R192" s="89">
        <f>R15/'Total Funds Spent &amp; Transferred'!R15</f>
        <v>3.182705903757492E-2</v>
      </c>
      <c r="S192" s="89">
        <f>S15/'Total Funds Spent &amp; Transferred'!S15</f>
        <v>3.4402585838954843E-2</v>
      </c>
      <c r="T192" s="89">
        <f>T15/'Total Funds Spent &amp; Transferred'!T15</f>
        <v>4.5732185103166477E-2</v>
      </c>
      <c r="U192" s="89">
        <f>U15/'Total Funds Spent &amp; Transferred'!U15</f>
        <v>3.4292286815719233E-2</v>
      </c>
      <c r="V192" s="89">
        <f>V15/'Total Funds Spent &amp; Transferred'!V15</f>
        <v>5.3787311907409513E-2</v>
      </c>
      <c r="W192" s="89">
        <f>W15/'Total Funds Spent &amp; Transferred'!W15</f>
        <v>5.0767499709510132E-2</v>
      </c>
      <c r="X192" s="89">
        <f>X15/'Total Funds Spent &amp; Transferred'!X15</f>
        <v>5.5523498181608767E-2</v>
      </c>
      <c r="Y192" s="89">
        <f>Y15/'Total Funds Spent &amp; Transferred'!Y15</f>
        <v>6.2806235946811742E-2</v>
      </c>
      <c r="Z192" s="89">
        <f>Z15/'Total Funds Spent &amp; Transferred'!Z15</f>
        <v>6.1055163367933839E-2</v>
      </c>
    </row>
    <row r="193" spans="1:26">
      <c r="A193" s="51" t="s">
        <v>102</v>
      </c>
      <c r="B193" s="89">
        <f>B16/'Total Funds Spent &amp; Transferred'!B16</f>
        <v>0.10474896765905792</v>
      </c>
      <c r="C193" s="89">
        <f>C16/'Total Funds Spent &amp; Transferred'!C16</f>
        <v>6.5920083317963077E-2</v>
      </c>
      <c r="D193" s="89">
        <f>D16/'Total Funds Spent &amp; Transferred'!D16</f>
        <v>7.1073512679141665E-2</v>
      </c>
      <c r="E193" s="89">
        <f>E16/'Total Funds Spent &amp; Transferred'!E16</f>
        <v>7.0156442944901198E-2</v>
      </c>
      <c r="F193" s="89">
        <f>F16/'Total Funds Spent &amp; Transferred'!F16</f>
        <v>0.10073713922012427</v>
      </c>
      <c r="G193" s="89">
        <f>G16/'Total Funds Spent &amp; Transferred'!G16</f>
        <v>7.6275744343785881E-2</v>
      </c>
      <c r="H193" s="89">
        <f>H16/'Total Funds Spent &amp; Transferred'!H16</f>
        <v>0.10034172078687632</v>
      </c>
      <c r="I193" s="89">
        <f>I16/'Total Funds Spent &amp; Transferred'!I16</f>
        <v>0.10450906180258615</v>
      </c>
      <c r="J193" s="89">
        <f>J16/'Total Funds Spent &amp; Transferred'!J16</f>
        <v>9.5857407853619042E-2</v>
      </c>
      <c r="K193" s="89">
        <f>K16/'Total Funds Spent &amp; Transferred'!K16</f>
        <v>0.10348915649299398</v>
      </c>
      <c r="L193" s="89">
        <f>L16/'Total Funds Spent &amp; Transferred'!L16</f>
        <v>7.6363810056448919E-2</v>
      </c>
      <c r="M193" s="89">
        <f>M16/'Total Funds Spent &amp; Transferred'!M16</f>
        <v>5.8425831003072907E-2</v>
      </c>
      <c r="N193" s="89">
        <f>N16/'Total Funds Spent &amp; Transferred'!N16</f>
        <v>5.3003538251714069E-2</v>
      </c>
      <c r="O193" s="89">
        <f>O16/'Total Funds Spent &amp; Transferred'!O16</f>
        <v>3.9763912128462496E-2</v>
      </c>
      <c r="P193" s="89">
        <f>P16/'Total Funds Spent &amp; Transferred'!P16</f>
        <v>3.6457276441019315E-2</v>
      </c>
      <c r="Q193" s="89">
        <f>Q16/'Total Funds Spent &amp; Transferred'!Q16</f>
        <v>5.8880899533333309E-2</v>
      </c>
      <c r="R193" s="89">
        <f>R16/'Total Funds Spent &amp; Transferred'!R16</f>
        <v>6.1064874651102038E-2</v>
      </c>
      <c r="S193" s="89">
        <f>S16/'Total Funds Spent &amp; Transferred'!S16</f>
        <v>6.002422859869494E-2</v>
      </c>
      <c r="T193" s="89">
        <f>T16/'Total Funds Spent &amp; Transferred'!T16</f>
        <v>0.10333200149372353</v>
      </c>
      <c r="U193" s="89">
        <f>U16/'Total Funds Spent &amp; Transferred'!U16</f>
        <v>0.12782307503453785</v>
      </c>
      <c r="V193" s="89">
        <f>V16/'Total Funds Spent &amp; Transferred'!V16</f>
        <v>0.14677174916133978</v>
      </c>
      <c r="W193" s="89">
        <f>W16/'Total Funds Spent &amp; Transferred'!W16</f>
        <v>0.11841043377442664</v>
      </c>
      <c r="X193" s="89">
        <f>X16/'Total Funds Spent &amp; Transferred'!X16</f>
        <v>0.10689449207317035</v>
      </c>
      <c r="Y193" s="89">
        <f>Y16/'Total Funds Spent &amp; Transferred'!Y16</f>
        <v>0.10392232507703156</v>
      </c>
      <c r="Z193" s="89">
        <f>Z16/'Total Funds Spent &amp; Transferred'!Z16</f>
        <v>0.1310720730516963</v>
      </c>
    </row>
    <row r="194" spans="1:26">
      <c r="A194" s="51" t="s">
        <v>103</v>
      </c>
      <c r="B194" s="89">
        <f>B17/'Total Funds Spent &amp; Transferred'!B17</f>
        <v>0.14107587048237358</v>
      </c>
      <c r="C194" s="89">
        <f>C17/'Total Funds Spent &amp; Transferred'!C17</f>
        <v>0.13543288204005263</v>
      </c>
      <c r="D194" s="89">
        <f>D17/'Total Funds Spent &amp; Transferred'!D17</f>
        <v>8.8513060310392716E-2</v>
      </c>
      <c r="E194" s="89">
        <f>E17/'Total Funds Spent &amp; Transferred'!E17</f>
        <v>5.6400448620648837E-2</v>
      </c>
      <c r="F194" s="89">
        <f>F17/'Total Funds Spent &amp; Transferred'!F17</f>
        <v>4.1052055448161803E-2</v>
      </c>
      <c r="G194" s="89">
        <f>G17/'Total Funds Spent &amp; Transferred'!G17</f>
        <v>5.4271123622446779E-2</v>
      </c>
      <c r="H194" s="89">
        <f>H17/'Total Funds Spent &amp; Transferred'!H17</f>
        <v>6.0461428723652101E-2</v>
      </c>
      <c r="I194" s="89">
        <f>I17/'Total Funds Spent &amp; Transferred'!I17</f>
        <v>5.1850824875400443E-2</v>
      </c>
      <c r="J194" s="89">
        <f>J17/'Total Funds Spent &amp; Transferred'!J17</f>
        <v>4.4257365396794472E-2</v>
      </c>
      <c r="K194" s="89">
        <f>K17/'Total Funds Spent &amp; Transferred'!K17</f>
        <v>4.9831228432566016E-2</v>
      </c>
      <c r="L194" s="89">
        <f>L17/'Total Funds Spent &amp; Transferred'!L17</f>
        <v>0.22227357403321271</v>
      </c>
      <c r="M194" s="89">
        <f>M17/'Total Funds Spent &amp; Transferred'!M17</f>
        <v>0.23382903995500706</v>
      </c>
      <c r="N194" s="89">
        <f>N17/'Total Funds Spent &amp; Transferred'!N17</f>
        <v>0.28156335939381189</v>
      </c>
      <c r="O194" s="89">
        <f>O17/'Total Funds Spent &amp; Transferred'!O17</f>
        <v>0.35547786843719131</v>
      </c>
      <c r="P194" s="89">
        <f>P17/'Total Funds Spent &amp; Transferred'!P17</f>
        <v>-0.17986252073108755</v>
      </c>
      <c r="Q194" s="89">
        <f>Q17/'Total Funds Spent &amp; Transferred'!Q17</f>
        <v>0.11090720075913697</v>
      </c>
      <c r="R194" s="89">
        <f>R17/'Total Funds Spent &amp; Transferred'!R17</f>
        <v>0.12066961607394917</v>
      </c>
      <c r="S194" s="89">
        <f>S17/'Total Funds Spent &amp; Transferred'!S17</f>
        <v>0.11017078231407057</v>
      </c>
      <c r="T194" s="89">
        <f>T17/'Total Funds Spent &amp; Transferred'!T17</f>
        <v>0.12395360284334593</v>
      </c>
      <c r="U194" s="89">
        <f>U17/'Total Funds Spent &amp; Transferred'!U17</f>
        <v>0.12605644730931598</v>
      </c>
      <c r="V194" s="89">
        <f>V17/'Total Funds Spent &amp; Transferred'!V17</f>
        <v>0.15273570223291877</v>
      </c>
      <c r="W194" s="89">
        <f>W17/'Total Funds Spent &amp; Transferred'!W17</f>
        <v>0.15660514172483117</v>
      </c>
      <c r="X194" s="89">
        <f>X17/'Total Funds Spent &amp; Transferred'!X17</f>
        <v>0.14117209763657138</v>
      </c>
      <c r="Y194" s="89">
        <f>Y17/'Total Funds Spent &amp; Transferred'!Y17</f>
        <v>0.14818576583416035</v>
      </c>
      <c r="Z194" s="89">
        <f>Z17/'Total Funds Spent &amp; Transferred'!Z17</f>
        <v>0.12413420600586493</v>
      </c>
    </row>
    <row r="195" spans="1:26">
      <c r="A195" s="51" t="s">
        <v>104</v>
      </c>
      <c r="B195" s="89">
        <f>B18/'Total Funds Spent &amp; Transferred'!B18</f>
        <v>6.6800494510704952E-2</v>
      </c>
      <c r="C195" s="89">
        <f>C18/'Total Funds Spent &amp; Transferred'!C18</f>
        <v>0.13704235532265338</v>
      </c>
      <c r="D195" s="89">
        <f>D18/'Total Funds Spent &amp; Transferred'!D18</f>
        <v>0.11342700181814076</v>
      </c>
      <c r="E195" s="89">
        <f>E18/'Total Funds Spent &amp; Transferred'!E18</f>
        <v>9.853569173562847E-2</v>
      </c>
      <c r="F195" s="89">
        <f>F18/'Total Funds Spent &amp; Transferred'!F18</f>
        <v>3.2765651826696406E-2</v>
      </c>
      <c r="G195" s="89">
        <f>G18/'Total Funds Spent &amp; Transferred'!G18</f>
        <v>4.1174448675124591E-2</v>
      </c>
      <c r="H195" s="89">
        <f>H18/'Total Funds Spent &amp; Transferred'!H18</f>
        <v>2.5584480658568179E-2</v>
      </c>
      <c r="I195" s="89">
        <f>I18/'Total Funds Spent &amp; Transferred'!I18</f>
        <v>2.2541049358682206E-2</v>
      </c>
      <c r="J195" s="89">
        <f>J18/'Total Funds Spent &amp; Transferred'!J18</f>
        <v>2.3283235762995198E-2</v>
      </c>
      <c r="K195" s="89">
        <f>K18/'Total Funds Spent &amp; Transferred'!K18</f>
        <v>2.4752969489871563E-2</v>
      </c>
      <c r="L195" s="89">
        <f>L18/'Total Funds Spent &amp; Transferred'!L18</f>
        <v>2.9227530258125113E-2</v>
      </c>
      <c r="M195" s="89">
        <f>M18/'Total Funds Spent &amp; Transferred'!M18</f>
        <v>2.5954696777269203E-2</v>
      </c>
      <c r="N195" s="89">
        <f>N18/'Total Funds Spent &amp; Transferred'!N18</f>
        <v>2.495108025666529E-2</v>
      </c>
      <c r="O195" s="89">
        <f>O18/'Total Funds Spent &amp; Transferred'!O18</f>
        <v>2.6331170528214404E-2</v>
      </c>
      <c r="P195" s="89">
        <f>P18/'Total Funds Spent &amp; Transferred'!P18</f>
        <v>2.5450816227835033E-2</v>
      </c>
      <c r="Q195" s="89">
        <f>Q18/'Total Funds Spent &amp; Transferred'!Q18</f>
        <v>2.7886701486923671E-2</v>
      </c>
      <c r="R195" s="89">
        <f>R18/'Total Funds Spent &amp; Transferred'!R18</f>
        <v>2.3667754014732818E-2</v>
      </c>
      <c r="S195" s="89">
        <f>S18/'Total Funds Spent &amp; Transferred'!S18</f>
        <v>2.1279885458101139E-2</v>
      </c>
      <c r="T195" s="89">
        <f>T18/'Total Funds Spent &amp; Transferred'!T18</f>
        <v>5.5338670776200458E-2</v>
      </c>
      <c r="U195" s="89">
        <f>U18/'Total Funds Spent &amp; Transferred'!U18</f>
        <v>6.3687254303330776E-2</v>
      </c>
      <c r="V195" s="89">
        <f>V18/'Total Funds Spent &amp; Transferred'!V18</f>
        <v>6.4433794840196623E-2</v>
      </c>
      <c r="W195" s="89">
        <f>W18/'Total Funds Spent &amp; Transferred'!W18</f>
        <v>6.2307770940023807E-2</v>
      </c>
      <c r="X195" s="89">
        <f>X18/'Total Funds Spent &amp; Transferred'!X18</f>
        <v>6.6932549927723239E-2</v>
      </c>
      <c r="Y195" s="89">
        <f>Y18/'Total Funds Spent &amp; Transferred'!Y18</f>
        <v>6.5794830042084307E-2</v>
      </c>
      <c r="Z195" s="89">
        <f>Z18/'Total Funds Spent &amp; Transferred'!Z18</f>
        <v>7.4804734293082167E-2</v>
      </c>
    </row>
    <row r="196" spans="1:26">
      <c r="A196" s="51" t="s">
        <v>105</v>
      </c>
      <c r="B196" s="89">
        <f>B19/'Total Funds Spent &amp; Transferred'!B19</f>
        <v>0.14650611547041709</v>
      </c>
      <c r="C196" s="89">
        <f>C19/'Total Funds Spent &amp; Transferred'!C19</f>
        <v>0.19919012822507182</v>
      </c>
      <c r="D196" s="89">
        <f>D19/'Total Funds Spent &amp; Transferred'!D19</f>
        <v>0.11842504146664024</v>
      </c>
      <c r="E196" s="89">
        <f>E19/'Total Funds Spent &amp; Transferred'!E19</f>
        <v>9.7922705029192911E-2</v>
      </c>
      <c r="F196" s="89">
        <f>F19/'Total Funds Spent &amp; Transferred'!F19</f>
        <v>9.5731527746119996E-2</v>
      </c>
      <c r="G196" s="89">
        <f>G19/'Total Funds Spent &amp; Transferred'!G19</f>
        <v>0.10479246035038614</v>
      </c>
      <c r="H196" s="89">
        <f>H19/'Total Funds Spent &amp; Transferred'!H19</f>
        <v>0.10927511286595042</v>
      </c>
      <c r="I196" s="89">
        <f>I19/'Total Funds Spent &amp; Transferred'!I19</f>
        <v>0.10627405395149253</v>
      </c>
      <c r="J196" s="89">
        <f>J19/'Total Funds Spent &amp; Transferred'!J19</f>
        <v>0.12921935271583765</v>
      </c>
      <c r="K196" s="89">
        <f>K19/'Total Funds Spent &amp; Transferred'!K19</f>
        <v>0.10509136301145505</v>
      </c>
      <c r="L196" s="89">
        <f>L19/'Total Funds Spent &amp; Transferred'!L19</f>
        <v>9.4115952860267804E-2</v>
      </c>
      <c r="M196" s="89">
        <f>M19/'Total Funds Spent &amp; Transferred'!M19</f>
        <v>9.1662185043017791E-2</v>
      </c>
      <c r="N196" s="89">
        <f>N19/'Total Funds Spent &amp; Transferred'!N19</f>
        <v>8.7626701070313756E-2</v>
      </c>
      <c r="O196" s="89">
        <f>O19/'Total Funds Spent &amp; Transferred'!O19</f>
        <v>8.5776868634866499E-2</v>
      </c>
      <c r="P196" s="89">
        <f>P19/'Total Funds Spent &amp; Transferred'!P19</f>
        <v>7.7181189120719224E-2</v>
      </c>
      <c r="Q196" s="89">
        <f>Q19/'Total Funds Spent &amp; Transferred'!Q19</f>
        <v>9.3934686318932814E-2</v>
      </c>
      <c r="R196" s="89">
        <f>R19/'Total Funds Spent &amp; Transferred'!R19</f>
        <v>6.430969287694735E-2</v>
      </c>
      <c r="S196" s="89">
        <f>S19/'Total Funds Spent &amp; Transferred'!S19</f>
        <v>7.0231596071893526E-2</v>
      </c>
      <c r="T196" s="89">
        <f>T19/'Total Funds Spent &amp; Transferred'!T19</f>
        <v>8.0171643888383035E-2</v>
      </c>
      <c r="U196" s="89">
        <f>U19/'Total Funds Spent &amp; Transferred'!U19</f>
        <v>8.4931274141984162E-2</v>
      </c>
      <c r="V196" s="89">
        <f>V19/'Total Funds Spent &amp; Transferred'!V19</f>
        <v>4.587331423162859E-2</v>
      </c>
      <c r="W196" s="89">
        <f>W19/'Total Funds Spent &amp; Transferred'!W19</f>
        <v>5.809413740416159E-2</v>
      </c>
      <c r="X196" s="89">
        <f>X19/'Total Funds Spent &amp; Transferred'!X19</f>
        <v>8.6727496632301962E-2</v>
      </c>
      <c r="Y196" s="89">
        <f>Y19/'Total Funds Spent &amp; Transferred'!Y19</f>
        <v>8.5252455876328778E-2</v>
      </c>
      <c r="Z196" s="89">
        <f>Z19/'Total Funds Spent &amp; Transferred'!Z19</f>
        <v>7.8872001145176507E-2</v>
      </c>
    </row>
    <row r="197" spans="1:26">
      <c r="A197" s="51" t="s">
        <v>107</v>
      </c>
      <c r="B197" s="89">
        <f>B20/'Total Funds Spent &amp; Transferred'!B20</f>
        <v>0.12197967432603715</v>
      </c>
      <c r="C197" s="89">
        <f>C20/'Total Funds Spent &amp; Transferred'!C20</f>
        <v>0.10139119544801686</v>
      </c>
      <c r="D197" s="89">
        <f>D20/'Total Funds Spent &amp; Transferred'!D20</f>
        <v>0.14376138081029277</v>
      </c>
      <c r="E197" s="89">
        <f>E20/'Total Funds Spent &amp; Transferred'!E20</f>
        <v>0.11817137681437338</v>
      </c>
      <c r="F197" s="89">
        <f>F20/'Total Funds Spent &amp; Transferred'!F20</f>
        <v>0.10179851604221768</v>
      </c>
      <c r="G197" s="89">
        <f>G20/'Total Funds Spent &amp; Transferred'!G20</f>
        <v>7.9296487036316601E-2</v>
      </c>
      <c r="H197" s="89">
        <f>H20/'Total Funds Spent &amp; Transferred'!H20</f>
        <v>5.5026066883739164E-2</v>
      </c>
      <c r="I197" s="89">
        <f>I20/'Total Funds Spent &amp; Transferred'!I20</f>
        <v>6.5353916790163599E-2</v>
      </c>
      <c r="J197" s="89">
        <f>J20/'Total Funds Spent &amp; Transferred'!J20</f>
        <v>6.7116851940780764E-2</v>
      </c>
      <c r="K197" s="89">
        <f>K20/'Total Funds Spent &amp; Transferred'!K20</f>
        <v>6.1315335222973166E-2</v>
      </c>
      <c r="L197" s="89">
        <f>L20/'Total Funds Spent &amp; Transferred'!L20</f>
        <v>5.4873661285566949E-2</v>
      </c>
      <c r="M197" s="89">
        <f>M20/'Total Funds Spent &amp; Transferred'!M20</f>
        <v>5.6889710047188367E-2</v>
      </c>
      <c r="N197" s="89">
        <f>N20/'Total Funds Spent &amp; Transferred'!N20</f>
        <v>4.9185693785405334E-2</v>
      </c>
      <c r="O197" s="89">
        <f>O20/'Total Funds Spent &amp; Transferred'!O20</f>
        <v>3.890199995077858E-2</v>
      </c>
      <c r="P197" s="89">
        <f>P20/'Total Funds Spent &amp; Transferred'!P20</f>
        <v>4.4967211261699988E-2</v>
      </c>
      <c r="Q197" s="89">
        <f>Q20/'Total Funds Spent &amp; Transferred'!Q20</f>
        <v>6.7012316483091666E-2</v>
      </c>
      <c r="R197" s="89">
        <f>R20/'Total Funds Spent &amp; Transferred'!R20</f>
        <v>3.3757101427771524E-2</v>
      </c>
      <c r="S197" s="89">
        <f>S20/'Total Funds Spent &amp; Transferred'!S20</f>
        <v>3.7309461547756315E-2</v>
      </c>
      <c r="T197" s="89">
        <f>T20/'Total Funds Spent &amp; Transferred'!T20</f>
        <v>6.6677975357794364E-2</v>
      </c>
      <c r="U197" s="89">
        <f>U20/'Total Funds Spent &amp; Transferred'!U20</f>
        <v>6.270125924758585E-2</v>
      </c>
      <c r="V197" s="89">
        <f>V20/'Total Funds Spent &amp; Transferred'!V20</f>
        <v>6.2722642497780839E-2</v>
      </c>
      <c r="W197" s="89">
        <f>W20/'Total Funds Spent &amp; Transferred'!W20</f>
        <v>5.5372405816341272E-2</v>
      </c>
      <c r="X197" s="89">
        <f>X20/'Total Funds Spent &amp; Transferred'!X20</f>
        <v>5.8005672634227616E-2</v>
      </c>
      <c r="Y197" s="89">
        <f>Y20/'Total Funds Spent &amp; Transferred'!Y20</f>
        <v>6.4263167732286783E-2</v>
      </c>
      <c r="Z197" s="89">
        <f>Z20/'Total Funds Spent &amp; Transferred'!Z20</f>
        <v>7.0244285323370834E-2</v>
      </c>
    </row>
    <row r="198" spans="1:26">
      <c r="A198" s="51" t="s">
        <v>76</v>
      </c>
      <c r="B198" s="89">
        <f>B21/'Total Funds Spent &amp; Transferred'!B21</f>
        <v>5.272757889821203E-2</v>
      </c>
      <c r="C198" s="89">
        <f>C21/'Total Funds Spent &amp; Transferred'!C21</f>
        <v>4.4836347403319952E-2</v>
      </c>
      <c r="D198" s="89">
        <f>D21/'Total Funds Spent &amp; Transferred'!D21</f>
        <v>5.5396173739772146E-2</v>
      </c>
      <c r="E198" s="89">
        <f>E21/'Total Funds Spent &amp; Transferred'!E21</f>
        <v>0.26921402313377979</v>
      </c>
      <c r="F198" s="89">
        <f>F21/'Total Funds Spent &amp; Transferred'!F21</f>
        <v>4.4176413647260319E-2</v>
      </c>
      <c r="G198" s="89">
        <f>G21/'Total Funds Spent &amp; Transferred'!G21</f>
        <v>5.6085479501762112E-2</v>
      </c>
      <c r="H198" s="89">
        <f>H21/'Total Funds Spent &amp; Transferred'!H21</f>
        <v>6.184350927653836E-2</v>
      </c>
      <c r="I198" s="89">
        <f>I21/'Total Funds Spent &amp; Transferred'!I21</f>
        <v>5.5782863441047867E-2</v>
      </c>
      <c r="J198" s="89">
        <f>J21/'Total Funds Spent &amp; Transferred'!J21</f>
        <v>4.6508964452739589E-2</v>
      </c>
      <c r="K198" s="89">
        <f>K21/'Total Funds Spent &amp; Transferred'!K21</f>
        <v>4.8005850256384083E-2</v>
      </c>
      <c r="L198" s="89">
        <f>L21/'Total Funds Spent &amp; Transferred'!L21</f>
        <v>4.987773465175916E-2</v>
      </c>
      <c r="M198" s="89">
        <f>M21/'Total Funds Spent &amp; Transferred'!M21</f>
        <v>5.8608586698436674E-2</v>
      </c>
      <c r="N198" s="89">
        <f>N21/'Total Funds Spent &amp; Transferred'!N21</f>
        <v>5.658610301206414E-2</v>
      </c>
      <c r="O198" s="89">
        <f>O21/'Total Funds Spent &amp; Transferred'!O21</f>
        <v>4.2918805047056779E-2</v>
      </c>
      <c r="P198" s="89">
        <f>P21/'Total Funds Spent &amp; Transferred'!P21</f>
        <v>6.0159902772729555E-2</v>
      </c>
      <c r="Q198" s="89">
        <f>Q21/'Total Funds Spent &amp; Transferred'!Q21</f>
        <v>6.6375413801493033E-2</v>
      </c>
      <c r="R198" s="89">
        <f>R21/'Total Funds Spent &amp; Transferred'!R21</f>
        <v>7.7798882141622352E-2</v>
      </c>
      <c r="S198" s="89">
        <f>S21/'Total Funds Spent &amp; Transferred'!S21</f>
        <v>6.4433224044422588E-2</v>
      </c>
      <c r="T198" s="89">
        <f>T21/'Total Funds Spent &amp; Transferred'!T21</f>
        <v>7.7786524020102998E-2</v>
      </c>
      <c r="U198" s="89">
        <f>U21/'Total Funds Spent &amp; Transferred'!U21</f>
        <v>9.9703402463472243E-2</v>
      </c>
      <c r="V198" s="89">
        <f>V21/'Total Funds Spent &amp; Transferred'!V21</f>
        <v>0.10852816026473543</v>
      </c>
      <c r="W198" s="89">
        <f>W21/'Total Funds Spent &amp; Transferred'!W21</f>
        <v>9.6182041798505785E-2</v>
      </c>
      <c r="X198" s="89">
        <f>X21/'Total Funds Spent &amp; Transferred'!X21</f>
        <v>8.5303779743283528E-2</v>
      </c>
      <c r="Y198" s="89">
        <f>Y21/'Total Funds Spent &amp; Transferred'!Y21</f>
        <v>8.365041852319699E-2</v>
      </c>
      <c r="Z198" s="89">
        <f>Z21/'Total Funds Spent &amp; Transferred'!Z21</f>
        <v>9.4752109585302308E-2</v>
      </c>
    </row>
    <row r="199" spans="1:26">
      <c r="A199" s="51" t="s">
        <v>110</v>
      </c>
      <c r="B199" s="89">
        <f>B22/'Total Funds Spent &amp; Transferred'!B22</f>
        <v>0.13111319653954184</v>
      </c>
      <c r="C199" s="89">
        <f>C22/'Total Funds Spent &amp; Transferred'!C22</f>
        <v>0.11926545131180631</v>
      </c>
      <c r="D199" s="89">
        <f>D22/'Total Funds Spent &amp; Transferred'!D22</f>
        <v>7.4849841772279102E-2</v>
      </c>
      <c r="E199" s="89">
        <f>E22/'Total Funds Spent &amp; Transferred'!E22</f>
        <v>9.6041254168317089E-2</v>
      </c>
      <c r="F199" s="89">
        <f>F22/'Total Funds Spent &amp; Transferred'!F22</f>
        <v>8.863821617118893E-2</v>
      </c>
      <c r="G199" s="89">
        <f>G22/'Total Funds Spent &amp; Transferred'!G22</f>
        <v>8.9028410405564515E-2</v>
      </c>
      <c r="H199" s="89">
        <f>H22/'Total Funds Spent &amp; Transferred'!H22</f>
        <v>7.9825838789893577E-2</v>
      </c>
      <c r="I199" s="89">
        <f>I22/'Total Funds Spent &amp; Transferred'!I22</f>
        <v>6.1662584808752516E-2</v>
      </c>
      <c r="J199" s="89">
        <f>J22/'Total Funds Spent &amp; Transferred'!J22</f>
        <v>6.1250776872546812E-2</v>
      </c>
      <c r="K199" s="89">
        <f>K22/'Total Funds Spent &amp; Transferred'!K22</f>
        <v>7.0544539648321566E-2</v>
      </c>
      <c r="L199" s="89">
        <f>L22/'Total Funds Spent &amp; Transferred'!L22</f>
        <v>5.8946427081932297E-2</v>
      </c>
      <c r="M199" s="89">
        <f>M22/'Total Funds Spent &amp; Transferred'!M22</f>
        <v>5.5602730914864298E-2</v>
      </c>
      <c r="N199" s="89">
        <f>N22/'Total Funds Spent &amp; Transferred'!N22</f>
        <v>4.6427191416355131E-2</v>
      </c>
      <c r="O199" s="89">
        <f>O22/'Total Funds Spent &amp; Transferred'!O22</f>
        <v>3.9457331333940672E-2</v>
      </c>
      <c r="P199" s="89">
        <f>P22/'Total Funds Spent &amp; Transferred'!P22</f>
        <v>4.6497598355000065E-2</v>
      </c>
      <c r="Q199" s="89">
        <f>Q22/'Total Funds Spent &amp; Transferred'!Q22</f>
        <v>4.170345160867283E-2</v>
      </c>
      <c r="R199" s="89">
        <f>R22/'Total Funds Spent &amp; Transferred'!R22</f>
        <v>4.2688369014787612E-2</v>
      </c>
      <c r="S199" s="89">
        <f>S22/'Total Funds Spent &amp; Transferred'!S22</f>
        <v>4.388215164657408E-2</v>
      </c>
      <c r="T199" s="89">
        <f>T22/'Total Funds Spent &amp; Transferred'!T22</f>
        <v>5.6633941115712703E-2</v>
      </c>
      <c r="U199" s="89">
        <f>U22/'Total Funds Spent &amp; Transferred'!U22</f>
        <v>5.9090404403583034E-2</v>
      </c>
      <c r="V199" s="89">
        <f>V22/'Total Funds Spent &amp; Transferred'!V22</f>
        <v>5.4272092116361859E-2</v>
      </c>
      <c r="W199" s="89">
        <f>W22/'Total Funds Spent &amp; Transferred'!W22</f>
        <v>4.2825555554047448E-2</v>
      </c>
      <c r="X199" s="89">
        <f>X22/'Total Funds Spent &amp; Transferred'!X22</f>
        <v>4.2547079635827156E-2</v>
      </c>
      <c r="Y199" s="89">
        <f>Y22/'Total Funds Spent &amp; Transferred'!Y22</f>
        <v>4.5915493851909489E-2</v>
      </c>
      <c r="Z199" s="89">
        <f>Z22/'Total Funds Spent &amp; Transferred'!Z22</f>
        <v>5.6784665706426665E-2</v>
      </c>
    </row>
    <row r="200" spans="1:26">
      <c r="A200" s="51" t="s">
        <v>111</v>
      </c>
      <c r="B200" s="89">
        <f>B23/'Total Funds Spent &amp; Transferred'!B23</f>
        <v>0.24494295550095535</v>
      </c>
      <c r="C200" s="89">
        <f>C23/'Total Funds Spent &amp; Transferred'!C23</f>
        <v>0.10666250973885863</v>
      </c>
      <c r="D200" s="89">
        <f>D23/'Total Funds Spent &amp; Transferred'!D23</f>
        <v>8.5732144027793958E-2</v>
      </c>
      <c r="E200" s="89">
        <f>E23/'Total Funds Spent &amp; Transferred'!E23</f>
        <v>0.1170873950388759</v>
      </c>
      <c r="F200" s="89">
        <f>F23/'Total Funds Spent &amp; Transferred'!F23</f>
        <v>0.1018977498508022</v>
      </c>
      <c r="G200" s="89">
        <f>G23/'Total Funds Spent &amp; Transferred'!G23</f>
        <v>5.9435936387002161E-2</v>
      </c>
      <c r="H200" s="89">
        <f>H23/'Total Funds Spent &amp; Transferred'!H23</f>
        <v>9.1276416660784981E-2</v>
      </c>
      <c r="I200" s="89">
        <f>I23/'Total Funds Spent &amp; Transferred'!I23</f>
        <v>0.10690159157147062</v>
      </c>
      <c r="J200" s="89">
        <f>J23/'Total Funds Spent &amp; Transferred'!J23</f>
        <v>0.11756527947581516</v>
      </c>
      <c r="K200" s="89">
        <f>K23/'Total Funds Spent &amp; Transferred'!K23</f>
        <v>0.10303733023415015</v>
      </c>
      <c r="L200" s="89">
        <f>L23/'Total Funds Spent &amp; Transferred'!L23</f>
        <v>0.11701639219399752</v>
      </c>
      <c r="M200" s="89">
        <f>M23/'Total Funds Spent &amp; Transferred'!M23</f>
        <v>9.3141988906299614E-2</v>
      </c>
      <c r="N200" s="89">
        <f>N23/'Total Funds Spent &amp; Transferred'!N23</f>
        <v>3.110200704599245E-2</v>
      </c>
      <c r="O200" s="89">
        <f>O23/'Total Funds Spent &amp; Transferred'!O23</f>
        <v>6.0412416863176319E-2</v>
      </c>
      <c r="P200" s="89">
        <f>P23/'Total Funds Spent &amp; Transferred'!P23</f>
        <v>6.3084517910066279E-2</v>
      </c>
      <c r="Q200" s="89">
        <f>Q23/'Total Funds Spent &amp; Transferred'!Q23</f>
        <v>7.6496853552305066E-2</v>
      </c>
      <c r="R200" s="89">
        <f>R23/'Total Funds Spent &amp; Transferred'!R23</f>
        <v>9.1873574680985254E-2</v>
      </c>
      <c r="S200" s="89">
        <f>S23/'Total Funds Spent &amp; Transferred'!S23</f>
        <v>8.9667740335877696E-2</v>
      </c>
      <c r="T200" s="89">
        <f>T23/'Total Funds Spent &amp; Transferred'!T23</f>
        <v>7.6898002746747074E-2</v>
      </c>
      <c r="U200" s="89">
        <f>U23/'Total Funds Spent &amp; Transferred'!U23</f>
        <v>8.3728050175962548E-2</v>
      </c>
      <c r="V200" s="89">
        <f>V23/'Total Funds Spent &amp; Transferred'!V23</f>
        <v>9.5796501157611708E-2</v>
      </c>
      <c r="W200" s="89">
        <f>W23/'Total Funds Spent &amp; Transferred'!W23</f>
        <v>8.7264658940767278E-2</v>
      </c>
      <c r="X200" s="89">
        <f>X23/'Total Funds Spent &amp; Transferred'!X23</f>
        <v>0.10161042161950723</v>
      </c>
      <c r="Y200" s="89">
        <f>Y23/'Total Funds Spent &amp; Transferred'!Y23</f>
        <v>8.7184424249688308E-2</v>
      </c>
      <c r="Z200" s="89">
        <f>Z23/'Total Funds Spent &amp; Transferred'!Z23</f>
        <v>8.6171575456215427E-2</v>
      </c>
    </row>
    <row r="201" spans="1:26">
      <c r="A201" s="51" t="s">
        <v>113</v>
      </c>
      <c r="B201" s="89">
        <f>B24/'Total Funds Spent &amp; Transferred'!B24</f>
        <v>7.982765736804065E-2</v>
      </c>
      <c r="C201" s="89">
        <f>C24/'Total Funds Spent &amp; Transferred'!C24</f>
        <v>0.10482434797447308</v>
      </c>
      <c r="D201" s="89">
        <f>D24/'Total Funds Spent &amp; Transferred'!D24</f>
        <v>0.10314231022756275</v>
      </c>
      <c r="E201" s="89">
        <f>E24/'Total Funds Spent &amp; Transferred'!E24</f>
        <v>4.7595012981957292E-2</v>
      </c>
      <c r="F201" s="89">
        <f>F24/'Total Funds Spent &amp; Transferred'!F24</f>
        <v>6.4315054844780395E-2</v>
      </c>
      <c r="G201" s="89">
        <f>G24/'Total Funds Spent &amp; Transferred'!G24</f>
        <v>7.9888085387188071E-2</v>
      </c>
      <c r="H201" s="89">
        <f>H24/'Total Funds Spent &amp; Transferred'!H24</f>
        <v>7.8217756141231568E-2</v>
      </c>
      <c r="I201" s="89">
        <f>I24/'Total Funds Spent &amp; Transferred'!I24</f>
        <v>1.2088964079830438E-2</v>
      </c>
      <c r="J201" s="89">
        <f>J24/'Total Funds Spent &amp; Transferred'!J24</f>
        <v>4.204599935069455E-2</v>
      </c>
      <c r="K201" s="89">
        <f>K24/'Total Funds Spent &amp; Transferred'!K24</f>
        <v>5.6779103868075172E-2</v>
      </c>
      <c r="L201" s="89">
        <f>L24/'Total Funds Spent &amp; Transferred'!L24</f>
        <v>6.6911023144253873E-2</v>
      </c>
      <c r="M201" s="89">
        <f>M24/'Total Funds Spent &amp; Transferred'!M24</f>
        <v>1.7622014406461294E-2</v>
      </c>
      <c r="N201" s="89">
        <f>N24/'Total Funds Spent &amp; Transferred'!N24</f>
        <v>2.9061034191662935E-2</v>
      </c>
      <c r="O201" s="89">
        <f>O24/'Total Funds Spent &amp; Transferred'!O24</f>
        <v>3.9303072187812073E-2</v>
      </c>
      <c r="P201" s="89">
        <f>P24/'Total Funds Spent &amp; Transferred'!P24</f>
        <v>2.952601644632389E-2</v>
      </c>
      <c r="Q201" s="89">
        <f>Q24/'Total Funds Spent &amp; Transferred'!Q24</f>
        <v>3.1985668107761475E-2</v>
      </c>
      <c r="R201" s="89">
        <f>R24/'Total Funds Spent &amp; Transferred'!R24</f>
        <v>2.8461041446871421E-2</v>
      </c>
      <c r="S201" s="89">
        <f>S24/'Total Funds Spent &amp; Transferred'!S24</f>
        <v>3.5524933651045726E-2</v>
      </c>
      <c r="T201" s="89">
        <f>T24/'Total Funds Spent &amp; Transferred'!T24</f>
        <v>0.12943443671585123</v>
      </c>
      <c r="U201" s="89">
        <f>U24/'Total Funds Spent &amp; Transferred'!U24</f>
        <v>0.14367602230390392</v>
      </c>
      <c r="V201" s="89">
        <f>V24/'Total Funds Spent &amp; Transferred'!V24</f>
        <v>0.17055006632581945</v>
      </c>
      <c r="W201" s="89">
        <f>W24/'Total Funds Spent &amp; Transferred'!W24</f>
        <v>7.7489585052681761E-2</v>
      </c>
      <c r="X201" s="89">
        <f>X24/'Total Funds Spent &amp; Transferred'!X24</f>
        <v>5.5031731867849036E-2</v>
      </c>
      <c r="Y201" s="89">
        <f>Y24/'Total Funds Spent &amp; Transferred'!Y24</f>
        <v>6.6690583638941342E-2</v>
      </c>
      <c r="Z201" s="89">
        <f>Z24/'Total Funds Spent &amp; Transferred'!Z24</f>
        <v>4.4997953633479054E-2</v>
      </c>
    </row>
    <row r="202" spans="1:26">
      <c r="A202" s="51" t="s">
        <v>78</v>
      </c>
      <c r="B202" s="89">
        <f>B25/'Total Funds Spent &amp; Transferred'!B25</f>
        <v>0.11751940267564567</v>
      </c>
      <c r="C202" s="89">
        <f>C25/'Total Funds Spent &amp; Transferred'!C25</f>
        <v>0.14379030680441016</v>
      </c>
      <c r="D202" s="89">
        <f>D25/'Total Funds Spent &amp; Transferred'!D25</f>
        <v>0.1267298646729749</v>
      </c>
      <c r="E202" s="89">
        <f>E25/'Total Funds Spent &amp; Transferred'!E25</f>
        <v>6.8712488316922074E-2</v>
      </c>
      <c r="F202" s="89">
        <f>F25/'Total Funds Spent &amp; Transferred'!F25</f>
        <v>0.10394029428157786</v>
      </c>
      <c r="G202" s="89">
        <f>G25/'Total Funds Spent &amp; Transferred'!G25</f>
        <v>0.10528626251399643</v>
      </c>
      <c r="H202" s="89">
        <f>H25/'Total Funds Spent &amp; Transferred'!H25</f>
        <v>8.8831458969499885E-2</v>
      </c>
      <c r="I202" s="89">
        <f>I25/'Total Funds Spent &amp; Transferred'!I25</f>
        <v>9.7968868122147751E-2</v>
      </c>
      <c r="J202" s="89">
        <f>J25/'Total Funds Spent &amp; Transferred'!J25</f>
        <v>9.6693965183471314E-2</v>
      </c>
      <c r="K202" s="89">
        <f>K25/'Total Funds Spent &amp; Transferred'!K25</f>
        <v>0.10092645757377559</v>
      </c>
      <c r="L202" s="89">
        <f>L25/'Total Funds Spent &amp; Transferred'!L25</f>
        <v>0.10473678791702565</v>
      </c>
      <c r="M202" s="89">
        <f>M25/'Total Funds Spent &amp; Transferred'!M25</f>
        <v>0.10400933544430967</v>
      </c>
      <c r="N202" s="89">
        <f>N25/'Total Funds Spent &amp; Transferred'!N25</f>
        <v>0.1018416687959135</v>
      </c>
      <c r="O202" s="89">
        <f>O25/'Total Funds Spent &amp; Transferred'!O25</f>
        <v>0.11343981421141838</v>
      </c>
      <c r="P202" s="89">
        <f>P25/'Total Funds Spent &amp; Transferred'!P25</f>
        <v>0.14862103547446479</v>
      </c>
      <c r="Q202" s="89">
        <f>Q25/'Total Funds Spent &amp; Transferred'!Q25</f>
        <v>7.3868264443351997E-2</v>
      </c>
      <c r="R202" s="89">
        <f>R25/'Total Funds Spent &amp; Transferred'!R25</f>
        <v>0.1047413375215473</v>
      </c>
      <c r="S202" s="89">
        <f>S25/'Total Funds Spent &amp; Transferred'!S25</f>
        <v>9.3341348162283858E-2</v>
      </c>
      <c r="T202" s="89">
        <f>T25/'Total Funds Spent &amp; Transferred'!T25</f>
        <v>8.563200647616237E-2</v>
      </c>
      <c r="U202" s="89">
        <f>U25/'Total Funds Spent &amp; Transferred'!U25</f>
        <v>7.5760044127094861E-2</v>
      </c>
      <c r="V202" s="89">
        <f>V25/'Total Funds Spent &amp; Transferred'!V25</f>
        <v>0.10682624815071134</v>
      </c>
      <c r="W202" s="89">
        <f>W25/'Total Funds Spent &amp; Transferred'!W25</f>
        <v>8.4758575658669968E-2</v>
      </c>
      <c r="X202" s="89">
        <f>X25/'Total Funds Spent &amp; Transferred'!X25</f>
        <v>8.6878788940063137E-2</v>
      </c>
      <c r="Y202" s="89">
        <f>Y25/'Total Funds Spent &amp; Transferred'!Y25</f>
        <v>7.1852000334883787E-2</v>
      </c>
      <c r="Z202" s="89">
        <f>Z25/'Total Funds Spent &amp; Transferred'!Z25</f>
        <v>7.3589246229428015E-2</v>
      </c>
    </row>
    <row r="203" spans="1:26">
      <c r="A203" s="51" t="s">
        <v>116</v>
      </c>
      <c r="B203" s="89">
        <f>B26/'Total Funds Spent &amp; Transferred'!B26</f>
        <v>0.11562818258133309</v>
      </c>
      <c r="C203" s="89">
        <f>C26/'Total Funds Spent &amp; Transferred'!C26</f>
        <v>0.11727885865740374</v>
      </c>
      <c r="D203" s="89">
        <f>D26/'Total Funds Spent &amp; Transferred'!D26</f>
        <v>0.10373704574162522</v>
      </c>
      <c r="E203" s="89">
        <f>E26/'Total Funds Spent &amp; Transferred'!E26</f>
        <v>5.615787145307384E-2</v>
      </c>
      <c r="F203" s="89">
        <f>F26/'Total Funds Spent &amp; Transferred'!F26</f>
        <v>5.6216759349654748E-2</v>
      </c>
      <c r="G203" s="89">
        <f>G26/'Total Funds Spent &amp; Transferred'!G26</f>
        <v>5.1797007433139697E-2</v>
      </c>
      <c r="H203" s="89">
        <f>H26/'Total Funds Spent &amp; Transferred'!H26</f>
        <v>4.258161679204981E-2</v>
      </c>
      <c r="I203" s="89">
        <f>I26/'Total Funds Spent &amp; Transferred'!I26</f>
        <v>3.7541294266097251E-2</v>
      </c>
      <c r="J203" s="89">
        <f>J26/'Total Funds Spent &amp; Transferred'!J26</f>
        <v>3.4362542542802674E-2</v>
      </c>
      <c r="K203" s="89">
        <f>K26/'Total Funds Spent &amp; Transferred'!K26</f>
        <v>3.7664422770676241E-2</v>
      </c>
      <c r="L203" s="89">
        <f>L26/'Total Funds Spent &amp; Transferred'!L26</f>
        <v>3.7884272161809104E-2</v>
      </c>
      <c r="M203" s="89">
        <f>M26/'Total Funds Spent &amp; Transferred'!M26</f>
        <v>5.205227730294637E-2</v>
      </c>
      <c r="N203" s="89">
        <f>N26/'Total Funds Spent &amp; Transferred'!N26</f>
        <v>3.6911215265879947E-2</v>
      </c>
      <c r="O203" s="89">
        <f>O26/'Total Funds Spent &amp; Transferred'!O26</f>
        <v>2.920810444498077E-2</v>
      </c>
      <c r="P203" s="89">
        <f>P26/'Total Funds Spent &amp; Transferred'!P26</f>
        <v>3.0562852592559163E-2</v>
      </c>
      <c r="Q203" s="89">
        <f>Q26/'Total Funds Spent &amp; Transferred'!Q26</f>
        <v>3.2102279883760292E-2</v>
      </c>
      <c r="R203" s="89">
        <f>R26/'Total Funds Spent &amp; Transferred'!R26</f>
        <v>2.9209671263178805E-2</v>
      </c>
      <c r="S203" s="89">
        <f>S26/'Total Funds Spent &amp; Transferred'!S26</f>
        <v>3.1471258066451742E-2</v>
      </c>
      <c r="T203" s="89">
        <f>T26/'Total Funds Spent &amp; Transferred'!T26</f>
        <v>3.119427988867049E-2</v>
      </c>
      <c r="U203" s="89">
        <f>U26/'Total Funds Spent &amp; Transferred'!U26</f>
        <v>3.1987341454042112E-2</v>
      </c>
      <c r="V203" s="89">
        <f>V26/'Total Funds Spent &amp; Transferred'!V26</f>
        <v>3.3286341058795091E-2</v>
      </c>
      <c r="W203" s="89">
        <f>W26/'Total Funds Spent &amp; Transferred'!W26</f>
        <v>3.4510702174030135E-2</v>
      </c>
      <c r="X203" s="89">
        <f>X26/'Total Funds Spent &amp; Transferred'!X26</f>
        <v>3.3519182312285394E-2</v>
      </c>
      <c r="Y203" s="89">
        <f>Y26/'Total Funds Spent &amp; Transferred'!Y26</f>
        <v>2.8767671514302477E-2</v>
      </c>
      <c r="Z203" s="89">
        <f>Z26/'Total Funds Spent &amp; Transferred'!Z26</f>
        <v>2.9431666455062701E-2</v>
      </c>
    </row>
    <row r="204" spans="1:26">
      <c r="A204" s="51" t="s">
        <v>117</v>
      </c>
      <c r="B204" s="89">
        <f>B27/'Total Funds Spent &amp; Transferred'!B27</f>
        <v>9.084356208315221E-2</v>
      </c>
      <c r="C204" s="89">
        <f>C27/'Total Funds Spent &amp; Transferred'!C27</f>
        <v>5.5118033595996194E-2</v>
      </c>
      <c r="D204" s="89">
        <f>D27/'Total Funds Spent &amp; Transferred'!D27</f>
        <v>4.9858984310288894E-2</v>
      </c>
      <c r="E204" s="89">
        <f>E27/'Total Funds Spent &amp; Transferred'!E27</f>
        <v>4.6693764729828703E-2</v>
      </c>
      <c r="F204" s="89">
        <f>F27/'Total Funds Spent &amp; Transferred'!F27</f>
        <v>0.13303479775219507</v>
      </c>
      <c r="G204" s="89">
        <f>G27/'Total Funds Spent &amp; Transferred'!G27</f>
        <v>9.5966486265237821E-2</v>
      </c>
      <c r="H204" s="89">
        <f>H27/'Total Funds Spent &amp; Transferred'!H27</f>
        <v>8.0932894967367663E-2</v>
      </c>
      <c r="I204" s="89">
        <f>I27/'Total Funds Spent &amp; Transferred'!I27</f>
        <v>6.7497328244032609E-2</v>
      </c>
      <c r="J204" s="89">
        <f>J27/'Total Funds Spent &amp; Transferred'!J27</f>
        <v>7.000945630866201E-2</v>
      </c>
      <c r="K204" s="89">
        <f>K27/'Total Funds Spent &amp; Transferred'!K27</f>
        <v>7.8818701973611904E-2</v>
      </c>
      <c r="L204" s="89">
        <f>L27/'Total Funds Spent &amp; Transferred'!L27</f>
        <v>7.7926380861601224E-2</v>
      </c>
      <c r="M204" s="89">
        <f>M27/'Total Funds Spent &amp; Transferred'!M27</f>
        <v>7.3697369189882692E-2</v>
      </c>
      <c r="N204" s="89">
        <f>N27/'Total Funds Spent &amp; Transferred'!N27</f>
        <v>8.501358568233626E-2</v>
      </c>
      <c r="O204" s="89">
        <f>O27/'Total Funds Spent &amp; Transferred'!O27</f>
        <v>6.9255440602347493E-2</v>
      </c>
      <c r="P204" s="89">
        <f>P27/'Total Funds Spent &amp; Transferred'!P27</f>
        <v>8.4998118260328159E-2</v>
      </c>
      <c r="Q204" s="89">
        <f>Q27/'Total Funds Spent &amp; Transferred'!Q27</f>
        <v>0.10422949569099021</v>
      </c>
      <c r="R204" s="89">
        <f>R27/'Total Funds Spent &amp; Transferred'!R27</f>
        <v>0.12626084851876465</v>
      </c>
      <c r="S204" s="89">
        <f>S27/'Total Funds Spent &amp; Transferred'!S27</f>
        <v>0.11454730740137359</v>
      </c>
      <c r="T204" s="89">
        <f>T27/'Total Funds Spent &amp; Transferred'!T27</f>
        <v>0.23004101709239463</v>
      </c>
      <c r="U204" s="89">
        <f>U27/'Total Funds Spent &amp; Transferred'!U27</f>
        <v>0.23573942544300761</v>
      </c>
      <c r="V204" s="89">
        <f>V27/'Total Funds Spent &amp; Transferred'!V27</f>
        <v>0.27144218446355045</v>
      </c>
      <c r="W204" s="89">
        <f>W27/'Total Funds Spent &amp; Transferred'!W27</f>
        <v>0.21519567954713326</v>
      </c>
      <c r="X204" s="89">
        <f>X27/'Total Funds Spent &amp; Transferred'!X27</f>
        <v>0.27578789804033876</v>
      </c>
      <c r="Y204" s="89">
        <f>Y27/'Total Funds Spent &amp; Transferred'!Y27</f>
        <v>0.26204151446496438</v>
      </c>
      <c r="Z204" s="89">
        <f>Z27/'Total Funds Spent &amp; Transferred'!Z27</f>
        <v>0.29013974368225531</v>
      </c>
    </row>
    <row r="205" spans="1:26">
      <c r="A205" s="51" t="s">
        <v>77</v>
      </c>
      <c r="B205" s="89">
        <f>B28/'Total Funds Spent &amp; Transferred'!B28</f>
        <v>0.14801900845439633</v>
      </c>
      <c r="C205" s="89">
        <f>C28/'Total Funds Spent &amp; Transferred'!C28</f>
        <v>0.15050798353864217</v>
      </c>
      <c r="D205" s="89">
        <f>D28/'Total Funds Spent &amp; Transferred'!D28</f>
        <v>9.5845543723218782E-2</v>
      </c>
      <c r="E205" s="89">
        <f>E28/'Total Funds Spent &amp; Transferred'!E28</f>
        <v>0.1007969144575486</v>
      </c>
      <c r="F205" s="89">
        <f>F28/'Total Funds Spent &amp; Transferred'!F28</f>
        <v>9.7147777952623512E-2</v>
      </c>
      <c r="G205" s="89">
        <f>G28/'Total Funds Spent &amp; Transferred'!G28</f>
        <v>0.11822907664529757</v>
      </c>
      <c r="H205" s="89">
        <f>H28/'Total Funds Spent &amp; Transferred'!H28</f>
        <v>0.11085317108358077</v>
      </c>
      <c r="I205" s="89">
        <f>I28/'Total Funds Spent &amp; Transferred'!I28</f>
        <v>0.10679107009169346</v>
      </c>
      <c r="J205" s="89">
        <f>J28/'Total Funds Spent &amp; Transferred'!J28</f>
        <v>0.108864484484543</v>
      </c>
      <c r="K205" s="89">
        <f>K28/'Total Funds Spent &amp; Transferred'!K28</f>
        <v>9.5436705435760716E-2</v>
      </c>
      <c r="L205" s="89">
        <f>L28/'Total Funds Spent &amp; Transferred'!L28</f>
        <v>0.1045492901736188</v>
      </c>
      <c r="M205" s="89">
        <f>M28/'Total Funds Spent &amp; Transferred'!M28</f>
        <v>7.1578928530707103E-2</v>
      </c>
      <c r="N205" s="89">
        <f>N28/'Total Funds Spent &amp; Transferred'!N28</f>
        <v>8.9878880930647984E-2</v>
      </c>
      <c r="O205" s="89">
        <f>O28/'Total Funds Spent &amp; Transferred'!O28</f>
        <v>8.7937288971855793E-2</v>
      </c>
      <c r="P205" s="89">
        <f>P28/'Total Funds Spent &amp; Transferred'!P28</f>
        <v>9.3607216672864396E-2</v>
      </c>
      <c r="Q205" s="89">
        <f>Q28/'Total Funds Spent &amp; Transferred'!Q28</f>
        <v>8.4078923527872232E-2</v>
      </c>
      <c r="R205" s="89">
        <f>R28/'Total Funds Spent &amp; Transferred'!R28</f>
        <v>0.10603407276031185</v>
      </c>
      <c r="S205" s="89">
        <f>S28/'Total Funds Spent &amp; Transferred'!S28</f>
        <v>8.4329484647153327E-2</v>
      </c>
      <c r="T205" s="89">
        <f>T28/'Total Funds Spent &amp; Transferred'!T28</f>
        <v>7.2869707143805931E-2</v>
      </c>
      <c r="U205" s="89">
        <f>U28/'Total Funds Spent &amp; Transferred'!U28</f>
        <v>8.0691454644771898E-2</v>
      </c>
      <c r="V205" s="89">
        <f>V28/'Total Funds Spent &amp; Transferred'!V28</f>
        <v>7.8687929912345717E-2</v>
      </c>
      <c r="W205" s="89">
        <f>W28/'Total Funds Spent &amp; Transferred'!W28</f>
        <v>9.7008741291988387E-2</v>
      </c>
      <c r="X205" s="89">
        <f>X28/'Total Funds Spent &amp; Transferred'!X28</f>
        <v>8.1927294095311826E-2</v>
      </c>
      <c r="Y205" s="89">
        <f>Y28/'Total Funds Spent &amp; Transferred'!Y28</f>
        <v>7.4065429856932041E-2</v>
      </c>
      <c r="Z205" s="89">
        <f>Z28/'Total Funds Spent &amp; Transferred'!Z28</f>
        <v>8.9518294462278505E-2</v>
      </c>
    </row>
    <row r="206" spans="1:26">
      <c r="A206" s="51" t="s">
        <v>120</v>
      </c>
      <c r="B206" s="89">
        <f>B29/'Total Funds Spent &amp; Transferred'!B29</f>
        <v>0.18570829562908156</v>
      </c>
      <c r="C206" s="89">
        <f>C29/'Total Funds Spent &amp; Transferred'!C29</f>
        <v>4.3712326678729554E-2</v>
      </c>
      <c r="D206" s="89">
        <f>D29/'Total Funds Spent &amp; Transferred'!D29</f>
        <v>0.13231416004904792</v>
      </c>
      <c r="E206" s="89">
        <f>E29/'Total Funds Spent &amp; Transferred'!E29</f>
        <v>5.6259765943694924E-2</v>
      </c>
      <c r="F206" s="89">
        <f>F29/'Total Funds Spent &amp; Transferred'!F29</f>
        <v>5.5720888907387765E-2</v>
      </c>
      <c r="G206" s="89">
        <f>G29/'Total Funds Spent &amp; Transferred'!G29</f>
        <v>4.6477916184549307E-2</v>
      </c>
      <c r="H206" s="89">
        <f>H29/'Total Funds Spent &amp; Transferred'!H29</f>
        <v>5.2276307583218322E-2</v>
      </c>
      <c r="I206" s="89">
        <f>I29/'Total Funds Spent &amp; Transferred'!I29</f>
        <v>5.6201370745061374E-2</v>
      </c>
      <c r="J206" s="89">
        <f>J29/'Total Funds Spent &amp; Transferred'!J29</f>
        <v>4.9278399752921448E-2</v>
      </c>
      <c r="K206" s="89">
        <f>K29/'Total Funds Spent &amp; Transferred'!K29</f>
        <v>4.4974720401814397E-2</v>
      </c>
      <c r="L206" s="89">
        <f>L29/'Total Funds Spent &amp; Transferred'!L29</f>
        <v>6.0970434270139477E-2</v>
      </c>
      <c r="M206" s="89">
        <f>M29/'Total Funds Spent &amp; Transferred'!M29</f>
        <v>4.3779880502116321E-2</v>
      </c>
      <c r="N206" s="89">
        <f>N29/'Total Funds Spent &amp; Transferred'!N29</f>
        <v>3.7553893873495177E-2</v>
      </c>
      <c r="O206" s="89">
        <f>O29/'Total Funds Spent &amp; Transferred'!O29</f>
        <v>3.3941176657465828E-2</v>
      </c>
      <c r="P206" s="89">
        <f>P29/'Total Funds Spent &amp; Transferred'!P29</f>
        <v>3.9074665912003793E-2</v>
      </c>
      <c r="Q206" s="89">
        <f>Q29/'Total Funds Spent &amp; Transferred'!Q29</f>
        <v>3.6041731586000693E-2</v>
      </c>
      <c r="R206" s="89">
        <f>R29/'Total Funds Spent &amp; Transferred'!R29</f>
        <v>2.9656796437547591E-2</v>
      </c>
      <c r="S206" s="89">
        <f>S29/'Total Funds Spent &amp; Transferred'!S29</f>
        <v>3.6477950795068895E-2</v>
      </c>
      <c r="T206" s="89">
        <f>T29/'Total Funds Spent &amp; Transferred'!T29</f>
        <v>3.5116752794482238E-2</v>
      </c>
      <c r="U206" s="89">
        <f>U29/'Total Funds Spent &amp; Transferred'!U29</f>
        <v>5.351351212892299E-2</v>
      </c>
      <c r="V206" s="89">
        <f>V29/'Total Funds Spent &amp; Transferred'!V29</f>
        <v>3.8139354496299134E-2</v>
      </c>
      <c r="W206" s="89">
        <f>W29/'Total Funds Spent &amp; Transferred'!W29</f>
        <v>0.12125987948401748</v>
      </c>
      <c r="X206" s="89">
        <f>X29/'Total Funds Spent &amp; Transferred'!X29</f>
        <v>0.11301959565571637</v>
      </c>
      <c r="Y206" s="89">
        <f>Y29/'Total Funds Spent &amp; Transferred'!Y29</f>
        <v>0.1225719687466954</v>
      </c>
      <c r="Z206" s="89">
        <f>Z29/'Total Funds Spent &amp; Transferred'!Z29</f>
        <v>0.11822954688026718</v>
      </c>
    </row>
    <row r="207" spans="1:26">
      <c r="A207" s="51" t="s">
        <v>122</v>
      </c>
      <c r="B207" s="89">
        <f>B30/'Total Funds Spent &amp; Transferred'!B30</f>
        <v>0.12223059305364539</v>
      </c>
      <c r="C207" s="89">
        <f>C30/'Total Funds Spent &amp; Transferred'!C30</f>
        <v>0.12166820072880287</v>
      </c>
      <c r="D207" s="89">
        <f>D30/'Total Funds Spent &amp; Transferred'!D30</f>
        <v>5.3880683230465631E-2</v>
      </c>
      <c r="E207" s="89">
        <f>E30/'Total Funds Spent &amp; Transferred'!E30</f>
        <v>6.2803291912309267E-2</v>
      </c>
      <c r="F207" s="89">
        <f>F30/'Total Funds Spent &amp; Transferred'!F30</f>
        <v>5.7209674718730688E-2</v>
      </c>
      <c r="G207" s="89">
        <f>G30/'Total Funds Spent &amp; Transferred'!G30</f>
        <v>6.1336472926820512E-2</v>
      </c>
      <c r="H207" s="89">
        <f>H30/'Total Funds Spent &amp; Transferred'!H30</f>
        <v>5.9687838684151652E-2</v>
      </c>
      <c r="I207" s="89">
        <f>I30/'Total Funds Spent &amp; Transferred'!I30</f>
        <v>5.6708961974216848E-2</v>
      </c>
      <c r="J207" s="89">
        <f>J30/'Total Funds Spent &amp; Transferred'!J30</f>
        <v>5.8361106358685584E-2</v>
      </c>
      <c r="K207" s="89">
        <f>K30/'Total Funds Spent &amp; Transferred'!K30</f>
        <v>3.8733511047649986E-2</v>
      </c>
      <c r="L207" s="89">
        <f>L30/'Total Funds Spent &amp; Transferred'!L30</f>
        <v>4.0853658681864254E-2</v>
      </c>
      <c r="M207" s="89">
        <f>M30/'Total Funds Spent &amp; Transferred'!M30</f>
        <v>3.9812033592563426E-2</v>
      </c>
      <c r="N207" s="89">
        <f>N30/'Total Funds Spent &amp; Transferred'!N30</f>
        <v>4.0656542424217998E-2</v>
      </c>
      <c r="O207" s="89">
        <f>O30/'Total Funds Spent &amp; Transferred'!O30</f>
        <v>2.9665510379428404E-2</v>
      </c>
      <c r="P207" s="89">
        <f>P30/'Total Funds Spent &amp; Transferred'!P30</f>
        <v>3.6542981855208642E-2</v>
      </c>
      <c r="Q207" s="89">
        <f>Q30/'Total Funds Spent &amp; Transferred'!Q30</f>
        <v>2.6875583883072061E-2</v>
      </c>
      <c r="R207" s="89">
        <f>R30/'Total Funds Spent &amp; Transferred'!R30</f>
        <v>2.3426077996068218E-2</v>
      </c>
      <c r="S207" s="89">
        <f>S30/'Total Funds Spent &amp; Transferred'!S30</f>
        <v>1.1960719644344689E-2</v>
      </c>
      <c r="T207" s="89">
        <f>T30/'Total Funds Spent &amp; Transferred'!T30</f>
        <v>1.384503971700537E-2</v>
      </c>
      <c r="U207" s="89">
        <f>U30/'Total Funds Spent &amp; Transferred'!U30</f>
        <v>2.7510027992845684E-2</v>
      </c>
      <c r="V207" s="89">
        <f>V30/'Total Funds Spent &amp; Transferred'!V30</f>
        <v>2.0528015308222857E-2</v>
      </c>
      <c r="W207" s="89">
        <f>W30/'Total Funds Spent &amp; Transferred'!W30</f>
        <v>1.882586591997094E-2</v>
      </c>
      <c r="X207" s="89">
        <f>X30/'Total Funds Spent &amp; Transferred'!X30</f>
        <v>2.7537211427062461E-2</v>
      </c>
      <c r="Y207" s="89">
        <f>Y30/'Total Funds Spent &amp; Transferred'!Y30</f>
        <v>2.5042897784856785E-2</v>
      </c>
      <c r="Z207" s="89">
        <f>Z30/'Total Funds Spent &amp; Transferred'!Z30</f>
        <v>1.7738394860616916E-2</v>
      </c>
    </row>
    <row r="208" spans="1:26">
      <c r="A208" s="51" t="s">
        <v>124</v>
      </c>
      <c r="B208" s="89">
        <f>B31/'Total Funds Spent &amp; Transferred'!B31</f>
        <v>0.12518107852578891</v>
      </c>
      <c r="C208" s="89">
        <f>C31/'Total Funds Spent &amp; Transferred'!C31</f>
        <v>0.14645076122142284</v>
      </c>
      <c r="D208" s="89">
        <f>D31/'Total Funds Spent &amp; Transferred'!D31</f>
        <v>0.12894071372328511</v>
      </c>
      <c r="E208" s="89">
        <f>E31/'Total Funds Spent &amp; Transferred'!E31</f>
        <v>0.14883384342469561</v>
      </c>
      <c r="F208" s="89">
        <f>F31/'Total Funds Spent &amp; Transferred'!F31</f>
        <v>6.8353793028489318E-2</v>
      </c>
      <c r="G208" s="89">
        <f>G31/'Total Funds Spent &amp; Transferred'!G31</f>
        <v>0.10522726178719011</v>
      </c>
      <c r="H208" s="89">
        <f>H31/'Total Funds Spent &amp; Transferred'!H31</f>
        <v>9.1356172010925593E-2</v>
      </c>
      <c r="I208" s="89">
        <f>I31/'Total Funds Spent &amp; Transferred'!I31</f>
        <v>0.14053804567684766</v>
      </c>
      <c r="J208" s="89">
        <f>J31/'Total Funds Spent &amp; Transferred'!J31</f>
        <v>0.11209366188197042</v>
      </c>
      <c r="K208" s="89">
        <f>K31/'Total Funds Spent &amp; Transferred'!K31</f>
        <v>0.10942130578388369</v>
      </c>
      <c r="L208" s="89">
        <f>L31/'Total Funds Spent &amp; Transferred'!L31</f>
        <v>0.11288750217457966</v>
      </c>
      <c r="M208" s="89">
        <f>M31/'Total Funds Spent &amp; Transferred'!M31</f>
        <v>0.12640657447966691</v>
      </c>
      <c r="N208" s="89">
        <f>N31/'Total Funds Spent &amp; Transferred'!N31</f>
        <v>0.11401525786656368</v>
      </c>
      <c r="O208" s="89">
        <f>O31/'Total Funds Spent &amp; Transferred'!O31</f>
        <v>8.7558376083448908E-2</v>
      </c>
      <c r="P208" s="89">
        <f>P31/'Total Funds Spent &amp; Transferred'!P31</f>
        <v>0.13138694690552177</v>
      </c>
      <c r="Q208" s="89">
        <f>Q31/'Total Funds Spent &amp; Transferred'!Q31</f>
        <v>0.15940780243549513</v>
      </c>
      <c r="R208" s="89">
        <f>R31/'Total Funds Spent &amp; Transferred'!R31</f>
        <v>0.15657253133389559</v>
      </c>
      <c r="S208" s="89">
        <f>S31/'Total Funds Spent &amp; Transferred'!S31</f>
        <v>0.1176339998510616</v>
      </c>
      <c r="T208" s="89">
        <f>T31/'Total Funds Spent &amp; Transferred'!T31</f>
        <v>0.1008252943165881</v>
      </c>
      <c r="U208" s="89">
        <f>U31/'Total Funds Spent &amp; Transferred'!U31</f>
        <v>9.5206632083613518E-2</v>
      </c>
      <c r="V208" s="89">
        <f>V31/'Total Funds Spent &amp; Transferred'!V31</f>
        <v>0.19141442385306814</v>
      </c>
      <c r="W208" s="89">
        <f>W31/'Total Funds Spent &amp; Transferred'!W31</f>
        <v>0.19211878271606991</v>
      </c>
      <c r="X208" s="89">
        <f>X31/'Total Funds Spent &amp; Transferred'!X31</f>
        <v>0.21952175365920612</v>
      </c>
      <c r="Y208" s="89">
        <f>Y31/'Total Funds Spent &amp; Transferred'!Y31</f>
        <v>0.23377522349045429</v>
      </c>
      <c r="Z208" s="89">
        <f>Z31/'Total Funds Spent &amp; Transferred'!Z31</f>
        <v>0.29011107387908486</v>
      </c>
    </row>
    <row r="209" spans="1:26">
      <c r="A209" s="51" t="s">
        <v>126</v>
      </c>
      <c r="B209" s="89">
        <f>B32/'Total Funds Spent &amp; Transferred'!B32</f>
        <v>0.24592012115003484</v>
      </c>
      <c r="C209" s="89">
        <f>C32/'Total Funds Spent &amp; Transferred'!C32</f>
        <v>0.29409166828007022</v>
      </c>
      <c r="D209" s="89">
        <f>D32/'Total Funds Spent &amp; Transferred'!D32</f>
        <v>0.18031819925161108</v>
      </c>
      <c r="E209" s="89">
        <f>E32/'Total Funds Spent &amp; Transferred'!E32</f>
        <v>0.15605383289765373</v>
      </c>
      <c r="F209" s="89">
        <f>F32/'Total Funds Spent &amp; Transferred'!F32</f>
        <v>0.12267204722686306</v>
      </c>
      <c r="G209" s="89">
        <f>G32/'Total Funds Spent &amp; Transferred'!G32</f>
        <v>6.3882915362606929E-2</v>
      </c>
      <c r="H209" s="89">
        <f>H32/'Total Funds Spent &amp; Transferred'!H32</f>
        <v>5.3283747810943811E-2</v>
      </c>
      <c r="I209" s="89">
        <f>I32/'Total Funds Spent &amp; Transferred'!I32</f>
        <v>9.298576241084355E-3</v>
      </c>
      <c r="J209" s="89">
        <f>J32/'Total Funds Spent &amp; Transferred'!J32</f>
        <v>6.6076206898436976E-2</v>
      </c>
      <c r="K209" s="89">
        <f>K32/'Total Funds Spent &amp; Transferred'!K32</f>
        <v>6.5046858872023591E-2</v>
      </c>
      <c r="L209" s="89">
        <f>L32/'Total Funds Spent &amp; Transferred'!L32</f>
        <v>3.894133332093732E-2</v>
      </c>
      <c r="M209" s="89">
        <f>M32/'Total Funds Spent &amp; Transferred'!M32</f>
        <v>4.0655962095645273E-2</v>
      </c>
      <c r="N209" s="89">
        <f>N32/'Total Funds Spent &amp; Transferred'!N32</f>
        <v>5.160006286274417E-2</v>
      </c>
      <c r="O209" s="89">
        <f>O32/'Total Funds Spent &amp; Transferred'!O32</f>
        <v>4.392442086640988E-2</v>
      </c>
      <c r="P209" s="89">
        <f>P32/'Total Funds Spent &amp; Transferred'!P32</f>
        <v>4.1319626624623122E-2</v>
      </c>
      <c r="Q209" s="89">
        <f>Q32/'Total Funds Spent &amp; Transferred'!Q32</f>
        <v>4.1941046218340862E-2</v>
      </c>
      <c r="R209" s="89">
        <f>R32/'Total Funds Spent &amp; Transferred'!R32</f>
        <v>3.2383426563411588E-2</v>
      </c>
      <c r="S209" s="89">
        <f>S32/'Total Funds Spent &amp; Transferred'!S32</f>
        <v>3.297963729956601E-2</v>
      </c>
      <c r="T209" s="89">
        <f>T32/'Total Funds Spent &amp; Transferred'!T32</f>
        <v>4.6094009371697178E-2</v>
      </c>
      <c r="U209" s="89">
        <f>U32/'Total Funds Spent &amp; Transferred'!U32</f>
        <v>4.6198618966210081E-2</v>
      </c>
      <c r="V209" s="89">
        <f>V32/'Total Funds Spent &amp; Transferred'!V32</f>
        <v>3.9907998839165383E-2</v>
      </c>
      <c r="W209" s="89">
        <f>W32/'Total Funds Spent &amp; Transferred'!W32</f>
        <v>4.8311882519878599E-2</v>
      </c>
      <c r="X209" s="89">
        <f>X32/'Total Funds Spent &amp; Transferred'!X32</f>
        <v>3.976275712984368E-2</v>
      </c>
      <c r="Y209" s="89">
        <f>Y32/'Total Funds Spent &amp; Transferred'!Y32</f>
        <v>2.865389149517801E-2</v>
      </c>
      <c r="Z209" s="89">
        <f>Z32/'Total Funds Spent &amp; Transferred'!Z32</f>
        <v>3.9093533701667071E-2</v>
      </c>
    </row>
    <row r="210" spans="1:26">
      <c r="A210" s="51" t="s">
        <v>127</v>
      </c>
      <c r="B210" s="89">
        <f>B33/'Total Funds Spent &amp; Transferred'!B33</f>
        <v>0.18903951626556195</v>
      </c>
      <c r="C210" s="89">
        <f>C33/'Total Funds Spent &amp; Transferred'!C33</f>
        <v>0.1867734278983138</v>
      </c>
      <c r="D210" s="89">
        <f>D33/'Total Funds Spent &amp; Transferred'!D33</f>
        <v>0.19178140165638061</v>
      </c>
      <c r="E210" s="89">
        <f>E33/'Total Funds Spent &amp; Transferred'!E33</f>
        <v>0.25109826547697983</v>
      </c>
      <c r="F210" s="89">
        <f>F33/'Total Funds Spent &amp; Transferred'!F33</f>
        <v>0.23865213078138181</v>
      </c>
      <c r="G210" s="89">
        <f>G33/'Total Funds Spent &amp; Transferred'!G33</f>
        <v>0.22149549702850638</v>
      </c>
      <c r="H210" s="89">
        <f>H33/'Total Funds Spent &amp; Transferred'!H33</f>
        <v>0.20824407731978811</v>
      </c>
      <c r="I210" s="89">
        <f>I33/'Total Funds Spent &amp; Transferred'!I33</f>
        <v>0.25637839636925064</v>
      </c>
      <c r="J210" s="89">
        <f>J33/'Total Funds Spent &amp; Transferred'!J33</f>
        <v>0.23331671998798648</v>
      </c>
      <c r="K210" s="89">
        <f>K33/'Total Funds Spent &amp; Transferred'!K33</f>
        <v>0.20553777750370186</v>
      </c>
      <c r="L210" s="89">
        <f>L33/'Total Funds Spent &amp; Transferred'!L33</f>
        <v>0.15559565991574739</v>
      </c>
      <c r="M210" s="89">
        <f>M33/'Total Funds Spent &amp; Transferred'!M33</f>
        <v>0.22492759829950495</v>
      </c>
      <c r="N210" s="89">
        <f>N33/'Total Funds Spent &amp; Transferred'!N33</f>
        <v>8.1613533811900826E-2</v>
      </c>
      <c r="O210" s="89">
        <f>O33/'Total Funds Spent &amp; Transferred'!O33</f>
        <v>7.4886677958812528E-2</v>
      </c>
      <c r="P210" s="89">
        <f>P33/'Total Funds Spent &amp; Transferred'!P33</f>
        <v>7.8346354719796812E-2</v>
      </c>
      <c r="Q210" s="89">
        <f>Q33/'Total Funds Spent &amp; Transferred'!Q33</f>
        <v>8.9137291963661672E-2</v>
      </c>
      <c r="R210" s="89">
        <f>R33/'Total Funds Spent &amp; Transferred'!R33</f>
        <v>9.032125830087756E-2</v>
      </c>
      <c r="S210" s="89">
        <f>S33/'Total Funds Spent &amp; Transferred'!S33</f>
        <v>0.11334300695177124</v>
      </c>
      <c r="T210" s="89">
        <f>T33/'Total Funds Spent &amp; Transferred'!T33</f>
        <v>0.12434766609031871</v>
      </c>
      <c r="U210" s="89">
        <f>U33/'Total Funds Spent &amp; Transferred'!U33</f>
        <v>7.9814193130814406E-2</v>
      </c>
      <c r="V210" s="89">
        <f>V33/'Total Funds Spent &amp; Transferred'!V33</f>
        <v>0.21333716329966701</v>
      </c>
      <c r="W210" s="89">
        <f>W33/'Total Funds Spent &amp; Transferred'!W33</f>
        <v>0.23045370710755617</v>
      </c>
      <c r="X210" s="89">
        <f>X33/'Total Funds Spent &amp; Transferred'!X33</f>
        <v>0.17235284807784051</v>
      </c>
      <c r="Y210" s="89">
        <f>Y33/'Total Funds Spent &amp; Transferred'!Y33</f>
        <v>0.17276057668670325</v>
      </c>
      <c r="Z210" s="89">
        <f>Z33/'Total Funds Spent &amp; Transferred'!Z33</f>
        <v>0.18405592811933036</v>
      </c>
    </row>
    <row r="211" spans="1:26">
      <c r="A211" s="51" t="s">
        <v>128</v>
      </c>
      <c r="B211" s="89">
        <f>B34/'Total Funds Spent &amp; Transferred'!B34</f>
        <v>0.18152643823189885</v>
      </c>
      <c r="C211" s="89">
        <f>C34/'Total Funds Spent &amp; Transferred'!C34</f>
        <v>0.17950493278973004</v>
      </c>
      <c r="D211" s="89">
        <f>D34/'Total Funds Spent &amp; Transferred'!D34</f>
        <v>0.15768587139141685</v>
      </c>
      <c r="E211" s="89">
        <f>E34/'Total Funds Spent &amp; Transferred'!E34</f>
        <v>0.20979564512648111</v>
      </c>
      <c r="F211" s="89">
        <f>F34/'Total Funds Spent &amp; Transferred'!F34</f>
        <v>0.21609649911324438</v>
      </c>
      <c r="G211" s="89">
        <f>G34/'Total Funds Spent &amp; Transferred'!G34</f>
        <v>0.16616809438023661</v>
      </c>
      <c r="H211" s="89">
        <f>H34/'Total Funds Spent &amp; Transferred'!H34</f>
        <v>0.1604493567903322</v>
      </c>
      <c r="I211" s="89">
        <f>I34/'Total Funds Spent &amp; Transferred'!I34</f>
        <v>0.14580815856633983</v>
      </c>
      <c r="J211" s="89">
        <f>J34/'Total Funds Spent &amp; Transferred'!J34</f>
        <v>9.8812514126065329E-2</v>
      </c>
      <c r="K211" s="89">
        <f>K34/'Total Funds Spent &amp; Transferred'!K34</f>
        <v>0.11260965767699109</v>
      </c>
      <c r="L211" s="89">
        <f>L34/'Total Funds Spent &amp; Transferred'!L34</f>
        <v>0.12085197669887758</v>
      </c>
      <c r="M211" s="89">
        <f>M34/'Total Funds Spent &amp; Transferred'!M34</f>
        <v>0.1323128592338722</v>
      </c>
      <c r="N211" s="89">
        <f>N34/'Total Funds Spent &amp; Transferred'!N34</f>
        <v>0.1323612629578943</v>
      </c>
      <c r="O211" s="89">
        <f>O34/'Total Funds Spent &amp; Transferred'!O34</f>
        <v>0.13726319489636873</v>
      </c>
      <c r="P211" s="89">
        <f>P34/'Total Funds Spent &amp; Transferred'!P34</f>
        <v>0.14249107825089632</v>
      </c>
      <c r="Q211" s="89">
        <f>Q34/'Total Funds Spent &amp; Transferred'!Q34</f>
        <v>0.17410153692794408</v>
      </c>
      <c r="R211" s="89">
        <f>R34/'Total Funds Spent &amp; Transferred'!R34</f>
        <v>0.16437750168097615</v>
      </c>
      <c r="S211" s="89">
        <f>S34/'Total Funds Spent &amp; Transferred'!S34</f>
        <v>0.18762067775553867</v>
      </c>
      <c r="T211" s="89">
        <f>T34/'Total Funds Spent &amp; Transferred'!T34</f>
        <v>0.16208608034355312</v>
      </c>
      <c r="U211" s="89">
        <f>U34/'Total Funds Spent &amp; Transferred'!U34</f>
        <v>0.16361800612424399</v>
      </c>
      <c r="V211" s="89">
        <f>V34/'Total Funds Spent &amp; Transferred'!V34</f>
        <v>0.15020954841618744</v>
      </c>
      <c r="W211" s="89">
        <f>W34/'Total Funds Spent &amp; Transferred'!W34</f>
        <v>0.13322247942588747</v>
      </c>
      <c r="X211" s="89">
        <f>X34/'Total Funds Spent &amp; Transferred'!X34</f>
        <v>0.11612062484747809</v>
      </c>
      <c r="Y211" s="89">
        <f>Y34/'Total Funds Spent &amp; Transferred'!Y34</f>
        <v>0.14161326029130569</v>
      </c>
      <c r="Z211" s="89">
        <f>Z34/'Total Funds Spent &amp; Transferred'!Z34</f>
        <v>0.13939621017956311</v>
      </c>
    </row>
    <row r="212" spans="1:26">
      <c r="A212" s="51" t="s">
        <v>130</v>
      </c>
      <c r="B212" s="89">
        <f>B35/'Total Funds Spent &amp; Transferred'!B35</f>
        <v>0.15059950578801068</v>
      </c>
      <c r="C212" s="89">
        <f>C35/'Total Funds Spent &amp; Transferred'!C35</f>
        <v>0.14643298929076204</v>
      </c>
      <c r="D212" s="89">
        <f>D35/'Total Funds Spent &amp; Transferred'!D35</f>
        <v>0.14116300809175461</v>
      </c>
      <c r="E212" s="89">
        <f>E35/'Total Funds Spent &amp; Transferred'!E35</f>
        <v>9.1128219690132212E-2</v>
      </c>
      <c r="F212" s="89">
        <f>F35/'Total Funds Spent &amp; Transferred'!F35</f>
        <v>0.1931849294237091</v>
      </c>
      <c r="G212" s="89">
        <f>G35/'Total Funds Spent &amp; Transferred'!G35</f>
        <v>9.0003444996130583E-2</v>
      </c>
      <c r="H212" s="89">
        <f>H35/'Total Funds Spent &amp; Transferred'!H35</f>
        <v>0.10189656127351175</v>
      </c>
      <c r="I212" s="89">
        <f>I35/'Total Funds Spent &amp; Transferred'!I35</f>
        <v>6.0079106289920393E-2</v>
      </c>
      <c r="J212" s="89">
        <f>J35/'Total Funds Spent &amp; Transferred'!J35</f>
        <v>8.2126387068252163E-2</v>
      </c>
      <c r="K212" s="89">
        <f>K35/'Total Funds Spent &amp; Transferred'!K35</f>
        <v>0.14179064430787455</v>
      </c>
      <c r="L212" s="89">
        <f>L35/'Total Funds Spent &amp; Transferred'!L35</f>
        <v>8.3755320391786361E-2</v>
      </c>
      <c r="M212" s="89">
        <f>M35/'Total Funds Spent &amp; Transferred'!M35</f>
        <v>6.4085331055624167E-2</v>
      </c>
      <c r="N212" s="89">
        <f>N35/'Total Funds Spent &amp; Transferred'!N35</f>
        <v>6.0704235092912624E-2</v>
      </c>
      <c r="O212" s="89">
        <f>O35/'Total Funds Spent &amp; Transferred'!O35</f>
        <v>4.8548236058351013E-2</v>
      </c>
      <c r="P212" s="89">
        <f>P35/'Total Funds Spent &amp; Transferred'!P35</f>
        <v>5.9819288527106468E-2</v>
      </c>
      <c r="Q212" s="89">
        <f>Q35/'Total Funds Spent &amp; Transferred'!Q35</f>
        <v>5.7168829379334082E-2</v>
      </c>
      <c r="R212" s="89">
        <f>R35/'Total Funds Spent &amp; Transferred'!R35</f>
        <v>6.2952759303584169E-2</v>
      </c>
      <c r="S212" s="89">
        <f>S35/'Total Funds Spent &amp; Transferred'!S35</f>
        <v>5.1947896710964968E-2</v>
      </c>
      <c r="T212" s="89">
        <f>T35/'Total Funds Spent &amp; Transferred'!T35</f>
        <v>5.0202942757600573E-2</v>
      </c>
      <c r="U212" s="89">
        <f>U35/'Total Funds Spent &amp; Transferred'!U35</f>
        <v>4.2728152545126054E-2</v>
      </c>
      <c r="V212" s="89">
        <f>V35/'Total Funds Spent &amp; Transferred'!V35</f>
        <v>3.8062097274474974E-2</v>
      </c>
      <c r="W212" s="89">
        <f>W35/'Total Funds Spent &amp; Transferred'!W35</f>
        <v>3.7756561917513067E-2</v>
      </c>
      <c r="X212" s="89">
        <f>X35/'Total Funds Spent &amp; Transferred'!X35</f>
        <v>3.5678705566739938E-2</v>
      </c>
      <c r="Y212" s="89">
        <f>Y35/'Total Funds Spent &amp; Transferred'!Y35</f>
        <v>3.4133422492197564E-2</v>
      </c>
      <c r="Z212" s="89">
        <f>Z35/'Total Funds Spent &amp; Transferred'!Z35</f>
        <v>3.7587593099733189E-2</v>
      </c>
    </row>
    <row r="213" spans="1:26">
      <c r="A213" s="51" t="s">
        <v>131</v>
      </c>
      <c r="B213" s="89">
        <f>B36/'Total Funds Spent &amp; Transferred'!B36</f>
        <v>8.7460031861907109E-2</v>
      </c>
      <c r="C213" s="89">
        <f>C36/'Total Funds Spent &amp; Transferred'!C36</f>
        <v>6.2128551202870981E-2</v>
      </c>
      <c r="D213" s="89">
        <f>D36/'Total Funds Spent &amp; Transferred'!D36</f>
        <v>5.1220119455946185E-2</v>
      </c>
      <c r="E213" s="89">
        <f>E36/'Total Funds Spent &amp; Transferred'!E36</f>
        <v>5.5747465760104253E-2</v>
      </c>
      <c r="F213" s="89">
        <f>F36/'Total Funds Spent &amp; Transferred'!F36</f>
        <v>6.1085597037307302E-2</v>
      </c>
      <c r="G213" s="89">
        <f>G36/'Total Funds Spent &amp; Transferred'!G36</f>
        <v>4.0222099143383629E-2</v>
      </c>
      <c r="H213" s="89">
        <f>H36/'Total Funds Spent &amp; Transferred'!H36</f>
        <v>4.2229721536154147E-2</v>
      </c>
      <c r="I213" s="89">
        <f>I36/'Total Funds Spent &amp; Transferred'!I36</f>
        <v>3.5498821612934585E-2</v>
      </c>
      <c r="J213" s="89">
        <f>J36/'Total Funds Spent &amp; Transferred'!J36</f>
        <v>4.5308287620847168E-2</v>
      </c>
      <c r="K213" s="89">
        <f>K36/'Total Funds Spent &amp; Transferred'!K36</f>
        <v>2.9168933716796693E-2</v>
      </c>
      <c r="L213" s="89">
        <f>L36/'Total Funds Spent &amp; Transferred'!L36</f>
        <v>7.3062549692560486E-2</v>
      </c>
      <c r="M213" s="89">
        <f>M36/'Total Funds Spent &amp; Transferred'!M36</f>
        <v>6.1991052251174225E-2</v>
      </c>
      <c r="N213" s="89">
        <f>N36/'Total Funds Spent &amp; Transferred'!N36</f>
        <v>7.5937113107548068E-2</v>
      </c>
      <c r="O213" s="89">
        <f>O36/'Total Funds Spent &amp; Transferred'!O36</f>
        <v>3.5916996955707506E-2</v>
      </c>
      <c r="P213" s="89">
        <f>P36/'Total Funds Spent &amp; Transferred'!P36</f>
        <v>4.7271999582604952E-2</v>
      </c>
      <c r="Q213" s="89">
        <f>Q36/'Total Funds Spent &amp; Transferred'!Q36</f>
        <v>4.4946912837075831E-2</v>
      </c>
      <c r="R213" s="89">
        <f>R36/'Total Funds Spent &amp; Transferred'!R36</f>
        <v>4.993220670046266E-2</v>
      </c>
      <c r="S213" s="89">
        <f>S36/'Total Funds Spent &amp; Transferred'!S36</f>
        <v>3.5194151767276943E-2</v>
      </c>
      <c r="T213" s="89">
        <f>T36/'Total Funds Spent &amp; Transferred'!T36</f>
        <v>3.3050267025841948E-2</v>
      </c>
      <c r="U213" s="89">
        <f>U36/'Total Funds Spent &amp; Transferred'!U36</f>
        <v>2.7519732773958114E-2</v>
      </c>
      <c r="V213" s="89">
        <f>V36/'Total Funds Spent &amp; Transferred'!V36</f>
        <v>1.7688066769034561E-2</v>
      </c>
      <c r="W213" s="89">
        <f>W36/'Total Funds Spent &amp; Transferred'!W36</f>
        <v>2.0078458405318012E-2</v>
      </c>
      <c r="X213" s="89">
        <f>X36/'Total Funds Spent &amp; Transferred'!X36</f>
        <v>2.0506455258621142E-2</v>
      </c>
      <c r="Y213" s="89">
        <f>Y36/'Total Funds Spent &amp; Transferred'!Y36</f>
        <v>2.0090997664261475E-2</v>
      </c>
      <c r="Z213" s="89">
        <f>Z36/'Total Funds Spent &amp; Transferred'!Z36</f>
        <v>1.7991284546730386E-2</v>
      </c>
    </row>
    <row r="214" spans="1:26">
      <c r="A214" s="51" t="s">
        <v>132</v>
      </c>
      <c r="B214" s="89">
        <f>B37/'Total Funds Spent &amp; Transferred'!B37</f>
        <v>0.13175631025964024</v>
      </c>
      <c r="C214" s="89">
        <f>C37/'Total Funds Spent &amp; Transferred'!C37</f>
        <v>0.13019043787201415</v>
      </c>
      <c r="D214" s="89">
        <f>D37/'Total Funds Spent &amp; Transferred'!D37</f>
        <v>0.11105324530299206</v>
      </c>
      <c r="E214" s="89">
        <f>E37/'Total Funds Spent &amp; Transferred'!E37</f>
        <v>9.1118613725682446E-2</v>
      </c>
      <c r="F214" s="89">
        <f>F37/'Total Funds Spent &amp; Transferred'!F37</f>
        <v>9.7139903128802885E-2</v>
      </c>
      <c r="G214" s="89">
        <f>G37/'Total Funds Spent &amp; Transferred'!G37</f>
        <v>0.10229713355305815</v>
      </c>
      <c r="H214" s="89">
        <f>H37/'Total Funds Spent &amp; Transferred'!H37</f>
        <v>9.78017643841773E-2</v>
      </c>
      <c r="I214" s="89">
        <f>I37/'Total Funds Spent &amp; Transferred'!I37</f>
        <v>8.6687555601853622E-2</v>
      </c>
      <c r="J214" s="89">
        <f>J37/'Total Funds Spent &amp; Transferred'!J37</f>
        <v>8.5160502046141659E-2</v>
      </c>
      <c r="K214" s="89">
        <f>K37/'Total Funds Spent &amp; Transferred'!K37</f>
        <v>9.1899012064928745E-2</v>
      </c>
      <c r="L214" s="89">
        <f>L37/'Total Funds Spent &amp; Transferred'!L37</f>
        <v>0.10493175360661808</v>
      </c>
      <c r="M214" s="89">
        <f>M37/'Total Funds Spent &amp; Transferred'!M37</f>
        <v>9.6986868046499905E-2</v>
      </c>
      <c r="N214" s="89">
        <f>N37/'Total Funds Spent &amp; Transferred'!N37</f>
        <v>8.0010240652672621E-2</v>
      </c>
      <c r="O214" s="89">
        <f>O37/'Total Funds Spent &amp; Transferred'!O37</f>
        <v>7.5695208553396634E-2</v>
      </c>
      <c r="P214" s="89">
        <f>P37/'Total Funds Spent &amp; Transferred'!P37</f>
        <v>5.9438912451763512E-2</v>
      </c>
      <c r="Q214" s="89">
        <f>Q37/'Total Funds Spent &amp; Transferred'!Q37</f>
        <v>6.7458453095989482E-2</v>
      </c>
      <c r="R214" s="89">
        <f>R37/'Total Funds Spent &amp; Transferred'!R37</f>
        <v>5.9509685681339311E-2</v>
      </c>
      <c r="S214" s="89">
        <f>S37/'Total Funds Spent &amp; Transferred'!S37</f>
        <v>5.9033415699939529E-2</v>
      </c>
      <c r="T214" s="89">
        <f>T37/'Total Funds Spent &amp; Transferred'!T37</f>
        <v>8.2061539555288748E-2</v>
      </c>
      <c r="U214" s="89">
        <f>U37/'Total Funds Spent &amp; Transferred'!U37</f>
        <v>8.4675304523517958E-2</v>
      </c>
      <c r="V214" s="89">
        <f>V37/'Total Funds Spent &amp; Transferred'!V37</f>
        <v>8.7967565675145215E-2</v>
      </c>
      <c r="W214" s="89">
        <f>W37/'Total Funds Spent &amp; Transferred'!W37</f>
        <v>8.5331614272015813E-2</v>
      </c>
      <c r="X214" s="89">
        <f>X37/'Total Funds Spent &amp; Transferred'!X37</f>
        <v>9.0674173619937085E-2</v>
      </c>
      <c r="Y214" s="89">
        <f>Y37/'Total Funds Spent &amp; Transferred'!Y37</f>
        <v>9.3855007170197305E-2</v>
      </c>
      <c r="Z214" s="89">
        <f>Z37/'Total Funds Spent &amp; Transferred'!Z37</f>
        <v>9.0606683476604916E-2</v>
      </c>
    </row>
    <row r="215" spans="1:26">
      <c r="A215" s="51" t="s">
        <v>75</v>
      </c>
      <c r="B215" s="89">
        <f>B38/'Total Funds Spent &amp; Transferred'!B38</f>
        <v>7.6300544905407816E-2</v>
      </c>
      <c r="C215" s="89">
        <f>C38/'Total Funds Spent &amp; Transferred'!C38</f>
        <v>6.2556351221276521E-2</v>
      </c>
      <c r="D215" s="89">
        <f>D38/'Total Funds Spent &amp; Transferred'!D38</f>
        <v>5.9904653135606528E-2</v>
      </c>
      <c r="E215" s="89">
        <f>E38/'Total Funds Spent &amp; Transferred'!E38</f>
        <v>7.4307221852542446E-2</v>
      </c>
      <c r="F215" s="89">
        <f>F38/'Total Funds Spent &amp; Transferred'!F38</f>
        <v>7.0251948136331149E-2</v>
      </c>
      <c r="G215" s="89">
        <f>G38/'Total Funds Spent &amp; Transferred'!G38</f>
        <v>7.6280710243130448E-2</v>
      </c>
      <c r="H215" s="89">
        <f>H38/'Total Funds Spent &amp; Transferred'!H38</f>
        <v>7.3220660661852358E-2</v>
      </c>
      <c r="I215" s="89">
        <f>I38/'Total Funds Spent &amp; Transferred'!I38</f>
        <v>6.8857412889365199E-2</v>
      </c>
      <c r="J215" s="89">
        <f>J38/'Total Funds Spent &amp; Transferred'!J38</f>
        <v>7.2488811829253319E-2</v>
      </c>
      <c r="K215" s="89">
        <f>K38/'Total Funds Spent &amp; Transferred'!K38</f>
        <v>9.3838813508551819E-2</v>
      </c>
      <c r="L215" s="89">
        <f>L38/'Total Funds Spent &amp; Transferred'!L38</f>
        <v>7.2744633091940764E-2</v>
      </c>
      <c r="M215" s="89">
        <f>M38/'Total Funds Spent &amp; Transferred'!M38</f>
        <v>7.6957183760635456E-2</v>
      </c>
      <c r="N215" s="89">
        <f>N38/'Total Funds Spent &amp; Transferred'!N38</f>
        <v>6.115152582306424E-2</v>
      </c>
      <c r="O215" s="89">
        <f>O38/'Total Funds Spent &amp; Transferred'!O38</f>
        <v>6.4552242249579395E-2</v>
      </c>
      <c r="P215" s="89">
        <f>P38/'Total Funds Spent &amp; Transferred'!P38</f>
        <v>6.0053096131803381E-2</v>
      </c>
      <c r="Q215" s="89">
        <f>Q38/'Total Funds Spent &amp; Transferred'!Q38</f>
        <v>6.6568458879065845E-2</v>
      </c>
      <c r="R215" s="89">
        <f>R38/'Total Funds Spent &amp; Transferred'!R38</f>
        <v>7.676596003566169E-2</v>
      </c>
      <c r="S215" s="89">
        <f>S38/'Total Funds Spent &amp; Transferred'!S38</f>
        <v>8.0800951323459685E-2</v>
      </c>
      <c r="T215" s="89">
        <f>T38/'Total Funds Spent &amp; Transferred'!T38</f>
        <v>0.12138187715559468</v>
      </c>
      <c r="U215" s="89">
        <f>U38/'Total Funds Spent &amp; Transferred'!U38</f>
        <v>0.12071421406190849</v>
      </c>
      <c r="V215" s="89">
        <f>V38/'Total Funds Spent &amp; Transferred'!V38</f>
        <v>0.1171351816047701</v>
      </c>
      <c r="W215" s="89">
        <f>W38/'Total Funds Spent &amp; Transferred'!W38</f>
        <v>0.11418606759883462</v>
      </c>
      <c r="X215" s="89">
        <f>X38/'Total Funds Spent &amp; Transferred'!X38</f>
        <v>0.12337841528298453</v>
      </c>
      <c r="Y215" s="89">
        <f>Y38/'Total Funds Spent &amp; Transferred'!Y38</f>
        <v>0.10881600451556965</v>
      </c>
      <c r="Z215" s="89">
        <f>Z38/'Total Funds Spent &amp; Transferred'!Z38</f>
        <v>0.11159223985192233</v>
      </c>
    </row>
    <row r="216" spans="1:26">
      <c r="A216" s="51" t="s">
        <v>133</v>
      </c>
      <c r="B216" s="89">
        <f>B39/'Total Funds Spent &amp; Transferred'!B39</f>
        <v>8.0291672465537187E-3</v>
      </c>
      <c r="C216" s="89">
        <f>C39/'Total Funds Spent &amp; Transferred'!C39</f>
        <v>0.24172050205294235</v>
      </c>
      <c r="D216" s="89">
        <f>D39/'Total Funds Spent &amp; Transferred'!D39</f>
        <v>0.17446143271114828</v>
      </c>
      <c r="E216" s="89">
        <f>E39/'Total Funds Spent &amp; Transferred'!E39</f>
        <v>0.17187853726807523</v>
      </c>
      <c r="F216" s="89">
        <f>F39/'Total Funds Spent &amp; Transferred'!F39</f>
        <v>0.1857012314398386</v>
      </c>
      <c r="G216" s="89">
        <f>G39/'Total Funds Spent &amp; Transferred'!G39</f>
        <v>0.14348086531039439</v>
      </c>
      <c r="H216" s="89">
        <f>H39/'Total Funds Spent &amp; Transferred'!H39</f>
        <v>9.7041917375694745E-2</v>
      </c>
      <c r="I216" s="89">
        <f>I39/'Total Funds Spent &amp; Transferred'!I39</f>
        <v>0.10918672507906486</v>
      </c>
      <c r="J216" s="89">
        <f>J39/'Total Funds Spent &amp; Transferred'!J39</f>
        <v>0.10192458727305348</v>
      </c>
      <c r="K216" s="89">
        <f>K39/'Total Funds Spent &amp; Transferred'!K39</f>
        <v>0.11690331836499451</v>
      </c>
      <c r="L216" s="89">
        <f>L39/'Total Funds Spent &amp; Transferred'!L39</f>
        <v>0.11393372508046783</v>
      </c>
      <c r="M216" s="89">
        <f>M39/'Total Funds Spent &amp; Transferred'!M39</f>
        <v>0.11802296696718714</v>
      </c>
      <c r="N216" s="89">
        <f>N39/'Total Funds Spent &amp; Transferred'!N39</f>
        <v>0.13492954333951906</v>
      </c>
      <c r="O216" s="89">
        <f>O39/'Total Funds Spent &amp; Transferred'!O39</f>
        <v>0.11965733387426493</v>
      </c>
      <c r="P216" s="89">
        <f>P39/'Total Funds Spent &amp; Transferred'!P39</f>
        <v>0.11885640323841989</v>
      </c>
      <c r="Q216" s="89">
        <f>Q39/'Total Funds Spent &amp; Transferred'!Q39</f>
        <v>0.10981442520803888</v>
      </c>
      <c r="R216" s="89">
        <f>R39/'Total Funds Spent &amp; Transferred'!R39</f>
        <v>0.11698285123481504</v>
      </c>
      <c r="S216" s="89">
        <f>S39/'Total Funds Spent &amp; Transferred'!S39</f>
        <v>0.10658907753075977</v>
      </c>
      <c r="T216" s="89">
        <f>T39/'Total Funds Spent &amp; Transferred'!T39</f>
        <v>0.10891693702987834</v>
      </c>
      <c r="U216" s="89">
        <f>U39/'Total Funds Spent &amp; Transferred'!U39</f>
        <v>0.10167719764523651</v>
      </c>
      <c r="V216" s="89">
        <f>V39/'Total Funds Spent &amp; Transferred'!V39</f>
        <v>0.13793332018796023</v>
      </c>
      <c r="W216" s="89">
        <f>W39/'Total Funds Spent &amp; Transferred'!W39</f>
        <v>0.10091394247466252</v>
      </c>
      <c r="X216" s="89">
        <f>X39/'Total Funds Spent &amp; Transferred'!X39</f>
        <v>0.11837541767383562</v>
      </c>
      <c r="Y216" s="89">
        <f>Y39/'Total Funds Spent &amp; Transferred'!Y39</f>
        <v>0.12929949251222272</v>
      </c>
      <c r="Z216" s="89">
        <f>Z39/'Total Funds Spent &amp; Transferred'!Z39</f>
        <v>0.17488639439324494</v>
      </c>
    </row>
    <row r="217" spans="1:26">
      <c r="A217" s="51" t="s">
        <v>134</v>
      </c>
      <c r="B217" s="89">
        <f>B40/'Total Funds Spent &amp; Transferred'!B40</f>
        <v>5.107450412815779E-2</v>
      </c>
      <c r="C217" s="89">
        <f>C40/'Total Funds Spent &amp; Transferred'!C40</f>
        <v>7.7441431425393864E-2</v>
      </c>
      <c r="D217" s="89">
        <f>D40/'Total Funds Spent &amp; Transferred'!D40</f>
        <v>0.11912883836597382</v>
      </c>
      <c r="E217" s="89">
        <f>E40/'Total Funds Spent &amp; Transferred'!E40</f>
        <v>0.13917543631408763</v>
      </c>
      <c r="F217" s="89">
        <f>F40/'Total Funds Spent &amp; Transferred'!F40</f>
        <v>0.12392064011007384</v>
      </c>
      <c r="G217" s="89">
        <f>G40/'Total Funds Spent &amp; Transferred'!G40</f>
        <v>9.2391032381119301E-2</v>
      </c>
      <c r="H217" s="89">
        <f>H40/'Total Funds Spent &amp; Transferred'!H40</f>
        <v>8.2206950576287838E-2</v>
      </c>
      <c r="I217" s="89">
        <f>I40/'Total Funds Spent &amp; Transferred'!I40</f>
        <v>8.8903067215533288E-2</v>
      </c>
      <c r="J217" s="89">
        <f>J40/'Total Funds Spent &amp; Transferred'!J40</f>
        <v>0.12430835431370393</v>
      </c>
      <c r="K217" s="89">
        <f>K40/'Total Funds Spent &amp; Transferred'!K40</f>
        <v>8.9239029118721391E-2</v>
      </c>
      <c r="L217" s="89">
        <f>L40/'Total Funds Spent &amp; Transferred'!L40</f>
        <v>9.8315202482294792E-2</v>
      </c>
      <c r="M217" s="89">
        <f>M40/'Total Funds Spent &amp; Transferred'!M40</f>
        <v>0.11034373486946415</v>
      </c>
      <c r="N217" s="89">
        <f>N40/'Total Funds Spent &amp; Transferred'!N40</f>
        <v>0.11515359285012408</v>
      </c>
      <c r="O217" s="89">
        <f>O40/'Total Funds Spent &amp; Transferred'!O40</f>
        <v>0.10181887060956757</v>
      </c>
      <c r="P217" s="89">
        <f>P40/'Total Funds Spent &amp; Transferred'!P40</f>
        <v>0.12546981047210407</v>
      </c>
      <c r="Q217" s="89">
        <f>Q40/'Total Funds Spent &amp; Transferred'!Q40</f>
        <v>0.10240028577539358</v>
      </c>
      <c r="R217" s="89">
        <f>R40/'Total Funds Spent &amp; Transferred'!R40</f>
        <v>0.14561548369642588</v>
      </c>
      <c r="S217" s="89">
        <f>S40/'Total Funds Spent &amp; Transferred'!S40</f>
        <v>0.14303329207731016</v>
      </c>
      <c r="T217" s="89">
        <f>T40/'Total Funds Spent &amp; Transferred'!T40</f>
        <v>0.14925494400837047</v>
      </c>
      <c r="U217" s="89">
        <f>U40/'Total Funds Spent &amp; Transferred'!U40</f>
        <v>0.12005888246240068</v>
      </c>
      <c r="V217" s="89">
        <f>V40/'Total Funds Spent &amp; Transferred'!V40</f>
        <v>0.12139366128367524</v>
      </c>
      <c r="W217" s="89">
        <f>W40/'Total Funds Spent &amp; Transferred'!W40</f>
        <v>0.11799346347634913</v>
      </c>
      <c r="X217" s="89">
        <f>X40/'Total Funds Spent &amp; Transferred'!X40</f>
        <v>0.11813180898747354</v>
      </c>
      <c r="Y217" s="89">
        <f>Y40/'Total Funds Spent &amp; Transferred'!Y40</f>
        <v>0.10711575145118167</v>
      </c>
      <c r="Z217" s="89">
        <f>Z40/'Total Funds Spent &amp; Transferred'!Z40</f>
        <v>0.11293238010802135</v>
      </c>
    </row>
    <row r="218" spans="1:26">
      <c r="A218" s="51" t="s">
        <v>136</v>
      </c>
      <c r="B218" s="89">
        <f>B41/'Total Funds Spent &amp; Transferred'!B41</f>
        <v>3.1329680997420568E-2</v>
      </c>
      <c r="C218" s="89">
        <f>C41/'Total Funds Spent &amp; Transferred'!C41</f>
        <v>0.10076346776461427</v>
      </c>
      <c r="D218" s="89">
        <f>D41/'Total Funds Spent &amp; Transferred'!D41</f>
        <v>2.8785368224421608E-2</v>
      </c>
      <c r="E218" s="89">
        <f>E41/'Total Funds Spent &amp; Transferred'!E41</f>
        <v>7.9127602725187374E-2</v>
      </c>
      <c r="F218" s="89">
        <f>F41/'Total Funds Spent &amp; Transferred'!F41</f>
        <v>5.0762369219476536E-2</v>
      </c>
      <c r="G218" s="89">
        <f>G41/'Total Funds Spent &amp; Transferred'!G41</f>
        <v>8.762145311693105E-2</v>
      </c>
      <c r="H218" s="89">
        <f>H41/'Total Funds Spent &amp; Transferred'!H41</f>
        <v>4.477470888400506E-2</v>
      </c>
      <c r="I218" s="89">
        <f>I41/'Total Funds Spent &amp; Transferred'!I41</f>
        <v>5.1005916234817761E-2</v>
      </c>
      <c r="J218" s="89">
        <f>J41/'Total Funds Spent &amp; Transferred'!J41</f>
        <v>7.1585095475237379E-2</v>
      </c>
      <c r="K218" s="89">
        <f>K41/'Total Funds Spent &amp; Transferred'!K41</f>
        <v>0.11631052684927312</v>
      </c>
      <c r="L218" s="89">
        <f>L41/'Total Funds Spent &amp; Transferred'!L41</f>
        <v>0.10755472624298072</v>
      </c>
      <c r="M218" s="89">
        <f>M41/'Total Funds Spent &amp; Transferred'!M41</f>
        <v>8.3171410370985188E-2</v>
      </c>
      <c r="N218" s="89">
        <f>N41/'Total Funds Spent &amp; Transferred'!N41</f>
        <v>7.6997541991478333E-2</v>
      </c>
      <c r="O218" s="89">
        <f>O41/'Total Funds Spent &amp; Transferred'!O41</f>
        <v>0.11184896709761297</v>
      </c>
      <c r="P218" s="89">
        <f>P41/'Total Funds Spent &amp; Transferred'!P41</f>
        <v>0.10433038584204447</v>
      </c>
      <c r="Q218" s="89">
        <f>Q41/'Total Funds Spent &amp; Transferred'!Q41</f>
        <v>0.12295196857270113</v>
      </c>
      <c r="R218" s="89">
        <f>R41/'Total Funds Spent &amp; Transferred'!R41</f>
        <v>0.11991284113336274</v>
      </c>
      <c r="S218" s="89">
        <f>S41/'Total Funds Spent &amp; Transferred'!S41</f>
        <v>0.12927733823293255</v>
      </c>
      <c r="T218" s="89">
        <f>T41/'Total Funds Spent &amp; Transferred'!T41</f>
        <v>0.11839501294312482</v>
      </c>
      <c r="U218" s="89">
        <f>U41/'Total Funds Spent &amp; Transferred'!U41</f>
        <v>0.10922375514126312</v>
      </c>
      <c r="V218" s="89">
        <f>V41/'Total Funds Spent &amp; Transferred'!V41</f>
        <v>9.5780382777890735E-2</v>
      </c>
      <c r="W218" s="89">
        <f>W41/'Total Funds Spent &amp; Transferred'!W41</f>
        <v>0.1022655172925505</v>
      </c>
      <c r="X218" s="89">
        <f>X41/'Total Funds Spent &amp; Transferred'!X41</f>
        <v>0.10701716059331258</v>
      </c>
      <c r="Y218" s="89">
        <f>Y41/'Total Funds Spent &amp; Transferred'!Y41</f>
        <v>0.10889978246567884</v>
      </c>
      <c r="Z218" s="89">
        <f>Z41/'Total Funds Spent &amp; Transferred'!Z41</f>
        <v>9.217389271854079E-2</v>
      </c>
    </row>
    <row r="219" spans="1:26">
      <c r="A219" s="51" t="s">
        <v>145</v>
      </c>
      <c r="B219" s="89">
        <f>B42/'Total Funds Spent &amp; Transferred'!B42</f>
        <v>6.5550315167578199E-2</v>
      </c>
      <c r="C219" s="89">
        <f>C42/'Total Funds Spent &amp; Transferred'!C42</f>
        <v>0.15005400975684779</v>
      </c>
      <c r="D219" s="89">
        <f>D42/'Total Funds Spent &amp; Transferred'!D42</f>
        <v>0.1172082285266184</v>
      </c>
      <c r="E219" s="89">
        <f>E42/'Total Funds Spent &amp; Transferred'!E42</f>
        <v>7.8639647481360139E-2</v>
      </c>
      <c r="F219" s="89">
        <f>F42/'Total Funds Spent &amp; Transferred'!F42</f>
        <v>8.3577842120372378E-2</v>
      </c>
      <c r="G219" s="89">
        <f>G42/'Total Funds Spent &amp; Transferred'!G42</f>
        <v>0.10510748285454803</v>
      </c>
      <c r="H219" s="89">
        <f>H42/'Total Funds Spent &amp; Transferred'!H42</f>
        <v>0.14704459846794829</v>
      </c>
      <c r="I219" s="89">
        <f>I42/'Total Funds Spent &amp; Transferred'!I42</f>
        <v>0.13107761965914946</v>
      </c>
      <c r="J219" s="89">
        <f>J42/'Total Funds Spent &amp; Transferred'!J42</f>
        <v>0.10014260914949556</v>
      </c>
      <c r="K219" s="89">
        <f>K42/'Total Funds Spent &amp; Transferred'!K42</f>
        <v>0.13573203336474532</v>
      </c>
      <c r="L219" s="89">
        <f>L42/'Total Funds Spent &amp; Transferred'!L42</f>
        <v>0.10279495666968934</v>
      </c>
      <c r="M219" s="89">
        <f>M42/'Total Funds Spent &amp; Transferred'!M42</f>
        <v>6.8872693384711775E-2</v>
      </c>
      <c r="N219" s="89">
        <f>N42/'Total Funds Spent &amp; Transferred'!N42</f>
        <v>8.8487010400754462E-2</v>
      </c>
      <c r="O219" s="89">
        <f>O42/'Total Funds Spent &amp; Transferred'!O42</f>
        <v>6.9758237696152137E-2</v>
      </c>
      <c r="P219" s="89">
        <f>P42/'Total Funds Spent &amp; Transferred'!P42</f>
        <v>7.057268241264715E-2</v>
      </c>
      <c r="Q219" s="89">
        <f>Q42/'Total Funds Spent &amp; Transferred'!Q42</f>
        <v>0.10365076650802674</v>
      </c>
      <c r="R219" s="89">
        <f>R42/'Total Funds Spent &amp; Transferred'!R42</f>
        <v>0.11519301910189528</v>
      </c>
      <c r="S219" s="89">
        <f>S42/'Total Funds Spent &amp; Transferred'!S42</f>
        <v>0.13878323952571314</v>
      </c>
      <c r="T219" s="89">
        <f>T42/'Total Funds Spent &amp; Transferred'!T42</f>
        <v>0.36437703090308821</v>
      </c>
      <c r="U219" s="89">
        <f>U42/'Total Funds Spent &amp; Transferred'!U42</f>
        <v>0.36554483792480585</v>
      </c>
      <c r="V219" s="89">
        <f>V42/'Total Funds Spent &amp; Transferred'!V42</f>
        <v>0.36594317001382093</v>
      </c>
      <c r="W219" s="89">
        <f>W42/'Total Funds Spent &amp; Transferred'!W42</f>
        <v>0.34105751054280847</v>
      </c>
      <c r="X219" s="89">
        <f>X42/'Total Funds Spent &amp; Transferred'!X42</f>
        <v>0.18082265831741179</v>
      </c>
      <c r="Y219" s="89">
        <f>Y42/'Total Funds Spent &amp; Transferred'!Y42</f>
        <v>0.25490860157835521</v>
      </c>
      <c r="Z219" s="89">
        <f>Z42/'Total Funds Spent &amp; Transferred'!Z42</f>
        <v>0.1297954704780509</v>
      </c>
    </row>
    <row r="220" spans="1:26">
      <c r="A220" s="51" t="s">
        <v>138</v>
      </c>
      <c r="B220" s="89">
        <f>B43/'Total Funds Spent &amp; Transferred'!B43</f>
        <v>0.15221674839300914</v>
      </c>
      <c r="C220" s="89">
        <f>C43/'Total Funds Spent &amp; Transferred'!C43</f>
        <v>7.9345376121895406E-2</v>
      </c>
      <c r="D220" s="89">
        <f>D43/'Total Funds Spent &amp; Transferred'!D43</f>
        <v>5.062929279040379E-2</v>
      </c>
      <c r="E220" s="89">
        <f>E43/'Total Funds Spent &amp; Transferred'!E43</f>
        <v>0.12437497823361517</v>
      </c>
      <c r="F220" s="89">
        <f>F43/'Total Funds Spent &amp; Transferred'!F43</f>
        <v>9.930459775664599E-2</v>
      </c>
      <c r="G220" s="89">
        <f>G43/'Total Funds Spent &amp; Transferred'!G43</f>
        <v>9.6875788062810927E-2</v>
      </c>
      <c r="H220" s="89">
        <f>H43/'Total Funds Spent &amp; Transferred'!H43</f>
        <v>8.9823296508934961E-2</v>
      </c>
      <c r="I220" s="89">
        <f>I43/'Total Funds Spent &amp; Transferred'!I43</f>
        <v>7.6364840871075132E-2</v>
      </c>
      <c r="J220" s="89">
        <f>J43/'Total Funds Spent &amp; Transferred'!J43</f>
        <v>7.4428837347203125E-2</v>
      </c>
      <c r="K220" s="89">
        <f>K43/'Total Funds Spent &amp; Transferred'!K43</f>
        <v>8.3443238738910033E-2</v>
      </c>
      <c r="L220" s="89">
        <f>L43/'Total Funds Spent &amp; Transferred'!L43</f>
        <v>8.8122172467597362E-2</v>
      </c>
      <c r="M220" s="89">
        <f>M43/'Total Funds Spent &amp; Transferred'!M43</f>
        <v>7.8817971825039662E-2</v>
      </c>
      <c r="N220" s="89">
        <f>N43/'Total Funds Spent &amp; Transferred'!N43</f>
        <v>6.7650310975424302E-2</v>
      </c>
      <c r="O220" s="89">
        <f>O43/'Total Funds Spent &amp; Transferred'!O43</f>
        <v>6.9917963221149751E-2</v>
      </c>
      <c r="P220" s="89">
        <f>P43/'Total Funds Spent &amp; Transferred'!P43</f>
        <v>7.1019305884376022E-2</v>
      </c>
      <c r="Q220" s="89">
        <f>Q43/'Total Funds Spent &amp; Transferred'!Q43</f>
        <v>8.1395137405209858E-2</v>
      </c>
      <c r="R220" s="89">
        <f>R43/'Total Funds Spent &amp; Transferred'!R43</f>
        <v>7.6706522545680125E-2</v>
      </c>
      <c r="S220" s="89">
        <f>S43/'Total Funds Spent &amp; Transferred'!S43</f>
        <v>6.8449253148358785E-2</v>
      </c>
      <c r="T220" s="89">
        <f>T43/'Total Funds Spent &amp; Transferred'!T43</f>
        <v>7.5810433070370942E-2</v>
      </c>
      <c r="U220" s="89">
        <f>U43/'Total Funds Spent &amp; Transferred'!U43</f>
        <v>7.0290750166847021E-2</v>
      </c>
      <c r="V220" s="89">
        <f>V43/'Total Funds Spent &amp; Transferred'!V43</f>
        <v>6.6877044642792205E-2</v>
      </c>
      <c r="W220" s="89">
        <f>W43/'Total Funds Spent &amp; Transferred'!W43</f>
        <v>6.3924228261827643E-2</v>
      </c>
      <c r="X220" s="89">
        <f>X43/'Total Funds Spent &amp; Transferred'!X43</f>
        <v>6.5315836377552491E-2</v>
      </c>
      <c r="Y220" s="89">
        <f>Y43/'Total Funds Spent &amp; Transferred'!Y43</f>
        <v>5.5315952963401006E-2</v>
      </c>
      <c r="Z220" s="89">
        <f>Z43/'Total Funds Spent &amp; Transferred'!Z43</f>
        <v>5.7510717493013556E-2</v>
      </c>
    </row>
    <row r="221" spans="1:26">
      <c r="A221" s="51" t="s">
        <v>140</v>
      </c>
      <c r="B221" s="89">
        <f>B44/'Total Funds Spent &amp; Transferred'!B44</f>
        <v>0.12801800991797219</v>
      </c>
      <c r="C221" s="89">
        <f>C44/'Total Funds Spent &amp; Transferred'!C44</f>
        <v>0.13094892538340647</v>
      </c>
      <c r="D221" s="89">
        <f>D44/'Total Funds Spent &amp; Transferred'!D44</f>
        <v>9.8524476309416187E-2</v>
      </c>
      <c r="E221" s="89">
        <f>E44/'Total Funds Spent &amp; Transferred'!E44</f>
        <v>6.7178238755703529E-2</v>
      </c>
      <c r="F221" s="89">
        <f>F44/'Total Funds Spent &amp; Transferred'!F44</f>
        <v>8.2322686349236479E-2</v>
      </c>
      <c r="G221" s="89">
        <f>G44/'Total Funds Spent &amp; Transferred'!G44</f>
        <v>7.8007898320386668E-2</v>
      </c>
      <c r="H221" s="89">
        <f>H44/'Total Funds Spent &amp; Transferred'!H44</f>
        <v>8.3755758363650956E-2</v>
      </c>
      <c r="I221" s="89">
        <f>I44/'Total Funds Spent &amp; Transferred'!I44</f>
        <v>8.1862062234305089E-2</v>
      </c>
      <c r="J221" s="89">
        <f>J44/'Total Funds Spent &amp; Transferred'!J44</f>
        <v>8.1718634799442594E-2</v>
      </c>
      <c r="K221" s="89">
        <f>K44/'Total Funds Spent &amp; Transferred'!K44</f>
        <v>8.358202388333727E-2</v>
      </c>
      <c r="L221" s="89">
        <f>L44/'Total Funds Spent &amp; Transferred'!L44</f>
        <v>9.3116161350066631E-2</v>
      </c>
      <c r="M221" s="89">
        <f>M44/'Total Funds Spent &amp; Transferred'!M44</f>
        <v>0.1216042241856916</v>
      </c>
      <c r="N221" s="89">
        <f>N44/'Total Funds Spent &amp; Transferred'!N44</f>
        <v>0.10111762049000647</v>
      </c>
      <c r="O221" s="89">
        <f>O44/'Total Funds Spent &amp; Transferred'!O44</f>
        <v>7.9689221175175393E-2</v>
      </c>
      <c r="P221" s="89">
        <f>P44/'Total Funds Spent &amp; Transferred'!P44</f>
        <v>8.5803846276612097E-2</v>
      </c>
      <c r="Q221" s="89">
        <f>Q44/'Total Funds Spent &amp; Transferred'!Q44</f>
        <v>7.7644494483868218E-2</v>
      </c>
      <c r="R221" s="89">
        <f>R44/'Total Funds Spent &amp; Transferred'!R44</f>
        <v>8.6868798418757262E-2</v>
      </c>
      <c r="S221" s="89">
        <f>S44/'Total Funds Spent &amp; Transferred'!S44</f>
        <v>6.1944752081174378E-2</v>
      </c>
      <c r="T221" s="89">
        <f>T44/'Total Funds Spent &amp; Transferred'!T44</f>
        <v>7.5401832551839923E-2</v>
      </c>
      <c r="U221" s="89">
        <f>U44/'Total Funds Spent &amp; Transferred'!U44</f>
        <v>9.0990720245779241E-2</v>
      </c>
      <c r="V221" s="89">
        <f>V44/'Total Funds Spent &amp; Transferred'!V44</f>
        <v>4.0823186796872149E-2</v>
      </c>
      <c r="W221" s="89">
        <f>W44/'Total Funds Spent &amp; Transferred'!W44</f>
        <v>5.8516730056896546E-2</v>
      </c>
      <c r="X221" s="89">
        <f>X44/'Total Funds Spent &amp; Transferred'!X44</f>
        <v>5.0568720790962939E-2</v>
      </c>
      <c r="Y221" s="89">
        <f>Y44/'Total Funds Spent &amp; Transferred'!Y44</f>
        <v>5.5602488821448665E-2</v>
      </c>
      <c r="Z221" s="89">
        <f>Z44/'Total Funds Spent &amp; Transferred'!Z44</f>
        <v>7.6404382126737516E-2</v>
      </c>
    </row>
    <row r="222" spans="1:26">
      <c r="A222" s="51" t="s">
        <v>142</v>
      </c>
      <c r="B222" s="89">
        <f>B45/'Total Funds Spent &amp; Transferred'!B45</f>
        <v>0.12557111801850249</v>
      </c>
      <c r="C222" s="89">
        <f>C45/'Total Funds Spent &amp; Transferred'!C45</f>
        <v>0.11696201129842257</v>
      </c>
      <c r="D222" s="89">
        <f>D45/'Total Funds Spent &amp; Transferred'!D45</f>
        <v>0.17604275961257076</v>
      </c>
      <c r="E222" s="89">
        <f>E45/'Total Funds Spent &amp; Transferred'!E45</f>
        <v>0.15910384915763778</v>
      </c>
      <c r="F222" s="89">
        <f>F45/'Total Funds Spent &amp; Transferred'!F45</f>
        <v>0.12252906062125524</v>
      </c>
      <c r="G222" s="89">
        <f>G45/'Total Funds Spent &amp; Transferred'!G45</f>
        <v>9.4972297954016932E-2</v>
      </c>
      <c r="H222" s="89">
        <f>H45/'Total Funds Spent &amp; Transferred'!H45</f>
        <v>9.0134591550324369E-2</v>
      </c>
      <c r="I222" s="89">
        <f>I45/'Total Funds Spent &amp; Transferred'!I45</f>
        <v>9.4046682928566258E-2</v>
      </c>
      <c r="J222" s="89">
        <f>J45/'Total Funds Spent &amp; Transferred'!J45</f>
        <v>8.3997524345937977E-2</v>
      </c>
      <c r="K222" s="89">
        <f>K45/'Total Funds Spent &amp; Transferred'!K45</f>
        <v>5.1924371897883383E-2</v>
      </c>
      <c r="L222" s="89">
        <f>L45/'Total Funds Spent &amp; Transferred'!L45</f>
        <v>8.1011029423399522E-2</v>
      </c>
      <c r="M222" s="89">
        <f>M45/'Total Funds Spent &amp; Transferred'!M45</f>
        <v>4.64720602437073E-2</v>
      </c>
      <c r="N222" s="89">
        <f>N45/'Total Funds Spent &amp; Transferred'!N45</f>
        <v>8.2622916872185453E-2</v>
      </c>
      <c r="O222" s="89">
        <f>O45/'Total Funds Spent &amp; Transferred'!O45</f>
        <v>6.7667452772313966E-2</v>
      </c>
      <c r="P222" s="89">
        <f>P45/'Total Funds Spent &amp; Transferred'!P45</f>
        <v>6.113295435050746E-2</v>
      </c>
      <c r="Q222" s="89">
        <f>Q45/'Total Funds Spent &amp; Transferred'!Q45</f>
        <v>9.0906000184329594E-2</v>
      </c>
      <c r="R222" s="89">
        <f>R45/'Total Funds Spent &amp; Transferred'!R45</f>
        <v>8.2874332102862505E-2</v>
      </c>
      <c r="S222" s="89">
        <f>S45/'Total Funds Spent &amp; Transferred'!S45</f>
        <v>6.7718525476892791E-2</v>
      </c>
      <c r="T222" s="89">
        <f>T45/'Total Funds Spent &amp; Transferred'!T45</f>
        <v>0.12428987969302892</v>
      </c>
      <c r="U222" s="89">
        <f>U45/'Total Funds Spent &amp; Transferred'!U45</f>
        <v>0.27695511678966361</v>
      </c>
      <c r="V222" s="89">
        <f>V45/'Total Funds Spent &amp; Transferred'!V45</f>
        <v>0.29385528059425775</v>
      </c>
      <c r="W222" s="89">
        <f>W45/'Total Funds Spent &amp; Transferred'!W45</f>
        <v>0.19603362067028549</v>
      </c>
      <c r="X222" s="89">
        <f>X45/'Total Funds Spent &amp; Transferred'!X45</f>
        <v>0.20223517686866829</v>
      </c>
      <c r="Y222" s="89">
        <f>Y45/'Total Funds Spent &amp; Transferred'!Y45</f>
        <v>0.25288228706476229</v>
      </c>
      <c r="Z222" s="89">
        <f>Z45/'Total Funds Spent &amp; Transferred'!Z45</f>
        <v>0.36360624026857752</v>
      </c>
    </row>
    <row r="223" spans="1:26">
      <c r="A223" s="51" t="s">
        <v>144</v>
      </c>
      <c r="B223" s="89">
        <f>B46/'Total Funds Spent &amp; Transferred'!B46</f>
        <v>0.17768167405337759</v>
      </c>
      <c r="C223" s="89">
        <f>C46/'Total Funds Spent &amp; Transferred'!C46</f>
        <v>9.2763391063033454E-2</v>
      </c>
      <c r="D223" s="89">
        <f>D46/'Total Funds Spent &amp; Transferred'!D46</f>
        <v>0.12307275405915302</v>
      </c>
      <c r="E223" s="89">
        <f>E46/'Total Funds Spent &amp; Transferred'!E46</f>
        <v>9.5232612328124341E-2</v>
      </c>
      <c r="F223" s="89">
        <f>F46/'Total Funds Spent &amp; Transferred'!F46</f>
        <v>9.8719009559847984E-2</v>
      </c>
      <c r="G223" s="89">
        <f>G46/'Total Funds Spent &amp; Transferred'!G46</f>
        <v>0.10170425171792606</v>
      </c>
      <c r="H223" s="89">
        <f>H46/'Total Funds Spent &amp; Transferred'!H46</f>
        <v>0.10332689206501515</v>
      </c>
      <c r="I223" s="89">
        <f>I46/'Total Funds Spent &amp; Transferred'!I46</f>
        <v>8.5076778860232877E-2</v>
      </c>
      <c r="J223" s="89">
        <f>J46/'Total Funds Spent &amp; Transferred'!J46</f>
        <v>8.907387169316372E-2</v>
      </c>
      <c r="K223" s="89">
        <f>K46/'Total Funds Spent &amp; Transferred'!K46</f>
        <v>7.6970457260314318E-2</v>
      </c>
      <c r="L223" s="89">
        <f>L46/'Total Funds Spent &amp; Transferred'!L46</f>
        <v>8.9042163312383626E-2</v>
      </c>
      <c r="M223" s="89">
        <f>M46/'Total Funds Spent &amp; Transferred'!M46</f>
        <v>7.7968380388352826E-2</v>
      </c>
      <c r="N223" s="89">
        <f>N46/'Total Funds Spent &amp; Transferred'!N46</f>
        <v>0.11940769528014507</v>
      </c>
      <c r="O223" s="89">
        <f>O46/'Total Funds Spent &amp; Transferred'!O46</f>
        <v>7.0680761352814661E-2</v>
      </c>
      <c r="P223" s="89">
        <f>P46/'Total Funds Spent &amp; Transferred'!P46</f>
        <v>8.5038903502783078E-2</v>
      </c>
      <c r="Q223" s="89">
        <f>Q46/'Total Funds Spent &amp; Transferred'!Q46</f>
        <v>8.4426538986750094E-2</v>
      </c>
      <c r="R223" s="89">
        <f>R46/'Total Funds Spent &amp; Transferred'!R46</f>
        <v>9.9970846320974222E-2</v>
      </c>
      <c r="S223" s="89">
        <f>S46/'Total Funds Spent &amp; Transferred'!S46</f>
        <v>0.1067962558317332</v>
      </c>
      <c r="T223" s="89">
        <f>T46/'Total Funds Spent &amp; Transferred'!T46</f>
        <v>0.10187380935414804</v>
      </c>
      <c r="U223" s="89">
        <f>U46/'Total Funds Spent &amp; Transferred'!U46</f>
        <v>0.10227791765171347</v>
      </c>
      <c r="V223" s="89">
        <f>V46/'Total Funds Spent &amp; Transferred'!V46</f>
        <v>8.8237852882445525E-2</v>
      </c>
      <c r="W223" s="89">
        <f>W46/'Total Funds Spent &amp; Transferred'!W46</f>
        <v>6.1751841733474644E-2</v>
      </c>
      <c r="X223" s="89">
        <f>X46/'Total Funds Spent &amp; Transferred'!X46</f>
        <v>6.6610091070851724E-2</v>
      </c>
      <c r="Y223" s="89">
        <f>Y46/'Total Funds Spent &amp; Transferred'!Y46</f>
        <v>7.6191824262116153E-2</v>
      </c>
      <c r="Z223" s="89">
        <f>Z46/'Total Funds Spent &amp; Transferred'!Z46</f>
        <v>6.8535972189760763E-2</v>
      </c>
    </row>
    <row r="224" spans="1:26">
      <c r="A224" s="51" t="s">
        <v>146</v>
      </c>
      <c r="B224" s="89">
        <f>B47/'Total Funds Spent &amp; Transferred'!B47</f>
        <v>9.5227019220518586E-2</v>
      </c>
      <c r="C224" s="89">
        <f>C47/'Total Funds Spent &amp; Transferred'!C47</f>
        <v>0.10672409078062776</v>
      </c>
      <c r="D224" s="89">
        <f>D47/'Total Funds Spent &amp; Transferred'!D47</f>
        <v>8.8535379991632732E-2</v>
      </c>
      <c r="E224" s="89">
        <f>E47/'Total Funds Spent &amp; Transferred'!E47</f>
        <v>0.12023599579319123</v>
      </c>
      <c r="F224" s="89">
        <f>F47/'Total Funds Spent &amp; Transferred'!F47</f>
        <v>9.5167133246746832E-2</v>
      </c>
      <c r="G224" s="89">
        <f>G47/'Total Funds Spent &amp; Transferred'!G47</f>
        <v>9.3251292420791401E-2</v>
      </c>
      <c r="H224" s="89">
        <f>H47/'Total Funds Spent &amp; Transferred'!H47</f>
        <v>8.1375268809720749E-2</v>
      </c>
      <c r="I224" s="89">
        <f>I47/'Total Funds Spent &amp; Transferred'!I47</f>
        <v>0.10798370140453584</v>
      </c>
      <c r="J224" s="89">
        <f>J47/'Total Funds Spent &amp; Transferred'!J47</f>
        <v>9.6104908915268808E-2</v>
      </c>
      <c r="K224" s="89">
        <f>K47/'Total Funds Spent &amp; Transferred'!K47</f>
        <v>9.9625603532617388E-2</v>
      </c>
      <c r="L224" s="89">
        <f>L47/'Total Funds Spent &amp; Transferred'!L47</f>
        <v>0.16349497183068282</v>
      </c>
      <c r="M224" s="89">
        <f>M47/'Total Funds Spent &amp; Transferred'!M47</f>
        <v>0.11447593053227492</v>
      </c>
      <c r="N224" s="89">
        <f>N47/'Total Funds Spent &amp; Transferred'!N47</f>
        <v>8.160774215205148E-2</v>
      </c>
      <c r="O224" s="89">
        <f>O47/'Total Funds Spent &amp; Transferred'!O47</f>
        <v>0.10684598490903269</v>
      </c>
      <c r="P224" s="89">
        <f>P47/'Total Funds Spent &amp; Transferred'!P47</f>
        <v>9.4807363899561209E-2</v>
      </c>
      <c r="Q224" s="89">
        <f>Q47/'Total Funds Spent &amp; Transferred'!Q47</f>
        <v>9.1131333561476902E-2</v>
      </c>
      <c r="R224" s="89">
        <f>R47/'Total Funds Spent &amp; Transferred'!R47</f>
        <v>9.8842083159275576E-2</v>
      </c>
      <c r="S224" s="89">
        <f>S47/'Total Funds Spent &amp; Transferred'!S47</f>
        <v>0.12171647092641284</v>
      </c>
      <c r="T224" s="89">
        <f>T47/'Total Funds Spent &amp; Transferred'!T47</f>
        <v>0.1397398373387562</v>
      </c>
      <c r="U224" s="89">
        <f>U47/'Total Funds Spent &amp; Transferred'!U47</f>
        <v>0.14151635245911826</v>
      </c>
      <c r="V224" s="89">
        <f>V47/'Total Funds Spent &amp; Transferred'!V47</f>
        <v>0.12173966773433594</v>
      </c>
      <c r="W224" s="89">
        <f>W47/'Total Funds Spent &amp; Transferred'!W47</f>
        <v>0.18956794566391874</v>
      </c>
      <c r="X224" s="89">
        <f>X47/'Total Funds Spent &amp; Transferred'!X47</f>
        <v>0.14235102526085291</v>
      </c>
      <c r="Y224" s="89">
        <f>Y47/'Total Funds Spent &amp; Transferred'!Y47</f>
        <v>0.14432382041650998</v>
      </c>
      <c r="Z224" s="89">
        <f>Z47/'Total Funds Spent &amp; Transferred'!Z47</f>
        <v>0.11265090128825102</v>
      </c>
    </row>
    <row r="225" spans="1:26">
      <c r="A225" s="51" t="s">
        <v>148</v>
      </c>
      <c r="B225" s="89">
        <f>B48/'Total Funds Spent &amp; Transferred'!B48</f>
        <v>6.9238816211433629E-2</v>
      </c>
      <c r="C225" s="89">
        <f>C48/'Total Funds Spent &amp; Transferred'!C48</f>
        <v>6.7290245094332721E-2</v>
      </c>
      <c r="D225" s="89">
        <f>D48/'Total Funds Spent &amp; Transferred'!D48</f>
        <v>7.8330768682250029E-2</v>
      </c>
      <c r="E225" s="89">
        <f>E48/'Total Funds Spent &amp; Transferred'!E48</f>
        <v>0.13053674522589281</v>
      </c>
      <c r="F225" s="89">
        <f>F48/'Total Funds Spent &amp; Transferred'!F48</f>
        <v>0.14877833993056958</v>
      </c>
      <c r="G225" s="89">
        <f>G48/'Total Funds Spent &amp; Transferred'!G48</f>
        <v>0.15045026212064122</v>
      </c>
      <c r="H225" s="89">
        <f>H48/'Total Funds Spent &amp; Transferred'!H48</f>
        <v>0.10415801384013293</v>
      </c>
      <c r="I225" s="89">
        <f>I48/'Total Funds Spent &amp; Transferred'!I48</f>
        <v>0.14283301645570612</v>
      </c>
      <c r="J225" s="89">
        <f>J48/'Total Funds Spent &amp; Transferred'!J48</f>
        <v>0.13300709984223816</v>
      </c>
      <c r="K225" s="89">
        <f>K48/'Total Funds Spent &amp; Transferred'!K48</f>
        <v>0.12369754325301854</v>
      </c>
      <c r="L225" s="89">
        <f>L48/'Total Funds Spent &amp; Transferred'!L48</f>
        <v>0.10823988602602548</v>
      </c>
      <c r="M225" s="89">
        <f>M48/'Total Funds Spent &amp; Transferred'!M48</f>
        <v>0.11032760041851922</v>
      </c>
      <c r="N225" s="89">
        <f>N48/'Total Funds Spent &amp; Transferred'!N48</f>
        <v>0.11083560837917611</v>
      </c>
      <c r="O225" s="89">
        <f>O48/'Total Funds Spent &amp; Transferred'!O48</f>
        <v>0.11294945634408311</v>
      </c>
      <c r="P225" s="89">
        <f>P48/'Total Funds Spent &amp; Transferred'!P48</f>
        <v>0.11115510026124095</v>
      </c>
      <c r="Q225" s="89">
        <f>Q48/'Total Funds Spent &amp; Transferred'!Q48</f>
        <v>7.9874050881223707E-2</v>
      </c>
      <c r="R225" s="89">
        <f>R48/'Total Funds Spent &amp; Transferred'!R48</f>
        <v>7.988432039653065E-2</v>
      </c>
      <c r="S225" s="89">
        <f>S48/'Total Funds Spent &amp; Transferred'!S48</f>
        <v>6.3328024669912247E-2</v>
      </c>
      <c r="T225" s="89">
        <f>T48/'Total Funds Spent &amp; Transferred'!T48</f>
        <v>5.1470420261202986E-2</v>
      </c>
      <c r="U225" s="89">
        <f>U48/'Total Funds Spent &amp; Transferred'!U48</f>
        <v>5.6503426638856248E-2</v>
      </c>
      <c r="V225" s="89">
        <f>V48/'Total Funds Spent &amp; Transferred'!V48</f>
        <v>7.2839239178214082E-2</v>
      </c>
      <c r="W225" s="89">
        <f>W48/'Total Funds Spent &amp; Transferred'!W48</f>
        <v>8.9529360758511811E-2</v>
      </c>
      <c r="X225" s="89">
        <f>X48/'Total Funds Spent &amp; Transferred'!X48</f>
        <v>0.11975909204134415</v>
      </c>
      <c r="Y225" s="89">
        <f>Y48/'Total Funds Spent &amp; Transferred'!Y48</f>
        <v>6.9924571866107968E-2</v>
      </c>
      <c r="Z225" s="89">
        <f>Z48/'Total Funds Spent &amp; Transferred'!Z48</f>
        <v>8.6539477715996335E-2</v>
      </c>
    </row>
    <row r="226" spans="1:26">
      <c r="A226" s="51" t="s">
        <v>150</v>
      </c>
      <c r="B226" s="89">
        <f>B49/'Total Funds Spent &amp; Transferred'!B49</f>
        <v>8.6783738494518078E-2</v>
      </c>
      <c r="C226" s="89">
        <f>C49/'Total Funds Spent &amp; Transferred'!C49</f>
        <v>8.2347355522436924E-2</v>
      </c>
      <c r="D226" s="89">
        <f>D49/'Total Funds Spent &amp; Transferred'!D49</f>
        <v>0.10285018947419901</v>
      </c>
      <c r="E226" s="89">
        <f>E49/'Total Funds Spent &amp; Transferred'!E49</f>
        <v>0.17149127176989545</v>
      </c>
      <c r="F226" s="89">
        <f>F49/'Total Funds Spent &amp; Transferred'!F49</f>
        <v>0.22073542594938969</v>
      </c>
      <c r="G226" s="89">
        <f>G49/'Total Funds Spent &amp; Transferred'!G49</f>
        <v>0.17854913628010929</v>
      </c>
      <c r="H226" s="89">
        <f>H49/'Total Funds Spent &amp; Transferred'!H49</f>
        <v>0.26610658859239467</v>
      </c>
      <c r="I226" s="89">
        <f>I49/'Total Funds Spent &amp; Transferred'!I49</f>
        <v>0.203037465677673</v>
      </c>
      <c r="J226" s="89">
        <f>J49/'Total Funds Spent &amp; Transferred'!J49</f>
        <v>0.17752501896106132</v>
      </c>
      <c r="K226" s="89">
        <f>K49/'Total Funds Spent &amp; Transferred'!K49</f>
        <v>0.14067886982238945</v>
      </c>
      <c r="L226" s="89">
        <f>L49/'Total Funds Spent &amp; Transferred'!L49</f>
        <v>0.15506369063507264</v>
      </c>
      <c r="M226" s="89">
        <f>M49/'Total Funds Spent &amp; Transferred'!M49</f>
        <v>0.12580963167882067</v>
      </c>
      <c r="N226" s="89">
        <f>N49/'Total Funds Spent &amp; Transferred'!N49</f>
        <v>9.183188074668977E-2</v>
      </c>
      <c r="O226" s="89">
        <f>O49/'Total Funds Spent &amp; Transferred'!O49</f>
        <v>9.5024033752407353E-2</v>
      </c>
      <c r="P226" s="89">
        <f>P49/'Total Funds Spent &amp; Transferred'!P49</f>
        <v>9.9899467584834159E-2</v>
      </c>
      <c r="Q226" s="89">
        <f>Q49/'Total Funds Spent &amp; Transferred'!Q49</f>
        <v>8.4171050273684808E-2</v>
      </c>
      <c r="R226" s="89">
        <f>R49/'Total Funds Spent &amp; Transferred'!R49</f>
        <v>9.7526123211475885E-2</v>
      </c>
      <c r="S226" s="89">
        <f>S49/'Total Funds Spent &amp; Transferred'!S49</f>
        <v>6.0976004269833205E-2</v>
      </c>
      <c r="T226" s="89">
        <f>T49/'Total Funds Spent &amp; Transferred'!T49</f>
        <v>5.9996740457253873E-2</v>
      </c>
      <c r="U226" s="89">
        <f>U49/'Total Funds Spent &amp; Transferred'!U49</f>
        <v>6.7624830787561152E-2</v>
      </c>
      <c r="V226" s="89">
        <f>V49/'Total Funds Spent &amp; Transferred'!V49</f>
        <v>7.2332756195451042E-2</v>
      </c>
      <c r="W226" s="89">
        <f>W49/'Total Funds Spent &amp; Transferred'!W49</f>
        <v>0.12032785059177298</v>
      </c>
      <c r="X226" s="89">
        <f>X49/'Total Funds Spent &amp; Transferred'!X49</f>
        <v>8.0577695291326329E-2</v>
      </c>
      <c r="Y226" s="89">
        <f>Y49/'Total Funds Spent &amp; Transferred'!Y49</f>
        <v>9.8756592787126909E-2</v>
      </c>
      <c r="Z226" s="89">
        <f>Z49/'Total Funds Spent &amp; Transferred'!Z49</f>
        <v>9.4847758992612899E-2</v>
      </c>
    </row>
    <row r="227" spans="1:26">
      <c r="A227" s="51" t="s">
        <v>152</v>
      </c>
      <c r="B227" s="89">
        <f>B50/'Total Funds Spent &amp; Transferred'!B50</f>
        <v>6.9438226662845048E-2</v>
      </c>
      <c r="C227" s="89">
        <f>C50/'Total Funds Spent &amp; Transferred'!C50</f>
        <v>0.16567505804961874</v>
      </c>
      <c r="D227" s="89">
        <f>D50/'Total Funds Spent &amp; Transferred'!D50</f>
        <v>0.1036089020894549</v>
      </c>
      <c r="E227" s="89">
        <f>E50/'Total Funds Spent &amp; Transferred'!E50</f>
        <v>9.4466557466150528E-2</v>
      </c>
      <c r="F227" s="89">
        <f>F50/'Total Funds Spent &amp; Transferred'!F50</f>
        <v>0.1068486094525765</v>
      </c>
      <c r="G227" s="89">
        <f>G50/'Total Funds Spent &amp; Transferred'!G50</f>
        <v>0.11013272728351234</v>
      </c>
      <c r="H227" s="89">
        <f>H50/'Total Funds Spent &amp; Transferred'!H50</f>
        <v>9.6499678451116136E-2</v>
      </c>
      <c r="I227" s="89">
        <f>I50/'Total Funds Spent &amp; Transferred'!I50</f>
        <v>9.2503349712994842E-2</v>
      </c>
      <c r="J227" s="89">
        <f>J50/'Total Funds Spent &amp; Transferred'!J50</f>
        <v>8.2035097631333279E-2</v>
      </c>
      <c r="K227" s="89">
        <f>K50/'Total Funds Spent &amp; Transferred'!K50</f>
        <v>8.0592573773074008E-2</v>
      </c>
      <c r="L227" s="89">
        <f>L50/'Total Funds Spent &amp; Transferred'!L50</f>
        <v>7.6263584438485729E-2</v>
      </c>
      <c r="M227" s="89">
        <f>M50/'Total Funds Spent &amp; Transferred'!M50</f>
        <v>8.3802287401037082E-2</v>
      </c>
      <c r="N227" s="89">
        <f>N50/'Total Funds Spent &amp; Transferred'!N50</f>
        <v>8.7112764855998753E-2</v>
      </c>
      <c r="O227" s="89">
        <f>O50/'Total Funds Spent &amp; Transferred'!O50</f>
        <v>0.10479170424798651</v>
      </c>
      <c r="P227" s="89">
        <f>P50/'Total Funds Spent &amp; Transferred'!P50</f>
        <v>7.0869476359053218E-2</v>
      </c>
      <c r="Q227" s="89">
        <f>Q50/'Total Funds Spent &amp; Transferred'!Q50</f>
        <v>7.5799042281175275E-2</v>
      </c>
      <c r="R227" s="89">
        <f>R50/'Total Funds Spent &amp; Transferred'!R50</f>
        <v>7.713995501651652E-2</v>
      </c>
      <c r="S227" s="89">
        <f>S50/'Total Funds Spent &amp; Transferred'!S50</f>
        <v>8.5946418721501369E-2</v>
      </c>
      <c r="T227" s="89">
        <f>T50/'Total Funds Spent &amp; Transferred'!T50</f>
        <v>0.14056534725076372</v>
      </c>
      <c r="U227" s="89">
        <f>U50/'Total Funds Spent &amp; Transferred'!U50</f>
        <v>0.12266268924599148</v>
      </c>
      <c r="V227" s="89">
        <f>V50/'Total Funds Spent &amp; Transferred'!V50</f>
        <v>0.14618193297472395</v>
      </c>
      <c r="W227" s="89">
        <f>W50/'Total Funds Spent &amp; Transferred'!W50</f>
        <v>0.13572759762430964</v>
      </c>
      <c r="X227" s="89">
        <f>X50/'Total Funds Spent &amp; Transferred'!X50</f>
        <v>0.12229274307245096</v>
      </c>
      <c r="Y227" s="89">
        <f>Y50/'Total Funds Spent &amp; Transferred'!Y50</f>
        <v>0.10940851660326087</v>
      </c>
      <c r="Z227" s="89">
        <f>Z50/'Total Funds Spent &amp; Transferred'!Z50</f>
        <v>0.10564218264320518</v>
      </c>
    </row>
    <row r="228" spans="1:26">
      <c r="A228" s="51" t="s">
        <v>153</v>
      </c>
      <c r="B228" s="89">
        <f>B51/'Total Funds Spent &amp; Transferred'!B51</f>
        <v>0.15546358968551802</v>
      </c>
      <c r="C228" s="89">
        <f>C51/'Total Funds Spent &amp; Transferred'!C51</f>
        <v>0.16497801349734376</v>
      </c>
      <c r="D228" s="89">
        <f>D51/'Total Funds Spent &amp; Transferred'!D51</f>
        <v>7.9963265887480539E-2</v>
      </c>
      <c r="E228" s="89">
        <f>E51/'Total Funds Spent &amp; Transferred'!E51</f>
        <v>0.1172401932114248</v>
      </c>
      <c r="F228" s="89">
        <f>F51/'Total Funds Spent &amp; Transferred'!F51</f>
        <v>0.11892561375686292</v>
      </c>
      <c r="G228" s="89">
        <f>G51/'Total Funds Spent &amp; Transferred'!G51</f>
        <v>0.12405696615934285</v>
      </c>
      <c r="H228" s="89">
        <f>H51/'Total Funds Spent &amp; Transferred'!H51</f>
        <v>6.1069626967972135E-2</v>
      </c>
      <c r="I228" s="89">
        <f>I51/'Total Funds Spent &amp; Transferred'!I51</f>
        <v>8.2142532545800437E-2</v>
      </c>
      <c r="J228" s="89">
        <f>J51/'Total Funds Spent &amp; Transferred'!J51</f>
        <v>0.15106689732545645</v>
      </c>
      <c r="K228" s="89">
        <f>K51/'Total Funds Spent &amp; Transferred'!K51</f>
        <v>0.13645464619783745</v>
      </c>
      <c r="L228" s="89">
        <f>L51/'Total Funds Spent &amp; Transferred'!L51</f>
        <v>8.100193838628568E-2</v>
      </c>
      <c r="M228" s="89">
        <f>M51/'Total Funds Spent &amp; Transferred'!M51</f>
        <v>0.11431643810035738</v>
      </c>
      <c r="N228" s="89">
        <f>N51/'Total Funds Spent &amp; Transferred'!N51</f>
        <v>9.0588384497037058E-2</v>
      </c>
      <c r="O228" s="89">
        <f>O51/'Total Funds Spent &amp; Transferred'!O51</f>
        <v>7.6355114163203036E-2</v>
      </c>
      <c r="P228" s="89">
        <f>P51/'Total Funds Spent &amp; Transferred'!P51</f>
        <v>6.6854982636694996E-2</v>
      </c>
      <c r="Q228" s="89">
        <f>Q51/'Total Funds Spent &amp; Transferred'!Q51</f>
        <v>6.7686427059106977E-2</v>
      </c>
      <c r="R228" s="89">
        <f>R51/'Total Funds Spent &amp; Transferred'!R51</f>
        <v>7.9206125367501254E-2</v>
      </c>
      <c r="S228" s="89">
        <f>S51/'Total Funds Spent &amp; Transferred'!S51</f>
        <v>7.3964863172583842E-2</v>
      </c>
      <c r="T228" s="89">
        <f>T51/'Total Funds Spent &amp; Transferred'!T51</f>
        <v>7.5913443766680966E-2</v>
      </c>
      <c r="U228" s="89">
        <f>U51/'Total Funds Spent &amp; Transferred'!U51</f>
        <v>7.1597946074004243E-2</v>
      </c>
      <c r="V228" s="89">
        <f>V51/'Total Funds Spent &amp; Transferred'!V51</f>
        <v>0.11984266322624411</v>
      </c>
      <c r="W228" s="89">
        <f>W51/'Total Funds Spent &amp; Transferred'!W51</f>
        <v>0.14435727719140462</v>
      </c>
      <c r="X228" s="89">
        <f>X51/'Total Funds Spent &amp; Transferred'!X51</f>
        <v>0.17312275664643767</v>
      </c>
      <c r="Y228" s="89">
        <f>Y51/'Total Funds Spent &amp; Transferred'!Y51</f>
        <v>0.16146607413262523</v>
      </c>
      <c r="Z228" s="89">
        <f>Z51/'Total Funds Spent &amp; Transferred'!Z51</f>
        <v>0.1534621336989597</v>
      </c>
    </row>
    <row r="229" spans="1:26">
      <c r="A229" s="51" t="s">
        <v>154</v>
      </c>
      <c r="B229" s="89">
        <f>B52/'Total Funds Spent &amp; Transferred'!B52</f>
        <v>8.812859844915602E-2</v>
      </c>
      <c r="C229" s="89">
        <f>C52/'Total Funds Spent &amp; Transferred'!C52</f>
        <v>9.2439745693207967E-2</v>
      </c>
      <c r="D229" s="89">
        <f>D52/'Total Funds Spent &amp; Transferred'!D52</f>
        <v>9.2080826061308574E-2</v>
      </c>
      <c r="E229" s="89">
        <f>E52/'Total Funds Spent &amp; Transferred'!E52</f>
        <v>7.1659658768335119E-2</v>
      </c>
      <c r="F229" s="89">
        <f>F52/'Total Funds Spent &amp; Transferred'!F52</f>
        <v>6.6586398867131733E-2</v>
      </c>
      <c r="G229" s="89">
        <f>G52/'Total Funds Spent &amp; Transferred'!G52</f>
        <v>6.682222438907981E-2</v>
      </c>
      <c r="H229" s="89">
        <f>H52/'Total Funds Spent &amp; Transferred'!H52</f>
        <v>7.2227950491224074E-2</v>
      </c>
      <c r="I229" s="89">
        <f>I52/'Total Funds Spent &amp; Transferred'!I52</f>
        <v>7.4628264572243058E-2</v>
      </c>
      <c r="J229" s="89">
        <f>J52/'Total Funds Spent &amp; Transferred'!J52</f>
        <v>7.1323483240656738E-2</v>
      </c>
      <c r="K229" s="89">
        <f>K52/'Total Funds Spent &amp; Transferred'!K52</f>
        <v>6.1545720308755339E-2</v>
      </c>
      <c r="L229" s="89">
        <f>L52/'Total Funds Spent &amp; Transferred'!L52</f>
        <v>8.3673896180191887E-2</v>
      </c>
      <c r="M229" s="89">
        <f>M52/'Total Funds Spent &amp; Transferred'!M52</f>
        <v>8.1381248671843931E-2</v>
      </c>
      <c r="N229" s="89">
        <f>N52/'Total Funds Spent &amp; Transferred'!N52</f>
        <v>3.325179764338175E-2</v>
      </c>
      <c r="O229" s="89">
        <f>O52/'Total Funds Spent &amp; Transferred'!O52</f>
        <v>3.4891092275916059E-2</v>
      </c>
      <c r="P229" s="89">
        <f>P52/'Total Funds Spent &amp; Transferred'!P52</f>
        <v>3.6040197144423074E-2</v>
      </c>
      <c r="Q229" s="89">
        <f>Q52/'Total Funds Spent &amp; Transferred'!Q52</f>
        <v>5.2026050998424146E-2</v>
      </c>
      <c r="R229" s="89">
        <f>R52/'Total Funds Spent &amp; Transferred'!R52</f>
        <v>6.9367373215370523E-2</v>
      </c>
      <c r="S229" s="89">
        <f>S52/'Total Funds Spent &amp; Transferred'!S52</f>
        <v>6.7499063961052097E-2</v>
      </c>
      <c r="T229" s="89">
        <f>T52/'Total Funds Spent &amp; Transferred'!T52</f>
        <v>7.2334480284188318E-2</v>
      </c>
      <c r="U229" s="89">
        <f>U52/'Total Funds Spent &amp; Transferred'!U52</f>
        <v>7.7523243729739413E-2</v>
      </c>
      <c r="V229" s="89">
        <f>V52/'Total Funds Spent &amp; Transferred'!V52</f>
        <v>8.5295369711110666E-2</v>
      </c>
      <c r="W229" s="89">
        <f>W52/'Total Funds Spent &amp; Transferred'!W52</f>
        <v>0.11567477457465014</v>
      </c>
      <c r="X229" s="89">
        <f>X52/'Total Funds Spent &amp; Transferred'!X52</f>
        <v>8.6919351562731284E-2</v>
      </c>
      <c r="Y229" s="89">
        <f>Y52/'Total Funds Spent &amp; Transferred'!Y52</f>
        <v>5.2032284093519829E-2</v>
      </c>
      <c r="Z229" s="89">
        <f>Z52/'Total Funds Spent &amp; Transferred'!Z52</f>
        <v>4.1894954676409975E-2</v>
      </c>
    </row>
    <row r="230" spans="1:26">
      <c r="A230" s="51" t="s">
        <v>155</v>
      </c>
      <c r="B230" s="89">
        <f>B53/'Total Funds Spent &amp; Transferred'!B53</f>
        <v>0.15970534926784435</v>
      </c>
      <c r="C230" s="89">
        <f>C53/'Total Funds Spent &amp; Transferred'!C53</f>
        <v>0.20362139768840426</v>
      </c>
      <c r="D230" s="89">
        <f>D53/'Total Funds Spent &amp; Transferred'!D53</f>
        <v>0.23741483093748672</v>
      </c>
      <c r="E230" s="89">
        <f>E53/'Total Funds Spent &amp; Transferred'!E53</f>
        <v>0.1391945653374432</v>
      </c>
      <c r="F230" s="89">
        <f>F53/'Total Funds Spent &amp; Transferred'!F53</f>
        <v>0.10093659373897312</v>
      </c>
      <c r="G230" s="89">
        <f>G53/'Total Funds Spent &amp; Transferred'!G53</f>
        <v>0.11338880723152936</v>
      </c>
      <c r="H230" s="89">
        <f>H53/'Total Funds Spent &amp; Transferred'!H53</f>
        <v>0.15094159500084986</v>
      </c>
      <c r="I230" s="89">
        <f>I53/'Total Funds Spent &amp; Transferred'!I53</f>
        <v>0.16077871558829407</v>
      </c>
      <c r="J230" s="89">
        <f>J53/'Total Funds Spent &amp; Transferred'!J53</f>
        <v>0.18483142495438581</v>
      </c>
      <c r="K230" s="89">
        <f>K53/'Total Funds Spent &amp; Transferred'!K53</f>
        <v>0.19801178942492334</v>
      </c>
      <c r="L230" s="89">
        <f>L53/'Total Funds Spent &amp; Transferred'!L53</f>
        <v>0.22130231687473509</v>
      </c>
      <c r="M230" s="89">
        <f>M53/'Total Funds Spent &amp; Transferred'!M53</f>
        <v>0.2057547897111579</v>
      </c>
      <c r="N230" s="89">
        <f>N53/'Total Funds Spent &amp; Transferred'!N53</f>
        <v>0.16222106539417938</v>
      </c>
      <c r="O230" s="89">
        <f>O53/'Total Funds Spent &amp; Transferred'!O53</f>
        <v>0.11958984479347316</v>
      </c>
      <c r="P230" s="89">
        <f>P53/'Total Funds Spent &amp; Transferred'!P53</f>
        <v>0.12114164949578556</v>
      </c>
      <c r="Q230" s="89">
        <f>Q53/'Total Funds Spent &amp; Transferred'!Q53</f>
        <v>9.411550509432462E-2</v>
      </c>
      <c r="R230" s="89">
        <f>R53/'Total Funds Spent &amp; Transferred'!R53</f>
        <v>0.18130012679332427</v>
      </c>
      <c r="S230" s="89">
        <f>S53/'Total Funds Spent &amp; Transferred'!S53</f>
        <v>0.20354407715889677</v>
      </c>
      <c r="T230" s="89">
        <f>T53/'Total Funds Spent &amp; Transferred'!T53</f>
        <v>0.22782857351803423</v>
      </c>
      <c r="U230" s="89">
        <f>U53/'Total Funds Spent &amp; Transferred'!U53</f>
        <v>0.14003550442173734</v>
      </c>
      <c r="V230" s="89">
        <f>V53/'Total Funds Spent &amp; Transferred'!V53</f>
        <v>0.10765056103886689</v>
      </c>
      <c r="W230" s="89">
        <f>W53/'Total Funds Spent &amp; Transferred'!W53</f>
        <v>0.11276094961478147</v>
      </c>
      <c r="X230" s="89">
        <f>X53/'Total Funds Spent &amp; Transferred'!X53</f>
        <v>0.10716983984173835</v>
      </c>
      <c r="Y230" s="89">
        <f>Y53/'Total Funds Spent &amp; Transferred'!Y53</f>
        <v>0.10263386352349049</v>
      </c>
      <c r="Z230" s="89">
        <f>Z53/'Total Funds Spent &amp; Transferred'!Z53</f>
        <v>0.10214048014512858</v>
      </c>
    </row>
    <row r="231" spans="1:26">
      <c r="A231" s="51" t="s">
        <v>157</v>
      </c>
      <c r="B231" s="89">
        <f>B54/'Total Funds Spent &amp; Transferred'!B54</f>
        <v>0.13010124927596689</v>
      </c>
      <c r="C231" s="89">
        <f>C54/'Total Funds Spent &amp; Transferred'!C54</f>
        <v>0.14467653704559694</v>
      </c>
      <c r="D231" s="89">
        <f>D54/'Total Funds Spent &amp; Transferred'!D54</f>
        <v>7.1196986685205868E-2</v>
      </c>
      <c r="E231" s="89">
        <f>E54/'Total Funds Spent &amp; Transferred'!E54</f>
        <v>6.7615982002604824E-2</v>
      </c>
      <c r="F231" s="89">
        <f>F54/'Total Funds Spent &amp; Transferred'!F54</f>
        <v>5.6137472946115319E-2</v>
      </c>
      <c r="G231" s="89">
        <f>G54/'Total Funds Spent &amp; Transferred'!G54</f>
        <v>4.8653809875080764E-2</v>
      </c>
      <c r="H231" s="89">
        <f>H54/'Total Funds Spent &amp; Transferred'!H54</f>
        <v>6.9212211206511415E-2</v>
      </c>
      <c r="I231" s="89">
        <f>I54/'Total Funds Spent &amp; Transferred'!I54</f>
        <v>7.8675887997370089E-2</v>
      </c>
      <c r="J231" s="89">
        <f>J54/'Total Funds Spent &amp; Transferred'!J54</f>
        <v>6.7970321995241986E-2</v>
      </c>
      <c r="K231" s="89">
        <f>K54/'Total Funds Spent &amp; Transferred'!K54</f>
        <v>5.3641327550274745E-2</v>
      </c>
      <c r="L231" s="89">
        <f>L54/'Total Funds Spent &amp; Transferred'!L54</f>
        <v>5.6294902063275323E-2</v>
      </c>
      <c r="M231" s="89">
        <f>M54/'Total Funds Spent &amp; Transferred'!M54</f>
        <v>4.6664849148856165E-2</v>
      </c>
      <c r="N231" s="89">
        <f>N54/'Total Funds Spent &amp; Transferred'!N54</f>
        <v>4.0933958282038815E-2</v>
      </c>
      <c r="O231" s="89">
        <f>O54/'Total Funds Spent &amp; Transferred'!O54</f>
        <v>4.8846746055017765E-2</v>
      </c>
      <c r="P231" s="89">
        <f>P54/'Total Funds Spent &amp; Transferred'!P54</f>
        <v>5.2282158174493047E-2</v>
      </c>
      <c r="Q231" s="89">
        <f>Q54/'Total Funds Spent &amp; Transferred'!Q54</f>
        <v>4.0365586582774532E-2</v>
      </c>
      <c r="R231" s="89">
        <f>R54/'Total Funds Spent &amp; Transferred'!R54</f>
        <v>3.8114487941278925E-2</v>
      </c>
      <c r="S231" s="89">
        <f>S54/'Total Funds Spent &amp; Transferred'!S54</f>
        <v>4.2114228807226602E-2</v>
      </c>
      <c r="T231" s="89">
        <f>T54/'Total Funds Spent &amp; Transferred'!T54</f>
        <v>5.1389088777269484E-2</v>
      </c>
      <c r="U231" s="89">
        <f>U54/'Total Funds Spent &amp; Transferred'!U54</f>
        <v>5.358894230850679E-2</v>
      </c>
      <c r="V231" s="89">
        <f>V54/'Total Funds Spent &amp; Transferred'!V54</f>
        <v>4.4603718246349386E-2</v>
      </c>
      <c r="W231" s="89">
        <f>W54/'Total Funds Spent &amp; Transferred'!W54</f>
        <v>4.8011058896064787E-2</v>
      </c>
      <c r="X231" s="89">
        <f>X54/'Total Funds Spent &amp; Transferred'!X54</f>
        <v>5.8599563715988047E-2</v>
      </c>
      <c r="Y231" s="89">
        <f>Y54/'Total Funds Spent &amp; Transferred'!Y54</f>
        <v>5.4584828194901867E-2</v>
      </c>
      <c r="Z231" s="89">
        <f>Z54/'Total Funds Spent &amp; Transferred'!Z54</f>
        <v>5.3656254858688045E-2</v>
      </c>
    </row>
    <row r="232" spans="1:26">
      <c r="A232" s="51" t="s">
        <v>158</v>
      </c>
      <c r="B232" s="89">
        <f>B55/'Total Funds Spent &amp; Transferred'!B55</f>
        <v>0.13511773367264107</v>
      </c>
      <c r="C232" s="89">
        <f>C55/'Total Funds Spent &amp; Transferred'!C55</f>
        <v>0.10110879298068527</v>
      </c>
      <c r="D232" s="89">
        <f>D55/'Total Funds Spent &amp; Transferred'!D55</f>
        <v>-4.864074862030577E-2</v>
      </c>
      <c r="E232" s="89">
        <f>E55/'Total Funds Spent &amp; Transferred'!E55</f>
        <v>7.1521191665871953E-2</v>
      </c>
      <c r="F232" s="89">
        <f>F55/'Total Funds Spent &amp; Transferred'!F55</f>
        <v>4.6596991203715091E-2</v>
      </c>
      <c r="G232" s="89">
        <f>G55/'Total Funds Spent &amp; Transferred'!G55</f>
        <v>0.13181830112545964</v>
      </c>
      <c r="H232" s="89">
        <f>H55/'Total Funds Spent &amp; Transferred'!H55</f>
        <v>6.9944783876925071E-2</v>
      </c>
      <c r="I232" s="89">
        <f>I55/'Total Funds Spent &amp; Transferred'!I55</f>
        <v>-0.10915612043714074</v>
      </c>
      <c r="J232" s="89">
        <f>J55/'Total Funds Spent &amp; Transferred'!J55</f>
        <v>2.8616950673717979E-2</v>
      </c>
      <c r="K232" s="89">
        <f>K55/'Total Funds Spent &amp; Transferred'!K55</f>
        <v>3.1887624478015034E-2</v>
      </c>
      <c r="L232" s="89">
        <f>L55/'Total Funds Spent &amp; Transferred'!L55</f>
        <v>5.2977235246871111E-2</v>
      </c>
      <c r="M232" s="89">
        <f>M55/'Total Funds Spent &amp; Transferred'!M55</f>
        <v>3.8321611477826513E-2</v>
      </c>
      <c r="N232" s="89">
        <f>N55/'Total Funds Spent &amp; Transferred'!N55</f>
        <v>5.4349284914889079E-2</v>
      </c>
      <c r="O232" s="89">
        <f>O55/'Total Funds Spent &amp; Transferred'!O55</f>
        <v>1.5985465576584909E-2</v>
      </c>
      <c r="P232" s="89">
        <f>P55/'Total Funds Spent &amp; Transferred'!P55</f>
        <v>2.5505853827852327E-2</v>
      </c>
      <c r="Q232" s="89">
        <f>Q55/'Total Funds Spent &amp; Transferred'!Q55</f>
        <v>9.6550017433652269E-2</v>
      </c>
      <c r="R232" s="89">
        <f>R55/'Total Funds Spent &amp; Transferred'!R55</f>
        <v>0.22520694796383969</v>
      </c>
      <c r="S232" s="89">
        <f>S55/'Total Funds Spent &amp; Transferred'!S55</f>
        <v>0.25165487538201242</v>
      </c>
      <c r="T232" s="89">
        <f>T55/'Total Funds Spent &amp; Transferred'!T55</f>
        <v>0.25226591666463233</v>
      </c>
      <c r="U232" s="89">
        <f>U55/'Total Funds Spent &amp; Transferred'!U55</f>
        <v>0.42605145763429497</v>
      </c>
      <c r="V232" s="89">
        <f>V55/'Total Funds Spent &amp; Transferred'!V55</f>
        <v>0.24748424356890933</v>
      </c>
      <c r="W232" s="89">
        <f>W55/'Total Funds Spent &amp; Transferred'!W55</f>
        <v>0.1959416190600457</v>
      </c>
      <c r="X232" s="89">
        <f>X55/'Total Funds Spent &amp; Transferred'!X55</f>
        <v>0.18014316677299749</v>
      </c>
      <c r="Y232" s="89">
        <f>Y55/'Total Funds Spent &amp; Transferred'!Y55</f>
        <v>0.12955050168974921</v>
      </c>
      <c r="Z232" s="89">
        <f>Z55/'Total Funds Spent &amp; Transferred'!Z55</f>
        <v>9.8493326346512922E-2</v>
      </c>
    </row>
    <row r="233" spans="1:26">
      <c r="A233" s="59" t="s">
        <v>159</v>
      </c>
      <c r="B233" s="89">
        <f>B56/'Total Funds Spent &amp; Transferred'!B56</f>
        <v>9.1899511434848036E-2</v>
      </c>
      <c r="C233" s="89">
        <f>C56/'Total Funds Spent &amp; Transferred'!C56</f>
        <v>9.4885162463657718E-2</v>
      </c>
      <c r="D233" s="89">
        <f>D56/'Total Funds Spent &amp; Transferred'!D56</f>
        <v>9.0342334731070131E-2</v>
      </c>
      <c r="E233" s="89">
        <f>E56/'Total Funds Spent &amp; Transferred'!E56</f>
        <v>9.197928342858884E-2</v>
      </c>
      <c r="F233" s="89">
        <f>F56/'Total Funds Spent &amp; Transferred'!F56</f>
        <v>9.3089923407289429E-2</v>
      </c>
      <c r="G233" s="89">
        <f>G56/'Total Funds Spent &amp; Transferred'!G56</f>
        <v>9.2234277283669355E-2</v>
      </c>
      <c r="H233" s="89">
        <f>H56/'Total Funds Spent &amp; Transferred'!H56</f>
        <v>8.435570371225426E-2</v>
      </c>
      <c r="I233" s="89">
        <f>I56/'Total Funds Spent &amp; Transferred'!I56</f>
        <v>8.0861266469456933E-2</v>
      </c>
      <c r="J233" s="89">
        <f>J56/'Total Funds Spent &amp; Transferred'!J56</f>
        <v>8.3566575374807855E-2</v>
      </c>
      <c r="K233" s="89">
        <f>K56/'Total Funds Spent &amp; Transferred'!K56</f>
        <v>8.4752141028295716E-2</v>
      </c>
      <c r="L233" s="89">
        <f>L56/'Total Funds Spent &amp; Transferred'!L56</f>
        <v>8.3064023802867773E-2</v>
      </c>
      <c r="M233" s="89">
        <f>M56/'Total Funds Spent &amp; Transferred'!M56</f>
        <v>8.3162207343883174E-2</v>
      </c>
      <c r="N233" s="89">
        <f>N56/'Total Funds Spent &amp; Transferred'!N56</f>
        <v>7.4073907520649712E-2</v>
      </c>
      <c r="O233" s="89">
        <f>O56/'Total Funds Spent &amp; Transferred'!O56</f>
        <v>6.9369978004504687E-2</v>
      </c>
      <c r="P233" s="89">
        <f>P56/'Total Funds Spent &amp; Transferred'!P56</f>
        <v>6.9141208725120334E-2</v>
      </c>
      <c r="Q233" s="89">
        <f>Q56/'Total Funds Spent &amp; Transferred'!Q56</f>
        <v>7.1878793902379251E-2</v>
      </c>
      <c r="R233" s="89">
        <f>R56/'Total Funds Spent &amp; Transferred'!R56</f>
        <v>7.2384907596415235E-2</v>
      </c>
      <c r="S233" s="89">
        <f>S56/'Total Funds Spent &amp; Transferred'!S56</f>
        <v>7.1348388544033095E-2</v>
      </c>
      <c r="T233" s="89">
        <f>T56/'Total Funds Spent &amp; Transferred'!T56</f>
        <v>0.1008549473827963</v>
      </c>
      <c r="U233" s="89">
        <f>U56/'Total Funds Spent &amp; Transferred'!U56</f>
        <v>0.10199735144697418</v>
      </c>
      <c r="V233" s="89">
        <f>V56/'Total Funds Spent &amp; Transferred'!V56</f>
        <v>0.10620504592622373</v>
      </c>
      <c r="W233" s="89">
        <f>W56/'Total Funds Spent &amp; Transferred'!W56</f>
        <v>9.9466968338840583E-2</v>
      </c>
      <c r="X233" s="89">
        <f>X56/'Total Funds Spent &amp; Transferred'!X56</f>
        <v>0.10234880305366101</v>
      </c>
      <c r="Y233" s="89">
        <f>Y56/'Total Funds Spent &amp; Transferred'!Y56</f>
        <v>0.10035854458297772</v>
      </c>
      <c r="Z233" s="89">
        <f>Z56/'Total Funds Spent &amp; Transferred'!Z56</f>
        <v>0.10516787667435576</v>
      </c>
    </row>
  </sheetData>
  <mergeCells count="106">
    <mergeCell ref="Z180:Z181"/>
    <mergeCell ref="A1:A2"/>
    <mergeCell ref="A3:A4"/>
    <mergeCell ref="B3:B4"/>
    <mergeCell ref="C3:C4"/>
    <mergeCell ref="D3:D4"/>
    <mergeCell ref="R3:R4"/>
    <mergeCell ref="Q3:Q4"/>
    <mergeCell ref="F3:F4"/>
    <mergeCell ref="G3:G4"/>
    <mergeCell ref="H3:H4"/>
    <mergeCell ref="I3:I4"/>
    <mergeCell ref="J3:J4"/>
    <mergeCell ref="K3:K4"/>
    <mergeCell ref="J62:J63"/>
    <mergeCell ref="K62:K63"/>
    <mergeCell ref="L62:L63"/>
    <mergeCell ref="J121:J122"/>
    <mergeCell ref="S3:S4"/>
    <mergeCell ref="T3:T4"/>
    <mergeCell ref="A62:A63"/>
    <mergeCell ref="B62:B63"/>
    <mergeCell ref="C62:C63"/>
    <mergeCell ref="D62:D63"/>
    <mergeCell ref="E62:E63"/>
    <mergeCell ref="F62:F63"/>
    <mergeCell ref="G62:G63"/>
    <mergeCell ref="L3:L4"/>
    <mergeCell ref="M3:M4"/>
    <mergeCell ref="N3:N4"/>
    <mergeCell ref="O3:O4"/>
    <mergeCell ref="P3:P4"/>
    <mergeCell ref="H62:H63"/>
    <mergeCell ref="I62:I63"/>
    <mergeCell ref="E3:E4"/>
    <mergeCell ref="A121:A122"/>
    <mergeCell ref="B121:B122"/>
    <mergeCell ref="C121:C122"/>
    <mergeCell ref="D121:D122"/>
    <mergeCell ref="E121:E122"/>
    <mergeCell ref="F121:F122"/>
    <mergeCell ref="G121:G122"/>
    <mergeCell ref="H121:H122"/>
    <mergeCell ref="I121:I122"/>
    <mergeCell ref="T62:T63"/>
    <mergeCell ref="O62:O63"/>
    <mergeCell ref="P62:P63"/>
    <mergeCell ref="Q62:Q63"/>
    <mergeCell ref="R62:R63"/>
    <mergeCell ref="S62:S63"/>
    <mergeCell ref="K121:K122"/>
    <mergeCell ref="L121:L122"/>
    <mergeCell ref="M121:M122"/>
    <mergeCell ref="N121:N122"/>
    <mergeCell ref="N62:N63"/>
    <mergeCell ref="M62:M63"/>
    <mergeCell ref="S121:S122"/>
    <mergeCell ref="T121:T122"/>
    <mergeCell ref="O121:O122"/>
    <mergeCell ref="P121:P122"/>
    <mergeCell ref="Q121:Q122"/>
    <mergeCell ref="R121:R122"/>
    <mergeCell ref="A180:A181"/>
    <mergeCell ref="B180:B181"/>
    <mergeCell ref="C180:C181"/>
    <mergeCell ref="D180:D181"/>
    <mergeCell ref="E180:E181"/>
    <mergeCell ref="T180:T181"/>
    <mergeCell ref="L180:L181"/>
    <mergeCell ref="M180:M181"/>
    <mergeCell ref="N180:N181"/>
    <mergeCell ref="O180:O181"/>
    <mergeCell ref="P180:P181"/>
    <mergeCell ref="Q180:Q181"/>
    <mergeCell ref="R180:R181"/>
    <mergeCell ref="S180:S181"/>
    <mergeCell ref="K180:K181"/>
    <mergeCell ref="F180:F181"/>
    <mergeCell ref="G180:G181"/>
    <mergeCell ref="H180:H181"/>
    <mergeCell ref="I180:I181"/>
    <mergeCell ref="J180:J181"/>
    <mergeCell ref="Y3:Y4"/>
    <mergeCell ref="Y62:Y63"/>
    <mergeCell ref="Y121:Y122"/>
    <mergeCell ref="Y180:Y181"/>
    <mergeCell ref="AC2:AE2"/>
    <mergeCell ref="X180:X181"/>
    <mergeCell ref="U62:U63"/>
    <mergeCell ref="U121:U122"/>
    <mergeCell ref="U3:U4"/>
    <mergeCell ref="U180:U181"/>
    <mergeCell ref="V3:V4"/>
    <mergeCell ref="V62:V63"/>
    <mergeCell ref="V121:V122"/>
    <mergeCell ref="V180:V181"/>
    <mergeCell ref="W121:W122"/>
    <mergeCell ref="W62:W63"/>
    <mergeCell ref="W3:W4"/>
    <mergeCell ref="W180:W181"/>
    <mergeCell ref="X3:X4"/>
    <mergeCell ref="X62:X63"/>
    <mergeCell ref="X121:X122"/>
    <mergeCell ref="Z3:Z4"/>
    <mergeCell ref="Z62:Z63"/>
    <mergeCell ref="Z121:Z122"/>
  </mergeCells>
  <phoneticPr fontId="39" type="noConversion"/>
  <pageMargins left="0.7" right="0.7" top="0.75" bottom="0.75" header="0.3" footer="0.3"/>
  <pageSetup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P237"/>
  <sheetViews>
    <sheetView topLeftCell="C1" workbookViewId="0">
      <selection activeCell="A207" sqref="A207"/>
    </sheetView>
  </sheetViews>
  <sheetFormatPr defaultColWidth="9.42578125" defaultRowHeight="12.95"/>
  <cols>
    <col min="1" max="1" width="17" style="49" customWidth="1"/>
    <col min="2" max="3" width="12.42578125" style="49" customWidth="1"/>
    <col min="4" max="4" width="16" style="49" bestFit="1" customWidth="1"/>
    <col min="5" max="5" width="12.85546875" style="49" bestFit="1" customWidth="1"/>
    <col min="6" max="6" width="16" style="49" bestFit="1" customWidth="1"/>
    <col min="7" max="7" width="12.85546875" style="49" bestFit="1" customWidth="1"/>
    <col min="8" max="9" width="13" style="49" customWidth="1"/>
    <col min="10" max="12" width="9.42578125" style="49" bestFit="1" customWidth="1"/>
    <col min="13" max="13" width="12.42578125" style="49" customWidth="1"/>
    <col min="14" max="15" width="9.42578125" style="49" bestFit="1" customWidth="1"/>
    <col min="16" max="16384" width="9.42578125" style="49"/>
  </cols>
  <sheetData>
    <row r="1" spans="1:8" ht="26.25" customHeight="1">
      <c r="A1" s="394" t="s">
        <v>223</v>
      </c>
      <c r="B1" s="317" t="s">
        <v>352</v>
      </c>
    </row>
    <row r="2" spans="1:8" ht="21.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49">
        <f t="shared" ref="B5:G5" si="0">B64+B123</f>
        <v>13233204</v>
      </c>
      <c r="C5" s="49">
        <f t="shared" si="0"/>
        <v>9776138</v>
      </c>
      <c r="D5" s="49">
        <f t="shared" si="0"/>
        <v>25689109</v>
      </c>
      <c r="E5" s="49">
        <f t="shared" si="0"/>
        <v>18628208</v>
      </c>
      <c r="F5" s="49">
        <f t="shared" si="0"/>
        <v>11948350</v>
      </c>
      <c r="G5" s="49">
        <f t="shared" si="0"/>
        <v>23384072</v>
      </c>
      <c r="H5" s="49">
        <f t="shared" ref="H5" si="1">H64+H123</f>
        <v>9882424</v>
      </c>
    </row>
    <row r="6" spans="1:8">
      <c r="A6" s="51" t="s">
        <v>84</v>
      </c>
      <c r="B6" s="49">
        <f t="shared" ref="B6:E56" si="2">B65+B124</f>
        <v>4015392</v>
      </c>
      <c r="C6" s="49">
        <f t="shared" si="2"/>
        <v>10013102</v>
      </c>
      <c r="D6" s="49">
        <f t="shared" si="2"/>
        <v>5736823</v>
      </c>
      <c r="E6" s="49">
        <f t="shared" si="2"/>
        <v>8353000</v>
      </c>
      <c r="F6" s="49">
        <f t="shared" ref="F6:G6" si="3">F65+F124</f>
        <v>6228163</v>
      </c>
      <c r="G6" s="49">
        <f t="shared" si="3"/>
        <v>6601243</v>
      </c>
      <c r="H6" s="49">
        <f t="shared" ref="H6" si="4">H65+H124</f>
        <v>6518066.75</v>
      </c>
    </row>
    <row r="7" spans="1:8">
      <c r="A7" s="51" t="s">
        <v>86</v>
      </c>
      <c r="B7" s="49">
        <f t="shared" si="2"/>
        <v>48421113</v>
      </c>
      <c r="C7" s="49">
        <f t="shared" si="2"/>
        <v>38485812</v>
      </c>
      <c r="D7" s="49">
        <f t="shared" si="2"/>
        <v>33006650</v>
      </c>
      <c r="E7" s="49">
        <f t="shared" si="2"/>
        <v>11540230</v>
      </c>
      <c r="F7" s="49">
        <f t="shared" ref="F7:G7" si="5">F66+F125</f>
        <v>12328140</v>
      </c>
      <c r="G7" s="49">
        <f t="shared" si="5"/>
        <v>14505708</v>
      </c>
      <c r="H7" s="49">
        <f t="shared" ref="H7" si="6">H66+H125</f>
        <v>12446122</v>
      </c>
    </row>
    <row r="8" spans="1:8">
      <c r="A8" s="51" t="s">
        <v>88</v>
      </c>
      <c r="B8" s="49">
        <f t="shared" si="2"/>
        <v>12518281</v>
      </c>
      <c r="C8" s="49">
        <f t="shared" si="2"/>
        <v>12983150</v>
      </c>
      <c r="D8" s="49">
        <f t="shared" si="2"/>
        <v>16834446</v>
      </c>
      <c r="E8" s="49">
        <f t="shared" si="2"/>
        <v>11701272</v>
      </c>
      <c r="F8" s="49">
        <f t="shared" ref="F8:G8" si="7">F67+F126</f>
        <v>14449327</v>
      </c>
      <c r="G8" s="49">
        <f t="shared" si="7"/>
        <v>12503533</v>
      </c>
      <c r="H8" s="49">
        <f t="shared" ref="H8" si="8">H67+H126</f>
        <v>9627321</v>
      </c>
    </row>
    <row r="9" spans="1:8">
      <c r="A9" s="51" t="s">
        <v>74</v>
      </c>
      <c r="B9" s="49">
        <f t="shared" si="2"/>
        <v>536832728</v>
      </c>
      <c r="C9" s="49">
        <f t="shared" si="2"/>
        <v>547240705</v>
      </c>
      <c r="D9" s="49">
        <f t="shared" si="2"/>
        <v>523660382</v>
      </c>
      <c r="E9" s="49">
        <f t="shared" si="2"/>
        <v>494890080</v>
      </c>
      <c r="F9" s="49">
        <f t="shared" ref="F9:G9" si="9">F68+F127</f>
        <v>494208856</v>
      </c>
      <c r="G9" s="49">
        <f t="shared" si="9"/>
        <v>462731591</v>
      </c>
      <c r="H9" s="49">
        <f t="shared" ref="H9" si="10">H68+H127</f>
        <v>521044822</v>
      </c>
    </row>
    <row r="10" spans="1:8">
      <c r="A10" s="51" t="s">
        <v>91</v>
      </c>
      <c r="B10" s="49">
        <f t="shared" si="2"/>
        <v>12916943</v>
      </c>
      <c r="C10" s="49">
        <f t="shared" si="2"/>
        <v>15721651</v>
      </c>
      <c r="D10" s="49">
        <f t="shared" si="2"/>
        <v>13923739</v>
      </c>
      <c r="E10" s="49">
        <f t="shared" si="2"/>
        <v>17876773</v>
      </c>
      <c r="F10" s="49">
        <f t="shared" ref="F10:G10" si="11">F69+F128</f>
        <v>15964558</v>
      </c>
      <c r="G10" s="49">
        <f t="shared" si="11"/>
        <v>20498278</v>
      </c>
      <c r="H10" s="49">
        <f t="shared" ref="H10" si="12">H69+H128</f>
        <v>31063679</v>
      </c>
    </row>
    <row r="11" spans="1:8">
      <c r="A11" s="51" t="s">
        <v>93</v>
      </c>
      <c r="B11" s="49">
        <f t="shared" si="2"/>
        <v>32742379</v>
      </c>
      <c r="C11" s="49">
        <f t="shared" si="2"/>
        <v>34432519</v>
      </c>
      <c r="D11" s="49">
        <f t="shared" si="2"/>
        <v>36140752</v>
      </c>
      <c r="E11" s="49">
        <f t="shared" si="2"/>
        <v>35736610</v>
      </c>
      <c r="F11" s="49">
        <f t="shared" ref="F11:G11" si="13">F70+F129</f>
        <v>35022900</v>
      </c>
      <c r="G11" s="49">
        <f t="shared" si="13"/>
        <v>35580166</v>
      </c>
      <c r="H11" s="49">
        <f t="shared" ref="H11" si="14">H70+H129</f>
        <v>32633591</v>
      </c>
    </row>
    <row r="12" spans="1:8">
      <c r="A12" s="51" t="s">
        <v>95</v>
      </c>
      <c r="B12" s="49">
        <f t="shared" si="2"/>
        <v>3880453</v>
      </c>
      <c r="C12" s="49">
        <f t="shared" si="2"/>
        <v>4269840</v>
      </c>
      <c r="D12" s="49">
        <f t="shared" si="2"/>
        <v>3820250</v>
      </c>
      <c r="E12" s="49">
        <f t="shared" si="2"/>
        <v>3520878</v>
      </c>
      <c r="F12" s="49">
        <f t="shared" ref="F12:G12" si="15">F71+F130</f>
        <v>4807461</v>
      </c>
      <c r="G12" s="49">
        <f t="shared" si="15"/>
        <v>5366794</v>
      </c>
      <c r="H12" s="49">
        <f t="shared" ref="H12" si="16">H71+H130</f>
        <v>2763042</v>
      </c>
    </row>
    <row r="13" spans="1:8">
      <c r="A13" s="51" t="s">
        <v>97</v>
      </c>
      <c r="B13" s="49">
        <f t="shared" si="2"/>
        <v>4120649</v>
      </c>
      <c r="C13" s="49">
        <f t="shared" si="2"/>
        <v>5849189</v>
      </c>
      <c r="D13" s="49">
        <f t="shared" si="2"/>
        <v>7604273</v>
      </c>
      <c r="E13" s="49">
        <f t="shared" si="2"/>
        <v>9105074</v>
      </c>
      <c r="F13" s="49">
        <f t="shared" ref="F13:G13" si="17">F72+F131</f>
        <v>9013499</v>
      </c>
      <c r="G13" s="49">
        <f t="shared" si="17"/>
        <v>10736886</v>
      </c>
      <c r="H13" s="49">
        <f t="shared" ref="H13" si="18">H72+H131</f>
        <v>12873104.16</v>
      </c>
    </row>
    <row r="14" spans="1:8">
      <c r="A14" s="51" t="s">
        <v>99</v>
      </c>
      <c r="B14" s="49">
        <f t="shared" si="2"/>
        <v>44992916</v>
      </c>
      <c r="C14" s="49">
        <f t="shared" si="2"/>
        <v>42090881</v>
      </c>
      <c r="D14" s="49">
        <f t="shared" si="2"/>
        <v>72393293</v>
      </c>
      <c r="E14" s="49">
        <f t="shared" si="2"/>
        <v>61705158</v>
      </c>
      <c r="F14" s="49">
        <f t="shared" ref="F14:G14" si="19">F73+F132</f>
        <v>85195722</v>
      </c>
      <c r="G14" s="49">
        <f t="shared" si="19"/>
        <v>91972170</v>
      </c>
      <c r="H14" s="49">
        <f t="shared" ref="H14" si="20">H73+H132</f>
        <v>47865918</v>
      </c>
    </row>
    <row r="15" spans="1:8">
      <c r="A15" s="51" t="s">
        <v>101</v>
      </c>
      <c r="B15" s="49">
        <f t="shared" si="2"/>
        <v>13018121</v>
      </c>
      <c r="C15" s="49">
        <f t="shared" si="2"/>
        <v>10351416</v>
      </c>
      <c r="D15" s="49">
        <f t="shared" si="2"/>
        <v>15531016</v>
      </c>
      <c r="E15" s="49">
        <f t="shared" si="2"/>
        <v>15989701</v>
      </c>
      <c r="F15" s="49">
        <f t="shared" ref="F15:G15" si="21">F74+F133</f>
        <v>14479260</v>
      </c>
      <c r="G15" s="49">
        <f t="shared" si="21"/>
        <v>18987411</v>
      </c>
      <c r="H15" s="49">
        <f t="shared" ref="H15" si="22">H74+H133</f>
        <v>14859859</v>
      </c>
    </row>
    <row r="16" spans="1:8">
      <c r="A16" s="51" t="s">
        <v>102</v>
      </c>
      <c r="B16" s="49">
        <f t="shared" si="2"/>
        <v>13656104</v>
      </c>
      <c r="C16" s="49">
        <f t="shared" si="2"/>
        <v>13319396</v>
      </c>
      <c r="D16" s="49">
        <f t="shared" si="2"/>
        <v>18450178</v>
      </c>
      <c r="E16" s="49">
        <f t="shared" si="2"/>
        <v>10786321</v>
      </c>
      <c r="F16" s="49">
        <f t="shared" ref="F16:G16" si="23">F75+F134</f>
        <v>10688175</v>
      </c>
      <c r="G16" s="49">
        <f t="shared" si="23"/>
        <v>12480220</v>
      </c>
      <c r="H16" s="49">
        <f t="shared" ref="H16" si="24">H75+H134</f>
        <v>16025338</v>
      </c>
    </row>
    <row r="17" spans="1:8">
      <c r="A17" s="51" t="s">
        <v>103</v>
      </c>
      <c r="B17" s="49">
        <f t="shared" si="2"/>
        <v>4175447</v>
      </c>
      <c r="C17" s="49">
        <f t="shared" si="2"/>
        <v>4894144</v>
      </c>
      <c r="D17" s="49">
        <f t="shared" si="2"/>
        <v>5835536</v>
      </c>
      <c r="E17" s="49">
        <f t="shared" si="2"/>
        <v>5642601</v>
      </c>
      <c r="F17" s="49">
        <f t="shared" ref="F17:G17" si="25">F76+F135</f>
        <v>5839353</v>
      </c>
      <c r="G17" s="49">
        <f t="shared" si="25"/>
        <v>5279383</v>
      </c>
      <c r="H17" s="49">
        <f t="shared" ref="H17" si="26">H76+H135</f>
        <v>3913234</v>
      </c>
    </row>
    <row r="18" spans="1:8">
      <c r="A18" s="51" t="s">
        <v>104</v>
      </c>
      <c r="B18" s="49">
        <f t="shared" si="2"/>
        <v>0</v>
      </c>
      <c r="C18" s="49">
        <f t="shared" si="2"/>
        <v>0</v>
      </c>
      <c r="D18" s="49">
        <f t="shared" si="2"/>
        <v>0</v>
      </c>
      <c r="E18" s="49">
        <f t="shared" si="2"/>
        <v>0</v>
      </c>
      <c r="F18" s="49">
        <f t="shared" ref="F18:G18" si="27">F77+F136</f>
        <v>0</v>
      </c>
      <c r="G18" s="49">
        <f t="shared" si="27"/>
        <v>0</v>
      </c>
      <c r="H18" s="49">
        <f t="shared" ref="H18" si="28">H77+H136</f>
        <v>0</v>
      </c>
    </row>
    <row r="19" spans="1:8">
      <c r="A19" s="51" t="s">
        <v>105</v>
      </c>
      <c r="B19" s="49">
        <f t="shared" si="2"/>
        <v>19589146</v>
      </c>
      <c r="C19" s="49">
        <f t="shared" si="2"/>
        <v>17070580</v>
      </c>
      <c r="D19" s="49">
        <f t="shared" si="2"/>
        <v>14894985</v>
      </c>
      <c r="E19" s="49">
        <f t="shared" si="2"/>
        <v>15546671</v>
      </c>
      <c r="F19" s="49">
        <f t="shared" ref="F19:G19" si="29">F78+F137</f>
        <v>17481253</v>
      </c>
      <c r="G19" s="49">
        <f t="shared" si="29"/>
        <v>15617148</v>
      </c>
      <c r="H19" s="49">
        <f t="shared" ref="H19" si="30">H78+H137</f>
        <v>13610034</v>
      </c>
    </row>
    <row r="20" spans="1:8">
      <c r="A20" s="51" t="s">
        <v>107</v>
      </c>
      <c r="B20" s="49">
        <f t="shared" si="2"/>
        <v>7335933</v>
      </c>
      <c r="C20" s="49">
        <f t="shared" si="2"/>
        <v>6800457</v>
      </c>
      <c r="D20" s="49">
        <f t="shared" si="2"/>
        <v>7252442</v>
      </c>
      <c r="E20" s="49">
        <f t="shared" si="2"/>
        <v>4931413</v>
      </c>
      <c r="F20" s="49">
        <f t="shared" ref="F20:G20" si="31">F79+F138</f>
        <v>4991467</v>
      </c>
      <c r="G20" s="49">
        <f t="shared" si="31"/>
        <v>4859668</v>
      </c>
      <c r="H20" s="49">
        <f t="shared" ref="H20" si="32">H79+H138</f>
        <v>5045689</v>
      </c>
    </row>
    <row r="21" spans="1:8">
      <c r="A21" s="51" t="s">
        <v>76</v>
      </c>
      <c r="B21" s="49">
        <f t="shared" si="2"/>
        <v>7049469</v>
      </c>
      <c r="C21" s="49">
        <f t="shared" si="2"/>
        <v>7096531</v>
      </c>
      <c r="D21" s="49">
        <f t="shared" si="2"/>
        <v>7755401</v>
      </c>
      <c r="E21" s="49">
        <f t="shared" si="2"/>
        <v>8281972</v>
      </c>
      <c r="F21" s="49">
        <f t="shared" ref="F21:G21" si="33">F80+F139</f>
        <v>8898091</v>
      </c>
      <c r="G21" s="49">
        <f t="shared" si="33"/>
        <v>8366961</v>
      </c>
      <c r="H21" s="49">
        <f t="shared" ref="H21" si="34">H80+H139</f>
        <v>8141181</v>
      </c>
    </row>
    <row r="22" spans="1:8">
      <c r="A22" s="51" t="s">
        <v>110</v>
      </c>
      <c r="B22" s="49">
        <f t="shared" si="2"/>
        <v>12301792</v>
      </c>
      <c r="C22" s="49">
        <f t="shared" si="2"/>
        <v>10702772</v>
      </c>
      <c r="D22" s="49">
        <f t="shared" si="2"/>
        <v>13317830</v>
      </c>
      <c r="E22" s="49">
        <f t="shared" si="2"/>
        <v>9990731</v>
      </c>
      <c r="F22" s="49">
        <f t="shared" ref="F22:G22" si="35">F81+F140</f>
        <v>10076852</v>
      </c>
      <c r="G22" s="49">
        <f t="shared" si="35"/>
        <v>9893277</v>
      </c>
      <c r="H22" s="49">
        <f t="shared" ref="H22" si="36">H81+H140</f>
        <v>10276192</v>
      </c>
    </row>
    <row r="23" spans="1:8">
      <c r="A23" s="51" t="s">
        <v>111</v>
      </c>
      <c r="B23" s="49">
        <f t="shared" si="2"/>
        <v>15566221</v>
      </c>
      <c r="C23" s="49">
        <f t="shared" si="2"/>
        <v>17708449</v>
      </c>
      <c r="D23" s="49">
        <f t="shared" si="2"/>
        <v>17506485</v>
      </c>
      <c r="E23" s="49">
        <f t="shared" si="2"/>
        <v>16723671</v>
      </c>
      <c r="F23" s="49">
        <f t="shared" ref="F23:G23" si="37">F82+F141</f>
        <v>15292033</v>
      </c>
      <c r="G23" s="49">
        <f t="shared" si="37"/>
        <v>9933680</v>
      </c>
      <c r="H23" s="49">
        <f t="shared" ref="H23" si="38">H82+H141</f>
        <v>15721976</v>
      </c>
    </row>
    <row r="24" spans="1:8">
      <c r="A24" s="51" t="s">
        <v>113</v>
      </c>
      <c r="B24" s="49">
        <f t="shared" si="2"/>
        <v>3876755</v>
      </c>
      <c r="C24" s="49">
        <f t="shared" si="2"/>
        <v>4128737</v>
      </c>
      <c r="D24" s="49">
        <f t="shared" si="2"/>
        <v>3023984</v>
      </c>
      <c r="E24" s="49">
        <f t="shared" si="2"/>
        <v>4422514</v>
      </c>
      <c r="F24" s="49">
        <f t="shared" ref="F24:G24" si="39">F83+F142</f>
        <v>4922831</v>
      </c>
      <c r="G24" s="49">
        <f t="shared" si="39"/>
        <v>4416980</v>
      </c>
      <c r="H24" s="49">
        <f t="shared" ref="H24" si="40">H83+H142</f>
        <v>3858793</v>
      </c>
    </row>
    <row r="25" spans="1:8">
      <c r="A25" s="51" t="s">
        <v>78</v>
      </c>
      <c r="B25" s="49">
        <f t="shared" si="2"/>
        <v>24287038</v>
      </c>
      <c r="C25" s="49">
        <f t="shared" si="2"/>
        <v>16316297</v>
      </c>
      <c r="D25" s="49">
        <f t="shared" si="2"/>
        <v>25513271</v>
      </c>
      <c r="E25" s="49">
        <f t="shared" si="2"/>
        <v>16446497</v>
      </c>
      <c r="F25" s="49">
        <f t="shared" ref="F25:G25" si="41">F84+F143</f>
        <v>26750011</v>
      </c>
      <c r="G25" s="49">
        <f t="shared" si="41"/>
        <v>19515073</v>
      </c>
      <c r="H25" s="49">
        <f t="shared" ref="H25" si="42">H84+H143</f>
        <v>21585822</v>
      </c>
    </row>
    <row r="26" spans="1:8">
      <c r="A26" s="51" t="s">
        <v>116</v>
      </c>
      <c r="B26" s="49">
        <f t="shared" si="2"/>
        <v>34693280</v>
      </c>
      <c r="C26" s="49">
        <f t="shared" si="2"/>
        <v>34640357</v>
      </c>
      <c r="D26" s="49">
        <f t="shared" si="2"/>
        <v>36557386</v>
      </c>
      <c r="E26" s="49">
        <f t="shared" si="2"/>
        <v>37800226</v>
      </c>
      <c r="F26" s="49">
        <f t="shared" ref="F26:G26" si="43">F85+F144</f>
        <v>37825819</v>
      </c>
      <c r="G26" s="49">
        <f t="shared" si="43"/>
        <v>33134559</v>
      </c>
      <c r="H26" s="49">
        <f t="shared" ref="H26" si="44">H85+H144</f>
        <v>32466025</v>
      </c>
    </row>
    <row r="27" spans="1:8">
      <c r="A27" s="51" t="s">
        <v>117</v>
      </c>
      <c r="B27" s="49">
        <f t="shared" si="2"/>
        <v>52153041</v>
      </c>
      <c r="C27" s="49">
        <f t="shared" si="2"/>
        <v>54324530</v>
      </c>
      <c r="D27" s="49">
        <f t="shared" si="2"/>
        <v>50197510</v>
      </c>
      <c r="E27" s="49">
        <f t="shared" si="2"/>
        <v>48828949</v>
      </c>
      <c r="F27" s="49">
        <f t="shared" ref="F27:G27" si="45">F86+F145</f>
        <v>52746170</v>
      </c>
      <c r="G27" s="49">
        <f t="shared" si="45"/>
        <v>49636979</v>
      </c>
      <c r="H27" s="49">
        <f t="shared" ref="H27" si="46">H86+H145</f>
        <v>51246991</v>
      </c>
    </row>
    <row r="28" spans="1:8">
      <c r="A28" s="51" t="s">
        <v>77</v>
      </c>
      <c r="B28" s="49">
        <f t="shared" si="2"/>
        <v>39575178</v>
      </c>
      <c r="C28" s="49">
        <f t="shared" si="2"/>
        <v>46839820</v>
      </c>
      <c r="D28" s="49">
        <f t="shared" si="2"/>
        <v>46004701</v>
      </c>
      <c r="E28" s="49">
        <f t="shared" si="2"/>
        <v>54113088</v>
      </c>
      <c r="F28" s="49">
        <f t="shared" ref="F28:G28" si="47">F87+F146</f>
        <v>44084521</v>
      </c>
      <c r="G28" s="49">
        <f t="shared" si="47"/>
        <v>41983323</v>
      </c>
      <c r="H28" s="49">
        <f t="shared" ref="H28" si="48">H87+H146</f>
        <v>44991665</v>
      </c>
    </row>
    <row r="29" spans="1:8">
      <c r="A29" s="51" t="s">
        <v>120</v>
      </c>
      <c r="B29" s="49">
        <f t="shared" si="2"/>
        <v>2822381</v>
      </c>
      <c r="C29" s="49">
        <f t="shared" si="2"/>
        <v>2752787</v>
      </c>
      <c r="D29" s="49">
        <f t="shared" si="2"/>
        <v>4360300</v>
      </c>
      <c r="E29" s="49">
        <f t="shared" si="2"/>
        <v>16121414</v>
      </c>
      <c r="F29" s="49">
        <f t="shared" ref="F29:G29" si="49">F88+F147</f>
        <v>10393339</v>
      </c>
      <c r="G29" s="49">
        <f t="shared" si="49"/>
        <v>7905975</v>
      </c>
      <c r="H29" s="49">
        <f t="shared" ref="H29" si="50">H88+H147</f>
        <v>5469396</v>
      </c>
    </row>
    <row r="30" spans="1:8">
      <c r="A30" s="51" t="s">
        <v>122</v>
      </c>
      <c r="B30" s="49">
        <f t="shared" si="2"/>
        <v>4688120</v>
      </c>
      <c r="C30" s="49">
        <f t="shared" si="2"/>
        <v>7614237</v>
      </c>
      <c r="D30" s="49">
        <f t="shared" si="2"/>
        <v>6150448</v>
      </c>
      <c r="E30" s="49">
        <f t="shared" si="2"/>
        <v>6271066</v>
      </c>
      <c r="F30" s="49">
        <f t="shared" ref="F30:G30" si="51">F89+F148</f>
        <v>7982656</v>
      </c>
      <c r="G30" s="49">
        <f t="shared" si="51"/>
        <v>8515977</v>
      </c>
      <c r="H30" s="49">
        <f t="shared" ref="H30" si="52">H89+H148</f>
        <v>6269053</v>
      </c>
    </row>
    <row r="31" spans="1:8">
      <c r="A31" s="51" t="s">
        <v>124</v>
      </c>
      <c r="B31" s="49">
        <f t="shared" si="2"/>
        <v>3406988</v>
      </c>
      <c r="C31" s="49">
        <f t="shared" si="2"/>
        <v>3583372</v>
      </c>
      <c r="D31" s="49">
        <f t="shared" si="2"/>
        <v>4550701</v>
      </c>
      <c r="E31" s="49">
        <f t="shared" si="2"/>
        <v>3693352</v>
      </c>
      <c r="F31" s="49">
        <f t="shared" ref="F31:G31" si="53">F90+F149</f>
        <v>4374146</v>
      </c>
      <c r="G31" s="49">
        <f t="shared" si="53"/>
        <v>3641355</v>
      </c>
      <c r="H31" s="49">
        <f t="shared" ref="H31" si="54">H90+H149</f>
        <v>4894758</v>
      </c>
    </row>
    <row r="32" spans="1:8">
      <c r="A32" s="51" t="s">
        <v>126</v>
      </c>
      <c r="B32" s="49">
        <f t="shared" si="2"/>
        <v>4723210</v>
      </c>
      <c r="C32" s="49">
        <f t="shared" si="2"/>
        <v>4869967</v>
      </c>
      <c r="D32" s="49">
        <f t="shared" si="2"/>
        <v>4167800</v>
      </c>
      <c r="E32" s="49">
        <f t="shared" si="2"/>
        <v>4827178</v>
      </c>
      <c r="F32" s="49">
        <f t="shared" ref="F32:G32" si="55">F91+F150</f>
        <v>3496002</v>
      </c>
      <c r="G32" s="49">
        <f t="shared" si="55"/>
        <v>2683570</v>
      </c>
      <c r="H32" s="49">
        <f t="shared" ref="H32" si="56">H91+H150</f>
        <v>2815419.66</v>
      </c>
    </row>
    <row r="33" spans="1:8">
      <c r="A33" s="51" t="s">
        <v>127</v>
      </c>
      <c r="B33" s="49">
        <f t="shared" si="2"/>
        <v>3519640</v>
      </c>
      <c r="C33" s="49">
        <f t="shared" si="2"/>
        <v>3709706</v>
      </c>
      <c r="D33" s="49">
        <f t="shared" si="2"/>
        <v>3256418</v>
      </c>
      <c r="E33" s="49">
        <f t="shared" si="2"/>
        <v>2768534</v>
      </c>
      <c r="F33" s="49">
        <f t="shared" ref="F33:G33" si="57">F92+F151</f>
        <v>5004228</v>
      </c>
      <c r="G33" s="49">
        <f t="shared" si="57"/>
        <v>5521863</v>
      </c>
      <c r="H33" s="49">
        <f t="shared" ref="H33" si="58">H92+H151</f>
        <v>4676000</v>
      </c>
    </row>
    <row r="34" spans="1:8">
      <c r="A34" s="51" t="s">
        <v>128</v>
      </c>
      <c r="B34" s="49">
        <f t="shared" si="2"/>
        <v>7571720</v>
      </c>
      <c r="C34" s="49">
        <f t="shared" si="2"/>
        <v>5829952</v>
      </c>
      <c r="D34" s="49">
        <f t="shared" si="2"/>
        <v>8294489</v>
      </c>
      <c r="E34" s="49">
        <f t="shared" si="2"/>
        <v>8426490</v>
      </c>
      <c r="F34" s="49">
        <f t="shared" ref="F34:G34" si="59">F93+F152</f>
        <v>8412771</v>
      </c>
      <c r="G34" s="49">
        <f t="shared" si="59"/>
        <v>8747492</v>
      </c>
      <c r="H34" s="49">
        <f t="shared" ref="H34" si="60">H93+H152</f>
        <v>7348848</v>
      </c>
    </row>
    <row r="35" spans="1:8">
      <c r="A35" s="51" t="s">
        <v>130</v>
      </c>
      <c r="B35" s="49">
        <f t="shared" si="2"/>
        <v>55964775</v>
      </c>
      <c r="C35" s="49">
        <f t="shared" si="2"/>
        <v>53478298</v>
      </c>
      <c r="D35" s="49">
        <f t="shared" si="2"/>
        <v>49794848</v>
      </c>
      <c r="E35" s="49">
        <f t="shared" si="2"/>
        <v>49229103</v>
      </c>
      <c r="F35" s="49">
        <f t="shared" ref="F35:G35" si="61">F94+F153</f>
        <v>46494759</v>
      </c>
      <c r="G35" s="49">
        <f t="shared" si="61"/>
        <v>49227592</v>
      </c>
      <c r="H35" s="49">
        <f t="shared" ref="H35" si="62">H94+H153</f>
        <v>51007402.32</v>
      </c>
    </row>
    <row r="36" spans="1:8">
      <c r="A36" s="51" t="s">
        <v>131</v>
      </c>
      <c r="B36" s="49">
        <f t="shared" si="2"/>
        <v>6906680</v>
      </c>
      <c r="C36" s="49">
        <f t="shared" si="2"/>
        <v>6855010</v>
      </c>
      <c r="D36" s="49">
        <f t="shared" si="2"/>
        <v>4397765</v>
      </c>
      <c r="E36" s="49">
        <f t="shared" si="2"/>
        <v>4411811</v>
      </c>
      <c r="F36" s="49">
        <f t="shared" ref="F36:G36" si="63">F95+F154</f>
        <v>4137501</v>
      </c>
      <c r="G36" s="49">
        <f t="shared" si="63"/>
        <v>5209814</v>
      </c>
      <c r="H36" s="49">
        <f t="shared" ref="H36" si="64">H95+H154</f>
        <v>4520460.82</v>
      </c>
    </row>
    <row r="37" spans="1:8">
      <c r="A37" s="51" t="s">
        <v>132</v>
      </c>
      <c r="B37" s="49">
        <f t="shared" si="2"/>
        <v>368278253</v>
      </c>
      <c r="C37" s="49">
        <f t="shared" si="2"/>
        <v>385764954</v>
      </c>
      <c r="D37" s="49">
        <f t="shared" si="2"/>
        <v>383184797</v>
      </c>
      <c r="E37" s="49">
        <f t="shared" si="2"/>
        <v>407937554</v>
      </c>
      <c r="F37" s="49">
        <f t="shared" ref="F37:G37" si="65">F96+F155</f>
        <v>423068695</v>
      </c>
      <c r="G37" s="49">
        <f t="shared" si="65"/>
        <v>427944177</v>
      </c>
      <c r="H37" s="49">
        <f t="shared" ref="H37" si="66">H96+H155</f>
        <v>429707381</v>
      </c>
    </row>
    <row r="38" spans="1:8">
      <c r="A38" s="51" t="s">
        <v>75</v>
      </c>
      <c r="B38" s="49">
        <f t="shared" si="2"/>
        <v>42380010</v>
      </c>
      <c r="C38" s="49">
        <f t="shared" si="2"/>
        <v>40091599</v>
      </c>
      <c r="D38" s="49">
        <f t="shared" si="2"/>
        <v>42705813</v>
      </c>
      <c r="E38" s="49">
        <f t="shared" si="2"/>
        <v>44377767</v>
      </c>
      <c r="F38" s="49">
        <f t="shared" ref="F38:G38" si="67">F97+F156</f>
        <v>45651977</v>
      </c>
      <c r="G38" s="49">
        <f t="shared" si="67"/>
        <v>41562119</v>
      </c>
      <c r="H38" s="49">
        <f t="shared" ref="H38" si="68">H97+H156</f>
        <v>44674390</v>
      </c>
    </row>
    <row r="39" spans="1:8">
      <c r="A39" s="51" t="s">
        <v>133</v>
      </c>
      <c r="B39" s="49">
        <f t="shared" si="2"/>
        <v>3654962</v>
      </c>
      <c r="C39" s="49">
        <f t="shared" si="2"/>
        <v>3625360</v>
      </c>
      <c r="D39" s="49">
        <f t="shared" si="2"/>
        <v>3888047</v>
      </c>
      <c r="E39" s="49">
        <f t="shared" si="2"/>
        <v>3871257</v>
      </c>
      <c r="F39" s="49">
        <f t="shared" ref="F39:G39" si="69">F98+F157</f>
        <v>3347686</v>
      </c>
      <c r="G39" s="49">
        <f t="shared" si="69"/>
        <v>3659614</v>
      </c>
      <c r="H39" s="49">
        <f t="shared" ref="H39" si="70">H98+H157</f>
        <v>3655733</v>
      </c>
    </row>
    <row r="40" spans="1:8">
      <c r="A40" s="51" t="s">
        <v>134</v>
      </c>
      <c r="B40" s="49">
        <f t="shared" si="2"/>
        <v>113381863</v>
      </c>
      <c r="C40" s="49">
        <f t="shared" si="2"/>
        <v>107033393</v>
      </c>
      <c r="D40" s="49">
        <f t="shared" si="2"/>
        <v>100489522</v>
      </c>
      <c r="E40" s="49">
        <f t="shared" si="2"/>
        <v>96865075</v>
      </c>
      <c r="F40" s="49">
        <f t="shared" ref="F40:G40" si="71">F99+F158</f>
        <v>95398512</v>
      </c>
      <c r="G40" s="49">
        <f t="shared" si="71"/>
        <v>81347591</v>
      </c>
      <c r="H40" s="49">
        <f t="shared" ref="H40" si="72">H99+H158</f>
        <v>85983509</v>
      </c>
    </row>
    <row r="41" spans="1:8">
      <c r="A41" s="51" t="s">
        <v>136</v>
      </c>
      <c r="B41" s="49">
        <f t="shared" si="2"/>
        <v>16643281</v>
      </c>
      <c r="C41" s="49">
        <f t="shared" si="2"/>
        <v>16066659</v>
      </c>
      <c r="D41" s="49">
        <f t="shared" si="2"/>
        <v>10154255</v>
      </c>
      <c r="E41" s="49">
        <f t="shared" si="2"/>
        <v>7742207</v>
      </c>
      <c r="F41" s="49">
        <f t="shared" ref="F41:G41" si="73">F100+F159</f>
        <v>7847889</v>
      </c>
      <c r="G41" s="49">
        <f t="shared" si="73"/>
        <v>7511939</v>
      </c>
      <c r="H41" s="49">
        <f t="shared" ref="H41" si="74">H100+H159</f>
        <v>6876310</v>
      </c>
    </row>
    <row r="42" spans="1:8">
      <c r="A42" s="51" t="s">
        <v>145</v>
      </c>
      <c r="B42" s="49">
        <f t="shared" si="2"/>
        <v>49410766</v>
      </c>
      <c r="C42" s="49">
        <f t="shared" si="2"/>
        <v>38343818</v>
      </c>
      <c r="D42" s="49">
        <f t="shared" si="2"/>
        <v>39235241</v>
      </c>
      <c r="E42" s="49">
        <f t="shared" si="2"/>
        <v>39927504</v>
      </c>
      <c r="F42" s="49">
        <f t="shared" ref="F42:G42" si="75">F101+F160</f>
        <v>24707907</v>
      </c>
      <c r="G42" s="49">
        <f t="shared" si="75"/>
        <v>36466695</v>
      </c>
      <c r="H42" s="49">
        <f t="shared" ref="H42" si="76">H101+H160</f>
        <v>12085707</v>
      </c>
    </row>
    <row r="43" spans="1:8">
      <c r="A43" s="51" t="s">
        <v>138</v>
      </c>
      <c r="B43" s="49">
        <f t="shared" si="2"/>
        <v>72088704</v>
      </c>
      <c r="C43" s="49">
        <f t="shared" si="2"/>
        <v>70660688</v>
      </c>
      <c r="D43" s="49">
        <f t="shared" si="2"/>
        <v>68308805</v>
      </c>
      <c r="E43" s="49">
        <f t="shared" si="2"/>
        <v>63100003</v>
      </c>
      <c r="F43" s="49">
        <f t="shared" ref="F43:G43" si="77">F102+F161</f>
        <v>68661806</v>
      </c>
      <c r="G43" s="49">
        <f t="shared" si="77"/>
        <v>52045080</v>
      </c>
      <c r="H43" s="49">
        <f t="shared" ref="H43" si="78">H102+H161</f>
        <v>45557990</v>
      </c>
    </row>
    <row r="44" spans="1:8">
      <c r="A44" s="51" t="s">
        <v>140</v>
      </c>
      <c r="B44" s="49">
        <f t="shared" si="2"/>
        <v>9457192</v>
      </c>
      <c r="C44" s="49">
        <f t="shared" si="2"/>
        <v>13150252</v>
      </c>
      <c r="D44" s="49">
        <f t="shared" si="2"/>
        <v>2390299</v>
      </c>
      <c r="E44" s="49">
        <f t="shared" si="2"/>
        <v>6439748</v>
      </c>
      <c r="F44" s="49">
        <f t="shared" ref="F44:G44" si="79">F103+F162</f>
        <v>2930401</v>
      </c>
      <c r="G44" s="49">
        <f t="shared" si="79"/>
        <v>4692796</v>
      </c>
      <c r="H44" s="49">
        <f t="shared" ref="H44" si="80">H103+H162</f>
        <v>6497105</v>
      </c>
    </row>
    <row r="45" spans="1:8">
      <c r="A45" s="51" t="s">
        <v>142</v>
      </c>
      <c r="B45" s="49">
        <f t="shared" si="2"/>
        <v>18576084</v>
      </c>
      <c r="C45" s="49">
        <f t="shared" si="2"/>
        <v>19693551</v>
      </c>
      <c r="D45" s="49">
        <f t="shared" si="2"/>
        <v>19955035</v>
      </c>
      <c r="E45" s="49">
        <f t="shared" si="2"/>
        <v>15547453</v>
      </c>
      <c r="F45" s="49">
        <f t="shared" ref="F45:G45" si="81">F104+F163</f>
        <v>18360305</v>
      </c>
      <c r="G45" s="49">
        <f t="shared" si="81"/>
        <v>16883776</v>
      </c>
      <c r="H45" s="49">
        <f t="shared" ref="H45" si="82">H104+H163</f>
        <v>16833531</v>
      </c>
    </row>
    <row r="46" spans="1:8">
      <c r="A46" s="51" t="s">
        <v>144</v>
      </c>
      <c r="B46" s="49">
        <f t="shared" si="2"/>
        <v>2927925</v>
      </c>
      <c r="C46" s="49">
        <f t="shared" si="2"/>
        <v>2892199</v>
      </c>
      <c r="D46" s="49">
        <f t="shared" si="2"/>
        <v>2581270</v>
      </c>
      <c r="E46" s="49">
        <f t="shared" si="2"/>
        <v>2015507</v>
      </c>
      <c r="F46" s="49">
        <f t="shared" ref="F46:G46" si="83">F105+F164</f>
        <v>1823031</v>
      </c>
      <c r="G46" s="49">
        <f t="shared" si="83"/>
        <v>2204784</v>
      </c>
      <c r="H46" s="49">
        <f t="shared" ref="H46" si="84">H105+H164</f>
        <v>2003392</v>
      </c>
    </row>
    <row r="47" spans="1:8">
      <c r="A47" s="51" t="s">
        <v>146</v>
      </c>
      <c r="B47" s="49">
        <f t="shared" si="2"/>
        <v>30707063</v>
      </c>
      <c r="C47" s="49">
        <f t="shared" si="2"/>
        <v>24339549</v>
      </c>
      <c r="D47" s="49">
        <f t="shared" si="2"/>
        <v>21048425</v>
      </c>
      <c r="E47" s="49">
        <f t="shared" si="2"/>
        <v>25943956</v>
      </c>
      <c r="F47" s="49">
        <f t="shared" ref="F47:G47" si="85">F106+F165</f>
        <v>26203819</v>
      </c>
      <c r="G47" s="49">
        <f t="shared" si="85"/>
        <v>31968864</v>
      </c>
      <c r="H47" s="49">
        <f t="shared" ref="H47" si="86">H106+H165</f>
        <v>28456638</v>
      </c>
    </row>
    <row r="48" spans="1:8">
      <c r="A48" s="51" t="s">
        <v>148</v>
      </c>
      <c r="B48" s="49">
        <f t="shared" si="2"/>
        <v>34691038</v>
      </c>
      <c r="C48" s="49">
        <f t="shared" si="2"/>
        <v>35807029</v>
      </c>
      <c r="D48" s="49">
        <f t="shared" si="2"/>
        <v>46853480</v>
      </c>
      <c r="E48" s="49">
        <f t="shared" si="2"/>
        <v>62869594</v>
      </c>
      <c r="F48" s="49">
        <f t="shared" ref="F48:G48" si="87">F107+F166</f>
        <v>101900034</v>
      </c>
      <c r="G48" s="49">
        <f t="shared" si="87"/>
        <v>54571975</v>
      </c>
      <c r="H48" s="49">
        <f t="shared" ref="H48" si="88">H107+H166</f>
        <v>74071702</v>
      </c>
    </row>
    <row r="49" spans="1:15">
      <c r="A49" s="51" t="s">
        <v>150</v>
      </c>
      <c r="B49" s="49">
        <f t="shared" si="2"/>
        <v>5157477</v>
      </c>
      <c r="C49" s="49">
        <f t="shared" si="2"/>
        <v>6480756</v>
      </c>
      <c r="D49" s="49">
        <f t="shared" si="2"/>
        <v>8240546</v>
      </c>
      <c r="E49" s="49">
        <f t="shared" si="2"/>
        <v>13087811</v>
      </c>
      <c r="F49" s="49">
        <f t="shared" ref="F49:G49" si="89">F108+F167</f>
        <v>7146312</v>
      </c>
      <c r="G49" s="49">
        <f t="shared" si="89"/>
        <v>5710543</v>
      </c>
      <c r="H49" s="49">
        <f t="shared" ref="H49" si="90">H108+H167</f>
        <v>6797057</v>
      </c>
    </row>
    <row r="50" spans="1:15">
      <c r="A50" s="51" t="s">
        <v>152</v>
      </c>
      <c r="B50" s="49">
        <f t="shared" si="2"/>
        <v>6830998</v>
      </c>
      <c r="C50" s="49">
        <f t="shared" si="2"/>
        <v>5391275</v>
      </c>
      <c r="D50" s="49">
        <f t="shared" si="2"/>
        <v>5535842</v>
      </c>
      <c r="E50" s="49">
        <f t="shared" si="2"/>
        <v>4908898</v>
      </c>
      <c r="F50" s="49">
        <f t="shared" ref="F50:G50" si="91">F109+F168</f>
        <v>4589833</v>
      </c>
      <c r="G50" s="49">
        <f t="shared" si="91"/>
        <v>3965920</v>
      </c>
      <c r="H50" s="49">
        <f t="shared" ref="H50" si="92">H109+H168</f>
        <v>3936194</v>
      </c>
    </row>
    <row r="51" spans="1:15">
      <c r="A51" s="51" t="s">
        <v>153</v>
      </c>
      <c r="B51" s="49">
        <f t="shared" si="2"/>
        <v>16999003</v>
      </c>
      <c r="C51" s="49">
        <f t="shared" si="2"/>
        <v>15304033</v>
      </c>
      <c r="D51" s="49">
        <f t="shared" si="2"/>
        <v>24065221</v>
      </c>
      <c r="E51" s="49">
        <f t="shared" si="2"/>
        <v>36262782</v>
      </c>
      <c r="F51" s="49">
        <f t="shared" ref="F51:G51" si="93">F110+F169</f>
        <v>46772130</v>
      </c>
      <c r="G51" s="49">
        <f t="shared" si="93"/>
        <v>46110157</v>
      </c>
      <c r="H51" s="49">
        <f t="shared" ref="H51" si="94">H110+H169</f>
        <v>44612304</v>
      </c>
    </row>
    <row r="52" spans="1:15">
      <c r="A52" s="51" t="s">
        <v>154</v>
      </c>
      <c r="B52" s="49">
        <f t="shared" si="2"/>
        <v>65290229</v>
      </c>
      <c r="C52" s="49">
        <f t="shared" si="2"/>
        <v>68750772</v>
      </c>
      <c r="D52" s="49">
        <f t="shared" si="2"/>
        <v>79092631</v>
      </c>
      <c r="E52" s="49">
        <f t="shared" si="2"/>
        <v>79493437</v>
      </c>
      <c r="F52" s="49">
        <f t="shared" ref="F52:G52" si="95">F111+F170</f>
        <v>43968442</v>
      </c>
      <c r="G52" s="49">
        <f t="shared" si="95"/>
        <v>39528203</v>
      </c>
      <c r="H52" s="49">
        <f t="shared" ref="H52" si="96">H111+H170</f>
        <v>32728037.509999998</v>
      </c>
    </row>
    <row r="53" spans="1:15">
      <c r="A53" s="51" t="s">
        <v>155</v>
      </c>
      <c r="B53" s="49">
        <f t="shared" si="2"/>
        <v>16089959</v>
      </c>
      <c r="C53" s="49">
        <f t="shared" si="2"/>
        <v>13593242</v>
      </c>
      <c r="D53" s="49">
        <f t="shared" si="2"/>
        <v>13028341</v>
      </c>
      <c r="E53" s="49">
        <f t="shared" si="2"/>
        <v>14056651</v>
      </c>
      <c r="F53" s="49">
        <f t="shared" ref="F53:G53" si="97">F112+F171</f>
        <v>11623691</v>
      </c>
      <c r="G53" s="49">
        <f t="shared" si="97"/>
        <v>12882752</v>
      </c>
      <c r="H53" s="49">
        <f t="shared" ref="H53" si="98">H112+H171</f>
        <v>11340067</v>
      </c>
    </row>
    <row r="54" spans="1:15">
      <c r="A54" s="51" t="s">
        <v>157</v>
      </c>
      <c r="B54" s="49">
        <f t="shared" si="2"/>
        <v>24252440</v>
      </c>
      <c r="C54" s="49">
        <f t="shared" si="2"/>
        <v>23252661</v>
      </c>
      <c r="D54" s="49">
        <f t="shared" si="2"/>
        <v>19781407</v>
      </c>
      <c r="E54" s="49">
        <f t="shared" si="2"/>
        <v>20539666</v>
      </c>
      <c r="F54" s="49">
        <f t="shared" ref="F54:G54" si="99">F113+F172</f>
        <v>25084491</v>
      </c>
      <c r="G54" s="49">
        <f t="shared" si="99"/>
        <v>24727318</v>
      </c>
      <c r="H54" s="49">
        <f t="shared" ref="H54" si="100">H113+H172</f>
        <v>24671328</v>
      </c>
    </row>
    <row r="55" spans="1:15">
      <c r="A55" s="51" t="s">
        <v>158</v>
      </c>
      <c r="B55" s="49">
        <f t="shared" si="2"/>
        <v>6978901</v>
      </c>
      <c r="C55" s="49">
        <f t="shared" si="2"/>
        <v>8207212</v>
      </c>
      <c r="D55" s="49">
        <f t="shared" si="2"/>
        <v>4353127</v>
      </c>
      <c r="E55" s="49">
        <f t="shared" si="2"/>
        <v>4213708</v>
      </c>
      <c r="F55" s="49">
        <f t="shared" ref="F55:G55" si="101">F114+F173</f>
        <v>4213709</v>
      </c>
      <c r="G55" s="49">
        <f t="shared" si="101"/>
        <v>3433359</v>
      </c>
      <c r="H55" s="49">
        <f t="shared" ref="H55" si="102">H114+H173</f>
        <v>2304299</v>
      </c>
    </row>
    <row r="56" spans="1:15" s="62" customFormat="1">
      <c r="A56" s="59" t="s">
        <v>159</v>
      </c>
      <c r="B56" s="49">
        <f t="shared" si="2"/>
        <v>1954351245</v>
      </c>
      <c r="C56" s="49">
        <f t="shared" si="2"/>
        <v>1952198804</v>
      </c>
      <c r="D56" s="49">
        <f t="shared" si="2"/>
        <v>1980515315</v>
      </c>
      <c r="E56" s="49">
        <f t="shared" si="2"/>
        <v>1967511164</v>
      </c>
      <c r="F56" s="49">
        <f>SUM(F5:F55)</f>
        <v>1996838884</v>
      </c>
      <c r="G56" s="49">
        <f>SUM(G5:G55)</f>
        <v>1906656403</v>
      </c>
      <c r="H56" s="49">
        <f>SUM(H5:H55)</f>
        <v>1898254901.22</v>
      </c>
    </row>
    <row r="57" spans="1:15">
      <c r="A57" s="82"/>
    </row>
    <row r="58" spans="1:15">
      <c r="A58" s="83"/>
    </row>
    <row r="59" spans="1:15">
      <c r="A59" s="84"/>
    </row>
    <row r="60" spans="1:15">
      <c r="A60" s="85"/>
    </row>
    <row r="61" spans="1:15" ht="12.75" customHeight="1">
      <c r="A61" s="86"/>
      <c r="O61" s="63"/>
    </row>
    <row r="62" spans="1:15" ht="12.75" customHeight="1">
      <c r="A62" s="396" t="s">
        <v>156</v>
      </c>
      <c r="B62" s="402">
        <v>2015</v>
      </c>
      <c r="C62" s="402">
        <v>2016</v>
      </c>
      <c r="D62" s="402">
        <v>2017</v>
      </c>
      <c r="E62" s="402">
        <v>2018</v>
      </c>
      <c r="F62" s="402">
        <v>2019</v>
      </c>
      <c r="G62" s="402">
        <v>2020</v>
      </c>
      <c r="H62" s="402">
        <v>2021</v>
      </c>
    </row>
    <row r="63" spans="1:15">
      <c r="A63" s="396"/>
      <c r="B63" s="398"/>
      <c r="C63" s="398"/>
      <c r="D63" s="398"/>
      <c r="E63" s="398"/>
      <c r="F63" s="398"/>
      <c r="G63" s="398"/>
      <c r="H63" s="398"/>
    </row>
    <row r="64" spans="1:15">
      <c r="A64" s="51" t="s">
        <v>82</v>
      </c>
      <c r="B64" s="49">
        <v>6522225</v>
      </c>
      <c r="C64" s="226">
        <v>4016606</v>
      </c>
      <c r="D64" s="49">
        <v>17302737</v>
      </c>
      <c r="E64" s="49">
        <v>12783612</v>
      </c>
      <c r="F64" s="49">
        <v>4478360</v>
      </c>
      <c r="G64" s="49">
        <v>13269965</v>
      </c>
      <c r="H64" s="49">
        <v>5557653</v>
      </c>
    </row>
    <row r="65" spans="1:8">
      <c r="A65" s="51" t="s">
        <v>84</v>
      </c>
      <c r="B65" s="49">
        <v>2281011</v>
      </c>
      <c r="C65" s="226">
        <v>8596598</v>
      </c>
      <c r="D65" s="49">
        <v>5095634</v>
      </c>
      <c r="E65" s="49">
        <v>7162803</v>
      </c>
      <c r="F65" s="49">
        <v>3953324</v>
      </c>
      <c r="G65" s="49">
        <v>4908845</v>
      </c>
      <c r="H65" s="49">
        <v>4325101.75</v>
      </c>
    </row>
    <row r="66" spans="1:8">
      <c r="A66" s="51" t="s">
        <v>86</v>
      </c>
      <c r="B66" s="49">
        <v>15730406</v>
      </c>
      <c r="C66" s="226">
        <v>14133552</v>
      </c>
      <c r="D66" s="49">
        <v>18549228</v>
      </c>
      <c r="E66" s="49">
        <v>11540230</v>
      </c>
      <c r="F66" s="49">
        <v>12328140</v>
      </c>
      <c r="G66" s="49">
        <v>14505708</v>
      </c>
      <c r="H66" s="49">
        <v>12446122</v>
      </c>
    </row>
    <row r="67" spans="1:8">
      <c r="A67" s="51" t="s">
        <v>88</v>
      </c>
      <c r="B67" s="49">
        <v>12518281</v>
      </c>
      <c r="C67" s="226">
        <v>11058792</v>
      </c>
      <c r="D67" s="49">
        <v>10936863</v>
      </c>
      <c r="E67" s="49">
        <v>9263984</v>
      </c>
      <c r="F67" s="49">
        <v>10621208</v>
      </c>
      <c r="G67" s="49">
        <v>9383396</v>
      </c>
      <c r="H67" s="49">
        <v>6369966</v>
      </c>
    </row>
    <row r="68" spans="1:8">
      <c r="A68" s="51" t="s">
        <v>74</v>
      </c>
      <c r="B68" s="49">
        <v>323289986</v>
      </c>
      <c r="C68" s="226">
        <v>264310008</v>
      </c>
      <c r="D68" s="49">
        <v>194829941</v>
      </c>
      <c r="E68" s="49">
        <v>207289851</v>
      </c>
      <c r="F68" s="49">
        <v>302723642</v>
      </c>
      <c r="G68" s="49">
        <v>334004030</v>
      </c>
      <c r="H68" s="49">
        <v>303326851</v>
      </c>
    </row>
    <row r="69" spans="1:8">
      <c r="A69" s="51" t="s">
        <v>91</v>
      </c>
      <c r="B69" s="49">
        <v>10546610</v>
      </c>
      <c r="C69" s="226">
        <v>12505751</v>
      </c>
      <c r="D69" s="49">
        <v>10246288</v>
      </c>
      <c r="E69" s="49">
        <v>15203443</v>
      </c>
      <c r="F69" s="49">
        <v>15155146</v>
      </c>
      <c r="G69" s="49">
        <v>16958139</v>
      </c>
      <c r="H69" s="49">
        <v>17425556</v>
      </c>
    </row>
    <row r="70" spans="1:8">
      <c r="A70" s="51" t="s">
        <v>93</v>
      </c>
      <c r="B70" s="49">
        <v>11293774</v>
      </c>
      <c r="C70" s="226">
        <v>12513083</v>
      </c>
      <c r="D70" s="49">
        <v>12867119</v>
      </c>
      <c r="E70" s="49">
        <v>13732947</v>
      </c>
      <c r="F70" s="49">
        <v>14912192</v>
      </c>
      <c r="G70" s="49">
        <v>15452747</v>
      </c>
      <c r="H70" s="49">
        <v>15436546</v>
      </c>
    </row>
    <row r="71" spans="1:8">
      <c r="A71" s="51" t="s">
        <v>95</v>
      </c>
      <c r="B71" s="49">
        <v>3846110</v>
      </c>
      <c r="C71" s="226">
        <v>4172948</v>
      </c>
      <c r="D71" s="49">
        <v>3820250</v>
      </c>
      <c r="E71" s="49">
        <v>3520878</v>
      </c>
      <c r="F71" s="49">
        <v>4807461</v>
      </c>
      <c r="G71" s="49">
        <v>3600549</v>
      </c>
      <c r="H71" s="49">
        <v>2763042</v>
      </c>
    </row>
    <row r="72" spans="1:8">
      <c r="A72" s="51" t="s">
        <v>97</v>
      </c>
      <c r="B72" s="49">
        <v>4120649</v>
      </c>
      <c r="C72" s="226">
        <v>5849189</v>
      </c>
      <c r="D72" s="49">
        <v>7604273</v>
      </c>
      <c r="E72" s="49">
        <v>9105074</v>
      </c>
      <c r="F72" s="49">
        <v>9013499</v>
      </c>
      <c r="G72" s="49">
        <v>10736886</v>
      </c>
      <c r="H72" s="49">
        <v>12873104.16</v>
      </c>
    </row>
    <row r="73" spans="1:8">
      <c r="A73" s="51" t="s">
        <v>99</v>
      </c>
      <c r="B73" s="49">
        <v>35593246</v>
      </c>
      <c r="C73" s="226">
        <v>33516456</v>
      </c>
      <c r="D73" s="49">
        <v>34852005</v>
      </c>
      <c r="E73" s="49">
        <v>40192609</v>
      </c>
      <c r="F73" s="49">
        <v>53503049</v>
      </c>
      <c r="G73" s="49">
        <v>63887514</v>
      </c>
      <c r="H73" s="49">
        <v>35114319</v>
      </c>
    </row>
    <row r="74" spans="1:8">
      <c r="A74" s="51" t="s">
        <v>101</v>
      </c>
      <c r="B74" s="49">
        <v>12981419</v>
      </c>
      <c r="C74" s="226">
        <v>10312557</v>
      </c>
      <c r="D74" s="49">
        <v>13508654</v>
      </c>
      <c r="E74" s="49">
        <v>10850713</v>
      </c>
      <c r="F74" s="49">
        <v>13431137</v>
      </c>
      <c r="G74" s="49">
        <v>17206511</v>
      </c>
      <c r="H74" s="49">
        <v>13434263</v>
      </c>
    </row>
    <row r="75" spans="1:8">
      <c r="A75" s="51" t="s">
        <v>102</v>
      </c>
      <c r="B75" s="49">
        <v>6963208</v>
      </c>
      <c r="C75" s="226">
        <v>7263623</v>
      </c>
      <c r="D75" s="49">
        <v>6366561</v>
      </c>
      <c r="E75" s="49">
        <v>6103127</v>
      </c>
      <c r="F75" s="49">
        <v>5935636</v>
      </c>
      <c r="G75" s="49">
        <v>6917417</v>
      </c>
      <c r="H75" s="49">
        <v>9560895</v>
      </c>
    </row>
    <row r="76" spans="1:8">
      <c r="A76" s="51" t="s">
        <v>103</v>
      </c>
      <c r="B76" s="49">
        <v>2942888</v>
      </c>
      <c r="C76" s="226">
        <v>3573045</v>
      </c>
      <c r="D76" s="49">
        <v>4509472</v>
      </c>
      <c r="E76" s="49">
        <v>4005564</v>
      </c>
      <c r="F76" s="49">
        <v>4309979</v>
      </c>
      <c r="G76" s="49">
        <v>3773470</v>
      </c>
      <c r="H76" s="49">
        <v>2637336</v>
      </c>
    </row>
    <row r="77" spans="1:8">
      <c r="A77" s="51" t="s">
        <v>104</v>
      </c>
      <c r="B77" s="49">
        <v>0</v>
      </c>
      <c r="C77" s="226">
        <v>0</v>
      </c>
      <c r="D77" s="49">
        <v>0</v>
      </c>
      <c r="E77" s="49">
        <v>0</v>
      </c>
      <c r="F77" s="49">
        <v>0</v>
      </c>
      <c r="G77" s="49">
        <v>0</v>
      </c>
      <c r="H77" s="49">
        <v>0</v>
      </c>
    </row>
    <row r="78" spans="1:8">
      <c r="A78" s="51" t="s">
        <v>105</v>
      </c>
      <c r="B78" s="49">
        <v>19589146</v>
      </c>
      <c r="C78" s="226">
        <v>17070580</v>
      </c>
      <c r="D78" s="49">
        <v>14894985</v>
      </c>
      <c r="E78" s="49">
        <v>15546671</v>
      </c>
      <c r="F78" s="49">
        <v>14624515</v>
      </c>
      <c r="G78" s="49">
        <v>15231689</v>
      </c>
      <c r="H78" s="49">
        <v>13610034</v>
      </c>
    </row>
    <row r="79" spans="1:8">
      <c r="A79" s="51" t="s">
        <v>107</v>
      </c>
      <c r="B79" s="49">
        <v>4569249</v>
      </c>
      <c r="C79" s="226">
        <v>5348786</v>
      </c>
      <c r="D79" s="49">
        <v>6274646</v>
      </c>
      <c r="E79" s="49">
        <v>3779738</v>
      </c>
      <c r="F79" s="49">
        <v>3708735</v>
      </c>
      <c r="G79" s="49">
        <v>3293032</v>
      </c>
      <c r="H79" s="49">
        <v>3494238</v>
      </c>
    </row>
    <row r="80" spans="1:8">
      <c r="A80" s="51" t="s">
        <v>76</v>
      </c>
      <c r="B80" s="49">
        <v>7049469</v>
      </c>
      <c r="C80" s="226">
        <v>7096531</v>
      </c>
      <c r="D80" s="49">
        <v>7755401</v>
      </c>
      <c r="E80" s="49">
        <v>8281972</v>
      </c>
      <c r="F80" s="49">
        <v>8898091</v>
      </c>
      <c r="G80" s="49">
        <v>8366961</v>
      </c>
      <c r="H80" s="49">
        <v>8141181</v>
      </c>
    </row>
    <row r="81" spans="1:8">
      <c r="A81" s="51" t="s">
        <v>110</v>
      </c>
      <c r="B81" s="49">
        <v>12202728</v>
      </c>
      <c r="C81" s="226">
        <v>10468619</v>
      </c>
      <c r="D81" s="49">
        <v>13008812</v>
      </c>
      <c r="E81" s="49">
        <v>9800417</v>
      </c>
      <c r="F81" s="49">
        <v>9860074</v>
      </c>
      <c r="G81" s="49">
        <v>9738314</v>
      </c>
      <c r="H81" s="49">
        <v>10190510</v>
      </c>
    </row>
    <row r="82" spans="1:8">
      <c r="A82" s="51" t="s">
        <v>111</v>
      </c>
      <c r="B82" s="49">
        <v>15566221</v>
      </c>
      <c r="C82" s="226">
        <v>17708449</v>
      </c>
      <c r="D82" s="49">
        <v>17506485</v>
      </c>
      <c r="E82" s="49">
        <v>16723671</v>
      </c>
      <c r="F82" s="49">
        <v>15292033</v>
      </c>
      <c r="G82" s="49">
        <v>9933680</v>
      </c>
      <c r="H82" s="49">
        <v>15721976</v>
      </c>
    </row>
    <row r="83" spans="1:8">
      <c r="A83" s="51" t="s">
        <v>113</v>
      </c>
      <c r="B83" s="49">
        <v>3876755</v>
      </c>
      <c r="C83" s="226">
        <v>3716314</v>
      </c>
      <c r="D83" s="49">
        <v>2747742</v>
      </c>
      <c r="E83" s="49">
        <v>2805004</v>
      </c>
      <c r="F83" s="49">
        <v>3408141</v>
      </c>
      <c r="G83" s="49">
        <v>3152012</v>
      </c>
      <c r="H83" s="49">
        <v>2622810</v>
      </c>
    </row>
    <row r="84" spans="1:8">
      <c r="A84" s="51" t="s">
        <v>78</v>
      </c>
      <c r="B84" s="49">
        <v>24287038</v>
      </c>
      <c r="C84" s="226">
        <v>16316297</v>
      </c>
      <c r="D84" s="49">
        <v>21994116</v>
      </c>
      <c r="E84" s="49">
        <v>16446497</v>
      </c>
      <c r="F84" s="49">
        <v>25541838</v>
      </c>
      <c r="G84" s="49">
        <v>19053850</v>
      </c>
      <c r="H84" s="49">
        <v>18987683</v>
      </c>
    </row>
    <row r="85" spans="1:8">
      <c r="A85" s="51" t="s">
        <v>116</v>
      </c>
      <c r="B85" s="49">
        <v>0</v>
      </c>
      <c r="C85" s="226">
        <v>0</v>
      </c>
      <c r="D85" s="49">
        <v>0</v>
      </c>
      <c r="E85" s="49">
        <v>0</v>
      </c>
      <c r="F85" s="49">
        <v>0</v>
      </c>
      <c r="G85" s="49">
        <v>0</v>
      </c>
      <c r="H85" s="49">
        <v>0</v>
      </c>
    </row>
    <row r="86" spans="1:8">
      <c r="A86" s="51" t="s">
        <v>117</v>
      </c>
      <c r="B86" s="49">
        <v>40065566</v>
      </c>
      <c r="C86" s="226">
        <v>43078773</v>
      </c>
      <c r="D86" s="49">
        <v>46409185</v>
      </c>
      <c r="E86" s="49">
        <v>48001687</v>
      </c>
      <c r="F86" s="49">
        <v>51839545</v>
      </c>
      <c r="G86" s="49">
        <v>40844707</v>
      </c>
      <c r="H86" s="49">
        <v>50315869</v>
      </c>
    </row>
    <row r="87" spans="1:8">
      <c r="A87" s="51" t="s">
        <v>77</v>
      </c>
      <c r="B87" s="49">
        <v>23159811</v>
      </c>
      <c r="C87" s="226">
        <v>29215503</v>
      </c>
      <c r="D87" s="49">
        <v>28262468</v>
      </c>
      <c r="E87" s="49">
        <v>34101818</v>
      </c>
      <c r="F87" s="49">
        <v>27105027</v>
      </c>
      <c r="G87" s="49">
        <v>24645139</v>
      </c>
      <c r="H87" s="49">
        <v>27909271</v>
      </c>
    </row>
    <row r="88" spans="1:8">
      <c r="A88" s="51" t="s">
        <v>120</v>
      </c>
      <c r="B88" s="49">
        <v>2770481</v>
      </c>
      <c r="C88" s="226">
        <v>2734604</v>
      </c>
      <c r="D88" s="49">
        <v>4337841</v>
      </c>
      <c r="E88" s="49">
        <v>16100448</v>
      </c>
      <c r="F88" s="49">
        <v>10387730</v>
      </c>
      <c r="G88" s="49">
        <v>7126496</v>
      </c>
      <c r="H88" s="49">
        <v>2992105</v>
      </c>
    </row>
    <row r="89" spans="1:8">
      <c r="A89" s="51" t="s">
        <v>122</v>
      </c>
      <c r="B89" s="49">
        <v>1230157</v>
      </c>
      <c r="C89" s="226">
        <v>1812812</v>
      </c>
      <c r="D89" s="49">
        <v>1461069</v>
      </c>
      <c r="E89" s="49">
        <v>0</v>
      </c>
      <c r="F89" s="49">
        <v>4280508</v>
      </c>
      <c r="G89" s="49">
        <v>2503449</v>
      </c>
      <c r="H89" s="49">
        <v>2306365</v>
      </c>
    </row>
    <row r="90" spans="1:8">
      <c r="A90" s="51" t="s">
        <v>124</v>
      </c>
      <c r="B90" s="49">
        <v>2945826</v>
      </c>
      <c r="C90" s="226">
        <v>3004272</v>
      </c>
      <c r="D90" s="49">
        <v>4001386</v>
      </c>
      <c r="E90" s="49">
        <v>3304112</v>
      </c>
      <c r="F90" s="49">
        <v>4069763</v>
      </c>
      <c r="G90" s="49">
        <v>2593215</v>
      </c>
      <c r="H90" s="49">
        <v>3380280</v>
      </c>
    </row>
    <row r="91" spans="1:8">
      <c r="A91" s="51" t="s">
        <v>126</v>
      </c>
      <c r="B91" s="49">
        <v>4723210</v>
      </c>
      <c r="C91" s="226">
        <v>4869967</v>
      </c>
      <c r="D91" s="49">
        <v>4167800</v>
      </c>
      <c r="E91" s="49">
        <v>4827178</v>
      </c>
      <c r="F91" s="49">
        <v>3496002</v>
      </c>
      <c r="G91" s="49">
        <v>2683570</v>
      </c>
      <c r="H91" s="49">
        <v>2815419.66</v>
      </c>
    </row>
    <row r="92" spans="1:8">
      <c r="A92" s="51" t="s">
        <v>127</v>
      </c>
      <c r="B92" s="49">
        <v>1155863</v>
      </c>
      <c r="C92" s="226">
        <v>3709706</v>
      </c>
      <c r="D92" s="49">
        <v>3256418</v>
      </c>
      <c r="E92" s="49">
        <v>2768534</v>
      </c>
      <c r="F92" s="49">
        <v>5004228</v>
      </c>
      <c r="G92" s="49">
        <v>5521863</v>
      </c>
      <c r="H92" s="49">
        <v>4676000</v>
      </c>
    </row>
    <row r="93" spans="1:8">
      <c r="A93" s="51" t="s">
        <v>128</v>
      </c>
      <c r="B93" s="49">
        <v>1968757</v>
      </c>
      <c r="C93" s="226">
        <v>1038641</v>
      </c>
      <c r="D93" s="49">
        <v>3174113</v>
      </c>
      <c r="E93" s="49">
        <v>2132811</v>
      </c>
      <c r="F93" s="49">
        <v>4057656</v>
      </c>
      <c r="G93" s="49">
        <v>3726911</v>
      </c>
      <c r="H93" s="49">
        <v>2791169</v>
      </c>
    </row>
    <row r="94" spans="1:8">
      <c r="A94" s="51" t="s">
        <v>130</v>
      </c>
      <c r="B94" s="49">
        <v>37126163</v>
      </c>
      <c r="C94" s="226">
        <v>34663948</v>
      </c>
      <c r="D94" s="49">
        <v>31568348</v>
      </c>
      <c r="E94" s="49">
        <v>31822641</v>
      </c>
      <c r="F94" s="49">
        <v>29512953</v>
      </c>
      <c r="G94" s="49">
        <v>31429639</v>
      </c>
      <c r="H94" s="49">
        <v>33717262.039999999</v>
      </c>
    </row>
    <row r="95" spans="1:8">
      <c r="A95" s="51" t="s">
        <v>131</v>
      </c>
      <c r="B95" s="49">
        <v>6906680</v>
      </c>
      <c r="C95" s="226">
        <v>6855010</v>
      </c>
      <c r="D95" s="49">
        <v>4397765</v>
      </c>
      <c r="E95" s="49">
        <v>4411811</v>
      </c>
      <c r="F95" s="49">
        <v>4137501</v>
      </c>
      <c r="G95" s="49">
        <v>5209814</v>
      </c>
      <c r="H95" s="49">
        <v>4520460.82</v>
      </c>
    </row>
    <row r="96" spans="1:8">
      <c r="A96" s="51" t="s">
        <v>132</v>
      </c>
      <c r="B96" s="49">
        <v>182269982</v>
      </c>
      <c r="C96" s="226">
        <v>202396109</v>
      </c>
      <c r="D96" s="49">
        <v>213163696</v>
      </c>
      <c r="E96" s="49">
        <v>266174783</v>
      </c>
      <c r="F96" s="49">
        <v>310405059</v>
      </c>
      <c r="G96" s="49">
        <v>276770345</v>
      </c>
      <c r="H96" s="49">
        <v>225547634</v>
      </c>
    </row>
    <row r="97" spans="1:8">
      <c r="A97" s="51" t="s">
        <v>75</v>
      </c>
      <c r="B97" s="49">
        <v>19233854</v>
      </c>
      <c r="C97" s="226">
        <v>17211024</v>
      </c>
      <c r="D97" s="49">
        <v>19445860</v>
      </c>
      <c r="E97" s="49">
        <v>19902516</v>
      </c>
      <c r="F97" s="49">
        <v>19579031</v>
      </c>
      <c r="G97" s="49">
        <v>18934616</v>
      </c>
      <c r="H97" s="49">
        <v>19840096</v>
      </c>
    </row>
    <row r="98" spans="1:8">
      <c r="A98" s="51" t="s">
        <v>133</v>
      </c>
      <c r="B98" s="49">
        <v>3654962</v>
      </c>
      <c r="C98" s="226">
        <v>3625360</v>
      </c>
      <c r="D98" s="49">
        <v>3888047</v>
      </c>
      <c r="E98" s="49">
        <v>3871257</v>
      </c>
      <c r="F98" s="49">
        <v>3347686</v>
      </c>
      <c r="G98" s="49">
        <v>3659614</v>
      </c>
      <c r="H98" s="49">
        <v>3655733</v>
      </c>
    </row>
    <row r="99" spans="1:8">
      <c r="A99" s="51" t="s">
        <v>134</v>
      </c>
      <c r="B99" s="49">
        <v>60712888</v>
      </c>
      <c r="C99" s="226">
        <v>60753360</v>
      </c>
      <c r="D99" s="49">
        <v>56813010</v>
      </c>
      <c r="E99" s="49">
        <v>52864116</v>
      </c>
      <c r="F99" s="49">
        <v>51093648</v>
      </c>
      <c r="G99" s="49">
        <v>47698397</v>
      </c>
      <c r="H99" s="49">
        <v>44334618</v>
      </c>
    </row>
    <row r="100" spans="1:8">
      <c r="A100" s="51" t="s">
        <v>136</v>
      </c>
      <c r="B100" s="49">
        <v>7625324</v>
      </c>
      <c r="C100" s="226">
        <v>7048702</v>
      </c>
      <c r="D100" s="49">
        <v>1313951</v>
      </c>
      <c r="E100" s="49">
        <v>230913</v>
      </c>
      <c r="F100" s="49">
        <v>109559</v>
      </c>
      <c r="G100" s="49">
        <v>161669</v>
      </c>
      <c r="H100" s="49">
        <v>7233</v>
      </c>
    </row>
    <row r="101" spans="1:8">
      <c r="A101" s="51" t="s">
        <v>145</v>
      </c>
      <c r="B101" s="49">
        <v>22900462</v>
      </c>
      <c r="C101" s="226">
        <v>17655646</v>
      </c>
      <c r="D101" s="49">
        <v>24342096</v>
      </c>
      <c r="E101" s="49">
        <v>27359375</v>
      </c>
      <c r="F101" s="49">
        <v>17338751</v>
      </c>
      <c r="G101" s="49">
        <v>22734212</v>
      </c>
      <c r="H101" s="49">
        <v>7340977</v>
      </c>
    </row>
    <row r="102" spans="1:8">
      <c r="A102" s="51" t="s">
        <v>138</v>
      </c>
      <c r="B102" s="49">
        <v>44719794</v>
      </c>
      <c r="C102" s="226">
        <v>48277644</v>
      </c>
      <c r="D102" s="49">
        <v>28151770</v>
      </c>
      <c r="E102" s="49">
        <v>41465566</v>
      </c>
      <c r="F102" s="49">
        <v>56565509</v>
      </c>
      <c r="G102" s="49">
        <v>46988859</v>
      </c>
      <c r="H102" s="49">
        <v>38706002</v>
      </c>
    </row>
    <row r="103" spans="1:8">
      <c r="A103" s="51" t="s">
        <v>140</v>
      </c>
      <c r="B103" s="49">
        <v>7429447</v>
      </c>
      <c r="C103" s="226">
        <v>12688769</v>
      </c>
      <c r="D103" s="49">
        <v>1857931</v>
      </c>
      <c r="E103" s="49">
        <v>5498409</v>
      </c>
      <c r="F103" s="49">
        <v>2499129</v>
      </c>
      <c r="G103" s="49">
        <v>1779308</v>
      </c>
      <c r="H103" s="49">
        <v>1756914</v>
      </c>
    </row>
    <row r="104" spans="1:8">
      <c r="A104" s="51" t="s">
        <v>142</v>
      </c>
      <c r="B104" s="49">
        <v>16117347</v>
      </c>
      <c r="C104" s="226">
        <v>16250358</v>
      </c>
      <c r="D104" s="49">
        <v>17689581</v>
      </c>
      <c r="E104" s="49">
        <v>13742084</v>
      </c>
      <c r="F104" s="49">
        <v>15837317</v>
      </c>
      <c r="G104" s="49">
        <v>15241509</v>
      </c>
      <c r="H104" s="49">
        <v>14497238</v>
      </c>
    </row>
    <row r="105" spans="1:8">
      <c r="A105" s="51" t="s">
        <v>144</v>
      </c>
      <c r="B105" s="49">
        <v>2057459</v>
      </c>
      <c r="C105" s="226">
        <v>1983296</v>
      </c>
      <c r="D105" s="49">
        <v>1784814</v>
      </c>
      <c r="E105" s="49">
        <v>1279397</v>
      </c>
      <c r="F105" s="49">
        <v>1075567</v>
      </c>
      <c r="G105" s="49">
        <v>1268127</v>
      </c>
      <c r="H105" s="49">
        <v>1173587</v>
      </c>
    </row>
    <row r="106" spans="1:8">
      <c r="A106" s="51" t="s">
        <v>146</v>
      </c>
      <c r="B106" s="49">
        <v>14391945</v>
      </c>
      <c r="C106" s="226">
        <v>11707589</v>
      </c>
      <c r="D106" s="49">
        <v>7652775</v>
      </c>
      <c r="E106" s="49">
        <v>20887068</v>
      </c>
      <c r="F106" s="49">
        <v>20020884</v>
      </c>
      <c r="G106" s="49">
        <v>31965807</v>
      </c>
      <c r="H106" s="49">
        <v>28456638</v>
      </c>
    </row>
    <row r="107" spans="1:8">
      <c r="A107" s="51" t="s">
        <v>148</v>
      </c>
      <c r="B107" s="49">
        <v>34344367</v>
      </c>
      <c r="C107" s="226">
        <v>35034564</v>
      </c>
      <c r="D107" s="49">
        <v>46041375</v>
      </c>
      <c r="E107" s="49">
        <v>62166717</v>
      </c>
      <c r="F107" s="49">
        <v>101102556</v>
      </c>
      <c r="G107" s="49">
        <v>53872932</v>
      </c>
      <c r="H107" s="49">
        <v>73423776</v>
      </c>
    </row>
    <row r="108" spans="1:8">
      <c r="A108" s="51" t="s">
        <v>150</v>
      </c>
      <c r="B108" s="49">
        <v>4451186</v>
      </c>
      <c r="C108" s="226">
        <v>5548741</v>
      </c>
      <c r="D108" s="49">
        <v>8240546</v>
      </c>
      <c r="E108" s="49">
        <v>9507737</v>
      </c>
      <c r="F108" s="49">
        <v>5279733</v>
      </c>
      <c r="G108" s="49">
        <v>5710543</v>
      </c>
      <c r="H108" s="49">
        <v>4308286</v>
      </c>
    </row>
    <row r="109" spans="1:8">
      <c r="A109" s="51" t="s">
        <v>152</v>
      </c>
      <c r="B109" s="49">
        <v>4204652</v>
      </c>
      <c r="C109" s="226">
        <v>3115408</v>
      </c>
      <c r="D109" s="49">
        <v>2778631</v>
      </c>
      <c r="E109" s="49">
        <v>2606566</v>
      </c>
      <c r="F109" s="49">
        <v>2412587</v>
      </c>
      <c r="G109" s="49">
        <v>1386910</v>
      </c>
      <c r="H109" s="49">
        <v>2489378</v>
      </c>
    </row>
    <row r="110" spans="1:8">
      <c r="A110" s="51" t="s">
        <v>153</v>
      </c>
      <c r="B110" s="49">
        <v>6354977</v>
      </c>
      <c r="C110" s="226">
        <v>5292833</v>
      </c>
      <c r="D110" s="49">
        <v>8586135</v>
      </c>
      <c r="E110" s="49">
        <v>16458861</v>
      </c>
      <c r="F110" s="49">
        <v>27413162</v>
      </c>
      <c r="G110" s="49">
        <v>26121072</v>
      </c>
      <c r="H110" s="49">
        <v>24196734</v>
      </c>
    </row>
    <row r="111" spans="1:8">
      <c r="A111" s="51" t="s">
        <v>154</v>
      </c>
      <c r="B111" s="49">
        <v>41874796</v>
      </c>
      <c r="C111" s="226">
        <v>32028361</v>
      </c>
      <c r="D111" s="49">
        <v>34728334</v>
      </c>
      <c r="E111" s="49">
        <v>38730920</v>
      </c>
      <c r="F111" s="49">
        <v>25622055</v>
      </c>
      <c r="G111" s="49">
        <v>22081864</v>
      </c>
      <c r="H111" s="49">
        <v>18212481.140000001</v>
      </c>
    </row>
    <row r="112" spans="1:8">
      <c r="A112" s="51" t="s">
        <v>155</v>
      </c>
      <c r="B112" s="49">
        <v>10922995</v>
      </c>
      <c r="C112" s="226">
        <v>8426278</v>
      </c>
      <c r="D112" s="49">
        <v>7861377</v>
      </c>
      <c r="E112" s="49">
        <v>8889687</v>
      </c>
      <c r="F112" s="49">
        <v>6456727</v>
      </c>
      <c r="G112" s="49">
        <v>7715788</v>
      </c>
      <c r="H112" s="49">
        <v>6173103</v>
      </c>
    </row>
    <row r="113" spans="1:8">
      <c r="A113" s="51" t="s">
        <v>157</v>
      </c>
      <c r="B113" s="49">
        <v>9252956</v>
      </c>
      <c r="C113" s="226">
        <v>10031545</v>
      </c>
      <c r="D113" s="49">
        <v>7468852</v>
      </c>
      <c r="E113" s="49">
        <v>10152217</v>
      </c>
      <c r="F113" s="49">
        <v>11943808</v>
      </c>
      <c r="G113" s="49">
        <v>10774945</v>
      </c>
      <c r="H113" s="49">
        <v>10720775</v>
      </c>
    </row>
    <row r="114" spans="1:8">
      <c r="A114" s="51" t="s">
        <v>158</v>
      </c>
      <c r="B114" s="49">
        <v>5182502</v>
      </c>
      <c r="C114" s="226">
        <v>6743493</v>
      </c>
      <c r="D114" s="49">
        <v>2764297</v>
      </c>
      <c r="E114" s="49">
        <v>2764297</v>
      </c>
      <c r="F114" s="49">
        <v>2764298</v>
      </c>
      <c r="G114" s="49">
        <v>1997633</v>
      </c>
      <c r="H114" s="49">
        <v>854889</v>
      </c>
    </row>
    <row r="115" spans="1:8">
      <c r="A115" s="59" t="s">
        <v>159</v>
      </c>
      <c r="B115" s="49">
        <v>1155524828</v>
      </c>
      <c r="C115" s="226">
        <v>1106350100</v>
      </c>
      <c r="D115" s="49">
        <f>SUM(D64:D114)</f>
        <v>1050280683</v>
      </c>
      <c r="E115" s="49">
        <f>SUM(E64:E114)</f>
        <v>1176162331</v>
      </c>
      <c r="F115" s="49">
        <f>SUM(F64:F114)</f>
        <v>1361264179</v>
      </c>
      <c r="G115" s="49">
        <f>SUM(G64:G114)</f>
        <v>1306523668</v>
      </c>
      <c r="H115" s="49">
        <f>SUM(H64:H114)</f>
        <v>1175159480.5700002</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6710979</v>
      </c>
      <c r="C123" s="226">
        <v>5759532</v>
      </c>
      <c r="D123" s="49">
        <v>8386372</v>
      </c>
      <c r="E123" s="49">
        <v>5844596</v>
      </c>
      <c r="F123" s="49">
        <v>7469990</v>
      </c>
      <c r="G123" s="49">
        <v>10114107</v>
      </c>
      <c r="H123" s="49">
        <v>4324771</v>
      </c>
    </row>
    <row r="124" spans="1:8">
      <c r="A124" s="51" t="s">
        <v>84</v>
      </c>
      <c r="B124" s="49">
        <v>1734381</v>
      </c>
      <c r="C124" s="226">
        <v>1416504</v>
      </c>
      <c r="D124" s="49">
        <v>641189</v>
      </c>
      <c r="E124" s="49">
        <v>1190197</v>
      </c>
      <c r="F124" s="49">
        <v>2274839</v>
      </c>
      <c r="G124" s="49">
        <v>1692398</v>
      </c>
      <c r="H124" s="49">
        <v>2192965</v>
      </c>
    </row>
    <row r="125" spans="1:8">
      <c r="A125" s="51" t="s">
        <v>86</v>
      </c>
      <c r="B125" s="49">
        <v>32690707</v>
      </c>
      <c r="C125" s="226">
        <v>24352260</v>
      </c>
      <c r="D125" s="49">
        <v>14457422</v>
      </c>
      <c r="E125" s="49">
        <v>0</v>
      </c>
      <c r="F125" s="49">
        <v>0</v>
      </c>
      <c r="G125" s="49">
        <v>0</v>
      </c>
      <c r="H125" s="49">
        <v>0</v>
      </c>
    </row>
    <row r="126" spans="1:8">
      <c r="A126" s="51" t="s">
        <v>88</v>
      </c>
      <c r="B126" s="49">
        <v>0</v>
      </c>
      <c r="C126" s="226">
        <v>1924358</v>
      </c>
      <c r="D126" s="49">
        <v>5897583</v>
      </c>
      <c r="E126" s="49">
        <v>2437288</v>
      </c>
      <c r="F126" s="49">
        <v>3828119</v>
      </c>
      <c r="G126" s="49">
        <v>3120137</v>
      </c>
      <c r="H126" s="49">
        <v>3257355</v>
      </c>
    </row>
    <row r="127" spans="1:8">
      <c r="A127" s="51" t="s">
        <v>74</v>
      </c>
      <c r="B127" s="49">
        <v>213542742</v>
      </c>
      <c r="C127" s="226">
        <v>282930697</v>
      </c>
      <c r="D127" s="49">
        <v>328830441</v>
      </c>
      <c r="E127" s="49">
        <v>287600229</v>
      </c>
      <c r="F127" s="49">
        <v>191485214</v>
      </c>
      <c r="G127" s="49">
        <v>128727561</v>
      </c>
      <c r="H127" s="49">
        <v>217717971</v>
      </c>
    </row>
    <row r="128" spans="1:8">
      <c r="A128" s="51" t="s">
        <v>91</v>
      </c>
      <c r="B128" s="49">
        <v>2370333</v>
      </c>
      <c r="C128" s="226">
        <v>3215900</v>
      </c>
      <c r="D128" s="49">
        <v>3677451</v>
      </c>
      <c r="E128" s="49">
        <v>2673330</v>
      </c>
      <c r="F128" s="49">
        <v>809412</v>
      </c>
      <c r="G128" s="49">
        <v>3540139</v>
      </c>
      <c r="H128" s="49">
        <v>13638123</v>
      </c>
    </row>
    <row r="129" spans="1:8">
      <c r="A129" s="51" t="s">
        <v>93</v>
      </c>
      <c r="B129" s="49">
        <v>21448605</v>
      </c>
      <c r="C129" s="226">
        <v>21919436</v>
      </c>
      <c r="D129" s="49">
        <v>23273633</v>
      </c>
      <c r="E129" s="49">
        <v>22003663</v>
      </c>
      <c r="F129" s="49">
        <v>20110708</v>
      </c>
      <c r="G129" s="49">
        <v>20127419</v>
      </c>
      <c r="H129" s="49">
        <v>17197045</v>
      </c>
    </row>
    <row r="130" spans="1:8">
      <c r="A130" s="51" t="s">
        <v>95</v>
      </c>
      <c r="B130" s="49">
        <v>34343</v>
      </c>
      <c r="C130" s="226">
        <v>96892</v>
      </c>
      <c r="D130" s="49">
        <v>0</v>
      </c>
      <c r="E130" s="49">
        <v>0</v>
      </c>
      <c r="F130" s="49">
        <v>0</v>
      </c>
      <c r="G130" s="49">
        <v>1766245</v>
      </c>
      <c r="H130" s="49">
        <v>0</v>
      </c>
    </row>
    <row r="131" spans="1:8">
      <c r="A131" s="51" t="s">
        <v>97</v>
      </c>
      <c r="B131" s="49">
        <v>0</v>
      </c>
      <c r="C131" s="226">
        <v>0</v>
      </c>
      <c r="D131" s="49">
        <v>0</v>
      </c>
      <c r="E131" s="49">
        <v>0</v>
      </c>
      <c r="F131" s="49">
        <v>0</v>
      </c>
      <c r="G131" s="49">
        <v>0</v>
      </c>
      <c r="H131" s="49">
        <v>0</v>
      </c>
    </row>
    <row r="132" spans="1:8">
      <c r="A132" s="51" t="s">
        <v>99</v>
      </c>
      <c r="B132" s="49">
        <v>9399670</v>
      </c>
      <c r="C132" s="226">
        <v>8574425</v>
      </c>
      <c r="D132" s="49">
        <v>37541288</v>
      </c>
      <c r="E132" s="49">
        <v>21512549</v>
      </c>
      <c r="F132" s="49">
        <v>31692673</v>
      </c>
      <c r="G132" s="49">
        <v>28084656</v>
      </c>
      <c r="H132" s="49">
        <v>12751599</v>
      </c>
    </row>
    <row r="133" spans="1:8">
      <c r="A133" s="51" t="s">
        <v>101</v>
      </c>
      <c r="B133" s="49">
        <v>36702</v>
      </c>
      <c r="C133" s="226">
        <v>38859</v>
      </c>
      <c r="D133" s="49">
        <v>2022362</v>
      </c>
      <c r="E133" s="49">
        <v>5138988</v>
      </c>
      <c r="F133" s="49">
        <v>1048123</v>
      </c>
      <c r="G133" s="49">
        <v>1780900</v>
      </c>
      <c r="H133" s="49">
        <v>1425596</v>
      </c>
    </row>
    <row r="134" spans="1:8">
      <c r="A134" s="51" t="s">
        <v>102</v>
      </c>
      <c r="B134" s="49">
        <v>6692896</v>
      </c>
      <c r="C134" s="226">
        <v>6055773</v>
      </c>
      <c r="D134" s="49">
        <v>12083617</v>
      </c>
      <c r="E134" s="49">
        <v>4683194</v>
      </c>
      <c r="F134" s="49">
        <v>4752539</v>
      </c>
      <c r="G134" s="49">
        <v>5562803</v>
      </c>
      <c r="H134" s="49">
        <v>6464443</v>
      </c>
    </row>
    <row r="135" spans="1:8">
      <c r="A135" s="51" t="s">
        <v>103</v>
      </c>
      <c r="B135" s="49">
        <v>1232559</v>
      </c>
      <c r="C135" s="226">
        <v>1321099</v>
      </c>
      <c r="D135" s="49">
        <v>1326064</v>
      </c>
      <c r="E135" s="49">
        <v>1637037</v>
      </c>
      <c r="F135" s="49">
        <v>1529374</v>
      </c>
      <c r="G135" s="49">
        <v>1505913</v>
      </c>
      <c r="H135" s="49">
        <v>1275898</v>
      </c>
    </row>
    <row r="136" spans="1:8">
      <c r="A136" s="51" t="s">
        <v>104</v>
      </c>
      <c r="B136" s="49">
        <v>0</v>
      </c>
      <c r="C136" s="226">
        <v>0</v>
      </c>
      <c r="D136" s="49">
        <v>0</v>
      </c>
      <c r="E136" s="49">
        <v>0</v>
      </c>
      <c r="F136" s="49">
        <v>0</v>
      </c>
      <c r="G136" s="49">
        <v>0</v>
      </c>
      <c r="H136" s="49">
        <v>0</v>
      </c>
    </row>
    <row r="137" spans="1:8">
      <c r="A137" s="51" t="s">
        <v>105</v>
      </c>
      <c r="B137" s="49">
        <v>0</v>
      </c>
      <c r="C137" s="226">
        <v>0</v>
      </c>
      <c r="D137" s="49">
        <v>0</v>
      </c>
      <c r="E137" s="49">
        <v>0</v>
      </c>
      <c r="F137" s="49">
        <v>2856738</v>
      </c>
      <c r="G137" s="49">
        <v>385459</v>
      </c>
      <c r="H137" s="49">
        <v>0</v>
      </c>
    </row>
    <row r="138" spans="1:8">
      <c r="A138" s="51" t="s">
        <v>107</v>
      </c>
      <c r="B138" s="49">
        <v>2766684</v>
      </c>
      <c r="C138" s="226">
        <v>1451671</v>
      </c>
      <c r="D138" s="49">
        <v>977796</v>
      </c>
      <c r="E138" s="49">
        <v>1151675</v>
      </c>
      <c r="F138" s="49">
        <v>1282732</v>
      </c>
      <c r="G138" s="49">
        <v>1566636</v>
      </c>
      <c r="H138" s="49">
        <v>1551451</v>
      </c>
    </row>
    <row r="139" spans="1:8">
      <c r="A139" s="51" t="s">
        <v>76</v>
      </c>
      <c r="B139" s="49">
        <v>0</v>
      </c>
      <c r="C139" s="226">
        <v>0</v>
      </c>
      <c r="D139" s="49">
        <v>0</v>
      </c>
      <c r="E139" s="49">
        <v>0</v>
      </c>
      <c r="F139" s="49">
        <v>0</v>
      </c>
      <c r="G139" s="49">
        <v>0</v>
      </c>
      <c r="H139" s="49">
        <v>0</v>
      </c>
    </row>
    <row r="140" spans="1:8">
      <c r="A140" s="51" t="s">
        <v>110</v>
      </c>
      <c r="B140" s="49">
        <v>99064</v>
      </c>
      <c r="C140" s="226">
        <v>234153</v>
      </c>
      <c r="D140" s="49">
        <v>309018</v>
      </c>
      <c r="E140" s="49">
        <v>190314</v>
      </c>
      <c r="F140" s="49">
        <v>216778</v>
      </c>
      <c r="G140" s="49">
        <v>154963</v>
      </c>
      <c r="H140" s="49">
        <v>85682</v>
      </c>
    </row>
    <row r="141" spans="1:8">
      <c r="A141" s="51" t="s">
        <v>111</v>
      </c>
      <c r="B141" s="49">
        <v>0</v>
      </c>
      <c r="C141" s="226">
        <v>0</v>
      </c>
      <c r="D141" s="49">
        <v>0</v>
      </c>
      <c r="E141" s="49">
        <v>0</v>
      </c>
      <c r="F141" s="49">
        <v>0</v>
      </c>
      <c r="G141" s="49">
        <v>0</v>
      </c>
      <c r="H141" s="49">
        <v>0</v>
      </c>
    </row>
    <row r="142" spans="1:8">
      <c r="A142" s="51" t="s">
        <v>113</v>
      </c>
      <c r="B142" s="49">
        <v>0</v>
      </c>
      <c r="C142" s="226">
        <v>412423</v>
      </c>
      <c r="D142" s="49">
        <v>276242</v>
      </c>
      <c r="E142" s="49">
        <v>1617510</v>
      </c>
      <c r="F142" s="49">
        <v>1514690</v>
      </c>
      <c r="G142" s="49">
        <v>1264968</v>
      </c>
      <c r="H142" s="49">
        <v>1235983</v>
      </c>
    </row>
    <row r="143" spans="1:8">
      <c r="A143" s="51" t="s">
        <v>78</v>
      </c>
      <c r="B143" s="49">
        <v>0</v>
      </c>
      <c r="C143" s="226">
        <v>0</v>
      </c>
      <c r="D143" s="49">
        <v>3519155</v>
      </c>
      <c r="E143" s="49">
        <v>0</v>
      </c>
      <c r="F143" s="49">
        <v>1208173</v>
      </c>
      <c r="G143" s="49">
        <v>461223</v>
      </c>
      <c r="H143" s="49">
        <v>2598139</v>
      </c>
    </row>
    <row r="144" spans="1:8">
      <c r="A144" s="51" t="s">
        <v>116</v>
      </c>
      <c r="B144" s="49">
        <v>34693280</v>
      </c>
      <c r="C144" s="226">
        <v>34640357</v>
      </c>
      <c r="D144" s="49">
        <v>36557386</v>
      </c>
      <c r="E144" s="49">
        <v>37800226</v>
      </c>
      <c r="F144" s="49">
        <v>37825819</v>
      </c>
      <c r="G144" s="49">
        <v>33134559</v>
      </c>
      <c r="H144" s="49">
        <v>32466025</v>
      </c>
    </row>
    <row r="145" spans="1:8">
      <c r="A145" s="51" t="s">
        <v>117</v>
      </c>
      <c r="B145" s="49">
        <v>12087475</v>
      </c>
      <c r="C145" s="226">
        <v>11245757</v>
      </c>
      <c r="D145" s="49">
        <v>3788325</v>
      </c>
      <c r="E145" s="49">
        <v>827262</v>
      </c>
      <c r="F145" s="49">
        <v>906625</v>
      </c>
      <c r="G145" s="49">
        <v>8792272</v>
      </c>
      <c r="H145" s="49">
        <v>931122</v>
      </c>
    </row>
    <row r="146" spans="1:8">
      <c r="A146" s="51" t="s">
        <v>77</v>
      </c>
      <c r="B146" s="49">
        <v>16415367</v>
      </c>
      <c r="C146" s="226">
        <v>17624317</v>
      </c>
      <c r="D146" s="49">
        <v>17742233</v>
      </c>
      <c r="E146" s="49">
        <v>20011270</v>
      </c>
      <c r="F146" s="49">
        <v>16979494</v>
      </c>
      <c r="G146" s="49">
        <v>17338184</v>
      </c>
      <c r="H146" s="49">
        <v>17082394</v>
      </c>
    </row>
    <row r="147" spans="1:8">
      <c r="A147" s="51" t="s">
        <v>120</v>
      </c>
      <c r="B147" s="49">
        <v>51900</v>
      </c>
      <c r="C147" s="226">
        <v>18183</v>
      </c>
      <c r="D147" s="49">
        <v>22459</v>
      </c>
      <c r="E147" s="49">
        <v>20966</v>
      </c>
      <c r="F147" s="49">
        <v>5609</v>
      </c>
      <c r="G147" s="49">
        <v>779479</v>
      </c>
      <c r="H147" s="49">
        <v>2477291</v>
      </c>
    </row>
    <row r="148" spans="1:8">
      <c r="A148" s="51" t="s">
        <v>122</v>
      </c>
      <c r="B148" s="49">
        <v>3457963</v>
      </c>
      <c r="C148" s="226">
        <v>5801425</v>
      </c>
      <c r="D148" s="49">
        <v>4689379</v>
      </c>
      <c r="E148" s="49">
        <v>6271066</v>
      </c>
      <c r="F148" s="49">
        <v>3702148</v>
      </c>
      <c r="G148" s="49">
        <v>6012528</v>
      </c>
      <c r="H148" s="49">
        <v>3962688</v>
      </c>
    </row>
    <row r="149" spans="1:8">
      <c r="A149" s="51" t="s">
        <v>124</v>
      </c>
      <c r="B149" s="49">
        <v>461162</v>
      </c>
      <c r="C149" s="226">
        <v>579100</v>
      </c>
      <c r="D149" s="49">
        <v>549315</v>
      </c>
      <c r="E149" s="49">
        <v>389240</v>
      </c>
      <c r="F149" s="49">
        <v>304383</v>
      </c>
      <c r="G149" s="49">
        <v>1048140</v>
      </c>
      <c r="H149" s="49">
        <v>1514478</v>
      </c>
    </row>
    <row r="150" spans="1:8">
      <c r="A150" s="51" t="s">
        <v>126</v>
      </c>
      <c r="B150" s="49">
        <v>0</v>
      </c>
      <c r="C150" s="226">
        <v>0</v>
      </c>
      <c r="D150" s="49">
        <v>0</v>
      </c>
      <c r="E150" s="49">
        <v>0</v>
      </c>
      <c r="F150" s="49">
        <v>0</v>
      </c>
      <c r="G150" s="49">
        <v>0</v>
      </c>
      <c r="H150" s="49">
        <v>0</v>
      </c>
    </row>
    <row r="151" spans="1:8">
      <c r="A151" s="51" t="s">
        <v>127</v>
      </c>
      <c r="B151" s="49">
        <v>2363777</v>
      </c>
      <c r="C151" s="226">
        <v>0</v>
      </c>
      <c r="D151" s="49">
        <v>0</v>
      </c>
      <c r="E151" s="49">
        <v>0</v>
      </c>
      <c r="F151" s="49">
        <v>0</v>
      </c>
      <c r="G151" s="49">
        <v>0</v>
      </c>
      <c r="H151" s="49">
        <v>0</v>
      </c>
    </row>
    <row r="152" spans="1:8">
      <c r="A152" s="51" t="s">
        <v>128</v>
      </c>
      <c r="B152" s="49">
        <v>5602963</v>
      </c>
      <c r="C152" s="226">
        <v>4791311</v>
      </c>
      <c r="D152" s="49">
        <v>5120376</v>
      </c>
      <c r="E152" s="49">
        <v>6293679</v>
      </c>
      <c r="F152" s="49">
        <v>4355115</v>
      </c>
      <c r="G152" s="49">
        <v>5020581</v>
      </c>
      <c r="H152" s="49">
        <v>4557679</v>
      </c>
    </row>
    <row r="153" spans="1:8">
      <c r="A153" s="51" t="s">
        <v>130</v>
      </c>
      <c r="B153" s="49">
        <v>18838612</v>
      </c>
      <c r="C153" s="226">
        <v>18814350</v>
      </c>
      <c r="D153" s="49">
        <v>18226500</v>
      </c>
      <c r="E153" s="49">
        <v>17406462</v>
      </c>
      <c r="F153" s="49">
        <v>16981806</v>
      </c>
      <c r="G153" s="49">
        <v>17797953</v>
      </c>
      <c r="H153" s="49">
        <v>17290140.280000001</v>
      </c>
    </row>
    <row r="154" spans="1:8">
      <c r="A154" s="51" t="s">
        <v>131</v>
      </c>
      <c r="B154" s="49">
        <v>0</v>
      </c>
      <c r="C154" s="226">
        <v>0</v>
      </c>
      <c r="D154" s="49">
        <v>0</v>
      </c>
      <c r="E154" s="49">
        <v>0</v>
      </c>
      <c r="F154" s="49">
        <v>0</v>
      </c>
      <c r="G154" s="49">
        <v>0</v>
      </c>
      <c r="H154" s="49">
        <v>0</v>
      </c>
    </row>
    <row r="155" spans="1:8">
      <c r="A155" s="51" t="s">
        <v>132</v>
      </c>
      <c r="B155" s="49">
        <v>186008271</v>
      </c>
      <c r="C155" s="226">
        <v>183368845</v>
      </c>
      <c r="D155" s="49">
        <v>170021101</v>
      </c>
      <c r="E155" s="49">
        <v>141762771</v>
      </c>
      <c r="F155" s="49">
        <v>112663636</v>
      </c>
      <c r="G155" s="49">
        <v>151173832</v>
      </c>
      <c r="H155" s="49">
        <v>204159747</v>
      </c>
    </row>
    <row r="156" spans="1:8">
      <c r="A156" s="51" t="s">
        <v>75</v>
      </c>
      <c r="B156" s="49">
        <v>23146156</v>
      </c>
      <c r="C156" s="226">
        <v>22880575</v>
      </c>
      <c r="D156" s="49">
        <v>23259953</v>
      </c>
      <c r="E156" s="49">
        <v>24475251</v>
      </c>
      <c r="F156" s="49">
        <v>26072946</v>
      </c>
      <c r="G156" s="49">
        <v>22627503</v>
      </c>
      <c r="H156" s="49">
        <v>24834294</v>
      </c>
    </row>
    <row r="157" spans="1:8">
      <c r="A157" s="51" t="s">
        <v>133</v>
      </c>
      <c r="B157" s="49">
        <v>0</v>
      </c>
      <c r="C157" s="226">
        <v>0</v>
      </c>
      <c r="D157" s="49">
        <v>0</v>
      </c>
      <c r="E157" s="49">
        <v>0</v>
      </c>
      <c r="F157" s="49">
        <v>0</v>
      </c>
      <c r="G157" s="49">
        <v>0</v>
      </c>
      <c r="H157" s="49">
        <v>0</v>
      </c>
    </row>
    <row r="158" spans="1:8">
      <c r="A158" s="51" t="s">
        <v>134</v>
      </c>
      <c r="B158" s="49">
        <v>52668975</v>
      </c>
      <c r="C158" s="226">
        <v>46280033</v>
      </c>
      <c r="D158" s="49">
        <v>43676512</v>
      </c>
      <c r="E158" s="49">
        <v>44000959</v>
      </c>
      <c r="F158" s="49">
        <v>44304864</v>
      </c>
      <c r="G158" s="49">
        <v>33649194</v>
      </c>
      <c r="H158" s="49">
        <v>41648891</v>
      </c>
    </row>
    <row r="159" spans="1:8">
      <c r="A159" s="51" t="s">
        <v>136</v>
      </c>
      <c r="B159" s="49">
        <v>9017957</v>
      </c>
      <c r="C159" s="226">
        <v>9017957</v>
      </c>
      <c r="D159" s="49">
        <v>8840304</v>
      </c>
      <c r="E159" s="49">
        <v>7511294</v>
      </c>
      <c r="F159" s="49">
        <v>7738330</v>
      </c>
      <c r="G159" s="49">
        <v>7350270</v>
      </c>
      <c r="H159" s="49">
        <v>6869077</v>
      </c>
    </row>
    <row r="160" spans="1:8">
      <c r="A160" s="51" t="s">
        <v>145</v>
      </c>
      <c r="B160" s="49">
        <v>26510304</v>
      </c>
      <c r="C160" s="226">
        <v>20688172</v>
      </c>
      <c r="D160" s="49">
        <v>14893145</v>
      </c>
      <c r="E160" s="49">
        <v>12568129</v>
      </c>
      <c r="F160" s="49">
        <v>7369156</v>
      </c>
      <c r="G160" s="49">
        <v>13732483</v>
      </c>
      <c r="H160" s="49">
        <v>4744730</v>
      </c>
    </row>
    <row r="161" spans="1:8">
      <c r="A161" s="51" t="s">
        <v>138</v>
      </c>
      <c r="B161" s="49">
        <v>27368910</v>
      </c>
      <c r="C161" s="226">
        <v>22383044</v>
      </c>
      <c r="D161" s="49">
        <v>40157035</v>
      </c>
      <c r="E161" s="49">
        <v>21634437</v>
      </c>
      <c r="F161" s="49">
        <v>12096297</v>
      </c>
      <c r="G161" s="49">
        <v>5056221</v>
      </c>
      <c r="H161" s="49">
        <v>6851988</v>
      </c>
    </row>
    <row r="162" spans="1:8">
      <c r="A162" s="51" t="s">
        <v>140</v>
      </c>
      <c r="B162" s="49">
        <v>2027745</v>
      </c>
      <c r="C162" s="226">
        <v>461483</v>
      </c>
      <c r="D162" s="49">
        <v>532368</v>
      </c>
      <c r="E162" s="49">
        <v>941339</v>
      </c>
      <c r="F162" s="49">
        <v>431272</v>
      </c>
      <c r="G162" s="49">
        <v>2913488</v>
      </c>
      <c r="H162" s="49">
        <v>4740191</v>
      </c>
    </row>
    <row r="163" spans="1:8">
      <c r="A163" s="51" t="s">
        <v>142</v>
      </c>
      <c r="B163" s="49">
        <v>2458737</v>
      </c>
      <c r="C163" s="226">
        <v>3443193</v>
      </c>
      <c r="D163" s="49">
        <v>2265454</v>
      </c>
      <c r="E163" s="49">
        <v>1805369</v>
      </c>
      <c r="F163" s="49">
        <v>2522988</v>
      </c>
      <c r="G163" s="49">
        <v>1642267</v>
      </c>
      <c r="H163" s="49">
        <v>2336293</v>
      </c>
    </row>
    <row r="164" spans="1:8">
      <c r="A164" s="51" t="s">
        <v>144</v>
      </c>
      <c r="B164" s="49">
        <v>870466</v>
      </c>
      <c r="C164" s="226">
        <v>908903</v>
      </c>
      <c r="D164" s="49">
        <v>796456</v>
      </c>
      <c r="E164" s="49">
        <v>736110</v>
      </c>
      <c r="F164" s="49">
        <v>747464</v>
      </c>
      <c r="G164" s="49">
        <v>936657</v>
      </c>
      <c r="H164" s="49">
        <v>829805</v>
      </c>
    </row>
    <row r="165" spans="1:8">
      <c r="A165" s="51" t="s">
        <v>146</v>
      </c>
      <c r="B165" s="49">
        <v>16315118</v>
      </c>
      <c r="C165" s="226">
        <v>12631960</v>
      </c>
      <c r="D165" s="49">
        <v>13395650</v>
      </c>
      <c r="E165" s="49">
        <v>5056888</v>
      </c>
      <c r="F165" s="49">
        <v>6182935</v>
      </c>
      <c r="G165" s="49">
        <v>3057</v>
      </c>
      <c r="H165" s="49">
        <v>0</v>
      </c>
    </row>
    <row r="166" spans="1:8">
      <c r="A166" s="51" t="s">
        <v>148</v>
      </c>
      <c r="B166" s="49">
        <v>346671</v>
      </c>
      <c r="C166" s="226">
        <v>772465</v>
      </c>
      <c r="D166" s="49">
        <v>812105</v>
      </c>
      <c r="E166" s="49">
        <v>702877</v>
      </c>
      <c r="F166" s="49">
        <v>797478</v>
      </c>
      <c r="G166" s="49">
        <v>699043</v>
      </c>
      <c r="H166" s="49">
        <v>647926</v>
      </c>
    </row>
    <row r="167" spans="1:8">
      <c r="A167" s="51" t="s">
        <v>150</v>
      </c>
      <c r="B167" s="49">
        <v>706291</v>
      </c>
      <c r="C167" s="226">
        <v>932015</v>
      </c>
      <c r="D167" s="49">
        <v>0</v>
      </c>
      <c r="E167" s="49">
        <v>3580074</v>
      </c>
      <c r="F167" s="49">
        <v>1866579</v>
      </c>
      <c r="G167" s="49">
        <v>0</v>
      </c>
      <c r="H167" s="49">
        <v>2488771</v>
      </c>
    </row>
    <row r="168" spans="1:8">
      <c r="A168" s="51" t="s">
        <v>152</v>
      </c>
      <c r="B168" s="49">
        <v>2626346</v>
      </c>
      <c r="C168" s="226">
        <v>2275867</v>
      </c>
      <c r="D168" s="49">
        <v>2757211</v>
      </c>
      <c r="E168" s="49">
        <v>2302332</v>
      </c>
      <c r="F168" s="49">
        <v>2177246</v>
      </c>
      <c r="G168" s="49">
        <v>2579010</v>
      </c>
      <c r="H168" s="49">
        <v>1446816</v>
      </c>
    </row>
    <row r="169" spans="1:8">
      <c r="A169" s="51" t="s">
        <v>153</v>
      </c>
      <c r="B169" s="49">
        <v>10644026</v>
      </c>
      <c r="C169" s="226">
        <v>10011200</v>
      </c>
      <c r="D169" s="49">
        <v>15479086</v>
      </c>
      <c r="E169" s="49">
        <v>19803921</v>
      </c>
      <c r="F169" s="49">
        <v>19358968</v>
      </c>
      <c r="G169" s="49">
        <v>19989085</v>
      </c>
      <c r="H169" s="49">
        <v>20415570</v>
      </c>
    </row>
    <row r="170" spans="1:8">
      <c r="A170" s="51" t="s">
        <v>154</v>
      </c>
      <c r="B170" s="49">
        <v>23415433</v>
      </c>
      <c r="C170" s="226">
        <v>36722411</v>
      </c>
      <c r="D170" s="49">
        <v>44364297</v>
      </c>
      <c r="E170" s="49">
        <v>40762517</v>
      </c>
      <c r="F170" s="49">
        <v>18346387</v>
      </c>
      <c r="G170" s="49">
        <v>17446339</v>
      </c>
      <c r="H170" s="49">
        <v>14515556.369999999</v>
      </c>
    </row>
    <row r="171" spans="1:8">
      <c r="A171" s="51" t="s">
        <v>155</v>
      </c>
      <c r="B171" s="49">
        <v>5166964</v>
      </c>
      <c r="C171" s="226">
        <v>5166964</v>
      </c>
      <c r="D171" s="49">
        <v>5166964</v>
      </c>
      <c r="E171" s="49">
        <v>5166964</v>
      </c>
      <c r="F171" s="49">
        <v>5166964</v>
      </c>
      <c r="G171" s="49">
        <v>5166964</v>
      </c>
      <c r="H171" s="49">
        <v>5166964</v>
      </c>
    </row>
    <row r="172" spans="1:8">
      <c r="A172" s="51" t="s">
        <v>157</v>
      </c>
      <c r="B172" s="49">
        <v>14999484</v>
      </c>
      <c r="C172" s="226">
        <v>13221116</v>
      </c>
      <c r="D172" s="49">
        <v>12312555</v>
      </c>
      <c r="E172" s="49">
        <v>10387449</v>
      </c>
      <c r="F172" s="49">
        <v>13140683</v>
      </c>
      <c r="G172" s="49">
        <v>13952373</v>
      </c>
      <c r="H172" s="49">
        <v>13950553</v>
      </c>
    </row>
    <row r="173" spans="1:8">
      <c r="A173" s="51" t="s">
        <v>158</v>
      </c>
      <c r="B173" s="49">
        <v>1796399</v>
      </c>
      <c r="C173" s="227">
        <v>1463719</v>
      </c>
      <c r="D173" s="49">
        <v>1588830</v>
      </c>
      <c r="E173" s="49">
        <v>1449411</v>
      </c>
      <c r="F173" s="49">
        <v>1449411</v>
      </c>
      <c r="G173" s="49">
        <v>1435726</v>
      </c>
      <c r="H173" s="49">
        <v>1449410</v>
      </c>
    </row>
    <row r="174" spans="1:8">
      <c r="A174" s="59" t="s">
        <v>159</v>
      </c>
      <c r="B174" s="49">
        <v>798826417</v>
      </c>
      <c r="C174" s="226">
        <v>845848704</v>
      </c>
      <c r="D174" s="49">
        <f>SUM(D123:D173)</f>
        <v>930234632</v>
      </c>
      <c r="E174" s="49">
        <f>SUM(E123:E173)</f>
        <v>791348833</v>
      </c>
      <c r="F174" s="49">
        <f>SUM(F123:F173)</f>
        <v>635574705</v>
      </c>
      <c r="G174" s="49">
        <f>SUM(G123:G173)</f>
        <v>600132735</v>
      </c>
      <c r="H174" s="49">
        <f>SUM(H123:H173)</f>
        <v>723095420.64999998</v>
      </c>
    </row>
    <row r="175" spans="1:8">
      <c r="A175" s="82"/>
    </row>
    <row r="180" spans="1:16" ht="15" customHeight="1">
      <c r="A180" s="396" t="s">
        <v>232</v>
      </c>
      <c r="B180" s="413">
        <v>2015</v>
      </c>
      <c r="C180" s="413">
        <v>2016</v>
      </c>
      <c r="D180" s="413">
        <v>2017</v>
      </c>
      <c r="E180" s="413">
        <v>2018</v>
      </c>
      <c r="F180" s="413">
        <v>2019</v>
      </c>
      <c r="G180" s="413">
        <v>2020</v>
      </c>
      <c r="H180" s="413">
        <v>2021</v>
      </c>
    </row>
    <row r="181" spans="1:16">
      <c r="A181" s="396"/>
      <c r="B181" s="413"/>
      <c r="C181" s="413"/>
      <c r="D181" s="413"/>
      <c r="E181" s="413"/>
      <c r="F181" s="413"/>
      <c r="G181" s="413"/>
      <c r="H181" s="413"/>
      <c r="I181" s="50"/>
      <c r="J181" s="50"/>
      <c r="K181" s="50"/>
      <c r="L181" s="50"/>
      <c r="M181" s="50"/>
      <c r="O181" s="50"/>
      <c r="P181" s="50"/>
    </row>
    <row r="182" spans="1:16">
      <c r="A182" s="51" t="s">
        <v>82</v>
      </c>
      <c r="B182" s="89">
        <f>B5/'Total Funds Spent &amp; Transferred'!T5</f>
        <v>7.7860292581913057E-2</v>
      </c>
      <c r="C182" s="89">
        <f>C5/'Total Funds Spent &amp; Transferred'!U5</f>
        <v>5.3908080796021864E-2</v>
      </c>
      <c r="D182" s="89">
        <f>D5/'Total Funds Spent &amp; Transferred'!V5</f>
        <v>0.12175875045651635</v>
      </c>
      <c r="E182" s="89">
        <f>E5/'Total Funds Spent &amp; Transferred'!W5</f>
        <v>0.1015376779723913</v>
      </c>
      <c r="F182" s="89">
        <f>F5/'Total Funds Spent &amp; Transferred'!X5</f>
        <v>6.7532853957563102E-2</v>
      </c>
      <c r="G182" s="89">
        <f>G5/'Total Funds Spent &amp; Transferred'!Y5</f>
        <v>0.11445062537696545</v>
      </c>
      <c r="H182" s="89">
        <f>H5/'Total Funds Spent &amp; Transferred'!Z5</f>
        <v>4.8206282035381708E-2</v>
      </c>
    </row>
    <row r="183" spans="1:16">
      <c r="A183" s="51" t="s">
        <v>84</v>
      </c>
      <c r="B183" s="89">
        <f>B6/'Total Funds Spent &amp; Transferred'!T6</f>
        <v>4.5954806218059092E-2</v>
      </c>
      <c r="C183" s="89">
        <f>C6/'Total Funds Spent &amp; Transferred'!U6</f>
        <v>0.11563742515113899</v>
      </c>
      <c r="D183" s="89">
        <f>D6/'Total Funds Spent &amp; Transferred'!V6</f>
        <v>6.6399288916560037E-2</v>
      </c>
      <c r="E183" s="89">
        <f>E6/'Total Funds Spent &amp; Transferred'!W6</f>
        <v>9.0024476462080533E-2</v>
      </c>
      <c r="F183" s="89">
        <f>F6/'Total Funds Spent &amp; Transferred'!X6</f>
        <v>7.3351501134280378E-2</v>
      </c>
      <c r="G183" s="89">
        <f>G6/'Total Funds Spent &amp; Transferred'!Y6</f>
        <v>7.1931658090958306E-2</v>
      </c>
      <c r="H183" s="89">
        <f>H6/'Total Funds Spent &amp; Transferred'!Z6</f>
        <v>8.1139715335564605E-2</v>
      </c>
    </row>
    <row r="184" spans="1:16">
      <c r="A184" s="51" t="s">
        <v>86</v>
      </c>
      <c r="B184" s="89">
        <f>B7/'Total Funds Spent &amp; Transferred'!T7</f>
        <v>0.10237552267243277</v>
      </c>
      <c r="C184" s="89">
        <f>C7/'Total Funds Spent &amp; Transferred'!U7</f>
        <v>0.10044366978552405</v>
      </c>
      <c r="D184" s="89">
        <f>D7/'Total Funds Spent &amp; Transferred'!V7</f>
        <v>9.1703243911280541E-2</v>
      </c>
      <c r="E184" s="89">
        <f>E7/'Total Funds Spent &amp; Transferred'!W7</f>
        <v>3.4528647502282878E-2</v>
      </c>
      <c r="F184" s="89">
        <f>F7/'Total Funds Spent &amp; Transferred'!X7</f>
        <v>3.5602340283211666E-2</v>
      </c>
      <c r="G184" s="89">
        <f>G7/'Total Funds Spent &amp; Transferred'!Y7</f>
        <v>4.0795970320961321E-2</v>
      </c>
      <c r="H184" s="89">
        <f>H7/'Total Funds Spent &amp; Transferred'!Z7</f>
        <v>3.6817556407768418E-2</v>
      </c>
    </row>
    <row r="185" spans="1:16">
      <c r="A185" s="51" t="s">
        <v>88</v>
      </c>
      <c r="B185" s="89">
        <f>B8/'Total Funds Spent &amp; Transferred'!T8</f>
        <v>8.6744452801866434E-2</v>
      </c>
      <c r="C185" s="89">
        <f>C8/'Total Funds Spent &amp; Transferred'!U8</f>
        <v>8.4564452280585997E-2</v>
      </c>
      <c r="D185" s="89">
        <f>D8/'Total Funds Spent &amp; Transferred'!V8</f>
        <v>0.10432785520217742</v>
      </c>
      <c r="E185" s="89">
        <f>E8/'Total Funds Spent &amp; Transferred'!W8</f>
        <v>7.0841852754542189E-2</v>
      </c>
      <c r="F185" s="89">
        <f>F8/'Total Funds Spent &amp; Transferred'!X8</f>
        <v>0.18033522847653091</v>
      </c>
      <c r="G185" s="89">
        <f>G8/'Total Funds Spent &amp; Transferred'!Y8</f>
        <v>0.14862367247025907</v>
      </c>
      <c r="H185" s="89">
        <f>H8/'Total Funds Spent &amp; Transferred'!Z8</f>
        <v>0.1092211105216799</v>
      </c>
    </row>
    <row r="186" spans="1:16">
      <c r="A186" s="51" t="s">
        <v>74</v>
      </c>
      <c r="B186" s="89">
        <f>B9/'Total Funds Spent &amp; Transferred'!T9</f>
        <v>8.0869128146610916E-2</v>
      </c>
      <c r="C186" s="89">
        <f>C9/'Total Funds Spent &amp; Transferred'!U9</f>
        <v>8.5762124573868392E-2</v>
      </c>
      <c r="D186" s="89">
        <f>D9/'Total Funds Spent &amp; Transferred'!V9</f>
        <v>7.9379442608899037E-2</v>
      </c>
      <c r="E186" s="89">
        <f>E9/'Total Funds Spent &amp; Transferred'!W9</f>
        <v>7.5053327223757807E-2</v>
      </c>
      <c r="F186" s="89">
        <f>F9/'Total Funds Spent &amp; Transferred'!X9</f>
        <v>7.5517092192703666E-2</v>
      </c>
      <c r="G186" s="89">
        <f>G9/'Total Funds Spent &amp; Transferred'!Y9</f>
        <v>6.9033065344786038E-2</v>
      </c>
      <c r="H186" s="89">
        <f>H9/'Total Funds Spent &amp; Transferred'!Z9</f>
        <v>8.5389332943644036E-2</v>
      </c>
    </row>
    <row r="187" spans="1:16">
      <c r="A187" s="51" t="s">
        <v>91</v>
      </c>
      <c r="B187" s="89">
        <f>B10/'Total Funds Spent &amp; Transferred'!T10</f>
        <v>4.2824567785497945E-2</v>
      </c>
      <c r="C187" s="89">
        <f>C10/'Total Funds Spent &amp; Transferred'!U10</f>
        <v>4.1406914071508455E-2</v>
      </c>
      <c r="D187" s="89">
        <f>D10/'Total Funds Spent &amp; Transferred'!V10</f>
        <v>3.3960749369639942E-2</v>
      </c>
      <c r="E187" s="89">
        <f>E10/'Total Funds Spent &amp; Transferred'!W10</f>
        <v>4.6901706766045013E-2</v>
      </c>
      <c r="F187" s="89">
        <f>F10/'Total Funds Spent &amp; Transferred'!X10</f>
        <v>4.1697093023328705E-2</v>
      </c>
      <c r="G187" s="89">
        <f>G10/'Total Funds Spent &amp; Transferred'!Y10</f>
        <v>4.5354437689664684E-2</v>
      </c>
      <c r="H187" s="89">
        <f>H10/'Total Funds Spent &amp; Transferred'!Z10</f>
        <v>7.3206696914502351E-2</v>
      </c>
    </row>
    <row r="188" spans="1:16">
      <c r="A188" s="51" t="s">
        <v>93</v>
      </c>
      <c r="B188" s="89">
        <f>B11/'Total Funds Spent &amp; Transferred'!T11</f>
        <v>6.4884250369772731E-2</v>
      </c>
      <c r="C188" s="89">
        <f>C11/'Total Funds Spent &amp; Transferred'!U11</f>
        <v>7.3468788602431501E-2</v>
      </c>
      <c r="D188" s="89">
        <f>D11/'Total Funds Spent &amp; Transferred'!V11</f>
        <v>7.4330144465095671E-2</v>
      </c>
      <c r="E188" s="89">
        <f>E11/'Total Funds Spent &amp; Transferred'!W11</f>
        <v>7.1708187652645181E-2</v>
      </c>
      <c r="F188" s="89">
        <f>F11/'Total Funds Spent &amp; Transferred'!X11</f>
        <v>6.9860474691621863E-2</v>
      </c>
      <c r="G188" s="89">
        <f>G11/'Total Funds Spent &amp; Transferred'!Y11</f>
        <v>7.0346914705382707E-2</v>
      </c>
      <c r="H188" s="89">
        <f>H11/'Total Funds Spent &amp; Transferred'!Z11</f>
        <v>6.8571026490033521E-2</v>
      </c>
    </row>
    <row r="189" spans="1:16">
      <c r="A189" s="51" t="s">
        <v>95</v>
      </c>
      <c r="B189" s="89">
        <f>B12/'Total Funds Spent &amp; Transferred'!T12</f>
        <v>3.9253356807067694E-2</v>
      </c>
      <c r="C189" s="89">
        <f>C12/'Total Funds Spent &amp; Transferred'!U12</f>
        <v>3.6629709193648316E-2</v>
      </c>
      <c r="D189" s="89">
        <f>D12/'Total Funds Spent &amp; Transferred'!V12</f>
        <v>3.3337106637412912E-2</v>
      </c>
      <c r="E189" s="89">
        <f>E12/'Total Funds Spent &amp; Transferred'!W12</f>
        <v>3.0210895229438248E-2</v>
      </c>
      <c r="F189" s="89">
        <f>F12/'Total Funds Spent &amp; Transferred'!X12</f>
        <v>4.1562840135060487E-2</v>
      </c>
      <c r="G189" s="89">
        <f>G12/'Total Funds Spent &amp; Transferred'!Y12</f>
        <v>4.2482560504707438E-2</v>
      </c>
      <c r="H189" s="89">
        <f>H12/'Total Funds Spent &amp; Transferred'!Z12</f>
        <v>2.8189115010626563E-2</v>
      </c>
    </row>
    <row r="190" spans="1:16">
      <c r="A190" s="51" t="s">
        <v>97</v>
      </c>
      <c r="B190" s="89">
        <f>B13/'Total Funds Spent &amp; Transferred'!T13</f>
        <v>1.5439309777014559E-2</v>
      </c>
      <c r="C190" s="89">
        <f>C13/'Total Funds Spent &amp; Transferred'!U13</f>
        <v>1.9303620546183724E-2</v>
      </c>
      <c r="D190" s="89">
        <f>D13/'Total Funds Spent &amp; Transferred'!V13</f>
        <v>2.3995165696748037E-2</v>
      </c>
      <c r="E190" s="89">
        <f>E13/'Total Funds Spent &amp; Transferred'!W13</f>
        <v>3.1433803399228362E-2</v>
      </c>
      <c r="F190" s="89">
        <f>F13/'Total Funds Spent &amp; Transferred'!X13</f>
        <v>2.4476353431294298E-2</v>
      </c>
      <c r="G190" s="89">
        <f>G13/'Total Funds Spent &amp; Transferred'!Y13</f>
        <v>3.3939314205522382E-2</v>
      </c>
      <c r="H190" s="89">
        <f>H13/'Total Funds Spent &amp; Transferred'!Z13</f>
        <v>2.9989064441599891E-2</v>
      </c>
    </row>
    <row r="191" spans="1:16">
      <c r="A191" s="51" t="s">
        <v>99</v>
      </c>
      <c r="B191" s="89">
        <f>B14/'Total Funds Spent &amp; Transferred'!T14</f>
        <v>4.7431658251250307E-2</v>
      </c>
      <c r="C191" s="89">
        <f>C14/'Total Funds Spent &amp; Transferred'!U14</f>
        <v>4.3741967946631634E-2</v>
      </c>
      <c r="D191" s="89">
        <f>D14/'Total Funds Spent &amp; Transferred'!V14</f>
        <v>7.7454102462015034E-2</v>
      </c>
      <c r="E191" s="89">
        <f>E14/'Total Funds Spent &amp; Transferred'!W14</f>
        <v>6.5534909590668378E-2</v>
      </c>
      <c r="F191" s="89">
        <f>F14/'Total Funds Spent &amp; Transferred'!X14</f>
        <v>9.4244203963096532E-2</v>
      </c>
      <c r="G191" s="89">
        <f>G14/'Total Funds Spent &amp; Transferred'!Y14</f>
        <v>9.6853803337845989E-2</v>
      </c>
      <c r="H191" s="89">
        <f>H14/'Total Funds Spent &amp; Transferred'!Z14</f>
        <v>5.343530482085436E-2</v>
      </c>
    </row>
    <row r="192" spans="1:16">
      <c r="A192" s="51" t="s">
        <v>101</v>
      </c>
      <c r="B192" s="89">
        <f>B15/'Total Funds Spent &amp; Transferred'!T15</f>
        <v>2.4136287646564496E-2</v>
      </c>
      <c r="C192" s="89">
        <f>C15/'Total Funds Spent &amp; Transferred'!U15</f>
        <v>2.0890281793732635E-2</v>
      </c>
      <c r="D192" s="89">
        <f>D15/'Total Funds Spent &amp; Transferred'!V15</f>
        <v>3.1759207064598179E-2</v>
      </c>
      <c r="E192" s="89">
        <f>E15/'Total Funds Spent &amp; Transferred'!W15</f>
        <v>3.2622310822910651E-2</v>
      </c>
      <c r="F192" s="89">
        <f>F15/'Total Funds Spent &amp; Transferred'!X15</f>
        <v>2.9385720912451833E-2</v>
      </c>
      <c r="G192" s="89">
        <f>G15/'Total Funds Spent &amp; Transferred'!Y15</f>
        <v>3.9206731212485128E-2</v>
      </c>
      <c r="H192" s="89">
        <f>H15/'Total Funds Spent &amp; Transferred'!Z15</f>
        <v>3.2932264848937326E-2</v>
      </c>
    </row>
    <row r="193" spans="1:8">
      <c r="A193" s="51" t="s">
        <v>102</v>
      </c>
      <c r="B193" s="89">
        <f>B16/'Total Funds Spent &amp; Transferred'!T16</f>
        <v>4.9931568385274079E-2</v>
      </c>
      <c r="C193" s="89">
        <f>C16/'Total Funds Spent &amp; Transferred'!U16</f>
        <v>6.1738586064233159E-2</v>
      </c>
      <c r="D193" s="89">
        <f>D16/'Total Funds Spent &amp; Transferred'!V16</f>
        <v>9.1354832923847287E-2</v>
      </c>
      <c r="E193" s="89">
        <f>E16/'Total Funds Spent &amp; Transferred'!W16</f>
        <v>5.4282248785545058E-2</v>
      </c>
      <c r="F193" s="89">
        <f>F16/'Total Funds Spent &amp; Transferred'!X16</f>
        <v>5.2032160450535048E-2</v>
      </c>
      <c r="G193" s="89">
        <f>G16/'Total Funds Spent &amp; Transferred'!Y16</f>
        <v>5.6499039687177573E-2</v>
      </c>
      <c r="H193" s="89">
        <f>H16/'Total Funds Spent &amp; Transferred'!Z16</f>
        <v>7.6937958236594994E-2</v>
      </c>
    </row>
    <row r="194" spans="1:8">
      <c r="A194" s="51" t="s">
        <v>103</v>
      </c>
      <c r="B194" s="89">
        <f>B17/'Total Funds Spent &amp; Transferred'!T17</f>
        <v>9.6518511933103443E-2</v>
      </c>
      <c r="C194" s="89">
        <f>C17/'Total Funds Spent &amp; Transferred'!U17</f>
        <v>0.1019969770269302</v>
      </c>
      <c r="D194" s="89">
        <f>D17/'Total Funds Spent &amp; Transferred'!V17</f>
        <v>0.11853799986321138</v>
      </c>
      <c r="E194" s="89">
        <f>E17/'Total Funds Spent &amp; Transferred'!W17</f>
        <v>0.11388454052048411</v>
      </c>
      <c r="F194" s="89">
        <f>F17/'Total Funds Spent &amp; Transferred'!X17</f>
        <v>0.12052266730446183</v>
      </c>
      <c r="G194" s="89">
        <f>G17/'Total Funds Spent &amp; Transferred'!Y17</f>
        <v>0.12072293592247219</v>
      </c>
      <c r="H194" s="89">
        <f>H17/'Total Funds Spent &amp; Transferred'!Z17</f>
        <v>9.5822456820705018E-2</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6.6350090566402647E-2</v>
      </c>
      <c r="C196" s="89">
        <f>C19/'Total Funds Spent &amp; Transferred'!U19</f>
        <v>5.6505998626259067E-2</v>
      </c>
      <c r="D196" s="89">
        <f>D19/'Total Funds Spent &amp; Transferred'!V19</f>
        <v>2.91348026406286E-2</v>
      </c>
      <c r="E196" s="89">
        <f>E19/'Total Funds Spent &amp; Transferred'!W19</f>
        <v>3.747335366295948E-2</v>
      </c>
      <c r="F196" s="89">
        <f>F19/'Total Funds Spent &amp; Transferred'!X19</f>
        <v>4.9676991271215977E-2</v>
      </c>
      <c r="G196" s="89">
        <f>G19/'Total Funds Spent &amp; Transferred'!Y19</f>
        <v>4.685583368877913E-2</v>
      </c>
      <c r="H196" s="89">
        <f>H19/'Total Funds Spent &amp; Transferred'!Z19</f>
        <v>4.7319449908631621E-2</v>
      </c>
    </row>
    <row r="197" spans="1:8">
      <c r="A197" s="51" t="s">
        <v>107</v>
      </c>
      <c r="B197" s="89">
        <f>B20/'Total Funds Spent &amp; Transferred'!T20</f>
        <v>3.3529949248420648E-2</v>
      </c>
      <c r="C197" s="89">
        <f>C20/'Total Funds Spent &amp; Transferred'!U20</f>
        <v>3.1855760103572231E-2</v>
      </c>
      <c r="D197" s="89">
        <f>D20/'Total Funds Spent &amp; Transferred'!V20</f>
        <v>3.1984862362005602E-2</v>
      </c>
      <c r="E197" s="89">
        <f>E20/'Total Funds Spent &amp; Transferred'!W20</f>
        <v>2.3315740083959705E-2</v>
      </c>
      <c r="F197" s="89">
        <f>F20/'Total Funds Spent &amp; Transferred'!X20</f>
        <v>2.4885757960809173E-2</v>
      </c>
      <c r="G197" s="89">
        <f>G20/'Total Funds Spent &amp; Transferred'!Y20</f>
        <v>2.5425105147578387E-2</v>
      </c>
      <c r="H197" s="89">
        <f>H20/'Total Funds Spent &amp; Transferred'!Z20</f>
        <v>2.7624586282498535E-2</v>
      </c>
    </row>
    <row r="198" spans="1:8">
      <c r="A198" s="51" t="s">
        <v>76</v>
      </c>
      <c r="B198" s="89">
        <f>B21/'Total Funds Spent &amp; Transferred'!T21</f>
        <v>4.3404691403108771E-2</v>
      </c>
      <c r="C198" s="89">
        <f>C21/'Total Funds Spent &amp; Transferred'!U21</f>
        <v>4.59116196674621E-2</v>
      </c>
      <c r="D198" s="89">
        <f>D21/'Total Funds Spent &amp; Transferred'!V21</f>
        <v>4.4806707992126424E-2</v>
      </c>
      <c r="E198" s="89">
        <f>E21/'Total Funds Spent &amp; Transferred'!W21</f>
        <v>5.0048050097626959E-2</v>
      </c>
      <c r="F198" s="89">
        <f>F21/'Total Funds Spent &amp; Transferred'!X21</f>
        <v>5.2536078877658036E-2</v>
      </c>
      <c r="G198" s="89">
        <f>G21/'Total Funds Spent &amp; Transferred'!Y21</f>
        <v>4.725173838159924E-2</v>
      </c>
      <c r="H198" s="89">
        <f>H21/'Total Funds Spent &amp; Transferred'!Z21</f>
        <v>5.0398883654569189E-2</v>
      </c>
    </row>
    <row r="199" spans="1:8">
      <c r="A199" s="51" t="s">
        <v>110</v>
      </c>
      <c r="B199" s="89">
        <f>B22/'Total Funds Spent &amp; Transferred'!T22</f>
        <v>4.8405231367952883E-2</v>
      </c>
      <c r="C199" s="89">
        <f>C22/'Total Funds Spent &amp; Transferred'!U22</f>
        <v>4.6183270920294783E-2</v>
      </c>
      <c r="D199" s="89">
        <f>D22/'Total Funds Spent &amp; Transferred'!V22</f>
        <v>4.9502727087561905E-2</v>
      </c>
      <c r="E199" s="89">
        <f>E22/'Total Funds Spent &amp; Transferred'!W22</f>
        <v>3.8198243823726129E-2</v>
      </c>
      <c r="F199" s="89">
        <f>F22/'Total Funds Spent &amp; Transferred'!X22</f>
        <v>3.7528489409376996E-2</v>
      </c>
      <c r="G199" s="89">
        <f>G22/'Total Funds Spent &amp; Transferred'!Y22</f>
        <v>3.7519735281388293E-2</v>
      </c>
      <c r="H199" s="89">
        <f>H22/'Total Funds Spent &amp; Transferred'!Z22</f>
        <v>4.6600579578664349E-2</v>
      </c>
    </row>
    <row r="200" spans="1:8">
      <c r="A200" s="51" t="s">
        <v>111</v>
      </c>
      <c r="B200" s="89">
        <f>B23/'Total Funds Spent &amp; Transferred'!T23</f>
        <v>6.7720580464243785E-2</v>
      </c>
      <c r="C200" s="89">
        <f>C23/'Total Funds Spent &amp; Transferred'!U23</f>
        <v>7.6218732695815472E-2</v>
      </c>
      <c r="D200" s="89">
        <f>D23/'Total Funds Spent &amp; Transferred'!V23</f>
        <v>8.259936111499197E-2</v>
      </c>
      <c r="E200" s="89">
        <f>E23/'Total Funds Spent &amp; Transferred'!W23</f>
        <v>7.4157497891343016E-2</v>
      </c>
      <c r="F200" s="89">
        <f>F23/'Total Funds Spent &amp; Transferred'!X23</f>
        <v>8.1922623392028895E-2</v>
      </c>
      <c r="G200" s="89">
        <f>G23/'Total Funds Spent &amp; Transferred'!Y23</f>
        <v>4.6457837307999343E-2</v>
      </c>
      <c r="H200" s="89">
        <f>H23/'Total Funds Spent &amp; Transferred'!Z23</f>
        <v>7.0414902463947146E-2</v>
      </c>
    </row>
    <row r="201" spans="1:8">
      <c r="A201" s="51" t="s">
        <v>113</v>
      </c>
      <c r="B201" s="89">
        <f>B24/'Total Funds Spent &amp; Transferred'!T24</f>
        <v>4.5490652681805313E-2</v>
      </c>
      <c r="C201" s="89">
        <f>C24/'Total Funds Spent &amp; Transferred'!U24</f>
        <v>4.6675840992491301E-2</v>
      </c>
      <c r="D201" s="89">
        <f>D24/'Total Funds Spent &amp; Transferred'!V24</f>
        <v>3.2876532301575896E-2</v>
      </c>
      <c r="E201" s="89">
        <f>E24/'Total Funds Spent &amp; Transferred'!W24</f>
        <v>3.7786979990214804E-2</v>
      </c>
      <c r="F201" s="89">
        <f>F24/'Total Funds Spent &amp; Transferred'!X24</f>
        <v>3.7557221035213251E-2</v>
      </c>
      <c r="G201" s="89">
        <f>G24/'Total Funds Spent &amp; Transferred'!Y24</f>
        <v>3.4646926337390943E-2</v>
      </c>
      <c r="H201" s="89">
        <f>H24/'Total Funds Spent &amp; Transferred'!Z24</f>
        <v>2.7817817647299983E-2</v>
      </c>
    </row>
    <row r="202" spans="1:8">
      <c r="A202" s="51" t="s">
        <v>78</v>
      </c>
      <c r="B202" s="89">
        <f>B25/'Total Funds Spent &amp; Transferred'!T25</f>
        <v>4.0358759044763125E-2</v>
      </c>
      <c r="C202" s="89">
        <f>C25/'Total Funds Spent &amp; Transferred'!U25</f>
        <v>2.9206655369610559E-2</v>
      </c>
      <c r="D202" s="89">
        <f>D25/'Total Funds Spent &amp; Transferred'!V25</f>
        <v>5.1292287031355729E-2</v>
      </c>
      <c r="E202" s="89">
        <f>E25/'Total Funds Spent &amp; Transferred'!W25</f>
        <v>3.2870203838610945E-2</v>
      </c>
      <c r="F202" s="89">
        <f>F25/'Total Funds Spent &amp; Transferred'!X25</f>
        <v>5.2352116511534687E-2</v>
      </c>
      <c r="G202" s="89">
        <f>G25/'Total Funds Spent &amp; Transferred'!Y25</f>
        <v>3.5780744456206465E-2</v>
      </c>
      <c r="H202" s="89">
        <f>H25/'Total Funds Spent &amp; Transferred'!Z25</f>
        <v>3.581585545355493E-2</v>
      </c>
    </row>
    <row r="203" spans="1:8">
      <c r="A203" s="51" t="s">
        <v>116</v>
      </c>
      <c r="B203" s="89">
        <f>B26/'Total Funds Spent &amp; Transferred'!T26</f>
        <v>3.119427988867049E-2</v>
      </c>
      <c r="C203" s="89">
        <f>C26/'Total Funds Spent &amp; Transferred'!U26</f>
        <v>3.1987341454042112E-2</v>
      </c>
      <c r="D203" s="89">
        <f>D26/'Total Funds Spent &amp; Transferred'!V26</f>
        <v>3.3286341058795091E-2</v>
      </c>
      <c r="E203" s="89">
        <f>E26/'Total Funds Spent &amp; Transferred'!W26</f>
        <v>3.4510702174030135E-2</v>
      </c>
      <c r="F203" s="89">
        <f>F26/'Total Funds Spent &amp; Transferred'!X26</f>
        <v>3.3519182312285394E-2</v>
      </c>
      <c r="G203" s="89">
        <f>G26/'Total Funds Spent &amp; Transferred'!Y26</f>
        <v>2.8767671514302477E-2</v>
      </c>
      <c r="H203" s="89">
        <f>H26/'Total Funds Spent &amp; Transferred'!Z26</f>
        <v>2.9431666455062701E-2</v>
      </c>
    </row>
    <row r="204" spans="1:8">
      <c r="A204" s="51" t="s">
        <v>117</v>
      </c>
      <c r="B204" s="89">
        <f>B27/'Total Funds Spent &amp; Transferred'!T27</f>
        <v>3.7931167128141687E-2</v>
      </c>
      <c r="C204" s="89">
        <f>C27/'Total Funds Spent &amp; Transferred'!U27</f>
        <v>4.0230543082831437E-2</v>
      </c>
      <c r="D204" s="89">
        <f>D27/'Total Funds Spent &amp; Transferred'!V27</f>
        <v>4.0181606786246701E-2</v>
      </c>
      <c r="E204" s="89">
        <f>E27/'Total Funds Spent &amp; Transferred'!W27</f>
        <v>3.4789455175096032E-2</v>
      </c>
      <c r="F204" s="89">
        <f>F27/'Total Funds Spent &amp; Transferred'!X27</f>
        <v>4.2712225964078601E-2</v>
      </c>
      <c r="G204" s="89">
        <f>G27/'Total Funds Spent &amp; Transferred'!Y27</f>
        <v>3.702689140275358E-2</v>
      </c>
      <c r="H204" s="89">
        <f>H27/'Total Funds Spent &amp; Transferred'!Z27</f>
        <v>4.1183395411377374E-2</v>
      </c>
    </row>
    <row r="205" spans="1:8">
      <c r="A205" s="51" t="s">
        <v>77</v>
      </c>
      <c r="B205" s="89">
        <f>B28/'Total Funds Spent &amp; Transferred'!T28</f>
        <v>7.2502021414133699E-2</v>
      </c>
      <c r="C205" s="89">
        <f>C28/'Total Funds Spent &amp; Transferred'!U28</f>
        <v>8.0511897297721569E-2</v>
      </c>
      <c r="D205" s="89">
        <f>D28/'Total Funds Spent &amp; Transferred'!V28</f>
        <v>7.8117346104843693E-2</v>
      </c>
      <c r="E205" s="89">
        <f>E28/'Total Funds Spent &amp; Transferred'!W28</f>
        <v>9.6086662062606687E-2</v>
      </c>
      <c r="F205" s="89">
        <f>F28/'Total Funds Spent &amp; Transferred'!X28</f>
        <v>8.0704937397368517E-2</v>
      </c>
      <c r="G205" s="89">
        <f>G28/'Total Funds Spent &amp; Transferred'!Y28</f>
        <v>7.3325076362991792E-2</v>
      </c>
      <c r="H205" s="89">
        <f>H28/'Total Funds Spent &amp; Transferred'!Z28</f>
        <v>8.8755074441288745E-2</v>
      </c>
    </row>
    <row r="206" spans="1:8">
      <c r="A206" s="51" t="s">
        <v>120</v>
      </c>
      <c r="B206" s="89">
        <f>B29/'Total Funds Spent &amp; Transferred'!T29</f>
        <v>3.0063879996931383E-2</v>
      </c>
      <c r="C206" s="89">
        <f>C29/'Total Funds Spent &amp; Transferred'!U29</f>
        <v>2.8204972676559834E-2</v>
      </c>
      <c r="D206" s="89">
        <f>D29/'Total Funds Spent &amp; Transferred'!V29</f>
        <v>3.6374877217166313E-2</v>
      </c>
      <c r="E206" s="89">
        <f>E29/'Total Funds Spent &amp; Transferred'!W29</f>
        <v>0.11959781595262733</v>
      </c>
      <c r="F206" s="89">
        <f>F29/'Total Funds Spent &amp; Transferred'!X29</f>
        <v>0.10284112062827433</v>
      </c>
      <c r="G206" s="89">
        <f>G29/'Total Funds Spent &amp; Transferred'!Y29</f>
        <v>0.10288365071595457</v>
      </c>
      <c r="H206" s="89">
        <f>H29/'Total Funds Spent &amp; Transferred'!Z29</f>
        <v>9.5391685586653535E-2</v>
      </c>
    </row>
    <row r="207" spans="1:8">
      <c r="A207" s="51" t="s">
        <v>122</v>
      </c>
      <c r="B207" s="89">
        <f>B30/'Total Funds Spent &amp; Transferred'!T30</f>
        <v>1.1166164806692351E-2</v>
      </c>
      <c r="C207" s="89">
        <f>C30/'Total Funds Spent &amp; Transferred'!U30</f>
        <v>2.0200940304073323E-2</v>
      </c>
      <c r="D207" s="89">
        <f>D30/'Total Funds Spent &amp; Transferred'!V30</f>
        <v>1.7255006967443035E-2</v>
      </c>
      <c r="E207" s="89">
        <f>E30/'Total Funds Spent &amp; Transferred'!W30</f>
        <v>1.5094067338910503E-2</v>
      </c>
      <c r="F207" s="89">
        <f>F30/'Total Funds Spent &amp; Transferred'!X30</f>
        <v>2.2072126889026076E-2</v>
      </c>
      <c r="G207" s="89">
        <f>G30/'Total Funds Spent &amp; Transferred'!Y30</f>
        <v>2.2939526611366563E-2</v>
      </c>
      <c r="H207" s="89">
        <f>H30/'Total Funds Spent &amp; Transferred'!Z30</f>
        <v>1.6794898701818082E-2</v>
      </c>
    </row>
    <row r="208" spans="1:8">
      <c r="A208" s="51" t="s">
        <v>124</v>
      </c>
      <c r="B208" s="89">
        <f>B31/'Total Funds Spent &amp; Transferred'!T31</f>
        <v>6.4612941420358283E-2</v>
      </c>
      <c r="C208" s="89">
        <f>C31/'Total Funds Spent &amp; Transferred'!U31</f>
        <v>6.2355225779049665E-2</v>
      </c>
      <c r="D208" s="89">
        <f>D31/'Total Funds Spent &amp; Transferred'!V31</f>
        <v>6.9585593089560513E-2</v>
      </c>
      <c r="E208" s="89">
        <f>E31/'Total Funds Spent &amp; Transferred'!W31</f>
        <v>6.2156758845235131E-2</v>
      </c>
      <c r="F208" s="89">
        <f>F31/'Total Funds Spent &amp; Transferred'!X31</f>
        <v>8.2051882896550132E-2</v>
      </c>
      <c r="G208" s="89">
        <f>G31/'Total Funds Spent &amp; Transferred'!Y31</f>
        <v>7.5135715485876095E-2</v>
      </c>
      <c r="H208" s="89">
        <f>H31/'Total Funds Spent &amp; Transferred'!Z31</f>
        <v>0.12799873767915282</v>
      </c>
    </row>
    <row r="209" spans="1:8">
      <c r="A209" s="51" t="s">
        <v>126</v>
      </c>
      <c r="B209" s="89">
        <f>B32/'Total Funds Spent &amp; Transferred'!T32</f>
        <v>4.3331650052015849E-2</v>
      </c>
      <c r="C209" s="89">
        <f>C32/'Total Funds Spent &amp; Transferred'!U32</f>
        <v>4.4180734175376657E-2</v>
      </c>
      <c r="D209" s="89">
        <f>D32/'Total Funds Spent &amp; Transferred'!V32</f>
        <v>3.9907998839165383E-2</v>
      </c>
      <c r="E209" s="89">
        <f>E32/'Total Funds Spent &amp; Transferred'!W32</f>
        <v>4.6346607282213133E-2</v>
      </c>
      <c r="F209" s="89">
        <f>F32/'Total Funds Spent &amp; Transferred'!X32</f>
        <v>3.5338736046135057E-2</v>
      </c>
      <c r="G209" s="89">
        <f>G32/'Total Funds Spent &amp; Transferred'!Y32</f>
        <v>2.5829462656470389E-2</v>
      </c>
      <c r="H209" s="89">
        <f>H32/'Total Funds Spent &amp; Transferred'!Z32</f>
        <v>3.5503024673781934E-2</v>
      </c>
    </row>
    <row r="210" spans="1:8">
      <c r="A210" s="51" t="s">
        <v>127</v>
      </c>
      <c r="B210" s="89">
        <f>B33/'Total Funds Spent &amp; Transferred'!T33</f>
        <v>3.8759884561257542E-2</v>
      </c>
      <c r="C210" s="89">
        <f>C33/'Total Funds Spent &amp; Transferred'!U33</f>
        <v>3.3519396994098248E-2</v>
      </c>
      <c r="D210" s="89">
        <f>D33/'Total Funds Spent &amp; Transferred'!V33</f>
        <v>3.180651664884275E-2</v>
      </c>
      <c r="E210" s="89">
        <f>E33/'Total Funds Spent &amp; Transferred'!W33</f>
        <v>2.6843846092104686E-2</v>
      </c>
      <c r="F210" s="89">
        <f>F33/'Total Funds Spent &amp; Transferred'!X33</f>
        <v>4.039618032285152E-2</v>
      </c>
      <c r="G210" s="89">
        <f>G33/'Total Funds Spent &amp; Transferred'!Y33</f>
        <v>4.8389848739149387E-2</v>
      </c>
      <c r="H210" s="89">
        <f>H33/'Total Funds Spent &amp; Transferred'!Z33</f>
        <v>4.0512103133764528E-2</v>
      </c>
    </row>
    <row r="211" spans="1:8">
      <c r="A211" s="51" t="s">
        <v>128</v>
      </c>
      <c r="B211" s="89">
        <f>B34/'Total Funds Spent &amp; Transferred'!T34</f>
        <v>0.12410535570636368</v>
      </c>
      <c r="C211" s="89">
        <f>C34/'Total Funds Spent &amp; Transferred'!U34</f>
        <v>0.12792106481230062</v>
      </c>
      <c r="D211" s="89">
        <f>D34/'Total Funds Spent &amp; Transferred'!V34</f>
        <v>0.11284182789882224</v>
      </c>
      <c r="E211" s="89">
        <f>E34/'Total Funds Spent &amp; Transferred'!W34</f>
        <v>9.9926829732804839E-2</v>
      </c>
      <c r="F211" s="89">
        <f>F34/'Total Funds Spent &amp; Transferred'!X34</f>
        <v>8.6885227294709003E-2</v>
      </c>
      <c r="G211" s="89">
        <f>G34/'Total Funds Spent &amp; Transferred'!Y34</f>
        <v>0.10859831263083641</v>
      </c>
      <c r="H211" s="89">
        <f>H34/'Total Funds Spent &amp; Transferred'!Z34</f>
        <v>0.10645824138046137</v>
      </c>
    </row>
    <row r="212" spans="1:8">
      <c r="A212" s="51" t="s">
        <v>130</v>
      </c>
      <c r="B212" s="89">
        <f>B35/'Total Funds Spent &amp; Transferred'!T35</f>
        <v>4.7318447154088762E-2</v>
      </c>
      <c r="C212" s="89">
        <f>C35/'Total Funds Spent &amp; Transferred'!U35</f>
        <v>4.1051323778832596E-2</v>
      </c>
      <c r="D212" s="89">
        <f>D35/'Total Funds Spent &amp; Transferred'!V35</f>
        <v>3.6150304767964027E-2</v>
      </c>
      <c r="E212" s="89">
        <f>E35/'Total Funds Spent &amp; Transferred'!W35</f>
        <v>3.6069415234469195E-2</v>
      </c>
      <c r="F212" s="89">
        <f>F35/'Total Funds Spent &amp; Transferred'!X35</f>
        <v>3.4104860951747661E-2</v>
      </c>
      <c r="G212" s="89">
        <f>G35/'Total Funds Spent &amp; Transferred'!Y35</f>
        <v>3.3023084845697284E-2</v>
      </c>
      <c r="H212" s="89">
        <f>H35/'Total Funds Spent &amp; Transferred'!Z35</f>
        <v>3.5534329997130097E-2</v>
      </c>
    </row>
    <row r="213" spans="1:8">
      <c r="A213" s="51" t="s">
        <v>131</v>
      </c>
      <c r="B213" s="89">
        <f>B36/'Total Funds Spent &amp; Transferred'!T36</f>
        <v>2.9282739008504879E-2</v>
      </c>
      <c r="C213" s="89">
        <f>C36/'Total Funds Spent &amp; Transferred'!U36</f>
        <v>2.4170084768859155E-2</v>
      </c>
      <c r="D213" s="89">
        <f>D36/'Total Funds Spent &amp; Transferred'!V36</f>
        <v>1.5333305793737342E-2</v>
      </c>
      <c r="E213" s="89">
        <f>E36/'Total Funds Spent &amp; Transferred'!W36</f>
        <v>1.7885732572753891E-2</v>
      </c>
      <c r="F213" s="89">
        <f>F36/'Total Funds Spent &amp; Transferred'!X36</f>
        <v>1.7823725648941125E-2</v>
      </c>
      <c r="G213" s="89">
        <f>G36/'Total Funds Spent &amp; Transferred'!Y36</f>
        <v>1.7068066389810125E-2</v>
      </c>
      <c r="H213" s="89">
        <f>H36/'Total Funds Spent &amp; Transferred'!Z36</f>
        <v>1.3725217075313309E-2</v>
      </c>
    </row>
    <row r="214" spans="1:8">
      <c r="A214" s="51" t="s">
        <v>132</v>
      </c>
      <c r="B214" s="89">
        <f>B37/'Total Funds Spent &amp; Transferred'!T37</f>
        <v>6.7383565839459023E-2</v>
      </c>
      <c r="C214" s="89">
        <f>C37/'Total Funds Spent &amp; Transferred'!U37</f>
        <v>7.1968768882190351E-2</v>
      </c>
      <c r="D214" s="89">
        <f>D37/'Total Funds Spent &amp; Transferred'!V37</f>
        <v>7.5158624534857707E-2</v>
      </c>
      <c r="E214" s="89">
        <f>E37/'Total Funds Spent &amp; Transferred'!W37</f>
        <v>7.5708696549973295E-2</v>
      </c>
      <c r="F214" s="89">
        <f>F37/'Total Funds Spent &amp; Transferred'!X37</f>
        <v>8.0051589030750797E-2</v>
      </c>
      <c r="G214" s="89">
        <f>G37/'Total Funds Spent &amp; Transferred'!Y37</f>
        <v>8.2928279196650453E-2</v>
      </c>
      <c r="H214" s="89">
        <f>H37/'Total Funds Spent &amp; Transferred'!Z37</f>
        <v>8.1018839441716312E-2</v>
      </c>
    </row>
    <row r="215" spans="1:8">
      <c r="A215" s="51" t="s">
        <v>75</v>
      </c>
      <c r="B215" s="89">
        <f>B38/'Total Funds Spent &amp; Transferred'!T38</f>
        <v>7.4704689857084006E-2</v>
      </c>
      <c r="C215" s="89">
        <f>C38/'Total Funds Spent &amp; Transferred'!U38</f>
        <v>7.4990149635201217E-2</v>
      </c>
      <c r="D215" s="89">
        <f>D38/'Total Funds Spent &amp; Transferred'!V38</f>
        <v>7.4129076868209118E-2</v>
      </c>
      <c r="E215" s="89">
        <f>E38/'Total Funds Spent &amp; Transferred'!W38</f>
        <v>7.4307121095023534E-2</v>
      </c>
      <c r="F215" s="89">
        <f>F38/'Total Funds Spent &amp; Transferred'!X38</f>
        <v>8.088076676507909E-2</v>
      </c>
      <c r="G215" s="89">
        <f>G38/'Total Funds Spent &amp; Transferred'!Y38</f>
        <v>7.1120240739802665E-2</v>
      </c>
      <c r="H215" s="89">
        <f>H38/'Total Funds Spent &amp; Transferred'!Z38</f>
        <v>7.729481298734818E-2</v>
      </c>
    </row>
    <row r="216" spans="1:8">
      <c r="A216" s="51" t="s">
        <v>133</v>
      </c>
      <c r="B216" s="89">
        <f>B39/'Total Funds Spent &amp; Transferred'!T39</f>
        <v>9.4658837069262522E-2</v>
      </c>
      <c r="C216" s="89">
        <f>C39/'Total Funds Spent &amp; Transferred'!U39</f>
        <v>9.078719658519778E-2</v>
      </c>
      <c r="D216" s="89">
        <f>D39/'Total Funds Spent &amp; Transferred'!V39</f>
        <v>0.12065587467531456</v>
      </c>
      <c r="E216" s="89">
        <f>E39/'Total Funds Spent &amp; Transferred'!W39</f>
        <v>8.9763653221160408E-2</v>
      </c>
      <c r="F216" s="89">
        <f>F39/'Total Funds Spent &amp; Transferred'!X39</f>
        <v>0.10460785187438731</v>
      </c>
      <c r="G216" s="89">
        <f>G39/'Total Funds Spent &amp; Transferred'!Y39</f>
        <v>9.3394686333272692E-2</v>
      </c>
      <c r="H216" s="89">
        <f>H39/'Total Funds Spent &amp; Transferred'!Z39</f>
        <v>0.11908324999448679</v>
      </c>
    </row>
    <row r="217" spans="1:8">
      <c r="A217" s="51" t="s">
        <v>134</v>
      </c>
      <c r="B217" s="89">
        <f>B40/'Total Funds Spent &amp; Transferred'!T40</f>
        <v>0.10621844377817402</v>
      </c>
      <c r="C217" s="89">
        <f>C40/'Total Funds Spent &amp; Transferred'!U40</f>
        <v>9.5062052569890296E-2</v>
      </c>
      <c r="D217" s="89">
        <f>D40/'Total Funds Spent &amp; Transferred'!V40</f>
        <v>8.8792217550340738E-2</v>
      </c>
      <c r="E217" s="89">
        <f>E40/'Total Funds Spent &amp; Transferred'!W40</f>
        <v>8.5547757526573578E-2</v>
      </c>
      <c r="F217" s="89">
        <f>F40/'Total Funds Spent &amp; Transferred'!X40</f>
        <v>8.2730817892718661E-2</v>
      </c>
      <c r="G217" s="89">
        <f>G40/'Total Funds Spent &amp; Transferred'!Y40</f>
        <v>6.802300522711191E-2</v>
      </c>
      <c r="H217" s="89">
        <f>H40/'Total Funds Spent &amp; Transferred'!Z40</f>
        <v>7.4561543315658785E-2</v>
      </c>
    </row>
    <row r="218" spans="1:8">
      <c r="A218" s="51" t="s">
        <v>136</v>
      </c>
      <c r="B218" s="89">
        <f>B41/'Total Funds Spent &amp; Transferred'!T41</f>
        <v>7.7496852485627779E-2</v>
      </c>
      <c r="C218" s="89">
        <f>C41/'Total Funds Spent &amp; Transferred'!U41</f>
        <v>7.56927417953418E-2</v>
      </c>
      <c r="D218" s="89">
        <f>D41/'Total Funds Spent &amp; Transferred'!V41</f>
        <v>5.8285094789050189E-2</v>
      </c>
      <c r="E218" s="89">
        <f>E41/'Total Funds Spent &amp; Transferred'!W41</f>
        <v>5.2775190875679306E-2</v>
      </c>
      <c r="F218" s="89">
        <f>F41/'Total Funds Spent &amp; Transferred'!X41</f>
        <v>6.1086868452440844E-2</v>
      </c>
      <c r="G218" s="89">
        <f>G41/'Total Funds Spent &amp; Transferred'!Y41</f>
        <v>5.1920343620913662E-2</v>
      </c>
      <c r="H218" s="89">
        <f>H41/'Total Funds Spent &amp; Transferred'!Z41</f>
        <v>5.4705465084164177E-2</v>
      </c>
    </row>
    <row r="219" spans="1:8">
      <c r="A219" s="51" t="s">
        <v>145</v>
      </c>
      <c r="B219" s="89">
        <f>B42/'Total Funds Spent &amp; Transferred'!T42</f>
        <v>0.14209162076357928</v>
      </c>
      <c r="C219" s="89">
        <f>C42/'Total Funds Spent &amp; Transferred'!U42</f>
        <v>0.12355255587819268</v>
      </c>
      <c r="D219" s="89">
        <f>D42/'Total Funds Spent &amp; Transferred'!V42</f>
        <v>0.12907116567968815</v>
      </c>
      <c r="E219" s="89">
        <f>E42/'Total Funds Spent &amp; Transferred'!W42</f>
        <v>0.14443728664052813</v>
      </c>
      <c r="F219" s="89">
        <f>F42/'Total Funds Spent &amp; Transferred'!X42</f>
        <v>0.103884230789097</v>
      </c>
      <c r="G219" s="89">
        <f>G42/'Total Funds Spent &amp; Transferred'!Y42</f>
        <v>0.14839605361592997</v>
      </c>
      <c r="H219" s="89">
        <f>H42/'Total Funds Spent &amp; Transferred'!Z42</f>
        <v>6.9846287860671694E-2</v>
      </c>
    </row>
    <row r="220" spans="1:8">
      <c r="A220" s="51" t="s">
        <v>138</v>
      </c>
      <c r="B220" s="89">
        <f>B43/'Total Funds Spent &amp; Transferred'!T43</f>
        <v>6.6017328549812487E-2</v>
      </c>
      <c r="C220" s="89">
        <f>C43/'Total Funds Spent &amp; Transferred'!U43</f>
        <v>6.0990028037618001E-2</v>
      </c>
      <c r="D220" s="89">
        <f>D43/'Total Funds Spent &amp; Transferred'!V43</f>
        <v>5.7210897940240653E-2</v>
      </c>
      <c r="E220" s="89">
        <f>E43/'Total Funds Spent &amp; Transferred'!W43</f>
        <v>5.4641141295127253E-2</v>
      </c>
      <c r="F220" s="89">
        <f>F43/'Total Funds Spent &amp; Transferred'!X43</f>
        <v>5.5778406968810181E-2</v>
      </c>
      <c r="G220" s="89">
        <f>G43/'Total Funds Spent &amp; Transferred'!Y43</f>
        <v>4.5853665236767829E-2</v>
      </c>
      <c r="H220" s="89">
        <f>H43/'Total Funds Spent &amp; Transferred'!Z43</f>
        <v>4.7291622421158058E-2</v>
      </c>
    </row>
    <row r="221" spans="1:8">
      <c r="A221" s="51" t="s">
        <v>140</v>
      </c>
      <c r="B221" s="89">
        <f>B44/'Total Funds Spent &amp; Transferred'!T44</f>
        <v>5.6606282650266834E-2</v>
      </c>
      <c r="C221" s="89">
        <f>C44/'Total Funds Spent &amp; Transferred'!U44</f>
        <v>7.0138221277378038E-2</v>
      </c>
      <c r="D221" s="89">
        <f>D44/'Total Funds Spent &amp; Transferred'!V44</f>
        <v>1.4391758905599209E-2</v>
      </c>
      <c r="E221" s="89">
        <f>E44/'Total Funds Spent &amp; Transferred'!W44</f>
        <v>3.8410913630861993E-2</v>
      </c>
      <c r="F221" s="89">
        <f>F44/'Total Funds Spent &amp; Transferred'!X44</f>
        <v>1.6044855803560177E-2</v>
      </c>
      <c r="G221" s="89">
        <f>G44/'Total Funds Spent &amp; Transferred'!Y44</f>
        <v>3.0341867167475146E-2</v>
      </c>
      <c r="H221" s="89">
        <f>H44/'Total Funds Spent &amp; Transferred'!Z44</f>
        <v>4.9174817587043486E-2</v>
      </c>
    </row>
    <row r="222" spans="1:8">
      <c r="A222" s="51" t="s">
        <v>142</v>
      </c>
      <c r="B222" s="89">
        <f>B45/'Total Funds Spent &amp; Transferred'!T45</f>
        <v>0.10299682877547166</v>
      </c>
      <c r="C222" s="89">
        <f>C45/'Total Funds Spent &amp; Transferred'!U45</f>
        <v>9.8701230787402991E-2</v>
      </c>
      <c r="D222" s="89">
        <f>D45/'Total Funds Spent &amp; Transferred'!V45</f>
        <v>0.12250954734781569</v>
      </c>
      <c r="E222" s="89">
        <f>E45/'Total Funds Spent &amp; Transferred'!W45</f>
        <v>9.4363387009263541E-2</v>
      </c>
      <c r="F222" s="89">
        <f>F45/'Total Funds Spent &amp; Transferred'!X45</f>
        <v>0.11095050748076205</v>
      </c>
      <c r="G222" s="89">
        <f>G45/'Total Funds Spent &amp; Transferred'!Y45</f>
        <v>0.10167462264282576</v>
      </c>
      <c r="H222" s="89">
        <f>H45/'Total Funds Spent &amp; Transferred'!Z45</f>
        <v>0.10767332831381096</v>
      </c>
    </row>
    <row r="223" spans="1:8">
      <c r="A223" s="51" t="s">
        <v>144</v>
      </c>
      <c r="B223" s="89">
        <f>B46/'Total Funds Spent &amp; Transferred'!T46</f>
        <v>0.10187380935414804</v>
      </c>
      <c r="C223" s="89">
        <f>C46/'Total Funds Spent &amp; Transferred'!U46</f>
        <v>0.10227791765171347</v>
      </c>
      <c r="D223" s="89">
        <f>D46/'Total Funds Spent &amp; Transferred'!V46</f>
        <v>8.8237852882445525E-2</v>
      </c>
      <c r="E223" s="89">
        <f>E46/'Total Funds Spent &amp; Transferred'!W46</f>
        <v>6.1751841733474644E-2</v>
      </c>
      <c r="F223" s="89">
        <f>F46/'Total Funds Spent &amp; Transferred'!X46</f>
        <v>6.6610091070851724E-2</v>
      </c>
      <c r="G223" s="89">
        <f>G46/'Total Funds Spent &amp; Transferred'!Y46</f>
        <v>7.6191824262116153E-2</v>
      </c>
      <c r="H223" s="89">
        <f>H46/'Total Funds Spent &amp; Transferred'!Z46</f>
        <v>6.8535972189760763E-2</v>
      </c>
    </row>
    <row r="224" spans="1:8">
      <c r="A224" s="51" t="s">
        <v>146</v>
      </c>
      <c r="B224" s="89">
        <f>B47/'Total Funds Spent &amp; Transferred'!T47</f>
        <v>0.11977365956906379</v>
      </c>
      <c r="C224" s="89">
        <f>C47/'Total Funds Spent &amp; Transferred'!U47</f>
        <v>0.12981199003516114</v>
      </c>
      <c r="D224" s="89">
        <f>D47/'Total Funds Spent &amp; Transferred'!V47</f>
        <v>0.11489139358132081</v>
      </c>
      <c r="E224" s="89">
        <f>E47/'Total Funds Spent &amp; Transferred'!W47</f>
        <v>0.18742088066189966</v>
      </c>
      <c r="F224" s="89">
        <f>F47/'Total Funds Spent &amp; Transferred'!X47</f>
        <v>0.13916216416546653</v>
      </c>
      <c r="G224" s="89">
        <f>G47/'Total Funds Spent &amp; Transferred'!Y47</f>
        <v>0.14414175438994534</v>
      </c>
      <c r="H224" s="89">
        <f>H47/'Total Funds Spent &amp; Transferred'!Z47</f>
        <v>0.10518099655545531</v>
      </c>
    </row>
    <row r="225" spans="1:8">
      <c r="A225" s="51" t="s">
        <v>148</v>
      </c>
      <c r="B225" s="89">
        <f>B48/'Total Funds Spent &amp; Transferred'!T48</f>
        <v>3.4728247094153571E-2</v>
      </c>
      <c r="C225" s="89">
        <f>C48/'Total Funds Spent &amp; Transferred'!U48</f>
        <v>4.0786701396916682E-2</v>
      </c>
      <c r="D225" s="89">
        <f>D48/'Total Funds Spent &amp; Transferred'!V48</f>
        <v>5.1825662972473374E-2</v>
      </c>
      <c r="E225" s="89">
        <f>E48/'Total Funds Spent &amp; Transferred'!W48</f>
        <v>7.2898357508116893E-2</v>
      </c>
      <c r="F225" s="89">
        <f>F48/'Total Funds Spent &amp; Transferred'!X48</f>
        <v>0.10264410832634525</v>
      </c>
      <c r="G225" s="89">
        <f>G48/'Total Funds Spent &amp; Transferred'!Y48</f>
        <v>5.5447396516608079E-2</v>
      </c>
      <c r="H225" s="89">
        <f>H48/'Total Funds Spent &amp; Transferred'!Z48</f>
        <v>7.7267055746815264E-2</v>
      </c>
    </row>
    <row r="226" spans="1:8">
      <c r="A226" s="51" t="s">
        <v>150</v>
      </c>
      <c r="B226" s="89">
        <f>B49/'Total Funds Spent &amp; Transferred'!T49</f>
        <v>5.0957916773766043E-2</v>
      </c>
      <c r="C226" s="89">
        <f>C49/'Total Funds Spent &amp; Transferred'!U49</f>
        <v>5.7371717794351962E-2</v>
      </c>
      <c r="D226" s="89">
        <f>D49/'Total Funds Spent &amp; Transferred'!V49</f>
        <v>6.3661403721287826E-2</v>
      </c>
      <c r="E226" s="89">
        <f>E49/'Total Funds Spent &amp; Transferred'!W49</f>
        <v>0.11010979505047305</v>
      </c>
      <c r="F226" s="89">
        <f>F49/'Total Funds Spent &amp; Transferred'!X49</f>
        <v>6.8093393797042698E-2</v>
      </c>
      <c r="G226" s="89">
        <f>G49/'Total Funds Spent &amp; Transferred'!Y49</f>
        <v>5.9064180130812549E-2</v>
      </c>
      <c r="H226" s="89">
        <f>H49/'Total Funds Spent &amp; Transferred'!Z49</f>
        <v>8.1472181462833276E-2</v>
      </c>
    </row>
    <row r="227" spans="1:8">
      <c r="A227" s="51" t="s">
        <v>152</v>
      </c>
      <c r="B227" s="89">
        <f>B50/'Total Funds Spent &amp; Transferred'!T50</f>
        <v>7.0284731442744497E-2</v>
      </c>
      <c r="C227" s="89">
        <f>C50/'Total Funds Spent &amp; Transferred'!U50</f>
        <v>5.9816140709233682E-2</v>
      </c>
      <c r="D227" s="89">
        <f>D50/'Total Funds Spent &amp; Transferred'!V50</f>
        <v>5.6908861527011752E-2</v>
      </c>
      <c r="E227" s="89">
        <f>E50/'Total Funds Spent &amp; Transferred'!W50</f>
        <v>5.2590283854054204E-2</v>
      </c>
      <c r="F227" s="89">
        <f>F50/'Total Funds Spent &amp; Transferred'!X50</f>
        <v>4.7737594596681483E-2</v>
      </c>
      <c r="G227" s="89">
        <f>G50/'Total Funds Spent &amp; Transferred'!Y50</f>
        <v>4.1863407185982963E-2</v>
      </c>
      <c r="H227" s="89">
        <f>H50/'Total Funds Spent &amp; Transferred'!Z50</f>
        <v>4.6140973161050772E-2</v>
      </c>
    </row>
    <row r="228" spans="1:8">
      <c r="A228" s="51" t="s">
        <v>153</v>
      </c>
      <c r="B228" s="89">
        <f>B51/'Total Funds Spent &amp; Transferred'!T51</f>
        <v>6.2372654400682792E-2</v>
      </c>
      <c r="C228" s="89">
        <f>C51/'Total Funds Spent &amp; Transferred'!U51</f>
        <v>5.6971889406692656E-2</v>
      </c>
      <c r="D228" s="89">
        <f>D51/'Total Funds Spent &amp; Transferred'!V51</f>
        <v>9.1887196075723848E-2</v>
      </c>
      <c r="E228" s="89">
        <f>E51/'Total Funds Spent &amp; Transferred'!W51</f>
        <v>0.12999757285977936</v>
      </c>
      <c r="F228" s="89">
        <f>F51/'Total Funds Spent &amp; Transferred'!X51</f>
        <v>0.16269917161577593</v>
      </c>
      <c r="G228" s="89">
        <f>G51/'Total Funds Spent &amp; Transferred'!Y51</f>
        <v>0.15371880921048098</v>
      </c>
      <c r="H228" s="89">
        <f>H51/'Total Funds Spent &amp; Transferred'!Z51</f>
        <v>0.14168578222304945</v>
      </c>
    </row>
    <row r="229" spans="1:8">
      <c r="A229" s="51" t="s">
        <v>154</v>
      </c>
      <c r="B229" s="89">
        <f>B52/'Total Funds Spent &amp; Transferred'!T52</f>
        <v>6.222392062083118E-2</v>
      </c>
      <c r="C229" s="89">
        <f>C52/'Total Funds Spent &amp; Transferred'!U52</f>
        <v>6.7868195592237543E-2</v>
      </c>
      <c r="D229" s="89">
        <f>D52/'Total Funds Spent &amp; Transferred'!V52</f>
        <v>7.6643327461519847E-2</v>
      </c>
      <c r="E229" s="89">
        <f>E52/'Total Funds Spent &amp; Transferred'!W52</f>
        <v>7.5082660177296673E-2</v>
      </c>
      <c r="F229" s="89">
        <f>F52/'Total Funds Spent &amp; Transferred'!X52</f>
        <v>4.361661983282307E-2</v>
      </c>
      <c r="G229" s="89">
        <f>G52/'Total Funds Spent &amp; Transferred'!Y52</f>
        <v>3.7415257132956438E-2</v>
      </c>
      <c r="H229" s="89">
        <f>H52/'Total Funds Spent &amp; Transferred'!Z52</f>
        <v>3.0283316948818612E-2</v>
      </c>
    </row>
    <row r="230" spans="1:8">
      <c r="A230" s="51" t="s">
        <v>155</v>
      </c>
      <c r="B230" s="89">
        <f>B53/'Total Funds Spent &amp; Transferred'!T53</f>
        <v>0.12770544658133037</v>
      </c>
      <c r="C230" s="89">
        <f>C53/'Total Funds Spent &amp; Transferred'!U53</f>
        <v>0.11878887594533918</v>
      </c>
      <c r="D230" s="89">
        <f>D53/'Total Funds Spent &amp; Transferred'!V53</f>
        <v>9.3441206474852836E-2</v>
      </c>
      <c r="E230" s="89">
        <f>E53/'Total Funds Spent &amp; Transferred'!W53</f>
        <v>0.11061808320283886</v>
      </c>
      <c r="F230" s="89">
        <f>F53/'Total Funds Spent &amp; Transferred'!X53</f>
        <v>9.9313318661388345E-2</v>
      </c>
      <c r="G230" s="89">
        <f>G53/'Total Funds Spent &amp; Transferred'!Y53</f>
        <v>8.9136282409659068E-2</v>
      </c>
      <c r="H230" s="89">
        <f>H53/'Total Funds Spent &amp; Transferred'!Z53</f>
        <v>8.3683566175207946E-2</v>
      </c>
    </row>
    <row r="231" spans="1:8">
      <c r="A231" s="51" t="s">
        <v>157</v>
      </c>
      <c r="B231" s="89">
        <f>B54/'Total Funds Spent &amp; Transferred'!T54</f>
        <v>4.1624259603593443E-2</v>
      </c>
      <c r="C231" s="89">
        <f>C54/'Total Funds Spent &amp; Transferred'!U54</f>
        <v>4.2358061328029419E-2</v>
      </c>
      <c r="D231" s="89">
        <f>D54/'Total Funds Spent &amp; Transferred'!V54</f>
        <v>3.4021220835187875E-2</v>
      </c>
      <c r="E231" s="89">
        <f>E54/'Total Funds Spent &amp; Transferred'!W54</f>
        <v>3.5346734178489443E-2</v>
      </c>
      <c r="F231" s="89">
        <f>F54/'Total Funds Spent &amp; Transferred'!X54</f>
        <v>4.342835317413099E-2</v>
      </c>
      <c r="G231" s="89">
        <f>G54/'Total Funds Spent &amp; Transferred'!Y54</f>
        <v>4.3673150529841123E-2</v>
      </c>
      <c r="H231" s="89">
        <f>H54/'Total Funds Spent &amp; Transferred'!Z54</f>
        <v>4.3886927949677995E-2</v>
      </c>
    </row>
    <row r="232" spans="1:8">
      <c r="A232" s="51" t="s">
        <v>158</v>
      </c>
      <c r="B232" s="89">
        <f>B55/'Total Funds Spent &amp; Transferred'!T55</f>
        <v>0.24907634514198232</v>
      </c>
      <c r="C232" s="89">
        <f>C55/'Total Funds Spent &amp; Transferred'!U55</f>
        <v>0.24652083295036034</v>
      </c>
      <c r="D232" s="89">
        <f>D55/'Total Funds Spent &amp; Transferred'!V55</f>
        <v>0.15763771369191168</v>
      </c>
      <c r="E232" s="89">
        <f>E55/'Total Funds Spent &amp; Transferred'!W55</f>
        <v>0.17833392323601921</v>
      </c>
      <c r="F232" s="89">
        <f>F55/'Total Funds Spent &amp; Transferred'!X55</f>
        <v>0.16491520546100369</v>
      </c>
      <c r="G232" s="89">
        <f>G55/'Total Funds Spent &amp; Transferred'!Y55</f>
        <v>0.11640980864879534</v>
      </c>
      <c r="H232" s="89">
        <f>H55/'Total Funds Spent &amp; Transferred'!Z55</f>
        <v>7.7086264394594067E-2</v>
      </c>
    </row>
    <row r="233" spans="1:8">
      <c r="A233" s="59" t="s">
        <v>159</v>
      </c>
      <c r="B233" s="89">
        <f>B56/'Total Funds Spent &amp; Transferred'!T56</f>
        <v>6.170543750179959E-2</v>
      </c>
      <c r="C233" s="89">
        <f>C56/'Total Funds Spent &amp; Transferred'!U56</f>
        <v>6.3244079966591968E-2</v>
      </c>
      <c r="D233" s="89">
        <f>D56/'Total Funds Spent &amp; Transferred'!V56</f>
        <v>6.3654907380803039E-2</v>
      </c>
      <c r="E233" s="89">
        <f>E56/'Total Funds Spent &amp; Transferred'!W56</f>
        <v>6.2786831110936636E-2</v>
      </c>
      <c r="F233" s="89">
        <f>F56/'Total Funds Spent &amp; Transferred'!X56</f>
        <v>6.4614900158335362E-2</v>
      </c>
      <c r="G233" s="89">
        <f>G56/'Total Funds Spent &amp; Transferred'!Y56</f>
        <v>6.0428697730711023E-2</v>
      </c>
      <c r="H233" s="89">
        <f>H56/'Total Funds Spent &amp; Transferred'!Z56</f>
        <v>6.2603303441726668E-2</v>
      </c>
    </row>
    <row r="234" spans="1:8">
      <c r="B234" s="89"/>
    </row>
    <row r="235" spans="1:8">
      <c r="B235" s="89"/>
    </row>
    <row r="236" spans="1:8">
      <c r="B236" s="89"/>
    </row>
    <row r="237" spans="1:8">
      <c r="B237" s="89"/>
    </row>
  </sheetData>
  <mergeCells count="33">
    <mergeCell ref="H3:H4"/>
    <mergeCell ref="H62:H63"/>
    <mergeCell ref="H121:H122"/>
    <mergeCell ref="H180:H181"/>
    <mergeCell ref="C3:C4"/>
    <mergeCell ref="C62:C63"/>
    <mergeCell ref="C121:C122"/>
    <mergeCell ref="G3:G4"/>
    <mergeCell ref="G62:G63"/>
    <mergeCell ref="G121:G122"/>
    <mergeCell ref="G180:G181"/>
    <mergeCell ref="D3:D4"/>
    <mergeCell ref="D62:D63"/>
    <mergeCell ref="D121:D122"/>
    <mergeCell ref="F180:F181"/>
    <mergeCell ref="D180:D181"/>
    <mergeCell ref="A180:A181"/>
    <mergeCell ref="B180:B181"/>
    <mergeCell ref="A121:A122"/>
    <mergeCell ref="B121:B122"/>
    <mergeCell ref="C180:C181"/>
    <mergeCell ref="A1:A2"/>
    <mergeCell ref="A3:A4"/>
    <mergeCell ref="B3:B4"/>
    <mergeCell ref="A62:A63"/>
    <mergeCell ref="B62:B63"/>
    <mergeCell ref="E121:E122"/>
    <mergeCell ref="E62:E63"/>
    <mergeCell ref="E3:E4"/>
    <mergeCell ref="E180:E181"/>
    <mergeCell ref="F121:F122"/>
    <mergeCell ref="F62:F63"/>
    <mergeCell ref="F3:F4"/>
  </mergeCells>
  <phoneticPr fontId="39" type="noConversion"/>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00000"/>
  </sheetPr>
  <dimension ref="A1:P233"/>
  <sheetViews>
    <sheetView topLeftCell="B1" workbookViewId="0">
      <selection activeCell="H16" sqref="H16"/>
    </sheetView>
  </sheetViews>
  <sheetFormatPr defaultColWidth="9.42578125" defaultRowHeight="12.95"/>
  <cols>
    <col min="1" max="1" width="17" style="49" customWidth="1"/>
    <col min="2" max="2" width="11.42578125" style="49" customWidth="1"/>
    <col min="3" max="3" width="12" style="49" customWidth="1"/>
    <col min="4" max="4" width="13.42578125" style="49" customWidth="1"/>
    <col min="5" max="5" width="11.42578125" style="49" bestFit="1" customWidth="1"/>
    <col min="6" max="6" width="16" style="49" bestFit="1" customWidth="1"/>
    <col min="7" max="7" width="11.42578125" style="49" bestFit="1" customWidth="1"/>
    <col min="8" max="9" width="13" style="49" customWidth="1"/>
    <col min="10" max="12" width="9.42578125" style="49" bestFit="1" customWidth="1"/>
    <col min="13" max="13" width="12.42578125" style="49" customWidth="1"/>
    <col min="14" max="15" width="9.42578125" style="49" bestFit="1" customWidth="1"/>
    <col min="16" max="16384" width="9.42578125" style="49"/>
  </cols>
  <sheetData>
    <row r="1" spans="1:8" ht="26.25" customHeight="1">
      <c r="A1" s="394" t="s">
        <v>223</v>
      </c>
      <c r="B1" s="317" t="s">
        <v>353</v>
      </c>
    </row>
    <row r="2" spans="1:8" ht="21.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49">
        <f t="shared" ref="B5:G5" si="0">B64+B123</f>
        <v>16098657</v>
      </c>
      <c r="C5" s="49">
        <f t="shared" si="0"/>
        <v>13560084</v>
      </c>
      <c r="D5" s="49">
        <f t="shared" si="0"/>
        <v>17396780</v>
      </c>
      <c r="E5" s="49">
        <f t="shared" si="0"/>
        <v>13377298</v>
      </c>
      <c r="F5" s="49">
        <f t="shared" si="0"/>
        <v>13063819</v>
      </c>
      <c r="G5" s="49">
        <f t="shared" si="0"/>
        <v>12436656</v>
      </c>
      <c r="H5" s="49">
        <f t="shared" ref="H5" si="1">H64+H123</f>
        <v>14243533</v>
      </c>
    </row>
    <row r="6" spans="1:8">
      <c r="A6" s="51" t="s">
        <v>84</v>
      </c>
      <c r="B6" s="49">
        <f t="shared" ref="B6:E56" si="2">B65+B124</f>
        <v>2311338</v>
      </c>
      <c r="C6" s="49">
        <f t="shared" si="2"/>
        <v>398294</v>
      </c>
      <c r="D6" s="49">
        <f t="shared" si="2"/>
        <v>0</v>
      </c>
      <c r="E6" s="49">
        <f t="shared" si="2"/>
        <v>0</v>
      </c>
      <c r="F6" s="49">
        <f t="shared" ref="F6:G6" si="3">F65+F124</f>
        <v>0</v>
      </c>
      <c r="G6" s="49">
        <f t="shared" si="3"/>
        <v>0</v>
      </c>
      <c r="H6" s="49">
        <f t="shared" ref="H6" si="4">H65+H124</f>
        <v>0</v>
      </c>
    </row>
    <row r="7" spans="1:8">
      <c r="A7" s="51" t="s">
        <v>86</v>
      </c>
      <c r="B7" s="49">
        <f t="shared" si="2"/>
        <v>25901889</v>
      </c>
      <c r="C7" s="49">
        <f t="shared" si="2"/>
        <v>12336072</v>
      </c>
      <c r="D7" s="49">
        <f t="shared" si="2"/>
        <v>85205501</v>
      </c>
      <c r="E7" s="49">
        <f t="shared" si="2"/>
        <v>601521</v>
      </c>
      <c r="F7" s="49">
        <f t="shared" ref="F7:G7" si="5">F66+F125</f>
        <v>11056632</v>
      </c>
      <c r="G7" s="49">
        <f t="shared" si="5"/>
        <v>8882797</v>
      </c>
      <c r="H7" s="49">
        <f t="shared" ref="H7" si="6">H66+H125</f>
        <v>13227425</v>
      </c>
    </row>
    <row r="8" spans="1:8">
      <c r="A8" s="51" t="s">
        <v>88</v>
      </c>
      <c r="B8" s="49">
        <f t="shared" si="2"/>
        <v>0</v>
      </c>
      <c r="C8" s="49">
        <f t="shared" si="2"/>
        <v>0</v>
      </c>
      <c r="D8" s="49">
        <f t="shared" si="2"/>
        <v>0</v>
      </c>
      <c r="E8" s="49">
        <f t="shared" si="2"/>
        <v>106582</v>
      </c>
      <c r="F8" s="49">
        <f t="shared" ref="F8:G8" si="7">F67+F126</f>
        <v>38128</v>
      </c>
      <c r="G8" s="49">
        <f t="shared" si="7"/>
        <v>48071</v>
      </c>
      <c r="H8" s="49">
        <f t="shared" ref="H8" si="8">H67+H126</f>
        <v>1445893</v>
      </c>
    </row>
    <row r="9" spans="1:8">
      <c r="A9" s="51" t="s">
        <v>74</v>
      </c>
      <c r="B9" s="49">
        <f t="shared" si="2"/>
        <v>223880014</v>
      </c>
      <c r="C9" s="49">
        <f t="shared" si="2"/>
        <v>247324307</v>
      </c>
      <c r="D9" s="49">
        <f t="shared" si="2"/>
        <v>237202178</v>
      </c>
      <c r="E9" s="49">
        <f t="shared" si="2"/>
        <v>229225248</v>
      </c>
      <c r="F9" s="49">
        <f t="shared" ref="F9:G9" si="9">F68+F127</f>
        <v>229508703</v>
      </c>
      <c r="G9" s="49">
        <f t="shared" si="9"/>
        <v>231255308</v>
      </c>
      <c r="H9" s="49">
        <f t="shared" ref="H9" si="10">H68+H127</f>
        <v>247404301</v>
      </c>
    </row>
    <row r="10" spans="1:8">
      <c r="A10" s="51" t="s">
        <v>91</v>
      </c>
      <c r="B10" s="49">
        <f t="shared" si="2"/>
        <v>34209905</v>
      </c>
      <c r="C10" s="49">
        <f t="shared" si="2"/>
        <v>32648266</v>
      </c>
      <c r="D10" s="49">
        <f t="shared" si="2"/>
        <v>26851979</v>
      </c>
      <c r="E10" s="49">
        <f t="shared" si="2"/>
        <v>37020178</v>
      </c>
      <c r="F10" s="49">
        <f t="shared" ref="F10:G10" si="11">F69+F128</f>
        <v>36744304</v>
      </c>
      <c r="G10" s="49">
        <f t="shared" si="11"/>
        <v>34492705</v>
      </c>
      <c r="H10" s="49">
        <f t="shared" ref="H10" si="12">H69+H128</f>
        <v>36218001</v>
      </c>
    </row>
    <row r="11" spans="1:8">
      <c r="A11" s="51" t="s">
        <v>93</v>
      </c>
      <c r="B11" s="49">
        <f t="shared" si="2"/>
        <v>45028133</v>
      </c>
      <c r="C11" s="49">
        <f t="shared" si="2"/>
        <v>48985038</v>
      </c>
      <c r="D11" s="49">
        <f t="shared" si="2"/>
        <v>51572563</v>
      </c>
      <c r="E11" s="49">
        <f t="shared" si="2"/>
        <v>57509862</v>
      </c>
      <c r="F11" s="49">
        <f t="shared" ref="F11:G11" si="13">F70+F129</f>
        <v>64025377</v>
      </c>
      <c r="G11" s="49">
        <f t="shared" si="13"/>
        <v>69816639</v>
      </c>
      <c r="H11" s="49">
        <f t="shared" ref="H11" si="14">H70+H129</f>
        <v>64236240</v>
      </c>
    </row>
    <row r="12" spans="1:8">
      <c r="A12" s="51" t="s">
        <v>95</v>
      </c>
      <c r="B12" s="49">
        <f t="shared" si="2"/>
        <v>12284914</v>
      </c>
      <c r="C12" s="49">
        <f t="shared" si="2"/>
        <v>10925323</v>
      </c>
      <c r="D12" s="49">
        <f t="shared" si="2"/>
        <v>15159594</v>
      </c>
      <c r="E12" s="49">
        <f t="shared" si="2"/>
        <v>16273110</v>
      </c>
      <c r="F12" s="49">
        <f t="shared" ref="F12:G12" si="15">F71+F130</f>
        <v>16771215</v>
      </c>
      <c r="G12" s="49">
        <f t="shared" si="15"/>
        <v>17042803</v>
      </c>
      <c r="H12" s="49">
        <f t="shared" ref="H12" si="16">H71+H130</f>
        <v>44173630</v>
      </c>
    </row>
    <row r="13" spans="1:8">
      <c r="A13" s="51" t="s">
        <v>97</v>
      </c>
      <c r="B13" s="49">
        <f t="shared" si="2"/>
        <v>2718549</v>
      </c>
      <c r="C13" s="49">
        <f t="shared" si="2"/>
        <v>2458914</v>
      </c>
      <c r="D13" s="49">
        <f t="shared" si="2"/>
        <v>1523507</v>
      </c>
      <c r="E13" s="49">
        <f t="shared" si="2"/>
        <v>1393730</v>
      </c>
      <c r="F13" s="49">
        <f t="shared" ref="F13:G13" si="17">F72+F131</f>
        <v>1771164</v>
      </c>
      <c r="G13" s="49">
        <f t="shared" si="17"/>
        <v>1988274</v>
      </c>
      <c r="H13" s="49">
        <f t="shared" ref="H13" si="18">H72+H131</f>
        <v>5846694.6500000004</v>
      </c>
    </row>
    <row r="14" spans="1:8">
      <c r="A14" s="51" t="s">
        <v>99</v>
      </c>
      <c r="B14" s="49">
        <f t="shared" si="2"/>
        <v>0</v>
      </c>
      <c r="C14" s="49">
        <f t="shared" si="2"/>
        <v>0</v>
      </c>
      <c r="D14" s="49">
        <f t="shared" si="2"/>
        <v>0</v>
      </c>
      <c r="E14" s="49">
        <f t="shared" si="2"/>
        <v>0</v>
      </c>
      <c r="F14" s="49">
        <f t="shared" ref="F14:G14" si="19">F73+F132</f>
        <v>0</v>
      </c>
      <c r="G14" s="49">
        <f t="shared" si="19"/>
        <v>0</v>
      </c>
      <c r="H14" s="49">
        <f t="shared" ref="H14" si="20">H73+H132</f>
        <v>0</v>
      </c>
    </row>
    <row r="15" spans="1:8">
      <c r="A15" s="51" t="s">
        <v>101</v>
      </c>
      <c r="B15" s="49">
        <f t="shared" si="2"/>
        <v>7079479</v>
      </c>
      <c r="C15" s="49">
        <f t="shared" si="2"/>
        <v>5106219</v>
      </c>
      <c r="D15" s="49">
        <f t="shared" si="2"/>
        <v>5733468</v>
      </c>
      <c r="E15" s="49">
        <f t="shared" si="2"/>
        <v>5116197</v>
      </c>
      <c r="F15" s="49">
        <f t="shared" ref="F15:G15" si="21">F74+F133</f>
        <v>8675245</v>
      </c>
      <c r="G15" s="49">
        <f t="shared" si="21"/>
        <v>7971427</v>
      </c>
      <c r="H15" s="49">
        <f t="shared" ref="H15" si="22">H74+H133</f>
        <v>9327022</v>
      </c>
    </row>
    <row r="16" spans="1:8">
      <c r="A16" s="51" t="s">
        <v>102</v>
      </c>
      <c r="B16" s="49">
        <f t="shared" si="2"/>
        <v>11654372</v>
      </c>
      <c r="C16" s="49">
        <f t="shared" si="2"/>
        <v>10284452</v>
      </c>
      <c r="D16" s="49">
        <f t="shared" si="2"/>
        <v>8340565</v>
      </c>
      <c r="E16" s="49">
        <f t="shared" si="2"/>
        <v>10104194</v>
      </c>
      <c r="F16" s="49">
        <f t="shared" ref="F16:G16" si="23">F75+F134</f>
        <v>7466659</v>
      </c>
      <c r="G16" s="49">
        <f t="shared" si="23"/>
        <v>7201903</v>
      </c>
      <c r="H16" s="49">
        <f t="shared" ref="H16" si="24">H75+H134</f>
        <v>7325452</v>
      </c>
    </row>
    <row r="17" spans="1:8">
      <c r="A17" s="51" t="s">
        <v>103</v>
      </c>
      <c r="B17" s="49">
        <f t="shared" si="2"/>
        <v>0</v>
      </c>
      <c r="C17" s="49">
        <f t="shared" si="2"/>
        <v>0</v>
      </c>
      <c r="D17" s="49">
        <f t="shared" si="2"/>
        <v>0</v>
      </c>
      <c r="E17" s="49">
        <f t="shared" si="2"/>
        <v>0</v>
      </c>
      <c r="F17" s="49">
        <f t="shared" ref="F17:G17" si="25">F76+F135</f>
        <v>0</v>
      </c>
      <c r="G17" s="49">
        <f t="shared" si="25"/>
        <v>0</v>
      </c>
      <c r="H17" s="49">
        <f t="shared" ref="H17" si="26">H76+H135</f>
        <v>0</v>
      </c>
    </row>
    <row r="18" spans="1:8">
      <c r="A18" s="51" t="s">
        <v>104</v>
      </c>
      <c r="B18" s="49">
        <f t="shared" si="2"/>
        <v>73582400</v>
      </c>
      <c r="C18" s="49">
        <f t="shared" si="2"/>
        <v>70421872</v>
      </c>
      <c r="D18" s="49">
        <f t="shared" si="2"/>
        <v>68489093</v>
      </c>
      <c r="E18" s="49">
        <f t="shared" si="2"/>
        <v>71193272</v>
      </c>
      <c r="F18" s="49">
        <f t="shared" ref="F18:G18" si="27">F77+F136</f>
        <v>72758351</v>
      </c>
      <c r="G18" s="49">
        <f t="shared" si="27"/>
        <v>76156578</v>
      </c>
      <c r="H18" s="49">
        <f t="shared" ref="H18" si="28">H77+H136</f>
        <v>85989017</v>
      </c>
    </row>
    <row r="19" spans="1:8">
      <c r="A19" s="51" t="s">
        <v>105</v>
      </c>
      <c r="B19" s="49">
        <f t="shared" si="2"/>
        <v>0</v>
      </c>
      <c r="C19" s="49">
        <f t="shared" si="2"/>
        <v>0</v>
      </c>
      <c r="D19" s="49">
        <f t="shared" si="2"/>
        <v>0</v>
      </c>
      <c r="E19" s="49">
        <f t="shared" si="2"/>
        <v>0</v>
      </c>
      <c r="F19" s="49">
        <f t="shared" ref="F19:G19" si="29">F78+F137</f>
        <v>0</v>
      </c>
      <c r="G19" s="49">
        <f t="shared" si="29"/>
        <v>0</v>
      </c>
      <c r="H19" s="49">
        <f t="shared" ref="H19" si="30">H78+H137</f>
        <v>0</v>
      </c>
    </row>
    <row r="20" spans="1:8">
      <c r="A20" s="51" t="s">
        <v>107</v>
      </c>
      <c r="B20" s="49">
        <f t="shared" si="2"/>
        <v>6522543</v>
      </c>
      <c r="C20" s="49">
        <f t="shared" si="2"/>
        <v>5613951</v>
      </c>
      <c r="D20" s="49">
        <f t="shared" si="2"/>
        <v>6015890</v>
      </c>
      <c r="E20" s="49">
        <f t="shared" si="2"/>
        <v>5746119</v>
      </c>
      <c r="F20" s="49">
        <f t="shared" ref="F20:G20" si="31">F79+F138</f>
        <v>5463767</v>
      </c>
      <c r="G20" s="49">
        <f t="shared" si="31"/>
        <v>5764683</v>
      </c>
      <c r="H20" s="49">
        <f t="shared" ref="H20" si="32">H79+H138</f>
        <v>5831506</v>
      </c>
    </row>
    <row r="21" spans="1:8">
      <c r="A21" s="51" t="s">
        <v>76</v>
      </c>
      <c r="B21" s="49">
        <f t="shared" si="2"/>
        <v>3591933</v>
      </c>
      <c r="C21" s="49">
        <f t="shared" si="2"/>
        <v>3878431</v>
      </c>
      <c r="D21" s="49">
        <f t="shared" si="2"/>
        <v>4216650</v>
      </c>
      <c r="E21" s="49">
        <f t="shared" si="2"/>
        <v>4470671</v>
      </c>
      <c r="F21" s="49">
        <f t="shared" ref="F21:G21" si="33">F80+F139</f>
        <v>4030011</v>
      </c>
      <c r="G21" s="49">
        <f t="shared" si="33"/>
        <v>4909491</v>
      </c>
      <c r="H21" s="49">
        <f t="shared" ref="H21" si="34">H80+H139</f>
        <v>4945888</v>
      </c>
    </row>
    <row r="22" spans="1:8">
      <c r="A22" s="51" t="s">
        <v>110</v>
      </c>
      <c r="B22" s="49">
        <f t="shared" si="2"/>
        <v>0</v>
      </c>
      <c r="C22" s="49">
        <f t="shared" si="2"/>
        <v>0</v>
      </c>
      <c r="D22" s="49">
        <f t="shared" si="2"/>
        <v>0</v>
      </c>
      <c r="E22" s="49">
        <f t="shared" si="2"/>
        <v>0</v>
      </c>
      <c r="F22" s="49">
        <f t="shared" ref="F22:G22" si="35">F81+F140</f>
        <v>0</v>
      </c>
      <c r="G22" s="49">
        <f t="shared" si="35"/>
        <v>0</v>
      </c>
      <c r="H22" s="49">
        <f t="shared" ref="H22" si="36">H81+H140</f>
        <v>0</v>
      </c>
    </row>
    <row r="23" spans="1:8">
      <c r="A23" s="51" t="s">
        <v>111</v>
      </c>
      <c r="B23" s="49">
        <f t="shared" si="2"/>
        <v>1375648</v>
      </c>
      <c r="C23" s="49">
        <f t="shared" si="2"/>
        <v>1283467</v>
      </c>
      <c r="D23" s="49">
        <f t="shared" si="2"/>
        <v>2224945</v>
      </c>
      <c r="E23" s="49">
        <f t="shared" si="2"/>
        <v>1250683</v>
      </c>
      <c r="F23" s="49">
        <f t="shared" ref="F23:G23" si="37">F82+F141</f>
        <v>2027572</v>
      </c>
      <c r="G23" s="49">
        <f t="shared" si="37"/>
        <v>1793474</v>
      </c>
      <c r="H23" s="49">
        <f t="shared" ref="H23" si="38">H82+H141</f>
        <v>1438069</v>
      </c>
    </row>
    <row r="24" spans="1:8">
      <c r="A24" s="51" t="s">
        <v>113</v>
      </c>
      <c r="B24" s="49">
        <f t="shared" si="2"/>
        <v>5732975</v>
      </c>
      <c r="C24" s="49">
        <f t="shared" si="2"/>
        <v>6823283</v>
      </c>
      <c r="D24" s="49">
        <f t="shared" si="2"/>
        <v>12549633</v>
      </c>
      <c r="E24" s="49">
        <f t="shared" si="2"/>
        <v>3969735</v>
      </c>
      <c r="F24" s="49">
        <f t="shared" ref="F24:G24" si="39">F83+F142</f>
        <v>2179864</v>
      </c>
      <c r="G24" s="49">
        <f t="shared" si="39"/>
        <v>2184629</v>
      </c>
      <c r="H24" s="49">
        <f t="shared" ref="H24" si="40">H83+H142</f>
        <v>2301628</v>
      </c>
    </row>
    <row r="25" spans="1:8">
      <c r="A25" s="51" t="s">
        <v>78</v>
      </c>
      <c r="B25" s="49">
        <f t="shared" si="2"/>
        <v>20372289</v>
      </c>
      <c r="C25" s="49">
        <f t="shared" si="2"/>
        <v>21272691</v>
      </c>
      <c r="D25" s="49">
        <f t="shared" si="2"/>
        <v>22117746</v>
      </c>
      <c r="E25" s="49">
        <f t="shared" si="2"/>
        <v>20563880</v>
      </c>
      <c r="F25" s="49">
        <f t="shared" ref="F25:G25" si="41">F84+F143</f>
        <v>13724179</v>
      </c>
      <c r="G25" s="49">
        <f t="shared" si="41"/>
        <v>15851178</v>
      </c>
      <c r="H25" s="49">
        <f t="shared" ref="H25" si="42">H84+H143</f>
        <v>20800984</v>
      </c>
    </row>
    <row r="26" spans="1:8">
      <c r="A26" s="51" t="s">
        <v>116</v>
      </c>
      <c r="B26" s="49">
        <f t="shared" si="2"/>
        <v>0</v>
      </c>
      <c r="C26" s="49">
        <f t="shared" si="2"/>
        <v>0</v>
      </c>
      <c r="D26" s="49">
        <f t="shared" si="2"/>
        <v>0</v>
      </c>
      <c r="E26" s="49">
        <f t="shared" si="2"/>
        <v>0</v>
      </c>
      <c r="F26" s="49">
        <f t="shared" ref="F26:G26" si="43">F85+F144</f>
        <v>0</v>
      </c>
      <c r="G26" s="49">
        <f t="shared" si="43"/>
        <v>0</v>
      </c>
      <c r="H26" s="49">
        <f t="shared" ref="H26" si="44">H85+H144</f>
        <v>0</v>
      </c>
    </row>
    <row r="27" spans="1:8">
      <c r="A27" s="51" t="s">
        <v>117</v>
      </c>
      <c r="B27" s="49">
        <f t="shared" si="2"/>
        <v>259293331</v>
      </c>
      <c r="C27" s="49">
        <f t="shared" si="2"/>
        <v>259893073</v>
      </c>
      <c r="D27" s="49">
        <f t="shared" si="2"/>
        <v>285195453</v>
      </c>
      <c r="E27" s="49">
        <f t="shared" si="2"/>
        <v>248798083</v>
      </c>
      <c r="F27" s="49">
        <f t="shared" ref="F27:G27" si="45">F86+F145</f>
        <v>282033897</v>
      </c>
      <c r="G27" s="49">
        <f t="shared" si="45"/>
        <v>297930194</v>
      </c>
      <c r="H27" s="49">
        <f t="shared" ref="H27" si="46">H86+H145</f>
        <v>305582637</v>
      </c>
    </row>
    <row r="28" spans="1:8">
      <c r="A28" s="51" t="s">
        <v>77</v>
      </c>
      <c r="B28" s="49">
        <f t="shared" si="2"/>
        <v>0</v>
      </c>
      <c r="C28" s="49">
        <f t="shared" si="2"/>
        <v>0</v>
      </c>
      <c r="D28" s="49">
        <f t="shared" si="2"/>
        <v>0</v>
      </c>
      <c r="E28" s="49">
        <f t="shared" si="2"/>
        <v>0</v>
      </c>
      <c r="F28" s="49">
        <f t="shared" ref="F28:G28" si="47">F87+F146</f>
        <v>0</v>
      </c>
      <c r="G28" s="49">
        <f t="shared" si="47"/>
        <v>0</v>
      </c>
      <c r="H28" s="49">
        <f t="shared" ref="H28" si="48">H87+H146</f>
        <v>0</v>
      </c>
    </row>
    <row r="29" spans="1:8">
      <c r="A29" s="51" t="s">
        <v>120</v>
      </c>
      <c r="B29" s="49">
        <f t="shared" si="2"/>
        <v>0</v>
      </c>
      <c r="C29" s="49">
        <f t="shared" si="2"/>
        <v>0</v>
      </c>
      <c r="D29" s="49">
        <f t="shared" si="2"/>
        <v>0</v>
      </c>
      <c r="E29" s="49">
        <f t="shared" si="2"/>
        <v>0</v>
      </c>
      <c r="F29" s="49">
        <f t="shared" ref="F29:G29" si="49">F88+F147</f>
        <v>0</v>
      </c>
      <c r="G29" s="49">
        <f t="shared" si="49"/>
        <v>0</v>
      </c>
      <c r="H29" s="49">
        <f t="shared" ref="H29" si="50">H88+H147</f>
        <v>0</v>
      </c>
    </row>
    <row r="30" spans="1:8">
      <c r="A30" s="51" t="s">
        <v>122</v>
      </c>
      <c r="B30" s="49">
        <f t="shared" si="2"/>
        <v>0</v>
      </c>
      <c r="C30" s="49">
        <f t="shared" si="2"/>
        <v>2754977</v>
      </c>
      <c r="D30" s="49">
        <f t="shared" si="2"/>
        <v>0</v>
      </c>
      <c r="E30" s="49">
        <f t="shared" si="2"/>
        <v>0</v>
      </c>
      <c r="F30" s="49">
        <f t="shared" ref="F30:G30" si="51">F89+F148</f>
        <v>0</v>
      </c>
      <c r="G30" s="49">
        <f t="shared" si="51"/>
        <v>0</v>
      </c>
      <c r="H30" s="49">
        <f t="shared" ref="H30" si="52">H89+H148</f>
        <v>0</v>
      </c>
    </row>
    <row r="31" spans="1:8">
      <c r="A31" s="51" t="s">
        <v>124</v>
      </c>
      <c r="B31" s="49">
        <f t="shared" si="2"/>
        <v>113096</v>
      </c>
      <c r="C31" s="49">
        <f t="shared" si="2"/>
        <v>8526</v>
      </c>
      <c r="D31" s="49">
        <f t="shared" si="2"/>
        <v>5067414</v>
      </c>
      <c r="E31" s="49">
        <f t="shared" si="2"/>
        <v>6727695</v>
      </c>
      <c r="F31" s="49">
        <f t="shared" ref="F31:G31" si="53">F90+F149</f>
        <v>6246383</v>
      </c>
      <c r="G31" s="49">
        <f t="shared" si="53"/>
        <v>6621050</v>
      </c>
      <c r="H31" s="49">
        <f t="shared" ref="H31" si="54">H90+H149</f>
        <v>5540394</v>
      </c>
    </row>
    <row r="32" spans="1:8">
      <c r="A32" s="51" t="s">
        <v>126</v>
      </c>
      <c r="B32" s="49">
        <f t="shared" si="2"/>
        <v>0</v>
      </c>
      <c r="C32" s="49">
        <f t="shared" si="2"/>
        <v>0</v>
      </c>
      <c r="D32" s="49">
        <f t="shared" si="2"/>
        <v>0</v>
      </c>
      <c r="E32" s="49">
        <f t="shared" si="2"/>
        <v>0</v>
      </c>
      <c r="F32" s="49">
        <f t="shared" ref="F32:G32" si="55">F91+F150</f>
        <v>0</v>
      </c>
      <c r="G32" s="49">
        <f t="shared" si="55"/>
        <v>0</v>
      </c>
      <c r="H32" s="49">
        <f t="shared" ref="H32" si="56">H91+H150</f>
        <v>0</v>
      </c>
    </row>
    <row r="33" spans="1:8">
      <c r="A33" s="51" t="s">
        <v>127</v>
      </c>
      <c r="B33" s="49">
        <f t="shared" si="2"/>
        <v>0</v>
      </c>
      <c r="C33" s="49">
        <f t="shared" si="2"/>
        <v>0</v>
      </c>
      <c r="D33" s="49">
        <f t="shared" si="2"/>
        <v>12282998</v>
      </c>
      <c r="E33" s="49">
        <f t="shared" si="2"/>
        <v>15604856</v>
      </c>
      <c r="F33" s="49">
        <f t="shared" ref="F33:G33" si="57">F92+F151</f>
        <v>11018037</v>
      </c>
      <c r="G33" s="49">
        <f t="shared" si="57"/>
        <v>9820147</v>
      </c>
      <c r="H33" s="49">
        <f t="shared" ref="H33" si="58">H92+H151</f>
        <v>12700656</v>
      </c>
    </row>
    <row r="34" spans="1:8">
      <c r="A34" s="51" t="s">
        <v>128</v>
      </c>
      <c r="B34" s="49">
        <f t="shared" si="2"/>
        <v>0</v>
      </c>
      <c r="C34" s="49">
        <f t="shared" si="2"/>
        <v>0</v>
      </c>
      <c r="D34" s="49">
        <f t="shared" si="2"/>
        <v>0</v>
      </c>
      <c r="E34" s="49">
        <f t="shared" si="2"/>
        <v>0</v>
      </c>
      <c r="F34" s="49">
        <f t="shared" ref="F34:G34" si="59">F93+F152</f>
        <v>0</v>
      </c>
      <c r="G34" s="49">
        <f t="shared" si="59"/>
        <v>0</v>
      </c>
      <c r="H34" s="49">
        <f t="shared" ref="H34" si="60">H93+H152</f>
        <v>0</v>
      </c>
    </row>
    <row r="35" spans="1:8">
      <c r="A35" s="51" t="s">
        <v>130</v>
      </c>
      <c r="B35" s="49">
        <f t="shared" si="2"/>
        <v>0</v>
      </c>
      <c r="C35" s="49">
        <f t="shared" si="2"/>
        <v>0</v>
      </c>
      <c r="D35" s="49">
        <f t="shared" si="2"/>
        <v>0</v>
      </c>
      <c r="E35" s="49">
        <f t="shared" si="2"/>
        <v>0</v>
      </c>
      <c r="F35" s="49">
        <f t="shared" ref="F35:G35" si="61">F94+F153</f>
        <v>0</v>
      </c>
      <c r="G35" s="49">
        <f t="shared" si="61"/>
        <v>0</v>
      </c>
      <c r="H35" s="49">
        <f t="shared" ref="H35" si="62">H94+H153</f>
        <v>0</v>
      </c>
    </row>
    <row r="36" spans="1:8">
      <c r="A36" s="51" t="s">
        <v>131</v>
      </c>
      <c r="B36" s="49">
        <f t="shared" si="2"/>
        <v>0</v>
      </c>
      <c r="C36" s="49">
        <f t="shared" si="2"/>
        <v>0</v>
      </c>
      <c r="D36" s="49">
        <f t="shared" si="2"/>
        <v>0</v>
      </c>
      <c r="E36" s="49">
        <f t="shared" si="2"/>
        <v>0</v>
      </c>
      <c r="F36" s="49">
        <f t="shared" ref="F36:G36" si="63">F95+F154</f>
        <v>0</v>
      </c>
      <c r="G36" s="49">
        <f t="shared" si="63"/>
        <v>0</v>
      </c>
      <c r="H36" s="49">
        <f t="shared" ref="H36" si="64">H95+H154</f>
        <v>0</v>
      </c>
    </row>
    <row r="37" spans="1:8">
      <c r="A37" s="51" t="s">
        <v>132</v>
      </c>
      <c r="B37" s="49">
        <f t="shared" si="2"/>
        <v>58419962</v>
      </c>
      <c r="C37" s="49">
        <f t="shared" si="2"/>
        <v>59780833</v>
      </c>
      <c r="D37" s="49">
        <f t="shared" si="2"/>
        <v>59269844</v>
      </c>
      <c r="E37" s="49">
        <f t="shared" si="2"/>
        <v>42038654</v>
      </c>
      <c r="F37" s="49">
        <f t="shared" ref="F37:G37" si="65">F96+F155</f>
        <v>55129131</v>
      </c>
      <c r="G37" s="49">
        <f t="shared" si="65"/>
        <v>52513646</v>
      </c>
      <c r="H37" s="49">
        <f t="shared" ref="H37" si="66">H96+H155</f>
        <v>42063694</v>
      </c>
    </row>
    <row r="38" spans="1:8">
      <c r="A38" s="51" t="s">
        <v>75</v>
      </c>
      <c r="B38" s="49">
        <f t="shared" si="2"/>
        <v>25022487</v>
      </c>
      <c r="C38" s="49">
        <f t="shared" si="2"/>
        <v>23567791</v>
      </c>
      <c r="D38" s="49">
        <f t="shared" si="2"/>
        <v>24129165</v>
      </c>
      <c r="E38" s="49">
        <f t="shared" si="2"/>
        <v>23382104</v>
      </c>
      <c r="F38" s="49">
        <f t="shared" ref="F38:G38" si="67">F97+F156</f>
        <v>21775979</v>
      </c>
      <c r="G38" s="49">
        <f t="shared" si="67"/>
        <v>20158130</v>
      </c>
      <c r="H38" s="49">
        <f t="shared" ref="H38" si="68">H97+H156</f>
        <v>18555424</v>
      </c>
    </row>
    <row r="39" spans="1:8">
      <c r="A39" s="51" t="s">
        <v>133</v>
      </c>
      <c r="B39" s="49">
        <f t="shared" si="2"/>
        <v>25194</v>
      </c>
      <c r="C39" s="49">
        <f t="shared" si="2"/>
        <v>22390</v>
      </c>
      <c r="D39" s="49">
        <f t="shared" si="2"/>
        <v>25051</v>
      </c>
      <c r="E39" s="49">
        <f t="shared" si="2"/>
        <v>96930</v>
      </c>
      <c r="F39" s="49">
        <f t="shared" ref="F39:G39" si="69">F98+F157</f>
        <v>108711</v>
      </c>
      <c r="G39" s="49">
        <f t="shared" si="69"/>
        <v>126022</v>
      </c>
      <c r="H39" s="49">
        <f t="shared" ref="H39" si="70">H98+H157</f>
        <v>89963</v>
      </c>
    </row>
    <row r="40" spans="1:8">
      <c r="A40" s="51" t="s">
        <v>134</v>
      </c>
      <c r="B40" s="49">
        <f t="shared" si="2"/>
        <v>37203758</v>
      </c>
      <c r="C40" s="49">
        <f t="shared" si="2"/>
        <v>15156499</v>
      </c>
      <c r="D40" s="49">
        <f t="shared" si="2"/>
        <v>19513114</v>
      </c>
      <c r="E40" s="49">
        <f t="shared" si="2"/>
        <v>22665784</v>
      </c>
      <c r="F40" s="49">
        <f t="shared" ref="F40:G40" si="71">F99+F158</f>
        <v>24186227</v>
      </c>
      <c r="G40" s="49">
        <f t="shared" si="71"/>
        <v>29038372</v>
      </c>
      <c r="H40" s="49">
        <f t="shared" ref="H40" si="72">H99+H158</f>
        <v>28006027</v>
      </c>
    </row>
    <row r="41" spans="1:8">
      <c r="A41" s="51" t="s">
        <v>136</v>
      </c>
      <c r="B41" s="49">
        <f t="shared" si="2"/>
        <v>6494044</v>
      </c>
      <c r="C41" s="49">
        <f t="shared" si="2"/>
        <v>5378296</v>
      </c>
      <c r="D41" s="49">
        <f t="shared" si="2"/>
        <v>5412248</v>
      </c>
      <c r="E41" s="49">
        <f t="shared" si="2"/>
        <v>6379721</v>
      </c>
      <c r="F41" s="49">
        <f t="shared" ref="F41:G41" si="73">F100+F159</f>
        <v>5330450</v>
      </c>
      <c r="G41" s="49">
        <f t="shared" si="73"/>
        <v>7356386</v>
      </c>
      <c r="H41" s="49">
        <f t="shared" ref="H41" si="74">H100+H159</f>
        <v>3520744</v>
      </c>
    </row>
    <row r="42" spans="1:8">
      <c r="A42" s="51" t="s">
        <v>145</v>
      </c>
      <c r="B42" s="49">
        <f t="shared" si="2"/>
        <v>77297256</v>
      </c>
      <c r="C42" s="49">
        <f t="shared" si="2"/>
        <v>75026024</v>
      </c>
      <c r="D42" s="49">
        <f t="shared" si="2"/>
        <v>72004697</v>
      </c>
      <c r="E42" s="49">
        <f t="shared" si="2"/>
        <v>53237654</v>
      </c>
      <c r="F42" s="49">
        <f t="shared" ref="F42:G42" si="75">F101+F160</f>
        <v>18299096</v>
      </c>
      <c r="G42" s="49">
        <f t="shared" si="75"/>
        <v>26174285</v>
      </c>
      <c r="H42" s="49">
        <f t="shared" ref="H42" si="76">H101+H160</f>
        <v>10373182</v>
      </c>
    </row>
    <row r="43" spans="1:8">
      <c r="A43" s="51" t="s">
        <v>138</v>
      </c>
      <c r="B43" s="49">
        <f t="shared" si="2"/>
        <v>0</v>
      </c>
      <c r="C43" s="49">
        <f t="shared" si="2"/>
        <v>0</v>
      </c>
      <c r="D43" s="49">
        <f t="shared" si="2"/>
        <v>0</v>
      </c>
      <c r="E43" s="49">
        <f t="shared" si="2"/>
        <v>0</v>
      </c>
      <c r="F43" s="49">
        <f t="shared" ref="F43:G43" si="77">F102+F161</f>
        <v>0</v>
      </c>
      <c r="G43" s="49">
        <f t="shared" si="77"/>
        <v>0</v>
      </c>
      <c r="H43" s="49">
        <f t="shared" ref="H43" si="78">H102+H161</f>
        <v>0</v>
      </c>
    </row>
    <row r="44" spans="1:8">
      <c r="A44" s="51" t="s">
        <v>140</v>
      </c>
      <c r="B44" s="49">
        <f t="shared" si="2"/>
        <v>0</v>
      </c>
      <c r="C44" s="49">
        <f t="shared" si="2"/>
        <v>1196524</v>
      </c>
      <c r="D44" s="49">
        <f t="shared" si="2"/>
        <v>1346096</v>
      </c>
      <c r="E44" s="49">
        <f t="shared" si="2"/>
        <v>971150</v>
      </c>
      <c r="F44" s="49">
        <f t="shared" ref="F44:G44" si="79">F103+F162</f>
        <v>4214048</v>
      </c>
      <c r="G44" s="49">
        <f t="shared" si="79"/>
        <v>3458242</v>
      </c>
      <c r="H44" s="49">
        <f t="shared" ref="H44" si="80">H103+H162</f>
        <v>3333323</v>
      </c>
    </row>
    <row r="45" spans="1:8">
      <c r="A45" s="51" t="s">
        <v>142</v>
      </c>
      <c r="B45" s="49">
        <f t="shared" si="2"/>
        <v>0</v>
      </c>
      <c r="C45" s="49">
        <f t="shared" si="2"/>
        <v>31152440</v>
      </c>
      <c r="D45" s="49">
        <f t="shared" si="2"/>
        <v>22881629</v>
      </c>
      <c r="E45" s="49">
        <f t="shared" si="2"/>
        <v>13367987</v>
      </c>
      <c r="F45" s="49">
        <f t="shared" ref="F45:G45" si="81">F104+F163</f>
        <v>12260972</v>
      </c>
      <c r="G45" s="49">
        <f t="shared" si="81"/>
        <v>23032244</v>
      </c>
      <c r="H45" s="49">
        <f t="shared" ref="H45" si="82">H104+H163</f>
        <v>38240947</v>
      </c>
    </row>
    <row r="46" spans="1:8">
      <c r="A46" s="51" t="s">
        <v>144</v>
      </c>
      <c r="B46" s="49">
        <f t="shared" si="2"/>
        <v>0</v>
      </c>
      <c r="C46" s="49">
        <f t="shared" si="2"/>
        <v>0</v>
      </c>
      <c r="D46" s="49">
        <f t="shared" si="2"/>
        <v>0</v>
      </c>
      <c r="E46" s="49">
        <f t="shared" si="2"/>
        <v>0</v>
      </c>
      <c r="F46" s="49">
        <f t="shared" ref="F46:G46" si="83">F105+F164</f>
        <v>0</v>
      </c>
      <c r="G46" s="49">
        <f t="shared" si="83"/>
        <v>0</v>
      </c>
      <c r="H46" s="49">
        <f t="shared" ref="H46" si="84">H105+H164</f>
        <v>0</v>
      </c>
    </row>
    <row r="47" spans="1:8">
      <c r="A47" s="51" t="s">
        <v>146</v>
      </c>
      <c r="B47" s="49">
        <f t="shared" si="2"/>
        <v>0</v>
      </c>
      <c r="C47" s="49">
        <f t="shared" si="2"/>
        <v>0</v>
      </c>
      <c r="D47" s="49">
        <f t="shared" si="2"/>
        <v>0</v>
      </c>
      <c r="E47" s="49">
        <f t="shared" si="2"/>
        <v>0</v>
      </c>
      <c r="F47" s="49">
        <f t="shared" ref="F47:G47" si="85">F106+F165</f>
        <v>0</v>
      </c>
      <c r="G47" s="49">
        <f t="shared" si="85"/>
        <v>0</v>
      </c>
      <c r="H47" s="49">
        <f t="shared" ref="H47" si="86">H106+H165</f>
        <v>0</v>
      </c>
    </row>
    <row r="48" spans="1:8">
      <c r="A48" s="51" t="s">
        <v>148</v>
      </c>
      <c r="B48" s="49">
        <f t="shared" si="2"/>
        <v>0</v>
      </c>
      <c r="C48" s="49">
        <f t="shared" si="2"/>
        <v>0</v>
      </c>
      <c r="D48" s="49">
        <f t="shared" si="2"/>
        <v>0</v>
      </c>
      <c r="E48" s="49">
        <f t="shared" si="2"/>
        <v>0</v>
      </c>
      <c r="F48" s="49">
        <f t="shared" ref="F48:G48" si="87">F107+F166</f>
        <v>0</v>
      </c>
      <c r="G48" s="49">
        <f t="shared" si="87"/>
        <v>0</v>
      </c>
      <c r="H48" s="49">
        <f t="shared" ref="H48" si="88">H107+H166</f>
        <v>0</v>
      </c>
    </row>
    <row r="49" spans="1:15">
      <c r="A49" s="51" t="s">
        <v>150</v>
      </c>
      <c r="B49" s="49">
        <f t="shared" si="2"/>
        <v>289185</v>
      </c>
      <c r="C49" s="49">
        <f t="shared" si="2"/>
        <v>357822</v>
      </c>
      <c r="D49" s="49">
        <f t="shared" si="2"/>
        <v>500136</v>
      </c>
      <c r="E49" s="49">
        <f t="shared" si="2"/>
        <v>490993</v>
      </c>
      <c r="F49" s="49">
        <f t="shared" ref="F49:G49" si="89">F108+F167</f>
        <v>475973</v>
      </c>
      <c r="G49" s="49">
        <f t="shared" si="89"/>
        <v>3040984</v>
      </c>
      <c r="H49" s="49">
        <f t="shared" ref="H49" si="90">H108+H167</f>
        <v>308964</v>
      </c>
    </row>
    <row r="50" spans="1:15">
      <c r="A50" s="51" t="s">
        <v>152</v>
      </c>
      <c r="B50" s="49">
        <f t="shared" si="2"/>
        <v>6484689</v>
      </c>
      <c r="C50" s="49">
        <f t="shared" si="2"/>
        <v>5458582</v>
      </c>
      <c r="D50" s="49">
        <f t="shared" si="2"/>
        <v>7589166</v>
      </c>
      <c r="E50" s="49">
        <f t="shared" si="2"/>
        <v>6636650</v>
      </c>
      <c r="F50" s="49">
        <f t="shared" ref="F50:G50" si="91">F109+F168</f>
        <v>6225112</v>
      </c>
      <c r="G50" s="49">
        <f t="shared" si="91"/>
        <v>5251096</v>
      </c>
      <c r="H50" s="49">
        <f t="shared" ref="H50" si="92">H109+H168</f>
        <v>3905353</v>
      </c>
    </row>
    <row r="51" spans="1:15">
      <c r="A51" s="51" t="s">
        <v>153</v>
      </c>
      <c r="B51" s="49">
        <f t="shared" si="2"/>
        <v>0</v>
      </c>
      <c r="C51" s="49">
        <f t="shared" si="2"/>
        <v>0</v>
      </c>
      <c r="D51" s="49">
        <f t="shared" si="2"/>
        <v>0</v>
      </c>
      <c r="E51" s="49">
        <f t="shared" si="2"/>
        <v>0</v>
      </c>
      <c r="F51" s="49">
        <f t="shared" ref="F51:G51" si="93">F110+F169</f>
        <v>0</v>
      </c>
      <c r="G51" s="49">
        <f t="shared" si="93"/>
        <v>0</v>
      </c>
      <c r="H51" s="49">
        <f t="shared" ref="H51" si="94">H110+H169</f>
        <v>0</v>
      </c>
    </row>
    <row r="52" spans="1:15">
      <c r="A52" s="51" t="s">
        <v>154</v>
      </c>
      <c r="B52" s="49">
        <f t="shared" si="2"/>
        <v>0</v>
      </c>
      <c r="C52" s="49">
        <f t="shared" si="2"/>
        <v>0</v>
      </c>
      <c r="D52" s="49">
        <f t="shared" si="2"/>
        <v>0</v>
      </c>
      <c r="E52" s="49">
        <f t="shared" si="2"/>
        <v>0</v>
      </c>
      <c r="F52" s="49">
        <f t="shared" ref="F52:G52" si="95">F111+F170</f>
        <v>0</v>
      </c>
      <c r="G52" s="49">
        <f t="shared" si="95"/>
        <v>0</v>
      </c>
      <c r="H52" s="49">
        <f t="shared" ref="H52" si="96">H111+H170</f>
        <v>0</v>
      </c>
    </row>
    <row r="53" spans="1:15">
      <c r="A53" s="51" t="s">
        <v>155</v>
      </c>
      <c r="B53" s="49">
        <f t="shared" si="2"/>
        <v>0</v>
      </c>
      <c r="C53" s="49">
        <f t="shared" si="2"/>
        <v>0</v>
      </c>
      <c r="D53" s="49">
        <f t="shared" si="2"/>
        <v>0</v>
      </c>
      <c r="E53" s="49">
        <f t="shared" si="2"/>
        <v>0</v>
      </c>
      <c r="F53" s="49">
        <f t="shared" ref="F53:G53" si="97">F112+F171</f>
        <v>0</v>
      </c>
      <c r="G53" s="49">
        <f t="shared" si="97"/>
        <v>0</v>
      </c>
      <c r="H53" s="49">
        <f t="shared" ref="H53" si="98">H112+H171</f>
        <v>0</v>
      </c>
    </row>
    <row r="54" spans="1:15">
      <c r="A54" s="51" t="s">
        <v>157</v>
      </c>
      <c r="B54" s="49">
        <f t="shared" si="2"/>
        <v>1556881</v>
      </c>
      <c r="C54" s="49">
        <f t="shared" si="2"/>
        <v>1638651</v>
      </c>
      <c r="D54" s="49">
        <f t="shared" si="2"/>
        <v>1747971</v>
      </c>
      <c r="E54" s="49">
        <f t="shared" si="2"/>
        <v>1469893</v>
      </c>
      <c r="F54" s="49">
        <f t="shared" ref="F54:G54" si="99">F113+F172</f>
        <v>1933805</v>
      </c>
      <c r="G54" s="49">
        <f t="shared" si="99"/>
        <v>2175581</v>
      </c>
      <c r="H54" s="49">
        <f t="shared" ref="H54" si="100">H113+H172</f>
        <v>2028988</v>
      </c>
    </row>
    <row r="55" spans="1:15">
      <c r="A55" s="51" t="s">
        <v>158</v>
      </c>
      <c r="B55" s="49">
        <f t="shared" si="2"/>
        <v>0</v>
      </c>
      <c r="C55" s="49">
        <f t="shared" si="2"/>
        <v>0</v>
      </c>
      <c r="D55" s="49">
        <f t="shared" si="2"/>
        <v>353595</v>
      </c>
      <c r="E55" s="49">
        <f t="shared" si="2"/>
        <v>360008</v>
      </c>
      <c r="F55" s="49">
        <f t="shared" ref="F55:G55" si="101">F114+F173</f>
        <v>273653</v>
      </c>
      <c r="G55" s="49">
        <f t="shared" si="101"/>
        <v>303980</v>
      </c>
      <c r="H55" s="49">
        <f t="shared" ref="H55" si="102">H114+H173</f>
        <v>308814</v>
      </c>
    </row>
    <row r="56" spans="1:15" s="62" customFormat="1">
      <c r="A56" s="59" t="s">
        <v>159</v>
      </c>
      <c r="B56" s="49">
        <f t="shared" si="2"/>
        <v>964544921</v>
      </c>
      <c r="C56" s="49">
        <f t="shared" si="2"/>
        <v>974713092</v>
      </c>
      <c r="D56" s="49">
        <f t="shared" si="2"/>
        <v>1081918669</v>
      </c>
      <c r="E56" s="49">
        <f t="shared" si="2"/>
        <v>920150442</v>
      </c>
      <c r="F56" s="49">
        <f>SUM(F5:F55)</f>
        <v>938816464</v>
      </c>
      <c r="G56" s="49">
        <f>SUM(G5:G55)</f>
        <v>984796975</v>
      </c>
      <c r="H56" s="49">
        <f>SUM(H5:H55)</f>
        <v>1039314393.65</v>
      </c>
    </row>
    <row r="57" spans="1:15">
      <c r="A57" s="82"/>
    </row>
    <row r="58" spans="1:15">
      <c r="A58" s="83"/>
    </row>
    <row r="59" spans="1:15">
      <c r="A59" s="84"/>
    </row>
    <row r="60" spans="1:15">
      <c r="A60" s="85"/>
    </row>
    <row r="61" spans="1:15" ht="12.75" customHeight="1">
      <c r="A61" s="86"/>
      <c r="O61" s="63"/>
    </row>
    <row r="62" spans="1:15" ht="12.75" customHeight="1">
      <c r="A62" s="396" t="s">
        <v>156</v>
      </c>
      <c r="B62" s="402">
        <v>2015</v>
      </c>
      <c r="C62" s="402">
        <v>2016</v>
      </c>
      <c r="D62" s="402">
        <v>2017</v>
      </c>
      <c r="E62" s="402">
        <v>2018</v>
      </c>
      <c r="F62" s="402">
        <v>2019</v>
      </c>
      <c r="G62" s="402">
        <v>2020</v>
      </c>
      <c r="H62" s="402">
        <v>2021</v>
      </c>
    </row>
    <row r="63" spans="1:15">
      <c r="A63" s="396"/>
      <c r="B63" s="398"/>
      <c r="C63" s="398"/>
      <c r="D63" s="398"/>
      <c r="E63" s="398"/>
      <c r="F63" s="398"/>
      <c r="G63" s="398"/>
      <c r="H63" s="398"/>
    </row>
    <row r="64" spans="1:15">
      <c r="A64" s="51" t="s">
        <v>82</v>
      </c>
      <c r="B64" s="49">
        <v>9816198</v>
      </c>
      <c r="C64" s="226">
        <v>8019858</v>
      </c>
      <c r="D64" s="49">
        <v>12029343</v>
      </c>
      <c r="E64" s="49">
        <v>10621062</v>
      </c>
      <c r="F64" s="49">
        <v>8119866</v>
      </c>
      <c r="G64" s="49">
        <v>11695156</v>
      </c>
      <c r="H64" s="49">
        <v>14243533</v>
      </c>
    </row>
    <row r="65" spans="1:8">
      <c r="A65" s="51" t="s">
        <v>84</v>
      </c>
      <c r="B65" s="49">
        <v>1522619</v>
      </c>
      <c r="C65" s="226">
        <v>398294</v>
      </c>
      <c r="D65" s="49">
        <v>0</v>
      </c>
      <c r="E65" s="49">
        <v>0</v>
      </c>
      <c r="F65" s="49">
        <v>0</v>
      </c>
      <c r="G65" s="49">
        <v>0</v>
      </c>
      <c r="H65" s="49">
        <v>0</v>
      </c>
    </row>
    <row r="66" spans="1:8">
      <c r="A66" s="51" t="s">
        <v>86</v>
      </c>
      <c r="B66" s="49">
        <v>25901889</v>
      </c>
      <c r="C66" s="226">
        <v>12336072</v>
      </c>
      <c r="D66" s="49">
        <v>42078789</v>
      </c>
      <c r="E66" s="49">
        <v>601521</v>
      </c>
      <c r="F66" s="49">
        <v>6304730</v>
      </c>
      <c r="G66" s="49">
        <v>4202497</v>
      </c>
      <c r="H66" s="49">
        <v>8547125</v>
      </c>
    </row>
    <row r="67" spans="1:8">
      <c r="A67" s="51" t="s">
        <v>88</v>
      </c>
      <c r="B67" s="49">
        <v>0</v>
      </c>
      <c r="C67" s="226">
        <v>0</v>
      </c>
      <c r="D67" s="49">
        <v>0</v>
      </c>
      <c r="E67" s="49">
        <v>99296</v>
      </c>
      <c r="F67" s="49">
        <v>38128</v>
      </c>
      <c r="G67" s="49">
        <v>48071</v>
      </c>
      <c r="H67" s="49">
        <v>1444024</v>
      </c>
    </row>
    <row r="68" spans="1:8">
      <c r="A68" s="51" t="s">
        <v>74</v>
      </c>
      <c r="B68" s="49">
        <v>189048610</v>
      </c>
      <c r="C68" s="226">
        <v>212022935</v>
      </c>
      <c r="D68" s="49">
        <v>200222052</v>
      </c>
      <c r="E68" s="49">
        <v>192626797</v>
      </c>
      <c r="F68" s="49">
        <v>189669154</v>
      </c>
      <c r="G68" s="49">
        <v>195688900</v>
      </c>
      <c r="H68" s="49">
        <v>207026521</v>
      </c>
    </row>
    <row r="69" spans="1:8">
      <c r="A69" s="51" t="s">
        <v>91</v>
      </c>
      <c r="B69" s="49">
        <v>27676200</v>
      </c>
      <c r="C69" s="226">
        <v>29472202</v>
      </c>
      <c r="D69" s="49">
        <v>22745239</v>
      </c>
      <c r="E69" s="49">
        <v>34371411</v>
      </c>
      <c r="F69" s="49">
        <v>33729879</v>
      </c>
      <c r="G69" s="49">
        <v>32181907</v>
      </c>
      <c r="H69" s="49">
        <v>32093397</v>
      </c>
    </row>
    <row r="70" spans="1:8">
      <c r="A70" s="51" t="s">
        <v>93</v>
      </c>
      <c r="B70" s="49">
        <v>45028133</v>
      </c>
      <c r="C70" s="226">
        <v>48985038</v>
      </c>
      <c r="D70" s="49">
        <v>51572563</v>
      </c>
      <c r="E70" s="49">
        <v>57509862</v>
      </c>
      <c r="F70" s="49">
        <v>64025377</v>
      </c>
      <c r="G70" s="49">
        <v>69816639</v>
      </c>
      <c r="H70" s="49">
        <v>64236240</v>
      </c>
    </row>
    <row r="71" spans="1:8">
      <c r="A71" s="51" t="s">
        <v>95</v>
      </c>
      <c r="B71" s="49">
        <v>2549966</v>
      </c>
      <c r="C71" s="226">
        <v>661931</v>
      </c>
      <c r="D71" s="49">
        <v>702759</v>
      </c>
      <c r="E71" s="49">
        <v>888026</v>
      </c>
      <c r="F71" s="49">
        <v>318979</v>
      </c>
      <c r="G71" s="49">
        <v>1617563</v>
      </c>
      <c r="H71" s="49">
        <v>1593690</v>
      </c>
    </row>
    <row r="72" spans="1:8">
      <c r="A72" s="51" t="s">
        <v>97</v>
      </c>
      <c r="B72" s="49">
        <v>2718549</v>
      </c>
      <c r="C72" s="226">
        <v>2458914</v>
      </c>
      <c r="D72" s="49">
        <v>1523507</v>
      </c>
      <c r="E72" s="49">
        <v>1393730</v>
      </c>
      <c r="F72" s="49">
        <v>1771164</v>
      </c>
      <c r="G72" s="49">
        <v>1988274</v>
      </c>
      <c r="H72" s="49">
        <v>5846694.6500000004</v>
      </c>
    </row>
    <row r="73" spans="1:8">
      <c r="A73" s="51" t="s">
        <v>99</v>
      </c>
      <c r="B73" s="49">
        <v>0</v>
      </c>
      <c r="C73" s="226">
        <v>0</v>
      </c>
      <c r="D73" s="49">
        <v>0</v>
      </c>
      <c r="E73" s="49">
        <v>0</v>
      </c>
      <c r="F73" s="49">
        <v>0</v>
      </c>
      <c r="G73" s="49">
        <v>0</v>
      </c>
      <c r="H73" s="49">
        <v>0</v>
      </c>
    </row>
    <row r="74" spans="1:8">
      <c r="A74" s="51" t="s">
        <v>101</v>
      </c>
      <c r="B74" s="49">
        <v>7004901</v>
      </c>
      <c r="C74" s="226">
        <v>5030968</v>
      </c>
      <c r="D74" s="49">
        <v>5593724</v>
      </c>
      <c r="E74" s="49">
        <v>4993977</v>
      </c>
      <c r="F74" s="49">
        <v>8557957</v>
      </c>
      <c r="G74" s="49">
        <v>7845888</v>
      </c>
      <c r="H74" s="49">
        <v>9269702</v>
      </c>
    </row>
    <row r="75" spans="1:8">
      <c r="A75" s="51" t="s">
        <v>102</v>
      </c>
      <c r="B75" s="49">
        <v>4483736</v>
      </c>
      <c r="C75" s="226">
        <v>3922271</v>
      </c>
      <c r="D75" s="49">
        <v>4408583</v>
      </c>
      <c r="E75" s="49">
        <v>4600842</v>
      </c>
      <c r="F75" s="49">
        <v>4479995</v>
      </c>
      <c r="G75" s="49">
        <v>4321142</v>
      </c>
      <c r="H75" s="49">
        <v>4395271</v>
      </c>
    </row>
    <row r="76" spans="1:8">
      <c r="A76" s="51" t="s">
        <v>103</v>
      </c>
      <c r="B76" s="49">
        <v>0</v>
      </c>
      <c r="C76" s="226">
        <v>0</v>
      </c>
      <c r="D76" s="49">
        <v>0</v>
      </c>
      <c r="E76" s="49">
        <v>0</v>
      </c>
      <c r="F76" s="49">
        <v>0</v>
      </c>
      <c r="G76" s="49">
        <v>0</v>
      </c>
      <c r="H76" s="49">
        <v>0</v>
      </c>
    </row>
    <row r="77" spans="1:8">
      <c r="A77" s="51" t="s">
        <v>104</v>
      </c>
      <c r="B77" s="49">
        <v>72742850</v>
      </c>
      <c r="C77" s="226">
        <v>69667198</v>
      </c>
      <c r="D77" s="49">
        <v>67826706</v>
      </c>
      <c r="E77" s="49">
        <v>70051958</v>
      </c>
      <c r="F77" s="49">
        <v>71615943</v>
      </c>
      <c r="G77" s="49">
        <v>74941970</v>
      </c>
      <c r="H77" s="49">
        <v>84745609</v>
      </c>
    </row>
    <row r="78" spans="1:8">
      <c r="A78" s="51" t="s">
        <v>105</v>
      </c>
      <c r="B78" s="49">
        <v>0</v>
      </c>
      <c r="C78" s="226">
        <v>0</v>
      </c>
      <c r="D78" s="49">
        <v>0</v>
      </c>
      <c r="E78" s="49">
        <v>0</v>
      </c>
      <c r="F78" s="49">
        <v>0</v>
      </c>
      <c r="G78" s="49">
        <v>0</v>
      </c>
      <c r="H78" s="49">
        <v>0</v>
      </c>
    </row>
    <row r="79" spans="1:8">
      <c r="A79" s="51" t="s">
        <v>107</v>
      </c>
      <c r="B79" s="49">
        <v>3031828</v>
      </c>
      <c r="C79" s="226">
        <v>2609355</v>
      </c>
      <c r="D79" s="49">
        <v>2794213</v>
      </c>
      <c r="E79" s="49">
        <v>2648240</v>
      </c>
      <c r="F79" s="49">
        <v>2423058</v>
      </c>
      <c r="G79" s="49">
        <v>2840893</v>
      </c>
      <c r="H79" s="49">
        <v>2590966</v>
      </c>
    </row>
    <row r="80" spans="1:8">
      <c r="A80" s="51" t="s">
        <v>76</v>
      </c>
      <c r="B80" s="49">
        <v>3591933</v>
      </c>
      <c r="C80" s="226">
        <v>3878431</v>
      </c>
      <c r="D80" s="49">
        <v>4216650</v>
      </c>
      <c r="E80" s="49">
        <v>4470671</v>
      </c>
      <c r="F80" s="49">
        <v>4030011</v>
      </c>
      <c r="G80" s="49">
        <v>4909491</v>
      </c>
      <c r="H80" s="49">
        <v>4945888</v>
      </c>
    </row>
    <row r="81" spans="1:8">
      <c r="A81" s="51" t="s">
        <v>110</v>
      </c>
      <c r="B81" s="49">
        <v>0</v>
      </c>
      <c r="C81" s="226">
        <v>0</v>
      </c>
      <c r="D81" s="49">
        <v>0</v>
      </c>
      <c r="E81" s="49">
        <v>0</v>
      </c>
      <c r="F81" s="49">
        <v>0</v>
      </c>
      <c r="G81" s="49">
        <v>0</v>
      </c>
      <c r="H81" s="49">
        <v>0</v>
      </c>
    </row>
    <row r="82" spans="1:8">
      <c r="A82" s="51" t="s">
        <v>111</v>
      </c>
      <c r="B82" s="49">
        <v>1375648</v>
      </c>
      <c r="C82" s="226">
        <v>1283467</v>
      </c>
      <c r="D82" s="49">
        <v>2224945</v>
      </c>
      <c r="E82" s="49">
        <v>1250683</v>
      </c>
      <c r="F82" s="49">
        <v>2027572</v>
      </c>
      <c r="G82" s="49">
        <v>1793474</v>
      </c>
      <c r="H82" s="49">
        <v>1438069</v>
      </c>
    </row>
    <row r="83" spans="1:8">
      <c r="A83" s="51" t="s">
        <v>113</v>
      </c>
      <c r="B83" s="49">
        <v>4219757</v>
      </c>
      <c r="C83" s="226">
        <v>4953022</v>
      </c>
      <c r="D83" s="49">
        <v>12543240</v>
      </c>
      <c r="E83" s="49">
        <v>3959411</v>
      </c>
      <c r="F83" s="49">
        <v>2179139</v>
      </c>
      <c r="G83" s="49">
        <v>2184484</v>
      </c>
      <c r="H83" s="49">
        <v>2301589</v>
      </c>
    </row>
    <row r="84" spans="1:8">
      <c r="A84" s="51" t="s">
        <v>78</v>
      </c>
      <c r="B84" s="49">
        <v>19799971</v>
      </c>
      <c r="C84" s="226">
        <v>19604354</v>
      </c>
      <c r="D84" s="49">
        <v>20846443</v>
      </c>
      <c r="E84" s="49">
        <v>18504601</v>
      </c>
      <c r="F84" s="49">
        <v>7738714</v>
      </c>
      <c r="G84" s="49">
        <v>15763657</v>
      </c>
      <c r="H84" s="49">
        <v>20624342</v>
      </c>
    </row>
    <row r="85" spans="1:8">
      <c r="A85" s="51" t="s">
        <v>116</v>
      </c>
      <c r="B85" s="49">
        <v>0</v>
      </c>
      <c r="C85" s="226">
        <v>0</v>
      </c>
      <c r="D85" s="49">
        <v>0</v>
      </c>
      <c r="E85" s="49">
        <v>0</v>
      </c>
      <c r="F85" s="49">
        <v>0</v>
      </c>
      <c r="G85" s="49">
        <v>0</v>
      </c>
      <c r="H85" s="49">
        <v>0</v>
      </c>
    </row>
    <row r="86" spans="1:8">
      <c r="A86" s="51" t="s">
        <v>117</v>
      </c>
      <c r="B86" s="49">
        <v>187894958</v>
      </c>
      <c r="C86" s="226">
        <v>204048302</v>
      </c>
      <c r="D86" s="49">
        <v>222540405</v>
      </c>
      <c r="E86" s="49">
        <v>248798083</v>
      </c>
      <c r="F86" s="49">
        <v>269600600</v>
      </c>
      <c r="G86" s="49">
        <v>265476646</v>
      </c>
      <c r="H86" s="49">
        <v>260477461</v>
      </c>
    </row>
    <row r="87" spans="1:8">
      <c r="A87" s="51" t="s">
        <v>77</v>
      </c>
      <c r="B87" s="49">
        <v>0</v>
      </c>
      <c r="C87" s="226">
        <v>0</v>
      </c>
      <c r="D87" s="49">
        <v>0</v>
      </c>
      <c r="E87" s="49">
        <v>0</v>
      </c>
      <c r="F87" s="49">
        <v>0</v>
      </c>
      <c r="G87" s="49">
        <v>0</v>
      </c>
      <c r="H87" s="49">
        <v>0</v>
      </c>
    </row>
    <row r="88" spans="1:8">
      <c r="A88" s="51" t="s">
        <v>120</v>
      </c>
      <c r="B88" s="49">
        <v>0</v>
      </c>
      <c r="C88" s="226">
        <v>0</v>
      </c>
      <c r="D88" s="49">
        <v>0</v>
      </c>
      <c r="E88" s="49">
        <v>0</v>
      </c>
      <c r="F88" s="49">
        <v>0</v>
      </c>
      <c r="G88" s="49">
        <v>0</v>
      </c>
      <c r="H88" s="49">
        <v>0</v>
      </c>
    </row>
    <row r="89" spans="1:8">
      <c r="A89" s="51" t="s">
        <v>122</v>
      </c>
      <c r="B89" s="49">
        <v>0</v>
      </c>
      <c r="C89" s="226">
        <v>0</v>
      </c>
      <c r="D89" s="49">
        <v>0</v>
      </c>
      <c r="E89" s="49">
        <v>0</v>
      </c>
      <c r="F89" s="49">
        <v>0</v>
      </c>
      <c r="G89" s="49">
        <v>0</v>
      </c>
      <c r="H89" s="49">
        <v>0</v>
      </c>
    </row>
    <row r="90" spans="1:8">
      <c r="A90" s="51" t="s">
        <v>124</v>
      </c>
      <c r="B90" s="49">
        <v>0</v>
      </c>
      <c r="C90" s="226">
        <v>0</v>
      </c>
      <c r="D90" s="49">
        <v>3091847</v>
      </c>
      <c r="E90" s="49">
        <v>769700</v>
      </c>
      <c r="F90" s="49">
        <v>820355</v>
      </c>
      <c r="G90" s="49">
        <v>1465989</v>
      </c>
      <c r="H90" s="49">
        <v>457015</v>
      </c>
    </row>
    <row r="91" spans="1:8">
      <c r="A91" s="51" t="s">
        <v>126</v>
      </c>
      <c r="B91" s="49">
        <v>0</v>
      </c>
      <c r="C91" s="226">
        <v>0</v>
      </c>
      <c r="D91" s="49">
        <v>0</v>
      </c>
      <c r="E91" s="49">
        <v>0</v>
      </c>
      <c r="F91" s="49">
        <v>0</v>
      </c>
      <c r="G91" s="49">
        <v>0</v>
      </c>
      <c r="H91" s="49">
        <v>0</v>
      </c>
    </row>
    <row r="92" spans="1:8">
      <c r="A92" s="51" t="s">
        <v>127</v>
      </c>
      <c r="B92" s="49">
        <v>0</v>
      </c>
      <c r="C92" s="226">
        <v>0</v>
      </c>
      <c r="D92" s="49">
        <v>11582998</v>
      </c>
      <c r="E92" s="49">
        <v>13623690</v>
      </c>
      <c r="F92" s="49">
        <v>11018037</v>
      </c>
      <c r="G92" s="49">
        <v>9820147</v>
      </c>
      <c r="H92" s="49">
        <v>12700656</v>
      </c>
    </row>
    <row r="93" spans="1:8">
      <c r="A93" s="51" t="s">
        <v>128</v>
      </c>
      <c r="B93" s="49">
        <v>0</v>
      </c>
      <c r="C93" s="226">
        <v>0</v>
      </c>
      <c r="D93" s="49">
        <v>0</v>
      </c>
      <c r="E93" s="49">
        <v>0</v>
      </c>
      <c r="F93" s="49">
        <v>0</v>
      </c>
      <c r="G93" s="49">
        <v>0</v>
      </c>
      <c r="H93" s="49">
        <v>0</v>
      </c>
    </row>
    <row r="94" spans="1:8">
      <c r="A94" s="51" t="s">
        <v>130</v>
      </c>
      <c r="B94" s="49">
        <v>0</v>
      </c>
      <c r="C94" s="226">
        <v>0</v>
      </c>
      <c r="D94" s="49">
        <v>0</v>
      </c>
      <c r="E94" s="49">
        <v>0</v>
      </c>
      <c r="F94" s="49">
        <v>0</v>
      </c>
      <c r="G94" s="49">
        <v>0</v>
      </c>
      <c r="H94" s="49">
        <v>0</v>
      </c>
    </row>
    <row r="95" spans="1:8">
      <c r="A95" s="51" t="s">
        <v>131</v>
      </c>
      <c r="B95" s="49">
        <v>0</v>
      </c>
      <c r="C95" s="226">
        <v>0</v>
      </c>
      <c r="D95" s="49">
        <v>0</v>
      </c>
      <c r="E95" s="49">
        <v>0</v>
      </c>
      <c r="F95" s="49">
        <v>0</v>
      </c>
      <c r="G95" s="49">
        <v>0</v>
      </c>
      <c r="H95" s="49">
        <v>0</v>
      </c>
    </row>
    <row r="96" spans="1:8">
      <c r="A96" s="51" t="s">
        <v>132</v>
      </c>
      <c r="B96" s="49">
        <v>55781655</v>
      </c>
      <c r="C96" s="226">
        <v>55516635</v>
      </c>
      <c r="D96" s="49">
        <v>57051397</v>
      </c>
      <c r="E96" s="49">
        <v>41753188</v>
      </c>
      <c r="F96" s="49">
        <v>55129131</v>
      </c>
      <c r="G96" s="49">
        <v>50411360</v>
      </c>
      <c r="H96" s="49">
        <v>41992468</v>
      </c>
    </row>
    <row r="97" spans="1:8">
      <c r="A97" s="51" t="s">
        <v>75</v>
      </c>
      <c r="B97" s="49">
        <v>2222228</v>
      </c>
      <c r="C97" s="226">
        <v>2628744</v>
      </c>
      <c r="D97" s="49">
        <v>2949676</v>
      </c>
      <c r="E97" s="49">
        <v>3147042</v>
      </c>
      <c r="F97" s="49">
        <v>2367716</v>
      </c>
      <c r="G97" s="49">
        <v>2321903</v>
      </c>
      <c r="H97" s="49">
        <v>2449665</v>
      </c>
    </row>
    <row r="98" spans="1:8">
      <c r="A98" s="51" t="s">
        <v>133</v>
      </c>
      <c r="B98" s="49">
        <v>25194</v>
      </c>
      <c r="C98" s="226">
        <v>22390</v>
      </c>
      <c r="D98" s="49">
        <v>25051</v>
      </c>
      <c r="E98" s="49">
        <v>96930</v>
      </c>
      <c r="F98" s="49">
        <v>108711</v>
      </c>
      <c r="G98" s="49">
        <v>126022</v>
      </c>
      <c r="H98" s="49">
        <v>89963</v>
      </c>
    </row>
    <row r="99" spans="1:8">
      <c r="A99" s="51" t="s">
        <v>134</v>
      </c>
      <c r="B99" s="49">
        <v>37203758</v>
      </c>
      <c r="C99" s="226">
        <v>15127069</v>
      </c>
      <c r="D99" s="49">
        <v>18866495</v>
      </c>
      <c r="E99" s="49">
        <v>21642655</v>
      </c>
      <c r="F99" s="49">
        <v>23676653</v>
      </c>
      <c r="G99" s="49">
        <v>28630064</v>
      </c>
      <c r="H99" s="49">
        <v>27835131</v>
      </c>
    </row>
    <row r="100" spans="1:8">
      <c r="A100" s="51" t="s">
        <v>136</v>
      </c>
      <c r="B100" s="49">
        <v>3237391</v>
      </c>
      <c r="C100" s="226">
        <v>2908356</v>
      </c>
      <c r="D100" s="49">
        <v>2255715</v>
      </c>
      <c r="E100" s="49">
        <v>2303197</v>
      </c>
      <c r="F100" s="49">
        <v>1295847</v>
      </c>
      <c r="G100" s="49">
        <v>1742296</v>
      </c>
      <c r="H100" s="49">
        <v>563202</v>
      </c>
    </row>
    <row r="101" spans="1:8">
      <c r="A101" s="51" t="s">
        <v>145</v>
      </c>
      <c r="B101" s="49">
        <v>49304254</v>
      </c>
      <c r="C101" s="226">
        <v>46341663</v>
      </c>
      <c r="D101" s="49">
        <v>63013618</v>
      </c>
      <c r="E101" s="49">
        <v>52200858</v>
      </c>
      <c r="F101" s="49">
        <v>14509975</v>
      </c>
      <c r="G101" s="49">
        <v>15299377</v>
      </c>
      <c r="H101" s="49">
        <v>9249323</v>
      </c>
    </row>
    <row r="102" spans="1:8">
      <c r="A102" s="51" t="s">
        <v>138</v>
      </c>
      <c r="B102" s="49">
        <v>0</v>
      </c>
      <c r="C102" s="226">
        <v>0</v>
      </c>
      <c r="D102" s="49">
        <v>0</v>
      </c>
      <c r="E102" s="49">
        <v>0</v>
      </c>
      <c r="F102" s="49">
        <v>0</v>
      </c>
      <c r="G102" s="49">
        <v>0</v>
      </c>
      <c r="H102" s="49">
        <v>0</v>
      </c>
    </row>
    <row r="103" spans="1:8">
      <c r="A103" s="51" t="s">
        <v>140</v>
      </c>
      <c r="B103" s="49">
        <v>0</v>
      </c>
      <c r="C103" s="226">
        <v>939239</v>
      </c>
      <c r="D103" s="49">
        <v>904809</v>
      </c>
      <c r="E103" s="49">
        <v>971150</v>
      </c>
      <c r="F103" s="49">
        <v>4214048</v>
      </c>
      <c r="G103" s="49">
        <v>3458242</v>
      </c>
      <c r="H103" s="49">
        <v>3333323</v>
      </c>
    </row>
    <row r="104" spans="1:8">
      <c r="A104" s="51" t="s">
        <v>142</v>
      </c>
      <c r="B104" s="49">
        <v>0</v>
      </c>
      <c r="C104" s="226">
        <v>31152440</v>
      </c>
      <c r="D104" s="49">
        <v>22880754</v>
      </c>
      <c r="E104" s="49">
        <v>13367987</v>
      </c>
      <c r="F104" s="49">
        <v>12260972</v>
      </c>
      <c r="G104" s="49">
        <v>23031957</v>
      </c>
      <c r="H104" s="49">
        <v>38240947</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0</v>
      </c>
    </row>
    <row r="107" spans="1:8">
      <c r="A107" s="51" t="s">
        <v>148</v>
      </c>
      <c r="B107" s="49">
        <v>0</v>
      </c>
      <c r="C107" s="226">
        <v>0</v>
      </c>
      <c r="D107" s="49">
        <v>0</v>
      </c>
      <c r="E107" s="49">
        <v>0</v>
      </c>
      <c r="F107" s="49">
        <v>0</v>
      </c>
      <c r="G107" s="49">
        <v>0</v>
      </c>
      <c r="H107" s="49">
        <v>0</v>
      </c>
    </row>
    <row r="108" spans="1:8">
      <c r="A108" s="51" t="s">
        <v>150</v>
      </c>
      <c r="B108" s="49">
        <v>289185</v>
      </c>
      <c r="C108" s="226">
        <v>329056</v>
      </c>
      <c r="D108" s="49">
        <v>500136</v>
      </c>
      <c r="E108" s="49">
        <v>490993</v>
      </c>
      <c r="F108" s="49">
        <v>475973</v>
      </c>
      <c r="G108" s="49">
        <v>552213</v>
      </c>
      <c r="H108" s="49">
        <v>308964</v>
      </c>
    </row>
    <row r="109" spans="1:8">
      <c r="A109" s="51" t="s">
        <v>152</v>
      </c>
      <c r="B109" s="49">
        <v>2823199</v>
      </c>
      <c r="C109" s="226">
        <v>2855282</v>
      </c>
      <c r="D109" s="49">
        <v>2995514</v>
      </c>
      <c r="E109" s="49">
        <v>2604812</v>
      </c>
      <c r="F109" s="49">
        <v>2237908</v>
      </c>
      <c r="G109" s="49">
        <v>1235502</v>
      </c>
      <c r="H109" s="49">
        <v>1156025</v>
      </c>
    </row>
    <row r="110" spans="1:8">
      <c r="A110" s="51" t="s">
        <v>153</v>
      </c>
      <c r="B110" s="49">
        <v>0</v>
      </c>
      <c r="C110" s="226">
        <v>0</v>
      </c>
      <c r="D110" s="49">
        <v>0</v>
      </c>
      <c r="E110" s="49">
        <v>0</v>
      </c>
      <c r="F110" s="49">
        <v>0</v>
      </c>
      <c r="G110" s="49">
        <v>0</v>
      </c>
      <c r="H110" s="49">
        <v>0</v>
      </c>
    </row>
    <row r="111" spans="1:8">
      <c r="A111" s="51" t="s">
        <v>154</v>
      </c>
      <c r="B111" s="49">
        <v>0</v>
      </c>
      <c r="C111" s="226">
        <v>0</v>
      </c>
      <c r="D111" s="49">
        <v>0</v>
      </c>
      <c r="E111" s="49">
        <v>0</v>
      </c>
      <c r="F111" s="49">
        <v>0</v>
      </c>
      <c r="G111" s="49">
        <v>0</v>
      </c>
      <c r="H111" s="49">
        <v>0</v>
      </c>
    </row>
    <row r="112" spans="1:8">
      <c r="A112" s="51" t="s">
        <v>155</v>
      </c>
      <c r="B112" s="49">
        <v>0</v>
      </c>
      <c r="C112" s="226">
        <v>0</v>
      </c>
      <c r="D112" s="49">
        <v>0</v>
      </c>
      <c r="E112" s="49">
        <v>0</v>
      </c>
      <c r="F112" s="49">
        <v>0</v>
      </c>
      <c r="G112" s="49">
        <v>0</v>
      </c>
      <c r="H112" s="49">
        <v>0</v>
      </c>
    </row>
    <row r="113" spans="1:8">
      <c r="A113" s="51" t="s">
        <v>157</v>
      </c>
      <c r="B113" s="49">
        <v>794786</v>
      </c>
      <c r="C113" s="226">
        <v>776319</v>
      </c>
      <c r="D113" s="49">
        <v>0</v>
      </c>
      <c r="E113" s="49">
        <v>118195</v>
      </c>
      <c r="F113" s="49">
        <v>160754</v>
      </c>
      <c r="G113" s="49">
        <v>115650</v>
      </c>
      <c r="H113" s="49">
        <v>10395</v>
      </c>
    </row>
    <row r="114" spans="1:8">
      <c r="A114" s="51" t="s">
        <v>158</v>
      </c>
      <c r="B114" s="49">
        <v>0</v>
      </c>
      <c r="C114" s="226">
        <v>0</v>
      </c>
      <c r="D114" s="49">
        <v>274431</v>
      </c>
      <c r="E114" s="49">
        <v>360008</v>
      </c>
      <c r="F114" s="49">
        <v>217210</v>
      </c>
      <c r="G114" s="49">
        <v>303980</v>
      </c>
      <c r="H114" s="49">
        <v>308814</v>
      </c>
    </row>
    <row r="115" spans="1:8">
      <c r="A115" s="59" t="s">
        <v>159</v>
      </c>
      <c r="B115" s="49">
        <v>760089396</v>
      </c>
      <c r="C115" s="226">
        <v>787949805</v>
      </c>
      <c r="D115" s="49">
        <f>SUM(D64:D114)</f>
        <v>860261602</v>
      </c>
      <c r="E115" s="49">
        <f>SUM(E64:E114)</f>
        <v>810840576</v>
      </c>
      <c r="F115" s="49">
        <f>SUM(F64:F114)</f>
        <v>805123556</v>
      </c>
      <c r="G115" s="49">
        <f>SUM(G64:G114)</f>
        <v>835831354</v>
      </c>
      <c r="H115" s="49">
        <f>SUM(H64:H114)</f>
        <v>864516012.64999998</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6282459</v>
      </c>
      <c r="C123" s="226">
        <v>5540226</v>
      </c>
      <c r="D123" s="49">
        <v>5367437</v>
      </c>
      <c r="E123" s="49">
        <v>2756236</v>
      </c>
      <c r="F123" s="49">
        <v>4943953</v>
      </c>
      <c r="G123" s="49">
        <v>741500</v>
      </c>
      <c r="H123" s="49">
        <v>0</v>
      </c>
    </row>
    <row r="124" spans="1:8">
      <c r="A124" s="51" t="s">
        <v>84</v>
      </c>
      <c r="B124" s="49">
        <v>788719</v>
      </c>
      <c r="C124" s="226">
        <v>0</v>
      </c>
      <c r="D124" s="49">
        <v>0</v>
      </c>
      <c r="E124" s="49">
        <v>0</v>
      </c>
      <c r="F124" s="49">
        <v>0</v>
      </c>
      <c r="G124" s="49">
        <v>0</v>
      </c>
      <c r="H124" s="49">
        <v>0</v>
      </c>
    </row>
    <row r="125" spans="1:8">
      <c r="A125" s="51" t="s">
        <v>86</v>
      </c>
      <c r="B125" s="49">
        <v>0</v>
      </c>
      <c r="C125" s="226">
        <v>0</v>
      </c>
      <c r="D125" s="49">
        <v>43126712</v>
      </c>
      <c r="E125" s="49">
        <v>0</v>
      </c>
      <c r="F125" s="49">
        <v>4751902</v>
      </c>
      <c r="G125" s="49">
        <v>4680300</v>
      </c>
      <c r="H125" s="49">
        <v>4680300</v>
      </c>
    </row>
    <row r="126" spans="1:8">
      <c r="A126" s="51" t="s">
        <v>88</v>
      </c>
      <c r="B126" s="49">
        <v>0</v>
      </c>
      <c r="C126" s="226">
        <v>0</v>
      </c>
      <c r="D126" s="49">
        <v>0</v>
      </c>
      <c r="E126" s="49">
        <v>7286</v>
      </c>
      <c r="F126" s="49">
        <v>0</v>
      </c>
      <c r="G126" s="49">
        <v>0</v>
      </c>
      <c r="H126" s="49">
        <v>1869</v>
      </c>
    </row>
    <row r="127" spans="1:8">
      <c r="A127" s="51" t="s">
        <v>74</v>
      </c>
      <c r="B127" s="49">
        <v>34831404</v>
      </c>
      <c r="C127" s="226">
        <v>35301372</v>
      </c>
      <c r="D127" s="49">
        <v>36980126</v>
      </c>
      <c r="E127" s="49">
        <v>36598451</v>
      </c>
      <c r="F127" s="49">
        <v>39839549</v>
      </c>
      <c r="G127" s="49">
        <v>35566408</v>
      </c>
      <c r="H127" s="49">
        <v>40377780</v>
      </c>
    </row>
    <row r="128" spans="1:8">
      <c r="A128" s="51" t="s">
        <v>91</v>
      </c>
      <c r="B128" s="49">
        <v>6533705</v>
      </c>
      <c r="C128" s="226">
        <v>3176064</v>
      </c>
      <c r="D128" s="49">
        <v>4106740</v>
      </c>
      <c r="E128" s="49">
        <v>2648767</v>
      </c>
      <c r="F128" s="49">
        <v>3014425</v>
      </c>
      <c r="G128" s="49">
        <v>2310798</v>
      </c>
      <c r="H128" s="49">
        <v>4124604</v>
      </c>
    </row>
    <row r="129" spans="1:8">
      <c r="A129" s="51" t="s">
        <v>93</v>
      </c>
      <c r="B129" s="49">
        <v>0</v>
      </c>
      <c r="C129" s="226">
        <v>0</v>
      </c>
      <c r="D129" s="49">
        <v>0</v>
      </c>
      <c r="E129" s="49">
        <v>0</v>
      </c>
      <c r="F129" s="49">
        <v>0</v>
      </c>
      <c r="G129" s="49">
        <v>0</v>
      </c>
      <c r="H129" s="49">
        <v>0</v>
      </c>
    </row>
    <row r="130" spans="1:8">
      <c r="A130" s="51" t="s">
        <v>95</v>
      </c>
      <c r="B130" s="49">
        <v>9734948</v>
      </c>
      <c r="C130" s="226">
        <v>10263392</v>
      </c>
      <c r="D130" s="49">
        <v>14456835</v>
      </c>
      <c r="E130" s="49">
        <v>15385084</v>
      </c>
      <c r="F130" s="49">
        <v>16452236</v>
      </c>
      <c r="G130" s="49">
        <v>15425240</v>
      </c>
      <c r="H130" s="49">
        <v>42579940</v>
      </c>
    </row>
    <row r="131" spans="1:8">
      <c r="A131" s="51" t="s">
        <v>97</v>
      </c>
      <c r="B131" s="49">
        <v>0</v>
      </c>
      <c r="C131" s="226">
        <v>0</v>
      </c>
      <c r="D131" s="49">
        <v>0</v>
      </c>
      <c r="E131" s="49">
        <v>0</v>
      </c>
      <c r="F131" s="49">
        <v>0</v>
      </c>
      <c r="G131" s="49">
        <v>0</v>
      </c>
      <c r="H131" s="49">
        <v>0</v>
      </c>
    </row>
    <row r="132" spans="1:8">
      <c r="A132" s="51" t="s">
        <v>99</v>
      </c>
      <c r="B132" s="49">
        <v>0</v>
      </c>
      <c r="C132" s="226">
        <v>0</v>
      </c>
      <c r="D132" s="49">
        <v>0</v>
      </c>
      <c r="E132" s="49">
        <v>0</v>
      </c>
      <c r="F132" s="49">
        <v>0</v>
      </c>
      <c r="G132" s="49">
        <v>0</v>
      </c>
      <c r="H132" s="49">
        <v>0</v>
      </c>
    </row>
    <row r="133" spans="1:8">
      <c r="A133" s="51" t="s">
        <v>101</v>
      </c>
      <c r="B133" s="49">
        <v>74578</v>
      </c>
      <c r="C133" s="226">
        <v>75251</v>
      </c>
      <c r="D133" s="49">
        <v>139744</v>
      </c>
      <c r="E133" s="49">
        <v>122220</v>
      </c>
      <c r="F133" s="49">
        <v>117288</v>
      </c>
      <c r="G133" s="49">
        <v>125539</v>
      </c>
      <c r="H133" s="49">
        <v>57320</v>
      </c>
    </row>
    <row r="134" spans="1:8">
      <c r="A134" s="51" t="s">
        <v>102</v>
      </c>
      <c r="B134" s="49">
        <v>7170636</v>
      </c>
      <c r="C134" s="226">
        <v>6362181</v>
      </c>
      <c r="D134" s="49">
        <v>3931982</v>
      </c>
      <c r="E134" s="49">
        <v>5503352</v>
      </c>
      <c r="F134" s="49">
        <v>2986664</v>
      </c>
      <c r="G134" s="49">
        <v>2880761</v>
      </c>
      <c r="H134" s="49">
        <v>2930181</v>
      </c>
    </row>
    <row r="135" spans="1:8">
      <c r="A135" s="51" t="s">
        <v>103</v>
      </c>
      <c r="B135" s="49">
        <v>0</v>
      </c>
      <c r="C135" s="226">
        <v>0</v>
      </c>
      <c r="D135" s="49">
        <v>0</v>
      </c>
      <c r="E135" s="49">
        <v>0</v>
      </c>
      <c r="F135" s="49">
        <v>0</v>
      </c>
      <c r="G135" s="49">
        <v>0</v>
      </c>
      <c r="H135" s="49">
        <v>0</v>
      </c>
    </row>
    <row r="136" spans="1:8">
      <c r="A136" s="51" t="s">
        <v>104</v>
      </c>
      <c r="B136" s="49">
        <v>839550</v>
      </c>
      <c r="C136" s="226">
        <v>754674</v>
      </c>
      <c r="D136" s="49">
        <v>662387</v>
      </c>
      <c r="E136" s="49">
        <v>1141314</v>
      </c>
      <c r="F136" s="49">
        <v>1142408</v>
      </c>
      <c r="G136" s="49">
        <v>1214608</v>
      </c>
      <c r="H136" s="49">
        <v>1243408</v>
      </c>
    </row>
    <row r="137" spans="1:8">
      <c r="A137" s="51" t="s">
        <v>105</v>
      </c>
      <c r="B137" s="49">
        <v>0</v>
      </c>
      <c r="C137" s="226">
        <v>0</v>
      </c>
      <c r="D137" s="49">
        <v>0</v>
      </c>
      <c r="E137" s="49">
        <v>0</v>
      </c>
      <c r="F137" s="49">
        <v>0</v>
      </c>
      <c r="G137" s="49">
        <v>0</v>
      </c>
      <c r="H137" s="49">
        <v>0</v>
      </c>
    </row>
    <row r="138" spans="1:8">
      <c r="A138" s="51" t="s">
        <v>107</v>
      </c>
      <c r="B138" s="49">
        <v>3490715</v>
      </c>
      <c r="C138" s="226">
        <v>3004596</v>
      </c>
      <c r="D138" s="49">
        <v>3221677</v>
      </c>
      <c r="E138" s="49">
        <v>3097879</v>
      </c>
      <c r="F138" s="49">
        <v>3040709</v>
      </c>
      <c r="G138" s="49">
        <v>2923790</v>
      </c>
      <c r="H138" s="49">
        <v>3240540</v>
      </c>
    </row>
    <row r="139" spans="1:8">
      <c r="A139" s="51" t="s">
        <v>76</v>
      </c>
      <c r="B139" s="49">
        <v>0</v>
      </c>
      <c r="C139" s="226">
        <v>0</v>
      </c>
      <c r="D139" s="49">
        <v>0</v>
      </c>
      <c r="E139" s="49">
        <v>0</v>
      </c>
      <c r="F139" s="49">
        <v>0</v>
      </c>
      <c r="G139" s="49">
        <v>0</v>
      </c>
      <c r="H139" s="49">
        <v>0</v>
      </c>
    </row>
    <row r="140" spans="1:8">
      <c r="A140" s="51" t="s">
        <v>110</v>
      </c>
      <c r="B140" s="49">
        <v>0</v>
      </c>
      <c r="C140" s="226">
        <v>0</v>
      </c>
      <c r="D140" s="49">
        <v>0</v>
      </c>
      <c r="E140" s="49">
        <v>0</v>
      </c>
      <c r="F140" s="49">
        <v>0</v>
      </c>
      <c r="G140" s="49">
        <v>0</v>
      </c>
      <c r="H140" s="49">
        <v>0</v>
      </c>
    </row>
    <row r="141" spans="1:8">
      <c r="A141" s="51" t="s">
        <v>111</v>
      </c>
      <c r="B141" s="49">
        <v>0</v>
      </c>
      <c r="C141" s="226">
        <v>0</v>
      </c>
      <c r="D141" s="49">
        <v>0</v>
      </c>
      <c r="E141" s="49">
        <v>0</v>
      </c>
      <c r="F141" s="49">
        <v>0</v>
      </c>
      <c r="G141" s="49">
        <v>0</v>
      </c>
      <c r="H141" s="49">
        <v>0</v>
      </c>
    </row>
    <row r="142" spans="1:8">
      <c r="A142" s="51" t="s">
        <v>113</v>
      </c>
      <c r="B142" s="49">
        <v>1513218</v>
      </c>
      <c r="C142" s="226">
        <v>1870261</v>
      </c>
      <c r="D142" s="49">
        <v>6393</v>
      </c>
      <c r="E142" s="49">
        <v>10324</v>
      </c>
      <c r="F142" s="49">
        <v>725</v>
      </c>
      <c r="G142" s="49">
        <v>145</v>
      </c>
      <c r="H142" s="49">
        <v>39</v>
      </c>
    </row>
    <row r="143" spans="1:8">
      <c r="A143" s="51" t="s">
        <v>78</v>
      </c>
      <c r="B143" s="49">
        <v>572318</v>
      </c>
      <c r="C143" s="226">
        <v>1668337</v>
      </c>
      <c r="D143" s="49">
        <v>1271303</v>
      </c>
      <c r="E143" s="49">
        <v>2059279</v>
      </c>
      <c r="F143" s="49">
        <v>5985465</v>
      </c>
      <c r="G143" s="49">
        <v>87521</v>
      </c>
      <c r="H143" s="49">
        <v>176642</v>
      </c>
    </row>
    <row r="144" spans="1:8">
      <c r="A144" s="51" t="s">
        <v>116</v>
      </c>
      <c r="B144" s="49">
        <v>0</v>
      </c>
      <c r="C144" s="226">
        <v>0</v>
      </c>
      <c r="D144" s="49">
        <v>0</v>
      </c>
      <c r="E144" s="49">
        <v>0</v>
      </c>
      <c r="F144" s="49">
        <v>0</v>
      </c>
      <c r="G144" s="49">
        <v>0</v>
      </c>
      <c r="H144" s="49">
        <v>0</v>
      </c>
    </row>
    <row r="145" spans="1:8">
      <c r="A145" s="51" t="s">
        <v>117</v>
      </c>
      <c r="B145" s="49">
        <v>71398373</v>
      </c>
      <c r="C145" s="226">
        <v>55844771</v>
      </c>
      <c r="D145" s="49">
        <v>62655048</v>
      </c>
      <c r="E145" s="49">
        <v>0</v>
      </c>
      <c r="F145" s="49">
        <v>12433297</v>
      </c>
      <c r="G145" s="49">
        <v>32453548</v>
      </c>
      <c r="H145" s="49">
        <v>45105176</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2754977</v>
      </c>
      <c r="D148" s="49">
        <v>0</v>
      </c>
      <c r="E148" s="49">
        <v>0</v>
      </c>
      <c r="F148" s="49">
        <v>0</v>
      </c>
      <c r="G148" s="49">
        <v>0</v>
      </c>
      <c r="H148" s="49">
        <v>0</v>
      </c>
    </row>
    <row r="149" spans="1:8">
      <c r="A149" s="51" t="s">
        <v>124</v>
      </c>
      <c r="B149" s="49">
        <v>113096</v>
      </c>
      <c r="C149" s="226">
        <v>8526</v>
      </c>
      <c r="D149" s="49">
        <v>1975567</v>
      </c>
      <c r="E149" s="49">
        <v>5957995</v>
      </c>
      <c r="F149" s="49">
        <v>5426028</v>
      </c>
      <c r="G149" s="49">
        <v>5155061</v>
      </c>
      <c r="H149" s="49">
        <v>5083379</v>
      </c>
    </row>
    <row r="150" spans="1:8">
      <c r="A150" s="51" t="s">
        <v>126</v>
      </c>
      <c r="B150" s="49">
        <v>0</v>
      </c>
      <c r="C150" s="226">
        <v>0</v>
      </c>
      <c r="D150" s="49">
        <v>0</v>
      </c>
      <c r="E150" s="49">
        <v>0</v>
      </c>
      <c r="F150" s="49">
        <v>0</v>
      </c>
      <c r="G150" s="49">
        <v>0</v>
      </c>
      <c r="H150" s="49">
        <v>0</v>
      </c>
    </row>
    <row r="151" spans="1:8">
      <c r="A151" s="51" t="s">
        <v>127</v>
      </c>
      <c r="B151" s="49">
        <v>0</v>
      </c>
      <c r="C151" s="226">
        <v>0</v>
      </c>
      <c r="D151" s="49">
        <v>700000</v>
      </c>
      <c r="E151" s="49">
        <v>1981166</v>
      </c>
      <c r="F151" s="49">
        <v>0</v>
      </c>
      <c r="G151" s="49">
        <v>0</v>
      </c>
      <c r="H151" s="49">
        <v>0</v>
      </c>
    </row>
    <row r="152" spans="1:8">
      <c r="A152" s="51" t="s">
        <v>128</v>
      </c>
      <c r="B152" s="49">
        <v>0</v>
      </c>
      <c r="C152" s="226">
        <v>0</v>
      </c>
      <c r="D152" s="49">
        <v>0</v>
      </c>
      <c r="E152" s="49">
        <v>0</v>
      </c>
      <c r="F152" s="49">
        <v>0</v>
      </c>
      <c r="G152" s="49">
        <v>0</v>
      </c>
      <c r="H152" s="49">
        <v>0</v>
      </c>
    </row>
    <row r="153" spans="1:8">
      <c r="A153" s="51" t="s">
        <v>130</v>
      </c>
      <c r="B153" s="49">
        <v>0</v>
      </c>
      <c r="C153" s="226">
        <v>0</v>
      </c>
      <c r="D153" s="49">
        <v>0</v>
      </c>
      <c r="E153" s="49">
        <v>0</v>
      </c>
      <c r="F153" s="49">
        <v>0</v>
      </c>
      <c r="G153" s="49">
        <v>0</v>
      </c>
      <c r="H153" s="49">
        <v>0</v>
      </c>
    </row>
    <row r="154" spans="1:8">
      <c r="A154" s="51" t="s">
        <v>131</v>
      </c>
      <c r="B154" s="49">
        <v>0</v>
      </c>
      <c r="C154" s="226">
        <v>0</v>
      </c>
      <c r="D154" s="49">
        <v>0</v>
      </c>
      <c r="E154" s="49">
        <v>0</v>
      </c>
      <c r="F154" s="49">
        <v>0</v>
      </c>
      <c r="G154" s="49">
        <v>0</v>
      </c>
      <c r="H154" s="49">
        <v>0</v>
      </c>
    </row>
    <row r="155" spans="1:8">
      <c r="A155" s="51" t="s">
        <v>132</v>
      </c>
      <c r="B155" s="49">
        <v>2638307</v>
      </c>
      <c r="C155" s="226">
        <v>4264198</v>
      </c>
      <c r="D155" s="49">
        <v>2218447</v>
      </c>
      <c r="E155" s="49">
        <v>285466</v>
      </c>
      <c r="F155" s="49">
        <v>0</v>
      </c>
      <c r="G155" s="49">
        <v>2102286</v>
      </c>
      <c r="H155" s="49">
        <v>71226</v>
      </c>
    </row>
    <row r="156" spans="1:8">
      <c r="A156" s="51" t="s">
        <v>75</v>
      </c>
      <c r="B156" s="49">
        <v>22800259</v>
      </c>
      <c r="C156" s="226">
        <v>20939047</v>
      </c>
      <c r="D156" s="49">
        <v>21179489</v>
      </c>
      <c r="E156" s="49">
        <v>20235062</v>
      </c>
      <c r="F156" s="49">
        <v>19408263</v>
      </c>
      <c r="G156" s="49">
        <v>17836227</v>
      </c>
      <c r="H156" s="49">
        <v>16105759</v>
      </c>
    </row>
    <row r="157" spans="1:8">
      <c r="A157" s="51" t="s">
        <v>133</v>
      </c>
      <c r="B157" s="49">
        <v>0</v>
      </c>
      <c r="C157" s="226">
        <v>0</v>
      </c>
      <c r="D157" s="49">
        <v>0</v>
      </c>
      <c r="E157" s="49">
        <v>0</v>
      </c>
      <c r="F157" s="49">
        <v>0</v>
      </c>
      <c r="G157" s="49">
        <v>0</v>
      </c>
      <c r="H157" s="49">
        <v>0</v>
      </c>
    </row>
    <row r="158" spans="1:8">
      <c r="A158" s="51" t="s">
        <v>134</v>
      </c>
      <c r="B158" s="49">
        <v>0</v>
      </c>
      <c r="C158" s="226">
        <v>29430</v>
      </c>
      <c r="D158" s="49">
        <v>646619</v>
      </c>
      <c r="E158" s="49">
        <v>1023129</v>
      </c>
      <c r="F158" s="49">
        <v>509574</v>
      </c>
      <c r="G158" s="49">
        <v>408308</v>
      </c>
      <c r="H158" s="49">
        <v>170896</v>
      </c>
    </row>
    <row r="159" spans="1:8">
      <c r="A159" s="51" t="s">
        <v>136</v>
      </c>
      <c r="B159" s="49">
        <v>3256653</v>
      </c>
      <c r="C159" s="226">
        <v>2469940</v>
      </c>
      <c r="D159" s="49">
        <v>3156533</v>
      </c>
      <c r="E159" s="49">
        <v>4076524</v>
      </c>
      <c r="F159" s="49">
        <v>4034603</v>
      </c>
      <c r="G159" s="49">
        <v>5614090</v>
      </c>
      <c r="H159" s="49">
        <v>2957542</v>
      </c>
    </row>
    <row r="160" spans="1:8">
      <c r="A160" s="51" t="s">
        <v>145</v>
      </c>
      <c r="B160" s="49">
        <v>27993002</v>
      </c>
      <c r="C160" s="226">
        <v>28684361</v>
      </c>
      <c r="D160" s="49">
        <v>8991079</v>
      </c>
      <c r="E160" s="49">
        <v>1036796</v>
      </c>
      <c r="F160" s="49">
        <v>3789121</v>
      </c>
      <c r="G160" s="49">
        <v>10874908</v>
      </c>
      <c r="H160" s="49">
        <v>1123859</v>
      </c>
    </row>
    <row r="161" spans="1:8">
      <c r="A161" s="51" t="s">
        <v>138</v>
      </c>
      <c r="B161" s="49">
        <v>0</v>
      </c>
      <c r="C161" s="226">
        <v>0</v>
      </c>
      <c r="D161" s="49">
        <v>0</v>
      </c>
      <c r="E161" s="49">
        <v>0</v>
      </c>
      <c r="F161" s="49">
        <v>0</v>
      </c>
      <c r="G161" s="49">
        <v>0</v>
      </c>
      <c r="H161" s="49">
        <v>0</v>
      </c>
    </row>
    <row r="162" spans="1:8">
      <c r="A162" s="51" t="s">
        <v>140</v>
      </c>
      <c r="B162" s="49">
        <v>0</v>
      </c>
      <c r="C162" s="226">
        <v>257285</v>
      </c>
      <c r="D162" s="49">
        <v>441287</v>
      </c>
      <c r="E162" s="49">
        <v>0</v>
      </c>
      <c r="F162" s="49">
        <v>0</v>
      </c>
      <c r="G162" s="49">
        <v>0</v>
      </c>
      <c r="H162" s="49">
        <v>0</v>
      </c>
    </row>
    <row r="163" spans="1:8">
      <c r="A163" s="51" t="s">
        <v>142</v>
      </c>
      <c r="B163" s="49">
        <v>0</v>
      </c>
      <c r="C163" s="226">
        <v>0</v>
      </c>
      <c r="D163" s="49">
        <v>875</v>
      </c>
      <c r="E163" s="49">
        <v>0</v>
      </c>
      <c r="F163" s="49">
        <v>0</v>
      </c>
      <c r="G163" s="49">
        <v>287</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0</v>
      </c>
      <c r="C167" s="226">
        <v>28766</v>
      </c>
      <c r="D167" s="49">
        <v>0</v>
      </c>
      <c r="E167" s="49">
        <v>0</v>
      </c>
      <c r="F167" s="49">
        <v>0</v>
      </c>
      <c r="G167" s="49">
        <v>2488771</v>
      </c>
      <c r="H167" s="49">
        <v>0</v>
      </c>
    </row>
    <row r="168" spans="1:8">
      <c r="A168" s="51" t="s">
        <v>152</v>
      </c>
      <c r="B168" s="49">
        <v>3661490</v>
      </c>
      <c r="C168" s="226">
        <v>2603300</v>
      </c>
      <c r="D168" s="49">
        <v>4593652</v>
      </c>
      <c r="E168" s="49">
        <v>4031838</v>
      </c>
      <c r="F168" s="49">
        <v>3987204</v>
      </c>
      <c r="G168" s="49">
        <v>4015594</v>
      </c>
      <c r="H168" s="49">
        <v>2749328</v>
      </c>
    </row>
    <row r="169" spans="1:8">
      <c r="A169" s="51" t="s">
        <v>153</v>
      </c>
      <c r="B169" s="49">
        <v>0</v>
      </c>
      <c r="C169" s="226">
        <v>0</v>
      </c>
      <c r="D169" s="49">
        <v>0</v>
      </c>
      <c r="E169" s="49">
        <v>0</v>
      </c>
      <c r="F169" s="49">
        <v>0</v>
      </c>
      <c r="G169" s="49">
        <v>0</v>
      </c>
      <c r="H169" s="49">
        <v>0</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762095</v>
      </c>
      <c r="C172" s="226">
        <v>862332</v>
      </c>
      <c r="D172" s="49">
        <v>1747971</v>
      </c>
      <c r="E172" s="49">
        <v>1351698</v>
      </c>
      <c r="F172" s="49">
        <v>1773051</v>
      </c>
      <c r="G172" s="49">
        <v>2059931</v>
      </c>
      <c r="H172" s="49">
        <v>2018593</v>
      </c>
    </row>
    <row r="173" spans="1:8">
      <c r="A173" s="51" t="s">
        <v>158</v>
      </c>
      <c r="B173" s="49">
        <v>0</v>
      </c>
      <c r="C173" s="227">
        <v>0</v>
      </c>
      <c r="D173" s="49">
        <v>79164</v>
      </c>
      <c r="E173" s="49">
        <v>0</v>
      </c>
      <c r="F173" s="49">
        <v>56443</v>
      </c>
      <c r="G173" s="49">
        <v>0</v>
      </c>
      <c r="H173" s="49">
        <v>0</v>
      </c>
    </row>
    <row r="174" spans="1:8">
      <c r="A174" s="59" t="s">
        <v>159</v>
      </c>
      <c r="B174" s="49">
        <v>204455525</v>
      </c>
      <c r="C174" s="226">
        <v>186763287</v>
      </c>
      <c r="D174" s="49">
        <f>SUM(D123:D173)</f>
        <v>221657067</v>
      </c>
      <c r="E174" s="49">
        <f>SUM(E123:E173)</f>
        <v>109309866</v>
      </c>
      <c r="F174" s="49">
        <f>SUM(F123:F173)</f>
        <v>133692908</v>
      </c>
      <c r="G174" s="49">
        <f>SUM(G123:G173)</f>
        <v>148965621</v>
      </c>
      <c r="H174" s="49">
        <f>SUM(H123:H173)</f>
        <v>174798381</v>
      </c>
    </row>
    <row r="175" spans="1:8">
      <c r="A175" s="82"/>
    </row>
    <row r="180" spans="1:16" ht="15" customHeight="1">
      <c r="A180" s="396" t="s">
        <v>232</v>
      </c>
      <c r="B180" s="404">
        <v>2015</v>
      </c>
      <c r="C180" s="404">
        <v>2016</v>
      </c>
      <c r="D180" s="404">
        <v>2017</v>
      </c>
      <c r="E180" s="404">
        <v>2018</v>
      </c>
      <c r="F180" s="404">
        <v>2019</v>
      </c>
      <c r="G180" s="404">
        <v>2020</v>
      </c>
      <c r="H180" s="404">
        <v>2021</v>
      </c>
    </row>
    <row r="181" spans="1:16">
      <c r="A181" s="396"/>
      <c r="B181" s="404"/>
      <c r="C181" s="404"/>
      <c r="D181" s="404"/>
      <c r="E181" s="404"/>
      <c r="F181" s="404"/>
      <c r="G181" s="404"/>
      <c r="H181" s="404"/>
      <c r="I181" s="50"/>
      <c r="J181" s="50"/>
      <c r="K181" s="50"/>
      <c r="L181" s="50"/>
      <c r="M181" s="50"/>
      <c r="O181" s="50"/>
      <c r="P181" s="50"/>
    </row>
    <row r="182" spans="1:16">
      <c r="A182" s="51" t="s">
        <v>82</v>
      </c>
      <c r="B182" s="89">
        <f>B5/'Total Funds Spent &amp; Transferred'!T5</f>
        <v>9.4719777931018267E-2</v>
      </c>
      <c r="C182" s="89">
        <f>C5/'Total Funds Spent &amp; Transferred'!U5</f>
        <v>7.4773709605249372E-2</v>
      </c>
      <c r="D182" s="89">
        <f>D5/'Total Funds Spent &amp; Transferred'!V5</f>
        <v>8.2455572700747021E-2</v>
      </c>
      <c r="E182" s="89">
        <f>E5/'Total Funds Spent &amp; Transferred'!W5</f>
        <v>7.2916287839641589E-2</v>
      </c>
      <c r="F182" s="89">
        <f>F5/'Total Funds Spent &amp; Transferred'!X5</f>
        <v>7.3837557541839502E-2</v>
      </c>
      <c r="G182" s="89">
        <f>G5/'Total Funds Spent &amp; Transferred'!Y5</f>
        <v>6.08697688237613E-2</v>
      </c>
      <c r="H182" s="89">
        <f>H5/'Total Funds Spent &amp; Transferred'!Z5</f>
        <v>6.9479691316448933E-2</v>
      </c>
    </row>
    <row r="183" spans="1:16">
      <c r="A183" s="51" t="s">
        <v>84</v>
      </c>
      <c r="B183" s="89">
        <f>B6/'Total Funds Spent &amp; Transferred'!T6</f>
        <v>2.6452483317802162E-2</v>
      </c>
      <c r="C183" s="89">
        <f>C6/'Total Funds Spent &amp; Transferred'!U6</f>
        <v>4.5997426784574599E-3</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6">
      <c r="A184" s="51" t="s">
        <v>86</v>
      </c>
      <c r="B184" s="89">
        <f>B7/'Total Funds Spent &amp; Transferred'!T7</f>
        <v>5.4763702448936621E-2</v>
      </c>
      <c r="C184" s="89">
        <f>C7/'Total Funds Spent &amp; Transferred'!U7</f>
        <v>3.2195769766230974E-2</v>
      </c>
      <c r="D184" s="89">
        <f>D7/'Total Funds Spent &amp; Transferred'!V7</f>
        <v>0.23672868469795808</v>
      </c>
      <c r="E184" s="89">
        <f>E7/'Total Funds Spent &amp; Transferred'!W7</f>
        <v>1.7997653923899869E-3</v>
      </c>
      <c r="F184" s="89">
        <f>F7/'Total Funds Spent &amp; Transferred'!X7</f>
        <v>3.1930362151163696E-2</v>
      </c>
      <c r="G184" s="89">
        <f>G7/'Total Funds Spent &amp; Transferred'!Y7</f>
        <v>2.4982050016388323E-2</v>
      </c>
      <c r="H184" s="89">
        <f>H7/'Total Funds Spent &amp; Transferred'!Z7</f>
        <v>3.9128771682217657E-2</v>
      </c>
    </row>
    <row r="185" spans="1:16">
      <c r="A185" s="51" t="s">
        <v>88</v>
      </c>
      <c r="B185" s="89">
        <f>B8/'Total Funds Spent &amp; Transferred'!T8</f>
        <v>0</v>
      </c>
      <c r="C185" s="89">
        <f>C8/'Total Funds Spent &amp; Transferred'!U8</f>
        <v>0</v>
      </c>
      <c r="D185" s="89">
        <f>D8/'Total Funds Spent &amp; Transferred'!V8</f>
        <v>0</v>
      </c>
      <c r="E185" s="89">
        <f>E8/'Total Funds Spent &amp; Transferred'!W8</f>
        <v>6.4526885199187023E-4</v>
      </c>
      <c r="F185" s="89">
        <f>F8/'Total Funds Spent &amp; Transferred'!X8</f>
        <v>4.7585756702392927E-4</v>
      </c>
      <c r="G185" s="89">
        <f>G8/'Total Funds Spent &amp; Transferred'!Y8</f>
        <v>5.7139758493202064E-4</v>
      </c>
      <c r="H185" s="89">
        <f>H8/'Total Funds Spent &amp; Transferred'!Z8</f>
        <v>1.6403528993738061E-2</v>
      </c>
    </row>
    <row r="186" spans="1:16">
      <c r="A186" s="51" t="s">
        <v>74</v>
      </c>
      <c r="B186" s="89">
        <f>B9/'Total Funds Spent &amp; Transferred'!T9</f>
        <v>3.3725554716237505E-2</v>
      </c>
      <c r="C186" s="89">
        <f>C9/'Total Funds Spent &amp; Transferred'!U9</f>
        <v>3.8760015169338816E-2</v>
      </c>
      <c r="D186" s="89">
        <f>D9/'Total Funds Spent &amp; Transferred'!V9</f>
        <v>3.5956465912780955E-2</v>
      </c>
      <c r="E186" s="89">
        <f>E9/'Total Funds Spent &amp; Transferred'!W9</f>
        <v>3.4763512629089346E-2</v>
      </c>
      <c r="F186" s="89">
        <f>F9/'Total Funds Spent &amp; Transferred'!X9</f>
        <v>3.5069848856530493E-2</v>
      </c>
      <c r="G186" s="89">
        <f>G9/'Total Funds Spent &amp; Transferred'!Y9</f>
        <v>3.4500049486555634E-2</v>
      </c>
      <c r="H186" s="89">
        <f>H9/'Total Funds Spent &amp; Transferred'!Z9</f>
        <v>4.0544857827564264E-2</v>
      </c>
    </row>
    <row r="187" spans="1:16">
      <c r="A187" s="51" t="s">
        <v>91</v>
      </c>
      <c r="B187" s="89">
        <f>B10/'Total Funds Spent &amp; Transferred'!T10</f>
        <v>0.11341881709998605</v>
      </c>
      <c r="C187" s="89">
        <f>C10/'Total Funds Spent &amp; Transferred'!U10</f>
        <v>8.59874032851735E-2</v>
      </c>
      <c r="D187" s="89">
        <f>D10/'Total Funds Spent &amp; Transferred'!V10</f>
        <v>6.5493423059555703E-2</v>
      </c>
      <c r="E187" s="89">
        <f>E10/'Total Funds Spent &amp; Transferred'!W10</f>
        <v>9.7126563780990605E-2</v>
      </c>
      <c r="F187" s="89">
        <f>F10/'Total Funds Spent &amp; Transferred'!X10</f>
        <v>9.5970753588384278E-2</v>
      </c>
      <c r="G187" s="89">
        <f>G10/'Total Funds Spent &amp; Transferred'!Y10</f>
        <v>7.6318471223313755E-2</v>
      </c>
      <c r="H187" s="89">
        <f>H10/'Total Funds Spent &amp; Transferred'!Z10</f>
        <v>8.5353709135873534E-2</v>
      </c>
    </row>
    <row r="188" spans="1:16">
      <c r="A188" s="51" t="s">
        <v>93</v>
      </c>
      <c r="B188" s="89">
        <f>B11/'Total Funds Spent &amp; Transferred'!T11</f>
        <v>8.9230432988862102E-2</v>
      </c>
      <c r="C188" s="89">
        <f>C11/'Total Funds Spent &amp; Transferred'!U11</f>
        <v>0.10451955029790513</v>
      </c>
      <c r="D188" s="89">
        <f>D11/'Total Funds Spent &amp; Transferred'!V11</f>
        <v>0.10606851949913072</v>
      </c>
      <c r="E188" s="89">
        <f>E11/'Total Funds Spent &amp; Transferred'!W11</f>
        <v>0.11539785044450852</v>
      </c>
      <c r="F188" s="89">
        <f>F11/'Total Funds Spent &amp; Transferred'!X11</f>
        <v>0.12771196073226512</v>
      </c>
      <c r="G188" s="89">
        <f>G11/'Total Funds Spent &amp; Transferred'!Y11</f>
        <v>0.13803716229849788</v>
      </c>
      <c r="H188" s="89">
        <f>H11/'Total Funds Spent &amp; Transferred'!Z11</f>
        <v>0.13497579578846075</v>
      </c>
    </row>
    <row r="189" spans="1:16">
      <c r="A189" s="51" t="s">
        <v>95</v>
      </c>
      <c r="B189" s="89">
        <f>B12/'Total Funds Spent &amp; Transferred'!T12</f>
        <v>0.12427005625017007</v>
      </c>
      <c r="C189" s="89">
        <f>C12/'Total Funds Spent &amp; Transferred'!U12</f>
        <v>9.3725152309378668E-2</v>
      </c>
      <c r="D189" s="89">
        <f>D12/'Total Funds Spent &amp; Transferred'!V12</f>
        <v>0.13228898678303383</v>
      </c>
      <c r="E189" s="89">
        <f>E12/'Total Funds Spent &amp; Transferred'!W12</f>
        <v>0.13963142752095467</v>
      </c>
      <c r="F189" s="89">
        <f>F12/'Total Funds Spent &amp; Transferred'!X12</f>
        <v>0.14499531622112555</v>
      </c>
      <c r="G189" s="89">
        <f>G12/'Total Funds Spent &amp; Transferred'!Y12</f>
        <v>0.13490771391957834</v>
      </c>
      <c r="H189" s="89">
        <f>H12/'Total Funds Spent &amp; Transferred'!Z12</f>
        <v>0.4506683345772029</v>
      </c>
    </row>
    <row r="190" spans="1:16">
      <c r="A190" s="51" t="s">
        <v>97</v>
      </c>
      <c r="B190" s="89">
        <f>B13/'Total Funds Spent &amp; Transferred'!T13</f>
        <v>1.0185900365450478E-2</v>
      </c>
      <c r="C190" s="89">
        <f>C13/'Total Funds Spent &amp; Transferred'!U13</f>
        <v>8.114961375277634E-3</v>
      </c>
      <c r="D190" s="89">
        <f>D13/'Total Funds Spent &amp; Transferred'!V13</f>
        <v>4.8074027464762919E-3</v>
      </c>
      <c r="E190" s="89">
        <f>E13/'Total Funds Spent &amp; Transferred'!W13</f>
        <v>4.8116286382303471E-3</v>
      </c>
      <c r="F190" s="89">
        <f>F13/'Total Funds Spent &amp; Transferred'!X13</f>
        <v>4.8096345324701245E-3</v>
      </c>
      <c r="G190" s="89">
        <f>G13/'Total Funds Spent &amp; Transferred'!Y13</f>
        <v>6.284937365700894E-3</v>
      </c>
      <c r="H190" s="89">
        <f>H13/'Total Funds Spent &amp; Transferred'!Z13</f>
        <v>1.3620405804997954E-2</v>
      </c>
    </row>
    <row r="191" spans="1:16">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6">
      <c r="A192" s="51" t="s">
        <v>101</v>
      </c>
      <c r="B192" s="89">
        <f>B15/'Total Funds Spent &amp; Transferred'!T15</f>
        <v>1.3125730013710334E-2</v>
      </c>
      <c r="C192" s="89">
        <f>C15/'Total Funds Spent &amp; Transferred'!U15</f>
        <v>1.0304904547407973E-2</v>
      </c>
      <c r="D192" s="89">
        <f>D15/'Total Funds Spent &amp; Transferred'!V15</f>
        <v>1.1724306858627125E-2</v>
      </c>
      <c r="E192" s="89">
        <f>E15/'Total Funds Spent &amp; Transferred'!W15</f>
        <v>1.0438104425169863E-2</v>
      </c>
      <c r="F192" s="89">
        <f>F15/'Total Funds Spent &amp; Transferred'!X15</f>
        <v>1.760644731962429E-2</v>
      </c>
      <c r="G192" s="89">
        <f>G15/'Total Funds Spent &amp; Transferred'!Y15</f>
        <v>1.6460042697182185E-2</v>
      </c>
      <c r="H192" s="89">
        <f>H15/'Total Funds Spent &amp; Transferred'!Z15</f>
        <v>2.0670449077334119E-2</v>
      </c>
    </row>
    <row r="193" spans="1:8">
      <c r="A193" s="51" t="s">
        <v>102</v>
      </c>
      <c r="B193" s="89">
        <f>B16/'Total Funds Spent &amp; Transferred'!T16</f>
        <v>4.2612524956270353E-2</v>
      </c>
      <c r="C193" s="89">
        <f>C16/'Total Funds Spent &amp; Transferred'!U16</f>
        <v>4.7670894755698745E-2</v>
      </c>
      <c r="D193" s="89">
        <f>D16/'Total Funds Spent &amp; Transferred'!V16</f>
        <v>4.1297754529278169E-2</v>
      </c>
      <c r="E193" s="89">
        <f>E16/'Total Funds Spent &amp; Transferred'!W16</f>
        <v>5.0849439070597996E-2</v>
      </c>
      <c r="F193" s="89">
        <f>F16/'Total Funds Spent &amp; Transferred'!X16</f>
        <v>3.6349180203115276E-2</v>
      </c>
      <c r="G193" s="89">
        <f>G16/'Total Funds Spent &amp; Transferred'!Y16</f>
        <v>3.2603640273985816E-2</v>
      </c>
      <c r="H193" s="89">
        <f>H16/'Total Funds Spent &amp; Transferred'!Z16</f>
        <v>3.5169636986139154E-2</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5.3521604646522287E-2</v>
      </c>
      <c r="C195" s="89">
        <f>C18/'Total Funds Spent &amp; Transferred'!U18</f>
        <v>6.357960791427672E-2</v>
      </c>
      <c r="D195" s="89">
        <f>D18/'Total Funds Spent &amp; Transferred'!V18</f>
        <v>6.4260694933496426E-2</v>
      </c>
      <c r="E195" s="89">
        <f>E18/'Total Funds Spent &amp; Transferred'!W18</f>
        <v>6.2253709152158061E-2</v>
      </c>
      <c r="F195" s="89">
        <f>F18/'Total Funds Spent &amp; Transferred'!X18</f>
        <v>6.690655546133159E-2</v>
      </c>
      <c r="G195" s="89">
        <f>G18/'Total Funds Spent &amp; Transferred'!Y18</f>
        <v>6.5794830042084307E-2</v>
      </c>
      <c r="H195" s="89">
        <f>H18/'Total Funds Spent &amp; Transferred'!Z18</f>
        <v>7.4804734293082167E-2</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2.9812231894789848E-2</v>
      </c>
      <c r="C197" s="89">
        <f>C20/'Total Funds Spent &amp; Transferred'!U20</f>
        <v>2.6297743855921658E-2</v>
      </c>
      <c r="D197" s="89">
        <f>D20/'Total Funds Spent &amp; Transferred'!V20</f>
        <v>2.6531396408956583E-2</v>
      </c>
      <c r="E197" s="89">
        <f>E20/'Total Funds Spent &amp; Transferred'!W20</f>
        <v>2.7167673260281071E-2</v>
      </c>
      <c r="F197" s="89">
        <f>F20/'Total Funds Spent &amp; Transferred'!X20</f>
        <v>2.7240485235353943E-2</v>
      </c>
      <c r="G197" s="89">
        <f>G20/'Total Funds Spent &amp; Transferred'!Y20</f>
        <v>3.0160017395726952E-2</v>
      </c>
      <c r="H197" s="89">
        <f>H20/'Total Funds Spent &amp; Transferred'!Z20</f>
        <v>3.1926846988371241E-2</v>
      </c>
    </row>
    <row r="198" spans="1:8">
      <c r="A198" s="51" t="s">
        <v>76</v>
      </c>
      <c r="B198" s="89">
        <f>B21/'Total Funds Spent &amp; Transferred'!T21</f>
        <v>2.2116097454381697E-2</v>
      </c>
      <c r="C198" s="89">
        <f>C21/'Total Funds Spent &amp; Transferred'!U21</f>
        <v>2.5091844026115674E-2</v>
      </c>
      <c r="D198" s="89">
        <f>D21/'Total Funds Spent &amp; Transferred'!V21</f>
        <v>2.436162943154066E-2</v>
      </c>
      <c r="E198" s="89">
        <f>E21/'Total Funds Spent &amp; Transferred'!W21</f>
        <v>2.7016315217922499E-2</v>
      </c>
      <c r="F198" s="89">
        <f>F21/'Total Funds Spent &amp; Transferred'!X21</f>
        <v>2.3793977356921788E-2</v>
      </c>
      <c r="G198" s="89">
        <f>G21/'Total Funds Spent &amp; Transferred'!Y21</f>
        <v>2.772595501745688E-2</v>
      </c>
      <c r="H198" s="89">
        <f>H21/'Total Funds Spent &amp; Transferred'!Z21</f>
        <v>3.0618068051862485E-2</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5.984733293615453E-3</v>
      </c>
      <c r="C200" s="89">
        <f>C23/'Total Funds Spent &amp; Transferred'!U23</f>
        <v>5.524155627457842E-3</v>
      </c>
      <c r="D200" s="89">
        <f>D23/'Total Funds Spent &amp; Transferred'!V23</f>
        <v>1.0497768999087814E-2</v>
      </c>
      <c r="E200" s="89">
        <f>E23/'Total Funds Spent &amp; Transferred'!W23</f>
        <v>5.545882954480422E-3</v>
      </c>
      <c r="F200" s="89">
        <f>F23/'Total Funds Spent &amp; Transferred'!X23</f>
        <v>1.0862127838477908E-2</v>
      </c>
      <c r="G200" s="89">
        <f>G23/'Total Funds Spent &amp; Transferred'!Y23</f>
        <v>8.3877196877820519E-3</v>
      </c>
      <c r="H200" s="89">
        <f>H23/'Total Funds Spent &amp; Transferred'!Z23</f>
        <v>6.4407609050812697E-3</v>
      </c>
    </row>
    <row r="201" spans="1:8">
      <c r="A201" s="51" t="s">
        <v>113</v>
      </c>
      <c r="B201" s="89">
        <f>B24/'Total Funds Spent &amp; Transferred'!T24</f>
        <v>6.7271925762260654E-2</v>
      </c>
      <c r="C201" s="89">
        <f>C24/'Total Funds Spent &amp; Transferred'!U24</f>
        <v>7.7137989742327745E-2</v>
      </c>
      <c r="D201" s="89">
        <f>D24/'Total Funds Spent &amp; Transferred'!V24</f>
        <v>0.13643868972105105</v>
      </c>
      <c r="E201" s="89">
        <f>E24/'Total Funds Spent &amp; Transferred'!W24</f>
        <v>3.3918331747837399E-2</v>
      </c>
      <c r="F201" s="89">
        <f>F24/'Total Funds Spent &amp; Transferred'!X24</f>
        <v>1.663060017187348E-2</v>
      </c>
      <c r="G201" s="89">
        <f>G24/'Total Funds Spent &amp; Transferred'!Y24</f>
        <v>1.7136296754236613E-2</v>
      </c>
      <c r="H201" s="89">
        <f>H24/'Total Funds Spent &amp; Transferred'!Z24</f>
        <v>1.6592304380131241E-2</v>
      </c>
    </row>
    <row r="202" spans="1:8">
      <c r="A202" s="51" t="s">
        <v>78</v>
      </c>
      <c r="B202" s="89">
        <f>B25/'Total Funds Spent &amp; Transferred'!T25</f>
        <v>3.3853461378916538E-2</v>
      </c>
      <c r="C202" s="89">
        <f>C25/'Total Funds Spent &amp; Transferred'!U25</f>
        <v>3.807874757496852E-2</v>
      </c>
      <c r="D202" s="89">
        <f>D25/'Total Funds Spent &amp; Transferred'!V25</f>
        <v>4.4465869402579551E-2</v>
      </c>
      <c r="E202" s="89">
        <f>E25/'Total Funds Spent &amp; Transferred'!W25</f>
        <v>4.1099264318276096E-2</v>
      </c>
      <c r="F202" s="89">
        <f>F25/'Total Funds Spent &amp; Transferred'!X25</f>
        <v>2.685942140484195E-2</v>
      </c>
      <c r="G202" s="89">
        <f>G25/'Total Funds Spent &amp; Transferred'!Y25</f>
        <v>2.9063019612985401E-2</v>
      </c>
      <c r="H202" s="89">
        <f>H25/'Total Funds Spent &amp; Transferred'!Z25</f>
        <v>3.4513628261907695E-2</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0.18858533433119579</v>
      </c>
      <c r="C204" s="89">
        <f>C27/'Total Funds Spent &amp; Transferred'!U27</f>
        <v>0.19246626653292637</v>
      </c>
      <c r="D204" s="89">
        <f>D27/'Total Funds Spent &amp; Transferred'!V27</f>
        <v>0.22829043810482838</v>
      </c>
      <c r="E204" s="89">
        <f>E27/'Total Funds Spent &amp; Transferred'!W27</f>
        <v>0.17726266760683956</v>
      </c>
      <c r="F204" s="89">
        <f>F27/'Total Funds Spent &amp; Transferred'!X27</f>
        <v>0.22838237426895014</v>
      </c>
      <c r="G204" s="89">
        <f>G27/'Total Funds Spent &amp; Transferred'!Y27</f>
        <v>0.2222421501284215</v>
      </c>
      <c r="H204" s="89">
        <f>H27/'Total Funds Spent &amp; Transferred'!Z27</f>
        <v>0.24557403907718989</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7.3090876887723626E-3</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2.1448461875641592E-3</v>
      </c>
      <c r="C208" s="89">
        <f>C31/'Total Funds Spent &amp; Transferred'!U31</f>
        <v>1.4836323300851194E-4</v>
      </c>
      <c r="D208" s="89">
        <f>D31/'Total Funds Spent &amp; Transferred'!V31</f>
        <v>7.7486745145493446E-2</v>
      </c>
      <c r="E208" s="89">
        <f>E31/'Total Funds Spent &amp; Transferred'!W31</f>
        <v>0.11322281648196385</v>
      </c>
      <c r="F208" s="89">
        <f>F31/'Total Funds Spent &amp; Transferred'!X31</f>
        <v>0.11717201173509104</v>
      </c>
      <c r="G208" s="89">
        <f>G31/'Total Funds Spent &amp; Transferred'!Y31</f>
        <v>0.1366187391830129</v>
      </c>
      <c r="H208" s="89">
        <f>H31/'Total Funds Spent &amp; Transferred'!Z31</f>
        <v>0.14488222670970705</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0.11997212286159277</v>
      </c>
      <c r="E210" s="89">
        <f>E33/'Total Funds Spent &amp; Transferred'!W33</f>
        <v>0.15130547529972771</v>
      </c>
      <c r="F210" s="89">
        <f>F33/'Total Funds Spent &amp; Transferred'!X33</f>
        <v>8.8942112440889981E-2</v>
      </c>
      <c r="G210" s="89">
        <f>G33/'Total Funds Spent &amp; Transferred'!Y33</f>
        <v>8.6057083981658303E-2</v>
      </c>
      <c r="H210" s="89">
        <f>H33/'Total Funds Spent &amp; Transferred'!Z33</f>
        <v>0.11003641696716536</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1.0689051888615573E-2</v>
      </c>
      <c r="C214" s="89">
        <f>C37/'Total Funds Spent &amp; Transferred'!U37</f>
        <v>1.1152783344237688E-2</v>
      </c>
      <c r="D214" s="89">
        <f>D37/'Total Funds Spent &amp; Transferred'!V37</f>
        <v>1.1625304517067227E-2</v>
      </c>
      <c r="E214" s="89">
        <f>E37/'Total Funds Spent &amp; Transferred'!W37</f>
        <v>7.8019090614425786E-3</v>
      </c>
      <c r="F214" s="89">
        <f>F37/'Total Funds Spent &amp; Transferred'!X37</f>
        <v>1.0431342688766948E-2</v>
      </c>
      <c r="G214" s="89">
        <f>G37/'Total Funds Spent &amp; Transferred'!Y37</f>
        <v>1.017624851832501E-2</v>
      </c>
      <c r="H214" s="89">
        <f>H37/'Total Funds Spent &amp; Transferred'!Z37</f>
        <v>7.9308660292979356E-3</v>
      </c>
    </row>
    <row r="215" spans="1:8">
      <c r="A215" s="51" t="s">
        <v>75</v>
      </c>
      <c r="B215" s="89">
        <f>B38/'Total Funds Spent &amp; Transferred'!T38</f>
        <v>4.4107991734497379E-2</v>
      </c>
      <c r="C215" s="89">
        <f>C38/'Total Funds Spent &amp; Transferred'!U38</f>
        <v>4.408285570403786E-2</v>
      </c>
      <c r="D215" s="89">
        <f>D38/'Total Funds Spent &amp; Transferred'!V38</f>
        <v>4.1883589174398834E-2</v>
      </c>
      <c r="E215" s="89">
        <f>E38/'Total Funds Spent &amp; Transferred'!W38</f>
        <v>3.9151515518670285E-2</v>
      </c>
      <c r="F215" s="89">
        <f>F38/'Total Funds Spent &amp; Transferred'!X38</f>
        <v>3.8580100892021831E-2</v>
      </c>
      <c r="G215" s="89">
        <f>G38/'Total Funds Spent &amp; Transferred'!Y38</f>
        <v>3.4494176258535764E-2</v>
      </c>
      <c r="H215" s="89">
        <f>H38/'Total Funds Spent &amp; Transferred'!Z38</f>
        <v>3.2104255435406105E-2</v>
      </c>
    </row>
    <row r="216" spans="1:8">
      <c r="A216" s="51" t="s">
        <v>133</v>
      </c>
      <c r="B216" s="89">
        <f>B39/'Total Funds Spent &amp; Transferred'!T39</f>
        <v>6.5249234906491506E-4</v>
      </c>
      <c r="C216" s="89">
        <f>C39/'Total Funds Spent &amp; Transferred'!U39</f>
        <v>5.6069613267167352E-4</v>
      </c>
      <c r="D216" s="89">
        <f>D39/'Total Funds Spent &amp; Transferred'!V39</f>
        <v>7.7739551926489189E-4</v>
      </c>
      <c r="E216" s="89">
        <f>E39/'Total Funds Spent &amp; Transferred'!W39</f>
        <v>2.2475363704158825E-3</v>
      </c>
      <c r="F216" s="89">
        <f>F39/'Total Funds Spent &amp; Transferred'!X39</f>
        <v>3.3969805367398613E-3</v>
      </c>
      <c r="G216" s="89">
        <f>G39/'Total Funds Spent &amp; Transferred'!Y39</f>
        <v>3.2161274825956211E-3</v>
      </c>
      <c r="H216" s="89">
        <f>H39/'Total Funds Spent &amp; Transferred'!Z39</f>
        <v>2.930489294282163E-3</v>
      </c>
    </row>
    <row r="217" spans="1:8">
      <c r="A217" s="51" t="s">
        <v>134</v>
      </c>
      <c r="B217" s="89">
        <f>B40/'Total Funds Spent &amp; Transferred'!T40</f>
        <v>3.4853239953023106E-2</v>
      </c>
      <c r="C217" s="89">
        <f>C40/'Total Funds Spent &amp; Transferred'!U40</f>
        <v>1.3461293380781546E-2</v>
      </c>
      <c r="D217" s="89">
        <f>D40/'Total Funds Spent &amp; Transferred'!V40</f>
        <v>1.7241724598636259E-2</v>
      </c>
      <c r="E217" s="89">
        <f>E40/'Total Funds Spent &amp; Transferred'!W40</f>
        <v>2.0017606900956726E-2</v>
      </c>
      <c r="F217" s="89">
        <f>F40/'Total Funds Spent &amp; Transferred'!X40</f>
        <v>2.0974607459799323E-2</v>
      </c>
      <c r="G217" s="89">
        <f>G40/'Total Funds Spent &amp; Transferred'!Y40</f>
        <v>2.4281940080350017E-2</v>
      </c>
      <c r="H217" s="89">
        <f>H40/'Total Funds Spent &amp; Transferred'!Z40</f>
        <v>2.4285733619687576E-2</v>
      </c>
    </row>
    <row r="218" spans="1:8">
      <c r="A218" s="51" t="s">
        <v>136</v>
      </c>
      <c r="B218" s="89">
        <f>B41/'Total Funds Spent &amp; Transferred'!T41</f>
        <v>3.0238507052976885E-2</v>
      </c>
      <c r="C218" s="89">
        <f>C41/'Total Funds Spent &amp; Transferred'!U41</f>
        <v>2.5338060042658501E-2</v>
      </c>
      <c r="D218" s="89">
        <f>D41/'Total Funds Spent &amp; Transferred'!V41</f>
        <v>3.1066128209489254E-2</v>
      </c>
      <c r="E218" s="89">
        <f>E41/'Total Funds Spent &amp; Transferred'!W41</f>
        <v>4.3487728177324589E-2</v>
      </c>
      <c r="F218" s="89">
        <f>F41/'Total Funds Spent &amp; Transferred'!X41</f>
        <v>4.1491475980650755E-2</v>
      </c>
      <c r="G218" s="89">
        <f>G41/'Total Funds Spent &amp; Transferred'!Y41</f>
        <v>5.0845206401180655E-2</v>
      </c>
      <c r="H218" s="89">
        <f>H41/'Total Funds Spent &amp; Transferred'!Z41</f>
        <v>2.8009781112585168E-2</v>
      </c>
    </row>
    <row r="219" spans="1:8">
      <c r="A219" s="51" t="s">
        <v>145</v>
      </c>
      <c r="B219" s="89">
        <f>B42/'Total Funds Spent &amp; Transferred'!T42</f>
        <v>0.22228541013950892</v>
      </c>
      <c r="C219" s="89">
        <f>C42/'Total Funds Spent &amp; Transferred'!U42</f>
        <v>0.24175101766283746</v>
      </c>
      <c r="D219" s="89">
        <f>D42/'Total Funds Spent &amp; Transferred'!V42</f>
        <v>0.2368720043341328</v>
      </c>
      <c r="E219" s="89">
        <f>E42/'Total Funds Spent &amp; Transferred'!W42</f>
        <v>0.19258660122774665</v>
      </c>
      <c r="F219" s="89">
        <f>F42/'Total Funds Spent &amp; Transferred'!X42</f>
        <v>7.6938427528314798E-2</v>
      </c>
      <c r="G219" s="89">
        <f>G42/'Total Funds Spent &amp; Transferred'!Y42</f>
        <v>0.10651254796242522</v>
      </c>
      <c r="H219" s="89">
        <f>H42/'Total Funds Spent &amp; Transferred'!Z42</f>
        <v>5.99491826173792E-2</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6.3817837921047805E-3</v>
      </c>
      <c r="D221" s="89">
        <f>D44/'Total Funds Spent &amp; Transferred'!V44</f>
        <v>8.1047137181547053E-3</v>
      </c>
      <c r="E221" s="89">
        <f>E44/'Total Funds Spent &amp; Transferred'!W44</f>
        <v>5.7925805128728062E-3</v>
      </c>
      <c r="F221" s="89">
        <f>F44/'Total Funds Spent &amp; Transferred'!X44</f>
        <v>2.3073221893277117E-2</v>
      </c>
      <c r="G221" s="89">
        <f>G44/'Total Funds Spent &amp; Transferred'!Y44</f>
        <v>2.2359701848745094E-2</v>
      </c>
      <c r="H221" s="89">
        <f>H44/'Total Funds Spent &amp; Transferred'!Z44</f>
        <v>2.5229013612015901E-2</v>
      </c>
    </row>
    <row r="222" spans="1:8">
      <c r="A222" s="51" t="s">
        <v>142</v>
      </c>
      <c r="B222" s="89">
        <f>B45/'Total Funds Spent &amp; Transferred'!T45</f>
        <v>0</v>
      </c>
      <c r="C222" s="89">
        <f>C45/'Total Funds Spent &amp; Transferred'!U45</f>
        <v>0.15613152600212751</v>
      </c>
      <c r="D222" s="89">
        <f>D45/'Total Funds Spent &amp; Transferred'!V45</f>
        <v>0.14047672737084413</v>
      </c>
      <c r="E222" s="89">
        <f>E45/'Total Funds Spent &amp; Transferred'!W45</f>
        <v>8.1135381519777144E-2</v>
      </c>
      <c r="F222" s="89">
        <f>F45/'Total Funds Spent &amp; Transferred'!X45</f>
        <v>7.4092509117218583E-2</v>
      </c>
      <c r="G222" s="89">
        <f>G45/'Total Funds Spent &amp; Transferred'!Y45</f>
        <v>0.13870088760461449</v>
      </c>
      <c r="H222" s="89">
        <f>H45/'Total Funds Spent &amp; Transferred'!Z45</f>
        <v>0.24460287276401155</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2.8572624099383347E-3</v>
      </c>
      <c r="C226" s="89">
        <f>C49/'Total Funds Spent &amp; Transferred'!U49</f>
        <v>3.1676648225316007E-3</v>
      </c>
      <c r="D226" s="89">
        <f>D49/'Total Funds Spent &amp; Transferred'!V49</f>
        <v>3.8637439572025943E-3</v>
      </c>
      <c r="E226" s="89">
        <f>E49/'Total Funds Spent &amp; Transferred'!W49</f>
        <v>4.130800681734853E-3</v>
      </c>
      <c r="F226" s="89">
        <f>F49/'Total Funds Spent &amp; Transferred'!X49</f>
        <v>4.5352927392142695E-3</v>
      </c>
      <c r="G226" s="89">
        <f>G49/'Total Funds Spent &amp; Transferred'!Y49</f>
        <v>3.1452915554776292E-2</v>
      </c>
      <c r="H226" s="89">
        <f>H49/'Total Funds Spent &amp; Transferred'!Z49</f>
        <v>3.703363245811065E-3</v>
      </c>
    </row>
    <row r="227" spans="1:8">
      <c r="A227" s="51" t="s">
        <v>152</v>
      </c>
      <c r="B227" s="89">
        <f>B50/'Total Funds Spent &amp; Transferred'!T50</f>
        <v>6.6721528077554604E-2</v>
      </c>
      <c r="C227" s="89">
        <f>C50/'Total Funds Spent &amp; Transferred'!U50</f>
        <v>6.0562911182399377E-2</v>
      </c>
      <c r="D227" s="89">
        <f>D50/'Total Funds Spent &amp; Transferred'!V50</f>
        <v>7.801718275187508E-2</v>
      </c>
      <c r="E227" s="89">
        <f>E50/'Total Funds Spent &amp; Transferred'!W50</f>
        <v>7.1100134356022235E-2</v>
      </c>
      <c r="F227" s="89">
        <f>F50/'Total Funds Spent &amp; Transferred'!X50</f>
        <v>6.4745683116343683E-2</v>
      </c>
      <c r="G227" s="89">
        <f>G50/'Total Funds Spent &amp; Transferred'!Y50</f>
        <v>5.5429451431366843E-2</v>
      </c>
      <c r="H227" s="89">
        <f>H50/'Total Funds Spent &amp; Transferred'!Z50</f>
        <v>4.5779447851764708E-2</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2.672061817940882E-3</v>
      </c>
      <c r="C231" s="89">
        <f>C54/'Total Funds Spent &amp; Transferred'!U54</f>
        <v>2.9850381233028226E-3</v>
      </c>
      <c r="D231" s="89">
        <f>D54/'Total Funds Spent &amp; Transferred'!V54</f>
        <v>3.0062627701105482E-3</v>
      </c>
      <c r="E231" s="89">
        <f>E54/'Total Funds Spent &amp; Transferred'!W54</f>
        <v>2.529540506735717E-3</v>
      </c>
      <c r="F231" s="89">
        <f>F54/'Total Funds Spent &amp; Transferred'!X54</f>
        <v>3.3479637481940686E-3</v>
      </c>
      <c r="G231" s="89">
        <f>G54/'Total Funds Spent &amp; Transferred'!Y54</f>
        <v>3.8424901763653573E-3</v>
      </c>
      <c r="H231" s="89">
        <f>H54/'Total Funds Spent &amp; Transferred'!Z54</f>
        <v>3.6092929479418887E-3</v>
      </c>
    </row>
    <row r="232" spans="1:8">
      <c r="A232" s="51" t="s">
        <v>158</v>
      </c>
      <c r="B232" s="89">
        <f>B55/'Total Funds Spent &amp; Transferred'!T55</f>
        <v>0</v>
      </c>
      <c r="C232" s="89">
        <f>C55/'Total Funds Spent &amp; Transferred'!U55</f>
        <v>0</v>
      </c>
      <c r="D232" s="89">
        <f>D55/'Total Funds Spent &amp; Transferred'!V55</f>
        <v>1.2804567239341169E-2</v>
      </c>
      <c r="E232" s="89">
        <f>E55/'Total Funds Spent &amp; Transferred'!W55</f>
        <v>1.5236375903682174E-2</v>
      </c>
      <c r="F232" s="89">
        <f>F55/'Total Funds Spent &amp; Transferred'!X55</f>
        <v>1.0710170237199588E-2</v>
      </c>
      <c r="G232" s="89">
        <f>G55/'Total Funds Spent &amp; Transferred'!Y55</f>
        <v>1.0306598766124022E-2</v>
      </c>
      <c r="H232" s="89">
        <f>H55/'Total Funds Spent &amp; Transferred'!Z55</f>
        <v>1.0330828444030993E-2</v>
      </c>
    </row>
    <row r="233" spans="1:8">
      <c r="A233" s="59" t="s">
        <v>159</v>
      </c>
      <c r="B233" s="89">
        <f>B56/'Total Funds Spent &amp; Transferred'!T56</f>
        <v>3.0453925051964609E-2</v>
      </c>
      <c r="C233" s="89">
        <f>C56/'Total Funds Spent &amp; Transferred'!U56</f>
        <v>3.1577128624719779E-2</v>
      </c>
      <c r="D233" s="89">
        <f>D56/'Total Funds Spent &amp; Transferred'!V56</f>
        <v>3.4773491599461172E-2</v>
      </c>
      <c r="E233" s="89">
        <f>E56/'Total Funds Spent &amp; Transferred'!W56</f>
        <v>2.936366077895744E-2</v>
      </c>
      <c r="F233" s="89">
        <f>F56/'Total Funds Spent &amp; Transferred'!X56</f>
        <v>3.0378781470263801E-2</v>
      </c>
      <c r="G233" s="89">
        <f>G56/'Total Funds Spent &amp; Transferred'!Y56</f>
        <v>3.1211705808533965E-2</v>
      </c>
      <c r="H233" s="89">
        <f>H56/'Total Funds Spent &amp; Transferred'!Z56</f>
        <v>3.4275962788352834E-2</v>
      </c>
    </row>
  </sheetData>
  <mergeCells count="33">
    <mergeCell ref="H3:H4"/>
    <mergeCell ref="H62:H63"/>
    <mergeCell ref="H121:H122"/>
    <mergeCell ref="H180:H181"/>
    <mergeCell ref="E121:E122"/>
    <mergeCell ref="E180:E181"/>
    <mergeCell ref="E62:E63"/>
    <mergeCell ref="E3:E4"/>
    <mergeCell ref="G3:G4"/>
    <mergeCell ref="G62:G63"/>
    <mergeCell ref="G121:G122"/>
    <mergeCell ref="G180:G181"/>
    <mergeCell ref="F180:F181"/>
    <mergeCell ref="F3:F4"/>
    <mergeCell ref="F62:F63"/>
    <mergeCell ref="F121:F122"/>
    <mergeCell ref="A1:A2"/>
    <mergeCell ref="A3:A4"/>
    <mergeCell ref="B3:B4"/>
    <mergeCell ref="A62:A63"/>
    <mergeCell ref="B62:B63"/>
    <mergeCell ref="C62:C63"/>
    <mergeCell ref="C3:C4"/>
    <mergeCell ref="C180:C181"/>
    <mergeCell ref="D3:D4"/>
    <mergeCell ref="D62:D63"/>
    <mergeCell ref="D121:D122"/>
    <mergeCell ref="D180:D181"/>
    <mergeCell ref="A180:A181"/>
    <mergeCell ref="B180:B181"/>
    <mergeCell ref="A121:A122"/>
    <mergeCell ref="B121:B122"/>
    <mergeCell ref="C121:C122"/>
  </mergeCells>
  <phoneticPr fontId="39" type="noConversion"/>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00000"/>
  </sheetPr>
  <dimension ref="A1:P233"/>
  <sheetViews>
    <sheetView topLeftCell="C1" workbookViewId="0">
      <selection activeCell="H123" sqref="H123"/>
    </sheetView>
  </sheetViews>
  <sheetFormatPr defaultColWidth="9.42578125" defaultRowHeight="12.95"/>
  <cols>
    <col min="1" max="1" width="17" style="49" customWidth="1"/>
    <col min="2" max="3" width="11.42578125" style="49" customWidth="1"/>
    <col min="4" max="5" width="11.42578125" style="49" bestFit="1" customWidth="1"/>
    <col min="6" max="6" width="16" style="49" bestFit="1" customWidth="1"/>
    <col min="7" max="7" width="11.42578125" style="49" bestFit="1" customWidth="1"/>
    <col min="8" max="9" width="13" style="49" customWidth="1"/>
    <col min="10" max="12" width="9.42578125" style="49" bestFit="1" customWidth="1"/>
    <col min="13" max="13" width="12.42578125" style="49" customWidth="1"/>
    <col min="14" max="15" width="9.42578125" style="49" bestFit="1" customWidth="1"/>
    <col min="16" max="16384" width="9.42578125" style="49"/>
  </cols>
  <sheetData>
    <row r="1" spans="1:8" ht="26.25" customHeight="1">
      <c r="A1" s="394" t="s">
        <v>223</v>
      </c>
      <c r="B1" s="317" t="s">
        <v>354</v>
      </c>
    </row>
    <row r="2" spans="1:8" ht="21.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49">
        <f t="shared" ref="B5:G5" si="0">B64+B123</f>
        <v>748348</v>
      </c>
      <c r="C5" s="49">
        <f t="shared" si="0"/>
        <v>939871</v>
      </c>
      <c r="D5" s="49">
        <f t="shared" si="0"/>
        <v>1020529</v>
      </c>
      <c r="E5" s="49">
        <f t="shared" si="0"/>
        <v>752814</v>
      </c>
      <c r="F5" s="49">
        <f t="shared" si="0"/>
        <v>906997</v>
      </c>
      <c r="G5" s="49">
        <f t="shared" si="0"/>
        <v>987531</v>
      </c>
      <c r="H5" s="49">
        <f t="shared" ref="H5" si="1">H64+H123</f>
        <v>1072374</v>
      </c>
    </row>
    <row r="6" spans="1:8">
      <c r="A6" s="51" t="s">
        <v>84</v>
      </c>
      <c r="B6" s="49">
        <f t="shared" ref="B6:E56" si="2">B65+B124</f>
        <v>394207</v>
      </c>
      <c r="C6" s="49">
        <f t="shared" si="2"/>
        <v>277604</v>
      </c>
      <c r="D6" s="49">
        <f t="shared" si="2"/>
        <v>5950</v>
      </c>
      <c r="E6" s="49">
        <f t="shared" si="2"/>
        <v>3073</v>
      </c>
      <c r="F6" s="49">
        <f t="shared" ref="F6:G6" si="3">F65+F124</f>
        <v>10879</v>
      </c>
      <c r="G6" s="49">
        <f t="shared" si="3"/>
        <v>303448</v>
      </c>
      <c r="H6" s="49">
        <f t="shared" ref="H6" si="4">H65+H124</f>
        <v>5722.7</v>
      </c>
    </row>
    <row r="7" spans="1:8">
      <c r="A7" s="51" t="s">
        <v>86</v>
      </c>
      <c r="B7" s="49">
        <f t="shared" si="2"/>
        <v>6045999</v>
      </c>
      <c r="C7" s="49">
        <f t="shared" si="2"/>
        <v>5348702</v>
      </c>
      <c r="D7" s="49">
        <f t="shared" si="2"/>
        <v>10649356</v>
      </c>
      <c r="E7" s="49">
        <f t="shared" si="2"/>
        <v>7970168</v>
      </c>
      <c r="F7" s="49">
        <f t="shared" ref="F7:G7" si="5">F66+F125</f>
        <v>3583262</v>
      </c>
      <c r="G7" s="49">
        <f t="shared" si="5"/>
        <v>4434789</v>
      </c>
      <c r="H7" s="49">
        <f t="shared" ref="H7" si="6">H66+H125</f>
        <v>3997679</v>
      </c>
    </row>
    <row r="8" spans="1:8">
      <c r="A8" s="51" t="s">
        <v>88</v>
      </c>
      <c r="B8" s="49">
        <f t="shared" si="2"/>
        <v>3194355</v>
      </c>
      <c r="C8" s="49">
        <f t="shared" si="2"/>
        <v>3004690</v>
      </c>
      <c r="D8" s="49">
        <f t="shared" si="2"/>
        <v>1030131</v>
      </c>
      <c r="E8" s="49">
        <f t="shared" si="2"/>
        <v>1441409</v>
      </c>
      <c r="F8" s="49">
        <f t="shared" ref="F8:G8" si="7">F67+F126</f>
        <v>2060871</v>
      </c>
      <c r="G8" s="49">
        <f t="shared" si="7"/>
        <v>2480654</v>
      </c>
      <c r="H8" s="49">
        <f t="shared" ref="H8" si="8">H67+H126</f>
        <v>3479628</v>
      </c>
    </row>
    <row r="9" spans="1:8">
      <c r="A9" s="51" t="s">
        <v>74</v>
      </c>
      <c r="B9" s="49">
        <f t="shared" si="2"/>
        <v>50876341</v>
      </c>
      <c r="C9" s="49">
        <f t="shared" si="2"/>
        <v>47890804</v>
      </c>
      <c r="D9" s="49">
        <f t="shared" si="2"/>
        <v>50125700</v>
      </c>
      <c r="E9" s="49">
        <f t="shared" si="2"/>
        <v>41602808</v>
      </c>
      <c r="F9" s="49">
        <f t="shared" ref="F9:G9" si="9">F68+F127</f>
        <v>45147544</v>
      </c>
      <c r="G9" s="49">
        <f t="shared" si="9"/>
        <v>87161871</v>
      </c>
      <c r="H9" s="49">
        <f t="shared" ref="H9" si="10">H68+H127</f>
        <v>83348787</v>
      </c>
    </row>
    <row r="10" spans="1:8">
      <c r="A10" s="51" t="s">
        <v>91</v>
      </c>
      <c r="B10" s="49">
        <f t="shared" si="2"/>
        <v>4517384</v>
      </c>
      <c r="C10" s="49">
        <f t="shared" si="2"/>
        <v>6975479</v>
      </c>
      <c r="D10" s="49">
        <f t="shared" si="2"/>
        <v>9550338</v>
      </c>
      <c r="E10" s="49">
        <f t="shared" si="2"/>
        <v>6040278</v>
      </c>
      <c r="F10" s="49">
        <f t="shared" ref="F10:G10" si="11">F69+F128</f>
        <v>2486042</v>
      </c>
      <c r="G10" s="49">
        <f t="shared" si="11"/>
        <v>31231360</v>
      </c>
      <c r="H10" s="49">
        <f t="shared" ref="H10" si="12">H69+H128</f>
        <v>26609026</v>
      </c>
    </row>
    <row r="11" spans="1:8">
      <c r="A11" s="51" t="s">
        <v>93</v>
      </c>
      <c r="B11" s="49">
        <f t="shared" si="2"/>
        <v>10506959</v>
      </c>
      <c r="C11" s="49">
        <f t="shared" si="2"/>
        <v>10516556</v>
      </c>
      <c r="D11" s="49">
        <f t="shared" si="2"/>
        <v>10586634</v>
      </c>
      <c r="E11" s="49">
        <f t="shared" si="2"/>
        <v>326483</v>
      </c>
      <c r="F11" s="49">
        <f t="shared" ref="F11:G11" si="13">F70+F129</f>
        <v>3603657</v>
      </c>
      <c r="G11" s="49">
        <f t="shared" si="13"/>
        <v>6708288</v>
      </c>
      <c r="H11" s="49">
        <f t="shared" ref="H11" si="14">H70+H129</f>
        <v>4810582</v>
      </c>
    </row>
    <row r="12" spans="1:8">
      <c r="A12" s="51" t="s">
        <v>95</v>
      </c>
      <c r="B12" s="49">
        <f t="shared" si="2"/>
        <v>1850819</v>
      </c>
      <c r="C12" s="49">
        <f t="shared" si="2"/>
        <v>603581</v>
      </c>
      <c r="D12" s="49">
        <f t="shared" si="2"/>
        <v>915791</v>
      </c>
      <c r="E12" s="49">
        <f t="shared" si="2"/>
        <v>0</v>
      </c>
      <c r="F12" s="49">
        <f t="shared" ref="F12:G12" si="15">F71+F130</f>
        <v>15324</v>
      </c>
      <c r="G12" s="49">
        <f t="shared" si="15"/>
        <v>0</v>
      </c>
      <c r="H12" s="49">
        <f t="shared" ref="H12" si="16">H71+H130</f>
        <v>317904</v>
      </c>
    </row>
    <row r="13" spans="1:8">
      <c r="A13" s="51" t="s">
        <v>97</v>
      </c>
      <c r="B13" s="49">
        <f t="shared" si="2"/>
        <v>2180640</v>
      </c>
      <c r="C13" s="49">
        <f t="shared" si="2"/>
        <v>1579206</v>
      </c>
      <c r="D13" s="49">
        <f t="shared" si="2"/>
        <v>793734</v>
      </c>
      <c r="E13" s="49">
        <f t="shared" si="2"/>
        <v>624504</v>
      </c>
      <c r="F13" s="49">
        <f t="shared" ref="F13:G13" si="17">F72+F131</f>
        <v>711044</v>
      </c>
      <c r="G13" s="49">
        <f t="shared" si="17"/>
        <v>841035</v>
      </c>
      <c r="H13" s="49">
        <f t="shared" ref="H13" si="18">H72+H131</f>
        <v>883320.55</v>
      </c>
    </row>
    <row r="14" spans="1:8">
      <c r="A14" s="51" t="s">
        <v>99</v>
      </c>
      <c r="B14" s="49">
        <f t="shared" si="2"/>
        <v>36403551</v>
      </c>
      <c r="C14" s="49">
        <f t="shared" si="2"/>
        <v>9019830</v>
      </c>
      <c r="D14" s="49">
        <f t="shared" si="2"/>
        <v>10977557</v>
      </c>
      <c r="E14" s="49">
        <f t="shared" si="2"/>
        <v>8332454</v>
      </c>
      <c r="F14" s="49">
        <f t="shared" ref="F14:G14" si="19">F73+F132</f>
        <v>3745398</v>
      </c>
      <c r="G14" s="49">
        <f t="shared" si="19"/>
        <v>5821194</v>
      </c>
      <c r="H14" s="49">
        <f t="shared" ref="H14" si="20">H73+H132</f>
        <v>4589020</v>
      </c>
    </row>
    <row r="15" spans="1:8">
      <c r="A15" s="51" t="s">
        <v>101</v>
      </c>
      <c r="B15" s="49">
        <f t="shared" si="2"/>
        <v>4568460</v>
      </c>
      <c r="C15" s="49">
        <f t="shared" si="2"/>
        <v>1534655</v>
      </c>
      <c r="D15" s="49">
        <f t="shared" si="2"/>
        <v>5038805</v>
      </c>
      <c r="E15" s="49">
        <f t="shared" si="2"/>
        <v>3777598</v>
      </c>
      <c r="F15" s="49">
        <f t="shared" ref="F15:G15" si="21">F74+F133</f>
        <v>4203652</v>
      </c>
      <c r="G15" s="49">
        <f t="shared" si="21"/>
        <v>3457567</v>
      </c>
      <c r="H15" s="49">
        <f t="shared" ref="H15" si="22">H74+H133</f>
        <v>3362731</v>
      </c>
    </row>
    <row r="16" spans="1:8">
      <c r="A16" s="51" t="s">
        <v>102</v>
      </c>
      <c r="B16" s="49">
        <f t="shared" si="2"/>
        <v>2950454</v>
      </c>
      <c r="C16" s="49">
        <f t="shared" si="2"/>
        <v>3972523</v>
      </c>
      <c r="D16" s="49">
        <f t="shared" si="2"/>
        <v>2851530</v>
      </c>
      <c r="E16" s="49">
        <f t="shared" si="2"/>
        <v>2638594</v>
      </c>
      <c r="F16" s="49">
        <f t="shared" ref="F16:G16" si="23">F75+F134</f>
        <v>3802875</v>
      </c>
      <c r="G16" s="49">
        <f t="shared" si="23"/>
        <v>3273550</v>
      </c>
      <c r="H16" s="49">
        <f t="shared" ref="H16" si="24">H75+H134</f>
        <v>3950094</v>
      </c>
    </row>
    <row r="17" spans="1:8">
      <c r="A17" s="51" t="s">
        <v>103</v>
      </c>
      <c r="B17" s="49">
        <f t="shared" si="2"/>
        <v>1186858</v>
      </c>
      <c r="C17" s="49">
        <f t="shared" si="2"/>
        <v>1154451</v>
      </c>
      <c r="D17" s="49">
        <f t="shared" si="2"/>
        <v>1683527</v>
      </c>
      <c r="E17" s="49">
        <f t="shared" si="2"/>
        <v>2116664</v>
      </c>
      <c r="F17" s="49">
        <f t="shared" ref="F17:G17" si="25">F76+F135</f>
        <v>1000470</v>
      </c>
      <c r="G17" s="49">
        <f t="shared" si="25"/>
        <v>1200988</v>
      </c>
      <c r="H17" s="49">
        <f t="shared" ref="H17" si="26">H76+H135</f>
        <v>1156206</v>
      </c>
    </row>
    <row r="18" spans="1:8">
      <c r="A18" s="51" t="s">
        <v>104</v>
      </c>
      <c r="B18" s="49">
        <f t="shared" si="2"/>
        <v>2498133</v>
      </c>
      <c r="C18" s="49">
        <f t="shared" si="2"/>
        <v>119231</v>
      </c>
      <c r="D18" s="49">
        <f t="shared" si="2"/>
        <v>184490</v>
      </c>
      <c r="E18" s="49">
        <f t="shared" si="2"/>
        <v>61825</v>
      </c>
      <c r="F18" s="49">
        <f t="shared" ref="F18:G18" si="27">F77+F136</f>
        <v>28268</v>
      </c>
      <c r="G18" s="49">
        <f t="shared" si="27"/>
        <v>0</v>
      </c>
      <c r="H18" s="49">
        <f t="shared" ref="H18" si="28">H77+H136</f>
        <v>0</v>
      </c>
    </row>
    <row r="19" spans="1:8">
      <c r="A19" s="51" t="s">
        <v>105</v>
      </c>
      <c r="B19" s="49">
        <f t="shared" si="2"/>
        <v>4080664</v>
      </c>
      <c r="C19" s="49">
        <f t="shared" si="2"/>
        <v>8587335</v>
      </c>
      <c r="D19" s="49">
        <f t="shared" si="2"/>
        <v>8557459</v>
      </c>
      <c r="E19" s="49">
        <f t="shared" si="2"/>
        <v>8555000</v>
      </c>
      <c r="F19" s="49">
        <f t="shared" ref="F19:G19" si="29">F78+F137</f>
        <v>13038013</v>
      </c>
      <c r="G19" s="49">
        <f t="shared" si="29"/>
        <v>12797675</v>
      </c>
      <c r="H19" s="49">
        <f t="shared" ref="H19" si="30">H78+H137</f>
        <v>9075154</v>
      </c>
    </row>
    <row r="20" spans="1:8">
      <c r="A20" s="51" t="s">
        <v>107</v>
      </c>
      <c r="B20" s="49">
        <f t="shared" si="2"/>
        <v>729830</v>
      </c>
      <c r="C20" s="49">
        <f t="shared" si="2"/>
        <v>970839</v>
      </c>
      <c r="D20" s="49">
        <f t="shared" si="2"/>
        <v>953781</v>
      </c>
      <c r="E20" s="49">
        <f t="shared" si="2"/>
        <v>1034050</v>
      </c>
      <c r="F20" s="49">
        <f t="shared" ref="F20:G20" si="31">F79+F138</f>
        <v>1179268</v>
      </c>
      <c r="G20" s="49">
        <f t="shared" si="31"/>
        <v>1658692</v>
      </c>
      <c r="H20" s="49">
        <f t="shared" ref="H20" si="32">H79+H138</f>
        <v>1953072</v>
      </c>
    </row>
    <row r="21" spans="1:8">
      <c r="A21" s="51" t="s">
        <v>76</v>
      </c>
      <c r="B21" s="49">
        <f t="shared" si="2"/>
        <v>1992110</v>
      </c>
      <c r="C21" s="49">
        <f t="shared" si="2"/>
        <v>4436132</v>
      </c>
      <c r="D21" s="49">
        <f t="shared" si="2"/>
        <v>6812623</v>
      </c>
      <c r="E21" s="49">
        <f t="shared" si="2"/>
        <v>3163601</v>
      </c>
      <c r="F21" s="49">
        <f t="shared" ref="F21:G21" si="33">F80+F139</f>
        <v>1519889</v>
      </c>
      <c r="G21" s="49">
        <f t="shared" si="33"/>
        <v>1535697</v>
      </c>
      <c r="H21" s="49">
        <f t="shared" ref="H21" si="34">H80+H139</f>
        <v>2218708</v>
      </c>
    </row>
    <row r="22" spans="1:8">
      <c r="A22" s="51" t="s">
        <v>110</v>
      </c>
      <c r="B22" s="49">
        <f t="shared" si="2"/>
        <v>2091259</v>
      </c>
      <c r="C22" s="49">
        <f t="shared" si="2"/>
        <v>2991172</v>
      </c>
      <c r="D22" s="49">
        <f t="shared" si="2"/>
        <v>1283113</v>
      </c>
      <c r="E22" s="49">
        <f t="shared" si="2"/>
        <v>1210271</v>
      </c>
      <c r="F22" s="49">
        <f t="shared" ref="F22:G22" si="35">F81+F140</f>
        <v>1347552</v>
      </c>
      <c r="G22" s="49">
        <f t="shared" si="35"/>
        <v>2213810</v>
      </c>
      <c r="H22" s="49">
        <f t="shared" ref="H22" si="36">H81+H140</f>
        <v>2245758</v>
      </c>
    </row>
    <row r="23" spans="1:8">
      <c r="A23" s="51" t="s">
        <v>111</v>
      </c>
      <c r="B23" s="49">
        <f t="shared" si="2"/>
        <v>733870</v>
      </c>
      <c r="C23" s="49">
        <f t="shared" si="2"/>
        <v>461227</v>
      </c>
      <c r="D23" s="49">
        <f t="shared" si="2"/>
        <v>572117</v>
      </c>
      <c r="E23" s="49">
        <f t="shared" si="2"/>
        <v>1705186</v>
      </c>
      <c r="F23" s="49">
        <f t="shared" ref="F23:G23" si="37">F82+F141</f>
        <v>1647438</v>
      </c>
      <c r="G23" s="49">
        <f t="shared" si="37"/>
        <v>6914742</v>
      </c>
      <c r="H23" s="49">
        <f t="shared" ref="H23" si="38">H82+H141</f>
        <v>2080022</v>
      </c>
    </row>
    <row r="24" spans="1:8">
      <c r="A24" s="51" t="s">
        <v>113</v>
      </c>
      <c r="B24" s="49">
        <f t="shared" si="2"/>
        <v>1420791</v>
      </c>
      <c r="C24" s="49">
        <f t="shared" si="2"/>
        <v>1756921</v>
      </c>
      <c r="D24" s="49">
        <f t="shared" si="2"/>
        <v>113581</v>
      </c>
      <c r="E24" s="49">
        <f t="shared" si="2"/>
        <v>676980</v>
      </c>
      <c r="F24" s="49">
        <f t="shared" ref="F24:G24" si="39">F83+F142</f>
        <v>110616</v>
      </c>
      <c r="G24" s="49">
        <f t="shared" si="39"/>
        <v>1900472</v>
      </c>
      <c r="H24" s="49">
        <f t="shared" ref="H24" si="40">H83+H142</f>
        <v>81542</v>
      </c>
    </row>
    <row r="25" spans="1:8">
      <c r="A25" s="51" t="s">
        <v>78</v>
      </c>
      <c r="B25" s="49">
        <f t="shared" si="2"/>
        <v>6872183</v>
      </c>
      <c r="C25" s="49">
        <f t="shared" si="2"/>
        <v>4734358</v>
      </c>
      <c r="D25" s="49">
        <f t="shared" si="2"/>
        <v>5505374</v>
      </c>
      <c r="E25" s="49">
        <f t="shared" si="2"/>
        <v>5398294</v>
      </c>
      <c r="F25" s="49">
        <f t="shared" ref="F25:G25" si="41">F84+F143</f>
        <v>3917684</v>
      </c>
      <c r="G25" s="49">
        <f t="shared" si="41"/>
        <v>3822342</v>
      </c>
      <c r="H25" s="49">
        <f t="shared" ref="H25" si="42">H84+H143</f>
        <v>1964623</v>
      </c>
    </row>
    <row r="26" spans="1:8">
      <c r="A26" s="51" t="s">
        <v>116</v>
      </c>
      <c r="B26" s="49">
        <f t="shared" si="2"/>
        <v>0</v>
      </c>
      <c r="C26" s="49">
        <f t="shared" si="2"/>
        <v>0</v>
      </c>
      <c r="D26" s="49">
        <f t="shared" si="2"/>
        <v>0</v>
      </c>
      <c r="E26" s="49">
        <f t="shared" si="2"/>
        <v>0</v>
      </c>
      <c r="F26" s="49">
        <f t="shared" ref="F26:G26" si="43">F85+F144</f>
        <v>0</v>
      </c>
      <c r="G26" s="49">
        <f t="shared" si="43"/>
        <v>0</v>
      </c>
      <c r="H26" s="49">
        <f t="shared" ref="H26" si="44">H85+H144</f>
        <v>0</v>
      </c>
    </row>
    <row r="27" spans="1:8">
      <c r="A27" s="51" t="s">
        <v>117</v>
      </c>
      <c r="B27" s="49">
        <f t="shared" si="2"/>
        <v>4845994</v>
      </c>
      <c r="C27" s="49">
        <f t="shared" si="2"/>
        <v>4108537</v>
      </c>
      <c r="D27" s="49">
        <f t="shared" si="2"/>
        <v>3710494</v>
      </c>
      <c r="E27" s="49">
        <f t="shared" si="2"/>
        <v>4412158</v>
      </c>
      <c r="F27" s="49">
        <f t="shared" ref="F27:G27" si="45">F86+F145</f>
        <v>5795846</v>
      </c>
      <c r="G27" s="49">
        <f t="shared" si="45"/>
        <v>3716682</v>
      </c>
      <c r="H27" s="49">
        <f t="shared" ref="H27" si="46">H86+H145</f>
        <v>4208812</v>
      </c>
    </row>
    <row r="28" spans="1:8">
      <c r="A28" s="51" t="s">
        <v>77</v>
      </c>
      <c r="B28" s="49">
        <f t="shared" si="2"/>
        <v>200701</v>
      </c>
      <c r="C28" s="49">
        <f t="shared" si="2"/>
        <v>104462</v>
      </c>
      <c r="D28" s="49">
        <f t="shared" si="2"/>
        <v>336027</v>
      </c>
      <c r="E28" s="49">
        <f t="shared" si="2"/>
        <v>519287</v>
      </c>
      <c r="F28" s="49">
        <f t="shared" ref="F28:G28" si="47">F87+F146</f>
        <v>667704</v>
      </c>
      <c r="G28" s="49">
        <f t="shared" si="47"/>
        <v>423900</v>
      </c>
      <c r="H28" s="49">
        <f t="shared" ref="H28" si="48">H87+H146</f>
        <v>386891</v>
      </c>
    </row>
    <row r="29" spans="1:8">
      <c r="A29" s="51" t="s">
        <v>120</v>
      </c>
      <c r="B29" s="49">
        <f t="shared" si="2"/>
        <v>474361</v>
      </c>
      <c r="C29" s="49">
        <f t="shared" si="2"/>
        <v>2470097</v>
      </c>
      <c r="D29" s="49">
        <f t="shared" si="2"/>
        <v>211510</v>
      </c>
      <c r="E29" s="49">
        <f t="shared" si="2"/>
        <v>224041</v>
      </c>
      <c r="F29" s="49">
        <f t="shared" ref="F29:G29" si="49">F88+F147</f>
        <v>1028658</v>
      </c>
      <c r="G29" s="49">
        <f t="shared" si="49"/>
        <v>1512926</v>
      </c>
      <c r="H29" s="49">
        <f t="shared" ref="H29" si="50">H88+H147</f>
        <v>1309436</v>
      </c>
    </row>
    <row r="30" spans="1:8">
      <c r="A30" s="51" t="s">
        <v>122</v>
      </c>
      <c r="B30" s="49">
        <f t="shared" si="2"/>
        <v>1124727</v>
      </c>
      <c r="C30" s="49">
        <f t="shared" si="2"/>
        <v>0</v>
      </c>
      <c r="D30" s="49">
        <f t="shared" si="2"/>
        <v>1166645</v>
      </c>
      <c r="E30" s="49">
        <f t="shared" si="2"/>
        <v>1550434</v>
      </c>
      <c r="F30" s="49">
        <f t="shared" ref="F30:G30" si="51">F89+F148</f>
        <v>1976515</v>
      </c>
      <c r="G30" s="49">
        <f t="shared" si="51"/>
        <v>780847</v>
      </c>
      <c r="H30" s="49">
        <f t="shared" ref="H30" si="52">H89+H148</f>
        <v>352180</v>
      </c>
    </row>
    <row r="31" spans="1:8">
      <c r="A31" s="51" t="s">
        <v>124</v>
      </c>
      <c r="B31" s="49">
        <f t="shared" si="2"/>
        <v>1796352</v>
      </c>
      <c r="C31" s="49">
        <f t="shared" si="2"/>
        <v>1879348</v>
      </c>
      <c r="D31" s="49">
        <f t="shared" si="2"/>
        <v>2899847</v>
      </c>
      <c r="E31" s="49">
        <f t="shared" si="2"/>
        <v>994643</v>
      </c>
      <c r="F31" s="49">
        <f t="shared" ref="F31:G31" si="53">F90+F149</f>
        <v>1082069</v>
      </c>
      <c r="G31" s="49">
        <f t="shared" si="53"/>
        <v>1067208</v>
      </c>
      <c r="H31" s="49">
        <f t="shared" ref="H31" si="54">H90+H149</f>
        <v>658891</v>
      </c>
    </row>
    <row r="32" spans="1:8">
      <c r="A32" s="51" t="s">
        <v>126</v>
      </c>
      <c r="B32" s="49">
        <f t="shared" si="2"/>
        <v>301101</v>
      </c>
      <c r="C32" s="49">
        <f t="shared" si="2"/>
        <v>222428</v>
      </c>
      <c r="D32" s="49">
        <f t="shared" si="2"/>
        <v>0</v>
      </c>
      <c r="E32" s="49">
        <f t="shared" si="2"/>
        <v>204691</v>
      </c>
      <c r="F32" s="49">
        <f t="shared" ref="F32:G32" si="55">F91+F150</f>
        <v>437661</v>
      </c>
      <c r="G32" s="49">
        <f t="shared" si="55"/>
        <v>293446</v>
      </c>
      <c r="H32" s="49">
        <f t="shared" ref="H32" si="56">H91+H150</f>
        <v>284730.38</v>
      </c>
    </row>
    <row r="33" spans="1:8">
      <c r="A33" s="51" t="s">
        <v>127</v>
      </c>
      <c r="B33" s="49">
        <f t="shared" si="2"/>
        <v>7771906</v>
      </c>
      <c r="C33" s="49">
        <f t="shared" si="2"/>
        <v>5123603</v>
      </c>
      <c r="D33" s="49">
        <f t="shared" si="2"/>
        <v>6302491</v>
      </c>
      <c r="E33" s="49">
        <f t="shared" si="2"/>
        <v>5394401</v>
      </c>
      <c r="F33" s="49">
        <f t="shared" ref="F33:G33" si="57">F92+F151</f>
        <v>5328589</v>
      </c>
      <c r="G33" s="49">
        <f t="shared" si="57"/>
        <v>4372047</v>
      </c>
      <c r="H33" s="49">
        <f t="shared" ref="H33" si="58">H92+H151</f>
        <v>3867502</v>
      </c>
    </row>
    <row r="34" spans="1:8">
      <c r="A34" s="51" t="s">
        <v>128</v>
      </c>
      <c r="B34" s="49">
        <f t="shared" si="2"/>
        <v>2317220</v>
      </c>
      <c r="C34" s="49">
        <f t="shared" si="2"/>
        <v>1626874</v>
      </c>
      <c r="D34" s="49">
        <f t="shared" si="2"/>
        <v>2746731</v>
      </c>
      <c r="E34" s="49">
        <f t="shared" si="2"/>
        <v>2807709</v>
      </c>
      <c r="F34" s="49">
        <f t="shared" ref="F34:G34" si="59">F93+F152</f>
        <v>2830754</v>
      </c>
      <c r="G34" s="49">
        <f t="shared" si="59"/>
        <v>2659323</v>
      </c>
      <c r="H34" s="49">
        <f t="shared" ref="H34" si="60">H93+H152</f>
        <v>2273719</v>
      </c>
    </row>
    <row r="35" spans="1:8">
      <c r="A35" s="51" t="s">
        <v>130</v>
      </c>
      <c r="B35" s="49">
        <f t="shared" si="2"/>
        <v>3411569</v>
      </c>
      <c r="C35" s="49">
        <f t="shared" si="2"/>
        <v>2184435</v>
      </c>
      <c r="D35" s="49">
        <f t="shared" si="2"/>
        <v>2633378</v>
      </c>
      <c r="E35" s="49">
        <f t="shared" si="2"/>
        <v>2302691</v>
      </c>
      <c r="F35" s="49">
        <f t="shared" ref="F35:G35" si="61">F94+F153</f>
        <v>2145604</v>
      </c>
      <c r="G35" s="49">
        <f t="shared" si="61"/>
        <v>1655183</v>
      </c>
      <c r="H35" s="49">
        <f t="shared" ref="H35" si="62">H94+H153</f>
        <v>2947336.2</v>
      </c>
    </row>
    <row r="36" spans="1:8">
      <c r="A36" s="51" t="s">
        <v>131</v>
      </c>
      <c r="B36" s="49">
        <f t="shared" si="2"/>
        <v>888616</v>
      </c>
      <c r="C36" s="49">
        <f t="shared" si="2"/>
        <v>950012</v>
      </c>
      <c r="D36" s="49">
        <f t="shared" si="2"/>
        <v>675372</v>
      </c>
      <c r="E36" s="49">
        <f t="shared" si="2"/>
        <v>540872</v>
      </c>
      <c r="F36" s="49">
        <f t="shared" ref="F36:G36" si="63">F95+F154</f>
        <v>622754</v>
      </c>
      <c r="G36" s="49">
        <f t="shared" si="63"/>
        <v>922712</v>
      </c>
      <c r="H36" s="49">
        <f t="shared" ref="H36" si="64">H95+H154</f>
        <v>1405048.15</v>
      </c>
    </row>
    <row r="37" spans="1:8">
      <c r="A37" s="51" t="s">
        <v>132</v>
      </c>
      <c r="B37" s="49">
        <f t="shared" si="2"/>
        <v>21801060</v>
      </c>
      <c r="C37" s="49">
        <f t="shared" si="2"/>
        <v>8328379</v>
      </c>
      <c r="D37" s="49">
        <f t="shared" si="2"/>
        <v>6034591</v>
      </c>
      <c r="E37" s="49">
        <f t="shared" si="2"/>
        <v>9812054</v>
      </c>
      <c r="F37" s="49">
        <f t="shared" ref="F37:G37" si="65">F96+F155</f>
        <v>1010704</v>
      </c>
      <c r="G37" s="49">
        <f t="shared" si="65"/>
        <v>3872784</v>
      </c>
      <c r="H37" s="49">
        <f t="shared" ref="H37" si="66">H96+H155</f>
        <v>8788273</v>
      </c>
    </row>
    <row r="38" spans="1:8">
      <c r="A38" s="51" t="s">
        <v>75</v>
      </c>
      <c r="B38" s="49">
        <f t="shared" si="2"/>
        <v>1457506</v>
      </c>
      <c r="C38" s="49">
        <f t="shared" si="2"/>
        <v>877431</v>
      </c>
      <c r="D38" s="49">
        <f t="shared" si="2"/>
        <v>646682</v>
      </c>
      <c r="E38" s="49">
        <f t="shared" si="2"/>
        <v>434437</v>
      </c>
      <c r="F38" s="49">
        <f t="shared" ref="F38:G38" si="67">F97+F156</f>
        <v>2211203</v>
      </c>
      <c r="G38" s="49">
        <f t="shared" si="67"/>
        <v>1870983</v>
      </c>
      <c r="H38" s="49">
        <f t="shared" ref="H38" si="68">H97+H156</f>
        <v>1267596</v>
      </c>
    </row>
    <row r="39" spans="1:8">
      <c r="A39" s="51" t="s">
        <v>133</v>
      </c>
      <c r="B39" s="49">
        <f t="shared" si="2"/>
        <v>525339</v>
      </c>
      <c r="C39" s="49">
        <f t="shared" si="2"/>
        <v>412475</v>
      </c>
      <c r="D39" s="49">
        <f t="shared" si="2"/>
        <v>531702</v>
      </c>
      <c r="E39" s="49">
        <f t="shared" si="2"/>
        <v>383951</v>
      </c>
      <c r="F39" s="49">
        <f t="shared" ref="F39:G39" si="69">F98+F157</f>
        <v>331882</v>
      </c>
      <c r="G39" s="49">
        <f t="shared" si="69"/>
        <v>1280886</v>
      </c>
      <c r="H39" s="49">
        <f t="shared" ref="H39" si="70">H98+H157</f>
        <v>1623136</v>
      </c>
    </row>
    <row r="40" spans="1:8">
      <c r="A40" s="51" t="s">
        <v>134</v>
      </c>
      <c r="B40" s="49">
        <f t="shared" si="2"/>
        <v>8735143</v>
      </c>
      <c r="C40" s="49">
        <f t="shared" si="2"/>
        <v>12988228</v>
      </c>
      <c r="D40" s="49">
        <f t="shared" si="2"/>
        <v>17383177</v>
      </c>
      <c r="E40" s="49">
        <f t="shared" si="2"/>
        <v>14072242</v>
      </c>
      <c r="F40" s="49">
        <f t="shared" ref="F40:G40" si="71">F99+F158</f>
        <v>16635343</v>
      </c>
      <c r="G40" s="49">
        <f t="shared" si="71"/>
        <v>17711999</v>
      </c>
      <c r="H40" s="49">
        <f t="shared" ref="H40" si="72">H99+H158</f>
        <v>16242778</v>
      </c>
    </row>
    <row r="41" spans="1:8">
      <c r="A41" s="51" t="s">
        <v>136</v>
      </c>
      <c r="B41" s="49">
        <f t="shared" si="2"/>
        <v>2289275</v>
      </c>
      <c r="C41" s="49">
        <f t="shared" si="2"/>
        <v>1739049</v>
      </c>
      <c r="D41" s="49">
        <f t="shared" si="2"/>
        <v>1120069</v>
      </c>
      <c r="E41" s="49">
        <f t="shared" si="2"/>
        <v>880591</v>
      </c>
      <c r="F41" s="49">
        <f t="shared" ref="F41:G41" si="73">F100+F159</f>
        <v>570259</v>
      </c>
      <c r="G41" s="49">
        <f t="shared" si="73"/>
        <v>887513</v>
      </c>
      <c r="H41" s="49">
        <f t="shared" ref="H41" si="74">H100+H159</f>
        <v>1188923</v>
      </c>
    </row>
    <row r="42" spans="1:8">
      <c r="A42" s="51" t="s">
        <v>145</v>
      </c>
      <c r="B42" s="49">
        <f t="shared" si="2"/>
        <v>0</v>
      </c>
      <c r="C42" s="49">
        <f t="shared" si="2"/>
        <v>74875</v>
      </c>
      <c r="D42" s="49">
        <f t="shared" si="2"/>
        <v>0</v>
      </c>
      <c r="E42" s="49">
        <f t="shared" si="2"/>
        <v>1115034</v>
      </c>
      <c r="F42" s="49">
        <f t="shared" ref="F42:G42" si="75">F101+F160</f>
        <v>0</v>
      </c>
      <c r="G42" s="49">
        <f t="shared" si="75"/>
        <v>0</v>
      </c>
      <c r="H42" s="49">
        <f t="shared" ref="H42" si="76">H101+H160</f>
        <v>0</v>
      </c>
    </row>
    <row r="43" spans="1:8">
      <c r="A43" s="51" t="s">
        <v>138</v>
      </c>
      <c r="B43" s="49">
        <f t="shared" si="2"/>
        <v>10693741</v>
      </c>
      <c r="C43" s="49">
        <f t="shared" si="2"/>
        <v>10775457</v>
      </c>
      <c r="D43" s="49">
        <f t="shared" si="2"/>
        <v>11541209</v>
      </c>
      <c r="E43" s="49">
        <f t="shared" si="2"/>
        <v>10720179</v>
      </c>
      <c r="F43" s="49">
        <f t="shared" ref="F43:G43" si="77">F102+F161</f>
        <v>11740334</v>
      </c>
      <c r="G43" s="49">
        <f t="shared" si="77"/>
        <v>10739938</v>
      </c>
      <c r="H43" s="49">
        <f t="shared" ref="H43" si="78">H102+H161</f>
        <v>9844480</v>
      </c>
    </row>
    <row r="44" spans="1:8">
      <c r="A44" s="51" t="s">
        <v>140</v>
      </c>
      <c r="B44" s="49">
        <f t="shared" si="2"/>
        <v>3140166</v>
      </c>
      <c r="C44" s="49">
        <f t="shared" si="2"/>
        <v>2713122</v>
      </c>
      <c r="D44" s="49">
        <f t="shared" si="2"/>
        <v>3043848</v>
      </c>
      <c r="E44" s="49">
        <f t="shared" si="2"/>
        <v>2399673</v>
      </c>
      <c r="F44" s="49">
        <f t="shared" ref="F44:G44" si="79">F103+F162</f>
        <v>2091323</v>
      </c>
      <c r="G44" s="49">
        <f t="shared" si="79"/>
        <v>448668</v>
      </c>
      <c r="H44" s="49">
        <f t="shared" ref="H44" si="80">H103+H162</f>
        <v>264318</v>
      </c>
    </row>
    <row r="45" spans="1:8">
      <c r="A45" s="51" t="s">
        <v>142</v>
      </c>
      <c r="B45" s="49">
        <f t="shared" si="2"/>
        <v>3840327</v>
      </c>
      <c r="C45" s="49">
        <f t="shared" si="2"/>
        <v>4414006</v>
      </c>
      <c r="D45" s="49">
        <f t="shared" si="2"/>
        <v>5028115</v>
      </c>
      <c r="E45" s="49">
        <f t="shared" si="2"/>
        <v>3383353</v>
      </c>
      <c r="F45" s="49">
        <f t="shared" ref="F45:G45" si="81">F104+F163</f>
        <v>2844992</v>
      </c>
      <c r="G45" s="49">
        <f t="shared" si="81"/>
        <v>2076837</v>
      </c>
      <c r="H45" s="49">
        <f t="shared" ref="H45" si="82">H104+H163</f>
        <v>1771326</v>
      </c>
    </row>
    <row r="46" spans="1:8">
      <c r="A46" s="51" t="s">
        <v>144</v>
      </c>
      <c r="B46" s="49">
        <f t="shared" si="2"/>
        <v>0</v>
      </c>
      <c r="C46" s="49">
        <f t="shared" si="2"/>
        <v>0</v>
      </c>
      <c r="D46" s="49">
        <f t="shared" si="2"/>
        <v>0</v>
      </c>
      <c r="E46" s="49">
        <f t="shared" si="2"/>
        <v>0</v>
      </c>
      <c r="F46" s="49">
        <f t="shared" ref="F46:G46" si="83">F105+F164</f>
        <v>0</v>
      </c>
      <c r="G46" s="49">
        <f t="shared" si="83"/>
        <v>0</v>
      </c>
      <c r="H46" s="49">
        <f t="shared" ref="H46" si="84">H105+H164</f>
        <v>0</v>
      </c>
    </row>
    <row r="47" spans="1:8">
      <c r="A47" s="51" t="s">
        <v>146</v>
      </c>
      <c r="B47" s="49">
        <f t="shared" si="2"/>
        <v>5118844</v>
      </c>
      <c r="C47" s="49">
        <f t="shared" si="2"/>
        <v>2194550</v>
      </c>
      <c r="D47" s="49">
        <f t="shared" si="2"/>
        <v>1254623</v>
      </c>
      <c r="E47" s="49">
        <f t="shared" si="2"/>
        <v>297210</v>
      </c>
      <c r="F47" s="49">
        <f t="shared" ref="F47:G47" si="85">F106+F165</f>
        <v>600453</v>
      </c>
      <c r="G47" s="49">
        <f t="shared" si="85"/>
        <v>40380</v>
      </c>
      <c r="H47" s="49">
        <f t="shared" ref="H47" si="86">H106+H165</f>
        <v>2020977</v>
      </c>
    </row>
    <row r="48" spans="1:8">
      <c r="A48" s="51" t="s">
        <v>148</v>
      </c>
      <c r="B48" s="49">
        <f t="shared" si="2"/>
        <v>16724235</v>
      </c>
      <c r="C48" s="49">
        <f t="shared" si="2"/>
        <v>13797861</v>
      </c>
      <c r="D48" s="49">
        <f t="shared" si="2"/>
        <v>18997522</v>
      </c>
      <c r="E48" s="49">
        <f t="shared" si="2"/>
        <v>14343045</v>
      </c>
      <c r="F48" s="49">
        <f t="shared" ref="F48:G48" si="87">F107+F166</f>
        <v>16990916</v>
      </c>
      <c r="G48" s="49">
        <f t="shared" si="87"/>
        <v>14248605</v>
      </c>
      <c r="H48" s="49">
        <f t="shared" ref="H48" si="88">H107+H166</f>
        <v>8888964</v>
      </c>
    </row>
    <row r="49" spans="1:15">
      <c r="A49" s="51" t="s">
        <v>150</v>
      </c>
      <c r="B49" s="49">
        <f t="shared" si="2"/>
        <v>625639</v>
      </c>
      <c r="C49" s="49">
        <f t="shared" si="2"/>
        <v>800378</v>
      </c>
      <c r="D49" s="49">
        <f t="shared" si="2"/>
        <v>622313</v>
      </c>
      <c r="E49" s="49">
        <f t="shared" si="2"/>
        <v>723540</v>
      </c>
      <c r="F49" s="49">
        <f t="shared" ref="F49:G49" si="89">F108+F167</f>
        <v>834238</v>
      </c>
      <c r="G49" s="49">
        <f t="shared" si="89"/>
        <v>796625</v>
      </c>
      <c r="H49" s="49">
        <f t="shared" ref="H49" si="90">H108+H167</f>
        <v>806933</v>
      </c>
    </row>
    <row r="50" spans="1:15">
      <c r="A50" s="51" t="s">
        <v>152</v>
      </c>
      <c r="B50" s="49">
        <f t="shared" si="2"/>
        <v>345909</v>
      </c>
      <c r="C50" s="49">
        <f t="shared" si="2"/>
        <v>205826</v>
      </c>
      <c r="D50" s="49">
        <f t="shared" si="2"/>
        <v>1094923</v>
      </c>
      <c r="E50" s="49">
        <f t="shared" si="2"/>
        <v>1123578</v>
      </c>
      <c r="F50" s="49">
        <f t="shared" ref="F50:G50" si="91">F109+F168</f>
        <v>943152</v>
      </c>
      <c r="G50" s="49">
        <f t="shared" si="91"/>
        <v>1147774</v>
      </c>
      <c r="H50" s="49">
        <f t="shared" ref="H50" si="92">H109+H168</f>
        <v>1170576</v>
      </c>
    </row>
    <row r="51" spans="1:15">
      <c r="A51" s="51" t="s">
        <v>153</v>
      </c>
      <c r="B51" s="49">
        <f t="shared" si="2"/>
        <v>3690398</v>
      </c>
      <c r="C51" s="49">
        <f t="shared" si="2"/>
        <v>3928914</v>
      </c>
      <c r="D51" s="49">
        <f t="shared" si="2"/>
        <v>7321526</v>
      </c>
      <c r="E51" s="49">
        <f t="shared" si="2"/>
        <v>4005635</v>
      </c>
      <c r="F51" s="49">
        <f t="shared" ref="F51:G51" si="93">F110+F169</f>
        <v>2996532</v>
      </c>
      <c r="G51" s="49">
        <f t="shared" si="93"/>
        <v>2323903</v>
      </c>
      <c r="H51" s="49">
        <f t="shared" ref="H51" si="94">H110+H169</f>
        <v>3707995</v>
      </c>
    </row>
    <row r="52" spans="1:15">
      <c r="A52" s="51" t="s">
        <v>154</v>
      </c>
      <c r="B52" s="49">
        <f t="shared" si="2"/>
        <v>10608794</v>
      </c>
      <c r="C52" s="49">
        <f t="shared" si="2"/>
        <v>9780605</v>
      </c>
      <c r="D52" s="49">
        <f t="shared" si="2"/>
        <v>8928537</v>
      </c>
      <c r="E52" s="49">
        <f t="shared" si="2"/>
        <v>42976723</v>
      </c>
      <c r="F52" s="49">
        <f t="shared" ref="F52:G52" si="95">F111+F170</f>
        <v>43652022</v>
      </c>
      <c r="G52" s="49">
        <f t="shared" si="95"/>
        <v>15442492</v>
      </c>
      <c r="H52" s="49">
        <f t="shared" ref="H52" si="96">H111+H170</f>
        <v>12549025.449999999</v>
      </c>
    </row>
    <row r="53" spans="1:15">
      <c r="A53" s="51" t="s">
        <v>155</v>
      </c>
      <c r="B53" s="49">
        <f t="shared" si="2"/>
        <v>12614787</v>
      </c>
      <c r="C53" s="49">
        <f t="shared" si="2"/>
        <v>2431293</v>
      </c>
      <c r="D53" s="49">
        <f t="shared" si="2"/>
        <v>1981185</v>
      </c>
      <c r="E53" s="49">
        <f t="shared" si="2"/>
        <v>272302</v>
      </c>
      <c r="F53" s="49">
        <f t="shared" ref="F53:G53" si="97">F112+F171</f>
        <v>919532</v>
      </c>
      <c r="G53" s="49">
        <f t="shared" si="97"/>
        <v>1950788</v>
      </c>
      <c r="H53" s="49">
        <f t="shared" ref="H53" si="98">H112+H171</f>
        <v>2501120</v>
      </c>
    </row>
    <row r="54" spans="1:15">
      <c r="A54" s="51" t="s">
        <v>157</v>
      </c>
      <c r="B54" s="49">
        <f t="shared" si="2"/>
        <v>4132612</v>
      </c>
      <c r="C54" s="49">
        <f t="shared" si="2"/>
        <v>4526595</v>
      </c>
      <c r="D54" s="49">
        <f t="shared" si="2"/>
        <v>4405150</v>
      </c>
      <c r="E54" s="49">
        <f t="shared" si="2"/>
        <v>5889231</v>
      </c>
      <c r="F54" s="49">
        <f t="shared" ref="F54:G54" si="99">F113+F172</f>
        <v>6829182</v>
      </c>
      <c r="G54" s="49">
        <f t="shared" si="99"/>
        <v>4002506</v>
      </c>
      <c r="H54" s="49">
        <f t="shared" ref="H54" si="100">H113+H172</f>
        <v>3462904</v>
      </c>
    </row>
    <row r="55" spans="1:15">
      <c r="A55" s="51" t="s">
        <v>158</v>
      </c>
      <c r="B55" s="49">
        <f t="shared" si="2"/>
        <v>89369</v>
      </c>
      <c r="C55" s="49">
        <f t="shared" si="2"/>
        <v>5976963</v>
      </c>
      <c r="D55" s="49">
        <f t="shared" si="2"/>
        <v>2127495</v>
      </c>
      <c r="E55" s="49">
        <f t="shared" si="2"/>
        <v>56030</v>
      </c>
      <c r="F55" s="49">
        <f t="shared" ref="F55:G55" si="101">F114+F173</f>
        <v>115433</v>
      </c>
      <c r="G55" s="49">
        <f t="shared" si="101"/>
        <v>83588</v>
      </c>
      <c r="H55" s="49">
        <f t="shared" ref="H55" si="102">H114+H173</f>
        <v>331096</v>
      </c>
    </row>
    <row r="56" spans="1:15" s="62" customFormat="1">
      <c r="A56" s="59" t="s">
        <v>159</v>
      </c>
      <c r="B56" s="49">
        <f t="shared" si="2"/>
        <v>275408906</v>
      </c>
      <c r="C56" s="49">
        <f t="shared" si="2"/>
        <v>221510970</v>
      </c>
      <c r="D56" s="49">
        <f t="shared" si="2"/>
        <v>241957282</v>
      </c>
      <c r="E56" s="49">
        <f t="shared" si="2"/>
        <v>229271789</v>
      </c>
      <c r="F56" s="49">
        <f>SUM(F5:F55)</f>
        <v>227300397</v>
      </c>
      <c r="G56" s="49">
        <f>SUM(G5:G55)</f>
        <v>275076248</v>
      </c>
      <c r="H56" s="49">
        <f>SUM(H5:H55)</f>
        <v>251326919.42999998</v>
      </c>
    </row>
    <row r="57" spans="1:15">
      <c r="A57" s="82"/>
    </row>
    <row r="58" spans="1:15">
      <c r="A58" s="83"/>
    </row>
    <row r="59" spans="1:15">
      <c r="A59" s="84"/>
    </row>
    <row r="60" spans="1:15">
      <c r="A60" s="85"/>
    </row>
    <row r="61" spans="1:15" ht="12.75" customHeight="1">
      <c r="A61" s="86"/>
      <c r="O61" s="63"/>
    </row>
    <row r="62" spans="1:15" ht="12.75" customHeight="1">
      <c r="A62" s="396" t="s">
        <v>156</v>
      </c>
      <c r="B62" s="402">
        <v>2015</v>
      </c>
      <c r="C62" s="402">
        <v>2016</v>
      </c>
      <c r="D62" s="402">
        <v>2017</v>
      </c>
      <c r="E62" s="402">
        <v>2018</v>
      </c>
      <c r="F62" s="402">
        <v>2019</v>
      </c>
      <c r="G62" s="402">
        <v>2020</v>
      </c>
      <c r="H62" s="402">
        <v>2021</v>
      </c>
    </row>
    <row r="63" spans="1:15">
      <c r="A63" s="396"/>
      <c r="B63" s="398"/>
      <c r="C63" s="398"/>
      <c r="D63" s="398"/>
      <c r="E63" s="398"/>
      <c r="F63" s="398"/>
      <c r="G63" s="398"/>
      <c r="H63" s="398"/>
    </row>
    <row r="64" spans="1:15">
      <c r="A64" s="51" t="s">
        <v>82</v>
      </c>
      <c r="B64" s="49">
        <v>431096</v>
      </c>
      <c r="C64" s="226">
        <v>478199</v>
      </c>
      <c r="D64" s="49">
        <v>841981</v>
      </c>
      <c r="E64" s="49">
        <v>739331</v>
      </c>
      <c r="F64" s="49">
        <v>606666</v>
      </c>
      <c r="G64" s="49">
        <v>966620</v>
      </c>
      <c r="H64" s="49">
        <v>968674</v>
      </c>
    </row>
    <row r="65" spans="1:8">
      <c r="A65" s="51" t="s">
        <v>84</v>
      </c>
      <c r="B65" s="49">
        <v>274160</v>
      </c>
      <c r="C65" s="226">
        <v>208203</v>
      </c>
      <c r="D65" s="49">
        <v>5950</v>
      </c>
      <c r="E65" s="49">
        <v>3073</v>
      </c>
      <c r="F65" s="49">
        <v>10879</v>
      </c>
      <c r="G65" s="49">
        <v>303448</v>
      </c>
      <c r="H65" s="49">
        <v>5722.7</v>
      </c>
    </row>
    <row r="66" spans="1:8">
      <c r="A66" s="51" t="s">
        <v>86</v>
      </c>
      <c r="B66" s="49">
        <v>5255657</v>
      </c>
      <c r="C66" s="226">
        <v>5287088</v>
      </c>
      <c r="D66" s="49">
        <v>4943086</v>
      </c>
      <c r="E66" s="49">
        <v>3361470</v>
      </c>
      <c r="F66" s="49">
        <v>3583262</v>
      </c>
      <c r="G66" s="49">
        <v>4434789</v>
      </c>
      <c r="H66" s="49">
        <v>3997679</v>
      </c>
    </row>
    <row r="67" spans="1:8">
      <c r="A67" s="51" t="s">
        <v>88</v>
      </c>
      <c r="B67" s="49">
        <v>3194355</v>
      </c>
      <c r="C67" s="226">
        <v>2793162</v>
      </c>
      <c r="D67" s="49">
        <v>1030131</v>
      </c>
      <c r="E67" s="49">
        <v>1431409</v>
      </c>
      <c r="F67" s="49">
        <v>1879149</v>
      </c>
      <c r="G67" s="49">
        <v>2480654</v>
      </c>
      <c r="H67" s="49">
        <v>3261084</v>
      </c>
    </row>
    <row r="68" spans="1:8">
      <c r="A68" s="51" t="s">
        <v>74</v>
      </c>
      <c r="B68" s="49">
        <v>46955977</v>
      </c>
      <c r="C68" s="226">
        <v>42763473</v>
      </c>
      <c r="D68" s="49">
        <v>45604109</v>
      </c>
      <c r="E68" s="49">
        <v>37994197</v>
      </c>
      <c r="F68" s="49">
        <v>41488746</v>
      </c>
      <c r="G68" s="49">
        <v>82457240</v>
      </c>
      <c r="H68" s="49">
        <v>76965856</v>
      </c>
    </row>
    <row r="69" spans="1:8">
      <c r="A69" s="51" t="s">
        <v>91</v>
      </c>
      <c r="B69" s="49">
        <v>3523970</v>
      </c>
      <c r="C69" s="226">
        <v>5792531</v>
      </c>
      <c r="D69" s="49">
        <v>6153237</v>
      </c>
      <c r="E69" s="49">
        <v>3644699</v>
      </c>
      <c r="F69" s="49">
        <v>1885677</v>
      </c>
      <c r="G69" s="49">
        <v>2454099</v>
      </c>
      <c r="H69" s="49">
        <v>2656042</v>
      </c>
    </row>
    <row r="70" spans="1:8">
      <c r="A70" s="51" t="s">
        <v>93</v>
      </c>
      <c r="B70" s="49">
        <v>0</v>
      </c>
      <c r="C70" s="226">
        <v>0</v>
      </c>
      <c r="D70" s="49">
        <v>0</v>
      </c>
      <c r="E70" s="49">
        <v>0</v>
      </c>
      <c r="F70" s="49">
        <v>0</v>
      </c>
      <c r="G70" s="49">
        <v>0</v>
      </c>
      <c r="H70" s="49">
        <v>0</v>
      </c>
    </row>
    <row r="71" spans="1:8">
      <c r="A71" s="51" t="s">
        <v>95</v>
      </c>
      <c r="B71" s="49">
        <v>1808926</v>
      </c>
      <c r="C71" s="226">
        <v>561926</v>
      </c>
      <c r="D71" s="49">
        <v>745203</v>
      </c>
      <c r="E71" s="49">
        <v>0</v>
      </c>
      <c r="F71" s="49">
        <v>15324</v>
      </c>
      <c r="G71" s="49">
        <v>0</v>
      </c>
      <c r="H71" s="49">
        <v>317904</v>
      </c>
    </row>
    <row r="72" spans="1:8">
      <c r="A72" s="51" t="s">
        <v>97</v>
      </c>
      <c r="B72" s="49">
        <v>2180640</v>
      </c>
      <c r="C72" s="226">
        <v>1579206</v>
      </c>
      <c r="D72" s="49">
        <v>793734</v>
      </c>
      <c r="E72" s="49">
        <v>624504</v>
      </c>
      <c r="F72" s="49">
        <v>711044</v>
      </c>
      <c r="G72" s="49">
        <v>841035</v>
      </c>
      <c r="H72" s="49">
        <v>883320.55</v>
      </c>
    </row>
    <row r="73" spans="1:8">
      <c r="A73" s="51" t="s">
        <v>99</v>
      </c>
      <c r="B73" s="49">
        <v>27171638</v>
      </c>
      <c r="C73" s="226">
        <v>2102687</v>
      </c>
      <c r="D73" s="49">
        <v>7162230</v>
      </c>
      <c r="E73" s="49">
        <v>4191120</v>
      </c>
      <c r="F73" s="49">
        <v>592395</v>
      </c>
      <c r="G73" s="49">
        <v>3364431</v>
      </c>
      <c r="H73" s="49">
        <v>3652494</v>
      </c>
    </row>
    <row r="74" spans="1:8">
      <c r="A74" s="51" t="s">
        <v>101</v>
      </c>
      <c r="B74" s="49">
        <v>4444966</v>
      </c>
      <c r="C74" s="226">
        <v>1409907</v>
      </c>
      <c r="D74" s="49">
        <v>1403407</v>
      </c>
      <c r="E74" s="49">
        <v>1956919</v>
      </c>
      <c r="F74" s="49">
        <v>2071898</v>
      </c>
      <c r="G74" s="49">
        <v>1586521</v>
      </c>
      <c r="H74" s="49">
        <v>1497161</v>
      </c>
    </row>
    <row r="75" spans="1:8">
      <c r="A75" s="51" t="s">
        <v>102</v>
      </c>
      <c r="B75" s="49">
        <v>1819227</v>
      </c>
      <c r="C75" s="226">
        <v>2741112</v>
      </c>
      <c r="D75" s="49">
        <v>1996973</v>
      </c>
      <c r="E75" s="49">
        <v>1267359</v>
      </c>
      <c r="F75" s="49">
        <v>1746285</v>
      </c>
      <c r="G75" s="49">
        <v>1438137</v>
      </c>
      <c r="H75" s="49">
        <v>1790841</v>
      </c>
    </row>
    <row r="76" spans="1:8">
      <c r="A76" s="51" t="s">
        <v>103</v>
      </c>
      <c r="B76" s="49">
        <v>832817</v>
      </c>
      <c r="C76" s="226">
        <v>936728</v>
      </c>
      <c r="D76" s="49">
        <v>1219922</v>
      </c>
      <c r="E76" s="49">
        <v>1688114</v>
      </c>
      <c r="F76" s="49">
        <v>675276</v>
      </c>
      <c r="G76" s="49">
        <v>739808</v>
      </c>
      <c r="H76" s="49">
        <v>806991</v>
      </c>
    </row>
    <row r="77" spans="1:8">
      <c r="A77" s="51" t="s">
        <v>104</v>
      </c>
      <c r="B77" s="49">
        <v>2492102</v>
      </c>
      <c r="C77" s="226">
        <v>114172</v>
      </c>
      <c r="D77" s="49">
        <v>176330</v>
      </c>
      <c r="E77" s="49">
        <v>56967</v>
      </c>
      <c r="F77" s="49">
        <v>25939</v>
      </c>
      <c r="G77" s="49">
        <v>0</v>
      </c>
      <c r="H77" s="49">
        <v>0</v>
      </c>
    </row>
    <row r="78" spans="1:8">
      <c r="A78" s="51" t="s">
        <v>105</v>
      </c>
      <c r="B78" s="49">
        <v>4080664</v>
      </c>
      <c r="C78" s="226">
        <v>8587335</v>
      </c>
      <c r="D78" s="49">
        <v>8557459</v>
      </c>
      <c r="E78" s="49">
        <v>8555000</v>
      </c>
      <c r="F78" s="49">
        <v>13038007</v>
      </c>
      <c r="G78" s="49">
        <v>9417240</v>
      </c>
      <c r="H78" s="49">
        <v>9075154</v>
      </c>
    </row>
    <row r="79" spans="1:8">
      <c r="A79" s="51" t="s">
        <v>107</v>
      </c>
      <c r="B79" s="49">
        <v>375881</v>
      </c>
      <c r="C79" s="226">
        <v>531170</v>
      </c>
      <c r="D79" s="49">
        <v>526578</v>
      </c>
      <c r="E79" s="49">
        <v>516901</v>
      </c>
      <c r="F79" s="49">
        <v>566550</v>
      </c>
      <c r="G79" s="49">
        <v>806550</v>
      </c>
      <c r="H79" s="49">
        <v>1021061</v>
      </c>
    </row>
    <row r="80" spans="1:8">
      <c r="A80" s="51" t="s">
        <v>76</v>
      </c>
      <c r="B80" s="49">
        <v>1992110</v>
      </c>
      <c r="C80" s="226">
        <v>4436132</v>
      </c>
      <c r="D80" s="49">
        <v>6812623</v>
      </c>
      <c r="E80" s="49">
        <v>3163601</v>
      </c>
      <c r="F80" s="49">
        <v>1519889</v>
      </c>
      <c r="G80" s="49">
        <v>1535697</v>
      </c>
      <c r="H80" s="49">
        <v>2218708</v>
      </c>
    </row>
    <row r="81" spans="1:8">
      <c r="A81" s="51" t="s">
        <v>110</v>
      </c>
      <c r="B81" s="49">
        <v>1020064</v>
      </c>
      <c r="C81" s="226">
        <v>1162377</v>
      </c>
      <c r="D81" s="49">
        <v>1150709</v>
      </c>
      <c r="E81" s="49">
        <v>1182797</v>
      </c>
      <c r="F81" s="49">
        <v>1341074</v>
      </c>
      <c r="G81" s="49">
        <v>2213584</v>
      </c>
      <c r="H81" s="49">
        <v>2241780</v>
      </c>
    </row>
    <row r="82" spans="1:8">
      <c r="A82" s="51" t="s">
        <v>111</v>
      </c>
      <c r="B82" s="49">
        <v>733870</v>
      </c>
      <c r="C82" s="226">
        <v>461227</v>
      </c>
      <c r="D82" s="49">
        <v>572117</v>
      </c>
      <c r="E82" s="49">
        <v>1705186</v>
      </c>
      <c r="F82" s="49">
        <v>1647438</v>
      </c>
      <c r="G82" s="49">
        <v>6914742</v>
      </c>
      <c r="H82" s="49">
        <v>2080022</v>
      </c>
    </row>
    <row r="83" spans="1:8">
      <c r="A83" s="51" t="s">
        <v>113</v>
      </c>
      <c r="B83" s="49">
        <v>1420501</v>
      </c>
      <c r="C83" s="226">
        <v>1376417</v>
      </c>
      <c r="D83" s="49">
        <v>113581</v>
      </c>
      <c r="E83" s="49">
        <v>676980</v>
      </c>
      <c r="F83" s="49">
        <v>110616</v>
      </c>
      <c r="G83" s="49">
        <v>1900472</v>
      </c>
      <c r="H83" s="49">
        <v>69082</v>
      </c>
    </row>
    <row r="84" spans="1:8">
      <c r="A84" s="51" t="s">
        <v>78</v>
      </c>
      <c r="B84" s="49">
        <v>6872183</v>
      </c>
      <c r="C84" s="226">
        <v>4375848</v>
      </c>
      <c r="D84" s="49">
        <v>4327136</v>
      </c>
      <c r="E84" s="49">
        <v>5398294</v>
      </c>
      <c r="F84" s="49">
        <v>3917684</v>
      </c>
      <c r="G84" s="49">
        <v>3626017</v>
      </c>
      <c r="H84" s="49">
        <v>1515736</v>
      </c>
    </row>
    <row r="85" spans="1:8">
      <c r="A85" s="51" t="s">
        <v>116</v>
      </c>
      <c r="B85" s="49">
        <v>0</v>
      </c>
      <c r="C85" s="226">
        <v>0</v>
      </c>
      <c r="D85" s="49">
        <v>0</v>
      </c>
      <c r="E85" s="49">
        <v>0</v>
      </c>
      <c r="F85" s="49">
        <v>0</v>
      </c>
      <c r="G85" s="49">
        <v>0</v>
      </c>
      <c r="H85" s="49">
        <v>0</v>
      </c>
    </row>
    <row r="86" spans="1:8">
      <c r="A86" s="51" t="s">
        <v>117</v>
      </c>
      <c r="B86" s="49">
        <v>4510916</v>
      </c>
      <c r="C86" s="226">
        <v>3626944</v>
      </c>
      <c r="D86" s="49">
        <v>3500401</v>
      </c>
      <c r="E86" s="49">
        <v>4285792</v>
      </c>
      <c r="F86" s="49">
        <v>5676782</v>
      </c>
      <c r="G86" s="49">
        <v>3654190</v>
      </c>
      <c r="H86" s="49">
        <v>4133188</v>
      </c>
    </row>
    <row r="87" spans="1:8">
      <c r="A87" s="51" t="s">
        <v>77</v>
      </c>
      <c r="B87" s="49">
        <v>200701</v>
      </c>
      <c r="C87" s="226">
        <v>104462</v>
      </c>
      <c r="D87" s="49">
        <v>336027</v>
      </c>
      <c r="E87" s="49">
        <v>519287</v>
      </c>
      <c r="F87" s="49">
        <v>667704</v>
      </c>
      <c r="G87" s="49">
        <v>423900</v>
      </c>
      <c r="H87" s="49">
        <v>386891</v>
      </c>
    </row>
    <row r="88" spans="1:8">
      <c r="A88" s="51" t="s">
        <v>120</v>
      </c>
      <c r="B88" s="49">
        <v>240993</v>
      </c>
      <c r="C88" s="226">
        <v>2270221</v>
      </c>
      <c r="D88" s="49">
        <v>134964</v>
      </c>
      <c r="E88" s="49">
        <v>136560</v>
      </c>
      <c r="F88" s="49">
        <v>901248</v>
      </c>
      <c r="G88" s="49">
        <v>1372135</v>
      </c>
      <c r="H88" s="49">
        <v>719461</v>
      </c>
    </row>
    <row r="89" spans="1:8">
      <c r="A89" s="51" t="s">
        <v>122</v>
      </c>
      <c r="B89" s="49">
        <v>315608</v>
      </c>
      <c r="C89" s="226">
        <v>0</v>
      </c>
      <c r="D89" s="49">
        <v>0</v>
      </c>
      <c r="E89" s="49">
        <v>0</v>
      </c>
      <c r="F89" s="49">
        <v>0</v>
      </c>
      <c r="G89" s="49">
        <v>0</v>
      </c>
      <c r="H89" s="49">
        <v>0</v>
      </c>
    </row>
    <row r="90" spans="1:8">
      <c r="A90" s="51" t="s">
        <v>124</v>
      </c>
      <c r="B90" s="49">
        <v>1018704</v>
      </c>
      <c r="C90" s="226">
        <v>831500</v>
      </c>
      <c r="D90" s="49">
        <v>1251363</v>
      </c>
      <c r="E90" s="49">
        <v>565640</v>
      </c>
      <c r="F90" s="49">
        <v>595110</v>
      </c>
      <c r="G90" s="49">
        <v>585683</v>
      </c>
      <c r="H90" s="49">
        <v>369701</v>
      </c>
    </row>
    <row r="91" spans="1:8">
      <c r="A91" s="51" t="s">
        <v>126</v>
      </c>
      <c r="B91" s="49">
        <v>301101</v>
      </c>
      <c r="C91" s="226">
        <v>222428</v>
      </c>
      <c r="D91" s="49">
        <v>0</v>
      </c>
      <c r="E91" s="49">
        <v>204691</v>
      </c>
      <c r="F91" s="49">
        <v>437661</v>
      </c>
      <c r="G91" s="49">
        <v>293446</v>
      </c>
      <c r="H91" s="49">
        <v>284730.38</v>
      </c>
    </row>
    <row r="92" spans="1:8">
      <c r="A92" s="51" t="s">
        <v>127</v>
      </c>
      <c r="B92" s="49">
        <v>3721537</v>
      </c>
      <c r="C92" s="226">
        <v>5123603</v>
      </c>
      <c r="D92" s="49">
        <v>6302491</v>
      </c>
      <c r="E92" s="49">
        <v>5394401</v>
      </c>
      <c r="F92" s="49">
        <v>5328589</v>
      </c>
      <c r="G92" s="49">
        <v>4372047</v>
      </c>
      <c r="H92" s="49">
        <v>3867502</v>
      </c>
    </row>
    <row r="93" spans="1:8">
      <c r="A93" s="51" t="s">
        <v>128</v>
      </c>
      <c r="B93" s="49">
        <v>799636</v>
      </c>
      <c r="C93" s="226">
        <v>0</v>
      </c>
      <c r="D93" s="49">
        <v>1798738</v>
      </c>
      <c r="E93" s="49">
        <v>1048047</v>
      </c>
      <c r="F93" s="49">
        <v>1261283</v>
      </c>
      <c r="G93" s="49">
        <v>1360897</v>
      </c>
      <c r="H93" s="49">
        <v>1351140</v>
      </c>
    </row>
    <row r="94" spans="1:8">
      <c r="A94" s="51" t="s">
        <v>130</v>
      </c>
      <c r="B94" s="49">
        <v>2652099</v>
      </c>
      <c r="C94" s="226">
        <v>1559369</v>
      </c>
      <c r="D94" s="49">
        <v>1811236</v>
      </c>
      <c r="E94" s="49">
        <v>1573772</v>
      </c>
      <c r="F94" s="49">
        <v>1108525</v>
      </c>
      <c r="G94" s="49">
        <v>838824</v>
      </c>
      <c r="H94" s="49">
        <v>1473706.1</v>
      </c>
    </row>
    <row r="95" spans="1:8">
      <c r="A95" s="51" t="s">
        <v>131</v>
      </c>
      <c r="B95" s="49">
        <v>888616</v>
      </c>
      <c r="C95" s="226">
        <v>950012</v>
      </c>
      <c r="D95" s="49">
        <v>675372</v>
      </c>
      <c r="E95" s="49">
        <v>540872</v>
      </c>
      <c r="F95" s="49">
        <v>622754</v>
      </c>
      <c r="G95" s="49">
        <v>922712</v>
      </c>
      <c r="H95" s="49">
        <v>1405048.15</v>
      </c>
    </row>
    <row r="96" spans="1:8">
      <c r="A96" s="51" t="s">
        <v>132</v>
      </c>
      <c r="B96" s="49">
        <v>2363256</v>
      </c>
      <c r="C96" s="226">
        <v>0</v>
      </c>
      <c r="D96" s="49">
        <v>0</v>
      </c>
      <c r="E96" s="49">
        <v>0</v>
      </c>
      <c r="F96" s="49">
        <v>0</v>
      </c>
      <c r="G96" s="49">
        <v>0</v>
      </c>
      <c r="H96" s="49">
        <v>0</v>
      </c>
    </row>
    <row r="97" spans="1:8">
      <c r="A97" s="51" t="s">
        <v>75</v>
      </c>
      <c r="B97" s="49">
        <v>0</v>
      </c>
      <c r="C97" s="226">
        <v>203691</v>
      </c>
      <c r="D97" s="49">
        <v>127671</v>
      </c>
      <c r="E97" s="49">
        <v>3759</v>
      </c>
      <c r="F97" s="49">
        <v>1647810</v>
      </c>
      <c r="G97" s="49">
        <v>723797</v>
      </c>
      <c r="H97" s="49">
        <v>0</v>
      </c>
    </row>
    <row r="98" spans="1:8">
      <c r="A98" s="51" t="s">
        <v>133</v>
      </c>
      <c r="B98" s="49">
        <v>525339</v>
      </c>
      <c r="C98" s="226">
        <v>412475</v>
      </c>
      <c r="D98" s="49">
        <v>531702</v>
      </c>
      <c r="E98" s="49">
        <v>383951</v>
      </c>
      <c r="F98" s="49">
        <v>331882</v>
      </c>
      <c r="G98" s="49">
        <v>1280886</v>
      </c>
      <c r="H98" s="49">
        <v>1623136</v>
      </c>
    </row>
    <row r="99" spans="1:8">
      <c r="A99" s="51" t="s">
        <v>134</v>
      </c>
      <c r="B99" s="49">
        <v>8057557</v>
      </c>
      <c r="C99" s="226">
        <v>12988228</v>
      </c>
      <c r="D99" s="49">
        <v>17383032</v>
      </c>
      <c r="E99" s="49">
        <v>14072242</v>
      </c>
      <c r="F99" s="49">
        <v>16635043</v>
      </c>
      <c r="G99" s="49">
        <v>17711921</v>
      </c>
      <c r="H99" s="49">
        <v>16242649</v>
      </c>
    </row>
    <row r="100" spans="1:8">
      <c r="A100" s="51" t="s">
        <v>136</v>
      </c>
      <c r="B100" s="49">
        <v>1140090</v>
      </c>
      <c r="C100" s="226">
        <v>943975</v>
      </c>
      <c r="D100" s="49">
        <v>447196</v>
      </c>
      <c r="E100" s="49">
        <v>337602</v>
      </c>
      <c r="F100" s="49">
        <v>150298</v>
      </c>
      <c r="G100" s="49">
        <v>257396</v>
      </c>
      <c r="H100" s="49">
        <v>211149</v>
      </c>
    </row>
    <row r="101" spans="1:8">
      <c r="A101" s="51" t="s">
        <v>145</v>
      </c>
      <c r="B101" s="49">
        <v>0</v>
      </c>
      <c r="C101" s="226">
        <v>74875</v>
      </c>
      <c r="D101" s="49">
        <v>0</v>
      </c>
      <c r="E101" s="49">
        <v>0</v>
      </c>
      <c r="F101" s="49">
        <v>0</v>
      </c>
      <c r="G101" s="49">
        <v>0</v>
      </c>
      <c r="H101" s="49">
        <v>0</v>
      </c>
    </row>
    <row r="102" spans="1:8">
      <c r="A102" s="51" t="s">
        <v>138</v>
      </c>
      <c r="B102" s="49">
        <v>8290247</v>
      </c>
      <c r="C102" s="226">
        <v>9053627</v>
      </c>
      <c r="D102" s="49">
        <v>8952476</v>
      </c>
      <c r="E102" s="49">
        <v>9914876</v>
      </c>
      <c r="F102" s="49">
        <v>10149846</v>
      </c>
      <c r="G102" s="49">
        <v>8950706</v>
      </c>
      <c r="H102" s="49">
        <v>8181088</v>
      </c>
    </row>
    <row r="103" spans="1:8">
      <c r="A103" s="51" t="s">
        <v>140</v>
      </c>
      <c r="B103" s="49">
        <v>2688636</v>
      </c>
      <c r="C103" s="226">
        <v>2336405</v>
      </c>
      <c r="D103" s="49">
        <v>2383227</v>
      </c>
      <c r="E103" s="49">
        <v>2399673</v>
      </c>
      <c r="F103" s="49">
        <v>866582</v>
      </c>
      <c r="G103" s="49">
        <v>448668</v>
      </c>
      <c r="H103" s="49">
        <v>264318</v>
      </c>
    </row>
    <row r="104" spans="1:8">
      <c r="A104" s="51" t="s">
        <v>142</v>
      </c>
      <c r="B104" s="49">
        <v>2959850</v>
      </c>
      <c r="C104" s="226">
        <v>4019203</v>
      </c>
      <c r="D104" s="49">
        <v>4064702</v>
      </c>
      <c r="E104" s="49">
        <v>2638701</v>
      </c>
      <c r="F104" s="49">
        <v>2349499</v>
      </c>
      <c r="G104" s="49">
        <v>1828350</v>
      </c>
      <c r="H104" s="49">
        <v>1503580</v>
      </c>
    </row>
    <row r="105" spans="1:8">
      <c r="A105" s="51" t="s">
        <v>144</v>
      </c>
      <c r="B105" s="49">
        <v>0</v>
      </c>
      <c r="C105" s="226">
        <v>0</v>
      </c>
      <c r="D105" s="49">
        <v>0</v>
      </c>
      <c r="E105" s="49">
        <v>0</v>
      </c>
      <c r="F105" s="49">
        <v>0</v>
      </c>
      <c r="G105" s="49">
        <v>0</v>
      </c>
      <c r="H105" s="49">
        <v>0</v>
      </c>
    </row>
    <row r="106" spans="1:8">
      <c r="A106" s="51" t="s">
        <v>146</v>
      </c>
      <c r="B106" s="49">
        <v>2129813</v>
      </c>
      <c r="C106" s="226">
        <v>1081771</v>
      </c>
      <c r="D106" s="49">
        <v>645835</v>
      </c>
      <c r="E106" s="49">
        <v>52581</v>
      </c>
      <c r="F106" s="49">
        <v>393293</v>
      </c>
      <c r="G106" s="49">
        <v>40380</v>
      </c>
      <c r="H106" s="49">
        <v>2020977</v>
      </c>
    </row>
    <row r="107" spans="1:8">
      <c r="A107" s="51" t="s">
        <v>148</v>
      </c>
      <c r="B107" s="49">
        <v>16698191</v>
      </c>
      <c r="C107" s="226">
        <v>13706628</v>
      </c>
      <c r="D107" s="49">
        <v>18847370</v>
      </c>
      <c r="E107" s="49">
        <v>14238912</v>
      </c>
      <c r="F107" s="49">
        <v>16885389</v>
      </c>
      <c r="G107" s="49">
        <v>14137303</v>
      </c>
      <c r="H107" s="49">
        <v>8782515</v>
      </c>
    </row>
    <row r="108" spans="1:8">
      <c r="A108" s="51" t="s">
        <v>150</v>
      </c>
      <c r="B108" s="49">
        <v>625639</v>
      </c>
      <c r="C108" s="226">
        <v>757206</v>
      </c>
      <c r="D108" s="49">
        <v>622313</v>
      </c>
      <c r="E108" s="49">
        <v>723540</v>
      </c>
      <c r="F108" s="49">
        <v>834238</v>
      </c>
      <c r="G108" s="49">
        <v>796625</v>
      </c>
      <c r="H108" s="49">
        <v>806933</v>
      </c>
    </row>
    <row r="109" spans="1:8">
      <c r="A109" s="51" t="s">
        <v>152</v>
      </c>
      <c r="B109" s="49">
        <v>185585</v>
      </c>
      <c r="C109" s="226">
        <v>199636</v>
      </c>
      <c r="D109" s="49">
        <v>368716</v>
      </c>
      <c r="E109" s="49">
        <v>460056</v>
      </c>
      <c r="F109" s="49">
        <v>71645</v>
      </c>
      <c r="G109" s="49">
        <v>168815</v>
      </c>
      <c r="H109" s="49">
        <v>111021</v>
      </c>
    </row>
    <row r="110" spans="1:8">
      <c r="A110" s="51" t="s">
        <v>153</v>
      </c>
      <c r="B110" s="49">
        <v>1360854</v>
      </c>
      <c r="C110" s="226">
        <v>2875823</v>
      </c>
      <c r="D110" s="49">
        <v>4178862</v>
      </c>
      <c r="E110" s="49">
        <v>1567494</v>
      </c>
      <c r="F110" s="49">
        <v>1909657</v>
      </c>
      <c r="G110" s="49">
        <v>442926</v>
      </c>
      <c r="H110" s="49">
        <v>2175147</v>
      </c>
    </row>
    <row r="111" spans="1:8">
      <c r="A111" s="51" t="s">
        <v>154</v>
      </c>
      <c r="B111" s="49">
        <v>8911027</v>
      </c>
      <c r="C111" s="226">
        <v>4850275</v>
      </c>
      <c r="D111" s="49">
        <v>7364376</v>
      </c>
      <c r="E111" s="49">
        <v>20724485</v>
      </c>
      <c r="F111" s="49">
        <v>20679072</v>
      </c>
      <c r="G111" s="49">
        <v>7694977</v>
      </c>
      <c r="H111" s="49">
        <v>6341534.75</v>
      </c>
    </row>
    <row r="112" spans="1:8">
      <c r="A112" s="51" t="s">
        <v>155</v>
      </c>
      <c r="B112" s="49">
        <v>12614787</v>
      </c>
      <c r="C112" s="226">
        <v>2431293</v>
      </c>
      <c r="D112" s="49">
        <v>1981185</v>
      </c>
      <c r="E112" s="49">
        <v>272302</v>
      </c>
      <c r="F112" s="49">
        <v>919532</v>
      </c>
      <c r="G112" s="49">
        <v>1950788</v>
      </c>
      <c r="H112" s="49">
        <v>1735972</v>
      </c>
    </row>
    <row r="113" spans="1:8">
      <c r="A113" s="51" t="s">
        <v>157</v>
      </c>
      <c r="B113" s="49">
        <v>3895625</v>
      </c>
      <c r="C113" s="226">
        <v>4057928</v>
      </c>
      <c r="D113" s="49">
        <v>2298842</v>
      </c>
      <c r="E113" s="49">
        <v>1845406</v>
      </c>
      <c r="F113" s="49">
        <v>2133116</v>
      </c>
      <c r="G113" s="49">
        <v>1653663</v>
      </c>
      <c r="H113" s="49">
        <v>1723714</v>
      </c>
    </row>
    <row r="114" spans="1:8">
      <c r="A114" s="51" t="s">
        <v>158</v>
      </c>
      <c r="B114" s="49">
        <v>26768</v>
      </c>
      <c r="C114" s="226">
        <v>5938870</v>
      </c>
      <c r="D114" s="49">
        <v>431709</v>
      </c>
      <c r="E114" s="49">
        <v>55880</v>
      </c>
      <c r="F114" s="49">
        <v>88216</v>
      </c>
      <c r="G114" s="49">
        <v>83588</v>
      </c>
      <c r="H114" s="49">
        <v>100096</v>
      </c>
    </row>
    <row r="115" spans="1:8">
      <c r="A115" s="59" t="s">
        <v>159</v>
      </c>
      <c r="B115" s="49">
        <v>204003979</v>
      </c>
      <c r="C115" s="226">
        <v>168319348</v>
      </c>
      <c r="D115" s="49">
        <f>SUM(D64:D114)</f>
        <v>180576302</v>
      </c>
      <c r="E115" s="49">
        <f>SUM(E64:E114)</f>
        <v>162118443</v>
      </c>
      <c r="F115" s="49">
        <f>SUM(F64:F114)</f>
        <v>170078572</v>
      </c>
      <c r="G115" s="49">
        <f>SUM(G64:G114)</f>
        <v>199475707</v>
      </c>
      <c r="H115" s="49">
        <f>SUM(H64:H114)</f>
        <v>180840509.63</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317252</v>
      </c>
      <c r="C123" s="226">
        <v>461672</v>
      </c>
      <c r="D123" s="49">
        <v>178548</v>
      </c>
      <c r="E123" s="49">
        <v>13483</v>
      </c>
      <c r="F123" s="49">
        <v>300331</v>
      </c>
      <c r="G123" s="49">
        <v>20911</v>
      </c>
      <c r="H123" s="49">
        <v>103700</v>
      </c>
    </row>
    <row r="124" spans="1:8">
      <c r="A124" s="51" t="s">
        <v>84</v>
      </c>
      <c r="B124" s="49">
        <v>120047</v>
      </c>
      <c r="C124" s="226">
        <v>69401</v>
      </c>
      <c r="D124" s="49">
        <v>0</v>
      </c>
      <c r="E124" s="49">
        <v>0</v>
      </c>
      <c r="F124" s="49">
        <v>0</v>
      </c>
      <c r="G124" s="49">
        <v>0</v>
      </c>
      <c r="H124" s="49">
        <v>0</v>
      </c>
    </row>
    <row r="125" spans="1:8">
      <c r="A125" s="51" t="s">
        <v>86</v>
      </c>
      <c r="B125" s="49">
        <v>790342</v>
      </c>
      <c r="C125" s="226">
        <v>61614</v>
      </c>
      <c r="D125" s="49">
        <v>5706270</v>
      </c>
      <c r="E125" s="49">
        <v>4608698</v>
      </c>
      <c r="F125" s="49">
        <v>0</v>
      </c>
      <c r="G125" s="49">
        <v>0</v>
      </c>
      <c r="H125" s="49">
        <v>0</v>
      </c>
    </row>
    <row r="126" spans="1:8">
      <c r="A126" s="51" t="s">
        <v>88</v>
      </c>
      <c r="B126" s="49">
        <v>0</v>
      </c>
      <c r="C126" s="226">
        <v>211528</v>
      </c>
      <c r="D126" s="49">
        <v>0</v>
      </c>
      <c r="E126" s="49">
        <v>10000</v>
      </c>
      <c r="F126" s="49">
        <v>181722</v>
      </c>
      <c r="G126" s="49">
        <v>0</v>
      </c>
      <c r="H126" s="49">
        <v>218544</v>
      </c>
    </row>
    <row r="127" spans="1:8">
      <c r="A127" s="51" t="s">
        <v>74</v>
      </c>
      <c r="B127" s="49">
        <v>3920364</v>
      </c>
      <c r="C127" s="226">
        <v>5127331</v>
      </c>
      <c r="D127" s="49">
        <v>4521591</v>
      </c>
      <c r="E127" s="49">
        <v>3608611</v>
      </c>
      <c r="F127" s="49">
        <v>3658798</v>
      </c>
      <c r="G127" s="49">
        <v>4704631</v>
      </c>
      <c r="H127" s="49">
        <v>6382931</v>
      </c>
    </row>
    <row r="128" spans="1:8">
      <c r="A128" s="51" t="s">
        <v>91</v>
      </c>
      <c r="B128" s="49">
        <v>993414</v>
      </c>
      <c r="C128" s="226">
        <v>1182948</v>
      </c>
      <c r="D128" s="49">
        <v>3397101</v>
      </c>
      <c r="E128" s="49">
        <v>2395579</v>
      </c>
      <c r="F128" s="49">
        <v>600365</v>
      </c>
      <c r="G128" s="49">
        <v>28777261</v>
      </c>
      <c r="H128" s="49">
        <v>23952984</v>
      </c>
    </row>
    <row r="129" spans="1:8">
      <c r="A129" s="51" t="s">
        <v>93</v>
      </c>
      <c r="B129" s="49">
        <v>10506959</v>
      </c>
      <c r="C129" s="226">
        <v>10516556</v>
      </c>
      <c r="D129" s="49">
        <v>10586634</v>
      </c>
      <c r="E129" s="49">
        <v>326483</v>
      </c>
      <c r="F129" s="49">
        <v>3603657</v>
      </c>
      <c r="G129" s="49">
        <v>6708288</v>
      </c>
      <c r="H129" s="49">
        <v>4810582</v>
      </c>
    </row>
    <row r="130" spans="1:8">
      <c r="A130" s="51" t="s">
        <v>95</v>
      </c>
      <c r="B130" s="49">
        <v>41893</v>
      </c>
      <c r="C130" s="226">
        <v>41655</v>
      </c>
      <c r="D130" s="49">
        <v>170588</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9231913</v>
      </c>
      <c r="C132" s="226">
        <v>6917143</v>
      </c>
      <c r="D132" s="49">
        <v>3815327</v>
      </c>
      <c r="E132" s="49">
        <v>4141334</v>
      </c>
      <c r="F132" s="49">
        <v>3153003</v>
      </c>
      <c r="G132" s="49">
        <v>2456763</v>
      </c>
      <c r="H132" s="49">
        <v>936526</v>
      </c>
    </row>
    <row r="133" spans="1:8">
      <c r="A133" s="51" t="s">
        <v>101</v>
      </c>
      <c r="B133" s="49">
        <v>123494</v>
      </c>
      <c r="C133" s="226">
        <v>124748</v>
      </c>
      <c r="D133" s="49">
        <v>3635398</v>
      </c>
      <c r="E133" s="49">
        <v>1820679</v>
      </c>
      <c r="F133" s="49">
        <v>2131754</v>
      </c>
      <c r="G133" s="49">
        <v>1871046</v>
      </c>
      <c r="H133" s="49">
        <v>1865570</v>
      </c>
    </row>
    <row r="134" spans="1:8">
      <c r="A134" s="51" t="s">
        <v>102</v>
      </c>
      <c r="B134" s="49">
        <v>1131227</v>
      </c>
      <c r="C134" s="226">
        <v>1231411</v>
      </c>
      <c r="D134" s="49">
        <v>854557</v>
      </c>
      <c r="E134" s="49">
        <v>1371235</v>
      </c>
      <c r="F134" s="49">
        <v>2056590</v>
      </c>
      <c r="G134" s="49">
        <v>1835413</v>
      </c>
      <c r="H134" s="49">
        <v>2159253</v>
      </c>
    </row>
    <row r="135" spans="1:8">
      <c r="A135" s="51" t="s">
        <v>103</v>
      </c>
      <c r="B135" s="49">
        <v>354041</v>
      </c>
      <c r="C135" s="226">
        <v>217723</v>
      </c>
      <c r="D135" s="49">
        <v>463605</v>
      </c>
      <c r="E135" s="49">
        <v>428550</v>
      </c>
      <c r="F135" s="49">
        <v>325194</v>
      </c>
      <c r="G135" s="49">
        <v>461180</v>
      </c>
      <c r="H135" s="49">
        <v>349215</v>
      </c>
    </row>
    <row r="136" spans="1:8">
      <c r="A136" s="51" t="s">
        <v>104</v>
      </c>
      <c r="B136" s="49">
        <v>6031</v>
      </c>
      <c r="C136" s="226">
        <v>5059</v>
      </c>
      <c r="D136" s="49">
        <v>8160</v>
      </c>
      <c r="E136" s="49">
        <v>4858</v>
      </c>
      <c r="F136" s="49">
        <v>2329</v>
      </c>
      <c r="G136" s="49">
        <v>0</v>
      </c>
      <c r="H136" s="49">
        <v>0</v>
      </c>
    </row>
    <row r="137" spans="1:8">
      <c r="A137" s="51" t="s">
        <v>105</v>
      </c>
      <c r="B137" s="49">
        <v>0</v>
      </c>
      <c r="C137" s="226">
        <v>0</v>
      </c>
      <c r="D137" s="49">
        <v>0</v>
      </c>
      <c r="E137" s="49">
        <v>0</v>
      </c>
      <c r="F137" s="49">
        <v>6</v>
      </c>
      <c r="G137" s="49">
        <v>3380435</v>
      </c>
      <c r="H137" s="49">
        <v>0</v>
      </c>
    </row>
    <row r="138" spans="1:8">
      <c r="A138" s="51" t="s">
        <v>107</v>
      </c>
      <c r="B138" s="49">
        <v>353949</v>
      </c>
      <c r="C138" s="226">
        <v>439669</v>
      </c>
      <c r="D138" s="49">
        <v>427203</v>
      </c>
      <c r="E138" s="49">
        <v>517149</v>
      </c>
      <c r="F138" s="49">
        <v>612718</v>
      </c>
      <c r="G138" s="49">
        <v>852142</v>
      </c>
      <c r="H138" s="49">
        <v>932011</v>
      </c>
    </row>
    <row r="139" spans="1:8">
      <c r="A139" s="51" t="s">
        <v>76</v>
      </c>
      <c r="B139" s="49">
        <v>0</v>
      </c>
      <c r="C139" s="226">
        <v>0</v>
      </c>
      <c r="D139" s="49">
        <v>0</v>
      </c>
      <c r="E139" s="49">
        <v>0</v>
      </c>
      <c r="F139" s="49">
        <v>0</v>
      </c>
      <c r="G139" s="49">
        <v>0</v>
      </c>
      <c r="H139" s="49">
        <v>0</v>
      </c>
    </row>
    <row r="140" spans="1:8">
      <c r="A140" s="51" t="s">
        <v>110</v>
      </c>
      <c r="B140" s="49">
        <v>1071195</v>
      </c>
      <c r="C140" s="226">
        <v>1828795</v>
      </c>
      <c r="D140" s="49">
        <v>132404</v>
      </c>
      <c r="E140" s="49">
        <v>27474</v>
      </c>
      <c r="F140" s="49">
        <v>6478</v>
      </c>
      <c r="G140" s="49">
        <v>226</v>
      </c>
      <c r="H140" s="49">
        <v>3978</v>
      </c>
    </row>
    <row r="141" spans="1:8">
      <c r="A141" s="51" t="s">
        <v>111</v>
      </c>
      <c r="B141" s="49">
        <v>0</v>
      </c>
      <c r="C141" s="226">
        <v>0</v>
      </c>
      <c r="D141" s="49">
        <v>0</v>
      </c>
      <c r="E141" s="49">
        <v>0</v>
      </c>
      <c r="F141" s="49">
        <v>0</v>
      </c>
      <c r="G141" s="49">
        <v>0</v>
      </c>
      <c r="H141" s="49">
        <v>0</v>
      </c>
    </row>
    <row r="142" spans="1:8">
      <c r="A142" s="51" t="s">
        <v>113</v>
      </c>
      <c r="B142" s="49">
        <v>290</v>
      </c>
      <c r="C142" s="226">
        <v>380504</v>
      </c>
      <c r="D142" s="49">
        <v>0</v>
      </c>
      <c r="E142" s="49">
        <v>0</v>
      </c>
      <c r="F142" s="49">
        <v>0</v>
      </c>
      <c r="G142" s="49">
        <v>0</v>
      </c>
      <c r="H142" s="49">
        <v>12460</v>
      </c>
    </row>
    <row r="143" spans="1:8">
      <c r="A143" s="51" t="s">
        <v>78</v>
      </c>
      <c r="B143" s="49">
        <v>0</v>
      </c>
      <c r="C143" s="226">
        <v>358510</v>
      </c>
      <c r="D143" s="49">
        <v>1178238</v>
      </c>
      <c r="E143" s="49">
        <v>0</v>
      </c>
      <c r="F143" s="49">
        <v>0</v>
      </c>
      <c r="G143" s="49">
        <v>196325</v>
      </c>
      <c r="H143" s="49">
        <v>448887</v>
      </c>
    </row>
    <row r="144" spans="1:8">
      <c r="A144" s="51" t="s">
        <v>116</v>
      </c>
      <c r="B144" s="49">
        <v>0</v>
      </c>
      <c r="C144" s="226">
        <v>0</v>
      </c>
      <c r="D144" s="49">
        <v>0</v>
      </c>
      <c r="E144" s="49">
        <v>0</v>
      </c>
      <c r="F144" s="49">
        <v>0</v>
      </c>
      <c r="G144" s="49">
        <v>0</v>
      </c>
      <c r="H144" s="49">
        <v>0</v>
      </c>
    </row>
    <row r="145" spans="1:8">
      <c r="A145" s="51" t="s">
        <v>117</v>
      </c>
      <c r="B145" s="49">
        <v>335078</v>
      </c>
      <c r="C145" s="226">
        <v>481593</v>
      </c>
      <c r="D145" s="49">
        <v>210093</v>
      </c>
      <c r="E145" s="49">
        <v>126366</v>
      </c>
      <c r="F145" s="49">
        <v>119064</v>
      </c>
      <c r="G145" s="49">
        <v>62492</v>
      </c>
      <c r="H145" s="49">
        <v>75624</v>
      </c>
    </row>
    <row r="146" spans="1:8">
      <c r="A146" s="51" t="s">
        <v>77</v>
      </c>
      <c r="B146" s="49">
        <v>0</v>
      </c>
      <c r="C146" s="226">
        <v>0</v>
      </c>
      <c r="D146" s="49">
        <v>0</v>
      </c>
      <c r="E146" s="49">
        <v>0</v>
      </c>
      <c r="F146" s="49">
        <v>0</v>
      </c>
      <c r="G146" s="49">
        <v>0</v>
      </c>
      <c r="H146" s="49">
        <v>0</v>
      </c>
    </row>
    <row r="147" spans="1:8">
      <c r="A147" s="51" t="s">
        <v>120</v>
      </c>
      <c r="B147" s="49">
        <v>233368</v>
      </c>
      <c r="C147" s="226">
        <v>199876</v>
      </c>
      <c r="D147" s="49">
        <v>76546</v>
      </c>
      <c r="E147" s="49">
        <v>87481</v>
      </c>
      <c r="F147" s="49">
        <v>127410</v>
      </c>
      <c r="G147" s="49">
        <v>140791</v>
      </c>
      <c r="H147" s="49">
        <v>589975</v>
      </c>
    </row>
    <row r="148" spans="1:8">
      <c r="A148" s="51" t="s">
        <v>122</v>
      </c>
      <c r="B148" s="49">
        <v>809119</v>
      </c>
      <c r="C148" s="226">
        <v>0</v>
      </c>
      <c r="D148" s="49">
        <v>1166645</v>
      </c>
      <c r="E148" s="49">
        <v>1550434</v>
      </c>
      <c r="F148" s="49">
        <v>1976515</v>
      </c>
      <c r="G148" s="49">
        <v>780847</v>
      </c>
      <c r="H148" s="49">
        <v>352180</v>
      </c>
    </row>
    <row r="149" spans="1:8">
      <c r="A149" s="51" t="s">
        <v>124</v>
      </c>
      <c r="B149" s="49">
        <v>777648</v>
      </c>
      <c r="C149" s="226">
        <v>1047848</v>
      </c>
      <c r="D149" s="49">
        <v>1648484</v>
      </c>
      <c r="E149" s="49">
        <v>429003</v>
      </c>
      <c r="F149" s="49">
        <v>486959</v>
      </c>
      <c r="G149" s="49">
        <v>481525</v>
      </c>
      <c r="H149" s="49">
        <v>289190</v>
      </c>
    </row>
    <row r="150" spans="1:8">
      <c r="A150" s="51" t="s">
        <v>126</v>
      </c>
      <c r="B150" s="49">
        <v>0</v>
      </c>
      <c r="C150" s="226">
        <v>0</v>
      </c>
      <c r="D150" s="49">
        <v>0</v>
      </c>
      <c r="E150" s="49">
        <v>0</v>
      </c>
      <c r="F150" s="49">
        <v>0</v>
      </c>
      <c r="G150" s="49">
        <v>0</v>
      </c>
      <c r="H150" s="49">
        <v>0</v>
      </c>
    </row>
    <row r="151" spans="1:8">
      <c r="A151" s="51" t="s">
        <v>127</v>
      </c>
      <c r="B151" s="49">
        <v>4050369</v>
      </c>
      <c r="C151" s="226">
        <v>0</v>
      </c>
      <c r="D151" s="49">
        <v>0</v>
      </c>
      <c r="E151" s="49">
        <v>0</v>
      </c>
      <c r="F151" s="49">
        <v>0</v>
      </c>
      <c r="G151" s="49">
        <v>0</v>
      </c>
      <c r="H151" s="49">
        <v>0</v>
      </c>
    </row>
    <row r="152" spans="1:8">
      <c r="A152" s="51" t="s">
        <v>128</v>
      </c>
      <c r="B152" s="49">
        <v>1517584</v>
      </c>
      <c r="C152" s="226">
        <v>1626874</v>
      </c>
      <c r="D152" s="49">
        <v>947993</v>
      </c>
      <c r="E152" s="49">
        <v>1759662</v>
      </c>
      <c r="F152" s="49">
        <v>1569471</v>
      </c>
      <c r="G152" s="49">
        <v>1298426</v>
      </c>
      <c r="H152" s="49">
        <v>922579</v>
      </c>
    </row>
    <row r="153" spans="1:8">
      <c r="A153" s="51" t="s">
        <v>130</v>
      </c>
      <c r="B153" s="49">
        <v>759470</v>
      </c>
      <c r="C153" s="226">
        <v>625066</v>
      </c>
      <c r="D153" s="49">
        <v>822142</v>
      </c>
      <c r="E153" s="49">
        <v>728919</v>
      </c>
      <c r="F153" s="49">
        <v>1037079</v>
      </c>
      <c r="G153" s="49">
        <v>816359</v>
      </c>
      <c r="H153" s="49">
        <v>1473630.1</v>
      </c>
    </row>
    <row r="154" spans="1:8">
      <c r="A154" s="51" t="s">
        <v>131</v>
      </c>
      <c r="B154" s="49">
        <v>0</v>
      </c>
      <c r="C154" s="226">
        <v>0</v>
      </c>
      <c r="D154" s="49">
        <v>0</v>
      </c>
      <c r="E154" s="49">
        <v>0</v>
      </c>
      <c r="F154" s="49">
        <v>0</v>
      </c>
      <c r="G154" s="49">
        <v>0</v>
      </c>
      <c r="H154" s="49">
        <v>0</v>
      </c>
    </row>
    <row r="155" spans="1:8">
      <c r="A155" s="51" t="s">
        <v>132</v>
      </c>
      <c r="B155" s="49">
        <v>19437804</v>
      </c>
      <c r="C155" s="226">
        <v>8328379</v>
      </c>
      <c r="D155" s="49">
        <v>6034591</v>
      </c>
      <c r="E155" s="49">
        <v>9812054</v>
      </c>
      <c r="F155" s="49">
        <v>1010704</v>
      </c>
      <c r="G155" s="49">
        <v>3872784</v>
      </c>
      <c r="H155" s="49">
        <v>8788273</v>
      </c>
    </row>
    <row r="156" spans="1:8">
      <c r="A156" s="51" t="s">
        <v>75</v>
      </c>
      <c r="B156" s="49">
        <v>1457506</v>
      </c>
      <c r="C156" s="226">
        <v>673740</v>
      </c>
      <c r="D156" s="49">
        <v>519011</v>
      </c>
      <c r="E156" s="49">
        <v>430678</v>
      </c>
      <c r="F156" s="49">
        <v>563393</v>
      </c>
      <c r="G156" s="49">
        <v>1147186</v>
      </c>
      <c r="H156" s="49">
        <v>1267596</v>
      </c>
    </row>
    <row r="157" spans="1:8">
      <c r="A157" s="51" t="s">
        <v>133</v>
      </c>
      <c r="B157" s="49">
        <v>0</v>
      </c>
      <c r="C157" s="226">
        <v>0</v>
      </c>
      <c r="D157" s="49">
        <v>0</v>
      </c>
      <c r="E157" s="49">
        <v>0</v>
      </c>
      <c r="F157" s="49">
        <v>0</v>
      </c>
      <c r="G157" s="49">
        <v>0</v>
      </c>
      <c r="H157" s="49">
        <v>0</v>
      </c>
    </row>
    <row r="158" spans="1:8">
      <c r="A158" s="51" t="s">
        <v>134</v>
      </c>
      <c r="B158" s="49">
        <v>677586</v>
      </c>
      <c r="C158" s="226">
        <v>0</v>
      </c>
      <c r="D158" s="49">
        <v>145</v>
      </c>
      <c r="E158" s="49">
        <v>0</v>
      </c>
      <c r="F158" s="49">
        <v>300</v>
      </c>
      <c r="G158" s="49">
        <v>78</v>
      </c>
      <c r="H158" s="49">
        <v>129</v>
      </c>
    </row>
    <row r="159" spans="1:8">
      <c r="A159" s="51" t="s">
        <v>136</v>
      </c>
      <c r="B159" s="49">
        <v>1149185</v>
      </c>
      <c r="C159" s="226">
        <v>795074</v>
      </c>
      <c r="D159" s="49">
        <v>672873</v>
      </c>
      <c r="E159" s="49">
        <v>542989</v>
      </c>
      <c r="F159" s="49">
        <v>419961</v>
      </c>
      <c r="G159" s="49">
        <v>630117</v>
      </c>
      <c r="H159" s="49">
        <v>977774</v>
      </c>
    </row>
    <row r="160" spans="1:8">
      <c r="A160" s="51" t="s">
        <v>145</v>
      </c>
      <c r="B160" s="49">
        <v>0</v>
      </c>
      <c r="C160" s="226">
        <v>0</v>
      </c>
      <c r="D160" s="49">
        <v>0</v>
      </c>
      <c r="E160" s="49">
        <v>1115034</v>
      </c>
      <c r="F160" s="49">
        <v>0</v>
      </c>
      <c r="G160" s="49">
        <v>0</v>
      </c>
      <c r="H160" s="49">
        <v>0</v>
      </c>
    </row>
    <row r="161" spans="1:8">
      <c r="A161" s="51" t="s">
        <v>138</v>
      </c>
      <c r="B161" s="49">
        <v>2403494</v>
      </c>
      <c r="C161" s="226">
        <v>1721830</v>
      </c>
      <c r="D161" s="49">
        <v>2588733</v>
      </c>
      <c r="E161" s="49">
        <v>805303</v>
      </c>
      <c r="F161" s="49">
        <v>1590488</v>
      </c>
      <c r="G161" s="49">
        <v>1789232</v>
      </c>
      <c r="H161" s="49">
        <v>1663392</v>
      </c>
    </row>
    <row r="162" spans="1:8">
      <c r="A162" s="51" t="s">
        <v>140</v>
      </c>
      <c r="B162" s="49">
        <v>451530</v>
      </c>
      <c r="C162" s="226">
        <v>376717</v>
      </c>
      <c r="D162" s="49">
        <v>660621</v>
      </c>
      <c r="E162" s="49">
        <v>0</v>
      </c>
      <c r="F162" s="49">
        <v>1224741</v>
      </c>
      <c r="G162" s="49">
        <v>0</v>
      </c>
      <c r="H162" s="49">
        <v>0</v>
      </c>
    </row>
    <row r="163" spans="1:8">
      <c r="A163" s="51" t="s">
        <v>142</v>
      </c>
      <c r="B163" s="49">
        <v>880477</v>
      </c>
      <c r="C163" s="226">
        <v>394803</v>
      </c>
      <c r="D163" s="49">
        <v>963413</v>
      </c>
      <c r="E163" s="49">
        <v>744652</v>
      </c>
      <c r="F163" s="49">
        <v>495493</v>
      </c>
      <c r="G163" s="49">
        <v>248487</v>
      </c>
      <c r="H163" s="49">
        <v>267746</v>
      </c>
    </row>
    <row r="164" spans="1:8">
      <c r="A164" s="51" t="s">
        <v>144</v>
      </c>
      <c r="B164" s="49">
        <v>0</v>
      </c>
      <c r="C164" s="226">
        <v>0</v>
      </c>
      <c r="D164" s="49">
        <v>0</v>
      </c>
      <c r="E164" s="49">
        <v>0</v>
      </c>
      <c r="F164" s="49">
        <v>0</v>
      </c>
      <c r="G164" s="49">
        <v>0</v>
      </c>
      <c r="H164" s="49">
        <v>0</v>
      </c>
    </row>
    <row r="165" spans="1:8">
      <c r="A165" s="51" t="s">
        <v>146</v>
      </c>
      <c r="B165" s="49">
        <v>2989031</v>
      </c>
      <c r="C165" s="226">
        <v>1112779</v>
      </c>
      <c r="D165" s="49">
        <v>608788</v>
      </c>
      <c r="E165" s="49">
        <v>244629</v>
      </c>
      <c r="F165" s="49">
        <v>207160</v>
      </c>
      <c r="G165" s="49">
        <v>0</v>
      </c>
      <c r="H165" s="49">
        <v>0</v>
      </c>
    </row>
    <row r="166" spans="1:8">
      <c r="A166" s="51" t="s">
        <v>148</v>
      </c>
      <c r="B166" s="49">
        <v>26044</v>
      </c>
      <c r="C166" s="226">
        <v>91233</v>
      </c>
      <c r="D166" s="49">
        <v>150152</v>
      </c>
      <c r="E166" s="49">
        <v>104133</v>
      </c>
      <c r="F166" s="49">
        <v>105527</v>
      </c>
      <c r="G166" s="49">
        <v>111302</v>
      </c>
      <c r="H166" s="49">
        <v>106449</v>
      </c>
    </row>
    <row r="167" spans="1:8">
      <c r="A167" s="51" t="s">
        <v>150</v>
      </c>
      <c r="B167" s="49">
        <v>0</v>
      </c>
      <c r="C167" s="226">
        <v>43172</v>
      </c>
      <c r="D167" s="49">
        <v>0</v>
      </c>
      <c r="E167" s="49">
        <v>0</v>
      </c>
      <c r="F167" s="49">
        <v>0</v>
      </c>
      <c r="G167" s="49">
        <v>0</v>
      </c>
      <c r="H167" s="49">
        <v>0</v>
      </c>
    </row>
    <row r="168" spans="1:8">
      <c r="A168" s="51" t="s">
        <v>152</v>
      </c>
      <c r="B168" s="49">
        <v>160324</v>
      </c>
      <c r="C168" s="226">
        <v>6190</v>
      </c>
      <c r="D168" s="49">
        <v>726207</v>
      </c>
      <c r="E168" s="49">
        <v>663522</v>
      </c>
      <c r="F168" s="49">
        <v>871507</v>
      </c>
      <c r="G168" s="49">
        <v>978959</v>
      </c>
      <c r="H168" s="49">
        <v>1059555</v>
      </c>
    </row>
    <row r="169" spans="1:8">
      <c r="A169" s="51" t="s">
        <v>153</v>
      </c>
      <c r="B169" s="49">
        <v>2329544</v>
      </c>
      <c r="C169" s="226">
        <v>1053091</v>
      </c>
      <c r="D169" s="49">
        <v>3142664</v>
      </c>
      <c r="E169" s="49">
        <v>2438141</v>
      </c>
      <c r="F169" s="49">
        <v>1086875</v>
      </c>
      <c r="G169" s="49">
        <v>1880977</v>
      </c>
      <c r="H169" s="49">
        <v>1532848</v>
      </c>
    </row>
    <row r="170" spans="1:8">
      <c r="A170" s="51" t="s">
        <v>154</v>
      </c>
      <c r="B170" s="49">
        <v>1697767</v>
      </c>
      <c r="C170" s="226">
        <v>4930330</v>
      </c>
      <c r="D170" s="49">
        <v>1564161</v>
      </c>
      <c r="E170" s="49">
        <v>22252238</v>
      </c>
      <c r="F170" s="49">
        <v>22972950</v>
      </c>
      <c r="G170" s="49">
        <v>7747515</v>
      </c>
      <c r="H170" s="49">
        <v>6207490.7000000002</v>
      </c>
    </row>
    <row r="171" spans="1:8">
      <c r="A171" s="51" t="s">
        <v>155</v>
      </c>
      <c r="B171" s="49">
        <v>0</v>
      </c>
      <c r="C171" s="226">
        <v>0</v>
      </c>
      <c r="D171" s="49">
        <v>0</v>
      </c>
      <c r="E171" s="49">
        <v>0</v>
      </c>
      <c r="F171" s="49">
        <v>0</v>
      </c>
      <c r="G171" s="49">
        <v>0</v>
      </c>
      <c r="H171" s="49">
        <v>765148</v>
      </c>
    </row>
    <row r="172" spans="1:8">
      <c r="A172" s="51" t="s">
        <v>157</v>
      </c>
      <c r="B172" s="49">
        <v>236987</v>
      </c>
      <c r="C172" s="226">
        <v>468667</v>
      </c>
      <c r="D172" s="49">
        <v>2106308</v>
      </c>
      <c r="E172" s="49">
        <v>4043825</v>
      </c>
      <c r="F172" s="49">
        <v>4696066</v>
      </c>
      <c r="G172" s="49">
        <v>2348843</v>
      </c>
      <c r="H172" s="49">
        <v>1739190</v>
      </c>
    </row>
    <row r="173" spans="1:8">
      <c r="A173" s="51" t="s">
        <v>158</v>
      </c>
      <c r="B173" s="49">
        <v>62601</v>
      </c>
      <c r="C173" s="227">
        <v>38093</v>
      </c>
      <c r="D173" s="49">
        <v>1695786</v>
      </c>
      <c r="E173" s="49">
        <v>150</v>
      </c>
      <c r="F173" s="49">
        <v>27217</v>
      </c>
      <c r="G173" s="49">
        <v>0</v>
      </c>
      <c r="H173" s="49">
        <v>231000</v>
      </c>
    </row>
    <row r="174" spans="1:8">
      <c r="A174" s="59" t="s">
        <v>159</v>
      </c>
      <c r="B174" s="49">
        <v>71404927</v>
      </c>
      <c r="C174" s="226">
        <v>53191622</v>
      </c>
      <c r="D174" s="49">
        <f>SUM(D123:D173)</f>
        <v>61380980</v>
      </c>
      <c r="E174" s="49">
        <f>SUM(E123:E173)</f>
        <v>67153346</v>
      </c>
      <c r="F174" s="49">
        <f>SUM(F123:F173)</f>
        <v>57221825</v>
      </c>
      <c r="G174" s="49">
        <f>SUM(G123:G173)</f>
        <v>75600541</v>
      </c>
      <c r="H174" s="49">
        <f>SUM(H123:H173)</f>
        <v>70486409.799999997</v>
      </c>
    </row>
    <row r="175" spans="1:8">
      <c r="A175" s="82"/>
    </row>
    <row r="180" spans="1:16" ht="15" customHeight="1">
      <c r="A180" s="396" t="s">
        <v>232</v>
      </c>
      <c r="B180" s="404">
        <v>2015</v>
      </c>
      <c r="C180" s="404">
        <v>2016</v>
      </c>
      <c r="D180" s="404">
        <v>2017</v>
      </c>
      <c r="E180" s="404">
        <v>2018</v>
      </c>
      <c r="F180" s="404">
        <v>2019</v>
      </c>
      <c r="G180" s="404">
        <v>2020</v>
      </c>
      <c r="H180" s="404">
        <v>2021</v>
      </c>
    </row>
    <row r="181" spans="1:16">
      <c r="A181" s="396"/>
      <c r="B181" s="404"/>
      <c r="C181" s="404"/>
      <c r="D181" s="404"/>
      <c r="E181" s="404"/>
      <c r="F181" s="404"/>
      <c r="G181" s="404"/>
      <c r="H181" s="404"/>
      <c r="I181" s="50"/>
      <c r="J181" s="50"/>
      <c r="K181" s="50"/>
      <c r="L181" s="50"/>
      <c r="M181" s="50"/>
      <c r="O181" s="50"/>
      <c r="P181" s="50"/>
    </row>
    <row r="182" spans="1:16">
      <c r="A182" s="51" t="s">
        <v>82</v>
      </c>
      <c r="B182" s="89">
        <f>B5/'Total Funds Spent &amp; Transferred'!T5</f>
        <v>4.4030602288825495E-3</v>
      </c>
      <c r="C182" s="89">
        <f>C5/'Total Funds Spent &amp; Transferred'!U5</f>
        <v>5.1826847990318736E-3</v>
      </c>
      <c r="D182" s="89">
        <f>D5/'Total Funds Spent &amp; Transferred'!V5</f>
        <v>4.8370045004144822E-3</v>
      </c>
      <c r="E182" s="89">
        <f>E5/'Total Funds Spent &amp; Transferred'!W5</f>
        <v>4.1033998281051936E-3</v>
      </c>
      <c r="F182" s="89">
        <f>F5/'Total Funds Spent &amp; Transferred'!X5</f>
        <v>5.126406235249876E-3</v>
      </c>
      <c r="G182" s="89">
        <f>G5/'Total Funds Spent &amp; Transferred'!Y5</f>
        <v>4.8333558213958655E-3</v>
      </c>
      <c r="H182" s="89">
        <f>H5/'Total Funds Spent &amp; Transferred'!Z5</f>
        <v>5.2310205969112863E-3</v>
      </c>
    </row>
    <row r="183" spans="1:16">
      <c r="A183" s="51" t="s">
        <v>84</v>
      </c>
      <c r="B183" s="89">
        <f>B6/'Total Funds Spent &amp; Transferred'!T6</f>
        <v>4.5115660674729689E-3</v>
      </c>
      <c r="C183" s="89">
        <f>C6/'Total Funds Spent &amp; Transferred'!U6</f>
        <v>3.2059407535903247E-3</v>
      </c>
      <c r="D183" s="89">
        <f>D6/'Total Funds Spent &amp; Transferred'!V6</f>
        <v>6.8866647803763893E-5</v>
      </c>
      <c r="E183" s="89">
        <f>E6/'Total Funds Spent &amp; Transferred'!W6</f>
        <v>3.3119264475993473E-5</v>
      </c>
      <c r="F183" s="89">
        <f>F6/'Total Funds Spent &amp; Transferred'!X6</f>
        <v>1.2812621969589367E-4</v>
      </c>
      <c r="G183" s="89">
        <f>G6/'Total Funds Spent &amp; Transferred'!Y6</f>
        <v>3.3065769256464448E-3</v>
      </c>
      <c r="H183" s="89">
        <f>H6/'Total Funds Spent &amp; Transferred'!Z6</f>
        <v>7.1238645868552282E-5</v>
      </c>
    </row>
    <row r="184" spans="1:16">
      <c r="A184" s="51" t="s">
        <v>86</v>
      </c>
      <c r="B184" s="89">
        <f>B7/'Total Funds Spent &amp; Transferred'!T7</f>
        <v>1.278290128733732E-2</v>
      </c>
      <c r="C184" s="89">
        <f>C7/'Total Funds Spent &amp; Transferred'!U7</f>
        <v>1.395951467697166E-2</v>
      </c>
      <c r="D184" s="89">
        <f>D7/'Total Funds Spent &amp; Transferred'!V7</f>
        <v>2.9587385898479819E-2</v>
      </c>
      <c r="E184" s="89">
        <f>E7/'Total Funds Spent &amp; Transferred'!W7</f>
        <v>2.3846935581524363E-2</v>
      </c>
      <c r="F184" s="89">
        <f>F7/'Total Funds Spent &amp; Transferred'!X7</f>
        <v>1.0348074652616016E-2</v>
      </c>
      <c r="G184" s="89">
        <f>G7/'Total Funds Spent &amp; Transferred'!Y7</f>
        <v>1.2472436397018727E-2</v>
      </c>
      <c r="H184" s="89">
        <f>H7/'Total Funds Spent &amp; Transferred'!Z7</f>
        <v>1.1825753602821124E-2</v>
      </c>
    </row>
    <row r="185" spans="1:16">
      <c r="A185" s="51" t="s">
        <v>88</v>
      </c>
      <c r="B185" s="89">
        <f>B8/'Total Funds Spent &amp; Transferred'!T8</f>
        <v>2.213503407775445E-2</v>
      </c>
      <c r="C185" s="89">
        <f>C8/'Total Funds Spent &amp; Transferred'!U8</f>
        <v>1.9570748556625623E-2</v>
      </c>
      <c r="D185" s="89">
        <f>D8/'Total Funds Spent &amp; Transferred'!V8</f>
        <v>6.3840151203831859E-3</v>
      </c>
      <c r="E185" s="89">
        <f>E8/'Total Funds Spent &amp; Transferred'!W8</f>
        <v>8.7265798228664294E-3</v>
      </c>
      <c r="F185" s="89">
        <f>F8/'Total Funds Spent &amp; Transferred'!X8</f>
        <v>2.5720757973409884E-2</v>
      </c>
      <c r="G185" s="89">
        <f>G8/'Total Funds Spent &amp; Transferred'!Y8</f>
        <v>2.9486378578601584E-2</v>
      </c>
      <c r="H185" s="89">
        <f>H8/'Total Funds Spent &amp; Transferred'!Z8</f>
        <v>3.9476073807275358E-2</v>
      </c>
    </row>
    <row r="186" spans="1:16">
      <c r="A186" s="51" t="s">
        <v>74</v>
      </c>
      <c r="B186" s="89">
        <f>B9/'Total Funds Spent &amp; Transferred'!T9</f>
        <v>7.6640732305718788E-3</v>
      </c>
      <c r="C186" s="89">
        <f>C9/'Total Funds Spent &amp; Transferred'!U9</f>
        <v>7.5053208963882069E-3</v>
      </c>
      <c r="D186" s="89">
        <f>D9/'Total Funds Spent &amp; Transferred'!V9</f>
        <v>7.598340953700199E-3</v>
      </c>
      <c r="E186" s="89">
        <f>E9/'Total Funds Spent &amp; Transferred'!W9</f>
        <v>6.3093387571057586E-3</v>
      </c>
      <c r="F186" s="89">
        <f>F9/'Total Funds Spent &amp; Transferred'!X9</f>
        <v>6.8987255107426588E-3</v>
      </c>
      <c r="G186" s="89">
        <f>G9/'Total Funds Spent &amp; Transferred'!Y9</f>
        <v>1.3003329042898243E-2</v>
      </c>
      <c r="H186" s="89">
        <f>H9/'Total Funds Spent &amp; Transferred'!Z9</f>
        <v>1.3659280397938338E-2</v>
      </c>
    </row>
    <row r="187" spans="1:16">
      <c r="A187" s="51" t="s">
        <v>91</v>
      </c>
      <c r="B187" s="89">
        <f>B10/'Total Funds Spent &amp; Transferred'!T10</f>
        <v>1.4976842223514019E-2</v>
      </c>
      <c r="C187" s="89">
        <f>C10/'Total Funds Spent &amp; Transferred'!U10</f>
        <v>1.8371674804421732E-2</v>
      </c>
      <c r="D187" s="89">
        <f>D10/'Total Funds Spent &amp; Transferred'!V10</f>
        <v>2.3293788774218505E-2</v>
      </c>
      <c r="E187" s="89">
        <f>E10/'Total Funds Spent &amp; Transferred'!W10</f>
        <v>1.5847342668690419E-2</v>
      </c>
      <c r="F187" s="89">
        <f>F10/'Total Funds Spent &amp; Transferred'!X10</f>
        <v>6.493178485361269E-3</v>
      </c>
      <c r="G187" s="89">
        <f>G10/'Total Funds Spent &amp; Transferred'!Y10</f>
        <v>6.910242758359926E-2</v>
      </c>
      <c r="H187" s="89">
        <f>H10/'Total Funds Spent &amp; Transferred'!Z10</f>
        <v>6.2708570403786135E-2</v>
      </c>
    </row>
    <row r="188" spans="1:16">
      <c r="A188" s="51" t="s">
        <v>93</v>
      </c>
      <c r="B188" s="89">
        <f>B11/'Total Funds Spent &amp; Transferred'!T11</f>
        <v>2.0821216393009712E-2</v>
      </c>
      <c r="C188" s="89">
        <f>C11/'Total Funds Spent &amp; Transferred'!U11</f>
        <v>2.2439213047109118E-2</v>
      </c>
      <c r="D188" s="89">
        <f>D11/'Total Funds Spent &amp; Transferred'!V11</f>
        <v>2.177337191597711E-2</v>
      </c>
      <c r="E188" s="89">
        <f>E11/'Total Funds Spent &amp; Transferred'!W11</f>
        <v>6.5511262062625851E-4</v>
      </c>
      <c r="F188" s="89">
        <f>F11/'Total Funds Spent &amp; Transferred'!X11</f>
        <v>7.1882450809552028E-3</v>
      </c>
      <c r="G188" s="89">
        <f>G11/'Total Funds Spent &amp; Transferred'!Y11</f>
        <v>1.3263214223203522E-2</v>
      </c>
      <c r="H188" s="89">
        <f>H11/'Total Funds Spent &amp; Transferred'!Z11</f>
        <v>1.0108190231178617E-2</v>
      </c>
    </row>
    <row r="189" spans="1:16">
      <c r="A189" s="51" t="s">
        <v>95</v>
      </c>
      <c r="B189" s="89">
        <f>B12/'Total Funds Spent &amp; Transferred'!T12</f>
        <v>1.8722262218431769E-2</v>
      </c>
      <c r="C189" s="89">
        <f>C12/'Total Funds Spent &amp; Transferred'!U12</f>
        <v>5.1779449592517391E-3</v>
      </c>
      <c r="D189" s="89">
        <f>D12/'Total Funds Spent &amp; Transferred'!V12</f>
        <v>7.991577049822134E-3</v>
      </c>
      <c r="E189" s="89">
        <f>E12/'Total Funds Spent &amp; Transferred'!W12</f>
        <v>0</v>
      </c>
      <c r="F189" s="89">
        <f>F12/'Total Funds Spent &amp; Transferred'!X12</f>
        <v>1.3248343818694875E-4</v>
      </c>
      <c r="G189" s="89">
        <f>G12/'Total Funds Spent &amp; Transferred'!Y12</f>
        <v>0</v>
      </c>
      <c r="H189" s="89">
        <f>H12/'Total Funds Spent &amp; Transferred'!Z12</f>
        <v>3.2433210998378697E-3</v>
      </c>
    </row>
    <row r="190" spans="1:16">
      <c r="A190" s="51" t="s">
        <v>97</v>
      </c>
      <c r="B190" s="89">
        <f>B13/'Total Funds Spent &amp; Transferred'!T13</f>
        <v>8.1704548172263705E-3</v>
      </c>
      <c r="C190" s="89">
        <f>C13/'Total Funds Spent &amp; Transferred'!U13</f>
        <v>5.2117299318344152E-3</v>
      </c>
      <c r="D190" s="89">
        <f>D13/'Total Funds Spent &amp; Transferred'!V13</f>
        <v>2.5046153457592337E-3</v>
      </c>
      <c r="E190" s="89">
        <f>E13/'Total Funds Spent &amp; Transferred'!W13</f>
        <v>2.1559996061571501E-3</v>
      </c>
      <c r="F190" s="89">
        <f>F13/'Total Funds Spent &amp; Transferred'!X13</f>
        <v>1.9308555145123136E-3</v>
      </c>
      <c r="G190" s="89">
        <f>G13/'Total Funds Spent &amp; Transferred'!Y13</f>
        <v>2.6585130104614615E-3</v>
      </c>
      <c r="H190" s="89">
        <f>H13/'Total Funds Spent &amp; Transferred'!Z13</f>
        <v>2.0577753871401489E-3</v>
      </c>
    </row>
    <row r="191" spans="1:16">
      <c r="A191" s="51" t="s">
        <v>99</v>
      </c>
      <c r="B191" s="89">
        <f>B14/'Total Funds Spent &amp; Transferred'!T14</f>
        <v>3.8376725575287485E-2</v>
      </c>
      <c r="C191" s="89">
        <f>C14/'Total Funds Spent &amp; Transferred'!U14</f>
        <v>9.3736482908035688E-3</v>
      </c>
      <c r="D191" s="89">
        <f>D14/'Total Funds Spent &amp; Transferred'!V14</f>
        <v>1.174496682531917E-2</v>
      </c>
      <c r="E191" s="89">
        <f>E14/'Total Funds Spent &amp; Transferred'!W14</f>
        <v>8.8496105877956446E-3</v>
      </c>
      <c r="F191" s="89">
        <f>F14/'Total Funds Spent &amp; Transferred'!X14</f>
        <v>4.143189877949198E-3</v>
      </c>
      <c r="G191" s="89">
        <f>G14/'Total Funds Spent &amp; Transferred'!Y14</f>
        <v>6.1301671893513989E-3</v>
      </c>
      <c r="H191" s="89">
        <f>H14/'Total Funds Spent &amp; Transferred'!Z14</f>
        <v>5.1229704302129357E-3</v>
      </c>
    </row>
    <row r="192" spans="1:16">
      <c r="A192" s="51" t="s">
        <v>101</v>
      </c>
      <c r="B192" s="89">
        <f>B15/'Total Funds Spent &amp; Transferred'!T15</f>
        <v>8.4701674428916459E-3</v>
      </c>
      <c r="C192" s="89">
        <f>C15/'Total Funds Spent &amp; Transferred'!U15</f>
        <v>3.0971004745786236E-3</v>
      </c>
      <c r="D192" s="89">
        <f>D15/'Total Funds Spent &amp; Transferred'!V15</f>
        <v>1.0303797984184205E-2</v>
      </c>
      <c r="E192" s="89">
        <f>E15/'Total Funds Spent &amp; Transferred'!W15</f>
        <v>7.7070844614296179E-3</v>
      </c>
      <c r="F192" s="89">
        <f>F15/'Total Funds Spent &amp; Transferred'!X15</f>
        <v>8.5313299495326407E-3</v>
      </c>
      <c r="G192" s="89">
        <f>G15/'Total Funds Spent &amp; Transferred'!Y15</f>
        <v>7.13946203714443E-3</v>
      </c>
      <c r="H192" s="89">
        <f>H15/'Total Funds Spent &amp; Transferred'!Z15</f>
        <v>7.4524494416623914E-3</v>
      </c>
    </row>
    <row r="193" spans="1:8">
      <c r="A193" s="51" t="s">
        <v>102</v>
      </c>
      <c r="B193" s="89">
        <f>B16/'Total Funds Spent &amp; Transferred'!T16</f>
        <v>1.0787908152179088E-2</v>
      </c>
      <c r="C193" s="89">
        <f>C16/'Total Funds Spent &amp; Transferred'!U16</f>
        <v>1.8413594214605956E-2</v>
      </c>
      <c r="D193" s="89">
        <f>D16/'Total Funds Spent &amp; Transferred'!V16</f>
        <v>1.411916170821432E-2</v>
      </c>
      <c r="E193" s="89">
        <f>E16/'Total Funds Spent &amp; Transferred'!W16</f>
        <v>1.3278745918283581E-2</v>
      </c>
      <c r="F193" s="89">
        <f>F16/'Total Funds Spent &amp; Transferred'!X16</f>
        <v>1.8513151419520028E-2</v>
      </c>
      <c r="G193" s="89">
        <f>G16/'Total Funds Spent &amp; Transferred'!Y16</f>
        <v>1.4819645115868162E-2</v>
      </c>
      <c r="H193" s="89">
        <f>H16/'Total Funds Spent &amp; Transferred'!Z16</f>
        <v>1.8964477828962139E-2</v>
      </c>
    </row>
    <row r="194" spans="1:8">
      <c r="A194" s="51" t="s">
        <v>103</v>
      </c>
      <c r="B194" s="89">
        <f>B17/'Total Funds Spent &amp; Transferred'!T17</f>
        <v>2.7435090910242491E-2</v>
      </c>
      <c r="C194" s="89">
        <f>C17/'Total Funds Spent &amp; Transferred'!U17</f>
        <v>2.4059470282385767E-2</v>
      </c>
      <c r="D194" s="89">
        <f>D17/'Total Funds Spent &amp; Transferred'!V17</f>
        <v>3.4197702369707372E-2</v>
      </c>
      <c r="E194" s="89">
        <f>E17/'Total Funds Spent &amp; Transferred'!W17</f>
        <v>4.2720601204347071E-2</v>
      </c>
      <c r="F194" s="89">
        <f>F17/'Total Funds Spent &amp; Transferred'!X17</f>
        <v>2.0649430332109555E-2</v>
      </c>
      <c r="G194" s="89">
        <f>G17/'Total Funds Spent &amp; Transferred'!Y17</f>
        <v>2.7462829911688171E-2</v>
      </c>
      <c r="H194" s="89">
        <f>H17/'Total Funds Spent &amp; Transferred'!Z17</f>
        <v>2.8311749185159912E-2</v>
      </c>
    </row>
    <row r="195" spans="1:8">
      <c r="A195" s="51" t="s">
        <v>104</v>
      </c>
      <c r="B195" s="89">
        <f>B18/'Total Funds Spent &amp; Transferred'!T18</f>
        <v>1.8170661296781658E-3</v>
      </c>
      <c r="C195" s="89">
        <f>C18/'Total Funds Spent &amp; Transferred'!U18</f>
        <v>1.0764638905405876E-4</v>
      </c>
      <c r="D195" s="89">
        <f>D18/'Total Funds Spent &amp; Transferred'!V18</f>
        <v>1.7309990670019175E-4</v>
      </c>
      <c r="E195" s="89">
        <f>E18/'Total Funds Spent &amp; Transferred'!W18</f>
        <v>5.406178786574344E-5</v>
      </c>
      <c r="F195" s="89">
        <f>F18/'Total Funds Spent &amp; Transferred'!X18</f>
        <v>2.5994466391643779E-5</v>
      </c>
      <c r="G195" s="89">
        <f>G18/'Total Funds Spent &amp; Transferred'!Y18</f>
        <v>0</v>
      </c>
      <c r="H195" s="89">
        <f>H18/'Total Funds Spent &amp; Transferred'!Z18</f>
        <v>0</v>
      </c>
    </row>
    <row r="196" spans="1:8">
      <c r="A196" s="51" t="s">
        <v>105</v>
      </c>
      <c r="B196" s="89">
        <f>B19/'Total Funds Spent &amp; Transferred'!T19</f>
        <v>1.3821553321980391E-2</v>
      </c>
      <c r="C196" s="89">
        <f>C19/'Total Funds Spent &amp; Transferred'!U19</f>
        <v>2.8425275515725091E-2</v>
      </c>
      <c r="D196" s="89">
        <f>D19/'Total Funds Spent &amp; Transferred'!V19</f>
        <v>1.673851159099999E-2</v>
      </c>
      <c r="E196" s="89">
        <f>E19/'Total Funds Spent &amp; Transferred'!W19</f>
        <v>2.062078374120211E-2</v>
      </c>
      <c r="F196" s="89">
        <f>F19/'Total Funds Spent &amp; Transferred'!X19</f>
        <v>3.7050505361085985E-2</v>
      </c>
      <c r="G196" s="89">
        <f>G19/'Total Funds Spent &amp; Transferred'!Y19</f>
        <v>3.8396622187549641E-2</v>
      </c>
      <c r="H196" s="89">
        <f>H19/'Total Funds Spent &amp; Transferred'!Z19</f>
        <v>3.1552551236544879E-2</v>
      </c>
    </row>
    <row r="197" spans="1:8">
      <c r="A197" s="51" t="s">
        <v>107</v>
      </c>
      <c r="B197" s="89">
        <f>B20/'Total Funds Spent &amp; Transferred'!T20</f>
        <v>3.3357942145838628E-3</v>
      </c>
      <c r="C197" s="89">
        <f>C20/'Total Funds Spent &amp; Transferred'!U20</f>
        <v>4.5477552880919562E-3</v>
      </c>
      <c r="D197" s="89">
        <f>D20/'Total Funds Spent &amp; Transferred'!V20</f>
        <v>4.2063837268186454E-3</v>
      </c>
      <c r="E197" s="89">
        <f>E20/'Total Funds Spent &amp; Transferred'!W20</f>
        <v>4.8889924721004976E-3</v>
      </c>
      <c r="F197" s="89">
        <f>F20/'Total Funds Spent &amp; Transferred'!X20</f>
        <v>5.8794294380645033E-3</v>
      </c>
      <c r="G197" s="89">
        <f>G20/'Total Funds Spent &amp; Transferred'!Y20</f>
        <v>8.6780451889814456E-3</v>
      </c>
      <c r="H197" s="89">
        <f>H20/'Total Funds Spent &amp; Transferred'!Z20</f>
        <v>1.0692852052501051E-2</v>
      </c>
    </row>
    <row r="198" spans="1:8">
      <c r="A198" s="51" t="s">
        <v>76</v>
      </c>
      <c r="B198" s="89">
        <f>B21/'Total Funds Spent &amp; Transferred'!T21</f>
        <v>1.2265735162612533E-2</v>
      </c>
      <c r="C198" s="89">
        <f>C21/'Total Funds Spent &amp; Transferred'!U21</f>
        <v>2.8699938769894472E-2</v>
      </c>
      <c r="D198" s="89">
        <f>D21/'Total Funds Spent &amp; Transferred'!V21</f>
        <v>3.9359822841068343E-2</v>
      </c>
      <c r="E198" s="89">
        <f>E21/'Total Funds Spent &amp; Transferred'!W21</f>
        <v>1.9117676482956324E-2</v>
      </c>
      <c r="F198" s="89">
        <f>F21/'Total Funds Spent &amp; Transferred'!X21</f>
        <v>8.9737235087036984E-3</v>
      </c>
      <c r="G198" s="89">
        <f>G21/'Total Funds Spent &amp; Transferred'!Y21</f>
        <v>8.6727251241408686E-3</v>
      </c>
      <c r="H198" s="89">
        <f>H21/'Total Funds Spent &amp; Transferred'!Z21</f>
        <v>1.3735157878870632E-2</v>
      </c>
    </row>
    <row r="199" spans="1:8">
      <c r="A199" s="51" t="s">
        <v>110</v>
      </c>
      <c r="B199" s="89">
        <f>B22/'Total Funds Spent &amp; Transferred'!T22</f>
        <v>8.2287097477598201E-3</v>
      </c>
      <c r="C199" s="89">
        <f>C22/'Total Funds Spent &amp; Transferred'!U22</f>
        <v>1.2907133483288254E-2</v>
      </c>
      <c r="D199" s="89">
        <f>D22/'Total Funds Spent &amp; Transferred'!V22</f>
        <v>4.7693650287999488E-3</v>
      </c>
      <c r="E199" s="89">
        <f>E22/'Total Funds Spent &amp; Transferred'!W22</f>
        <v>4.6273117303213193E-3</v>
      </c>
      <c r="F199" s="89">
        <f>F22/'Total Funds Spent &amp; Transferred'!X22</f>
        <v>5.018590226450164E-3</v>
      </c>
      <c r="G199" s="89">
        <f>G22/'Total Funds Spent &amp; Transferred'!Y22</f>
        <v>8.395758570521196E-3</v>
      </c>
      <c r="H199" s="89">
        <f>H22/'Total Funds Spent &amp; Transferred'!Z22</f>
        <v>1.0184086127762317E-2</v>
      </c>
    </row>
    <row r="200" spans="1:8">
      <c r="A200" s="51" t="s">
        <v>111</v>
      </c>
      <c r="B200" s="89">
        <f>B23/'Total Funds Spent &amp; Transferred'!T23</f>
        <v>3.1926889888878353E-3</v>
      </c>
      <c r="C200" s="89">
        <f>C23/'Total Funds Spent &amp; Transferred'!U23</f>
        <v>1.9851618526892378E-3</v>
      </c>
      <c r="D200" s="89">
        <f>D23/'Total Funds Spent &amp; Transferred'!V23</f>
        <v>2.6993710435319175E-3</v>
      </c>
      <c r="E200" s="89">
        <f>E23/'Total Funds Spent &amp; Transferred'!W23</f>
        <v>7.5612780949438447E-3</v>
      </c>
      <c r="F200" s="89">
        <f>F23/'Total Funds Spent &amp; Transferred'!X23</f>
        <v>8.8256703890004229E-3</v>
      </c>
      <c r="G200" s="89">
        <f>G23/'Total Funds Spent &amp; Transferred'!Y23</f>
        <v>3.233886725390691E-2</v>
      </c>
      <c r="H200" s="89">
        <f>H23/'Total Funds Spent &amp; Transferred'!Z23</f>
        <v>9.3159120871870223E-3</v>
      </c>
    </row>
    <row r="201" spans="1:8">
      <c r="A201" s="51" t="s">
        <v>113</v>
      </c>
      <c r="B201" s="89">
        <f>B24/'Total Funds Spent &amp; Transferred'!T24</f>
        <v>1.6671858271785255E-2</v>
      </c>
      <c r="C201" s="89">
        <f>C24/'Total Funds Spent &amp; Transferred'!U24</f>
        <v>1.9862191569084881E-2</v>
      </c>
      <c r="D201" s="89">
        <f>D24/'Total Funds Spent &amp; Transferred'!V24</f>
        <v>1.2348443031925075E-3</v>
      </c>
      <c r="E201" s="89">
        <f>E24/'Total Funds Spent &amp; Transferred'!W24</f>
        <v>5.7842733146295563E-3</v>
      </c>
      <c r="F201" s="89">
        <f>F24/'Total Funds Spent &amp; Transferred'!X24</f>
        <v>8.4391066076230307E-4</v>
      </c>
      <c r="G201" s="89">
        <f>G24/'Total Funds Spent &amp; Transferred'!Y24</f>
        <v>1.4907360547313784E-2</v>
      </c>
      <c r="H201" s="89">
        <f>H24/'Total Funds Spent &amp; Transferred'!Z24</f>
        <v>5.8783160604783293E-4</v>
      </c>
    </row>
    <row r="202" spans="1:8">
      <c r="A202" s="51" t="s">
        <v>78</v>
      </c>
      <c r="B202" s="89">
        <f>B25/'Total Funds Spent &amp; Transferred'!T25</f>
        <v>1.1419786052482703E-2</v>
      </c>
      <c r="C202" s="89">
        <f>C25/'Total Funds Spent &amp; Transferred'!U25</f>
        <v>8.4746411825157818E-3</v>
      </c>
      <c r="D202" s="89">
        <f>D25/'Total Funds Spent &amp; Transferred'!V25</f>
        <v>1.1068091716776066E-2</v>
      </c>
      <c r="E202" s="89">
        <f>E25/'Total Funds Spent &amp; Transferred'!W25</f>
        <v>1.0789107501782929E-2</v>
      </c>
      <c r="F202" s="89">
        <f>F25/'Total Funds Spent &amp; Transferred'!X25</f>
        <v>7.6672510236865049E-3</v>
      </c>
      <c r="G202" s="89">
        <f>G25/'Total Funds Spent &amp; Transferred'!Y25</f>
        <v>7.0082362656919157E-3</v>
      </c>
      <c r="H202" s="89">
        <f>H25/'Total Funds Spent &amp; Transferred'!Z25</f>
        <v>3.2597625139653909E-3</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3.5245156330571755E-3</v>
      </c>
      <c r="C204" s="89">
        <f>C27/'Total Funds Spent &amp; Transferred'!U27</f>
        <v>3.042615827249808E-3</v>
      </c>
      <c r="D204" s="89">
        <f>D27/'Total Funds Spent &amp; Transferred'!V27</f>
        <v>2.9701395724753615E-3</v>
      </c>
      <c r="E204" s="89">
        <f>E27/'Total Funds Spent &amp; Transferred'!W27</f>
        <v>3.1435567651976566E-3</v>
      </c>
      <c r="F204" s="89">
        <f>F27/'Total Funds Spent &amp; Transferred'!X27</f>
        <v>4.6932978073100113E-3</v>
      </c>
      <c r="G204" s="89">
        <f>G27/'Total Funds Spent &amp; Transferred'!Y27</f>
        <v>2.7724729337893221E-3</v>
      </c>
      <c r="H204" s="89">
        <f>H27/'Total Funds Spent &amp; Transferred'!Z27</f>
        <v>3.3823091936880747E-3</v>
      </c>
    </row>
    <row r="205" spans="1:8">
      <c r="A205" s="51" t="s">
        <v>77</v>
      </c>
      <c r="B205" s="89">
        <f>B28/'Total Funds Spent &amp; Transferred'!T28</f>
        <v>3.6768572967222154E-4</v>
      </c>
      <c r="C205" s="89">
        <f>C28/'Total Funds Spent &amp; Transferred'!U28</f>
        <v>1.7955734705032151E-4</v>
      </c>
      <c r="D205" s="89">
        <f>D28/'Total Funds Spent &amp; Transferred'!V28</f>
        <v>5.705838075020271E-4</v>
      </c>
      <c r="E205" s="89">
        <f>E28/'Total Funds Spent &amp; Transferred'!W28</f>
        <v>9.220792293817133E-4</v>
      </c>
      <c r="F205" s="89">
        <f>F28/'Total Funds Spent &amp; Transferred'!X28</f>
        <v>1.222356697943311E-3</v>
      </c>
      <c r="G205" s="89">
        <f>G28/'Total Funds Spent &amp; Transferred'!Y28</f>
        <v>7.4035349394025384E-4</v>
      </c>
      <c r="H205" s="89">
        <f>H28/'Total Funds Spent &amp; Transferred'!Z28</f>
        <v>7.6322002098976873E-4</v>
      </c>
    </row>
    <row r="206" spans="1:8">
      <c r="A206" s="51" t="s">
        <v>120</v>
      </c>
      <c r="B206" s="89">
        <f>B29/'Total Funds Spent &amp; Transferred'!T29</f>
        <v>5.0528727975508508E-3</v>
      </c>
      <c r="C206" s="89">
        <f>C29/'Total Funds Spent &amp; Transferred'!U29</f>
        <v>2.5308539452363155E-2</v>
      </c>
      <c r="D206" s="89">
        <f>D29/'Total Funds Spent &amp; Transferred'!V29</f>
        <v>1.7644772791328225E-3</v>
      </c>
      <c r="E206" s="89">
        <f>E29/'Total Funds Spent &amp; Transferred'!W29</f>
        <v>1.6620635313901485E-3</v>
      </c>
      <c r="F206" s="89">
        <f>F29/'Total Funds Spent &amp; Transferred'!X29</f>
        <v>1.0178475027442039E-2</v>
      </c>
      <c r="G206" s="89">
        <f>G29/'Total Funds Spent &amp; Transferred'!Y29</f>
        <v>1.9688318030740837E-2</v>
      </c>
      <c r="H206" s="89">
        <f>H29/'Total Funds Spent &amp; Transferred'!Z29</f>
        <v>2.2837861293613638E-2</v>
      </c>
    </row>
    <row r="207" spans="1:8">
      <c r="A207" s="51" t="s">
        <v>122</v>
      </c>
      <c r="B207" s="89">
        <f>B30/'Total Funds Spent &amp; Transferred'!T30</f>
        <v>2.6788749103130185E-3</v>
      </c>
      <c r="C207" s="89">
        <f>C30/'Total Funds Spent &amp; Transferred'!U30</f>
        <v>0</v>
      </c>
      <c r="D207" s="89">
        <f>D30/'Total Funds Spent &amp; Transferred'!V30</f>
        <v>3.2730083407798228E-3</v>
      </c>
      <c r="E207" s="89">
        <f>E30/'Total Funds Spent &amp; Transferred'!W30</f>
        <v>3.7317985810604395E-3</v>
      </c>
      <c r="F207" s="89">
        <f>F30/'Total Funds Spent &amp; Transferred'!X30</f>
        <v>5.4650845380363848E-3</v>
      </c>
      <c r="G207" s="89">
        <f>G30/'Total Funds Spent &amp; Transferred'!Y30</f>
        <v>2.1033711734902228E-3</v>
      </c>
      <c r="H207" s="89">
        <f>H30/'Total Funds Spent &amp; Transferred'!Z30</f>
        <v>9.4349615879883166E-4</v>
      </c>
    </row>
    <row r="208" spans="1:8">
      <c r="A208" s="51" t="s">
        <v>124</v>
      </c>
      <c r="B208" s="89">
        <f>B31/'Total Funds Spent &amp; Transferred'!T31</f>
        <v>3.4067506708665672E-2</v>
      </c>
      <c r="C208" s="89">
        <f>C31/'Total Funds Spent &amp; Transferred'!U31</f>
        <v>3.2703043071555346E-2</v>
      </c>
      <c r="D208" s="89">
        <f>D31/'Total Funds Spent &amp; Transferred'!V31</f>
        <v>4.4342085618014185E-2</v>
      </c>
      <c r="E208" s="89">
        <f>E31/'Total Funds Spent &amp; Transferred'!W31</f>
        <v>1.6739207388870924E-2</v>
      </c>
      <c r="F208" s="89">
        <f>F31/'Total Funds Spent &amp; Transferred'!X31</f>
        <v>2.0297859027564948E-2</v>
      </c>
      <c r="G208" s="89">
        <f>G31/'Total Funds Spent &amp; Transferred'!Y31</f>
        <v>2.2020768821565284E-2</v>
      </c>
      <c r="H208" s="89">
        <f>H31/'Total Funds Spent &amp; Transferred'!Z31</f>
        <v>1.7230109490224989E-2</v>
      </c>
    </row>
    <row r="209" spans="1:8">
      <c r="A209" s="51" t="s">
        <v>126</v>
      </c>
      <c r="B209" s="89">
        <f>B32/'Total Funds Spent &amp; Transferred'!T32</f>
        <v>2.7623593196813238E-3</v>
      </c>
      <c r="C209" s="89">
        <f>C32/'Total Funds Spent &amp; Transferred'!U32</f>
        <v>2.0178847908334245E-3</v>
      </c>
      <c r="D209" s="89">
        <f>D32/'Total Funds Spent &amp; Transferred'!V32</f>
        <v>0</v>
      </c>
      <c r="E209" s="89">
        <f>E32/'Total Funds Spent &amp; Transferred'!W32</f>
        <v>1.9652752376654618E-3</v>
      </c>
      <c r="F209" s="89">
        <f>F32/'Total Funds Spent &amp; Transferred'!X32</f>
        <v>4.4240210837086236E-3</v>
      </c>
      <c r="G209" s="89">
        <f>G32/'Total Funds Spent &amp; Transferred'!Y32</f>
        <v>2.8244288387076206E-3</v>
      </c>
      <c r="H209" s="89">
        <f>H32/'Total Funds Spent &amp; Transferred'!Z32</f>
        <v>3.5905090278851378E-3</v>
      </c>
    </row>
    <row r="210" spans="1:8">
      <c r="A210" s="51" t="s">
        <v>127</v>
      </c>
      <c r="B210" s="89">
        <f>B33/'Total Funds Spent &amp; Transferred'!T33</f>
        <v>8.5587781529061172E-2</v>
      </c>
      <c r="C210" s="89">
        <f>C33/'Total Funds Spent &amp; Transferred'!U33</f>
        <v>4.6294796136716165E-2</v>
      </c>
      <c r="D210" s="89">
        <f>D33/'Total Funds Spent &amp; Transferred'!V33</f>
        <v>6.1558523789231476E-2</v>
      </c>
      <c r="E210" s="89">
        <f>E33/'Total Funds Spent &amp; Transferred'!W33</f>
        <v>5.2304385715723774E-2</v>
      </c>
      <c r="F210" s="89">
        <f>F33/'Total Funds Spent &amp; Transferred'!X33</f>
        <v>4.3014555314099007E-2</v>
      </c>
      <c r="G210" s="89">
        <f>G33/'Total Funds Spent &amp; Transferred'!Y33</f>
        <v>3.8313643965895545E-2</v>
      </c>
      <c r="H210" s="89">
        <f>H33/'Total Funds Spent &amp; Transferred'!Z33</f>
        <v>3.3507408018400464E-2</v>
      </c>
    </row>
    <row r="211" spans="1:8">
      <c r="A211" s="51" t="s">
        <v>128</v>
      </c>
      <c r="B211" s="89">
        <f>B34/'Total Funds Spent &amp; Transferred'!T34</f>
        <v>3.7980724637189441E-2</v>
      </c>
      <c r="C211" s="89">
        <f>C34/'Total Funds Spent &amp; Transferred'!U34</f>
        <v>3.5696941311943349E-2</v>
      </c>
      <c r="D211" s="89">
        <f>D34/'Total Funds Spent &amp; Transferred'!V34</f>
        <v>3.7367720517365199E-2</v>
      </c>
      <c r="E211" s="89">
        <f>E34/'Total Funds Spent &amp; Transferred'!W34</f>
        <v>3.3295649693082616E-2</v>
      </c>
      <c r="F211" s="89">
        <f>F34/'Total Funds Spent &amp; Transferred'!X34</f>
        <v>2.9235397552769084E-2</v>
      </c>
      <c r="G211" s="89">
        <f>G34/'Total Funds Spent &amp; Transferred'!Y34</f>
        <v>3.3014947660469286E-2</v>
      </c>
      <c r="H211" s="89">
        <f>H34/'Total Funds Spent &amp; Transferred'!Z34</f>
        <v>3.2937968799101741E-2</v>
      </c>
    </row>
    <row r="212" spans="1:8">
      <c r="A212" s="51" t="s">
        <v>130</v>
      </c>
      <c r="B212" s="89">
        <f>B35/'Total Funds Spent &amp; Transferred'!T35</f>
        <v>2.8844956035118064E-3</v>
      </c>
      <c r="C212" s="89">
        <f>C35/'Total Funds Spent &amp; Transferred'!U35</f>
        <v>1.6768287662934631E-3</v>
      </c>
      <c r="D212" s="89">
        <f>D35/'Total Funds Spent &amp; Transferred'!V35</f>
        <v>1.9117925065109461E-3</v>
      </c>
      <c r="E212" s="89">
        <f>E35/'Total Funds Spent &amp; Transferred'!W35</f>
        <v>1.6871466830438717E-3</v>
      </c>
      <c r="F212" s="89">
        <f>F35/'Total Funds Spent &amp; Transferred'!X35</f>
        <v>1.5738446149922744E-3</v>
      </c>
      <c r="G212" s="89">
        <f>G35/'Total Funds Spent &amp; Transferred'!Y35</f>
        <v>1.1103376465002751E-3</v>
      </c>
      <c r="H212" s="89">
        <f>H35/'Total Funds Spent &amp; Transferred'!Z35</f>
        <v>2.0532631026030936E-3</v>
      </c>
    </row>
    <row r="213" spans="1:8">
      <c r="A213" s="51" t="s">
        <v>131</v>
      </c>
      <c r="B213" s="89">
        <f>B36/'Total Funds Spent &amp; Transferred'!T36</f>
        <v>3.7675280173370667E-3</v>
      </c>
      <c r="C213" s="89">
        <f>C36/'Total Funds Spent &amp; Transferred'!U36</f>
        <v>3.3496480050989601E-3</v>
      </c>
      <c r="D213" s="89">
        <f>D36/'Total Funds Spent &amp; Transferred'!V36</f>
        <v>2.3547609752972193E-3</v>
      </c>
      <c r="E213" s="89">
        <f>E36/'Total Funds Spent &amp; Transferred'!W36</f>
        <v>2.19272583256412E-3</v>
      </c>
      <c r="F213" s="89">
        <f>F36/'Total Funds Spent &amp; Transferred'!X36</f>
        <v>2.682729609680017E-3</v>
      </c>
      <c r="G213" s="89">
        <f>G36/'Total Funds Spent &amp; Transferred'!Y36</f>
        <v>3.0229312744513488E-3</v>
      </c>
      <c r="H213" s="89">
        <f>H36/'Total Funds Spent &amp; Transferred'!Z36</f>
        <v>4.2660674714170782E-3</v>
      </c>
    </row>
    <row r="214" spans="1:8">
      <c r="A214" s="51" t="s">
        <v>132</v>
      </c>
      <c r="B214" s="89">
        <f>B37/'Total Funds Spent &amp; Transferred'!T37</f>
        <v>3.9889218272141534E-3</v>
      </c>
      <c r="C214" s="89">
        <f>C37/'Total Funds Spent &amp; Transferred'!U37</f>
        <v>1.5537522970899208E-3</v>
      </c>
      <c r="D214" s="89">
        <f>D37/'Total Funds Spent &amp; Transferred'!V37</f>
        <v>1.1836366232202879E-3</v>
      </c>
      <c r="E214" s="89">
        <f>E37/'Total Funds Spent &amp; Transferred'!W37</f>
        <v>1.8210086605999303E-3</v>
      </c>
      <c r="F214" s="89">
        <f>F37/'Total Funds Spent &amp; Transferred'!X37</f>
        <v>1.9124190041935375E-4</v>
      </c>
      <c r="G214" s="89">
        <f>G37/'Total Funds Spent &amp; Transferred'!Y37</f>
        <v>7.5047945522184478E-4</v>
      </c>
      <c r="H214" s="89">
        <f>H37/'Total Funds Spent &amp; Transferred'!Z37</f>
        <v>1.6569780055906706E-3</v>
      </c>
    </row>
    <row r="215" spans="1:8">
      <c r="A215" s="51" t="s">
        <v>75</v>
      </c>
      <c r="B215" s="89">
        <f>B38/'Total Funds Spent &amp; Transferred'!T38</f>
        <v>2.5691955640132951E-3</v>
      </c>
      <c r="C215" s="89">
        <f>C38/'Total Funds Spent &amp; Transferred'!U38</f>
        <v>1.6412087226694112E-3</v>
      </c>
      <c r="D215" s="89">
        <f>D38/'Total Funds Spent &amp; Transferred'!V38</f>
        <v>1.1225155621621629E-3</v>
      </c>
      <c r="E215" s="89">
        <f>E38/'Total Funds Spent &amp; Transferred'!W38</f>
        <v>7.2743098514079679E-4</v>
      </c>
      <c r="F215" s="89">
        <f>F38/'Total Funds Spent &amp; Transferred'!X38</f>
        <v>3.9175476258836101E-3</v>
      </c>
      <c r="G215" s="89">
        <f>G38/'Total Funds Spent &amp; Transferred'!Y38</f>
        <v>3.2015875172312128E-3</v>
      </c>
      <c r="H215" s="89">
        <f>H38/'Total Funds Spent &amp; Transferred'!Z38</f>
        <v>2.1931714291680447E-3</v>
      </c>
    </row>
    <row r="216" spans="1:8">
      <c r="A216" s="51" t="s">
        <v>133</v>
      </c>
      <c r="B216" s="89">
        <f>B39/'Total Funds Spent &amp; Transferred'!T39</f>
        <v>1.3605607611550902E-2</v>
      </c>
      <c r="C216" s="89">
        <f>C39/'Total Funds Spent &amp; Transferred'!U39</f>
        <v>1.0329304927367063E-2</v>
      </c>
      <c r="D216" s="89">
        <f>D39/'Total Funds Spent &amp; Transferred'!V39</f>
        <v>1.6500049993380766E-2</v>
      </c>
      <c r="E216" s="89">
        <f>E39/'Total Funds Spent &amp; Transferred'!W39</f>
        <v>8.9027528830862325E-3</v>
      </c>
      <c r="F216" s="89">
        <f>F39/'Total Funds Spent &amp; Transferred'!X39</f>
        <v>1.0370585262708452E-2</v>
      </c>
      <c r="G216" s="89">
        <f>G39/'Total Funds Spent &amp; Transferred'!Y39</f>
        <v>3.2688678696354403E-2</v>
      </c>
      <c r="H216" s="89">
        <f>H39/'Total Funds Spent &amp; Transferred'!Z39</f>
        <v>5.2872655104475981E-2</v>
      </c>
    </row>
    <row r="217" spans="1:8">
      <c r="A217" s="51" t="s">
        <v>134</v>
      </c>
      <c r="B217" s="89">
        <f>B40/'Total Funds Spent &amp; Transferred'!T40</f>
        <v>8.1832602771733463E-3</v>
      </c>
      <c r="C217" s="89">
        <f>C40/'Total Funds Spent &amp; Transferred'!U40</f>
        <v>1.1535536511728832E-2</v>
      </c>
      <c r="D217" s="89">
        <f>D40/'Total Funds Spent &amp; Transferred'!V40</f>
        <v>1.5359719134698238E-2</v>
      </c>
      <c r="E217" s="89">
        <f>E40/'Total Funds Spent &amp; Transferred'!W40</f>
        <v>1.2428099048818832E-2</v>
      </c>
      <c r="F217" s="89">
        <f>F40/'Total Funds Spent &amp; Transferred'!X40</f>
        <v>1.4426383634955565E-2</v>
      </c>
      <c r="G217" s="89">
        <f>G40/'Total Funds Spent &amp; Transferred'!Y40</f>
        <v>1.4810806143719744E-2</v>
      </c>
      <c r="H217" s="89">
        <f>H40/'Total Funds Spent &amp; Transferred'!Z40</f>
        <v>1.4085103172675001E-2</v>
      </c>
    </row>
    <row r="218" spans="1:8">
      <c r="A218" s="51" t="s">
        <v>136</v>
      </c>
      <c r="B218" s="89">
        <f>B41/'Total Funds Spent &amp; Transferred'!T41</f>
        <v>1.0659653404520152E-2</v>
      </c>
      <c r="C218" s="89">
        <f>C41/'Total Funds Spent &amp; Transferred'!U41</f>
        <v>8.1929533032628222E-3</v>
      </c>
      <c r="D218" s="89">
        <f>D41/'Total Funds Spent &amp; Transferred'!V41</f>
        <v>6.4291597793512826E-3</v>
      </c>
      <c r="E218" s="89">
        <f>E41/'Total Funds Spent &amp; Transferred'!W41</f>
        <v>6.002598239546594E-3</v>
      </c>
      <c r="F218" s="89">
        <f>F41/'Total Funds Spent &amp; Transferred'!X41</f>
        <v>4.4388161602209797E-3</v>
      </c>
      <c r="G218" s="89">
        <f>G41/'Total Funds Spent &amp; Transferred'!Y41</f>
        <v>6.1342324435845327E-3</v>
      </c>
      <c r="H218" s="89">
        <f>H41/'Total Funds Spent &amp; Transferred'!Z41</f>
        <v>9.4586465217914445E-3</v>
      </c>
    </row>
    <row r="219" spans="1:8">
      <c r="A219" s="51" t="s">
        <v>145</v>
      </c>
      <c r="B219" s="89">
        <f>B42/'Total Funds Spent &amp; Transferred'!T42</f>
        <v>0</v>
      </c>
      <c r="C219" s="89">
        <f>C42/'Total Funds Spent &amp; Transferred'!U42</f>
        <v>2.4126438377575433E-4</v>
      </c>
      <c r="D219" s="89">
        <f>D42/'Total Funds Spent &amp; Transferred'!V42</f>
        <v>0</v>
      </c>
      <c r="E219" s="89">
        <f>E42/'Total Funds Spent &amp; Transferred'!W42</f>
        <v>4.0336226745336917E-3</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9.7931045205584544E-3</v>
      </c>
      <c r="C220" s="89">
        <f>C43/'Total Funds Spent &amp; Transferred'!U43</f>
        <v>9.3007221292290155E-3</v>
      </c>
      <c r="D220" s="89">
        <f>D43/'Total Funds Spent &amp; Transferred'!V43</f>
        <v>9.6661467025515504E-3</v>
      </c>
      <c r="E220" s="89">
        <f>E43/'Total Funds Spent &amp; Transferred'!W43</f>
        <v>9.283086966700398E-3</v>
      </c>
      <c r="F220" s="89">
        <f>F43/'Total Funds Spent &amp; Transferred'!X43</f>
        <v>9.5374294087423091E-3</v>
      </c>
      <c r="G220" s="89">
        <f>G43/'Total Funds Spent &amp; Transferred'!Y43</f>
        <v>9.462287726633177E-3</v>
      </c>
      <c r="H220" s="89">
        <f>H43/'Total Funds Spent &amp; Transferred'!Z43</f>
        <v>1.0219095071855498E-2</v>
      </c>
    </row>
    <row r="221" spans="1:8">
      <c r="A221" s="51" t="s">
        <v>140</v>
      </c>
      <c r="B221" s="89">
        <f>B44/'Total Funds Spent &amp; Transferred'!T44</f>
        <v>1.8795549901573089E-2</v>
      </c>
      <c r="C221" s="89">
        <f>C44/'Total Funds Spent &amp; Transferred'!U44</f>
        <v>1.4470715176296427E-2</v>
      </c>
      <c r="D221" s="89">
        <f>D44/'Total Funds Spent &amp; Transferred'!V44</f>
        <v>1.8326714173118236E-2</v>
      </c>
      <c r="E221" s="89">
        <f>E44/'Total Funds Spent &amp; Transferred'!W44</f>
        <v>1.4313235913161741E-2</v>
      </c>
      <c r="F221" s="89">
        <f>F44/'Total Funds Spent &amp; Transferred'!X44</f>
        <v>1.1450643094125643E-2</v>
      </c>
      <c r="G221" s="89">
        <f>G44/'Total Funds Spent &amp; Transferred'!Y44</f>
        <v>2.9009198052284265E-3</v>
      </c>
      <c r="H221" s="89">
        <f>H44/'Total Funds Spent &amp; Transferred'!Z44</f>
        <v>2.0005509276781212E-3</v>
      </c>
    </row>
    <row r="222" spans="1:8">
      <c r="A222" s="51" t="s">
        <v>142</v>
      </c>
      <c r="B222" s="89">
        <f>B45/'Total Funds Spent &amp; Transferred'!T45</f>
        <v>2.129305091755726E-2</v>
      </c>
      <c r="C222" s="89">
        <f>C45/'Total Funds Spent &amp; Transferred'!U45</f>
        <v>2.2122360000133116E-2</v>
      </c>
      <c r="D222" s="89">
        <f>D45/'Total Funds Spent &amp; Transferred'!V45</f>
        <v>3.0869005875597929E-2</v>
      </c>
      <c r="E222" s="89">
        <f>E45/'Total Funds Spent &amp; Transferred'!W45</f>
        <v>2.0534852141244796E-2</v>
      </c>
      <c r="F222" s="89">
        <f>F45/'Total Funds Spent &amp; Transferred'!X45</f>
        <v>1.7192160270687668E-2</v>
      </c>
      <c r="G222" s="89">
        <f>G45/'Total Funds Spent &amp; Transferred'!Y45</f>
        <v>1.2506776817322044E-2</v>
      </c>
      <c r="H222" s="89">
        <f>H45/'Total Funds Spent &amp; Transferred'!Z45</f>
        <v>1.1330039190755018E-2</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1.9966177769692423E-2</v>
      </c>
      <c r="C224" s="89">
        <f>C47/'Total Funds Spent &amp; Transferred'!U47</f>
        <v>1.1704362423957112E-2</v>
      </c>
      <c r="D224" s="89">
        <f>D47/'Total Funds Spent &amp; Transferred'!V47</f>
        <v>6.8482741530151289E-3</v>
      </c>
      <c r="E224" s="89">
        <f>E47/'Total Funds Spent &amp; Transferred'!W47</f>
        <v>2.1470650020190907E-3</v>
      </c>
      <c r="F224" s="89">
        <f>F47/'Total Funds Spent &amp; Transferred'!X47</f>
        <v>3.1888610953863966E-3</v>
      </c>
      <c r="G224" s="89">
        <f>G47/'Total Funds Spent &amp; Transferred'!Y47</f>
        <v>1.8206602656465967E-4</v>
      </c>
      <c r="H224" s="89">
        <f>H47/'Total Funds Spent &amp; Transferred'!Z47</f>
        <v>7.469904732795715E-3</v>
      </c>
    </row>
    <row r="225" spans="1:8">
      <c r="A225" s="51" t="s">
        <v>148</v>
      </c>
      <c r="B225" s="89">
        <f>B48/'Total Funds Spent &amp; Transferred'!T48</f>
        <v>1.6742173167049412E-2</v>
      </c>
      <c r="C225" s="89">
        <f>C48/'Total Funds Spent &amp; Transferred'!U48</f>
        <v>1.571672524193957E-2</v>
      </c>
      <c r="D225" s="89">
        <f>D48/'Total Funds Spent &amp; Transferred'!V48</f>
        <v>2.1013576205740712E-2</v>
      </c>
      <c r="E225" s="89">
        <f>E48/'Total Funds Spent &amp; Transferred'!W48</f>
        <v>1.6631003250394912E-2</v>
      </c>
      <c r="F225" s="89">
        <f>F48/'Total Funds Spent &amp; Transferred'!X48</f>
        <v>1.7114983714998887E-2</v>
      </c>
      <c r="G225" s="89">
        <f>G48/'Total Funds Spent &amp; Transferred'!Y48</f>
        <v>1.4477175349499893E-2</v>
      </c>
      <c r="H225" s="89">
        <f>H48/'Total Funds Spent &amp; Transferred'!Z48</f>
        <v>9.2724219691810768E-3</v>
      </c>
    </row>
    <row r="226" spans="1:8">
      <c r="A226" s="51" t="s">
        <v>150</v>
      </c>
      <c r="B226" s="89">
        <f>B49/'Total Funds Spent &amp; Transferred'!T49</f>
        <v>6.1815612735494924E-3</v>
      </c>
      <c r="C226" s="89">
        <f>C49/'Total Funds Spent &amp; Transferred'!U49</f>
        <v>7.085448170677593E-3</v>
      </c>
      <c r="D226" s="89">
        <f>D49/'Total Funds Spent &amp; Transferred'!V49</f>
        <v>4.8076085169606224E-3</v>
      </c>
      <c r="E226" s="89">
        <f>E49/'Total Funds Spent &amp; Transferred'!W49</f>
        <v>6.0872548595650765E-3</v>
      </c>
      <c r="F226" s="89">
        <f>F49/'Total Funds Spent &amp; Transferred'!X49</f>
        <v>7.9490087550693703E-3</v>
      </c>
      <c r="G226" s="89">
        <f>G49/'Total Funds Spent &amp; Transferred'!Y49</f>
        <v>8.239497101538075E-3</v>
      </c>
      <c r="H226" s="89">
        <f>H49/'Total Funds Spent &amp; Transferred'!Z49</f>
        <v>9.6722142839685537E-3</v>
      </c>
    </row>
    <row r="227" spans="1:8">
      <c r="A227" s="51" t="s">
        <v>152</v>
      </c>
      <c r="B227" s="89">
        <f>B50/'Total Funds Spent &amp; Transferred'!T50</f>
        <v>3.5590877304646122E-3</v>
      </c>
      <c r="C227" s="89">
        <f>C50/'Total Funds Spent &amp; Transferred'!U50</f>
        <v>2.2836373543584274E-3</v>
      </c>
      <c r="D227" s="89">
        <f>D50/'Total Funds Spent &amp; Transferred'!V50</f>
        <v>1.1255888695837109E-2</v>
      </c>
      <c r="E227" s="89">
        <f>E50/'Total Funds Spent &amp; Transferred'!W50</f>
        <v>1.2037179414233198E-2</v>
      </c>
      <c r="F227" s="89">
        <f>F50/'Total Funds Spent &amp; Transferred'!X50</f>
        <v>9.8094653594257876E-3</v>
      </c>
      <c r="G227" s="89">
        <f>G50/'Total Funds Spent &amp; Transferred'!Y50</f>
        <v>1.2115657985911065E-2</v>
      </c>
      <c r="H227" s="89">
        <f>H50/'Total Funds Spent &amp; Transferred'!Z50</f>
        <v>1.3721761630389705E-2</v>
      </c>
    </row>
    <row r="228" spans="1:8">
      <c r="A228" s="51" t="s">
        <v>153</v>
      </c>
      <c r="B228" s="89">
        <f>B51/'Total Funds Spent &amp; Transferred'!T51</f>
        <v>1.3540789365998169E-2</v>
      </c>
      <c r="C228" s="89">
        <f>C51/'Total Funds Spent &amp; Transferred'!U51</f>
        <v>1.4626056667311583E-2</v>
      </c>
      <c r="D228" s="89">
        <f>D51/'Total Funds Spent &amp; Transferred'!V51</f>
        <v>2.7955467150520254E-2</v>
      </c>
      <c r="E228" s="89">
        <f>E51/'Total Funds Spent &amp; Transferred'!W51</f>
        <v>1.4359704331625254E-2</v>
      </c>
      <c r="F228" s="89">
        <f>F51/'Total Funds Spent &amp; Transferred'!X51</f>
        <v>1.0423585030661727E-2</v>
      </c>
      <c r="G228" s="89">
        <f>G51/'Total Funds Spent &amp; Transferred'!Y51</f>
        <v>7.7472649221442553E-3</v>
      </c>
      <c r="H228" s="89">
        <f>H51/'Total Funds Spent &amp; Transferred'!Z51</f>
        <v>1.1776351475910239E-2</v>
      </c>
    </row>
    <row r="229" spans="1:8">
      <c r="A229" s="51" t="s">
        <v>154</v>
      </c>
      <c r="B229" s="89">
        <f>B52/'Total Funds Spent &amp; Transferred'!T52</f>
        <v>1.0110559663357133E-2</v>
      </c>
      <c r="C229" s="89">
        <f>C52/'Total Funds Spent &amp; Transferred'!U52</f>
        <v>9.6550481375018808E-3</v>
      </c>
      <c r="D229" s="89">
        <f>D52/'Total Funds Spent &amp; Transferred'!V52</f>
        <v>8.6520422495908137E-3</v>
      </c>
      <c r="E229" s="89">
        <f>E52/'Total Funds Spent &amp; Transferred'!W52</f>
        <v>4.0592114397353461E-2</v>
      </c>
      <c r="F229" s="89">
        <f>F52/'Total Funds Spent &amp; Transferred'!X52</f>
        <v>4.3302731729908214E-2</v>
      </c>
      <c r="G229" s="89">
        <f>G52/'Total Funds Spent &amp; Transferred'!Y52</f>
        <v>1.4617026960563391E-2</v>
      </c>
      <c r="H229" s="89">
        <f>H52/'Total Funds Spent &amp; Transferred'!Z52</f>
        <v>1.1611637727591358E-2</v>
      </c>
    </row>
    <row r="230" spans="1:8">
      <c r="A230" s="51" t="s">
        <v>155</v>
      </c>
      <c r="B230" s="89">
        <f>B53/'Total Funds Spent &amp; Transferred'!T53</f>
        <v>0.10012312693670387</v>
      </c>
      <c r="C230" s="89">
        <f>C53/'Total Funds Spent &amp; Transferred'!U53</f>
        <v>2.1246628476398164E-2</v>
      </c>
      <c r="D230" s="89">
        <f>D53/'Total Funds Spent &amp; Transferred'!V53</f>
        <v>1.4209354564014046E-2</v>
      </c>
      <c r="E230" s="89">
        <f>E53/'Total Funds Spent &amp; Transferred'!W53</f>
        <v>2.1428664119426048E-3</v>
      </c>
      <c r="F230" s="89">
        <f>F53/'Total Funds Spent &amp; Transferred'!X53</f>
        <v>7.8565211803500058E-3</v>
      </c>
      <c r="G230" s="89">
        <f>G53/'Total Funds Spent &amp; Transferred'!Y53</f>
        <v>1.3497581113831423E-2</v>
      </c>
      <c r="H230" s="89">
        <f>H53/'Total Funds Spent &amp; Transferred'!Z53</f>
        <v>1.8456913969920642E-2</v>
      </c>
    </row>
    <row r="231" spans="1:8">
      <c r="A231" s="51" t="s">
        <v>157</v>
      </c>
      <c r="B231" s="89">
        <f>B54/'Total Funds Spent &amp; Transferred'!T54</f>
        <v>7.0927673557351556E-3</v>
      </c>
      <c r="C231" s="89">
        <f>C54/'Total Funds Spent &amp; Transferred'!U54</f>
        <v>8.2458428571745533E-3</v>
      </c>
      <c r="D231" s="89">
        <f>D54/'Total Funds Spent &amp; Transferred'!V54</f>
        <v>7.5762346410509565E-3</v>
      </c>
      <c r="E231" s="89">
        <f>E54/'Total Funds Spent &amp; Transferred'!W54</f>
        <v>1.0134784210839628E-2</v>
      </c>
      <c r="F231" s="89">
        <f>F54/'Total Funds Spent &amp; Transferred'!X54</f>
        <v>1.1823246793662994E-2</v>
      </c>
      <c r="G231" s="89">
        <f>G54/'Total Funds Spent &amp; Transferred'!Y54</f>
        <v>7.0691874886953882E-3</v>
      </c>
      <c r="H231" s="89">
        <f>H54/'Total Funds Spent &amp; Transferred'!Z54</f>
        <v>6.160033961068157E-3</v>
      </c>
    </row>
    <row r="232" spans="1:8">
      <c r="A232" s="51" t="s">
        <v>158</v>
      </c>
      <c r="B232" s="89">
        <f>B55/'Total Funds Spent &amp; Transferred'!T55</f>
        <v>3.18957152265003E-3</v>
      </c>
      <c r="C232" s="89">
        <f>C55/'Total Funds Spent &amp; Transferred'!U55</f>
        <v>0.17953062468393463</v>
      </c>
      <c r="D232" s="89">
        <f>D55/'Total Funds Spent &amp; Transferred'!V55</f>
        <v>7.7041962637656475E-2</v>
      </c>
      <c r="E232" s="89">
        <f>E55/'Total Funds Spent &amp; Transferred'!W55</f>
        <v>2.371319920344304E-3</v>
      </c>
      <c r="F232" s="89">
        <f>F55/'Total Funds Spent &amp; Transferred'!X55</f>
        <v>4.5177910747942109E-3</v>
      </c>
      <c r="G232" s="89">
        <f>G55/'Total Funds Spent &amp; Transferred'!Y55</f>
        <v>2.83409427482984E-3</v>
      </c>
      <c r="H232" s="89">
        <f>H55/'Total Funds Spent &amp; Transferred'!Z55</f>
        <v>1.1076233507887872E-2</v>
      </c>
    </row>
    <row r="233" spans="1:8">
      <c r="A233" s="59" t="s">
        <v>159</v>
      </c>
      <c r="B233" s="89">
        <f>B56/'Total Funds Spent &amp; Transferred'!T56</f>
        <v>8.6955848290321009E-3</v>
      </c>
      <c r="C233" s="89">
        <f>C56/'Total Funds Spent &amp; Transferred'!U56</f>
        <v>7.1761428556624375E-3</v>
      </c>
      <c r="D233" s="89">
        <f>D56/'Total Funds Spent &amp; Transferred'!V56</f>
        <v>7.7766469459595372E-3</v>
      </c>
      <c r="E233" s="89">
        <f>E56/'Total Funds Spent &amp; Transferred'!W56</f>
        <v>7.3164764489464934E-3</v>
      </c>
      <c r="F233" s="89">
        <f>F56/'Total Funds Spent &amp; Transferred'!X56</f>
        <v>7.3551214250618486E-3</v>
      </c>
      <c r="G233" s="89">
        <f>G56/'Total Funds Spent &amp; Transferred'!Y56</f>
        <v>8.7181410437327245E-3</v>
      </c>
      <c r="H233" s="89">
        <f>H56/'Total Funds Spent &amp; Transferred'!Z56</f>
        <v>8.288610444276253E-3</v>
      </c>
    </row>
  </sheetData>
  <mergeCells count="33">
    <mergeCell ref="H3:H4"/>
    <mergeCell ref="H62:H63"/>
    <mergeCell ref="H121:H122"/>
    <mergeCell ref="H180:H181"/>
    <mergeCell ref="D180:D181"/>
    <mergeCell ref="F62:F63"/>
    <mergeCell ref="F3:F4"/>
    <mergeCell ref="E62:E63"/>
    <mergeCell ref="E3:E4"/>
    <mergeCell ref="E180:E181"/>
    <mergeCell ref="F180:F181"/>
    <mergeCell ref="F121:F122"/>
    <mergeCell ref="G3:G4"/>
    <mergeCell ref="G62:G63"/>
    <mergeCell ref="G121:G122"/>
    <mergeCell ref="G180:G181"/>
    <mergeCell ref="A1:A2"/>
    <mergeCell ref="A3:A4"/>
    <mergeCell ref="B3:B4"/>
    <mergeCell ref="A62:A63"/>
    <mergeCell ref="B62:B63"/>
    <mergeCell ref="A180:A181"/>
    <mergeCell ref="B180:B181"/>
    <mergeCell ref="A121:A122"/>
    <mergeCell ref="B121:B122"/>
    <mergeCell ref="E121:E122"/>
    <mergeCell ref="C3:C4"/>
    <mergeCell ref="C62:C63"/>
    <mergeCell ref="C121:C122"/>
    <mergeCell ref="C180:C181"/>
    <mergeCell ref="D3:D4"/>
    <mergeCell ref="D62:D63"/>
    <mergeCell ref="D121:D122"/>
  </mergeCells>
  <phoneticPr fontId="39" type="noConversion"/>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2060"/>
  </sheetPr>
  <dimension ref="A1:AF246"/>
  <sheetViews>
    <sheetView topLeftCell="A182" zoomScale="80" zoomScaleNormal="80" workbookViewId="0">
      <pane xSplit="1" topLeftCell="X1" activePane="topRight" state="frozen"/>
      <selection pane="topRight" activeCell="Z233" sqref="Z233"/>
    </sheetView>
  </sheetViews>
  <sheetFormatPr defaultColWidth="9.42578125" defaultRowHeight="12.95"/>
  <cols>
    <col min="1" max="1" width="17" style="49" customWidth="1"/>
    <col min="2" max="3" width="9.42578125" style="49" bestFit="1" customWidth="1"/>
    <col min="4" max="4" width="10.42578125" style="49" bestFit="1" customWidth="1"/>
    <col min="5" max="7" width="11.42578125" style="49" bestFit="1" customWidth="1"/>
    <col min="8" max="9" width="12.42578125" style="49" bestFit="1" customWidth="1"/>
    <col min="10" max="13" width="13" style="49" bestFit="1" customWidth="1"/>
    <col min="14" max="17" width="14.42578125" style="49" bestFit="1" customWidth="1"/>
    <col min="18" max="18" width="14.42578125" style="49" customWidth="1"/>
    <col min="19" max="19" width="15.42578125" style="49" customWidth="1"/>
    <col min="20" max="24" width="14.42578125" style="49" bestFit="1" customWidth="1"/>
    <col min="25" max="25" width="13.85546875" style="49" bestFit="1" customWidth="1"/>
    <col min="26" max="26" width="13.85546875" style="49" customWidth="1"/>
    <col min="27" max="27" width="19.85546875" style="49" customWidth="1"/>
    <col min="28" max="28" width="14.42578125" style="49" bestFit="1" customWidth="1"/>
    <col min="29" max="30" width="9.42578125" style="49"/>
    <col min="31" max="31" width="13.42578125" style="49" bestFit="1" customWidth="1"/>
    <col min="32" max="32" width="14.140625" style="49" customWidth="1"/>
    <col min="33" max="16384" width="9.42578125" style="49"/>
  </cols>
  <sheetData>
    <row r="1" spans="1:32" ht="23.25" customHeight="1">
      <c r="A1" s="394" t="s">
        <v>223</v>
      </c>
      <c r="B1" s="317"/>
    </row>
    <row r="2" spans="1:32" ht="56.25" customHeight="1">
      <c r="A2" s="394"/>
    </row>
    <row r="3" spans="1:32"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A3" s="408" t="s">
        <v>321</v>
      </c>
      <c r="AB3" s="408"/>
      <c r="AC3" s="408"/>
    </row>
    <row r="4" spans="1:32" s="50" customFormat="1" ht="39">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49" t="s">
        <v>332</v>
      </c>
      <c r="AB4" s="49">
        <f>COUNTIF(Z5:Z55,"&lt;&gt;0")</f>
        <v>23</v>
      </c>
      <c r="AC4" s="49"/>
      <c r="AE4" s="50" t="s">
        <v>355</v>
      </c>
      <c r="AF4" s="50" t="s">
        <v>356</v>
      </c>
    </row>
    <row r="5" spans="1:32">
      <c r="A5" s="51" t="s">
        <v>82</v>
      </c>
      <c r="B5" s="49">
        <f t="shared" ref="B5:P20" si="0">SUM(B64,B123)</f>
        <v>0</v>
      </c>
      <c r="C5" s="49">
        <f t="shared" si="0"/>
        <v>0</v>
      </c>
      <c r="D5" s="49">
        <f t="shared" si="0"/>
        <v>0</v>
      </c>
      <c r="E5" s="49">
        <f t="shared" si="0"/>
        <v>0</v>
      </c>
      <c r="F5" s="49">
        <f t="shared" si="0"/>
        <v>0</v>
      </c>
      <c r="G5" s="49">
        <f t="shared" si="0"/>
        <v>0</v>
      </c>
      <c r="H5" s="49">
        <f t="shared" si="0"/>
        <v>0</v>
      </c>
      <c r="I5" s="49">
        <f t="shared" si="0"/>
        <v>0</v>
      </c>
      <c r="J5" s="49">
        <f t="shared" si="0"/>
        <v>0</v>
      </c>
      <c r="K5" s="49">
        <f t="shared" si="0"/>
        <v>0</v>
      </c>
      <c r="L5" s="49">
        <f t="shared" si="0"/>
        <v>0</v>
      </c>
      <c r="M5" s="49">
        <f t="shared" si="0"/>
        <v>0</v>
      </c>
      <c r="N5" s="55">
        <f t="shared" si="0"/>
        <v>0</v>
      </c>
      <c r="O5" s="55">
        <f t="shared" si="0"/>
        <v>0</v>
      </c>
      <c r="P5" s="55">
        <f t="shared" si="0"/>
        <v>0</v>
      </c>
      <c r="Q5" s="55">
        <v>0</v>
      </c>
      <c r="R5" s="55">
        <f t="shared" ref="R5:T20" si="1">SUM(R64,R123)</f>
        <v>0</v>
      </c>
      <c r="S5" s="55">
        <f t="shared" si="1"/>
        <v>0</v>
      </c>
      <c r="T5" s="55">
        <f t="shared" si="1"/>
        <v>0</v>
      </c>
      <c r="U5" s="55">
        <f t="shared" ref="U5:W5" si="2">SUM(U64,U123)</f>
        <v>0</v>
      </c>
      <c r="V5" s="55">
        <f t="shared" si="2"/>
        <v>0</v>
      </c>
      <c r="W5" s="55">
        <f t="shared" si="2"/>
        <v>0</v>
      </c>
      <c r="X5" s="55">
        <f t="shared" ref="X5:Y5" si="3">SUM(X64,X123)</f>
        <v>0</v>
      </c>
      <c r="Y5" s="55">
        <f t="shared" si="3"/>
        <v>0</v>
      </c>
      <c r="Z5" s="55">
        <f t="shared" ref="Z5" si="4">SUM(Z64,Z123)</f>
        <v>0</v>
      </c>
      <c r="AA5" s="49" t="s">
        <v>357</v>
      </c>
      <c r="AB5" s="91">
        <f>_xlfn.MINIFS(Z182:Z232,Z182:Z232,"&lt;&gt;0")</f>
        <v>1.8026293907275889E-4</v>
      </c>
      <c r="AC5" s="168">
        <f>_xlfn.MAXIFS(Y182:Y232,Y182:Y232,"&lt;&gt;0")</f>
        <v>0.3125442366736732</v>
      </c>
      <c r="AE5" s="49">
        <v>195702101</v>
      </c>
      <c r="AF5" s="49">
        <f>SUMIF(Z5:Z55,"&lt;&gt;0",AE5:AE55)</f>
        <v>15155872310.480001</v>
      </c>
    </row>
    <row r="6" spans="1:32">
      <c r="A6" s="51" t="s">
        <v>84</v>
      </c>
      <c r="B6" s="49">
        <f t="shared" si="0"/>
        <v>0</v>
      </c>
      <c r="C6" s="49">
        <f t="shared" si="0"/>
        <v>0</v>
      </c>
      <c r="D6" s="49">
        <f t="shared" si="0"/>
        <v>0</v>
      </c>
      <c r="E6" s="49">
        <f t="shared" si="0"/>
        <v>0</v>
      </c>
      <c r="F6" s="49">
        <f t="shared" si="0"/>
        <v>0</v>
      </c>
      <c r="G6" s="49">
        <f t="shared" si="0"/>
        <v>0</v>
      </c>
      <c r="H6" s="49">
        <f t="shared" si="0"/>
        <v>0</v>
      </c>
      <c r="I6" s="49">
        <f t="shared" si="0"/>
        <v>0</v>
      </c>
      <c r="J6" s="49">
        <f t="shared" si="0"/>
        <v>0</v>
      </c>
      <c r="K6" s="49">
        <f t="shared" si="0"/>
        <v>0</v>
      </c>
      <c r="L6" s="49">
        <f t="shared" si="0"/>
        <v>0</v>
      </c>
      <c r="M6" s="49">
        <f t="shared" si="0"/>
        <v>0</v>
      </c>
      <c r="N6" s="55">
        <f t="shared" si="0"/>
        <v>0</v>
      </c>
      <c r="O6" s="55">
        <f t="shared" si="0"/>
        <v>0</v>
      </c>
      <c r="P6" s="55">
        <f t="shared" si="0"/>
        <v>0</v>
      </c>
      <c r="Q6" s="55">
        <v>0</v>
      </c>
      <c r="R6" s="55">
        <f t="shared" si="1"/>
        <v>0</v>
      </c>
      <c r="S6" s="55">
        <f t="shared" si="1"/>
        <v>0</v>
      </c>
      <c r="T6" s="55">
        <f t="shared" ref="T6:W6" si="5">SUM(T65,T124)</f>
        <v>0</v>
      </c>
      <c r="U6" s="55">
        <f t="shared" si="5"/>
        <v>0</v>
      </c>
      <c r="V6" s="55">
        <f t="shared" si="5"/>
        <v>0</v>
      </c>
      <c r="W6" s="55">
        <f t="shared" si="5"/>
        <v>0</v>
      </c>
      <c r="X6" s="55">
        <f t="shared" ref="X6:Y6" si="6">SUM(X65,X124)</f>
        <v>0</v>
      </c>
      <c r="Y6" s="55">
        <f t="shared" si="6"/>
        <v>0</v>
      </c>
      <c r="Z6" s="55">
        <f t="shared" ref="Z6" si="7">SUM(Z65,Z124)</f>
        <v>0</v>
      </c>
      <c r="AA6" s="50" t="s">
        <v>358</v>
      </c>
      <c r="AB6" s="49">
        <f>COUNTIF(Z184:Z232,"&gt;0.2")</f>
        <v>7</v>
      </c>
      <c r="AE6" s="49">
        <v>75891651.799999997</v>
      </c>
    </row>
    <row r="7" spans="1:32">
      <c r="A7" s="51" t="s">
        <v>86</v>
      </c>
      <c r="B7" s="49">
        <f t="shared" si="0"/>
        <v>0</v>
      </c>
      <c r="C7" s="49">
        <f t="shared" si="0"/>
        <v>0</v>
      </c>
      <c r="D7" s="49">
        <f t="shared" si="0"/>
        <v>0</v>
      </c>
      <c r="E7" s="49">
        <f t="shared" si="0"/>
        <v>0</v>
      </c>
      <c r="F7" s="49">
        <f t="shared" si="0"/>
        <v>0</v>
      </c>
      <c r="G7" s="49">
        <f t="shared" si="0"/>
        <v>0</v>
      </c>
      <c r="H7" s="49">
        <f t="shared" si="0"/>
        <v>0</v>
      </c>
      <c r="I7" s="49">
        <f t="shared" si="0"/>
        <v>0</v>
      </c>
      <c r="J7" s="49">
        <f t="shared" si="0"/>
        <v>0</v>
      </c>
      <c r="K7" s="49">
        <f t="shared" si="0"/>
        <v>0</v>
      </c>
      <c r="L7" s="49">
        <f t="shared" si="0"/>
        <v>0</v>
      </c>
      <c r="M7" s="49">
        <f t="shared" si="0"/>
        <v>0</v>
      </c>
      <c r="N7" s="55">
        <f t="shared" si="0"/>
        <v>0</v>
      </c>
      <c r="O7" s="55">
        <f t="shared" si="0"/>
        <v>0</v>
      </c>
      <c r="P7" s="55">
        <f t="shared" si="0"/>
        <v>0</v>
      </c>
      <c r="Q7" s="55">
        <v>0</v>
      </c>
      <c r="R7" s="55">
        <f t="shared" si="1"/>
        <v>0</v>
      </c>
      <c r="S7" s="55">
        <f t="shared" si="1"/>
        <v>0</v>
      </c>
      <c r="T7" s="55">
        <f t="shared" ref="T7:W7" si="8">SUM(T66,T125)</f>
        <v>0</v>
      </c>
      <c r="U7" s="55">
        <f t="shared" si="8"/>
        <v>0</v>
      </c>
      <c r="V7" s="55">
        <f t="shared" si="8"/>
        <v>0</v>
      </c>
      <c r="W7" s="55">
        <f t="shared" si="8"/>
        <v>0</v>
      </c>
      <c r="X7" s="55">
        <f t="shared" ref="X7:Y7" si="9">SUM(X66,X125)</f>
        <v>0</v>
      </c>
      <c r="Y7" s="55">
        <f t="shared" si="9"/>
        <v>0</v>
      </c>
      <c r="Z7" s="55">
        <f t="shared" ref="Z7" si="10">SUM(Z66,Z125)</f>
        <v>0</v>
      </c>
      <c r="AA7" s="288" t="s">
        <v>328</v>
      </c>
      <c r="AB7" s="311">
        <f>Z56</f>
        <v>2582272435.25</v>
      </c>
      <c r="AE7" s="49">
        <v>318107831</v>
      </c>
    </row>
    <row r="8" spans="1:32">
      <c r="A8" s="51" t="s">
        <v>88</v>
      </c>
      <c r="B8" s="49">
        <f t="shared" si="0"/>
        <v>0</v>
      </c>
      <c r="C8" s="49">
        <f t="shared" si="0"/>
        <v>0</v>
      </c>
      <c r="D8" s="49">
        <f t="shared" si="0"/>
        <v>0</v>
      </c>
      <c r="E8" s="49">
        <f t="shared" si="0"/>
        <v>0</v>
      </c>
      <c r="F8" s="49">
        <f t="shared" si="0"/>
        <v>0</v>
      </c>
      <c r="G8" s="49">
        <f t="shared" si="0"/>
        <v>0</v>
      </c>
      <c r="H8" s="49">
        <f t="shared" si="0"/>
        <v>0</v>
      </c>
      <c r="I8" s="49">
        <f t="shared" si="0"/>
        <v>0</v>
      </c>
      <c r="J8" s="49">
        <f t="shared" si="0"/>
        <v>0</v>
      </c>
      <c r="K8" s="49">
        <f t="shared" si="0"/>
        <v>0</v>
      </c>
      <c r="L8" s="49">
        <f t="shared" si="0"/>
        <v>0</v>
      </c>
      <c r="M8" s="49">
        <f t="shared" si="0"/>
        <v>0</v>
      </c>
      <c r="N8" s="55">
        <f t="shared" si="0"/>
        <v>0</v>
      </c>
      <c r="O8" s="55">
        <f t="shared" si="0"/>
        <v>0</v>
      </c>
      <c r="P8" s="55">
        <f t="shared" si="0"/>
        <v>0</v>
      </c>
      <c r="Q8" s="55">
        <v>0</v>
      </c>
      <c r="R8" s="55">
        <f t="shared" si="1"/>
        <v>0</v>
      </c>
      <c r="S8" s="55">
        <f t="shared" si="1"/>
        <v>0</v>
      </c>
      <c r="T8" s="55">
        <f t="shared" ref="T8:W8" si="11">SUM(T67,T126)</f>
        <v>0</v>
      </c>
      <c r="U8" s="55">
        <f t="shared" si="11"/>
        <v>0</v>
      </c>
      <c r="V8" s="55">
        <f t="shared" si="11"/>
        <v>0</v>
      </c>
      <c r="W8" s="55">
        <f t="shared" si="11"/>
        <v>0</v>
      </c>
      <c r="X8" s="55">
        <f t="shared" ref="X8:Y8" si="12">SUM(X67,X126)</f>
        <v>0</v>
      </c>
      <c r="Y8" s="55">
        <f t="shared" si="12"/>
        <v>0</v>
      </c>
      <c r="Z8" s="55">
        <f t="shared" ref="Z8" si="13">SUM(Z67,Z126)</f>
        <v>0</v>
      </c>
      <c r="AA8" s="49" t="s">
        <v>359</v>
      </c>
      <c r="AB8" s="168">
        <f>AB7/AF5</f>
        <v>0.17038098384244152</v>
      </c>
      <c r="AE8" s="49">
        <v>88145240</v>
      </c>
    </row>
    <row r="9" spans="1:32">
      <c r="A9" s="51" t="s">
        <v>74</v>
      </c>
      <c r="B9" s="49">
        <f t="shared" si="0"/>
        <v>0</v>
      </c>
      <c r="C9" s="49">
        <f t="shared" si="0"/>
        <v>0</v>
      </c>
      <c r="D9" s="49">
        <f t="shared" si="0"/>
        <v>0</v>
      </c>
      <c r="E9" s="49">
        <f t="shared" si="0"/>
        <v>0</v>
      </c>
      <c r="F9" s="49">
        <f t="shared" si="0"/>
        <v>0</v>
      </c>
      <c r="G9" s="49">
        <f t="shared" si="0"/>
        <v>0</v>
      </c>
      <c r="H9" s="49">
        <f t="shared" si="0"/>
        <v>0</v>
      </c>
      <c r="I9" s="49">
        <f t="shared" si="0"/>
        <v>0</v>
      </c>
      <c r="J9" s="49">
        <f t="shared" si="0"/>
        <v>0</v>
      </c>
      <c r="K9" s="49">
        <f t="shared" si="0"/>
        <v>0</v>
      </c>
      <c r="L9" s="49">
        <f t="shared" si="0"/>
        <v>0</v>
      </c>
      <c r="M9" s="49">
        <f t="shared" si="0"/>
        <v>0</v>
      </c>
      <c r="N9" s="55">
        <f t="shared" si="0"/>
        <v>0</v>
      </c>
      <c r="O9" s="55">
        <f t="shared" si="0"/>
        <v>0</v>
      </c>
      <c r="P9" s="55">
        <f t="shared" si="0"/>
        <v>0</v>
      </c>
      <c r="Q9" s="55">
        <v>0</v>
      </c>
      <c r="R9" s="55">
        <f t="shared" si="1"/>
        <v>0</v>
      </c>
      <c r="S9" s="55">
        <f t="shared" si="1"/>
        <v>0</v>
      </c>
      <c r="T9" s="55">
        <f t="shared" ref="T9:W9" si="14">SUM(T68,T127)</f>
        <v>0</v>
      </c>
      <c r="U9" s="55">
        <f t="shared" si="14"/>
        <v>99765</v>
      </c>
      <c r="V9" s="55">
        <f t="shared" si="14"/>
        <v>0</v>
      </c>
      <c r="W9" s="55">
        <f t="shared" si="14"/>
        <v>0</v>
      </c>
      <c r="X9" s="55">
        <f t="shared" ref="X9:Y9" si="15">SUM(X68,X127)</f>
        <v>0</v>
      </c>
      <c r="Y9" s="55">
        <f t="shared" si="15"/>
        <v>0</v>
      </c>
      <c r="Z9" s="55">
        <f t="shared" ref="Z9" si="16">SUM(Z68,Z127)</f>
        <v>0</v>
      </c>
      <c r="AA9" s="168"/>
      <c r="AE9" s="49">
        <v>5747556161</v>
      </c>
    </row>
    <row r="10" spans="1:32">
      <c r="A10" s="51" t="s">
        <v>91</v>
      </c>
      <c r="B10" s="49">
        <f t="shared" si="0"/>
        <v>0</v>
      </c>
      <c r="C10" s="49">
        <f t="shared" si="0"/>
        <v>0</v>
      </c>
      <c r="D10" s="49">
        <f t="shared" si="0"/>
        <v>0</v>
      </c>
      <c r="E10" s="49">
        <f t="shared" si="0"/>
        <v>0</v>
      </c>
      <c r="F10" s="49">
        <f t="shared" si="0"/>
        <v>0</v>
      </c>
      <c r="G10" s="49">
        <f t="shared" si="0"/>
        <v>18205798</v>
      </c>
      <c r="H10" s="49">
        <f t="shared" si="0"/>
        <v>47025700</v>
      </c>
      <c r="I10" s="49">
        <f t="shared" si="0"/>
        <v>6445495</v>
      </c>
      <c r="J10" s="49">
        <f t="shared" si="0"/>
        <v>5051705</v>
      </c>
      <c r="K10" s="49">
        <f t="shared" si="0"/>
        <v>4559896</v>
      </c>
      <c r="L10" s="49">
        <f t="shared" si="0"/>
        <v>4198935</v>
      </c>
      <c r="M10" s="49">
        <f t="shared" si="0"/>
        <v>4129243</v>
      </c>
      <c r="N10" s="55">
        <f t="shared" si="0"/>
        <v>3886641</v>
      </c>
      <c r="O10" s="55">
        <f t="shared" si="0"/>
        <v>3526335</v>
      </c>
      <c r="P10" s="55">
        <f t="shared" si="0"/>
        <v>3486511</v>
      </c>
      <c r="Q10" s="55">
        <v>3344333</v>
      </c>
      <c r="R10" s="55">
        <f t="shared" si="1"/>
        <v>2954105</v>
      </c>
      <c r="S10" s="55">
        <f t="shared" si="1"/>
        <v>2818289</v>
      </c>
      <c r="T10" s="55">
        <f t="shared" ref="T10:W10" si="17">SUM(T69,T128)</f>
        <v>4767752</v>
      </c>
      <c r="U10" s="55">
        <f t="shared" si="17"/>
        <v>76731911</v>
      </c>
      <c r="V10" s="55">
        <f t="shared" si="17"/>
        <v>77489343</v>
      </c>
      <c r="W10" s="55">
        <f t="shared" si="17"/>
        <v>78132807</v>
      </c>
      <c r="X10" s="55">
        <f t="shared" ref="X10:Y10" si="18">SUM(X69,X128)</f>
        <v>76440373</v>
      </c>
      <c r="Y10" s="55">
        <f t="shared" si="18"/>
        <v>72077347</v>
      </c>
      <c r="Z10" s="55">
        <f t="shared" ref="Z10" si="19">SUM(Z69,Z128)</f>
        <v>79529765</v>
      </c>
      <c r="AA10" s="168"/>
      <c r="AE10" s="49">
        <v>423361567.5</v>
      </c>
    </row>
    <row r="11" spans="1:32">
      <c r="A11" s="51" t="s">
        <v>93</v>
      </c>
      <c r="B11" s="49">
        <f t="shared" si="0"/>
        <v>0</v>
      </c>
      <c r="C11" s="49">
        <f t="shared" si="0"/>
        <v>0</v>
      </c>
      <c r="D11" s="49">
        <f t="shared" si="0"/>
        <v>0</v>
      </c>
      <c r="E11" s="49">
        <f t="shared" si="0"/>
        <v>0</v>
      </c>
      <c r="F11" s="49">
        <f t="shared" si="0"/>
        <v>0</v>
      </c>
      <c r="G11" s="49">
        <f t="shared" si="0"/>
        <v>0</v>
      </c>
      <c r="H11" s="49">
        <f t="shared" si="0"/>
        <v>0</v>
      </c>
      <c r="I11" s="49">
        <f t="shared" si="0"/>
        <v>0</v>
      </c>
      <c r="J11" s="49">
        <f t="shared" si="0"/>
        <v>0</v>
      </c>
      <c r="K11" s="49">
        <f t="shared" si="0"/>
        <v>0</v>
      </c>
      <c r="L11" s="49">
        <f t="shared" si="0"/>
        <v>0</v>
      </c>
      <c r="M11" s="49">
        <f t="shared" si="0"/>
        <v>0</v>
      </c>
      <c r="N11" s="55">
        <f t="shared" si="0"/>
        <v>0</v>
      </c>
      <c r="O11" s="55">
        <f t="shared" si="0"/>
        <v>0</v>
      </c>
      <c r="P11" s="55">
        <f t="shared" si="0"/>
        <v>0</v>
      </c>
      <c r="Q11" s="55">
        <v>0</v>
      </c>
      <c r="R11" s="55">
        <f t="shared" si="1"/>
        <v>0</v>
      </c>
      <c r="S11" s="55">
        <f t="shared" si="1"/>
        <v>0</v>
      </c>
      <c r="T11" s="55">
        <f t="shared" ref="T11:W11" si="20">SUM(T70,T129)</f>
        <v>0</v>
      </c>
      <c r="U11" s="55">
        <f t="shared" si="20"/>
        <v>0</v>
      </c>
      <c r="V11" s="55">
        <f t="shared" si="20"/>
        <v>0</v>
      </c>
      <c r="W11" s="55">
        <f t="shared" si="20"/>
        <v>56443535</v>
      </c>
      <c r="X11" s="55">
        <f t="shared" ref="X11:Y11" si="21">SUM(X70,X129)</f>
        <v>59300272</v>
      </c>
      <c r="Y11" s="55">
        <f t="shared" si="21"/>
        <v>58091462</v>
      </c>
      <c r="Z11" s="55">
        <f t="shared" ref="Z11" si="22">SUM(Z70,Z129)</f>
        <v>52700088</v>
      </c>
      <c r="AA11" s="168"/>
      <c r="AE11" s="49">
        <v>475909326</v>
      </c>
    </row>
    <row r="12" spans="1:32">
      <c r="A12" s="51" t="s">
        <v>95</v>
      </c>
      <c r="B12" s="49">
        <f t="shared" si="0"/>
        <v>0</v>
      </c>
      <c r="C12" s="49">
        <f t="shared" si="0"/>
        <v>0</v>
      </c>
      <c r="D12" s="49">
        <f t="shared" si="0"/>
        <v>0</v>
      </c>
      <c r="E12" s="49">
        <f t="shared" si="0"/>
        <v>0</v>
      </c>
      <c r="F12" s="49">
        <f t="shared" si="0"/>
        <v>0</v>
      </c>
      <c r="G12" s="49">
        <f t="shared" si="0"/>
        <v>0</v>
      </c>
      <c r="H12" s="49">
        <f t="shared" si="0"/>
        <v>0</v>
      </c>
      <c r="I12" s="49">
        <f t="shared" si="0"/>
        <v>0</v>
      </c>
      <c r="J12" s="49">
        <f t="shared" si="0"/>
        <v>0</v>
      </c>
      <c r="K12" s="49">
        <f t="shared" si="0"/>
        <v>0</v>
      </c>
      <c r="L12" s="49">
        <f t="shared" si="0"/>
        <v>0</v>
      </c>
      <c r="M12" s="49">
        <f t="shared" si="0"/>
        <v>0</v>
      </c>
      <c r="N12" s="55">
        <f t="shared" si="0"/>
        <v>0</v>
      </c>
      <c r="O12" s="55">
        <f t="shared" si="0"/>
        <v>0</v>
      </c>
      <c r="P12" s="55">
        <f t="shared" si="0"/>
        <v>0</v>
      </c>
      <c r="Q12" s="55">
        <v>0</v>
      </c>
      <c r="R12" s="55">
        <f t="shared" si="1"/>
        <v>0</v>
      </c>
      <c r="S12" s="55">
        <f t="shared" si="1"/>
        <v>0</v>
      </c>
      <c r="T12" s="55">
        <f t="shared" ref="T12:W12" si="23">SUM(T71,T130)</f>
        <v>0</v>
      </c>
      <c r="U12" s="55">
        <f t="shared" si="23"/>
        <v>0</v>
      </c>
      <c r="V12" s="55">
        <f t="shared" si="23"/>
        <v>0</v>
      </c>
      <c r="W12" s="55">
        <f t="shared" si="23"/>
        <v>0</v>
      </c>
      <c r="X12" s="55">
        <f t="shared" ref="X12:Y12" si="24">SUM(X71,X130)</f>
        <v>0</v>
      </c>
      <c r="Y12" s="55">
        <f t="shared" si="24"/>
        <v>0</v>
      </c>
      <c r="Z12" s="55">
        <f t="shared" ref="Z12" si="25">SUM(Z71,Z130)</f>
        <v>0</v>
      </c>
      <c r="AA12" s="168"/>
      <c r="AE12" s="49">
        <v>98018047</v>
      </c>
    </row>
    <row r="13" spans="1:32">
      <c r="A13" s="51" t="s">
        <v>97</v>
      </c>
      <c r="B13" s="49">
        <f t="shared" si="0"/>
        <v>0</v>
      </c>
      <c r="C13" s="49">
        <f t="shared" si="0"/>
        <v>0</v>
      </c>
      <c r="D13" s="49">
        <f t="shared" si="0"/>
        <v>0</v>
      </c>
      <c r="E13" s="49">
        <f t="shared" si="0"/>
        <v>0</v>
      </c>
      <c r="F13" s="49">
        <f t="shared" si="0"/>
        <v>0</v>
      </c>
      <c r="G13" s="49">
        <f t="shared" si="0"/>
        <v>0</v>
      </c>
      <c r="H13" s="49">
        <f t="shared" si="0"/>
        <v>0</v>
      </c>
      <c r="I13" s="49">
        <f t="shared" si="0"/>
        <v>0</v>
      </c>
      <c r="J13" s="49">
        <f t="shared" si="0"/>
        <v>0</v>
      </c>
      <c r="K13" s="49">
        <f t="shared" si="0"/>
        <v>0</v>
      </c>
      <c r="L13" s="49">
        <f t="shared" si="0"/>
        <v>14236277</v>
      </c>
      <c r="M13" s="49">
        <f t="shared" si="0"/>
        <v>15868940</v>
      </c>
      <c r="N13" s="55">
        <f t="shared" si="0"/>
        <v>3904778</v>
      </c>
      <c r="O13" s="55">
        <f t="shared" si="0"/>
        <v>21934532</v>
      </c>
      <c r="P13" s="55">
        <f t="shared" si="0"/>
        <v>15021306</v>
      </c>
      <c r="Q13" s="55">
        <v>15000000</v>
      </c>
      <c r="R13" s="55">
        <f t="shared" si="1"/>
        <v>15000000</v>
      </c>
      <c r="S13" s="55">
        <f t="shared" si="1"/>
        <v>20000000</v>
      </c>
      <c r="T13" s="55">
        <f t="shared" ref="T13:W13" si="26">SUM(T72,T131)</f>
        <v>20000000</v>
      </c>
      <c r="U13" s="55">
        <f t="shared" si="26"/>
        <v>30196659</v>
      </c>
      <c r="V13" s="55">
        <f t="shared" si="26"/>
        <v>28927747</v>
      </c>
      <c r="W13" s="55">
        <f t="shared" si="26"/>
        <v>0</v>
      </c>
      <c r="X13" s="55">
        <f t="shared" ref="X13:Y13" si="27">SUM(X72,X131)</f>
        <v>23680904</v>
      </c>
      <c r="Y13" s="55">
        <f t="shared" si="27"/>
        <v>23841895</v>
      </c>
      <c r="Z13" s="55">
        <f t="shared" ref="Z13" si="28">SUM(Z72,Z131)</f>
        <v>21476242</v>
      </c>
      <c r="AA13" s="168"/>
      <c r="AE13" s="49">
        <v>425337016.24000001</v>
      </c>
    </row>
    <row r="14" spans="1:32">
      <c r="A14" s="51" t="s">
        <v>99</v>
      </c>
      <c r="B14" s="49">
        <f t="shared" si="0"/>
        <v>0</v>
      </c>
      <c r="C14" s="49">
        <f t="shared" si="0"/>
        <v>0</v>
      </c>
      <c r="D14" s="49">
        <f t="shared" si="0"/>
        <v>0</v>
      </c>
      <c r="E14" s="49">
        <f t="shared" si="0"/>
        <v>0</v>
      </c>
      <c r="F14" s="49">
        <f t="shared" si="0"/>
        <v>0</v>
      </c>
      <c r="G14" s="49">
        <f t="shared" si="0"/>
        <v>0</v>
      </c>
      <c r="H14" s="49">
        <f t="shared" si="0"/>
        <v>0</v>
      </c>
      <c r="I14" s="49">
        <f t="shared" si="0"/>
        <v>0</v>
      </c>
      <c r="J14" s="49">
        <f t="shared" si="0"/>
        <v>0</v>
      </c>
      <c r="K14" s="49">
        <f t="shared" si="0"/>
        <v>0</v>
      </c>
      <c r="L14" s="49">
        <f t="shared" si="0"/>
        <v>0</v>
      </c>
      <c r="M14" s="49">
        <f t="shared" si="0"/>
        <v>0</v>
      </c>
      <c r="N14" s="55">
        <f t="shared" si="0"/>
        <v>0</v>
      </c>
      <c r="O14" s="55">
        <f t="shared" si="0"/>
        <v>0</v>
      </c>
      <c r="P14" s="55">
        <f t="shared" si="0"/>
        <v>0</v>
      </c>
      <c r="Q14" s="55">
        <v>0</v>
      </c>
      <c r="R14" s="55">
        <f t="shared" si="1"/>
        <v>0</v>
      </c>
      <c r="S14" s="55">
        <f t="shared" si="1"/>
        <v>0</v>
      </c>
      <c r="T14" s="55">
        <f t="shared" ref="T14:W14" si="29">SUM(T73,T132)</f>
        <v>0</v>
      </c>
      <c r="U14" s="55">
        <f t="shared" si="29"/>
        <v>0</v>
      </c>
      <c r="V14" s="55">
        <f t="shared" si="29"/>
        <v>0</v>
      </c>
      <c r="W14" s="55">
        <f t="shared" si="29"/>
        <v>0</v>
      </c>
      <c r="X14" s="55">
        <f t="shared" ref="X14:Y14" si="30">SUM(X73,X132)</f>
        <v>0</v>
      </c>
      <c r="Y14" s="55">
        <f t="shared" si="30"/>
        <v>0</v>
      </c>
      <c r="Z14" s="55">
        <f t="shared" ref="Z14" si="31">SUM(Z73,Z132)</f>
        <v>0</v>
      </c>
      <c r="AA14" s="168"/>
      <c r="AE14" s="49">
        <v>853480198</v>
      </c>
    </row>
    <row r="15" spans="1:32">
      <c r="A15" s="51" t="s">
        <v>101</v>
      </c>
      <c r="B15" s="49">
        <f t="shared" si="0"/>
        <v>0</v>
      </c>
      <c r="C15" s="49">
        <f t="shared" si="0"/>
        <v>0</v>
      </c>
      <c r="D15" s="49">
        <f t="shared" si="0"/>
        <v>0</v>
      </c>
      <c r="E15" s="49">
        <f t="shared" si="0"/>
        <v>0</v>
      </c>
      <c r="F15" s="49">
        <f t="shared" si="0"/>
        <v>0</v>
      </c>
      <c r="G15" s="49">
        <f t="shared" si="0"/>
        <v>0</v>
      </c>
      <c r="H15" s="49">
        <f t="shared" si="0"/>
        <v>0</v>
      </c>
      <c r="I15" s="49">
        <f t="shared" si="0"/>
        <v>0</v>
      </c>
      <c r="J15" s="49">
        <f t="shared" si="0"/>
        <v>0</v>
      </c>
      <c r="K15" s="49">
        <f t="shared" si="0"/>
        <v>0</v>
      </c>
      <c r="L15" s="49">
        <f t="shared" si="0"/>
        <v>0</v>
      </c>
      <c r="M15" s="49">
        <f t="shared" si="0"/>
        <v>0</v>
      </c>
      <c r="N15" s="55">
        <f t="shared" si="0"/>
        <v>0</v>
      </c>
      <c r="O15" s="55">
        <f t="shared" si="0"/>
        <v>0</v>
      </c>
      <c r="P15" s="55">
        <f t="shared" si="0"/>
        <v>0</v>
      </c>
      <c r="Q15" s="55">
        <v>0</v>
      </c>
      <c r="R15" s="55">
        <f t="shared" si="1"/>
        <v>0</v>
      </c>
      <c r="S15" s="55">
        <f t="shared" si="1"/>
        <v>0</v>
      </c>
      <c r="T15" s="55">
        <f t="shared" ref="T15:W15" si="32">SUM(T74,T133)</f>
        <v>0</v>
      </c>
      <c r="U15" s="55">
        <f t="shared" si="32"/>
        <v>0</v>
      </c>
      <c r="V15" s="55">
        <f t="shared" si="32"/>
        <v>0</v>
      </c>
      <c r="W15" s="55">
        <f t="shared" si="32"/>
        <v>0</v>
      </c>
      <c r="X15" s="55">
        <f t="shared" ref="X15:Y15" si="33">SUM(X74,X133)</f>
        <v>0</v>
      </c>
      <c r="Y15" s="55">
        <f t="shared" si="33"/>
        <v>0</v>
      </c>
      <c r="Z15" s="55">
        <f t="shared" ref="Z15" si="34">SUM(Z74,Z133)</f>
        <v>0</v>
      </c>
      <c r="AA15" s="168"/>
      <c r="AE15" s="49">
        <v>450212763</v>
      </c>
    </row>
    <row r="16" spans="1:32">
      <c r="A16" s="51" t="s">
        <v>102</v>
      </c>
      <c r="B16" s="49">
        <f t="shared" si="0"/>
        <v>0</v>
      </c>
      <c r="C16" s="49">
        <f t="shared" si="0"/>
        <v>0</v>
      </c>
      <c r="D16" s="49">
        <f t="shared" si="0"/>
        <v>0</v>
      </c>
      <c r="E16" s="49">
        <f t="shared" si="0"/>
        <v>0</v>
      </c>
      <c r="F16" s="49">
        <f t="shared" si="0"/>
        <v>0</v>
      </c>
      <c r="G16" s="49">
        <f t="shared" si="0"/>
        <v>0</v>
      </c>
      <c r="H16" s="49">
        <f t="shared" si="0"/>
        <v>0</v>
      </c>
      <c r="I16" s="49">
        <f t="shared" si="0"/>
        <v>0</v>
      </c>
      <c r="J16" s="49">
        <f t="shared" si="0"/>
        <v>0</v>
      </c>
      <c r="K16" s="49">
        <f t="shared" si="0"/>
        <v>0</v>
      </c>
      <c r="L16" s="49">
        <f t="shared" si="0"/>
        <v>0</v>
      </c>
      <c r="M16" s="49">
        <f t="shared" si="0"/>
        <v>0</v>
      </c>
      <c r="N16" s="55">
        <f t="shared" si="0"/>
        <v>0</v>
      </c>
      <c r="O16" s="55">
        <f t="shared" si="0"/>
        <v>0</v>
      </c>
      <c r="P16" s="55">
        <f t="shared" si="0"/>
        <v>0</v>
      </c>
      <c r="Q16" s="55">
        <v>0</v>
      </c>
      <c r="R16" s="55">
        <f t="shared" si="1"/>
        <v>0</v>
      </c>
      <c r="S16" s="55">
        <f t="shared" si="1"/>
        <v>0</v>
      </c>
      <c r="T16" s="55">
        <f t="shared" ref="T16:W16" si="35">SUM(T75,T134)</f>
        <v>0</v>
      </c>
      <c r="U16" s="55">
        <f t="shared" si="35"/>
        <v>0</v>
      </c>
      <c r="V16" s="55">
        <f t="shared" si="35"/>
        <v>0</v>
      </c>
      <c r="W16" s="55">
        <f t="shared" si="35"/>
        <v>0</v>
      </c>
      <c r="X16" s="55">
        <f t="shared" ref="X16:Y16" si="36">SUM(X75,X134)</f>
        <v>0</v>
      </c>
      <c r="Y16" s="55">
        <f t="shared" si="36"/>
        <v>0</v>
      </c>
      <c r="Z16" s="55">
        <f t="shared" ref="Z16" si="37">SUM(Z75,Z134)</f>
        <v>0</v>
      </c>
      <c r="AA16" s="168"/>
      <c r="AE16" s="49">
        <v>198431259</v>
      </c>
    </row>
    <row r="17" spans="1:31">
      <c r="A17" s="51" t="s">
        <v>103</v>
      </c>
      <c r="B17" s="49">
        <f t="shared" si="0"/>
        <v>0</v>
      </c>
      <c r="C17" s="49">
        <f t="shared" si="0"/>
        <v>0</v>
      </c>
      <c r="D17" s="49">
        <f t="shared" si="0"/>
        <v>0</v>
      </c>
      <c r="E17" s="49">
        <f t="shared" si="0"/>
        <v>0</v>
      </c>
      <c r="F17" s="49">
        <f t="shared" si="0"/>
        <v>0</v>
      </c>
      <c r="G17" s="49">
        <f t="shared" si="0"/>
        <v>0</v>
      </c>
      <c r="H17" s="49">
        <f t="shared" si="0"/>
        <v>0</v>
      </c>
      <c r="I17" s="49">
        <f t="shared" si="0"/>
        <v>0</v>
      </c>
      <c r="J17" s="49">
        <f t="shared" si="0"/>
        <v>0</v>
      </c>
      <c r="K17" s="49">
        <f t="shared" si="0"/>
        <v>0</v>
      </c>
      <c r="L17" s="49">
        <f t="shared" si="0"/>
        <v>0</v>
      </c>
      <c r="M17" s="49">
        <f t="shared" si="0"/>
        <v>0</v>
      </c>
      <c r="N17" s="55">
        <f t="shared" si="0"/>
        <v>0</v>
      </c>
      <c r="O17" s="55">
        <f t="shared" si="0"/>
        <v>0</v>
      </c>
      <c r="P17" s="55">
        <f t="shared" si="0"/>
        <v>0</v>
      </c>
      <c r="Q17" s="55">
        <v>0</v>
      </c>
      <c r="R17" s="55">
        <f t="shared" si="1"/>
        <v>0</v>
      </c>
      <c r="S17" s="55">
        <f t="shared" si="1"/>
        <v>0</v>
      </c>
      <c r="T17" s="55">
        <f t="shared" ref="T17:W17" si="38">SUM(T76,T135)</f>
        <v>0</v>
      </c>
      <c r="U17" s="55">
        <f t="shared" si="38"/>
        <v>0</v>
      </c>
      <c r="V17" s="55">
        <f t="shared" si="38"/>
        <v>0</v>
      </c>
      <c r="W17" s="55">
        <f t="shared" si="38"/>
        <v>0</v>
      </c>
      <c r="X17" s="55">
        <f t="shared" ref="X17:Y17" si="39">SUM(X76,X135)</f>
        <v>0</v>
      </c>
      <c r="Y17" s="55">
        <f t="shared" si="39"/>
        <v>0</v>
      </c>
      <c r="Z17" s="55">
        <f t="shared" ref="Z17" si="40">SUM(Z76,Z135)</f>
        <v>0</v>
      </c>
      <c r="AA17" s="168"/>
      <c r="AE17" s="49">
        <v>40838381</v>
      </c>
    </row>
    <row r="18" spans="1:31">
      <c r="A18" s="51" t="s">
        <v>104</v>
      </c>
      <c r="B18" s="49">
        <f t="shared" si="0"/>
        <v>0</v>
      </c>
      <c r="C18" s="49">
        <f t="shared" si="0"/>
        <v>0</v>
      </c>
      <c r="D18" s="49">
        <f t="shared" si="0"/>
        <v>0</v>
      </c>
      <c r="E18" s="49">
        <f t="shared" si="0"/>
        <v>0</v>
      </c>
      <c r="F18" s="49">
        <f t="shared" si="0"/>
        <v>0</v>
      </c>
      <c r="G18" s="49">
        <f t="shared" si="0"/>
        <v>0</v>
      </c>
      <c r="H18" s="49">
        <f t="shared" si="0"/>
        <v>0</v>
      </c>
      <c r="I18" s="49">
        <f t="shared" si="0"/>
        <v>13189074</v>
      </c>
      <c r="J18" s="49">
        <f t="shared" si="0"/>
        <v>14944155</v>
      </c>
      <c r="K18" s="49">
        <f t="shared" si="0"/>
        <v>13881298</v>
      </c>
      <c r="L18" s="49">
        <f t="shared" si="0"/>
        <v>13858094</v>
      </c>
      <c r="M18" s="49">
        <f t="shared" si="0"/>
        <v>14336738</v>
      </c>
      <c r="N18" s="55">
        <f t="shared" si="0"/>
        <v>15143749</v>
      </c>
      <c r="O18" s="55">
        <f t="shared" si="0"/>
        <v>16586228</v>
      </c>
      <c r="P18" s="55">
        <f t="shared" si="0"/>
        <v>16496030</v>
      </c>
      <c r="Q18" s="55">
        <v>9197636</v>
      </c>
      <c r="R18" s="55">
        <f t="shared" si="1"/>
        <v>19143644</v>
      </c>
      <c r="S18" s="55">
        <f t="shared" si="1"/>
        <v>40747059</v>
      </c>
      <c r="T18" s="55">
        <f t="shared" ref="T18:W18" si="41">SUM(T77,T136)</f>
        <v>42607948</v>
      </c>
      <c r="U18" s="55">
        <f t="shared" si="41"/>
        <v>60022169</v>
      </c>
      <c r="V18" s="55">
        <f t="shared" si="41"/>
        <v>47253795</v>
      </c>
      <c r="W18" s="55">
        <f t="shared" si="41"/>
        <v>66150494</v>
      </c>
      <c r="X18" s="55">
        <f t="shared" ref="X18:Y18" si="42">SUM(X77,X136)</f>
        <v>90136134</v>
      </c>
      <c r="Y18" s="55">
        <f t="shared" si="42"/>
        <v>86932607</v>
      </c>
      <c r="Z18" s="55">
        <f t="shared" ref="Z18" si="43">SUM(Z77,Z136)</f>
        <v>103349474</v>
      </c>
      <c r="AA18" s="168"/>
      <c r="AE18" s="49">
        <v>1148913033</v>
      </c>
    </row>
    <row r="19" spans="1:31">
      <c r="A19" s="51" t="s">
        <v>105</v>
      </c>
      <c r="B19" s="49">
        <f t="shared" si="0"/>
        <v>0</v>
      </c>
      <c r="C19" s="49">
        <f t="shared" si="0"/>
        <v>0</v>
      </c>
      <c r="D19" s="49">
        <f t="shared" si="0"/>
        <v>0</v>
      </c>
      <c r="E19" s="49">
        <f t="shared" si="0"/>
        <v>15033761</v>
      </c>
      <c r="F19" s="49">
        <f t="shared" si="0"/>
        <v>15057454</v>
      </c>
      <c r="G19" s="49">
        <f t="shared" si="0"/>
        <v>15497163</v>
      </c>
      <c r="H19" s="49">
        <f t="shared" si="0"/>
        <v>14887105</v>
      </c>
      <c r="I19" s="49">
        <f t="shared" si="0"/>
        <v>34998880</v>
      </c>
      <c r="J19" s="49">
        <f t="shared" si="0"/>
        <v>36059657</v>
      </c>
      <c r="K19" s="49">
        <f t="shared" si="0"/>
        <v>38405489</v>
      </c>
      <c r="L19" s="49">
        <f t="shared" si="0"/>
        <v>39760119</v>
      </c>
      <c r="M19" s="49">
        <f t="shared" si="0"/>
        <v>43488932</v>
      </c>
      <c r="N19" s="55">
        <f t="shared" si="0"/>
        <v>31734226</v>
      </c>
      <c r="O19" s="55">
        <f t="shared" si="0"/>
        <v>32088241</v>
      </c>
      <c r="P19" s="55">
        <f t="shared" si="0"/>
        <v>34106904</v>
      </c>
      <c r="Q19" s="55">
        <v>32030790</v>
      </c>
      <c r="R19" s="55">
        <f t="shared" si="1"/>
        <v>33882653</v>
      </c>
      <c r="S19" s="55">
        <f t="shared" si="1"/>
        <v>32523897</v>
      </c>
      <c r="T19" s="55">
        <f t="shared" ref="T19:W19" si="44">SUM(T78,T137)</f>
        <v>31909902</v>
      </c>
      <c r="U19" s="55">
        <f t="shared" si="44"/>
        <v>32034389</v>
      </c>
      <c r="V19" s="55">
        <f t="shared" si="44"/>
        <v>28903520</v>
      </c>
      <c r="W19" s="55">
        <f t="shared" si="44"/>
        <v>27529635</v>
      </c>
      <c r="X19" s="55">
        <f t="shared" ref="X19:Y19" si="45">SUM(X78,X137)</f>
        <v>25176855</v>
      </c>
      <c r="Y19" s="55">
        <f t="shared" si="45"/>
        <v>24844970</v>
      </c>
      <c r="Z19" s="55">
        <f t="shared" ref="Z19" si="46">SUM(Z78,Z137)</f>
        <v>19082253</v>
      </c>
      <c r="AA19" s="168"/>
      <c r="AE19" s="49">
        <v>287620292</v>
      </c>
    </row>
    <row r="20" spans="1:31">
      <c r="A20" s="51" t="s">
        <v>107</v>
      </c>
      <c r="B20" s="49">
        <f t="shared" si="0"/>
        <v>0</v>
      </c>
      <c r="C20" s="49">
        <f t="shared" si="0"/>
        <v>0</v>
      </c>
      <c r="D20" s="49">
        <f t="shared" si="0"/>
        <v>0</v>
      </c>
      <c r="E20" s="49">
        <f t="shared" si="0"/>
        <v>0</v>
      </c>
      <c r="F20" s="49">
        <f t="shared" si="0"/>
        <v>0</v>
      </c>
      <c r="G20" s="49">
        <f t="shared" si="0"/>
        <v>0</v>
      </c>
      <c r="H20" s="49">
        <f t="shared" si="0"/>
        <v>0</v>
      </c>
      <c r="I20" s="49">
        <f t="shared" si="0"/>
        <v>0</v>
      </c>
      <c r="J20" s="49">
        <f t="shared" si="0"/>
        <v>0</v>
      </c>
      <c r="K20" s="49">
        <f t="shared" si="0"/>
        <v>0</v>
      </c>
      <c r="L20" s="49">
        <f t="shared" si="0"/>
        <v>0</v>
      </c>
      <c r="M20" s="49">
        <f t="shared" si="0"/>
        <v>11697483</v>
      </c>
      <c r="N20" s="55">
        <f t="shared" si="0"/>
        <v>12064657</v>
      </c>
      <c r="O20" s="55">
        <f t="shared" si="0"/>
        <v>12300169</v>
      </c>
      <c r="P20" s="55">
        <f t="shared" si="0"/>
        <v>12411637</v>
      </c>
      <c r="Q20" s="55">
        <v>13219115</v>
      </c>
      <c r="R20" s="55">
        <f t="shared" si="1"/>
        <v>9584871</v>
      </c>
      <c r="S20" s="55">
        <f t="shared" si="1"/>
        <v>24249685</v>
      </c>
      <c r="T20" s="55">
        <f t="shared" ref="T20:W20" si="47">SUM(T79,T138)</f>
        <v>26899212</v>
      </c>
      <c r="U20" s="55">
        <f t="shared" si="47"/>
        <v>26754944</v>
      </c>
      <c r="V20" s="55">
        <f t="shared" si="47"/>
        <v>26504653</v>
      </c>
      <c r="W20" s="55">
        <f t="shared" si="47"/>
        <v>25939342</v>
      </c>
      <c r="X20" s="55">
        <f t="shared" ref="X20:Y20" si="48">SUM(X79,X138)</f>
        <v>24902202</v>
      </c>
      <c r="Y20" s="55">
        <f t="shared" si="48"/>
        <v>25389917</v>
      </c>
      <c r="Z20" s="55">
        <f t="shared" ref="Z20" si="49">SUM(Z79,Z138)</f>
        <v>22485774</v>
      </c>
      <c r="AA20" s="168"/>
      <c r="AE20" s="49">
        <v>169690103</v>
      </c>
    </row>
    <row r="21" spans="1:31">
      <c r="A21" s="51" t="s">
        <v>76</v>
      </c>
      <c r="B21" s="49">
        <f t="shared" ref="B21:P36" si="50">SUM(B80,B139)</f>
        <v>0</v>
      </c>
      <c r="C21" s="49">
        <f t="shared" si="50"/>
        <v>0</v>
      </c>
      <c r="D21" s="49">
        <f t="shared" si="50"/>
        <v>0</v>
      </c>
      <c r="E21" s="49">
        <f t="shared" si="50"/>
        <v>0</v>
      </c>
      <c r="F21" s="49">
        <f t="shared" si="50"/>
        <v>13183542</v>
      </c>
      <c r="G21" s="49">
        <f t="shared" si="50"/>
        <v>13770514</v>
      </c>
      <c r="H21" s="49">
        <f t="shared" si="50"/>
        <v>26167782</v>
      </c>
      <c r="I21" s="49">
        <f t="shared" si="50"/>
        <v>27337955</v>
      </c>
      <c r="J21" s="49">
        <f t="shared" si="50"/>
        <v>27407123</v>
      </c>
      <c r="K21" s="49">
        <f t="shared" si="50"/>
        <v>29193727</v>
      </c>
      <c r="L21" s="49">
        <f t="shared" si="50"/>
        <v>29447608</v>
      </c>
      <c r="M21" s="49">
        <f t="shared" si="50"/>
        <v>36760380</v>
      </c>
      <c r="N21" s="55">
        <f t="shared" si="50"/>
        <v>37126071</v>
      </c>
      <c r="O21" s="55">
        <f t="shared" si="50"/>
        <v>44302858</v>
      </c>
      <c r="P21" s="55">
        <f t="shared" si="50"/>
        <v>55322782</v>
      </c>
      <c r="Q21" s="55">
        <v>56608176</v>
      </c>
      <c r="R21" s="55">
        <f t="shared" ref="R21:T36" si="51">SUM(R80,R139)</f>
        <v>48667710</v>
      </c>
      <c r="S21" s="55">
        <f t="shared" si="51"/>
        <v>45774645</v>
      </c>
      <c r="T21" s="55">
        <f t="shared" si="51"/>
        <v>46863376</v>
      </c>
      <c r="U21" s="55">
        <f t="shared" ref="U21:W21" si="52">SUM(U80,U139)</f>
        <v>46157342</v>
      </c>
      <c r="V21" s="55">
        <f t="shared" si="52"/>
        <v>48346830</v>
      </c>
      <c r="W21" s="55">
        <f t="shared" si="52"/>
        <v>49901778</v>
      </c>
      <c r="X21" s="55">
        <f t="shared" ref="X21:Y21" si="53">SUM(X80,X139)</f>
        <v>40117216</v>
      </c>
      <c r="Y21" s="55">
        <f t="shared" si="53"/>
        <v>38493135</v>
      </c>
      <c r="Z21" s="55">
        <f t="shared" ref="Z21" si="54">SUM(Z80,Z139)</f>
        <v>38293781</v>
      </c>
      <c r="AA21" s="168"/>
      <c r="AE21" s="49">
        <v>151387180</v>
      </c>
    </row>
    <row r="22" spans="1:31">
      <c r="A22" s="51" t="s">
        <v>110</v>
      </c>
      <c r="B22" s="49">
        <f t="shared" si="50"/>
        <v>0</v>
      </c>
      <c r="C22" s="49">
        <f t="shared" si="50"/>
        <v>0</v>
      </c>
      <c r="D22" s="49">
        <f t="shared" si="50"/>
        <v>0</v>
      </c>
      <c r="E22" s="49">
        <f t="shared" si="50"/>
        <v>0</v>
      </c>
      <c r="F22" s="49">
        <f t="shared" si="50"/>
        <v>0</v>
      </c>
      <c r="G22" s="49">
        <f t="shared" si="50"/>
        <v>0</v>
      </c>
      <c r="H22" s="49">
        <f t="shared" si="50"/>
        <v>0</v>
      </c>
      <c r="I22" s="49">
        <f t="shared" si="50"/>
        <v>0</v>
      </c>
      <c r="J22" s="49">
        <f t="shared" si="50"/>
        <v>0</v>
      </c>
      <c r="K22" s="49">
        <f t="shared" si="50"/>
        <v>0</v>
      </c>
      <c r="L22" s="49">
        <f t="shared" si="50"/>
        <v>0</v>
      </c>
      <c r="M22" s="49">
        <f t="shared" si="50"/>
        <v>0</v>
      </c>
      <c r="N22" s="55">
        <f t="shared" si="50"/>
        <v>0</v>
      </c>
      <c r="O22" s="55">
        <f t="shared" si="50"/>
        <v>0</v>
      </c>
      <c r="P22" s="55">
        <f t="shared" si="50"/>
        <v>0</v>
      </c>
      <c r="Q22" s="55">
        <v>0</v>
      </c>
      <c r="R22" s="55">
        <f t="shared" si="51"/>
        <v>0</v>
      </c>
      <c r="S22" s="55">
        <f t="shared" si="51"/>
        <v>0</v>
      </c>
      <c r="T22" s="55">
        <f t="shared" si="51"/>
        <v>0</v>
      </c>
      <c r="U22" s="55">
        <f t="shared" ref="U22:W22" si="55">SUM(U81,U140)</f>
        <v>0</v>
      </c>
      <c r="V22" s="55">
        <f t="shared" si="55"/>
        <v>0</v>
      </c>
      <c r="W22" s="55">
        <f t="shared" si="55"/>
        <v>0</v>
      </c>
      <c r="X22" s="55">
        <f t="shared" ref="X22:Y22" si="56">SUM(X81,X140)</f>
        <v>0</v>
      </c>
      <c r="Y22" s="55">
        <f t="shared" si="56"/>
        <v>0</v>
      </c>
      <c r="Z22" s="55">
        <f t="shared" ref="Z22" si="57">SUM(Z81,Z140)</f>
        <v>0</v>
      </c>
      <c r="AA22" s="168"/>
      <c r="AE22" s="49">
        <v>220516399</v>
      </c>
    </row>
    <row r="23" spans="1:31">
      <c r="A23" s="51" t="s">
        <v>111</v>
      </c>
      <c r="B23" s="49">
        <f t="shared" si="50"/>
        <v>0</v>
      </c>
      <c r="C23" s="49">
        <f t="shared" si="50"/>
        <v>0</v>
      </c>
      <c r="D23" s="49">
        <f t="shared" si="50"/>
        <v>0</v>
      </c>
      <c r="E23" s="49">
        <f t="shared" si="50"/>
        <v>0</v>
      </c>
      <c r="F23" s="49">
        <f t="shared" si="50"/>
        <v>0</v>
      </c>
      <c r="G23" s="49">
        <f t="shared" si="50"/>
        <v>0</v>
      </c>
      <c r="H23" s="49">
        <f t="shared" si="50"/>
        <v>0</v>
      </c>
      <c r="I23" s="49">
        <f t="shared" si="50"/>
        <v>0</v>
      </c>
      <c r="J23" s="49">
        <f t="shared" si="50"/>
        <v>0</v>
      </c>
      <c r="K23" s="49">
        <f t="shared" si="50"/>
        <v>0</v>
      </c>
      <c r="L23" s="49">
        <f t="shared" si="50"/>
        <v>0</v>
      </c>
      <c r="M23" s="49">
        <f t="shared" si="50"/>
        <v>0</v>
      </c>
      <c r="N23" s="55">
        <f t="shared" si="50"/>
        <v>0</v>
      </c>
      <c r="O23" s="55">
        <f t="shared" si="50"/>
        <v>25267450</v>
      </c>
      <c r="P23" s="55">
        <f t="shared" si="50"/>
        <v>24661</v>
      </c>
      <c r="Q23" s="55">
        <v>19876047</v>
      </c>
      <c r="R23" s="55">
        <f t="shared" si="51"/>
        <v>17502763</v>
      </c>
      <c r="S23" s="55">
        <f t="shared" si="51"/>
        <v>17856913</v>
      </c>
      <c r="T23" s="55">
        <f t="shared" si="51"/>
        <v>16972846</v>
      </c>
      <c r="U23" s="55">
        <f t="shared" ref="U23:W23" si="58">SUM(U82,U141)</f>
        <v>14980869</v>
      </c>
      <c r="V23" s="55">
        <f t="shared" si="58"/>
        <v>14671057</v>
      </c>
      <c r="W23" s="55">
        <f t="shared" si="58"/>
        <v>13627017</v>
      </c>
      <c r="X23" s="55">
        <f t="shared" ref="X23:Y23" si="59">SUM(X82,X141)</f>
        <v>11835996</v>
      </c>
      <c r="Y23" s="55">
        <f t="shared" si="59"/>
        <v>19932982</v>
      </c>
      <c r="Z23" s="55">
        <f t="shared" ref="Z23" si="60">SUM(Z82,Z141)</f>
        <v>17420801</v>
      </c>
      <c r="AA23" s="168"/>
      <c r="AE23" s="49">
        <v>206933172</v>
      </c>
    </row>
    <row r="24" spans="1:31">
      <c r="A24" s="51" t="s">
        <v>113</v>
      </c>
      <c r="B24" s="49">
        <f t="shared" si="50"/>
        <v>0</v>
      </c>
      <c r="C24" s="49">
        <f t="shared" si="50"/>
        <v>0</v>
      </c>
      <c r="D24" s="49">
        <f t="shared" si="50"/>
        <v>0</v>
      </c>
      <c r="E24" s="49">
        <f t="shared" si="50"/>
        <v>0</v>
      </c>
      <c r="F24" s="49">
        <f t="shared" si="50"/>
        <v>0</v>
      </c>
      <c r="G24" s="49">
        <f t="shared" si="50"/>
        <v>0</v>
      </c>
      <c r="H24" s="49">
        <f t="shared" si="50"/>
        <v>0</v>
      </c>
      <c r="I24" s="49">
        <f t="shared" si="50"/>
        <v>0</v>
      </c>
      <c r="J24" s="49">
        <f t="shared" si="50"/>
        <v>0</v>
      </c>
      <c r="K24" s="49">
        <f t="shared" si="50"/>
        <v>0</v>
      </c>
      <c r="L24" s="49">
        <f t="shared" si="50"/>
        <v>0</v>
      </c>
      <c r="M24" s="49">
        <f t="shared" si="50"/>
        <v>0</v>
      </c>
      <c r="N24" s="55">
        <f t="shared" si="50"/>
        <v>0</v>
      </c>
      <c r="O24" s="55">
        <f t="shared" si="50"/>
        <v>4638806</v>
      </c>
      <c r="P24" s="55">
        <f t="shared" si="50"/>
        <v>4650488</v>
      </c>
      <c r="Q24" s="55">
        <v>4610550</v>
      </c>
      <c r="R24" s="55">
        <f t="shared" si="51"/>
        <v>1416403</v>
      </c>
      <c r="S24" s="55">
        <f t="shared" si="51"/>
        <v>1507012</v>
      </c>
      <c r="T24" s="55">
        <f t="shared" si="51"/>
        <v>2814704</v>
      </c>
      <c r="U24" s="55">
        <f t="shared" ref="U24:W24" si="61">SUM(U83,U142)</f>
        <v>85126</v>
      </c>
      <c r="V24" s="55">
        <f t="shared" si="61"/>
        <v>7560900</v>
      </c>
      <c r="W24" s="55">
        <f t="shared" si="61"/>
        <v>7592075</v>
      </c>
      <c r="X24" s="55">
        <f t="shared" ref="X24:Y24" si="62">SUM(X83,X142)</f>
        <v>7900171</v>
      </c>
      <c r="Y24" s="55">
        <f t="shared" si="62"/>
        <v>7578755</v>
      </c>
      <c r="Z24" s="55">
        <f t="shared" ref="Z24" si="63">SUM(Z83,Z142)</f>
        <v>15821273</v>
      </c>
      <c r="AA24" s="168"/>
      <c r="AE24" s="49">
        <v>130930288</v>
      </c>
    </row>
    <row r="25" spans="1:31">
      <c r="A25" s="51" t="s">
        <v>78</v>
      </c>
      <c r="B25" s="49">
        <f t="shared" si="50"/>
        <v>0</v>
      </c>
      <c r="C25" s="49">
        <f t="shared" si="50"/>
        <v>0</v>
      </c>
      <c r="D25" s="49">
        <f t="shared" si="50"/>
        <v>0</v>
      </c>
      <c r="E25" s="49">
        <f t="shared" si="50"/>
        <v>0</v>
      </c>
      <c r="F25" s="49">
        <f t="shared" si="50"/>
        <v>0</v>
      </c>
      <c r="G25" s="49">
        <f t="shared" si="50"/>
        <v>0</v>
      </c>
      <c r="H25" s="49">
        <f t="shared" si="50"/>
        <v>104358913</v>
      </c>
      <c r="I25" s="49">
        <f t="shared" si="50"/>
        <v>76334482</v>
      </c>
      <c r="J25" s="49">
        <f t="shared" si="50"/>
        <v>91970465</v>
      </c>
      <c r="K25" s="49">
        <f t="shared" si="50"/>
        <v>104100441</v>
      </c>
      <c r="L25" s="49">
        <f t="shared" si="50"/>
        <v>110563049</v>
      </c>
      <c r="M25" s="49">
        <f t="shared" si="50"/>
        <v>82295675</v>
      </c>
      <c r="N25" s="55">
        <f t="shared" si="50"/>
        <v>127974314</v>
      </c>
      <c r="O25" s="55">
        <f t="shared" si="50"/>
        <v>123641864</v>
      </c>
      <c r="P25" s="55">
        <f t="shared" si="50"/>
        <v>121679104</v>
      </c>
      <c r="Q25" s="55">
        <v>124302769</v>
      </c>
      <c r="R25" s="55">
        <f t="shared" si="51"/>
        <v>143366325</v>
      </c>
      <c r="S25" s="55">
        <f t="shared" si="51"/>
        <v>156210587</v>
      </c>
      <c r="T25" s="55">
        <f t="shared" si="51"/>
        <v>161702187</v>
      </c>
      <c r="U25" s="55">
        <f t="shared" ref="U25:W25" si="64">SUM(U84,U143)</f>
        <v>158859483</v>
      </c>
      <c r="V25" s="55">
        <f t="shared" si="64"/>
        <v>152582046</v>
      </c>
      <c r="W25" s="55">
        <f t="shared" si="64"/>
        <v>152657685</v>
      </c>
      <c r="X25" s="55">
        <f t="shared" ref="X25:Y25" si="65">SUM(X84,X143)</f>
        <v>156514130</v>
      </c>
      <c r="Y25" s="55">
        <f t="shared" si="65"/>
        <v>154132763</v>
      </c>
      <c r="Z25" s="55">
        <f t="shared" ref="Z25" si="66">SUM(Z84,Z143)</f>
        <v>202028890</v>
      </c>
      <c r="AA25" s="168"/>
      <c r="AE25" s="49">
        <v>579854796</v>
      </c>
    </row>
    <row r="26" spans="1:31">
      <c r="A26" s="51" t="s">
        <v>116</v>
      </c>
      <c r="B26" s="49">
        <f t="shared" si="50"/>
        <v>0</v>
      </c>
      <c r="C26" s="49">
        <f t="shared" si="50"/>
        <v>0</v>
      </c>
      <c r="D26" s="49">
        <f t="shared" si="50"/>
        <v>0</v>
      </c>
      <c r="E26" s="49">
        <f t="shared" si="50"/>
        <v>36016119</v>
      </c>
      <c r="F26" s="49">
        <f t="shared" si="50"/>
        <v>35837408</v>
      </c>
      <c r="G26" s="49">
        <f t="shared" si="50"/>
        <v>54449123</v>
      </c>
      <c r="H26" s="49">
        <f t="shared" si="50"/>
        <v>60276980</v>
      </c>
      <c r="I26" s="49">
        <f t="shared" si="50"/>
        <v>61733264</v>
      </c>
      <c r="J26" s="49">
        <f t="shared" si="50"/>
        <v>69887916</v>
      </c>
      <c r="K26" s="49">
        <f t="shared" si="50"/>
        <v>76800360</v>
      </c>
      <c r="L26" s="49">
        <f t="shared" si="50"/>
        <v>78456590</v>
      </c>
      <c r="M26" s="49">
        <f t="shared" si="50"/>
        <v>82113005</v>
      </c>
      <c r="N26" s="55">
        <f t="shared" si="50"/>
        <v>86200374</v>
      </c>
      <c r="O26" s="55">
        <f t="shared" si="50"/>
        <v>100115974</v>
      </c>
      <c r="P26" s="55">
        <f t="shared" si="50"/>
        <v>102249692</v>
      </c>
      <c r="Q26" s="55">
        <v>107378299</v>
      </c>
      <c r="R26" s="55">
        <f t="shared" si="51"/>
        <v>109314381</v>
      </c>
      <c r="S26" s="55">
        <f t="shared" si="51"/>
        <v>114321628</v>
      </c>
      <c r="T26" s="55">
        <f t="shared" si="51"/>
        <v>115984573</v>
      </c>
      <c r="U26" s="55">
        <f t="shared" ref="U26:W26" si="67">SUM(U85,U144)</f>
        <v>115539244</v>
      </c>
      <c r="V26" s="55">
        <f t="shared" si="67"/>
        <v>174125466</v>
      </c>
      <c r="W26" s="55">
        <f t="shared" si="67"/>
        <v>173120286</v>
      </c>
      <c r="X26" s="55">
        <f t="shared" ref="X26:Y26" si="68">SUM(X85,X144)</f>
        <v>171271061</v>
      </c>
      <c r="Y26" s="55">
        <f t="shared" si="68"/>
        <v>220171915</v>
      </c>
      <c r="Z26" s="55">
        <f t="shared" ref="Z26" si="69">SUM(Z85,Z144)</f>
        <v>174412699</v>
      </c>
      <c r="AA26" s="168"/>
      <c r="AE26" s="49">
        <v>1057312909</v>
      </c>
    </row>
    <row r="27" spans="1:31">
      <c r="A27" s="51" t="s">
        <v>117</v>
      </c>
      <c r="B27" s="49">
        <f t="shared" si="50"/>
        <v>0</v>
      </c>
      <c r="C27" s="49">
        <f t="shared" si="50"/>
        <v>0</v>
      </c>
      <c r="D27" s="49">
        <f t="shared" si="50"/>
        <v>11300000</v>
      </c>
      <c r="E27" s="49">
        <f t="shared" si="50"/>
        <v>27000000</v>
      </c>
      <c r="F27" s="49">
        <f t="shared" si="50"/>
        <v>27000000</v>
      </c>
      <c r="G27" s="49">
        <f t="shared" si="50"/>
        <v>56000000</v>
      </c>
      <c r="H27" s="49">
        <f t="shared" si="50"/>
        <v>0</v>
      </c>
      <c r="I27" s="49">
        <f t="shared" si="50"/>
        <v>0</v>
      </c>
      <c r="J27" s="49">
        <f t="shared" si="50"/>
        <v>0</v>
      </c>
      <c r="K27" s="49">
        <f t="shared" si="50"/>
        <v>0</v>
      </c>
      <c r="L27" s="49">
        <f t="shared" si="50"/>
        <v>0</v>
      </c>
      <c r="M27" s="49">
        <f t="shared" si="50"/>
        <v>0</v>
      </c>
      <c r="N27" s="55">
        <f t="shared" si="50"/>
        <v>71390586</v>
      </c>
      <c r="O27" s="55">
        <f t="shared" si="50"/>
        <v>203666766</v>
      </c>
      <c r="P27" s="55">
        <f t="shared" si="50"/>
        <v>217962012</v>
      </c>
      <c r="Q27" s="55">
        <v>237535310</v>
      </c>
      <c r="R27" s="55">
        <f t="shared" si="51"/>
        <v>50335988</v>
      </c>
      <c r="S27" s="55">
        <f t="shared" si="51"/>
        <v>48226914</v>
      </c>
      <c r="T27" s="55">
        <f t="shared" si="51"/>
        <v>45842510</v>
      </c>
      <c r="U27" s="55">
        <f t="shared" ref="U27:W27" si="70">SUM(U86,U145)</f>
        <v>42677508</v>
      </c>
      <c r="V27" s="55">
        <f t="shared" si="70"/>
        <v>45440212</v>
      </c>
      <c r="W27" s="55">
        <f t="shared" si="70"/>
        <v>47087390</v>
      </c>
      <c r="X27" s="55">
        <f t="shared" ref="X27:Y27" si="71">SUM(X86,X145)</f>
        <v>40146147</v>
      </c>
      <c r="Y27" s="55">
        <f t="shared" si="71"/>
        <v>43518179</v>
      </c>
      <c r="Z27" s="55">
        <f t="shared" ref="Z27" si="72">SUM(Z86,Z145)</f>
        <v>30913902</v>
      </c>
      <c r="AA27" s="168"/>
      <c r="AE27" s="49">
        <v>1167081093</v>
      </c>
    </row>
    <row r="28" spans="1:31">
      <c r="A28" s="51" t="s">
        <v>77</v>
      </c>
      <c r="B28" s="49">
        <f t="shared" si="50"/>
        <v>0</v>
      </c>
      <c r="C28" s="49">
        <f t="shared" si="50"/>
        <v>0</v>
      </c>
      <c r="D28" s="49">
        <f t="shared" si="50"/>
        <v>0</v>
      </c>
      <c r="E28" s="49">
        <f t="shared" si="50"/>
        <v>21839216</v>
      </c>
      <c r="F28" s="49">
        <f t="shared" si="50"/>
        <v>51337414</v>
      </c>
      <c r="G28" s="49">
        <f t="shared" si="50"/>
        <v>26559450</v>
      </c>
      <c r="H28" s="49">
        <f t="shared" si="50"/>
        <v>30347755</v>
      </c>
      <c r="I28" s="49">
        <f t="shared" si="50"/>
        <v>31888335</v>
      </c>
      <c r="J28" s="49">
        <f t="shared" si="50"/>
        <v>53358648</v>
      </c>
      <c r="K28" s="49">
        <f t="shared" si="50"/>
        <v>71725702</v>
      </c>
      <c r="L28" s="49">
        <f t="shared" si="50"/>
        <v>82133000</v>
      </c>
      <c r="M28" s="49">
        <f t="shared" si="50"/>
        <v>121263827</v>
      </c>
      <c r="N28" s="55">
        <f t="shared" si="50"/>
        <v>129781143</v>
      </c>
      <c r="O28" s="55">
        <f t="shared" si="50"/>
        <v>121550825</v>
      </c>
      <c r="P28" s="55">
        <f t="shared" si="50"/>
        <v>129018839</v>
      </c>
      <c r="Q28" s="55">
        <v>138111347</v>
      </c>
      <c r="R28" s="55">
        <f t="shared" si="51"/>
        <v>131171247</v>
      </c>
      <c r="S28" s="55">
        <f t="shared" si="51"/>
        <v>158778902</v>
      </c>
      <c r="T28" s="55">
        <f t="shared" si="51"/>
        <v>174884001</v>
      </c>
      <c r="U28" s="55">
        <f t="shared" ref="U28:W28" si="73">SUM(U87,U146)</f>
        <v>169996000</v>
      </c>
      <c r="V28" s="55">
        <f t="shared" si="73"/>
        <v>160076000</v>
      </c>
      <c r="W28" s="55">
        <f t="shared" si="73"/>
        <v>152778994</v>
      </c>
      <c r="X28" s="55">
        <f t="shared" ref="X28:Y28" si="74">SUM(X87,X146)</f>
        <v>142862261</v>
      </c>
      <c r="Y28" s="55">
        <f t="shared" si="74"/>
        <v>177876760</v>
      </c>
      <c r="Z28" s="55">
        <f t="shared" ref="Z28" si="75">SUM(Z87,Z146)</f>
        <v>109977112</v>
      </c>
      <c r="AA28" s="168"/>
      <c r="AE28" s="49">
        <v>502129354</v>
      </c>
    </row>
    <row r="29" spans="1:31">
      <c r="A29" s="51" t="s">
        <v>120</v>
      </c>
      <c r="B29" s="49">
        <f t="shared" si="50"/>
        <v>0</v>
      </c>
      <c r="C29" s="49">
        <f t="shared" si="50"/>
        <v>0</v>
      </c>
      <c r="D29" s="49">
        <f t="shared" si="50"/>
        <v>0</v>
      </c>
      <c r="E29" s="49">
        <f t="shared" si="50"/>
        <v>0</v>
      </c>
      <c r="F29" s="49">
        <f t="shared" si="50"/>
        <v>0</v>
      </c>
      <c r="G29" s="49">
        <f t="shared" si="50"/>
        <v>0</v>
      </c>
      <c r="H29" s="49">
        <f t="shared" si="50"/>
        <v>0</v>
      </c>
      <c r="I29" s="49">
        <f t="shared" si="50"/>
        <v>0</v>
      </c>
      <c r="J29" s="49">
        <f t="shared" si="50"/>
        <v>0</v>
      </c>
      <c r="K29" s="49">
        <f t="shared" si="50"/>
        <v>0</v>
      </c>
      <c r="L29" s="49">
        <f t="shared" si="50"/>
        <v>0</v>
      </c>
      <c r="M29" s="49">
        <f t="shared" si="50"/>
        <v>0</v>
      </c>
      <c r="N29" s="55">
        <f t="shared" si="50"/>
        <v>0</v>
      </c>
      <c r="O29" s="55">
        <f t="shared" si="50"/>
        <v>0</v>
      </c>
      <c r="P29" s="55">
        <f t="shared" si="50"/>
        <v>0</v>
      </c>
      <c r="Q29" s="55">
        <v>0</v>
      </c>
      <c r="R29" s="55">
        <f t="shared" si="51"/>
        <v>0</v>
      </c>
      <c r="S29" s="55">
        <f t="shared" si="51"/>
        <v>0</v>
      </c>
      <c r="T29" s="55">
        <f t="shared" si="51"/>
        <v>0</v>
      </c>
      <c r="U29" s="55">
        <f t="shared" ref="U29:W29" si="76">SUM(U88,U147)</f>
        <v>0</v>
      </c>
      <c r="V29" s="55">
        <f t="shared" si="76"/>
        <v>0</v>
      </c>
      <c r="W29" s="55">
        <f t="shared" si="76"/>
        <v>0</v>
      </c>
      <c r="X29" s="55">
        <f t="shared" ref="X29:Y29" si="77">SUM(X88,X147)</f>
        <v>0</v>
      </c>
      <c r="Y29" s="55">
        <f t="shared" si="77"/>
        <v>0</v>
      </c>
      <c r="Z29" s="55">
        <f t="shared" ref="Z29" si="78">SUM(Z88,Z147)</f>
        <v>0</v>
      </c>
      <c r="AA29" s="168"/>
      <c r="AE29" s="49">
        <v>57336192</v>
      </c>
    </row>
    <row r="30" spans="1:31">
      <c r="A30" s="51" t="s">
        <v>122</v>
      </c>
      <c r="B30" s="49">
        <f t="shared" si="50"/>
        <v>0</v>
      </c>
      <c r="C30" s="49">
        <f t="shared" si="50"/>
        <v>0</v>
      </c>
      <c r="D30" s="49">
        <f t="shared" si="50"/>
        <v>0</v>
      </c>
      <c r="E30" s="49">
        <f t="shared" si="50"/>
        <v>0</v>
      </c>
      <c r="F30" s="49">
        <f t="shared" si="50"/>
        <v>0</v>
      </c>
      <c r="G30" s="49">
        <f t="shared" si="50"/>
        <v>0</v>
      </c>
      <c r="H30" s="49">
        <f t="shared" si="50"/>
        <v>0</v>
      </c>
      <c r="I30" s="49">
        <f t="shared" si="50"/>
        <v>0</v>
      </c>
      <c r="J30" s="49">
        <f t="shared" si="50"/>
        <v>0</v>
      </c>
      <c r="K30" s="49">
        <f t="shared" si="50"/>
        <v>0</v>
      </c>
      <c r="L30" s="49">
        <f t="shared" si="50"/>
        <v>0</v>
      </c>
      <c r="M30" s="49">
        <f t="shared" si="50"/>
        <v>0</v>
      </c>
      <c r="N30" s="55">
        <f t="shared" si="50"/>
        <v>0</v>
      </c>
      <c r="O30" s="55">
        <f t="shared" si="50"/>
        <v>0</v>
      </c>
      <c r="P30" s="55">
        <f t="shared" si="50"/>
        <v>0</v>
      </c>
      <c r="Q30" s="55">
        <v>0</v>
      </c>
      <c r="R30" s="55">
        <f t="shared" si="51"/>
        <v>0</v>
      </c>
      <c r="S30" s="55">
        <f t="shared" si="51"/>
        <v>0</v>
      </c>
      <c r="T30" s="55">
        <f t="shared" si="51"/>
        <v>0</v>
      </c>
      <c r="U30" s="55">
        <f t="shared" ref="U30:W30" si="79">SUM(U89,U148)</f>
        <v>0</v>
      </c>
      <c r="V30" s="55">
        <f t="shared" si="79"/>
        <v>0</v>
      </c>
      <c r="W30" s="55">
        <f t="shared" si="79"/>
        <v>0</v>
      </c>
      <c r="X30" s="55">
        <f t="shared" ref="X30:Y30" si="80">SUM(X89,X148)</f>
        <v>0</v>
      </c>
      <c r="Y30" s="55">
        <f t="shared" si="80"/>
        <v>0</v>
      </c>
      <c r="Z30" s="55">
        <f t="shared" ref="Z30" si="81">SUM(Z89,Z148)</f>
        <v>0</v>
      </c>
      <c r="AA30" s="168"/>
      <c r="AE30" s="49">
        <v>351637713</v>
      </c>
    </row>
    <row r="31" spans="1:31">
      <c r="A31" s="51" t="s">
        <v>124</v>
      </c>
      <c r="B31" s="49">
        <f t="shared" si="50"/>
        <v>0</v>
      </c>
      <c r="C31" s="49">
        <f t="shared" si="50"/>
        <v>0</v>
      </c>
      <c r="D31" s="49">
        <f t="shared" si="50"/>
        <v>0</v>
      </c>
      <c r="E31" s="49">
        <f t="shared" si="50"/>
        <v>0</v>
      </c>
      <c r="F31" s="49">
        <f t="shared" si="50"/>
        <v>0</v>
      </c>
      <c r="G31" s="49">
        <f t="shared" si="50"/>
        <v>0</v>
      </c>
      <c r="H31" s="49">
        <f t="shared" si="50"/>
        <v>0</v>
      </c>
      <c r="I31" s="49">
        <f t="shared" si="50"/>
        <v>0</v>
      </c>
      <c r="J31" s="49">
        <f t="shared" si="50"/>
        <v>0</v>
      </c>
      <c r="K31" s="49">
        <f t="shared" si="50"/>
        <v>0</v>
      </c>
      <c r="L31" s="49">
        <f t="shared" si="50"/>
        <v>0</v>
      </c>
      <c r="M31" s="49">
        <f t="shared" si="50"/>
        <v>0</v>
      </c>
      <c r="N31" s="55">
        <f t="shared" si="50"/>
        <v>0</v>
      </c>
      <c r="O31" s="55">
        <f t="shared" si="50"/>
        <v>0</v>
      </c>
      <c r="P31" s="55">
        <f t="shared" si="50"/>
        <v>0</v>
      </c>
      <c r="Q31" s="55">
        <v>0</v>
      </c>
      <c r="R31" s="55">
        <f t="shared" si="51"/>
        <v>0</v>
      </c>
      <c r="S31" s="55">
        <f t="shared" si="51"/>
        <v>0</v>
      </c>
      <c r="T31" s="55">
        <f t="shared" si="51"/>
        <v>0</v>
      </c>
      <c r="U31" s="55">
        <f t="shared" ref="U31:W31" si="82">SUM(U90,U149)</f>
        <v>0</v>
      </c>
      <c r="V31" s="55">
        <f t="shared" si="82"/>
        <v>0</v>
      </c>
      <c r="W31" s="55">
        <f t="shared" si="82"/>
        <v>0</v>
      </c>
      <c r="X31" s="55">
        <f t="shared" ref="X31:Y31" si="83">SUM(X90,X149)</f>
        <v>0</v>
      </c>
      <c r="Y31" s="55">
        <f t="shared" si="83"/>
        <v>0</v>
      </c>
      <c r="Z31" s="55">
        <f t="shared" ref="Z31" si="84">SUM(Z90,Z149)</f>
        <v>0</v>
      </c>
      <c r="AA31" s="168"/>
      <c r="AE31" s="49">
        <v>36264234</v>
      </c>
    </row>
    <row r="32" spans="1:31">
      <c r="A32" s="51" t="s">
        <v>126</v>
      </c>
      <c r="B32" s="49">
        <f t="shared" si="50"/>
        <v>0</v>
      </c>
      <c r="C32" s="49">
        <f t="shared" si="50"/>
        <v>0</v>
      </c>
      <c r="D32" s="49">
        <f t="shared" si="50"/>
        <v>0</v>
      </c>
      <c r="E32" s="49">
        <f t="shared" si="50"/>
        <v>0</v>
      </c>
      <c r="F32" s="49">
        <f t="shared" si="50"/>
        <v>0</v>
      </c>
      <c r="G32" s="49">
        <f t="shared" si="50"/>
        <v>0</v>
      </c>
      <c r="H32" s="49">
        <f t="shared" si="50"/>
        <v>0</v>
      </c>
      <c r="I32" s="49">
        <f t="shared" si="50"/>
        <v>0</v>
      </c>
      <c r="J32" s="49">
        <f t="shared" si="50"/>
        <v>0</v>
      </c>
      <c r="K32" s="49">
        <f t="shared" si="50"/>
        <v>0</v>
      </c>
      <c r="L32" s="49">
        <f t="shared" si="50"/>
        <v>22531352</v>
      </c>
      <c r="M32" s="49">
        <f t="shared" si="50"/>
        <v>28270586</v>
      </c>
      <c r="N32" s="55">
        <f t="shared" si="50"/>
        <v>29361708</v>
      </c>
      <c r="O32" s="55">
        <f t="shared" si="50"/>
        <v>34342990</v>
      </c>
      <c r="P32" s="55">
        <f t="shared" si="50"/>
        <v>34460438</v>
      </c>
      <c r="Q32" s="55">
        <v>35415479</v>
      </c>
      <c r="R32" s="55">
        <f t="shared" si="51"/>
        <v>35990190</v>
      </c>
      <c r="S32" s="55">
        <f t="shared" si="51"/>
        <v>37375775</v>
      </c>
      <c r="T32" s="55">
        <f t="shared" si="51"/>
        <v>36792452</v>
      </c>
      <c r="U32" s="55">
        <f t="shared" ref="U32:W32" si="85">SUM(U91,U150)</f>
        <v>36364166</v>
      </c>
      <c r="V32" s="55">
        <f t="shared" si="85"/>
        <v>35062419</v>
      </c>
      <c r="W32" s="55">
        <f t="shared" si="85"/>
        <v>33834354</v>
      </c>
      <c r="X32" s="55">
        <f t="shared" ref="X32:Y32" si="86">SUM(X91,X150)</f>
        <v>32813202</v>
      </c>
      <c r="Y32" s="55">
        <f t="shared" si="86"/>
        <v>32472001</v>
      </c>
      <c r="Z32" s="55">
        <f t="shared" ref="Z32" si="87">SUM(Z91,Z150)</f>
        <v>29122455.25</v>
      </c>
      <c r="AA32" s="168"/>
      <c r="AE32" s="49">
        <v>78872456.460000008</v>
      </c>
    </row>
    <row r="33" spans="1:31">
      <c r="A33" s="51" t="s">
        <v>127</v>
      </c>
      <c r="B33" s="49">
        <f t="shared" si="50"/>
        <v>0</v>
      </c>
      <c r="C33" s="49">
        <f t="shared" si="50"/>
        <v>0</v>
      </c>
      <c r="D33" s="49">
        <f t="shared" si="50"/>
        <v>0</v>
      </c>
      <c r="E33" s="49">
        <f t="shared" si="50"/>
        <v>0</v>
      </c>
      <c r="F33" s="49">
        <f t="shared" si="50"/>
        <v>0</v>
      </c>
      <c r="G33" s="49">
        <f t="shared" si="50"/>
        <v>0</v>
      </c>
      <c r="H33" s="49">
        <f t="shared" si="50"/>
        <v>0</v>
      </c>
      <c r="I33" s="49">
        <f t="shared" si="50"/>
        <v>0</v>
      </c>
      <c r="J33" s="49">
        <f t="shared" si="50"/>
        <v>0</v>
      </c>
      <c r="K33" s="49">
        <f t="shared" si="50"/>
        <v>0</v>
      </c>
      <c r="L33" s="49">
        <f t="shared" si="50"/>
        <v>0</v>
      </c>
      <c r="M33" s="49">
        <f t="shared" si="50"/>
        <v>0</v>
      </c>
      <c r="N33" s="55">
        <f t="shared" si="50"/>
        <v>0</v>
      </c>
      <c r="O33" s="55">
        <f t="shared" si="50"/>
        <v>0</v>
      </c>
      <c r="P33" s="55">
        <f t="shared" si="50"/>
        <v>0</v>
      </c>
      <c r="Q33" s="55">
        <v>0</v>
      </c>
      <c r="R33" s="55">
        <f t="shared" si="51"/>
        <v>0</v>
      </c>
      <c r="S33" s="55">
        <f t="shared" si="51"/>
        <v>0</v>
      </c>
      <c r="T33" s="55">
        <f t="shared" si="51"/>
        <v>0</v>
      </c>
      <c r="U33" s="55">
        <f t="shared" ref="U33:W33" si="88">SUM(U92,U151)</f>
        <v>0</v>
      </c>
      <c r="V33" s="55">
        <f t="shared" si="88"/>
        <v>0</v>
      </c>
      <c r="W33" s="55">
        <f t="shared" si="88"/>
        <v>0</v>
      </c>
      <c r="X33" s="55">
        <f t="shared" ref="X33:Y33" si="89">SUM(X92,X151)</f>
        <v>0</v>
      </c>
      <c r="Y33" s="55">
        <f t="shared" si="89"/>
        <v>0</v>
      </c>
      <c r="Z33" s="55">
        <f t="shared" ref="Z33" si="90">SUM(Z92,Z151)</f>
        <v>0</v>
      </c>
      <c r="AA33" s="168"/>
      <c r="AE33" s="49">
        <v>115422297</v>
      </c>
    </row>
    <row r="34" spans="1:31">
      <c r="A34" s="51" t="s">
        <v>128</v>
      </c>
      <c r="B34" s="49">
        <f t="shared" si="50"/>
        <v>0</v>
      </c>
      <c r="C34" s="49">
        <f t="shared" si="50"/>
        <v>0</v>
      </c>
      <c r="D34" s="49">
        <f t="shared" si="50"/>
        <v>0</v>
      </c>
      <c r="E34" s="49">
        <f t="shared" si="50"/>
        <v>0</v>
      </c>
      <c r="F34" s="49">
        <f t="shared" si="50"/>
        <v>0</v>
      </c>
      <c r="G34" s="49">
        <f t="shared" si="50"/>
        <v>0</v>
      </c>
      <c r="H34" s="49">
        <f t="shared" si="50"/>
        <v>0</v>
      </c>
      <c r="I34" s="49">
        <f t="shared" si="50"/>
        <v>0</v>
      </c>
      <c r="J34" s="49">
        <f t="shared" si="50"/>
        <v>0</v>
      </c>
      <c r="K34" s="49">
        <f t="shared" si="50"/>
        <v>0</v>
      </c>
      <c r="L34" s="49">
        <f t="shared" si="50"/>
        <v>0</v>
      </c>
      <c r="M34" s="49">
        <f t="shared" si="50"/>
        <v>0</v>
      </c>
      <c r="N34" s="55">
        <f t="shared" si="50"/>
        <v>0</v>
      </c>
      <c r="O34" s="55">
        <f t="shared" si="50"/>
        <v>0</v>
      </c>
      <c r="P34" s="55">
        <f t="shared" si="50"/>
        <v>0</v>
      </c>
      <c r="Q34" s="55">
        <v>0</v>
      </c>
      <c r="R34" s="55">
        <f t="shared" si="51"/>
        <v>0</v>
      </c>
      <c r="S34" s="55">
        <f t="shared" si="51"/>
        <v>0</v>
      </c>
      <c r="T34" s="55">
        <f t="shared" si="51"/>
        <v>0</v>
      </c>
      <c r="U34" s="55">
        <f t="shared" ref="U34:W34" si="91">SUM(U93,U152)</f>
        <v>0</v>
      </c>
      <c r="V34" s="55">
        <f t="shared" si="91"/>
        <v>0</v>
      </c>
      <c r="W34" s="55">
        <f t="shared" si="91"/>
        <v>0</v>
      </c>
      <c r="X34" s="55">
        <f t="shared" ref="X34:Y34" si="92">SUM(X93,X152)</f>
        <v>0</v>
      </c>
      <c r="Y34" s="55">
        <f t="shared" si="92"/>
        <v>0</v>
      </c>
      <c r="Z34" s="55">
        <f t="shared" ref="Z34" si="93">SUM(Z93,Z152)</f>
        <v>0</v>
      </c>
      <c r="AA34" s="168"/>
      <c r="AE34" s="49">
        <v>68369570</v>
      </c>
    </row>
    <row r="35" spans="1:31">
      <c r="A35" s="51" t="s">
        <v>130</v>
      </c>
      <c r="B35" s="49">
        <f t="shared" si="50"/>
        <v>0</v>
      </c>
      <c r="C35" s="49">
        <f t="shared" si="50"/>
        <v>0</v>
      </c>
      <c r="D35" s="49">
        <f t="shared" si="50"/>
        <v>0</v>
      </c>
      <c r="E35" s="49">
        <f t="shared" si="50"/>
        <v>0</v>
      </c>
      <c r="F35" s="49">
        <f t="shared" si="50"/>
        <v>48349847</v>
      </c>
      <c r="G35" s="49">
        <f t="shared" si="50"/>
        <v>77786032</v>
      </c>
      <c r="H35" s="49">
        <f t="shared" si="50"/>
        <v>98073017</v>
      </c>
      <c r="I35" s="49">
        <f t="shared" si="50"/>
        <v>86000000</v>
      </c>
      <c r="J35" s="49">
        <f t="shared" si="50"/>
        <v>18393000</v>
      </c>
      <c r="K35" s="49">
        <f t="shared" si="50"/>
        <v>18393000</v>
      </c>
      <c r="L35" s="49">
        <f t="shared" si="50"/>
        <v>18393000</v>
      </c>
      <c r="M35" s="49">
        <f t="shared" si="50"/>
        <v>117287131</v>
      </c>
      <c r="N35" s="55">
        <f t="shared" si="50"/>
        <v>206135169</v>
      </c>
      <c r="O35" s="55">
        <f t="shared" si="50"/>
        <v>413919670</v>
      </c>
      <c r="P35" s="55">
        <f t="shared" si="50"/>
        <v>231145990</v>
      </c>
      <c r="Q35" s="55">
        <v>171769891</v>
      </c>
      <c r="R35" s="55">
        <f t="shared" si="51"/>
        <v>171917612</v>
      </c>
      <c r="S35" s="55">
        <f t="shared" si="51"/>
        <v>186912312</v>
      </c>
      <c r="T35" s="55">
        <f t="shared" si="51"/>
        <v>195070632</v>
      </c>
      <c r="U35" s="55">
        <f t="shared" ref="U35:W35" si="94">SUM(U94,U153)</f>
        <v>305570016</v>
      </c>
      <c r="V35" s="55">
        <f t="shared" si="94"/>
        <v>354819092</v>
      </c>
      <c r="W35" s="55">
        <f t="shared" si="94"/>
        <v>348960631</v>
      </c>
      <c r="X35" s="55">
        <f t="shared" ref="X35:Y35" si="95">SUM(X94,X153)</f>
        <v>373072985</v>
      </c>
      <c r="Y35" s="55">
        <f t="shared" si="95"/>
        <v>361435586</v>
      </c>
      <c r="Z35" s="55">
        <f t="shared" ref="Z35" si="96">SUM(Z94,Z153)</f>
        <v>396586550</v>
      </c>
      <c r="AA35" s="168"/>
      <c r="AE35" s="49">
        <v>1426063103.25</v>
      </c>
    </row>
    <row r="36" spans="1:31">
      <c r="A36" s="51" t="s">
        <v>131</v>
      </c>
      <c r="B36" s="49">
        <f t="shared" si="50"/>
        <v>0</v>
      </c>
      <c r="C36" s="49">
        <f t="shared" si="50"/>
        <v>0</v>
      </c>
      <c r="D36" s="49">
        <f t="shared" si="50"/>
        <v>0</v>
      </c>
      <c r="E36" s="49">
        <f t="shared" si="50"/>
        <v>3600000</v>
      </c>
      <c r="F36" s="49">
        <f t="shared" si="50"/>
        <v>-3600000</v>
      </c>
      <c r="G36" s="49">
        <f t="shared" si="50"/>
        <v>0</v>
      </c>
      <c r="H36" s="49">
        <f t="shared" si="50"/>
        <v>0</v>
      </c>
      <c r="I36" s="49">
        <f t="shared" si="50"/>
        <v>0</v>
      </c>
      <c r="J36" s="49">
        <f t="shared" si="50"/>
        <v>0</v>
      </c>
      <c r="K36" s="49">
        <f t="shared" si="50"/>
        <v>0</v>
      </c>
      <c r="L36" s="49">
        <f t="shared" si="50"/>
        <v>2450000</v>
      </c>
      <c r="M36" s="49">
        <f t="shared" si="50"/>
        <v>24250000</v>
      </c>
      <c r="N36" s="55">
        <f t="shared" si="50"/>
        <v>44100000</v>
      </c>
      <c r="O36" s="55">
        <f t="shared" si="50"/>
        <v>44700000</v>
      </c>
      <c r="P36" s="55">
        <f t="shared" si="50"/>
        <v>49800000</v>
      </c>
      <c r="Q36" s="55">
        <v>47200000</v>
      </c>
      <c r="R36" s="55">
        <f t="shared" si="51"/>
        <v>47440000</v>
      </c>
      <c r="S36" s="55">
        <f t="shared" si="51"/>
        <v>47620000</v>
      </c>
      <c r="T36" s="55">
        <f t="shared" si="51"/>
        <v>48312000</v>
      </c>
      <c r="U36" s="55">
        <f t="shared" ref="U36:W36" si="97">SUM(U95,U154)</f>
        <v>75834533</v>
      </c>
      <c r="V36" s="55">
        <f t="shared" si="97"/>
        <v>74623200</v>
      </c>
      <c r="W36" s="55">
        <f t="shared" si="97"/>
        <v>71929002</v>
      </c>
      <c r="X36" s="55">
        <f t="shared" ref="X36:Y36" si="98">SUM(X95,X154)</f>
        <v>45478428</v>
      </c>
      <c r="Y36" s="55">
        <f t="shared" si="98"/>
        <v>74691279</v>
      </c>
      <c r="Z36" s="55">
        <f t="shared" ref="Z36" si="99">SUM(Z95,Z154)</f>
        <v>135270344</v>
      </c>
      <c r="AA36" s="168"/>
      <c r="AE36" s="49">
        <v>329354413.5</v>
      </c>
    </row>
    <row r="37" spans="1:31">
      <c r="A37" s="51" t="s">
        <v>132</v>
      </c>
      <c r="B37" s="49">
        <f t="shared" ref="B37:P52" si="100">SUM(B96,B155)</f>
        <v>0</v>
      </c>
      <c r="C37" s="49">
        <f t="shared" si="100"/>
        <v>0</v>
      </c>
      <c r="D37" s="49">
        <f t="shared" si="100"/>
        <v>0</v>
      </c>
      <c r="E37" s="49">
        <f t="shared" si="100"/>
        <v>504068705</v>
      </c>
      <c r="F37" s="49">
        <f t="shared" si="100"/>
        <v>382007253</v>
      </c>
      <c r="G37" s="49">
        <f t="shared" si="100"/>
        <v>448695382</v>
      </c>
      <c r="H37" s="49">
        <f t="shared" si="100"/>
        <v>577076632</v>
      </c>
      <c r="I37" s="49">
        <f t="shared" si="100"/>
        <v>713701927</v>
      </c>
      <c r="J37" s="49">
        <f t="shared" si="100"/>
        <v>738779413</v>
      </c>
      <c r="K37" s="49">
        <f t="shared" si="100"/>
        <v>818735112</v>
      </c>
      <c r="L37" s="49">
        <f t="shared" si="100"/>
        <v>903698217</v>
      </c>
      <c r="M37" s="49">
        <f t="shared" si="100"/>
        <v>894691700</v>
      </c>
      <c r="N37" s="55">
        <f t="shared" si="100"/>
        <v>1220555812</v>
      </c>
      <c r="O37" s="55">
        <f t="shared" si="100"/>
        <v>1424906519</v>
      </c>
      <c r="P37" s="55">
        <f t="shared" si="100"/>
        <v>1363970679</v>
      </c>
      <c r="Q37" s="55">
        <v>1413637646</v>
      </c>
      <c r="R37" s="55">
        <f t="shared" ref="R37:T52" si="101">SUM(R96,R155)</f>
        <v>1426501045</v>
      </c>
      <c r="S37" s="55">
        <f t="shared" si="101"/>
        <v>1486920816</v>
      </c>
      <c r="T37" s="55">
        <f t="shared" si="101"/>
        <v>1510253713</v>
      </c>
      <c r="U37" s="55">
        <f t="shared" ref="U37:W37" si="102">SUM(U96,U155)</f>
        <v>1485103007</v>
      </c>
      <c r="V37" s="55">
        <f t="shared" si="102"/>
        <v>1410979994</v>
      </c>
      <c r="W37" s="55">
        <f t="shared" si="102"/>
        <v>1403064970</v>
      </c>
      <c r="X37" s="55">
        <f t="shared" ref="X37:Y37" si="103">SUM(X96,X155)</f>
        <v>1324586116</v>
      </c>
      <c r="Y37" s="55">
        <f t="shared" si="103"/>
        <v>1296115959</v>
      </c>
      <c r="Z37" s="55">
        <f t="shared" ref="Z37" si="104">SUM(Z96,Z155)</f>
        <v>1026718358</v>
      </c>
      <c r="AA37" s="168"/>
      <c r="AE37" s="49">
        <v>5099794410</v>
      </c>
    </row>
    <row r="38" spans="1:31">
      <c r="A38" s="51" t="s">
        <v>75</v>
      </c>
      <c r="B38" s="49">
        <f t="shared" si="100"/>
        <v>0</v>
      </c>
      <c r="C38" s="49">
        <f t="shared" si="100"/>
        <v>0</v>
      </c>
      <c r="D38" s="49">
        <f t="shared" si="100"/>
        <v>0</v>
      </c>
      <c r="E38" s="49">
        <f t="shared" si="100"/>
        <v>0</v>
      </c>
      <c r="F38" s="49">
        <f t="shared" si="100"/>
        <v>0</v>
      </c>
      <c r="G38" s="49">
        <f t="shared" si="100"/>
        <v>0</v>
      </c>
      <c r="H38" s="49">
        <f t="shared" si="100"/>
        <v>0</v>
      </c>
      <c r="I38" s="49">
        <f t="shared" si="100"/>
        <v>0</v>
      </c>
      <c r="J38" s="49">
        <f t="shared" si="100"/>
        <v>0</v>
      </c>
      <c r="K38" s="49">
        <f t="shared" si="100"/>
        <v>0</v>
      </c>
      <c r="L38" s="49">
        <f t="shared" si="100"/>
        <v>0</v>
      </c>
      <c r="M38" s="49">
        <f t="shared" si="100"/>
        <v>0</v>
      </c>
      <c r="N38" s="55">
        <f t="shared" si="100"/>
        <v>29887303</v>
      </c>
      <c r="O38" s="55">
        <f t="shared" si="100"/>
        <v>51088580</v>
      </c>
      <c r="P38" s="55">
        <f t="shared" si="100"/>
        <v>51426213</v>
      </c>
      <c r="Q38" s="55">
        <v>55166326</v>
      </c>
      <c r="R38" s="55">
        <f t="shared" si="101"/>
        <v>56831959</v>
      </c>
      <c r="S38" s="55">
        <f t="shared" si="101"/>
        <v>51812198</v>
      </c>
      <c r="T38" s="55">
        <f t="shared" si="101"/>
        <v>0</v>
      </c>
      <c r="U38" s="55">
        <f t="shared" ref="U38:W38" si="105">SUM(U97,U156)</f>
        <v>0</v>
      </c>
      <c r="V38" s="55">
        <f t="shared" si="105"/>
        <v>0</v>
      </c>
      <c r="W38" s="55">
        <f t="shared" si="105"/>
        <v>0</v>
      </c>
      <c r="X38" s="55">
        <f t="shared" ref="X38:Y38" si="106">SUM(X97,X156)</f>
        <v>0</v>
      </c>
      <c r="Y38" s="55">
        <f t="shared" si="106"/>
        <v>0</v>
      </c>
      <c r="Z38" s="55">
        <f t="shared" ref="Z38" si="107">SUM(Z97,Z156)</f>
        <v>0</v>
      </c>
      <c r="AA38" s="168"/>
      <c r="AE38" s="49">
        <v>553076089</v>
      </c>
    </row>
    <row r="39" spans="1:31">
      <c r="A39" s="51" t="s">
        <v>133</v>
      </c>
      <c r="B39" s="49">
        <f t="shared" si="100"/>
        <v>0</v>
      </c>
      <c r="C39" s="49">
        <f t="shared" si="100"/>
        <v>0</v>
      </c>
      <c r="D39" s="49">
        <f t="shared" si="100"/>
        <v>0</v>
      </c>
      <c r="E39" s="49">
        <f t="shared" si="100"/>
        <v>0</v>
      </c>
      <c r="F39" s="49">
        <f t="shared" si="100"/>
        <v>0</v>
      </c>
      <c r="G39" s="49">
        <f t="shared" si="100"/>
        <v>0</v>
      </c>
      <c r="H39" s="49">
        <f t="shared" si="100"/>
        <v>0</v>
      </c>
      <c r="I39" s="49">
        <f t="shared" si="100"/>
        <v>0</v>
      </c>
      <c r="J39" s="49">
        <f t="shared" si="100"/>
        <v>0</v>
      </c>
      <c r="K39" s="49">
        <f t="shared" si="100"/>
        <v>0</v>
      </c>
      <c r="L39" s="49">
        <f t="shared" si="100"/>
        <v>0</v>
      </c>
      <c r="M39" s="49">
        <f t="shared" si="100"/>
        <v>0</v>
      </c>
      <c r="N39" s="55">
        <f t="shared" si="100"/>
        <v>0</v>
      </c>
      <c r="O39" s="55">
        <f t="shared" si="100"/>
        <v>0</v>
      </c>
      <c r="P39" s="55">
        <f t="shared" si="100"/>
        <v>0</v>
      </c>
      <c r="Q39" s="55">
        <v>0</v>
      </c>
      <c r="R39" s="55">
        <f t="shared" si="101"/>
        <v>0</v>
      </c>
      <c r="S39" s="55">
        <f t="shared" si="101"/>
        <v>0</v>
      </c>
      <c r="T39" s="55">
        <f t="shared" si="101"/>
        <v>0</v>
      </c>
      <c r="U39" s="55">
        <f t="shared" ref="U39:W39" si="108">SUM(U98,U157)</f>
        <v>0</v>
      </c>
      <c r="V39" s="55">
        <f t="shared" si="108"/>
        <v>0</v>
      </c>
      <c r="W39" s="55">
        <f t="shared" si="108"/>
        <v>0</v>
      </c>
      <c r="X39" s="55">
        <f t="shared" ref="X39:Y39" si="109">SUM(X98,X157)</f>
        <v>0</v>
      </c>
      <c r="Y39" s="55">
        <f t="shared" si="109"/>
        <v>0</v>
      </c>
      <c r="Z39" s="55">
        <f t="shared" ref="Z39" si="110">SUM(Z98,Z157)</f>
        <v>0</v>
      </c>
      <c r="AA39" s="168"/>
      <c r="AE39" s="49">
        <v>30698969</v>
      </c>
    </row>
    <row r="40" spans="1:31">
      <c r="A40" s="51" t="s">
        <v>134</v>
      </c>
      <c r="B40" s="49">
        <f t="shared" si="100"/>
        <v>0</v>
      </c>
      <c r="C40" s="49">
        <f t="shared" si="100"/>
        <v>0</v>
      </c>
      <c r="D40" s="49">
        <f t="shared" si="100"/>
        <v>0</v>
      </c>
      <c r="E40" s="49">
        <f t="shared" si="100"/>
        <v>0</v>
      </c>
      <c r="F40" s="49">
        <f t="shared" si="100"/>
        <v>0</v>
      </c>
      <c r="G40" s="49">
        <f t="shared" si="100"/>
        <v>0</v>
      </c>
      <c r="H40" s="49">
        <f t="shared" si="100"/>
        <v>0</v>
      </c>
      <c r="I40" s="49">
        <f t="shared" si="100"/>
        <v>0</v>
      </c>
      <c r="J40" s="49">
        <f t="shared" si="100"/>
        <v>0</v>
      </c>
      <c r="K40" s="49">
        <f t="shared" si="100"/>
        <v>0</v>
      </c>
      <c r="L40" s="49">
        <f t="shared" si="100"/>
        <v>0</v>
      </c>
      <c r="M40" s="49">
        <f t="shared" si="100"/>
        <v>0</v>
      </c>
      <c r="N40" s="55">
        <f t="shared" si="100"/>
        <v>0</v>
      </c>
      <c r="O40" s="55">
        <f t="shared" si="100"/>
        <v>755</v>
      </c>
      <c r="P40" s="55">
        <f t="shared" si="100"/>
        <v>0</v>
      </c>
      <c r="Q40" s="55">
        <v>0</v>
      </c>
      <c r="R40" s="55">
        <f t="shared" si="101"/>
        <v>0</v>
      </c>
      <c r="S40" s="55">
        <f t="shared" si="101"/>
        <v>0</v>
      </c>
      <c r="T40" s="55">
        <f t="shared" si="101"/>
        <v>0</v>
      </c>
      <c r="U40" s="55">
        <f t="shared" ref="U40:W40" si="111">SUM(U99,U158)</f>
        <v>639</v>
      </c>
      <c r="V40" s="55">
        <f t="shared" si="111"/>
        <v>0</v>
      </c>
      <c r="W40" s="55">
        <f t="shared" si="111"/>
        <v>0</v>
      </c>
      <c r="X40" s="55">
        <f t="shared" ref="X40:Y40" si="112">SUM(X99,X158)</f>
        <v>0</v>
      </c>
      <c r="Y40" s="55">
        <f t="shared" si="112"/>
        <v>0</v>
      </c>
      <c r="Z40" s="55">
        <f t="shared" ref="Z40" si="113">SUM(Z99,Z158)</f>
        <v>0</v>
      </c>
      <c r="AA40" s="168"/>
      <c r="AE40" s="49">
        <v>1080631833</v>
      </c>
    </row>
    <row r="41" spans="1:31">
      <c r="A41" s="51" t="s">
        <v>136</v>
      </c>
      <c r="B41" s="49">
        <f t="shared" si="100"/>
        <v>0</v>
      </c>
      <c r="C41" s="49">
        <f t="shared" si="100"/>
        <v>0</v>
      </c>
      <c r="D41" s="49">
        <f t="shared" si="100"/>
        <v>0</v>
      </c>
      <c r="E41" s="49">
        <f t="shared" si="100"/>
        <v>0</v>
      </c>
      <c r="F41" s="49">
        <f t="shared" si="100"/>
        <v>0</v>
      </c>
      <c r="G41" s="49">
        <f t="shared" si="100"/>
        <v>0</v>
      </c>
      <c r="H41" s="49">
        <f t="shared" si="100"/>
        <v>0</v>
      </c>
      <c r="I41" s="49">
        <f t="shared" si="100"/>
        <v>0</v>
      </c>
      <c r="J41" s="49">
        <f t="shared" si="100"/>
        <v>0</v>
      </c>
      <c r="K41" s="49">
        <f t="shared" si="100"/>
        <v>0</v>
      </c>
      <c r="L41" s="49">
        <f t="shared" si="100"/>
        <v>0</v>
      </c>
      <c r="M41" s="49">
        <f t="shared" si="100"/>
        <v>0</v>
      </c>
      <c r="N41" s="55">
        <f t="shared" si="100"/>
        <v>0</v>
      </c>
      <c r="O41" s="55">
        <f t="shared" si="100"/>
        <v>0</v>
      </c>
      <c r="P41" s="55">
        <f t="shared" si="100"/>
        <v>0</v>
      </c>
      <c r="Q41" s="55">
        <v>0</v>
      </c>
      <c r="R41" s="55">
        <f t="shared" si="101"/>
        <v>0</v>
      </c>
      <c r="S41" s="55">
        <f t="shared" si="101"/>
        <v>0</v>
      </c>
      <c r="T41" s="55">
        <f t="shared" si="101"/>
        <v>0</v>
      </c>
      <c r="U41" s="55">
        <f t="shared" ref="U41:W41" si="114">SUM(U100,U159)</f>
        <v>0</v>
      </c>
      <c r="V41" s="55">
        <f t="shared" si="114"/>
        <v>0</v>
      </c>
      <c r="W41" s="55">
        <f t="shared" si="114"/>
        <v>0</v>
      </c>
      <c r="X41" s="55">
        <f t="shared" ref="X41:Y41" si="115">SUM(X100,X159)</f>
        <v>0</v>
      </c>
      <c r="Y41" s="55">
        <f t="shared" si="115"/>
        <v>0</v>
      </c>
      <c r="Z41" s="55">
        <f t="shared" ref="Z41" si="116">SUM(Z100,Z159)</f>
        <v>0</v>
      </c>
      <c r="AA41" s="168"/>
      <c r="AE41" s="49">
        <v>111896148</v>
      </c>
    </row>
    <row r="42" spans="1:31">
      <c r="A42" s="51" t="s">
        <v>145</v>
      </c>
      <c r="B42" s="49">
        <f t="shared" si="100"/>
        <v>0</v>
      </c>
      <c r="C42" s="49">
        <f t="shared" si="100"/>
        <v>0</v>
      </c>
      <c r="D42" s="49">
        <f t="shared" si="100"/>
        <v>0</v>
      </c>
      <c r="E42" s="49">
        <f t="shared" si="100"/>
        <v>0</v>
      </c>
      <c r="F42" s="49">
        <f t="shared" si="100"/>
        <v>0</v>
      </c>
      <c r="G42" s="49">
        <f t="shared" si="100"/>
        <v>0</v>
      </c>
      <c r="H42" s="49">
        <f t="shared" si="100"/>
        <v>0</v>
      </c>
      <c r="I42" s="49">
        <f t="shared" si="100"/>
        <v>3137872</v>
      </c>
      <c r="J42" s="49">
        <f t="shared" si="100"/>
        <v>3523890</v>
      </c>
      <c r="K42" s="49">
        <f t="shared" si="100"/>
        <v>2462925</v>
      </c>
      <c r="L42" s="49">
        <f t="shared" si="100"/>
        <v>5325786</v>
      </c>
      <c r="M42" s="49">
        <f t="shared" si="100"/>
        <v>1834268</v>
      </c>
      <c r="N42" s="55">
        <f t="shared" si="100"/>
        <v>923488</v>
      </c>
      <c r="O42" s="55">
        <f t="shared" si="100"/>
        <v>1047514</v>
      </c>
      <c r="P42" s="55">
        <f t="shared" si="100"/>
        <v>1591295</v>
      </c>
      <c r="Q42" s="55">
        <v>917689</v>
      </c>
      <c r="R42" s="55">
        <f t="shared" si="101"/>
        <v>1082793</v>
      </c>
      <c r="S42" s="55">
        <f t="shared" si="101"/>
        <v>11122</v>
      </c>
      <c r="T42" s="55">
        <f t="shared" si="101"/>
        <v>2021712</v>
      </c>
      <c r="U42" s="55">
        <f t="shared" ref="U42:W42" si="117">SUM(U101,U160)</f>
        <v>2710603</v>
      </c>
      <c r="V42" s="55">
        <f t="shared" si="117"/>
        <v>1466548</v>
      </c>
      <c r="W42" s="55">
        <f t="shared" si="117"/>
        <v>3380632</v>
      </c>
      <c r="X42" s="55">
        <f t="shared" ref="X42:Y42" si="118">SUM(X101,X160)</f>
        <v>3380632</v>
      </c>
      <c r="Y42" s="55">
        <f t="shared" si="118"/>
        <v>3380632</v>
      </c>
      <c r="Z42" s="55">
        <f t="shared" ref="Z42" si="119">SUM(Z101,Z160)</f>
        <v>3380632</v>
      </c>
      <c r="AA42" s="168"/>
      <c r="AE42" s="49">
        <v>173032918</v>
      </c>
    </row>
    <row r="43" spans="1:31">
      <c r="A43" s="51" t="s">
        <v>138</v>
      </c>
      <c r="B43" s="49">
        <f t="shared" si="100"/>
        <v>0</v>
      </c>
      <c r="C43" s="49">
        <f t="shared" si="100"/>
        <v>0</v>
      </c>
      <c r="D43" s="49">
        <f t="shared" si="100"/>
        <v>0</v>
      </c>
      <c r="E43" s="49">
        <f t="shared" si="100"/>
        <v>0</v>
      </c>
      <c r="F43" s="49">
        <f t="shared" si="100"/>
        <v>0</v>
      </c>
      <c r="G43" s="49">
        <f t="shared" si="100"/>
        <v>0</v>
      </c>
      <c r="H43" s="49">
        <f t="shared" si="100"/>
        <v>0</v>
      </c>
      <c r="I43" s="49">
        <f t="shared" si="100"/>
        <v>0</v>
      </c>
      <c r="J43" s="49">
        <f t="shared" si="100"/>
        <v>0</v>
      </c>
      <c r="K43" s="49">
        <f t="shared" si="100"/>
        <v>0</v>
      </c>
      <c r="L43" s="49">
        <f t="shared" si="100"/>
        <v>0</v>
      </c>
      <c r="M43" s="49">
        <f t="shared" si="100"/>
        <v>0</v>
      </c>
      <c r="N43" s="55">
        <f t="shared" si="100"/>
        <v>0</v>
      </c>
      <c r="O43" s="55">
        <f t="shared" si="100"/>
        <v>0</v>
      </c>
      <c r="P43" s="55">
        <f t="shared" si="100"/>
        <v>0</v>
      </c>
      <c r="Q43" s="55">
        <v>0</v>
      </c>
      <c r="R43" s="55">
        <f t="shared" si="101"/>
        <v>0</v>
      </c>
      <c r="S43" s="55">
        <f t="shared" si="101"/>
        <v>0</v>
      </c>
      <c r="T43" s="55">
        <f t="shared" si="101"/>
        <v>0</v>
      </c>
      <c r="U43" s="55">
        <f t="shared" ref="U43:W43" si="120">SUM(U102,U161)</f>
        <v>0</v>
      </c>
      <c r="V43" s="55">
        <f t="shared" si="120"/>
        <v>0</v>
      </c>
      <c r="W43" s="55">
        <f t="shared" si="120"/>
        <v>0</v>
      </c>
      <c r="X43" s="55">
        <f t="shared" ref="X43:Y43" si="121">SUM(X102,X161)</f>
        <v>0</v>
      </c>
      <c r="Y43" s="55">
        <f t="shared" si="121"/>
        <v>0</v>
      </c>
      <c r="Z43" s="55">
        <f t="shared" ref="Z43" si="122">SUM(Z102,Z161)</f>
        <v>0</v>
      </c>
      <c r="AA43" s="168"/>
      <c r="AE43" s="49">
        <v>932364659</v>
      </c>
    </row>
    <row r="44" spans="1:31">
      <c r="A44" s="51" t="s">
        <v>140</v>
      </c>
      <c r="B44" s="49">
        <f t="shared" si="100"/>
        <v>0</v>
      </c>
      <c r="C44" s="49">
        <f t="shared" si="100"/>
        <v>0</v>
      </c>
      <c r="D44" s="49">
        <f t="shared" si="100"/>
        <v>0</v>
      </c>
      <c r="E44" s="49">
        <f t="shared" si="100"/>
        <v>0</v>
      </c>
      <c r="F44" s="49">
        <f t="shared" si="100"/>
        <v>0</v>
      </c>
      <c r="G44" s="49">
        <f t="shared" si="100"/>
        <v>0</v>
      </c>
      <c r="H44" s="49">
        <f t="shared" si="100"/>
        <v>0</v>
      </c>
      <c r="I44" s="49">
        <f t="shared" si="100"/>
        <v>0</v>
      </c>
      <c r="J44" s="49">
        <f t="shared" si="100"/>
        <v>0</v>
      </c>
      <c r="K44" s="49">
        <f t="shared" si="100"/>
        <v>0</v>
      </c>
      <c r="L44" s="49">
        <f t="shared" si="100"/>
        <v>3697312</v>
      </c>
      <c r="M44" s="49">
        <f t="shared" si="100"/>
        <v>4221320</v>
      </c>
      <c r="N44" s="55">
        <f t="shared" si="100"/>
        <v>4442749</v>
      </c>
      <c r="O44" s="55">
        <f t="shared" si="100"/>
        <v>10441808</v>
      </c>
      <c r="P44" s="55">
        <f t="shared" si="100"/>
        <v>10170800</v>
      </c>
      <c r="Q44" s="55">
        <v>10126205</v>
      </c>
      <c r="R44" s="55">
        <f t="shared" si="101"/>
        <v>9466850</v>
      </c>
      <c r="S44" s="55">
        <f t="shared" si="101"/>
        <v>9556239</v>
      </c>
      <c r="T44" s="55">
        <f t="shared" si="101"/>
        <v>6375667</v>
      </c>
      <c r="U44" s="55">
        <f t="shared" ref="U44:W44" si="123">SUM(U103,U162)</f>
        <v>18501082</v>
      </c>
      <c r="V44" s="55">
        <f t="shared" si="123"/>
        <v>19128523</v>
      </c>
      <c r="W44" s="55">
        <f t="shared" si="123"/>
        <v>22704603</v>
      </c>
      <c r="X44" s="55">
        <f t="shared" ref="X44:Y44" si="124">SUM(X103,X162)</f>
        <v>22715357</v>
      </c>
      <c r="Y44" s="55">
        <f t="shared" si="124"/>
        <v>22213792</v>
      </c>
      <c r="Z44" s="55">
        <f t="shared" ref="Z44" si="125">SUM(Z103,Z162)</f>
        <v>16083620</v>
      </c>
      <c r="AA44" s="168"/>
      <c r="AE44" s="49">
        <v>124562587</v>
      </c>
    </row>
    <row r="45" spans="1:31">
      <c r="A45" s="51" t="s">
        <v>142</v>
      </c>
      <c r="B45" s="49">
        <f t="shared" si="100"/>
        <v>0</v>
      </c>
      <c r="C45" s="49">
        <f t="shared" si="100"/>
        <v>0</v>
      </c>
      <c r="D45" s="49">
        <f t="shared" si="100"/>
        <v>0</v>
      </c>
      <c r="E45" s="49">
        <f t="shared" si="100"/>
        <v>0</v>
      </c>
      <c r="F45" s="49">
        <f t="shared" si="100"/>
        <v>0</v>
      </c>
      <c r="G45" s="49">
        <f t="shared" si="100"/>
        <v>0</v>
      </c>
      <c r="H45" s="49">
        <f t="shared" si="100"/>
        <v>0</v>
      </c>
      <c r="I45" s="49">
        <f t="shared" si="100"/>
        <v>0</v>
      </c>
      <c r="J45" s="49">
        <f t="shared" si="100"/>
        <v>0</v>
      </c>
      <c r="K45" s="49">
        <f t="shared" si="100"/>
        <v>0</v>
      </c>
      <c r="L45" s="49">
        <f t="shared" si="100"/>
        <v>0</v>
      </c>
      <c r="M45" s="49">
        <f t="shared" si="100"/>
        <v>0</v>
      </c>
      <c r="N45" s="55">
        <f t="shared" si="100"/>
        <v>0</v>
      </c>
      <c r="O45" s="55">
        <f t="shared" si="100"/>
        <v>0</v>
      </c>
      <c r="P45" s="55">
        <f t="shared" si="100"/>
        <v>0</v>
      </c>
      <c r="Q45" s="55">
        <v>0</v>
      </c>
      <c r="R45" s="55">
        <f t="shared" si="101"/>
        <v>0</v>
      </c>
      <c r="S45" s="55">
        <f t="shared" si="101"/>
        <v>0</v>
      </c>
      <c r="T45" s="55">
        <f t="shared" si="101"/>
        <v>0</v>
      </c>
      <c r="U45" s="55">
        <f t="shared" ref="U45:W45" si="126">SUM(U104,U163)</f>
        <v>0</v>
      </c>
      <c r="V45" s="55">
        <f t="shared" si="126"/>
        <v>0</v>
      </c>
      <c r="W45" s="55">
        <f t="shared" si="126"/>
        <v>0</v>
      </c>
      <c r="X45" s="55">
        <f t="shared" ref="X45:Y45" si="127">SUM(X104,X163)</f>
        <v>0</v>
      </c>
      <c r="Y45" s="55">
        <f t="shared" si="127"/>
        <v>0</v>
      </c>
      <c r="Z45" s="55">
        <f t="shared" ref="Z45" si="128">SUM(Z104,Z163)</f>
        <v>0</v>
      </c>
      <c r="AA45" s="168"/>
      <c r="AE45" s="49">
        <v>156338912</v>
      </c>
    </row>
    <row r="46" spans="1:31">
      <c r="A46" s="51" t="s">
        <v>144</v>
      </c>
      <c r="B46" s="49">
        <f t="shared" si="100"/>
        <v>0</v>
      </c>
      <c r="C46" s="49">
        <f t="shared" si="100"/>
        <v>0</v>
      </c>
      <c r="D46" s="49">
        <f t="shared" si="100"/>
        <v>0</v>
      </c>
      <c r="E46" s="49">
        <f t="shared" si="100"/>
        <v>0</v>
      </c>
      <c r="F46" s="49">
        <f t="shared" si="100"/>
        <v>0</v>
      </c>
      <c r="G46" s="49">
        <f t="shared" si="100"/>
        <v>0</v>
      </c>
      <c r="H46" s="49">
        <f t="shared" si="100"/>
        <v>0</v>
      </c>
      <c r="I46" s="49">
        <f t="shared" si="100"/>
        <v>0</v>
      </c>
      <c r="J46" s="49">
        <f t="shared" si="100"/>
        <v>0</v>
      </c>
      <c r="K46" s="49">
        <f t="shared" si="100"/>
        <v>0</v>
      </c>
      <c r="L46" s="49">
        <f t="shared" si="100"/>
        <v>0</v>
      </c>
      <c r="M46" s="49">
        <f t="shared" si="100"/>
        <v>0</v>
      </c>
      <c r="N46" s="55">
        <f t="shared" si="100"/>
        <v>0</v>
      </c>
      <c r="O46" s="55">
        <f t="shared" si="100"/>
        <v>0</v>
      </c>
      <c r="P46" s="55">
        <f t="shared" si="100"/>
        <v>0</v>
      </c>
      <c r="Q46" s="55">
        <v>0</v>
      </c>
      <c r="R46" s="55">
        <f t="shared" si="101"/>
        <v>0</v>
      </c>
      <c r="S46" s="55">
        <f t="shared" si="101"/>
        <v>0</v>
      </c>
      <c r="T46" s="55">
        <f t="shared" si="101"/>
        <v>0</v>
      </c>
      <c r="U46" s="55">
        <f t="shared" ref="U46:W46" si="129">SUM(U105,U164)</f>
        <v>0</v>
      </c>
      <c r="V46" s="55">
        <f t="shared" si="129"/>
        <v>0</v>
      </c>
      <c r="W46" s="55">
        <f t="shared" si="129"/>
        <v>0</v>
      </c>
      <c r="X46" s="55">
        <f t="shared" ref="X46:Y46" si="130">SUM(X105,X164)</f>
        <v>0</v>
      </c>
      <c r="Y46" s="55">
        <f t="shared" si="130"/>
        <v>0</v>
      </c>
      <c r="Z46" s="55">
        <f t="shared" ref="Z46" si="131">SUM(Z105,Z164)</f>
        <v>0</v>
      </c>
      <c r="AA46" s="168"/>
      <c r="AE46" s="49">
        <v>27110508</v>
      </c>
    </row>
    <row r="47" spans="1:31">
      <c r="A47" s="51" t="s">
        <v>146</v>
      </c>
      <c r="B47" s="49">
        <f t="shared" si="100"/>
        <v>0</v>
      </c>
      <c r="C47" s="49">
        <f t="shared" si="100"/>
        <v>0</v>
      </c>
      <c r="D47" s="49">
        <f t="shared" si="100"/>
        <v>0</v>
      </c>
      <c r="E47" s="49">
        <f t="shared" si="100"/>
        <v>0</v>
      </c>
      <c r="F47" s="49">
        <f t="shared" si="100"/>
        <v>0</v>
      </c>
      <c r="G47" s="49">
        <f t="shared" si="100"/>
        <v>0</v>
      </c>
      <c r="H47" s="49">
        <f t="shared" si="100"/>
        <v>0</v>
      </c>
      <c r="I47" s="49">
        <f t="shared" si="100"/>
        <v>0</v>
      </c>
      <c r="J47" s="49">
        <f t="shared" si="100"/>
        <v>0</v>
      </c>
      <c r="K47" s="49">
        <f t="shared" si="100"/>
        <v>0</v>
      </c>
      <c r="L47" s="49">
        <f t="shared" si="100"/>
        <v>0</v>
      </c>
      <c r="M47" s="49">
        <f t="shared" si="100"/>
        <v>0</v>
      </c>
      <c r="N47" s="55">
        <f t="shared" si="100"/>
        <v>0</v>
      </c>
      <c r="O47" s="55">
        <f t="shared" si="100"/>
        <v>0</v>
      </c>
      <c r="P47" s="55">
        <f t="shared" si="100"/>
        <v>0</v>
      </c>
      <c r="Q47" s="55">
        <v>0</v>
      </c>
      <c r="R47" s="55">
        <f t="shared" si="101"/>
        <v>0</v>
      </c>
      <c r="S47" s="55">
        <f t="shared" si="101"/>
        <v>0</v>
      </c>
      <c r="T47" s="55">
        <f t="shared" si="101"/>
        <v>0</v>
      </c>
      <c r="U47" s="55">
        <f t="shared" ref="U47:W47" si="132">SUM(U106,U165)</f>
        <v>0</v>
      </c>
      <c r="V47" s="55">
        <f t="shared" si="132"/>
        <v>0</v>
      </c>
      <c r="W47" s="55">
        <f t="shared" si="132"/>
        <v>0</v>
      </c>
      <c r="X47" s="55">
        <f t="shared" ref="X47:Y47" si="133">SUM(X106,X165)</f>
        <v>0</v>
      </c>
      <c r="Y47" s="55">
        <f t="shared" si="133"/>
        <v>0</v>
      </c>
      <c r="Z47" s="55">
        <f t="shared" ref="Z47" si="134">SUM(Z106,Z165)</f>
        <v>48770</v>
      </c>
      <c r="AA47" s="168"/>
      <c r="AE47" s="49">
        <v>270549233.52999997</v>
      </c>
    </row>
    <row r="48" spans="1:31">
      <c r="A48" s="51" t="s">
        <v>148</v>
      </c>
      <c r="B48" s="49">
        <f t="shared" si="100"/>
        <v>0</v>
      </c>
      <c r="C48" s="49">
        <f t="shared" si="100"/>
        <v>0</v>
      </c>
      <c r="D48" s="49">
        <f t="shared" si="100"/>
        <v>0</v>
      </c>
      <c r="E48" s="49">
        <f t="shared" si="100"/>
        <v>0</v>
      </c>
      <c r="F48" s="49">
        <f t="shared" si="100"/>
        <v>0</v>
      </c>
      <c r="G48" s="49">
        <f t="shared" si="100"/>
        <v>0</v>
      </c>
      <c r="H48" s="49">
        <f t="shared" si="100"/>
        <v>0</v>
      </c>
      <c r="I48" s="49">
        <f t="shared" si="100"/>
        <v>0</v>
      </c>
      <c r="J48" s="49">
        <f t="shared" si="100"/>
        <v>0</v>
      </c>
      <c r="K48" s="49">
        <f t="shared" si="100"/>
        <v>0</v>
      </c>
      <c r="L48" s="49">
        <f t="shared" si="100"/>
        <v>0</v>
      </c>
      <c r="M48" s="49">
        <f t="shared" si="100"/>
        <v>0</v>
      </c>
      <c r="N48" s="55">
        <f t="shared" si="100"/>
        <v>0</v>
      </c>
      <c r="O48" s="55">
        <f t="shared" si="100"/>
        <v>0</v>
      </c>
      <c r="P48" s="55">
        <f t="shared" si="100"/>
        <v>0</v>
      </c>
      <c r="Q48" s="55">
        <v>0</v>
      </c>
      <c r="R48" s="55">
        <f t="shared" si="101"/>
        <v>0</v>
      </c>
      <c r="S48" s="55">
        <f t="shared" si="101"/>
        <v>0</v>
      </c>
      <c r="T48" s="55">
        <f t="shared" si="101"/>
        <v>0</v>
      </c>
      <c r="U48" s="55">
        <f t="shared" ref="U48:W48" si="135">SUM(U107,U166)</f>
        <v>0</v>
      </c>
      <c r="V48" s="55">
        <f t="shared" si="135"/>
        <v>0</v>
      </c>
      <c r="W48" s="55">
        <f t="shared" si="135"/>
        <v>0</v>
      </c>
      <c r="X48" s="55">
        <f t="shared" ref="X48:Y48" si="136">SUM(X107,X166)</f>
        <v>0</v>
      </c>
      <c r="Y48" s="55">
        <f t="shared" si="136"/>
        <v>0</v>
      </c>
      <c r="Z48" s="55">
        <f t="shared" ref="Z48" si="137">SUM(Z107,Z166)</f>
        <v>0</v>
      </c>
      <c r="AA48" s="168"/>
      <c r="AE48" s="49">
        <v>926981624</v>
      </c>
    </row>
    <row r="49" spans="1:31">
      <c r="A49" s="51" t="s">
        <v>150</v>
      </c>
      <c r="B49" s="49">
        <f t="shared" si="100"/>
        <v>0</v>
      </c>
      <c r="C49" s="49">
        <f t="shared" si="100"/>
        <v>0</v>
      </c>
      <c r="D49" s="49">
        <f t="shared" si="100"/>
        <v>0</v>
      </c>
      <c r="E49" s="49">
        <f t="shared" si="100"/>
        <v>0</v>
      </c>
      <c r="F49" s="49">
        <f t="shared" si="100"/>
        <v>0</v>
      </c>
      <c r="G49" s="49">
        <f t="shared" si="100"/>
        <v>0</v>
      </c>
      <c r="H49" s="49">
        <f t="shared" si="100"/>
        <v>0</v>
      </c>
      <c r="I49" s="49">
        <f t="shared" si="100"/>
        <v>0</v>
      </c>
      <c r="J49" s="49">
        <f t="shared" si="100"/>
        <v>0</v>
      </c>
      <c r="K49" s="49">
        <f t="shared" si="100"/>
        <v>0</v>
      </c>
      <c r="L49" s="49">
        <f t="shared" si="100"/>
        <v>0</v>
      </c>
      <c r="M49" s="49">
        <f t="shared" si="100"/>
        <v>0</v>
      </c>
      <c r="N49" s="55">
        <f t="shared" si="100"/>
        <v>0</v>
      </c>
      <c r="O49" s="55">
        <f t="shared" si="100"/>
        <v>0</v>
      </c>
      <c r="P49" s="55">
        <f t="shared" si="100"/>
        <v>0</v>
      </c>
      <c r="Q49" s="55">
        <v>0</v>
      </c>
      <c r="R49" s="55">
        <f t="shared" si="101"/>
        <v>0</v>
      </c>
      <c r="S49" s="55">
        <f t="shared" si="101"/>
        <v>0</v>
      </c>
      <c r="T49" s="55">
        <f t="shared" si="101"/>
        <v>0</v>
      </c>
      <c r="U49" s="55">
        <f t="shared" ref="U49:W49" si="138">SUM(U108,U167)</f>
        <v>0</v>
      </c>
      <c r="V49" s="55">
        <f t="shared" si="138"/>
        <v>0</v>
      </c>
      <c r="W49" s="55">
        <f t="shared" si="138"/>
        <v>0</v>
      </c>
      <c r="X49" s="55">
        <f t="shared" ref="X49:Y49" si="139">SUM(X108,X167)</f>
        <v>0</v>
      </c>
      <c r="Y49" s="55">
        <f t="shared" si="139"/>
        <v>0</v>
      </c>
      <c r="Z49" s="55">
        <f t="shared" ref="Z49" si="140">SUM(Z108,Z167)</f>
        <v>0</v>
      </c>
      <c r="AA49" s="168"/>
      <c r="AE49" s="49">
        <v>75892949</v>
      </c>
    </row>
    <row r="50" spans="1:31">
      <c r="A50" s="51" t="s">
        <v>152</v>
      </c>
      <c r="B50" s="49">
        <f t="shared" si="100"/>
        <v>0</v>
      </c>
      <c r="C50" s="49">
        <f t="shared" si="100"/>
        <v>0</v>
      </c>
      <c r="D50" s="49">
        <f t="shared" si="100"/>
        <v>0</v>
      </c>
      <c r="E50" s="49">
        <f t="shared" si="100"/>
        <v>2182568</v>
      </c>
      <c r="F50" s="49">
        <f t="shared" si="100"/>
        <v>3592185</v>
      </c>
      <c r="G50" s="49">
        <f t="shared" si="100"/>
        <v>4431919</v>
      </c>
      <c r="H50" s="49">
        <f t="shared" si="100"/>
        <v>7198654</v>
      </c>
      <c r="I50" s="49">
        <f t="shared" si="100"/>
        <v>7461406</v>
      </c>
      <c r="J50" s="49">
        <f t="shared" si="100"/>
        <v>8028004</v>
      </c>
      <c r="K50" s="49">
        <f t="shared" si="100"/>
        <v>8769208</v>
      </c>
      <c r="L50" s="49">
        <f t="shared" si="100"/>
        <v>7650572</v>
      </c>
      <c r="M50" s="49">
        <f t="shared" si="100"/>
        <v>15956635</v>
      </c>
      <c r="N50" s="55">
        <f t="shared" si="100"/>
        <v>16472167</v>
      </c>
      <c r="O50" s="55">
        <f t="shared" si="100"/>
        <v>19912007</v>
      </c>
      <c r="P50" s="55">
        <f t="shared" si="100"/>
        <v>20151139</v>
      </c>
      <c r="Q50" s="55">
        <v>16820755</v>
      </c>
      <c r="R50" s="55">
        <f t="shared" si="101"/>
        <v>19533877</v>
      </c>
      <c r="S50" s="55">
        <f t="shared" si="101"/>
        <v>19850852</v>
      </c>
      <c r="T50" s="55">
        <f t="shared" si="101"/>
        <v>19920612</v>
      </c>
      <c r="U50" s="55">
        <f t="shared" ref="U50:W50" si="141">SUM(U109,U168)</f>
        <v>19733685</v>
      </c>
      <c r="V50" s="55">
        <f t="shared" si="141"/>
        <v>19012801</v>
      </c>
      <c r="W50" s="55">
        <f t="shared" si="141"/>
        <v>18311655</v>
      </c>
      <c r="X50" s="55">
        <f t="shared" ref="X50:Y50" si="142">SUM(X109,X168)</f>
        <v>19419970</v>
      </c>
      <c r="Y50" s="55">
        <f t="shared" si="142"/>
        <v>19246366</v>
      </c>
      <c r="Z50" s="55">
        <f t="shared" ref="Z50" si="143">SUM(Z109,Z168)</f>
        <v>17683927</v>
      </c>
      <c r="AA50" s="168"/>
      <c r="AE50" s="49">
        <v>80588306</v>
      </c>
    </row>
    <row r="51" spans="1:31">
      <c r="A51" s="51" t="s">
        <v>153</v>
      </c>
      <c r="B51" s="49">
        <f t="shared" si="100"/>
        <v>0</v>
      </c>
      <c r="C51" s="49">
        <f t="shared" si="100"/>
        <v>0</v>
      </c>
      <c r="D51" s="49">
        <f t="shared" si="100"/>
        <v>0</v>
      </c>
      <c r="E51" s="49">
        <f t="shared" si="100"/>
        <v>0</v>
      </c>
      <c r="F51" s="49">
        <f t="shared" si="100"/>
        <v>0</v>
      </c>
      <c r="G51" s="49">
        <f t="shared" si="100"/>
        <v>0</v>
      </c>
      <c r="H51" s="49">
        <f t="shared" si="100"/>
        <v>0</v>
      </c>
      <c r="I51" s="49">
        <f t="shared" si="100"/>
        <v>0</v>
      </c>
      <c r="J51" s="49">
        <f t="shared" si="100"/>
        <v>0</v>
      </c>
      <c r="K51" s="49">
        <f t="shared" si="100"/>
        <v>0</v>
      </c>
      <c r="L51" s="49">
        <f t="shared" si="100"/>
        <v>0</v>
      </c>
      <c r="M51" s="49">
        <f t="shared" si="100"/>
        <v>0</v>
      </c>
      <c r="N51" s="55">
        <f t="shared" si="100"/>
        <v>0</v>
      </c>
      <c r="O51" s="55">
        <f t="shared" si="100"/>
        <v>0</v>
      </c>
      <c r="P51" s="55">
        <f t="shared" si="100"/>
        <v>0</v>
      </c>
      <c r="Q51" s="55">
        <v>0</v>
      </c>
      <c r="R51" s="55">
        <f t="shared" si="101"/>
        <v>0</v>
      </c>
      <c r="S51" s="55">
        <f t="shared" si="101"/>
        <v>0</v>
      </c>
      <c r="T51" s="55">
        <f t="shared" si="101"/>
        <v>0</v>
      </c>
      <c r="U51" s="55">
        <f t="shared" ref="U51:W51" si="144">SUM(U110,U169)</f>
        <v>185725</v>
      </c>
      <c r="V51" s="55">
        <f t="shared" si="144"/>
        <v>371450</v>
      </c>
      <c r="W51" s="55">
        <f t="shared" si="144"/>
        <v>0</v>
      </c>
      <c r="X51" s="55">
        <f t="shared" ref="X51:Y51" si="145">SUM(X110,X169)</f>
        <v>524124</v>
      </c>
      <c r="Y51" s="55">
        <f t="shared" si="145"/>
        <v>185725</v>
      </c>
      <c r="Z51" s="55">
        <f t="shared" ref="Z51" si="146">SUM(Z110,Z169)</f>
        <v>185725</v>
      </c>
      <c r="AA51" s="91"/>
      <c r="AE51" s="49">
        <v>299091612</v>
      </c>
    </row>
    <row r="52" spans="1:31">
      <c r="A52" s="51" t="s">
        <v>154</v>
      </c>
      <c r="B52" s="49">
        <f t="shared" si="100"/>
        <v>0</v>
      </c>
      <c r="C52" s="49">
        <f t="shared" si="100"/>
        <v>0</v>
      </c>
      <c r="D52" s="49">
        <f t="shared" si="100"/>
        <v>0</v>
      </c>
      <c r="E52" s="49">
        <f t="shared" si="100"/>
        <v>0</v>
      </c>
      <c r="F52" s="49">
        <f t="shared" si="100"/>
        <v>0</v>
      </c>
      <c r="G52" s="49">
        <f t="shared" si="100"/>
        <v>0</v>
      </c>
      <c r="H52" s="49">
        <f t="shared" si="100"/>
        <v>0</v>
      </c>
      <c r="I52" s="49">
        <f t="shared" si="100"/>
        <v>0</v>
      </c>
      <c r="J52" s="49">
        <f t="shared" si="100"/>
        <v>0</v>
      </c>
      <c r="K52" s="49">
        <f t="shared" si="100"/>
        <v>0</v>
      </c>
      <c r="L52" s="49">
        <f t="shared" si="100"/>
        <v>0</v>
      </c>
      <c r="M52" s="49">
        <f t="shared" si="100"/>
        <v>0</v>
      </c>
      <c r="N52" s="55">
        <f t="shared" si="100"/>
        <v>0</v>
      </c>
      <c r="O52" s="55">
        <f t="shared" si="100"/>
        <v>0</v>
      </c>
      <c r="P52" s="55">
        <f t="shared" si="100"/>
        <v>0</v>
      </c>
      <c r="Q52" s="55">
        <v>0</v>
      </c>
      <c r="R52" s="55">
        <f t="shared" si="101"/>
        <v>0</v>
      </c>
      <c r="S52" s="55">
        <f t="shared" si="101"/>
        <v>0</v>
      </c>
      <c r="T52" s="55">
        <f t="shared" si="101"/>
        <v>0</v>
      </c>
      <c r="U52" s="55">
        <f t="shared" ref="U52:W52" si="147">SUM(U111,U170)</f>
        <v>0</v>
      </c>
      <c r="V52" s="55">
        <f t="shared" si="147"/>
        <v>0</v>
      </c>
      <c r="W52" s="55">
        <f t="shared" si="147"/>
        <v>0</v>
      </c>
      <c r="X52" s="55">
        <f t="shared" ref="X52:Y52" si="148">SUM(X111,X170)</f>
        <v>0</v>
      </c>
      <c r="Y52" s="55">
        <f t="shared" si="148"/>
        <v>0</v>
      </c>
      <c r="Z52" s="55">
        <f t="shared" ref="Z52" si="149">SUM(Z111,Z170)</f>
        <v>0</v>
      </c>
      <c r="AA52" s="168"/>
      <c r="AE52" s="49">
        <v>1075053295.5599999</v>
      </c>
    </row>
    <row r="53" spans="1:31">
      <c r="A53" s="51" t="s">
        <v>155</v>
      </c>
      <c r="B53" s="49">
        <f t="shared" ref="B53:P56" si="150">SUM(B112,B171)</f>
        <v>0</v>
      </c>
      <c r="C53" s="49">
        <f t="shared" si="150"/>
        <v>0</v>
      </c>
      <c r="D53" s="49">
        <f t="shared" si="150"/>
        <v>0</v>
      </c>
      <c r="E53" s="49">
        <f t="shared" si="150"/>
        <v>0</v>
      </c>
      <c r="F53" s="49">
        <f t="shared" si="150"/>
        <v>0</v>
      </c>
      <c r="G53" s="49">
        <f t="shared" si="150"/>
        <v>0</v>
      </c>
      <c r="H53" s="49">
        <f t="shared" si="150"/>
        <v>0</v>
      </c>
      <c r="I53" s="49">
        <f t="shared" si="150"/>
        <v>0</v>
      </c>
      <c r="J53" s="49">
        <f t="shared" si="150"/>
        <v>0</v>
      </c>
      <c r="K53" s="49">
        <f t="shared" si="150"/>
        <v>0</v>
      </c>
      <c r="L53" s="49">
        <f t="shared" si="150"/>
        <v>0</v>
      </c>
      <c r="M53" s="49">
        <f t="shared" si="150"/>
        <v>0</v>
      </c>
      <c r="N53" s="55">
        <f t="shared" si="150"/>
        <v>0</v>
      </c>
      <c r="O53" s="55">
        <f t="shared" si="150"/>
        <v>0</v>
      </c>
      <c r="P53" s="55">
        <f t="shared" si="150"/>
        <v>0</v>
      </c>
      <c r="Q53" s="55">
        <v>0</v>
      </c>
      <c r="R53" s="55">
        <f t="shared" ref="R53:T56" si="151">SUM(R112,R171)</f>
        <v>0</v>
      </c>
      <c r="S53" s="55">
        <f t="shared" si="151"/>
        <v>0</v>
      </c>
      <c r="T53" s="55">
        <f t="shared" si="151"/>
        <v>0</v>
      </c>
      <c r="U53" s="55">
        <f t="shared" ref="U53:W53" si="152">SUM(U112,U171)</f>
        <v>0</v>
      </c>
      <c r="V53" s="55">
        <f t="shared" si="152"/>
        <v>0</v>
      </c>
      <c r="W53" s="55">
        <f t="shared" si="152"/>
        <v>0</v>
      </c>
      <c r="X53" s="55">
        <f t="shared" ref="X53:Y53" si="153">SUM(X112,X171)</f>
        <v>0</v>
      </c>
      <c r="Y53" s="55">
        <f t="shared" si="153"/>
        <v>0</v>
      </c>
      <c r="Z53" s="55">
        <f t="shared" ref="Z53" si="154">SUM(Z112,Z171)</f>
        <v>0</v>
      </c>
      <c r="AA53" s="168"/>
      <c r="AE53" s="49">
        <v>124530006</v>
      </c>
    </row>
    <row r="54" spans="1:31">
      <c r="A54" s="51" t="s">
        <v>157</v>
      </c>
      <c r="B54" s="49">
        <f t="shared" si="150"/>
        <v>0</v>
      </c>
      <c r="C54" s="49">
        <f t="shared" si="150"/>
        <v>0</v>
      </c>
      <c r="D54" s="49">
        <f t="shared" si="150"/>
        <v>0</v>
      </c>
      <c r="E54" s="49">
        <f t="shared" si="150"/>
        <v>79307090</v>
      </c>
      <c r="F54" s="49">
        <f t="shared" si="150"/>
        <v>99057594</v>
      </c>
      <c r="G54" s="49">
        <f t="shared" si="150"/>
        <v>50105885</v>
      </c>
      <c r="H54" s="49">
        <f t="shared" si="150"/>
        <v>41421727</v>
      </c>
      <c r="I54" s="49">
        <f t="shared" si="150"/>
        <v>57892001</v>
      </c>
      <c r="J54" s="49">
        <f t="shared" si="150"/>
        <v>59532000</v>
      </c>
      <c r="K54" s="49">
        <f t="shared" si="150"/>
        <v>55232000</v>
      </c>
      <c r="L54" s="49">
        <f t="shared" si="150"/>
        <v>63656362</v>
      </c>
      <c r="M54" s="49">
        <f t="shared" si="150"/>
        <v>65500289</v>
      </c>
      <c r="N54" s="55">
        <f t="shared" si="150"/>
        <v>22803390</v>
      </c>
      <c r="O54" s="55">
        <f t="shared" si="150"/>
        <v>43682188</v>
      </c>
      <c r="P54" s="55">
        <f t="shared" si="150"/>
        <v>58682500</v>
      </c>
      <c r="Q54" s="55">
        <v>43664200</v>
      </c>
      <c r="R54" s="55">
        <f t="shared" si="151"/>
        <v>43664200</v>
      </c>
      <c r="S54" s="55">
        <f t="shared" si="151"/>
        <v>62500000</v>
      </c>
      <c r="T54" s="55">
        <f t="shared" si="151"/>
        <v>62500000</v>
      </c>
      <c r="U54" s="55">
        <f t="shared" ref="U54:W54" si="155">SUM(U113,U172)</f>
        <v>67600000</v>
      </c>
      <c r="V54" s="55">
        <f t="shared" si="155"/>
        <v>69700000</v>
      </c>
      <c r="W54" s="55">
        <f t="shared" si="155"/>
        <v>69700000</v>
      </c>
      <c r="X54" s="55">
        <f t="shared" ref="X54:Y54" si="156">SUM(X113,X172)</f>
        <v>69700000</v>
      </c>
      <c r="Y54" s="55">
        <f t="shared" si="156"/>
        <v>69700000</v>
      </c>
      <c r="Z54" s="55">
        <f t="shared" ref="Z54" si="157">SUM(Z113,Z172)</f>
        <v>69700000</v>
      </c>
      <c r="AA54" s="168"/>
      <c r="AE54" s="49">
        <v>547503141</v>
      </c>
    </row>
    <row r="55" spans="1:31">
      <c r="A55" s="51" t="s">
        <v>158</v>
      </c>
      <c r="B55" s="49">
        <f t="shared" si="150"/>
        <v>0</v>
      </c>
      <c r="C55" s="49">
        <f t="shared" si="150"/>
        <v>0</v>
      </c>
      <c r="D55" s="49">
        <f t="shared" si="150"/>
        <v>0</v>
      </c>
      <c r="E55" s="49">
        <f t="shared" si="150"/>
        <v>0</v>
      </c>
      <c r="F55" s="49">
        <f t="shared" si="150"/>
        <v>0</v>
      </c>
      <c r="G55" s="49">
        <f t="shared" si="150"/>
        <v>0</v>
      </c>
      <c r="H55" s="49">
        <f t="shared" si="150"/>
        <v>0</v>
      </c>
      <c r="I55" s="49">
        <f t="shared" si="150"/>
        <v>0</v>
      </c>
      <c r="J55" s="49">
        <f t="shared" si="150"/>
        <v>0</v>
      </c>
      <c r="K55" s="49">
        <f t="shared" si="150"/>
        <v>0</v>
      </c>
      <c r="L55" s="49">
        <f t="shared" si="150"/>
        <v>0</v>
      </c>
      <c r="M55" s="49">
        <f t="shared" si="150"/>
        <v>0</v>
      </c>
      <c r="N55" s="55">
        <f t="shared" si="150"/>
        <v>0</v>
      </c>
      <c r="O55" s="55">
        <f t="shared" si="150"/>
        <v>0</v>
      </c>
      <c r="P55" s="55">
        <f t="shared" si="150"/>
        <v>0</v>
      </c>
      <c r="Q55" s="55">
        <v>0</v>
      </c>
      <c r="R55" s="55">
        <f t="shared" si="151"/>
        <v>0</v>
      </c>
      <c r="S55" s="55">
        <f t="shared" si="151"/>
        <v>0</v>
      </c>
      <c r="T55" s="55">
        <f t="shared" si="151"/>
        <v>0</v>
      </c>
      <c r="U55" s="55">
        <f t="shared" ref="U55:W55" si="158">SUM(U114,U173)</f>
        <v>0</v>
      </c>
      <c r="V55" s="55">
        <f t="shared" si="158"/>
        <v>0</v>
      </c>
      <c r="W55" s="55">
        <f t="shared" si="158"/>
        <v>0</v>
      </c>
      <c r="X55" s="55">
        <f t="shared" ref="X55:Y55" si="159">SUM(X114,X173)</f>
        <v>0</v>
      </c>
      <c r="Y55" s="55">
        <f t="shared" si="159"/>
        <v>0</v>
      </c>
      <c r="Z55" s="55">
        <f t="shared" ref="Z55" si="160">SUM(Z114,Z173)</f>
        <v>0</v>
      </c>
      <c r="AE55" s="49">
        <v>29892472</v>
      </c>
    </row>
    <row r="56" spans="1:31">
      <c r="A56" s="59" t="s">
        <v>159</v>
      </c>
      <c r="B56" s="49">
        <f t="shared" si="150"/>
        <v>0</v>
      </c>
      <c r="C56" s="49">
        <f t="shared" si="150"/>
        <v>0</v>
      </c>
      <c r="D56" s="49">
        <f t="shared" si="150"/>
        <v>11300000</v>
      </c>
      <c r="E56" s="49">
        <f t="shared" si="150"/>
        <v>689047459</v>
      </c>
      <c r="F56" s="49">
        <f t="shared" si="150"/>
        <v>671822697</v>
      </c>
      <c r="G56" s="49">
        <f t="shared" si="150"/>
        <v>765501266</v>
      </c>
      <c r="H56" s="49">
        <f t="shared" si="150"/>
        <v>1006834265</v>
      </c>
      <c r="I56" s="49">
        <f t="shared" si="150"/>
        <v>1120120691</v>
      </c>
      <c r="J56" s="49">
        <f t="shared" si="150"/>
        <v>1126935976</v>
      </c>
      <c r="K56" s="49">
        <f t="shared" si="150"/>
        <v>1242259158</v>
      </c>
      <c r="L56" s="49">
        <f t="shared" si="150"/>
        <v>1400056273</v>
      </c>
      <c r="M56" s="49">
        <f t="shared" si="150"/>
        <v>1563966152</v>
      </c>
      <c r="N56" s="55">
        <f>SUM(N115,N174)</f>
        <v>2093888325</v>
      </c>
      <c r="O56" s="55">
        <f>SUM(O115,O174)</f>
        <v>2753662079</v>
      </c>
      <c r="P56" s="55">
        <f>SUM(P115,P174)</f>
        <v>2533829020</v>
      </c>
      <c r="Q56" s="55">
        <v>2555932563</v>
      </c>
      <c r="R56" s="55">
        <f>SUM(R115,R174)</f>
        <v>2394768616</v>
      </c>
      <c r="S56" s="55">
        <f t="shared" si="151"/>
        <v>2565574845</v>
      </c>
      <c r="T56" s="55">
        <f t="shared" si="151"/>
        <v>2572495799</v>
      </c>
      <c r="U56" s="55">
        <f t="shared" ref="U56:W56" si="161">SUM(U115,U174)</f>
        <v>2785738865</v>
      </c>
      <c r="V56" s="55">
        <f t="shared" si="161"/>
        <v>2797045596</v>
      </c>
      <c r="W56" s="55">
        <f t="shared" si="161"/>
        <v>2822846885</v>
      </c>
      <c r="X56" s="55">
        <f t="shared" ref="X56:Y56" si="162">SUM(X115,X174)</f>
        <v>2761974536</v>
      </c>
      <c r="Y56" s="55">
        <f t="shared" si="162"/>
        <v>2832324027</v>
      </c>
      <c r="Z56" s="55">
        <f t="shared" ref="Z56" si="163">SUM(Z115,Z174)</f>
        <v>2582272435.25</v>
      </c>
      <c r="AA56" s="168"/>
      <c r="AE56" s="49">
        <v>29196269812.84</v>
      </c>
    </row>
    <row r="57" spans="1:31" s="62" customFormat="1">
      <c r="A57" s="82"/>
      <c r="B57" s="82"/>
      <c r="C57" s="82"/>
      <c r="D57" s="82"/>
      <c r="E57" s="82"/>
      <c r="F57" s="82"/>
      <c r="G57" s="82"/>
      <c r="H57" s="82"/>
      <c r="I57" s="82"/>
      <c r="J57" s="82"/>
      <c r="K57" s="82"/>
      <c r="L57" s="82"/>
      <c r="M57" s="82"/>
      <c r="N57" s="82"/>
      <c r="O57" s="49"/>
      <c r="P57" s="49"/>
      <c r="Q57" s="49"/>
      <c r="R57" s="49"/>
      <c r="S57" s="49"/>
      <c r="T57" s="49"/>
      <c r="U57" s="49"/>
      <c r="V57" s="49"/>
      <c r="W57" s="49"/>
      <c r="X57" s="49"/>
      <c r="Y57" s="49"/>
      <c r="Z57" s="49"/>
    </row>
    <row r="58" spans="1:31">
      <c r="A58" s="83"/>
      <c r="B58" s="83"/>
      <c r="C58" s="83"/>
      <c r="D58" s="83"/>
      <c r="E58" s="83"/>
      <c r="F58" s="83"/>
      <c r="G58" s="83"/>
      <c r="H58" s="83"/>
      <c r="I58" s="83"/>
      <c r="J58" s="83"/>
      <c r="K58" s="83"/>
      <c r="L58" s="83"/>
      <c r="M58" s="83"/>
      <c r="N58" s="83"/>
    </row>
    <row r="59" spans="1:31">
      <c r="A59" s="84"/>
      <c r="B59" s="84"/>
      <c r="C59" s="84"/>
      <c r="D59" s="84"/>
      <c r="E59" s="84"/>
      <c r="F59" s="84"/>
      <c r="G59" s="84"/>
      <c r="H59" s="84"/>
      <c r="I59" s="84"/>
      <c r="J59" s="84"/>
      <c r="K59" s="84"/>
      <c r="L59" s="84"/>
      <c r="M59" s="84"/>
      <c r="N59" s="84"/>
      <c r="V59" s="49">
        <f>COUNTIF(V5:V55, "&gt;0")</f>
        <v>21</v>
      </c>
    </row>
    <row r="60" spans="1:31">
      <c r="A60" s="85"/>
      <c r="B60" s="85"/>
      <c r="C60" s="85"/>
      <c r="D60" s="85"/>
      <c r="E60" s="85"/>
      <c r="F60" s="85"/>
      <c r="G60" s="85"/>
      <c r="H60" s="85"/>
      <c r="I60" s="85"/>
      <c r="J60" s="85"/>
      <c r="K60" s="85"/>
      <c r="L60" s="85"/>
      <c r="M60" s="85"/>
      <c r="N60" s="85"/>
    </row>
    <row r="61" spans="1:31">
      <c r="A61" s="86"/>
      <c r="B61" s="86"/>
      <c r="C61" s="86"/>
      <c r="D61" s="86"/>
      <c r="E61" s="86"/>
      <c r="F61" s="86"/>
      <c r="G61" s="86"/>
      <c r="H61" s="86"/>
      <c r="I61" s="86"/>
      <c r="J61" s="86"/>
      <c r="K61" s="86"/>
      <c r="L61" s="86"/>
      <c r="M61" s="86"/>
      <c r="N61" s="86"/>
    </row>
    <row r="62" spans="1:31"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1"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225"/>
      <c r="AB63" s="225"/>
      <c r="AC63" s="225"/>
    </row>
    <row r="64" spans="1:31">
      <c r="A64" s="51" t="s">
        <v>82</v>
      </c>
      <c r="B64" s="103">
        <v>0</v>
      </c>
      <c r="C64" s="49">
        <v>0</v>
      </c>
      <c r="D64" s="103">
        <v>0</v>
      </c>
      <c r="E64" s="49">
        <v>0</v>
      </c>
      <c r="F64" s="49">
        <v>0</v>
      </c>
      <c r="G64" s="49">
        <v>0</v>
      </c>
      <c r="H64" s="49">
        <v>0</v>
      </c>
      <c r="I64" s="49">
        <v>0</v>
      </c>
      <c r="J64" s="49">
        <v>0</v>
      </c>
      <c r="K64" s="49">
        <v>0</v>
      </c>
      <c r="L64" s="49">
        <v>0</v>
      </c>
      <c r="M64" s="49">
        <v>0</v>
      </c>
      <c r="N64" s="49">
        <v>0</v>
      </c>
      <c r="O64" s="49">
        <v>0</v>
      </c>
      <c r="P64" s="49">
        <v>0</v>
      </c>
      <c r="Q64" s="49">
        <v>0</v>
      </c>
      <c r="R64" s="49">
        <v>0</v>
      </c>
      <c r="S64" s="49">
        <v>0</v>
      </c>
      <c r="T64" s="49">
        <f>'Refundable EITC'!B64+'NonEITC Refundable Tax Credit'!B64</f>
        <v>0</v>
      </c>
      <c r="U64" s="49">
        <f>'Refundable EITC'!C64+'NonEITC Refundable Tax Credit'!C64</f>
        <v>0</v>
      </c>
      <c r="V64" s="49">
        <f>'Refundable EITC'!D64+'NonEITC Refundable Tax Credit'!D64</f>
        <v>0</v>
      </c>
      <c r="W64" s="49">
        <f>'Refundable EITC'!E64+'NonEITC Refundable Tax Credit'!E64</f>
        <v>0</v>
      </c>
      <c r="X64" s="49">
        <f>'Refundable EITC'!F64+'NonEITC Refundable Tax Credit'!F64</f>
        <v>0</v>
      </c>
      <c r="Y64" s="49">
        <f>'Refundable EITC'!G64+'NonEITC Refundable Tax Credit'!G64</f>
        <v>0</v>
      </c>
      <c r="Z64" s="49">
        <f>'Refundable EITC'!H64+'NonEITC Refundable Tax Credit'!H64</f>
        <v>0</v>
      </c>
      <c r="AA64" s="225"/>
      <c r="AB64" s="225"/>
      <c r="AC64" s="225"/>
    </row>
    <row r="65" spans="1:29">
      <c r="A65" s="51" t="s">
        <v>84</v>
      </c>
      <c r="B65" s="103">
        <v>0</v>
      </c>
      <c r="C65" s="49">
        <v>0</v>
      </c>
      <c r="D65" s="103">
        <v>0</v>
      </c>
      <c r="E65" s="49">
        <v>0</v>
      </c>
      <c r="F65" s="49">
        <v>0</v>
      </c>
      <c r="G65" s="49">
        <v>0</v>
      </c>
      <c r="H65" s="49">
        <v>0</v>
      </c>
      <c r="I65" s="49">
        <v>0</v>
      </c>
      <c r="J65" s="49">
        <v>0</v>
      </c>
      <c r="K65" s="49">
        <v>0</v>
      </c>
      <c r="L65" s="49">
        <v>0</v>
      </c>
      <c r="M65" s="49">
        <v>0</v>
      </c>
      <c r="N65" s="49">
        <v>0</v>
      </c>
      <c r="O65" s="49">
        <v>0</v>
      </c>
      <c r="P65" s="49">
        <v>0</v>
      </c>
      <c r="Q65" s="49">
        <v>0</v>
      </c>
      <c r="R65" s="49">
        <v>0</v>
      </c>
      <c r="S65" s="49">
        <v>0</v>
      </c>
      <c r="T65" s="49">
        <f>'Refundable EITC'!B65+'NonEITC Refundable Tax Credit'!B65</f>
        <v>0</v>
      </c>
      <c r="U65" s="49">
        <f>'Refundable EITC'!C65+'NonEITC Refundable Tax Credit'!C65</f>
        <v>0</v>
      </c>
      <c r="V65" s="49">
        <f>'Refundable EITC'!D65+'NonEITC Refundable Tax Credit'!D65</f>
        <v>0</v>
      </c>
      <c r="W65" s="49">
        <f>'Refundable EITC'!E65+'NonEITC Refundable Tax Credit'!E65</f>
        <v>0</v>
      </c>
      <c r="X65" s="49">
        <f>'Refundable EITC'!F65+'NonEITC Refundable Tax Credit'!F65</f>
        <v>0</v>
      </c>
      <c r="Y65" s="49">
        <f>'Refundable EITC'!G65+'NonEITC Refundable Tax Credit'!G65</f>
        <v>0</v>
      </c>
      <c r="Z65" s="49">
        <f>'Refundable EITC'!H65+'NonEITC Refundable Tax Credit'!H65</f>
        <v>0</v>
      </c>
      <c r="AA65" s="225"/>
      <c r="AB65" s="225"/>
      <c r="AC65" s="225"/>
    </row>
    <row r="66" spans="1:29">
      <c r="A66" s="51" t="s">
        <v>86</v>
      </c>
      <c r="B66" s="103">
        <v>0</v>
      </c>
      <c r="C66" s="49">
        <v>0</v>
      </c>
      <c r="D66" s="103">
        <v>0</v>
      </c>
      <c r="E66" s="49">
        <v>0</v>
      </c>
      <c r="F66" s="49">
        <v>0</v>
      </c>
      <c r="G66" s="49">
        <v>0</v>
      </c>
      <c r="H66" s="49">
        <v>0</v>
      </c>
      <c r="I66" s="49">
        <v>0</v>
      </c>
      <c r="J66" s="49">
        <v>0</v>
      </c>
      <c r="K66" s="49">
        <v>0</v>
      </c>
      <c r="L66" s="49">
        <v>0</v>
      </c>
      <c r="M66" s="49">
        <v>0</v>
      </c>
      <c r="N66" s="49">
        <v>0</v>
      </c>
      <c r="O66" s="49">
        <v>0</v>
      </c>
      <c r="P66" s="49">
        <v>0</v>
      </c>
      <c r="Q66" s="49">
        <v>0</v>
      </c>
      <c r="R66" s="49">
        <v>0</v>
      </c>
      <c r="S66" s="49">
        <v>0</v>
      </c>
      <c r="T66" s="49">
        <f>'Refundable EITC'!B66+'NonEITC Refundable Tax Credit'!B66</f>
        <v>0</v>
      </c>
      <c r="U66" s="49">
        <f>'Refundable EITC'!C66+'NonEITC Refundable Tax Credit'!C66</f>
        <v>0</v>
      </c>
      <c r="V66" s="49">
        <f>'Refundable EITC'!D66+'NonEITC Refundable Tax Credit'!D66</f>
        <v>0</v>
      </c>
      <c r="W66" s="49">
        <f>'Refundable EITC'!E66+'NonEITC Refundable Tax Credit'!E66</f>
        <v>0</v>
      </c>
      <c r="X66" s="49">
        <f>'Refundable EITC'!F66+'NonEITC Refundable Tax Credit'!F66</f>
        <v>0</v>
      </c>
      <c r="Y66" s="49">
        <f>'Refundable EITC'!G66+'NonEITC Refundable Tax Credit'!G66</f>
        <v>0</v>
      </c>
      <c r="Z66" s="49">
        <f>'Refundable EITC'!H66+'NonEITC Refundable Tax Credit'!H66</f>
        <v>0</v>
      </c>
      <c r="AA66" s="225"/>
      <c r="AB66" s="225"/>
      <c r="AC66" s="225"/>
    </row>
    <row r="67" spans="1:29">
      <c r="A67" s="51" t="s">
        <v>88</v>
      </c>
      <c r="B67" s="103">
        <v>0</v>
      </c>
      <c r="C67" s="49">
        <v>0</v>
      </c>
      <c r="D67" s="103">
        <v>0</v>
      </c>
      <c r="E67" s="49">
        <v>0</v>
      </c>
      <c r="F67" s="49">
        <v>0</v>
      </c>
      <c r="G67" s="49">
        <v>0</v>
      </c>
      <c r="H67" s="49">
        <v>0</v>
      </c>
      <c r="I67" s="49">
        <v>0</v>
      </c>
      <c r="J67" s="49">
        <v>0</v>
      </c>
      <c r="K67" s="49">
        <v>0</v>
      </c>
      <c r="L67" s="49">
        <v>0</v>
      </c>
      <c r="M67" s="49">
        <v>0</v>
      </c>
      <c r="N67" s="49">
        <v>0</v>
      </c>
      <c r="O67" s="49">
        <v>0</v>
      </c>
      <c r="P67" s="49">
        <v>0</v>
      </c>
      <c r="Q67" s="49">
        <v>0</v>
      </c>
      <c r="R67" s="49">
        <v>0</v>
      </c>
      <c r="S67" s="49">
        <v>0</v>
      </c>
      <c r="T67" s="49">
        <f>'Refundable EITC'!B67+'NonEITC Refundable Tax Credit'!B67</f>
        <v>0</v>
      </c>
      <c r="U67" s="49">
        <f>'Refundable EITC'!C67+'NonEITC Refundable Tax Credit'!C67</f>
        <v>0</v>
      </c>
      <c r="V67" s="49">
        <f>'Refundable EITC'!D67+'NonEITC Refundable Tax Credit'!D67</f>
        <v>0</v>
      </c>
      <c r="W67" s="49">
        <f>'Refundable EITC'!E67+'NonEITC Refundable Tax Credit'!E67</f>
        <v>0</v>
      </c>
      <c r="X67" s="49">
        <f>'Refundable EITC'!F67+'NonEITC Refundable Tax Credit'!F67</f>
        <v>0</v>
      </c>
      <c r="Y67" s="49">
        <f>'Refundable EITC'!G67+'NonEITC Refundable Tax Credit'!G67</f>
        <v>0</v>
      </c>
      <c r="Z67" s="49">
        <f>'Refundable EITC'!H67+'NonEITC Refundable Tax Credit'!H67</f>
        <v>0</v>
      </c>
      <c r="AA67" s="225"/>
      <c r="AB67" s="225"/>
      <c r="AC67" s="225"/>
    </row>
    <row r="68" spans="1:29">
      <c r="A68" s="51" t="s">
        <v>74</v>
      </c>
      <c r="B68" s="103">
        <v>0</v>
      </c>
      <c r="C68" s="49">
        <v>0</v>
      </c>
      <c r="D68" s="103">
        <v>0</v>
      </c>
      <c r="E68" s="49">
        <v>0</v>
      </c>
      <c r="F68" s="49">
        <v>0</v>
      </c>
      <c r="G68" s="49">
        <v>0</v>
      </c>
      <c r="H68" s="49">
        <v>0</v>
      </c>
      <c r="I68" s="49">
        <v>0</v>
      </c>
      <c r="J68" s="49">
        <v>0</v>
      </c>
      <c r="K68" s="49">
        <v>0</v>
      </c>
      <c r="L68" s="49">
        <v>0</v>
      </c>
      <c r="M68" s="49">
        <v>0</v>
      </c>
      <c r="N68" s="49">
        <v>0</v>
      </c>
      <c r="O68" s="49">
        <v>0</v>
      </c>
      <c r="P68" s="49">
        <v>0</v>
      </c>
      <c r="Q68" s="49">
        <v>0</v>
      </c>
      <c r="R68" s="49">
        <v>0</v>
      </c>
      <c r="S68" s="49">
        <v>0</v>
      </c>
      <c r="T68" s="49">
        <f>'Refundable EITC'!B68+'NonEITC Refundable Tax Credit'!B68</f>
        <v>0</v>
      </c>
      <c r="U68" s="49">
        <f>'Refundable EITC'!C68+'NonEITC Refundable Tax Credit'!C68</f>
        <v>0</v>
      </c>
      <c r="V68" s="49">
        <f>'Refundable EITC'!D68+'NonEITC Refundable Tax Credit'!D68</f>
        <v>0</v>
      </c>
      <c r="W68" s="49">
        <f>'Refundable EITC'!E68+'NonEITC Refundable Tax Credit'!E68</f>
        <v>0</v>
      </c>
      <c r="X68" s="49">
        <f>'Refundable EITC'!F68+'NonEITC Refundable Tax Credit'!F68</f>
        <v>0</v>
      </c>
      <c r="Y68" s="49">
        <f>'Refundable EITC'!G68+'NonEITC Refundable Tax Credit'!G68</f>
        <v>0</v>
      </c>
      <c r="Z68" s="49">
        <f>'Refundable EITC'!H68+'NonEITC Refundable Tax Credit'!H68</f>
        <v>0</v>
      </c>
      <c r="AA68" s="225"/>
      <c r="AB68" s="225"/>
      <c r="AC68" s="225"/>
    </row>
    <row r="69" spans="1:29">
      <c r="A69" s="51" t="s">
        <v>91</v>
      </c>
      <c r="B69" s="103">
        <v>0</v>
      </c>
      <c r="C69" s="49">
        <v>0</v>
      </c>
      <c r="D69" s="103">
        <v>0</v>
      </c>
      <c r="E69" s="49">
        <v>0</v>
      </c>
      <c r="F69" s="49">
        <v>0</v>
      </c>
      <c r="G69" s="49">
        <v>0</v>
      </c>
      <c r="H69" s="49">
        <v>0</v>
      </c>
      <c r="I69" s="49">
        <v>0</v>
      </c>
      <c r="J69" s="49">
        <v>0</v>
      </c>
      <c r="K69" s="49">
        <v>0</v>
      </c>
      <c r="L69" s="49">
        <v>0</v>
      </c>
      <c r="M69" s="49">
        <v>0</v>
      </c>
      <c r="N69" s="49">
        <v>0</v>
      </c>
      <c r="O69" s="49">
        <v>0</v>
      </c>
      <c r="P69" s="49">
        <v>0</v>
      </c>
      <c r="Q69" s="49">
        <v>0</v>
      </c>
      <c r="R69" s="49">
        <v>0</v>
      </c>
      <c r="S69" s="49">
        <v>0</v>
      </c>
      <c r="T69" s="49">
        <f>'Refundable EITC'!B69+'NonEITC Refundable Tax Credit'!B69</f>
        <v>0</v>
      </c>
      <c r="U69" s="49">
        <f>'Refundable EITC'!C69+'NonEITC Refundable Tax Credit'!C69</f>
        <v>0</v>
      </c>
      <c r="V69" s="49">
        <f>'Refundable EITC'!D69+'NonEITC Refundable Tax Credit'!D69</f>
        <v>0</v>
      </c>
      <c r="W69" s="49">
        <f>'Refundable EITC'!E69+'NonEITC Refundable Tax Credit'!E69</f>
        <v>0</v>
      </c>
      <c r="X69" s="49">
        <f>'Refundable EITC'!F69+'NonEITC Refundable Tax Credit'!F69</f>
        <v>0</v>
      </c>
      <c r="Y69" s="49">
        <f>'Refundable EITC'!G69+'NonEITC Refundable Tax Credit'!G69</f>
        <v>0</v>
      </c>
      <c r="Z69" s="49">
        <f>'Refundable EITC'!H69+'NonEITC Refundable Tax Credit'!H69</f>
        <v>0</v>
      </c>
    </row>
    <row r="70" spans="1:29">
      <c r="A70" s="51" t="s">
        <v>93</v>
      </c>
      <c r="B70" s="103">
        <v>0</v>
      </c>
      <c r="C70" s="49">
        <v>0</v>
      </c>
      <c r="D70" s="103">
        <v>0</v>
      </c>
      <c r="E70" s="49">
        <v>0</v>
      </c>
      <c r="F70" s="49">
        <v>0</v>
      </c>
      <c r="G70" s="49">
        <v>0</v>
      </c>
      <c r="H70" s="49">
        <v>0</v>
      </c>
      <c r="I70" s="49">
        <v>0</v>
      </c>
      <c r="J70" s="49">
        <v>0</v>
      </c>
      <c r="K70" s="49">
        <v>0</v>
      </c>
      <c r="L70" s="49">
        <v>0</v>
      </c>
      <c r="M70" s="49">
        <v>0</v>
      </c>
      <c r="N70" s="49">
        <v>0</v>
      </c>
      <c r="O70" s="49">
        <v>0</v>
      </c>
      <c r="P70" s="49">
        <v>0</v>
      </c>
      <c r="Q70" s="49">
        <v>0</v>
      </c>
      <c r="R70" s="49">
        <v>0</v>
      </c>
      <c r="S70" s="49">
        <v>0</v>
      </c>
      <c r="T70" s="49">
        <f>'Refundable EITC'!B70+'NonEITC Refundable Tax Credit'!B70</f>
        <v>0</v>
      </c>
      <c r="U70" s="49">
        <f>'Refundable EITC'!C70+'NonEITC Refundable Tax Credit'!C70</f>
        <v>0</v>
      </c>
      <c r="V70" s="49">
        <f>'Refundable EITC'!D70+'NonEITC Refundable Tax Credit'!D70</f>
        <v>0</v>
      </c>
      <c r="W70" s="49">
        <f>'Refundable EITC'!E70+'NonEITC Refundable Tax Credit'!E70</f>
        <v>0</v>
      </c>
      <c r="X70" s="49">
        <f>'Refundable EITC'!F70+'NonEITC Refundable Tax Credit'!F70</f>
        <v>0</v>
      </c>
      <c r="Y70" s="49">
        <f>'Refundable EITC'!G70+'NonEITC Refundable Tax Credit'!G70</f>
        <v>0</v>
      </c>
      <c r="Z70" s="49">
        <f>'Refundable EITC'!H70+'NonEITC Refundable Tax Credit'!H70</f>
        <v>0</v>
      </c>
    </row>
    <row r="71" spans="1:29">
      <c r="A71" s="51" t="s">
        <v>95</v>
      </c>
      <c r="B71" s="103">
        <v>0</v>
      </c>
      <c r="C71" s="49">
        <v>0</v>
      </c>
      <c r="D71" s="103">
        <v>0</v>
      </c>
      <c r="E71" s="49">
        <v>0</v>
      </c>
      <c r="F71" s="49">
        <v>0</v>
      </c>
      <c r="G71" s="49">
        <v>0</v>
      </c>
      <c r="H71" s="49">
        <v>0</v>
      </c>
      <c r="I71" s="49">
        <v>0</v>
      </c>
      <c r="J71" s="49">
        <v>0</v>
      </c>
      <c r="K71" s="49">
        <v>0</v>
      </c>
      <c r="L71" s="49">
        <v>0</v>
      </c>
      <c r="M71" s="49">
        <v>0</v>
      </c>
      <c r="N71" s="49">
        <v>0</v>
      </c>
      <c r="O71" s="49">
        <v>0</v>
      </c>
      <c r="P71" s="49">
        <v>0</v>
      </c>
      <c r="Q71" s="49">
        <v>0</v>
      </c>
      <c r="R71" s="49">
        <v>0</v>
      </c>
      <c r="S71" s="49">
        <v>0</v>
      </c>
      <c r="T71" s="49">
        <f>'Refundable EITC'!B71+'NonEITC Refundable Tax Credit'!B71</f>
        <v>0</v>
      </c>
      <c r="U71" s="49">
        <f>'Refundable EITC'!C71+'NonEITC Refundable Tax Credit'!C71</f>
        <v>0</v>
      </c>
      <c r="V71" s="49">
        <f>'Refundable EITC'!D71+'NonEITC Refundable Tax Credit'!D71</f>
        <v>0</v>
      </c>
      <c r="W71" s="49">
        <f>'Refundable EITC'!E71+'NonEITC Refundable Tax Credit'!E71</f>
        <v>0</v>
      </c>
      <c r="X71" s="49">
        <f>'Refundable EITC'!F71+'NonEITC Refundable Tax Credit'!F71</f>
        <v>0</v>
      </c>
      <c r="Y71" s="49">
        <f>'Refundable EITC'!G71+'NonEITC Refundable Tax Credit'!G71</f>
        <v>0</v>
      </c>
      <c r="Z71" s="49">
        <f>'Refundable EITC'!H71+'NonEITC Refundable Tax Credit'!H71</f>
        <v>0</v>
      </c>
    </row>
    <row r="72" spans="1:29">
      <c r="A72" s="51" t="s">
        <v>97</v>
      </c>
      <c r="B72" s="103">
        <v>0</v>
      </c>
      <c r="C72" s="49">
        <v>0</v>
      </c>
      <c r="D72" s="103">
        <v>0</v>
      </c>
      <c r="E72" s="49">
        <v>0</v>
      </c>
      <c r="F72" s="49">
        <v>0</v>
      </c>
      <c r="G72" s="49">
        <v>0</v>
      </c>
      <c r="H72" s="49">
        <v>0</v>
      </c>
      <c r="I72" s="49">
        <v>0</v>
      </c>
      <c r="J72" s="49">
        <v>0</v>
      </c>
      <c r="K72" s="49">
        <v>0</v>
      </c>
      <c r="L72" s="49">
        <v>0</v>
      </c>
      <c r="M72" s="49">
        <v>0</v>
      </c>
      <c r="N72" s="49">
        <v>0</v>
      </c>
      <c r="O72" s="49">
        <v>0</v>
      </c>
      <c r="P72" s="49">
        <v>0</v>
      </c>
      <c r="Q72" s="49">
        <v>0</v>
      </c>
      <c r="R72" s="49">
        <v>0</v>
      </c>
      <c r="S72" s="49">
        <v>0</v>
      </c>
      <c r="T72" s="49">
        <f>'Refundable EITC'!B72+'NonEITC Refundable Tax Credit'!B72</f>
        <v>0</v>
      </c>
      <c r="U72" s="49">
        <f>'Refundable EITC'!C72+'NonEITC Refundable Tax Credit'!C72</f>
        <v>0</v>
      </c>
      <c r="V72" s="49">
        <f>'Refundable EITC'!D72+'NonEITC Refundable Tax Credit'!D72</f>
        <v>0</v>
      </c>
      <c r="W72" s="49">
        <f>'Refundable EITC'!E72+'NonEITC Refundable Tax Credit'!E72</f>
        <v>0</v>
      </c>
      <c r="X72" s="49">
        <f>'Refundable EITC'!F72+'NonEITC Refundable Tax Credit'!F72</f>
        <v>0</v>
      </c>
      <c r="Y72" s="49">
        <f>'Refundable EITC'!G72+'NonEITC Refundable Tax Credit'!G72</f>
        <v>0</v>
      </c>
      <c r="Z72" s="49">
        <f>'Refundable EITC'!H72+'NonEITC Refundable Tax Credit'!H72</f>
        <v>0</v>
      </c>
    </row>
    <row r="73" spans="1:29">
      <c r="A73" s="51" t="s">
        <v>99</v>
      </c>
      <c r="B73" s="103">
        <v>0</v>
      </c>
      <c r="C73" s="49">
        <v>0</v>
      </c>
      <c r="D73" s="103">
        <v>0</v>
      </c>
      <c r="E73" s="49">
        <v>0</v>
      </c>
      <c r="F73" s="49">
        <v>0</v>
      </c>
      <c r="G73" s="49">
        <v>0</v>
      </c>
      <c r="H73" s="49">
        <v>0</v>
      </c>
      <c r="I73" s="49">
        <v>0</v>
      </c>
      <c r="J73" s="49">
        <v>0</v>
      </c>
      <c r="K73" s="49">
        <v>0</v>
      </c>
      <c r="L73" s="49">
        <v>0</v>
      </c>
      <c r="M73" s="49">
        <v>0</v>
      </c>
      <c r="N73" s="49">
        <v>0</v>
      </c>
      <c r="O73" s="49">
        <v>0</v>
      </c>
      <c r="P73" s="49">
        <v>0</v>
      </c>
      <c r="Q73" s="49">
        <v>0</v>
      </c>
      <c r="R73" s="49">
        <v>0</v>
      </c>
      <c r="S73" s="49">
        <v>0</v>
      </c>
      <c r="T73" s="49">
        <f>'Refundable EITC'!B73+'NonEITC Refundable Tax Credit'!B73</f>
        <v>0</v>
      </c>
      <c r="U73" s="49">
        <f>'Refundable EITC'!C73+'NonEITC Refundable Tax Credit'!C73</f>
        <v>0</v>
      </c>
      <c r="V73" s="49">
        <f>'Refundable EITC'!D73+'NonEITC Refundable Tax Credit'!D73</f>
        <v>0</v>
      </c>
      <c r="W73" s="49">
        <f>'Refundable EITC'!E73+'NonEITC Refundable Tax Credit'!E73</f>
        <v>0</v>
      </c>
      <c r="X73" s="49">
        <f>'Refundable EITC'!F73+'NonEITC Refundable Tax Credit'!F73</f>
        <v>0</v>
      </c>
      <c r="Y73" s="49">
        <f>'Refundable EITC'!G73+'NonEITC Refundable Tax Credit'!G73</f>
        <v>0</v>
      </c>
      <c r="Z73" s="49">
        <f>'Refundable EITC'!H73+'NonEITC Refundable Tax Credit'!H73</f>
        <v>0</v>
      </c>
    </row>
    <row r="74" spans="1:29">
      <c r="A74" s="51" t="s">
        <v>101</v>
      </c>
      <c r="B74" s="103">
        <v>0</v>
      </c>
      <c r="C74" s="49">
        <v>0</v>
      </c>
      <c r="D74" s="103">
        <v>0</v>
      </c>
      <c r="E74" s="49">
        <v>0</v>
      </c>
      <c r="F74" s="49">
        <v>0</v>
      </c>
      <c r="G74" s="49">
        <v>0</v>
      </c>
      <c r="H74" s="49">
        <v>0</v>
      </c>
      <c r="I74" s="49">
        <v>0</v>
      </c>
      <c r="J74" s="49">
        <v>0</v>
      </c>
      <c r="K74" s="49">
        <v>0</v>
      </c>
      <c r="L74" s="49">
        <v>0</v>
      </c>
      <c r="M74" s="49">
        <v>0</v>
      </c>
      <c r="N74" s="49">
        <v>0</v>
      </c>
      <c r="O74" s="49">
        <v>0</v>
      </c>
      <c r="P74" s="49">
        <v>0</v>
      </c>
      <c r="Q74" s="49">
        <v>0</v>
      </c>
      <c r="R74" s="49">
        <v>0</v>
      </c>
      <c r="S74" s="49">
        <v>0</v>
      </c>
      <c r="T74" s="49">
        <f>'Refundable EITC'!B74+'NonEITC Refundable Tax Credit'!B74</f>
        <v>0</v>
      </c>
      <c r="U74" s="49">
        <f>'Refundable EITC'!C74+'NonEITC Refundable Tax Credit'!C74</f>
        <v>0</v>
      </c>
      <c r="V74" s="49">
        <f>'Refundable EITC'!D74+'NonEITC Refundable Tax Credit'!D74</f>
        <v>0</v>
      </c>
      <c r="W74" s="49">
        <f>'Refundable EITC'!E74+'NonEITC Refundable Tax Credit'!E74</f>
        <v>0</v>
      </c>
      <c r="X74" s="49">
        <f>'Refundable EITC'!F74+'NonEITC Refundable Tax Credit'!F74</f>
        <v>0</v>
      </c>
      <c r="Y74" s="49">
        <f>'Refundable EITC'!G74+'NonEITC Refundable Tax Credit'!G74</f>
        <v>0</v>
      </c>
      <c r="Z74" s="49">
        <f>'Refundable EITC'!H74+'NonEITC Refundable Tax Credit'!H74</f>
        <v>0</v>
      </c>
    </row>
    <row r="75" spans="1:29">
      <c r="A75" s="51" t="s">
        <v>102</v>
      </c>
      <c r="B75" s="103">
        <v>0</v>
      </c>
      <c r="C75" s="49">
        <v>0</v>
      </c>
      <c r="D75" s="103">
        <v>0</v>
      </c>
      <c r="E75" s="49">
        <v>0</v>
      </c>
      <c r="F75" s="49">
        <v>0</v>
      </c>
      <c r="G75" s="49">
        <v>0</v>
      </c>
      <c r="H75" s="49">
        <v>0</v>
      </c>
      <c r="I75" s="49">
        <v>0</v>
      </c>
      <c r="J75" s="49">
        <v>0</v>
      </c>
      <c r="K75" s="49">
        <v>0</v>
      </c>
      <c r="L75" s="49">
        <v>0</v>
      </c>
      <c r="M75" s="49">
        <v>0</v>
      </c>
      <c r="N75" s="49">
        <v>0</v>
      </c>
      <c r="O75" s="49">
        <v>0</v>
      </c>
      <c r="P75" s="49">
        <v>0</v>
      </c>
      <c r="Q75" s="49">
        <v>0</v>
      </c>
      <c r="R75" s="49">
        <v>0</v>
      </c>
      <c r="S75" s="49">
        <v>0</v>
      </c>
      <c r="T75" s="49">
        <f>'Refundable EITC'!B75+'NonEITC Refundable Tax Credit'!B75</f>
        <v>0</v>
      </c>
      <c r="U75" s="49">
        <f>'Refundable EITC'!C75+'NonEITC Refundable Tax Credit'!C75</f>
        <v>0</v>
      </c>
      <c r="V75" s="49">
        <f>'Refundable EITC'!D75+'NonEITC Refundable Tax Credit'!D75</f>
        <v>0</v>
      </c>
      <c r="W75" s="49">
        <f>'Refundable EITC'!E75+'NonEITC Refundable Tax Credit'!E75</f>
        <v>0</v>
      </c>
      <c r="X75" s="49">
        <f>'Refundable EITC'!F75+'NonEITC Refundable Tax Credit'!F75</f>
        <v>0</v>
      </c>
      <c r="Y75" s="49">
        <f>'Refundable EITC'!G75+'NonEITC Refundable Tax Credit'!G75</f>
        <v>0</v>
      </c>
      <c r="Z75" s="49">
        <f>'Refundable EITC'!H75+'NonEITC Refundable Tax Credit'!H75</f>
        <v>0</v>
      </c>
    </row>
    <row r="76" spans="1:29">
      <c r="A76" s="51" t="s">
        <v>103</v>
      </c>
      <c r="B76" s="103">
        <v>0</v>
      </c>
      <c r="C76" s="49">
        <v>0</v>
      </c>
      <c r="D76" s="103">
        <v>0</v>
      </c>
      <c r="E76" s="49">
        <v>0</v>
      </c>
      <c r="F76" s="49">
        <v>0</v>
      </c>
      <c r="G76" s="49">
        <v>0</v>
      </c>
      <c r="H76" s="49">
        <v>0</v>
      </c>
      <c r="I76" s="49">
        <v>0</v>
      </c>
      <c r="J76" s="49">
        <v>0</v>
      </c>
      <c r="K76" s="49">
        <v>0</v>
      </c>
      <c r="L76" s="49">
        <v>0</v>
      </c>
      <c r="M76" s="49">
        <v>0</v>
      </c>
      <c r="N76" s="49">
        <v>0</v>
      </c>
      <c r="O76" s="49">
        <v>0</v>
      </c>
      <c r="P76" s="49">
        <v>0</v>
      </c>
      <c r="Q76" s="49">
        <v>0</v>
      </c>
      <c r="R76" s="49">
        <v>0</v>
      </c>
      <c r="S76" s="49">
        <v>0</v>
      </c>
      <c r="T76" s="49">
        <f>'Refundable EITC'!B76+'NonEITC Refundable Tax Credit'!B76</f>
        <v>0</v>
      </c>
      <c r="U76" s="49">
        <f>'Refundable EITC'!C76+'NonEITC Refundable Tax Credit'!C76</f>
        <v>0</v>
      </c>
      <c r="V76" s="49">
        <f>'Refundable EITC'!D76+'NonEITC Refundable Tax Credit'!D76</f>
        <v>0</v>
      </c>
      <c r="W76" s="49">
        <f>'Refundable EITC'!E76+'NonEITC Refundable Tax Credit'!E76</f>
        <v>0</v>
      </c>
      <c r="X76" s="49">
        <f>'Refundable EITC'!F76+'NonEITC Refundable Tax Credit'!F76</f>
        <v>0</v>
      </c>
      <c r="Y76" s="49">
        <f>'Refundable EITC'!G76+'NonEITC Refundable Tax Credit'!G76</f>
        <v>0</v>
      </c>
      <c r="Z76" s="49">
        <f>'Refundable EITC'!H76+'NonEITC Refundable Tax Credit'!H76</f>
        <v>0</v>
      </c>
    </row>
    <row r="77" spans="1:29">
      <c r="A77" s="51" t="s">
        <v>104</v>
      </c>
      <c r="B77" s="103">
        <v>0</v>
      </c>
      <c r="C77" s="49">
        <v>0</v>
      </c>
      <c r="D77" s="103">
        <v>0</v>
      </c>
      <c r="E77" s="49">
        <v>0</v>
      </c>
      <c r="F77" s="49">
        <v>0</v>
      </c>
      <c r="G77" s="49">
        <v>0</v>
      </c>
      <c r="H77" s="49">
        <v>0</v>
      </c>
      <c r="I77" s="49">
        <v>0</v>
      </c>
      <c r="J77" s="49">
        <v>14835790</v>
      </c>
      <c r="K77" s="49">
        <v>13881298</v>
      </c>
      <c r="L77" s="49">
        <v>13858094</v>
      </c>
      <c r="M77" s="49">
        <v>14336738</v>
      </c>
      <c r="N77" s="49">
        <v>15143749</v>
      </c>
      <c r="O77" s="49">
        <v>16586228</v>
      </c>
      <c r="P77" s="49">
        <v>16496030</v>
      </c>
      <c r="Q77" s="49">
        <v>9197636</v>
      </c>
      <c r="R77" s="49">
        <v>19143644</v>
      </c>
      <c r="S77" s="49">
        <v>40747059</v>
      </c>
      <c r="T77" s="49">
        <f>'Refundable EITC'!B77+'NonEITC Refundable Tax Credit'!B77</f>
        <v>42607948</v>
      </c>
      <c r="U77" s="49">
        <f>'Refundable EITC'!C77+'NonEITC Refundable Tax Credit'!C77</f>
        <v>60022169</v>
      </c>
      <c r="V77" s="49">
        <f>'Refundable EITC'!D77+'NonEITC Refundable Tax Credit'!D77</f>
        <v>47253795</v>
      </c>
      <c r="W77" s="49">
        <f>'Refundable EITC'!E77+'NonEITC Refundable Tax Credit'!E77</f>
        <v>66150494</v>
      </c>
      <c r="X77" s="49">
        <f>'Refundable EITC'!F77+'NonEITC Refundable Tax Credit'!F77</f>
        <v>90136134</v>
      </c>
      <c r="Y77" s="49">
        <f>'Refundable EITC'!G77+'NonEITC Refundable Tax Credit'!G77</f>
        <v>86932607</v>
      </c>
      <c r="Z77" s="49">
        <f>'Refundable EITC'!H77+'NonEITC Refundable Tax Credit'!H77</f>
        <v>103349474</v>
      </c>
    </row>
    <row r="78" spans="1:29">
      <c r="A78" s="51" t="s">
        <v>105</v>
      </c>
      <c r="B78" s="103">
        <v>0</v>
      </c>
      <c r="C78" s="49">
        <v>0</v>
      </c>
      <c r="D78" s="103">
        <v>0</v>
      </c>
      <c r="E78" s="49">
        <v>0</v>
      </c>
      <c r="F78" s="49">
        <v>0</v>
      </c>
      <c r="G78" s="49">
        <v>0</v>
      </c>
      <c r="H78" s="49">
        <v>0</v>
      </c>
      <c r="I78" s="49">
        <v>0</v>
      </c>
      <c r="J78" s="49">
        <v>0</v>
      </c>
      <c r="K78" s="49">
        <v>0</v>
      </c>
      <c r="L78" s="49">
        <v>0</v>
      </c>
      <c r="M78" s="49">
        <v>0</v>
      </c>
      <c r="N78" s="49">
        <v>0</v>
      </c>
      <c r="O78" s="49">
        <v>0</v>
      </c>
      <c r="P78" s="49">
        <v>0</v>
      </c>
      <c r="Q78" s="49">
        <v>0</v>
      </c>
      <c r="R78" s="49">
        <v>0</v>
      </c>
      <c r="S78" s="49">
        <v>0</v>
      </c>
      <c r="T78" s="49">
        <f>'Refundable EITC'!B78+'NonEITC Refundable Tax Credit'!B78</f>
        <v>0</v>
      </c>
      <c r="U78" s="49">
        <f>'Refundable EITC'!C78+'NonEITC Refundable Tax Credit'!C78</f>
        <v>0</v>
      </c>
      <c r="V78" s="49">
        <f>'Refundable EITC'!D78+'NonEITC Refundable Tax Credit'!D78</f>
        <v>0</v>
      </c>
      <c r="W78" s="49">
        <f>'Refundable EITC'!E78+'NonEITC Refundable Tax Credit'!E78</f>
        <v>0</v>
      </c>
      <c r="X78" s="49">
        <f>'Refundable EITC'!F78+'NonEITC Refundable Tax Credit'!F78</f>
        <v>0</v>
      </c>
      <c r="Y78" s="49">
        <f>'Refundable EITC'!G78+'NonEITC Refundable Tax Credit'!G78</f>
        <v>0</v>
      </c>
      <c r="Z78" s="49">
        <f>'Refundable EITC'!H78+'NonEITC Refundable Tax Credit'!H78</f>
        <v>0</v>
      </c>
    </row>
    <row r="79" spans="1:29">
      <c r="A79" s="51" t="s">
        <v>107</v>
      </c>
      <c r="B79" s="103">
        <v>0</v>
      </c>
      <c r="C79" s="49">
        <v>0</v>
      </c>
      <c r="D79" s="103">
        <v>0</v>
      </c>
      <c r="E79" s="49">
        <v>0</v>
      </c>
      <c r="F79" s="49">
        <v>0</v>
      </c>
      <c r="G79" s="49">
        <v>0</v>
      </c>
      <c r="H79" s="49">
        <v>0</v>
      </c>
      <c r="I79" s="49">
        <v>0</v>
      </c>
      <c r="J79" s="49">
        <v>0</v>
      </c>
      <c r="K79" s="49">
        <v>0</v>
      </c>
      <c r="L79" s="49">
        <v>0</v>
      </c>
      <c r="M79" s="49">
        <v>0</v>
      </c>
      <c r="N79" s="49">
        <v>0</v>
      </c>
      <c r="O79" s="49">
        <v>0</v>
      </c>
      <c r="P79" s="49">
        <v>0</v>
      </c>
      <c r="Q79" s="49">
        <v>0</v>
      </c>
      <c r="R79" s="49">
        <v>0</v>
      </c>
      <c r="S79" s="49">
        <v>0</v>
      </c>
      <c r="T79" s="49">
        <f>'Refundable EITC'!B79+'NonEITC Refundable Tax Credit'!B79</f>
        <v>0</v>
      </c>
      <c r="U79" s="49">
        <f>'Refundable EITC'!C79+'NonEITC Refundable Tax Credit'!C79</f>
        <v>0</v>
      </c>
      <c r="V79" s="49">
        <f>'Refundable EITC'!D79+'NonEITC Refundable Tax Credit'!D79</f>
        <v>0</v>
      </c>
      <c r="W79" s="49">
        <f>'Refundable EITC'!E79+'NonEITC Refundable Tax Credit'!E79</f>
        <v>0</v>
      </c>
      <c r="X79" s="49">
        <f>'Refundable EITC'!F79+'NonEITC Refundable Tax Credit'!F79</f>
        <v>0</v>
      </c>
      <c r="Y79" s="49">
        <f>'Refundable EITC'!G79+'NonEITC Refundable Tax Credit'!G79</f>
        <v>0</v>
      </c>
      <c r="Z79" s="49">
        <f>'Refundable EITC'!H79+'NonEITC Refundable Tax Credit'!H79</f>
        <v>0</v>
      </c>
    </row>
    <row r="80" spans="1:29">
      <c r="A80" s="51" t="s">
        <v>76</v>
      </c>
      <c r="B80" s="103">
        <v>0</v>
      </c>
      <c r="C80" s="49">
        <v>0</v>
      </c>
      <c r="D80" s="103">
        <v>0</v>
      </c>
      <c r="E80" s="49">
        <v>0</v>
      </c>
      <c r="F80" s="49">
        <v>0</v>
      </c>
      <c r="G80" s="49">
        <v>0</v>
      </c>
      <c r="H80" s="49">
        <v>0</v>
      </c>
      <c r="I80" s="49">
        <v>0</v>
      </c>
      <c r="J80" s="49">
        <v>0</v>
      </c>
      <c r="K80" s="49">
        <v>0</v>
      </c>
      <c r="L80" s="49">
        <v>0</v>
      </c>
      <c r="M80" s="49">
        <v>0</v>
      </c>
      <c r="N80" s="49">
        <v>0</v>
      </c>
      <c r="O80" s="49">
        <v>18687361</v>
      </c>
      <c r="P80" s="49">
        <v>3398000</v>
      </c>
      <c r="Q80" s="49">
        <v>0</v>
      </c>
      <c r="R80" s="49">
        <v>0</v>
      </c>
      <c r="S80" s="49">
        <v>0</v>
      </c>
      <c r="T80" s="49">
        <f>'Refundable EITC'!B80+'NonEITC Refundable Tax Credit'!B80</f>
        <v>0</v>
      </c>
      <c r="U80" s="49">
        <f>'Refundable EITC'!C80+'NonEITC Refundable Tax Credit'!C80</f>
        <v>0</v>
      </c>
      <c r="V80" s="49">
        <f>'Refundable EITC'!D80+'NonEITC Refundable Tax Credit'!D80</f>
        <v>0</v>
      </c>
      <c r="W80" s="49">
        <f>'Refundable EITC'!E80+'NonEITC Refundable Tax Credit'!E80</f>
        <v>0</v>
      </c>
      <c r="X80" s="49">
        <f>'Refundable EITC'!F80+'NonEITC Refundable Tax Credit'!F80</f>
        <v>0</v>
      </c>
      <c r="Y80" s="49">
        <f>'Refundable EITC'!G80+'NonEITC Refundable Tax Credit'!G80</f>
        <v>0</v>
      </c>
      <c r="Z80" s="49">
        <f>'Refundable EITC'!H80+'NonEITC Refundable Tax Credit'!H80</f>
        <v>0</v>
      </c>
    </row>
    <row r="81" spans="1:26">
      <c r="A81" s="51" t="s">
        <v>110</v>
      </c>
      <c r="B81" s="103">
        <v>0</v>
      </c>
      <c r="C81" s="49">
        <v>0</v>
      </c>
      <c r="D81" s="103">
        <v>0</v>
      </c>
      <c r="E81" s="49">
        <v>0</v>
      </c>
      <c r="F81" s="49">
        <v>0</v>
      </c>
      <c r="G81" s="49">
        <v>0</v>
      </c>
      <c r="H81" s="49">
        <v>0</v>
      </c>
      <c r="I81" s="49">
        <v>0</v>
      </c>
      <c r="J81" s="49">
        <v>0</v>
      </c>
      <c r="K81" s="49">
        <v>0</v>
      </c>
      <c r="L81" s="49">
        <v>0</v>
      </c>
      <c r="M81" s="49">
        <v>0</v>
      </c>
      <c r="N81" s="49">
        <v>0</v>
      </c>
      <c r="O81" s="49">
        <v>0</v>
      </c>
      <c r="P81" s="49">
        <v>0</v>
      </c>
      <c r="Q81" s="49">
        <v>0</v>
      </c>
      <c r="R81" s="49">
        <v>0</v>
      </c>
      <c r="S81" s="49">
        <v>0</v>
      </c>
      <c r="T81" s="49">
        <f>'Refundable EITC'!B81+'NonEITC Refundable Tax Credit'!B81</f>
        <v>0</v>
      </c>
      <c r="U81" s="49">
        <f>'Refundable EITC'!C81+'NonEITC Refundable Tax Credit'!C81</f>
        <v>0</v>
      </c>
      <c r="V81" s="49">
        <f>'Refundable EITC'!D81+'NonEITC Refundable Tax Credit'!D81</f>
        <v>0</v>
      </c>
      <c r="W81" s="49">
        <f>'Refundable EITC'!E81+'NonEITC Refundable Tax Credit'!E81</f>
        <v>0</v>
      </c>
      <c r="X81" s="49">
        <f>'Refundable EITC'!F81+'NonEITC Refundable Tax Credit'!F81</f>
        <v>0</v>
      </c>
      <c r="Y81" s="49">
        <f>'Refundable EITC'!G81+'NonEITC Refundable Tax Credit'!G81</f>
        <v>0</v>
      </c>
      <c r="Z81" s="49">
        <f>'Refundable EITC'!H81+'NonEITC Refundable Tax Credit'!H81</f>
        <v>0</v>
      </c>
    </row>
    <row r="82" spans="1:26">
      <c r="A82" s="51" t="s">
        <v>111</v>
      </c>
      <c r="B82" s="103">
        <v>0</v>
      </c>
      <c r="C82" s="49">
        <v>0</v>
      </c>
      <c r="D82" s="103">
        <v>0</v>
      </c>
      <c r="E82" s="49">
        <v>0</v>
      </c>
      <c r="F82" s="49">
        <v>0</v>
      </c>
      <c r="G82" s="49">
        <v>0</v>
      </c>
      <c r="H82" s="49">
        <v>0</v>
      </c>
      <c r="I82" s="49">
        <v>0</v>
      </c>
      <c r="J82" s="49">
        <v>0</v>
      </c>
      <c r="K82" s="49">
        <v>0</v>
      </c>
      <c r="L82" s="49">
        <v>0</v>
      </c>
      <c r="M82" s="49">
        <v>0</v>
      </c>
      <c r="N82" s="49">
        <v>0</v>
      </c>
      <c r="O82" s="49">
        <v>0</v>
      </c>
      <c r="P82" s="49">
        <v>0</v>
      </c>
      <c r="Q82" s="49">
        <v>0</v>
      </c>
      <c r="R82" s="49">
        <v>0</v>
      </c>
      <c r="S82" s="49">
        <v>0</v>
      </c>
      <c r="T82" s="49">
        <f>'Refundable EITC'!B82+'NonEITC Refundable Tax Credit'!B82</f>
        <v>0</v>
      </c>
      <c r="U82" s="49">
        <f>'Refundable EITC'!C82+'NonEITC Refundable Tax Credit'!C82</f>
        <v>0</v>
      </c>
      <c r="V82" s="49">
        <f>'Refundable EITC'!D82+'NonEITC Refundable Tax Credit'!D82</f>
        <v>0</v>
      </c>
      <c r="W82" s="49">
        <f>'Refundable EITC'!E82+'NonEITC Refundable Tax Credit'!E82</f>
        <v>0</v>
      </c>
      <c r="X82" s="49">
        <f>'Refundable EITC'!F82+'NonEITC Refundable Tax Credit'!F82</f>
        <v>0</v>
      </c>
      <c r="Y82" s="49">
        <f>'Refundable EITC'!G82+'NonEITC Refundable Tax Credit'!G82</f>
        <v>0</v>
      </c>
      <c r="Z82" s="49">
        <f>'Refundable EITC'!H82+'NonEITC Refundable Tax Credit'!H82</f>
        <v>0</v>
      </c>
    </row>
    <row r="83" spans="1:26">
      <c r="A83" s="51" t="s">
        <v>113</v>
      </c>
      <c r="B83" s="103">
        <v>0</v>
      </c>
      <c r="C83" s="49">
        <v>0</v>
      </c>
      <c r="D83" s="103">
        <v>0</v>
      </c>
      <c r="E83" s="49">
        <v>0</v>
      </c>
      <c r="F83" s="49">
        <v>0</v>
      </c>
      <c r="G83" s="49">
        <v>0</v>
      </c>
      <c r="H83" s="49">
        <v>0</v>
      </c>
      <c r="I83" s="49">
        <v>0</v>
      </c>
      <c r="J83" s="49">
        <v>0</v>
      </c>
      <c r="K83" s="49">
        <v>0</v>
      </c>
      <c r="L83" s="49">
        <v>0</v>
      </c>
      <c r="M83" s="49">
        <v>0</v>
      </c>
      <c r="N83" s="49">
        <v>0</v>
      </c>
      <c r="O83" s="49">
        <v>0</v>
      </c>
      <c r="P83" s="49">
        <v>0</v>
      </c>
      <c r="Q83" s="49">
        <v>0</v>
      </c>
      <c r="R83" s="49">
        <v>0</v>
      </c>
      <c r="S83" s="49">
        <v>0</v>
      </c>
      <c r="T83" s="49">
        <f>'Refundable EITC'!B83+'NonEITC Refundable Tax Credit'!B83</f>
        <v>0</v>
      </c>
      <c r="U83" s="49">
        <f>'Refundable EITC'!C83+'NonEITC Refundable Tax Credit'!C83</f>
        <v>0</v>
      </c>
      <c r="V83" s="49">
        <f>'Refundable EITC'!D83+'NonEITC Refundable Tax Credit'!D83</f>
        <v>7149868</v>
      </c>
      <c r="W83" s="49">
        <f>'Refundable EITC'!E83+'NonEITC Refundable Tax Credit'!E83</f>
        <v>7187021</v>
      </c>
      <c r="X83" s="49">
        <f>'Refundable EITC'!F83+'NonEITC Refundable Tax Credit'!F83</f>
        <v>7353665</v>
      </c>
      <c r="Y83" s="49">
        <f>'Refundable EITC'!G83+'NonEITC Refundable Tax Credit'!G83</f>
        <v>7039377</v>
      </c>
      <c r="Z83" s="49">
        <f>'Refundable EITC'!H83+'NonEITC Refundable Tax Credit'!H83</f>
        <v>8500000</v>
      </c>
    </row>
    <row r="84" spans="1:26">
      <c r="A84" s="51" t="s">
        <v>78</v>
      </c>
      <c r="B84" s="103">
        <v>0</v>
      </c>
      <c r="C84" s="49">
        <v>0</v>
      </c>
      <c r="D84" s="103">
        <v>0</v>
      </c>
      <c r="E84" s="49">
        <v>0</v>
      </c>
      <c r="F84" s="49">
        <v>0</v>
      </c>
      <c r="G84" s="49">
        <v>0</v>
      </c>
      <c r="H84" s="49">
        <v>0</v>
      </c>
      <c r="I84" s="49">
        <v>0</v>
      </c>
      <c r="J84" s="49">
        <v>0</v>
      </c>
      <c r="K84" s="49">
        <v>0</v>
      </c>
      <c r="L84" s="49">
        <v>0</v>
      </c>
      <c r="M84" s="49">
        <v>0</v>
      </c>
      <c r="N84" s="49">
        <v>0</v>
      </c>
      <c r="O84" s="49">
        <v>0</v>
      </c>
      <c r="P84" s="49">
        <v>0</v>
      </c>
      <c r="Q84" s="49">
        <v>0</v>
      </c>
      <c r="R84" s="49">
        <v>0</v>
      </c>
      <c r="S84" s="49">
        <v>0</v>
      </c>
      <c r="T84" s="49">
        <f>'Refundable EITC'!B84+'NonEITC Refundable Tax Credit'!B84</f>
        <v>0</v>
      </c>
      <c r="U84" s="49">
        <f>'Refundable EITC'!C84+'NonEITC Refundable Tax Credit'!C84</f>
        <v>0</v>
      </c>
      <c r="V84" s="49">
        <f>'Refundable EITC'!D84+'NonEITC Refundable Tax Credit'!D84</f>
        <v>0</v>
      </c>
      <c r="W84" s="49">
        <f>'Refundable EITC'!E84+'NonEITC Refundable Tax Credit'!E84</f>
        <v>0</v>
      </c>
      <c r="X84" s="49">
        <f>'Refundable EITC'!F84+'NonEITC Refundable Tax Credit'!F84</f>
        <v>0</v>
      </c>
      <c r="Y84" s="49">
        <f>'Refundable EITC'!G84+'NonEITC Refundable Tax Credit'!G84</f>
        <v>0</v>
      </c>
      <c r="Z84" s="49">
        <f>'Refundable EITC'!H84+'NonEITC Refundable Tax Credit'!H84</f>
        <v>0</v>
      </c>
    </row>
    <row r="85" spans="1:26">
      <c r="A85" s="51" t="s">
        <v>116</v>
      </c>
      <c r="B85" s="103">
        <v>0</v>
      </c>
      <c r="C85" s="49">
        <v>0</v>
      </c>
      <c r="D85" s="103">
        <v>0</v>
      </c>
      <c r="E85" s="49">
        <v>0</v>
      </c>
      <c r="F85" s="49">
        <v>0</v>
      </c>
      <c r="G85" s="49">
        <v>0</v>
      </c>
      <c r="H85" s="49">
        <v>0</v>
      </c>
      <c r="I85" s="49">
        <v>0</v>
      </c>
      <c r="J85" s="49">
        <v>0</v>
      </c>
      <c r="K85" s="49">
        <v>10000000</v>
      </c>
      <c r="L85" s="49">
        <v>40000000</v>
      </c>
      <c r="M85" s="49">
        <v>0</v>
      </c>
      <c r="N85" s="49">
        <v>0</v>
      </c>
      <c r="O85" s="49">
        <v>0</v>
      </c>
      <c r="P85" s="49">
        <v>0</v>
      </c>
      <c r="Q85" s="49">
        <v>0</v>
      </c>
      <c r="R85" s="49">
        <v>0</v>
      </c>
      <c r="S85" s="49">
        <v>0</v>
      </c>
      <c r="T85" s="49">
        <f>'Refundable EITC'!B85+'NonEITC Refundable Tax Credit'!B85</f>
        <v>0</v>
      </c>
      <c r="U85" s="49">
        <f>'Refundable EITC'!C85+'NonEITC Refundable Tax Credit'!C85</f>
        <v>0</v>
      </c>
      <c r="V85" s="49">
        <f>'Refundable EITC'!D85+'NonEITC Refundable Tax Credit'!D85</f>
        <v>0</v>
      </c>
      <c r="W85" s="49">
        <f>'Refundable EITC'!E85+'NonEITC Refundable Tax Credit'!E85</f>
        <v>0</v>
      </c>
      <c r="X85" s="49">
        <f>'Refundable EITC'!F85+'NonEITC Refundable Tax Credit'!F85</f>
        <v>0</v>
      </c>
      <c r="Y85" s="49">
        <f>'Refundable EITC'!G85+'NonEITC Refundable Tax Credit'!G85</f>
        <v>0</v>
      </c>
      <c r="Z85" s="49">
        <f>'Refundable EITC'!H85+'NonEITC Refundable Tax Credit'!H85</f>
        <v>0</v>
      </c>
    </row>
    <row r="86" spans="1:26">
      <c r="A86" s="51" t="s">
        <v>117</v>
      </c>
      <c r="B86" s="103">
        <v>0</v>
      </c>
      <c r="C86" s="49">
        <v>0</v>
      </c>
      <c r="D86" s="103">
        <v>0</v>
      </c>
      <c r="E86" s="49">
        <v>27000000</v>
      </c>
      <c r="F86" s="49">
        <v>27000000</v>
      </c>
      <c r="G86" s="49">
        <v>56000000</v>
      </c>
      <c r="H86" s="49">
        <v>0</v>
      </c>
      <c r="I86" s="49">
        <v>0</v>
      </c>
      <c r="J86" s="49">
        <v>0</v>
      </c>
      <c r="K86" s="49">
        <v>0</v>
      </c>
      <c r="L86" s="49">
        <v>0</v>
      </c>
      <c r="M86" s="49">
        <v>0</v>
      </c>
      <c r="N86" s="49">
        <v>0</v>
      </c>
      <c r="O86" s="49">
        <v>0</v>
      </c>
      <c r="P86" s="49">
        <v>0</v>
      </c>
      <c r="Q86" s="49">
        <v>0</v>
      </c>
      <c r="R86" s="49">
        <v>0</v>
      </c>
      <c r="S86" s="49">
        <v>0</v>
      </c>
      <c r="T86" s="49">
        <f>'Refundable EITC'!B86+'NonEITC Refundable Tax Credit'!B86</f>
        <v>0</v>
      </c>
      <c r="U86" s="49">
        <f>'Refundable EITC'!C86+'NonEITC Refundable Tax Credit'!C86</f>
        <v>0</v>
      </c>
      <c r="V86" s="49">
        <f>'Refundable EITC'!D86+'NonEITC Refundable Tax Credit'!D86</f>
        <v>0</v>
      </c>
      <c r="W86" s="49">
        <f>'Refundable EITC'!E86+'NonEITC Refundable Tax Credit'!E86</f>
        <v>0</v>
      </c>
      <c r="X86" s="49">
        <f>'Refundable EITC'!F86+'NonEITC Refundable Tax Credit'!F86</f>
        <v>0</v>
      </c>
      <c r="Y86" s="49">
        <f>'Refundable EITC'!G86+'NonEITC Refundable Tax Credit'!G86</f>
        <v>0</v>
      </c>
      <c r="Z86" s="49">
        <f>'Refundable EITC'!H86+'NonEITC Refundable Tax Credit'!H86</f>
        <v>0</v>
      </c>
    </row>
    <row r="87" spans="1:26">
      <c r="A87" s="51" t="s">
        <v>77</v>
      </c>
      <c r="B87" s="103">
        <v>0</v>
      </c>
      <c r="C87" s="49">
        <v>0</v>
      </c>
      <c r="D87" s="103">
        <v>0</v>
      </c>
      <c r="E87" s="49">
        <v>21839216</v>
      </c>
      <c r="F87" s="49">
        <v>51337414</v>
      </c>
      <c r="G87" s="49">
        <v>26559450</v>
      </c>
      <c r="H87" s="49">
        <v>30347755</v>
      </c>
      <c r="I87" s="49">
        <v>18924190</v>
      </c>
      <c r="J87" s="49">
        <v>17825935</v>
      </c>
      <c r="K87" s="49">
        <v>17466560</v>
      </c>
      <c r="L87" s="49">
        <v>17971000</v>
      </c>
      <c r="M87" s="49">
        <v>19426000</v>
      </c>
      <c r="N87" s="49">
        <v>21241000</v>
      </c>
      <c r="O87" s="49">
        <v>38366000</v>
      </c>
      <c r="P87" s="49">
        <v>24145000</v>
      </c>
      <c r="Q87" s="49">
        <v>22549000</v>
      </c>
      <c r="R87" s="49">
        <v>21928000</v>
      </c>
      <c r="S87" s="49">
        <v>21783000</v>
      </c>
      <c r="T87" s="49">
        <f>'Refundable EITC'!B87+'NonEITC Refundable Tax Credit'!B87</f>
        <v>23166000</v>
      </c>
      <c r="U87" s="49">
        <f>'Refundable EITC'!C87+'NonEITC Refundable Tax Credit'!C87</f>
        <v>25289000</v>
      </c>
      <c r="V87" s="49">
        <f>'Refundable EITC'!D87+'NonEITC Refundable Tax Credit'!D87</f>
        <v>24076000</v>
      </c>
      <c r="W87" s="49">
        <f>'Refundable EITC'!E87+'NonEITC Refundable Tax Credit'!E87</f>
        <v>25507889</v>
      </c>
      <c r="X87" s="49">
        <f>'Refundable EITC'!F87+'NonEITC Refundable Tax Credit'!F87</f>
        <v>24464000</v>
      </c>
      <c r="Y87" s="49">
        <f>'Refundable EITC'!G87+'NonEITC Refundable Tax Credit'!G87</f>
        <v>0</v>
      </c>
      <c r="Z87" s="49">
        <f>'Refundable EITC'!H87+'NonEITC Refundable Tax Credit'!H87</f>
        <v>0</v>
      </c>
    </row>
    <row r="88" spans="1:26">
      <c r="A88" s="51" t="s">
        <v>120</v>
      </c>
      <c r="B88" s="103">
        <v>0</v>
      </c>
      <c r="C88" s="49">
        <v>0</v>
      </c>
      <c r="D88" s="103">
        <v>0</v>
      </c>
      <c r="E88" s="49">
        <v>0</v>
      </c>
      <c r="F88" s="49">
        <v>0</v>
      </c>
      <c r="G88" s="49">
        <v>0</v>
      </c>
      <c r="H88" s="49">
        <v>0</v>
      </c>
      <c r="I88" s="49">
        <v>0</v>
      </c>
      <c r="J88" s="49">
        <v>0</v>
      </c>
      <c r="K88" s="49">
        <v>0</v>
      </c>
      <c r="L88" s="49">
        <v>0</v>
      </c>
      <c r="M88" s="49">
        <v>0</v>
      </c>
      <c r="N88" s="49">
        <v>0</v>
      </c>
      <c r="O88" s="49">
        <v>0</v>
      </c>
      <c r="P88" s="49">
        <v>0</v>
      </c>
      <c r="Q88" s="49">
        <v>0</v>
      </c>
      <c r="R88" s="49">
        <v>0</v>
      </c>
      <c r="S88" s="49">
        <v>0</v>
      </c>
      <c r="T88" s="49">
        <f>'Refundable EITC'!B88+'NonEITC Refundable Tax Credit'!B88</f>
        <v>0</v>
      </c>
      <c r="U88" s="49">
        <f>'Refundable EITC'!C88+'NonEITC Refundable Tax Credit'!C88</f>
        <v>0</v>
      </c>
      <c r="V88" s="49">
        <f>'Refundable EITC'!D88+'NonEITC Refundable Tax Credit'!D88</f>
        <v>0</v>
      </c>
      <c r="W88" s="49">
        <f>'Refundable EITC'!E88+'NonEITC Refundable Tax Credit'!E88</f>
        <v>0</v>
      </c>
      <c r="X88" s="49">
        <f>'Refundable EITC'!F88+'NonEITC Refundable Tax Credit'!F88</f>
        <v>0</v>
      </c>
      <c r="Y88" s="49">
        <f>'Refundable EITC'!G88+'NonEITC Refundable Tax Credit'!G88</f>
        <v>0</v>
      </c>
      <c r="Z88" s="49">
        <f>'Refundable EITC'!H88+'NonEITC Refundable Tax Credit'!H88</f>
        <v>0</v>
      </c>
    </row>
    <row r="89" spans="1:26">
      <c r="A89" s="51" t="s">
        <v>122</v>
      </c>
      <c r="B89" s="103">
        <v>0</v>
      </c>
      <c r="C89" s="49">
        <v>0</v>
      </c>
      <c r="D89" s="103">
        <v>0</v>
      </c>
      <c r="E89" s="49">
        <v>0</v>
      </c>
      <c r="F89" s="49">
        <v>0</v>
      </c>
      <c r="G89" s="49">
        <v>0</v>
      </c>
      <c r="H89" s="49">
        <v>0</v>
      </c>
      <c r="I89" s="49">
        <v>0</v>
      </c>
      <c r="J89" s="49">
        <v>0</v>
      </c>
      <c r="K89" s="49">
        <v>0</v>
      </c>
      <c r="L89" s="49">
        <v>0</v>
      </c>
      <c r="M89" s="49">
        <v>0</v>
      </c>
      <c r="N89" s="49">
        <v>0</v>
      </c>
      <c r="O89" s="49">
        <v>0</v>
      </c>
      <c r="P89" s="49">
        <v>0</v>
      </c>
      <c r="Q89" s="49">
        <v>0</v>
      </c>
      <c r="R89" s="49">
        <v>0</v>
      </c>
      <c r="S89" s="49">
        <v>0</v>
      </c>
      <c r="T89" s="49">
        <f>'Refundable EITC'!B89+'NonEITC Refundable Tax Credit'!B89</f>
        <v>0</v>
      </c>
      <c r="U89" s="49">
        <f>'Refundable EITC'!C89+'NonEITC Refundable Tax Credit'!C89</f>
        <v>0</v>
      </c>
      <c r="V89" s="49">
        <f>'Refundable EITC'!D89+'NonEITC Refundable Tax Credit'!D89</f>
        <v>0</v>
      </c>
      <c r="W89" s="49">
        <f>'Refundable EITC'!E89+'NonEITC Refundable Tax Credit'!E89</f>
        <v>0</v>
      </c>
      <c r="X89" s="49">
        <f>'Refundable EITC'!F89+'NonEITC Refundable Tax Credit'!F89</f>
        <v>0</v>
      </c>
      <c r="Y89" s="49">
        <f>'Refundable EITC'!G89+'NonEITC Refundable Tax Credit'!G89</f>
        <v>0</v>
      </c>
      <c r="Z89" s="49">
        <f>'Refundable EITC'!H89+'NonEITC Refundable Tax Credit'!H89</f>
        <v>0</v>
      </c>
    </row>
    <row r="90" spans="1:26">
      <c r="A90" s="51" t="s">
        <v>124</v>
      </c>
      <c r="B90" s="103">
        <v>0</v>
      </c>
      <c r="C90" s="49">
        <v>0</v>
      </c>
      <c r="D90" s="103">
        <v>0</v>
      </c>
      <c r="E90" s="49">
        <v>0</v>
      </c>
      <c r="F90" s="49">
        <v>0</v>
      </c>
      <c r="G90" s="49">
        <v>0</v>
      </c>
      <c r="H90" s="49">
        <v>0</v>
      </c>
      <c r="I90" s="49">
        <v>0</v>
      </c>
      <c r="J90" s="49">
        <v>0</v>
      </c>
      <c r="K90" s="49">
        <v>0</v>
      </c>
      <c r="L90" s="49">
        <v>0</v>
      </c>
      <c r="M90" s="49">
        <v>0</v>
      </c>
      <c r="N90" s="49">
        <v>0</v>
      </c>
      <c r="O90" s="49">
        <v>0</v>
      </c>
      <c r="P90" s="49">
        <v>0</v>
      </c>
      <c r="Q90" s="49">
        <v>0</v>
      </c>
      <c r="R90" s="49">
        <v>0</v>
      </c>
      <c r="S90" s="49">
        <v>0</v>
      </c>
      <c r="T90" s="49">
        <f>'Refundable EITC'!B90+'NonEITC Refundable Tax Credit'!B90</f>
        <v>0</v>
      </c>
      <c r="U90" s="49">
        <f>'Refundable EITC'!C90+'NonEITC Refundable Tax Credit'!C90</f>
        <v>0</v>
      </c>
      <c r="V90" s="49">
        <f>'Refundable EITC'!D90+'NonEITC Refundable Tax Credit'!D90</f>
        <v>0</v>
      </c>
      <c r="W90" s="49">
        <f>'Refundable EITC'!E90+'NonEITC Refundable Tax Credit'!E90</f>
        <v>0</v>
      </c>
      <c r="X90" s="49">
        <f>'Refundable EITC'!F90+'NonEITC Refundable Tax Credit'!F90</f>
        <v>0</v>
      </c>
      <c r="Y90" s="49">
        <f>'Refundable EITC'!G90+'NonEITC Refundable Tax Credit'!G90</f>
        <v>0</v>
      </c>
      <c r="Z90" s="49">
        <f>'Refundable EITC'!H90+'NonEITC Refundable Tax Credit'!H90</f>
        <v>0</v>
      </c>
    </row>
    <row r="91" spans="1:26">
      <c r="A91" s="51" t="s">
        <v>126</v>
      </c>
      <c r="B91" s="103">
        <v>0</v>
      </c>
      <c r="C91" s="49">
        <v>0</v>
      </c>
      <c r="D91" s="103">
        <v>0</v>
      </c>
      <c r="E91" s="49">
        <v>0</v>
      </c>
      <c r="F91" s="49">
        <v>0</v>
      </c>
      <c r="G91" s="49">
        <v>0</v>
      </c>
      <c r="H91" s="49">
        <v>0</v>
      </c>
      <c r="I91" s="49">
        <v>0</v>
      </c>
      <c r="J91" s="49">
        <v>0</v>
      </c>
      <c r="K91" s="49">
        <v>0</v>
      </c>
      <c r="L91" s="49">
        <v>0</v>
      </c>
      <c r="M91" s="49">
        <v>0</v>
      </c>
      <c r="N91" s="49">
        <v>0</v>
      </c>
      <c r="O91" s="49">
        <v>0</v>
      </c>
      <c r="P91" s="49">
        <v>0</v>
      </c>
      <c r="Q91" s="49">
        <v>0</v>
      </c>
      <c r="R91" s="49">
        <v>0</v>
      </c>
      <c r="S91" s="49">
        <v>0</v>
      </c>
      <c r="T91" s="49">
        <f>'Refundable EITC'!B91+'NonEITC Refundable Tax Credit'!B91</f>
        <v>0</v>
      </c>
      <c r="U91" s="49">
        <f>'Refundable EITC'!C91+'NonEITC Refundable Tax Credit'!C91</f>
        <v>0</v>
      </c>
      <c r="V91" s="49">
        <f>'Refundable EITC'!D91+'NonEITC Refundable Tax Credit'!D91</f>
        <v>0</v>
      </c>
      <c r="W91" s="49">
        <f>'Refundable EITC'!E91+'NonEITC Refundable Tax Credit'!E91</f>
        <v>0</v>
      </c>
      <c r="X91" s="49">
        <f>'Refundable EITC'!F91+'NonEITC Refundable Tax Credit'!F91</f>
        <v>0</v>
      </c>
      <c r="Y91" s="49">
        <f>'Refundable EITC'!G91+'NonEITC Refundable Tax Credit'!G91</f>
        <v>0</v>
      </c>
      <c r="Z91" s="49">
        <f>'Refundable EITC'!H91+'NonEITC Refundable Tax Credit'!H91</f>
        <v>0</v>
      </c>
    </row>
    <row r="92" spans="1:26">
      <c r="A92" s="51" t="s">
        <v>127</v>
      </c>
      <c r="B92" s="103">
        <v>0</v>
      </c>
      <c r="C92" s="49">
        <v>0</v>
      </c>
      <c r="D92" s="103">
        <v>0</v>
      </c>
      <c r="E92" s="49">
        <v>0</v>
      </c>
      <c r="F92" s="49">
        <v>0</v>
      </c>
      <c r="G92" s="49">
        <v>0</v>
      </c>
      <c r="H92" s="49">
        <v>0</v>
      </c>
      <c r="I92" s="49">
        <v>0</v>
      </c>
      <c r="J92" s="49">
        <v>0</v>
      </c>
      <c r="K92" s="49">
        <v>0</v>
      </c>
      <c r="L92" s="49">
        <v>0</v>
      </c>
      <c r="M92" s="49">
        <v>0</v>
      </c>
      <c r="N92" s="49">
        <v>0</v>
      </c>
      <c r="O92" s="49">
        <v>0</v>
      </c>
      <c r="P92" s="49">
        <v>0</v>
      </c>
      <c r="Q92" s="49">
        <v>0</v>
      </c>
      <c r="R92" s="49">
        <v>0</v>
      </c>
      <c r="S92" s="49">
        <v>0</v>
      </c>
      <c r="T92" s="49">
        <f>'Refundable EITC'!B92+'NonEITC Refundable Tax Credit'!B92</f>
        <v>0</v>
      </c>
      <c r="U92" s="49">
        <f>'Refundable EITC'!C92+'NonEITC Refundable Tax Credit'!C92</f>
        <v>0</v>
      </c>
      <c r="V92" s="49">
        <f>'Refundable EITC'!D92+'NonEITC Refundable Tax Credit'!D92</f>
        <v>0</v>
      </c>
      <c r="W92" s="49">
        <f>'Refundable EITC'!E92+'NonEITC Refundable Tax Credit'!E92</f>
        <v>0</v>
      </c>
      <c r="X92" s="49">
        <f>'Refundable EITC'!F92+'NonEITC Refundable Tax Credit'!F92</f>
        <v>0</v>
      </c>
      <c r="Y92" s="49">
        <f>'Refundable EITC'!G92+'NonEITC Refundable Tax Credit'!G92</f>
        <v>0</v>
      </c>
      <c r="Z92" s="49">
        <f>'Refundable EITC'!H92+'NonEITC Refundable Tax Credit'!H92</f>
        <v>0</v>
      </c>
    </row>
    <row r="93" spans="1:26">
      <c r="A93" s="51" t="s">
        <v>128</v>
      </c>
      <c r="B93" s="103">
        <v>0</v>
      </c>
      <c r="C93" s="49">
        <v>0</v>
      </c>
      <c r="D93" s="103">
        <v>0</v>
      </c>
      <c r="E93" s="49">
        <v>0</v>
      </c>
      <c r="F93" s="49">
        <v>0</v>
      </c>
      <c r="G93" s="49">
        <v>0</v>
      </c>
      <c r="H93" s="49">
        <v>0</v>
      </c>
      <c r="I93" s="49">
        <v>0</v>
      </c>
      <c r="J93" s="49">
        <v>0</v>
      </c>
      <c r="K93" s="49">
        <v>0</v>
      </c>
      <c r="L93" s="49">
        <v>0</v>
      </c>
      <c r="M93" s="49">
        <v>0</v>
      </c>
      <c r="N93" s="49">
        <v>0</v>
      </c>
      <c r="O93" s="49">
        <v>0</v>
      </c>
      <c r="P93" s="49">
        <v>0</v>
      </c>
      <c r="Q93" s="49">
        <v>0</v>
      </c>
      <c r="R93" s="49">
        <v>0</v>
      </c>
      <c r="S93" s="49">
        <v>0</v>
      </c>
      <c r="T93" s="49">
        <f>'Refundable EITC'!B93+'NonEITC Refundable Tax Credit'!B93</f>
        <v>0</v>
      </c>
      <c r="U93" s="49">
        <f>'Refundable EITC'!C93+'NonEITC Refundable Tax Credit'!C93</f>
        <v>0</v>
      </c>
      <c r="V93" s="49">
        <f>'Refundable EITC'!D93+'NonEITC Refundable Tax Credit'!D93</f>
        <v>0</v>
      </c>
      <c r="W93" s="49">
        <f>'Refundable EITC'!E93+'NonEITC Refundable Tax Credit'!E93</f>
        <v>0</v>
      </c>
      <c r="X93" s="49">
        <f>'Refundable EITC'!F93+'NonEITC Refundable Tax Credit'!F93</f>
        <v>0</v>
      </c>
      <c r="Y93" s="49">
        <f>'Refundable EITC'!G93+'NonEITC Refundable Tax Credit'!G93</f>
        <v>0</v>
      </c>
      <c r="Z93" s="49">
        <f>'Refundable EITC'!H93+'NonEITC Refundable Tax Credit'!H93</f>
        <v>0</v>
      </c>
    </row>
    <row r="94" spans="1:26">
      <c r="A94" s="51" t="s">
        <v>130</v>
      </c>
      <c r="B94" s="103">
        <v>0</v>
      </c>
      <c r="C94" s="49">
        <v>0</v>
      </c>
      <c r="D94" s="103">
        <v>0</v>
      </c>
      <c r="E94" s="49">
        <v>0</v>
      </c>
      <c r="F94" s="49">
        <v>0</v>
      </c>
      <c r="G94" s="49">
        <v>10350000</v>
      </c>
      <c r="H94" s="49">
        <v>70000000</v>
      </c>
      <c r="I94" s="49">
        <v>86000000</v>
      </c>
      <c r="J94" s="49">
        <v>18393000</v>
      </c>
      <c r="K94" s="49">
        <v>18393000</v>
      </c>
      <c r="L94" s="49">
        <v>18393000</v>
      </c>
      <c r="M94" s="49">
        <v>18393000</v>
      </c>
      <c r="N94" s="49">
        <v>18393000</v>
      </c>
      <c r="O94" s="49">
        <v>168702044</v>
      </c>
      <c r="P94" s="49">
        <v>34206482</v>
      </c>
      <c r="Q94" s="49">
        <v>18393000</v>
      </c>
      <c r="R94" s="49">
        <v>18393000</v>
      </c>
      <c r="S94" s="49">
        <v>18393000</v>
      </c>
      <c r="T94" s="49">
        <f>'Refundable EITC'!B94+'NonEITC Refundable Tax Credit'!B94</f>
        <v>18393000</v>
      </c>
      <c r="U94" s="49">
        <f>'Refundable EITC'!C94+'NonEITC Refundable Tax Credit'!C94</f>
        <v>18393000</v>
      </c>
      <c r="V94" s="49">
        <f>'Refundable EITC'!D94+'NonEITC Refundable Tax Credit'!D94</f>
        <v>113500000</v>
      </c>
      <c r="W94" s="49">
        <f>'Refundable EITC'!E94+'NonEITC Refundable Tax Credit'!E94</f>
        <v>123500000</v>
      </c>
      <c r="X94" s="49">
        <f>'Refundable EITC'!F94+'NonEITC Refundable Tax Credit'!F94</f>
        <v>131000000</v>
      </c>
      <c r="Y94" s="49">
        <f>'Refundable EITC'!G94+'NonEITC Refundable Tax Credit'!G94</f>
        <v>95126744</v>
      </c>
      <c r="Z94" s="49">
        <f>'Refundable EITC'!H94+'NonEITC Refundable Tax Credit'!H94</f>
        <v>35934256</v>
      </c>
    </row>
    <row r="95" spans="1:26">
      <c r="A95" s="51" t="s">
        <v>131</v>
      </c>
      <c r="B95" s="103">
        <v>0</v>
      </c>
      <c r="C95" s="49">
        <v>0</v>
      </c>
      <c r="D95" s="103">
        <v>0</v>
      </c>
      <c r="E95" s="49">
        <v>3600000</v>
      </c>
      <c r="F95" s="49">
        <v>-3600000</v>
      </c>
      <c r="G95" s="49">
        <v>0</v>
      </c>
      <c r="H95" s="49">
        <v>0</v>
      </c>
      <c r="I95" s="49">
        <v>0</v>
      </c>
      <c r="J95" s="49">
        <v>0</v>
      </c>
      <c r="K95" s="49">
        <v>0</v>
      </c>
      <c r="L95" s="49">
        <v>0</v>
      </c>
      <c r="M95" s="49">
        <v>0</v>
      </c>
      <c r="N95" s="49">
        <v>16586715</v>
      </c>
      <c r="O95" s="49">
        <v>0</v>
      </c>
      <c r="P95" s="49">
        <v>0</v>
      </c>
      <c r="Q95" s="49">
        <v>0</v>
      </c>
      <c r="R95" s="49">
        <v>0</v>
      </c>
      <c r="S95" s="49">
        <v>0</v>
      </c>
      <c r="T95" s="49">
        <f>'Refundable EITC'!B95+'NonEITC Refundable Tax Credit'!B95</f>
        <v>0</v>
      </c>
      <c r="U95" s="49">
        <f>'Refundable EITC'!C95+'NonEITC Refundable Tax Credit'!C95</f>
        <v>0</v>
      </c>
      <c r="V95" s="49">
        <f>'Refundable EITC'!D95+'NonEITC Refundable Tax Credit'!D95</f>
        <v>0</v>
      </c>
      <c r="W95" s="49">
        <f>'Refundable EITC'!E95+'NonEITC Refundable Tax Credit'!E95</f>
        <v>0</v>
      </c>
      <c r="X95" s="49">
        <f>'Refundable EITC'!F95+'NonEITC Refundable Tax Credit'!F95</f>
        <v>0</v>
      </c>
      <c r="Y95" s="49">
        <f>'Refundable EITC'!G95+'NonEITC Refundable Tax Credit'!G95</f>
        <v>0</v>
      </c>
      <c r="Z95" s="49">
        <f>'Refundable EITC'!H95+'NonEITC Refundable Tax Credit'!H95</f>
        <v>0</v>
      </c>
    </row>
    <row r="96" spans="1:26">
      <c r="A96" s="51" t="s">
        <v>132</v>
      </c>
      <c r="B96" s="103">
        <v>0</v>
      </c>
      <c r="C96" s="49">
        <v>0</v>
      </c>
      <c r="D96" s="103">
        <v>0</v>
      </c>
      <c r="E96" s="49">
        <v>0</v>
      </c>
      <c r="F96" s="49">
        <v>0</v>
      </c>
      <c r="G96" s="49">
        <v>0</v>
      </c>
      <c r="H96" s="49">
        <v>0</v>
      </c>
      <c r="I96" s="49">
        <v>0</v>
      </c>
      <c r="J96" s="49">
        <v>0</v>
      </c>
      <c r="K96" s="49">
        <v>0</v>
      </c>
      <c r="L96" s="49">
        <v>0</v>
      </c>
      <c r="M96" s="49">
        <v>0</v>
      </c>
      <c r="N96" s="49">
        <v>0</v>
      </c>
      <c r="O96" s="49">
        <v>0</v>
      </c>
      <c r="P96" s="49">
        <v>0</v>
      </c>
      <c r="Q96" s="49">
        <v>0</v>
      </c>
      <c r="R96" s="49">
        <v>0</v>
      </c>
      <c r="S96" s="49">
        <v>0</v>
      </c>
      <c r="T96" s="49">
        <f>'Refundable EITC'!B96+'NonEITC Refundable Tax Credit'!B96</f>
        <v>0</v>
      </c>
      <c r="U96" s="49">
        <f>'Refundable EITC'!C96+'NonEITC Refundable Tax Credit'!C96</f>
        <v>0</v>
      </c>
      <c r="V96" s="49">
        <f>'Refundable EITC'!D96+'NonEITC Refundable Tax Credit'!D96</f>
        <v>0</v>
      </c>
      <c r="W96" s="49">
        <f>'Refundable EITC'!E96+'NonEITC Refundable Tax Credit'!E96</f>
        <v>0</v>
      </c>
      <c r="X96" s="49">
        <f>'Refundable EITC'!F96+'NonEITC Refundable Tax Credit'!F96</f>
        <v>0</v>
      </c>
      <c r="Y96" s="49">
        <f>'Refundable EITC'!G96+'NonEITC Refundable Tax Credit'!G96</f>
        <v>0</v>
      </c>
      <c r="Z96" s="49">
        <f>'Refundable EITC'!H96+'NonEITC Refundable Tax Credit'!H96</f>
        <v>0</v>
      </c>
    </row>
    <row r="97" spans="1:26">
      <c r="A97" s="51" t="s">
        <v>75</v>
      </c>
      <c r="B97" s="103">
        <v>0</v>
      </c>
      <c r="C97" s="49">
        <v>0</v>
      </c>
      <c r="D97" s="103">
        <v>0</v>
      </c>
      <c r="E97" s="49">
        <v>0</v>
      </c>
      <c r="F97" s="49">
        <v>0</v>
      </c>
      <c r="G97" s="49">
        <v>0</v>
      </c>
      <c r="H97" s="49">
        <v>0</v>
      </c>
      <c r="I97" s="49">
        <v>0</v>
      </c>
      <c r="J97" s="49">
        <v>0</v>
      </c>
      <c r="K97" s="49">
        <v>0</v>
      </c>
      <c r="L97" s="49">
        <v>0</v>
      </c>
      <c r="M97" s="49">
        <v>0</v>
      </c>
      <c r="N97" s="49">
        <v>0</v>
      </c>
      <c r="O97" s="49">
        <v>0</v>
      </c>
      <c r="P97" s="49">
        <v>0</v>
      </c>
      <c r="Q97" s="49">
        <v>0</v>
      </c>
      <c r="R97" s="49">
        <v>0</v>
      </c>
      <c r="S97" s="49">
        <v>0</v>
      </c>
      <c r="T97" s="49">
        <f>'Refundable EITC'!B97+'NonEITC Refundable Tax Credit'!B97</f>
        <v>0</v>
      </c>
      <c r="U97" s="49">
        <f>'Refundable EITC'!C97+'NonEITC Refundable Tax Credit'!C97</f>
        <v>0</v>
      </c>
      <c r="V97" s="49">
        <f>'Refundable EITC'!D97+'NonEITC Refundable Tax Credit'!D97</f>
        <v>0</v>
      </c>
      <c r="W97" s="49">
        <f>'Refundable EITC'!E97+'NonEITC Refundable Tax Credit'!E97</f>
        <v>0</v>
      </c>
      <c r="X97" s="49">
        <f>'Refundable EITC'!F97+'NonEITC Refundable Tax Credit'!F97</f>
        <v>0</v>
      </c>
      <c r="Y97" s="49">
        <f>'Refundable EITC'!G97+'NonEITC Refundable Tax Credit'!G97</f>
        <v>0</v>
      </c>
      <c r="Z97" s="49">
        <f>'Refundable EITC'!H97+'NonEITC Refundable Tax Credit'!H97</f>
        <v>0</v>
      </c>
    </row>
    <row r="98" spans="1:26">
      <c r="A98" s="51" t="s">
        <v>133</v>
      </c>
      <c r="B98" s="103">
        <v>0</v>
      </c>
      <c r="C98" s="49">
        <v>0</v>
      </c>
      <c r="D98" s="103">
        <v>0</v>
      </c>
      <c r="E98" s="49">
        <v>0</v>
      </c>
      <c r="F98" s="49">
        <v>0</v>
      </c>
      <c r="G98" s="49">
        <v>0</v>
      </c>
      <c r="H98" s="49">
        <v>0</v>
      </c>
      <c r="I98" s="49">
        <v>0</v>
      </c>
      <c r="J98" s="49">
        <v>0</v>
      </c>
      <c r="K98" s="49">
        <v>0</v>
      </c>
      <c r="L98" s="49">
        <v>0</v>
      </c>
      <c r="M98" s="49">
        <v>0</v>
      </c>
      <c r="N98" s="49">
        <v>0</v>
      </c>
      <c r="O98" s="49">
        <v>0</v>
      </c>
      <c r="P98" s="49">
        <v>0</v>
      </c>
      <c r="Q98" s="49">
        <v>0</v>
      </c>
      <c r="R98" s="49">
        <v>0</v>
      </c>
      <c r="S98" s="49">
        <v>0</v>
      </c>
      <c r="T98" s="49">
        <f>'Refundable EITC'!B98+'NonEITC Refundable Tax Credit'!B98</f>
        <v>0</v>
      </c>
      <c r="U98" s="49">
        <f>'Refundable EITC'!C98+'NonEITC Refundable Tax Credit'!C98</f>
        <v>0</v>
      </c>
      <c r="V98" s="49">
        <f>'Refundable EITC'!D98+'NonEITC Refundable Tax Credit'!D98</f>
        <v>0</v>
      </c>
      <c r="W98" s="49">
        <f>'Refundable EITC'!E98+'NonEITC Refundable Tax Credit'!E98</f>
        <v>0</v>
      </c>
      <c r="X98" s="49">
        <f>'Refundable EITC'!F98+'NonEITC Refundable Tax Credit'!F98</f>
        <v>0</v>
      </c>
      <c r="Y98" s="49">
        <f>'Refundable EITC'!G98+'NonEITC Refundable Tax Credit'!G98</f>
        <v>0</v>
      </c>
      <c r="Z98" s="49">
        <f>'Refundable EITC'!H98+'NonEITC Refundable Tax Credit'!H98</f>
        <v>0</v>
      </c>
    </row>
    <row r="99" spans="1:26">
      <c r="A99" s="51" t="s">
        <v>134</v>
      </c>
      <c r="B99" s="103">
        <v>0</v>
      </c>
      <c r="C99" s="49">
        <v>0</v>
      </c>
      <c r="D99" s="103">
        <v>0</v>
      </c>
      <c r="E99" s="49">
        <v>0</v>
      </c>
      <c r="F99" s="49">
        <v>0</v>
      </c>
      <c r="G99" s="49">
        <v>0</v>
      </c>
      <c r="H99" s="49">
        <v>0</v>
      </c>
      <c r="I99" s="49">
        <v>0</v>
      </c>
      <c r="J99" s="49">
        <v>0</v>
      </c>
      <c r="K99" s="49">
        <v>0</v>
      </c>
      <c r="L99" s="49">
        <v>0</v>
      </c>
      <c r="M99" s="49">
        <v>0</v>
      </c>
      <c r="N99" s="49">
        <v>0</v>
      </c>
      <c r="O99" s="49">
        <v>755</v>
      </c>
      <c r="P99" s="49">
        <v>0</v>
      </c>
      <c r="Q99" s="49">
        <v>0</v>
      </c>
      <c r="R99" s="49">
        <v>0</v>
      </c>
      <c r="S99" s="49">
        <v>0</v>
      </c>
      <c r="T99" s="49">
        <f>'Refundable EITC'!B99+'NonEITC Refundable Tax Credit'!B99</f>
        <v>0</v>
      </c>
      <c r="U99" s="49">
        <f>'Refundable EITC'!C99+'NonEITC Refundable Tax Credit'!C99</f>
        <v>639</v>
      </c>
      <c r="V99" s="49">
        <f>'Refundable EITC'!D99+'NonEITC Refundable Tax Credit'!D99</f>
        <v>0</v>
      </c>
      <c r="W99" s="49">
        <f>'Refundable EITC'!E99+'NonEITC Refundable Tax Credit'!E99</f>
        <v>0</v>
      </c>
      <c r="X99" s="49">
        <f>'Refundable EITC'!F99+'NonEITC Refundable Tax Credit'!F99</f>
        <v>0</v>
      </c>
      <c r="Y99" s="49">
        <f>'Refundable EITC'!G99+'NonEITC Refundable Tax Credit'!G99</f>
        <v>0</v>
      </c>
      <c r="Z99" s="49">
        <f>'Refundable EITC'!H99+'NonEITC Refundable Tax Credit'!H99</f>
        <v>0</v>
      </c>
    </row>
    <row r="100" spans="1:26">
      <c r="A100" s="51" t="s">
        <v>136</v>
      </c>
      <c r="B100" s="103">
        <v>0</v>
      </c>
      <c r="C100" s="49">
        <v>0</v>
      </c>
      <c r="D100" s="103">
        <v>0</v>
      </c>
      <c r="E100" s="49">
        <v>0</v>
      </c>
      <c r="F100" s="49">
        <v>0</v>
      </c>
      <c r="G100" s="49">
        <v>0</v>
      </c>
      <c r="H100" s="49">
        <v>0</v>
      </c>
      <c r="I100" s="49">
        <v>0</v>
      </c>
      <c r="J100" s="49">
        <v>0</v>
      </c>
      <c r="K100" s="49">
        <v>0</v>
      </c>
      <c r="L100" s="49">
        <v>0</v>
      </c>
      <c r="M100" s="49">
        <v>0</v>
      </c>
      <c r="N100" s="49">
        <v>0</v>
      </c>
      <c r="O100" s="49">
        <v>0</v>
      </c>
      <c r="P100" s="49">
        <v>0</v>
      </c>
      <c r="Q100" s="49">
        <v>0</v>
      </c>
      <c r="R100" s="49">
        <v>0</v>
      </c>
      <c r="S100" s="49">
        <v>0</v>
      </c>
      <c r="T100" s="49">
        <f>'Refundable EITC'!B100+'NonEITC Refundable Tax Credit'!B100</f>
        <v>0</v>
      </c>
      <c r="U100" s="49">
        <f>'Refundable EITC'!C100+'NonEITC Refundable Tax Credit'!C100</f>
        <v>0</v>
      </c>
      <c r="V100" s="49">
        <f>'Refundable EITC'!D100+'NonEITC Refundable Tax Credit'!D100</f>
        <v>0</v>
      </c>
      <c r="W100" s="49">
        <f>'Refundable EITC'!E100+'NonEITC Refundable Tax Credit'!E100</f>
        <v>0</v>
      </c>
      <c r="X100" s="49">
        <f>'Refundable EITC'!F100+'NonEITC Refundable Tax Credit'!F100</f>
        <v>0</v>
      </c>
      <c r="Y100" s="49">
        <f>'Refundable EITC'!G100+'NonEITC Refundable Tax Credit'!G100</f>
        <v>0</v>
      </c>
      <c r="Z100" s="49">
        <f>'Refundable EITC'!H100+'NonEITC Refundable Tax Credit'!H100</f>
        <v>0</v>
      </c>
    </row>
    <row r="101" spans="1:26">
      <c r="A101" s="51" t="s">
        <v>145</v>
      </c>
      <c r="B101" s="103">
        <v>0</v>
      </c>
      <c r="C101" s="49">
        <v>0</v>
      </c>
      <c r="D101" s="103">
        <v>0</v>
      </c>
      <c r="E101" s="49">
        <v>0</v>
      </c>
      <c r="F101" s="49">
        <v>0</v>
      </c>
      <c r="G101" s="49">
        <v>0</v>
      </c>
      <c r="H101" s="49">
        <v>0</v>
      </c>
      <c r="I101" s="49">
        <v>0</v>
      </c>
      <c r="J101" s="49">
        <v>0</v>
      </c>
      <c r="K101" s="49">
        <v>0</v>
      </c>
      <c r="L101" s="49">
        <v>0</v>
      </c>
      <c r="M101" s="49">
        <v>0</v>
      </c>
      <c r="N101" s="49">
        <v>0</v>
      </c>
      <c r="O101" s="49">
        <v>0</v>
      </c>
      <c r="P101" s="49">
        <v>0</v>
      </c>
      <c r="Q101" s="49">
        <v>0</v>
      </c>
      <c r="R101" s="49">
        <v>0</v>
      </c>
      <c r="S101" s="49">
        <v>0</v>
      </c>
      <c r="T101" s="49">
        <f>'Refundable EITC'!B101+'NonEITC Refundable Tax Credit'!B101</f>
        <v>0</v>
      </c>
      <c r="U101" s="49">
        <f>'Refundable EITC'!C101+'NonEITC Refundable Tax Credit'!C101</f>
        <v>0</v>
      </c>
      <c r="V101" s="49">
        <f>'Refundable EITC'!D101+'NonEITC Refundable Tax Credit'!D101</f>
        <v>0</v>
      </c>
      <c r="W101" s="49">
        <f>'Refundable EITC'!E101+'NonEITC Refundable Tax Credit'!E101</f>
        <v>0</v>
      </c>
      <c r="X101" s="49">
        <f>'Refundable EITC'!F101+'NonEITC Refundable Tax Credit'!F101</f>
        <v>0</v>
      </c>
      <c r="Y101" s="49">
        <f>'Refundable EITC'!G101+'NonEITC Refundable Tax Credit'!G101</f>
        <v>0</v>
      </c>
      <c r="Z101" s="49">
        <f>'Refundable EITC'!H101+'NonEITC Refundable Tax Credit'!H101</f>
        <v>0</v>
      </c>
    </row>
    <row r="102" spans="1:26">
      <c r="A102" s="51" t="s">
        <v>138</v>
      </c>
      <c r="B102" s="103">
        <v>0</v>
      </c>
      <c r="C102" s="49">
        <v>0</v>
      </c>
      <c r="D102" s="103">
        <v>0</v>
      </c>
      <c r="E102" s="49">
        <v>0</v>
      </c>
      <c r="F102" s="49">
        <v>0</v>
      </c>
      <c r="G102" s="49">
        <v>0</v>
      </c>
      <c r="H102" s="49">
        <v>0</v>
      </c>
      <c r="I102" s="49">
        <v>0</v>
      </c>
      <c r="J102" s="49">
        <v>0</v>
      </c>
      <c r="K102" s="49">
        <v>0</v>
      </c>
      <c r="L102" s="49">
        <v>0</v>
      </c>
      <c r="M102" s="49">
        <v>0</v>
      </c>
      <c r="N102" s="49">
        <v>0</v>
      </c>
      <c r="O102" s="49">
        <v>0</v>
      </c>
      <c r="P102" s="49">
        <v>0</v>
      </c>
      <c r="Q102" s="49">
        <v>0</v>
      </c>
      <c r="R102" s="49">
        <v>0</v>
      </c>
      <c r="S102" s="49">
        <v>0</v>
      </c>
      <c r="T102" s="49">
        <f>'Refundable EITC'!B102+'NonEITC Refundable Tax Credit'!B102</f>
        <v>0</v>
      </c>
      <c r="U102" s="49">
        <f>'Refundable EITC'!C102+'NonEITC Refundable Tax Credit'!C102</f>
        <v>0</v>
      </c>
      <c r="V102" s="49">
        <f>'Refundable EITC'!D102+'NonEITC Refundable Tax Credit'!D102</f>
        <v>0</v>
      </c>
      <c r="W102" s="49">
        <f>'Refundable EITC'!E102+'NonEITC Refundable Tax Credit'!E102</f>
        <v>0</v>
      </c>
      <c r="X102" s="49">
        <f>'Refundable EITC'!F102+'NonEITC Refundable Tax Credit'!F102</f>
        <v>0</v>
      </c>
      <c r="Y102" s="49">
        <f>'Refundable EITC'!G102+'NonEITC Refundable Tax Credit'!G102</f>
        <v>0</v>
      </c>
      <c r="Z102" s="49">
        <f>'Refundable EITC'!H102+'NonEITC Refundable Tax Credit'!H102</f>
        <v>0</v>
      </c>
    </row>
    <row r="103" spans="1:26">
      <c r="A103" s="51" t="s">
        <v>140</v>
      </c>
      <c r="B103" s="103">
        <v>0</v>
      </c>
      <c r="C103" s="49">
        <v>0</v>
      </c>
      <c r="D103" s="103">
        <v>0</v>
      </c>
      <c r="E103" s="49">
        <v>0</v>
      </c>
      <c r="F103" s="49">
        <v>0</v>
      </c>
      <c r="G103" s="49">
        <v>0</v>
      </c>
      <c r="H103" s="49">
        <v>0</v>
      </c>
      <c r="I103" s="49">
        <v>0</v>
      </c>
      <c r="J103" s="49">
        <v>0</v>
      </c>
      <c r="K103" s="49">
        <v>0</v>
      </c>
      <c r="L103" s="49">
        <v>0</v>
      </c>
      <c r="M103" s="49">
        <v>0</v>
      </c>
      <c r="N103" s="49">
        <v>0</v>
      </c>
      <c r="O103" s="49">
        <v>0</v>
      </c>
      <c r="P103" s="49">
        <v>0</v>
      </c>
      <c r="Q103" s="49">
        <v>0</v>
      </c>
      <c r="R103" s="49">
        <v>0</v>
      </c>
      <c r="S103" s="49">
        <v>0</v>
      </c>
      <c r="T103" s="49">
        <f>'Refundable EITC'!B103+'NonEITC Refundable Tax Credit'!B103</f>
        <v>0</v>
      </c>
      <c r="U103" s="49">
        <f>'Refundable EITC'!C103+'NonEITC Refundable Tax Credit'!C103</f>
        <v>0</v>
      </c>
      <c r="V103" s="49">
        <f>'Refundable EITC'!D103+'NonEITC Refundable Tax Credit'!D103</f>
        <v>0</v>
      </c>
      <c r="W103" s="49">
        <f>'Refundable EITC'!E103+'NonEITC Refundable Tax Credit'!E103</f>
        <v>0</v>
      </c>
      <c r="X103" s="49">
        <f>'Refundable EITC'!F103+'NonEITC Refundable Tax Credit'!F103</f>
        <v>0</v>
      </c>
      <c r="Y103" s="49">
        <f>'Refundable EITC'!G103+'NonEITC Refundable Tax Credit'!G103</f>
        <v>0</v>
      </c>
      <c r="Z103" s="49">
        <f>'Refundable EITC'!H103+'NonEITC Refundable Tax Credit'!H103</f>
        <v>0</v>
      </c>
    </row>
    <row r="104" spans="1:26">
      <c r="A104" s="51" t="s">
        <v>142</v>
      </c>
      <c r="B104" s="103">
        <v>0</v>
      </c>
      <c r="C104" s="49">
        <v>0</v>
      </c>
      <c r="D104" s="103">
        <v>0</v>
      </c>
      <c r="E104" s="49">
        <v>0</v>
      </c>
      <c r="F104" s="49">
        <v>0</v>
      </c>
      <c r="G104" s="49">
        <v>0</v>
      </c>
      <c r="H104" s="49">
        <v>0</v>
      </c>
      <c r="I104" s="49">
        <v>0</v>
      </c>
      <c r="J104" s="49">
        <v>0</v>
      </c>
      <c r="K104" s="49">
        <v>0</v>
      </c>
      <c r="L104" s="49">
        <v>0</v>
      </c>
      <c r="M104" s="49">
        <v>0</v>
      </c>
      <c r="N104" s="49">
        <v>0</v>
      </c>
      <c r="O104" s="49">
        <v>0</v>
      </c>
      <c r="P104" s="49">
        <v>0</v>
      </c>
      <c r="Q104" s="49">
        <v>0</v>
      </c>
      <c r="R104" s="49">
        <v>0</v>
      </c>
      <c r="S104" s="49">
        <v>0</v>
      </c>
      <c r="T104" s="49">
        <f>'Refundable EITC'!B104+'NonEITC Refundable Tax Credit'!B104</f>
        <v>0</v>
      </c>
      <c r="U104" s="49">
        <f>'Refundable EITC'!C104+'NonEITC Refundable Tax Credit'!C104</f>
        <v>0</v>
      </c>
      <c r="V104" s="49">
        <f>'Refundable EITC'!D104+'NonEITC Refundable Tax Credit'!D104</f>
        <v>0</v>
      </c>
      <c r="W104" s="49">
        <f>'Refundable EITC'!E104+'NonEITC Refundable Tax Credit'!E104</f>
        <v>0</v>
      </c>
      <c r="X104" s="49">
        <f>'Refundable EITC'!F104+'NonEITC Refundable Tax Credit'!F104</f>
        <v>0</v>
      </c>
      <c r="Y104" s="49">
        <f>'Refundable EITC'!G104+'NonEITC Refundable Tax Credit'!G104</f>
        <v>0</v>
      </c>
      <c r="Z104" s="49">
        <f>'Refundable EITC'!H104+'NonEITC Refundable Tax Credit'!H104</f>
        <v>0</v>
      </c>
    </row>
    <row r="105" spans="1:26">
      <c r="A105" s="51" t="s">
        <v>144</v>
      </c>
      <c r="B105" s="103">
        <v>0</v>
      </c>
      <c r="C105" s="49">
        <v>0</v>
      </c>
      <c r="D105" s="103">
        <v>0</v>
      </c>
      <c r="E105" s="49">
        <v>0</v>
      </c>
      <c r="F105" s="49">
        <v>0</v>
      </c>
      <c r="G105" s="49">
        <v>0</v>
      </c>
      <c r="H105" s="49">
        <v>0</v>
      </c>
      <c r="I105" s="49">
        <v>0</v>
      </c>
      <c r="J105" s="49">
        <v>0</v>
      </c>
      <c r="K105" s="49">
        <v>0</v>
      </c>
      <c r="L105" s="49">
        <v>0</v>
      </c>
      <c r="M105" s="49">
        <v>0</v>
      </c>
      <c r="N105" s="49">
        <v>0</v>
      </c>
      <c r="O105" s="49">
        <v>0</v>
      </c>
      <c r="P105" s="49">
        <v>0</v>
      </c>
      <c r="Q105" s="49">
        <v>0</v>
      </c>
      <c r="R105" s="49">
        <v>0</v>
      </c>
      <c r="S105" s="49">
        <v>0</v>
      </c>
      <c r="T105" s="49">
        <f>'Refundable EITC'!B105+'NonEITC Refundable Tax Credit'!B105</f>
        <v>0</v>
      </c>
      <c r="U105" s="49">
        <f>'Refundable EITC'!C105+'NonEITC Refundable Tax Credit'!C105</f>
        <v>0</v>
      </c>
      <c r="V105" s="49">
        <f>'Refundable EITC'!D105+'NonEITC Refundable Tax Credit'!D105</f>
        <v>0</v>
      </c>
      <c r="W105" s="49">
        <f>'Refundable EITC'!E105+'NonEITC Refundable Tax Credit'!E105</f>
        <v>0</v>
      </c>
      <c r="X105" s="49">
        <f>'Refundable EITC'!F105+'NonEITC Refundable Tax Credit'!F105</f>
        <v>0</v>
      </c>
      <c r="Y105" s="49">
        <f>'Refundable EITC'!G105+'NonEITC Refundable Tax Credit'!G105</f>
        <v>0</v>
      </c>
      <c r="Z105" s="49">
        <f>'Refundable EITC'!H105+'NonEITC Refundable Tax Credit'!H105</f>
        <v>0</v>
      </c>
    </row>
    <row r="106" spans="1:26">
      <c r="A106" s="51" t="s">
        <v>146</v>
      </c>
      <c r="B106" s="103">
        <v>0</v>
      </c>
      <c r="C106" s="49">
        <v>0</v>
      </c>
      <c r="D106" s="103">
        <v>0</v>
      </c>
      <c r="E106" s="49">
        <v>0</v>
      </c>
      <c r="F106" s="49">
        <v>0</v>
      </c>
      <c r="G106" s="49">
        <v>0</v>
      </c>
      <c r="H106" s="49">
        <v>0</v>
      </c>
      <c r="I106" s="49">
        <v>0</v>
      </c>
      <c r="J106" s="49">
        <v>0</v>
      </c>
      <c r="K106" s="49">
        <v>0</v>
      </c>
      <c r="L106" s="49">
        <v>0</v>
      </c>
      <c r="M106" s="49">
        <v>0</v>
      </c>
      <c r="N106" s="49">
        <v>0</v>
      </c>
      <c r="O106" s="49">
        <v>0</v>
      </c>
      <c r="P106" s="49">
        <v>0</v>
      </c>
      <c r="Q106" s="49">
        <v>0</v>
      </c>
      <c r="R106" s="49">
        <v>0</v>
      </c>
      <c r="S106" s="49">
        <v>0</v>
      </c>
      <c r="T106" s="49">
        <f>'Refundable EITC'!B106+'NonEITC Refundable Tax Credit'!B106</f>
        <v>0</v>
      </c>
      <c r="U106" s="49">
        <f>'Refundable EITC'!C106+'NonEITC Refundable Tax Credit'!C106</f>
        <v>0</v>
      </c>
      <c r="V106" s="49">
        <f>'Refundable EITC'!D106+'NonEITC Refundable Tax Credit'!D106</f>
        <v>0</v>
      </c>
      <c r="W106" s="49">
        <f>'Refundable EITC'!E106+'NonEITC Refundable Tax Credit'!E106</f>
        <v>0</v>
      </c>
      <c r="X106" s="49">
        <f>'Refundable EITC'!F106+'NonEITC Refundable Tax Credit'!F106</f>
        <v>0</v>
      </c>
      <c r="Y106" s="49">
        <f>'Refundable EITC'!G106+'NonEITC Refundable Tax Credit'!G106</f>
        <v>0</v>
      </c>
      <c r="Z106" s="49">
        <f>'Refundable EITC'!H106+'NonEITC Refundable Tax Credit'!H106</f>
        <v>48770</v>
      </c>
    </row>
    <row r="107" spans="1:26">
      <c r="A107" s="51" t="s">
        <v>148</v>
      </c>
      <c r="B107" s="103">
        <v>0</v>
      </c>
      <c r="C107" s="49">
        <v>0</v>
      </c>
      <c r="D107" s="103">
        <v>0</v>
      </c>
      <c r="E107" s="49">
        <v>0</v>
      </c>
      <c r="F107" s="49">
        <v>0</v>
      </c>
      <c r="G107" s="49">
        <v>0</v>
      </c>
      <c r="H107" s="49">
        <v>0</v>
      </c>
      <c r="I107" s="49">
        <v>0</v>
      </c>
      <c r="J107" s="49">
        <v>0</v>
      </c>
      <c r="K107" s="49">
        <v>0</v>
      </c>
      <c r="L107" s="49">
        <v>0</v>
      </c>
      <c r="M107" s="49">
        <v>0</v>
      </c>
      <c r="N107" s="49">
        <v>0</v>
      </c>
      <c r="O107" s="49">
        <v>0</v>
      </c>
      <c r="P107" s="49">
        <v>0</v>
      </c>
      <c r="Q107" s="49">
        <v>0</v>
      </c>
      <c r="R107" s="49">
        <v>0</v>
      </c>
      <c r="S107" s="49">
        <v>0</v>
      </c>
      <c r="T107" s="49">
        <f>'Refundable EITC'!B107+'NonEITC Refundable Tax Credit'!B107</f>
        <v>0</v>
      </c>
      <c r="U107" s="49">
        <f>'Refundable EITC'!C107+'NonEITC Refundable Tax Credit'!C107</f>
        <v>0</v>
      </c>
      <c r="V107" s="49">
        <f>'Refundable EITC'!D107+'NonEITC Refundable Tax Credit'!D107</f>
        <v>0</v>
      </c>
      <c r="W107" s="49">
        <f>'Refundable EITC'!E107+'NonEITC Refundable Tax Credit'!E107</f>
        <v>0</v>
      </c>
      <c r="X107" s="49">
        <f>'Refundable EITC'!F107+'NonEITC Refundable Tax Credit'!F107</f>
        <v>0</v>
      </c>
      <c r="Y107" s="49">
        <f>'Refundable EITC'!G107+'NonEITC Refundable Tax Credit'!G107</f>
        <v>0</v>
      </c>
      <c r="Z107" s="49">
        <f>'Refundable EITC'!H107+'NonEITC Refundable Tax Credit'!H107</f>
        <v>0</v>
      </c>
    </row>
    <row r="108" spans="1:26">
      <c r="A108" s="51" t="s">
        <v>150</v>
      </c>
      <c r="B108" s="103">
        <v>0</v>
      </c>
      <c r="C108" s="49">
        <v>0</v>
      </c>
      <c r="D108" s="103">
        <v>0</v>
      </c>
      <c r="E108" s="49">
        <v>0</v>
      </c>
      <c r="F108" s="49">
        <v>0</v>
      </c>
      <c r="G108" s="49">
        <v>0</v>
      </c>
      <c r="H108" s="49">
        <v>0</v>
      </c>
      <c r="I108" s="49">
        <v>0</v>
      </c>
      <c r="J108" s="49">
        <v>0</v>
      </c>
      <c r="K108" s="49">
        <v>0</v>
      </c>
      <c r="L108" s="49">
        <v>0</v>
      </c>
      <c r="M108" s="49">
        <v>0</v>
      </c>
      <c r="N108" s="49">
        <v>0</v>
      </c>
      <c r="O108" s="49">
        <v>0</v>
      </c>
      <c r="P108" s="49">
        <v>0</v>
      </c>
      <c r="Q108" s="49">
        <v>0</v>
      </c>
      <c r="R108" s="49">
        <v>0</v>
      </c>
      <c r="S108" s="49">
        <v>0</v>
      </c>
      <c r="T108" s="49">
        <f>'Refundable EITC'!B108+'NonEITC Refundable Tax Credit'!B108</f>
        <v>0</v>
      </c>
      <c r="U108" s="49">
        <f>'Refundable EITC'!C108+'NonEITC Refundable Tax Credit'!C108</f>
        <v>0</v>
      </c>
      <c r="V108" s="49">
        <f>'Refundable EITC'!D108+'NonEITC Refundable Tax Credit'!D108</f>
        <v>0</v>
      </c>
      <c r="W108" s="49">
        <f>'Refundable EITC'!E108+'NonEITC Refundable Tax Credit'!E108</f>
        <v>0</v>
      </c>
      <c r="X108" s="49">
        <f>'Refundable EITC'!F108+'NonEITC Refundable Tax Credit'!F108</f>
        <v>0</v>
      </c>
      <c r="Y108" s="49">
        <f>'Refundable EITC'!G108+'NonEITC Refundable Tax Credit'!G108</f>
        <v>0</v>
      </c>
      <c r="Z108" s="49">
        <f>'Refundable EITC'!H108+'NonEITC Refundable Tax Credit'!H108</f>
        <v>0</v>
      </c>
    </row>
    <row r="109" spans="1:26">
      <c r="A109" s="51" t="s">
        <v>152</v>
      </c>
      <c r="B109" s="103">
        <v>0</v>
      </c>
      <c r="C109" s="49">
        <v>0</v>
      </c>
      <c r="D109" s="103">
        <v>0</v>
      </c>
      <c r="E109" s="49">
        <v>0</v>
      </c>
      <c r="F109" s="49">
        <v>0</v>
      </c>
      <c r="G109" s="49">
        <v>0</v>
      </c>
      <c r="H109" s="49">
        <v>0</v>
      </c>
      <c r="I109" s="49">
        <v>0</v>
      </c>
      <c r="J109" s="49">
        <v>0</v>
      </c>
      <c r="K109" s="49">
        <v>0</v>
      </c>
      <c r="L109" s="49">
        <v>0</v>
      </c>
      <c r="M109" s="49">
        <v>15956635</v>
      </c>
      <c r="N109" s="49">
        <v>16472167</v>
      </c>
      <c r="O109" s="49">
        <v>19912007</v>
      </c>
      <c r="P109" s="49">
        <v>20151139</v>
      </c>
      <c r="Q109" s="49">
        <v>16820755</v>
      </c>
      <c r="R109" s="49">
        <v>19533877</v>
      </c>
      <c r="S109" s="49">
        <v>19850852</v>
      </c>
      <c r="T109" s="49">
        <f>'Refundable EITC'!B109+'NonEITC Refundable Tax Credit'!B109</f>
        <v>19920612</v>
      </c>
      <c r="U109" s="49">
        <f>'Refundable EITC'!C109+'NonEITC Refundable Tax Credit'!C109</f>
        <v>19733685</v>
      </c>
      <c r="V109" s="49">
        <f>'Refundable EITC'!D109+'NonEITC Refundable Tax Credit'!D109</f>
        <v>19012801</v>
      </c>
      <c r="W109" s="49">
        <f>'Refundable EITC'!E109+'NonEITC Refundable Tax Credit'!E109</f>
        <v>18311655</v>
      </c>
      <c r="X109" s="49">
        <f>'Refundable EITC'!F109+'NonEITC Refundable Tax Credit'!F109</f>
        <v>19419970</v>
      </c>
      <c r="Y109" s="49">
        <f>'Refundable EITC'!G109+'NonEITC Refundable Tax Credit'!G109</f>
        <v>19246366</v>
      </c>
      <c r="Z109" s="49">
        <f>'Refundable EITC'!H109+'NonEITC Refundable Tax Credit'!H109</f>
        <v>17683927</v>
      </c>
    </row>
    <row r="110" spans="1:26">
      <c r="A110" s="51" t="s">
        <v>153</v>
      </c>
      <c r="B110" s="103">
        <v>0</v>
      </c>
      <c r="C110" s="49">
        <v>0</v>
      </c>
      <c r="D110" s="103">
        <v>0</v>
      </c>
      <c r="E110" s="49">
        <v>0</v>
      </c>
      <c r="F110" s="49">
        <v>0</v>
      </c>
      <c r="G110" s="49">
        <v>0</v>
      </c>
      <c r="H110" s="49">
        <v>0</v>
      </c>
      <c r="I110" s="49">
        <v>0</v>
      </c>
      <c r="J110" s="49">
        <v>0</v>
      </c>
      <c r="K110" s="49">
        <v>0</v>
      </c>
      <c r="L110" s="49">
        <v>0</v>
      </c>
      <c r="M110" s="49">
        <v>0</v>
      </c>
      <c r="N110" s="49">
        <v>0</v>
      </c>
      <c r="O110" s="49">
        <v>0</v>
      </c>
      <c r="P110" s="49">
        <v>0</v>
      </c>
      <c r="Q110" s="49">
        <v>0</v>
      </c>
      <c r="R110" s="49">
        <v>0</v>
      </c>
      <c r="S110" s="49">
        <v>0</v>
      </c>
      <c r="T110" s="49">
        <f>'Refundable EITC'!B110+'NonEITC Refundable Tax Credit'!B110</f>
        <v>0</v>
      </c>
      <c r="U110" s="49">
        <f>'Refundable EITC'!C110+'NonEITC Refundable Tax Credit'!C110</f>
        <v>185725</v>
      </c>
      <c r="V110" s="49">
        <f>'Refundable EITC'!D110+'NonEITC Refundable Tax Credit'!D110</f>
        <v>371450</v>
      </c>
      <c r="W110" s="49">
        <f>'Refundable EITC'!E110+'NonEITC Refundable Tax Credit'!E110</f>
        <v>0</v>
      </c>
      <c r="X110" s="49">
        <f>'Refundable EITC'!F110+'NonEITC Refundable Tax Credit'!F110</f>
        <v>524124</v>
      </c>
      <c r="Y110" s="49">
        <f>'Refundable EITC'!G110+'NonEITC Refundable Tax Credit'!G110</f>
        <v>185725</v>
      </c>
      <c r="Z110" s="49">
        <f>'Refundable EITC'!H110+'NonEITC Refundable Tax Credit'!H110</f>
        <v>185725</v>
      </c>
    </row>
    <row r="111" spans="1:26">
      <c r="A111" s="51" t="s">
        <v>154</v>
      </c>
      <c r="B111" s="103">
        <v>0</v>
      </c>
      <c r="C111" s="49">
        <v>0</v>
      </c>
      <c r="D111" s="103">
        <v>0</v>
      </c>
      <c r="E111" s="49">
        <v>0</v>
      </c>
      <c r="F111" s="49">
        <v>0</v>
      </c>
      <c r="G111" s="49">
        <v>0</v>
      </c>
      <c r="H111" s="49">
        <v>0</v>
      </c>
      <c r="I111" s="49">
        <v>0</v>
      </c>
      <c r="J111" s="49">
        <v>0</v>
      </c>
      <c r="K111" s="49">
        <v>0</v>
      </c>
      <c r="L111" s="49">
        <v>0</v>
      </c>
      <c r="M111" s="49">
        <v>0</v>
      </c>
      <c r="N111" s="49">
        <v>0</v>
      </c>
      <c r="O111" s="49">
        <v>0</v>
      </c>
      <c r="P111" s="49">
        <v>0</v>
      </c>
      <c r="Q111" s="49">
        <v>0</v>
      </c>
      <c r="R111" s="49">
        <v>0</v>
      </c>
      <c r="S111" s="49">
        <v>0</v>
      </c>
      <c r="T111" s="49">
        <f>'Refundable EITC'!B111+'NonEITC Refundable Tax Credit'!B111</f>
        <v>0</v>
      </c>
      <c r="U111" s="49">
        <f>'Refundable EITC'!C111+'NonEITC Refundable Tax Credit'!C111</f>
        <v>0</v>
      </c>
      <c r="V111" s="49">
        <f>'Refundable EITC'!D111+'NonEITC Refundable Tax Credit'!D111</f>
        <v>0</v>
      </c>
      <c r="W111" s="49">
        <f>'Refundable EITC'!E111+'NonEITC Refundable Tax Credit'!E111</f>
        <v>0</v>
      </c>
      <c r="X111" s="49">
        <f>'Refundable EITC'!F111+'NonEITC Refundable Tax Credit'!F111</f>
        <v>0</v>
      </c>
      <c r="Y111" s="49">
        <f>'Refundable EITC'!G111+'NonEITC Refundable Tax Credit'!G111</f>
        <v>0</v>
      </c>
      <c r="Z111" s="49">
        <f>'Refundable EITC'!H111+'NonEITC Refundable Tax Credit'!H111</f>
        <v>0</v>
      </c>
    </row>
    <row r="112" spans="1:26">
      <c r="A112" s="51" t="s">
        <v>155</v>
      </c>
      <c r="B112" s="103">
        <v>0</v>
      </c>
      <c r="C112" s="49">
        <v>0</v>
      </c>
      <c r="D112" s="103">
        <v>0</v>
      </c>
      <c r="E112" s="49">
        <v>0</v>
      </c>
      <c r="F112" s="49">
        <v>0</v>
      </c>
      <c r="G112" s="49">
        <v>0</v>
      </c>
      <c r="H112" s="49">
        <v>0</v>
      </c>
      <c r="I112" s="49">
        <v>0</v>
      </c>
      <c r="J112" s="49">
        <v>0</v>
      </c>
      <c r="K112" s="49">
        <v>0</v>
      </c>
      <c r="L112" s="49">
        <v>0</v>
      </c>
      <c r="M112" s="49">
        <v>0</v>
      </c>
      <c r="N112" s="49">
        <v>0</v>
      </c>
      <c r="O112" s="49">
        <v>0</v>
      </c>
      <c r="P112" s="49">
        <v>0</v>
      </c>
      <c r="Q112" s="49">
        <v>0</v>
      </c>
      <c r="R112" s="49">
        <v>0</v>
      </c>
      <c r="S112" s="49">
        <v>0</v>
      </c>
      <c r="T112" s="49">
        <f>'Refundable EITC'!B112+'NonEITC Refundable Tax Credit'!B112</f>
        <v>0</v>
      </c>
      <c r="U112" s="49">
        <f>'Refundable EITC'!C112+'NonEITC Refundable Tax Credit'!C112</f>
        <v>0</v>
      </c>
      <c r="V112" s="49">
        <f>'Refundable EITC'!D112+'NonEITC Refundable Tax Credit'!D112</f>
        <v>0</v>
      </c>
      <c r="W112" s="49">
        <f>'Refundable EITC'!E112+'NonEITC Refundable Tax Credit'!E112</f>
        <v>0</v>
      </c>
      <c r="X112" s="49">
        <f>'Refundable EITC'!F112+'NonEITC Refundable Tax Credit'!F112</f>
        <v>0</v>
      </c>
      <c r="Y112" s="49">
        <f>'Refundable EITC'!G112+'NonEITC Refundable Tax Credit'!G112</f>
        <v>0</v>
      </c>
      <c r="Z112" s="49">
        <f>'Refundable EITC'!H112+'NonEITC Refundable Tax Credit'!H112</f>
        <v>0</v>
      </c>
    </row>
    <row r="113" spans="1:26">
      <c r="A113" s="51" t="s">
        <v>157</v>
      </c>
      <c r="B113" s="103">
        <v>0</v>
      </c>
      <c r="C113" s="49">
        <v>0</v>
      </c>
      <c r="D113" s="103">
        <v>0</v>
      </c>
      <c r="E113" s="26">
        <v>48000000</v>
      </c>
      <c r="F113" s="49">
        <v>99057594</v>
      </c>
      <c r="G113" s="49">
        <v>50105885</v>
      </c>
      <c r="H113" s="49">
        <v>55160000</v>
      </c>
      <c r="I113" s="49">
        <v>57892001</v>
      </c>
      <c r="J113" s="49">
        <v>59532000</v>
      </c>
      <c r="K113" s="49">
        <v>55232000</v>
      </c>
      <c r="L113" s="49">
        <v>25231998</v>
      </c>
      <c r="M113" s="49">
        <v>21125400</v>
      </c>
      <c r="N113" s="49">
        <v>6664200</v>
      </c>
      <c r="O113" s="49">
        <v>10886600</v>
      </c>
      <c r="P113" s="49">
        <v>58682500</v>
      </c>
      <c r="Q113" s="49">
        <v>43664200</v>
      </c>
      <c r="R113" s="49">
        <v>43664200</v>
      </c>
      <c r="S113" s="49">
        <v>62500000</v>
      </c>
      <c r="T113" s="49">
        <f>'Refundable EITC'!B113+'NonEITC Refundable Tax Credit'!B113</f>
        <v>62500000</v>
      </c>
      <c r="U113" s="49">
        <f>'Refundable EITC'!C113+'NonEITC Refundable Tax Credit'!C113</f>
        <v>67600000</v>
      </c>
      <c r="V113" s="49">
        <f>'Refundable EITC'!D113+'NonEITC Refundable Tax Credit'!D113</f>
        <v>36476860</v>
      </c>
      <c r="W113" s="49">
        <f>'Refundable EITC'!E113+'NonEITC Refundable Tax Credit'!E113</f>
        <v>69700000</v>
      </c>
      <c r="X113" s="49">
        <f>'Refundable EITC'!F113+'NonEITC Refundable Tax Credit'!F113</f>
        <v>69700000</v>
      </c>
      <c r="Y113" s="49">
        <f>'Refundable EITC'!G113+'NonEITC Refundable Tax Credit'!G113</f>
        <v>69700000</v>
      </c>
      <c r="Z113" s="49">
        <f>'Refundable EITC'!H113+'NonEITC Refundable Tax Credit'!H113</f>
        <v>69700000</v>
      </c>
    </row>
    <row r="114" spans="1:26">
      <c r="A114" s="51" t="s">
        <v>158</v>
      </c>
      <c r="B114" s="103">
        <v>0</v>
      </c>
      <c r="C114" s="49">
        <v>0</v>
      </c>
      <c r="D114" s="103">
        <v>0</v>
      </c>
      <c r="E114" s="49">
        <v>0</v>
      </c>
      <c r="F114" s="49">
        <v>0</v>
      </c>
      <c r="G114" s="49">
        <v>0</v>
      </c>
      <c r="H114" s="49">
        <v>0</v>
      </c>
      <c r="I114" s="49">
        <v>0</v>
      </c>
      <c r="J114" s="49">
        <v>0</v>
      </c>
      <c r="K114" s="49">
        <v>0</v>
      </c>
      <c r="L114" s="49">
        <v>0</v>
      </c>
      <c r="M114" s="49">
        <v>0</v>
      </c>
      <c r="N114" s="49">
        <v>0</v>
      </c>
      <c r="O114" s="49">
        <v>0</v>
      </c>
      <c r="P114" s="49">
        <v>0</v>
      </c>
      <c r="Q114" s="49">
        <v>0</v>
      </c>
      <c r="R114" s="49">
        <v>0</v>
      </c>
      <c r="S114" s="49">
        <v>0</v>
      </c>
      <c r="T114" s="49">
        <f>'Refundable EITC'!B114+'NonEITC Refundable Tax Credit'!B114</f>
        <v>0</v>
      </c>
      <c r="U114" s="49">
        <f>'Refundable EITC'!C114+'NonEITC Refundable Tax Credit'!C114</f>
        <v>0</v>
      </c>
      <c r="V114" s="49">
        <f>'Refundable EITC'!D114+'NonEITC Refundable Tax Credit'!D114</f>
        <v>0</v>
      </c>
      <c r="W114" s="49">
        <f>'Refundable EITC'!E114+'NonEITC Refundable Tax Credit'!E114</f>
        <v>0</v>
      </c>
      <c r="X114" s="49">
        <f>'Refundable EITC'!F114+'NonEITC Refundable Tax Credit'!F114</f>
        <v>0</v>
      </c>
      <c r="Y114" s="49">
        <f>'Refundable EITC'!G114+'NonEITC Refundable Tax Credit'!G114</f>
        <v>0</v>
      </c>
      <c r="Z114" s="49">
        <f>'Refundable EITC'!H114+'NonEITC Refundable Tax Credit'!H114</f>
        <v>0</v>
      </c>
    </row>
    <row r="115" spans="1:26">
      <c r="A115" s="59" t="s">
        <v>159</v>
      </c>
      <c r="B115" s="103">
        <v>0</v>
      </c>
      <c r="C115" s="49">
        <v>0</v>
      </c>
      <c r="D115" s="103">
        <v>0</v>
      </c>
      <c r="E115" s="49">
        <v>100439216</v>
      </c>
      <c r="F115" s="49">
        <v>173795008</v>
      </c>
      <c r="G115" s="49">
        <v>143015335</v>
      </c>
      <c r="H115" s="49">
        <v>155507755</v>
      </c>
      <c r="I115" s="49">
        <v>162816191</v>
      </c>
      <c r="J115" s="49">
        <v>110586725</v>
      </c>
      <c r="K115" s="49">
        <v>114972858</v>
      </c>
      <c r="L115" s="49">
        <v>115454092</v>
      </c>
      <c r="M115" s="49">
        <v>89237773</v>
      </c>
      <c r="N115" s="49">
        <v>94500831</v>
      </c>
      <c r="O115" s="49">
        <v>273140995</v>
      </c>
      <c r="P115" s="49">
        <v>157079151</v>
      </c>
      <c r="Q115" s="49">
        <v>110624591</v>
      </c>
      <c r="R115" s="49">
        <v>122662721</v>
      </c>
      <c r="S115" s="49">
        <v>163273911</v>
      </c>
      <c r="T115" s="49">
        <f>'Refundable EITC'!B115+'NonEITC Refundable Tax Credit'!B115</f>
        <v>166587560</v>
      </c>
      <c r="U115" s="49">
        <f>'Refundable EITC'!C115+'NonEITC Refundable Tax Credit'!C115</f>
        <v>191224218</v>
      </c>
      <c r="V115" s="49">
        <f>'Refundable EITC'!D115+'NonEITC Refundable Tax Credit'!D115</f>
        <v>247840774</v>
      </c>
      <c r="W115" s="49">
        <f>'Refundable EITC'!E115+'NonEITC Refundable Tax Credit'!E115</f>
        <v>310357059</v>
      </c>
      <c r="X115" s="49">
        <f>'Refundable EITC'!F115+'NonEITC Refundable Tax Credit'!F115</f>
        <v>342597893</v>
      </c>
      <c r="Y115" s="49">
        <f>'Refundable EITC'!G115+'NonEITC Refundable Tax Credit'!G115</f>
        <v>278230819</v>
      </c>
      <c r="Z115" s="49">
        <f>'Refundable EITC'!H115+'NonEITC Refundable Tax Credit'!H115</f>
        <v>235402152</v>
      </c>
    </row>
    <row r="116" spans="1:26">
      <c r="A116" s="82"/>
      <c r="B116" s="82"/>
      <c r="C116" s="82"/>
      <c r="D116" s="82"/>
      <c r="E116" s="82"/>
      <c r="F116" s="82"/>
      <c r="G116" s="82"/>
      <c r="H116" s="82"/>
      <c r="I116" s="82"/>
      <c r="J116" s="82"/>
      <c r="K116" s="82"/>
      <c r="L116" s="82"/>
      <c r="M116" s="82"/>
      <c r="N116" s="82"/>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0</v>
      </c>
      <c r="C123" s="49">
        <v>0</v>
      </c>
      <c r="D123" s="52">
        <v>0</v>
      </c>
      <c r="E123" s="49">
        <v>0</v>
      </c>
      <c r="F123" s="49">
        <v>0</v>
      </c>
      <c r="G123" s="49">
        <v>0</v>
      </c>
      <c r="H123" s="49">
        <v>0</v>
      </c>
      <c r="I123" s="49">
        <v>0</v>
      </c>
      <c r="J123" s="49">
        <v>0</v>
      </c>
      <c r="K123" s="49">
        <v>0</v>
      </c>
      <c r="L123" s="49">
        <v>0</v>
      </c>
      <c r="M123" s="49">
        <v>0</v>
      </c>
      <c r="N123" s="49">
        <v>0</v>
      </c>
      <c r="O123" s="49">
        <v>0</v>
      </c>
      <c r="P123" s="49">
        <v>0</v>
      </c>
      <c r="Q123" s="49">
        <v>0</v>
      </c>
      <c r="R123" s="49">
        <v>0</v>
      </c>
      <c r="S123" s="49">
        <v>0</v>
      </c>
      <c r="T123" s="49">
        <f>'Refundable EITC'!B123+'NonEITC Refundable Tax Credit'!B123</f>
        <v>0</v>
      </c>
      <c r="U123" s="49">
        <f>'Refundable EITC'!C123+'NonEITC Refundable Tax Credit'!C123</f>
        <v>0</v>
      </c>
      <c r="V123" s="49">
        <f>'Refundable EITC'!D123+'NonEITC Refundable Tax Credit'!D123</f>
        <v>0</v>
      </c>
      <c r="W123" s="49">
        <f>'Refundable EITC'!E123+'NonEITC Refundable Tax Credit'!E123</f>
        <v>0</v>
      </c>
      <c r="X123" s="49">
        <f>'Refundable EITC'!F123+'NonEITC Refundable Tax Credit'!F123</f>
        <v>0</v>
      </c>
      <c r="Y123" s="49">
        <f>'Refundable EITC'!G123+'NonEITC Refundable Tax Credit'!G123</f>
        <v>0</v>
      </c>
      <c r="Z123" s="49">
        <f>'Refundable EITC'!H123+'NonEITC Refundable Tax Credit'!H123</f>
        <v>0</v>
      </c>
    </row>
    <row r="124" spans="1:26">
      <c r="A124" s="51" t="s">
        <v>84</v>
      </c>
      <c r="B124" s="49">
        <v>0</v>
      </c>
      <c r="C124" s="49">
        <v>0</v>
      </c>
      <c r="D124" s="52">
        <v>0</v>
      </c>
      <c r="E124" s="49">
        <v>0</v>
      </c>
      <c r="F124" s="49">
        <v>0</v>
      </c>
      <c r="G124" s="49">
        <v>0</v>
      </c>
      <c r="H124" s="49">
        <v>0</v>
      </c>
      <c r="I124" s="49">
        <v>0</v>
      </c>
      <c r="J124" s="49">
        <v>0</v>
      </c>
      <c r="K124" s="49">
        <v>0</v>
      </c>
      <c r="L124" s="49">
        <v>0</v>
      </c>
      <c r="M124" s="49">
        <v>0</v>
      </c>
      <c r="N124" s="49">
        <v>0</v>
      </c>
      <c r="O124" s="49">
        <v>0</v>
      </c>
      <c r="P124" s="49">
        <v>0</v>
      </c>
      <c r="Q124" s="49">
        <v>0</v>
      </c>
      <c r="R124" s="49">
        <v>0</v>
      </c>
      <c r="S124" s="49">
        <v>0</v>
      </c>
      <c r="T124" s="49">
        <f>'Refundable EITC'!B124+'NonEITC Refundable Tax Credit'!B124</f>
        <v>0</v>
      </c>
      <c r="U124" s="49">
        <f>'Refundable EITC'!C124+'NonEITC Refundable Tax Credit'!C124</f>
        <v>0</v>
      </c>
      <c r="V124" s="49">
        <f>'Refundable EITC'!D124+'NonEITC Refundable Tax Credit'!D124</f>
        <v>0</v>
      </c>
      <c r="W124" s="49">
        <f>'Refundable EITC'!E124+'NonEITC Refundable Tax Credit'!E124</f>
        <v>0</v>
      </c>
      <c r="X124" s="49">
        <f>'Refundable EITC'!F124+'NonEITC Refundable Tax Credit'!F124</f>
        <v>0</v>
      </c>
      <c r="Y124" s="49">
        <f>'Refundable EITC'!G124+'NonEITC Refundable Tax Credit'!G124</f>
        <v>0</v>
      </c>
      <c r="Z124" s="49">
        <f>'Refundable EITC'!H124+'NonEITC Refundable Tax Credit'!H124</f>
        <v>0</v>
      </c>
    </row>
    <row r="125" spans="1:26">
      <c r="A125" s="51" t="s">
        <v>86</v>
      </c>
      <c r="B125" s="49">
        <v>0</v>
      </c>
      <c r="C125" s="49">
        <v>0</v>
      </c>
      <c r="D125" s="52">
        <v>0</v>
      </c>
      <c r="E125" s="49">
        <v>0</v>
      </c>
      <c r="F125" s="49">
        <v>0</v>
      </c>
      <c r="G125" s="49">
        <v>0</v>
      </c>
      <c r="H125" s="49">
        <v>0</v>
      </c>
      <c r="I125" s="49">
        <v>0</v>
      </c>
      <c r="J125" s="49">
        <v>0</v>
      </c>
      <c r="K125" s="49">
        <v>0</v>
      </c>
      <c r="L125" s="49">
        <v>0</v>
      </c>
      <c r="M125" s="49">
        <v>0</v>
      </c>
      <c r="N125" s="49">
        <v>0</v>
      </c>
      <c r="O125" s="49">
        <v>0</v>
      </c>
      <c r="P125" s="49">
        <v>0</v>
      </c>
      <c r="Q125" s="49">
        <v>0</v>
      </c>
      <c r="R125" s="49">
        <v>0</v>
      </c>
      <c r="S125" s="49">
        <v>0</v>
      </c>
      <c r="T125" s="49">
        <f>'Refundable EITC'!B125+'NonEITC Refundable Tax Credit'!B125</f>
        <v>0</v>
      </c>
      <c r="U125" s="49">
        <f>'Refundable EITC'!C125+'NonEITC Refundable Tax Credit'!C125</f>
        <v>0</v>
      </c>
      <c r="V125" s="49">
        <f>'Refundable EITC'!D125+'NonEITC Refundable Tax Credit'!D125</f>
        <v>0</v>
      </c>
      <c r="W125" s="49">
        <f>'Refundable EITC'!E125+'NonEITC Refundable Tax Credit'!E125</f>
        <v>0</v>
      </c>
      <c r="X125" s="49">
        <f>'Refundable EITC'!F125+'NonEITC Refundable Tax Credit'!F125</f>
        <v>0</v>
      </c>
      <c r="Y125" s="49">
        <f>'Refundable EITC'!G125+'NonEITC Refundable Tax Credit'!G125</f>
        <v>0</v>
      </c>
      <c r="Z125" s="49">
        <f>'Refundable EITC'!H125+'NonEITC Refundable Tax Credit'!H125</f>
        <v>0</v>
      </c>
    </row>
    <row r="126" spans="1:26">
      <c r="A126" s="51" t="s">
        <v>88</v>
      </c>
      <c r="B126" s="49">
        <v>0</v>
      </c>
      <c r="C126" s="49">
        <v>0</v>
      </c>
      <c r="D126" s="52">
        <v>0</v>
      </c>
      <c r="E126" s="49">
        <v>0</v>
      </c>
      <c r="F126" s="49">
        <v>0</v>
      </c>
      <c r="G126" s="49">
        <v>0</v>
      </c>
      <c r="H126" s="49">
        <v>0</v>
      </c>
      <c r="I126" s="49">
        <v>0</v>
      </c>
      <c r="J126" s="49">
        <v>0</v>
      </c>
      <c r="K126" s="49">
        <v>0</v>
      </c>
      <c r="L126" s="49">
        <v>0</v>
      </c>
      <c r="M126" s="49">
        <v>0</v>
      </c>
      <c r="N126" s="49">
        <v>0</v>
      </c>
      <c r="O126" s="49">
        <v>0</v>
      </c>
      <c r="P126" s="49">
        <v>0</v>
      </c>
      <c r="Q126" s="49">
        <v>0</v>
      </c>
      <c r="R126" s="49">
        <v>0</v>
      </c>
      <c r="S126" s="49">
        <v>0</v>
      </c>
      <c r="T126" s="49">
        <f>'Refundable EITC'!B126+'NonEITC Refundable Tax Credit'!B126</f>
        <v>0</v>
      </c>
      <c r="U126" s="49">
        <f>'Refundable EITC'!C126+'NonEITC Refundable Tax Credit'!C126</f>
        <v>0</v>
      </c>
      <c r="V126" s="49">
        <f>'Refundable EITC'!D126+'NonEITC Refundable Tax Credit'!D126</f>
        <v>0</v>
      </c>
      <c r="W126" s="49">
        <f>'Refundable EITC'!E126+'NonEITC Refundable Tax Credit'!E126</f>
        <v>0</v>
      </c>
      <c r="X126" s="49">
        <f>'Refundable EITC'!F126+'NonEITC Refundable Tax Credit'!F126</f>
        <v>0</v>
      </c>
      <c r="Y126" s="49">
        <f>'Refundable EITC'!G126+'NonEITC Refundable Tax Credit'!G126</f>
        <v>0</v>
      </c>
      <c r="Z126" s="49">
        <f>'Refundable EITC'!H126+'NonEITC Refundable Tax Credit'!H126</f>
        <v>0</v>
      </c>
    </row>
    <row r="127" spans="1:26">
      <c r="A127" s="51" t="s">
        <v>74</v>
      </c>
      <c r="B127" s="49">
        <v>0</v>
      </c>
      <c r="C127" s="49">
        <v>0</v>
      </c>
      <c r="D127" s="52">
        <v>0</v>
      </c>
      <c r="E127" s="49">
        <v>0</v>
      </c>
      <c r="F127" s="49">
        <v>0</v>
      </c>
      <c r="G127" s="49">
        <v>0</v>
      </c>
      <c r="H127" s="49">
        <v>0</v>
      </c>
      <c r="I127" s="49">
        <v>0</v>
      </c>
      <c r="J127" s="49">
        <v>0</v>
      </c>
      <c r="K127" s="49">
        <v>0</v>
      </c>
      <c r="L127" s="49">
        <v>0</v>
      </c>
      <c r="M127" s="49">
        <v>0</v>
      </c>
      <c r="N127" s="49">
        <v>0</v>
      </c>
      <c r="O127" s="49">
        <v>0</v>
      </c>
      <c r="P127" s="49">
        <v>0</v>
      </c>
      <c r="Q127" s="49">
        <v>0</v>
      </c>
      <c r="R127" s="49">
        <v>0</v>
      </c>
      <c r="S127" s="49">
        <v>0</v>
      </c>
      <c r="T127" s="49">
        <f>'Refundable EITC'!B127+'NonEITC Refundable Tax Credit'!B127</f>
        <v>0</v>
      </c>
      <c r="U127" s="49">
        <f>'Refundable EITC'!C127+'NonEITC Refundable Tax Credit'!C127</f>
        <v>99765</v>
      </c>
      <c r="V127" s="49">
        <f>'Refundable EITC'!D127+'NonEITC Refundable Tax Credit'!D127</f>
        <v>0</v>
      </c>
      <c r="W127" s="49">
        <f>'Refundable EITC'!E127+'NonEITC Refundable Tax Credit'!E127</f>
        <v>0</v>
      </c>
      <c r="X127" s="49">
        <f>'Refundable EITC'!F127+'NonEITC Refundable Tax Credit'!F127</f>
        <v>0</v>
      </c>
      <c r="Y127" s="49">
        <f>'Refundable EITC'!G127+'NonEITC Refundable Tax Credit'!G127</f>
        <v>0</v>
      </c>
      <c r="Z127" s="49">
        <f>'Refundable EITC'!H127+'NonEITC Refundable Tax Credit'!H127</f>
        <v>0</v>
      </c>
    </row>
    <row r="128" spans="1:26">
      <c r="A128" s="51" t="s">
        <v>91</v>
      </c>
      <c r="B128" s="49">
        <v>0</v>
      </c>
      <c r="C128" s="49">
        <v>0</v>
      </c>
      <c r="D128" s="52">
        <v>0</v>
      </c>
      <c r="E128" s="49">
        <v>0</v>
      </c>
      <c r="F128" s="49">
        <v>0</v>
      </c>
      <c r="G128" s="49">
        <v>18205798</v>
      </c>
      <c r="H128" s="49">
        <v>47025700</v>
      </c>
      <c r="I128" s="49">
        <v>6445495</v>
      </c>
      <c r="J128" s="49">
        <v>5051705</v>
      </c>
      <c r="K128" s="49">
        <v>4559896</v>
      </c>
      <c r="L128" s="49">
        <v>4198935</v>
      </c>
      <c r="M128" s="49">
        <v>4129243</v>
      </c>
      <c r="N128" s="49">
        <v>3886641</v>
      </c>
      <c r="O128" s="49">
        <v>3526335</v>
      </c>
      <c r="P128" s="49">
        <v>3486511</v>
      </c>
      <c r="Q128" s="49">
        <v>3344333</v>
      </c>
      <c r="R128" s="49">
        <v>2954105</v>
      </c>
      <c r="S128" s="49">
        <v>2818289</v>
      </c>
      <c r="T128" s="49">
        <f>'Refundable EITC'!B128+'NonEITC Refundable Tax Credit'!B128</f>
        <v>4767752</v>
      </c>
      <c r="U128" s="49">
        <f>'Refundable EITC'!C128+'NonEITC Refundable Tax Credit'!C128</f>
        <v>76731911</v>
      </c>
      <c r="V128" s="49">
        <f>'Refundable EITC'!D128+'NonEITC Refundable Tax Credit'!D128</f>
        <v>77489343</v>
      </c>
      <c r="W128" s="49">
        <f>'Refundable EITC'!E128+'NonEITC Refundable Tax Credit'!E128</f>
        <v>78132807</v>
      </c>
      <c r="X128" s="49">
        <f>'Refundable EITC'!F128+'NonEITC Refundable Tax Credit'!F128</f>
        <v>76440373</v>
      </c>
      <c r="Y128" s="49">
        <f>'Refundable EITC'!G128+'NonEITC Refundable Tax Credit'!G128</f>
        <v>72077347</v>
      </c>
      <c r="Z128" s="49">
        <f>'Refundable EITC'!H128+'NonEITC Refundable Tax Credit'!H128</f>
        <v>79529765</v>
      </c>
    </row>
    <row r="129" spans="1:26">
      <c r="A129" s="51" t="s">
        <v>93</v>
      </c>
      <c r="B129" s="49">
        <v>0</v>
      </c>
      <c r="C129" s="49">
        <v>0</v>
      </c>
      <c r="D129" s="52">
        <v>0</v>
      </c>
      <c r="E129" s="49">
        <v>0</v>
      </c>
      <c r="F129" s="49">
        <v>0</v>
      </c>
      <c r="G129" s="49">
        <v>0</v>
      </c>
      <c r="H129" s="49">
        <v>0</v>
      </c>
      <c r="I129" s="49">
        <v>0</v>
      </c>
      <c r="J129" s="49">
        <v>0</v>
      </c>
      <c r="K129" s="49">
        <v>0</v>
      </c>
      <c r="L129" s="49">
        <v>0</v>
      </c>
      <c r="M129" s="49">
        <v>0</v>
      </c>
      <c r="N129" s="49">
        <v>0</v>
      </c>
      <c r="O129" s="49">
        <v>0</v>
      </c>
      <c r="P129" s="49">
        <v>0</v>
      </c>
      <c r="Q129" s="49">
        <v>0</v>
      </c>
      <c r="R129" s="49">
        <v>0</v>
      </c>
      <c r="S129" s="49">
        <v>0</v>
      </c>
      <c r="T129" s="49">
        <f>'Refundable EITC'!B129+'NonEITC Refundable Tax Credit'!B129</f>
        <v>0</v>
      </c>
      <c r="U129" s="49">
        <f>'Refundable EITC'!C129+'NonEITC Refundable Tax Credit'!C129</f>
        <v>0</v>
      </c>
      <c r="V129" s="49">
        <f>'Refundable EITC'!D129+'NonEITC Refundable Tax Credit'!D129</f>
        <v>0</v>
      </c>
      <c r="W129" s="49">
        <f>'Refundable EITC'!E129+'NonEITC Refundable Tax Credit'!E129</f>
        <v>56443535</v>
      </c>
      <c r="X129" s="49">
        <f>'Refundable EITC'!F129+'NonEITC Refundable Tax Credit'!F129</f>
        <v>59300272</v>
      </c>
      <c r="Y129" s="49">
        <f>'Refundable EITC'!G129+'NonEITC Refundable Tax Credit'!G129</f>
        <v>58091462</v>
      </c>
      <c r="Z129" s="49">
        <f>'Refundable EITC'!H129+'NonEITC Refundable Tax Credit'!H129</f>
        <v>52700088</v>
      </c>
    </row>
    <row r="130" spans="1:26">
      <c r="A130" s="51" t="s">
        <v>95</v>
      </c>
      <c r="B130" s="49">
        <v>0</v>
      </c>
      <c r="C130" s="49">
        <v>0</v>
      </c>
      <c r="D130" s="52">
        <v>0</v>
      </c>
      <c r="E130" s="49">
        <v>0</v>
      </c>
      <c r="F130" s="49">
        <v>0</v>
      </c>
      <c r="G130" s="49">
        <v>0</v>
      </c>
      <c r="H130" s="49">
        <v>0</v>
      </c>
      <c r="I130" s="49">
        <v>0</v>
      </c>
      <c r="J130" s="49">
        <v>0</v>
      </c>
      <c r="K130" s="49">
        <v>0</v>
      </c>
      <c r="L130" s="49">
        <v>0</v>
      </c>
      <c r="M130" s="49">
        <v>0</v>
      </c>
      <c r="N130" s="49">
        <v>0</v>
      </c>
      <c r="O130" s="49">
        <v>0</v>
      </c>
      <c r="P130" s="49">
        <v>0</v>
      </c>
      <c r="Q130" s="49">
        <v>0</v>
      </c>
      <c r="R130" s="49">
        <v>0</v>
      </c>
      <c r="S130" s="49">
        <v>0</v>
      </c>
      <c r="T130" s="49">
        <f>'Refundable EITC'!B130+'NonEITC Refundable Tax Credit'!B130</f>
        <v>0</v>
      </c>
      <c r="U130" s="49">
        <f>'Refundable EITC'!C130+'NonEITC Refundable Tax Credit'!C130</f>
        <v>0</v>
      </c>
      <c r="V130" s="49">
        <f>'Refundable EITC'!D130+'NonEITC Refundable Tax Credit'!D130</f>
        <v>0</v>
      </c>
      <c r="W130" s="49">
        <f>'Refundable EITC'!E130+'NonEITC Refundable Tax Credit'!E130</f>
        <v>0</v>
      </c>
      <c r="X130" s="49">
        <f>'Refundable EITC'!F130+'NonEITC Refundable Tax Credit'!F130</f>
        <v>0</v>
      </c>
      <c r="Y130" s="49">
        <f>'Refundable EITC'!G130+'NonEITC Refundable Tax Credit'!G130</f>
        <v>0</v>
      </c>
      <c r="Z130" s="49">
        <f>'Refundable EITC'!H130+'NonEITC Refundable Tax Credit'!H130</f>
        <v>0</v>
      </c>
    </row>
    <row r="131" spans="1:26">
      <c r="A131" s="51" t="s">
        <v>97</v>
      </c>
      <c r="B131" s="49">
        <v>0</v>
      </c>
      <c r="C131" s="49">
        <v>0</v>
      </c>
      <c r="D131" s="52">
        <v>0</v>
      </c>
      <c r="E131" s="49">
        <v>0</v>
      </c>
      <c r="F131" s="49">
        <v>0</v>
      </c>
      <c r="G131" s="49">
        <v>0</v>
      </c>
      <c r="H131" s="49">
        <v>0</v>
      </c>
      <c r="I131" s="49">
        <v>0</v>
      </c>
      <c r="J131" s="49">
        <v>0</v>
      </c>
      <c r="K131" s="49">
        <v>0</v>
      </c>
      <c r="L131" s="49">
        <v>14236277</v>
      </c>
      <c r="M131" s="49">
        <v>15868940</v>
      </c>
      <c r="N131" s="49">
        <v>3904778</v>
      </c>
      <c r="O131" s="49">
        <v>21934532</v>
      </c>
      <c r="P131" s="49">
        <v>15021306</v>
      </c>
      <c r="Q131" s="49">
        <v>15000000</v>
      </c>
      <c r="R131" s="49">
        <v>15000000</v>
      </c>
      <c r="S131" s="49">
        <v>20000000</v>
      </c>
      <c r="T131" s="49">
        <f>'Refundable EITC'!B131+'NonEITC Refundable Tax Credit'!B131</f>
        <v>20000000</v>
      </c>
      <c r="U131" s="49">
        <f>'Refundable EITC'!C131+'NonEITC Refundable Tax Credit'!C131</f>
        <v>30196659</v>
      </c>
      <c r="V131" s="49">
        <f>'Refundable EITC'!D131+'NonEITC Refundable Tax Credit'!D131</f>
        <v>28927747</v>
      </c>
      <c r="W131" s="49">
        <f>'Refundable EITC'!E131+'NonEITC Refundable Tax Credit'!E131</f>
        <v>0</v>
      </c>
      <c r="X131" s="49">
        <f>'Refundable EITC'!F131+'NonEITC Refundable Tax Credit'!F131</f>
        <v>23680904</v>
      </c>
      <c r="Y131" s="49">
        <f>'Refundable EITC'!G131+'NonEITC Refundable Tax Credit'!G131</f>
        <v>23841895</v>
      </c>
      <c r="Z131" s="49">
        <f>'Refundable EITC'!H131+'NonEITC Refundable Tax Credit'!H131</f>
        <v>21476242</v>
      </c>
    </row>
    <row r="132" spans="1:26">
      <c r="A132" s="51" t="s">
        <v>99</v>
      </c>
      <c r="B132" s="49">
        <v>0</v>
      </c>
      <c r="C132" s="49">
        <v>0</v>
      </c>
      <c r="D132" s="52">
        <v>0</v>
      </c>
      <c r="E132" s="49">
        <v>0</v>
      </c>
      <c r="F132" s="49">
        <v>0</v>
      </c>
      <c r="G132" s="49">
        <v>0</v>
      </c>
      <c r="H132" s="49">
        <v>0</v>
      </c>
      <c r="I132" s="49">
        <v>0</v>
      </c>
      <c r="J132" s="49">
        <v>0</v>
      </c>
      <c r="K132" s="49">
        <v>0</v>
      </c>
      <c r="L132" s="49">
        <v>0</v>
      </c>
      <c r="M132" s="49">
        <v>0</v>
      </c>
      <c r="N132" s="49">
        <v>0</v>
      </c>
      <c r="O132" s="49">
        <v>0</v>
      </c>
      <c r="P132" s="49">
        <v>0</v>
      </c>
      <c r="Q132" s="49">
        <v>0</v>
      </c>
      <c r="R132" s="49">
        <v>0</v>
      </c>
      <c r="S132" s="49">
        <v>0</v>
      </c>
      <c r="T132" s="49">
        <f>'Refundable EITC'!B132+'NonEITC Refundable Tax Credit'!B132</f>
        <v>0</v>
      </c>
      <c r="U132" s="49">
        <f>'Refundable EITC'!C132+'NonEITC Refundable Tax Credit'!C132</f>
        <v>0</v>
      </c>
      <c r="V132" s="49">
        <f>'Refundable EITC'!D132+'NonEITC Refundable Tax Credit'!D132</f>
        <v>0</v>
      </c>
      <c r="W132" s="49">
        <f>'Refundable EITC'!E132+'NonEITC Refundable Tax Credit'!E132</f>
        <v>0</v>
      </c>
      <c r="X132" s="49">
        <f>'Refundable EITC'!F132+'NonEITC Refundable Tax Credit'!F132</f>
        <v>0</v>
      </c>
      <c r="Y132" s="49">
        <f>'Refundable EITC'!G132+'NonEITC Refundable Tax Credit'!G132</f>
        <v>0</v>
      </c>
      <c r="Z132" s="49">
        <f>'Refundable EITC'!H132+'NonEITC Refundable Tax Credit'!H132</f>
        <v>0</v>
      </c>
    </row>
    <row r="133" spans="1:26">
      <c r="A133" s="51" t="s">
        <v>101</v>
      </c>
      <c r="B133" s="49">
        <v>0</v>
      </c>
      <c r="C133" s="49">
        <v>0</v>
      </c>
      <c r="D133" s="52">
        <v>0</v>
      </c>
      <c r="E133" s="49">
        <v>0</v>
      </c>
      <c r="F133" s="49">
        <v>0</v>
      </c>
      <c r="G133" s="49">
        <v>0</v>
      </c>
      <c r="H133" s="49">
        <v>0</v>
      </c>
      <c r="I133" s="49">
        <v>0</v>
      </c>
      <c r="J133" s="49">
        <v>0</v>
      </c>
      <c r="K133" s="49">
        <v>0</v>
      </c>
      <c r="L133" s="49">
        <v>0</v>
      </c>
      <c r="M133" s="49">
        <v>0</v>
      </c>
      <c r="N133" s="49">
        <v>0</v>
      </c>
      <c r="O133" s="49">
        <v>0</v>
      </c>
      <c r="P133" s="49">
        <v>0</v>
      </c>
      <c r="Q133" s="49">
        <v>0</v>
      </c>
      <c r="R133" s="49">
        <v>0</v>
      </c>
      <c r="S133" s="49">
        <v>0</v>
      </c>
      <c r="T133" s="49">
        <f>'Refundable EITC'!B133+'NonEITC Refundable Tax Credit'!B133</f>
        <v>0</v>
      </c>
      <c r="U133" s="49">
        <f>'Refundable EITC'!C133+'NonEITC Refundable Tax Credit'!C133</f>
        <v>0</v>
      </c>
      <c r="V133" s="49">
        <f>'Refundable EITC'!D133+'NonEITC Refundable Tax Credit'!D133</f>
        <v>0</v>
      </c>
      <c r="W133" s="49">
        <f>'Refundable EITC'!E133+'NonEITC Refundable Tax Credit'!E133</f>
        <v>0</v>
      </c>
      <c r="X133" s="49">
        <f>'Refundable EITC'!F133+'NonEITC Refundable Tax Credit'!F133</f>
        <v>0</v>
      </c>
      <c r="Y133" s="49">
        <f>'Refundable EITC'!G133+'NonEITC Refundable Tax Credit'!G133</f>
        <v>0</v>
      </c>
      <c r="Z133" s="49">
        <f>'Refundable EITC'!H133+'NonEITC Refundable Tax Credit'!H133</f>
        <v>0</v>
      </c>
    </row>
    <row r="134" spans="1:26">
      <c r="A134" s="51" t="s">
        <v>102</v>
      </c>
      <c r="B134" s="49">
        <v>0</v>
      </c>
      <c r="C134" s="49">
        <v>0</v>
      </c>
      <c r="D134" s="52">
        <v>0</v>
      </c>
      <c r="E134" s="49">
        <v>0</v>
      </c>
      <c r="F134" s="49">
        <v>0</v>
      </c>
      <c r="G134" s="49">
        <v>0</v>
      </c>
      <c r="H134" s="49">
        <v>0</v>
      </c>
      <c r="I134" s="49">
        <v>0</v>
      </c>
      <c r="J134" s="49">
        <v>0</v>
      </c>
      <c r="K134" s="49">
        <v>0</v>
      </c>
      <c r="L134" s="49">
        <v>0</v>
      </c>
      <c r="M134" s="49">
        <v>0</v>
      </c>
      <c r="N134" s="49">
        <v>0</v>
      </c>
      <c r="O134" s="49">
        <v>0</v>
      </c>
      <c r="P134" s="49">
        <v>0</v>
      </c>
      <c r="Q134" s="49">
        <v>0</v>
      </c>
      <c r="R134" s="49">
        <v>0</v>
      </c>
      <c r="S134" s="49">
        <v>0</v>
      </c>
      <c r="T134" s="49">
        <f>'Refundable EITC'!B134+'NonEITC Refundable Tax Credit'!B134</f>
        <v>0</v>
      </c>
      <c r="U134" s="49">
        <f>'Refundable EITC'!C134+'NonEITC Refundable Tax Credit'!C134</f>
        <v>0</v>
      </c>
      <c r="V134" s="49">
        <f>'Refundable EITC'!D134+'NonEITC Refundable Tax Credit'!D134</f>
        <v>0</v>
      </c>
      <c r="W134" s="49">
        <f>'Refundable EITC'!E134+'NonEITC Refundable Tax Credit'!E134</f>
        <v>0</v>
      </c>
      <c r="X134" s="49">
        <f>'Refundable EITC'!F134+'NonEITC Refundable Tax Credit'!F134</f>
        <v>0</v>
      </c>
      <c r="Y134" s="49">
        <f>'Refundable EITC'!G134+'NonEITC Refundable Tax Credit'!G134</f>
        <v>0</v>
      </c>
      <c r="Z134" s="49">
        <f>'Refundable EITC'!H134+'NonEITC Refundable Tax Credit'!H134</f>
        <v>0</v>
      </c>
    </row>
    <row r="135" spans="1:26">
      <c r="A135" s="51" t="s">
        <v>103</v>
      </c>
      <c r="B135" s="49">
        <v>0</v>
      </c>
      <c r="C135" s="49">
        <v>0</v>
      </c>
      <c r="D135" s="52">
        <v>0</v>
      </c>
      <c r="E135" s="49">
        <v>0</v>
      </c>
      <c r="F135" s="49">
        <v>0</v>
      </c>
      <c r="G135" s="49">
        <v>0</v>
      </c>
      <c r="H135" s="49">
        <v>0</v>
      </c>
      <c r="I135" s="49">
        <v>0</v>
      </c>
      <c r="J135" s="49">
        <v>0</v>
      </c>
      <c r="K135" s="49">
        <v>0</v>
      </c>
      <c r="L135" s="49">
        <v>0</v>
      </c>
      <c r="M135" s="49">
        <v>0</v>
      </c>
      <c r="N135" s="49">
        <v>0</v>
      </c>
      <c r="O135" s="49">
        <v>0</v>
      </c>
      <c r="P135" s="49">
        <v>0</v>
      </c>
      <c r="Q135" s="49">
        <v>0</v>
      </c>
      <c r="R135" s="49">
        <v>0</v>
      </c>
      <c r="S135" s="49">
        <v>0</v>
      </c>
      <c r="T135" s="49">
        <f>'Refundable EITC'!B135+'NonEITC Refundable Tax Credit'!B135</f>
        <v>0</v>
      </c>
      <c r="U135" s="49">
        <f>'Refundable EITC'!C135+'NonEITC Refundable Tax Credit'!C135</f>
        <v>0</v>
      </c>
      <c r="V135" s="49">
        <f>'Refundable EITC'!D135+'NonEITC Refundable Tax Credit'!D135</f>
        <v>0</v>
      </c>
      <c r="W135" s="49">
        <f>'Refundable EITC'!E135+'NonEITC Refundable Tax Credit'!E135</f>
        <v>0</v>
      </c>
      <c r="X135" s="49">
        <f>'Refundable EITC'!F135+'NonEITC Refundable Tax Credit'!F135</f>
        <v>0</v>
      </c>
      <c r="Y135" s="49">
        <f>'Refundable EITC'!G135+'NonEITC Refundable Tax Credit'!G135</f>
        <v>0</v>
      </c>
      <c r="Z135" s="49">
        <f>'Refundable EITC'!H135+'NonEITC Refundable Tax Credit'!H135</f>
        <v>0</v>
      </c>
    </row>
    <row r="136" spans="1:26">
      <c r="A136" s="51" t="s">
        <v>104</v>
      </c>
      <c r="B136" s="49">
        <v>0</v>
      </c>
      <c r="C136" s="49">
        <v>0</v>
      </c>
      <c r="D136" s="52">
        <v>0</v>
      </c>
      <c r="E136" s="49">
        <v>0</v>
      </c>
      <c r="F136" s="49">
        <v>0</v>
      </c>
      <c r="G136" s="49">
        <v>0</v>
      </c>
      <c r="H136" s="49">
        <v>0</v>
      </c>
      <c r="I136" s="49">
        <v>13189074</v>
      </c>
      <c r="J136" s="49">
        <v>108365</v>
      </c>
      <c r="K136" s="49">
        <v>0</v>
      </c>
      <c r="L136" s="49">
        <v>0</v>
      </c>
      <c r="M136" s="49">
        <v>0</v>
      </c>
      <c r="N136" s="49">
        <v>0</v>
      </c>
      <c r="O136" s="49">
        <v>0</v>
      </c>
      <c r="P136" s="49">
        <v>0</v>
      </c>
      <c r="Q136" s="49">
        <v>0</v>
      </c>
      <c r="R136" s="49">
        <v>0</v>
      </c>
      <c r="S136" s="49">
        <v>0</v>
      </c>
      <c r="T136" s="49">
        <f>'Refundable EITC'!B136+'NonEITC Refundable Tax Credit'!B136</f>
        <v>0</v>
      </c>
      <c r="U136" s="49">
        <f>'Refundable EITC'!C136+'NonEITC Refundable Tax Credit'!C136</f>
        <v>0</v>
      </c>
      <c r="V136" s="49">
        <f>'Refundable EITC'!D136+'NonEITC Refundable Tax Credit'!D136</f>
        <v>0</v>
      </c>
      <c r="W136" s="49">
        <f>'Refundable EITC'!E136+'NonEITC Refundable Tax Credit'!E136</f>
        <v>0</v>
      </c>
      <c r="X136" s="49">
        <f>'Refundable EITC'!F136+'NonEITC Refundable Tax Credit'!F136</f>
        <v>0</v>
      </c>
      <c r="Y136" s="49">
        <f>'Refundable EITC'!G136+'NonEITC Refundable Tax Credit'!G136</f>
        <v>0</v>
      </c>
      <c r="Z136" s="49">
        <f>'Refundable EITC'!H136+'NonEITC Refundable Tax Credit'!H136</f>
        <v>0</v>
      </c>
    </row>
    <row r="137" spans="1:26">
      <c r="A137" s="51" t="s">
        <v>105</v>
      </c>
      <c r="B137" s="49">
        <v>0</v>
      </c>
      <c r="C137" s="49">
        <v>0</v>
      </c>
      <c r="D137" s="52">
        <v>0</v>
      </c>
      <c r="E137" s="49">
        <v>15033761</v>
      </c>
      <c r="F137" s="49">
        <v>15057454</v>
      </c>
      <c r="G137" s="49">
        <v>15497163</v>
      </c>
      <c r="H137" s="49">
        <v>14887105</v>
      </c>
      <c r="I137" s="49">
        <v>34998880</v>
      </c>
      <c r="J137" s="49">
        <v>36059657</v>
      </c>
      <c r="K137" s="49">
        <v>38405489</v>
      </c>
      <c r="L137" s="49">
        <v>39760119</v>
      </c>
      <c r="M137" s="49">
        <v>43488932</v>
      </c>
      <c r="N137" s="49">
        <v>31734226</v>
      </c>
      <c r="O137" s="49">
        <v>32088241</v>
      </c>
      <c r="P137" s="49">
        <v>34106904</v>
      </c>
      <c r="Q137" s="49">
        <v>32030790</v>
      </c>
      <c r="R137" s="49">
        <v>33882653</v>
      </c>
      <c r="S137" s="49">
        <v>32523897</v>
      </c>
      <c r="T137" s="49">
        <f>'Refundable EITC'!B137+'NonEITC Refundable Tax Credit'!B137</f>
        <v>31909902</v>
      </c>
      <c r="U137" s="49">
        <f>'Refundable EITC'!C137+'NonEITC Refundable Tax Credit'!C137</f>
        <v>32034389</v>
      </c>
      <c r="V137" s="49">
        <f>'Refundable EITC'!D137+'NonEITC Refundable Tax Credit'!D137</f>
        <v>28903520</v>
      </c>
      <c r="W137" s="49">
        <f>'Refundable EITC'!E137+'NonEITC Refundable Tax Credit'!E137</f>
        <v>27529635</v>
      </c>
      <c r="X137" s="49">
        <f>'Refundable EITC'!F137+'NonEITC Refundable Tax Credit'!F137</f>
        <v>25176855</v>
      </c>
      <c r="Y137" s="49">
        <f>'Refundable EITC'!G137+'NonEITC Refundable Tax Credit'!G137</f>
        <v>24844970</v>
      </c>
      <c r="Z137" s="49">
        <f>'Refundable EITC'!H137+'NonEITC Refundable Tax Credit'!H137</f>
        <v>19082253</v>
      </c>
    </row>
    <row r="138" spans="1:26">
      <c r="A138" s="51" t="s">
        <v>107</v>
      </c>
      <c r="B138" s="49">
        <v>0</v>
      </c>
      <c r="C138" s="49">
        <v>0</v>
      </c>
      <c r="D138" s="52">
        <v>0</v>
      </c>
      <c r="E138" s="49">
        <v>0</v>
      </c>
      <c r="F138" s="49">
        <v>0</v>
      </c>
      <c r="G138" s="49">
        <v>0</v>
      </c>
      <c r="H138" s="49">
        <v>0</v>
      </c>
      <c r="I138" s="49">
        <v>0</v>
      </c>
      <c r="J138" s="49">
        <v>0</v>
      </c>
      <c r="K138" s="49">
        <v>0</v>
      </c>
      <c r="L138" s="49">
        <v>0</v>
      </c>
      <c r="M138" s="49">
        <v>11697483</v>
      </c>
      <c r="N138" s="49">
        <v>12064657</v>
      </c>
      <c r="O138" s="49">
        <v>12300169</v>
      </c>
      <c r="P138" s="49">
        <v>12411637</v>
      </c>
      <c r="Q138" s="49">
        <v>13219115</v>
      </c>
      <c r="R138" s="49">
        <v>9584871</v>
      </c>
      <c r="S138" s="49">
        <v>24249685</v>
      </c>
      <c r="T138" s="49">
        <f>'Refundable EITC'!B138+'NonEITC Refundable Tax Credit'!B138</f>
        <v>26899212</v>
      </c>
      <c r="U138" s="49">
        <f>'Refundable EITC'!C138+'NonEITC Refundable Tax Credit'!C138</f>
        <v>26754944</v>
      </c>
      <c r="V138" s="49">
        <f>'Refundable EITC'!D138+'NonEITC Refundable Tax Credit'!D138</f>
        <v>26504653</v>
      </c>
      <c r="W138" s="49">
        <f>'Refundable EITC'!E138+'NonEITC Refundable Tax Credit'!E138</f>
        <v>25939342</v>
      </c>
      <c r="X138" s="49">
        <f>'Refundable EITC'!F138+'NonEITC Refundable Tax Credit'!F138</f>
        <v>24902202</v>
      </c>
      <c r="Y138" s="49">
        <f>'Refundable EITC'!G138+'NonEITC Refundable Tax Credit'!G138</f>
        <v>25389917</v>
      </c>
      <c r="Z138" s="49">
        <f>'Refundable EITC'!H138+'NonEITC Refundable Tax Credit'!H138</f>
        <v>22485774</v>
      </c>
    </row>
    <row r="139" spans="1:26">
      <c r="A139" s="51" t="s">
        <v>76</v>
      </c>
      <c r="B139" s="49">
        <v>0</v>
      </c>
      <c r="C139" s="49">
        <v>0</v>
      </c>
      <c r="D139" s="52">
        <v>0</v>
      </c>
      <c r="E139" s="49">
        <v>0</v>
      </c>
      <c r="F139" s="49">
        <v>13183542</v>
      </c>
      <c r="G139" s="49">
        <v>13770514</v>
      </c>
      <c r="H139" s="49">
        <v>26167782</v>
      </c>
      <c r="I139" s="49">
        <v>27337955</v>
      </c>
      <c r="J139" s="49">
        <v>27407123</v>
      </c>
      <c r="K139" s="49">
        <v>29193727</v>
      </c>
      <c r="L139" s="49">
        <v>29447608</v>
      </c>
      <c r="M139" s="49">
        <v>36760380</v>
      </c>
      <c r="N139" s="49">
        <v>37126071</v>
      </c>
      <c r="O139" s="49">
        <v>25615497</v>
      </c>
      <c r="P139" s="49">
        <v>51924782</v>
      </c>
      <c r="Q139" s="49">
        <v>56608176</v>
      </c>
      <c r="R139" s="49">
        <v>48667710</v>
      </c>
      <c r="S139" s="49">
        <v>45774645</v>
      </c>
      <c r="T139" s="49">
        <f>'Refundable EITC'!B139+'NonEITC Refundable Tax Credit'!B139</f>
        <v>46863376</v>
      </c>
      <c r="U139" s="49">
        <f>'Refundable EITC'!C139+'NonEITC Refundable Tax Credit'!C139</f>
        <v>46157342</v>
      </c>
      <c r="V139" s="49">
        <f>'Refundable EITC'!D139+'NonEITC Refundable Tax Credit'!D139</f>
        <v>48346830</v>
      </c>
      <c r="W139" s="49">
        <f>'Refundable EITC'!E139+'NonEITC Refundable Tax Credit'!E139</f>
        <v>49901778</v>
      </c>
      <c r="X139" s="49">
        <f>'Refundable EITC'!F139+'NonEITC Refundable Tax Credit'!F139</f>
        <v>40117216</v>
      </c>
      <c r="Y139" s="49">
        <f>'Refundable EITC'!G139+'NonEITC Refundable Tax Credit'!G139</f>
        <v>38493135</v>
      </c>
      <c r="Z139" s="49">
        <f>'Refundable EITC'!H139+'NonEITC Refundable Tax Credit'!H139</f>
        <v>38293781</v>
      </c>
    </row>
    <row r="140" spans="1:26">
      <c r="A140" s="51" t="s">
        <v>110</v>
      </c>
      <c r="B140" s="49">
        <v>0</v>
      </c>
      <c r="C140" s="49">
        <v>0</v>
      </c>
      <c r="D140" s="52">
        <v>0</v>
      </c>
      <c r="E140" s="49">
        <v>0</v>
      </c>
      <c r="F140" s="49">
        <v>0</v>
      </c>
      <c r="G140" s="49">
        <v>0</v>
      </c>
      <c r="H140" s="49">
        <v>0</v>
      </c>
      <c r="I140" s="49">
        <v>0</v>
      </c>
      <c r="J140" s="49">
        <v>0</v>
      </c>
      <c r="K140" s="49">
        <v>0</v>
      </c>
      <c r="L140" s="49">
        <v>0</v>
      </c>
      <c r="M140" s="49">
        <v>0</v>
      </c>
      <c r="N140" s="49">
        <v>0</v>
      </c>
      <c r="O140" s="49">
        <v>0</v>
      </c>
      <c r="P140" s="49">
        <v>0</v>
      </c>
      <c r="Q140" s="49">
        <v>0</v>
      </c>
      <c r="R140" s="49">
        <v>0</v>
      </c>
      <c r="S140" s="49">
        <v>0</v>
      </c>
      <c r="T140" s="49">
        <f>'Refundable EITC'!B140+'NonEITC Refundable Tax Credit'!B140</f>
        <v>0</v>
      </c>
      <c r="U140" s="49">
        <f>'Refundable EITC'!C140+'NonEITC Refundable Tax Credit'!C140</f>
        <v>0</v>
      </c>
      <c r="V140" s="49">
        <f>'Refundable EITC'!D140+'NonEITC Refundable Tax Credit'!D140</f>
        <v>0</v>
      </c>
      <c r="W140" s="49">
        <f>'Refundable EITC'!E140+'NonEITC Refundable Tax Credit'!E140</f>
        <v>0</v>
      </c>
      <c r="X140" s="49">
        <f>'Refundable EITC'!F140+'NonEITC Refundable Tax Credit'!F140</f>
        <v>0</v>
      </c>
      <c r="Y140" s="49">
        <f>'Refundable EITC'!G140+'NonEITC Refundable Tax Credit'!G140</f>
        <v>0</v>
      </c>
      <c r="Z140" s="49">
        <f>'Refundable EITC'!H140+'NonEITC Refundable Tax Credit'!H140</f>
        <v>0</v>
      </c>
    </row>
    <row r="141" spans="1:26">
      <c r="A141" s="51" t="s">
        <v>111</v>
      </c>
      <c r="B141" s="49">
        <v>0</v>
      </c>
      <c r="C141" s="49">
        <v>0</v>
      </c>
      <c r="D141" s="52">
        <v>0</v>
      </c>
      <c r="E141" s="49">
        <v>0</v>
      </c>
      <c r="F141" s="49">
        <v>0</v>
      </c>
      <c r="G141" s="49">
        <v>0</v>
      </c>
      <c r="H141" s="49">
        <v>0</v>
      </c>
      <c r="I141" s="49">
        <v>0</v>
      </c>
      <c r="J141" s="49">
        <v>0</v>
      </c>
      <c r="K141" s="49">
        <v>0</v>
      </c>
      <c r="L141" s="49">
        <v>0</v>
      </c>
      <c r="M141" s="49">
        <v>0</v>
      </c>
      <c r="N141" s="49">
        <v>0</v>
      </c>
      <c r="O141" s="49">
        <v>25267450</v>
      </c>
      <c r="P141" s="49">
        <v>24661</v>
      </c>
      <c r="Q141" s="49">
        <v>19876047</v>
      </c>
      <c r="R141" s="49">
        <v>17502763</v>
      </c>
      <c r="S141" s="49">
        <v>17856913</v>
      </c>
      <c r="T141" s="49">
        <f>'Refundable EITC'!B141+'NonEITC Refundable Tax Credit'!B141</f>
        <v>16972846</v>
      </c>
      <c r="U141" s="49">
        <f>'Refundable EITC'!C141+'NonEITC Refundable Tax Credit'!C141</f>
        <v>14980869</v>
      </c>
      <c r="V141" s="49">
        <f>'Refundable EITC'!D141+'NonEITC Refundable Tax Credit'!D141</f>
        <v>14671057</v>
      </c>
      <c r="W141" s="49">
        <f>'Refundable EITC'!E141+'NonEITC Refundable Tax Credit'!E141</f>
        <v>13627017</v>
      </c>
      <c r="X141" s="49">
        <f>'Refundable EITC'!F141+'NonEITC Refundable Tax Credit'!F141</f>
        <v>11835996</v>
      </c>
      <c r="Y141" s="49">
        <f>'Refundable EITC'!G141+'NonEITC Refundable Tax Credit'!G141</f>
        <v>19932982</v>
      </c>
      <c r="Z141" s="49">
        <f>'Refundable EITC'!H141+'NonEITC Refundable Tax Credit'!H141</f>
        <v>17420801</v>
      </c>
    </row>
    <row r="142" spans="1:26">
      <c r="A142" s="51" t="s">
        <v>113</v>
      </c>
      <c r="B142" s="49">
        <v>0</v>
      </c>
      <c r="C142" s="49">
        <v>0</v>
      </c>
      <c r="D142" s="52">
        <v>0</v>
      </c>
      <c r="E142" s="49">
        <v>0</v>
      </c>
      <c r="F142" s="49">
        <v>0</v>
      </c>
      <c r="G142" s="49">
        <v>0</v>
      </c>
      <c r="H142" s="49">
        <v>0</v>
      </c>
      <c r="I142" s="49">
        <v>0</v>
      </c>
      <c r="J142" s="49">
        <v>0</v>
      </c>
      <c r="K142" s="49">
        <v>0</v>
      </c>
      <c r="L142" s="49">
        <v>0</v>
      </c>
      <c r="M142" s="49">
        <v>0</v>
      </c>
      <c r="N142" s="49">
        <v>0</v>
      </c>
      <c r="O142" s="49">
        <v>4638806</v>
      </c>
      <c r="P142" s="49">
        <v>4650488</v>
      </c>
      <c r="Q142" s="49">
        <v>4610550</v>
      </c>
      <c r="R142" s="49">
        <v>1416403</v>
      </c>
      <c r="S142" s="49">
        <v>1507012</v>
      </c>
      <c r="T142" s="49">
        <f>'Refundable EITC'!B142+'NonEITC Refundable Tax Credit'!B142</f>
        <v>2814704</v>
      </c>
      <c r="U142" s="49">
        <f>'Refundable EITC'!C142+'NonEITC Refundable Tax Credit'!C142</f>
        <v>85126</v>
      </c>
      <c r="V142" s="49">
        <f>'Refundable EITC'!D142+'NonEITC Refundable Tax Credit'!D142</f>
        <v>411032</v>
      </c>
      <c r="W142" s="49">
        <f>'Refundable EITC'!E142+'NonEITC Refundable Tax Credit'!E142</f>
        <v>405054</v>
      </c>
      <c r="X142" s="49">
        <f>'Refundable EITC'!F142+'NonEITC Refundable Tax Credit'!F142</f>
        <v>546506</v>
      </c>
      <c r="Y142" s="49">
        <f>'Refundable EITC'!G142+'NonEITC Refundable Tax Credit'!G142</f>
        <v>539378</v>
      </c>
      <c r="Z142" s="49">
        <f>'Refundable EITC'!H142+'NonEITC Refundable Tax Credit'!H142</f>
        <v>7321273</v>
      </c>
    </row>
    <row r="143" spans="1:26">
      <c r="A143" s="51" t="s">
        <v>78</v>
      </c>
      <c r="B143" s="49">
        <v>0</v>
      </c>
      <c r="C143" s="49">
        <v>0</v>
      </c>
      <c r="D143" s="52">
        <v>0</v>
      </c>
      <c r="E143" s="49">
        <v>0</v>
      </c>
      <c r="F143" s="49">
        <v>0</v>
      </c>
      <c r="G143" s="49">
        <v>0</v>
      </c>
      <c r="H143" s="49">
        <v>104358913</v>
      </c>
      <c r="I143" s="49">
        <v>76334482</v>
      </c>
      <c r="J143" s="49">
        <v>91970465</v>
      </c>
      <c r="K143" s="49">
        <v>104100441</v>
      </c>
      <c r="L143" s="49">
        <v>110563049</v>
      </c>
      <c r="M143" s="49">
        <v>82295675</v>
      </c>
      <c r="N143" s="49">
        <v>127974314</v>
      </c>
      <c r="O143" s="49">
        <v>123641864</v>
      </c>
      <c r="P143" s="49">
        <v>121679104</v>
      </c>
      <c r="Q143" s="49">
        <v>124302769</v>
      </c>
      <c r="R143" s="49">
        <v>143366325</v>
      </c>
      <c r="S143" s="49">
        <v>156210587</v>
      </c>
      <c r="T143" s="49">
        <f>'Refundable EITC'!B143+'NonEITC Refundable Tax Credit'!B143</f>
        <v>161702187</v>
      </c>
      <c r="U143" s="49">
        <f>'Refundable EITC'!C143+'NonEITC Refundable Tax Credit'!C143</f>
        <v>158859483</v>
      </c>
      <c r="V143" s="49">
        <f>'Refundable EITC'!D143+'NonEITC Refundable Tax Credit'!D143</f>
        <v>152582046</v>
      </c>
      <c r="W143" s="49">
        <f>'Refundable EITC'!E143+'NonEITC Refundable Tax Credit'!E143</f>
        <v>152657685</v>
      </c>
      <c r="X143" s="49">
        <f>'Refundable EITC'!F143+'NonEITC Refundable Tax Credit'!F143</f>
        <v>156514130</v>
      </c>
      <c r="Y143" s="49">
        <f>'Refundable EITC'!G143+'NonEITC Refundable Tax Credit'!G143</f>
        <v>154132763</v>
      </c>
      <c r="Z143" s="49">
        <f>'Refundable EITC'!H143+'NonEITC Refundable Tax Credit'!H143</f>
        <v>202028890</v>
      </c>
    </row>
    <row r="144" spans="1:26">
      <c r="A144" s="51" t="s">
        <v>116</v>
      </c>
      <c r="B144" s="49">
        <v>0</v>
      </c>
      <c r="C144" s="49">
        <v>0</v>
      </c>
      <c r="D144" s="52">
        <v>0</v>
      </c>
      <c r="E144" s="49">
        <v>36016119</v>
      </c>
      <c r="F144" s="49">
        <v>35837408</v>
      </c>
      <c r="G144" s="49">
        <v>54449123</v>
      </c>
      <c r="H144" s="49">
        <v>60276980</v>
      </c>
      <c r="I144" s="49">
        <v>61733264</v>
      </c>
      <c r="J144" s="49">
        <v>69887916</v>
      </c>
      <c r="K144" s="49">
        <v>66800360</v>
      </c>
      <c r="L144" s="49">
        <v>38456590</v>
      </c>
      <c r="M144" s="49">
        <v>82113005</v>
      </c>
      <c r="N144" s="49">
        <v>86200374</v>
      </c>
      <c r="O144" s="49">
        <v>100115974</v>
      </c>
      <c r="P144" s="49">
        <v>102249692</v>
      </c>
      <c r="Q144" s="49">
        <v>107378299</v>
      </c>
      <c r="R144" s="49">
        <v>109314381</v>
      </c>
      <c r="S144" s="49">
        <v>114321628</v>
      </c>
      <c r="T144" s="49">
        <f>'Refundable EITC'!B144+'NonEITC Refundable Tax Credit'!B144</f>
        <v>115984573</v>
      </c>
      <c r="U144" s="49">
        <f>'Refundable EITC'!C144+'NonEITC Refundable Tax Credit'!C144</f>
        <v>115539244</v>
      </c>
      <c r="V144" s="49">
        <f>'Refundable EITC'!D144+'NonEITC Refundable Tax Credit'!D144</f>
        <v>174125466</v>
      </c>
      <c r="W144" s="49">
        <f>'Refundable EITC'!E144+'NonEITC Refundable Tax Credit'!E144</f>
        <v>173120286</v>
      </c>
      <c r="X144" s="49">
        <f>'Refundable EITC'!F144+'NonEITC Refundable Tax Credit'!F144</f>
        <v>171271061</v>
      </c>
      <c r="Y144" s="49">
        <f>'Refundable EITC'!G144+'NonEITC Refundable Tax Credit'!G144</f>
        <v>220171915</v>
      </c>
      <c r="Z144" s="49">
        <f>'Refundable EITC'!H144+'NonEITC Refundable Tax Credit'!H144</f>
        <v>174412699</v>
      </c>
    </row>
    <row r="145" spans="1:26">
      <c r="A145" s="51" t="s">
        <v>117</v>
      </c>
      <c r="B145" s="49">
        <v>0</v>
      </c>
      <c r="C145" s="49">
        <v>0</v>
      </c>
      <c r="D145" s="52">
        <v>11300000</v>
      </c>
      <c r="E145" s="49">
        <v>0</v>
      </c>
      <c r="F145" s="49">
        <v>0</v>
      </c>
      <c r="G145" s="49">
        <v>0</v>
      </c>
      <c r="H145" s="49">
        <v>0</v>
      </c>
      <c r="I145" s="49">
        <v>0</v>
      </c>
      <c r="J145" s="49">
        <v>0</v>
      </c>
      <c r="K145" s="49">
        <v>0</v>
      </c>
      <c r="L145" s="49">
        <v>0</v>
      </c>
      <c r="M145" s="49">
        <v>0</v>
      </c>
      <c r="N145" s="49">
        <v>71390586</v>
      </c>
      <c r="O145" s="49">
        <v>203666766</v>
      </c>
      <c r="P145" s="49">
        <v>217962012</v>
      </c>
      <c r="Q145" s="49">
        <v>237535310</v>
      </c>
      <c r="R145" s="49">
        <v>50335988</v>
      </c>
      <c r="S145" s="49">
        <v>48226914</v>
      </c>
      <c r="T145" s="49">
        <f>'Refundable EITC'!B145+'NonEITC Refundable Tax Credit'!B145</f>
        <v>45842510</v>
      </c>
      <c r="U145" s="49">
        <f>'Refundable EITC'!C145+'NonEITC Refundable Tax Credit'!C145</f>
        <v>42677508</v>
      </c>
      <c r="V145" s="49">
        <f>'Refundable EITC'!D145+'NonEITC Refundable Tax Credit'!D145</f>
        <v>45440212</v>
      </c>
      <c r="W145" s="49">
        <f>'Refundable EITC'!E145+'NonEITC Refundable Tax Credit'!E145</f>
        <v>47087390</v>
      </c>
      <c r="X145" s="49">
        <f>'Refundable EITC'!F145+'NonEITC Refundable Tax Credit'!F145</f>
        <v>40146147</v>
      </c>
      <c r="Y145" s="49">
        <f>'Refundable EITC'!G145+'NonEITC Refundable Tax Credit'!G145</f>
        <v>43518179</v>
      </c>
      <c r="Z145" s="49">
        <f>'Refundable EITC'!H145+'NonEITC Refundable Tax Credit'!H145</f>
        <v>30913902</v>
      </c>
    </row>
    <row r="146" spans="1:26">
      <c r="A146" s="51" t="s">
        <v>77</v>
      </c>
      <c r="B146" s="49">
        <v>0</v>
      </c>
      <c r="C146" s="49">
        <v>0</v>
      </c>
      <c r="D146" s="52">
        <v>0</v>
      </c>
      <c r="E146" s="49">
        <v>0</v>
      </c>
      <c r="F146" s="49">
        <v>0</v>
      </c>
      <c r="G146" s="49">
        <v>0</v>
      </c>
      <c r="H146" s="49">
        <v>0</v>
      </c>
      <c r="I146" s="49">
        <v>12964145</v>
      </c>
      <c r="J146" s="49">
        <v>35532713</v>
      </c>
      <c r="K146" s="49">
        <v>54259142</v>
      </c>
      <c r="L146" s="49">
        <v>64162000</v>
      </c>
      <c r="M146" s="49">
        <v>101837827</v>
      </c>
      <c r="N146" s="49">
        <v>108540143</v>
      </c>
      <c r="O146" s="49">
        <v>83184825</v>
      </c>
      <c r="P146" s="49">
        <v>104873839</v>
      </c>
      <c r="Q146" s="49">
        <v>115562347</v>
      </c>
      <c r="R146" s="49">
        <v>109243247</v>
      </c>
      <c r="S146" s="49">
        <v>136995902</v>
      </c>
      <c r="T146" s="49">
        <f>'Refundable EITC'!B146+'NonEITC Refundable Tax Credit'!B146</f>
        <v>151718001</v>
      </c>
      <c r="U146" s="49">
        <f>'Refundable EITC'!C146+'NonEITC Refundable Tax Credit'!C146</f>
        <v>144707000</v>
      </c>
      <c r="V146" s="49">
        <f>'Refundable EITC'!D146+'NonEITC Refundable Tax Credit'!D146</f>
        <v>136000000</v>
      </c>
      <c r="W146" s="49">
        <f>'Refundable EITC'!E146+'NonEITC Refundable Tax Credit'!E146</f>
        <v>127271105</v>
      </c>
      <c r="X146" s="49">
        <f>'Refundable EITC'!F146+'NonEITC Refundable Tax Credit'!F146</f>
        <v>118398261</v>
      </c>
      <c r="Y146" s="49">
        <f>'Refundable EITC'!G146+'NonEITC Refundable Tax Credit'!G146</f>
        <v>177876760</v>
      </c>
      <c r="Z146" s="49">
        <f>'Refundable EITC'!H146+'NonEITC Refundable Tax Credit'!H146</f>
        <v>109977112</v>
      </c>
    </row>
    <row r="147" spans="1:26">
      <c r="A147" s="51" t="s">
        <v>120</v>
      </c>
      <c r="B147" s="49">
        <v>0</v>
      </c>
      <c r="C147" s="49">
        <v>0</v>
      </c>
      <c r="D147" s="52">
        <v>0</v>
      </c>
      <c r="E147" s="49">
        <v>0</v>
      </c>
      <c r="F147" s="49">
        <v>0</v>
      </c>
      <c r="G147" s="49">
        <v>0</v>
      </c>
      <c r="H147" s="49">
        <v>0</v>
      </c>
      <c r="I147" s="49">
        <v>0</v>
      </c>
      <c r="J147" s="49">
        <v>0</v>
      </c>
      <c r="K147" s="49">
        <v>0</v>
      </c>
      <c r="L147" s="49">
        <v>0</v>
      </c>
      <c r="M147" s="49">
        <v>0</v>
      </c>
      <c r="N147" s="49">
        <v>0</v>
      </c>
      <c r="O147" s="49">
        <v>0</v>
      </c>
      <c r="P147" s="49">
        <v>0</v>
      </c>
      <c r="Q147" s="49">
        <v>0</v>
      </c>
      <c r="R147" s="49">
        <v>0</v>
      </c>
      <c r="S147" s="49">
        <v>0</v>
      </c>
      <c r="T147" s="49">
        <f>'Refundable EITC'!B147+'NonEITC Refundable Tax Credit'!B147</f>
        <v>0</v>
      </c>
      <c r="U147" s="49">
        <f>'Refundable EITC'!C147+'NonEITC Refundable Tax Credit'!C147</f>
        <v>0</v>
      </c>
      <c r="V147" s="49">
        <f>'Refundable EITC'!D147+'NonEITC Refundable Tax Credit'!D147</f>
        <v>0</v>
      </c>
      <c r="W147" s="49">
        <f>'Refundable EITC'!E147+'NonEITC Refundable Tax Credit'!E147</f>
        <v>0</v>
      </c>
      <c r="X147" s="49">
        <f>'Refundable EITC'!F147+'NonEITC Refundable Tax Credit'!F147</f>
        <v>0</v>
      </c>
      <c r="Y147" s="49">
        <f>'Refundable EITC'!G147+'NonEITC Refundable Tax Credit'!G147</f>
        <v>0</v>
      </c>
      <c r="Z147" s="49">
        <f>'Refundable EITC'!H147+'NonEITC Refundable Tax Credit'!H147</f>
        <v>0</v>
      </c>
    </row>
    <row r="148" spans="1:26">
      <c r="A148" s="51" t="s">
        <v>122</v>
      </c>
      <c r="B148" s="49">
        <v>0</v>
      </c>
      <c r="C148" s="49">
        <v>0</v>
      </c>
      <c r="D148" s="52">
        <v>0</v>
      </c>
      <c r="E148" s="49">
        <v>0</v>
      </c>
      <c r="F148" s="49">
        <v>0</v>
      </c>
      <c r="G148" s="49">
        <v>0</v>
      </c>
      <c r="H148" s="49">
        <v>0</v>
      </c>
      <c r="I148" s="49">
        <v>0</v>
      </c>
      <c r="J148" s="49">
        <v>0</v>
      </c>
      <c r="K148" s="49">
        <v>0</v>
      </c>
      <c r="L148" s="49">
        <v>0</v>
      </c>
      <c r="M148" s="49">
        <v>0</v>
      </c>
      <c r="N148" s="49">
        <v>0</v>
      </c>
      <c r="O148" s="49">
        <v>0</v>
      </c>
      <c r="P148" s="49">
        <v>0</v>
      </c>
      <c r="Q148" s="49">
        <v>0</v>
      </c>
      <c r="R148" s="49">
        <v>0</v>
      </c>
      <c r="S148" s="49">
        <v>0</v>
      </c>
      <c r="T148" s="49">
        <f>'Refundable EITC'!B148+'NonEITC Refundable Tax Credit'!B148</f>
        <v>0</v>
      </c>
      <c r="U148" s="49">
        <f>'Refundable EITC'!C148+'NonEITC Refundable Tax Credit'!C148</f>
        <v>0</v>
      </c>
      <c r="V148" s="49">
        <f>'Refundable EITC'!D148+'NonEITC Refundable Tax Credit'!D148</f>
        <v>0</v>
      </c>
      <c r="W148" s="49">
        <f>'Refundable EITC'!E148+'NonEITC Refundable Tax Credit'!E148</f>
        <v>0</v>
      </c>
      <c r="X148" s="49">
        <f>'Refundable EITC'!F148+'NonEITC Refundable Tax Credit'!F148</f>
        <v>0</v>
      </c>
      <c r="Y148" s="49">
        <f>'Refundable EITC'!G148+'NonEITC Refundable Tax Credit'!G148</f>
        <v>0</v>
      </c>
      <c r="Z148" s="49">
        <f>'Refundable EITC'!H148+'NonEITC Refundable Tax Credit'!H148</f>
        <v>0</v>
      </c>
    </row>
    <row r="149" spans="1:26">
      <c r="A149" s="51" t="s">
        <v>124</v>
      </c>
      <c r="B149" s="49">
        <v>0</v>
      </c>
      <c r="C149" s="49">
        <v>0</v>
      </c>
      <c r="D149" s="52">
        <v>0</v>
      </c>
      <c r="E149" s="49">
        <v>0</v>
      </c>
      <c r="F149" s="49">
        <v>0</v>
      </c>
      <c r="G149" s="49">
        <v>0</v>
      </c>
      <c r="H149" s="49">
        <v>0</v>
      </c>
      <c r="I149" s="49">
        <v>0</v>
      </c>
      <c r="J149" s="49">
        <v>0</v>
      </c>
      <c r="K149" s="49">
        <v>0</v>
      </c>
      <c r="L149" s="49">
        <v>0</v>
      </c>
      <c r="M149" s="49">
        <v>0</v>
      </c>
      <c r="N149" s="49">
        <v>0</v>
      </c>
      <c r="O149" s="49">
        <v>0</v>
      </c>
      <c r="P149" s="49">
        <v>0</v>
      </c>
      <c r="Q149" s="49">
        <v>0</v>
      </c>
      <c r="R149" s="49">
        <v>0</v>
      </c>
      <c r="S149" s="49">
        <v>0</v>
      </c>
      <c r="T149" s="49">
        <f>'Refundable EITC'!B149+'NonEITC Refundable Tax Credit'!B149</f>
        <v>0</v>
      </c>
      <c r="U149" s="49">
        <f>'Refundable EITC'!C149+'NonEITC Refundable Tax Credit'!C149</f>
        <v>0</v>
      </c>
      <c r="V149" s="49">
        <f>'Refundable EITC'!D149+'NonEITC Refundable Tax Credit'!D149</f>
        <v>0</v>
      </c>
      <c r="W149" s="49">
        <f>'Refundable EITC'!E149+'NonEITC Refundable Tax Credit'!E149</f>
        <v>0</v>
      </c>
      <c r="X149" s="49">
        <f>'Refundable EITC'!F149+'NonEITC Refundable Tax Credit'!F149</f>
        <v>0</v>
      </c>
      <c r="Y149" s="49">
        <f>'Refundable EITC'!G149+'NonEITC Refundable Tax Credit'!G149</f>
        <v>0</v>
      </c>
      <c r="Z149" s="49">
        <f>'Refundable EITC'!H149+'NonEITC Refundable Tax Credit'!H149</f>
        <v>0</v>
      </c>
    </row>
    <row r="150" spans="1:26">
      <c r="A150" s="51" t="s">
        <v>126</v>
      </c>
      <c r="B150" s="49">
        <v>0</v>
      </c>
      <c r="C150" s="49">
        <v>0</v>
      </c>
      <c r="D150" s="52">
        <v>0</v>
      </c>
      <c r="E150" s="49">
        <v>0</v>
      </c>
      <c r="F150" s="49">
        <v>0</v>
      </c>
      <c r="G150" s="49">
        <v>0</v>
      </c>
      <c r="H150" s="49">
        <v>0</v>
      </c>
      <c r="I150" s="49">
        <v>0</v>
      </c>
      <c r="J150" s="49">
        <v>0</v>
      </c>
      <c r="K150" s="49">
        <v>0</v>
      </c>
      <c r="L150" s="49">
        <v>22531352</v>
      </c>
      <c r="M150" s="49">
        <v>28270586</v>
      </c>
      <c r="N150" s="49">
        <v>29361708</v>
      </c>
      <c r="O150" s="49">
        <v>34342990</v>
      </c>
      <c r="P150" s="49">
        <v>34460438</v>
      </c>
      <c r="Q150" s="49">
        <v>35415479</v>
      </c>
      <c r="R150" s="49">
        <v>35990190</v>
      </c>
      <c r="S150" s="49">
        <v>37375775</v>
      </c>
      <c r="T150" s="49">
        <f>'Refundable EITC'!B150+'NonEITC Refundable Tax Credit'!B150</f>
        <v>36792452</v>
      </c>
      <c r="U150" s="49">
        <f>'Refundable EITC'!C150+'NonEITC Refundable Tax Credit'!C150</f>
        <v>36364166</v>
      </c>
      <c r="V150" s="49">
        <f>'Refundable EITC'!D150+'NonEITC Refundable Tax Credit'!D150</f>
        <v>35062419</v>
      </c>
      <c r="W150" s="49">
        <f>'Refundable EITC'!E150+'NonEITC Refundable Tax Credit'!E150</f>
        <v>33834354</v>
      </c>
      <c r="X150" s="49">
        <f>'Refundable EITC'!F150+'NonEITC Refundable Tax Credit'!F150</f>
        <v>32813202</v>
      </c>
      <c r="Y150" s="49">
        <f>'Refundable EITC'!G150+'NonEITC Refundable Tax Credit'!G150</f>
        <v>32472001</v>
      </c>
      <c r="Z150" s="49">
        <f>'Refundable EITC'!H150+'NonEITC Refundable Tax Credit'!H150</f>
        <v>29122455.25</v>
      </c>
    </row>
    <row r="151" spans="1:26">
      <c r="A151" s="51" t="s">
        <v>127</v>
      </c>
      <c r="B151" s="49">
        <v>0</v>
      </c>
      <c r="C151" s="49">
        <v>0</v>
      </c>
      <c r="D151" s="52">
        <v>0</v>
      </c>
      <c r="E151" s="49">
        <v>0</v>
      </c>
      <c r="F151" s="49">
        <v>0</v>
      </c>
      <c r="G151" s="49">
        <v>0</v>
      </c>
      <c r="H151" s="49">
        <v>0</v>
      </c>
      <c r="I151" s="49">
        <v>0</v>
      </c>
      <c r="J151" s="49">
        <v>0</v>
      </c>
      <c r="K151" s="49">
        <v>0</v>
      </c>
      <c r="L151" s="49">
        <v>0</v>
      </c>
      <c r="M151" s="49">
        <v>0</v>
      </c>
      <c r="N151" s="49">
        <v>0</v>
      </c>
      <c r="O151" s="49">
        <v>0</v>
      </c>
      <c r="P151" s="49">
        <v>0</v>
      </c>
      <c r="Q151" s="49">
        <v>0</v>
      </c>
      <c r="R151" s="49">
        <v>0</v>
      </c>
      <c r="S151" s="49">
        <v>0</v>
      </c>
      <c r="T151" s="49">
        <f>'Refundable EITC'!B151+'NonEITC Refundable Tax Credit'!B151</f>
        <v>0</v>
      </c>
      <c r="U151" s="49">
        <f>'Refundable EITC'!C151+'NonEITC Refundable Tax Credit'!C151</f>
        <v>0</v>
      </c>
      <c r="V151" s="49">
        <f>'Refundable EITC'!D151+'NonEITC Refundable Tax Credit'!D151</f>
        <v>0</v>
      </c>
      <c r="W151" s="49">
        <f>'Refundable EITC'!E151+'NonEITC Refundable Tax Credit'!E151</f>
        <v>0</v>
      </c>
      <c r="X151" s="49">
        <f>'Refundable EITC'!F151+'NonEITC Refundable Tax Credit'!F151</f>
        <v>0</v>
      </c>
      <c r="Y151" s="49">
        <f>'Refundable EITC'!G151+'NonEITC Refundable Tax Credit'!G151</f>
        <v>0</v>
      </c>
      <c r="Z151" s="49">
        <f>'Refundable EITC'!H151+'NonEITC Refundable Tax Credit'!H151</f>
        <v>0</v>
      </c>
    </row>
    <row r="152" spans="1:26">
      <c r="A152" s="51" t="s">
        <v>128</v>
      </c>
      <c r="B152" s="49">
        <v>0</v>
      </c>
      <c r="C152" s="49">
        <v>0</v>
      </c>
      <c r="D152" s="52">
        <v>0</v>
      </c>
      <c r="E152" s="49">
        <v>0</v>
      </c>
      <c r="F152" s="49">
        <v>0</v>
      </c>
      <c r="G152" s="49">
        <v>0</v>
      </c>
      <c r="H152" s="49">
        <v>0</v>
      </c>
      <c r="I152" s="49">
        <v>0</v>
      </c>
      <c r="J152" s="49">
        <v>0</v>
      </c>
      <c r="K152" s="49">
        <v>0</v>
      </c>
      <c r="L152" s="49">
        <v>0</v>
      </c>
      <c r="M152" s="49">
        <v>0</v>
      </c>
      <c r="N152" s="49">
        <v>0</v>
      </c>
      <c r="O152" s="49">
        <v>0</v>
      </c>
      <c r="P152" s="49">
        <v>0</v>
      </c>
      <c r="Q152" s="49">
        <v>0</v>
      </c>
      <c r="R152" s="49">
        <v>0</v>
      </c>
      <c r="S152" s="49">
        <v>0</v>
      </c>
      <c r="T152" s="49">
        <f>'Refundable EITC'!B152+'NonEITC Refundable Tax Credit'!B152</f>
        <v>0</v>
      </c>
      <c r="U152" s="49">
        <f>'Refundable EITC'!C152+'NonEITC Refundable Tax Credit'!C152</f>
        <v>0</v>
      </c>
      <c r="V152" s="49">
        <f>'Refundable EITC'!D152+'NonEITC Refundable Tax Credit'!D152</f>
        <v>0</v>
      </c>
      <c r="W152" s="49">
        <f>'Refundable EITC'!E152+'NonEITC Refundable Tax Credit'!E152</f>
        <v>0</v>
      </c>
      <c r="X152" s="49">
        <f>'Refundable EITC'!F152+'NonEITC Refundable Tax Credit'!F152</f>
        <v>0</v>
      </c>
      <c r="Y152" s="49">
        <f>'Refundable EITC'!G152+'NonEITC Refundable Tax Credit'!G152</f>
        <v>0</v>
      </c>
      <c r="Z152" s="49">
        <f>'Refundable EITC'!H152+'NonEITC Refundable Tax Credit'!H152</f>
        <v>0</v>
      </c>
    </row>
    <row r="153" spans="1:26">
      <c r="A153" s="51" t="s">
        <v>130</v>
      </c>
      <c r="B153" s="49">
        <v>0</v>
      </c>
      <c r="C153" s="49">
        <v>0</v>
      </c>
      <c r="D153" s="52">
        <v>0</v>
      </c>
      <c r="E153" s="49">
        <v>0</v>
      </c>
      <c r="F153" s="49">
        <v>48349847</v>
      </c>
      <c r="G153" s="49">
        <v>67436032</v>
      </c>
      <c r="H153" s="49">
        <v>28073017</v>
      </c>
      <c r="I153" s="49">
        <v>0</v>
      </c>
      <c r="J153" s="49">
        <v>0</v>
      </c>
      <c r="K153" s="49">
        <v>0</v>
      </c>
      <c r="L153" s="49">
        <v>0</v>
      </c>
      <c r="M153" s="49">
        <v>98894131</v>
      </c>
      <c r="N153" s="49">
        <v>187742169</v>
      </c>
      <c r="O153" s="49">
        <v>245217626</v>
      </c>
      <c r="P153" s="49">
        <v>196939508</v>
      </c>
      <c r="Q153" s="49">
        <v>153376891</v>
      </c>
      <c r="R153" s="49">
        <v>153524612</v>
      </c>
      <c r="S153" s="49">
        <v>168519312</v>
      </c>
      <c r="T153" s="49">
        <f>'Refundable EITC'!B153+'NonEITC Refundable Tax Credit'!B153</f>
        <v>176677632</v>
      </c>
      <c r="U153" s="49">
        <f>'Refundable EITC'!C153+'NonEITC Refundable Tax Credit'!C153</f>
        <v>287177016</v>
      </c>
      <c r="V153" s="49">
        <f>'Refundable EITC'!D153+'NonEITC Refundable Tax Credit'!D153</f>
        <v>241319092</v>
      </c>
      <c r="W153" s="49">
        <f>'Refundable EITC'!E153+'NonEITC Refundable Tax Credit'!E153</f>
        <v>225460631</v>
      </c>
      <c r="X153" s="49">
        <f>'Refundable EITC'!F153+'NonEITC Refundable Tax Credit'!F153</f>
        <v>242072985</v>
      </c>
      <c r="Y153" s="49">
        <f>'Refundable EITC'!G153+'NonEITC Refundable Tax Credit'!G153</f>
        <v>266308842</v>
      </c>
      <c r="Z153" s="49">
        <f>'Refundable EITC'!H153+'NonEITC Refundable Tax Credit'!H153</f>
        <v>360652294</v>
      </c>
    </row>
    <row r="154" spans="1:26">
      <c r="A154" s="51" t="s">
        <v>131</v>
      </c>
      <c r="B154" s="49">
        <v>0</v>
      </c>
      <c r="C154" s="49">
        <v>0</v>
      </c>
      <c r="D154" s="52">
        <v>0</v>
      </c>
      <c r="E154" s="49">
        <v>0</v>
      </c>
      <c r="F154" s="49">
        <v>0</v>
      </c>
      <c r="G154" s="49">
        <v>0</v>
      </c>
      <c r="H154" s="49">
        <v>0</v>
      </c>
      <c r="I154" s="49">
        <v>0</v>
      </c>
      <c r="J154" s="49">
        <v>0</v>
      </c>
      <c r="K154" s="49">
        <v>0</v>
      </c>
      <c r="L154" s="49">
        <v>2450000</v>
      </c>
      <c r="M154" s="49">
        <v>24250000</v>
      </c>
      <c r="N154" s="49">
        <v>27513285</v>
      </c>
      <c r="O154" s="49">
        <v>44700000</v>
      </c>
      <c r="P154" s="49">
        <v>49800000</v>
      </c>
      <c r="Q154" s="49">
        <v>47200000</v>
      </c>
      <c r="R154" s="49">
        <v>47440000</v>
      </c>
      <c r="S154" s="49">
        <v>47620000</v>
      </c>
      <c r="T154" s="49">
        <f>'Refundable EITC'!B154+'NonEITC Refundable Tax Credit'!B154</f>
        <v>48312000</v>
      </c>
      <c r="U154" s="49">
        <f>'Refundable EITC'!C154+'NonEITC Refundable Tax Credit'!C154</f>
        <v>75834533</v>
      </c>
      <c r="V154" s="49">
        <f>'Refundable EITC'!D154+'NonEITC Refundable Tax Credit'!D154</f>
        <v>74623200</v>
      </c>
      <c r="W154" s="49">
        <f>'Refundable EITC'!E154+'NonEITC Refundable Tax Credit'!E154</f>
        <v>71929002</v>
      </c>
      <c r="X154" s="49">
        <f>'Refundable EITC'!F154+'NonEITC Refundable Tax Credit'!F154</f>
        <v>45478428</v>
      </c>
      <c r="Y154" s="49">
        <f>'Refundable EITC'!G154+'NonEITC Refundable Tax Credit'!G154</f>
        <v>74691279</v>
      </c>
      <c r="Z154" s="49">
        <f>'Refundable EITC'!H154+'NonEITC Refundable Tax Credit'!H154</f>
        <v>135270344</v>
      </c>
    </row>
    <row r="155" spans="1:26">
      <c r="A155" s="51" t="s">
        <v>132</v>
      </c>
      <c r="B155" s="49">
        <v>0</v>
      </c>
      <c r="C155" s="49">
        <v>0</v>
      </c>
      <c r="D155" s="52">
        <v>0</v>
      </c>
      <c r="E155" s="49">
        <v>504068705</v>
      </c>
      <c r="F155" s="49">
        <v>382007253</v>
      </c>
      <c r="G155" s="49">
        <v>448695382</v>
      </c>
      <c r="H155" s="49">
        <v>577076632</v>
      </c>
      <c r="I155" s="49">
        <v>713701927</v>
      </c>
      <c r="J155" s="49">
        <v>738779413</v>
      </c>
      <c r="K155" s="49">
        <v>818735112</v>
      </c>
      <c r="L155" s="49">
        <v>903698217</v>
      </c>
      <c r="M155" s="49">
        <v>894691700</v>
      </c>
      <c r="N155" s="49">
        <v>1220555812</v>
      </c>
      <c r="O155" s="49">
        <v>1424906519</v>
      </c>
      <c r="P155" s="49">
        <v>1363970679</v>
      </c>
      <c r="Q155" s="49">
        <v>1413637646</v>
      </c>
      <c r="R155" s="49">
        <v>1426501045</v>
      </c>
      <c r="S155" s="49">
        <v>1486920816</v>
      </c>
      <c r="T155" s="49">
        <f>'Refundable EITC'!B155+'NonEITC Refundable Tax Credit'!B155</f>
        <v>1510253713</v>
      </c>
      <c r="U155" s="49">
        <f>'Refundable EITC'!C155+'NonEITC Refundable Tax Credit'!C155</f>
        <v>1485103007</v>
      </c>
      <c r="V155" s="49">
        <f>'Refundable EITC'!D155+'NonEITC Refundable Tax Credit'!D155</f>
        <v>1410979994</v>
      </c>
      <c r="W155" s="49">
        <f>'Refundable EITC'!E155+'NonEITC Refundable Tax Credit'!E155</f>
        <v>1403064970</v>
      </c>
      <c r="X155" s="49">
        <f>'Refundable EITC'!F155+'NonEITC Refundable Tax Credit'!F155</f>
        <v>1324586116</v>
      </c>
      <c r="Y155" s="49">
        <f>'Refundable EITC'!G155+'NonEITC Refundable Tax Credit'!G155</f>
        <v>1296115959</v>
      </c>
      <c r="Z155" s="49">
        <f>'Refundable EITC'!H155+'NonEITC Refundable Tax Credit'!H155</f>
        <v>1026718358</v>
      </c>
    </row>
    <row r="156" spans="1:26">
      <c r="A156" s="51" t="s">
        <v>75</v>
      </c>
      <c r="B156" s="49">
        <v>0</v>
      </c>
      <c r="C156" s="49">
        <v>0</v>
      </c>
      <c r="D156" s="52">
        <v>0</v>
      </c>
      <c r="E156" s="49">
        <v>0</v>
      </c>
      <c r="F156" s="49">
        <v>0</v>
      </c>
      <c r="G156" s="49">
        <v>0</v>
      </c>
      <c r="H156" s="49">
        <v>0</v>
      </c>
      <c r="I156" s="49">
        <v>0</v>
      </c>
      <c r="J156" s="49">
        <v>0</v>
      </c>
      <c r="K156" s="49">
        <v>0</v>
      </c>
      <c r="L156" s="49">
        <v>0</v>
      </c>
      <c r="M156" s="49">
        <v>0</v>
      </c>
      <c r="N156" s="49">
        <v>29887303</v>
      </c>
      <c r="O156" s="49">
        <v>51088580</v>
      </c>
      <c r="P156" s="49">
        <v>51426213</v>
      </c>
      <c r="Q156" s="49">
        <v>55166326</v>
      </c>
      <c r="R156" s="49">
        <v>56831959</v>
      </c>
      <c r="S156" s="49">
        <v>51812198</v>
      </c>
      <c r="T156" s="49">
        <f>'Refundable EITC'!B156+'NonEITC Refundable Tax Credit'!B156</f>
        <v>0</v>
      </c>
      <c r="U156" s="49">
        <f>'Refundable EITC'!C156+'NonEITC Refundable Tax Credit'!C156</f>
        <v>0</v>
      </c>
      <c r="V156" s="49">
        <f>'Refundable EITC'!D156+'NonEITC Refundable Tax Credit'!D156</f>
        <v>0</v>
      </c>
      <c r="W156" s="49">
        <f>'Refundable EITC'!E156+'NonEITC Refundable Tax Credit'!E156</f>
        <v>0</v>
      </c>
      <c r="X156" s="49">
        <f>'Refundable EITC'!F156+'NonEITC Refundable Tax Credit'!F156</f>
        <v>0</v>
      </c>
      <c r="Y156" s="49">
        <f>'Refundable EITC'!G156+'NonEITC Refundable Tax Credit'!G156</f>
        <v>0</v>
      </c>
      <c r="Z156" s="49">
        <f>'Refundable EITC'!H156+'NonEITC Refundable Tax Credit'!H156</f>
        <v>0</v>
      </c>
    </row>
    <row r="157" spans="1:26">
      <c r="A157" s="51" t="s">
        <v>133</v>
      </c>
      <c r="B157" s="49">
        <v>0</v>
      </c>
      <c r="C157" s="49">
        <v>0</v>
      </c>
      <c r="D157" s="52">
        <v>0</v>
      </c>
      <c r="E157" s="49">
        <v>0</v>
      </c>
      <c r="F157" s="49">
        <v>0</v>
      </c>
      <c r="G157" s="49">
        <v>0</v>
      </c>
      <c r="H157" s="49">
        <v>0</v>
      </c>
      <c r="I157" s="49">
        <v>0</v>
      </c>
      <c r="J157" s="49">
        <v>0</v>
      </c>
      <c r="K157" s="49">
        <v>0</v>
      </c>
      <c r="L157" s="49">
        <v>0</v>
      </c>
      <c r="M157" s="49">
        <v>0</v>
      </c>
      <c r="N157" s="49">
        <v>0</v>
      </c>
      <c r="O157" s="49">
        <v>0</v>
      </c>
      <c r="P157" s="49">
        <v>0</v>
      </c>
      <c r="Q157" s="49">
        <v>0</v>
      </c>
      <c r="R157" s="49">
        <v>0</v>
      </c>
      <c r="S157" s="49">
        <v>0</v>
      </c>
      <c r="T157" s="49">
        <f>'Refundable EITC'!B157+'NonEITC Refundable Tax Credit'!B157</f>
        <v>0</v>
      </c>
      <c r="U157" s="49">
        <f>'Refundable EITC'!C157+'NonEITC Refundable Tax Credit'!C157</f>
        <v>0</v>
      </c>
      <c r="V157" s="49">
        <f>'Refundable EITC'!D157+'NonEITC Refundable Tax Credit'!D157</f>
        <v>0</v>
      </c>
      <c r="W157" s="49">
        <f>'Refundable EITC'!E157+'NonEITC Refundable Tax Credit'!E157</f>
        <v>0</v>
      </c>
      <c r="X157" s="49">
        <f>'Refundable EITC'!F157+'NonEITC Refundable Tax Credit'!F157</f>
        <v>0</v>
      </c>
      <c r="Y157" s="49">
        <f>'Refundable EITC'!G157+'NonEITC Refundable Tax Credit'!G157</f>
        <v>0</v>
      </c>
      <c r="Z157" s="49">
        <f>'Refundable EITC'!H157+'NonEITC Refundable Tax Credit'!H157</f>
        <v>0</v>
      </c>
    </row>
    <row r="158" spans="1:26">
      <c r="A158" s="51" t="s">
        <v>134</v>
      </c>
      <c r="B158" s="49">
        <v>0</v>
      </c>
      <c r="C158" s="49">
        <v>0</v>
      </c>
      <c r="D158" s="52">
        <v>0</v>
      </c>
      <c r="E158" s="49">
        <v>0</v>
      </c>
      <c r="F158" s="49">
        <v>0</v>
      </c>
      <c r="G158" s="49">
        <v>0</v>
      </c>
      <c r="H158" s="49">
        <v>0</v>
      </c>
      <c r="I158" s="49">
        <v>0</v>
      </c>
      <c r="J158" s="49">
        <v>0</v>
      </c>
      <c r="K158" s="49">
        <v>0</v>
      </c>
      <c r="L158" s="49">
        <v>0</v>
      </c>
      <c r="M158" s="49">
        <v>0</v>
      </c>
      <c r="N158" s="49">
        <v>0</v>
      </c>
      <c r="O158" s="49">
        <v>0</v>
      </c>
      <c r="P158" s="49">
        <v>0</v>
      </c>
      <c r="Q158" s="49">
        <v>0</v>
      </c>
      <c r="R158" s="49">
        <v>0</v>
      </c>
      <c r="S158" s="49">
        <v>0</v>
      </c>
      <c r="T158" s="49">
        <f>'Refundable EITC'!B158+'NonEITC Refundable Tax Credit'!B158</f>
        <v>0</v>
      </c>
      <c r="U158" s="49">
        <f>'Refundable EITC'!C158+'NonEITC Refundable Tax Credit'!C158</f>
        <v>0</v>
      </c>
      <c r="V158" s="49">
        <f>'Refundable EITC'!D158+'NonEITC Refundable Tax Credit'!D158</f>
        <v>0</v>
      </c>
      <c r="W158" s="49">
        <f>'Refundable EITC'!E158+'NonEITC Refundable Tax Credit'!E158</f>
        <v>0</v>
      </c>
      <c r="X158" s="49">
        <f>'Refundable EITC'!F158+'NonEITC Refundable Tax Credit'!F158</f>
        <v>0</v>
      </c>
      <c r="Y158" s="49">
        <f>'Refundable EITC'!G158+'NonEITC Refundable Tax Credit'!G158</f>
        <v>0</v>
      </c>
      <c r="Z158" s="49">
        <f>'Refundable EITC'!H158+'NonEITC Refundable Tax Credit'!H158</f>
        <v>0</v>
      </c>
    </row>
    <row r="159" spans="1:26">
      <c r="A159" s="51" t="s">
        <v>136</v>
      </c>
      <c r="B159" s="49">
        <v>0</v>
      </c>
      <c r="C159" s="49">
        <v>0</v>
      </c>
      <c r="D159" s="52">
        <v>0</v>
      </c>
      <c r="E159" s="49">
        <v>0</v>
      </c>
      <c r="F159" s="49">
        <v>0</v>
      </c>
      <c r="G159" s="49">
        <v>0</v>
      </c>
      <c r="H159" s="49">
        <v>0</v>
      </c>
      <c r="I159" s="49">
        <v>0</v>
      </c>
      <c r="J159" s="49">
        <v>0</v>
      </c>
      <c r="K159" s="49">
        <v>0</v>
      </c>
      <c r="L159" s="49">
        <v>0</v>
      </c>
      <c r="M159" s="49">
        <v>0</v>
      </c>
      <c r="N159" s="49">
        <v>0</v>
      </c>
      <c r="O159" s="49">
        <v>0</v>
      </c>
      <c r="P159" s="49">
        <v>0</v>
      </c>
      <c r="Q159" s="49">
        <v>0</v>
      </c>
      <c r="R159" s="49">
        <v>0</v>
      </c>
      <c r="S159" s="49">
        <v>0</v>
      </c>
      <c r="T159" s="49">
        <f>'Refundable EITC'!B159+'NonEITC Refundable Tax Credit'!B159</f>
        <v>0</v>
      </c>
      <c r="U159" s="49">
        <f>'Refundable EITC'!C159+'NonEITC Refundable Tax Credit'!C159</f>
        <v>0</v>
      </c>
      <c r="V159" s="49">
        <f>'Refundable EITC'!D159+'NonEITC Refundable Tax Credit'!D159</f>
        <v>0</v>
      </c>
      <c r="W159" s="49">
        <f>'Refundable EITC'!E159+'NonEITC Refundable Tax Credit'!E159</f>
        <v>0</v>
      </c>
      <c r="X159" s="49">
        <f>'Refundable EITC'!F159+'NonEITC Refundable Tax Credit'!F159</f>
        <v>0</v>
      </c>
      <c r="Y159" s="49">
        <f>'Refundable EITC'!G159+'NonEITC Refundable Tax Credit'!G159</f>
        <v>0</v>
      </c>
      <c r="Z159" s="49">
        <f>'Refundable EITC'!H159+'NonEITC Refundable Tax Credit'!H159</f>
        <v>0</v>
      </c>
    </row>
    <row r="160" spans="1:26">
      <c r="A160" s="51" t="s">
        <v>145</v>
      </c>
      <c r="B160" s="49">
        <v>0</v>
      </c>
      <c r="C160" s="49">
        <v>0</v>
      </c>
      <c r="D160" s="52">
        <v>0</v>
      </c>
      <c r="E160" s="49">
        <v>0</v>
      </c>
      <c r="F160" s="49">
        <v>0</v>
      </c>
      <c r="G160" s="49">
        <v>0</v>
      </c>
      <c r="H160" s="49">
        <v>0</v>
      </c>
      <c r="I160" s="49">
        <v>3137872</v>
      </c>
      <c r="J160" s="49">
        <v>3523890</v>
      </c>
      <c r="K160" s="49">
        <v>2462925</v>
      </c>
      <c r="L160" s="49">
        <v>5325786</v>
      </c>
      <c r="M160" s="49">
        <v>1834268</v>
      </c>
      <c r="N160" s="49">
        <v>923488</v>
      </c>
      <c r="O160" s="49">
        <v>1047514</v>
      </c>
      <c r="P160" s="49">
        <v>1591295</v>
      </c>
      <c r="Q160" s="49">
        <v>917689</v>
      </c>
      <c r="R160" s="49">
        <v>1082793</v>
      </c>
      <c r="S160" s="49">
        <v>11122</v>
      </c>
      <c r="T160" s="49">
        <f>'Refundable EITC'!B160+'NonEITC Refundable Tax Credit'!B160</f>
        <v>2021712</v>
      </c>
      <c r="U160" s="49">
        <f>'Refundable EITC'!C160+'NonEITC Refundable Tax Credit'!C160</f>
        <v>2710603</v>
      </c>
      <c r="V160" s="49">
        <f>'Refundable EITC'!D160+'NonEITC Refundable Tax Credit'!D160</f>
        <v>1466548</v>
      </c>
      <c r="W160" s="49">
        <f>'Refundable EITC'!E160+'NonEITC Refundable Tax Credit'!E160</f>
        <v>3380632</v>
      </c>
      <c r="X160" s="49">
        <f>'Refundable EITC'!F160+'NonEITC Refundable Tax Credit'!F160</f>
        <v>3380632</v>
      </c>
      <c r="Y160" s="49">
        <f>'Refundable EITC'!G160+'NonEITC Refundable Tax Credit'!G160</f>
        <v>3380632</v>
      </c>
      <c r="Z160" s="49">
        <f>'Refundable EITC'!H160+'NonEITC Refundable Tax Credit'!H160</f>
        <v>3380632</v>
      </c>
    </row>
    <row r="161" spans="1:26">
      <c r="A161" s="51" t="s">
        <v>138</v>
      </c>
      <c r="B161" s="49">
        <v>0</v>
      </c>
      <c r="C161" s="49">
        <v>0</v>
      </c>
      <c r="D161" s="52">
        <v>0</v>
      </c>
      <c r="E161" s="49">
        <v>0</v>
      </c>
      <c r="F161" s="49">
        <v>0</v>
      </c>
      <c r="G161" s="49">
        <v>0</v>
      </c>
      <c r="H161" s="49">
        <v>0</v>
      </c>
      <c r="I161" s="49">
        <v>0</v>
      </c>
      <c r="J161" s="49">
        <v>0</v>
      </c>
      <c r="K161" s="49">
        <v>0</v>
      </c>
      <c r="L161" s="49">
        <v>0</v>
      </c>
      <c r="M161" s="49">
        <v>0</v>
      </c>
      <c r="N161" s="49">
        <v>0</v>
      </c>
      <c r="O161" s="49">
        <v>0</v>
      </c>
      <c r="P161" s="49">
        <v>0</v>
      </c>
      <c r="Q161" s="49">
        <v>0</v>
      </c>
      <c r="R161" s="49">
        <v>0</v>
      </c>
      <c r="S161" s="49">
        <v>0</v>
      </c>
      <c r="T161" s="49">
        <f>'Refundable EITC'!B161+'NonEITC Refundable Tax Credit'!B161</f>
        <v>0</v>
      </c>
      <c r="U161" s="49">
        <f>'Refundable EITC'!C161+'NonEITC Refundable Tax Credit'!C161</f>
        <v>0</v>
      </c>
      <c r="V161" s="49">
        <f>'Refundable EITC'!D161+'NonEITC Refundable Tax Credit'!D161</f>
        <v>0</v>
      </c>
      <c r="W161" s="49">
        <f>'Refundable EITC'!E161+'NonEITC Refundable Tax Credit'!E161</f>
        <v>0</v>
      </c>
      <c r="X161" s="49">
        <f>'Refundable EITC'!F161+'NonEITC Refundable Tax Credit'!F161</f>
        <v>0</v>
      </c>
      <c r="Y161" s="49">
        <f>'Refundable EITC'!G161+'NonEITC Refundable Tax Credit'!G161</f>
        <v>0</v>
      </c>
      <c r="Z161" s="49">
        <f>'Refundable EITC'!H161+'NonEITC Refundable Tax Credit'!H161</f>
        <v>0</v>
      </c>
    </row>
    <row r="162" spans="1:26">
      <c r="A162" s="51" t="s">
        <v>140</v>
      </c>
      <c r="B162" s="49">
        <v>0</v>
      </c>
      <c r="C162" s="49">
        <v>0</v>
      </c>
      <c r="D162" s="52">
        <v>0</v>
      </c>
      <c r="E162" s="49">
        <v>0</v>
      </c>
      <c r="F162" s="49">
        <v>0</v>
      </c>
      <c r="G162" s="49">
        <v>0</v>
      </c>
      <c r="H162" s="49">
        <v>0</v>
      </c>
      <c r="I162" s="49">
        <v>0</v>
      </c>
      <c r="J162" s="49">
        <v>0</v>
      </c>
      <c r="K162" s="49">
        <v>0</v>
      </c>
      <c r="L162" s="49">
        <v>3697312</v>
      </c>
      <c r="M162" s="49">
        <v>4221320</v>
      </c>
      <c r="N162" s="49">
        <v>4442749</v>
      </c>
      <c r="O162" s="49">
        <v>10441808</v>
      </c>
      <c r="P162" s="49">
        <v>10170800</v>
      </c>
      <c r="Q162" s="49">
        <v>10126205</v>
      </c>
      <c r="R162" s="49">
        <v>9466850</v>
      </c>
      <c r="S162" s="49">
        <v>9556239</v>
      </c>
      <c r="T162" s="49">
        <f>'Refundable EITC'!B162+'NonEITC Refundable Tax Credit'!B162</f>
        <v>6375667</v>
      </c>
      <c r="U162" s="49">
        <f>'Refundable EITC'!C162+'NonEITC Refundable Tax Credit'!C162</f>
        <v>18501082</v>
      </c>
      <c r="V162" s="49">
        <f>'Refundable EITC'!D162+'NonEITC Refundable Tax Credit'!D162</f>
        <v>19128523</v>
      </c>
      <c r="W162" s="49">
        <f>'Refundable EITC'!E162+'NonEITC Refundable Tax Credit'!E162</f>
        <v>22704603</v>
      </c>
      <c r="X162" s="49">
        <f>'Refundable EITC'!F162+'NonEITC Refundable Tax Credit'!F162</f>
        <v>22715357</v>
      </c>
      <c r="Y162" s="49">
        <f>'Refundable EITC'!G162+'NonEITC Refundable Tax Credit'!G162</f>
        <v>22213792</v>
      </c>
      <c r="Z162" s="49">
        <f>'Refundable EITC'!H162+'NonEITC Refundable Tax Credit'!H162</f>
        <v>16083620</v>
      </c>
    </row>
    <row r="163" spans="1:26">
      <c r="A163" s="51" t="s">
        <v>142</v>
      </c>
      <c r="B163" s="49">
        <v>0</v>
      </c>
      <c r="C163" s="49">
        <v>0</v>
      </c>
      <c r="D163" s="52">
        <v>0</v>
      </c>
      <c r="E163" s="49">
        <v>0</v>
      </c>
      <c r="F163" s="49">
        <v>0</v>
      </c>
      <c r="G163" s="49">
        <v>0</v>
      </c>
      <c r="H163" s="49">
        <v>0</v>
      </c>
      <c r="I163" s="49">
        <v>0</v>
      </c>
      <c r="J163" s="49">
        <v>0</v>
      </c>
      <c r="K163" s="49">
        <v>0</v>
      </c>
      <c r="L163" s="49">
        <v>0</v>
      </c>
      <c r="M163" s="49">
        <v>0</v>
      </c>
      <c r="N163" s="49">
        <v>0</v>
      </c>
      <c r="O163" s="49">
        <v>0</v>
      </c>
      <c r="P163" s="49">
        <v>0</v>
      </c>
      <c r="Q163" s="49">
        <v>0</v>
      </c>
      <c r="R163" s="49">
        <v>0</v>
      </c>
      <c r="S163" s="49">
        <v>0</v>
      </c>
      <c r="T163" s="49">
        <f>'Refundable EITC'!B163+'NonEITC Refundable Tax Credit'!B163</f>
        <v>0</v>
      </c>
      <c r="U163" s="49">
        <f>'Refundable EITC'!C163+'NonEITC Refundable Tax Credit'!C163</f>
        <v>0</v>
      </c>
      <c r="V163" s="49">
        <f>'Refundable EITC'!D163+'NonEITC Refundable Tax Credit'!D163</f>
        <v>0</v>
      </c>
      <c r="W163" s="49">
        <f>'Refundable EITC'!E163+'NonEITC Refundable Tax Credit'!E163</f>
        <v>0</v>
      </c>
      <c r="X163" s="49">
        <f>'Refundable EITC'!F163+'NonEITC Refundable Tax Credit'!F163</f>
        <v>0</v>
      </c>
      <c r="Y163" s="49">
        <f>'Refundable EITC'!G163+'NonEITC Refundable Tax Credit'!G163</f>
        <v>0</v>
      </c>
      <c r="Z163" s="49">
        <f>'Refundable EITC'!H163+'NonEITC Refundable Tax Credit'!H163</f>
        <v>0</v>
      </c>
    </row>
    <row r="164" spans="1:26">
      <c r="A164" s="51" t="s">
        <v>144</v>
      </c>
      <c r="B164" s="49">
        <v>0</v>
      </c>
      <c r="C164" s="49">
        <v>0</v>
      </c>
      <c r="D164" s="52">
        <v>0</v>
      </c>
      <c r="E164" s="49">
        <v>0</v>
      </c>
      <c r="F164" s="49">
        <v>0</v>
      </c>
      <c r="G164" s="49">
        <v>0</v>
      </c>
      <c r="H164" s="49">
        <v>0</v>
      </c>
      <c r="I164" s="49">
        <v>0</v>
      </c>
      <c r="J164" s="49">
        <v>0</v>
      </c>
      <c r="K164" s="49">
        <v>0</v>
      </c>
      <c r="L164" s="49">
        <v>0</v>
      </c>
      <c r="M164" s="49">
        <v>0</v>
      </c>
      <c r="N164" s="49">
        <v>0</v>
      </c>
      <c r="O164" s="49">
        <v>0</v>
      </c>
      <c r="P164" s="49">
        <v>0</v>
      </c>
      <c r="Q164" s="49">
        <v>0</v>
      </c>
      <c r="R164" s="49">
        <v>0</v>
      </c>
      <c r="S164" s="49">
        <v>0</v>
      </c>
      <c r="T164" s="49">
        <f>'Refundable EITC'!B164+'NonEITC Refundable Tax Credit'!B164</f>
        <v>0</v>
      </c>
      <c r="U164" s="49">
        <f>'Refundable EITC'!C164+'NonEITC Refundable Tax Credit'!C164</f>
        <v>0</v>
      </c>
      <c r="V164" s="49">
        <f>'Refundable EITC'!D164+'NonEITC Refundable Tax Credit'!D164</f>
        <v>0</v>
      </c>
      <c r="W164" s="49">
        <f>'Refundable EITC'!E164+'NonEITC Refundable Tax Credit'!E164</f>
        <v>0</v>
      </c>
      <c r="X164" s="49">
        <f>'Refundable EITC'!F164+'NonEITC Refundable Tax Credit'!F164</f>
        <v>0</v>
      </c>
      <c r="Y164" s="49">
        <f>'Refundable EITC'!G164+'NonEITC Refundable Tax Credit'!G164</f>
        <v>0</v>
      </c>
      <c r="Z164" s="49">
        <f>'Refundable EITC'!H164+'NonEITC Refundable Tax Credit'!H164</f>
        <v>0</v>
      </c>
    </row>
    <row r="165" spans="1:26">
      <c r="A165" s="51" t="s">
        <v>146</v>
      </c>
      <c r="B165" s="49">
        <v>0</v>
      </c>
      <c r="C165" s="49">
        <v>0</v>
      </c>
      <c r="D165" s="52">
        <v>0</v>
      </c>
      <c r="E165" s="49">
        <v>0</v>
      </c>
      <c r="F165" s="49">
        <v>0</v>
      </c>
      <c r="G165" s="49">
        <v>0</v>
      </c>
      <c r="H165" s="49">
        <v>0</v>
      </c>
      <c r="I165" s="49">
        <v>0</v>
      </c>
      <c r="J165" s="49">
        <v>0</v>
      </c>
      <c r="K165" s="49">
        <v>0</v>
      </c>
      <c r="L165" s="49">
        <v>0</v>
      </c>
      <c r="M165" s="49">
        <v>0</v>
      </c>
      <c r="N165" s="49">
        <v>0</v>
      </c>
      <c r="O165" s="49">
        <v>0</v>
      </c>
      <c r="P165" s="49">
        <v>0</v>
      </c>
      <c r="Q165" s="49">
        <v>0</v>
      </c>
      <c r="R165" s="49">
        <v>0</v>
      </c>
      <c r="S165" s="49">
        <v>0</v>
      </c>
      <c r="T165" s="49">
        <f>'Refundable EITC'!B165+'NonEITC Refundable Tax Credit'!B165</f>
        <v>0</v>
      </c>
      <c r="U165" s="49">
        <f>'Refundable EITC'!C165+'NonEITC Refundable Tax Credit'!C165</f>
        <v>0</v>
      </c>
      <c r="V165" s="49">
        <f>'Refundable EITC'!D165+'NonEITC Refundable Tax Credit'!D165</f>
        <v>0</v>
      </c>
      <c r="W165" s="49">
        <f>'Refundable EITC'!E165+'NonEITC Refundable Tax Credit'!E165</f>
        <v>0</v>
      </c>
      <c r="X165" s="49">
        <f>'Refundable EITC'!F165+'NonEITC Refundable Tax Credit'!F165</f>
        <v>0</v>
      </c>
      <c r="Y165" s="49">
        <f>'Refundable EITC'!G165+'NonEITC Refundable Tax Credit'!G165</f>
        <v>0</v>
      </c>
      <c r="Z165" s="49">
        <f>'Refundable EITC'!H165+'NonEITC Refundable Tax Credit'!H165</f>
        <v>0</v>
      </c>
    </row>
    <row r="166" spans="1:26">
      <c r="A166" s="51" t="s">
        <v>148</v>
      </c>
      <c r="B166" s="49">
        <v>0</v>
      </c>
      <c r="C166" s="49">
        <v>0</v>
      </c>
      <c r="D166" s="52">
        <v>0</v>
      </c>
      <c r="E166" s="49">
        <v>0</v>
      </c>
      <c r="F166" s="49">
        <v>0</v>
      </c>
      <c r="G166" s="49">
        <v>0</v>
      </c>
      <c r="H166" s="49">
        <v>0</v>
      </c>
      <c r="I166" s="49">
        <v>0</v>
      </c>
      <c r="J166" s="49">
        <v>0</v>
      </c>
      <c r="K166" s="49">
        <v>0</v>
      </c>
      <c r="L166" s="49">
        <v>0</v>
      </c>
      <c r="M166" s="49">
        <v>0</v>
      </c>
      <c r="N166" s="49">
        <v>0</v>
      </c>
      <c r="O166" s="49">
        <v>0</v>
      </c>
      <c r="P166" s="49">
        <v>0</v>
      </c>
      <c r="Q166" s="49">
        <v>0</v>
      </c>
      <c r="R166" s="49">
        <v>0</v>
      </c>
      <c r="S166" s="49">
        <v>0</v>
      </c>
      <c r="T166" s="49">
        <f>'Refundable EITC'!B166+'NonEITC Refundable Tax Credit'!B166</f>
        <v>0</v>
      </c>
      <c r="U166" s="49">
        <f>'Refundable EITC'!C166+'NonEITC Refundable Tax Credit'!C166</f>
        <v>0</v>
      </c>
      <c r="V166" s="49">
        <f>'Refundable EITC'!D166+'NonEITC Refundable Tax Credit'!D166</f>
        <v>0</v>
      </c>
      <c r="W166" s="49">
        <f>'Refundable EITC'!E166+'NonEITC Refundable Tax Credit'!E166</f>
        <v>0</v>
      </c>
      <c r="X166" s="49">
        <f>'Refundable EITC'!F166+'NonEITC Refundable Tax Credit'!F166</f>
        <v>0</v>
      </c>
      <c r="Y166" s="49">
        <f>'Refundable EITC'!G166+'NonEITC Refundable Tax Credit'!G166</f>
        <v>0</v>
      </c>
      <c r="Z166" s="49">
        <f>'Refundable EITC'!H166+'NonEITC Refundable Tax Credit'!H166</f>
        <v>0</v>
      </c>
    </row>
    <row r="167" spans="1:26">
      <c r="A167" s="51" t="s">
        <v>150</v>
      </c>
      <c r="B167" s="49">
        <v>0</v>
      </c>
      <c r="C167" s="49">
        <v>0</v>
      </c>
      <c r="D167" s="52">
        <v>0</v>
      </c>
      <c r="E167" s="49">
        <v>0</v>
      </c>
      <c r="F167" s="49">
        <v>0</v>
      </c>
      <c r="G167" s="49">
        <v>0</v>
      </c>
      <c r="H167" s="49">
        <v>0</v>
      </c>
      <c r="I167" s="49">
        <v>0</v>
      </c>
      <c r="J167" s="49">
        <v>0</v>
      </c>
      <c r="K167" s="49">
        <v>0</v>
      </c>
      <c r="L167" s="49">
        <v>0</v>
      </c>
      <c r="M167" s="49">
        <v>0</v>
      </c>
      <c r="N167" s="49">
        <v>0</v>
      </c>
      <c r="O167" s="49">
        <v>0</v>
      </c>
      <c r="P167" s="49">
        <v>0</v>
      </c>
      <c r="Q167" s="49">
        <v>0</v>
      </c>
      <c r="R167" s="49">
        <v>0</v>
      </c>
      <c r="S167" s="49">
        <v>0</v>
      </c>
      <c r="T167" s="49">
        <f>'Refundable EITC'!B167+'NonEITC Refundable Tax Credit'!B167</f>
        <v>0</v>
      </c>
      <c r="U167" s="49">
        <f>'Refundable EITC'!C167+'NonEITC Refundable Tax Credit'!C167</f>
        <v>0</v>
      </c>
      <c r="V167" s="49">
        <f>'Refundable EITC'!D167+'NonEITC Refundable Tax Credit'!D167</f>
        <v>0</v>
      </c>
      <c r="W167" s="49">
        <f>'Refundable EITC'!E167+'NonEITC Refundable Tax Credit'!E167</f>
        <v>0</v>
      </c>
      <c r="X167" s="49">
        <f>'Refundable EITC'!F167+'NonEITC Refundable Tax Credit'!F167</f>
        <v>0</v>
      </c>
      <c r="Y167" s="49">
        <f>'Refundable EITC'!G167+'NonEITC Refundable Tax Credit'!G167</f>
        <v>0</v>
      </c>
      <c r="Z167" s="49">
        <f>'Refundable EITC'!H167+'NonEITC Refundable Tax Credit'!H167</f>
        <v>0</v>
      </c>
    </row>
    <row r="168" spans="1:26">
      <c r="A168" s="51" t="s">
        <v>152</v>
      </c>
      <c r="B168" s="49">
        <v>0</v>
      </c>
      <c r="C168" s="49">
        <v>0</v>
      </c>
      <c r="D168" s="52">
        <v>0</v>
      </c>
      <c r="E168" s="49">
        <v>2182568</v>
      </c>
      <c r="F168" s="49">
        <v>3592185</v>
      </c>
      <c r="G168" s="49">
        <v>4431919</v>
      </c>
      <c r="H168" s="49">
        <v>7198654</v>
      </c>
      <c r="I168" s="49">
        <v>7461406</v>
      </c>
      <c r="J168" s="49">
        <v>8028004</v>
      </c>
      <c r="K168" s="49">
        <v>8769208</v>
      </c>
      <c r="L168" s="49">
        <v>7650572</v>
      </c>
      <c r="M168" s="49">
        <v>0</v>
      </c>
      <c r="N168" s="49">
        <v>0</v>
      </c>
      <c r="O168" s="49">
        <v>0</v>
      </c>
      <c r="P168" s="49">
        <v>0</v>
      </c>
      <c r="Q168" s="49">
        <v>0</v>
      </c>
      <c r="R168" s="49">
        <v>0</v>
      </c>
      <c r="S168" s="49">
        <v>0</v>
      </c>
      <c r="T168" s="49">
        <f>'Refundable EITC'!B168+'NonEITC Refundable Tax Credit'!B168</f>
        <v>0</v>
      </c>
      <c r="U168" s="49">
        <f>'Refundable EITC'!C168+'NonEITC Refundable Tax Credit'!C168</f>
        <v>0</v>
      </c>
      <c r="V168" s="49">
        <f>'Refundable EITC'!D168+'NonEITC Refundable Tax Credit'!D168</f>
        <v>0</v>
      </c>
      <c r="W168" s="49">
        <f>'Refundable EITC'!E168+'NonEITC Refundable Tax Credit'!E168</f>
        <v>0</v>
      </c>
      <c r="X168" s="49">
        <f>'Refundable EITC'!F168+'NonEITC Refundable Tax Credit'!F168</f>
        <v>0</v>
      </c>
      <c r="Y168" s="49">
        <f>'Refundable EITC'!G168+'NonEITC Refundable Tax Credit'!G168</f>
        <v>0</v>
      </c>
      <c r="Z168" s="49">
        <f>'Refundable EITC'!H168+'NonEITC Refundable Tax Credit'!H168</f>
        <v>0</v>
      </c>
    </row>
    <row r="169" spans="1:26">
      <c r="A169" s="51" t="s">
        <v>153</v>
      </c>
      <c r="B169" s="49">
        <v>0</v>
      </c>
      <c r="C169" s="49">
        <v>0</v>
      </c>
      <c r="D169" s="52">
        <v>0</v>
      </c>
      <c r="E169" s="49">
        <v>0</v>
      </c>
      <c r="F169" s="49">
        <v>0</v>
      </c>
      <c r="G169" s="49">
        <v>0</v>
      </c>
      <c r="H169" s="49">
        <v>0</v>
      </c>
      <c r="I169" s="49">
        <v>0</v>
      </c>
      <c r="J169" s="49">
        <v>0</v>
      </c>
      <c r="K169" s="49">
        <v>0</v>
      </c>
      <c r="L169" s="49">
        <v>0</v>
      </c>
      <c r="M169" s="49">
        <v>0</v>
      </c>
      <c r="N169" s="49">
        <v>0</v>
      </c>
      <c r="O169" s="49">
        <v>0</v>
      </c>
      <c r="P169" s="49">
        <v>0</v>
      </c>
      <c r="Q169" s="49">
        <v>0</v>
      </c>
      <c r="R169" s="49">
        <v>0</v>
      </c>
      <c r="S169" s="49">
        <v>0</v>
      </c>
      <c r="T169" s="49">
        <f>'Refundable EITC'!B169+'NonEITC Refundable Tax Credit'!B169</f>
        <v>0</v>
      </c>
      <c r="U169" s="49">
        <f>'Refundable EITC'!C169+'NonEITC Refundable Tax Credit'!C169</f>
        <v>0</v>
      </c>
      <c r="V169" s="49">
        <f>'Refundable EITC'!D169+'NonEITC Refundable Tax Credit'!D169</f>
        <v>0</v>
      </c>
      <c r="W169" s="49">
        <f>'Refundable EITC'!E169+'NonEITC Refundable Tax Credit'!E169</f>
        <v>0</v>
      </c>
      <c r="X169" s="49">
        <f>'Refundable EITC'!F169+'NonEITC Refundable Tax Credit'!F169</f>
        <v>0</v>
      </c>
      <c r="Y169" s="49">
        <f>'Refundable EITC'!G169+'NonEITC Refundable Tax Credit'!G169</f>
        <v>0</v>
      </c>
      <c r="Z169" s="49">
        <f>'Refundable EITC'!H169+'NonEITC Refundable Tax Credit'!H169</f>
        <v>0</v>
      </c>
    </row>
    <row r="170" spans="1:26">
      <c r="A170" s="51" t="s">
        <v>154</v>
      </c>
      <c r="B170" s="49">
        <v>0</v>
      </c>
      <c r="C170" s="49">
        <v>0</v>
      </c>
      <c r="D170" s="52">
        <v>0</v>
      </c>
      <c r="E170" s="49">
        <v>0</v>
      </c>
      <c r="F170" s="49">
        <v>0</v>
      </c>
      <c r="G170" s="49">
        <v>0</v>
      </c>
      <c r="H170" s="49">
        <v>0</v>
      </c>
      <c r="I170" s="49">
        <v>0</v>
      </c>
      <c r="J170" s="49">
        <v>0</v>
      </c>
      <c r="K170" s="49">
        <v>0</v>
      </c>
      <c r="L170" s="49">
        <v>0</v>
      </c>
      <c r="M170" s="49">
        <v>0</v>
      </c>
      <c r="N170" s="49">
        <v>0</v>
      </c>
      <c r="O170" s="49">
        <v>0</v>
      </c>
      <c r="P170" s="49">
        <v>0</v>
      </c>
      <c r="Q170" s="49">
        <v>0</v>
      </c>
      <c r="R170" s="49">
        <v>0</v>
      </c>
      <c r="S170" s="49">
        <v>0</v>
      </c>
      <c r="T170" s="49">
        <f>'Refundable EITC'!B170+'NonEITC Refundable Tax Credit'!B170</f>
        <v>0</v>
      </c>
      <c r="U170" s="49">
        <f>'Refundable EITC'!C170+'NonEITC Refundable Tax Credit'!C170</f>
        <v>0</v>
      </c>
      <c r="V170" s="49">
        <f>'Refundable EITC'!D170+'NonEITC Refundable Tax Credit'!D170</f>
        <v>0</v>
      </c>
      <c r="W170" s="49">
        <f>'Refundable EITC'!E170+'NonEITC Refundable Tax Credit'!E170</f>
        <v>0</v>
      </c>
      <c r="X170" s="49">
        <f>'Refundable EITC'!F170+'NonEITC Refundable Tax Credit'!F170</f>
        <v>0</v>
      </c>
      <c r="Y170" s="49">
        <f>'Refundable EITC'!G170+'NonEITC Refundable Tax Credit'!G170</f>
        <v>0</v>
      </c>
      <c r="Z170" s="49">
        <f>'Refundable EITC'!H170+'NonEITC Refundable Tax Credit'!H170</f>
        <v>0</v>
      </c>
    </row>
    <row r="171" spans="1:26">
      <c r="A171" s="51" t="s">
        <v>155</v>
      </c>
      <c r="B171" s="49">
        <v>0</v>
      </c>
      <c r="C171" s="49">
        <v>0</v>
      </c>
      <c r="D171" s="52">
        <v>0</v>
      </c>
      <c r="E171" s="49">
        <v>0</v>
      </c>
      <c r="F171" s="49">
        <v>0</v>
      </c>
      <c r="G171" s="49">
        <v>0</v>
      </c>
      <c r="H171" s="49">
        <v>0</v>
      </c>
      <c r="I171" s="49">
        <v>0</v>
      </c>
      <c r="J171" s="49">
        <v>0</v>
      </c>
      <c r="K171" s="49">
        <v>0</v>
      </c>
      <c r="L171" s="49">
        <v>0</v>
      </c>
      <c r="M171" s="49">
        <v>0</v>
      </c>
      <c r="N171" s="49">
        <v>0</v>
      </c>
      <c r="O171" s="49">
        <v>0</v>
      </c>
      <c r="P171" s="49">
        <v>0</v>
      </c>
      <c r="Q171" s="49">
        <v>0</v>
      </c>
      <c r="R171" s="49">
        <v>0</v>
      </c>
      <c r="S171" s="49">
        <v>0</v>
      </c>
      <c r="T171" s="49">
        <f>'Refundable EITC'!B171+'NonEITC Refundable Tax Credit'!B171</f>
        <v>0</v>
      </c>
      <c r="U171" s="49">
        <f>'Refundable EITC'!C171+'NonEITC Refundable Tax Credit'!C171</f>
        <v>0</v>
      </c>
      <c r="V171" s="49">
        <f>'Refundable EITC'!D171+'NonEITC Refundable Tax Credit'!D171</f>
        <v>0</v>
      </c>
      <c r="W171" s="49">
        <f>'Refundable EITC'!E171+'NonEITC Refundable Tax Credit'!E171</f>
        <v>0</v>
      </c>
      <c r="X171" s="49">
        <f>'Refundable EITC'!F171+'NonEITC Refundable Tax Credit'!F171</f>
        <v>0</v>
      </c>
      <c r="Y171" s="49">
        <f>'Refundable EITC'!G171+'NonEITC Refundable Tax Credit'!G171</f>
        <v>0</v>
      </c>
      <c r="Z171" s="49">
        <f>'Refundable EITC'!H171+'NonEITC Refundable Tax Credit'!H171</f>
        <v>0</v>
      </c>
    </row>
    <row r="172" spans="1:26">
      <c r="A172" s="51" t="s">
        <v>157</v>
      </c>
      <c r="B172" s="49">
        <v>0</v>
      </c>
      <c r="C172" s="49">
        <v>0</v>
      </c>
      <c r="D172" s="52">
        <v>0</v>
      </c>
      <c r="E172" s="49">
        <v>31307090</v>
      </c>
      <c r="F172" s="49">
        <v>0</v>
      </c>
      <c r="G172" s="49">
        <v>0</v>
      </c>
      <c r="H172" s="49">
        <v>-13738273</v>
      </c>
      <c r="I172" s="49">
        <v>0</v>
      </c>
      <c r="J172" s="49">
        <v>0</v>
      </c>
      <c r="K172" s="49">
        <v>0</v>
      </c>
      <c r="L172" s="49">
        <v>38424364</v>
      </c>
      <c r="M172" s="49">
        <v>44374889</v>
      </c>
      <c r="N172" s="49">
        <v>16139190</v>
      </c>
      <c r="O172" s="49">
        <v>32795588</v>
      </c>
      <c r="P172" s="49">
        <v>0</v>
      </c>
      <c r="Q172" s="49">
        <v>0</v>
      </c>
      <c r="R172" s="49">
        <v>0</v>
      </c>
      <c r="S172" s="49">
        <v>0</v>
      </c>
      <c r="T172" s="49">
        <f>'Refundable EITC'!B172+'NonEITC Refundable Tax Credit'!B172</f>
        <v>0</v>
      </c>
      <c r="U172" s="49">
        <f>'Refundable EITC'!C172+'NonEITC Refundable Tax Credit'!C172</f>
        <v>0</v>
      </c>
      <c r="V172" s="49">
        <f>'Refundable EITC'!D172+'NonEITC Refundable Tax Credit'!D172</f>
        <v>33223140</v>
      </c>
      <c r="W172" s="49">
        <f>'Refundable EITC'!E172+'NonEITC Refundable Tax Credit'!E172</f>
        <v>0</v>
      </c>
      <c r="X172" s="49">
        <f>'Refundable EITC'!F172+'NonEITC Refundable Tax Credit'!F172</f>
        <v>0</v>
      </c>
      <c r="Y172" s="49">
        <f>'Refundable EITC'!G172+'NonEITC Refundable Tax Credit'!G172</f>
        <v>0</v>
      </c>
      <c r="Z172" s="49">
        <f>'Refundable EITC'!H172+'NonEITC Refundable Tax Credit'!H172</f>
        <v>0</v>
      </c>
    </row>
    <row r="173" spans="1:26">
      <c r="A173" s="51" t="s">
        <v>158</v>
      </c>
      <c r="B173" s="49">
        <v>0</v>
      </c>
      <c r="C173" s="49">
        <v>0</v>
      </c>
      <c r="D173" s="52">
        <v>0</v>
      </c>
      <c r="E173" s="49">
        <v>0</v>
      </c>
      <c r="F173" s="49">
        <v>0</v>
      </c>
      <c r="G173" s="49">
        <v>0</v>
      </c>
      <c r="H173" s="49">
        <v>0</v>
      </c>
      <c r="I173" s="49">
        <v>0</v>
      </c>
      <c r="J173" s="49">
        <v>0</v>
      </c>
      <c r="K173" s="49">
        <v>0</v>
      </c>
      <c r="L173" s="49">
        <v>0</v>
      </c>
      <c r="M173" s="49">
        <v>0</v>
      </c>
      <c r="N173" s="49">
        <v>0</v>
      </c>
      <c r="O173" s="49">
        <v>0</v>
      </c>
      <c r="P173" s="49">
        <v>0</v>
      </c>
      <c r="Q173" s="49">
        <v>0</v>
      </c>
      <c r="R173" s="49">
        <v>0</v>
      </c>
      <c r="S173" s="49">
        <v>0</v>
      </c>
      <c r="T173" s="49">
        <f>'Refundable EITC'!B173+'NonEITC Refundable Tax Credit'!B173</f>
        <v>0</v>
      </c>
      <c r="U173" s="49">
        <f>'Refundable EITC'!C173+'NonEITC Refundable Tax Credit'!C173</f>
        <v>0</v>
      </c>
      <c r="V173" s="49">
        <f>'Refundable EITC'!D173+'NonEITC Refundable Tax Credit'!D173</f>
        <v>0</v>
      </c>
      <c r="W173" s="49">
        <f>'Refundable EITC'!E173+'NonEITC Refundable Tax Credit'!E173</f>
        <v>0</v>
      </c>
      <c r="X173" s="49">
        <f>'Refundable EITC'!F173+'NonEITC Refundable Tax Credit'!F173</f>
        <v>0</v>
      </c>
      <c r="Y173" s="49">
        <f>'Refundable EITC'!G173+'NonEITC Refundable Tax Credit'!G173</f>
        <v>0</v>
      </c>
      <c r="Z173" s="49">
        <f>'Refundable EITC'!H173+'NonEITC Refundable Tax Credit'!H173</f>
        <v>0</v>
      </c>
    </row>
    <row r="174" spans="1:26">
      <c r="A174" s="59" t="s">
        <v>159</v>
      </c>
      <c r="B174" s="49">
        <v>0</v>
      </c>
      <c r="C174" s="49">
        <v>0</v>
      </c>
      <c r="D174" s="40">
        <v>11300000</v>
      </c>
      <c r="E174" s="49">
        <v>588608243</v>
      </c>
      <c r="F174" s="49">
        <v>498027689</v>
      </c>
      <c r="G174" s="49">
        <v>622485931</v>
      </c>
      <c r="H174" s="49">
        <v>851326510</v>
      </c>
      <c r="I174" s="49">
        <v>957304500</v>
      </c>
      <c r="J174" s="49">
        <v>1016349251</v>
      </c>
      <c r="K174" s="49">
        <v>1127286300</v>
      </c>
      <c r="L174" s="49">
        <v>1284602181</v>
      </c>
      <c r="M174" s="49">
        <v>1474728379</v>
      </c>
      <c r="N174" s="49">
        <v>1999387494</v>
      </c>
      <c r="O174" s="49">
        <v>2480521084</v>
      </c>
      <c r="P174" s="49">
        <v>2376749869</v>
      </c>
      <c r="Q174" s="49">
        <v>2445307972</v>
      </c>
      <c r="R174" s="49">
        <v>2272105895</v>
      </c>
      <c r="S174" s="49">
        <v>2402300934</v>
      </c>
      <c r="T174" s="49">
        <f>'Refundable EITC'!B174+'NonEITC Refundable Tax Credit'!B174</f>
        <v>2405908239</v>
      </c>
      <c r="U174" s="49">
        <f>'Refundable EITC'!C174+'NonEITC Refundable Tax Credit'!C174</f>
        <v>2594514647</v>
      </c>
      <c r="V174" s="49">
        <f>'Refundable EITC'!D174+'NonEITC Refundable Tax Credit'!D174</f>
        <v>2549204822</v>
      </c>
      <c r="W174" s="49">
        <f>SUM(W123:W173)</f>
        <v>2512489826</v>
      </c>
      <c r="X174" s="49">
        <f>SUM(X123:X173)</f>
        <v>2419376643</v>
      </c>
      <c r="Y174" s="49">
        <f>'Refundable EITC'!G174+'NonEITC Refundable Tax Credit'!G174</f>
        <v>2554093208</v>
      </c>
      <c r="Z174" s="49">
        <f>'Refundable EITC'!H174+'NonEITC Refundable Tax Credit'!H174</f>
        <v>2346870283.25</v>
      </c>
    </row>
    <row r="175" spans="1:26">
      <c r="A175" s="82"/>
      <c r="B175" s="82"/>
      <c r="C175" s="82"/>
      <c r="D175" s="82"/>
      <c r="E175" s="82"/>
      <c r="F175" s="82"/>
      <c r="G175" s="82"/>
      <c r="H175" s="82"/>
      <c r="I175" s="82"/>
      <c r="J175" s="82"/>
      <c r="K175" s="82"/>
      <c r="L175" s="82"/>
      <c r="M175" s="82"/>
      <c r="N175" s="111"/>
      <c r="O175" s="111"/>
    </row>
    <row r="178" spans="1:30">
      <c r="F178" s="49">
        <f>COUNTIF(F182:F232,"&gt;0")</f>
        <v>9</v>
      </c>
      <c r="X178" s="49">
        <f>COUNTIF(X182:X232,"&lt;&gt;0")</f>
        <v>22</v>
      </c>
    </row>
    <row r="180" spans="1:30">
      <c r="A180" s="395"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30" ht="18.95" customHeight="1">
      <c r="A181" s="395"/>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50"/>
      <c r="AB181" s="50"/>
      <c r="AC181" s="50"/>
      <c r="AD181" s="50"/>
    </row>
    <row r="182" spans="1:30">
      <c r="A182" s="51" t="s">
        <v>82</v>
      </c>
      <c r="B182" s="89">
        <f>B5/'Total Funds Spent &amp; Transferred'!B5</f>
        <v>0</v>
      </c>
      <c r="C182" s="89">
        <f>C5/'Total Funds Spent &amp; Transferred'!C5</f>
        <v>0</v>
      </c>
      <c r="D182" s="89">
        <f>D5/'Total Funds Spent &amp; Transferred'!D5</f>
        <v>0</v>
      </c>
      <c r="E182" s="89">
        <f>E5/'Total Funds Spent &amp; Transferred'!E5</f>
        <v>0</v>
      </c>
      <c r="F182" s="89">
        <f>F5/'Total Funds Spent &amp; Transferred'!F5</f>
        <v>0</v>
      </c>
      <c r="G182" s="89">
        <f>G5/'Total Funds Spent &amp; Transferred'!G5</f>
        <v>0</v>
      </c>
      <c r="H182" s="89">
        <f>H5/'Total Funds Spent &amp; Transferred'!H5</f>
        <v>0</v>
      </c>
      <c r="I182" s="89">
        <f>I5/'Total Funds Spent &amp; Transferred'!I5</f>
        <v>0</v>
      </c>
      <c r="J182" s="89">
        <f>J5/'Total Funds Spent &amp; Transferred'!J5</f>
        <v>0</v>
      </c>
      <c r="K182" s="89">
        <f>K5/'Total Funds Spent &amp; Transferred'!K5</f>
        <v>0</v>
      </c>
      <c r="L182" s="89">
        <f>L5/'Total Funds Spent &amp; Transferred'!L5</f>
        <v>0</v>
      </c>
      <c r="M182" s="89">
        <f>M5/'Total Funds Spent &amp; Transferred'!M5</f>
        <v>0</v>
      </c>
      <c r="N182" s="89">
        <f>N5/'Total Funds Spent &amp; Transferred'!N5</f>
        <v>0</v>
      </c>
      <c r="O182" s="89">
        <f>O5/'Total Funds Spent &amp; Transferred'!O5</f>
        <v>0</v>
      </c>
      <c r="P182" s="89">
        <f>P5/'Total Funds Spent &amp; Transferred'!P5</f>
        <v>0</v>
      </c>
      <c r="Q182" s="89">
        <f>Q5/'Total Funds Spent &amp; Transferred'!Q5</f>
        <v>0</v>
      </c>
      <c r="R182" s="89">
        <f>R5/'Total Funds Spent &amp; Transferred'!R5</f>
        <v>0</v>
      </c>
      <c r="S182" s="89">
        <f>S5/'Total Funds Spent &amp; Transferred'!S5</f>
        <v>0</v>
      </c>
      <c r="T182" s="89">
        <f>T5/'Total Funds Spent &amp; Transferred'!T5</f>
        <v>0</v>
      </c>
      <c r="U182" s="89">
        <f>U5/'Total Funds Spent &amp; Transferred'!U5</f>
        <v>0</v>
      </c>
      <c r="V182" s="89">
        <f>V5/'Total Funds Spent &amp; Transferred'!V5</f>
        <v>0</v>
      </c>
      <c r="W182" s="89">
        <f>W5/'Total Funds Spent &amp; Transferred'!W5</f>
        <v>0</v>
      </c>
      <c r="X182" s="89">
        <f>X5/'Total Funds Spent &amp; Transferred'!X5</f>
        <v>0</v>
      </c>
      <c r="Y182" s="89">
        <f>Y5/'Total Funds Spent &amp; Transferred'!Y5</f>
        <v>0</v>
      </c>
      <c r="Z182" s="89">
        <f>Z5/'Total Funds Spent &amp; Transferred'!Z5</f>
        <v>0</v>
      </c>
    </row>
    <row r="183" spans="1:30">
      <c r="A183" s="51" t="s">
        <v>84</v>
      </c>
      <c r="B183" s="89">
        <f>B6/'Total Funds Spent &amp; Transferred'!B6</f>
        <v>0</v>
      </c>
      <c r="C183" s="89">
        <f>C6/'Total Funds Spent &amp; Transferred'!C6</f>
        <v>0</v>
      </c>
      <c r="D183" s="89">
        <f>D6/'Total Funds Spent &amp; Transferred'!D6</f>
        <v>0</v>
      </c>
      <c r="E183" s="89">
        <f>E6/'Total Funds Spent &amp; Transferred'!E6</f>
        <v>0</v>
      </c>
      <c r="F183" s="89">
        <f>F6/'Total Funds Spent &amp; Transferred'!F6</f>
        <v>0</v>
      </c>
      <c r="G183" s="89">
        <f>G6/'Total Funds Spent &amp; Transferred'!G6</f>
        <v>0</v>
      </c>
      <c r="H183" s="89">
        <f>H6/'Total Funds Spent &amp; Transferred'!H6</f>
        <v>0</v>
      </c>
      <c r="I183" s="89">
        <f>I6/'Total Funds Spent &amp; Transferred'!I6</f>
        <v>0</v>
      </c>
      <c r="J183" s="89">
        <f>J6/'Total Funds Spent &amp; Transferred'!J6</f>
        <v>0</v>
      </c>
      <c r="K183" s="89">
        <f>K6/'Total Funds Spent &amp; Transferred'!K6</f>
        <v>0</v>
      </c>
      <c r="L183" s="89">
        <f>L6/'Total Funds Spent &amp; Transferred'!L6</f>
        <v>0</v>
      </c>
      <c r="M183" s="89">
        <f>M6/'Total Funds Spent &amp; Transferred'!M6</f>
        <v>0</v>
      </c>
      <c r="N183" s="89">
        <f>N6/'Total Funds Spent &amp; Transferred'!N6</f>
        <v>0</v>
      </c>
      <c r="O183" s="89">
        <f>O6/'Total Funds Spent &amp; Transferred'!O6</f>
        <v>0</v>
      </c>
      <c r="P183" s="89">
        <f>P6/'Total Funds Spent &amp; Transferred'!P6</f>
        <v>0</v>
      </c>
      <c r="Q183" s="89">
        <f>Q6/'Total Funds Spent &amp; Transferred'!Q6</f>
        <v>0</v>
      </c>
      <c r="R183" s="89">
        <f>R6/'Total Funds Spent &amp; Transferred'!R6</f>
        <v>0</v>
      </c>
      <c r="S183" s="89">
        <f>S6/'Total Funds Spent &amp; Transferred'!S6</f>
        <v>0</v>
      </c>
      <c r="T183" s="89">
        <f>T6/'Total Funds Spent &amp; Transferred'!T6</f>
        <v>0</v>
      </c>
      <c r="U183" s="89">
        <f>U6/'Total Funds Spent &amp; Transferred'!U6</f>
        <v>0</v>
      </c>
      <c r="V183" s="89">
        <f>V6/'Total Funds Spent &amp; Transferred'!V6</f>
        <v>0</v>
      </c>
      <c r="W183" s="89">
        <f>W6/'Total Funds Spent &amp; Transferred'!W6</f>
        <v>0</v>
      </c>
      <c r="X183" s="89">
        <f>X6/'Total Funds Spent &amp; Transferred'!X6</f>
        <v>0</v>
      </c>
      <c r="Y183" s="89">
        <f>Y6/'Total Funds Spent &amp; Transferred'!Y6</f>
        <v>0</v>
      </c>
      <c r="Z183" s="89">
        <f>Z6/'Total Funds Spent &amp; Transferred'!Z6</f>
        <v>0</v>
      </c>
      <c r="AA183" s="225">
        <f>COUNTIF($B$182:$B$232,"&lt;0.05")</f>
        <v>51</v>
      </c>
      <c r="AB183" s="225">
        <f>COUNTIF($O$182:$O$232,"&lt;0.05")</f>
        <v>34</v>
      </c>
      <c r="AC183" s="225">
        <f>COUNTIF($X$182:$X$232,"&lt;0.05")</f>
        <v>32</v>
      </c>
    </row>
    <row r="184" spans="1:30">
      <c r="A184" s="51" t="s">
        <v>86</v>
      </c>
      <c r="B184" s="89">
        <f>B7/'Total Funds Spent &amp; Transferred'!B7</f>
        <v>0</v>
      </c>
      <c r="C184" s="89">
        <f>C7/'Total Funds Spent &amp; Transferred'!C7</f>
        <v>0</v>
      </c>
      <c r="D184" s="89">
        <f>D7/'Total Funds Spent &amp; Transferred'!D7</f>
        <v>0</v>
      </c>
      <c r="E184" s="89">
        <f>E7/'Total Funds Spent &amp; Transferred'!E7</f>
        <v>0</v>
      </c>
      <c r="F184" s="89">
        <f>F7/'Total Funds Spent &amp; Transferred'!F7</f>
        <v>0</v>
      </c>
      <c r="G184" s="89">
        <f>G7/'Total Funds Spent &amp; Transferred'!G7</f>
        <v>0</v>
      </c>
      <c r="H184" s="89">
        <f>H7/'Total Funds Spent &amp; Transferred'!H7</f>
        <v>0</v>
      </c>
      <c r="I184" s="89">
        <f>I7/'Total Funds Spent &amp; Transferred'!I7</f>
        <v>0</v>
      </c>
      <c r="J184" s="89">
        <f>J7/'Total Funds Spent &amp; Transferred'!J7</f>
        <v>0</v>
      </c>
      <c r="K184" s="89">
        <f>K7/'Total Funds Spent &amp; Transferred'!K7</f>
        <v>0</v>
      </c>
      <c r="L184" s="89">
        <f>L7/'Total Funds Spent &amp; Transferred'!L7</f>
        <v>0</v>
      </c>
      <c r="M184" s="89">
        <f>M7/'Total Funds Spent &amp; Transferred'!M7</f>
        <v>0</v>
      </c>
      <c r="N184" s="89">
        <f>N7/'Total Funds Spent &amp; Transferred'!N7</f>
        <v>0</v>
      </c>
      <c r="O184" s="89">
        <f>O7/'Total Funds Spent &amp; Transferred'!O7</f>
        <v>0</v>
      </c>
      <c r="P184" s="89">
        <f>P7/'Total Funds Spent &amp; Transferred'!P7</f>
        <v>0</v>
      </c>
      <c r="Q184" s="89">
        <f>Q7/'Total Funds Spent &amp; Transferred'!Q7</f>
        <v>0</v>
      </c>
      <c r="R184" s="89">
        <f>R7/'Total Funds Spent &amp; Transferred'!R7</f>
        <v>0</v>
      </c>
      <c r="S184" s="89">
        <f>S7/'Total Funds Spent &amp; Transferred'!S7</f>
        <v>0</v>
      </c>
      <c r="T184" s="89">
        <f>T7/'Total Funds Spent &amp; Transferred'!T7</f>
        <v>0</v>
      </c>
      <c r="U184" s="89">
        <f>U7/'Total Funds Spent &amp; Transferred'!U7</f>
        <v>0</v>
      </c>
      <c r="V184" s="89">
        <f>V7/'Total Funds Spent &amp; Transferred'!V7</f>
        <v>0</v>
      </c>
      <c r="W184" s="89">
        <f>W7/'Total Funds Spent &amp; Transferred'!W7</f>
        <v>0</v>
      </c>
      <c r="X184" s="89">
        <f>X7/'Total Funds Spent &amp; Transferred'!X7</f>
        <v>0</v>
      </c>
      <c r="Y184" s="89">
        <f>Y7/'Total Funds Spent &amp; Transferred'!Y7</f>
        <v>0</v>
      </c>
      <c r="Z184" s="89">
        <f>Z7/'Total Funds Spent &amp; Transferred'!Z7</f>
        <v>0</v>
      </c>
      <c r="AA184" s="225">
        <f>COUNTIF($B$182:$B$232,"&lt;0.1")-AA183</f>
        <v>0</v>
      </c>
      <c r="AB184" s="225">
        <f>COUNTIF($O$182:$O$232,"&lt;0.1")-AB183</f>
        <v>8</v>
      </c>
      <c r="AC184" s="225">
        <f>COUNTIF($X$182:$X$232,"&lt;0.1")-AC183</f>
        <v>5</v>
      </c>
    </row>
    <row r="185" spans="1:30">
      <c r="A185" s="51" t="s">
        <v>88</v>
      </c>
      <c r="B185" s="89">
        <f>B8/'Total Funds Spent &amp; Transferred'!B8</f>
        <v>0</v>
      </c>
      <c r="C185" s="89">
        <f>C8/'Total Funds Spent &amp; Transferred'!C8</f>
        <v>0</v>
      </c>
      <c r="D185" s="89">
        <f>D8/'Total Funds Spent &amp; Transferred'!D8</f>
        <v>0</v>
      </c>
      <c r="E185" s="89">
        <f>E8/'Total Funds Spent &amp; Transferred'!E8</f>
        <v>0</v>
      </c>
      <c r="F185" s="89">
        <f>F8/'Total Funds Spent &amp; Transferred'!F8</f>
        <v>0</v>
      </c>
      <c r="G185" s="89">
        <f>G8/'Total Funds Spent &amp; Transferred'!G8</f>
        <v>0</v>
      </c>
      <c r="H185" s="89">
        <f>H8/'Total Funds Spent &amp; Transferred'!H8</f>
        <v>0</v>
      </c>
      <c r="I185" s="89">
        <f>I8/'Total Funds Spent &amp; Transferred'!I8</f>
        <v>0</v>
      </c>
      <c r="J185" s="89">
        <f>J8/'Total Funds Spent &amp; Transferred'!J8</f>
        <v>0</v>
      </c>
      <c r="K185" s="89">
        <f>K8/'Total Funds Spent &amp; Transferred'!K8</f>
        <v>0</v>
      </c>
      <c r="L185" s="89">
        <f>L8/'Total Funds Spent &amp; Transferred'!L8</f>
        <v>0</v>
      </c>
      <c r="M185" s="89">
        <f>M8/'Total Funds Spent &amp; Transferred'!M8</f>
        <v>0</v>
      </c>
      <c r="N185" s="89">
        <f>N8/'Total Funds Spent &amp; Transferred'!N8</f>
        <v>0</v>
      </c>
      <c r="O185" s="89">
        <f>O8/'Total Funds Spent &amp; Transferred'!O8</f>
        <v>0</v>
      </c>
      <c r="P185" s="89">
        <f>P8/'Total Funds Spent &amp; Transferred'!P8</f>
        <v>0</v>
      </c>
      <c r="Q185" s="89">
        <f>Q8/'Total Funds Spent &amp; Transferred'!Q8</f>
        <v>0</v>
      </c>
      <c r="R185" s="89">
        <f>R8/'Total Funds Spent &amp; Transferred'!R8</f>
        <v>0</v>
      </c>
      <c r="S185" s="89">
        <f>S8/'Total Funds Spent &amp; Transferred'!S8</f>
        <v>0</v>
      </c>
      <c r="T185" s="89">
        <f>T8/'Total Funds Spent &amp; Transferred'!T8</f>
        <v>0</v>
      </c>
      <c r="U185" s="89">
        <f>U8/'Total Funds Spent &amp; Transferred'!U8</f>
        <v>0</v>
      </c>
      <c r="V185" s="89">
        <f>V8/'Total Funds Spent &amp; Transferred'!V8</f>
        <v>0</v>
      </c>
      <c r="W185" s="89">
        <f>W8/'Total Funds Spent &amp; Transferred'!W8</f>
        <v>0</v>
      </c>
      <c r="X185" s="89">
        <f>X8/'Total Funds Spent &amp; Transferred'!X8</f>
        <v>0</v>
      </c>
      <c r="Y185" s="89">
        <f>Y8/'Total Funds Spent &amp; Transferred'!Y8</f>
        <v>0</v>
      </c>
      <c r="Z185" s="89">
        <f>Z8/'Total Funds Spent &amp; Transferred'!Z8</f>
        <v>0</v>
      </c>
      <c r="AA185" s="225">
        <f>COUNTIF($B$182:$B$232,"&lt;0.15")-SUM(AA183:AA184)</f>
        <v>0</v>
      </c>
      <c r="AB185" s="225">
        <f>COUNTIF($O$182:$O$232,"&lt;0.15")-SUM(AB183:AB184)</f>
        <v>1</v>
      </c>
      <c r="AC185" s="225">
        <f>COUNTIF($X$182:$X$232,"&lt;0.15")-SUM(AC183:AC184)</f>
        <v>4</v>
      </c>
    </row>
    <row r="186" spans="1:30">
      <c r="A186" s="51" t="s">
        <v>74</v>
      </c>
      <c r="B186" s="89">
        <f>B9/'Total Funds Spent &amp; Transferred'!B9</f>
        <v>0</v>
      </c>
      <c r="C186" s="89">
        <f>C9/'Total Funds Spent &amp; Transferred'!C9</f>
        <v>0</v>
      </c>
      <c r="D186" s="89">
        <f>D9/'Total Funds Spent &amp; Transferred'!D9</f>
        <v>0</v>
      </c>
      <c r="E186" s="89">
        <f>E9/'Total Funds Spent &amp; Transferred'!E9</f>
        <v>0</v>
      </c>
      <c r="F186" s="89">
        <f>F9/'Total Funds Spent &amp; Transferred'!F9</f>
        <v>0</v>
      </c>
      <c r="G186" s="89">
        <f>G9/'Total Funds Spent &amp; Transferred'!G9</f>
        <v>0</v>
      </c>
      <c r="H186" s="89">
        <f>H9/'Total Funds Spent &amp; Transferred'!H9</f>
        <v>0</v>
      </c>
      <c r="I186" s="89">
        <f>I9/'Total Funds Spent &amp; Transferred'!I9</f>
        <v>0</v>
      </c>
      <c r="J186" s="89">
        <f>J9/'Total Funds Spent &amp; Transferred'!J9</f>
        <v>0</v>
      </c>
      <c r="K186" s="89">
        <f>K9/'Total Funds Spent &amp; Transferred'!K9</f>
        <v>0</v>
      </c>
      <c r="L186" s="89">
        <f>L9/'Total Funds Spent &amp; Transferred'!L9</f>
        <v>0</v>
      </c>
      <c r="M186" s="89">
        <f>M9/'Total Funds Spent &amp; Transferred'!M9</f>
        <v>0</v>
      </c>
      <c r="N186" s="89">
        <f>N9/'Total Funds Spent &amp; Transferred'!N9</f>
        <v>0</v>
      </c>
      <c r="O186" s="89">
        <f>O9/'Total Funds Spent &amp; Transferred'!O9</f>
        <v>0</v>
      </c>
      <c r="P186" s="89">
        <f>P9/'Total Funds Spent &amp; Transferred'!P9</f>
        <v>0</v>
      </c>
      <c r="Q186" s="89">
        <f>Q9/'Total Funds Spent &amp; Transferred'!Q9</f>
        <v>0</v>
      </c>
      <c r="R186" s="89">
        <f>R9/'Total Funds Spent &amp; Transferred'!R9</f>
        <v>0</v>
      </c>
      <c r="S186" s="89">
        <f>S9/'Total Funds Spent &amp; Transferred'!S9</f>
        <v>0</v>
      </c>
      <c r="T186" s="89">
        <f>T9/'Total Funds Spent &amp; Transferred'!T9</f>
        <v>0</v>
      </c>
      <c r="U186" s="89">
        <f>U9/'Total Funds Spent &amp; Transferred'!U9</f>
        <v>1.5634908514548419E-5</v>
      </c>
      <c r="V186" s="89">
        <f>V9/'Total Funds Spent &amp; Transferred'!V9</f>
        <v>0</v>
      </c>
      <c r="W186" s="89">
        <f>W9/'Total Funds Spent &amp; Transferred'!W9</f>
        <v>0</v>
      </c>
      <c r="X186" s="89">
        <f>X9/'Total Funds Spent &amp; Transferred'!X9</f>
        <v>0</v>
      </c>
      <c r="Y186" s="89">
        <f>Y9/'Total Funds Spent &amp; Transferred'!Y9</f>
        <v>0</v>
      </c>
      <c r="Z186" s="89">
        <f>Z9/'Total Funds Spent &amp; Transferred'!Z9</f>
        <v>0</v>
      </c>
      <c r="AA186" s="225">
        <f>COUNTIF($B$182:$B$232,"&gt;0.15")</f>
        <v>0</v>
      </c>
      <c r="AB186" s="225">
        <f>COUNTIF($O$182:$O$232,"&gt;0.15")</f>
        <v>8</v>
      </c>
      <c r="AC186" s="225">
        <f>COUNTIF($X$182:$X$232,"&gt;0.15")</f>
        <v>10</v>
      </c>
    </row>
    <row r="187" spans="1:30">
      <c r="A187" s="51" t="s">
        <v>91</v>
      </c>
      <c r="B187" s="89">
        <f>B10/'Total Funds Spent &amp; Transferred'!B10</f>
        <v>0</v>
      </c>
      <c r="C187" s="89">
        <f>C10/'Total Funds Spent &amp; Transferred'!C10</f>
        <v>0</v>
      </c>
      <c r="D187" s="89">
        <f>D10/'Total Funds Spent &amp; Transferred'!D10</f>
        <v>0</v>
      </c>
      <c r="E187" s="89">
        <f>E10/'Total Funds Spent &amp; Transferred'!E10</f>
        <v>0</v>
      </c>
      <c r="F187" s="89">
        <f>F10/'Total Funds Spent &amp; Transferred'!F10</f>
        <v>0</v>
      </c>
      <c r="G187" s="89">
        <f>G10/'Total Funds Spent &amp; Transferred'!G10</f>
        <v>6.408927008499167E-2</v>
      </c>
      <c r="H187" s="89">
        <f>H10/'Total Funds Spent &amp; Transferred'!H10</f>
        <v>0.17200779717569706</v>
      </c>
      <c r="I187" s="89">
        <f>I10/'Total Funds Spent &amp; Transferred'!I10</f>
        <v>2.5287870189224664E-2</v>
      </c>
      <c r="J187" s="89">
        <f>J10/'Total Funds Spent &amp; Transferred'!J10</f>
        <v>2.1826219310076989E-2</v>
      </c>
      <c r="K187" s="89">
        <f>K10/'Total Funds Spent &amp; Transferred'!K10</f>
        <v>1.9305270287103268E-2</v>
      </c>
      <c r="L187" s="89">
        <f>L10/'Total Funds Spent &amp; Transferred'!L10</f>
        <v>1.9797120457418157E-2</v>
      </c>
      <c r="M187" s="89">
        <f>M10/'Total Funds Spent &amp; Transferred'!M10</f>
        <v>1.4993035656413061E-2</v>
      </c>
      <c r="N187" s="89">
        <f>N10/'Total Funds Spent &amp; Transferred'!N10</f>
        <v>1.0400725509450613E-2</v>
      </c>
      <c r="O187" s="89">
        <f>O10/'Total Funds Spent &amp; Transferred'!O10</f>
        <v>1.0663275813086518E-2</v>
      </c>
      <c r="P187" s="89">
        <f>P10/'Total Funds Spent &amp; Transferred'!P10</f>
        <v>1.010660429388186E-2</v>
      </c>
      <c r="Q187" s="89">
        <f>Q10/'Total Funds Spent &amp; Transferred'!Q10</f>
        <v>1.2583640944311077E-2</v>
      </c>
      <c r="R187" s="89">
        <f>R10/'Total Funds Spent &amp; Transferred'!R10</f>
        <v>9.3587376032537549E-3</v>
      </c>
      <c r="S187" s="89">
        <f>S10/'Total Funds Spent &amp; Transferred'!S10</f>
        <v>8.9160967377398641E-3</v>
      </c>
      <c r="T187" s="89">
        <f>T10/'Total Funds Spent &amp; Transferred'!T10</f>
        <v>1.5806907153530319E-2</v>
      </c>
      <c r="U187" s="89">
        <f>U10/'Total Funds Spent &amp; Transferred'!U10</f>
        <v>0.20209274746778405</v>
      </c>
      <c r="V187" s="89">
        <f>V10/'Total Funds Spent &amp; Transferred'!V10</f>
        <v>0.18900068124237773</v>
      </c>
      <c r="W187" s="89">
        <f>W10/'Total Funds Spent &amp; Transferred'!W10</f>
        <v>0.20499012896354332</v>
      </c>
      <c r="X187" s="89">
        <f>X10/'Total Funds Spent &amp; Transferred'!X10</f>
        <v>0.19965108609451909</v>
      </c>
      <c r="Y187" s="89">
        <f>Y10/'Total Funds Spent &amp; Transferred'!Y10</f>
        <v>0.15947815437705742</v>
      </c>
      <c r="Z187" s="89">
        <f>Z10/'Total Funds Spent &amp; Transferred'!Z10</f>
        <v>0.18742504395685383</v>
      </c>
    </row>
    <row r="188" spans="1:30">
      <c r="A188" s="51" t="s">
        <v>93</v>
      </c>
      <c r="B188" s="89">
        <f>B11/'Total Funds Spent &amp; Transferred'!B11</f>
        <v>0</v>
      </c>
      <c r="C188" s="89">
        <f>C11/'Total Funds Spent &amp; Transferred'!C11</f>
        <v>0</v>
      </c>
      <c r="D188" s="89">
        <f>D11/'Total Funds Spent &amp; Transferred'!D11</f>
        <v>0</v>
      </c>
      <c r="E188" s="89">
        <f>E11/'Total Funds Spent &amp; Transferred'!E11</f>
        <v>0</v>
      </c>
      <c r="F188" s="89">
        <f>F11/'Total Funds Spent &amp; Transferred'!F11</f>
        <v>0</v>
      </c>
      <c r="G188" s="89">
        <f>G11/'Total Funds Spent &amp; Transferred'!G11</f>
        <v>0</v>
      </c>
      <c r="H188" s="89">
        <f>H11/'Total Funds Spent &amp; Transferred'!H11</f>
        <v>0</v>
      </c>
      <c r="I188" s="89">
        <f>I11/'Total Funds Spent &amp; Transferred'!I11</f>
        <v>0</v>
      </c>
      <c r="J188" s="89">
        <f>J11/'Total Funds Spent &amp; Transferred'!J11</f>
        <v>0</v>
      </c>
      <c r="K188" s="89">
        <f>K11/'Total Funds Spent &amp; Transferred'!K11</f>
        <v>0</v>
      </c>
      <c r="L188" s="89">
        <f>L11/'Total Funds Spent &amp; Transferred'!L11</f>
        <v>0</v>
      </c>
      <c r="M188" s="89">
        <f>M11/'Total Funds Spent &amp; Transferred'!M11</f>
        <v>0</v>
      </c>
      <c r="N188" s="89">
        <f>N11/'Total Funds Spent &amp; Transferred'!N11</f>
        <v>0</v>
      </c>
      <c r="O188" s="89">
        <f>O11/'Total Funds Spent &amp; Transferred'!O11</f>
        <v>0</v>
      </c>
      <c r="P188" s="89">
        <f>P11/'Total Funds Spent &amp; Transferred'!P11</f>
        <v>0</v>
      </c>
      <c r="Q188" s="89">
        <f>Q11/'Total Funds Spent &amp; Transferred'!Q11</f>
        <v>0</v>
      </c>
      <c r="R188" s="89">
        <f>R11/'Total Funds Spent &amp; Transferred'!R11</f>
        <v>0</v>
      </c>
      <c r="S188" s="89">
        <f>S11/'Total Funds Spent &amp; Transferred'!S11</f>
        <v>0</v>
      </c>
      <c r="T188" s="89">
        <f>T11/'Total Funds Spent &amp; Transferred'!T11</f>
        <v>0</v>
      </c>
      <c r="U188" s="89">
        <f>U11/'Total Funds Spent &amp; Transferred'!U11</f>
        <v>0</v>
      </c>
      <c r="V188" s="89">
        <f>V11/'Total Funds Spent &amp; Transferred'!V11</f>
        <v>0</v>
      </c>
      <c r="W188" s="89">
        <f>W11/'Total Funds Spent &amp; Transferred'!W11</f>
        <v>0.11325818536113655</v>
      </c>
      <c r="X188" s="89">
        <f>X11/'Total Funds Spent &amp; Transferred'!X11</f>
        <v>0.11828675384569218</v>
      </c>
      <c r="Y188" s="89">
        <f>Y11/'Total Funds Spent &amp; Transferred'!Y11</f>
        <v>0.11485486387064582</v>
      </c>
      <c r="Z188" s="89">
        <f>Z11/'Total Funds Spent &amp; Transferred'!Z11</f>
        <v>0.11073556478277545</v>
      </c>
    </row>
    <row r="189" spans="1:30">
      <c r="A189" s="51" t="s">
        <v>95</v>
      </c>
      <c r="B189" s="89">
        <f>B12/'Total Funds Spent &amp; Transferred'!B12</f>
        <v>0</v>
      </c>
      <c r="C189" s="89">
        <f>C12/'Total Funds Spent &amp; Transferred'!C12</f>
        <v>0</v>
      </c>
      <c r="D189" s="89">
        <f>D12/'Total Funds Spent &amp; Transferred'!D12</f>
        <v>0</v>
      </c>
      <c r="E189" s="89">
        <f>E12/'Total Funds Spent &amp; Transferred'!E12</f>
        <v>0</v>
      </c>
      <c r="F189" s="89">
        <f>F12/'Total Funds Spent &amp; Transferred'!F12</f>
        <v>0</v>
      </c>
      <c r="G189" s="89">
        <f>G12/'Total Funds Spent &amp; Transferred'!G12</f>
        <v>0</v>
      </c>
      <c r="H189" s="89">
        <f>H12/'Total Funds Spent &amp; Transferred'!H12</f>
        <v>0</v>
      </c>
      <c r="I189" s="89">
        <f>I12/'Total Funds Spent &amp; Transferred'!I12</f>
        <v>0</v>
      </c>
      <c r="J189" s="89">
        <f>J12/'Total Funds Spent &amp; Transferred'!J12</f>
        <v>0</v>
      </c>
      <c r="K189" s="89">
        <f>K12/'Total Funds Spent &amp; Transferred'!K12</f>
        <v>0</v>
      </c>
      <c r="L189" s="89">
        <f>L12/'Total Funds Spent &amp; Transferred'!L12</f>
        <v>0</v>
      </c>
      <c r="M189" s="89">
        <f>M12/'Total Funds Spent &amp; Transferred'!M12</f>
        <v>0</v>
      </c>
      <c r="N189" s="89">
        <f>N12/'Total Funds Spent &amp; Transferred'!N12</f>
        <v>0</v>
      </c>
      <c r="O189" s="89">
        <f>O12/'Total Funds Spent &amp; Transferred'!O12</f>
        <v>0</v>
      </c>
      <c r="P189" s="89">
        <f>P12/'Total Funds Spent &amp; Transferred'!P12</f>
        <v>0</v>
      </c>
      <c r="Q189" s="89">
        <f>Q12/'Total Funds Spent &amp; Transferred'!Q12</f>
        <v>0</v>
      </c>
      <c r="R189" s="89">
        <f>R12/'Total Funds Spent &amp; Transferred'!R12</f>
        <v>0</v>
      </c>
      <c r="S189" s="89">
        <f>S12/'Total Funds Spent &amp; Transferred'!S12</f>
        <v>0</v>
      </c>
      <c r="T189" s="89">
        <f>T12/'Total Funds Spent &amp; Transferred'!T12</f>
        <v>0</v>
      </c>
      <c r="U189" s="89">
        <f>U12/'Total Funds Spent &amp; Transferred'!U12</f>
        <v>0</v>
      </c>
      <c r="V189" s="89">
        <f>V12/'Total Funds Spent &amp; Transferred'!V12</f>
        <v>0</v>
      </c>
      <c r="W189" s="89">
        <f>W12/'Total Funds Spent &amp; Transferred'!W12</f>
        <v>0</v>
      </c>
      <c r="X189" s="89">
        <f>X12/'Total Funds Spent &amp; Transferred'!X12</f>
        <v>0</v>
      </c>
      <c r="Y189" s="89">
        <f>Y12/'Total Funds Spent &amp; Transferred'!Y12</f>
        <v>0</v>
      </c>
      <c r="Z189" s="89">
        <f>Z12/'Total Funds Spent &amp; Transferred'!Z12</f>
        <v>0</v>
      </c>
    </row>
    <row r="190" spans="1:30">
      <c r="A190" s="51" t="s">
        <v>97</v>
      </c>
      <c r="B190" s="89">
        <f>B13/'Total Funds Spent &amp; Transferred'!B13</f>
        <v>0</v>
      </c>
      <c r="C190" s="89">
        <f>C13/'Total Funds Spent &amp; Transferred'!C13</f>
        <v>0</v>
      </c>
      <c r="D190" s="89">
        <f>D13/'Total Funds Spent &amp; Transferred'!D13</f>
        <v>0</v>
      </c>
      <c r="E190" s="89">
        <f>E13/'Total Funds Spent &amp; Transferred'!E13</f>
        <v>0</v>
      </c>
      <c r="F190" s="89">
        <f>F13/'Total Funds Spent &amp; Transferred'!F13</f>
        <v>0</v>
      </c>
      <c r="G190" s="89">
        <f>G13/'Total Funds Spent &amp; Transferred'!G13</f>
        <v>0</v>
      </c>
      <c r="H190" s="89">
        <f>H13/'Total Funds Spent &amp; Transferred'!H13</f>
        <v>0</v>
      </c>
      <c r="I190" s="89">
        <f>I13/'Total Funds Spent &amp; Transferred'!I13</f>
        <v>0</v>
      </c>
      <c r="J190" s="89">
        <f>J13/'Total Funds Spent &amp; Transferred'!J13</f>
        <v>0</v>
      </c>
      <c r="K190" s="89">
        <f>K13/'Total Funds Spent &amp; Transferred'!K13</f>
        <v>0</v>
      </c>
      <c r="L190" s="89">
        <f>L13/'Total Funds Spent &amp; Transferred'!L13</f>
        <v>8.2846663754519934E-2</v>
      </c>
      <c r="M190" s="89">
        <f>M13/'Total Funds Spent &amp; Transferred'!M13</f>
        <v>9.6312725963488527E-2</v>
      </c>
      <c r="N190" s="89">
        <f>N13/'Total Funds Spent &amp; Transferred'!N13</f>
        <v>2.2155250238912991E-2</v>
      </c>
      <c r="O190" s="89">
        <f>O13/'Total Funds Spent &amp; Transferred'!O13</f>
        <v>8.5960441990708389E-2</v>
      </c>
      <c r="P190" s="89">
        <f>P13/'Total Funds Spent &amp; Transferred'!P13</f>
        <v>5.918358038143165E-2</v>
      </c>
      <c r="Q190" s="89">
        <f>Q13/'Total Funds Spent &amp; Transferred'!Q13</f>
        <v>8.6036898024990316E-2</v>
      </c>
      <c r="R190" s="89">
        <f>R13/'Total Funds Spent &amp; Transferred'!R13</f>
        <v>5.9117076996327532E-2</v>
      </c>
      <c r="S190" s="89">
        <f>S13/'Total Funds Spent &amp; Transferred'!S13</f>
        <v>7.5624665694075485E-2</v>
      </c>
      <c r="T190" s="89">
        <f>T13/'Total Funds Spent &amp; Transferred'!T13</f>
        <v>7.4936301427345836E-2</v>
      </c>
      <c r="U190" s="89">
        <f>U13/'Total Funds Spent &amp; Transferred'!U13</f>
        <v>9.965566971737512E-2</v>
      </c>
      <c r="V190" s="89">
        <f>V13/'Total Funds Spent &amp; Transferred'!V13</f>
        <v>9.1281057702505677E-2</v>
      </c>
      <c r="W190" s="89">
        <f>W13/'Total Funds Spent &amp; Transferred'!W13</f>
        <v>0</v>
      </c>
      <c r="X190" s="89">
        <f>X13/'Total Funds Spent &amp; Transferred'!X13</f>
        <v>6.4306012113226049E-2</v>
      </c>
      <c r="Y190" s="89">
        <f>Y13/'Total Funds Spent &amp; Transferred'!Y13</f>
        <v>7.5364269086965543E-2</v>
      </c>
      <c r="Z190" s="89">
        <f>Z13/'Total Funds Spent &amp; Transferred'!Z13</f>
        <v>5.0030854819199576E-2</v>
      </c>
    </row>
    <row r="191" spans="1:30">
      <c r="A191" s="51" t="s">
        <v>99</v>
      </c>
      <c r="B191" s="89">
        <f>B14/'Total Funds Spent &amp; Transferred'!B14</f>
        <v>0</v>
      </c>
      <c r="C191" s="89">
        <f>C14/'Total Funds Spent &amp; Transferred'!C14</f>
        <v>0</v>
      </c>
      <c r="D191" s="89">
        <f>D14/'Total Funds Spent &amp; Transferred'!D14</f>
        <v>0</v>
      </c>
      <c r="E191" s="89">
        <f>E14/'Total Funds Spent &amp; Transferred'!E14</f>
        <v>0</v>
      </c>
      <c r="F191" s="89">
        <f>F14/'Total Funds Spent &amp; Transferred'!F14</f>
        <v>0</v>
      </c>
      <c r="G191" s="89">
        <f>G14/'Total Funds Spent &amp; Transferred'!G14</f>
        <v>0</v>
      </c>
      <c r="H191" s="89">
        <f>H14/'Total Funds Spent &amp; Transferred'!H14</f>
        <v>0</v>
      </c>
      <c r="I191" s="89">
        <f>I14/'Total Funds Spent &amp; Transferred'!I14</f>
        <v>0</v>
      </c>
      <c r="J191" s="89">
        <f>J14/'Total Funds Spent &amp; Transferred'!J14</f>
        <v>0</v>
      </c>
      <c r="K191" s="89">
        <f>K14/'Total Funds Spent &amp; Transferred'!K14</f>
        <v>0</v>
      </c>
      <c r="L191" s="89">
        <f>L14/'Total Funds Spent &amp; Transferred'!L14</f>
        <v>0</v>
      </c>
      <c r="M191" s="89">
        <f>M14/'Total Funds Spent &amp; Transferred'!M14</f>
        <v>0</v>
      </c>
      <c r="N191" s="89">
        <f>N14/'Total Funds Spent &amp; Transferred'!N14</f>
        <v>0</v>
      </c>
      <c r="O191" s="89">
        <f>O14/'Total Funds Spent &amp; Transferred'!O14</f>
        <v>0</v>
      </c>
      <c r="P191" s="89">
        <f>P14/'Total Funds Spent &amp; Transferred'!P14</f>
        <v>0</v>
      </c>
      <c r="Q191" s="89">
        <f>Q14/'Total Funds Spent &amp; Transferred'!Q14</f>
        <v>0</v>
      </c>
      <c r="R191" s="89">
        <f>R14/'Total Funds Spent &amp; Transferred'!R14</f>
        <v>0</v>
      </c>
      <c r="S191" s="89">
        <f>S14/'Total Funds Spent &amp; Transferred'!S14</f>
        <v>0</v>
      </c>
      <c r="T191" s="89">
        <f>T14/'Total Funds Spent &amp; Transferred'!T14</f>
        <v>0</v>
      </c>
      <c r="U191" s="89">
        <f>U14/'Total Funds Spent &amp; Transferred'!U14</f>
        <v>0</v>
      </c>
      <c r="V191" s="89">
        <f>V14/'Total Funds Spent &amp; Transferred'!V14</f>
        <v>0</v>
      </c>
      <c r="W191" s="89">
        <f>W14/'Total Funds Spent &amp; Transferred'!W14</f>
        <v>0</v>
      </c>
      <c r="X191" s="89">
        <f>X14/'Total Funds Spent &amp; Transferred'!X14</f>
        <v>0</v>
      </c>
      <c r="Y191" s="89">
        <f>Y14/'Total Funds Spent &amp; Transferred'!Y14</f>
        <v>0</v>
      </c>
      <c r="Z191" s="89">
        <f>Z14/'Total Funds Spent &amp; Transferred'!Z14</f>
        <v>0</v>
      </c>
    </row>
    <row r="192" spans="1:30">
      <c r="A192" s="51" t="s">
        <v>101</v>
      </c>
      <c r="B192" s="89">
        <f>B15/'Total Funds Spent &amp; Transferred'!B15</f>
        <v>0</v>
      </c>
      <c r="C192" s="89">
        <f>C15/'Total Funds Spent &amp; Transferred'!C15</f>
        <v>0</v>
      </c>
      <c r="D192" s="89">
        <f>D15/'Total Funds Spent &amp; Transferred'!D15</f>
        <v>0</v>
      </c>
      <c r="E192" s="89">
        <f>E15/'Total Funds Spent &amp; Transferred'!E15</f>
        <v>0</v>
      </c>
      <c r="F192" s="89">
        <f>F15/'Total Funds Spent &amp; Transferred'!F15</f>
        <v>0</v>
      </c>
      <c r="G192" s="89">
        <f>G15/'Total Funds Spent &amp; Transferred'!G15</f>
        <v>0</v>
      </c>
      <c r="H192" s="89">
        <f>H15/'Total Funds Spent &amp; Transferred'!H15</f>
        <v>0</v>
      </c>
      <c r="I192" s="89">
        <f>I15/'Total Funds Spent &amp; Transferred'!I15</f>
        <v>0</v>
      </c>
      <c r="J192" s="89">
        <f>J15/'Total Funds Spent &amp; Transferred'!J15</f>
        <v>0</v>
      </c>
      <c r="K192" s="89">
        <f>K15/'Total Funds Spent &amp; Transferred'!K15</f>
        <v>0</v>
      </c>
      <c r="L192" s="89">
        <f>L15/'Total Funds Spent &amp; Transferred'!L15</f>
        <v>0</v>
      </c>
      <c r="M192" s="89">
        <f>M15/'Total Funds Spent &amp; Transferred'!M15</f>
        <v>0</v>
      </c>
      <c r="N192" s="89">
        <f>N15/'Total Funds Spent &amp; Transferred'!N15</f>
        <v>0</v>
      </c>
      <c r="O192" s="89">
        <f>O15/'Total Funds Spent &amp; Transferred'!O15</f>
        <v>0</v>
      </c>
      <c r="P192" s="89">
        <f>P15/'Total Funds Spent &amp; Transferred'!P15</f>
        <v>0</v>
      </c>
      <c r="Q192" s="89">
        <f>Q15/'Total Funds Spent &amp; Transferred'!Q15</f>
        <v>0</v>
      </c>
      <c r="R192" s="89">
        <f>R15/'Total Funds Spent &amp; Transferred'!R15</f>
        <v>0</v>
      </c>
      <c r="S192" s="89">
        <f>S15/'Total Funds Spent &amp; Transferred'!S15</f>
        <v>0</v>
      </c>
      <c r="T192" s="89">
        <f>T15/'Total Funds Spent &amp; Transferred'!T15</f>
        <v>0</v>
      </c>
      <c r="U192" s="89">
        <f>U15/'Total Funds Spent &amp; Transferred'!U15</f>
        <v>0</v>
      </c>
      <c r="V192" s="89">
        <f>V15/'Total Funds Spent &amp; Transferred'!V15</f>
        <v>0</v>
      </c>
      <c r="W192" s="89">
        <f>W15/'Total Funds Spent &amp; Transferred'!W15</f>
        <v>0</v>
      </c>
      <c r="X192" s="89">
        <f>X15/'Total Funds Spent &amp; Transferred'!X15</f>
        <v>0</v>
      </c>
      <c r="Y192" s="89">
        <f>Y15/'Total Funds Spent &amp; Transferred'!Y15</f>
        <v>0</v>
      </c>
      <c r="Z192" s="89">
        <f>Z15/'Total Funds Spent &amp; Transferred'!Z15</f>
        <v>0</v>
      </c>
    </row>
    <row r="193" spans="1:26">
      <c r="A193" s="51" t="s">
        <v>102</v>
      </c>
      <c r="B193" s="89">
        <f>B16/'Total Funds Spent &amp; Transferred'!B16</f>
        <v>0</v>
      </c>
      <c r="C193" s="89">
        <f>C16/'Total Funds Spent &amp; Transferred'!C16</f>
        <v>0</v>
      </c>
      <c r="D193" s="89">
        <f>D16/'Total Funds Spent &amp; Transferred'!D16</f>
        <v>0</v>
      </c>
      <c r="E193" s="89">
        <f>E16/'Total Funds Spent &amp; Transferred'!E16</f>
        <v>0</v>
      </c>
      <c r="F193" s="89">
        <f>F16/'Total Funds Spent &amp; Transferred'!F16</f>
        <v>0</v>
      </c>
      <c r="G193" s="89">
        <f>G16/'Total Funds Spent &amp; Transferred'!G16</f>
        <v>0</v>
      </c>
      <c r="H193" s="89">
        <f>H16/'Total Funds Spent &amp; Transferred'!H16</f>
        <v>0</v>
      </c>
      <c r="I193" s="89">
        <f>I16/'Total Funds Spent &amp; Transferred'!I16</f>
        <v>0</v>
      </c>
      <c r="J193" s="89">
        <f>J16/'Total Funds Spent &amp; Transferred'!J16</f>
        <v>0</v>
      </c>
      <c r="K193" s="89">
        <f>K16/'Total Funds Spent &amp; Transferred'!K16</f>
        <v>0</v>
      </c>
      <c r="L193" s="89">
        <f>L16/'Total Funds Spent &amp; Transferred'!L16</f>
        <v>0</v>
      </c>
      <c r="M193" s="89">
        <f>M16/'Total Funds Spent &amp; Transferred'!M16</f>
        <v>0</v>
      </c>
      <c r="N193" s="89">
        <f>N16/'Total Funds Spent &amp; Transferred'!N16</f>
        <v>0</v>
      </c>
      <c r="O193" s="89">
        <f>O16/'Total Funds Spent &amp; Transferred'!O16</f>
        <v>0</v>
      </c>
      <c r="P193" s="89">
        <f>P16/'Total Funds Spent &amp; Transferred'!P16</f>
        <v>0</v>
      </c>
      <c r="Q193" s="89">
        <f>Q16/'Total Funds Spent &amp; Transferred'!Q16</f>
        <v>0</v>
      </c>
      <c r="R193" s="89">
        <f>R16/'Total Funds Spent &amp; Transferred'!R16</f>
        <v>0</v>
      </c>
      <c r="S193" s="89">
        <f>S16/'Total Funds Spent &amp; Transferred'!S16</f>
        <v>0</v>
      </c>
      <c r="T193" s="89">
        <f>T16/'Total Funds Spent &amp; Transferred'!T16</f>
        <v>0</v>
      </c>
      <c r="U193" s="89">
        <f>U16/'Total Funds Spent &amp; Transferred'!U16</f>
        <v>0</v>
      </c>
      <c r="V193" s="89">
        <f>V16/'Total Funds Spent &amp; Transferred'!V16</f>
        <v>0</v>
      </c>
      <c r="W193" s="89">
        <f>W16/'Total Funds Spent &amp; Transferred'!W16</f>
        <v>0</v>
      </c>
      <c r="X193" s="89">
        <f>X16/'Total Funds Spent &amp; Transferred'!X16</f>
        <v>0</v>
      </c>
      <c r="Y193" s="89">
        <f>Y16/'Total Funds Spent &amp; Transferred'!Y16</f>
        <v>0</v>
      </c>
      <c r="Z193" s="89">
        <f>Z16/'Total Funds Spent &amp; Transferred'!Z16</f>
        <v>0</v>
      </c>
    </row>
    <row r="194" spans="1:26">
      <c r="A194" s="51" t="s">
        <v>103</v>
      </c>
      <c r="B194" s="89">
        <f>B17/'Total Funds Spent &amp; Transferred'!B17</f>
        <v>0</v>
      </c>
      <c r="C194" s="89">
        <f>C17/'Total Funds Spent &amp; Transferred'!C17</f>
        <v>0</v>
      </c>
      <c r="D194" s="89">
        <f>D17/'Total Funds Spent &amp; Transferred'!D17</f>
        <v>0</v>
      </c>
      <c r="E194" s="89">
        <f>E17/'Total Funds Spent &amp; Transferred'!E17</f>
        <v>0</v>
      </c>
      <c r="F194" s="89">
        <f>F17/'Total Funds Spent &amp; Transferred'!F17</f>
        <v>0</v>
      </c>
      <c r="G194" s="89">
        <f>G17/'Total Funds Spent &amp; Transferred'!G17</f>
        <v>0</v>
      </c>
      <c r="H194" s="89">
        <f>H17/'Total Funds Spent &amp; Transferred'!H17</f>
        <v>0</v>
      </c>
      <c r="I194" s="89">
        <f>I17/'Total Funds Spent &amp; Transferred'!I17</f>
        <v>0</v>
      </c>
      <c r="J194" s="89">
        <f>J17/'Total Funds Spent &amp; Transferred'!J17</f>
        <v>0</v>
      </c>
      <c r="K194" s="89">
        <f>K17/'Total Funds Spent &amp; Transferred'!K17</f>
        <v>0</v>
      </c>
      <c r="L194" s="89">
        <f>L17/'Total Funds Spent &amp; Transferred'!L17</f>
        <v>0</v>
      </c>
      <c r="M194" s="89">
        <f>M17/'Total Funds Spent &amp; Transferred'!M17</f>
        <v>0</v>
      </c>
      <c r="N194" s="89">
        <f>N17/'Total Funds Spent &amp; Transferred'!N17</f>
        <v>0</v>
      </c>
      <c r="O194" s="89">
        <f>O17/'Total Funds Spent &amp; Transferred'!O17</f>
        <v>0</v>
      </c>
      <c r="P194" s="89">
        <f>P17/'Total Funds Spent &amp; Transferred'!P17</f>
        <v>0</v>
      </c>
      <c r="Q194" s="89">
        <f>Q17/'Total Funds Spent &amp; Transferred'!Q17</f>
        <v>0</v>
      </c>
      <c r="R194" s="89">
        <f>R17/'Total Funds Spent &amp; Transferred'!R17</f>
        <v>0</v>
      </c>
      <c r="S194" s="89">
        <f>S17/'Total Funds Spent &amp; Transferred'!S17</f>
        <v>0</v>
      </c>
      <c r="T194" s="89">
        <f>T17/'Total Funds Spent &amp; Transferred'!T17</f>
        <v>0</v>
      </c>
      <c r="U194" s="89">
        <f>U17/'Total Funds Spent &amp; Transferred'!U17</f>
        <v>0</v>
      </c>
      <c r="V194" s="89">
        <f>V17/'Total Funds Spent &amp; Transferred'!V17</f>
        <v>0</v>
      </c>
      <c r="W194" s="89">
        <f>W17/'Total Funds Spent &amp; Transferred'!W17</f>
        <v>0</v>
      </c>
      <c r="X194" s="89">
        <f>X17/'Total Funds Spent &amp; Transferred'!X17</f>
        <v>0</v>
      </c>
      <c r="Y194" s="89">
        <f>Y17/'Total Funds Spent &amp; Transferred'!Y17</f>
        <v>0</v>
      </c>
      <c r="Z194" s="89">
        <f>Z17/'Total Funds Spent &amp; Transferred'!Z17</f>
        <v>0</v>
      </c>
    </row>
    <row r="195" spans="1:26">
      <c r="A195" s="51" t="s">
        <v>104</v>
      </c>
      <c r="B195" s="89">
        <f>B18/'Total Funds Spent &amp; Transferred'!B18</f>
        <v>0</v>
      </c>
      <c r="C195" s="89">
        <f>C18/'Total Funds Spent &amp; Transferred'!C18</f>
        <v>0</v>
      </c>
      <c r="D195" s="89">
        <f>D18/'Total Funds Spent &amp; Transferred'!D18</f>
        <v>0</v>
      </c>
      <c r="E195" s="89">
        <f>E18/'Total Funds Spent &amp; Transferred'!E18</f>
        <v>0</v>
      </c>
      <c r="F195" s="89">
        <f>F18/'Total Funds Spent &amp; Transferred'!F18</f>
        <v>0</v>
      </c>
      <c r="G195" s="89">
        <f>G18/'Total Funds Spent &amp; Transferred'!G18</f>
        <v>0</v>
      </c>
      <c r="H195" s="89">
        <f>H18/'Total Funds Spent &amp; Transferred'!H18</f>
        <v>0</v>
      </c>
      <c r="I195" s="89">
        <f>I18/'Total Funds Spent &amp; Transferred'!I18</f>
        <v>1.2992303574541128E-2</v>
      </c>
      <c r="J195" s="89">
        <f>J18/'Total Funds Spent &amp; Transferred'!J18</f>
        <v>1.4710299904890688E-2</v>
      </c>
      <c r="K195" s="89">
        <f>K18/'Total Funds Spent &amp; Transferred'!K18</f>
        <v>1.3674200146626715E-2</v>
      </c>
      <c r="L195" s="89">
        <f>L18/'Total Funds Spent &amp; Transferred'!L18</f>
        <v>1.3020539820496719E-2</v>
      </c>
      <c r="M195" s="89">
        <f>M18/'Total Funds Spent &amp; Transferred'!M18</f>
        <v>1.3590963596101324E-2</v>
      </c>
      <c r="N195" s="89">
        <f>N18/'Total Funds Spent &amp; Transferred'!N18</f>
        <v>1.339627935102995E-2</v>
      </c>
      <c r="O195" s="89">
        <f>O18/'Total Funds Spent &amp; Transferred'!O18</f>
        <v>1.2931380490841792E-2</v>
      </c>
      <c r="P195" s="89">
        <f>P18/'Total Funds Spent &amp; Transferred'!P18</f>
        <v>1.2506788394677074E-2</v>
      </c>
      <c r="Q195" s="89">
        <f>Q18/'Total Funds Spent &amp; Transferred'!Q18</f>
        <v>7.7570579714183472E-3</v>
      </c>
      <c r="R195" s="89">
        <f>R18/'Total Funds Spent &amp; Transferred'!R18</f>
        <v>1.6490021037209947E-2</v>
      </c>
      <c r="S195" s="89">
        <f>S18/'Total Funds Spent &amp; Transferred'!S18</f>
        <v>3.3406342267905814E-2</v>
      </c>
      <c r="T195" s="89">
        <f>T18/'Total Funds Spent &amp; Transferred'!T18</f>
        <v>3.0991728289041676E-2</v>
      </c>
      <c r="U195" s="89">
        <f>U18/'Total Funds Spent &amp; Transferred'!U18</f>
        <v>5.4190351133870093E-2</v>
      </c>
      <c r="V195" s="89">
        <f>V18/'Total Funds Spent &amp; Transferred'!V18</f>
        <v>4.4336427479700728E-2</v>
      </c>
      <c r="W195" s="89">
        <f>W18/'Total Funds Spent &amp; Transferred'!W18</f>
        <v>5.7844140296678274E-2</v>
      </c>
      <c r="X195" s="89">
        <f>X18/'Total Funds Spent &amp; Transferred'!X18</f>
        <v>8.2886681262760012E-2</v>
      </c>
      <c r="Y195" s="89">
        <f>Y18/'Total Funds Spent &amp; Transferred'!Y18</f>
        <v>7.5104688956485269E-2</v>
      </c>
      <c r="Z195" s="89">
        <f>Z18/'Total Funds Spent &amp; Transferred'!Z18</f>
        <v>8.9907178981936786E-2</v>
      </c>
    </row>
    <row r="196" spans="1:26">
      <c r="A196" s="51" t="s">
        <v>105</v>
      </c>
      <c r="B196" s="89">
        <f>B19/'Total Funds Spent &amp; Transferred'!B19</f>
        <v>0</v>
      </c>
      <c r="C196" s="89">
        <f>C19/'Total Funds Spent &amp; Transferred'!C19</f>
        <v>0</v>
      </c>
      <c r="D196" s="89">
        <f>D19/'Total Funds Spent &amp; Transferred'!D19</f>
        <v>0</v>
      </c>
      <c r="E196" s="89">
        <f>E19/'Total Funds Spent &amp; Transferred'!E19</f>
        <v>3.7194563582486101E-2</v>
      </c>
      <c r="F196" s="89">
        <f>F19/'Total Funds Spent &amp; Transferred'!F19</f>
        <v>3.6378567144427894E-2</v>
      </c>
      <c r="G196" s="89">
        <f>G19/'Total Funds Spent &amp; Transferred'!G19</f>
        <v>4.3329532162398668E-2</v>
      </c>
      <c r="H196" s="89">
        <f>H19/'Total Funds Spent &amp; Transferred'!H19</f>
        <v>4.4614009650217633E-2</v>
      </c>
      <c r="I196" s="89">
        <f>I19/'Total Funds Spent &amp; Transferred'!I19</f>
        <v>0.10935785350685551</v>
      </c>
      <c r="J196" s="89">
        <f>J19/'Total Funds Spent &amp; Transferred'!J19</f>
        <v>0.11493776879788434</v>
      </c>
      <c r="K196" s="89">
        <f>K19/'Total Funds Spent &amp; Transferred'!K19</f>
        <v>0.11674583877211898</v>
      </c>
      <c r="L196" s="89">
        <f>L19/'Total Funds Spent &amp; Transferred'!L19</f>
        <v>0.12475989401126468</v>
      </c>
      <c r="M196" s="89">
        <f>M19/'Total Funds Spent &amp; Transferred'!M19</f>
        <v>0.12530201942546509</v>
      </c>
      <c r="N196" s="89">
        <f>N19/'Total Funds Spent &amp; Transferred'!N19</f>
        <v>8.9884896431804626E-2</v>
      </c>
      <c r="O196" s="89">
        <f>O19/'Total Funds Spent &amp; Transferred'!O19</f>
        <v>8.7737383029526883E-2</v>
      </c>
      <c r="P196" s="89">
        <f>P19/'Total Funds Spent &amp; Transferred'!P19</f>
        <v>0.10678802878875847</v>
      </c>
      <c r="Q196" s="89">
        <f>Q19/'Total Funds Spent &amp; Transferred'!Q19</f>
        <v>0.12933993057043863</v>
      </c>
      <c r="R196" s="89">
        <f>R19/'Total Funds Spent &amp; Transferred'!R19</f>
        <v>0.12130665985359461</v>
      </c>
      <c r="S196" s="89">
        <f>S19/'Total Funds Spent &amp; Transferred'!S19</f>
        <v>0.12160953094497501</v>
      </c>
      <c r="T196" s="89">
        <f>T19/'Total Funds Spent &amp; Transferred'!T19</f>
        <v>0.10808153084698194</v>
      </c>
      <c r="U196" s="89">
        <f>U19/'Total Funds Spent &amp; Transferred'!U19</f>
        <v>0.10603829165892714</v>
      </c>
      <c r="V196" s="89">
        <f>V19/'Total Funds Spent &amp; Transferred'!V19</f>
        <v>5.6535696465586344E-2</v>
      </c>
      <c r="W196" s="89">
        <f>W19/'Total Funds Spent &amp; Transferred'!W19</f>
        <v>6.6356826395000415E-2</v>
      </c>
      <c r="X196" s="89">
        <f>X19/'Total Funds Spent &amp; Transferred'!X19</f>
        <v>7.1545810021265088E-2</v>
      </c>
      <c r="Y196" s="89">
        <f>Y19/'Total Funds Spent &amp; Transferred'!Y19</f>
        <v>7.4541893457288552E-2</v>
      </c>
      <c r="Z196" s="89">
        <f>Z19/'Total Funds Spent &amp; Transferred'!Z19</f>
        <v>6.6345294580258618E-2</v>
      </c>
    </row>
    <row r="197" spans="1:26">
      <c r="A197" s="51" t="s">
        <v>107</v>
      </c>
      <c r="B197" s="89">
        <f>B20/'Total Funds Spent &amp; Transferred'!B20</f>
        <v>0</v>
      </c>
      <c r="C197" s="89">
        <f>C20/'Total Funds Spent &amp; Transferred'!C20</f>
        <v>0</v>
      </c>
      <c r="D197" s="89">
        <f>D20/'Total Funds Spent &amp; Transferred'!D20</f>
        <v>0</v>
      </c>
      <c r="E197" s="89">
        <f>E20/'Total Funds Spent &amp; Transferred'!E20</f>
        <v>0</v>
      </c>
      <c r="F197" s="89">
        <f>F20/'Total Funds Spent &amp; Transferred'!F20</f>
        <v>0</v>
      </c>
      <c r="G197" s="89">
        <f>G20/'Total Funds Spent &amp; Transferred'!G20</f>
        <v>0</v>
      </c>
      <c r="H197" s="89">
        <f>H20/'Total Funds Spent &amp; Transferred'!H20</f>
        <v>0</v>
      </c>
      <c r="I197" s="89">
        <f>I20/'Total Funds Spent &amp; Transferred'!I20</f>
        <v>0</v>
      </c>
      <c r="J197" s="89">
        <f>J20/'Total Funds Spent &amp; Transferred'!J20</f>
        <v>0</v>
      </c>
      <c r="K197" s="89">
        <f>K20/'Total Funds Spent &amp; Transferred'!K20</f>
        <v>0</v>
      </c>
      <c r="L197" s="89">
        <f>L20/'Total Funds Spent &amp; Transferred'!L20</f>
        <v>0</v>
      </c>
      <c r="M197" s="89">
        <f>M20/'Total Funds Spent &amp; Transferred'!M20</f>
        <v>5.5245142760646133E-2</v>
      </c>
      <c r="N197" s="89">
        <f>N20/'Total Funds Spent &amp; Transferred'!N20</f>
        <v>5.5133043471970442E-2</v>
      </c>
      <c r="O197" s="89">
        <f>O20/'Total Funds Spent &amp; Transferred'!O20</f>
        <v>5.2913108135170625E-2</v>
      </c>
      <c r="P197" s="89">
        <f>P20/'Total Funds Spent &amp; Transferred'!P20</f>
        <v>5.3638382508791514E-2</v>
      </c>
      <c r="Q197" s="89">
        <f>Q20/'Total Funds Spent &amp; Transferred'!Q20</f>
        <v>5.8357631437314109E-2</v>
      </c>
      <c r="R197" s="89">
        <f>R20/'Total Funds Spent &amp; Transferred'!R20</f>
        <v>4.5483223328806797E-2</v>
      </c>
      <c r="S197" s="89">
        <f>S20/'Total Funds Spent &amp; Transferred'!S20</f>
        <v>0.10993247012239184</v>
      </c>
      <c r="T197" s="89">
        <f>T20/'Total Funds Spent &amp; Transferred'!T20</f>
        <v>0.12294676262480965</v>
      </c>
      <c r="U197" s="89">
        <f>U20/'Total Funds Spent &amp; Transferred'!U20</f>
        <v>0.1253296767626807</v>
      </c>
      <c r="V197" s="89">
        <f>V20/'Total Funds Spent &amp; Transferred'!V20</f>
        <v>0.11689134200007652</v>
      </c>
      <c r="W197" s="89">
        <f>W20/'Total Funds Spent &amp; Transferred'!W20</f>
        <v>0.12264131112541973</v>
      </c>
      <c r="X197" s="89">
        <f>X20/'Total Funds Spent &amp; Transferred'!X20</f>
        <v>0.12415391540466522</v>
      </c>
      <c r="Y197" s="89">
        <f>Y20/'Total Funds Spent &amp; Transferred'!Y20</f>
        <v>0.13283650434829869</v>
      </c>
      <c r="Z197" s="89">
        <f>Z20/'Total Funds Spent &amp; Transferred'!Z20</f>
        <v>0.12310711262461127</v>
      </c>
    </row>
    <row r="198" spans="1:26">
      <c r="A198" s="51" t="s">
        <v>76</v>
      </c>
      <c r="B198" s="89">
        <f>B21/'Total Funds Spent &amp; Transferred'!B21</f>
        <v>0</v>
      </c>
      <c r="C198" s="89">
        <f>C21/'Total Funds Spent &amp; Transferred'!C21</f>
        <v>0</v>
      </c>
      <c r="D198" s="89">
        <f>D21/'Total Funds Spent &amp; Transferred'!D21</f>
        <v>0</v>
      </c>
      <c r="E198" s="89">
        <f>E21/'Total Funds Spent &amp; Transferred'!E21</f>
        <v>0</v>
      </c>
      <c r="F198" s="89">
        <f>F21/'Total Funds Spent &amp; Transferred'!F21</f>
        <v>7.7104848632905884E-2</v>
      </c>
      <c r="G198" s="89">
        <f>G21/'Total Funds Spent &amp; Transferred'!G21</f>
        <v>8.4795265839646264E-2</v>
      </c>
      <c r="H198" s="89">
        <f>H21/'Total Funds Spent &amp; Transferred'!H21</f>
        <v>0.15656711698057343</v>
      </c>
      <c r="I198" s="89">
        <f>I21/'Total Funds Spent &amp; Transferred'!I21</f>
        <v>0.15032797953578514</v>
      </c>
      <c r="J198" s="89">
        <f>J21/'Total Funds Spent &amp; Transferred'!J21</f>
        <v>0.15221849420245195</v>
      </c>
      <c r="K198" s="89">
        <f>K21/'Total Funds Spent &amp; Transferred'!K21</f>
        <v>0.16139623567098144</v>
      </c>
      <c r="L198" s="89">
        <f>L21/'Total Funds Spent &amp; Transferred'!L21</f>
        <v>0.14870587554693743</v>
      </c>
      <c r="M198" s="89">
        <f>M21/'Total Funds Spent &amp; Transferred'!M21</f>
        <v>0.17884436983699253</v>
      </c>
      <c r="N198" s="89">
        <f>N21/'Total Funds Spent &amp; Transferred'!N21</f>
        <v>0.18755091386819306</v>
      </c>
      <c r="O198" s="89">
        <f>O21/'Total Funds Spent &amp; Transferred'!O21</f>
        <v>0.19364777150008997</v>
      </c>
      <c r="P198" s="89">
        <f>P21/'Total Funds Spent &amp; Transferred'!P21</f>
        <v>0.22871890338488568</v>
      </c>
      <c r="Q198" s="89">
        <f>Q21/'Total Funds Spent &amp; Transferred'!Q21</f>
        <v>0.30932428007453855</v>
      </c>
      <c r="R198" s="89">
        <f>R21/'Total Funds Spent &amp; Transferred'!R21</f>
        <v>0.28038356063618114</v>
      </c>
      <c r="S198" s="89">
        <f>S21/'Total Funds Spent &amp; Transferred'!S21</f>
        <v>0.28794558950524513</v>
      </c>
      <c r="T198" s="89">
        <f>T21/'Total Funds Spent &amp; Transferred'!T21</f>
        <v>0.28854519019629049</v>
      </c>
      <c r="U198" s="89">
        <f>U21/'Total Funds Spent &amp; Transferred'!U21</f>
        <v>0.29861890700751881</v>
      </c>
      <c r="V198" s="89">
        <f>V21/'Total Funds Spent &amp; Transferred'!V21</f>
        <v>0.2793230542372957</v>
      </c>
      <c r="W198" s="89">
        <f>W21/'Total Funds Spent &amp; Transferred'!W21</f>
        <v>0.30155700662893559</v>
      </c>
      <c r="X198" s="89">
        <f>X21/'Total Funds Spent &amp; Transferred'!X21</f>
        <v>0.23685993143114012</v>
      </c>
      <c r="Y198" s="89">
        <f>Y21/'Total Funds Spent &amp; Transferred'!Y21</f>
        <v>0.2173868797174483</v>
      </c>
      <c r="Z198" s="89">
        <f>Z21/'Total Funds Spent &amp; Transferred'!Z21</f>
        <v>0.23706189720048629</v>
      </c>
    </row>
    <row r="199" spans="1:26">
      <c r="A199" s="51" t="s">
        <v>110</v>
      </c>
      <c r="B199" s="89">
        <f>B22/'Total Funds Spent &amp; Transferred'!B22</f>
        <v>0</v>
      </c>
      <c r="C199" s="89">
        <f>C22/'Total Funds Spent &amp; Transferred'!C22</f>
        <v>0</v>
      </c>
      <c r="D199" s="89">
        <f>D22/'Total Funds Spent &amp; Transferred'!D22</f>
        <v>0</v>
      </c>
      <c r="E199" s="89">
        <f>E22/'Total Funds Spent &amp; Transferred'!E22</f>
        <v>0</v>
      </c>
      <c r="F199" s="89">
        <f>F22/'Total Funds Spent &amp; Transferred'!F22</f>
        <v>0</v>
      </c>
      <c r="G199" s="89">
        <f>G22/'Total Funds Spent &amp; Transferred'!G22</f>
        <v>0</v>
      </c>
      <c r="H199" s="89">
        <f>H22/'Total Funds Spent &amp; Transferred'!H22</f>
        <v>0</v>
      </c>
      <c r="I199" s="89">
        <f>I22/'Total Funds Spent &amp; Transferred'!I22</f>
        <v>0</v>
      </c>
      <c r="J199" s="89">
        <f>J22/'Total Funds Spent &amp; Transferred'!J22</f>
        <v>0</v>
      </c>
      <c r="K199" s="89">
        <f>K22/'Total Funds Spent &amp; Transferred'!K22</f>
        <v>0</v>
      </c>
      <c r="L199" s="89">
        <f>L22/'Total Funds Spent &amp; Transferred'!L22</f>
        <v>0</v>
      </c>
      <c r="M199" s="89">
        <f>M22/'Total Funds Spent &amp; Transferred'!M22</f>
        <v>0</v>
      </c>
      <c r="N199" s="89">
        <f>N22/'Total Funds Spent &amp; Transferred'!N22</f>
        <v>0</v>
      </c>
      <c r="O199" s="89">
        <f>O22/'Total Funds Spent &amp; Transferred'!O22</f>
        <v>0</v>
      </c>
      <c r="P199" s="89">
        <f>P22/'Total Funds Spent &amp; Transferred'!P22</f>
        <v>0</v>
      </c>
      <c r="Q199" s="89">
        <f>Q22/'Total Funds Spent &amp; Transferred'!Q22</f>
        <v>0</v>
      </c>
      <c r="R199" s="89">
        <f>R22/'Total Funds Spent &amp; Transferred'!R22</f>
        <v>0</v>
      </c>
      <c r="S199" s="89">
        <f>S22/'Total Funds Spent &amp; Transferred'!S22</f>
        <v>0</v>
      </c>
      <c r="T199" s="89">
        <f>T22/'Total Funds Spent &amp; Transferred'!T22</f>
        <v>0</v>
      </c>
      <c r="U199" s="89">
        <f>U22/'Total Funds Spent &amp; Transferred'!U22</f>
        <v>0</v>
      </c>
      <c r="V199" s="89">
        <f>V22/'Total Funds Spent &amp; Transferred'!V22</f>
        <v>0</v>
      </c>
      <c r="W199" s="89">
        <f>W22/'Total Funds Spent &amp; Transferred'!W22</f>
        <v>0</v>
      </c>
      <c r="X199" s="89">
        <f>X22/'Total Funds Spent &amp; Transferred'!X22</f>
        <v>0</v>
      </c>
      <c r="Y199" s="89">
        <f>Y22/'Total Funds Spent &amp; Transferred'!Y22</f>
        <v>0</v>
      </c>
      <c r="Z199" s="89">
        <f>Z22/'Total Funds Spent &amp; Transferred'!Z22</f>
        <v>0</v>
      </c>
    </row>
    <row r="200" spans="1:26">
      <c r="A200" s="51" t="s">
        <v>111</v>
      </c>
      <c r="B200" s="89">
        <f>B23/'Total Funds Spent &amp; Transferred'!B23</f>
        <v>0</v>
      </c>
      <c r="C200" s="89">
        <f>C23/'Total Funds Spent &amp; Transferred'!C23</f>
        <v>0</v>
      </c>
      <c r="D200" s="89">
        <f>D23/'Total Funds Spent &amp; Transferred'!D23</f>
        <v>0</v>
      </c>
      <c r="E200" s="89">
        <f>E23/'Total Funds Spent &amp; Transferred'!E23</f>
        <v>0</v>
      </c>
      <c r="F200" s="89">
        <f>F23/'Total Funds Spent &amp; Transferred'!F23</f>
        <v>0</v>
      </c>
      <c r="G200" s="89">
        <f>G23/'Total Funds Spent &amp; Transferred'!G23</f>
        <v>0</v>
      </c>
      <c r="H200" s="89">
        <f>H23/'Total Funds Spent &amp; Transferred'!H23</f>
        <v>0</v>
      </c>
      <c r="I200" s="89">
        <f>I23/'Total Funds Spent &amp; Transferred'!I23</f>
        <v>0</v>
      </c>
      <c r="J200" s="89">
        <f>J23/'Total Funds Spent &amp; Transferred'!J23</f>
        <v>0</v>
      </c>
      <c r="K200" s="89">
        <f>K23/'Total Funds Spent &amp; Transferred'!K23</f>
        <v>0</v>
      </c>
      <c r="L200" s="89">
        <f>L23/'Total Funds Spent &amp; Transferred'!L23</f>
        <v>0</v>
      </c>
      <c r="M200" s="89">
        <f>M23/'Total Funds Spent &amp; Transferred'!M23</f>
        <v>0</v>
      </c>
      <c r="N200" s="89">
        <f>N23/'Total Funds Spent &amp; Transferred'!N23</f>
        <v>0</v>
      </c>
      <c r="O200" s="89">
        <f>O23/'Total Funds Spent &amp; Transferred'!O23</f>
        <v>8.5833400760852815E-2</v>
      </c>
      <c r="P200" s="89">
        <f>P23/'Total Funds Spent &amp; Transferred'!P23</f>
        <v>8.2917370464875674E-5</v>
      </c>
      <c r="Q200" s="89">
        <f>Q23/'Total Funds Spent &amp; Transferred'!Q23</f>
        <v>7.6139005668691861E-2</v>
      </c>
      <c r="R200" s="89">
        <f>R23/'Total Funds Spent &amp; Transferred'!R23</f>
        <v>7.8953451981608719E-2</v>
      </c>
      <c r="S200" s="89">
        <f>S23/'Total Funds Spent &amp; Transferred'!S23</f>
        <v>8.1544619990880862E-2</v>
      </c>
      <c r="T200" s="89">
        <f>T23/'Total Funds Spent &amp; Transferred'!T23</f>
        <v>7.3840078671002951E-2</v>
      </c>
      <c r="U200" s="89">
        <f>U23/'Total Funds Spent &amp; Transferred'!U23</f>
        <v>6.4478986830638213E-2</v>
      </c>
      <c r="V200" s="89">
        <f>V23/'Total Funds Spent &amp; Transferred'!V23</f>
        <v>6.9221202033511051E-2</v>
      </c>
      <c r="W200" s="89">
        <f>W23/'Total Funds Spent &amp; Transferred'!W23</f>
        <v>6.042605624344053E-2</v>
      </c>
      <c r="X200" s="89">
        <f>X23/'Total Funds Spent &amp; Transferred'!X23</f>
        <v>6.3407909385073943E-2</v>
      </c>
      <c r="Y200" s="89">
        <f>Y23/'Total Funds Spent &amp; Transferred'!Y23</f>
        <v>9.3222575603329222E-2</v>
      </c>
      <c r="Z200" s="89">
        <f>Z23/'Total Funds Spent &amp; Transferred'!Z23</f>
        <v>7.8023526003272919E-2</v>
      </c>
    </row>
    <row r="201" spans="1:26">
      <c r="A201" s="51" t="s">
        <v>113</v>
      </c>
      <c r="B201" s="89">
        <f>B24/'Total Funds Spent &amp; Transferred'!B24</f>
        <v>0</v>
      </c>
      <c r="C201" s="89">
        <f>C24/'Total Funds Spent &amp; Transferred'!C24</f>
        <v>0</v>
      </c>
      <c r="D201" s="89">
        <f>D24/'Total Funds Spent &amp; Transferred'!D24</f>
        <v>0</v>
      </c>
      <c r="E201" s="89">
        <f>E24/'Total Funds Spent &amp; Transferred'!E24</f>
        <v>0</v>
      </c>
      <c r="F201" s="89">
        <f>F24/'Total Funds Spent &amp; Transferred'!F24</f>
        <v>0</v>
      </c>
      <c r="G201" s="89">
        <f>G24/'Total Funds Spent &amp; Transferred'!G24</f>
        <v>0</v>
      </c>
      <c r="H201" s="89">
        <f>H24/'Total Funds Spent &amp; Transferred'!H24</f>
        <v>0</v>
      </c>
      <c r="I201" s="89">
        <f>I24/'Total Funds Spent &amp; Transferred'!I24</f>
        <v>0</v>
      </c>
      <c r="J201" s="89">
        <f>J24/'Total Funds Spent &amp; Transferred'!J24</f>
        <v>0</v>
      </c>
      <c r="K201" s="89">
        <f>K24/'Total Funds Spent &amp; Transferred'!K24</f>
        <v>0</v>
      </c>
      <c r="L201" s="89">
        <f>L24/'Total Funds Spent &amp; Transferred'!L24</f>
        <v>0</v>
      </c>
      <c r="M201" s="89">
        <f>M24/'Total Funds Spent &amp; Transferred'!M24</f>
        <v>0</v>
      </c>
      <c r="N201" s="89">
        <f>N24/'Total Funds Spent &amp; Transferred'!N24</f>
        <v>0</v>
      </c>
      <c r="O201" s="89">
        <f>O24/'Total Funds Spent &amp; Transferred'!O24</f>
        <v>3.235282437601527E-2</v>
      </c>
      <c r="P201" s="89">
        <f>P24/'Total Funds Spent &amp; Transferred'!P24</f>
        <v>3.5893795122690218E-2</v>
      </c>
      <c r="Q201" s="89">
        <f>Q24/'Total Funds Spent &amp; Transferred'!Q24</f>
        <v>4.0092118785368322E-2</v>
      </c>
      <c r="R201" s="89">
        <f>R24/'Total Funds Spent &amp; Transferred'!R24</f>
        <v>1.4764059385582524E-2</v>
      </c>
      <c r="S201" s="89">
        <f>S24/'Total Funds Spent &amp; Transferred'!S24</f>
        <v>1.7626137283240882E-2</v>
      </c>
      <c r="T201" s="89">
        <f>T24/'Total Funds Spent &amp; Transferred'!T24</f>
        <v>3.3028324479129616E-2</v>
      </c>
      <c r="U201" s="89">
        <f>U24/'Total Funds Spent &amp; Transferred'!U24</f>
        <v>9.6235910408602309E-4</v>
      </c>
      <c r="V201" s="89">
        <f>V24/'Total Funds Spent &amp; Transferred'!V24</f>
        <v>8.2201550365010256E-2</v>
      </c>
      <c r="W201" s="89">
        <f>W24/'Total Funds Spent &amp; Transferred'!W24</f>
        <v>6.4868440463774699E-2</v>
      </c>
      <c r="X201" s="89">
        <f>X24/'Total Funds Spent &amp; Transferred'!X24</f>
        <v>6.0271918427218345E-2</v>
      </c>
      <c r="Y201" s="89">
        <f>Y24/'Total Funds Spent &amp; Transferred'!Y24</f>
        <v>5.9447986229082608E-2</v>
      </c>
      <c r="Z201" s="89">
        <f>Z24/'Total Funds Spent &amp; Transferred'!Z24</f>
        <v>0.11405465057652762</v>
      </c>
    </row>
    <row r="202" spans="1:26">
      <c r="A202" s="51" t="s">
        <v>78</v>
      </c>
      <c r="B202" s="89">
        <f>B25/'Total Funds Spent &amp; Transferred'!B25</f>
        <v>0</v>
      </c>
      <c r="C202" s="89">
        <f>C25/'Total Funds Spent &amp; Transferred'!C25</f>
        <v>0</v>
      </c>
      <c r="D202" s="89">
        <f>D25/'Total Funds Spent &amp; Transferred'!D25</f>
        <v>0</v>
      </c>
      <c r="E202" s="89">
        <f>E25/'Total Funds Spent &amp; Transferred'!E25</f>
        <v>0</v>
      </c>
      <c r="F202" s="89">
        <f>F25/'Total Funds Spent &amp; Transferred'!F25</f>
        <v>0</v>
      </c>
      <c r="G202" s="89">
        <f>G25/'Total Funds Spent &amp; Transferred'!G25</f>
        <v>0</v>
      </c>
      <c r="H202" s="89">
        <f>H25/'Total Funds Spent &amp; Transferred'!H25</f>
        <v>0.2384164756474498</v>
      </c>
      <c r="I202" s="89">
        <f>I25/'Total Funds Spent &amp; Transferred'!I25</f>
        <v>0.19484907045820576</v>
      </c>
      <c r="J202" s="89">
        <f>J25/'Total Funds Spent &amp; Transferred'!J25</f>
        <v>0.24733281667561108</v>
      </c>
      <c r="K202" s="89">
        <f>K25/'Total Funds Spent &amp; Transferred'!K25</f>
        <v>0.26684803010619529</v>
      </c>
      <c r="L202" s="89">
        <f>L25/'Total Funds Spent &amp; Transferred'!L25</f>
        <v>0.26470355876842078</v>
      </c>
      <c r="M202" s="89">
        <f>M25/'Total Funds Spent &amp; Transferred'!M25</f>
        <v>0.18774258549311904</v>
      </c>
      <c r="N202" s="89">
        <f>N25/'Total Funds Spent &amp; Transferred'!N25</f>
        <v>0.23484686414104991</v>
      </c>
      <c r="O202" s="89">
        <f>O25/'Total Funds Spent &amp; Transferred'!O25</f>
        <v>0.20807650406020239</v>
      </c>
      <c r="P202" s="89">
        <f>P25/'Total Funds Spent &amp; Transferred'!P25</f>
        <v>0.24946499789126922</v>
      </c>
      <c r="Q202" s="89">
        <f>Q25/'Total Funds Spent &amp; Transferred'!Q25</f>
        <v>0.21821366179285343</v>
      </c>
      <c r="R202" s="89">
        <f>R25/'Total Funds Spent &amp; Transferred'!R25</f>
        <v>0.24540275569145337</v>
      </c>
      <c r="S202" s="89">
        <f>S25/'Total Funds Spent &amp; Transferred'!S25</f>
        <v>0.26193734467168378</v>
      </c>
      <c r="T202" s="89">
        <f>T25/'Total Funds Spent &amp; Transferred'!T25</f>
        <v>0.26870710220588562</v>
      </c>
      <c r="U202" s="89">
        <f>U25/'Total Funds Spent &amp; Transferred'!U25</f>
        <v>0.28436318437789576</v>
      </c>
      <c r="V202" s="89">
        <f>V25/'Total Funds Spent &amp; Transferred'!V25</f>
        <v>0.30675337941824565</v>
      </c>
      <c r="W202" s="89">
        <f>W25/'Total Funds Spent &amp; Transferred'!W25</f>
        <v>0.3051038299207704</v>
      </c>
      <c r="X202" s="89">
        <f>X25/'Total Funds Spent &amp; Transferred'!X25</f>
        <v>0.30631187289835082</v>
      </c>
      <c r="Y202" s="89">
        <f>Y25/'Total Funds Spent &amp; Transferred'!Y25</f>
        <v>0.28260130029910902</v>
      </c>
      <c r="Z202" s="89">
        <f>Z25/'Total Funds Spent &amp; Transferred'!Z25</f>
        <v>0.33521250762107407</v>
      </c>
    </row>
    <row r="203" spans="1:26">
      <c r="A203" s="51" t="s">
        <v>116</v>
      </c>
      <c r="B203" s="89">
        <f>B26/'Total Funds Spent &amp; Transferred'!B26</f>
        <v>0</v>
      </c>
      <c r="C203" s="89">
        <f>C26/'Total Funds Spent &amp; Transferred'!C26</f>
        <v>0</v>
      </c>
      <c r="D203" s="89">
        <f>D26/'Total Funds Spent &amp; Transferred'!D26</f>
        <v>0</v>
      </c>
      <c r="E203" s="89">
        <f>E26/'Total Funds Spent &amp; Transferred'!E26</f>
        <v>4.3433253379718456E-2</v>
      </c>
      <c r="F203" s="89">
        <f>F26/'Total Funds Spent &amp; Transferred'!F26</f>
        <v>4.3793952981193186E-2</v>
      </c>
      <c r="G203" s="89">
        <f>G26/'Total Funds Spent &amp; Transferred'!G26</f>
        <v>6.737230482590284E-2</v>
      </c>
      <c r="H203" s="89">
        <f>H26/'Total Funds Spent &amp; Transferred'!H26</f>
        <v>7.2566264297430544E-2</v>
      </c>
      <c r="I203" s="89">
        <f>I26/'Total Funds Spent &amp; Transferred'!I26</f>
        <v>7.5374059370363899E-2</v>
      </c>
      <c r="J203" s="89">
        <f>J26/'Total Funds Spent &amp; Transferred'!J26</f>
        <v>8.4576113763490599E-2</v>
      </c>
      <c r="K203" s="89">
        <f>K26/'Total Funds Spent &amp; Transferred'!K26</f>
        <v>8.2407132208577177E-2</v>
      </c>
      <c r="L203" s="89">
        <f>L26/'Total Funds Spent &amp; Transferred'!L26</f>
        <v>7.7958140461933084E-2</v>
      </c>
      <c r="M203" s="89">
        <f>M26/'Total Funds Spent &amp; Transferred'!M26</f>
        <v>7.7991911832810887E-2</v>
      </c>
      <c r="N203" s="89">
        <f>N26/'Total Funds Spent &amp; Transferred'!N26</f>
        <v>7.2196046592630445E-2</v>
      </c>
      <c r="O203" s="89">
        <f>O26/'Total Funds Spent &amp; Transferred'!O26</f>
        <v>8.6344892240596077E-2</v>
      </c>
      <c r="P203" s="89">
        <f>P26/'Total Funds Spent &amp; Transferred'!P26</f>
        <v>8.8156401622004388E-2</v>
      </c>
      <c r="Q203" s="89">
        <f>Q26/'Total Funds Spent &amp; Transferred'!Q26</f>
        <v>9.1989428449910191E-2</v>
      </c>
      <c r="R203" s="89">
        <f>R26/'Total Funds Spent &amp; Transferred'!R26</f>
        <v>9.6026972569652772E-2</v>
      </c>
      <c r="S203" s="89">
        <f>S26/'Total Funds Spent &amp; Transferred'!S26</f>
        <v>0.10393574476828442</v>
      </c>
      <c r="T203" s="89">
        <f>T26/'Total Funds Spent &amp; Transferred'!T26</f>
        <v>0.10428691760853785</v>
      </c>
      <c r="U203" s="89">
        <f>U26/'Total Funds Spent &amp; Transferred'!U26</f>
        <v>0.10669039147517695</v>
      </c>
      <c r="V203" s="89">
        <f>V26/'Total Funds Spent &amp; Transferred'!V26</f>
        <v>0.1585452430405617</v>
      </c>
      <c r="W203" s="89">
        <f>W26/'Total Funds Spent &amp; Transferred'!W26</f>
        <v>0.15805468016061383</v>
      </c>
      <c r="X203" s="89">
        <f>X26/'Total Funds Spent &amp; Transferred'!X26</f>
        <v>0.15177109366693561</v>
      </c>
      <c r="Y203" s="89">
        <f>Y26/'Total Funds Spent &amp; Transferred'!Y26</f>
        <v>0.19115490045891137</v>
      </c>
      <c r="Z203" s="89">
        <f>Z26/'Total Funds Spent &amp; Transferred'!Z26</f>
        <v>0.15811163770419226</v>
      </c>
    </row>
    <row r="204" spans="1:26">
      <c r="A204" s="51" t="s">
        <v>117</v>
      </c>
      <c r="B204" s="89">
        <f>B27/'Total Funds Spent &amp; Transferred'!B27</f>
        <v>0</v>
      </c>
      <c r="C204" s="89">
        <f>C27/'Total Funds Spent &amp; Transferred'!C27</f>
        <v>0</v>
      </c>
      <c r="D204" s="89">
        <f>D27/'Total Funds Spent &amp; Transferred'!D27</f>
        <v>9.3401066067204403E-3</v>
      </c>
      <c r="E204" s="89">
        <f>E27/'Total Funds Spent &amp; Transferred'!E27</f>
        <v>1.9951670403725377E-2</v>
      </c>
      <c r="F204" s="89">
        <f>F27/'Total Funds Spent &amp; Transferred'!F27</f>
        <v>2.1051716071413516E-2</v>
      </c>
      <c r="G204" s="89">
        <f>G27/'Total Funds Spent &amp; Transferred'!G27</f>
        <v>4.3274798257044132E-2</v>
      </c>
      <c r="H204" s="89">
        <f>H27/'Total Funds Spent &amp; Transferred'!H27</f>
        <v>0</v>
      </c>
      <c r="I204" s="89">
        <f>I27/'Total Funds Spent &amp; Transferred'!I27</f>
        <v>0</v>
      </c>
      <c r="J204" s="89">
        <f>J27/'Total Funds Spent &amp; Transferred'!J27</f>
        <v>0</v>
      </c>
      <c r="K204" s="89">
        <f>K27/'Total Funds Spent &amp; Transferred'!K27</f>
        <v>0</v>
      </c>
      <c r="L204" s="89">
        <f>L27/'Total Funds Spent &amp; Transferred'!L27</f>
        <v>0</v>
      </c>
      <c r="M204" s="89">
        <f>M27/'Total Funds Spent &amp; Transferred'!M27</f>
        <v>0</v>
      </c>
      <c r="N204" s="89">
        <f>N27/'Total Funds Spent &amp; Transferred'!N27</f>
        <v>4.4574580282447721E-2</v>
      </c>
      <c r="O204" s="89">
        <f>O27/'Total Funds Spent &amp; Transferred'!O27</f>
        <v>0.11438471654436158</v>
      </c>
      <c r="P204" s="89">
        <f>P27/'Total Funds Spent &amp; Transferred'!P27</f>
        <v>0.14988808670390955</v>
      </c>
      <c r="Q204" s="89">
        <f>Q27/'Total Funds Spent &amp; Transferred'!Q27</f>
        <v>0.14996359857546568</v>
      </c>
      <c r="R204" s="89">
        <f>R27/'Total Funds Spent &amp; Transferred'!R27</f>
        <v>3.5211072015669267E-2</v>
      </c>
      <c r="S204" s="89">
        <f>S27/'Total Funds Spent &amp; Transferred'!S27</f>
        <v>3.4554825831817182E-2</v>
      </c>
      <c r="T204" s="89">
        <f>T27/'Total Funds Spent &amp; Transferred'!T27</f>
        <v>3.3341486422306735E-2</v>
      </c>
      <c r="U204" s="89">
        <f>U27/'Total Funds Spent &amp; Transferred'!U27</f>
        <v>3.160523108551299E-2</v>
      </c>
      <c r="V204" s="89">
        <f>V27/'Total Funds Spent &amp; Transferred'!V27</f>
        <v>3.6373531891675283E-2</v>
      </c>
      <c r="W204" s="89">
        <f>W27/'Total Funds Spent &amp; Transferred'!W27</f>
        <v>3.3548636152649219E-2</v>
      </c>
      <c r="X204" s="89">
        <f>X27/'Total Funds Spent &amp; Transferred'!X27</f>
        <v>3.2509114922488522E-2</v>
      </c>
      <c r="Y204" s="89">
        <f>Y27/'Total Funds Spent &amp; Transferred'!Y27</f>
        <v>3.2462549501221481E-2</v>
      </c>
      <c r="Z204" s="89">
        <f>Z27/'Total Funds Spent &amp; Transferred'!Z27</f>
        <v>2.4843203960493405E-2</v>
      </c>
    </row>
    <row r="205" spans="1:26">
      <c r="A205" s="51" t="s">
        <v>77</v>
      </c>
      <c r="B205" s="89">
        <f>B28/'Total Funds Spent &amp; Transferred'!B28</f>
        <v>0</v>
      </c>
      <c r="C205" s="89">
        <f>C28/'Total Funds Spent &amp; Transferred'!C28</f>
        <v>0</v>
      </c>
      <c r="D205" s="89">
        <f>D28/'Total Funds Spent &amp; Transferred'!D28</f>
        <v>0</v>
      </c>
      <c r="E205" s="89">
        <f>E28/'Total Funds Spent &amp; Transferred'!E28</f>
        <v>5.2691612665877775E-2</v>
      </c>
      <c r="F205" s="89">
        <f>F28/'Total Funds Spent &amp; Transferred'!F28</f>
        <v>0.10762025982797353</v>
      </c>
      <c r="G205" s="89">
        <f>G28/'Total Funds Spent &amp; Transferred'!G28</f>
        <v>5.2585571767406643E-2</v>
      </c>
      <c r="H205" s="89">
        <f>H28/'Total Funds Spent &amp; Transferred'!H28</f>
        <v>5.7526322751207414E-2</v>
      </c>
      <c r="I205" s="89">
        <f>I28/'Total Funds Spent &amp; Transferred'!I28</f>
        <v>7.3886072288731411E-2</v>
      </c>
      <c r="J205" s="89">
        <f>J28/'Total Funds Spent &amp; Transferred'!J28</f>
        <v>0.12858350568180835</v>
      </c>
      <c r="K205" s="89">
        <f>K28/'Total Funds Spent &amp; Transferred'!K28</f>
        <v>0.14888111833577558</v>
      </c>
      <c r="L205" s="89">
        <f>L28/'Total Funds Spent &amp; Transferred'!L28</f>
        <v>0.18640825644615946</v>
      </c>
      <c r="M205" s="89">
        <f>M28/'Total Funds Spent &amp; Transferred'!M28</f>
        <v>0.25524777956121664</v>
      </c>
      <c r="N205" s="89">
        <f>N28/'Total Funds Spent &amp; Transferred'!N28</f>
        <v>0.2455597756074174</v>
      </c>
      <c r="O205" s="89">
        <f>O28/'Total Funds Spent &amp; Transferred'!O28</f>
        <v>0.23037837485491711</v>
      </c>
      <c r="P205" s="89">
        <f>P28/'Total Funds Spent &amp; Transferred'!P28</f>
        <v>0.26707716256350073</v>
      </c>
      <c r="Q205" s="89">
        <f>Q28/'Total Funds Spent &amp; Transferred'!Q28</f>
        <v>0.27335644452344543</v>
      </c>
      <c r="R205" s="89">
        <f>R28/'Total Funds Spent &amp; Transferred'!R28</f>
        <v>0.3001808633724628</v>
      </c>
      <c r="S205" s="89">
        <f>S28/'Total Funds Spent &amp; Transferred'!S28</f>
        <v>0.28796532758858784</v>
      </c>
      <c r="T205" s="89">
        <f>T28/'Total Funds Spent &amp; Transferred'!T28</f>
        <v>0.32038879485245475</v>
      </c>
      <c r="U205" s="89">
        <f>U28/'Total Funds Spent &amp; Transferred'!U28</f>
        <v>0.29220224358299146</v>
      </c>
      <c r="V205" s="89">
        <f>V28/'Total Funds Spent &amp; Transferred'!V28</f>
        <v>0.27181379344426038</v>
      </c>
      <c r="W205" s="89">
        <f>W28/'Total Funds Spent &amp; Transferred'!W28</f>
        <v>0.27128415895879043</v>
      </c>
      <c r="X205" s="89">
        <f>X28/'Total Funds Spent &amp; Transferred'!X28</f>
        <v>0.26153601238973473</v>
      </c>
      <c r="Y205" s="89">
        <f>Y28/'Total Funds Spent &amp; Transferred'!Y28</f>
        <v>0.31066685717568288</v>
      </c>
      <c r="Z205" s="89">
        <f>Z28/'Total Funds Spent &amp; Transferred'!Z28</f>
        <v>0.21695189014227301</v>
      </c>
    </row>
    <row r="206" spans="1:26">
      <c r="A206" s="51" t="s">
        <v>120</v>
      </c>
      <c r="B206" s="89">
        <f>B29/'Total Funds Spent &amp; Transferred'!B29</f>
        <v>0</v>
      </c>
      <c r="C206" s="89">
        <f>C29/'Total Funds Spent &amp; Transferred'!C29</f>
        <v>0</v>
      </c>
      <c r="D206" s="89">
        <f>D29/'Total Funds Spent &amp; Transferred'!D29</f>
        <v>0</v>
      </c>
      <c r="E206" s="89">
        <f>E29/'Total Funds Spent &amp; Transferred'!E29</f>
        <v>0</v>
      </c>
      <c r="F206" s="89">
        <f>F29/'Total Funds Spent &amp; Transferred'!F29</f>
        <v>0</v>
      </c>
      <c r="G206" s="89">
        <f>G29/'Total Funds Spent &amp; Transferred'!G29</f>
        <v>0</v>
      </c>
      <c r="H206" s="89">
        <f>H29/'Total Funds Spent &amp; Transferred'!H29</f>
        <v>0</v>
      </c>
      <c r="I206" s="89">
        <f>I29/'Total Funds Spent &amp; Transferred'!I29</f>
        <v>0</v>
      </c>
      <c r="J206" s="89">
        <f>J29/'Total Funds Spent &amp; Transferred'!J29</f>
        <v>0</v>
      </c>
      <c r="K206" s="89">
        <f>K29/'Total Funds Spent &amp; Transferred'!K29</f>
        <v>0</v>
      </c>
      <c r="L206" s="89">
        <f>L29/'Total Funds Spent &amp; Transferred'!L29</f>
        <v>0</v>
      </c>
      <c r="M206" s="89">
        <f>M29/'Total Funds Spent &amp; Transferred'!M29</f>
        <v>0</v>
      </c>
      <c r="N206" s="89">
        <f>N29/'Total Funds Spent &amp; Transferred'!N29</f>
        <v>0</v>
      </c>
      <c r="O206" s="89">
        <f>O29/'Total Funds Spent &amp; Transferred'!O29</f>
        <v>0</v>
      </c>
      <c r="P206" s="89">
        <f>P29/'Total Funds Spent &amp; Transferred'!P29</f>
        <v>0</v>
      </c>
      <c r="Q206" s="89">
        <f>Q29/'Total Funds Spent &amp; Transferred'!Q29</f>
        <v>0</v>
      </c>
      <c r="R206" s="89">
        <f>R29/'Total Funds Spent &amp; Transferred'!R29</f>
        <v>0</v>
      </c>
      <c r="S206" s="89">
        <f>S29/'Total Funds Spent &amp; Transferred'!S29</f>
        <v>0</v>
      </c>
      <c r="T206" s="89">
        <f>T29/'Total Funds Spent &amp; Transferred'!T29</f>
        <v>0</v>
      </c>
      <c r="U206" s="89">
        <f>U29/'Total Funds Spent &amp; Transferred'!U29</f>
        <v>0</v>
      </c>
      <c r="V206" s="89">
        <f>V29/'Total Funds Spent &amp; Transferred'!V29</f>
        <v>0</v>
      </c>
      <c r="W206" s="89">
        <f>W29/'Total Funds Spent &amp; Transferred'!W29</f>
        <v>0</v>
      </c>
      <c r="X206" s="89">
        <f>X29/'Total Funds Spent &amp; Transferred'!X29</f>
        <v>0</v>
      </c>
      <c r="Y206" s="89">
        <f>Y29/'Total Funds Spent &amp; Transferred'!Y29</f>
        <v>0</v>
      </c>
      <c r="Z206" s="89">
        <f>Z29/'Total Funds Spent &amp; Transferred'!Z29</f>
        <v>0</v>
      </c>
    </row>
    <row r="207" spans="1:26">
      <c r="A207" s="51" t="s">
        <v>122</v>
      </c>
      <c r="B207" s="89">
        <f>B30/'Total Funds Spent &amp; Transferred'!B30</f>
        <v>0</v>
      </c>
      <c r="C207" s="89">
        <f>C30/'Total Funds Spent &amp; Transferred'!C30</f>
        <v>0</v>
      </c>
      <c r="D207" s="89">
        <f>D30/'Total Funds Spent &amp; Transferred'!D30</f>
        <v>0</v>
      </c>
      <c r="E207" s="89">
        <f>E30/'Total Funds Spent &amp; Transferred'!E30</f>
        <v>0</v>
      </c>
      <c r="F207" s="89">
        <f>F30/'Total Funds Spent &amp; Transferred'!F30</f>
        <v>0</v>
      </c>
      <c r="G207" s="89">
        <f>G30/'Total Funds Spent &amp; Transferred'!G30</f>
        <v>0</v>
      </c>
      <c r="H207" s="89">
        <f>H30/'Total Funds Spent &amp; Transferred'!H30</f>
        <v>0</v>
      </c>
      <c r="I207" s="89">
        <f>I30/'Total Funds Spent &amp; Transferred'!I30</f>
        <v>0</v>
      </c>
      <c r="J207" s="89">
        <f>J30/'Total Funds Spent &amp; Transferred'!J30</f>
        <v>0</v>
      </c>
      <c r="K207" s="89">
        <f>K30/'Total Funds Spent &amp; Transferred'!K30</f>
        <v>0</v>
      </c>
      <c r="L207" s="89">
        <f>L30/'Total Funds Spent &amp; Transferred'!L30</f>
        <v>0</v>
      </c>
      <c r="M207" s="89">
        <f>M30/'Total Funds Spent &amp; Transferred'!M30</f>
        <v>0</v>
      </c>
      <c r="N207" s="89">
        <f>N30/'Total Funds Spent &amp; Transferred'!N30</f>
        <v>0</v>
      </c>
      <c r="O207" s="89">
        <f>O30/'Total Funds Spent &amp; Transferred'!O30</f>
        <v>0</v>
      </c>
      <c r="P207" s="89">
        <f>P30/'Total Funds Spent &amp; Transferred'!P30</f>
        <v>0</v>
      </c>
      <c r="Q207" s="89">
        <f>Q30/'Total Funds Spent &amp; Transferred'!Q30</f>
        <v>0</v>
      </c>
      <c r="R207" s="89">
        <f>R30/'Total Funds Spent &amp; Transferred'!R30</f>
        <v>0</v>
      </c>
      <c r="S207" s="89">
        <f>S30/'Total Funds Spent &amp; Transferred'!S30</f>
        <v>0</v>
      </c>
      <c r="T207" s="89">
        <f>T30/'Total Funds Spent &amp; Transferred'!T30</f>
        <v>0</v>
      </c>
      <c r="U207" s="89">
        <f>U30/'Total Funds Spent &amp; Transferred'!U30</f>
        <v>0</v>
      </c>
      <c r="V207" s="89">
        <f>V30/'Total Funds Spent &amp; Transferred'!V30</f>
        <v>0</v>
      </c>
      <c r="W207" s="89">
        <f>W30/'Total Funds Spent &amp; Transferred'!W30</f>
        <v>0</v>
      </c>
      <c r="X207" s="89">
        <f>X30/'Total Funds Spent &amp; Transferred'!X30</f>
        <v>0</v>
      </c>
      <c r="Y207" s="89">
        <f>Y30/'Total Funds Spent &amp; Transferred'!Y30</f>
        <v>0</v>
      </c>
      <c r="Z207" s="89">
        <f>Z30/'Total Funds Spent &amp; Transferred'!Z30</f>
        <v>0</v>
      </c>
    </row>
    <row r="208" spans="1:26">
      <c r="A208" s="51" t="s">
        <v>124</v>
      </c>
      <c r="B208" s="89">
        <f>B31/'Total Funds Spent &amp; Transferred'!B31</f>
        <v>0</v>
      </c>
      <c r="C208" s="89">
        <f>C31/'Total Funds Spent &amp; Transferred'!C31</f>
        <v>0</v>
      </c>
      <c r="D208" s="89">
        <f>D31/'Total Funds Spent &amp; Transferred'!D31</f>
        <v>0</v>
      </c>
      <c r="E208" s="89">
        <f>E31/'Total Funds Spent &amp; Transferred'!E31</f>
        <v>0</v>
      </c>
      <c r="F208" s="89">
        <f>F31/'Total Funds Spent &amp; Transferred'!F31</f>
        <v>0</v>
      </c>
      <c r="G208" s="89">
        <f>G31/'Total Funds Spent &amp; Transferred'!G31</f>
        <v>0</v>
      </c>
      <c r="H208" s="89">
        <f>H31/'Total Funds Spent &amp; Transferred'!H31</f>
        <v>0</v>
      </c>
      <c r="I208" s="89">
        <f>I31/'Total Funds Spent &amp; Transferred'!I31</f>
        <v>0</v>
      </c>
      <c r="J208" s="89">
        <f>J31/'Total Funds Spent &amp; Transferred'!J31</f>
        <v>0</v>
      </c>
      <c r="K208" s="89">
        <f>K31/'Total Funds Spent &amp; Transferred'!K31</f>
        <v>0</v>
      </c>
      <c r="L208" s="89">
        <f>L31/'Total Funds Spent &amp; Transferred'!L31</f>
        <v>0</v>
      </c>
      <c r="M208" s="89">
        <f>M31/'Total Funds Spent &amp; Transferred'!M31</f>
        <v>0</v>
      </c>
      <c r="N208" s="89">
        <f>N31/'Total Funds Spent &amp; Transferred'!N31</f>
        <v>0</v>
      </c>
      <c r="O208" s="89">
        <f>O31/'Total Funds Spent &amp; Transferred'!O31</f>
        <v>0</v>
      </c>
      <c r="P208" s="89">
        <f>P31/'Total Funds Spent &amp; Transferred'!P31</f>
        <v>0</v>
      </c>
      <c r="Q208" s="89">
        <f>Q31/'Total Funds Spent &amp; Transferred'!Q31</f>
        <v>0</v>
      </c>
      <c r="R208" s="89">
        <f>R31/'Total Funds Spent &amp; Transferred'!R31</f>
        <v>0</v>
      </c>
      <c r="S208" s="89">
        <f>S31/'Total Funds Spent &amp; Transferred'!S31</f>
        <v>0</v>
      </c>
      <c r="T208" s="89">
        <f>T31/'Total Funds Spent &amp; Transferred'!T31</f>
        <v>0</v>
      </c>
      <c r="U208" s="89">
        <f>U31/'Total Funds Spent &amp; Transferred'!U31</f>
        <v>0</v>
      </c>
      <c r="V208" s="89">
        <f>V31/'Total Funds Spent &amp; Transferred'!V31</f>
        <v>0</v>
      </c>
      <c r="W208" s="89">
        <f>W31/'Total Funds Spent &amp; Transferred'!W31</f>
        <v>0</v>
      </c>
      <c r="X208" s="89">
        <f>X31/'Total Funds Spent &amp; Transferred'!X31</f>
        <v>0</v>
      </c>
      <c r="Y208" s="89">
        <f>Y31/'Total Funds Spent &amp; Transferred'!Y31</f>
        <v>0</v>
      </c>
      <c r="Z208" s="89">
        <f>Z31/'Total Funds Spent &amp; Transferred'!Z31</f>
        <v>0</v>
      </c>
    </row>
    <row r="209" spans="1:26">
      <c r="A209" s="51" t="s">
        <v>126</v>
      </c>
      <c r="B209" s="89">
        <f>B32/'Total Funds Spent &amp; Transferred'!B32</f>
        <v>0</v>
      </c>
      <c r="C209" s="89">
        <f>C32/'Total Funds Spent &amp; Transferred'!C32</f>
        <v>0</v>
      </c>
      <c r="D209" s="89">
        <f>D32/'Total Funds Spent &amp; Transferred'!D32</f>
        <v>0</v>
      </c>
      <c r="E209" s="89">
        <f>E32/'Total Funds Spent &amp; Transferred'!E32</f>
        <v>0</v>
      </c>
      <c r="F209" s="89">
        <f>F32/'Total Funds Spent &amp; Transferred'!F32</f>
        <v>0</v>
      </c>
      <c r="G209" s="89">
        <f>G32/'Total Funds Spent &amp; Transferred'!G32</f>
        <v>0</v>
      </c>
      <c r="H209" s="89">
        <f>H32/'Total Funds Spent &amp; Transferred'!H32</f>
        <v>0</v>
      </c>
      <c r="I209" s="89">
        <f>I32/'Total Funds Spent &amp; Transferred'!I32</f>
        <v>0</v>
      </c>
      <c r="J209" s="89">
        <f>J32/'Total Funds Spent &amp; Transferred'!J32</f>
        <v>0</v>
      </c>
      <c r="K209" s="89">
        <f>K32/'Total Funds Spent &amp; Transferred'!K32</f>
        <v>0</v>
      </c>
      <c r="L209" s="89">
        <f>L32/'Total Funds Spent &amp; Transferred'!L32</f>
        <v>0.17965198419690029</v>
      </c>
      <c r="M209" s="89">
        <f>M32/'Total Funds Spent &amp; Transferred'!M32</f>
        <v>0.25909468803570346</v>
      </c>
      <c r="N209" s="89">
        <f>N32/'Total Funds Spent &amp; Transferred'!N32</f>
        <v>0.27774129324601793</v>
      </c>
      <c r="O209" s="89">
        <f>O32/'Total Funds Spent &amp; Transferred'!O32</f>
        <v>0.29745509994812136</v>
      </c>
      <c r="P209" s="89">
        <f>P32/'Total Funds Spent &amp; Transferred'!P32</f>
        <v>0.26786964363327426</v>
      </c>
      <c r="Q209" s="89">
        <f>Q32/'Total Funds Spent &amp; Transferred'!Q32</f>
        <v>0.3208021167308972</v>
      </c>
      <c r="R209" s="89">
        <f>R32/'Total Funds Spent &amp; Transferred'!R32</f>
        <v>0.3304468401800596</v>
      </c>
      <c r="S209" s="89">
        <f>S32/'Total Funds Spent &amp; Transferred'!S32</f>
        <v>0.32128333625870609</v>
      </c>
      <c r="T209" s="89">
        <f>T32/'Total Funds Spent &amp; Transferred'!T32</f>
        <v>0.33754113296245364</v>
      </c>
      <c r="U209" s="89">
        <f>U32/'Total Funds Spent &amp; Transferred'!U32</f>
        <v>0.32989865261002177</v>
      </c>
      <c r="V209" s="89">
        <f>V32/'Total Funds Spent &amp; Transferred'!V32</f>
        <v>0.33573371484964015</v>
      </c>
      <c r="W209" s="89">
        <f>W32/'Total Funds Spent &amp; Transferred'!W32</f>
        <v>0.32484973984497301</v>
      </c>
      <c r="X209" s="89">
        <f>X32/'Total Funds Spent &amp; Transferred'!X32</f>
        <v>0.33168661926008935</v>
      </c>
      <c r="Y209" s="89">
        <f>Y32/'Total Funds Spent &amp; Transferred'!Y32</f>
        <v>0.3125442366736732</v>
      </c>
      <c r="Z209" s="89">
        <f>Z32/'Total Funds Spent &amp; Transferred'!Z32</f>
        <v>0.36724018873330594</v>
      </c>
    </row>
    <row r="210" spans="1:26">
      <c r="A210" s="51" t="s">
        <v>127</v>
      </c>
      <c r="B210" s="89">
        <f>B33/'Total Funds Spent &amp; Transferred'!B33</f>
        <v>0</v>
      </c>
      <c r="C210" s="89">
        <f>C33/'Total Funds Spent &amp; Transferred'!C33</f>
        <v>0</v>
      </c>
      <c r="D210" s="89">
        <f>D33/'Total Funds Spent &amp; Transferred'!D33</f>
        <v>0</v>
      </c>
      <c r="E210" s="89">
        <f>E33/'Total Funds Spent &amp; Transferred'!E33</f>
        <v>0</v>
      </c>
      <c r="F210" s="89">
        <f>F33/'Total Funds Spent &amp; Transferred'!F33</f>
        <v>0</v>
      </c>
      <c r="G210" s="89">
        <f>G33/'Total Funds Spent &amp; Transferred'!G33</f>
        <v>0</v>
      </c>
      <c r="H210" s="89">
        <f>H33/'Total Funds Spent &amp; Transferred'!H33</f>
        <v>0</v>
      </c>
      <c r="I210" s="89">
        <f>I33/'Total Funds Spent &amp; Transferred'!I33</f>
        <v>0</v>
      </c>
      <c r="J210" s="89">
        <f>J33/'Total Funds Spent &amp; Transferred'!J33</f>
        <v>0</v>
      </c>
      <c r="K210" s="89">
        <f>K33/'Total Funds Spent &amp; Transferred'!K33</f>
        <v>0</v>
      </c>
      <c r="L210" s="89">
        <f>L33/'Total Funds Spent &amp; Transferred'!L33</f>
        <v>0</v>
      </c>
      <c r="M210" s="89">
        <f>M33/'Total Funds Spent &amp; Transferred'!M33</f>
        <v>0</v>
      </c>
      <c r="N210" s="89">
        <f>N33/'Total Funds Spent &amp; Transferred'!N33</f>
        <v>0</v>
      </c>
      <c r="O210" s="89">
        <f>O33/'Total Funds Spent &amp; Transferred'!O33</f>
        <v>0</v>
      </c>
      <c r="P210" s="89">
        <f>P33/'Total Funds Spent &amp; Transferred'!P33</f>
        <v>0</v>
      </c>
      <c r="Q210" s="89">
        <f>Q33/'Total Funds Spent &amp; Transferred'!Q33</f>
        <v>0</v>
      </c>
      <c r="R210" s="89">
        <f>R33/'Total Funds Spent &amp; Transferred'!R33</f>
        <v>0</v>
      </c>
      <c r="S210" s="89">
        <f>S33/'Total Funds Spent &amp; Transferred'!S33</f>
        <v>0</v>
      </c>
      <c r="T210" s="89">
        <f>T33/'Total Funds Spent &amp; Transferred'!T33</f>
        <v>0</v>
      </c>
      <c r="U210" s="89">
        <f>U33/'Total Funds Spent &amp; Transferred'!U33</f>
        <v>0</v>
      </c>
      <c r="V210" s="89">
        <f>V33/'Total Funds Spent &amp; Transferred'!V33</f>
        <v>0</v>
      </c>
      <c r="W210" s="89">
        <f>W33/'Total Funds Spent &amp; Transferred'!W33</f>
        <v>0</v>
      </c>
      <c r="X210" s="89">
        <f>X33/'Total Funds Spent &amp; Transferred'!X33</f>
        <v>0</v>
      </c>
      <c r="Y210" s="89">
        <f>Y33/'Total Funds Spent &amp; Transferred'!Y33</f>
        <v>0</v>
      </c>
      <c r="Z210" s="89">
        <f>Z33/'Total Funds Spent &amp; Transferred'!Z33</f>
        <v>0</v>
      </c>
    </row>
    <row r="211" spans="1:26">
      <c r="A211" s="51" t="s">
        <v>128</v>
      </c>
      <c r="B211" s="89">
        <f>B34/'Total Funds Spent &amp; Transferred'!B34</f>
        <v>0</v>
      </c>
      <c r="C211" s="89">
        <f>C34/'Total Funds Spent &amp; Transferred'!C34</f>
        <v>0</v>
      </c>
      <c r="D211" s="89">
        <f>D34/'Total Funds Spent &amp; Transferred'!D34</f>
        <v>0</v>
      </c>
      <c r="E211" s="89">
        <f>E34/'Total Funds Spent &amp; Transferred'!E34</f>
        <v>0</v>
      </c>
      <c r="F211" s="89">
        <f>F34/'Total Funds Spent &amp; Transferred'!F34</f>
        <v>0</v>
      </c>
      <c r="G211" s="89">
        <f>G34/'Total Funds Spent &amp; Transferred'!G34</f>
        <v>0</v>
      </c>
      <c r="H211" s="89">
        <f>H34/'Total Funds Spent &amp; Transferred'!H34</f>
        <v>0</v>
      </c>
      <c r="I211" s="89">
        <f>I34/'Total Funds Spent &amp; Transferred'!I34</f>
        <v>0</v>
      </c>
      <c r="J211" s="89">
        <f>J34/'Total Funds Spent &amp; Transferred'!J34</f>
        <v>0</v>
      </c>
      <c r="K211" s="89">
        <f>K34/'Total Funds Spent &amp; Transferred'!K34</f>
        <v>0</v>
      </c>
      <c r="L211" s="89">
        <f>L34/'Total Funds Spent &amp; Transferred'!L34</f>
        <v>0</v>
      </c>
      <c r="M211" s="89">
        <f>M34/'Total Funds Spent &amp; Transferred'!M34</f>
        <v>0</v>
      </c>
      <c r="N211" s="89">
        <f>N34/'Total Funds Spent &amp; Transferred'!N34</f>
        <v>0</v>
      </c>
      <c r="O211" s="89">
        <f>O34/'Total Funds Spent &amp; Transferred'!O34</f>
        <v>0</v>
      </c>
      <c r="P211" s="89">
        <f>P34/'Total Funds Spent &amp; Transferred'!P34</f>
        <v>0</v>
      </c>
      <c r="Q211" s="89">
        <f>Q34/'Total Funds Spent &amp; Transferred'!Q34</f>
        <v>0</v>
      </c>
      <c r="R211" s="89">
        <f>R34/'Total Funds Spent &amp; Transferred'!R34</f>
        <v>0</v>
      </c>
      <c r="S211" s="89">
        <f>S34/'Total Funds Spent &amp; Transferred'!S34</f>
        <v>0</v>
      </c>
      <c r="T211" s="89">
        <f>T34/'Total Funds Spent &amp; Transferred'!T34</f>
        <v>0</v>
      </c>
      <c r="U211" s="89">
        <f>U34/'Total Funds Spent &amp; Transferred'!U34</f>
        <v>0</v>
      </c>
      <c r="V211" s="89">
        <f>V34/'Total Funds Spent &amp; Transferred'!V34</f>
        <v>0</v>
      </c>
      <c r="W211" s="89">
        <f>W34/'Total Funds Spent &amp; Transferred'!W34</f>
        <v>0</v>
      </c>
      <c r="X211" s="89">
        <f>X34/'Total Funds Spent &amp; Transferred'!X34</f>
        <v>0</v>
      </c>
      <c r="Y211" s="89">
        <f>Y34/'Total Funds Spent &amp; Transferred'!Y34</f>
        <v>0</v>
      </c>
      <c r="Z211" s="89">
        <f>Z34/'Total Funds Spent &amp; Transferred'!Z34</f>
        <v>0</v>
      </c>
    </row>
    <row r="212" spans="1:26">
      <c r="A212" s="51" t="s">
        <v>130</v>
      </c>
      <c r="B212" s="89">
        <f>B35/'Total Funds Spent &amp; Transferred'!B35</f>
        <v>0</v>
      </c>
      <c r="C212" s="89">
        <f>C35/'Total Funds Spent &amp; Transferred'!C35</f>
        <v>0</v>
      </c>
      <c r="D212" s="89">
        <f>D35/'Total Funds Spent &amp; Transferred'!D35</f>
        <v>0</v>
      </c>
      <c r="E212" s="89">
        <f>E35/'Total Funds Spent &amp; Transferred'!E35</f>
        <v>0</v>
      </c>
      <c r="F212" s="89">
        <f>F35/'Total Funds Spent &amp; Transferred'!F35</f>
        <v>8.1205227173668723E-2</v>
      </c>
      <c r="G212" s="89">
        <f>G35/'Total Funds Spent &amp; Transferred'!G35</f>
        <v>7.8365095671637006E-2</v>
      </c>
      <c r="H212" s="89">
        <f>H35/'Total Funds Spent &amp; Transferred'!H35</f>
        <v>0.11110696117103139</v>
      </c>
      <c r="I212" s="89">
        <f>I35/'Total Funds Spent &amp; Transferred'!I35</f>
        <v>9.1384866898329212E-2</v>
      </c>
      <c r="J212" s="89">
        <f>J35/'Total Funds Spent &amp; Transferred'!J35</f>
        <v>1.8225400619261121E-2</v>
      </c>
      <c r="K212" s="89">
        <f>K35/'Total Funds Spent &amp; Transferred'!K35</f>
        <v>2.8035529889028535E-2</v>
      </c>
      <c r="L212" s="89">
        <f>L35/'Total Funds Spent &amp; Transferred'!L35</f>
        <v>2.0083893172355982E-2</v>
      </c>
      <c r="M212" s="89">
        <f>M35/'Total Funds Spent &amp; Transferred'!M35</f>
        <v>0.11199774196181453</v>
      </c>
      <c r="N212" s="89">
        <f>N35/'Total Funds Spent &amp; Transferred'!N35</f>
        <v>0.17065781925905513</v>
      </c>
      <c r="O212" s="89">
        <f>O35/'Total Funds Spent &amp; Transferred'!O35</f>
        <v>0.26904296559527136</v>
      </c>
      <c r="P212" s="89">
        <f>P35/'Total Funds Spent &amp; Transferred'!P35</f>
        <v>0.18147585160659632</v>
      </c>
      <c r="Q212" s="89">
        <f>Q35/'Total Funds Spent &amp; Transferred'!Q35</f>
        <v>0.15513746639639692</v>
      </c>
      <c r="R212" s="89">
        <f>R35/'Total Funds Spent &amp; Transferred'!R35</f>
        <v>0.13275348023387429</v>
      </c>
      <c r="S212" s="89">
        <f>S35/'Total Funds Spent &amp; Transferred'!S35</f>
        <v>0.14451556651343167</v>
      </c>
      <c r="T212" s="89">
        <f>T35/'Total Funds Spent &amp; Transferred'!T35</f>
        <v>0.16493302066535059</v>
      </c>
      <c r="U212" s="89">
        <f>U35/'Total Funds Spent &amp; Transferred'!U35</f>
        <v>0.23456344223817774</v>
      </c>
      <c r="V212" s="89">
        <f>V35/'Total Funds Spent &amp; Transferred'!V35</f>
        <v>0.25759328180482177</v>
      </c>
      <c r="W212" s="89">
        <f>W35/'Total Funds Spent &amp; Transferred'!W35</f>
        <v>0.25567814835101471</v>
      </c>
      <c r="X212" s="89">
        <f>X35/'Total Funds Spent &amp; Transferred'!X35</f>
        <v>0.27365669920513924</v>
      </c>
      <c r="Y212" s="89">
        <f>Y35/'Total Funds Spent &amp; Transferred'!Y35</f>
        <v>0.24245992009384329</v>
      </c>
      <c r="Z212" s="89">
        <f>Z35/'Total Funds Spent &amp; Transferred'!Z35</f>
        <v>0.27628220021307948</v>
      </c>
    </row>
    <row r="213" spans="1:26">
      <c r="A213" s="51" t="s">
        <v>131</v>
      </c>
      <c r="B213" s="89">
        <f>B36/'Total Funds Spent &amp; Transferred'!B36</f>
        <v>0</v>
      </c>
      <c r="C213" s="89">
        <f>C36/'Total Funds Spent &amp; Transferred'!C36</f>
        <v>0</v>
      </c>
      <c r="D213" s="89">
        <f>D36/'Total Funds Spent &amp; Transferred'!D36</f>
        <v>0</v>
      </c>
      <c r="E213" s="89">
        <f>E36/'Total Funds Spent &amp; Transferred'!E36</f>
        <v>2.135000696128838E-2</v>
      </c>
      <c r="F213" s="89">
        <f>F36/'Total Funds Spent &amp; Transferred'!F36</f>
        <v>-1.9543572672139815E-2</v>
      </c>
      <c r="G213" s="89">
        <f>G36/'Total Funds Spent &amp; Transferred'!G36</f>
        <v>0</v>
      </c>
      <c r="H213" s="89">
        <f>H36/'Total Funds Spent &amp; Transferred'!H36</f>
        <v>0</v>
      </c>
      <c r="I213" s="89">
        <f>I36/'Total Funds Spent &amp; Transferred'!I36</f>
        <v>0</v>
      </c>
      <c r="J213" s="89">
        <f>J36/'Total Funds Spent &amp; Transferred'!J36</f>
        <v>0</v>
      </c>
      <c r="K213" s="89">
        <f>K36/'Total Funds Spent &amp; Transferred'!K36</f>
        <v>0</v>
      </c>
      <c r="L213" s="89">
        <f>L36/'Total Funds Spent &amp; Transferred'!L36</f>
        <v>1.9156693424918488E-2</v>
      </c>
      <c r="M213" s="89">
        <f>M36/'Total Funds Spent &amp; Transferred'!M36</f>
        <v>0.15064805219989177</v>
      </c>
      <c r="N213" s="89">
        <f>N36/'Total Funds Spent &amp; Transferred'!N36</f>
        <v>0.2196185226261983</v>
      </c>
      <c r="O213" s="89">
        <f>O36/'Total Funds Spent &amp; Transferred'!O36</f>
        <v>0.16692329286913551</v>
      </c>
      <c r="P213" s="89">
        <f>P36/'Total Funds Spent &amp; Transferred'!P36</f>
        <v>0.22967242573656257</v>
      </c>
      <c r="Q213" s="89">
        <f>Q36/'Total Funds Spent &amp; Transferred'!Q36</f>
        <v>0.22911794977491831</v>
      </c>
      <c r="R213" s="89">
        <f>R36/'Total Funds Spent &amp; Transferred'!R36</f>
        <v>0.22222473406540799</v>
      </c>
      <c r="S213" s="89">
        <f>S36/'Total Funds Spent &amp; Transferred'!S36</f>
        <v>0.22170116293154135</v>
      </c>
      <c r="T213" s="89">
        <f>T36/'Total Funds Spent &amp; Transferred'!T36</f>
        <v>0.20483179863246706</v>
      </c>
      <c r="U213" s="89">
        <f>U36/'Total Funds Spent &amp; Transferred'!U36</f>
        <v>0.26738503532698665</v>
      </c>
      <c r="V213" s="89">
        <f>V36/'Total Funds Spent &amp; Transferred'!V36</f>
        <v>0.26018223913902183</v>
      </c>
      <c r="W213" s="89">
        <f>W36/'Total Funds Spent &amp; Transferred'!W36</f>
        <v>0.29160426273860773</v>
      </c>
      <c r="X213" s="89">
        <f>X36/'Total Funds Spent &amp; Transferred'!X36</f>
        <v>0.19591415775298235</v>
      </c>
      <c r="Y213" s="89">
        <f>Y36/'Total Funds Spent &amp; Transferred'!Y36</f>
        <v>0.24469889111431442</v>
      </c>
      <c r="Z213" s="89">
        <f>Z36/'Total Funds Spent &amp; Transferred'!Z36</f>
        <v>0.41071362172591624</v>
      </c>
    </row>
    <row r="214" spans="1:26">
      <c r="A214" s="51" t="s">
        <v>132</v>
      </c>
      <c r="B214" s="89">
        <f>B37/'Total Funds Spent &amp; Transferred'!B37</f>
        <v>0</v>
      </c>
      <c r="C214" s="89">
        <f>C37/'Total Funds Spent &amp; Transferred'!C37</f>
        <v>0</v>
      </c>
      <c r="D214" s="89">
        <f>D37/'Total Funds Spent &amp; Transferred'!D37</f>
        <v>0</v>
      </c>
      <c r="E214" s="89">
        <f>E37/'Total Funds Spent &amp; Transferred'!E37</f>
        <v>0.12020308535497674</v>
      </c>
      <c r="F214" s="89">
        <f>F37/'Total Funds Spent &amp; Transferred'!F37</f>
        <v>8.6352789126217661E-2</v>
      </c>
      <c r="G214" s="89">
        <f>G37/'Total Funds Spent &amp; Transferred'!G37</f>
        <v>9.9935280649268446E-2</v>
      </c>
      <c r="H214" s="89">
        <f>H37/'Total Funds Spent &amp; Transferred'!H37</f>
        <v>0.12156180206762901</v>
      </c>
      <c r="I214" s="89">
        <f>I37/'Total Funds Spent &amp; Transferred'!I37</f>
        <v>0.15101929006482598</v>
      </c>
      <c r="J214" s="89">
        <f>J37/'Total Funds Spent &amp; Transferred'!J37</f>
        <v>0.16521965564991214</v>
      </c>
      <c r="K214" s="89">
        <f>K37/'Total Funds Spent &amp; Transferred'!K37</f>
        <v>0.1666452292720183</v>
      </c>
      <c r="L214" s="89">
        <f>L37/'Total Funds Spent &amp; Transferred'!L37</f>
        <v>0.18496035657771301</v>
      </c>
      <c r="M214" s="89">
        <f>M37/'Total Funds Spent &amp; Transferred'!M37</f>
        <v>0.18185661022796346</v>
      </c>
      <c r="N214" s="89">
        <f>N37/'Total Funds Spent &amp; Transferred'!N37</f>
        <v>0.21387275007159517</v>
      </c>
      <c r="O214" s="89">
        <f>O37/'Total Funds Spent &amp; Transferred'!O37</f>
        <v>0.24410103008467446</v>
      </c>
      <c r="P214" s="89">
        <f>P37/'Total Funds Spent &amp; Transferred'!P37</f>
        <v>0.24300003665655964</v>
      </c>
      <c r="Q214" s="89">
        <f>Q37/'Total Funds Spent &amp; Transferred'!Q37</f>
        <v>0.26181921548018033</v>
      </c>
      <c r="R214" s="89">
        <f>R37/'Total Funds Spent &amp; Transferred'!R37</f>
        <v>0.25424798868030107</v>
      </c>
      <c r="S214" s="89">
        <f>S37/'Total Funds Spent &amp; Transferred'!S37</f>
        <v>0.25952323357670254</v>
      </c>
      <c r="T214" s="89">
        <f>T37/'Total Funds Spent &amp; Transferred'!T37</f>
        <v>0.27632986654854946</v>
      </c>
      <c r="U214" s="89">
        <f>U37/'Total Funds Spent &amp; Transferred'!U37</f>
        <v>0.27706258427256958</v>
      </c>
      <c r="V214" s="89">
        <f>V37/'Total Funds Spent &amp; Transferred'!V37</f>
        <v>0.27675240882597379</v>
      </c>
      <c r="W214" s="89">
        <f>W37/'Total Funds Spent &amp; Transferred'!W37</f>
        <v>0.26039333474462956</v>
      </c>
      <c r="X214" s="89">
        <f>X37/'Total Funds Spent &amp; Transferred'!X37</f>
        <v>0.2506335842075727</v>
      </c>
      <c r="Y214" s="89">
        <f>Y37/'Total Funds Spent &amp; Transferred'!Y37</f>
        <v>0.25116515633576747</v>
      </c>
      <c r="Z214" s="89">
        <f>Z37/'Total Funds Spent &amp; Transferred'!Z37</f>
        <v>0.19358180351727447</v>
      </c>
    </row>
    <row r="215" spans="1:26">
      <c r="A215" s="51" t="s">
        <v>75</v>
      </c>
      <c r="B215" s="89">
        <f>B38/'Total Funds Spent &amp; Transferred'!B38</f>
        <v>0</v>
      </c>
      <c r="C215" s="89">
        <f>C38/'Total Funds Spent &amp; Transferred'!C38</f>
        <v>0</v>
      </c>
      <c r="D215" s="89">
        <f>D38/'Total Funds Spent &amp; Transferred'!D38</f>
        <v>0</v>
      </c>
      <c r="E215" s="89">
        <f>E38/'Total Funds Spent &amp; Transferred'!E38</f>
        <v>0</v>
      </c>
      <c r="F215" s="89">
        <f>F38/'Total Funds Spent &amp; Transferred'!F38</f>
        <v>0</v>
      </c>
      <c r="G215" s="89">
        <f>G38/'Total Funds Spent &amp; Transferred'!G38</f>
        <v>0</v>
      </c>
      <c r="H215" s="89">
        <f>H38/'Total Funds Spent &amp; Transferred'!H38</f>
        <v>0</v>
      </c>
      <c r="I215" s="89">
        <f>I38/'Total Funds Spent &amp; Transferred'!I38</f>
        <v>0</v>
      </c>
      <c r="J215" s="89">
        <f>J38/'Total Funds Spent &amp; Transferred'!J38</f>
        <v>0</v>
      </c>
      <c r="K215" s="89">
        <f>K38/'Total Funds Spent &amp; Transferred'!K38</f>
        <v>0</v>
      </c>
      <c r="L215" s="89">
        <f>L38/'Total Funds Spent &amp; Transferred'!L38</f>
        <v>0</v>
      </c>
      <c r="M215" s="89">
        <f>M38/'Total Funds Spent &amp; Transferred'!M38</f>
        <v>0</v>
      </c>
      <c r="N215" s="89">
        <f>N38/'Total Funds Spent &amp; Transferred'!N38</f>
        <v>4.0613794578517937E-2</v>
      </c>
      <c r="O215" s="89">
        <f>O38/'Total Funds Spent &amp; Transferred'!O38</f>
        <v>7.7726674192148584E-2</v>
      </c>
      <c r="P215" s="89">
        <f>P38/'Total Funds Spent &amp; Transferred'!P38</f>
        <v>7.0955555764511735E-2</v>
      </c>
      <c r="Q215" s="89">
        <f>Q38/'Total Funds Spent &amp; Transferred'!Q38</f>
        <v>8.8552545872254362E-2</v>
      </c>
      <c r="R215" s="89">
        <f>R38/'Total Funds Spent &amp; Transferred'!R38</f>
        <v>9.1228114755650958E-2</v>
      </c>
      <c r="S215" s="89">
        <f>S38/'Total Funds Spent &amp; Transferred'!S38</f>
        <v>8.4600173997916514E-2</v>
      </c>
      <c r="T215" s="89">
        <f>T38/'Total Funds Spent &amp; Transferred'!T38</f>
        <v>0</v>
      </c>
      <c r="U215" s="89">
        <f>U38/'Total Funds Spent &amp; Transferred'!U38</f>
        <v>0</v>
      </c>
      <c r="V215" s="89">
        <f>V38/'Total Funds Spent &amp; Transferred'!V38</f>
        <v>0</v>
      </c>
      <c r="W215" s="89">
        <f>W38/'Total Funds Spent &amp; Transferred'!W38</f>
        <v>0</v>
      </c>
      <c r="X215" s="89">
        <f>X38/'Total Funds Spent &amp; Transferred'!X38</f>
        <v>0</v>
      </c>
      <c r="Y215" s="89">
        <f>Y38/'Total Funds Spent &amp; Transferred'!Y38</f>
        <v>0</v>
      </c>
      <c r="Z215" s="89">
        <f>Z38/'Total Funds Spent &amp; Transferred'!Z38</f>
        <v>0</v>
      </c>
    </row>
    <row r="216" spans="1:26">
      <c r="A216" s="51" t="s">
        <v>133</v>
      </c>
      <c r="B216" s="89">
        <f>B39/'Total Funds Spent &amp; Transferred'!B39</f>
        <v>0</v>
      </c>
      <c r="C216" s="89">
        <f>C39/'Total Funds Spent &amp; Transferred'!C39</f>
        <v>0</v>
      </c>
      <c r="D216" s="89">
        <f>D39/'Total Funds Spent &amp; Transferred'!D39</f>
        <v>0</v>
      </c>
      <c r="E216" s="89">
        <f>E39/'Total Funds Spent &amp; Transferred'!E39</f>
        <v>0</v>
      </c>
      <c r="F216" s="89">
        <f>F39/'Total Funds Spent &amp; Transferred'!F39</f>
        <v>0</v>
      </c>
      <c r="G216" s="89">
        <f>G39/'Total Funds Spent &amp; Transferred'!G39</f>
        <v>0</v>
      </c>
      <c r="H216" s="89">
        <f>H39/'Total Funds Spent &amp; Transferred'!H39</f>
        <v>0</v>
      </c>
      <c r="I216" s="89">
        <f>I39/'Total Funds Spent &amp; Transferred'!I39</f>
        <v>0</v>
      </c>
      <c r="J216" s="89">
        <f>J39/'Total Funds Spent &amp; Transferred'!J39</f>
        <v>0</v>
      </c>
      <c r="K216" s="89">
        <f>K39/'Total Funds Spent &amp; Transferred'!K39</f>
        <v>0</v>
      </c>
      <c r="L216" s="89">
        <f>L39/'Total Funds Spent &amp; Transferred'!L39</f>
        <v>0</v>
      </c>
      <c r="M216" s="89">
        <f>M39/'Total Funds Spent &amp; Transferred'!M39</f>
        <v>0</v>
      </c>
      <c r="N216" s="89">
        <f>N39/'Total Funds Spent &amp; Transferred'!N39</f>
        <v>0</v>
      </c>
      <c r="O216" s="89">
        <f>O39/'Total Funds Spent &amp; Transferred'!O39</f>
        <v>0</v>
      </c>
      <c r="P216" s="89">
        <f>P39/'Total Funds Spent &amp; Transferred'!P39</f>
        <v>0</v>
      </c>
      <c r="Q216" s="89">
        <f>Q39/'Total Funds Spent &amp; Transferred'!Q39</f>
        <v>0</v>
      </c>
      <c r="R216" s="89">
        <f>R39/'Total Funds Spent &amp; Transferred'!R39</f>
        <v>0</v>
      </c>
      <c r="S216" s="89">
        <f>S39/'Total Funds Spent &amp; Transferred'!S39</f>
        <v>0</v>
      </c>
      <c r="T216" s="89">
        <f>T39/'Total Funds Spent &amp; Transferred'!T39</f>
        <v>0</v>
      </c>
      <c r="U216" s="89">
        <f>U39/'Total Funds Spent &amp; Transferred'!U39</f>
        <v>0</v>
      </c>
      <c r="V216" s="89">
        <f>V39/'Total Funds Spent &amp; Transferred'!V39</f>
        <v>0</v>
      </c>
      <c r="W216" s="89">
        <f>W39/'Total Funds Spent &amp; Transferred'!W39</f>
        <v>0</v>
      </c>
      <c r="X216" s="89">
        <f>X39/'Total Funds Spent &amp; Transferred'!X39</f>
        <v>0</v>
      </c>
      <c r="Y216" s="89">
        <f>Y39/'Total Funds Spent &amp; Transferred'!Y39</f>
        <v>0</v>
      </c>
      <c r="Z216" s="89">
        <f>Z39/'Total Funds Spent &amp; Transferred'!Z39</f>
        <v>0</v>
      </c>
    </row>
    <row r="217" spans="1:26">
      <c r="A217" s="51" t="s">
        <v>134</v>
      </c>
      <c r="B217" s="89">
        <f>B40/'Total Funds Spent &amp; Transferred'!B40</f>
        <v>0</v>
      </c>
      <c r="C217" s="89">
        <f>C40/'Total Funds Spent &amp; Transferred'!C40</f>
        <v>0</v>
      </c>
      <c r="D217" s="89">
        <f>D40/'Total Funds Spent &amp; Transferred'!D40</f>
        <v>0</v>
      </c>
      <c r="E217" s="89">
        <f>E40/'Total Funds Spent &amp; Transferred'!E40</f>
        <v>0</v>
      </c>
      <c r="F217" s="89">
        <f>F40/'Total Funds Spent &amp; Transferred'!F40</f>
        <v>0</v>
      </c>
      <c r="G217" s="89">
        <f>G40/'Total Funds Spent &amp; Transferred'!G40</f>
        <v>0</v>
      </c>
      <c r="H217" s="89">
        <f>H40/'Total Funds Spent &amp; Transferred'!H40</f>
        <v>0</v>
      </c>
      <c r="I217" s="89">
        <f>I40/'Total Funds Spent &amp; Transferred'!I40</f>
        <v>0</v>
      </c>
      <c r="J217" s="89">
        <f>J40/'Total Funds Spent &amp; Transferred'!J40</f>
        <v>0</v>
      </c>
      <c r="K217" s="89">
        <f>K40/'Total Funds Spent &amp; Transferred'!K40</f>
        <v>0</v>
      </c>
      <c r="L217" s="89">
        <f>L40/'Total Funds Spent &amp; Transferred'!L40</f>
        <v>0</v>
      </c>
      <c r="M217" s="89">
        <f>M40/'Total Funds Spent &amp; Transferred'!M40</f>
        <v>0</v>
      </c>
      <c r="N217" s="89">
        <f>N40/'Total Funds Spent &amp; Transferred'!N40</f>
        <v>0</v>
      </c>
      <c r="O217" s="89">
        <f>O40/'Total Funds Spent &amp; Transferred'!O40</f>
        <v>5.3081398526199965E-7</v>
      </c>
      <c r="P217" s="89">
        <f>P40/'Total Funds Spent &amp; Transferred'!P40</f>
        <v>0</v>
      </c>
      <c r="Q217" s="89">
        <f>Q40/'Total Funds Spent &amp; Transferred'!Q40</f>
        <v>0</v>
      </c>
      <c r="R217" s="89">
        <f>R40/'Total Funds Spent &amp; Transferred'!R40</f>
        <v>0</v>
      </c>
      <c r="S217" s="89">
        <f>S40/'Total Funds Spent &amp; Transferred'!S40</f>
        <v>0</v>
      </c>
      <c r="T217" s="89">
        <f>T40/'Total Funds Spent &amp; Transferred'!T40</f>
        <v>0</v>
      </c>
      <c r="U217" s="89">
        <f>U40/'Total Funds Spent &amp; Transferred'!U40</f>
        <v>5.6752990715859954E-7</v>
      </c>
      <c r="V217" s="89">
        <f>V40/'Total Funds Spent &amp; Transferred'!V40</f>
        <v>0</v>
      </c>
      <c r="W217" s="89">
        <f>W40/'Total Funds Spent &amp; Transferred'!W40</f>
        <v>0</v>
      </c>
      <c r="X217" s="89">
        <f>X40/'Total Funds Spent &amp; Transferred'!X40</f>
        <v>0</v>
      </c>
      <c r="Y217" s="89">
        <f>Y40/'Total Funds Spent &amp; Transferred'!Y40</f>
        <v>0</v>
      </c>
      <c r="Z217" s="89">
        <f>Z40/'Total Funds Spent &amp; Transferred'!Z40</f>
        <v>0</v>
      </c>
    </row>
    <row r="218" spans="1:26">
      <c r="A218" s="51" t="s">
        <v>136</v>
      </c>
      <c r="B218" s="89">
        <f>B41/'Total Funds Spent &amp; Transferred'!B41</f>
        <v>0</v>
      </c>
      <c r="C218" s="89">
        <f>C41/'Total Funds Spent &amp; Transferred'!C41</f>
        <v>0</v>
      </c>
      <c r="D218" s="89">
        <f>D41/'Total Funds Spent &amp; Transferred'!D41</f>
        <v>0</v>
      </c>
      <c r="E218" s="89">
        <f>E41/'Total Funds Spent &amp; Transferred'!E41</f>
        <v>0</v>
      </c>
      <c r="F218" s="89">
        <f>F41/'Total Funds Spent &amp; Transferred'!F41</f>
        <v>0</v>
      </c>
      <c r="G218" s="89">
        <f>G41/'Total Funds Spent &amp; Transferred'!G41</f>
        <v>0</v>
      </c>
      <c r="H218" s="89">
        <f>H41/'Total Funds Spent &amp; Transferred'!H41</f>
        <v>0</v>
      </c>
      <c r="I218" s="89">
        <f>I41/'Total Funds Spent &amp; Transferred'!I41</f>
        <v>0</v>
      </c>
      <c r="J218" s="89">
        <f>J41/'Total Funds Spent &amp; Transferred'!J41</f>
        <v>0</v>
      </c>
      <c r="K218" s="89">
        <f>K41/'Total Funds Spent &amp; Transferred'!K41</f>
        <v>0</v>
      </c>
      <c r="L218" s="89">
        <f>L41/'Total Funds Spent &amp; Transferred'!L41</f>
        <v>0</v>
      </c>
      <c r="M218" s="89">
        <f>M41/'Total Funds Spent &amp; Transferred'!M41</f>
        <v>0</v>
      </c>
      <c r="N218" s="89">
        <f>N41/'Total Funds Spent &amp; Transferred'!N41</f>
        <v>0</v>
      </c>
      <c r="O218" s="89">
        <f>O41/'Total Funds Spent &amp; Transferred'!O41</f>
        <v>0</v>
      </c>
      <c r="P218" s="89">
        <f>P41/'Total Funds Spent &amp; Transferred'!P41</f>
        <v>0</v>
      </c>
      <c r="Q218" s="89">
        <f>Q41/'Total Funds Spent &amp; Transferred'!Q41</f>
        <v>0</v>
      </c>
      <c r="R218" s="89">
        <f>R41/'Total Funds Spent &amp; Transferred'!R41</f>
        <v>0</v>
      </c>
      <c r="S218" s="89">
        <f>S41/'Total Funds Spent &amp; Transferred'!S41</f>
        <v>0</v>
      </c>
      <c r="T218" s="89">
        <f>T41/'Total Funds Spent &amp; Transferred'!T41</f>
        <v>0</v>
      </c>
      <c r="U218" s="89">
        <f>U41/'Total Funds Spent &amp; Transferred'!U41</f>
        <v>0</v>
      </c>
      <c r="V218" s="89">
        <f>V41/'Total Funds Spent &amp; Transferred'!V41</f>
        <v>0</v>
      </c>
      <c r="W218" s="89">
        <f>W41/'Total Funds Spent &amp; Transferred'!W41</f>
        <v>0</v>
      </c>
      <c r="X218" s="89">
        <f>X41/'Total Funds Spent &amp; Transferred'!X41</f>
        <v>0</v>
      </c>
      <c r="Y218" s="89">
        <f>Y41/'Total Funds Spent &amp; Transferred'!Y41</f>
        <v>0</v>
      </c>
      <c r="Z218" s="89">
        <f>Z41/'Total Funds Spent &amp; Transferred'!Z41</f>
        <v>0</v>
      </c>
    </row>
    <row r="219" spans="1:26">
      <c r="A219" s="51" t="s">
        <v>145</v>
      </c>
      <c r="B219" s="89">
        <f>B42/'Total Funds Spent &amp; Transferred'!B42</f>
        <v>0</v>
      </c>
      <c r="C219" s="89">
        <f>C42/'Total Funds Spent &amp; Transferred'!C42</f>
        <v>0</v>
      </c>
      <c r="D219" s="89">
        <f>D42/'Total Funds Spent &amp; Transferred'!D42</f>
        <v>0</v>
      </c>
      <c r="E219" s="89">
        <f>E42/'Total Funds Spent &amp; Transferred'!E42</f>
        <v>0</v>
      </c>
      <c r="F219" s="89">
        <f>F42/'Total Funds Spent &amp; Transferred'!F42</f>
        <v>0</v>
      </c>
      <c r="G219" s="89">
        <f>G42/'Total Funds Spent &amp; Transferred'!G42</f>
        <v>0</v>
      </c>
      <c r="H219" s="89">
        <f>H42/'Total Funds Spent &amp; Transferred'!H42</f>
        <v>0</v>
      </c>
      <c r="I219" s="89">
        <f>I42/'Total Funds Spent &amp; Transferred'!I42</f>
        <v>1.2913424692475214E-2</v>
      </c>
      <c r="J219" s="89">
        <f>J42/'Total Funds Spent &amp; Transferred'!J42</f>
        <v>1.310859481059617E-2</v>
      </c>
      <c r="K219" s="89">
        <f>K42/'Total Funds Spent &amp; Transferred'!K42</f>
        <v>9.7961054168293621E-3</v>
      </c>
      <c r="L219" s="89">
        <f>L42/'Total Funds Spent &amp; Transferred'!L42</f>
        <v>2.068679862559715E-2</v>
      </c>
      <c r="M219" s="89">
        <f>M42/'Total Funds Spent &amp; Transferred'!M42</f>
        <v>5.9327514721585735E-3</v>
      </c>
      <c r="N219" s="89">
        <f>N42/'Total Funds Spent &amp; Transferred'!N42</f>
        <v>2.949916365510152E-3</v>
      </c>
      <c r="O219" s="89">
        <f>O42/'Total Funds Spent &amp; Transferred'!O42</f>
        <v>2.6747189500342266E-3</v>
      </c>
      <c r="P219" s="89">
        <f>P42/'Total Funds Spent &amp; Transferred'!P42</f>
        <v>4.6449089628112792E-3</v>
      </c>
      <c r="Q219" s="89">
        <f>Q42/'Total Funds Spent &amp; Transferred'!Q42</f>
        <v>2.661899466744689E-3</v>
      </c>
      <c r="R219" s="89">
        <f>R42/'Total Funds Spent &amp; Transferred'!R42</f>
        <v>3.3423576957162951E-3</v>
      </c>
      <c r="S219" s="89">
        <f>S42/'Total Funds Spent &amp; Transferred'!S42</f>
        <v>3.2593333282478903E-5</v>
      </c>
      <c r="T219" s="89">
        <f>T42/'Total Funds Spent &amp; Transferred'!T42</f>
        <v>5.8138814281320263E-3</v>
      </c>
      <c r="U219" s="89">
        <f>U42/'Total Funds Spent &amp; Transferred'!U42</f>
        <v>8.7341831379727682E-3</v>
      </c>
      <c r="V219" s="89">
        <f>V42/'Total Funds Spent &amp; Transferred'!V42</f>
        <v>4.8244653291467056E-3</v>
      </c>
      <c r="W219" s="89">
        <f>W42/'Total Funds Spent &amp; Transferred'!W42</f>
        <v>1.2229397390083335E-2</v>
      </c>
      <c r="X219" s="89">
        <f>X42/'Total Funds Spent &amp; Transferred'!X42</f>
        <v>1.4213844778556377E-2</v>
      </c>
      <c r="Y219" s="89">
        <f>Y42/'Total Funds Spent &amp; Transferred'!Y42</f>
        <v>1.375700341168095E-2</v>
      </c>
      <c r="Z219" s="89">
        <f>Z42/'Total Funds Spent &amp; Transferred'!Z42</f>
        <v>1.9537507886216193E-2</v>
      </c>
    </row>
    <row r="220" spans="1:26">
      <c r="A220" s="51" t="s">
        <v>138</v>
      </c>
      <c r="B220" s="89">
        <f>B43/'Total Funds Spent &amp; Transferred'!B43</f>
        <v>0</v>
      </c>
      <c r="C220" s="89">
        <f>C43/'Total Funds Spent &amp; Transferred'!C43</f>
        <v>0</v>
      </c>
      <c r="D220" s="89">
        <f>D43/'Total Funds Spent &amp; Transferred'!D43</f>
        <v>0</v>
      </c>
      <c r="E220" s="89">
        <f>E43/'Total Funds Spent &amp; Transferred'!E43</f>
        <v>0</v>
      </c>
      <c r="F220" s="89">
        <f>F43/'Total Funds Spent &amp; Transferred'!F43</f>
        <v>0</v>
      </c>
      <c r="G220" s="89">
        <f>G43/'Total Funds Spent &amp; Transferred'!G43</f>
        <v>0</v>
      </c>
      <c r="H220" s="89">
        <f>H43/'Total Funds Spent &amp; Transferred'!H43</f>
        <v>0</v>
      </c>
      <c r="I220" s="89">
        <f>I43/'Total Funds Spent &amp; Transferred'!I43</f>
        <v>0</v>
      </c>
      <c r="J220" s="89">
        <f>J43/'Total Funds Spent &amp; Transferred'!J43</f>
        <v>0</v>
      </c>
      <c r="K220" s="89">
        <f>K43/'Total Funds Spent &amp; Transferred'!K43</f>
        <v>0</v>
      </c>
      <c r="L220" s="89">
        <f>L43/'Total Funds Spent &amp; Transferred'!L43</f>
        <v>0</v>
      </c>
      <c r="M220" s="89">
        <f>M43/'Total Funds Spent &amp; Transferred'!M43</f>
        <v>0</v>
      </c>
      <c r="N220" s="89">
        <f>N43/'Total Funds Spent &amp; Transferred'!N43</f>
        <v>0</v>
      </c>
      <c r="O220" s="89">
        <f>O43/'Total Funds Spent &amp; Transferred'!O43</f>
        <v>0</v>
      </c>
      <c r="P220" s="89">
        <f>P43/'Total Funds Spent &amp; Transferred'!P43</f>
        <v>0</v>
      </c>
      <c r="Q220" s="89">
        <f>Q43/'Total Funds Spent &amp; Transferred'!Q43</f>
        <v>0</v>
      </c>
      <c r="R220" s="89">
        <f>R43/'Total Funds Spent &amp; Transferred'!R43</f>
        <v>0</v>
      </c>
      <c r="S220" s="89">
        <f>S43/'Total Funds Spent &amp; Transferred'!S43</f>
        <v>0</v>
      </c>
      <c r="T220" s="89">
        <f>T43/'Total Funds Spent &amp; Transferred'!T43</f>
        <v>0</v>
      </c>
      <c r="U220" s="89">
        <f>U43/'Total Funds Spent &amp; Transferred'!U43</f>
        <v>0</v>
      </c>
      <c r="V220" s="89">
        <f>V43/'Total Funds Spent &amp; Transferred'!V43</f>
        <v>0</v>
      </c>
      <c r="W220" s="89">
        <f>W43/'Total Funds Spent &amp; Transferred'!W43</f>
        <v>0</v>
      </c>
      <c r="X220" s="89">
        <f>X43/'Total Funds Spent &amp; Transferred'!X43</f>
        <v>0</v>
      </c>
      <c r="Y220" s="89">
        <f>Y43/'Total Funds Spent &amp; Transferred'!Y43</f>
        <v>0</v>
      </c>
      <c r="Z220" s="89">
        <f>Z43/'Total Funds Spent &amp; Transferred'!Z43</f>
        <v>0</v>
      </c>
    </row>
    <row r="221" spans="1:26">
      <c r="A221" s="51" t="s">
        <v>140</v>
      </c>
      <c r="B221" s="89">
        <f>B44/'Total Funds Spent &amp; Transferred'!B44</f>
        <v>0</v>
      </c>
      <c r="C221" s="89">
        <f>C44/'Total Funds Spent &amp; Transferred'!C44</f>
        <v>0</v>
      </c>
      <c r="D221" s="89">
        <f>D44/'Total Funds Spent &amp; Transferred'!D44</f>
        <v>0</v>
      </c>
      <c r="E221" s="89">
        <f>E44/'Total Funds Spent &amp; Transferred'!E44</f>
        <v>0</v>
      </c>
      <c r="F221" s="89">
        <f>F44/'Total Funds Spent &amp; Transferred'!F44</f>
        <v>0</v>
      </c>
      <c r="G221" s="89">
        <f>G44/'Total Funds Spent &amp; Transferred'!G44</f>
        <v>0</v>
      </c>
      <c r="H221" s="89">
        <f>H44/'Total Funds Spent &amp; Transferred'!H44</f>
        <v>0</v>
      </c>
      <c r="I221" s="89">
        <f>I44/'Total Funds Spent &amp; Transferred'!I44</f>
        <v>0</v>
      </c>
      <c r="J221" s="89">
        <f>J44/'Total Funds Spent &amp; Transferred'!J44</f>
        <v>0</v>
      </c>
      <c r="K221" s="89">
        <f>K44/'Total Funds Spent &amp; Transferred'!K44</f>
        <v>0</v>
      </c>
      <c r="L221" s="89">
        <f>L44/'Total Funds Spent &amp; Transferred'!L44</f>
        <v>2.1695018113459384E-2</v>
      </c>
      <c r="M221" s="89">
        <f>M44/'Total Funds Spent &amp; Transferred'!M44</f>
        <v>3.3021848238005691E-2</v>
      </c>
      <c r="N221" s="89">
        <f>N44/'Total Funds Spent &amp; Transferred'!N44</f>
        <v>3.5338404342801541E-2</v>
      </c>
      <c r="O221" s="89">
        <f>O44/'Total Funds Spent &amp; Transferred'!O44</f>
        <v>6.3938028961900165E-2</v>
      </c>
      <c r="P221" s="89">
        <f>P44/'Total Funds Spent &amp; Transferred'!P44</f>
        <v>6.3868434892348044E-2</v>
      </c>
      <c r="Q221" s="89">
        <f>Q44/'Total Funds Spent &amp; Transferred'!Q44</f>
        <v>6.2388983927922526E-2</v>
      </c>
      <c r="R221" s="89">
        <f>R44/'Total Funds Spent &amp; Transferred'!R44</f>
        <v>5.0800170363300222E-2</v>
      </c>
      <c r="S221" s="89">
        <f>S44/'Total Funds Spent &amp; Transferred'!S44</f>
        <v>5.4272207762899947E-2</v>
      </c>
      <c r="T221" s="89">
        <f>T44/'Total Funds Spent &amp; Transferred'!T44</f>
        <v>3.8161730065962365E-2</v>
      </c>
      <c r="U221" s="89">
        <f>U44/'Total Funds Spent &amp; Transferred'!U44</f>
        <v>9.8677423306178152E-2</v>
      </c>
      <c r="V221" s="89">
        <f>V44/'Total Funds Spent &amp; Transferred'!V44</f>
        <v>0.11517098540233223</v>
      </c>
      <c r="W221" s="89">
        <f>W44/'Total Funds Spent &amp; Transferred'!W44</f>
        <v>0.13542525963065793</v>
      </c>
      <c r="X221" s="89">
        <f>X44/'Total Funds Spent &amp; Transferred'!X44</f>
        <v>0.12437363609669506</v>
      </c>
      <c r="Y221" s="89">
        <f>Y44/'Total Funds Spent &amp; Transferred'!Y44</f>
        <v>0.14362608691064391</v>
      </c>
      <c r="Z221" s="89">
        <f>Z44/'Total Funds Spent &amp; Transferred'!Z44</f>
        <v>0.12173253774401435</v>
      </c>
    </row>
    <row r="222" spans="1:26">
      <c r="A222" s="51" t="s">
        <v>142</v>
      </c>
      <c r="B222" s="89">
        <f>B45/'Total Funds Spent &amp; Transferred'!B45</f>
        <v>0</v>
      </c>
      <c r="C222" s="89">
        <f>C45/'Total Funds Spent &amp; Transferred'!C45</f>
        <v>0</v>
      </c>
      <c r="D222" s="89">
        <f>D45/'Total Funds Spent &amp; Transferred'!D45</f>
        <v>0</v>
      </c>
      <c r="E222" s="89">
        <f>E45/'Total Funds Spent &amp; Transferred'!E45</f>
        <v>0</v>
      </c>
      <c r="F222" s="89">
        <f>F45/'Total Funds Spent &amp; Transferred'!F45</f>
        <v>0</v>
      </c>
      <c r="G222" s="89">
        <f>G45/'Total Funds Spent &amp; Transferred'!G45</f>
        <v>0</v>
      </c>
      <c r="H222" s="89">
        <f>H45/'Total Funds Spent &amp; Transferred'!H45</f>
        <v>0</v>
      </c>
      <c r="I222" s="89">
        <f>I45/'Total Funds Spent &amp; Transferred'!I45</f>
        <v>0</v>
      </c>
      <c r="J222" s="89">
        <f>J45/'Total Funds Spent &amp; Transferred'!J45</f>
        <v>0</v>
      </c>
      <c r="K222" s="89">
        <f>K45/'Total Funds Spent &amp; Transferred'!K45</f>
        <v>0</v>
      </c>
      <c r="L222" s="89">
        <f>L45/'Total Funds Spent &amp; Transferred'!L45</f>
        <v>0</v>
      </c>
      <c r="M222" s="89">
        <f>M45/'Total Funds Spent &amp; Transferred'!M45</f>
        <v>0</v>
      </c>
      <c r="N222" s="89">
        <f>N45/'Total Funds Spent &amp; Transferred'!N45</f>
        <v>0</v>
      </c>
      <c r="O222" s="89">
        <f>O45/'Total Funds Spent &amp; Transferred'!O45</f>
        <v>0</v>
      </c>
      <c r="P222" s="89">
        <f>P45/'Total Funds Spent &amp; Transferred'!P45</f>
        <v>0</v>
      </c>
      <c r="Q222" s="89">
        <f>Q45/'Total Funds Spent &amp; Transferred'!Q45</f>
        <v>0</v>
      </c>
      <c r="R222" s="89">
        <f>R45/'Total Funds Spent &amp; Transferred'!R45</f>
        <v>0</v>
      </c>
      <c r="S222" s="89">
        <f>S45/'Total Funds Spent &amp; Transferred'!S45</f>
        <v>0</v>
      </c>
      <c r="T222" s="89">
        <f>T45/'Total Funds Spent &amp; Transferred'!T45</f>
        <v>0</v>
      </c>
      <c r="U222" s="89">
        <f>U45/'Total Funds Spent &amp; Transferred'!U45</f>
        <v>0</v>
      </c>
      <c r="V222" s="89">
        <f>V45/'Total Funds Spent &amp; Transferred'!V45</f>
        <v>0</v>
      </c>
      <c r="W222" s="89">
        <f>W45/'Total Funds Spent &amp; Transferred'!W45</f>
        <v>0</v>
      </c>
      <c r="X222" s="89">
        <f>X45/'Total Funds Spent &amp; Transferred'!X45</f>
        <v>0</v>
      </c>
      <c r="Y222" s="89">
        <f>Y45/'Total Funds Spent &amp; Transferred'!Y45</f>
        <v>0</v>
      </c>
      <c r="Z222" s="89">
        <f>Z45/'Total Funds Spent &amp; Transferred'!Z45</f>
        <v>0</v>
      </c>
    </row>
    <row r="223" spans="1:26">
      <c r="A223" s="51" t="s">
        <v>144</v>
      </c>
      <c r="B223" s="89">
        <f>B46/'Total Funds Spent &amp; Transferred'!B46</f>
        <v>0</v>
      </c>
      <c r="C223" s="89">
        <f>C46/'Total Funds Spent &amp; Transferred'!C46</f>
        <v>0</v>
      </c>
      <c r="D223" s="89">
        <f>D46/'Total Funds Spent &amp; Transferred'!D46</f>
        <v>0</v>
      </c>
      <c r="E223" s="89">
        <f>E46/'Total Funds Spent &amp; Transferred'!E46</f>
        <v>0</v>
      </c>
      <c r="F223" s="89">
        <f>F46/'Total Funds Spent &amp; Transferred'!F46</f>
        <v>0</v>
      </c>
      <c r="G223" s="89">
        <f>G46/'Total Funds Spent &amp; Transferred'!G46</f>
        <v>0</v>
      </c>
      <c r="H223" s="89">
        <f>H46/'Total Funds Spent &amp; Transferred'!H46</f>
        <v>0</v>
      </c>
      <c r="I223" s="89">
        <f>I46/'Total Funds Spent &amp; Transferred'!I46</f>
        <v>0</v>
      </c>
      <c r="J223" s="89">
        <f>J46/'Total Funds Spent &amp; Transferred'!J46</f>
        <v>0</v>
      </c>
      <c r="K223" s="89">
        <f>K46/'Total Funds Spent &amp; Transferred'!K46</f>
        <v>0</v>
      </c>
      <c r="L223" s="89">
        <f>L46/'Total Funds Spent &amp; Transferred'!L46</f>
        <v>0</v>
      </c>
      <c r="M223" s="89">
        <f>M46/'Total Funds Spent &amp; Transferred'!M46</f>
        <v>0</v>
      </c>
      <c r="N223" s="89">
        <f>N46/'Total Funds Spent &amp; Transferred'!N46</f>
        <v>0</v>
      </c>
      <c r="O223" s="89">
        <f>O46/'Total Funds Spent &amp; Transferred'!O46</f>
        <v>0</v>
      </c>
      <c r="P223" s="89">
        <f>P46/'Total Funds Spent &amp; Transferred'!P46</f>
        <v>0</v>
      </c>
      <c r="Q223" s="89">
        <f>Q46/'Total Funds Spent &amp; Transferred'!Q46</f>
        <v>0</v>
      </c>
      <c r="R223" s="89">
        <f>R46/'Total Funds Spent &amp; Transferred'!R46</f>
        <v>0</v>
      </c>
      <c r="S223" s="89">
        <f>S46/'Total Funds Spent &amp; Transferred'!S46</f>
        <v>0</v>
      </c>
      <c r="T223" s="89">
        <f>T46/'Total Funds Spent &amp; Transferred'!T46</f>
        <v>0</v>
      </c>
      <c r="U223" s="89">
        <f>U46/'Total Funds Spent &amp; Transferred'!U46</f>
        <v>0</v>
      </c>
      <c r="V223" s="89">
        <f>V46/'Total Funds Spent &amp; Transferred'!V46</f>
        <v>0</v>
      </c>
      <c r="W223" s="89">
        <f>W46/'Total Funds Spent &amp; Transferred'!W46</f>
        <v>0</v>
      </c>
      <c r="X223" s="89">
        <f>X46/'Total Funds Spent &amp; Transferred'!X46</f>
        <v>0</v>
      </c>
      <c r="Y223" s="89">
        <f>Y46/'Total Funds Spent &amp; Transferred'!Y46</f>
        <v>0</v>
      </c>
      <c r="Z223" s="89">
        <f>Z46/'Total Funds Spent &amp; Transferred'!Z46</f>
        <v>0</v>
      </c>
    </row>
    <row r="224" spans="1:26">
      <c r="A224" s="51" t="s">
        <v>146</v>
      </c>
      <c r="B224" s="89">
        <f>B47/'Total Funds Spent &amp; Transferred'!B47</f>
        <v>0</v>
      </c>
      <c r="C224" s="89">
        <f>C47/'Total Funds Spent &amp; Transferred'!C47</f>
        <v>0</v>
      </c>
      <c r="D224" s="89">
        <f>D47/'Total Funds Spent &amp; Transferred'!D47</f>
        <v>0</v>
      </c>
      <c r="E224" s="89">
        <f>E47/'Total Funds Spent &amp; Transferred'!E47</f>
        <v>0</v>
      </c>
      <c r="F224" s="89">
        <f>F47/'Total Funds Spent &amp; Transferred'!F47</f>
        <v>0</v>
      </c>
      <c r="G224" s="89">
        <f>G47/'Total Funds Spent &amp; Transferred'!G47</f>
        <v>0</v>
      </c>
      <c r="H224" s="89">
        <f>H47/'Total Funds Spent &amp; Transferred'!H47</f>
        <v>0</v>
      </c>
      <c r="I224" s="89">
        <f>I47/'Total Funds Spent &amp; Transferred'!I47</f>
        <v>0</v>
      </c>
      <c r="J224" s="89">
        <f>J47/'Total Funds Spent &amp; Transferred'!J47</f>
        <v>0</v>
      </c>
      <c r="K224" s="89">
        <f>K47/'Total Funds Spent &amp; Transferred'!K47</f>
        <v>0</v>
      </c>
      <c r="L224" s="89">
        <f>L47/'Total Funds Spent &amp; Transferred'!L47</f>
        <v>0</v>
      </c>
      <c r="M224" s="89">
        <f>M47/'Total Funds Spent &amp; Transferred'!M47</f>
        <v>0</v>
      </c>
      <c r="N224" s="89">
        <f>N47/'Total Funds Spent &amp; Transferred'!N47</f>
        <v>0</v>
      </c>
      <c r="O224" s="89">
        <f>O47/'Total Funds Spent &amp; Transferred'!O47</f>
        <v>0</v>
      </c>
      <c r="P224" s="89">
        <f>P47/'Total Funds Spent &amp; Transferred'!P47</f>
        <v>0</v>
      </c>
      <c r="Q224" s="89">
        <f>Q47/'Total Funds Spent &amp; Transferred'!Q47</f>
        <v>0</v>
      </c>
      <c r="R224" s="89">
        <f>R47/'Total Funds Spent &amp; Transferred'!R47</f>
        <v>0</v>
      </c>
      <c r="S224" s="89">
        <f>S47/'Total Funds Spent &amp; Transferred'!S47</f>
        <v>0</v>
      </c>
      <c r="T224" s="89">
        <f>T47/'Total Funds Spent &amp; Transferred'!T47</f>
        <v>0</v>
      </c>
      <c r="U224" s="89">
        <f>U47/'Total Funds Spent &amp; Transferred'!U47</f>
        <v>0</v>
      </c>
      <c r="V224" s="89">
        <f>V47/'Total Funds Spent &amp; Transferred'!V47</f>
        <v>0</v>
      </c>
      <c r="W224" s="89">
        <f>W47/'Total Funds Spent &amp; Transferred'!W47</f>
        <v>0</v>
      </c>
      <c r="X224" s="89">
        <f>X47/'Total Funds Spent &amp; Transferred'!X47</f>
        <v>0</v>
      </c>
      <c r="Y224" s="89">
        <f>Y47/'Total Funds Spent &amp; Transferred'!Y47</f>
        <v>0</v>
      </c>
      <c r="Z224" s="89">
        <f>Z47/'Total Funds Spent &amp; Transferred'!Z47</f>
        <v>1.8026293907275889E-4</v>
      </c>
    </row>
    <row r="225" spans="1:26">
      <c r="A225" s="51" t="s">
        <v>148</v>
      </c>
      <c r="B225" s="89">
        <f>B48/'Total Funds Spent &amp; Transferred'!B48</f>
        <v>0</v>
      </c>
      <c r="C225" s="89">
        <f>C48/'Total Funds Spent &amp; Transferred'!C48</f>
        <v>0</v>
      </c>
      <c r="D225" s="89">
        <f>D48/'Total Funds Spent &amp; Transferred'!D48</f>
        <v>0</v>
      </c>
      <c r="E225" s="89">
        <f>E48/'Total Funds Spent &amp; Transferred'!E48</f>
        <v>0</v>
      </c>
      <c r="F225" s="89">
        <f>F48/'Total Funds Spent &amp; Transferred'!F48</f>
        <v>0</v>
      </c>
      <c r="G225" s="89">
        <f>G48/'Total Funds Spent &amp; Transferred'!G48</f>
        <v>0</v>
      </c>
      <c r="H225" s="89">
        <f>H48/'Total Funds Spent &amp; Transferred'!H48</f>
        <v>0</v>
      </c>
      <c r="I225" s="89">
        <f>I48/'Total Funds Spent &amp; Transferred'!I48</f>
        <v>0</v>
      </c>
      <c r="J225" s="89">
        <f>J48/'Total Funds Spent &amp; Transferred'!J48</f>
        <v>0</v>
      </c>
      <c r="K225" s="89">
        <f>K48/'Total Funds Spent &amp; Transferred'!K48</f>
        <v>0</v>
      </c>
      <c r="L225" s="89">
        <f>L48/'Total Funds Spent &amp; Transferred'!L48</f>
        <v>0</v>
      </c>
      <c r="M225" s="89">
        <f>M48/'Total Funds Spent &amp; Transferred'!M48</f>
        <v>0</v>
      </c>
      <c r="N225" s="89">
        <f>N48/'Total Funds Spent &amp; Transferred'!N48</f>
        <v>0</v>
      </c>
      <c r="O225" s="89">
        <f>O48/'Total Funds Spent &amp; Transferred'!O48</f>
        <v>0</v>
      </c>
      <c r="P225" s="89">
        <f>P48/'Total Funds Spent &amp; Transferred'!P48</f>
        <v>0</v>
      </c>
      <c r="Q225" s="89">
        <f>Q48/'Total Funds Spent &amp; Transferred'!Q48</f>
        <v>0</v>
      </c>
      <c r="R225" s="89">
        <f>R48/'Total Funds Spent &amp; Transferred'!R48</f>
        <v>0</v>
      </c>
      <c r="S225" s="89">
        <f>S48/'Total Funds Spent &amp; Transferred'!S48</f>
        <v>0</v>
      </c>
      <c r="T225" s="89">
        <f>T48/'Total Funds Spent &amp; Transferred'!T48</f>
        <v>0</v>
      </c>
      <c r="U225" s="89">
        <f>U48/'Total Funds Spent &amp; Transferred'!U48</f>
        <v>0</v>
      </c>
      <c r="V225" s="89">
        <f>V48/'Total Funds Spent &amp; Transferred'!V48</f>
        <v>0</v>
      </c>
      <c r="W225" s="89">
        <f>W48/'Total Funds Spent &amp; Transferred'!W48</f>
        <v>0</v>
      </c>
      <c r="X225" s="89">
        <f>X48/'Total Funds Spent &amp; Transferred'!X48</f>
        <v>0</v>
      </c>
      <c r="Y225" s="89">
        <f>Y48/'Total Funds Spent &amp; Transferred'!Y48</f>
        <v>0</v>
      </c>
      <c r="Z225" s="89">
        <f>Z48/'Total Funds Spent &amp; Transferred'!Z48</f>
        <v>0</v>
      </c>
    </row>
    <row r="226" spans="1:26">
      <c r="A226" s="51" t="s">
        <v>150</v>
      </c>
      <c r="B226" s="89">
        <f>B49/'Total Funds Spent &amp; Transferred'!B49</f>
        <v>0</v>
      </c>
      <c r="C226" s="89">
        <f>C49/'Total Funds Spent &amp; Transferred'!C49</f>
        <v>0</v>
      </c>
      <c r="D226" s="89">
        <f>D49/'Total Funds Spent &amp; Transferred'!D49</f>
        <v>0</v>
      </c>
      <c r="E226" s="89">
        <f>E49/'Total Funds Spent &amp; Transferred'!E49</f>
        <v>0</v>
      </c>
      <c r="F226" s="89">
        <f>F49/'Total Funds Spent &amp; Transferred'!F49</f>
        <v>0</v>
      </c>
      <c r="G226" s="89">
        <f>G49/'Total Funds Spent &amp; Transferred'!G49</f>
        <v>0</v>
      </c>
      <c r="H226" s="89">
        <f>H49/'Total Funds Spent &amp; Transferred'!H49</f>
        <v>0</v>
      </c>
      <c r="I226" s="89">
        <f>I49/'Total Funds Spent &amp; Transferred'!I49</f>
        <v>0</v>
      </c>
      <c r="J226" s="89">
        <f>J49/'Total Funds Spent &amp; Transferred'!J49</f>
        <v>0</v>
      </c>
      <c r="K226" s="89">
        <f>K49/'Total Funds Spent &amp; Transferred'!K49</f>
        <v>0</v>
      </c>
      <c r="L226" s="89">
        <f>L49/'Total Funds Spent &amp; Transferred'!L49</f>
        <v>0</v>
      </c>
      <c r="M226" s="89">
        <f>M49/'Total Funds Spent &amp; Transferred'!M49</f>
        <v>0</v>
      </c>
      <c r="N226" s="89">
        <f>N49/'Total Funds Spent &amp; Transferred'!N49</f>
        <v>0</v>
      </c>
      <c r="O226" s="89">
        <f>O49/'Total Funds Spent &amp; Transferred'!O49</f>
        <v>0</v>
      </c>
      <c r="P226" s="89">
        <f>P49/'Total Funds Spent &amp; Transferred'!P49</f>
        <v>0</v>
      </c>
      <c r="Q226" s="89">
        <f>Q49/'Total Funds Spent &amp; Transferred'!Q49</f>
        <v>0</v>
      </c>
      <c r="R226" s="89">
        <f>R49/'Total Funds Spent &amp; Transferred'!R49</f>
        <v>0</v>
      </c>
      <c r="S226" s="89">
        <f>S49/'Total Funds Spent &amp; Transferred'!S49</f>
        <v>0</v>
      </c>
      <c r="T226" s="89">
        <f>T49/'Total Funds Spent &amp; Transferred'!T49</f>
        <v>0</v>
      </c>
      <c r="U226" s="89">
        <f>U49/'Total Funds Spent &amp; Transferred'!U49</f>
        <v>0</v>
      </c>
      <c r="V226" s="89">
        <f>V49/'Total Funds Spent &amp; Transferred'!V49</f>
        <v>0</v>
      </c>
      <c r="W226" s="89">
        <f>W49/'Total Funds Spent &amp; Transferred'!W49</f>
        <v>0</v>
      </c>
      <c r="X226" s="89">
        <f>X49/'Total Funds Spent &amp; Transferred'!X49</f>
        <v>0</v>
      </c>
      <c r="Y226" s="89">
        <f>Y49/'Total Funds Spent &amp; Transferred'!Y49</f>
        <v>0</v>
      </c>
      <c r="Z226" s="89">
        <f>Z49/'Total Funds Spent &amp; Transferred'!Z49</f>
        <v>0</v>
      </c>
    </row>
    <row r="227" spans="1:26">
      <c r="A227" s="51" t="s">
        <v>152</v>
      </c>
      <c r="B227" s="89">
        <f>B50/'Total Funds Spent &amp; Transferred'!B50</f>
        <v>0</v>
      </c>
      <c r="C227" s="89">
        <f>C50/'Total Funds Spent &amp; Transferred'!C50</f>
        <v>0</v>
      </c>
      <c r="D227" s="89">
        <f>D50/'Total Funds Spent &amp; Transferred'!D50</f>
        <v>0</v>
      </c>
      <c r="E227" s="89">
        <f>E50/'Total Funds Spent &amp; Transferred'!E50</f>
        <v>2.9309322917184934E-2</v>
      </c>
      <c r="F227" s="89">
        <f>F50/'Total Funds Spent &amp; Transferred'!F50</f>
        <v>4.974013778084007E-2</v>
      </c>
      <c r="G227" s="89">
        <f>G50/'Total Funds Spent &amp; Transferred'!G50</f>
        <v>5.4655263946278614E-2</v>
      </c>
      <c r="H227" s="89">
        <f>H50/'Total Funds Spent &amp; Transferred'!H50</f>
        <v>8.934724819465574E-2</v>
      </c>
      <c r="I227" s="89">
        <f>I50/'Total Funds Spent &amp; Transferred'!I50</f>
        <v>9.0459721087883291E-2</v>
      </c>
      <c r="J227" s="89">
        <f>J50/'Total Funds Spent &amp; Transferred'!J50</f>
        <v>9.8550970013341205E-2</v>
      </c>
      <c r="K227" s="89">
        <f>K50/'Total Funds Spent &amp; Transferred'!K50</f>
        <v>0.11236310691984638</v>
      </c>
      <c r="L227" s="89">
        <f>L50/'Total Funds Spent &amp; Transferred'!L50</f>
        <v>9.1022726151928135E-2</v>
      </c>
      <c r="M227" s="89">
        <f>M50/'Total Funds Spent &amp; Transferred'!M50</f>
        <v>0.18532040013490825</v>
      </c>
      <c r="N227" s="89">
        <f>N50/'Total Funds Spent &amp; Transferred'!N50</f>
        <v>0.19035048609719429</v>
      </c>
      <c r="O227" s="89">
        <f>O50/'Total Funds Spent &amp; Transferred'!O50</f>
        <v>0.21634244519832774</v>
      </c>
      <c r="P227" s="89">
        <f>P50/'Total Funds Spent &amp; Transferred'!P50</f>
        <v>0.23165555522421807</v>
      </c>
      <c r="Q227" s="89">
        <f>Q50/'Total Funds Spent &amp; Transferred'!Q50</f>
        <v>0.20505790035133181</v>
      </c>
      <c r="R227" s="89">
        <f>R50/'Total Funds Spent &amp; Transferred'!R50</f>
        <v>0.21121827845660338</v>
      </c>
      <c r="S227" s="89">
        <f>S50/'Total Funds Spent &amp; Transferred'!S50</f>
        <v>0.21456857672459767</v>
      </c>
      <c r="T227" s="89">
        <f>T50/'Total Funds Spent &amp; Transferred'!T50</f>
        <v>0.20496490623992472</v>
      </c>
      <c r="U227" s="89">
        <f>U50/'Total Funds Spent &amp; Transferred'!U50</f>
        <v>0.21894503223665907</v>
      </c>
      <c r="V227" s="89">
        <f>V50/'Total Funds Spent &amp; Transferred'!V50</f>
        <v>0.19545298788325796</v>
      </c>
      <c r="W227" s="89">
        <f>W50/'Total Funds Spent &amp; Transferred'!W50</f>
        <v>0.19617745862462632</v>
      </c>
      <c r="X227" s="89">
        <f>X50/'Total Funds Spent &amp; Transferred'!X50</f>
        <v>0.20198178341994502</v>
      </c>
      <c r="Y227" s="89">
        <f>Y50/'Total Funds Spent &amp; Transferred'!Y50</f>
        <v>0.20316054199491118</v>
      </c>
      <c r="Z227" s="89">
        <f>Z50/'Total Funds Spent &amp; Transferred'!Z50</f>
        <v>0.2072950675421438</v>
      </c>
    </row>
    <row r="228" spans="1:26">
      <c r="A228" s="51" t="s">
        <v>153</v>
      </c>
      <c r="B228" s="89">
        <f>B51/'Total Funds Spent &amp; Transferred'!B51</f>
        <v>0</v>
      </c>
      <c r="C228" s="89">
        <f>C51/'Total Funds Spent &amp; Transferred'!C51</f>
        <v>0</v>
      </c>
      <c r="D228" s="89">
        <f>D51/'Total Funds Spent &amp; Transferred'!D51</f>
        <v>0</v>
      </c>
      <c r="E228" s="89">
        <f>E51/'Total Funds Spent &amp; Transferred'!E51</f>
        <v>0</v>
      </c>
      <c r="F228" s="89">
        <f>F51/'Total Funds Spent &amp; Transferred'!F51</f>
        <v>0</v>
      </c>
      <c r="G228" s="89">
        <f>G51/'Total Funds Spent &amp; Transferred'!G51</f>
        <v>0</v>
      </c>
      <c r="H228" s="89">
        <f>H51/'Total Funds Spent &amp; Transferred'!H51</f>
        <v>0</v>
      </c>
      <c r="I228" s="89">
        <f>I51/'Total Funds Spent &amp; Transferred'!I51</f>
        <v>0</v>
      </c>
      <c r="J228" s="89">
        <f>J51/'Total Funds Spent &amp; Transferred'!J51</f>
        <v>0</v>
      </c>
      <c r="K228" s="89">
        <f>K51/'Total Funds Spent &amp; Transferred'!K51</f>
        <v>0</v>
      </c>
      <c r="L228" s="89">
        <f>L51/'Total Funds Spent &amp; Transferred'!L51</f>
        <v>0</v>
      </c>
      <c r="M228" s="89">
        <f>M51/'Total Funds Spent &amp; Transferred'!M51</f>
        <v>0</v>
      </c>
      <c r="N228" s="89">
        <f>N51/'Total Funds Spent &amp; Transferred'!N51</f>
        <v>0</v>
      </c>
      <c r="O228" s="89">
        <f>O51/'Total Funds Spent &amp; Transferred'!O51</f>
        <v>0</v>
      </c>
      <c r="P228" s="89">
        <f>P51/'Total Funds Spent &amp; Transferred'!P51</f>
        <v>0</v>
      </c>
      <c r="Q228" s="89">
        <f>Q51/'Total Funds Spent &amp; Transferred'!Q51</f>
        <v>0</v>
      </c>
      <c r="R228" s="89">
        <f>R51/'Total Funds Spent &amp; Transferred'!R51</f>
        <v>0</v>
      </c>
      <c r="S228" s="89">
        <f>S51/'Total Funds Spent &amp; Transferred'!S51</f>
        <v>0</v>
      </c>
      <c r="T228" s="89">
        <f>T51/'Total Funds Spent &amp; Transferred'!T51</f>
        <v>0</v>
      </c>
      <c r="U228" s="89">
        <f>U51/'Total Funds Spent &amp; Transferred'!U51</f>
        <v>6.9139318766876638E-4</v>
      </c>
      <c r="V228" s="89">
        <f>V51/'Total Funds Spent &amp; Transferred'!V51</f>
        <v>1.4182915246166916E-3</v>
      </c>
      <c r="W228" s="89">
        <f>W51/'Total Funds Spent &amp; Transferred'!W51</f>
        <v>0</v>
      </c>
      <c r="X228" s="89">
        <f>X51/'Total Funds Spent &amp; Transferred'!X51</f>
        <v>1.8231913026827502E-3</v>
      </c>
      <c r="Y228" s="89">
        <f>Y51/'Total Funds Spent &amp; Transferred'!Y51</f>
        <v>6.1915698618455323E-4</v>
      </c>
      <c r="Z228" s="89">
        <f>Z51/'Total Funds Spent &amp; Transferred'!Z51</f>
        <v>5.8985054668720673E-4</v>
      </c>
    </row>
    <row r="229" spans="1:26">
      <c r="A229" s="51" t="s">
        <v>154</v>
      </c>
      <c r="B229" s="89">
        <f>B52/'Total Funds Spent &amp; Transferred'!B52</f>
        <v>0</v>
      </c>
      <c r="C229" s="89">
        <f>C52/'Total Funds Spent &amp; Transferred'!C52</f>
        <v>0</v>
      </c>
      <c r="D229" s="89">
        <f>D52/'Total Funds Spent &amp; Transferred'!D52</f>
        <v>0</v>
      </c>
      <c r="E229" s="89">
        <f>E52/'Total Funds Spent &amp; Transferred'!E52</f>
        <v>0</v>
      </c>
      <c r="F229" s="89">
        <f>F52/'Total Funds Spent &amp; Transferred'!F52</f>
        <v>0</v>
      </c>
      <c r="G229" s="89">
        <f>G52/'Total Funds Spent &amp; Transferred'!G52</f>
        <v>0</v>
      </c>
      <c r="H229" s="89">
        <f>H52/'Total Funds Spent &amp; Transferred'!H52</f>
        <v>0</v>
      </c>
      <c r="I229" s="89">
        <f>I52/'Total Funds Spent &amp; Transferred'!I52</f>
        <v>0</v>
      </c>
      <c r="J229" s="89">
        <f>J52/'Total Funds Spent &amp; Transferred'!J52</f>
        <v>0</v>
      </c>
      <c r="K229" s="89">
        <f>K52/'Total Funds Spent &amp; Transferred'!K52</f>
        <v>0</v>
      </c>
      <c r="L229" s="89">
        <f>L52/'Total Funds Spent &amp; Transferred'!L52</f>
        <v>0</v>
      </c>
      <c r="M229" s="89">
        <f>M52/'Total Funds Spent &amp; Transferred'!M52</f>
        <v>0</v>
      </c>
      <c r="N229" s="89">
        <f>N52/'Total Funds Spent &amp; Transferred'!N52</f>
        <v>0</v>
      </c>
      <c r="O229" s="89">
        <f>O52/'Total Funds Spent &amp; Transferred'!O52</f>
        <v>0</v>
      </c>
      <c r="P229" s="89">
        <f>P52/'Total Funds Spent &amp; Transferred'!P52</f>
        <v>0</v>
      </c>
      <c r="Q229" s="89">
        <f>Q52/'Total Funds Spent &amp; Transferred'!Q52</f>
        <v>0</v>
      </c>
      <c r="R229" s="89">
        <f>R52/'Total Funds Spent &amp; Transferred'!R52</f>
        <v>0</v>
      </c>
      <c r="S229" s="89">
        <f>S52/'Total Funds Spent &amp; Transferred'!S52</f>
        <v>0</v>
      </c>
      <c r="T229" s="89">
        <f>T52/'Total Funds Spent &amp; Transferred'!T52</f>
        <v>0</v>
      </c>
      <c r="U229" s="89">
        <f>U52/'Total Funds Spent &amp; Transferred'!U52</f>
        <v>0</v>
      </c>
      <c r="V229" s="89">
        <f>V52/'Total Funds Spent &amp; Transferred'!V52</f>
        <v>0</v>
      </c>
      <c r="W229" s="89">
        <f>W52/'Total Funds Spent &amp; Transferred'!W52</f>
        <v>0</v>
      </c>
      <c r="X229" s="89">
        <f>X52/'Total Funds Spent &amp; Transferred'!X52</f>
        <v>0</v>
      </c>
      <c r="Y229" s="89">
        <f>Y52/'Total Funds Spent &amp; Transferred'!Y52</f>
        <v>0</v>
      </c>
      <c r="Z229" s="89">
        <f>Z52/'Total Funds Spent &amp; Transferred'!Z52</f>
        <v>0</v>
      </c>
    </row>
    <row r="230" spans="1:26">
      <c r="A230" s="51" t="s">
        <v>155</v>
      </c>
      <c r="B230" s="89">
        <f>B53/'Total Funds Spent &amp; Transferred'!B53</f>
        <v>0</v>
      </c>
      <c r="C230" s="89">
        <f>C53/'Total Funds Spent &amp; Transferred'!C53</f>
        <v>0</v>
      </c>
      <c r="D230" s="89">
        <f>D53/'Total Funds Spent &amp; Transferred'!D53</f>
        <v>0</v>
      </c>
      <c r="E230" s="89">
        <f>E53/'Total Funds Spent &amp; Transferred'!E53</f>
        <v>0</v>
      </c>
      <c r="F230" s="89">
        <f>F53/'Total Funds Spent &amp; Transferred'!F53</f>
        <v>0</v>
      </c>
      <c r="G230" s="89">
        <f>G53/'Total Funds Spent &amp; Transferred'!G53</f>
        <v>0</v>
      </c>
      <c r="H230" s="89">
        <f>H53/'Total Funds Spent &amp; Transferred'!H53</f>
        <v>0</v>
      </c>
      <c r="I230" s="89">
        <f>I53/'Total Funds Spent &amp; Transferred'!I53</f>
        <v>0</v>
      </c>
      <c r="J230" s="89">
        <f>J53/'Total Funds Spent &amp; Transferred'!J53</f>
        <v>0</v>
      </c>
      <c r="K230" s="89">
        <f>K53/'Total Funds Spent &amp; Transferred'!K53</f>
        <v>0</v>
      </c>
      <c r="L230" s="89">
        <f>L53/'Total Funds Spent &amp; Transferred'!L53</f>
        <v>0</v>
      </c>
      <c r="M230" s="89">
        <f>M53/'Total Funds Spent &amp; Transferred'!M53</f>
        <v>0</v>
      </c>
      <c r="N230" s="89">
        <f>N53/'Total Funds Spent &amp; Transferred'!N53</f>
        <v>0</v>
      </c>
      <c r="O230" s="89">
        <f>O53/'Total Funds Spent &amp; Transferred'!O53</f>
        <v>0</v>
      </c>
      <c r="P230" s="89">
        <f>P53/'Total Funds Spent &amp; Transferred'!P53</f>
        <v>0</v>
      </c>
      <c r="Q230" s="89">
        <f>Q53/'Total Funds Spent &amp; Transferred'!Q53</f>
        <v>0</v>
      </c>
      <c r="R230" s="89">
        <f>R53/'Total Funds Spent &amp; Transferred'!R53</f>
        <v>0</v>
      </c>
      <c r="S230" s="89">
        <f>S53/'Total Funds Spent &amp; Transferred'!S53</f>
        <v>0</v>
      </c>
      <c r="T230" s="89">
        <f>T53/'Total Funds Spent &amp; Transferred'!T53</f>
        <v>0</v>
      </c>
      <c r="U230" s="89">
        <f>U53/'Total Funds Spent &amp; Transferred'!U53</f>
        <v>0</v>
      </c>
      <c r="V230" s="89">
        <f>V53/'Total Funds Spent &amp; Transferred'!V53</f>
        <v>0</v>
      </c>
      <c r="W230" s="89">
        <f>W53/'Total Funds Spent &amp; Transferred'!W53</f>
        <v>0</v>
      </c>
      <c r="X230" s="89">
        <f>X53/'Total Funds Spent &amp; Transferred'!X53</f>
        <v>0</v>
      </c>
      <c r="Y230" s="89">
        <f>Y53/'Total Funds Spent &amp; Transferred'!Y53</f>
        <v>0</v>
      </c>
      <c r="Z230" s="89">
        <f>Z53/'Total Funds Spent &amp; Transferred'!Z53</f>
        <v>0</v>
      </c>
    </row>
    <row r="231" spans="1:26">
      <c r="A231" s="51" t="s">
        <v>157</v>
      </c>
      <c r="B231" s="89">
        <f>B54/'Total Funds Spent &amp; Transferred'!B54</f>
        <v>0</v>
      </c>
      <c r="C231" s="89">
        <f>C54/'Total Funds Spent &amp; Transferred'!C54</f>
        <v>0</v>
      </c>
      <c r="D231" s="89">
        <f>D54/'Total Funds Spent &amp; Transferred'!D54</f>
        <v>0</v>
      </c>
      <c r="E231" s="89">
        <f>E54/'Total Funds Spent &amp; Transferred'!E54</f>
        <v>0.16625336379309016</v>
      </c>
      <c r="F231" s="89">
        <f>F54/'Total Funds Spent &amp; Transferred'!F54</f>
        <v>0.16763722759936758</v>
      </c>
      <c r="G231" s="89">
        <f>G54/'Total Funds Spent &amp; Transferred'!G54</f>
        <v>8.8495353199998766E-2</v>
      </c>
      <c r="H231" s="89">
        <f>H54/'Total Funds Spent &amp; Transferred'!H54</f>
        <v>7.2941784704340457E-2</v>
      </c>
      <c r="I231" s="89">
        <f>I54/'Total Funds Spent &amp; Transferred'!I54</f>
        <v>0.10132427935956048</v>
      </c>
      <c r="J231" s="89">
        <f>J54/'Total Funds Spent &amp; Transferred'!J54</f>
        <v>0.11370932812903242</v>
      </c>
      <c r="K231" s="89">
        <f>K54/'Total Funds Spent &amp; Transferred'!K54</f>
        <v>0.10665112872180665</v>
      </c>
      <c r="L231" s="89">
        <f>L54/'Total Funds Spent &amp; Transferred'!L54</f>
        <v>0.12192719936039687</v>
      </c>
      <c r="M231" s="89">
        <f>M54/'Total Funds Spent &amp; Transferred'!M54</f>
        <v>0.12377104492466995</v>
      </c>
      <c r="N231" s="89">
        <f>N54/'Total Funds Spent &amp; Transferred'!N54</f>
        <v>3.5356950906411638E-2</v>
      </c>
      <c r="O231" s="89">
        <f>O54/'Total Funds Spent &amp; Transferred'!O54</f>
        <v>8.1349088732759645E-2</v>
      </c>
      <c r="P231" s="89">
        <f>P54/'Total Funds Spent &amp; Transferred'!P54</f>
        <v>8.985969210514605E-2</v>
      </c>
      <c r="Q231" s="89">
        <f>Q54/'Total Funds Spent &amp; Transferred'!Q54</f>
        <v>7.2367813255143132E-2</v>
      </c>
      <c r="R231" s="89">
        <f>R54/'Total Funds Spent &amp; Transferred'!R54</f>
        <v>7.2301981553369171E-2</v>
      </c>
      <c r="S231" s="89">
        <f>S54/'Total Funds Spent &amp; Transferred'!S54</f>
        <v>9.5090123124775799E-2</v>
      </c>
      <c r="T231" s="89">
        <f>T54/'Total Funds Spent &amp; Transferred'!T54</f>
        <v>0.10726822642276779</v>
      </c>
      <c r="U231" s="89">
        <f>U54/'Total Funds Spent &amp; Transferred'!U54</f>
        <v>0.12314310804147485</v>
      </c>
      <c r="V231" s="89">
        <f>V54/'Total Funds Spent &amp; Transferred'!V54</f>
        <v>0.11987413697178341</v>
      </c>
      <c r="W231" s="89">
        <f>W54/'Total Funds Spent &amp; Transferred'!W54</f>
        <v>0.11994680791015365</v>
      </c>
      <c r="X231" s="89">
        <f>X54/'Total Funds Spent &amp; Transferred'!X54</f>
        <v>0.12067042605077893</v>
      </c>
      <c r="Y231" s="89">
        <f>Y54/'Total Funds Spent &amp; Transferred'!Y54</f>
        <v>0.12310346766802312</v>
      </c>
      <c r="Z231" s="89">
        <f>Z54/'Total Funds Spent &amp; Transferred'!Z54</f>
        <v>0.12398679463434463</v>
      </c>
    </row>
    <row r="232" spans="1:26">
      <c r="A232" s="51" t="s">
        <v>158</v>
      </c>
      <c r="B232" s="89">
        <f>B55/'Total Funds Spent &amp; Transferred'!B55</f>
        <v>0</v>
      </c>
      <c r="C232" s="89">
        <f>C55/'Total Funds Spent &amp; Transferred'!C55</f>
        <v>0</v>
      </c>
      <c r="D232" s="89">
        <f>D55/'Total Funds Spent &amp; Transferred'!D55</f>
        <v>0</v>
      </c>
      <c r="E232" s="89">
        <f>E55/'Total Funds Spent &amp; Transferred'!E55</f>
        <v>0</v>
      </c>
      <c r="F232" s="89">
        <f>F55/'Total Funds Spent &amp; Transferred'!F55</f>
        <v>0</v>
      </c>
      <c r="G232" s="89">
        <f>G55/'Total Funds Spent &amp; Transferred'!G55</f>
        <v>0</v>
      </c>
      <c r="H232" s="89">
        <f>H55/'Total Funds Spent &amp; Transferred'!H55</f>
        <v>0</v>
      </c>
      <c r="I232" s="89">
        <f>I55/'Total Funds Spent &amp; Transferred'!I55</f>
        <v>0</v>
      </c>
      <c r="J232" s="89">
        <f>J55/'Total Funds Spent &amp; Transferred'!J55</f>
        <v>0</v>
      </c>
      <c r="K232" s="89">
        <f>K55/'Total Funds Spent &amp; Transferred'!K55</f>
        <v>0</v>
      </c>
      <c r="L232" s="89">
        <f>L55/'Total Funds Spent &amp; Transferred'!L55</f>
        <v>0</v>
      </c>
      <c r="M232" s="89">
        <f>M55/'Total Funds Spent &amp; Transferred'!M55</f>
        <v>0</v>
      </c>
      <c r="N232" s="89">
        <f>N55/'Total Funds Spent &amp; Transferred'!N55</f>
        <v>0</v>
      </c>
      <c r="O232" s="89">
        <f>O55/'Total Funds Spent &amp; Transferred'!O55</f>
        <v>0</v>
      </c>
      <c r="P232" s="89">
        <f>P55/'Total Funds Spent &amp; Transferred'!P55</f>
        <v>0</v>
      </c>
      <c r="Q232" s="89">
        <f>Q55/'Total Funds Spent &amp; Transferred'!Q55</f>
        <v>0</v>
      </c>
      <c r="R232" s="89">
        <f>R55/'Total Funds Spent &amp; Transferred'!R55</f>
        <v>0</v>
      </c>
      <c r="S232" s="89">
        <f>S55/'Total Funds Spent &amp; Transferred'!S55</f>
        <v>0</v>
      </c>
      <c r="T232" s="89">
        <f>T55/'Total Funds Spent &amp; Transferred'!T55</f>
        <v>0</v>
      </c>
      <c r="U232" s="89">
        <f>U55/'Total Funds Spent &amp; Transferred'!U55</f>
        <v>0</v>
      </c>
      <c r="V232" s="89">
        <f>V55/'Total Funds Spent &amp; Transferred'!V55</f>
        <v>0</v>
      </c>
      <c r="W232" s="89">
        <f>W55/'Total Funds Spent &amp; Transferred'!W55</f>
        <v>0</v>
      </c>
      <c r="X232" s="89">
        <f>X55/'Total Funds Spent &amp; Transferred'!X55</f>
        <v>0</v>
      </c>
      <c r="Y232" s="89">
        <f>Y55/'Total Funds Spent &amp; Transferred'!Y55</f>
        <v>0</v>
      </c>
      <c r="Z232" s="89">
        <f>Z55/'Total Funds Spent &amp; Transferred'!Z55</f>
        <v>0</v>
      </c>
    </row>
    <row r="233" spans="1:26">
      <c r="A233" s="59" t="s">
        <v>159</v>
      </c>
      <c r="B233" s="89">
        <f>B56/'Total Funds Spent &amp; Transferred'!B56</f>
        <v>0</v>
      </c>
      <c r="C233" s="89">
        <f>C56/'Total Funds Spent &amp; Transferred'!C56</f>
        <v>0</v>
      </c>
      <c r="D233" s="89">
        <f>D56/'Total Funds Spent &amp; Transferred'!D56</f>
        <v>4.1840088732502214E-4</v>
      </c>
      <c r="E233" s="89">
        <f>E56/'Total Funds Spent &amp; Transferred'!E56</f>
        <v>2.4356569373230649E-2</v>
      </c>
      <c r="F233" s="89">
        <f>F56/'Total Funds Spent &amp; Transferred'!F56</f>
        <v>2.3572937883101698E-2</v>
      </c>
      <c r="G233" s="89">
        <f>G56/'Total Funds Spent &amp; Transferred'!G56</f>
        <v>2.698081618551728E-2</v>
      </c>
      <c r="H233" s="89">
        <f>H56/'Total Funds Spent &amp; Transferred'!H56</f>
        <v>3.4650448375781948E-2</v>
      </c>
      <c r="I233" s="89">
        <f>I56/'Total Funds Spent &amp; Transferred'!I56</f>
        <v>3.924487742136025E-2</v>
      </c>
      <c r="J233" s="89">
        <f>J56/'Total Funds Spent &amp; Transferred'!J56</f>
        <v>3.9625172663217106E-2</v>
      </c>
      <c r="K233" s="89">
        <f>K56/'Total Funds Spent &amp; Transferred'!K56</f>
        <v>4.3671188189598302E-2</v>
      </c>
      <c r="L233" s="89">
        <f>L56/'Total Funds Spent &amp; Transferred'!L56</f>
        <v>4.6658500520863483E-2</v>
      </c>
      <c r="M233" s="89">
        <f>M56/'Total Funds Spent &amp; Transferred'!M56</f>
        <v>5.0467014728758412E-2</v>
      </c>
      <c r="N233" s="89">
        <f>N56/'Total Funds Spent &amp; Transferred'!N56</f>
        <v>6.2472849601383613E-2</v>
      </c>
      <c r="O233" s="89">
        <f>O56/'Total Funds Spent &amp; Transferred'!O56</f>
        <v>7.6814699117210561E-2</v>
      </c>
      <c r="P233" s="89">
        <f>P56/'Total Funds Spent &amp; Transferred'!P56</f>
        <v>7.6035153172519118E-2</v>
      </c>
      <c r="Q233" s="89">
        <f>Q56/'Total Funds Spent &amp; Transferred'!Q56</f>
        <v>8.1507897338870372E-2</v>
      </c>
      <c r="R233" s="89">
        <f>R56/'Total Funds Spent &amp; Transferred'!R56</f>
        <v>7.5666004112448518E-2</v>
      </c>
      <c r="S233" s="89">
        <f>S56/'Total Funds Spent &amp; Transferred'!S56</f>
        <v>8.0452645878797399E-2</v>
      </c>
      <c r="T233" s="89">
        <f>T56/'Total Funds Spent &amp; Transferred'!T56</f>
        <v>8.1222338694207696E-2</v>
      </c>
      <c r="U233" s="89">
        <f>U56/'Total Funds Spent &amp; Transferred'!U56</f>
        <v>9.0247720254265223E-2</v>
      </c>
      <c r="V233" s="89">
        <f>V56/'Total Funds Spent &amp; Transferred'!V56</f>
        <v>8.9898662739330046E-2</v>
      </c>
      <c r="W233" s="89">
        <f>W56/'Total Funds Spent &amp; Transferred'!W56</f>
        <v>9.0082137201295487E-2</v>
      </c>
      <c r="X233" s="89">
        <f>X56/'Total Funds Spent &amp; Transferred'!X56</f>
        <v>8.9373614623334152E-2</v>
      </c>
      <c r="Y233" s="89">
        <f>Y56/'Total Funds Spent &amp; Transferred'!Y56</f>
        <v>8.9766384878635738E-2</v>
      </c>
      <c r="Z233" s="89">
        <f>Z56/'Total Funds Spent &amp; Transferred'!Z56</f>
        <v>8.5161789772946112E-2</v>
      </c>
    </row>
    <row r="237" spans="1:26">
      <c r="V237" s="168"/>
    </row>
    <row r="246" spans="22:22">
      <c r="V246" s="168">
        <f>SUM(V187,V190,V195,V196,V197,V198,V200,V201,V202,V203,V204,V205,V209,V212,V213,V214,V219,V221,V227,V231,V228)</f>
        <v>3.269279471051401</v>
      </c>
    </row>
  </sheetData>
  <autoFilter ref="A180:P233" xr:uid="{00000000-0009-0000-0000-000020000000}"/>
  <mergeCells count="106">
    <mergeCell ref="Z180:Z181"/>
    <mergeCell ref="S3:S4"/>
    <mergeCell ref="T3:T4"/>
    <mergeCell ref="F62:F63"/>
    <mergeCell ref="R3:R4"/>
    <mergeCell ref="Q3:Q4"/>
    <mergeCell ref="F3:F4"/>
    <mergeCell ref="G3:G4"/>
    <mergeCell ref="H3:H4"/>
    <mergeCell ref="I3:I4"/>
    <mergeCell ref="J3:J4"/>
    <mergeCell ref="K3:K4"/>
    <mergeCell ref="G62:G63"/>
    <mergeCell ref="L3:L4"/>
    <mergeCell ref="M3:M4"/>
    <mergeCell ref="N3:N4"/>
    <mergeCell ref="O3:O4"/>
    <mergeCell ref="P3:P4"/>
    <mergeCell ref="T62:T63"/>
    <mergeCell ref="N62:N63"/>
    <mergeCell ref="O62:O63"/>
    <mergeCell ref="P62:P63"/>
    <mergeCell ref="Q62:Q63"/>
    <mergeCell ref="M62:M63"/>
    <mergeCell ref="J62:J63"/>
    <mergeCell ref="A62:A63"/>
    <mergeCell ref="B62:B63"/>
    <mergeCell ref="C62:C63"/>
    <mergeCell ref="D62:D63"/>
    <mergeCell ref="E62:E63"/>
    <mergeCell ref="E3:E4"/>
    <mergeCell ref="A1:A2"/>
    <mergeCell ref="A3:A4"/>
    <mergeCell ref="B3:B4"/>
    <mergeCell ref="C3:C4"/>
    <mergeCell ref="D3:D4"/>
    <mergeCell ref="A121:A122"/>
    <mergeCell ref="B121:B122"/>
    <mergeCell ref="C121:C122"/>
    <mergeCell ref="D121:D122"/>
    <mergeCell ref="E121:E122"/>
    <mergeCell ref="F121:F122"/>
    <mergeCell ref="G121:G122"/>
    <mergeCell ref="H121:H122"/>
    <mergeCell ref="I121:I122"/>
    <mergeCell ref="R62:R63"/>
    <mergeCell ref="S62:S63"/>
    <mergeCell ref="T121:T122"/>
    <mergeCell ref="F180:F181"/>
    <mergeCell ref="G180:G181"/>
    <mergeCell ref="H180:H181"/>
    <mergeCell ref="I180:I181"/>
    <mergeCell ref="J180:J181"/>
    <mergeCell ref="A180:A181"/>
    <mergeCell ref="B180:B181"/>
    <mergeCell ref="C180:C181"/>
    <mergeCell ref="D180:D181"/>
    <mergeCell ref="E180:E181"/>
    <mergeCell ref="O121:O122"/>
    <mergeCell ref="K180:K181"/>
    <mergeCell ref="P121:P122"/>
    <mergeCell ref="H62:H63"/>
    <mergeCell ref="I62:I63"/>
    <mergeCell ref="K62:K63"/>
    <mergeCell ref="L62:L63"/>
    <mergeCell ref="J121:J122"/>
    <mergeCell ref="K121:K122"/>
    <mergeCell ref="L121:L122"/>
    <mergeCell ref="M121:M122"/>
    <mergeCell ref="T180:T181"/>
    <mergeCell ref="L180:L181"/>
    <mergeCell ref="M180:M181"/>
    <mergeCell ref="N180:N181"/>
    <mergeCell ref="O180:O181"/>
    <mergeCell ref="P180:P181"/>
    <mergeCell ref="Q180:Q181"/>
    <mergeCell ref="Q121:Q122"/>
    <mergeCell ref="R121:R122"/>
    <mergeCell ref="S121:S122"/>
    <mergeCell ref="R180:R181"/>
    <mergeCell ref="S180:S181"/>
    <mergeCell ref="N121:N122"/>
    <mergeCell ref="Y180:Y181"/>
    <mergeCell ref="Y121:Y122"/>
    <mergeCell ref="Y62:Y63"/>
    <mergeCell ref="Y3:Y4"/>
    <mergeCell ref="AA3:AC3"/>
    <mergeCell ref="U62:U63"/>
    <mergeCell ref="U121:U122"/>
    <mergeCell ref="U3:U4"/>
    <mergeCell ref="U180:U181"/>
    <mergeCell ref="X180:X181"/>
    <mergeCell ref="V3:V4"/>
    <mergeCell ref="V62:V63"/>
    <mergeCell ref="V121:V122"/>
    <mergeCell ref="V180:V181"/>
    <mergeCell ref="W121:W122"/>
    <mergeCell ref="W62:W63"/>
    <mergeCell ref="W3:W4"/>
    <mergeCell ref="W180:W181"/>
    <mergeCell ref="X62:X63"/>
    <mergeCell ref="X121:X122"/>
    <mergeCell ref="X3:X4"/>
    <mergeCell ref="Z3:Z4"/>
    <mergeCell ref="Z62:Z63"/>
    <mergeCell ref="Z121:Z122"/>
  </mergeCells>
  <phoneticPr fontId="39" type="noConversion"/>
  <pageMargins left="0.7" right="0.7" top="0.75" bottom="0.75" header="0.3" footer="0.3"/>
  <pageSetup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00000"/>
  </sheetPr>
  <dimension ref="A1:P233"/>
  <sheetViews>
    <sheetView topLeftCell="K107" workbookViewId="0">
      <selection activeCell="H123" sqref="H123"/>
    </sheetView>
  </sheetViews>
  <sheetFormatPr defaultColWidth="9.42578125" defaultRowHeight="12.95"/>
  <cols>
    <col min="1" max="1" width="17" style="49" customWidth="1"/>
    <col min="2" max="6" width="14.42578125" style="49" bestFit="1" customWidth="1"/>
    <col min="7" max="7" width="12.85546875" style="49" bestFit="1" customWidth="1"/>
    <col min="8"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44.2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0</v>
      </c>
      <c r="C5" s="55">
        <f t="shared" si="0"/>
        <v>0</v>
      </c>
      <c r="D5" s="55">
        <f t="shared" si="0"/>
        <v>0</v>
      </c>
      <c r="E5" s="55">
        <f t="shared" si="0"/>
        <v>0</v>
      </c>
      <c r="F5" s="55">
        <f t="shared" si="0"/>
        <v>0</v>
      </c>
      <c r="G5" s="55">
        <f t="shared" si="0"/>
        <v>0</v>
      </c>
      <c r="H5" s="55">
        <f t="shared" ref="H5" si="1">H64+H123</f>
        <v>0</v>
      </c>
    </row>
    <row r="6" spans="1:8">
      <c r="A6" s="51" t="s">
        <v>84</v>
      </c>
      <c r="B6" s="55">
        <f t="shared" ref="B6:E56" si="2">B65+B124</f>
        <v>0</v>
      </c>
      <c r="C6" s="55">
        <f t="shared" si="2"/>
        <v>0</v>
      </c>
      <c r="D6" s="55">
        <f t="shared" si="2"/>
        <v>0</v>
      </c>
      <c r="E6" s="55">
        <f t="shared" si="2"/>
        <v>0</v>
      </c>
      <c r="F6" s="55">
        <f t="shared" ref="F6:G6" si="3">F65+F124</f>
        <v>0</v>
      </c>
      <c r="G6" s="55">
        <f t="shared" si="3"/>
        <v>0</v>
      </c>
      <c r="H6" s="55">
        <f t="shared" ref="H6" si="4">H65+H124</f>
        <v>0</v>
      </c>
    </row>
    <row r="7" spans="1:8">
      <c r="A7" s="51" t="s">
        <v>86</v>
      </c>
      <c r="B7" s="55">
        <f t="shared" si="2"/>
        <v>0</v>
      </c>
      <c r="C7" s="55">
        <f t="shared" si="2"/>
        <v>0</v>
      </c>
      <c r="D7" s="55">
        <f t="shared" si="2"/>
        <v>0</v>
      </c>
      <c r="E7" s="55">
        <f t="shared" si="2"/>
        <v>0</v>
      </c>
      <c r="F7" s="55">
        <f t="shared" ref="F7:G7" si="5">F66+F125</f>
        <v>0</v>
      </c>
      <c r="G7" s="55">
        <f t="shared" si="5"/>
        <v>0</v>
      </c>
      <c r="H7" s="55">
        <f t="shared" ref="H7" si="6">H66+H125</f>
        <v>0</v>
      </c>
    </row>
    <row r="8" spans="1:8">
      <c r="A8" s="51" t="s">
        <v>88</v>
      </c>
      <c r="B8" s="55">
        <f t="shared" si="2"/>
        <v>0</v>
      </c>
      <c r="C8" s="55">
        <f t="shared" si="2"/>
        <v>0</v>
      </c>
      <c r="D8" s="55">
        <f t="shared" si="2"/>
        <v>0</v>
      </c>
      <c r="E8" s="55">
        <f t="shared" si="2"/>
        <v>0</v>
      </c>
      <c r="F8" s="55">
        <f t="shared" ref="F8:G8" si="7">F67+F126</f>
        <v>0</v>
      </c>
      <c r="G8" s="55">
        <f t="shared" si="7"/>
        <v>0</v>
      </c>
      <c r="H8" s="55">
        <f t="shared" ref="H8" si="8">H67+H126</f>
        <v>0</v>
      </c>
    </row>
    <row r="9" spans="1:8">
      <c r="A9" s="51" t="s">
        <v>74</v>
      </c>
      <c r="B9" s="55">
        <f t="shared" si="2"/>
        <v>0</v>
      </c>
      <c r="C9" s="55">
        <f t="shared" si="2"/>
        <v>99765</v>
      </c>
      <c r="D9" s="55">
        <f t="shared" si="2"/>
        <v>0</v>
      </c>
      <c r="E9" s="55">
        <f t="shared" si="2"/>
        <v>0</v>
      </c>
      <c r="F9" s="55">
        <f t="shared" ref="F9:G9" si="9">F68+F127</f>
        <v>0</v>
      </c>
      <c r="G9" s="55">
        <f t="shared" si="9"/>
        <v>0</v>
      </c>
      <c r="H9" s="55">
        <f t="shared" ref="H9" si="10">H68+H127</f>
        <v>0</v>
      </c>
    </row>
    <row r="10" spans="1:8">
      <c r="A10" s="51" t="s">
        <v>91</v>
      </c>
      <c r="B10" s="55">
        <f t="shared" si="2"/>
        <v>0</v>
      </c>
      <c r="C10" s="55">
        <f t="shared" si="2"/>
        <v>71520591</v>
      </c>
      <c r="D10" s="55">
        <f t="shared" si="2"/>
        <v>72576831</v>
      </c>
      <c r="E10" s="55">
        <f t="shared" si="2"/>
        <v>73096770</v>
      </c>
      <c r="F10" s="55">
        <f t="shared" ref="F10:G10" si="11">F69+F128</f>
        <v>74004128</v>
      </c>
      <c r="G10" s="55">
        <f t="shared" si="11"/>
        <v>72077347</v>
      </c>
      <c r="H10" s="55">
        <f t="shared" ref="H10" si="12">H69+H128</f>
        <v>71758780</v>
      </c>
    </row>
    <row r="11" spans="1:8">
      <c r="A11" s="51" t="s">
        <v>93</v>
      </c>
      <c r="B11" s="55">
        <f t="shared" si="2"/>
        <v>0</v>
      </c>
      <c r="C11" s="55">
        <f t="shared" si="2"/>
        <v>0</v>
      </c>
      <c r="D11" s="55">
        <f t="shared" si="2"/>
        <v>0</v>
      </c>
      <c r="E11" s="55">
        <f t="shared" si="2"/>
        <v>56443535</v>
      </c>
      <c r="F11" s="55">
        <f t="shared" ref="F11:G11" si="13">F70+F129</f>
        <v>59300272</v>
      </c>
      <c r="G11" s="55">
        <f t="shared" si="13"/>
        <v>58091462</v>
      </c>
      <c r="H11" s="55">
        <f t="shared" ref="H11" si="14">H70+H129</f>
        <v>52700088</v>
      </c>
    </row>
    <row r="12" spans="1:8">
      <c r="A12" s="51" t="s">
        <v>95</v>
      </c>
      <c r="B12" s="55">
        <f t="shared" si="2"/>
        <v>0</v>
      </c>
      <c r="C12" s="55">
        <f t="shared" si="2"/>
        <v>0</v>
      </c>
      <c r="D12" s="55">
        <f t="shared" si="2"/>
        <v>0</v>
      </c>
      <c r="E12" s="55">
        <f t="shared" si="2"/>
        <v>0</v>
      </c>
      <c r="F12" s="55">
        <f t="shared" ref="F12:G12" si="15">F71+F130</f>
        <v>0</v>
      </c>
      <c r="G12" s="55">
        <f t="shared" si="15"/>
        <v>0</v>
      </c>
      <c r="H12" s="55">
        <f t="shared" ref="H12" si="16">H71+H130</f>
        <v>0</v>
      </c>
    </row>
    <row r="13" spans="1:8">
      <c r="A13" s="51" t="s">
        <v>97</v>
      </c>
      <c r="B13" s="55">
        <f t="shared" si="2"/>
        <v>20000000</v>
      </c>
      <c r="C13" s="55">
        <f t="shared" si="2"/>
        <v>30196659</v>
      </c>
      <c r="D13" s="55">
        <f t="shared" si="2"/>
        <v>28927747</v>
      </c>
      <c r="E13" s="55">
        <f t="shared" si="2"/>
        <v>0</v>
      </c>
      <c r="F13" s="55">
        <f t="shared" ref="F13:G13" si="17">F72+F131</f>
        <v>23680904</v>
      </c>
      <c r="G13" s="55">
        <f t="shared" si="17"/>
        <v>23841895</v>
      </c>
      <c r="H13" s="55">
        <f t="shared" ref="H13" si="18">H72+H131</f>
        <v>21476242</v>
      </c>
    </row>
    <row r="14" spans="1:8">
      <c r="A14" s="51" t="s">
        <v>99</v>
      </c>
      <c r="B14" s="55">
        <f t="shared" si="2"/>
        <v>0</v>
      </c>
      <c r="C14" s="55">
        <f t="shared" si="2"/>
        <v>0</v>
      </c>
      <c r="D14" s="55">
        <f t="shared" si="2"/>
        <v>0</v>
      </c>
      <c r="E14" s="55">
        <f t="shared" si="2"/>
        <v>0</v>
      </c>
      <c r="F14" s="55">
        <f t="shared" ref="F14:G14" si="19">F73+F132</f>
        <v>0</v>
      </c>
      <c r="G14" s="55">
        <f t="shared" si="19"/>
        <v>0</v>
      </c>
      <c r="H14" s="55">
        <f t="shared" ref="H14" si="20">H73+H132</f>
        <v>0</v>
      </c>
    </row>
    <row r="15" spans="1:8">
      <c r="A15" s="51" t="s">
        <v>101</v>
      </c>
      <c r="B15" s="55">
        <f t="shared" si="2"/>
        <v>0</v>
      </c>
      <c r="C15" s="55">
        <f t="shared" si="2"/>
        <v>0</v>
      </c>
      <c r="D15" s="55">
        <f t="shared" si="2"/>
        <v>0</v>
      </c>
      <c r="E15" s="55">
        <f t="shared" si="2"/>
        <v>0</v>
      </c>
      <c r="F15" s="55">
        <f t="shared" ref="F15:G15" si="21">F74+F133</f>
        <v>0</v>
      </c>
      <c r="G15" s="55">
        <f t="shared" si="21"/>
        <v>0</v>
      </c>
      <c r="H15" s="55">
        <f t="shared" ref="H15" si="22">H74+H133</f>
        <v>0</v>
      </c>
    </row>
    <row r="16" spans="1:8">
      <c r="A16" s="51" t="s">
        <v>102</v>
      </c>
      <c r="B16" s="55">
        <f t="shared" si="2"/>
        <v>0</v>
      </c>
      <c r="C16" s="55">
        <f t="shared" si="2"/>
        <v>0</v>
      </c>
      <c r="D16" s="55">
        <f t="shared" si="2"/>
        <v>0</v>
      </c>
      <c r="E16" s="55">
        <f t="shared" si="2"/>
        <v>0</v>
      </c>
      <c r="F16" s="55">
        <f t="shared" ref="F16:G16" si="23">F75+F134</f>
        <v>0</v>
      </c>
      <c r="G16" s="55">
        <f t="shared" si="23"/>
        <v>0</v>
      </c>
      <c r="H16" s="55">
        <f t="shared" ref="H16" si="24">H75+H134</f>
        <v>0</v>
      </c>
    </row>
    <row r="17" spans="1:8">
      <c r="A17" s="51" t="s">
        <v>103</v>
      </c>
      <c r="B17" s="55">
        <f t="shared" si="2"/>
        <v>0</v>
      </c>
      <c r="C17" s="55">
        <f t="shared" si="2"/>
        <v>0</v>
      </c>
      <c r="D17" s="55">
        <f t="shared" si="2"/>
        <v>0</v>
      </c>
      <c r="E17" s="55">
        <f t="shared" si="2"/>
        <v>0</v>
      </c>
      <c r="F17" s="55">
        <f t="shared" ref="F17:G17" si="25">F76+F135</f>
        <v>0</v>
      </c>
      <c r="G17" s="55">
        <f t="shared" si="25"/>
        <v>0</v>
      </c>
      <c r="H17" s="55">
        <f t="shared" ref="H17" si="26">H76+H135</f>
        <v>0</v>
      </c>
    </row>
    <row r="18" spans="1:8">
      <c r="A18" s="51" t="s">
        <v>104</v>
      </c>
      <c r="B18" s="55">
        <f t="shared" si="2"/>
        <v>42607948</v>
      </c>
      <c r="C18" s="55">
        <f t="shared" si="2"/>
        <v>60022169</v>
      </c>
      <c r="D18" s="55">
        <f t="shared" si="2"/>
        <v>47253795</v>
      </c>
      <c r="E18" s="55">
        <f t="shared" si="2"/>
        <v>66150494</v>
      </c>
      <c r="F18" s="55">
        <f t="shared" ref="F18:G18" si="27">F77+F136</f>
        <v>90136134</v>
      </c>
      <c r="G18" s="55">
        <f t="shared" si="27"/>
        <v>86932607</v>
      </c>
      <c r="H18" s="55">
        <f t="shared" ref="H18" si="28">H77+H136</f>
        <v>103349474</v>
      </c>
    </row>
    <row r="19" spans="1:8">
      <c r="A19" s="51" t="s">
        <v>105</v>
      </c>
      <c r="B19" s="55">
        <f t="shared" si="2"/>
        <v>31909902</v>
      </c>
      <c r="C19" s="55">
        <f t="shared" si="2"/>
        <v>32034389</v>
      </c>
      <c r="D19" s="55">
        <f t="shared" si="2"/>
        <v>0</v>
      </c>
      <c r="E19" s="55">
        <f t="shared" si="2"/>
        <v>27529635</v>
      </c>
      <c r="F19" s="55">
        <f t="shared" ref="F19:G19" si="29">F78+F137</f>
        <v>25176855</v>
      </c>
      <c r="G19" s="55">
        <f t="shared" si="29"/>
        <v>24844970</v>
      </c>
      <c r="H19" s="55">
        <f t="shared" ref="H19" si="30">H78+H137</f>
        <v>19082253</v>
      </c>
    </row>
    <row r="20" spans="1:8">
      <c r="A20" s="51" t="s">
        <v>107</v>
      </c>
      <c r="B20" s="55">
        <f t="shared" si="2"/>
        <v>26899212</v>
      </c>
      <c r="C20" s="55">
        <f t="shared" si="2"/>
        <v>26754944</v>
      </c>
      <c r="D20" s="55">
        <f t="shared" si="2"/>
        <v>26504653</v>
      </c>
      <c r="E20" s="55">
        <f t="shared" si="2"/>
        <v>25939342</v>
      </c>
      <c r="F20" s="55">
        <f t="shared" ref="F20:G20" si="31">F79+F138</f>
        <v>24902202</v>
      </c>
      <c r="G20" s="55">
        <f t="shared" si="31"/>
        <v>25389917</v>
      </c>
      <c r="H20" s="55">
        <f t="shared" ref="H20" si="32">H79+H138</f>
        <v>22485774</v>
      </c>
    </row>
    <row r="21" spans="1:8">
      <c r="A21" s="51" t="s">
        <v>76</v>
      </c>
      <c r="B21" s="55">
        <f t="shared" si="2"/>
        <v>46863376</v>
      </c>
      <c r="C21" s="55">
        <f t="shared" si="2"/>
        <v>46157342</v>
      </c>
      <c r="D21" s="55">
        <f t="shared" si="2"/>
        <v>48346830</v>
      </c>
      <c r="E21" s="55">
        <f t="shared" si="2"/>
        <v>49901778</v>
      </c>
      <c r="F21" s="55">
        <f t="shared" ref="F21:G21" si="33">F80+F139</f>
        <v>40117216</v>
      </c>
      <c r="G21" s="55">
        <f t="shared" si="33"/>
        <v>38493135</v>
      </c>
      <c r="H21" s="55">
        <f t="shared" ref="H21" si="34">H80+H139</f>
        <v>38293781</v>
      </c>
    </row>
    <row r="22" spans="1:8">
      <c r="A22" s="51" t="s">
        <v>110</v>
      </c>
      <c r="B22" s="55">
        <f t="shared" si="2"/>
        <v>0</v>
      </c>
      <c r="C22" s="55">
        <f t="shared" si="2"/>
        <v>0</v>
      </c>
      <c r="D22" s="55">
        <f t="shared" si="2"/>
        <v>0</v>
      </c>
      <c r="E22" s="55">
        <f t="shared" si="2"/>
        <v>0</v>
      </c>
      <c r="F22" s="55">
        <f t="shared" ref="F22:G22" si="35">F81+F140</f>
        <v>0</v>
      </c>
      <c r="G22" s="55">
        <f t="shared" si="35"/>
        <v>0</v>
      </c>
      <c r="H22" s="55">
        <f t="shared" ref="H22" si="36">H81+H140</f>
        <v>0</v>
      </c>
    </row>
    <row r="23" spans="1:8">
      <c r="A23" s="51" t="s">
        <v>111</v>
      </c>
      <c r="B23" s="55">
        <f t="shared" si="2"/>
        <v>16972846</v>
      </c>
      <c r="C23" s="55">
        <f t="shared" si="2"/>
        <v>14980869</v>
      </c>
      <c r="D23" s="55">
        <f t="shared" si="2"/>
        <v>14671057</v>
      </c>
      <c r="E23" s="55">
        <f t="shared" si="2"/>
        <v>13627017</v>
      </c>
      <c r="F23" s="55">
        <f t="shared" ref="F23:G23" si="37">F82+F141</f>
        <v>11835996</v>
      </c>
      <c r="G23" s="55">
        <f t="shared" si="37"/>
        <v>19932982</v>
      </c>
      <c r="H23" s="55">
        <f t="shared" ref="H23" si="38">H82+H141</f>
        <v>17420801</v>
      </c>
    </row>
    <row r="24" spans="1:8">
      <c r="A24" s="51" t="s">
        <v>113</v>
      </c>
      <c r="B24" s="55">
        <f t="shared" si="2"/>
        <v>0</v>
      </c>
      <c r="C24" s="55">
        <f t="shared" si="2"/>
        <v>0</v>
      </c>
      <c r="D24" s="55">
        <f t="shared" si="2"/>
        <v>7149868</v>
      </c>
      <c r="E24" s="55">
        <f t="shared" si="2"/>
        <v>7187021</v>
      </c>
      <c r="F24" s="55">
        <f t="shared" ref="F24:G24" si="39">F83+F142</f>
        <v>7353665</v>
      </c>
      <c r="G24" s="55">
        <f t="shared" si="39"/>
        <v>7039377</v>
      </c>
      <c r="H24" s="55">
        <f t="shared" ref="H24" si="40">H83+H142</f>
        <v>15435667</v>
      </c>
    </row>
    <row r="25" spans="1:8">
      <c r="A25" s="51" t="s">
        <v>78</v>
      </c>
      <c r="B25" s="55">
        <f t="shared" si="2"/>
        <v>161702187</v>
      </c>
      <c r="C25" s="55">
        <f t="shared" si="2"/>
        <v>158859483</v>
      </c>
      <c r="D25" s="55">
        <f t="shared" si="2"/>
        <v>152582046</v>
      </c>
      <c r="E25" s="55">
        <f t="shared" si="2"/>
        <v>152657685</v>
      </c>
      <c r="F25" s="55">
        <f t="shared" ref="F25:G25" si="41">F84+F143</f>
        <v>156514130</v>
      </c>
      <c r="G25" s="55">
        <f t="shared" si="41"/>
        <v>154132763</v>
      </c>
      <c r="H25" s="55">
        <f t="shared" ref="H25" si="42">H84+H143</f>
        <v>202028890</v>
      </c>
    </row>
    <row r="26" spans="1:8">
      <c r="A26" s="51" t="s">
        <v>116</v>
      </c>
      <c r="B26" s="55">
        <f t="shared" si="2"/>
        <v>115984573</v>
      </c>
      <c r="C26" s="55">
        <f t="shared" si="2"/>
        <v>115539244</v>
      </c>
      <c r="D26" s="55">
        <f t="shared" si="2"/>
        <v>174125466</v>
      </c>
      <c r="E26" s="55">
        <f t="shared" si="2"/>
        <v>173120286</v>
      </c>
      <c r="F26" s="55">
        <f t="shared" ref="F26:G26" si="43">F85+F144</f>
        <v>171271061</v>
      </c>
      <c r="G26" s="55">
        <f t="shared" si="43"/>
        <v>220171915</v>
      </c>
      <c r="H26" s="55">
        <f t="shared" ref="H26" si="44">H85+H144</f>
        <v>174412699</v>
      </c>
    </row>
    <row r="27" spans="1:8">
      <c r="A27" s="51" t="s">
        <v>117</v>
      </c>
      <c r="B27" s="55">
        <f t="shared" si="2"/>
        <v>45842510</v>
      </c>
      <c r="C27" s="55">
        <f t="shared" si="2"/>
        <v>42677508</v>
      </c>
      <c r="D27" s="55">
        <f t="shared" si="2"/>
        <v>45440212</v>
      </c>
      <c r="E27" s="55">
        <f t="shared" si="2"/>
        <v>47087390</v>
      </c>
      <c r="F27" s="55">
        <f t="shared" ref="F27:G27" si="45">F86+F145</f>
        <v>40146147</v>
      </c>
      <c r="G27" s="55">
        <f t="shared" si="45"/>
        <v>43518179</v>
      </c>
      <c r="H27" s="55">
        <f t="shared" ref="H27" si="46">H86+H145</f>
        <v>30913902</v>
      </c>
    </row>
    <row r="28" spans="1:8">
      <c r="A28" s="51" t="s">
        <v>77</v>
      </c>
      <c r="B28" s="55">
        <f t="shared" si="2"/>
        <v>164884001</v>
      </c>
      <c r="C28" s="55">
        <f t="shared" si="2"/>
        <v>160996000</v>
      </c>
      <c r="D28" s="55">
        <f t="shared" si="2"/>
        <v>151076000</v>
      </c>
      <c r="E28" s="55">
        <f t="shared" si="2"/>
        <v>144595432</v>
      </c>
      <c r="F28" s="55">
        <f t="shared" ref="F28:G28" si="47">F87+F146</f>
        <v>136202432</v>
      </c>
      <c r="G28" s="55">
        <f t="shared" si="47"/>
        <v>170906698</v>
      </c>
      <c r="H28" s="55">
        <f t="shared" ref="H28" si="48">H87+H146</f>
        <v>104773123</v>
      </c>
    </row>
    <row r="29" spans="1:8">
      <c r="A29" s="51" t="s">
        <v>120</v>
      </c>
      <c r="B29" s="55">
        <f t="shared" si="2"/>
        <v>0</v>
      </c>
      <c r="C29" s="55">
        <f t="shared" si="2"/>
        <v>0</v>
      </c>
      <c r="D29" s="55">
        <f t="shared" si="2"/>
        <v>0</v>
      </c>
      <c r="E29" s="55">
        <f t="shared" si="2"/>
        <v>0</v>
      </c>
      <c r="F29" s="55">
        <f t="shared" ref="F29:G29" si="49">F88+F147</f>
        <v>0</v>
      </c>
      <c r="G29" s="55">
        <f t="shared" si="49"/>
        <v>0</v>
      </c>
      <c r="H29" s="55">
        <f t="shared" ref="H29" si="50">H88+H147</f>
        <v>0</v>
      </c>
    </row>
    <row r="30" spans="1:8">
      <c r="A30" s="51" t="s">
        <v>122</v>
      </c>
      <c r="B30" s="55">
        <f t="shared" si="2"/>
        <v>0</v>
      </c>
      <c r="C30" s="55">
        <f t="shared" si="2"/>
        <v>0</v>
      </c>
      <c r="D30" s="55">
        <f t="shared" si="2"/>
        <v>0</v>
      </c>
      <c r="E30" s="55">
        <f t="shared" si="2"/>
        <v>0</v>
      </c>
      <c r="F30" s="55">
        <f t="shared" ref="F30:G30" si="51">F89+F148</f>
        <v>0</v>
      </c>
      <c r="G30" s="55">
        <f t="shared" si="51"/>
        <v>0</v>
      </c>
      <c r="H30" s="55">
        <f t="shared" ref="H30" si="52">H89+H148</f>
        <v>0</v>
      </c>
    </row>
    <row r="31" spans="1:8">
      <c r="A31" s="51" t="s">
        <v>124</v>
      </c>
      <c r="B31" s="55">
        <f t="shared" si="2"/>
        <v>0</v>
      </c>
      <c r="C31" s="55">
        <f t="shared" si="2"/>
        <v>0</v>
      </c>
      <c r="D31" s="55">
        <f t="shared" si="2"/>
        <v>0</v>
      </c>
      <c r="E31" s="55">
        <f t="shared" si="2"/>
        <v>0</v>
      </c>
      <c r="F31" s="55">
        <f t="shared" ref="F31:G31" si="53">F90+F149</f>
        <v>0</v>
      </c>
      <c r="G31" s="55">
        <f t="shared" si="53"/>
        <v>0</v>
      </c>
      <c r="H31" s="55">
        <f t="shared" ref="H31" si="54">H90+H149</f>
        <v>0</v>
      </c>
    </row>
    <row r="32" spans="1:8">
      <c r="A32" s="51" t="s">
        <v>126</v>
      </c>
      <c r="B32" s="55">
        <f t="shared" si="2"/>
        <v>30600912</v>
      </c>
      <c r="C32" s="55">
        <f t="shared" si="2"/>
        <v>30816481</v>
      </c>
      <c r="D32" s="55">
        <f t="shared" si="2"/>
        <v>30057717</v>
      </c>
      <c r="E32" s="55">
        <f t="shared" si="2"/>
        <v>29442599</v>
      </c>
      <c r="F32" s="55">
        <f t="shared" ref="F32:G32" si="55">F91+F150</f>
        <v>28991349</v>
      </c>
      <c r="G32" s="55">
        <f t="shared" si="55"/>
        <v>29018861</v>
      </c>
      <c r="H32" s="55">
        <f t="shared" ref="H32" si="56">H91+H150</f>
        <v>26771871.219999999</v>
      </c>
    </row>
    <row r="33" spans="1:8">
      <c r="A33" s="51" t="s">
        <v>127</v>
      </c>
      <c r="B33" s="55">
        <f t="shared" si="2"/>
        <v>0</v>
      </c>
      <c r="C33" s="55">
        <f t="shared" si="2"/>
        <v>0</v>
      </c>
      <c r="D33" s="55">
        <f t="shared" si="2"/>
        <v>0</v>
      </c>
      <c r="E33" s="55">
        <f t="shared" si="2"/>
        <v>0</v>
      </c>
      <c r="F33" s="55">
        <f t="shared" ref="F33:G33" si="57">F92+F151</f>
        <v>0</v>
      </c>
      <c r="G33" s="55">
        <f t="shared" si="57"/>
        <v>0</v>
      </c>
      <c r="H33" s="55">
        <f t="shared" ref="H33" si="58">H92+H151</f>
        <v>0</v>
      </c>
    </row>
    <row r="34" spans="1:8">
      <c r="A34" s="51" t="s">
        <v>128</v>
      </c>
      <c r="B34" s="55">
        <f t="shared" si="2"/>
        <v>0</v>
      </c>
      <c r="C34" s="55">
        <f t="shared" si="2"/>
        <v>0</v>
      </c>
      <c r="D34" s="55">
        <f t="shared" si="2"/>
        <v>0</v>
      </c>
      <c r="E34" s="55">
        <f t="shared" si="2"/>
        <v>0</v>
      </c>
      <c r="F34" s="55">
        <f t="shared" ref="F34:G34" si="59">F93+F152</f>
        <v>0</v>
      </c>
      <c r="G34" s="55">
        <f t="shared" si="59"/>
        <v>0</v>
      </c>
      <c r="H34" s="55">
        <f t="shared" ref="H34" si="60">H93+H152</f>
        <v>0</v>
      </c>
    </row>
    <row r="35" spans="1:8">
      <c r="A35" s="51" t="s">
        <v>130</v>
      </c>
      <c r="B35" s="55">
        <f t="shared" si="2"/>
        <v>195070632</v>
      </c>
      <c r="C35" s="55">
        <f t="shared" si="2"/>
        <v>305570016</v>
      </c>
      <c r="D35" s="55">
        <f t="shared" si="2"/>
        <v>354819092</v>
      </c>
      <c r="E35" s="55">
        <f t="shared" si="2"/>
        <v>348960631</v>
      </c>
      <c r="F35" s="55">
        <f t="shared" ref="F35:G35" si="61">F94+F153</f>
        <v>373072985</v>
      </c>
      <c r="G35" s="55">
        <f t="shared" si="61"/>
        <v>361435586</v>
      </c>
      <c r="H35" s="55">
        <f t="shared" ref="H35" si="62">H94+H153</f>
        <v>396586550</v>
      </c>
    </row>
    <row r="36" spans="1:8">
      <c r="A36" s="51" t="s">
        <v>131</v>
      </c>
      <c r="B36" s="55">
        <f t="shared" si="2"/>
        <v>0</v>
      </c>
      <c r="C36" s="55">
        <f t="shared" si="2"/>
        <v>0</v>
      </c>
      <c r="D36" s="55">
        <f t="shared" si="2"/>
        <v>0</v>
      </c>
      <c r="E36" s="55">
        <f t="shared" si="2"/>
        <v>0</v>
      </c>
      <c r="F36" s="55">
        <f t="shared" ref="F36:G36" si="63">F95+F154</f>
        <v>0</v>
      </c>
      <c r="G36" s="55">
        <f t="shared" si="63"/>
        <v>0</v>
      </c>
      <c r="H36" s="55">
        <f t="shared" ref="H36" si="64">H95+H154</f>
        <v>0</v>
      </c>
    </row>
    <row r="37" spans="1:8">
      <c r="A37" s="51" t="s">
        <v>132</v>
      </c>
      <c r="B37" s="55">
        <f t="shared" si="2"/>
        <v>1000497831</v>
      </c>
      <c r="C37" s="55">
        <f t="shared" si="2"/>
        <v>994835703</v>
      </c>
      <c r="D37" s="55">
        <f t="shared" si="2"/>
        <v>962128685</v>
      </c>
      <c r="E37" s="55">
        <f t="shared" si="2"/>
        <v>955324670</v>
      </c>
      <c r="F37" s="55">
        <f t="shared" ref="F37:G37" si="65">F96+F155</f>
        <v>897022005</v>
      </c>
      <c r="G37" s="55">
        <f t="shared" si="65"/>
        <v>869660206</v>
      </c>
      <c r="H37" s="55">
        <f t="shared" ref="H37" si="66">H96+H155</f>
        <v>637410017</v>
      </c>
    </row>
    <row r="38" spans="1:8">
      <c r="A38" s="51" t="s">
        <v>75</v>
      </c>
      <c r="B38" s="55">
        <f t="shared" si="2"/>
        <v>0</v>
      </c>
      <c r="C38" s="55">
        <f t="shared" si="2"/>
        <v>0</v>
      </c>
      <c r="D38" s="55">
        <f t="shared" si="2"/>
        <v>0</v>
      </c>
      <c r="E38" s="55">
        <f t="shared" si="2"/>
        <v>0</v>
      </c>
      <c r="F38" s="55">
        <f t="shared" ref="F38:G38" si="67">F97+F156</f>
        <v>0</v>
      </c>
      <c r="G38" s="55">
        <f t="shared" si="67"/>
        <v>0</v>
      </c>
      <c r="H38" s="55">
        <f t="shared" ref="H38" si="68">H97+H156</f>
        <v>0</v>
      </c>
    </row>
    <row r="39" spans="1:8">
      <c r="A39" s="51" t="s">
        <v>133</v>
      </c>
      <c r="B39" s="55">
        <f t="shared" si="2"/>
        <v>0</v>
      </c>
      <c r="C39" s="55">
        <f t="shared" si="2"/>
        <v>0</v>
      </c>
      <c r="D39" s="55">
        <f t="shared" si="2"/>
        <v>0</v>
      </c>
      <c r="E39" s="55">
        <f t="shared" si="2"/>
        <v>0</v>
      </c>
      <c r="F39" s="55">
        <f t="shared" ref="F39:G39" si="69">F98+F157</f>
        <v>0</v>
      </c>
      <c r="G39" s="55">
        <f t="shared" si="69"/>
        <v>0</v>
      </c>
      <c r="H39" s="55">
        <f t="shared" ref="H39" si="70">H98+H157</f>
        <v>0</v>
      </c>
    </row>
    <row r="40" spans="1:8">
      <c r="A40" s="51" t="s">
        <v>134</v>
      </c>
      <c r="B40" s="55">
        <f t="shared" si="2"/>
        <v>0</v>
      </c>
      <c r="C40" s="55">
        <f t="shared" si="2"/>
        <v>639</v>
      </c>
      <c r="D40" s="55">
        <f t="shared" si="2"/>
        <v>0</v>
      </c>
      <c r="E40" s="55">
        <f t="shared" si="2"/>
        <v>0</v>
      </c>
      <c r="F40" s="55">
        <f t="shared" ref="F40:G40" si="71">F99+F158</f>
        <v>0</v>
      </c>
      <c r="G40" s="55">
        <f t="shared" si="71"/>
        <v>0</v>
      </c>
      <c r="H40" s="55">
        <f t="shared" ref="H40" si="72">H99+H158</f>
        <v>0</v>
      </c>
    </row>
    <row r="41" spans="1:8">
      <c r="A41" s="51" t="s">
        <v>136</v>
      </c>
      <c r="B41" s="55">
        <f t="shared" si="2"/>
        <v>0</v>
      </c>
      <c r="C41" s="55">
        <f t="shared" si="2"/>
        <v>0</v>
      </c>
      <c r="D41" s="55">
        <f t="shared" si="2"/>
        <v>0</v>
      </c>
      <c r="E41" s="55">
        <f t="shared" si="2"/>
        <v>0</v>
      </c>
      <c r="F41" s="55">
        <f t="shared" ref="F41:G41" si="73">F100+F159</f>
        <v>0</v>
      </c>
      <c r="G41" s="55">
        <f t="shared" si="73"/>
        <v>0</v>
      </c>
      <c r="H41" s="55">
        <f t="shared" ref="H41" si="74">H100+H159</f>
        <v>0</v>
      </c>
    </row>
    <row r="42" spans="1:8">
      <c r="A42" s="51" t="s">
        <v>145</v>
      </c>
      <c r="B42" s="55">
        <f t="shared" si="2"/>
        <v>0</v>
      </c>
      <c r="C42" s="55">
        <f t="shared" si="2"/>
        <v>0</v>
      </c>
      <c r="D42" s="55">
        <f t="shared" si="2"/>
        <v>0</v>
      </c>
      <c r="E42" s="55">
        <f t="shared" si="2"/>
        <v>0</v>
      </c>
      <c r="F42" s="55">
        <f t="shared" ref="F42:G42" si="75">F101+F160</f>
        <v>0</v>
      </c>
      <c r="G42" s="55">
        <f t="shared" si="75"/>
        <v>0</v>
      </c>
      <c r="H42" s="55">
        <f t="shared" ref="H42" si="76">H101+H160</f>
        <v>0</v>
      </c>
    </row>
    <row r="43" spans="1:8">
      <c r="A43" s="51" t="s">
        <v>138</v>
      </c>
      <c r="B43" s="55">
        <f t="shared" si="2"/>
        <v>0</v>
      </c>
      <c r="C43" s="55">
        <f t="shared" si="2"/>
        <v>0</v>
      </c>
      <c r="D43" s="55">
        <f t="shared" si="2"/>
        <v>0</v>
      </c>
      <c r="E43" s="55">
        <f t="shared" si="2"/>
        <v>0</v>
      </c>
      <c r="F43" s="55">
        <f t="shared" ref="F43:G43" si="77">F102+F161</f>
        <v>0</v>
      </c>
      <c r="G43" s="55">
        <f t="shared" si="77"/>
        <v>0</v>
      </c>
      <c r="H43" s="55">
        <f t="shared" ref="H43" si="78">H102+H161</f>
        <v>0</v>
      </c>
    </row>
    <row r="44" spans="1:8">
      <c r="A44" s="51" t="s">
        <v>140</v>
      </c>
      <c r="B44" s="55">
        <f t="shared" si="2"/>
        <v>6076322</v>
      </c>
      <c r="C44" s="55">
        <f t="shared" si="2"/>
        <v>18277378</v>
      </c>
      <c r="D44" s="55">
        <f t="shared" si="2"/>
        <v>19128523</v>
      </c>
      <c r="E44" s="55">
        <f t="shared" si="2"/>
        <v>22515504</v>
      </c>
      <c r="F44" s="55">
        <f t="shared" ref="F44:G44" si="79">F103+F162</f>
        <v>22577639</v>
      </c>
      <c r="G44" s="55">
        <f t="shared" si="79"/>
        <v>22094812</v>
      </c>
      <c r="H44" s="55">
        <f t="shared" ref="H44" si="80">H103+H162</f>
        <v>15963386</v>
      </c>
    </row>
    <row r="45" spans="1:8">
      <c r="A45" s="51" t="s">
        <v>142</v>
      </c>
      <c r="B45" s="55">
        <f t="shared" si="2"/>
        <v>0</v>
      </c>
      <c r="C45" s="55">
        <f t="shared" si="2"/>
        <v>0</v>
      </c>
      <c r="D45" s="55">
        <f t="shared" si="2"/>
        <v>0</v>
      </c>
      <c r="E45" s="55">
        <f t="shared" si="2"/>
        <v>0</v>
      </c>
      <c r="F45" s="55">
        <f t="shared" ref="F45:G45" si="81">F104+F163</f>
        <v>0</v>
      </c>
      <c r="G45" s="55">
        <f t="shared" si="81"/>
        <v>0</v>
      </c>
      <c r="H45" s="55">
        <f t="shared" ref="H45" si="82">H104+H163</f>
        <v>0</v>
      </c>
    </row>
    <row r="46" spans="1:8">
      <c r="A46" s="51" t="s">
        <v>144</v>
      </c>
      <c r="B46" s="55">
        <f t="shared" si="2"/>
        <v>0</v>
      </c>
      <c r="C46" s="55">
        <f t="shared" si="2"/>
        <v>0</v>
      </c>
      <c r="D46" s="55">
        <f t="shared" si="2"/>
        <v>0</v>
      </c>
      <c r="E46" s="55">
        <f t="shared" si="2"/>
        <v>0</v>
      </c>
      <c r="F46" s="55">
        <f t="shared" ref="F46:G46" si="83">F105+F164</f>
        <v>0</v>
      </c>
      <c r="G46" s="55">
        <f t="shared" si="83"/>
        <v>0</v>
      </c>
      <c r="H46" s="55">
        <f t="shared" ref="H46" si="84">H105+H164</f>
        <v>0</v>
      </c>
    </row>
    <row r="47" spans="1:8">
      <c r="A47" s="51" t="s">
        <v>146</v>
      </c>
      <c r="B47" s="55">
        <f t="shared" si="2"/>
        <v>0</v>
      </c>
      <c r="C47" s="55">
        <f t="shared" si="2"/>
        <v>0</v>
      </c>
      <c r="D47" s="55">
        <f t="shared" si="2"/>
        <v>0</v>
      </c>
      <c r="E47" s="55">
        <f t="shared" si="2"/>
        <v>0</v>
      </c>
      <c r="F47" s="55">
        <f t="shared" ref="F47:G47" si="85">F106+F165</f>
        <v>0</v>
      </c>
      <c r="G47" s="55">
        <f t="shared" si="85"/>
        <v>0</v>
      </c>
      <c r="H47" s="55">
        <f t="shared" ref="H47" si="86">H106+H165</f>
        <v>48770</v>
      </c>
    </row>
    <row r="48" spans="1:8">
      <c r="A48" s="51" t="s">
        <v>148</v>
      </c>
      <c r="B48" s="55">
        <f t="shared" si="2"/>
        <v>0</v>
      </c>
      <c r="C48" s="55">
        <f t="shared" si="2"/>
        <v>0</v>
      </c>
      <c r="D48" s="55">
        <f t="shared" si="2"/>
        <v>0</v>
      </c>
      <c r="E48" s="55">
        <f t="shared" si="2"/>
        <v>0</v>
      </c>
      <c r="F48" s="55">
        <f t="shared" ref="F48:G48" si="87">F107+F166</f>
        <v>0</v>
      </c>
      <c r="G48" s="55">
        <f t="shared" si="87"/>
        <v>0</v>
      </c>
      <c r="H48" s="55">
        <f t="shared" ref="H48" si="88">H107+H166</f>
        <v>0</v>
      </c>
    </row>
    <row r="49" spans="1:15">
      <c r="A49" s="51" t="s">
        <v>150</v>
      </c>
      <c r="B49" s="55">
        <f t="shared" si="2"/>
        <v>0</v>
      </c>
      <c r="C49" s="55">
        <f t="shared" si="2"/>
        <v>0</v>
      </c>
      <c r="D49" s="55">
        <f t="shared" si="2"/>
        <v>0</v>
      </c>
      <c r="E49" s="55">
        <f t="shared" si="2"/>
        <v>0</v>
      </c>
      <c r="F49" s="55">
        <f t="shared" ref="F49:G49" si="89">F108+F167</f>
        <v>0</v>
      </c>
      <c r="G49" s="55">
        <f t="shared" si="89"/>
        <v>0</v>
      </c>
      <c r="H49" s="55">
        <f t="shared" ref="H49" si="90">H108+H167</f>
        <v>0</v>
      </c>
    </row>
    <row r="50" spans="1:15">
      <c r="A50" s="51" t="s">
        <v>152</v>
      </c>
      <c r="B50" s="55">
        <f t="shared" si="2"/>
        <v>19920612</v>
      </c>
      <c r="C50" s="55">
        <f t="shared" si="2"/>
        <v>19733685</v>
      </c>
      <c r="D50" s="55">
        <f t="shared" si="2"/>
        <v>19012801</v>
      </c>
      <c r="E50" s="55">
        <f t="shared" si="2"/>
        <v>18311655</v>
      </c>
      <c r="F50" s="55">
        <f t="shared" ref="F50:G50" si="91">F109+F168</f>
        <v>19419970</v>
      </c>
      <c r="G50" s="55">
        <f t="shared" si="91"/>
        <v>19246366</v>
      </c>
      <c r="H50" s="55">
        <f t="shared" ref="H50" si="92">H109+H168</f>
        <v>17683927</v>
      </c>
    </row>
    <row r="51" spans="1:15">
      <c r="A51" s="51" t="s">
        <v>153</v>
      </c>
      <c r="B51" s="55">
        <f t="shared" si="2"/>
        <v>0</v>
      </c>
      <c r="C51" s="55">
        <f t="shared" si="2"/>
        <v>185725</v>
      </c>
      <c r="D51" s="55">
        <f t="shared" si="2"/>
        <v>371450</v>
      </c>
      <c r="E51" s="55">
        <f t="shared" si="2"/>
        <v>0</v>
      </c>
      <c r="F51" s="55">
        <f t="shared" ref="F51:G51" si="93">F110+F169</f>
        <v>524124</v>
      </c>
      <c r="G51" s="55">
        <f t="shared" si="93"/>
        <v>185725</v>
      </c>
      <c r="H51" s="55">
        <f t="shared" ref="H51" si="94">H110+H169</f>
        <v>185725</v>
      </c>
    </row>
    <row r="52" spans="1:15">
      <c r="A52" s="51" t="s">
        <v>154</v>
      </c>
      <c r="B52" s="55">
        <f t="shared" si="2"/>
        <v>0</v>
      </c>
      <c r="C52" s="55">
        <f t="shared" si="2"/>
        <v>0</v>
      </c>
      <c r="D52" s="55">
        <f t="shared" si="2"/>
        <v>0</v>
      </c>
      <c r="E52" s="55">
        <f t="shared" si="2"/>
        <v>0</v>
      </c>
      <c r="F52" s="55">
        <f t="shared" ref="F52:G52" si="95">F111+F170</f>
        <v>0</v>
      </c>
      <c r="G52" s="55">
        <f t="shared" si="95"/>
        <v>0</v>
      </c>
      <c r="H52" s="55">
        <f t="shared" ref="H52" si="96">H111+H170</f>
        <v>0</v>
      </c>
    </row>
    <row r="53" spans="1:15">
      <c r="A53" s="51" t="s">
        <v>155</v>
      </c>
      <c r="B53" s="55">
        <f t="shared" si="2"/>
        <v>0</v>
      </c>
      <c r="C53" s="55">
        <f t="shared" si="2"/>
        <v>0</v>
      </c>
      <c r="D53" s="55">
        <f t="shared" si="2"/>
        <v>0</v>
      </c>
      <c r="E53" s="55">
        <f t="shared" si="2"/>
        <v>0</v>
      </c>
      <c r="F53" s="55">
        <f t="shared" ref="F53:G53" si="97">F112+F171</f>
        <v>0</v>
      </c>
      <c r="G53" s="55">
        <f t="shared" si="97"/>
        <v>0</v>
      </c>
      <c r="H53" s="55">
        <f t="shared" ref="H53" si="98">H112+H171</f>
        <v>0</v>
      </c>
    </row>
    <row r="54" spans="1:15">
      <c r="A54" s="51" t="s">
        <v>157</v>
      </c>
      <c r="B54" s="55">
        <f t="shared" si="2"/>
        <v>62500000</v>
      </c>
      <c r="C54" s="55">
        <f t="shared" si="2"/>
        <v>67600000</v>
      </c>
      <c r="D54" s="55">
        <f t="shared" si="2"/>
        <v>69700000</v>
      </c>
      <c r="E54" s="55">
        <f t="shared" si="2"/>
        <v>69700000</v>
      </c>
      <c r="F54" s="55">
        <f t="shared" ref="F54:G54" si="99">F113+F172</f>
        <v>69700000</v>
      </c>
      <c r="G54" s="55">
        <f t="shared" si="99"/>
        <v>69700000</v>
      </c>
      <c r="H54" s="55">
        <f t="shared" ref="H54" si="100">H113+H172</f>
        <v>69700000</v>
      </c>
    </row>
    <row r="55" spans="1:15">
      <c r="A55" s="51" t="s">
        <v>158</v>
      </c>
      <c r="B55" s="55">
        <f t="shared" si="2"/>
        <v>0</v>
      </c>
      <c r="C55" s="55">
        <f t="shared" si="2"/>
        <v>0</v>
      </c>
      <c r="D55" s="55">
        <f t="shared" si="2"/>
        <v>0</v>
      </c>
      <c r="E55" s="55">
        <f t="shared" si="2"/>
        <v>0</v>
      </c>
      <c r="F55" s="55">
        <f t="shared" ref="F55:G55" si="101">F114+F173</f>
        <v>0</v>
      </c>
      <c r="G55" s="55">
        <f t="shared" si="101"/>
        <v>0</v>
      </c>
      <c r="H55" s="55">
        <f t="shared" ref="H55" si="102">H114+H173</f>
        <v>0</v>
      </c>
    </row>
    <row r="56" spans="1:15">
      <c r="A56" s="59" t="s">
        <v>159</v>
      </c>
      <c r="B56" s="55">
        <f t="shared" si="2"/>
        <v>1988332864</v>
      </c>
      <c r="C56" s="55">
        <f t="shared" si="2"/>
        <v>2196858590</v>
      </c>
      <c r="D56" s="55">
        <f t="shared" si="2"/>
        <v>2223872773</v>
      </c>
      <c r="E56" s="55">
        <f t="shared" si="2"/>
        <v>2281591444</v>
      </c>
      <c r="F56" s="49">
        <f>SUM(F5:F55)</f>
        <v>2271949214</v>
      </c>
      <c r="G56" s="49">
        <f>SUM(G5:G55)</f>
        <v>2316714803</v>
      </c>
      <c r="H56" s="49">
        <f>SUM(H5:H55)</f>
        <v>2038481720.22</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49">
        <v>0</v>
      </c>
      <c r="E64" s="49">
        <v>0</v>
      </c>
      <c r="F64" s="49">
        <v>0</v>
      </c>
      <c r="G64" s="49">
        <v>0</v>
      </c>
      <c r="H64" s="49">
        <v>0</v>
      </c>
    </row>
    <row r="65" spans="1:8">
      <c r="A65" s="51" t="s">
        <v>84</v>
      </c>
      <c r="B65" s="49">
        <v>0</v>
      </c>
      <c r="C65" s="226">
        <v>0</v>
      </c>
      <c r="D65" s="49">
        <v>0</v>
      </c>
      <c r="E65" s="49">
        <v>0</v>
      </c>
      <c r="F65" s="49">
        <v>0</v>
      </c>
      <c r="G65" s="49">
        <v>0</v>
      </c>
      <c r="H65" s="49">
        <v>0</v>
      </c>
    </row>
    <row r="66" spans="1:8">
      <c r="A66" s="51" t="s">
        <v>86</v>
      </c>
      <c r="B66" s="49">
        <v>0</v>
      </c>
      <c r="C66" s="226">
        <v>0</v>
      </c>
      <c r="D66" s="49">
        <v>0</v>
      </c>
      <c r="E66" s="49">
        <v>0</v>
      </c>
      <c r="F66" s="49">
        <v>0</v>
      </c>
      <c r="G66" s="49">
        <v>0</v>
      </c>
      <c r="H66" s="49">
        <v>0</v>
      </c>
    </row>
    <row r="67" spans="1:8">
      <c r="A67" s="51" t="s">
        <v>88</v>
      </c>
      <c r="B67" s="49">
        <v>0</v>
      </c>
      <c r="C67" s="226">
        <v>0</v>
      </c>
      <c r="D67" s="49">
        <v>0</v>
      </c>
      <c r="E67" s="49">
        <v>0</v>
      </c>
      <c r="F67" s="49">
        <v>0</v>
      </c>
      <c r="G67" s="49">
        <v>0</v>
      </c>
      <c r="H67" s="49">
        <v>0</v>
      </c>
    </row>
    <row r="68" spans="1:8">
      <c r="A68" s="51" t="s">
        <v>74</v>
      </c>
      <c r="B68" s="49">
        <v>0</v>
      </c>
      <c r="C68" s="226">
        <v>0</v>
      </c>
      <c r="D68" s="49">
        <v>0</v>
      </c>
      <c r="E68" s="49">
        <v>0</v>
      </c>
      <c r="F68" s="49">
        <v>0</v>
      </c>
      <c r="G68" s="49">
        <v>0</v>
      </c>
      <c r="H68" s="49">
        <v>0</v>
      </c>
    </row>
    <row r="69" spans="1:8">
      <c r="A69" s="51" t="s">
        <v>91</v>
      </c>
      <c r="B69" s="49">
        <v>0</v>
      </c>
      <c r="C69" s="226">
        <v>0</v>
      </c>
      <c r="D69" s="49">
        <v>0</v>
      </c>
      <c r="E69" s="49">
        <v>0</v>
      </c>
      <c r="F69" s="49">
        <v>0</v>
      </c>
      <c r="G69" s="49">
        <v>0</v>
      </c>
      <c r="H69" s="49">
        <v>0</v>
      </c>
    </row>
    <row r="70" spans="1:8">
      <c r="A70" s="51" t="s">
        <v>93</v>
      </c>
      <c r="B70" s="49">
        <v>0</v>
      </c>
      <c r="C70" s="226">
        <v>0</v>
      </c>
      <c r="D70" s="49">
        <v>0</v>
      </c>
      <c r="E70" s="49">
        <v>0</v>
      </c>
      <c r="F70" s="49">
        <v>0</v>
      </c>
      <c r="G70" s="49">
        <v>0</v>
      </c>
      <c r="H70" s="49">
        <v>0</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0</v>
      </c>
      <c r="C73" s="226">
        <v>0</v>
      </c>
      <c r="D73" s="49">
        <v>0</v>
      </c>
      <c r="E73" s="49">
        <v>0</v>
      </c>
      <c r="F73" s="49">
        <v>0</v>
      </c>
      <c r="G73" s="49">
        <v>0</v>
      </c>
      <c r="H73" s="49">
        <v>0</v>
      </c>
    </row>
    <row r="74" spans="1:8">
      <c r="A74" s="51" t="s">
        <v>101</v>
      </c>
      <c r="B74" s="49">
        <v>0</v>
      </c>
      <c r="C74" s="226">
        <v>0</v>
      </c>
      <c r="D74" s="49">
        <v>0</v>
      </c>
      <c r="E74" s="49">
        <v>0</v>
      </c>
      <c r="F74" s="49">
        <v>0</v>
      </c>
      <c r="G74" s="49">
        <v>0</v>
      </c>
      <c r="H74" s="49">
        <v>0</v>
      </c>
    </row>
    <row r="75" spans="1:8">
      <c r="A75" s="51" t="s">
        <v>102</v>
      </c>
      <c r="B75" s="49">
        <v>0</v>
      </c>
      <c r="C75" s="226">
        <v>0</v>
      </c>
      <c r="D75" s="49">
        <v>0</v>
      </c>
      <c r="E75" s="49">
        <v>0</v>
      </c>
      <c r="F75" s="49">
        <v>0</v>
      </c>
      <c r="G75" s="49">
        <v>0</v>
      </c>
      <c r="H75" s="49">
        <v>0</v>
      </c>
    </row>
    <row r="76" spans="1:8">
      <c r="A76" s="51" t="s">
        <v>103</v>
      </c>
      <c r="B76" s="49">
        <v>0</v>
      </c>
      <c r="C76" s="226">
        <v>0</v>
      </c>
      <c r="D76" s="49">
        <v>0</v>
      </c>
      <c r="E76" s="49">
        <v>0</v>
      </c>
      <c r="F76" s="49">
        <v>0</v>
      </c>
      <c r="G76" s="49">
        <v>0</v>
      </c>
      <c r="H76" s="49">
        <v>0</v>
      </c>
    </row>
    <row r="77" spans="1:8">
      <c r="A77" s="51" t="s">
        <v>104</v>
      </c>
      <c r="B77" s="49">
        <v>42607948</v>
      </c>
      <c r="C77" s="226">
        <v>60022169</v>
      </c>
      <c r="D77" s="49">
        <v>47253795</v>
      </c>
      <c r="E77" s="49">
        <v>66150494</v>
      </c>
      <c r="F77" s="49">
        <v>90136134</v>
      </c>
      <c r="G77" s="49">
        <v>86932607</v>
      </c>
      <c r="H77" s="49">
        <v>103349474</v>
      </c>
    </row>
    <row r="78" spans="1:8">
      <c r="A78" s="51" t="s">
        <v>105</v>
      </c>
      <c r="B78" s="49">
        <v>0</v>
      </c>
      <c r="C78" s="226">
        <v>0</v>
      </c>
      <c r="D78" s="49">
        <v>0</v>
      </c>
      <c r="E78" s="49">
        <v>0</v>
      </c>
      <c r="F78" s="49">
        <v>0</v>
      </c>
      <c r="G78" s="49">
        <v>0</v>
      </c>
      <c r="H78" s="49">
        <v>0</v>
      </c>
    </row>
    <row r="79" spans="1:8">
      <c r="A79" s="51" t="s">
        <v>107</v>
      </c>
      <c r="B79" s="49">
        <v>0</v>
      </c>
      <c r="C79" s="226">
        <v>0</v>
      </c>
      <c r="D79" s="49">
        <v>0</v>
      </c>
      <c r="E79" s="49">
        <v>0</v>
      </c>
      <c r="F79" s="49">
        <v>0</v>
      </c>
      <c r="G79" s="49">
        <v>0</v>
      </c>
      <c r="H79" s="49">
        <v>0</v>
      </c>
    </row>
    <row r="80" spans="1:8">
      <c r="A80" s="51" t="s">
        <v>76</v>
      </c>
      <c r="B80" s="49">
        <v>0</v>
      </c>
      <c r="C80" s="226">
        <v>0</v>
      </c>
      <c r="D80" s="49">
        <v>0</v>
      </c>
      <c r="E80" s="49">
        <v>0</v>
      </c>
      <c r="F80" s="49">
        <v>0</v>
      </c>
      <c r="G80" s="49">
        <v>0</v>
      </c>
      <c r="H80" s="49">
        <v>0</v>
      </c>
    </row>
    <row r="81" spans="1:8">
      <c r="A81" s="51" t="s">
        <v>110</v>
      </c>
      <c r="B81" s="49">
        <v>0</v>
      </c>
      <c r="C81" s="226">
        <v>0</v>
      </c>
      <c r="D81" s="49">
        <v>0</v>
      </c>
      <c r="E81" s="49">
        <v>0</v>
      </c>
      <c r="F81" s="49">
        <v>0</v>
      </c>
      <c r="G81" s="49">
        <v>0</v>
      </c>
      <c r="H81" s="49">
        <v>0</v>
      </c>
    </row>
    <row r="82" spans="1:8">
      <c r="A82" s="51" t="s">
        <v>111</v>
      </c>
      <c r="B82" s="49">
        <v>0</v>
      </c>
      <c r="C82" s="226">
        <v>0</v>
      </c>
      <c r="D82" s="49">
        <v>0</v>
      </c>
      <c r="E82" s="49">
        <v>0</v>
      </c>
      <c r="F82" s="49">
        <v>0</v>
      </c>
      <c r="G82" s="49">
        <v>0</v>
      </c>
      <c r="H82" s="49">
        <v>0</v>
      </c>
    </row>
    <row r="83" spans="1:8">
      <c r="A83" s="51" t="s">
        <v>113</v>
      </c>
      <c r="B83" s="49">
        <v>0</v>
      </c>
      <c r="C83" s="226">
        <v>0</v>
      </c>
      <c r="D83" s="49">
        <v>7149868</v>
      </c>
      <c r="E83" s="49">
        <v>7187021</v>
      </c>
      <c r="F83" s="49">
        <v>7353665</v>
      </c>
      <c r="G83" s="49">
        <v>7039377</v>
      </c>
      <c r="H83" s="49">
        <v>8500000</v>
      </c>
    </row>
    <row r="84" spans="1:8">
      <c r="A84" s="51" t="s">
        <v>78</v>
      </c>
      <c r="B84" s="49">
        <v>0</v>
      </c>
      <c r="C84" s="226">
        <v>0</v>
      </c>
      <c r="D84" s="49">
        <v>0</v>
      </c>
      <c r="E84" s="49">
        <v>0</v>
      </c>
      <c r="F84" s="49">
        <v>0</v>
      </c>
      <c r="G84" s="49">
        <v>0</v>
      </c>
      <c r="H84" s="49">
        <v>0</v>
      </c>
    </row>
    <row r="85" spans="1:8">
      <c r="A85" s="51" t="s">
        <v>116</v>
      </c>
      <c r="B85" s="49">
        <v>0</v>
      </c>
      <c r="C85" s="226">
        <v>0</v>
      </c>
      <c r="D85" s="49">
        <v>0</v>
      </c>
      <c r="E85" s="49">
        <v>0</v>
      </c>
      <c r="F85" s="49">
        <v>0</v>
      </c>
      <c r="G85" s="49">
        <v>0</v>
      </c>
      <c r="H85" s="49">
        <v>0</v>
      </c>
    </row>
    <row r="86" spans="1:8">
      <c r="A86" s="51" t="s">
        <v>117</v>
      </c>
      <c r="B86" s="49">
        <v>0</v>
      </c>
      <c r="C86" s="226">
        <v>0</v>
      </c>
      <c r="D86" s="49">
        <v>0</v>
      </c>
      <c r="E86" s="49">
        <v>0</v>
      </c>
      <c r="F86" s="49">
        <v>0</v>
      </c>
      <c r="G86" s="49">
        <v>0</v>
      </c>
      <c r="H86" s="49">
        <v>0</v>
      </c>
    </row>
    <row r="87" spans="1:8">
      <c r="A87" s="51" t="s">
        <v>77</v>
      </c>
      <c r="B87" s="49">
        <v>23166000</v>
      </c>
      <c r="C87" s="226">
        <v>25289000</v>
      </c>
      <c r="D87" s="49">
        <v>24076000</v>
      </c>
      <c r="E87" s="49">
        <v>25507889</v>
      </c>
      <c r="F87" s="49">
        <v>24464000</v>
      </c>
      <c r="G87" s="49">
        <v>0</v>
      </c>
      <c r="H87" s="49">
        <v>0</v>
      </c>
    </row>
    <row r="88" spans="1:8">
      <c r="A88" s="51" t="s">
        <v>120</v>
      </c>
      <c r="B88" s="49">
        <v>0</v>
      </c>
      <c r="C88" s="226">
        <v>0</v>
      </c>
      <c r="D88" s="49">
        <v>0</v>
      </c>
      <c r="E88" s="49">
        <v>0</v>
      </c>
      <c r="F88" s="49">
        <v>0</v>
      </c>
      <c r="G88" s="49">
        <v>0</v>
      </c>
      <c r="H88" s="49">
        <v>0</v>
      </c>
    </row>
    <row r="89" spans="1:8">
      <c r="A89" s="51" t="s">
        <v>122</v>
      </c>
      <c r="B89" s="49">
        <v>0</v>
      </c>
      <c r="C89" s="226">
        <v>0</v>
      </c>
      <c r="D89" s="49">
        <v>0</v>
      </c>
      <c r="E89" s="49">
        <v>0</v>
      </c>
      <c r="F89" s="49">
        <v>0</v>
      </c>
      <c r="G89" s="49">
        <v>0</v>
      </c>
      <c r="H89" s="49">
        <v>0</v>
      </c>
    </row>
    <row r="90" spans="1:8">
      <c r="A90" s="51" t="s">
        <v>124</v>
      </c>
      <c r="B90" s="49">
        <v>0</v>
      </c>
      <c r="C90" s="226">
        <v>0</v>
      </c>
      <c r="D90" s="49">
        <v>0</v>
      </c>
      <c r="E90" s="49">
        <v>0</v>
      </c>
      <c r="F90" s="49">
        <v>0</v>
      </c>
      <c r="G90" s="49">
        <v>0</v>
      </c>
      <c r="H90" s="49">
        <v>0</v>
      </c>
    </row>
    <row r="91" spans="1:8">
      <c r="A91" s="51" t="s">
        <v>126</v>
      </c>
      <c r="B91" s="49">
        <v>0</v>
      </c>
      <c r="C91" s="226">
        <v>0</v>
      </c>
      <c r="D91" s="49">
        <v>0</v>
      </c>
      <c r="E91" s="49">
        <v>0</v>
      </c>
      <c r="F91" s="49">
        <v>0</v>
      </c>
      <c r="G91" s="49">
        <v>0</v>
      </c>
      <c r="H91" s="49">
        <v>0</v>
      </c>
    </row>
    <row r="92" spans="1:8">
      <c r="A92" s="51" t="s">
        <v>127</v>
      </c>
      <c r="B92" s="49">
        <v>0</v>
      </c>
      <c r="C92" s="226">
        <v>0</v>
      </c>
      <c r="D92" s="49">
        <v>0</v>
      </c>
      <c r="E92" s="49">
        <v>0</v>
      </c>
      <c r="F92" s="49">
        <v>0</v>
      </c>
      <c r="G92" s="49">
        <v>0</v>
      </c>
      <c r="H92" s="49">
        <v>0</v>
      </c>
    </row>
    <row r="93" spans="1:8">
      <c r="A93" s="51" t="s">
        <v>128</v>
      </c>
      <c r="B93" s="49">
        <v>0</v>
      </c>
      <c r="C93" s="226">
        <v>0</v>
      </c>
      <c r="D93" s="49">
        <v>0</v>
      </c>
      <c r="E93" s="49">
        <v>0</v>
      </c>
      <c r="F93" s="49">
        <v>0</v>
      </c>
      <c r="G93" s="49">
        <v>0</v>
      </c>
      <c r="H93" s="49">
        <v>0</v>
      </c>
    </row>
    <row r="94" spans="1:8">
      <c r="A94" s="51" t="s">
        <v>130</v>
      </c>
      <c r="B94" s="49">
        <v>18393000</v>
      </c>
      <c r="C94" s="226">
        <v>18393000</v>
      </c>
      <c r="D94" s="49">
        <v>113500000</v>
      </c>
      <c r="E94" s="49">
        <v>123500000</v>
      </c>
      <c r="F94" s="49">
        <v>131000000</v>
      </c>
      <c r="G94" s="49">
        <v>95126744</v>
      </c>
      <c r="H94" s="49">
        <v>35934256</v>
      </c>
    </row>
    <row r="95" spans="1:8">
      <c r="A95" s="51" t="s">
        <v>131</v>
      </c>
      <c r="B95" s="49">
        <v>0</v>
      </c>
      <c r="C95" s="226">
        <v>0</v>
      </c>
      <c r="D95" s="49">
        <v>0</v>
      </c>
      <c r="E95" s="49">
        <v>0</v>
      </c>
      <c r="F95" s="49">
        <v>0</v>
      </c>
      <c r="G95" s="49">
        <v>0</v>
      </c>
      <c r="H95" s="49">
        <v>0</v>
      </c>
    </row>
    <row r="96" spans="1:8">
      <c r="A96" s="51" t="s">
        <v>132</v>
      </c>
      <c r="B96" s="49">
        <v>0</v>
      </c>
      <c r="C96" s="226">
        <v>0</v>
      </c>
      <c r="D96" s="49">
        <v>0</v>
      </c>
      <c r="E96" s="49">
        <v>0</v>
      </c>
      <c r="F96" s="49">
        <v>0</v>
      </c>
      <c r="G96" s="49">
        <v>0</v>
      </c>
      <c r="H96" s="49">
        <v>0</v>
      </c>
    </row>
    <row r="97" spans="1:8">
      <c r="A97" s="51" t="s">
        <v>75</v>
      </c>
      <c r="B97" s="49">
        <v>0</v>
      </c>
      <c r="C97" s="226">
        <v>0</v>
      </c>
      <c r="D97" s="49">
        <v>0</v>
      </c>
      <c r="E97" s="49">
        <v>0</v>
      </c>
      <c r="F97" s="49">
        <v>0</v>
      </c>
      <c r="G97" s="49">
        <v>0</v>
      </c>
      <c r="H97" s="49">
        <v>0</v>
      </c>
    </row>
    <row r="98" spans="1:8">
      <c r="A98" s="51" t="s">
        <v>133</v>
      </c>
      <c r="B98" s="49">
        <v>0</v>
      </c>
      <c r="C98" s="226">
        <v>0</v>
      </c>
      <c r="D98" s="49">
        <v>0</v>
      </c>
      <c r="E98" s="49">
        <v>0</v>
      </c>
      <c r="F98" s="49">
        <v>0</v>
      </c>
      <c r="G98" s="49">
        <v>0</v>
      </c>
      <c r="H98" s="49">
        <v>0</v>
      </c>
    </row>
    <row r="99" spans="1:8">
      <c r="A99" s="51" t="s">
        <v>134</v>
      </c>
      <c r="B99" s="49">
        <v>0</v>
      </c>
      <c r="C99" s="226">
        <v>639</v>
      </c>
      <c r="D99" s="49">
        <v>0</v>
      </c>
      <c r="E99" s="49">
        <v>0</v>
      </c>
      <c r="F99" s="49">
        <v>0</v>
      </c>
      <c r="G99" s="49">
        <v>0</v>
      </c>
      <c r="H99" s="49">
        <v>0</v>
      </c>
    </row>
    <row r="100" spans="1:8">
      <c r="A100" s="51" t="s">
        <v>136</v>
      </c>
      <c r="B100" s="49">
        <v>0</v>
      </c>
      <c r="C100" s="226">
        <v>0</v>
      </c>
      <c r="D100" s="49">
        <v>0</v>
      </c>
      <c r="E100" s="49">
        <v>0</v>
      </c>
      <c r="F100" s="49">
        <v>0</v>
      </c>
      <c r="G100" s="49">
        <v>0</v>
      </c>
      <c r="H100" s="49">
        <v>0</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0</v>
      </c>
      <c r="C104" s="226">
        <v>0</v>
      </c>
      <c r="D104" s="49">
        <v>0</v>
      </c>
      <c r="E104" s="49">
        <v>0</v>
      </c>
      <c r="F104" s="49">
        <v>0</v>
      </c>
      <c r="G104" s="49">
        <v>0</v>
      </c>
      <c r="H104" s="49">
        <v>0</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48770</v>
      </c>
    </row>
    <row r="107" spans="1:8">
      <c r="A107" s="51" t="s">
        <v>148</v>
      </c>
      <c r="B107" s="49">
        <v>0</v>
      </c>
      <c r="C107" s="226">
        <v>0</v>
      </c>
      <c r="D107" s="49">
        <v>0</v>
      </c>
      <c r="E107" s="49">
        <v>0</v>
      </c>
      <c r="F107" s="49">
        <v>0</v>
      </c>
      <c r="G107" s="49">
        <v>0</v>
      </c>
      <c r="H107" s="49">
        <v>0</v>
      </c>
    </row>
    <row r="108" spans="1:8">
      <c r="A108" s="51" t="s">
        <v>150</v>
      </c>
      <c r="B108" s="49">
        <v>0</v>
      </c>
      <c r="C108" s="226">
        <v>0</v>
      </c>
      <c r="D108" s="49">
        <v>0</v>
      </c>
      <c r="E108" s="49">
        <v>0</v>
      </c>
      <c r="F108" s="49">
        <v>0</v>
      </c>
      <c r="G108" s="49">
        <v>0</v>
      </c>
      <c r="H108" s="49">
        <v>0</v>
      </c>
    </row>
    <row r="109" spans="1:8">
      <c r="A109" s="51" t="s">
        <v>152</v>
      </c>
      <c r="B109" s="49">
        <v>19920612</v>
      </c>
      <c r="C109" s="226">
        <v>19733685</v>
      </c>
      <c r="D109" s="49">
        <v>19012801</v>
      </c>
      <c r="E109" s="49">
        <v>18311655</v>
      </c>
      <c r="F109" s="49">
        <v>19419970</v>
      </c>
      <c r="G109" s="49">
        <v>19246366</v>
      </c>
      <c r="H109" s="49">
        <v>17683927</v>
      </c>
    </row>
    <row r="110" spans="1:8">
      <c r="A110" s="51" t="s">
        <v>153</v>
      </c>
      <c r="B110" s="49">
        <v>0</v>
      </c>
      <c r="C110" s="226">
        <v>185725</v>
      </c>
      <c r="D110" s="49">
        <v>371450</v>
      </c>
      <c r="E110" s="49">
        <v>0</v>
      </c>
      <c r="F110" s="49">
        <v>524124</v>
      </c>
      <c r="G110" s="49">
        <v>185725</v>
      </c>
      <c r="H110" s="49">
        <v>185725</v>
      </c>
    </row>
    <row r="111" spans="1:8">
      <c r="A111" s="51" t="s">
        <v>154</v>
      </c>
      <c r="B111" s="49">
        <v>0</v>
      </c>
      <c r="C111" s="226">
        <v>0</v>
      </c>
      <c r="D111" s="49">
        <v>0</v>
      </c>
      <c r="E111" s="49">
        <v>0</v>
      </c>
      <c r="F111" s="49">
        <v>0</v>
      </c>
      <c r="G111" s="49">
        <v>0</v>
      </c>
      <c r="H111" s="49">
        <v>0</v>
      </c>
    </row>
    <row r="112" spans="1:8">
      <c r="A112" s="51" t="s">
        <v>155</v>
      </c>
      <c r="B112" s="49">
        <v>0</v>
      </c>
      <c r="C112" s="226">
        <v>0</v>
      </c>
      <c r="D112" s="49">
        <v>0</v>
      </c>
      <c r="E112" s="49">
        <v>0</v>
      </c>
      <c r="F112" s="49">
        <v>0</v>
      </c>
      <c r="G112" s="49">
        <v>0</v>
      </c>
      <c r="H112" s="49">
        <v>0</v>
      </c>
    </row>
    <row r="113" spans="1:8">
      <c r="A113" s="51" t="s">
        <v>157</v>
      </c>
      <c r="B113" s="49">
        <v>62500000</v>
      </c>
      <c r="C113" s="226">
        <v>67600000</v>
      </c>
      <c r="D113" s="49">
        <v>36476860</v>
      </c>
      <c r="E113" s="49">
        <v>69700000</v>
      </c>
      <c r="F113" s="49">
        <v>69700000</v>
      </c>
      <c r="G113" s="49">
        <v>69700000</v>
      </c>
      <c r="H113" s="49">
        <v>69700000</v>
      </c>
    </row>
    <row r="114" spans="1:8">
      <c r="A114" s="51" t="s">
        <v>158</v>
      </c>
      <c r="B114" s="49">
        <v>0</v>
      </c>
      <c r="C114" s="226">
        <v>0</v>
      </c>
      <c r="D114" s="49">
        <v>0</v>
      </c>
      <c r="E114" s="49">
        <v>0</v>
      </c>
      <c r="F114" s="49">
        <v>0</v>
      </c>
      <c r="G114" s="49">
        <v>0</v>
      </c>
      <c r="H114" s="49">
        <v>0</v>
      </c>
    </row>
    <row r="115" spans="1:8">
      <c r="A115" s="59" t="s">
        <v>159</v>
      </c>
      <c r="B115" s="49">
        <v>166587560</v>
      </c>
      <c r="C115" s="226">
        <v>191224218</v>
      </c>
      <c r="D115" s="49">
        <v>247840774</v>
      </c>
      <c r="E115" s="49">
        <f>SUM(E64:E114)</f>
        <v>310357059</v>
      </c>
      <c r="F115" s="49">
        <f>SUM(F64:F114)</f>
        <v>342597893</v>
      </c>
      <c r="G115" s="49">
        <f>SUM(G64:G114)</f>
        <v>278230819</v>
      </c>
      <c r="H115" s="49">
        <f>SUM(H64:H114)</f>
        <v>235402152</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0</v>
      </c>
      <c r="C123" s="226">
        <v>0</v>
      </c>
      <c r="D123" s="49">
        <v>0</v>
      </c>
      <c r="E123" s="49">
        <v>0</v>
      </c>
      <c r="F123" s="49">
        <v>0</v>
      </c>
      <c r="G123" s="49">
        <v>0</v>
      </c>
      <c r="H123" s="49">
        <v>0</v>
      </c>
    </row>
    <row r="124" spans="1:8">
      <c r="A124" s="51" t="s">
        <v>84</v>
      </c>
      <c r="B124" s="49">
        <v>0</v>
      </c>
      <c r="C124" s="226">
        <v>0</v>
      </c>
      <c r="D124" s="49">
        <v>0</v>
      </c>
      <c r="E124" s="49">
        <v>0</v>
      </c>
      <c r="F124" s="49">
        <v>0</v>
      </c>
      <c r="G124" s="49">
        <v>0</v>
      </c>
      <c r="H124" s="49">
        <v>0</v>
      </c>
    </row>
    <row r="125" spans="1:8">
      <c r="A125" s="51" t="s">
        <v>86</v>
      </c>
      <c r="B125" s="49">
        <v>0</v>
      </c>
      <c r="C125" s="226">
        <v>0</v>
      </c>
      <c r="D125" s="49">
        <v>0</v>
      </c>
      <c r="E125" s="49">
        <v>0</v>
      </c>
      <c r="F125" s="49">
        <v>0</v>
      </c>
      <c r="G125" s="49">
        <v>0</v>
      </c>
      <c r="H125" s="49">
        <v>0</v>
      </c>
    </row>
    <row r="126" spans="1:8">
      <c r="A126" s="51" t="s">
        <v>88</v>
      </c>
      <c r="B126" s="49">
        <v>0</v>
      </c>
      <c r="C126" s="226">
        <v>0</v>
      </c>
      <c r="D126" s="49">
        <v>0</v>
      </c>
      <c r="E126" s="49">
        <v>0</v>
      </c>
      <c r="F126" s="49">
        <v>0</v>
      </c>
      <c r="G126" s="49">
        <v>0</v>
      </c>
      <c r="H126" s="49">
        <v>0</v>
      </c>
    </row>
    <row r="127" spans="1:8">
      <c r="A127" s="51" t="s">
        <v>74</v>
      </c>
      <c r="B127" s="49">
        <v>0</v>
      </c>
      <c r="C127" s="226">
        <v>99765</v>
      </c>
      <c r="D127" s="49">
        <v>0</v>
      </c>
      <c r="E127" s="49">
        <v>0</v>
      </c>
      <c r="F127" s="49">
        <v>0</v>
      </c>
      <c r="G127" s="49">
        <v>0</v>
      </c>
      <c r="H127" s="49">
        <v>0</v>
      </c>
    </row>
    <row r="128" spans="1:8">
      <c r="A128" s="51" t="s">
        <v>91</v>
      </c>
      <c r="B128" s="49">
        <v>0</v>
      </c>
      <c r="C128" s="226">
        <v>71520591</v>
      </c>
      <c r="D128" s="49">
        <v>72576831</v>
      </c>
      <c r="E128" s="49">
        <v>73096770</v>
      </c>
      <c r="F128" s="49">
        <v>74004128</v>
      </c>
      <c r="G128" s="49">
        <v>72077347</v>
      </c>
      <c r="H128" s="49">
        <v>71758780</v>
      </c>
    </row>
    <row r="129" spans="1:8">
      <c r="A129" s="51" t="s">
        <v>93</v>
      </c>
      <c r="B129" s="49">
        <v>0</v>
      </c>
      <c r="C129" s="226">
        <v>0</v>
      </c>
      <c r="D129" s="49">
        <v>0</v>
      </c>
      <c r="E129" s="49">
        <v>56443535</v>
      </c>
      <c r="F129" s="49">
        <v>59300272</v>
      </c>
      <c r="G129" s="49">
        <v>58091462</v>
      </c>
      <c r="H129" s="49">
        <v>52700088</v>
      </c>
    </row>
    <row r="130" spans="1:8">
      <c r="A130" s="51" t="s">
        <v>95</v>
      </c>
      <c r="B130" s="49">
        <v>0</v>
      </c>
      <c r="C130" s="226">
        <v>0</v>
      </c>
      <c r="D130" s="49">
        <v>0</v>
      </c>
      <c r="E130" s="49">
        <v>0</v>
      </c>
      <c r="F130" s="49">
        <v>0</v>
      </c>
      <c r="G130" s="49">
        <v>0</v>
      </c>
      <c r="H130" s="49">
        <v>0</v>
      </c>
    </row>
    <row r="131" spans="1:8">
      <c r="A131" s="51" t="s">
        <v>97</v>
      </c>
      <c r="B131" s="49">
        <v>20000000</v>
      </c>
      <c r="C131" s="226">
        <v>30196659</v>
      </c>
      <c r="D131" s="49">
        <v>28927747</v>
      </c>
      <c r="E131" s="49">
        <v>0</v>
      </c>
      <c r="F131" s="49">
        <v>23680904</v>
      </c>
      <c r="G131" s="49">
        <v>23841895</v>
      </c>
      <c r="H131" s="49">
        <v>21476242</v>
      </c>
    </row>
    <row r="132" spans="1:8">
      <c r="A132" s="51" t="s">
        <v>99</v>
      </c>
      <c r="B132" s="49">
        <v>0</v>
      </c>
      <c r="C132" s="226">
        <v>0</v>
      </c>
      <c r="D132" s="49">
        <v>0</v>
      </c>
      <c r="E132" s="49">
        <v>0</v>
      </c>
      <c r="F132" s="49">
        <v>0</v>
      </c>
      <c r="G132" s="49">
        <v>0</v>
      </c>
      <c r="H132" s="49">
        <v>0</v>
      </c>
    </row>
    <row r="133" spans="1:8">
      <c r="A133" s="51" t="s">
        <v>101</v>
      </c>
      <c r="B133" s="49">
        <v>0</v>
      </c>
      <c r="C133" s="226">
        <v>0</v>
      </c>
      <c r="D133" s="49">
        <v>0</v>
      </c>
      <c r="E133" s="49">
        <v>0</v>
      </c>
      <c r="F133" s="49">
        <v>0</v>
      </c>
      <c r="G133" s="49">
        <v>0</v>
      </c>
      <c r="H133" s="49">
        <v>0</v>
      </c>
    </row>
    <row r="134" spans="1:8">
      <c r="A134" s="51" t="s">
        <v>102</v>
      </c>
      <c r="B134" s="49">
        <v>0</v>
      </c>
      <c r="C134" s="226">
        <v>0</v>
      </c>
      <c r="D134" s="49">
        <v>0</v>
      </c>
      <c r="E134" s="49">
        <v>0</v>
      </c>
      <c r="F134" s="49">
        <v>0</v>
      </c>
      <c r="G134" s="49">
        <v>0</v>
      </c>
      <c r="H134" s="49">
        <v>0</v>
      </c>
    </row>
    <row r="135" spans="1:8">
      <c r="A135" s="51" t="s">
        <v>103</v>
      </c>
      <c r="B135" s="49">
        <v>0</v>
      </c>
      <c r="C135" s="226">
        <v>0</v>
      </c>
      <c r="D135" s="49">
        <v>0</v>
      </c>
      <c r="E135" s="49">
        <v>0</v>
      </c>
      <c r="F135" s="49">
        <v>0</v>
      </c>
      <c r="G135" s="49">
        <v>0</v>
      </c>
      <c r="H135" s="49">
        <v>0</v>
      </c>
    </row>
    <row r="136" spans="1:8">
      <c r="A136" s="51" t="s">
        <v>104</v>
      </c>
      <c r="B136" s="49">
        <v>0</v>
      </c>
      <c r="C136" s="226">
        <v>0</v>
      </c>
      <c r="D136" s="49">
        <v>0</v>
      </c>
      <c r="E136" s="49">
        <v>0</v>
      </c>
      <c r="F136" s="49">
        <v>0</v>
      </c>
      <c r="G136" s="49">
        <v>0</v>
      </c>
      <c r="H136" s="49">
        <v>0</v>
      </c>
    </row>
    <row r="137" spans="1:8">
      <c r="A137" s="51" t="s">
        <v>105</v>
      </c>
      <c r="B137" s="49">
        <v>31909902</v>
      </c>
      <c r="C137" s="226">
        <v>32034389</v>
      </c>
      <c r="D137" s="49">
        <v>0</v>
      </c>
      <c r="E137" s="49">
        <v>27529635</v>
      </c>
      <c r="F137" s="49">
        <v>25176855</v>
      </c>
      <c r="G137" s="49">
        <v>24844970</v>
      </c>
      <c r="H137" s="49">
        <v>19082253</v>
      </c>
    </row>
    <row r="138" spans="1:8">
      <c r="A138" s="51" t="s">
        <v>107</v>
      </c>
      <c r="B138" s="49">
        <v>26899212</v>
      </c>
      <c r="C138" s="226">
        <v>26754944</v>
      </c>
      <c r="D138" s="49">
        <v>26504653</v>
      </c>
      <c r="E138" s="49">
        <v>25939342</v>
      </c>
      <c r="F138" s="49">
        <v>24902202</v>
      </c>
      <c r="G138" s="49">
        <v>25389917</v>
      </c>
      <c r="H138" s="49">
        <v>22485774</v>
      </c>
    </row>
    <row r="139" spans="1:8">
      <c r="A139" s="51" t="s">
        <v>76</v>
      </c>
      <c r="B139" s="49">
        <v>46863376</v>
      </c>
      <c r="C139" s="226">
        <v>46157342</v>
      </c>
      <c r="D139" s="49">
        <v>48346830</v>
      </c>
      <c r="E139" s="49">
        <v>49901778</v>
      </c>
      <c r="F139" s="49">
        <v>40117216</v>
      </c>
      <c r="G139" s="49">
        <v>38493135</v>
      </c>
      <c r="H139" s="49">
        <v>38293781</v>
      </c>
    </row>
    <row r="140" spans="1:8">
      <c r="A140" s="51" t="s">
        <v>110</v>
      </c>
      <c r="B140" s="49">
        <v>0</v>
      </c>
      <c r="C140" s="226">
        <v>0</v>
      </c>
      <c r="D140" s="49">
        <v>0</v>
      </c>
      <c r="E140" s="49">
        <v>0</v>
      </c>
      <c r="F140" s="49">
        <v>0</v>
      </c>
      <c r="G140" s="49">
        <v>0</v>
      </c>
      <c r="H140" s="49">
        <v>0</v>
      </c>
    </row>
    <row r="141" spans="1:8">
      <c r="A141" s="51" t="s">
        <v>111</v>
      </c>
      <c r="B141" s="49">
        <v>16972846</v>
      </c>
      <c r="C141" s="226">
        <v>14980869</v>
      </c>
      <c r="D141" s="49">
        <v>14671057</v>
      </c>
      <c r="E141" s="49">
        <v>13627017</v>
      </c>
      <c r="F141" s="49">
        <v>11835996</v>
      </c>
      <c r="G141" s="49">
        <v>19932982</v>
      </c>
      <c r="H141" s="49">
        <v>17420801</v>
      </c>
    </row>
    <row r="142" spans="1:8">
      <c r="A142" s="51" t="s">
        <v>113</v>
      </c>
      <c r="B142" s="49">
        <v>0</v>
      </c>
      <c r="C142" s="226">
        <v>0</v>
      </c>
      <c r="D142" s="49">
        <v>0</v>
      </c>
      <c r="E142" s="49">
        <v>0</v>
      </c>
      <c r="F142" s="49">
        <v>0</v>
      </c>
      <c r="G142" s="49">
        <v>0</v>
      </c>
      <c r="H142" s="49">
        <v>6935667</v>
      </c>
    </row>
    <row r="143" spans="1:8">
      <c r="A143" s="51" t="s">
        <v>78</v>
      </c>
      <c r="B143" s="49">
        <v>161702187</v>
      </c>
      <c r="C143" s="226">
        <v>158859483</v>
      </c>
      <c r="D143" s="49">
        <v>152582046</v>
      </c>
      <c r="E143" s="49">
        <v>152657685</v>
      </c>
      <c r="F143" s="49">
        <v>156514130</v>
      </c>
      <c r="G143" s="49">
        <v>154132763</v>
      </c>
      <c r="H143" s="49">
        <v>202028890</v>
      </c>
    </row>
    <row r="144" spans="1:8">
      <c r="A144" s="51" t="s">
        <v>116</v>
      </c>
      <c r="B144" s="49">
        <v>115984573</v>
      </c>
      <c r="C144" s="226">
        <v>115539244</v>
      </c>
      <c r="D144" s="49">
        <v>174125466</v>
      </c>
      <c r="E144" s="49">
        <v>173120286</v>
      </c>
      <c r="F144" s="49">
        <v>171271061</v>
      </c>
      <c r="G144" s="49">
        <v>220171915</v>
      </c>
      <c r="H144" s="49">
        <v>174412699</v>
      </c>
    </row>
    <row r="145" spans="1:8">
      <c r="A145" s="51" t="s">
        <v>117</v>
      </c>
      <c r="B145" s="49">
        <v>45842510</v>
      </c>
      <c r="C145" s="226">
        <v>42677508</v>
      </c>
      <c r="D145" s="49">
        <v>45440212</v>
      </c>
      <c r="E145" s="49">
        <v>47087390</v>
      </c>
      <c r="F145" s="49">
        <v>40146147</v>
      </c>
      <c r="G145" s="49">
        <v>43518179</v>
      </c>
      <c r="H145" s="49">
        <v>30913902</v>
      </c>
    </row>
    <row r="146" spans="1:8">
      <c r="A146" s="51" t="s">
        <v>77</v>
      </c>
      <c r="B146" s="49">
        <v>141718001</v>
      </c>
      <c r="C146" s="226">
        <v>135707000</v>
      </c>
      <c r="D146" s="49">
        <v>127000000</v>
      </c>
      <c r="E146" s="49">
        <v>119087543</v>
      </c>
      <c r="F146" s="49">
        <v>111738432</v>
      </c>
      <c r="G146" s="49">
        <v>170906698</v>
      </c>
      <c r="H146" s="49">
        <v>104773123</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30600912</v>
      </c>
      <c r="C150" s="226">
        <v>30816481</v>
      </c>
      <c r="D150" s="49">
        <v>30057717</v>
      </c>
      <c r="E150" s="49">
        <v>29442599</v>
      </c>
      <c r="F150" s="49">
        <v>28991349</v>
      </c>
      <c r="G150" s="49">
        <v>29018861</v>
      </c>
      <c r="H150" s="49">
        <v>26771871.219999999</v>
      </c>
    </row>
    <row r="151" spans="1:8">
      <c r="A151" s="51" t="s">
        <v>127</v>
      </c>
      <c r="B151" s="49">
        <v>0</v>
      </c>
      <c r="C151" s="226">
        <v>0</v>
      </c>
      <c r="D151" s="49">
        <v>0</v>
      </c>
      <c r="E151" s="49">
        <v>0</v>
      </c>
      <c r="F151" s="49">
        <v>0</v>
      </c>
      <c r="G151" s="49">
        <v>0</v>
      </c>
      <c r="H151" s="49">
        <v>0</v>
      </c>
    </row>
    <row r="152" spans="1:8">
      <c r="A152" s="51" t="s">
        <v>128</v>
      </c>
      <c r="B152" s="49">
        <v>0</v>
      </c>
      <c r="C152" s="226">
        <v>0</v>
      </c>
      <c r="D152" s="49">
        <v>0</v>
      </c>
      <c r="E152" s="49">
        <v>0</v>
      </c>
      <c r="F152" s="49">
        <v>0</v>
      </c>
      <c r="G152" s="49">
        <v>0</v>
      </c>
      <c r="H152" s="49">
        <v>0</v>
      </c>
    </row>
    <row r="153" spans="1:8">
      <c r="A153" s="51" t="s">
        <v>130</v>
      </c>
      <c r="B153" s="49">
        <v>176677632</v>
      </c>
      <c r="C153" s="226">
        <v>287177016</v>
      </c>
      <c r="D153" s="49">
        <v>241319092</v>
      </c>
      <c r="E153" s="49">
        <v>225460631</v>
      </c>
      <c r="F153" s="49">
        <v>242072985</v>
      </c>
      <c r="G153" s="49">
        <v>266308842</v>
      </c>
      <c r="H153" s="49">
        <v>360652294</v>
      </c>
    </row>
    <row r="154" spans="1:8">
      <c r="A154" s="51" t="s">
        <v>131</v>
      </c>
      <c r="B154" s="49">
        <v>0</v>
      </c>
      <c r="C154" s="226">
        <v>0</v>
      </c>
      <c r="D154" s="49">
        <v>0</v>
      </c>
      <c r="E154" s="49">
        <v>0</v>
      </c>
      <c r="F154" s="49">
        <v>0</v>
      </c>
      <c r="G154" s="49">
        <v>0</v>
      </c>
      <c r="H154" s="49">
        <v>0</v>
      </c>
    </row>
    <row r="155" spans="1:8">
      <c r="A155" s="51" t="s">
        <v>132</v>
      </c>
      <c r="B155" s="49">
        <v>1000497831</v>
      </c>
      <c r="C155" s="226">
        <v>994835703</v>
      </c>
      <c r="D155" s="49">
        <v>962128685</v>
      </c>
      <c r="E155" s="49">
        <v>955324670</v>
      </c>
      <c r="F155" s="49">
        <v>897022005</v>
      </c>
      <c r="G155" s="49">
        <v>869660206</v>
      </c>
      <c r="H155" s="49">
        <v>637410017</v>
      </c>
    </row>
    <row r="156" spans="1:8">
      <c r="A156" s="51" t="s">
        <v>75</v>
      </c>
      <c r="B156" s="49">
        <v>0</v>
      </c>
      <c r="C156" s="226">
        <v>0</v>
      </c>
      <c r="D156" s="49">
        <v>0</v>
      </c>
      <c r="E156" s="49">
        <v>0</v>
      </c>
      <c r="F156" s="49">
        <v>0</v>
      </c>
      <c r="G156" s="49">
        <v>0</v>
      </c>
      <c r="H156" s="49">
        <v>0</v>
      </c>
    </row>
    <row r="157" spans="1:8">
      <c r="A157" s="51" t="s">
        <v>133</v>
      </c>
      <c r="B157" s="49">
        <v>0</v>
      </c>
      <c r="C157" s="226">
        <v>0</v>
      </c>
      <c r="D157" s="49">
        <v>0</v>
      </c>
      <c r="E157" s="49">
        <v>0</v>
      </c>
      <c r="F157" s="49">
        <v>0</v>
      </c>
      <c r="G157" s="49">
        <v>0</v>
      </c>
      <c r="H157" s="49">
        <v>0</v>
      </c>
    </row>
    <row r="158" spans="1:8">
      <c r="A158" s="51" t="s">
        <v>134</v>
      </c>
      <c r="B158" s="49">
        <v>0</v>
      </c>
      <c r="C158" s="226">
        <v>0</v>
      </c>
      <c r="D158" s="49">
        <v>0</v>
      </c>
      <c r="E158" s="49">
        <v>0</v>
      </c>
      <c r="F158" s="49">
        <v>0</v>
      </c>
      <c r="G158" s="49">
        <v>0</v>
      </c>
      <c r="H158" s="49">
        <v>0</v>
      </c>
    </row>
    <row r="159" spans="1:8">
      <c r="A159" s="51" t="s">
        <v>136</v>
      </c>
      <c r="B159" s="49">
        <v>0</v>
      </c>
      <c r="C159" s="226">
        <v>0</v>
      </c>
      <c r="D159" s="49">
        <v>0</v>
      </c>
      <c r="E159" s="49">
        <v>0</v>
      </c>
      <c r="F159" s="49">
        <v>0</v>
      </c>
      <c r="G159" s="49">
        <v>0</v>
      </c>
      <c r="H159" s="49">
        <v>0</v>
      </c>
    </row>
    <row r="160" spans="1:8">
      <c r="A160" s="51" t="s">
        <v>145</v>
      </c>
      <c r="B160" s="49">
        <v>0</v>
      </c>
      <c r="C160" s="226">
        <v>0</v>
      </c>
      <c r="D160" s="49">
        <v>0</v>
      </c>
      <c r="E160" s="49">
        <v>0</v>
      </c>
      <c r="F160" s="49">
        <v>0</v>
      </c>
      <c r="G160" s="49">
        <v>0</v>
      </c>
      <c r="H160" s="49">
        <v>0</v>
      </c>
    </row>
    <row r="161" spans="1:8">
      <c r="A161" s="51" t="s">
        <v>138</v>
      </c>
      <c r="B161" s="49">
        <v>0</v>
      </c>
      <c r="C161" s="226">
        <v>0</v>
      </c>
      <c r="D161" s="49">
        <v>0</v>
      </c>
      <c r="E161" s="49">
        <v>0</v>
      </c>
      <c r="F161" s="49">
        <v>0</v>
      </c>
      <c r="G161" s="49">
        <v>0</v>
      </c>
      <c r="H161" s="49">
        <v>0</v>
      </c>
    </row>
    <row r="162" spans="1:8">
      <c r="A162" s="51" t="s">
        <v>140</v>
      </c>
      <c r="B162" s="49">
        <v>6076322</v>
      </c>
      <c r="C162" s="226">
        <v>18277378</v>
      </c>
      <c r="D162" s="49">
        <v>19128523</v>
      </c>
      <c r="E162" s="49">
        <v>22515504</v>
      </c>
      <c r="F162" s="49">
        <v>22577639</v>
      </c>
      <c r="G162" s="49">
        <v>22094812</v>
      </c>
      <c r="H162" s="49">
        <v>15963386</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0</v>
      </c>
      <c r="C167" s="226">
        <v>0</v>
      </c>
      <c r="D167" s="49">
        <v>0</v>
      </c>
      <c r="E167" s="49">
        <v>0</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0</v>
      </c>
      <c r="G169" s="49">
        <v>0</v>
      </c>
      <c r="H169" s="49">
        <v>0</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0</v>
      </c>
      <c r="C172" s="226">
        <v>0</v>
      </c>
      <c r="D172" s="49">
        <v>33223140</v>
      </c>
      <c r="E172" s="49">
        <v>0</v>
      </c>
      <c r="F172" s="49">
        <v>0</v>
      </c>
      <c r="G172" s="49">
        <v>0</v>
      </c>
      <c r="H172" s="49">
        <v>0</v>
      </c>
    </row>
    <row r="173" spans="1:8">
      <c r="A173" s="51" t="s">
        <v>158</v>
      </c>
      <c r="B173" s="49">
        <v>0</v>
      </c>
      <c r="C173" s="227">
        <v>0</v>
      </c>
      <c r="D173" s="49">
        <v>0</v>
      </c>
      <c r="E173" s="49">
        <v>0</v>
      </c>
      <c r="F173" s="49">
        <v>0</v>
      </c>
      <c r="G173" s="49">
        <v>0</v>
      </c>
      <c r="H173" s="49">
        <v>0</v>
      </c>
    </row>
    <row r="174" spans="1:8">
      <c r="A174" s="59" t="s">
        <v>159</v>
      </c>
      <c r="B174" s="49">
        <v>1821745304</v>
      </c>
      <c r="C174" s="226">
        <v>2005634372</v>
      </c>
      <c r="D174" s="49">
        <v>1976031999</v>
      </c>
      <c r="E174" s="49">
        <f>SUM(E123:E173)</f>
        <v>1971234385</v>
      </c>
      <c r="F174" s="49">
        <f>SUM(F123:F173)</f>
        <v>1929351321</v>
      </c>
      <c r="G174" s="49">
        <f>SUM(G123:G173)</f>
        <v>2038483984</v>
      </c>
      <c r="H174" s="49">
        <f>SUM(H123:H173)</f>
        <v>1803079568.22</v>
      </c>
    </row>
    <row r="175" spans="1:8">
      <c r="A175" s="82"/>
    </row>
    <row r="180" spans="1:16" ht="12.75" customHeight="1">
      <c r="A180" s="395" t="s">
        <v>232</v>
      </c>
      <c r="B180" s="402">
        <v>2015</v>
      </c>
      <c r="C180" s="402">
        <v>2016</v>
      </c>
      <c r="D180" s="402">
        <v>2017</v>
      </c>
      <c r="E180" s="402">
        <v>2018</v>
      </c>
      <c r="F180" s="402">
        <v>2019</v>
      </c>
      <c r="G180" s="402">
        <v>2020</v>
      </c>
      <c r="H180" s="402">
        <v>2021</v>
      </c>
    </row>
    <row r="181" spans="1:16" ht="18.95" customHeight="1">
      <c r="A181" s="395"/>
      <c r="B181" s="398"/>
      <c r="C181" s="398"/>
      <c r="D181" s="398"/>
      <c r="E181" s="398"/>
      <c r="F181" s="398"/>
      <c r="G181" s="398"/>
      <c r="H181" s="398"/>
      <c r="I181" s="50"/>
      <c r="J181" s="50"/>
      <c r="K181" s="50"/>
      <c r="L181" s="50"/>
      <c r="M181" s="50"/>
      <c r="O181" s="50"/>
      <c r="P181" s="50"/>
    </row>
    <row r="182" spans="1:16">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6">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6">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6">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6">
      <c r="A186" s="51" t="s">
        <v>74</v>
      </c>
      <c r="B186" s="89">
        <f>B9/'Total Funds Spent &amp; Transferred'!T9</f>
        <v>0</v>
      </c>
      <c r="C186" s="89">
        <f>C9/'Total Funds Spent &amp; Transferred'!U9</f>
        <v>1.5634908514548419E-5</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6">
      <c r="A187" s="51" t="s">
        <v>91</v>
      </c>
      <c r="B187" s="89">
        <f>B10/'Total Funds Spent &amp; Transferred'!T10</f>
        <v>0</v>
      </c>
      <c r="C187" s="89">
        <f>C10/'Total Funds Spent &amp; Transferred'!U10</f>
        <v>0.18836742819698141</v>
      </c>
      <c r="D187" s="89">
        <f>D10/'Total Funds Spent &amp; Transferred'!V10</f>
        <v>0.17701879988081612</v>
      </c>
      <c r="E187" s="89">
        <f>E10/'Total Funds Spent &amp; Transferred'!W10</f>
        <v>0.19177752450540353</v>
      </c>
      <c r="F187" s="89">
        <f>F10/'Total Funds Spent &amp; Transferred'!X10</f>
        <v>0.19328797009765786</v>
      </c>
      <c r="G187" s="89">
        <f>G10/'Total Funds Spent &amp; Transferred'!Y10</f>
        <v>0.15947815437705742</v>
      </c>
      <c r="H187" s="89">
        <f>H10/'Total Funds Spent &amp; Transferred'!Z10</f>
        <v>0.16911143262890571</v>
      </c>
    </row>
    <row r="188" spans="1:16">
      <c r="A188" s="51" t="s">
        <v>93</v>
      </c>
      <c r="B188" s="89">
        <f>B11/'Total Funds Spent &amp; Transferred'!T11</f>
        <v>0</v>
      </c>
      <c r="C188" s="89">
        <f>C11/'Total Funds Spent &amp; Transferred'!U11</f>
        <v>0</v>
      </c>
      <c r="D188" s="89">
        <f>D11/'Total Funds Spent &amp; Transferred'!V11</f>
        <v>0</v>
      </c>
      <c r="E188" s="89">
        <f>E11/'Total Funds Spent &amp; Transferred'!W11</f>
        <v>0.11325818536113655</v>
      </c>
      <c r="F188" s="89">
        <f>F11/'Total Funds Spent &amp; Transferred'!X11</f>
        <v>0.11828675384569218</v>
      </c>
      <c r="G188" s="89">
        <f>G11/'Total Funds Spent &amp; Transferred'!Y11</f>
        <v>0.11485486387064582</v>
      </c>
      <c r="H188" s="89">
        <f>H11/'Total Funds Spent &amp; Transferred'!Z11</f>
        <v>0.11073556478277545</v>
      </c>
    </row>
    <row r="189" spans="1:16">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6">
      <c r="A190" s="51" t="s">
        <v>97</v>
      </c>
      <c r="B190" s="89">
        <f>B13/'Total Funds Spent &amp; Transferred'!T13</f>
        <v>7.4936301427345836E-2</v>
      </c>
      <c r="C190" s="89">
        <f>C13/'Total Funds Spent &amp; Transferred'!U13</f>
        <v>9.965566971737512E-2</v>
      </c>
      <c r="D190" s="89">
        <f>D13/'Total Funds Spent &amp; Transferred'!V13</f>
        <v>9.1281057702505677E-2</v>
      </c>
      <c r="E190" s="89">
        <f>E13/'Total Funds Spent &amp; Transferred'!W13</f>
        <v>0</v>
      </c>
      <c r="F190" s="89">
        <f>F13/'Total Funds Spent &amp; Transferred'!X13</f>
        <v>6.4306012113226049E-2</v>
      </c>
      <c r="G190" s="89">
        <f>G13/'Total Funds Spent &amp; Transferred'!Y13</f>
        <v>7.5364269086965543E-2</v>
      </c>
      <c r="H190" s="89">
        <f>H13/'Total Funds Spent &amp; Transferred'!Z13</f>
        <v>5.0030854819199576E-2</v>
      </c>
    </row>
    <row r="191" spans="1:16">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6">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3.0991728289041676E-2</v>
      </c>
      <c r="C195" s="89">
        <f>C18/'Total Funds Spent &amp; Transferred'!U18</f>
        <v>5.4190351133870093E-2</v>
      </c>
      <c r="D195" s="89">
        <f>D18/'Total Funds Spent &amp; Transferred'!V18</f>
        <v>4.4336427479700728E-2</v>
      </c>
      <c r="E195" s="89">
        <f>E18/'Total Funds Spent &amp; Transferred'!W18</f>
        <v>5.7844140296678274E-2</v>
      </c>
      <c r="F195" s="89">
        <f>F18/'Total Funds Spent &amp; Transferred'!X18</f>
        <v>8.2886681262760012E-2</v>
      </c>
      <c r="G195" s="89">
        <f>G18/'Total Funds Spent &amp; Transferred'!Y18</f>
        <v>7.5104688956485269E-2</v>
      </c>
      <c r="H195" s="89">
        <f>H18/'Total Funds Spent &amp; Transferred'!Z18</f>
        <v>8.9907178981936786E-2</v>
      </c>
    </row>
    <row r="196" spans="1:8">
      <c r="A196" s="51" t="s">
        <v>105</v>
      </c>
      <c r="B196" s="89">
        <f>B19/'Total Funds Spent &amp; Transferred'!T19</f>
        <v>0.10808153084698194</v>
      </c>
      <c r="C196" s="89">
        <f>C19/'Total Funds Spent &amp; Transferred'!U19</f>
        <v>0.10603829165892714</v>
      </c>
      <c r="D196" s="89">
        <f>D19/'Total Funds Spent &amp; Transferred'!V19</f>
        <v>0</v>
      </c>
      <c r="E196" s="89">
        <f>E19/'Total Funds Spent &amp; Transferred'!W19</f>
        <v>6.6356826395000415E-2</v>
      </c>
      <c r="F196" s="89">
        <f>F19/'Total Funds Spent &amp; Transferred'!X19</f>
        <v>7.1545810021265088E-2</v>
      </c>
      <c r="G196" s="89">
        <f>G19/'Total Funds Spent &amp; Transferred'!Y19</f>
        <v>7.4541893457288552E-2</v>
      </c>
      <c r="H196" s="89">
        <f>H19/'Total Funds Spent &amp; Transferred'!Z19</f>
        <v>6.6345294580258618E-2</v>
      </c>
    </row>
    <row r="197" spans="1:8">
      <c r="A197" s="51" t="s">
        <v>107</v>
      </c>
      <c r="B197" s="89">
        <f>B20/'Total Funds Spent &amp; Transferred'!T20</f>
        <v>0.12294676262480965</v>
      </c>
      <c r="C197" s="89">
        <f>C20/'Total Funds Spent &amp; Transferred'!U20</f>
        <v>0.1253296767626807</v>
      </c>
      <c r="D197" s="89">
        <f>D20/'Total Funds Spent &amp; Transferred'!V20</f>
        <v>0.11689134200007652</v>
      </c>
      <c r="E197" s="89">
        <f>E20/'Total Funds Spent &amp; Transferred'!W20</f>
        <v>0.12264131112541973</v>
      </c>
      <c r="F197" s="89">
        <f>F20/'Total Funds Spent &amp; Transferred'!X20</f>
        <v>0.12415391540466522</v>
      </c>
      <c r="G197" s="89">
        <f>G20/'Total Funds Spent &amp; Transferred'!Y20</f>
        <v>0.13283650434829869</v>
      </c>
      <c r="H197" s="89">
        <f>H20/'Total Funds Spent &amp; Transferred'!Z20</f>
        <v>0.12310711262461127</v>
      </c>
    </row>
    <row r="198" spans="1:8">
      <c r="A198" s="51" t="s">
        <v>76</v>
      </c>
      <c r="B198" s="89">
        <f>B21/'Total Funds Spent &amp; Transferred'!T21</f>
        <v>0.28854519019629049</v>
      </c>
      <c r="C198" s="89">
        <f>C21/'Total Funds Spent &amp; Transferred'!U21</f>
        <v>0.29861890700751881</v>
      </c>
      <c r="D198" s="89">
        <f>D21/'Total Funds Spent &amp; Transferred'!V21</f>
        <v>0.2793230542372957</v>
      </c>
      <c r="E198" s="89">
        <f>E21/'Total Funds Spent &amp; Transferred'!W21</f>
        <v>0.30155700662893559</v>
      </c>
      <c r="F198" s="89">
        <f>F21/'Total Funds Spent &amp; Transferred'!X21</f>
        <v>0.23685993143114012</v>
      </c>
      <c r="G198" s="89">
        <f>G21/'Total Funds Spent &amp; Transferred'!Y21</f>
        <v>0.2173868797174483</v>
      </c>
      <c r="H198" s="89">
        <f>H21/'Total Funds Spent &amp; Transferred'!Z21</f>
        <v>0.23706189720048629</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7.3840078671002951E-2</v>
      </c>
      <c r="C200" s="89">
        <f>C23/'Total Funds Spent &amp; Transferred'!U23</f>
        <v>6.4478986830638213E-2</v>
      </c>
      <c r="D200" s="89">
        <f>D23/'Total Funds Spent &amp; Transferred'!V23</f>
        <v>6.9221202033511051E-2</v>
      </c>
      <c r="E200" s="89">
        <f>E23/'Total Funds Spent &amp; Transferred'!W23</f>
        <v>6.042605624344053E-2</v>
      </c>
      <c r="F200" s="89">
        <f>F23/'Total Funds Spent &amp; Transferred'!X23</f>
        <v>6.3407909385073943E-2</v>
      </c>
      <c r="G200" s="89">
        <f>G23/'Total Funds Spent &amp; Transferred'!Y23</f>
        <v>9.3222575603329222E-2</v>
      </c>
      <c r="H200" s="89">
        <f>H23/'Total Funds Spent &amp; Transferred'!Z23</f>
        <v>7.8023526003272919E-2</v>
      </c>
    </row>
    <row r="201" spans="1:8">
      <c r="A201" s="51" t="s">
        <v>113</v>
      </c>
      <c r="B201" s="89">
        <f>B24/'Total Funds Spent &amp; Transferred'!T24</f>
        <v>0</v>
      </c>
      <c r="C201" s="89">
        <f>C24/'Total Funds Spent &amp; Transferred'!U24</f>
        <v>0</v>
      </c>
      <c r="D201" s="89">
        <f>D24/'Total Funds Spent &amp; Transferred'!V24</f>
        <v>7.7732840601671127E-2</v>
      </c>
      <c r="E201" s="89">
        <f>E24/'Total Funds Spent &amp; Transferred'!W24</f>
        <v>6.1407565632636461E-2</v>
      </c>
      <c r="F201" s="89">
        <f>F24/'Total Funds Spent &amp; Transferred'!X24</f>
        <v>5.6102519429147873E-2</v>
      </c>
      <c r="G201" s="89">
        <f>G24/'Total Funds Spent &amp; Transferred'!Y24</f>
        <v>5.5217088685057224E-2</v>
      </c>
      <c r="H201" s="89">
        <f>H24/'Total Funds Spent &amp; Transferred'!Z24</f>
        <v>0.11127483901583889</v>
      </c>
    </row>
    <row r="202" spans="1:8">
      <c r="A202" s="51" t="s">
        <v>78</v>
      </c>
      <c r="B202" s="89">
        <f>B25/'Total Funds Spent &amp; Transferred'!T25</f>
        <v>0.26870710220588562</v>
      </c>
      <c r="C202" s="89">
        <f>C25/'Total Funds Spent &amp; Transferred'!U25</f>
        <v>0.28436318437789576</v>
      </c>
      <c r="D202" s="89">
        <f>D25/'Total Funds Spent &amp; Transferred'!V25</f>
        <v>0.30675337941824565</v>
      </c>
      <c r="E202" s="89">
        <f>E25/'Total Funds Spent &amp; Transferred'!W25</f>
        <v>0.3051038299207704</v>
      </c>
      <c r="F202" s="89">
        <f>F25/'Total Funds Spent &amp; Transferred'!X25</f>
        <v>0.30631187289835082</v>
      </c>
      <c r="G202" s="89">
        <f>G25/'Total Funds Spent &amp; Transferred'!Y25</f>
        <v>0.28260130029910902</v>
      </c>
      <c r="H202" s="89">
        <f>H25/'Total Funds Spent &amp; Transferred'!Z25</f>
        <v>0.33521250762107407</v>
      </c>
    </row>
    <row r="203" spans="1:8">
      <c r="A203" s="51" t="s">
        <v>116</v>
      </c>
      <c r="B203" s="89">
        <f>B26/'Total Funds Spent &amp; Transferred'!T26</f>
        <v>0.10428691760853785</v>
      </c>
      <c r="C203" s="89">
        <f>C26/'Total Funds Spent &amp; Transferred'!U26</f>
        <v>0.10669039147517695</v>
      </c>
      <c r="D203" s="89">
        <f>D26/'Total Funds Spent &amp; Transferred'!V26</f>
        <v>0.1585452430405617</v>
      </c>
      <c r="E203" s="89">
        <f>E26/'Total Funds Spent &amp; Transferred'!W26</f>
        <v>0.15805468016061383</v>
      </c>
      <c r="F203" s="89">
        <f>F26/'Total Funds Spent &amp; Transferred'!X26</f>
        <v>0.15177109366693561</v>
      </c>
      <c r="G203" s="89">
        <f>G26/'Total Funds Spent &amp; Transferred'!Y26</f>
        <v>0.19115490045891137</v>
      </c>
      <c r="H203" s="89">
        <f>H26/'Total Funds Spent &amp; Transferred'!Z26</f>
        <v>0.15811163770419226</v>
      </c>
    </row>
    <row r="204" spans="1:8">
      <c r="A204" s="51" t="s">
        <v>117</v>
      </c>
      <c r="B204" s="89">
        <f>B27/'Total Funds Spent &amp; Transferred'!T27</f>
        <v>3.3341486422306735E-2</v>
      </c>
      <c r="C204" s="89">
        <f>C27/'Total Funds Spent &amp; Transferred'!U27</f>
        <v>3.160523108551299E-2</v>
      </c>
      <c r="D204" s="89">
        <f>D27/'Total Funds Spent &amp; Transferred'!V27</f>
        <v>3.6373531891675283E-2</v>
      </c>
      <c r="E204" s="89">
        <f>E27/'Total Funds Spent &amp; Transferred'!W27</f>
        <v>3.3548636152649219E-2</v>
      </c>
      <c r="F204" s="89">
        <f>F27/'Total Funds Spent &amp; Transferred'!X27</f>
        <v>3.2509114922488522E-2</v>
      </c>
      <c r="G204" s="89">
        <f>G27/'Total Funds Spent &amp; Transferred'!Y27</f>
        <v>3.2462549501221481E-2</v>
      </c>
      <c r="H204" s="89">
        <f>H27/'Total Funds Spent &amp; Transferred'!Z27</f>
        <v>2.4843203960493405E-2</v>
      </c>
    </row>
    <row r="205" spans="1:8">
      <c r="A205" s="51" t="s">
        <v>77</v>
      </c>
      <c r="B205" s="89">
        <f>B28/'Total Funds Spent &amp; Transferred'!T28</f>
        <v>0.30206872023039399</v>
      </c>
      <c r="C205" s="89">
        <f>C28/'Total Funds Spent &amp; Transferred'!U28</f>
        <v>0.27673234904284394</v>
      </c>
      <c r="D205" s="89">
        <f>D28/'Total Funds Spent &amp; Transferred'!V28</f>
        <v>0.25653152663975287</v>
      </c>
      <c r="E205" s="89">
        <f>E28/'Total Funds Spent &amp; Transferred'!W28</f>
        <v>0.25675290255807659</v>
      </c>
      <c r="F205" s="89">
        <f>F28/'Total Funds Spent &amp; Transferred'!X28</f>
        <v>0.24934395335563114</v>
      </c>
      <c r="G205" s="89">
        <f>G28/'Total Funds Spent &amp; Transferred'!Y28</f>
        <v>0.2984934442134744</v>
      </c>
      <c r="H205" s="89">
        <f>H28/'Total Funds Spent &amp; Transferred'!Z28</f>
        <v>0.20668597908771105</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0.28073873701498187</v>
      </c>
      <c r="C209" s="89">
        <f>C32/'Total Funds Spent &amp; Transferred'!U32</f>
        <v>0.27956960597095326</v>
      </c>
      <c r="D209" s="89">
        <f>D32/'Total Funds Spent &amp; Transferred'!V32</f>
        <v>0.28781211553912417</v>
      </c>
      <c r="E209" s="89">
        <f>E32/'Total Funds Spent &amp; Transferred'!W32</f>
        <v>0.28268370737948367</v>
      </c>
      <c r="F209" s="89">
        <f>F32/'Total Funds Spent &amp; Transferred'!X32</f>
        <v>0.29305407432043273</v>
      </c>
      <c r="G209" s="89">
        <f>G32/'Total Funds Spent &amp; Transferred'!Y32</f>
        <v>0.27930763368676986</v>
      </c>
      <c r="H209" s="89">
        <f>H32/'Total Funds Spent &amp; Transferred'!Z32</f>
        <v>0.3375988375697328</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0.16493302066535059</v>
      </c>
      <c r="C212" s="89">
        <f>C35/'Total Funds Spent &amp; Transferred'!U35</f>
        <v>0.23456344223817774</v>
      </c>
      <c r="D212" s="89">
        <f>D35/'Total Funds Spent &amp; Transferred'!V35</f>
        <v>0.25759328180482177</v>
      </c>
      <c r="E212" s="89">
        <f>E35/'Total Funds Spent &amp; Transferred'!W35</f>
        <v>0.25567814835101471</v>
      </c>
      <c r="F212" s="89">
        <f>F35/'Total Funds Spent &amp; Transferred'!X35</f>
        <v>0.27365669920513924</v>
      </c>
      <c r="G212" s="89">
        <f>G35/'Total Funds Spent &amp; Transferred'!Y35</f>
        <v>0.24245992009384329</v>
      </c>
      <c r="H212" s="89">
        <f>H35/'Total Funds Spent &amp; Transferred'!Z35</f>
        <v>0.27628220021307948</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0.1830602565268073</v>
      </c>
      <c r="C214" s="89">
        <f>C37/'Total Funds Spent &amp; Transferred'!U37</f>
        <v>0.18559773261559256</v>
      </c>
      <c r="D214" s="89">
        <f>D37/'Total Funds Spent &amp; Transferred'!V37</f>
        <v>0.1887138246513767</v>
      </c>
      <c r="E214" s="89">
        <f>E37/'Total Funds Spent &amp; Transferred'!W37</f>
        <v>0.17729768891964623</v>
      </c>
      <c r="F214" s="89">
        <f>F37/'Total Funds Spent &amp; Transferred'!X37</f>
        <v>0.16973138817515221</v>
      </c>
      <c r="G214" s="89">
        <f>G37/'Total Funds Spent &amp; Transferred'!Y37</f>
        <v>0.16852530831231416</v>
      </c>
      <c r="H214" s="89">
        <f>H37/'Total Funds Spent &amp; Transferred'!Z37</f>
        <v>0.12017996922855896</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5.6752990715859954E-7</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3.6369992340859171E-2</v>
      </c>
      <c r="C221" s="89">
        <f>C44/'Total Funds Spent &amp; Transferred'!U44</f>
        <v>9.7484275018781485E-2</v>
      </c>
      <c r="D221" s="89">
        <f>D44/'Total Funds Spent &amp; Transferred'!V44</f>
        <v>0.11517098540233223</v>
      </c>
      <c r="E221" s="89">
        <f>E44/'Total Funds Spent &amp; Transferred'!W44</f>
        <v>0.13429734820358308</v>
      </c>
      <c r="F221" s="89">
        <f>F44/'Total Funds Spent &amp; Transferred'!X44</f>
        <v>0.12361958726462235</v>
      </c>
      <c r="G221" s="89">
        <f>G44/'Total Funds Spent &amp; Transferred'!Y44</f>
        <v>0.14285680664455389</v>
      </c>
      <c r="H221" s="89">
        <f>H44/'Total Funds Spent &amp; Transferred'!Z44</f>
        <v>0.12082251935616922</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1.8026293907275889E-4</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0.20496490623992472</v>
      </c>
      <c r="C227" s="89">
        <f>C50/'Total Funds Spent &amp; Transferred'!U50</f>
        <v>0.21894503223665907</v>
      </c>
      <c r="D227" s="89">
        <f>D50/'Total Funds Spent &amp; Transferred'!V50</f>
        <v>0.19545298788325796</v>
      </c>
      <c r="E227" s="89">
        <f>E50/'Total Funds Spent &amp; Transferred'!W50</f>
        <v>0.19617745862462632</v>
      </c>
      <c r="F227" s="89">
        <f>F50/'Total Funds Spent &amp; Transferred'!X50</f>
        <v>0.20198178341994502</v>
      </c>
      <c r="G227" s="89">
        <f>G50/'Total Funds Spent &amp; Transferred'!Y50</f>
        <v>0.20316054199491118</v>
      </c>
      <c r="H227" s="89">
        <f>H50/'Total Funds Spent &amp; Transferred'!Z50</f>
        <v>0.2072950675421438</v>
      </c>
    </row>
    <row r="228" spans="1:8">
      <c r="A228" s="51" t="s">
        <v>153</v>
      </c>
      <c r="B228" s="89">
        <f>B51/'Total Funds Spent &amp; Transferred'!T51</f>
        <v>0</v>
      </c>
      <c r="C228" s="89">
        <f>C51/'Total Funds Spent &amp; Transferred'!U51</f>
        <v>6.9139318766876638E-4</v>
      </c>
      <c r="D228" s="89">
        <f>D51/'Total Funds Spent &amp; Transferred'!V51</f>
        <v>1.4182915246166916E-3</v>
      </c>
      <c r="E228" s="89">
        <f>E51/'Total Funds Spent &amp; Transferred'!W51</f>
        <v>0</v>
      </c>
      <c r="F228" s="89">
        <f>F51/'Total Funds Spent &amp; Transferred'!X51</f>
        <v>1.8231913026827502E-3</v>
      </c>
      <c r="G228" s="89">
        <f>G51/'Total Funds Spent &amp; Transferred'!Y51</f>
        <v>6.1915698618455323E-4</v>
      </c>
      <c r="H228" s="89">
        <f>H51/'Total Funds Spent &amp; Transferred'!Z51</f>
        <v>5.8985054668720673E-4</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0.10726822642276779</v>
      </c>
      <c r="C231" s="89">
        <f>C54/'Total Funds Spent &amp; Transferred'!U54</f>
        <v>0.12314310804147485</v>
      </c>
      <c r="D231" s="89">
        <f>D54/'Total Funds Spent &amp; Transferred'!V54</f>
        <v>0.11987413697178341</v>
      </c>
      <c r="E231" s="89">
        <f>E54/'Total Funds Spent &amp; Transferred'!W54</f>
        <v>0.11994680791015365</v>
      </c>
      <c r="F231" s="89">
        <f>F54/'Total Funds Spent &amp; Transferred'!X54</f>
        <v>0.12067042605077893</v>
      </c>
      <c r="G231" s="89">
        <f>G54/'Total Funds Spent &amp; Transferred'!Y54</f>
        <v>0.12310346766802312</v>
      </c>
      <c r="H231" s="89">
        <f>H54/'Total Funds Spent &amp; Transferred'!Z54</f>
        <v>0.12398679463434463</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6.2778351427983034E-2</v>
      </c>
      <c r="C233" s="89">
        <f>C56/'Total Funds Spent &amp; Transferred'!U56</f>
        <v>7.1170159543471626E-2</v>
      </c>
      <c r="D233" s="89">
        <f>D56/'Total Funds Spent &amp; Transferred'!V56</f>
        <v>7.1476556793000412E-2</v>
      </c>
      <c r="E233" s="89">
        <f>E56/'Total Funds Spent &amp; Transferred'!W56</f>
        <v>7.2809699522795729E-2</v>
      </c>
      <c r="F233" s="89">
        <f>F56/'Total Funds Spent &amp; Transferred'!X56</f>
        <v>7.3517083828691362E-2</v>
      </c>
      <c r="G233" s="89">
        <f>G56/'Total Funds Spent &amp; Transferred'!Y56</f>
        <v>7.3424901486432492E-2</v>
      </c>
      <c r="H233" s="89">
        <f>H56/'Total Funds Spent &amp; Transferred'!Z56</f>
        <v>6.7227899482481299E-2</v>
      </c>
    </row>
  </sheetData>
  <autoFilter ref="A180:A233" xr:uid="{00000000-0009-0000-0000-000021000000}"/>
  <mergeCells count="33">
    <mergeCell ref="H3:H4"/>
    <mergeCell ref="H62:H63"/>
    <mergeCell ref="H121:H122"/>
    <mergeCell ref="H180:H181"/>
    <mergeCell ref="E3:E4"/>
    <mergeCell ref="E180:E181"/>
    <mergeCell ref="G62:G63"/>
    <mergeCell ref="G121:G122"/>
    <mergeCell ref="G3:G4"/>
    <mergeCell ref="F3:F4"/>
    <mergeCell ref="G180:G181"/>
    <mergeCell ref="F180:F181"/>
    <mergeCell ref="F62:F63"/>
    <mergeCell ref="E62:E63"/>
    <mergeCell ref="E121:E122"/>
    <mergeCell ref="F121:F122"/>
    <mergeCell ref="A1:A2"/>
    <mergeCell ref="A3:A4"/>
    <mergeCell ref="B180:B181"/>
    <mergeCell ref="B121:B122"/>
    <mergeCell ref="A180:A181"/>
    <mergeCell ref="B62:B63"/>
    <mergeCell ref="A121:A122"/>
    <mergeCell ref="B3:B4"/>
    <mergeCell ref="A62:A63"/>
    <mergeCell ref="C180:C181"/>
    <mergeCell ref="D3:D4"/>
    <mergeCell ref="D62:D63"/>
    <mergeCell ref="C121:C122"/>
    <mergeCell ref="C62:C63"/>
    <mergeCell ref="C3:C4"/>
    <mergeCell ref="D121:D122"/>
    <mergeCell ref="D180:D181"/>
  </mergeCells>
  <phoneticPr fontId="39" type="noConversion"/>
  <pageMargins left="0.7" right="0.7" top="0.75" bottom="0.75" header="0.3" footer="0.3"/>
  <pageSetup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00000"/>
  </sheetPr>
  <dimension ref="A1:P233"/>
  <sheetViews>
    <sheetView topLeftCell="E76" workbookViewId="0">
      <selection activeCell="H182" sqref="H182"/>
    </sheetView>
  </sheetViews>
  <sheetFormatPr defaultColWidth="9.42578125" defaultRowHeight="12.95"/>
  <cols>
    <col min="1" max="1" width="17" style="49" customWidth="1"/>
    <col min="2" max="5" width="12.42578125" style="49" bestFit="1" customWidth="1"/>
    <col min="6" max="6" width="14.42578125" style="49" bestFit="1" customWidth="1"/>
    <col min="7"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54"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0</v>
      </c>
      <c r="C5" s="55">
        <f t="shared" si="0"/>
        <v>0</v>
      </c>
      <c r="D5" s="55">
        <f t="shared" si="0"/>
        <v>0</v>
      </c>
      <c r="E5" s="55">
        <f t="shared" si="0"/>
        <v>0</v>
      </c>
      <c r="F5" s="55">
        <f t="shared" si="0"/>
        <v>0</v>
      </c>
      <c r="G5" s="55">
        <f t="shared" si="0"/>
        <v>0</v>
      </c>
      <c r="H5" s="55">
        <f t="shared" ref="H5" si="1">H64+H123</f>
        <v>0</v>
      </c>
    </row>
    <row r="6" spans="1:8">
      <c r="A6" s="51" t="s">
        <v>84</v>
      </c>
      <c r="B6" s="55">
        <f t="shared" ref="B6:E56" si="2">B65+B124</f>
        <v>0</v>
      </c>
      <c r="C6" s="55">
        <f t="shared" si="2"/>
        <v>0</v>
      </c>
      <c r="D6" s="55">
        <f t="shared" si="2"/>
        <v>0</v>
      </c>
      <c r="E6" s="55">
        <f t="shared" si="2"/>
        <v>0</v>
      </c>
      <c r="F6" s="55">
        <f t="shared" ref="F6:G6" si="3">F65+F124</f>
        <v>0</v>
      </c>
      <c r="G6" s="55">
        <f t="shared" si="3"/>
        <v>0</v>
      </c>
      <c r="H6" s="55">
        <f t="shared" ref="H6" si="4">H65+H124</f>
        <v>0</v>
      </c>
    </row>
    <row r="7" spans="1:8">
      <c r="A7" s="51" t="s">
        <v>86</v>
      </c>
      <c r="B7" s="55">
        <f t="shared" si="2"/>
        <v>0</v>
      </c>
      <c r="C7" s="55">
        <f t="shared" si="2"/>
        <v>0</v>
      </c>
      <c r="D7" s="55">
        <f t="shared" si="2"/>
        <v>0</v>
      </c>
      <c r="E7" s="55">
        <f t="shared" si="2"/>
        <v>0</v>
      </c>
      <c r="F7" s="55">
        <f t="shared" ref="F7:G7" si="5">F66+F125</f>
        <v>0</v>
      </c>
      <c r="G7" s="55">
        <f t="shared" si="5"/>
        <v>0</v>
      </c>
      <c r="H7" s="55">
        <f t="shared" ref="H7" si="6">H66+H125</f>
        <v>0</v>
      </c>
    </row>
    <row r="8" spans="1:8">
      <c r="A8" s="51" t="s">
        <v>88</v>
      </c>
      <c r="B8" s="55">
        <f t="shared" si="2"/>
        <v>0</v>
      </c>
      <c r="C8" s="55">
        <f t="shared" si="2"/>
        <v>0</v>
      </c>
      <c r="D8" s="55">
        <f t="shared" si="2"/>
        <v>0</v>
      </c>
      <c r="E8" s="55">
        <f t="shared" si="2"/>
        <v>0</v>
      </c>
      <c r="F8" s="55">
        <f t="shared" ref="F8:G8" si="7">F67+F126</f>
        <v>0</v>
      </c>
      <c r="G8" s="55">
        <f t="shared" si="7"/>
        <v>0</v>
      </c>
      <c r="H8" s="55">
        <f t="shared" ref="H8" si="8">H67+H126</f>
        <v>0</v>
      </c>
    </row>
    <row r="9" spans="1:8">
      <c r="A9" s="51" t="s">
        <v>74</v>
      </c>
      <c r="B9" s="55">
        <f t="shared" si="2"/>
        <v>0</v>
      </c>
      <c r="C9" s="55">
        <f t="shared" si="2"/>
        <v>0</v>
      </c>
      <c r="D9" s="55">
        <f t="shared" si="2"/>
        <v>0</v>
      </c>
      <c r="E9" s="55">
        <f t="shared" si="2"/>
        <v>0</v>
      </c>
      <c r="F9" s="55">
        <f t="shared" ref="F9:G9" si="9">F68+F127</f>
        <v>0</v>
      </c>
      <c r="G9" s="55">
        <f t="shared" si="9"/>
        <v>0</v>
      </c>
      <c r="H9" s="55">
        <f t="shared" ref="H9" si="10">H68+H127</f>
        <v>0</v>
      </c>
    </row>
    <row r="10" spans="1:8">
      <c r="A10" s="51" t="s">
        <v>91</v>
      </c>
      <c r="B10" s="55">
        <f t="shared" si="2"/>
        <v>4767752</v>
      </c>
      <c r="C10" s="55">
        <f t="shared" si="2"/>
        <v>5211320</v>
      </c>
      <c r="D10" s="55">
        <f t="shared" si="2"/>
        <v>4912512</v>
      </c>
      <c r="E10" s="55">
        <f t="shared" si="2"/>
        <v>5036037</v>
      </c>
      <c r="F10" s="55">
        <f t="shared" ref="F10:G10" si="11">F69+F128</f>
        <v>2436245</v>
      </c>
      <c r="G10" s="55">
        <f t="shared" si="11"/>
        <v>0</v>
      </c>
      <c r="H10" s="55">
        <f t="shared" ref="H10" si="12">H69+H128</f>
        <v>7770985</v>
      </c>
    </row>
    <row r="11" spans="1:8">
      <c r="A11" s="51" t="s">
        <v>93</v>
      </c>
      <c r="B11" s="55">
        <f t="shared" si="2"/>
        <v>0</v>
      </c>
      <c r="C11" s="55">
        <f t="shared" si="2"/>
        <v>0</v>
      </c>
      <c r="D11" s="55">
        <f t="shared" si="2"/>
        <v>0</v>
      </c>
      <c r="E11" s="55">
        <f t="shared" si="2"/>
        <v>0</v>
      </c>
      <c r="F11" s="55">
        <f t="shared" ref="F11:G11" si="13">F70+F129</f>
        <v>0</v>
      </c>
      <c r="G11" s="55">
        <f t="shared" si="13"/>
        <v>0</v>
      </c>
      <c r="H11" s="55">
        <f t="shared" ref="H11" si="14">H70+H129</f>
        <v>0</v>
      </c>
    </row>
    <row r="12" spans="1:8">
      <c r="A12" s="51" t="s">
        <v>95</v>
      </c>
      <c r="B12" s="55">
        <f t="shared" si="2"/>
        <v>0</v>
      </c>
      <c r="C12" s="55">
        <f t="shared" si="2"/>
        <v>0</v>
      </c>
      <c r="D12" s="55">
        <f t="shared" si="2"/>
        <v>0</v>
      </c>
      <c r="E12" s="55">
        <f t="shared" si="2"/>
        <v>0</v>
      </c>
      <c r="F12" s="55">
        <f t="shared" ref="F12:G12" si="15">F71+F130</f>
        <v>0</v>
      </c>
      <c r="G12" s="55">
        <f t="shared" si="15"/>
        <v>0</v>
      </c>
      <c r="H12" s="55">
        <f t="shared" ref="H12" si="16">H71+H130</f>
        <v>0</v>
      </c>
    </row>
    <row r="13" spans="1:8">
      <c r="A13" s="51" t="s">
        <v>97</v>
      </c>
      <c r="B13" s="55">
        <f t="shared" si="2"/>
        <v>0</v>
      </c>
      <c r="C13" s="55">
        <f t="shared" si="2"/>
        <v>0</v>
      </c>
      <c r="D13" s="55">
        <f t="shared" si="2"/>
        <v>0</v>
      </c>
      <c r="E13" s="55">
        <f t="shared" si="2"/>
        <v>0</v>
      </c>
      <c r="F13" s="55">
        <f t="shared" ref="F13:G13" si="17">F72+F131</f>
        <v>0</v>
      </c>
      <c r="G13" s="55">
        <f t="shared" si="17"/>
        <v>0</v>
      </c>
      <c r="H13" s="55">
        <f t="shared" ref="H13" si="18">H72+H131</f>
        <v>0</v>
      </c>
    </row>
    <row r="14" spans="1:8">
      <c r="A14" s="51" t="s">
        <v>99</v>
      </c>
      <c r="B14" s="55">
        <f t="shared" si="2"/>
        <v>0</v>
      </c>
      <c r="C14" s="55">
        <f t="shared" si="2"/>
        <v>0</v>
      </c>
      <c r="D14" s="55">
        <f t="shared" si="2"/>
        <v>0</v>
      </c>
      <c r="E14" s="55">
        <f t="shared" si="2"/>
        <v>0</v>
      </c>
      <c r="F14" s="55">
        <f t="shared" ref="F14:G14" si="19">F73+F132</f>
        <v>0</v>
      </c>
      <c r="G14" s="55">
        <f t="shared" si="19"/>
        <v>0</v>
      </c>
      <c r="H14" s="55">
        <f t="shared" ref="H14" si="20">H73+H132</f>
        <v>0</v>
      </c>
    </row>
    <row r="15" spans="1:8">
      <c r="A15" s="51" t="s">
        <v>101</v>
      </c>
      <c r="B15" s="55">
        <f t="shared" si="2"/>
        <v>0</v>
      </c>
      <c r="C15" s="55">
        <f t="shared" si="2"/>
        <v>0</v>
      </c>
      <c r="D15" s="55">
        <f t="shared" si="2"/>
        <v>0</v>
      </c>
      <c r="E15" s="55">
        <f t="shared" si="2"/>
        <v>0</v>
      </c>
      <c r="F15" s="55">
        <f t="shared" ref="F15:G15" si="21">F74+F133</f>
        <v>0</v>
      </c>
      <c r="G15" s="55">
        <f t="shared" si="21"/>
        <v>0</v>
      </c>
      <c r="H15" s="55">
        <f t="shared" ref="H15" si="22">H74+H133</f>
        <v>0</v>
      </c>
    </row>
    <row r="16" spans="1:8">
      <c r="A16" s="51" t="s">
        <v>102</v>
      </c>
      <c r="B16" s="55">
        <f t="shared" si="2"/>
        <v>0</v>
      </c>
      <c r="C16" s="55">
        <f t="shared" si="2"/>
        <v>0</v>
      </c>
      <c r="D16" s="55">
        <f t="shared" si="2"/>
        <v>0</v>
      </c>
      <c r="E16" s="55">
        <f t="shared" si="2"/>
        <v>0</v>
      </c>
      <c r="F16" s="55">
        <f t="shared" ref="F16:G16" si="23">F75+F134</f>
        <v>0</v>
      </c>
      <c r="G16" s="55">
        <f t="shared" si="23"/>
        <v>0</v>
      </c>
      <c r="H16" s="55">
        <f t="shared" ref="H16" si="24">H75+H134</f>
        <v>0</v>
      </c>
    </row>
    <row r="17" spans="1:8">
      <c r="A17" s="51" t="s">
        <v>103</v>
      </c>
      <c r="B17" s="55">
        <f t="shared" si="2"/>
        <v>0</v>
      </c>
      <c r="C17" s="55">
        <f t="shared" si="2"/>
        <v>0</v>
      </c>
      <c r="D17" s="55">
        <f t="shared" si="2"/>
        <v>0</v>
      </c>
      <c r="E17" s="55">
        <f t="shared" si="2"/>
        <v>0</v>
      </c>
      <c r="F17" s="55">
        <f t="shared" ref="F17:G17" si="25">F76+F135</f>
        <v>0</v>
      </c>
      <c r="G17" s="55">
        <f t="shared" si="25"/>
        <v>0</v>
      </c>
      <c r="H17" s="55">
        <f t="shared" ref="H17" si="26">H76+H135</f>
        <v>0</v>
      </c>
    </row>
    <row r="18" spans="1:8">
      <c r="A18" s="51" t="s">
        <v>104</v>
      </c>
      <c r="B18" s="55">
        <f t="shared" si="2"/>
        <v>0</v>
      </c>
      <c r="C18" s="55">
        <f t="shared" si="2"/>
        <v>0</v>
      </c>
      <c r="D18" s="55">
        <f t="shared" si="2"/>
        <v>0</v>
      </c>
      <c r="E18" s="55">
        <f t="shared" si="2"/>
        <v>0</v>
      </c>
      <c r="F18" s="55">
        <f t="shared" ref="F18:G18" si="27">F77+F136</f>
        <v>0</v>
      </c>
      <c r="G18" s="55">
        <f t="shared" si="27"/>
        <v>0</v>
      </c>
      <c r="H18" s="55">
        <f t="shared" ref="H18" si="28">H77+H136</f>
        <v>0</v>
      </c>
    </row>
    <row r="19" spans="1:8">
      <c r="A19" s="51" t="s">
        <v>105</v>
      </c>
      <c r="B19" s="55">
        <f t="shared" si="2"/>
        <v>0</v>
      </c>
      <c r="C19" s="55">
        <f t="shared" si="2"/>
        <v>0</v>
      </c>
      <c r="D19" s="55">
        <f t="shared" si="2"/>
        <v>28903520</v>
      </c>
      <c r="E19" s="55">
        <f t="shared" si="2"/>
        <v>0</v>
      </c>
      <c r="F19" s="55">
        <f t="shared" ref="F19:G19" si="29">F78+F137</f>
        <v>0</v>
      </c>
      <c r="G19" s="55">
        <f t="shared" si="29"/>
        <v>0</v>
      </c>
      <c r="H19" s="55">
        <f t="shared" ref="H19" si="30">H78+H137</f>
        <v>0</v>
      </c>
    </row>
    <row r="20" spans="1:8">
      <c r="A20" s="51" t="s">
        <v>107</v>
      </c>
      <c r="B20" s="55">
        <f t="shared" si="2"/>
        <v>0</v>
      </c>
      <c r="C20" s="55">
        <f t="shared" si="2"/>
        <v>0</v>
      </c>
      <c r="D20" s="55">
        <f t="shared" si="2"/>
        <v>0</v>
      </c>
      <c r="E20" s="55">
        <f t="shared" si="2"/>
        <v>0</v>
      </c>
      <c r="F20" s="55">
        <f t="shared" ref="F20:G20" si="31">F79+F138</f>
        <v>0</v>
      </c>
      <c r="G20" s="55">
        <f t="shared" si="31"/>
        <v>0</v>
      </c>
      <c r="H20" s="55">
        <f t="shared" ref="H20" si="32">H79+H138</f>
        <v>0</v>
      </c>
    </row>
    <row r="21" spans="1:8">
      <c r="A21" s="51" t="s">
        <v>76</v>
      </c>
      <c r="B21" s="55">
        <f t="shared" si="2"/>
        <v>0</v>
      </c>
      <c r="C21" s="55">
        <f t="shared" si="2"/>
        <v>0</v>
      </c>
      <c r="D21" s="55">
        <f t="shared" si="2"/>
        <v>0</v>
      </c>
      <c r="E21" s="55">
        <f t="shared" si="2"/>
        <v>0</v>
      </c>
      <c r="F21" s="55">
        <f t="shared" ref="F21:G21" si="33">F80+F139</f>
        <v>0</v>
      </c>
      <c r="G21" s="55">
        <f t="shared" si="33"/>
        <v>0</v>
      </c>
      <c r="H21" s="55">
        <f t="shared" ref="H21" si="34">H80+H139</f>
        <v>0</v>
      </c>
    </row>
    <row r="22" spans="1:8">
      <c r="A22" s="51" t="s">
        <v>110</v>
      </c>
      <c r="B22" s="55">
        <f t="shared" si="2"/>
        <v>0</v>
      </c>
      <c r="C22" s="55">
        <f t="shared" si="2"/>
        <v>0</v>
      </c>
      <c r="D22" s="55">
        <f t="shared" si="2"/>
        <v>0</v>
      </c>
      <c r="E22" s="55">
        <f t="shared" si="2"/>
        <v>0</v>
      </c>
      <c r="F22" s="55">
        <f t="shared" ref="F22:G22" si="35">F81+F140</f>
        <v>0</v>
      </c>
      <c r="G22" s="55">
        <f t="shared" si="35"/>
        <v>0</v>
      </c>
      <c r="H22" s="55">
        <f t="shared" ref="H22" si="36">H81+H140</f>
        <v>0</v>
      </c>
    </row>
    <row r="23" spans="1:8">
      <c r="A23" s="51" t="s">
        <v>111</v>
      </c>
      <c r="B23" s="55">
        <f t="shared" si="2"/>
        <v>0</v>
      </c>
      <c r="C23" s="55">
        <f t="shared" si="2"/>
        <v>0</v>
      </c>
      <c r="D23" s="55">
        <f t="shared" si="2"/>
        <v>0</v>
      </c>
      <c r="E23" s="55">
        <f t="shared" si="2"/>
        <v>0</v>
      </c>
      <c r="F23" s="55">
        <f t="shared" ref="F23:G23" si="37">F82+F141</f>
        <v>0</v>
      </c>
      <c r="G23" s="55">
        <f t="shared" si="37"/>
        <v>0</v>
      </c>
      <c r="H23" s="55">
        <f t="shared" ref="H23" si="38">H82+H141</f>
        <v>0</v>
      </c>
    </row>
    <row r="24" spans="1:8">
      <c r="A24" s="51" t="s">
        <v>113</v>
      </c>
      <c r="B24" s="55">
        <f t="shared" si="2"/>
        <v>2814704</v>
      </c>
      <c r="C24" s="55">
        <f t="shared" si="2"/>
        <v>85126</v>
      </c>
      <c r="D24" s="55">
        <f t="shared" si="2"/>
        <v>411032</v>
      </c>
      <c r="E24" s="55">
        <f t="shared" si="2"/>
        <v>405054</v>
      </c>
      <c r="F24" s="55">
        <f t="shared" ref="F24:G24" si="39">F83+F142</f>
        <v>546506</v>
      </c>
      <c r="G24" s="55">
        <f t="shared" si="39"/>
        <v>539378</v>
      </c>
      <c r="H24" s="55">
        <f t="shared" ref="H24" si="40">H83+H142</f>
        <v>385606</v>
      </c>
    </row>
    <row r="25" spans="1:8">
      <c r="A25" s="51" t="s">
        <v>78</v>
      </c>
      <c r="B25" s="55">
        <f t="shared" si="2"/>
        <v>0</v>
      </c>
      <c r="C25" s="55">
        <f t="shared" si="2"/>
        <v>0</v>
      </c>
      <c r="D25" s="55">
        <f t="shared" si="2"/>
        <v>0</v>
      </c>
      <c r="E25" s="55">
        <f t="shared" si="2"/>
        <v>0</v>
      </c>
      <c r="F25" s="55">
        <f t="shared" ref="F25:G25" si="41">F84+F143</f>
        <v>0</v>
      </c>
      <c r="G25" s="55">
        <f t="shared" si="41"/>
        <v>0</v>
      </c>
      <c r="H25" s="55">
        <f t="shared" ref="H25" si="42">H84+H143</f>
        <v>0</v>
      </c>
    </row>
    <row r="26" spans="1:8">
      <c r="A26" s="51" t="s">
        <v>116</v>
      </c>
      <c r="B26" s="55">
        <f t="shared" si="2"/>
        <v>0</v>
      </c>
      <c r="C26" s="55">
        <f t="shared" si="2"/>
        <v>0</v>
      </c>
      <c r="D26" s="55">
        <f t="shared" si="2"/>
        <v>0</v>
      </c>
      <c r="E26" s="55">
        <f t="shared" si="2"/>
        <v>0</v>
      </c>
      <c r="F26" s="55">
        <f t="shared" ref="F26:G26" si="43">F85+F144</f>
        <v>0</v>
      </c>
      <c r="G26" s="55">
        <f t="shared" si="43"/>
        <v>0</v>
      </c>
      <c r="H26" s="55">
        <f t="shared" ref="H26" si="44">H85+H144</f>
        <v>0</v>
      </c>
    </row>
    <row r="27" spans="1:8">
      <c r="A27" s="51" t="s">
        <v>117</v>
      </c>
      <c r="B27" s="55">
        <f t="shared" si="2"/>
        <v>0</v>
      </c>
      <c r="C27" s="55">
        <f t="shared" si="2"/>
        <v>0</v>
      </c>
      <c r="D27" s="55">
        <f t="shared" si="2"/>
        <v>0</v>
      </c>
      <c r="E27" s="55">
        <f t="shared" si="2"/>
        <v>0</v>
      </c>
      <c r="F27" s="55">
        <f t="shared" ref="F27:G27" si="45">F86+F145</f>
        <v>0</v>
      </c>
      <c r="G27" s="55">
        <f t="shared" si="45"/>
        <v>0</v>
      </c>
      <c r="H27" s="55">
        <f t="shared" ref="H27" si="46">H86+H145</f>
        <v>0</v>
      </c>
    </row>
    <row r="28" spans="1:8">
      <c r="A28" s="51" t="s">
        <v>77</v>
      </c>
      <c r="B28" s="55">
        <f t="shared" si="2"/>
        <v>10000000</v>
      </c>
      <c r="C28" s="55">
        <f t="shared" si="2"/>
        <v>9000000</v>
      </c>
      <c r="D28" s="55">
        <f t="shared" si="2"/>
        <v>9000000</v>
      </c>
      <c r="E28" s="55">
        <f t="shared" si="2"/>
        <v>8183562</v>
      </c>
      <c r="F28" s="55">
        <f t="shared" ref="F28:G28" si="47">F87+F146</f>
        <v>6659829</v>
      </c>
      <c r="G28" s="55">
        <f t="shared" si="47"/>
        <v>6970062</v>
      </c>
      <c r="H28" s="55">
        <f t="shared" ref="H28" si="48">H87+H146</f>
        <v>5203989</v>
      </c>
    </row>
    <row r="29" spans="1:8">
      <c r="A29" s="51" t="s">
        <v>120</v>
      </c>
      <c r="B29" s="55">
        <f t="shared" si="2"/>
        <v>0</v>
      </c>
      <c r="C29" s="55">
        <f t="shared" si="2"/>
        <v>0</v>
      </c>
      <c r="D29" s="55">
        <f t="shared" si="2"/>
        <v>0</v>
      </c>
      <c r="E29" s="55">
        <f t="shared" si="2"/>
        <v>0</v>
      </c>
      <c r="F29" s="55">
        <f t="shared" ref="F29:G29" si="49">F88+F147</f>
        <v>0</v>
      </c>
      <c r="G29" s="55">
        <f t="shared" si="49"/>
        <v>0</v>
      </c>
      <c r="H29" s="55">
        <f t="shared" ref="H29" si="50">H88+H147</f>
        <v>0</v>
      </c>
    </row>
    <row r="30" spans="1:8">
      <c r="A30" s="51" t="s">
        <v>122</v>
      </c>
      <c r="B30" s="55">
        <f t="shared" si="2"/>
        <v>0</v>
      </c>
      <c r="C30" s="55">
        <f t="shared" si="2"/>
        <v>0</v>
      </c>
      <c r="D30" s="55">
        <f t="shared" si="2"/>
        <v>0</v>
      </c>
      <c r="E30" s="55">
        <f t="shared" si="2"/>
        <v>0</v>
      </c>
      <c r="F30" s="55">
        <f t="shared" ref="F30:G30" si="51">F89+F148</f>
        <v>0</v>
      </c>
      <c r="G30" s="55">
        <f t="shared" si="51"/>
        <v>0</v>
      </c>
      <c r="H30" s="55">
        <f t="shared" ref="H30" si="52">H89+H148</f>
        <v>0</v>
      </c>
    </row>
    <row r="31" spans="1:8">
      <c r="A31" s="51" t="s">
        <v>124</v>
      </c>
      <c r="B31" s="55">
        <f t="shared" si="2"/>
        <v>0</v>
      </c>
      <c r="C31" s="55">
        <f t="shared" si="2"/>
        <v>0</v>
      </c>
      <c r="D31" s="55">
        <f t="shared" si="2"/>
        <v>0</v>
      </c>
      <c r="E31" s="55">
        <f t="shared" si="2"/>
        <v>0</v>
      </c>
      <c r="F31" s="55">
        <f t="shared" ref="F31:G31" si="53">F90+F149</f>
        <v>0</v>
      </c>
      <c r="G31" s="55">
        <f t="shared" si="53"/>
        <v>0</v>
      </c>
      <c r="H31" s="55">
        <f t="shared" ref="H31" si="54">H90+H149</f>
        <v>0</v>
      </c>
    </row>
    <row r="32" spans="1:8">
      <c r="A32" s="51" t="s">
        <v>126</v>
      </c>
      <c r="B32" s="55">
        <f t="shared" si="2"/>
        <v>6191540</v>
      </c>
      <c r="C32" s="55">
        <f t="shared" si="2"/>
        <v>5547685</v>
      </c>
      <c r="D32" s="55">
        <f t="shared" si="2"/>
        <v>5004702</v>
      </c>
      <c r="E32" s="55">
        <f t="shared" si="2"/>
        <v>4391755</v>
      </c>
      <c r="F32" s="55">
        <f t="shared" ref="F32:G32" si="55">F91+F150</f>
        <v>3821853</v>
      </c>
      <c r="G32" s="55">
        <f t="shared" si="55"/>
        <v>3453140</v>
      </c>
      <c r="H32" s="55">
        <f t="shared" ref="H32" si="56">H91+H150</f>
        <v>2350584.0299999998</v>
      </c>
    </row>
    <row r="33" spans="1:8">
      <c r="A33" s="51" t="s">
        <v>127</v>
      </c>
      <c r="B33" s="55">
        <f t="shared" si="2"/>
        <v>0</v>
      </c>
      <c r="C33" s="55">
        <f t="shared" si="2"/>
        <v>0</v>
      </c>
      <c r="D33" s="55">
        <f t="shared" si="2"/>
        <v>0</v>
      </c>
      <c r="E33" s="55">
        <f t="shared" si="2"/>
        <v>0</v>
      </c>
      <c r="F33" s="55">
        <f t="shared" ref="F33:G33" si="57">F92+F151</f>
        <v>0</v>
      </c>
      <c r="G33" s="55">
        <f t="shared" si="57"/>
        <v>0</v>
      </c>
      <c r="H33" s="55">
        <f t="shared" ref="H33" si="58">H92+H151</f>
        <v>0</v>
      </c>
    </row>
    <row r="34" spans="1:8">
      <c r="A34" s="51" t="s">
        <v>128</v>
      </c>
      <c r="B34" s="55">
        <f t="shared" si="2"/>
        <v>0</v>
      </c>
      <c r="C34" s="55">
        <f t="shared" si="2"/>
        <v>0</v>
      </c>
      <c r="D34" s="55">
        <f t="shared" si="2"/>
        <v>0</v>
      </c>
      <c r="E34" s="55">
        <f t="shared" si="2"/>
        <v>0</v>
      </c>
      <c r="F34" s="55">
        <f t="shared" ref="F34:G34" si="59">F93+F152</f>
        <v>0</v>
      </c>
      <c r="G34" s="55">
        <f t="shared" si="59"/>
        <v>0</v>
      </c>
      <c r="H34" s="55">
        <f t="shared" ref="H34" si="60">H93+H152</f>
        <v>0</v>
      </c>
    </row>
    <row r="35" spans="1:8">
      <c r="A35" s="51" t="s">
        <v>130</v>
      </c>
      <c r="B35" s="55">
        <f t="shared" si="2"/>
        <v>0</v>
      </c>
      <c r="C35" s="55">
        <f t="shared" si="2"/>
        <v>0</v>
      </c>
      <c r="D35" s="55">
        <f t="shared" si="2"/>
        <v>0</v>
      </c>
      <c r="E35" s="55">
        <f t="shared" si="2"/>
        <v>0</v>
      </c>
      <c r="F35" s="55">
        <f t="shared" ref="F35:G35" si="61">F94+F153</f>
        <v>0</v>
      </c>
      <c r="G35" s="55">
        <f t="shared" si="61"/>
        <v>0</v>
      </c>
      <c r="H35" s="55">
        <f t="shared" ref="H35" si="62">H94+H153</f>
        <v>0</v>
      </c>
    </row>
    <row r="36" spans="1:8">
      <c r="A36" s="51" t="s">
        <v>131</v>
      </c>
      <c r="B36" s="55">
        <f t="shared" si="2"/>
        <v>48312000</v>
      </c>
      <c r="C36" s="55">
        <f t="shared" si="2"/>
        <v>75834533</v>
      </c>
      <c r="D36" s="55">
        <f t="shared" si="2"/>
        <v>74623200</v>
      </c>
      <c r="E36" s="55">
        <f t="shared" si="2"/>
        <v>71929002</v>
      </c>
      <c r="F36" s="55">
        <f t="shared" ref="F36:G36" si="63">F95+F154</f>
        <v>45478428</v>
      </c>
      <c r="G36" s="55">
        <f t="shared" si="63"/>
        <v>74691279</v>
      </c>
      <c r="H36" s="55">
        <f t="shared" ref="H36" si="64">H95+H154</f>
        <v>135270344</v>
      </c>
    </row>
    <row r="37" spans="1:8">
      <c r="A37" s="51" t="s">
        <v>132</v>
      </c>
      <c r="B37" s="55">
        <f t="shared" si="2"/>
        <v>509755882</v>
      </c>
      <c r="C37" s="55">
        <f t="shared" si="2"/>
        <v>490267304</v>
      </c>
      <c r="D37" s="55">
        <f t="shared" si="2"/>
        <v>448851309</v>
      </c>
      <c r="E37" s="55">
        <f t="shared" si="2"/>
        <v>447740300</v>
      </c>
      <c r="F37" s="55">
        <f t="shared" ref="F37:G37" si="65">F96+F155</f>
        <v>427564111</v>
      </c>
      <c r="G37" s="55">
        <f t="shared" si="65"/>
        <v>426455753</v>
      </c>
      <c r="H37" s="55">
        <f t="shared" ref="H37" si="66">H96+H155</f>
        <v>389308341</v>
      </c>
    </row>
    <row r="38" spans="1:8">
      <c r="A38" s="51" t="s">
        <v>75</v>
      </c>
      <c r="B38" s="55">
        <f t="shared" si="2"/>
        <v>0</v>
      </c>
      <c r="C38" s="55">
        <f t="shared" si="2"/>
        <v>0</v>
      </c>
      <c r="D38" s="55">
        <f t="shared" si="2"/>
        <v>0</v>
      </c>
      <c r="E38" s="55">
        <f t="shared" si="2"/>
        <v>0</v>
      </c>
      <c r="F38" s="55">
        <f t="shared" ref="F38:G38" si="67">F97+F156</f>
        <v>0</v>
      </c>
      <c r="G38" s="55">
        <f t="shared" si="67"/>
        <v>0</v>
      </c>
      <c r="H38" s="55">
        <f t="shared" ref="H38" si="68">H97+H156</f>
        <v>0</v>
      </c>
    </row>
    <row r="39" spans="1:8">
      <c r="A39" s="51" t="s">
        <v>133</v>
      </c>
      <c r="B39" s="55">
        <f t="shared" si="2"/>
        <v>0</v>
      </c>
      <c r="C39" s="55">
        <f t="shared" si="2"/>
        <v>0</v>
      </c>
      <c r="D39" s="55">
        <f t="shared" si="2"/>
        <v>0</v>
      </c>
      <c r="E39" s="55">
        <f t="shared" si="2"/>
        <v>0</v>
      </c>
      <c r="F39" s="55">
        <f t="shared" ref="F39:G39" si="69">F98+F157</f>
        <v>0</v>
      </c>
      <c r="G39" s="55">
        <f t="shared" si="69"/>
        <v>0</v>
      </c>
      <c r="H39" s="55">
        <f t="shared" ref="H39" si="70">H98+H157</f>
        <v>0</v>
      </c>
    </row>
    <row r="40" spans="1:8">
      <c r="A40" s="51" t="s">
        <v>134</v>
      </c>
      <c r="B40" s="55">
        <f t="shared" si="2"/>
        <v>0</v>
      </c>
      <c r="C40" s="55">
        <f t="shared" si="2"/>
        <v>0</v>
      </c>
      <c r="D40" s="55">
        <f t="shared" si="2"/>
        <v>0</v>
      </c>
      <c r="E40" s="55">
        <f t="shared" si="2"/>
        <v>0</v>
      </c>
      <c r="F40" s="55">
        <f t="shared" ref="F40:G40" si="71">F99+F158</f>
        <v>0</v>
      </c>
      <c r="G40" s="55">
        <f t="shared" si="71"/>
        <v>0</v>
      </c>
      <c r="H40" s="55">
        <f t="shared" ref="H40" si="72">H99+H158</f>
        <v>0</v>
      </c>
    </row>
    <row r="41" spans="1:8">
      <c r="A41" s="51" t="s">
        <v>136</v>
      </c>
      <c r="B41" s="55">
        <f t="shared" si="2"/>
        <v>0</v>
      </c>
      <c r="C41" s="55">
        <f t="shared" si="2"/>
        <v>0</v>
      </c>
      <c r="D41" s="55">
        <f t="shared" si="2"/>
        <v>0</v>
      </c>
      <c r="E41" s="55">
        <f t="shared" si="2"/>
        <v>0</v>
      </c>
      <c r="F41" s="55">
        <f t="shared" ref="F41:G41" si="73">F100+F159</f>
        <v>0</v>
      </c>
      <c r="G41" s="55">
        <f t="shared" si="73"/>
        <v>0</v>
      </c>
      <c r="H41" s="55">
        <f t="shared" ref="H41" si="74">H100+H159</f>
        <v>0</v>
      </c>
    </row>
    <row r="42" spans="1:8">
      <c r="A42" s="51" t="s">
        <v>145</v>
      </c>
      <c r="B42" s="55">
        <f t="shared" si="2"/>
        <v>2021712</v>
      </c>
      <c r="C42" s="55">
        <f t="shared" si="2"/>
        <v>2710603</v>
      </c>
      <c r="D42" s="55">
        <f t="shared" si="2"/>
        <v>1466548</v>
      </c>
      <c r="E42" s="55">
        <f t="shared" si="2"/>
        <v>3380632</v>
      </c>
      <c r="F42" s="55">
        <f t="shared" ref="F42:G42" si="75">F101+F160</f>
        <v>3380632</v>
      </c>
      <c r="G42" s="55">
        <f t="shared" si="75"/>
        <v>3380632</v>
      </c>
      <c r="H42" s="55">
        <f t="shared" ref="H42" si="76">H101+H160</f>
        <v>3380632</v>
      </c>
    </row>
    <row r="43" spans="1:8">
      <c r="A43" s="51" t="s">
        <v>138</v>
      </c>
      <c r="B43" s="55">
        <f t="shared" si="2"/>
        <v>0</v>
      </c>
      <c r="C43" s="55">
        <f t="shared" si="2"/>
        <v>0</v>
      </c>
      <c r="D43" s="55">
        <f t="shared" si="2"/>
        <v>0</v>
      </c>
      <c r="E43" s="55">
        <f t="shared" si="2"/>
        <v>0</v>
      </c>
      <c r="F43" s="55">
        <f t="shared" ref="F43:G43" si="77">F102+F161</f>
        <v>0</v>
      </c>
      <c r="G43" s="55">
        <f t="shared" si="77"/>
        <v>0</v>
      </c>
      <c r="H43" s="55">
        <f t="shared" ref="H43" si="78">H102+H161</f>
        <v>0</v>
      </c>
    </row>
    <row r="44" spans="1:8">
      <c r="A44" s="51" t="s">
        <v>140</v>
      </c>
      <c r="B44" s="55">
        <f t="shared" si="2"/>
        <v>299345</v>
      </c>
      <c r="C44" s="55">
        <f t="shared" si="2"/>
        <v>223704</v>
      </c>
      <c r="D44" s="55">
        <f t="shared" si="2"/>
        <v>0</v>
      </c>
      <c r="E44" s="55">
        <f t="shared" si="2"/>
        <v>189099</v>
      </c>
      <c r="F44" s="55">
        <f t="shared" ref="F44:G44" si="79">F103+F162</f>
        <v>137718</v>
      </c>
      <c r="G44" s="55">
        <f t="shared" si="79"/>
        <v>118980</v>
      </c>
      <c r="H44" s="55">
        <f t="shared" ref="H44" si="80">H103+H162</f>
        <v>120234</v>
      </c>
    </row>
    <row r="45" spans="1:8">
      <c r="A45" s="51" t="s">
        <v>142</v>
      </c>
      <c r="B45" s="55">
        <f t="shared" si="2"/>
        <v>0</v>
      </c>
      <c r="C45" s="55">
        <f t="shared" si="2"/>
        <v>0</v>
      </c>
      <c r="D45" s="55">
        <f t="shared" si="2"/>
        <v>0</v>
      </c>
      <c r="E45" s="55">
        <f t="shared" si="2"/>
        <v>0</v>
      </c>
      <c r="F45" s="55">
        <f t="shared" ref="F45:G45" si="81">F104+F163</f>
        <v>0</v>
      </c>
      <c r="G45" s="55">
        <f t="shared" si="81"/>
        <v>0</v>
      </c>
      <c r="H45" s="55">
        <f t="shared" ref="H45" si="82">H104+H163</f>
        <v>0</v>
      </c>
    </row>
    <row r="46" spans="1:8">
      <c r="A46" s="51" t="s">
        <v>144</v>
      </c>
      <c r="B46" s="55">
        <f t="shared" si="2"/>
        <v>0</v>
      </c>
      <c r="C46" s="55">
        <f t="shared" si="2"/>
        <v>0</v>
      </c>
      <c r="D46" s="55">
        <f t="shared" si="2"/>
        <v>0</v>
      </c>
      <c r="E46" s="55">
        <f t="shared" si="2"/>
        <v>0</v>
      </c>
      <c r="F46" s="55">
        <f t="shared" ref="F46:G46" si="83">F105+F164</f>
        <v>0</v>
      </c>
      <c r="G46" s="55">
        <f t="shared" si="83"/>
        <v>0</v>
      </c>
      <c r="H46" s="55">
        <f t="shared" ref="H46" si="84">H105+H164</f>
        <v>0</v>
      </c>
    </row>
    <row r="47" spans="1:8">
      <c r="A47" s="51" t="s">
        <v>146</v>
      </c>
      <c r="B47" s="55">
        <f t="shared" si="2"/>
        <v>0</v>
      </c>
      <c r="C47" s="55">
        <f t="shared" si="2"/>
        <v>0</v>
      </c>
      <c r="D47" s="55">
        <f t="shared" si="2"/>
        <v>0</v>
      </c>
      <c r="E47" s="55">
        <f t="shared" si="2"/>
        <v>0</v>
      </c>
      <c r="F47" s="55">
        <f t="shared" ref="F47:G47" si="85">F106+F165</f>
        <v>0</v>
      </c>
      <c r="G47" s="55">
        <f t="shared" si="85"/>
        <v>0</v>
      </c>
      <c r="H47" s="55">
        <f t="shared" ref="H47" si="86">H106+H165</f>
        <v>0</v>
      </c>
    </row>
    <row r="48" spans="1:8">
      <c r="A48" s="51" t="s">
        <v>148</v>
      </c>
      <c r="B48" s="55">
        <f t="shared" si="2"/>
        <v>0</v>
      </c>
      <c r="C48" s="55">
        <f t="shared" si="2"/>
        <v>0</v>
      </c>
      <c r="D48" s="55">
        <f t="shared" si="2"/>
        <v>0</v>
      </c>
      <c r="E48" s="55">
        <f t="shared" si="2"/>
        <v>0</v>
      </c>
      <c r="F48" s="55">
        <f t="shared" ref="F48:G48" si="87">F107+F166</f>
        <v>0</v>
      </c>
      <c r="G48" s="55">
        <f t="shared" si="87"/>
        <v>0</v>
      </c>
      <c r="H48" s="55">
        <f t="shared" ref="H48" si="88">H107+H166</f>
        <v>0</v>
      </c>
    </row>
    <row r="49" spans="1:15">
      <c r="A49" s="51" t="s">
        <v>150</v>
      </c>
      <c r="B49" s="55">
        <f t="shared" si="2"/>
        <v>0</v>
      </c>
      <c r="C49" s="55">
        <f t="shared" si="2"/>
        <v>0</v>
      </c>
      <c r="D49" s="55">
        <f t="shared" si="2"/>
        <v>0</v>
      </c>
      <c r="E49" s="55">
        <f t="shared" si="2"/>
        <v>0</v>
      </c>
      <c r="F49" s="55">
        <f t="shared" ref="F49:G49" si="89">F108+F167</f>
        <v>0</v>
      </c>
      <c r="G49" s="55">
        <f t="shared" si="89"/>
        <v>0</v>
      </c>
      <c r="H49" s="55">
        <f t="shared" ref="H49" si="90">H108+H167</f>
        <v>0</v>
      </c>
    </row>
    <row r="50" spans="1:15">
      <c r="A50" s="51" t="s">
        <v>152</v>
      </c>
      <c r="B50" s="55">
        <f t="shared" si="2"/>
        <v>0</v>
      </c>
      <c r="C50" s="55">
        <f t="shared" si="2"/>
        <v>0</v>
      </c>
      <c r="D50" s="55">
        <f t="shared" si="2"/>
        <v>0</v>
      </c>
      <c r="E50" s="55">
        <f t="shared" si="2"/>
        <v>0</v>
      </c>
      <c r="F50" s="55">
        <f t="shared" ref="F50:G50" si="91">F109+F168</f>
        <v>0</v>
      </c>
      <c r="G50" s="55">
        <f t="shared" si="91"/>
        <v>0</v>
      </c>
      <c r="H50" s="55">
        <f t="shared" ref="H50" si="92">H109+H168</f>
        <v>0</v>
      </c>
    </row>
    <row r="51" spans="1:15">
      <c r="A51" s="51" t="s">
        <v>153</v>
      </c>
      <c r="B51" s="55">
        <f t="shared" si="2"/>
        <v>0</v>
      </c>
      <c r="C51" s="55">
        <f t="shared" si="2"/>
        <v>0</v>
      </c>
      <c r="D51" s="55">
        <f t="shared" si="2"/>
        <v>0</v>
      </c>
      <c r="E51" s="55">
        <f t="shared" si="2"/>
        <v>0</v>
      </c>
      <c r="F51" s="55">
        <f t="shared" ref="F51:G51" si="93">F110+F169</f>
        <v>0</v>
      </c>
      <c r="G51" s="55">
        <f t="shared" si="93"/>
        <v>0</v>
      </c>
      <c r="H51" s="55">
        <f t="shared" ref="H51" si="94">H110+H169</f>
        <v>0</v>
      </c>
    </row>
    <row r="52" spans="1:15">
      <c r="A52" s="51" t="s">
        <v>154</v>
      </c>
      <c r="B52" s="55">
        <f t="shared" si="2"/>
        <v>0</v>
      </c>
      <c r="C52" s="55">
        <f t="shared" si="2"/>
        <v>0</v>
      </c>
      <c r="D52" s="55">
        <f t="shared" si="2"/>
        <v>0</v>
      </c>
      <c r="E52" s="55">
        <f t="shared" si="2"/>
        <v>0</v>
      </c>
      <c r="F52" s="55">
        <f t="shared" ref="F52:G52" si="95">F111+F170</f>
        <v>0</v>
      </c>
      <c r="G52" s="55">
        <f t="shared" si="95"/>
        <v>0</v>
      </c>
      <c r="H52" s="55">
        <f t="shared" ref="H52" si="96">H111+H170</f>
        <v>0</v>
      </c>
    </row>
    <row r="53" spans="1:15">
      <c r="A53" s="51" t="s">
        <v>155</v>
      </c>
      <c r="B53" s="55">
        <f t="shared" si="2"/>
        <v>0</v>
      </c>
      <c r="C53" s="55">
        <f t="shared" si="2"/>
        <v>0</v>
      </c>
      <c r="D53" s="55">
        <f t="shared" si="2"/>
        <v>0</v>
      </c>
      <c r="E53" s="55">
        <f t="shared" si="2"/>
        <v>0</v>
      </c>
      <c r="F53" s="55">
        <f t="shared" ref="F53:G53" si="97">F112+F171</f>
        <v>0</v>
      </c>
      <c r="G53" s="55">
        <f t="shared" si="97"/>
        <v>0</v>
      </c>
      <c r="H53" s="55">
        <f t="shared" ref="H53" si="98">H112+H171</f>
        <v>0</v>
      </c>
    </row>
    <row r="54" spans="1:15">
      <c r="A54" s="51" t="s">
        <v>157</v>
      </c>
      <c r="B54" s="55">
        <f t="shared" si="2"/>
        <v>0</v>
      </c>
      <c r="C54" s="55">
        <f t="shared" si="2"/>
        <v>0</v>
      </c>
      <c r="D54" s="55">
        <f t="shared" si="2"/>
        <v>0</v>
      </c>
      <c r="E54" s="55">
        <f t="shared" si="2"/>
        <v>0</v>
      </c>
      <c r="F54" s="55">
        <f t="shared" ref="F54:G54" si="99">F113+F172</f>
        <v>0</v>
      </c>
      <c r="G54" s="55">
        <f t="shared" si="99"/>
        <v>0</v>
      </c>
      <c r="H54" s="55">
        <f t="shared" ref="H54" si="100">H113+H172</f>
        <v>0</v>
      </c>
    </row>
    <row r="55" spans="1:15">
      <c r="A55" s="51" t="s">
        <v>158</v>
      </c>
      <c r="B55" s="55">
        <f t="shared" si="2"/>
        <v>0</v>
      </c>
      <c r="C55" s="55">
        <f t="shared" si="2"/>
        <v>0</v>
      </c>
      <c r="D55" s="55">
        <f t="shared" si="2"/>
        <v>0</v>
      </c>
      <c r="E55" s="55">
        <f t="shared" si="2"/>
        <v>0</v>
      </c>
      <c r="F55" s="55">
        <f t="shared" ref="F55:G55" si="101">F114+F173</f>
        <v>0</v>
      </c>
      <c r="G55" s="55">
        <f t="shared" si="101"/>
        <v>0</v>
      </c>
      <c r="H55" s="55">
        <f t="shared" ref="H55" si="102">H114+H173</f>
        <v>0</v>
      </c>
    </row>
    <row r="56" spans="1:15">
      <c r="A56" s="59" t="s">
        <v>159</v>
      </c>
      <c r="B56" s="55">
        <f t="shared" si="2"/>
        <v>584162935</v>
      </c>
      <c r="C56" s="55">
        <f t="shared" si="2"/>
        <v>588880275</v>
      </c>
      <c r="D56" s="55">
        <f t="shared" si="2"/>
        <v>573172823</v>
      </c>
      <c r="E56" s="55">
        <f t="shared" si="2"/>
        <v>541255441</v>
      </c>
      <c r="F56" s="55">
        <f>SUM(F5:F55)</f>
        <v>490025322</v>
      </c>
      <c r="G56" s="55">
        <f>SUM(G5:G55)</f>
        <v>515609224</v>
      </c>
      <c r="H56" s="55">
        <f>SUM(H5:H55)</f>
        <v>543790715.02999997</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49">
        <v>0</v>
      </c>
      <c r="E64" s="49">
        <v>0</v>
      </c>
      <c r="F64" s="49">
        <v>0</v>
      </c>
      <c r="G64" s="49">
        <v>0</v>
      </c>
      <c r="H64" s="49">
        <v>0</v>
      </c>
    </row>
    <row r="65" spans="1:8">
      <c r="A65" s="51" t="s">
        <v>84</v>
      </c>
      <c r="B65" s="49">
        <v>0</v>
      </c>
      <c r="C65" s="226">
        <v>0</v>
      </c>
      <c r="D65" s="49">
        <v>0</v>
      </c>
      <c r="E65" s="49">
        <v>0</v>
      </c>
      <c r="F65" s="49">
        <v>0</v>
      </c>
      <c r="G65" s="49">
        <v>0</v>
      </c>
      <c r="H65" s="49">
        <v>0</v>
      </c>
    </row>
    <row r="66" spans="1:8">
      <c r="A66" s="51" t="s">
        <v>86</v>
      </c>
      <c r="B66" s="49">
        <v>0</v>
      </c>
      <c r="C66" s="226">
        <v>0</v>
      </c>
      <c r="D66" s="49">
        <v>0</v>
      </c>
      <c r="E66" s="49">
        <v>0</v>
      </c>
      <c r="F66" s="49">
        <v>0</v>
      </c>
      <c r="G66" s="49">
        <v>0</v>
      </c>
      <c r="H66" s="49">
        <v>0</v>
      </c>
    </row>
    <row r="67" spans="1:8">
      <c r="A67" s="51" t="s">
        <v>88</v>
      </c>
      <c r="B67" s="49">
        <v>0</v>
      </c>
      <c r="C67" s="226">
        <v>0</v>
      </c>
      <c r="D67" s="49">
        <v>0</v>
      </c>
      <c r="E67" s="49">
        <v>0</v>
      </c>
      <c r="F67" s="49">
        <v>0</v>
      </c>
      <c r="G67" s="49">
        <v>0</v>
      </c>
      <c r="H67" s="49">
        <v>0</v>
      </c>
    </row>
    <row r="68" spans="1:8">
      <c r="A68" s="51" t="s">
        <v>74</v>
      </c>
      <c r="B68" s="49">
        <v>0</v>
      </c>
      <c r="C68" s="226">
        <v>0</v>
      </c>
      <c r="D68" s="49">
        <v>0</v>
      </c>
      <c r="E68" s="49">
        <v>0</v>
      </c>
      <c r="F68" s="49">
        <v>0</v>
      </c>
      <c r="G68" s="49">
        <v>0</v>
      </c>
      <c r="H68" s="49">
        <v>0</v>
      </c>
    </row>
    <row r="69" spans="1:8">
      <c r="A69" s="51" t="s">
        <v>91</v>
      </c>
      <c r="B69" s="49">
        <v>0</v>
      </c>
      <c r="C69" s="226">
        <v>0</v>
      </c>
      <c r="D69" s="49">
        <v>0</v>
      </c>
      <c r="E69" s="49">
        <v>0</v>
      </c>
      <c r="F69" s="49">
        <v>0</v>
      </c>
      <c r="G69" s="49">
        <v>0</v>
      </c>
      <c r="H69" s="49">
        <v>0</v>
      </c>
    </row>
    <row r="70" spans="1:8">
      <c r="A70" s="51" t="s">
        <v>93</v>
      </c>
      <c r="B70" s="49">
        <v>0</v>
      </c>
      <c r="C70" s="226">
        <v>0</v>
      </c>
      <c r="D70" s="49">
        <v>0</v>
      </c>
      <c r="E70" s="49">
        <v>0</v>
      </c>
      <c r="F70" s="49">
        <v>0</v>
      </c>
      <c r="G70" s="49">
        <v>0</v>
      </c>
      <c r="H70" s="49">
        <v>0</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0</v>
      </c>
      <c r="C73" s="226">
        <v>0</v>
      </c>
      <c r="D73" s="49">
        <v>0</v>
      </c>
      <c r="E73" s="49">
        <v>0</v>
      </c>
      <c r="F73" s="49">
        <v>0</v>
      </c>
      <c r="G73" s="49">
        <v>0</v>
      </c>
      <c r="H73" s="49">
        <v>0</v>
      </c>
    </row>
    <row r="74" spans="1:8">
      <c r="A74" s="51" t="s">
        <v>101</v>
      </c>
      <c r="B74" s="49">
        <v>0</v>
      </c>
      <c r="C74" s="226">
        <v>0</v>
      </c>
      <c r="D74" s="49">
        <v>0</v>
      </c>
      <c r="E74" s="49">
        <v>0</v>
      </c>
      <c r="F74" s="49">
        <v>0</v>
      </c>
      <c r="G74" s="49">
        <v>0</v>
      </c>
      <c r="H74" s="49">
        <v>0</v>
      </c>
    </row>
    <row r="75" spans="1:8">
      <c r="A75" s="51" t="s">
        <v>102</v>
      </c>
      <c r="B75" s="49">
        <v>0</v>
      </c>
      <c r="C75" s="226">
        <v>0</v>
      </c>
      <c r="D75" s="49">
        <v>0</v>
      </c>
      <c r="E75" s="49">
        <v>0</v>
      </c>
      <c r="F75" s="49">
        <v>0</v>
      </c>
      <c r="G75" s="49">
        <v>0</v>
      </c>
      <c r="H75" s="49">
        <v>0</v>
      </c>
    </row>
    <row r="76" spans="1:8">
      <c r="A76" s="51" t="s">
        <v>103</v>
      </c>
      <c r="B76" s="49">
        <v>0</v>
      </c>
      <c r="C76" s="226">
        <v>0</v>
      </c>
      <c r="D76" s="49">
        <v>0</v>
      </c>
      <c r="E76" s="49">
        <v>0</v>
      </c>
      <c r="F76" s="49">
        <v>0</v>
      </c>
      <c r="G76" s="49">
        <v>0</v>
      </c>
      <c r="H76" s="49">
        <v>0</v>
      </c>
    </row>
    <row r="77" spans="1:8">
      <c r="A77" s="51" t="s">
        <v>104</v>
      </c>
      <c r="B77" s="49">
        <v>0</v>
      </c>
      <c r="C77" s="226">
        <v>0</v>
      </c>
      <c r="D77" s="49">
        <v>0</v>
      </c>
      <c r="E77" s="49">
        <v>0</v>
      </c>
      <c r="F77" s="49">
        <v>0</v>
      </c>
      <c r="G77" s="49">
        <v>0</v>
      </c>
      <c r="H77" s="49">
        <v>0</v>
      </c>
    </row>
    <row r="78" spans="1:8">
      <c r="A78" s="51" t="s">
        <v>105</v>
      </c>
      <c r="B78" s="49">
        <v>0</v>
      </c>
      <c r="C78" s="226">
        <v>0</v>
      </c>
      <c r="D78" s="49">
        <v>0</v>
      </c>
      <c r="E78" s="49">
        <v>0</v>
      </c>
      <c r="F78" s="49">
        <v>0</v>
      </c>
      <c r="G78" s="49">
        <v>0</v>
      </c>
      <c r="H78" s="49">
        <v>0</v>
      </c>
    </row>
    <row r="79" spans="1:8">
      <c r="A79" s="51" t="s">
        <v>107</v>
      </c>
      <c r="B79" s="49">
        <v>0</v>
      </c>
      <c r="C79" s="226">
        <v>0</v>
      </c>
      <c r="D79" s="49">
        <v>0</v>
      </c>
      <c r="E79" s="49">
        <v>0</v>
      </c>
      <c r="F79" s="49">
        <v>0</v>
      </c>
      <c r="G79" s="49">
        <v>0</v>
      </c>
      <c r="H79" s="49">
        <v>0</v>
      </c>
    </row>
    <row r="80" spans="1:8">
      <c r="A80" s="51" t="s">
        <v>76</v>
      </c>
      <c r="B80" s="49">
        <v>0</v>
      </c>
      <c r="C80" s="226">
        <v>0</v>
      </c>
      <c r="D80" s="49">
        <v>0</v>
      </c>
      <c r="E80" s="49">
        <v>0</v>
      </c>
      <c r="F80" s="49">
        <v>0</v>
      </c>
      <c r="G80" s="49">
        <v>0</v>
      </c>
      <c r="H80" s="49">
        <v>0</v>
      </c>
    </row>
    <row r="81" spans="1:8">
      <c r="A81" s="51" t="s">
        <v>110</v>
      </c>
      <c r="B81" s="49">
        <v>0</v>
      </c>
      <c r="C81" s="226">
        <v>0</v>
      </c>
      <c r="D81" s="49">
        <v>0</v>
      </c>
      <c r="E81" s="49">
        <v>0</v>
      </c>
      <c r="F81" s="49">
        <v>0</v>
      </c>
      <c r="G81" s="49">
        <v>0</v>
      </c>
      <c r="H81" s="49">
        <v>0</v>
      </c>
    </row>
    <row r="82" spans="1:8">
      <c r="A82" s="51" t="s">
        <v>111</v>
      </c>
      <c r="B82" s="49">
        <v>0</v>
      </c>
      <c r="C82" s="226">
        <v>0</v>
      </c>
      <c r="D82" s="49">
        <v>0</v>
      </c>
      <c r="E82" s="49">
        <v>0</v>
      </c>
      <c r="F82" s="49">
        <v>0</v>
      </c>
      <c r="G82" s="49">
        <v>0</v>
      </c>
      <c r="H82" s="49">
        <v>0</v>
      </c>
    </row>
    <row r="83" spans="1:8">
      <c r="A83" s="51" t="s">
        <v>113</v>
      </c>
      <c r="B83" s="49">
        <v>0</v>
      </c>
      <c r="C83" s="226">
        <v>0</v>
      </c>
      <c r="D83" s="49">
        <v>0</v>
      </c>
      <c r="E83" s="49">
        <v>0</v>
      </c>
      <c r="F83" s="49">
        <v>0</v>
      </c>
      <c r="G83" s="49">
        <v>0</v>
      </c>
      <c r="H83" s="49">
        <v>0</v>
      </c>
    </row>
    <row r="84" spans="1:8">
      <c r="A84" s="51" t="s">
        <v>78</v>
      </c>
      <c r="B84" s="49">
        <v>0</v>
      </c>
      <c r="C84" s="226">
        <v>0</v>
      </c>
      <c r="D84" s="49">
        <v>0</v>
      </c>
      <c r="E84" s="49">
        <v>0</v>
      </c>
      <c r="F84" s="49">
        <v>0</v>
      </c>
      <c r="G84" s="49">
        <v>0</v>
      </c>
      <c r="H84" s="49">
        <v>0</v>
      </c>
    </row>
    <row r="85" spans="1:8">
      <c r="A85" s="51" t="s">
        <v>116</v>
      </c>
      <c r="B85" s="49">
        <v>0</v>
      </c>
      <c r="C85" s="226">
        <v>0</v>
      </c>
      <c r="D85" s="49">
        <v>0</v>
      </c>
      <c r="E85" s="49">
        <v>0</v>
      </c>
      <c r="F85" s="49">
        <v>0</v>
      </c>
      <c r="G85" s="49">
        <v>0</v>
      </c>
      <c r="H85" s="49">
        <v>0</v>
      </c>
    </row>
    <row r="86" spans="1:8">
      <c r="A86" s="51" t="s">
        <v>117</v>
      </c>
      <c r="B86" s="49">
        <v>0</v>
      </c>
      <c r="C86" s="226">
        <v>0</v>
      </c>
      <c r="D86" s="49">
        <v>0</v>
      </c>
      <c r="E86" s="49">
        <v>0</v>
      </c>
      <c r="F86" s="49">
        <v>0</v>
      </c>
      <c r="G86" s="49">
        <v>0</v>
      </c>
      <c r="H86" s="49">
        <v>0</v>
      </c>
    </row>
    <row r="87" spans="1:8">
      <c r="A87" s="51" t="s">
        <v>77</v>
      </c>
      <c r="B87" s="49">
        <v>0</v>
      </c>
      <c r="C87" s="226">
        <v>0</v>
      </c>
      <c r="D87" s="49">
        <v>0</v>
      </c>
      <c r="E87" s="49">
        <v>0</v>
      </c>
      <c r="F87" s="49">
        <v>0</v>
      </c>
      <c r="G87" s="49">
        <v>0</v>
      </c>
      <c r="H87" s="49">
        <v>0</v>
      </c>
    </row>
    <row r="88" spans="1:8">
      <c r="A88" s="51" t="s">
        <v>120</v>
      </c>
      <c r="B88" s="49">
        <v>0</v>
      </c>
      <c r="C88" s="226">
        <v>0</v>
      </c>
      <c r="D88" s="49">
        <v>0</v>
      </c>
      <c r="E88" s="49">
        <v>0</v>
      </c>
      <c r="F88" s="49">
        <v>0</v>
      </c>
      <c r="G88" s="49">
        <v>0</v>
      </c>
      <c r="H88" s="49">
        <v>0</v>
      </c>
    </row>
    <row r="89" spans="1:8">
      <c r="A89" s="51" t="s">
        <v>122</v>
      </c>
      <c r="B89" s="49">
        <v>0</v>
      </c>
      <c r="C89" s="226">
        <v>0</v>
      </c>
      <c r="D89" s="49">
        <v>0</v>
      </c>
      <c r="E89" s="49">
        <v>0</v>
      </c>
      <c r="F89" s="49">
        <v>0</v>
      </c>
      <c r="G89" s="49">
        <v>0</v>
      </c>
      <c r="H89" s="49">
        <v>0</v>
      </c>
    </row>
    <row r="90" spans="1:8">
      <c r="A90" s="51" t="s">
        <v>124</v>
      </c>
      <c r="B90" s="49">
        <v>0</v>
      </c>
      <c r="C90" s="226">
        <v>0</v>
      </c>
      <c r="D90" s="49">
        <v>0</v>
      </c>
      <c r="E90" s="49">
        <v>0</v>
      </c>
      <c r="F90" s="49">
        <v>0</v>
      </c>
      <c r="G90" s="49">
        <v>0</v>
      </c>
      <c r="H90" s="49">
        <v>0</v>
      </c>
    </row>
    <row r="91" spans="1:8">
      <c r="A91" s="51" t="s">
        <v>126</v>
      </c>
      <c r="B91" s="49">
        <v>0</v>
      </c>
      <c r="C91" s="226">
        <v>0</v>
      </c>
      <c r="D91" s="49">
        <v>0</v>
      </c>
      <c r="E91" s="49">
        <v>0</v>
      </c>
      <c r="F91" s="49">
        <v>0</v>
      </c>
      <c r="G91" s="49">
        <v>0</v>
      </c>
      <c r="H91" s="49">
        <v>0</v>
      </c>
    </row>
    <row r="92" spans="1:8">
      <c r="A92" s="51" t="s">
        <v>127</v>
      </c>
      <c r="B92" s="49">
        <v>0</v>
      </c>
      <c r="C92" s="226">
        <v>0</v>
      </c>
      <c r="D92" s="49">
        <v>0</v>
      </c>
      <c r="E92" s="49">
        <v>0</v>
      </c>
      <c r="F92" s="49">
        <v>0</v>
      </c>
      <c r="G92" s="49">
        <v>0</v>
      </c>
      <c r="H92" s="49">
        <v>0</v>
      </c>
    </row>
    <row r="93" spans="1:8">
      <c r="A93" s="51" t="s">
        <v>128</v>
      </c>
      <c r="B93" s="49">
        <v>0</v>
      </c>
      <c r="C93" s="226">
        <v>0</v>
      </c>
      <c r="D93" s="49">
        <v>0</v>
      </c>
      <c r="E93" s="49">
        <v>0</v>
      </c>
      <c r="F93" s="49">
        <v>0</v>
      </c>
      <c r="G93" s="49">
        <v>0</v>
      </c>
      <c r="H93" s="49">
        <v>0</v>
      </c>
    </row>
    <row r="94" spans="1:8">
      <c r="A94" s="51" t="s">
        <v>130</v>
      </c>
      <c r="B94" s="49">
        <v>0</v>
      </c>
      <c r="C94" s="226">
        <v>0</v>
      </c>
      <c r="D94" s="49">
        <v>0</v>
      </c>
      <c r="E94" s="49">
        <v>0</v>
      </c>
      <c r="F94" s="49">
        <v>0</v>
      </c>
      <c r="G94" s="49">
        <v>0</v>
      </c>
      <c r="H94" s="49">
        <v>0</v>
      </c>
    </row>
    <row r="95" spans="1:8">
      <c r="A95" s="51" t="s">
        <v>131</v>
      </c>
      <c r="B95" s="49">
        <v>0</v>
      </c>
      <c r="C95" s="226">
        <v>0</v>
      </c>
      <c r="D95" s="49">
        <v>0</v>
      </c>
      <c r="E95" s="49">
        <v>0</v>
      </c>
      <c r="F95" s="49">
        <v>0</v>
      </c>
      <c r="G95" s="49">
        <v>0</v>
      </c>
      <c r="H95" s="49">
        <v>0</v>
      </c>
    </row>
    <row r="96" spans="1:8">
      <c r="A96" s="51" t="s">
        <v>132</v>
      </c>
      <c r="B96" s="49">
        <v>0</v>
      </c>
      <c r="C96" s="226">
        <v>0</v>
      </c>
      <c r="D96" s="49">
        <v>0</v>
      </c>
      <c r="E96" s="49">
        <v>0</v>
      </c>
      <c r="F96" s="49">
        <v>0</v>
      </c>
      <c r="G96" s="49">
        <v>0</v>
      </c>
      <c r="H96" s="49">
        <v>0</v>
      </c>
    </row>
    <row r="97" spans="1:8">
      <c r="A97" s="51" t="s">
        <v>75</v>
      </c>
      <c r="B97" s="49">
        <v>0</v>
      </c>
      <c r="C97" s="226">
        <v>0</v>
      </c>
      <c r="D97" s="49">
        <v>0</v>
      </c>
      <c r="E97" s="49">
        <v>0</v>
      </c>
      <c r="F97" s="49">
        <v>0</v>
      </c>
      <c r="G97" s="49">
        <v>0</v>
      </c>
      <c r="H97" s="49">
        <v>0</v>
      </c>
    </row>
    <row r="98" spans="1:8">
      <c r="A98" s="51" t="s">
        <v>133</v>
      </c>
      <c r="B98" s="49">
        <v>0</v>
      </c>
      <c r="C98" s="226">
        <v>0</v>
      </c>
      <c r="D98" s="49">
        <v>0</v>
      </c>
      <c r="E98" s="49">
        <v>0</v>
      </c>
      <c r="F98" s="49">
        <v>0</v>
      </c>
      <c r="G98" s="49">
        <v>0</v>
      </c>
      <c r="H98" s="49">
        <v>0</v>
      </c>
    </row>
    <row r="99" spans="1:8">
      <c r="A99" s="51" t="s">
        <v>134</v>
      </c>
      <c r="B99" s="49">
        <v>0</v>
      </c>
      <c r="C99" s="226">
        <v>0</v>
      </c>
      <c r="D99" s="49">
        <v>0</v>
      </c>
      <c r="E99" s="49">
        <v>0</v>
      </c>
      <c r="F99" s="49">
        <v>0</v>
      </c>
      <c r="G99" s="49">
        <v>0</v>
      </c>
      <c r="H99" s="49">
        <v>0</v>
      </c>
    </row>
    <row r="100" spans="1:8">
      <c r="A100" s="51" t="s">
        <v>136</v>
      </c>
      <c r="B100" s="49">
        <v>0</v>
      </c>
      <c r="C100" s="226">
        <v>0</v>
      </c>
      <c r="D100" s="49">
        <v>0</v>
      </c>
      <c r="E100" s="49">
        <v>0</v>
      </c>
      <c r="F100" s="49">
        <v>0</v>
      </c>
      <c r="G100" s="49">
        <v>0</v>
      </c>
      <c r="H100" s="49">
        <v>0</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0</v>
      </c>
      <c r="C104" s="226">
        <v>0</v>
      </c>
      <c r="D104" s="49">
        <v>0</v>
      </c>
      <c r="E104" s="49">
        <v>0</v>
      </c>
      <c r="F104" s="49">
        <v>0</v>
      </c>
      <c r="G104" s="49">
        <v>0</v>
      </c>
      <c r="H104" s="49">
        <v>0</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0</v>
      </c>
    </row>
    <row r="107" spans="1:8">
      <c r="A107" s="51" t="s">
        <v>148</v>
      </c>
      <c r="B107" s="49">
        <v>0</v>
      </c>
      <c r="C107" s="226">
        <v>0</v>
      </c>
      <c r="D107" s="49">
        <v>0</v>
      </c>
      <c r="E107" s="49">
        <v>0</v>
      </c>
      <c r="F107" s="49">
        <v>0</v>
      </c>
      <c r="G107" s="49">
        <v>0</v>
      </c>
      <c r="H107" s="49">
        <v>0</v>
      </c>
    </row>
    <row r="108" spans="1:8">
      <c r="A108" s="51" t="s">
        <v>150</v>
      </c>
      <c r="B108" s="49">
        <v>0</v>
      </c>
      <c r="C108" s="226">
        <v>0</v>
      </c>
      <c r="D108" s="49">
        <v>0</v>
      </c>
      <c r="E108" s="49">
        <v>0</v>
      </c>
      <c r="F108" s="49">
        <v>0</v>
      </c>
      <c r="G108" s="49">
        <v>0</v>
      </c>
      <c r="H108" s="49">
        <v>0</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0</v>
      </c>
      <c r="F110" s="49">
        <v>0</v>
      </c>
      <c r="G110" s="49">
        <v>0</v>
      </c>
      <c r="H110" s="49">
        <v>0</v>
      </c>
    </row>
    <row r="111" spans="1:8">
      <c r="A111" s="51" t="s">
        <v>154</v>
      </c>
      <c r="B111" s="49">
        <v>0</v>
      </c>
      <c r="C111" s="226">
        <v>0</v>
      </c>
      <c r="D111" s="49">
        <v>0</v>
      </c>
      <c r="E111" s="49">
        <v>0</v>
      </c>
      <c r="F111" s="49">
        <v>0</v>
      </c>
      <c r="G111" s="49">
        <v>0</v>
      </c>
      <c r="H111" s="49">
        <v>0</v>
      </c>
    </row>
    <row r="112" spans="1:8">
      <c r="A112" s="51" t="s">
        <v>155</v>
      </c>
      <c r="B112" s="49">
        <v>0</v>
      </c>
      <c r="C112" s="226">
        <v>0</v>
      </c>
      <c r="D112" s="49">
        <v>0</v>
      </c>
      <c r="E112" s="49">
        <v>0</v>
      </c>
      <c r="F112" s="49">
        <v>0</v>
      </c>
      <c r="G112" s="49">
        <v>0</v>
      </c>
      <c r="H112" s="49">
        <v>0</v>
      </c>
    </row>
    <row r="113" spans="1:8">
      <c r="A113" s="51" t="s">
        <v>157</v>
      </c>
      <c r="B113" s="49">
        <v>0</v>
      </c>
      <c r="C113" s="226">
        <v>0</v>
      </c>
      <c r="D113" s="49">
        <v>0</v>
      </c>
      <c r="E113" s="49">
        <v>0</v>
      </c>
      <c r="F113" s="49">
        <v>0</v>
      </c>
      <c r="G113" s="49">
        <v>0</v>
      </c>
      <c r="H113" s="49">
        <v>0</v>
      </c>
    </row>
    <row r="114" spans="1:8">
      <c r="A114" s="51" t="s">
        <v>158</v>
      </c>
      <c r="B114" s="49">
        <v>0</v>
      </c>
      <c r="C114" s="226">
        <v>0</v>
      </c>
      <c r="D114" s="49">
        <v>0</v>
      </c>
      <c r="E114" s="49">
        <v>0</v>
      </c>
      <c r="F114" s="49">
        <v>0</v>
      </c>
      <c r="G114" s="49">
        <v>0</v>
      </c>
      <c r="H114" s="49">
        <v>0</v>
      </c>
    </row>
    <row r="115" spans="1:8">
      <c r="A115" s="59" t="s">
        <v>159</v>
      </c>
      <c r="B115" s="49">
        <v>0</v>
      </c>
      <c r="C115" s="226">
        <v>0</v>
      </c>
      <c r="D115" s="49">
        <v>0</v>
      </c>
      <c r="E115" s="49">
        <v>0</v>
      </c>
      <c r="F115" s="49">
        <v>0</v>
      </c>
      <c r="G115" s="49">
        <v>0</v>
      </c>
      <c r="H115" s="49">
        <v>0</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0</v>
      </c>
      <c r="C123" s="226">
        <v>0</v>
      </c>
      <c r="D123" s="49">
        <v>0</v>
      </c>
      <c r="E123" s="49">
        <v>0</v>
      </c>
      <c r="F123" s="49">
        <v>0</v>
      </c>
      <c r="G123" s="49">
        <v>0</v>
      </c>
      <c r="H123" s="49">
        <v>0</v>
      </c>
    </row>
    <row r="124" spans="1:8">
      <c r="A124" s="51" t="s">
        <v>84</v>
      </c>
      <c r="B124" s="49">
        <v>0</v>
      </c>
      <c r="C124" s="226">
        <v>0</v>
      </c>
      <c r="D124" s="49">
        <v>0</v>
      </c>
      <c r="E124" s="49">
        <v>0</v>
      </c>
      <c r="F124" s="49">
        <v>0</v>
      </c>
      <c r="G124" s="49">
        <v>0</v>
      </c>
      <c r="H124" s="49">
        <v>0</v>
      </c>
    </row>
    <row r="125" spans="1:8">
      <c r="A125" s="51" t="s">
        <v>86</v>
      </c>
      <c r="B125" s="49">
        <v>0</v>
      </c>
      <c r="C125" s="226">
        <v>0</v>
      </c>
      <c r="D125" s="49">
        <v>0</v>
      </c>
      <c r="E125" s="49">
        <v>0</v>
      </c>
      <c r="F125" s="49">
        <v>0</v>
      </c>
      <c r="G125" s="49">
        <v>0</v>
      </c>
      <c r="H125" s="49">
        <v>0</v>
      </c>
    </row>
    <row r="126" spans="1:8">
      <c r="A126" s="51" t="s">
        <v>88</v>
      </c>
      <c r="B126" s="49">
        <v>0</v>
      </c>
      <c r="C126" s="226">
        <v>0</v>
      </c>
      <c r="D126" s="49">
        <v>0</v>
      </c>
      <c r="E126" s="49">
        <v>0</v>
      </c>
      <c r="F126" s="49">
        <v>0</v>
      </c>
      <c r="G126" s="49">
        <v>0</v>
      </c>
      <c r="H126" s="49">
        <v>0</v>
      </c>
    </row>
    <row r="127" spans="1:8">
      <c r="A127" s="51" t="s">
        <v>74</v>
      </c>
      <c r="B127" s="49">
        <v>0</v>
      </c>
      <c r="C127" s="226">
        <v>0</v>
      </c>
      <c r="D127" s="49">
        <v>0</v>
      </c>
      <c r="E127" s="49">
        <v>0</v>
      </c>
      <c r="F127" s="49">
        <v>0</v>
      </c>
      <c r="G127" s="49">
        <v>0</v>
      </c>
      <c r="H127" s="49">
        <v>0</v>
      </c>
    </row>
    <row r="128" spans="1:8">
      <c r="A128" s="51" t="s">
        <v>91</v>
      </c>
      <c r="B128" s="49">
        <v>4767752</v>
      </c>
      <c r="C128" s="226">
        <v>5211320</v>
      </c>
      <c r="D128" s="49">
        <v>4912512</v>
      </c>
      <c r="E128" s="49">
        <v>5036037</v>
      </c>
      <c r="F128" s="49">
        <v>2436245</v>
      </c>
      <c r="G128" s="49">
        <v>0</v>
      </c>
      <c r="H128" s="49">
        <v>7770985</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0</v>
      </c>
      <c r="C132" s="226">
        <v>0</v>
      </c>
      <c r="D132" s="49">
        <v>0</v>
      </c>
      <c r="E132" s="49">
        <v>0</v>
      </c>
      <c r="F132" s="49">
        <v>0</v>
      </c>
      <c r="G132" s="49">
        <v>0</v>
      </c>
      <c r="H132" s="49">
        <v>0</v>
      </c>
    </row>
    <row r="133" spans="1:8">
      <c r="A133" s="51" t="s">
        <v>101</v>
      </c>
      <c r="B133" s="49">
        <v>0</v>
      </c>
      <c r="C133" s="226">
        <v>0</v>
      </c>
      <c r="D133" s="49">
        <v>0</v>
      </c>
      <c r="E133" s="49">
        <v>0</v>
      </c>
      <c r="F133" s="49">
        <v>0</v>
      </c>
      <c r="G133" s="49">
        <v>0</v>
      </c>
      <c r="H133" s="49">
        <v>0</v>
      </c>
    </row>
    <row r="134" spans="1:8">
      <c r="A134" s="51" t="s">
        <v>102</v>
      </c>
      <c r="B134" s="49">
        <v>0</v>
      </c>
      <c r="C134" s="226">
        <v>0</v>
      </c>
      <c r="D134" s="49">
        <v>0</v>
      </c>
      <c r="E134" s="49">
        <v>0</v>
      </c>
      <c r="F134" s="49">
        <v>0</v>
      </c>
      <c r="G134" s="49">
        <v>0</v>
      </c>
      <c r="H134" s="49">
        <v>0</v>
      </c>
    </row>
    <row r="135" spans="1:8">
      <c r="A135" s="51" t="s">
        <v>103</v>
      </c>
      <c r="B135" s="49">
        <v>0</v>
      </c>
      <c r="C135" s="226">
        <v>0</v>
      </c>
      <c r="D135" s="49">
        <v>0</v>
      </c>
      <c r="E135" s="49">
        <v>0</v>
      </c>
      <c r="F135" s="49">
        <v>0</v>
      </c>
      <c r="G135" s="49">
        <v>0</v>
      </c>
      <c r="H135" s="49">
        <v>0</v>
      </c>
    </row>
    <row r="136" spans="1:8">
      <c r="A136" s="51" t="s">
        <v>104</v>
      </c>
      <c r="B136" s="49">
        <v>0</v>
      </c>
      <c r="C136" s="226">
        <v>0</v>
      </c>
      <c r="D136" s="49">
        <v>0</v>
      </c>
      <c r="E136" s="49">
        <v>0</v>
      </c>
      <c r="F136" s="49">
        <v>0</v>
      </c>
      <c r="G136" s="49">
        <v>0</v>
      </c>
      <c r="H136" s="49">
        <v>0</v>
      </c>
    </row>
    <row r="137" spans="1:8">
      <c r="A137" s="51" t="s">
        <v>105</v>
      </c>
      <c r="B137" s="49">
        <v>0</v>
      </c>
      <c r="C137" s="226">
        <v>0</v>
      </c>
      <c r="D137" s="49">
        <v>28903520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0</v>
      </c>
    </row>
    <row r="140" spans="1:8">
      <c r="A140" s="51" t="s">
        <v>110</v>
      </c>
      <c r="B140" s="49">
        <v>0</v>
      </c>
      <c r="C140" s="226">
        <v>0</v>
      </c>
      <c r="D140" s="49">
        <v>0</v>
      </c>
      <c r="E140" s="49">
        <v>0</v>
      </c>
      <c r="F140" s="49">
        <v>0</v>
      </c>
      <c r="G140" s="49">
        <v>0</v>
      </c>
      <c r="H140" s="49">
        <v>0</v>
      </c>
    </row>
    <row r="141" spans="1:8">
      <c r="A141" s="51" t="s">
        <v>111</v>
      </c>
      <c r="B141" s="49">
        <v>0</v>
      </c>
      <c r="C141" s="226">
        <v>0</v>
      </c>
      <c r="D141" s="49">
        <v>0</v>
      </c>
      <c r="E141" s="49">
        <v>0</v>
      </c>
      <c r="F141" s="49">
        <v>0</v>
      </c>
      <c r="G141" s="49">
        <v>0</v>
      </c>
      <c r="H141" s="49">
        <v>0</v>
      </c>
    </row>
    <row r="142" spans="1:8">
      <c r="A142" s="51" t="s">
        <v>113</v>
      </c>
      <c r="B142" s="49">
        <v>2814704</v>
      </c>
      <c r="C142" s="226">
        <v>85126</v>
      </c>
      <c r="D142" s="49">
        <v>411032</v>
      </c>
      <c r="E142" s="49">
        <v>405054</v>
      </c>
      <c r="F142" s="49">
        <v>546506</v>
      </c>
      <c r="G142" s="49">
        <v>539378</v>
      </c>
      <c r="H142" s="49">
        <v>385606</v>
      </c>
    </row>
    <row r="143" spans="1:8">
      <c r="A143" s="51" t="s">
        <v>78</v>
      </c>
      <c r="B143" s="49">
        <v>0</v>
      </c>
      <c r="C143" s="226">
        <v>0</v>
      </c>
      <c r="D143" s="49">
        <v>0</v>
      </c>
      <c r="E143" s="49">
        <v>0</v>
      </c>
      <c r="F143" s="49">
        <v>0</v>
      </c>
      <c r="G143" s="49">
        <v>0</v>
      </c>
      <c r="H143" s="49">
        <v>0</v>
      </c>
    </row>
    <row r="144" spans="1:8">
      <c r="A144" s="51" t="s">
        <v>116</v>
      </c>
      <c r="B144" s="49">
        <v>0</v>
      </c>
      <c r="C144" s="226">
        <v>0</v>
      </c>
      <c r="D144" s="49">
        <v>0</v>
      </c>
      <c r="E144" s="49">
        <v>0</v>
      </c>
      <c r="F144" s="49">
        <v>0</v>
      </c>
      <c r="G144" s="49">
        <v>0</v>
      </c>
      <c r="H144" s="49">
        <v>0</v>
      </c>
    </row>
    <row r="145" spans="1:8">
      <c r="A145" s="51" t="s">
        <v>117</v>
      </c>
      <c r="B145" s="49">
        <v>0</v>
      </c>
      <c r="C145" s="226">
        <v>0</v>
      </c>
      <c r="D145" s="49">
        <v>0</v>
      </c>
      <c r="E145" s="49">
        <v>0</v>
      </c>
      <c r="F145" s="49">
        <v>0</v>
      </c>
      <c r="G145" s="49">
        <v>0</v>
      </c>
      <c r="H145" s="49">
        <v>0</v>
      </c>
    </row>
    <row r="146" spans="1:8">
      <c r="A146" s="51" t="s">
        <v>77</v>
      </c>
      <c r="B146" s="49">
        <v>10000000</v>
      </c>
      <c r="C146" s="226">
        <v>9000000</v>
      </c>
      <c r="D146" s="49">
        <v>9000000</v>
      </c>
      <c r="E146" s="49">
        <v>8183562</v>
      </c>
      <c r="F146" s="49">
        <v>6659829</v>
      </c>
      <c r="G146" s="49">
        <v>6970062</v>
      </c>
      <c r="H146" s="49">
        <v>5203989</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6191540</v>
      </c>
      <c r="C150" s="226">
        <v>5547685</v>
      </c>
      <c r="D150" s="49">
        <v>5004702</v>
      </c>
      <c r="E150" s="49">
        <v>4391755</v>
      </c>
      <c r="F150" s="49">
        <v>3821853</v>
      </c>
      <c r="G150" s="49">
        <v>3453140</v>
      </c>
      <c r="H150" s="49">
        <v>2350584.0299999998</v>
      </c>
    </row>
    <row r="151" spans="1:8">
      <c r="A151" s="51" t="s">
        <v>127</v>
      </c>
      <c r="B151" s="49">
        <v>0</v>
      </c>
      <c r="C151" s="226">
        <v>0</v>
      </c>
      <c r="D151" s="49">
        <v>0</v>
      </c>
      <c r="E151" s="49">
        <v>0</v>
      </c>
      <c r="F151" s="49">
        <v>0</v>
      </c>
      <c r="G151" s="49">
        <v>0</v>
      </c>
      <c r="H151" s="49">
        <v>0</v>
      </c>
    </row>
    <row r="152" spans="1:8">
      <c r="A152" s="51" t="s">
        <v>128</v>
      </c>
      <c r="B152" s="49">
        <v>0</v>
      </c>
      <c r="C152" s="226">
        <v>0</v>
      </c>
      <c r="D152" s="49">
        <v>0</v>
      </c>
      <c r="E152" s="49">
        <v>0</v>
      </c>
      <c r="F152" s="49">
        <v>0</v>
      </c>
      <c r="G152" s="49">
        <v>0</v>
      </c>
      <c r="H152" s="49">
        <v>0</v>
      </c>
    </row>
    <row r="153" spans="1:8">
      <c r="A153" s="51" t="s">
        <v>130</v>
      </c>
      <c r="B153" s="49">
        <v>0</v>
      </c>
      <c r="C153" s="226">
        <v>0</v>
      </c>
      <c r="D153" s="49">
        <v>0</v>
      </c>
      <c r="E153" s="49">
        <v>0</v>
      </c>
      <c r="F153" s="49">
        <v>0</v>
      </c>
      <c r="G153" s="49">
        <v>0</v>
      </c>
      <c r="H153" s="49">
        <v>0</v>
      </c>
    </row>
    <row r="154" spans="1:8">
      <c r="A154" s="51" t="s">
        <v>131</v>
      </c>
      <c r="B154" s="49">
        <v>48312000</v>
      </c>
      <c r="C154" s="226">
        <v>75834533</v>
      </c>
      <c r="D154" s="49">
        <v>74623200</v>
      </c>
      <c r="E154" s="49">
        <v>71929002</v>
      </c>
      <c r="F154" s="49">
        <v>45478428</v>
      </c>
      <c r="G154" s="49">
        <v>74691279</v>
      </c>
      <c r="H154" s="49">
        <v>135270344</v>
      </c>
    </row>
    <row r="155" spans="1:8">
      <c r="A155" s="51" t="s">
        <v>132</v>
      </c>
      <c r="B155" s="49">
        <v>509755882</v>
      </c>
      <c r="C155" s="226">
        <v>490267304</v>
      </c>
      <c r="D155" s="49">
        <v>448851309</v>
      </c>
      <c r="E155" s="49">
        <v>447740300</v>
      </c>
      <c r="F155" s="49">
        <v>427564111</v>
      </c>
      <c r="G155" s="49">
        <v>426455753</v>
      </c>
      <c r="H155" s="49">
        <v>389308341</v>
      </c>
    </row>
    <row r="156" spans="1:8">
      <c r="A156" s="51" t="s">
        <v>75</v>
      </c>
      <c r="B156" s="49">
        <v>0</v>
      </c>
      <c r="C156" s="226">
        <v>0</v>
      </c>
      <c r="D156" s="49">
        <v>0</v>
      </c>
      <c r="E156" s="49">
        <v>0</v>
      </c>
      <c r="F156" s="49">
        <v>0</v>
      </c>
      <c r="G156" s="49">
        <v>0</v>
      </c>
      <c r="H156" s="49">
        <v>0</v>
      </c>
    </row>
    <row r="157" spans="1:8">
      <c r="A157" s="51" t="s">
        <v>133</v>
      </c>
      <c r="B157" s="49">
        <v>0</v>
      </c>
      <c r="C157" s="226">
        <v>0</v>
      </c>
      <c r="D157" s="49">
        <v>0</v>
      </c>
      <c r="E157" s="49">
        <v>0</v>
      </c>
      <c r="F157" s="49">
        <v>0</v>
      </c>
      <c r="G157" s="49">
        <v>0</v>
      </c>
      <c r="H157" s="49">
        <v>0</v>
      </c>
    </row>
    <row r="158" spans="1:8">
      <c r="A158" s="51" t="s">
        <v>134</v>
      </c>
      <c r="B158" s="49">
        <v>0</v>
      </c>
      <c r="C158" s="226">
        <v>0</v>
      </c>
      <c r="D158" s="49">
        <v>0</v>
      </c>
      <c r="E158" s="49">
        <v>0</v>
      </c>
      <c r="F158" s="49">
        <v>0</v>
      </c>
      <c r="G158" s="49">
        <v>0</v>
      </c>
      <c r="H158" s="49">
        <v>0</v>
      </c>
    </row>
    <row r="159" spans="1:8">
      <c r="A159" s="51" t="s">
        <v>136</v>
      </c>
      <c r="B159" s="49">
        <v>0</v>
      </c>
      <c r="C159" s="226">
        <v>0</v>
      </c>
      <c r="D159" s="49">
        <v>0</v>
      </c>
      <c r="E159" s="49">
        <v>0</v>
      </c>
      <c r="F159" s="49">
        <v>0</v>
      </c>
      <c r="G159" s="49">
        <v>0</v>
      </c>
      <c r="H159" s="49">
        <v>0</v>
      </c>
    </row>
    <row r="160" spans="1:8">
      <c r="A160" s="51" t="s">
        <v>145</v>
      </c>
      <c r="B160" s="49">
        <v>2021712</v>
      </c>
      <c r="C160" s="226">
        <v>2710603</v>
      </c>
      <c r="D160" s="49">
        <v>1466548</v>
      </c>
      <c r="E160" s="49">
        <v>3380632</v>
      </c>
      <c r="F160" s="49">
        <v>3380632</v>
      </c>
      <c r="G160" s="49">
        <v>3380632</v>
      </c>
      <c r="H160" s="49">
        <v>3380632</v>
      </c>
    </row>
    <row r="161" spans="1:8">
      <c r="A161" s="51" t="s">
        <v>138</v>
      </c>
      <c r="B161" s="49">
        <v>0</v>
      </c>
      <c r="C161" s="226">
        <v>0</v>
      </c>
      <c r="D161" s="49">
        <v>0</v>
      </c>
      <c r="E161" s="49">
        <v>0</v>
      </c>
      <c r="F161" s="49">
        <v>0</v>
      </c>
      <c r="G161" s="49">
        <v>0</v>
      </c>
      <c r="H161" s="49">
        <v>0</v>
      </c>
    </row>
    <row r="162" spans="1:8">
      <c r="A162" s="51" t="s">
        <v>140</v>
      </c>
      <c r="B162" s="49">
        <v>299345</v>
      </c>
      <c r="C162" s="226">
        <v>223704</v>
      </c>
      <c r="D162" s="49">
        <v>0</v>
      </c>
      <c r="E162" s="49">
        <v>189099</v>
      </c>
      <c r="F162" s="49">
        <v>137718</v>
      </c>
      <c r="G162" s="49">
        <v>118980</v>
      </c>
      <c r="H162" s="49">
        <v>120234</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0</v>
      </c>
      <c r="C167" s="226">
        <v>0</v>
      </c>
      <c r="D167" s="49">
        <v>0</v>
      </c>
      <c r="E167" s="49">
        <v>0</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0</v>
      </c>
      <c r="G169" s="49">
        <v>0</v>
      </c>
      <c r="H169" s="49">
        <v>0</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0</v>
      </c>
      <c r="C172" s="226">
        <v>0</v>
      </c>
      <c r="D172" s="49">
        <v>0</v>
      </c>
      <c r="E172" s="49">
        <v>0</v>
      </c>
      <c r="F172" s="49">
        <v>0</v>
      </c>
      <c r="G172" s="49">
        <v>0</v>
      </c>
      <c r="H172" s="49">
        <v>0</v>
      </c>
    </row>
    <row r="173" spans="1:8">
      <c r="A173" s="51" t="s">
        <v>158</v>
      </c>
      <c r="B173" s="49">
        <v>0</v>
      </c>
      <c r="C173" s="227">
        <v>0</v>
      </c>
      <c r="D173" s="49">
        <v>0</v>
      </c>
      <c r="E173" s="49">
        <v>0</v>
      </c>
      <c r="F173" s="49">
        <v>0</v>
      </c>
      <c r="G173" s="49">
        <v>0</v>
      </c>
      <c r="H173" s="49">
        <v>0</v>
      </c>
    </row>
    <row r="174" spans="1:8">
      <c r="A174" s="59" t="s">
        <v>159</v>
      </c>
      <c r="B174" s="49">
        <v>584162935</v>
      </c>
      <c r="C174" s="226">
        <v>588880275</v>
      </c>
      <c r="D174" s="49">
        <v>573172823</v>
      </c>
      <c r="E174" s="49">
        <f>SUM(E123:E173)</f>
        <v>541255441</v>
      </c>
      <c r="F174" s="49">
        <f>SUM(F123:F173)</f>
        <v>490025322</v>
      </c>
      <c r="G174" s="49">
        <f>SUM(G123:G173)</f>
        <v>515609224</v>
      </c>
      <c r="H174" s="49">
        <f>SUM(H123:H173)</f>
        <v>543790715.02999997</v>
      </c>
    </row>
    <row r="175" spans="1:8">
      <c r="A175" s="82"/>
    </row>
    <row r="180" spans="1:16" ht="12.75" customHeight="1">
      <c r="A180" s="396" t="s">
        <v>232</v>
      </c>
      <c r="B180" s="402">
        <v>2015</v>
      </c>
      <c r="C180" s="402">
        <v>2016</v>
      </c>
      <c r="D180" s="402">
        <v>2017</v>
      </c>
      <c r="E180" s="402">
        <v>2018</v>
      </c>
      <c r="F180" s="402">
        <v>2019</v>
      </c>
      <c r="G180" s="402">
        <v>2020</v>
      </c>
      <c r="H180" s="402">
        <v>2021</v>
      </c>
    </row>
    <row r="181" spans="1:16" ht="18.95" customHeight="1">
      <c r="A181" s="396"/>
      <c r="B181" s="398"/>
      <c r="C181" s="398"/>
      <c r="D181" s="398"/>
      <c r="E181" s="398"/>
      <c r="F181" s="398"/>
      <c r="G181" s="398"/>
      <c r="H181" s="398"/>
      <c r="I181" s="50"/>
      <c r="J181" s="50"/>
      <c r="K181" s="50"/>
      <c r="L181" s="50"/>
      <c r="M181" s="50"/>
      <c r="O181" s="50"/>
      <c r="P181" s="50"/>
    </row>
    <row r="182" spans="1:16">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6">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6">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6">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6">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6">
      <c r="A187" s="51" t="s">
        <v>91</v>
      </c>
      <c r="B187" s="89">
        <f>B10/'Total Funds Spent &amp; Transferred'!T10</f>
        <v>1.5806907153530319E-2</v>
      </c>
      <c r="C187" s="89">
        <f>C10/'Total Funds Spent &amp; Transferred'!U10</f>
        <v>1.3725319270802632E-2</v>
      </c>
      <c r="D187" s="89">
        <f>D10/'Total Funds Spent &amp; Transferred'!V10</f>
        <v>1.1981881361561622E-2</v>
      </c>
      <c r="E187" s="89">
        <f>E10/'Total Funds Spent &amp; Transferred'!W10</f>
        <v>1.3212604458139789E-2</v>
      </c>
      <c r="F187" s="89">
        <f>F10/'Total Funds Spent &amp; Transferred'!X10</f>
        <v>6.3631159968612619E-3</v>
      </c>
      <c r="G187" s="89">
        <f>G10/'Total Funds Spent &amp; Transferred'!Y10</f>
        <v>0</v>
      </c>
      <c r="H187" s="89">
        <f>H10/'Total Funds Spent &amp; Transferred'!Z10</f>
        <v>1.8313611327948117E-2</v>
      </c>
    </row>
    <row r="188" spans="1:16">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6">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6">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6">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6">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5.6535696465586344E-2</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3.3028324479129616E-2</v>
      </c>
      <c r="C201" s="89">
        <f>C24/'Total Funds Spent &amp; Transferred'!U24</f>
        <v>9.6235910408602309E-4</v>
      </c>
      <c r="D201" s="89">
        <f>D24/'Total Funds Spent &amp; Transferred'!V24</f>
        <v>4.4687097633391388E-3</v>
      </c>
      <c r="E201" s="89">
        <f>E24/'Total Funds Spent &amp; Transferred'!W24</f>
        <v>3.4608748311382321E-3</v>
      </c>
      <c r="F201" s="89">
        <f>F24/'Total Funds Spent &amp; Transferred'!X24</f>
        <v>4.1693989980704704E-3</v>
      </c>
      <c r="G201" s="89">
        <f>G24/'Total Funds Spent &amp; Transferred'!Y24</f>
        <v>4.2308975440253863E-3</v>
      </c>
      <c r="H201" s="89">
        <f>H24/'Total Funds Spent &amp; Transferred'!Z24</f>
        <v>2.7798115606887329E-3</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1.8320074622060752E-2</v>
      </c>
      <c r="C205" s="89">
        <f>C28/'Total Funds Spent &amp; Transferred'!U28</f>
        <v>1.5469894540147553E-2</v>
      </c>
      <c r="D205" s="89">
        <f>D28/'Total Funds Spent &amp; Transferred'!V28</f>
        <v>1.5282266804507507E-2</v>
      </c>
      <c r="E205" s="89">
        <f>E28/'Total Funds Spent &amp; Transferred'!W28</f>
        <v>1.453125640071381E-2</v>
      </c>
      <c r="F205" s="89">
        <f>F28/'Total Funds Spent &amp; Transferred'!X28</f>
        <v>1.2192059034103588E-2</v>
      </c>
      <c r="G205" s="89">
        <f>G28/'Total Funds Spent &amp; Transferred'!Y28</f>
        <v>1.2173412962208524E-2</v>
      </c>
      <c r="H205" s="89">
        <f>H28/'Total Funds Spent &amp; Transferred'!Z28</f>
        <v>1.0265911054561944E-2</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5.6802395947471787E-2</v>
      </c>
      <c r="C209" s="89">
        <f>C32/'Total Funds Spent &amp; Transferred'!U32</f>
        <v>5.0329046639068488E-2</v>
      </c>
      <c r="D209" s="89">
        <f>D32/'Total Funds Spent &amp; Transferred'!V32</f>
        <v>4.7921599310516018E-2</v>
      </c>
      <c r="E209" s="89">
        <f>E32/'Total Funds Spent &amp; Transferred'!W32</f>
        <v>4.2166032465489348E-2</v>
      </c>
      <c r="F209" s="89">
        <f>F32/'Total Funds Spent &amp; Transferred'!X32</f>
        <v>3.8632544939656614E-2</v>
      </c>
      <c r="G209" s="89">
        <f>G32/'Total Funds Spent &amp; Transferred'!Y32</f>
        <v>3.3236602986903327E-2</v>
      </c>
      <c r="H209" s="89">
        <f>H32/'Total Funds Spent &amp; Transferred'!Z32</f>
        <v>2.9641351163573162E-2</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0.20483179863246706</v>
      </c>
      <c r="C213" s="89">
        <f>C36/'Total Funds Spent &amp; Transferred'!U36</f>
        <v>0.26738503532698665</v>
      </c>
      <c r="D213" s="89">
        <f>D36/'Total Funds Spent &amp; Transferred'!V36</f>
        <v>0.26018223913902183</v>
      </c>
      <c r="E213" s="89">
        <f>E36/'Total Funds Spent &amp; Transferred'!W36</f>
        <v>0.29160426273860773</v>
      </c>
      <c r="F213" s="89">
        <f>F36/'Total Funds Spent &amp; Transferred'!X36</f>
        <v>0.19591415775298235</v>
      </c>
      <c r="G213" s="89">
        <f>G36/'Total Funds Spent &amp; Transferred'!Y36</f>
        <v>0.24469889111431442</v>
      </c>
      <c r="H213" s="89">
        <f>H36/'Total Funds Spent &amp; Transferred'!Z36</f>
        <v>0.41071362172591624</v>
      </c>
    </row>
    <row r="214" spans="1:8">
      <c r="A214" s="51" t="s">
        <v>132</v>
      </c>
      <c r="B214" s="89">
        <f>B37/'Total Funds Spent &amp; Transferred'!T37</f>
        <v>9.326961002174218E-2</v>
      </c>
      <c r="C214" s="89">
        <f>C37/'Total Funds Spent &amp; Transferred'!U37</f>
        <v>9.1464851656977E-2</v>
      </c>
      <c r="D214" s="89">
        <f>D37/'Total Funds Spent &amp; Transferred'!V37</f>
        <v>8.803858417459709E-2</v>
      </c>
      <c r="E214" s="89">
        <f>E37/'Total Funds Spent &amp; Transferred'!W37</f>
        <v>8.3095645824983327E-2</v>
      </c>
      <c r="F214" s="89">
        <f>F37/'Total Funds Spent &amp; Transferred'!X37</f>
        <v>8.0902196032420493E-2</v>
      </c>
      <c r="G214" s="89">
        <f>G37/'Total Funds Spent &amp; Transferred'!Y37</f>
        <v>8.2639848023453311E-2</v>
      </c>
      <c r="H214" s="89">
        <f>H37/'Total Funds Spent &amp; Transferred'!Z37</f>
        <v>7.3401834288715509E-2</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5.8138814281320263E-3</v>
      </c>
      <c r="C219" s="89">
        <f>C42/'Total Funds Spent &amp; Transferred'!U42</f>
        <v>8.7341831379727682E-3</v>
      </c>
      <c r="D219" s="89">
        <f>D42/'Total Funds Spent &amp; Transferred'!V42</f>
        <v>4.8244653291467056E-3</v>
      </c>
      <c r="E219" s="89">
        <f>E42/'Total Funds Spent &amp; Transferred'!W42</f>
        <v>1.2229397390083335E-2</v>
      </c>
      <c r="F219" s="89">
        <f>F42/'Total Funds Spent &amp; Transferred'!X42</f>
        <v>1.4213844778556377E-2</v>
      </c>
      <c r="G219" s="89">
        <f>G42/'Total Funds Spent &amp; Transferred'!Y42</f>
        <v>1.375700341168095E-2</v>
      </c>
      <c r="H219" s="89">
        <f>H42/'Total Funds Spent &amp; Transferred'!Z42</f>
        <v>1.9537507886216193E-2</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1.7917377251031939E-3</v>
      </c>
      <c r="C221" s="89">
        <f>C44/'Total Funds Spent &amp; Transferred'!U44</f>
        <v>1.1931482873966655E-3</v>
      </c>
      <c r="D221" s="89">
        <f>D44/'Total Funds Spent &amp; Transferred'!V44</f>
        <v>0</v>
      </c>
      <c r="E221" s="89">
        <f>E44/'Total Funds Spent &amp; Transferred'!W44</f>
        <v>1.1279114270748439E-3</v>
      </c>
      <c r="F221" s="89">
        <f>F44/'Total Funds Spent &amp; Transferred'!X44</f>
        <v>7.5404883207270967E-4</v>
      </c>
      <c r="G221" s="89">
        <f>G44/'Total Funds Spent &amp; Transferred'!Y44</f>
        <v>7.6928026609002242E-4</v>
      </c>
      <c r="H221" s="89">
        <f>H44/'Total Funds Spent &amp; Transferred'!Z44</f>
        <v>9.1001838784513824E-4</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1.8443987266224662E-2</v>
      </c>
      <c r="C233" s="89">
        <f>C56/'Total Funds Spent &amp; Transferred'!U56</f>
        <v>1.9077560710793608E-2</v>
      </c>
      <c r="D233" s="89">
        <f>D56/'Total Funds Spent &amp; Transferred'!V56</f>
        <v>1.8422105946329634E-2</v>
      </c>
      <c r="E233" s="89">
        <f>E56/'Total Funds Spent &amp; Transferred'!W56</f>
        <v>1.7272437678499765E-2</v>
      </c>
      <c r="F233" s="89">
        <f>F56/'Total Funds Spent &amp; Transferred'!X56</f>
        <v>1.5856530794642786E-2</v>
      </c>
      <c r="G233" s="89">
        <f>G56/'Total Funds Spent &amp; Transferred'!Y56</f>
        <v>1.6341483392203243E-2</v>
      </c>
      <c r="H233" s="89">
        <f>H56/'Total Funds Spent &amp; Transferred'!Z56</f>
        <v>1.7933890290464813E-2</v>
      </c>
    </row>
  </sheetData>
  <autoFilter ref="A180:A233" xr:uid="{00000000-0009-0000-0000-000022000000}"/>
  <mergeCells count="33">
    <mergeCell ref="H3:H4"/>
    <mergeCell ref="H62:H63"/>
    <mergeCell ref="H121:H122"/>
    <mergeCell ref="H180:H181"/>
    <mergeCell ref="F3:F4"/>
    <mergeCell ref="F180:F181"/>
    <mergeCell ref="F121:F122"/>
    <mergeCell ref="F62:F63"/>
    <mergeCell ref="G3:G4"/>
    <mergeCell ref="G62:G63"/>
    <mergeCell ref="G121:G122"/>
    <mergeCell ref="G180:G181"/>
    <mergeCell ref="E62:E63"/>
    <mergeCell ref="E3:E4"/>
    <mergeCell ref="D180:D181"/>
    <mergeCell ref="A180:A181"/>
    <mergeCell ref="B180:B181"/>
    <mergeCell ref="A121:A122"/>
    <mergeCell ref="B121:B122"/>
    <mergeCell ref="E180:E181"/>
    <mergeCell ref="E121:E122"/>
    <mergeCell ref="C3:C4"/>
    <mergeCell ref="C62:C63"/>
    <mergeCell ref="C121:C122"/>
    <mergeCell ref="C180:C181"/>
    <mergeCell ref="D3:D4"/>
    <mergeCell ref="D62:D63"/>
    <mergeCell ref="D121:D122"/>
    <mergeCell ref="A1:A2"/>
    <mergeCell ref="A3:A4"/>
    <mergeCell ref="B3:B4"/>
    <mergeCell ref="A62:A63"/>
    <mergeCell ref="B62:B63"/>
  </mergeCells>
  <phoneticPr fontId="39" type="noConversion"/>
  <pageMargins left="0.7" right="0.7" top="0.75" bottom="0.75" header="0.3" footer="0.3"/>
  <pageSetup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2060"/>
  </sheetPr>
  <dimension ref="A1:T238"/>
  <sheetViews>
    <sheetView topLeftCell="F1" zoomScale="90" zoomScaleNormal="90" workbookViewId="0">
      <selection activeCell="H233" sqref="H233"/>
    </sheetView>
  </sheetViews>
  <sheetFormatPr defaultColWidth="9.42578125" defaultRowHeight="12.95"/>
  <cols>
    <col min="1" max="1" width="17" style="49" customWidth="1"/>
    <col min="2" max="2" width="12.42578125" style="49" customWidth="1"/>
    <col min="3" max="3" width="13.42578125" style="49" customWidth="1"/>
    <col min="4" max="5" width="12.85546875" style="49" bestFit="1" customWidth="1"/>
    <col min="6" max="6" width="16" style="49" bestFit="1" customWidth="1"/>
    <col min="7" max="7" width="12.85546875" style="49" bestFit="1" customWidth="1"/>
    <col min="8" max="8" width="12.42578125" style="49" customWidth="1"/>
    <col min="9" max="9" width="15.42578125" style="49" bestFit="1" customWidth="1"/>
    <col min="10" max="10" width="13" style="49" customWidth="1"/>
    <col min="11" max="11" width="9.42578125" style="49" bestFit="1" customWidth="1"/>
    <col min="12" max="12" width="11" style="49" bestFit="1" customWidth="1"/>
    <col min="13" max="13" width="9.42578125" style="49" bestFit="1" customWidth="1"/>
    <col min="14" max="14" width="12.42578125" style="49" customWidth="1"/>
    <col min="15" max="16" width="9.42578125" style="49" bestFit="1" customWidth="1"/>
    <col min="17" max="19" width="9.42578125" style="49"/>
    <col min="20" max="20" width="15.140625" style="49" customWidth="1"/>
    <col min="21" max="16384" width="9.42578125" style="49"/>
  </cols>
  <sheetData>
    <row r="1" spans="1:20" ht="26.25" customHeight="1">
      <c r="A1" s="394" t="s">
        <v>223</v>
      </c>
    </row>
    <row r="2" spans="1:20" ht="45" customHeight="1">
      <c r="A2" s="394"/>
    </row>
    <row r="3" spans="1:20" s="50" customFormat="1" ht="12.75" customHeight="1">
      <c r="A3" s="400" t="s">
        <v>224</v>
      </c>
      <c r="B3" s="402">
        <v>2015</v>
      </c>
      <c r="C3" s="402">
        <v>2016</v>
      </c>
      <c r="D3" s="402">
        <v>2017</v>
      </c>
      <c r="E3" s="402">
        <v>2018</v>
      </c>
      <c r="F3" s="402">
        <v>2019</v>
      </c>
      <c r="G3" s="402">
        <v>2020</v>
      </c>
      <c r="H3" s="402">
        <v>2021</v>
      </c>
      <c r="I3" s="408" t="s">
        <v>321</v>
      </c>
      <c r="J3" s="408"/>
      <c r="K3" s="408"/>
    </row>
    <row r="4" spans="1:20" s="50" customFormat="1">
      <c r="A4" s="400"/>
      <c r="B4" s="398"/>
      <c r="C4" s="398"/>
      <c r="D4" s="398"/>
      <c r="E4" s="398"/>
      <c r="F4" s="398"/>
      <c r="G4" s="398"/>
      <c r="H4" s="398"/>
      <c r="I4" s="225" t="s">
        <v>360</v>
      </c>
      <c r="J4" s="264">
        <f>COUNTIF($H$5:$H$55,"&lt;&gt;0")</f>
        <v>28</v>
      </c>
      <c r="K4" s="168"/>
    </row>
    <row r="5" spans="1:20">
      <c r="A5" s="51" t="s">
        <v>82</v>
      </c>
      <c r="B5" s="49">
        <f t="shared" ref="B5:G5" si="0">B64+B123</f>
        <v>16469885</v>
      </c>
      <c r="C5" s="49">
        <f t="shared" si="0"/>
        <v>14879283</v>
      </c>
      <c r="D5" s="49">
        <f t="shared" si="0"/>
        <v>41647749</v>
      </c>
      <c r="E5" s="49">
        <f t="shared" si="0"/>
        <v>22273431</v>
      </c>
      <c r="F5" s="49">
        <f t="shared" si="0"/>
        <v>22004821</v>
      </c>
      <c r="G5" s="49">
        <f t="shared" si="0"/>
        <v>10659957</v>
      </c>
      <c r="H5" s="49">
        <f t="shared" ref="H5" si="1">H64+H123</f>
        <v>31327396</v>
      </c>
      <c r="I5" s="96" t="s">
        <v>328</v>
      </c>
      <c r="J5" s="49">
        <f>$H$56</f>
        <v>2929319180.9499998</v>
      </c>
      <c r="T5" s="50"/>
    </row>
    <row r="6" spans="1:20">
      <c r="A6" s="51" t="s">
        <v>84</v>
      </c>
      <c r="B6" s="49">
        <f t="shared" ref="B6:E56" si="2">B65+B124</f>
        <v>0</v>
      </c>
      <c r="C6" s="49">
        <f t="shared" si="2"/>
        <v>0</v>
      </c>
      <c r="D6" s="49">
        <f t="shared" si="2"/>
        <v>0</v>
      </c>
      <c r="E6" s="49">
        <f t="shared" si="2"/>
        <v>0</v>
      </c>
      <c r="F6" s="49">
        <f t="shared" ref="F6:G6" si="3">F65+F124</f>
        <v>0</v>
      </c>
      <c r="G6" s="49">
        <f t="shared" si="3"/>
        <v>0</v>
      </c>
      <c r="H6" s="49">
        <f t="shared" ref="H6" si="4">H65+H124</f>
        <v>0</v>
      </c>
      <c r="I6" s="96" t="s">
        <v>361</v>
      </c>
      <c r="J6" s="168">
        <f>$H$233</f>
        <v>9.6607182441526843E-2</v>
      </c>
      <c r="T6" s="50"/>
    </row>
    <row r="7" spans="1:20">
      <c r="A7" s="51" t="s">
        <v>86</v>
      </c>
      <c r="B7" s="49">
        <f t="shared" si="2"/>
        <v>0</v>
      </c>
      <c r="C7" s="49">
        <f t="shared" si="2"/>
        <v>0</v>
      </c>
      <c r="D7" s="49">
        <f t="shared" si="2"/>
        <v>0</v>
      </c>
      <c r="E7" s="49">
        <f t="shared" si="2"/>
        <v>0</v>
      </c>
      <c r="F7" s="49">
        <f t="shared" ref="F7:G7" si="5">F66+F125</f>
        <v>0</v>
      </c>
      <c r="G7" s="49">
        <f t="shared" si="5"/>
        <v>0</v>
      </c>
      <c r="H7" s="49">
        <f t="shared" ref="H7" si="6">H66+H125</f>
        <v>0</v>
      </c>
      <c r="I7" s="96" t="s">
        <v>362</v>
      </c>
      <c r="J7" s="168">
        <f ca="1">$H$56/SUMIF($H$4:$H$55,"&lt;&gt;0",'Total Funds Spent &amp; Transferred'!Z5:Z55)</f>
        <v>5.6587569352582863E-2</v>
      </c>
      <c r="T7" s="50"/>
    </row>
    <row r="8" spans="1:20">
      <c r="A8" s="51" t="s">
        <v>88</v>
      </c>
      <c r="B8" s="49">
        <f t="shared" si="2"/>
        <v>90558810</v>
      </c>
      <c r="C8" s="49">
        <f t="shared" si="2"/>
        <v>96594930</v>
      </c>
      <c r="D8" s="49">
        <f t="shared" si="2"/>
        <v>105195915</v>
      </c>
      <c r="E8" s="49">
        <f t="shared" si="2"/>
        <v>108351270</v>
      </c>
      <c r="F8" s="49">
        <f t="shared" ref="F8:G8" si="7">F67+F126</f>
        <v>30142533</v>
      </c>
      <c r="G8" s="49">
        <f t="shared" si="7"/>
        <v>26741967</v>
      </c>
      <c r="H8" s="49">
        <f t="shared" ref="H8" si="8">H67+H126</f>
        <v>29997730</v>
      </c>
      <c r="I8" s="49" t="s">
        <v>363</v>
      </c>
      <c r="J8" s="49">
        <f>COUNTIF($G$182:$H$232,"&gt;0.3")</f>
        <v>8</v>
      </c>
      <c r="T8" s="50"/>
    </row>
    <row r="9" spans="1:20">
      <c r="A9" s="51" t="s">
        <v>74</v>
      </c>
      <c r="B9" s="49">
        <f t="shared" si="2"/>
        <v>0</v>
      </c>
      <c r="C9" s="49">
        <f t="shared" si="2"/>
        <v>0</v>
      </c>
      <c r="D9" s="49">
        <f t="shared" si="2"/>
        <v>0</v>
      </c>
      <c r="E9" s="49">
        <f t="shared" si="2"/>
        <v>0</v>
      </c>
      <c r="F9" s="49">
        <f t="shared" ref="F9:G9" si="9">F68+F127</f>
        <v>0</v>
      </c>
      <c r="G9" s="49">
        <f t="shared" si="9"/>
        <v>100873</v>
      </c>
      <c r="H9" s="49">
        <f t="shared" ref="H9" si="10">H68+H127</f>
        <v>147743</v>
      </c>
      <c r="I9" s="96"/>
      <c r="T9" s="50"/>
    </row>
    <row r="10" spans="1:20">
      <c r="A10" s="51" t="s">
        <v>91</v>
      </c>
      <c r="B10" s="49">
        <f t="shared" si="2"/>
        <v>62943078</v>
      </c>
      <c r="C10" s="49">
        <f t="shared" si="2"/>
        <v>63827281</v>
      </c>
      <c r="D10" s="49">
        <f t="shared" si="2"/>
        <v>74851474</v>
      </c>
      <c r="E10" s="49">
        <f t="shared" si="2"/>
        <v>62009671</v>
      </c>
      <c r="F10" s="49">
        <f t="shared" ref="F10:G10" si="11">F69+F128</f>
        <v>59323293</v>
      </c>
      <c r="G10" s="49">
        <f t="shared" si="11"/>
        <v>91197759</v>
      </c>
      <c r="H10" s="49">
        <f t="shared" ref="H10" si="12">H69+H128</f>
        <v>85908856</v>
      </c>
      <c r="I10" s="96"/>
      <c r="T10" s="50"/>
    </row>
    <row r="11" spans="1:20">
      <c r="A11" s="51" t="s">
        <v>93</v>
      </c>
      <c r="B11" s="49">
        <f t="shared" si="2"/>
        <v>83616896</v>
      </c>
      <c r="C11" s="49">
        <f t="shared" si="2"/>
        <v>84708559</v>
      </c>
      <c r="D11" s="49">
        <f t="shared" si="2"/>
        <v>83561434</v>
      </c>
      <c r="E11" s="49">
        <f t="shared" si="2"/>
        <v>76203424</v>
      </c>
      <c r="F11" s="49">
        <f t="shared" ref="F11:G11" si="13">F70+F129</f>
        <v>82700647</v>
      </c>
      <c r="G11" s="49">
        <f t="shared" si="13"/>
        <v>70878099</v>
      </c>
      <c r="H11" s="49">
        <f t="shared" ref="H11" si="14">H70+H129</f>
        <v>68592598</v>
      </c>
      <c r="I11" s="96"/>
      <c r="T11" s="50"/>
    </row>
    <row r="12" spans="1:20">
      <c r="A12" s="51" t="s">
        <v>95</v>
      </c>
      <c r="B12" s="49">
        <f t="shared" si="2"/>
        <v>0</v>
      </c>
      <c r="C12" s="49">
        <f t="shared" si="2"/>
        <v>0</v>
      </c>
      <c r="D12" s="49">
        <f t="shared" si="2"/>
        <v>0</v>
      </c>
      <c r="E12" s="49">
        <f t="shared" si="2"/>
        <v>0</v>
      </c>
      <c r="F12" s="49">
        <f t="shared" ref="F12:G12" si="15">F71+F130</f>
        <v>0</v>
      </c>
      <c r="G12" s="49">
        <f t="shared" si="15"/>
        <v>0</v>
      </c>
      <c r="H12" s="49">
        <f t="shared" ref="H12" si="16">H71+H130</f>
        <v>0</v>
      </c>
      <c r="I12" s="96"/>
      <c r="T12" s="50"/>
    </row>
    <row r="13" spans="1:20">
      <c r="A13" s="51" t="s">
        <v>97</v>
      </c>
      <c r="B13" s="49">
        <f t="shared" si="2"/>
        <v>0</v>
      </c>
      <c r="C13" s="49">
        <f t="shared" si="2"/>
        <v>0</v>
      </c>
      <c r="D13" s="49">
        <f t="shared" si="2"/>
        <v>0</v>
      </c>
      <c r="E13" s="49">
        <f t="shared" si="2"/>
        <v>0</v>
      </c>
      <c r="F13" s="49">
        <f t="shared" ref="F13:G13" si="17">F72+F131</f>
        <v>0</v>
      </c>
      <c r="G13" s="49">
        <f t="shared" si="17"/>
        <v>0</v>
      </c>
      <c r="H13" s="49">
        <f t="shared" ref="H13" si="18">H72+H131</f>
        <v>0</v>
      </c>
      <c r="I13" s="96"/>
      <c r="T13" s="50"/>
    </row>
    <row r="14" spans="1:20">
      <c r="A14" s="51" t="s">
        <v>99</v>
      </c>
      <c r="B14" s="49">
        <f t="shared" si="2"/>
        <v>0</v>
      </c>
      <c r="C14" s="49">
        <f t="shared" si="2"/>
        <v>0</v>
      </c>
      <c r="D14" s="49">
        <f t="shared" si="2"/>
        <v>0</v>
      </c>
      <c r="E14" s="49">
        <f t="shared" si="2"/>
        <v>0</v>
      </c>
      <c r="F14" s="49">
        <f t="shared" ref="F14:G14" si="19">F73+F132</f>
        <v>0</v>
      </c>
      <c r="G14" s="49">
        <f t="shared" si="19"/>
        <v>0</v>
      </c>
      <c r="H14" s="49">
        <f t="shared" ref="H14" si="20">H73+H132</f>
        <v>0</v>
      </c>
      <c r="I14" s="96"/>
      <c r="T14" s="50"/>
    </row>
    <row r="15" spans="1:20">
      <c r="A15" s="51" t="s">
        <v>101</v>
      </c>
      <c r="B15" s="49">
        <f t="shared" si="2"/>
        <v>0</v>
      </c>
      <c r="C15" s="49">
        <f t="shared" si="2"/>
        <v>0</v>
      </c>
      <c r="D15" s="49">
        <f t="shared" si="2"/>
        <v>0</v>
      </c>
      <c r="E15" s="49">
        <f t="shared" si="2"/>
        <v>0</v>
      </c>
      <c r="F15" s="49">
        <f t="shared" ref="F15:G15" si="21">F74+F133</f>
        <v>0</v>
      </c>
      <c r="G15" s="49">
        <f t="shared" si="21"/>
        <v>0</v>
      </c>
      <c r="H15" s="49">
        <f t="shared" ref="H15" si="22">H74+H133</f>
        <v>0</v>
      </c>
      <c r="I15" s="96"/>
      <c r="T15" s="50"/>
    </row>
    <row r="16" spans="1:20">
      <c r="A16" s="51" t="s">
        <v>102</v>
      </c>
      <c r="B16" s="49">
        <f t="shared" si="2"/>
        <v>0</v>
      </c>
      <c r="C16" s="49">
        <f t="shared" si="2"/>
        <v>0</v>
      </c>
      <c r="D16" s="49">
        <f t="shared" si="2"/>
        <v>80046</v>
      </c>
      <c r="E16" s="49">
        <f t="shared" si="2"/>
        <v>180583</v>
      </c>
      <c r="F16" s="49">
        <f t="shared" ref="F16:G16" si="23">F75+F134</f>
        <v>0</v>
      </c>
      <c r="G16" s="49">
        <f t="shared" si="23"/>
        <v>0</v>
      </c>
      <c r="H16" s="49">
        <f t="shared" ref="H16" si="24">H75+H134</f>
        <v>0</v>
      </c>
      <c r="I16" s="96"/>
      <c r="T16" s="50"/>
    </row>
    <row r="17" spans="1:20">
      <c r="A17" s="51" t="s">
        <v>103</v>
      </c>
      <c r="B17" s="49">
        <f t="shared" si="2"/>
        <v>1605551</v>
      </c>
      <c r="C17" s="49">
        <f t="shared" si="2"/>
        <v>1468381</v>
      </c>
      <c r="D17" s="49">
        <f t="shared" si="2"/>
        <v>1475370</v>
      </c>
      <c r="E17" s="49">
        <f t="shared" si="2"/>
        <v>1509203</v>
      </c>
      <c r="F17" s="49">
        <f t="shared" ref="F17:G17" si="25">F76+F135</f>
        <v>1504988</v>
      </c>
      <c r="G17" s="49">
        <f t="shared" si="25"/>
        <v>1486885</v>
      </c>
      <c r="H17" s="49">
        <f t="shared" ref="H17" si="26">H76+H135</f>
        <v>1477140</v>
      </c>
      <c r="I17" s="96"/>
      <c r="T17" s="50"/>
    </row>
    <row r="18" spans="1:20">
      <c r="A18" s="51" t="s">
        <v>104</v>
      </c>
      <c r="B18" s="49">
        <f t="shared" si="2"/>
        <v>46154084</v>
      </c>
      <c r="C18" s="49">
        <f t="shared" si="2"/>
        <v>40763373</v>
      </c>
      <c r="D18" s="49">
        <f t="shared" si="2"/>
        <v>58586288</v>
      </c>
      <c r="E18" s="49">
        <f t="shared" si="2"/>
        <v>106475907</v>
      </c>
      <c r="F18" s="49">
        <f t="shared" ref="F18:G18" si="27">F77+F136</f>
        <v>108714531</v>
      </c>
      <c r="G18" s="49">
        <f t="shared" si="27"/>
        <v>104551251</v>
      </c>
      <c r="H18" s="49">
        <f t="shared" ref="H18" si="28">H77+H136</f>
        <v>113153288</v>
      </c>
      <c r="I18" s="96"/>
      <c r="T18" s="50"/>
    </row>
    <row r="19" spans="1:20">
      <c r="A19" s="51" t="s">
        <v>105</v>
      </c>
      <c r="B19" s="49">
        <f t="shared" si="2"/>
        <v>0</v>
      </c>
      <c r="C19" s="49">
        <f t="shared" si="2"/>
        <v>0</v>
      </c>
      <c r="D19" s="49">
        <f t="shared" si="2"/>
        <v>0</v>
      </c>
      <c r="E19" s="49">
        <f t="shared" si="2"/>
        <v>0</v>
      </c>
      <c r="F19" s="49">
        <f t="shared" ref="F19:G19" si="29">F78+F137</f>
        <v>0</v>
      </c>
      <c r="G19" s="49">
        <f t="shared" si="29"/>
        <v>0</v>
      </c>
      <c r="H19" s="49">
        <f t="shared" ref="H19" si="30">H78+H137</f>
        <v>0</v>
      </c>
      <c r="I19" s="96"/>
      <c r="T19" s="50"/>
    </row>
    <row r="20" spans="1:20">
      <c r="A20" s="51" t="s">
        <v>107</v>
      </c>
      <c r="B20" s="49">
        <f t="shared" si="2"/>
        <v>0</v>
      </c>
      <c r="C20" s="49">
        <f t="shared" si="2"/>
        <v>0</v>
      </c>
      <c r="D20" s="49">
        <f t="shared" si="2"/>
        <v>0</v>
      </c>
      <c r="E20" s="49">
        <f t="shared" si="2"/>
        <v>0</v>
      </c>
      <c r="F20" s="49">
        <f t="shared" ref="F20:G20" si="31">F79+F138</f>
        <v>0</v>
      </c>
      <c r="G20" s="49">
        <f t="shared" si="31"/>
        <v>0</v>
      </c>
      <c r="H20" s="49">
        <f t="shared" ref="H20" si="32">H79+H138</f>
        <v>0</v>
      </c>
      <c r="I20" s="96"/>
      <c r="T20" s="50"/>
    </row>
    <row r="21" spans="1:20">
      <c r="A21" s="51" t="s">
        <v>76</v>
      </c>
      <c r="B21" s="49">
        <f t="shared" si="2"/>
        <v>14105000</v>
      </c>
      <c r="C21" s="49">
        <f t="shared" si="2"/>
        <v>13440673</v>
      </c>
      <c r="D21" s="49">
        <f t="shared" si="2"/>
        <v>14437440</v>
      </c>
      <c r="E21" s="49">
        <f t="shared" si="2"/>
        <v>15197598</v>
      </c>
      <c r="F21" s="49">
        <f t="shared" ref="F21:G21" si="33">F80+F139</f>
        <v>17989945</v>
      </c>
      <c r="G21" s="49">
        <f t="shared" si="33"/>
        <v>18374856</v>
      </c>
      <c r="H21" s="49">
        <f t="shared" ref="H21" si="34">H80+H139</f>
        <v>15996986</v>
      </c>
      <c r="I21" s="96"/>
      <c r="T21" s="50"/>
    </row>
    <row r="22" spans="1:20">
      <c r="A22" s="51" t="s">
        <v>110</v>
      </c>
      <c r="B22" s="49">
        <f t="shared" si="2"/>
        <v>0</v>
      </c>
      <c r="C22" s="49">
        <f t="shared" si="2"/>
        <v>0</v>
      </c>
      <c r="D22" s="49">
        <f t="shared" si="2"/>
        <v>0</v>
      </c>
      <c r="E22" s="49">
        <f t="shared" si="2"/>
        <v>0</v>
      </c>
      <c r="F22" s="49">
        <f t="shared" ref="F22:G22" si="35">F81+F140</f>
        <v>0</v>
      </c>
      <c r="G22" s="49">
        <f t="shared" si="35"/>
        <v>0</v>
      </c>
      <c r="H22" s="49">
        <f t="shared" ref="H22" si="36">H81+H140</f>
        <v>0</v>
      </c>
      <c r="I22" s="96"/>
      <c r="T22" s="50"/>
    </row>
    <row r="23" spans="1:20">
      <c r="A23" s="51" t="s">
        <v>111</v>
      </c>
      <c r="B23" s="49">
        <f t="shared" si="2"/>
        <v>68484619</v>
      </c>
      <c r="C23" s="49">
        <f t="shared" si="2"/>
        <v>64196860</v>
      </c>
      <c r="D23" s="49">
        <f t="shared" si="2"/>
        <v>45991489</v>
      </c>
      <c r="E23" s="49">
        <f t="shared" si="2"/>
        <v>45489640</v>
      </c>
      <c r="F23" s="49">
        <f t="shared" ref="F23:G23" si="37">F82+F141</f>
        <v>40644145</v>
      </c>
      <c r="G23" s="49">
        <f t="shared" si="37"/>
        <v>51151399</v>
      </c>
      <c r="H23" s="49">
        <f t="shared" ref="H23" si="38">H82+H141</f>
        <v>56042571</v>
      </c>
      <c r="I23" s="96"/>
      <c r="T23" s="50"/>
    </row>
    <row r="24" spans="1:20">
      <c r="A24" s="51" t="s">
        <v>113</v>
      </c>
      <c r="B24" s="49">
        <f t="shared" si="2"/>
        <v>5387299</v>
      </c>
      <c r="C24" s="49">
        <f t="shared" si="2"/>
        <v>5321153</v>
      </c>
      <c r="D24" s="49">
        <f t="shared" si="2"/>
        <v>414667</v>
      </c>
      <c r="E24" s="49">
        <f t="shared" si="2"/>
        <v>718507</v>
      </c>
      <c r="F24" s="49">
        <f t="shared" ref="F24:G24" si="39">F83+F142</f>
        <v>594838</v>
      </c>
      <c r="G24" s="49">
        <f t="shared" si="39"/>
        <v>507091</v>
      </c>
      <c r="H24" s="49">
        <f t="shared" ref="H24" si="40">H83+H142</f>
        <v>532962</v>
      </c>
      <c r="I24" s="96"/>
      <c r="T24" s="50"/>
    </row>
    <row r="25" spans="1:20">
      <c r="A25" s="51" t="s">
        <v>78</v>
      </c>
      <c r="B25" s="49">
        <f t="shared" si="2"/>
        <v>86193197</v>
      </c>
      <c r="C25" s="49">
        <f t="shared" si="2"/>
        <v>73817395</v>
      </c>
      <c r="D25" s="49">
        <f t="shared" si="2"/>
        <v>55962039</v>
      </c>
      <c r="E25" s="49">
        <f t="shared" si="2"/>
        <v>58188198</v>
      </c>
      <c r="F25" s="49">
        <f t="shared" ref="F25:G25" si="41">F84+F143</f>
        <v>70018413</v>
      </c>
      <c r="G25" s="49">
        <f t="shared" si="41"/>
        <v>76529943</v>
      </c>
      <c r="H25" s="49">
        <f t="shared" ref="H25" si="42">H84+H143</f>
        <v>58021165</v>
      </c>
      <c r="I25" s="96"/>
      <c r="T25" s="50"/>
    </row>
    <row r="26" spans="1:20">
      <c r="A26" s="51" t="s">
        <v>116</v>
      </c>
      <c r="B26" s="49">
        <f t="shared" si="2"/>
        <v>860667</v>
      </c>
      <c r="C26" s="49">
        <f t="shared" si="2"/>
        <v>4110780</v>
      </c>
      <c r="D26" s="49">
        <f t="shared" si="2"/>
        <v>0</v>
      </c>
      <c r="E26" s="49">
        <f t="shared" si="2"/>
        <v>0</v>
      </c>
      <c r="F26" s="49">
        <f t="shared" ref="F26:G26" si="43">F85+F144</f>
        <v>0</v>
      </c>
      <c r="G26" s="49">
        <f t="shared" si="43"/>
        <v>0</v>
      </c>
      <c r="H26" s="49">
        <f t="shared" ref="H26" si="44">H85+H144</f>
        <v>0</v>
      </c>
      <c r="I26" s="96"/>
      <c r="T26" s="50"/>
    </row>
    <row r="27" spans="1:20">
      <c r="A27" s="51" t="s">
        <v>117</v>
      </c>
      <c r="B27" s="49">
        <f t="shared" si="2"/>
        <v>205124250</v>
      </c>
      <c r="C27" s="49">
        <f t="shared" si="2"/>
        <v>221614377</v>
      </c>
      <c r="D27" s="49">
        <f t="shared" si="2"/>
        <v>186192698</v>
      </c>
      <c r="E27" s="49">
        <f t="shared" si="2"/>
        <v>187156948</v>
      </c>
      <c r="F27" s="49">
        <f t="shared" ref="F27:G27" si="45">F86+F145</f>
        <v>188527198</v>
      </c>
      <c r="G27" s="49">
        <f t="shared" si="45"/>
        <v>191412698</v>
      </c>
      <c r="H27" s="49">
        <f t="shared" ref="H27" si="46">H86+H145</f>
        <v>157549750</v>
      </c>
      <c r="I27" s="96"/>
      <c r="T27" s="50"/>
    </row>
    <row r="28" spans="1:20">
      <c r="A28" s="51" t="s">
        <v>77</v>
      </c>
      <c r="B28" s="49">
        <f t="shared" si="2"/>
        <v>5700000</v>
      </c>
      <c r="C28" s="49">
        <f t="shared" si="2"/>
        <v>5700000</v>
      </c>
      <c r="D28" s="49">
        <f t="shared" si="2"/>
        <v>5700000</v>
      </c>
      <c r="E28" s="49">
        <f t="shared" si="2"/>
        <v>5700000</v>
      </c>
      <c r="F28" s="49">
        <f t="shared" ref="F28:G28" si="47">F87+F146</f>
        <v>5700000</v>
      </c>
      <c r="G28" s="49">
        <f t="shared" si="47"/>
        <v>5700000</v>
      </c>
      <c r="H28" s="49">
        <f t="shared" ref="H28" si="48">H87+H146</f>
        <v>5700000</v>
      </c>
      <c r="I28" s="96"/>
      <c r="T28" s="50"/>
    </row>
    <row r="29" spans="1:20">
      <c r="A29" s="51" t="s">
        <v>120</v>
      </c>
      <c r="B29" s="49">
        <f t="shared" si="2"/>
        <v>0</v>
      </c>
      <c r="C29" s="49">
        <f t="shared" si="2"/>
        <v>0</v>
      </c>
      <c r="D29" s="49">
        <f t="shared" si="2"/>
        <v>0</v>
      </c>
      <c r="E29" s="49">
        <f t="shared" si="2"/>
        <v>0</v>
      </c>
      <c r="F29" s="49">
        <f t="shared" ref="F29:G29" si="49">F88+F147</f>
        <v>0</v>
      </c>
      <c r="G29" s="49">
        <f t="shared" si="49"/>
        <v>0</v>
      </c>
      <c r="H29" s="49">
        <f t="shared" ref="H29" si="50">H88+H147</f>
        <v>0</v>
      </c>
      <c r="I29" s="96"/>
      <c r="T29" s="50"/>
    </row>
    <row r="30" spans="1:20">
      <c r="A30" s="51" t="s">
        <v>122</v>
      </c>
      <c r="B30" s="49">
        <f t="shared" si="2"/>
        <v>0</v>
      </c>
      <c r="C30" s="49">
        <f t="shared" si="2"/>
        <v>0</v>
      </c>
      <c r="D30" s="49">
        <f t="shared" si="2"/>
        <v>0</v>
      </c>
      <c r="E30" s="49">
        <f t="shared" si="2"/>
        <v>0</v>
      </c>
      <c r="F30" s="49">
        <f t="shared" ref="F30:G30" si="51">F89+F148</f>
        <v>0</v>
      </c>
      <c r="G30" s="49">
        <f t="shared" si="51"/>
        <v>0</v>
      </c>
      <c r="H30" s="49">
        <f t="shared" ref="H30" si="52">H89+H148</f>
        <v>0</v>
      </c>
      <c r="I30" s="96"/>
      <c r="T30" s="50"/>
    </row>
    <row r="31" spans="1:20">
      <c r="A31" s="51" t="s">
        <v>124</v>
      </c>
      <c r="B31" s="49">
        <f t="shared" si="2"/>
        <v>0</v>
      </c>
      <c r="C31" s="49">
        <f t="shared" si="2"/>
        <v>0</v>
      </c>
      <c r="D31" s="49">
        <f t="shared" si="2"/>
        <v>0</v>
      </c>
      <c r="E31" s="49">
        <f t="shared" si="2"/>
        <v>0</v>
      </c>
      <c r="F31" s="49">
        <f t="shared" ref="F31:G31" si="53">F90+F149</f>
        <v>0</v>
      </c>
      <c r="G31" s="49">
        <f t="shared" si="53"/>
        <v>0</v>
      </c>
      <c r="H31" s="49">
        <f t="shared" ref="H31" si="54">H90+H149</f>
        <v>0</v>
      </c>
      <c r="I31" s="96"/>
      <c r="T31" s="50"/>
    </row>
    <row r="32" spans="1:20">
      <c r="A32" s="51" t="s">
        <v>126</v>
      </c>
      <c r="B32" s="49">
        <f t="shared" si="2"/>
        <v>0</v>
      </c>
      <c r="C32" s="49">
        <f t="shared" si="2"/>
        <v>0</v>
      </c>
      <c r="D32" s="49">
        <f t="shared" si="2"/>
        <v>0</v>
      </c>
      <c r="E32" s="49">
        <f t="shared" si="2"/>
        <v>0</v>
      </c>
      <c r="F32" s="49">
        <f t="shared" ref="F32:G32" si="55">F91+F150</f>
        <v>0</v>
      </c>
      <c r="G32" s="49">
        <f t="shared" si="55"/>
        <v>0</v>
      </c>
      <c r="H32" s="49">
        <f t="shared" ref="H32" si="56">H91+H150</f>
        <v>0</v>
      </c>
      <c r="I32" s="96"/>
      <c r="T32" s="50"/>
    </row>
    <row r="33" spans="1:20">
      <c r="A33" s="51" t="s">
        <v>127</v>
      </c>
      <c r="B33" s="49">
        <f t="shared" si="2"/>
        <v>0</v>
      </c>
      <c r="C33" s="49">
        <f t="shared" si="2"/>
        <v>0</v>
      </c>
      <c r="D33" s="49">
        <f t="shared" si="2"/>
        <v>0</v>
      </c>
      <c r="E33" s="49">
        <f t="shared" si="2"/>
        <v>0</v>
      </c>
      <c r="F33" s="49">
        <f t="shared" ref="F33:G33" si="57">F92+F151</f>
        <v>3006129</v>
      </c>
      <c r="G33" s="49">
        <f t="shared" si="57"/>
        <v>0</v>
      </c>
      <c r="H33" s="49">
        <f t="shared" ref="H33" si="58">H92+H151</f>
        <v>0</v>
      </c>
      <c r="I33" s="96"/>
      <c r="T33" s="50"/>
    </row>
    <row r="34" spans="1:20">
      <c r="A34" s="51" t="s">
        <v>128</v>
      </c>
      <c r="B34" s="49">
        <f t="shared" si="2"/>
        <v>0</v>
      </c>
      <c r="C34" s="49">
        <f t="shared" si="2"/>
        <v>0</v>
      </c>
      <c r="D34" s="49">
        <f t="shared" si="2"/>
        <v>0</v>
      </c>
      <c r="E34" s="49">
        <f t="shared" si="2"/>
        <v>0</v>
      </c>
      <c r="F34" s="49">
        <f t="shared" ref="F34:G34" si="59">F93+F152</f>
        <v>0</v>
      </c>
      <c r="G34" s="49">
        <f t="shared" si="59"/>
        <v>0</v>
      </c>
      <c r="H34" s="49">
        <f t="shared" ref="H34" si="60">H93+H152</f>
        <v>0</v>
      </c>
      <c r="I34" s="96"/>
      <c r="T34" s="50"/>
    </row>
    <row r="35" spans="1:20">
      <c r="A35" s="51" t="s">
        <v>130</v>
      </c>
      <c r="B35" s="49">
        <f t="shared" si="2"/>
        <v>455799464</v>
      </c>
      <c r="C35" s="49">
        <f t="shared" si="2"/>
        <v>506243634</v>
      </c>
      <c r="D35" s="49">
        <f t="shared" si="2"/>
        <v>560008556</v>
      </c>
      <c r="E35" s="49">
        <f t="shared" si="2"/>
        <v>549240378</v>
      </c>
      <c r="F35" s="49">
        <f t="shared" ref="F35:G35" si="61">F94+F153</f>
        <v>559776791</v>
      </c>
      <c r="G35" s="49">
        <f t="shared" si="61"/>
        <v>614996644</v>
      </c>
      <c r="H35" s="49">
        <f t="shared" ref="H35" si="62">H94+H153</f>
        <v>608582863.20000005</v>
      </c>
      <c r="I35" s="96"/>
      <c r="T35" s="50"/>
    </row>
    <row r="36" spans="1:20">
      <c r="A36" s="51" t="s">
        <v>131</v>
      </c>
      <c r="B36" s="49">
        <f t="shared" si="2"/>
        <v>6100000</v>
      </c>
      <c r="C36" s="49">
        <f t="shared" si="2"/>
        <v>17100000</v>
      </c>
      <c r="D36" s="49">
        <f t="shared" si="2"/>
        <v>17600000</v>
      </c>
      <c r="E36" s="49">
        <f t="shared" si="2"/>
        <v>41167881</v>
      </c>
      <c r="F36" s="49">
        <f t="shared" ref="F36:G36" si="63">F95+F154</f>
        <v>47613505</v>
      </c>
      <c r="G36" s="49">
        <f t="shared" si="63"/>
        <v>70360574</v>
      </c>
      <c r="H36" s="49">
        <f t="shared" ref="H36" si="64">H95+H154</f>
        <v>55012926.75</v>
      </c>
      <c r="I36" s="96"/>
      <c r="T36" s="50"/>
    </row>
    <row r="37" spans="1:20">
      <c r="A37" s="51" t="s">
        <v>132</v>
      </c>
      <c r="B37" s="49">
        <f t="shared" si="2"/>
        <v>233737315</v>
      </c>
      <c r="C37" s="49">
        <f t="shared" si="2"/>
        <v>466203311</v>
      </c>
      <c r="D37" s="49">
        <f t="shared" si="2"/>
        <v>467684846</v>
      </c>
      <c r="E37" s="49">
        <f t="shared" si="2"/>
        <v>498969635</v>
      </c>
      <c r="F37" s="49">
        <f t="shared" ref="F37:G37" si="65">F96+F155</f>
        <v>492403097</v>
      </c>
      <c r="G37" s="49">
        <f t="shared" si="65"/>
        <v>496528647</v>
      </c>
      <c r="H37" s="49">
        <f t="shared" ref="H37" si="66">H96+H155</f>
        <v>818713106</v>
      </c>
      <c r="I37" s="96"/>
      <c r="T37" s="50"/>
    </row>
    <row r="38" spans="1:20">
      <c r="A38" s="51" t="s">
        <v>75</v>
      </c>
      <c r="B38" s="49">
        <f t="shared" si="2"/>
        <v>100552225</v>
      </c>
      <c r="C38" s="49">
        <f t="shared" si="2"/>
        <v>109637880</v>
      </c>
      <c r="D38" s="49">
        <f t="shared" si="2"/>
        <v>115709180</v>
      </c>
      <c r="E38" s="49">
        <f t="shared" si="2"/>
        <v>120828052</v>
      </c>
      <c r="F38" s="49">
        <f t="shared" ref="F38:G38" si="67">F97+F156</f>
        <v>90202632</v>
      </c>
      <c r="G38" s="49">
        <f t="shared" si="67"/>
        <v>92153060</v>
      </c>
      <c r="H38" s="49">
        <f t="shared" ref="H38" si="68">H97+H156</f>
        <v>76712561</v>
      </c>
      <c r="I38" s="96"/>
      <c r="T38" s="50"/>
    </row>
    <row r="39" spans="1:20">
      <c r="A39" s="51" t="s">
        <v>133</v>
      </c>
      <c r="B39" s="49">
        <f t="shared" si="2"/>
        <v>0</v>
      </c>
      <c r="C39" s="49">
        <f t="shared" si="2"/>
        <v>0</v>
      </c>
      <c r="D39" s="49">
        <f t="shared" si="2"/>
        <v>0</v>
      </c>
      <c r="E39" s="49">
        <f t="shared" si="2"/>
        <v>0</v>
      </c>
      <c r="F39" s="49">
        <f t="shared" ref="F39:G39" si="69">F98+F157</f>
        <v>0</v>
      </c>
      <c r="G39" s="49">
        <f t="shared" si="69"/>
        <v>0</v>
      </c>
      <c r="H39" s="49">
        <f t="shared" ref="H39" si="70">H98+H157</f>
        <v>0</v>
      </c>
      <c r="I39" s="96"/>
      <c r="T39" s="50"/>
    </row>
    <row r="40" spans="1:20">
      <c r="A40" s="51" t="s">
        <v>134</v>
      </c>
      <c r="B40" s="49">
        <f t="shared" si="2"/>
        <v>0</v>
      </c>
      <c r="C40" s="49">
        <f t="shared" si="2"/>
        <v>0</v>
      </c>
      <c r="D40" s="49">
        <f t="shared" si="2"/>
        <v>0</v>
      </c>
      <c r="E40" s="49">
        <f t="shared" si="2"/>
        <v>0</v>
      </c>
      <c r="F40" s="49">
        <f t="shared" ref="F40:G40" si="71">F99+F158</f>
        <v>0</v>
      </c>
      <c r="G40" s="49">
        <f t="shared" si="71"/>
        <v>157631</v>
      </c>
      <c r="H40" s="49">
        <f t="shared" ref="H40" si="72">H99+H158</f>
        <v>573806</v>
      </c>
      <c r="I40" s="96"/>
      <c r="T40" s="50"/>
    </row>
    <row r="41" spans="1:20">
      <c r="A41" s="51" t="s">
        <v>136</v>
      </c>
      <c r="B41" s="49">
        <f t="shared" si="2"/>
        <v>11795965</v>
      </c>
      <c r="C41" s="49">
        <f t="shared" si="2"/>
        <v>12006033</v>
      </c>
      <c r="D41" s="49">
        <f t="shared" si="2"/>
        <v>12079314</v>
      </c>
      <c r="E41" s="49">
        <f t="shared" si="2"/>
        <v>12079314</v>
      </c>
      <c r="F41" s="49">
        <f t="shared" ref="F41:G41" si="73">F100+F159</f>
        <v>9059485</v>
      </c>
      <c r="G41" s="49">
        <f t="shared" si="73"/>
        <v>0</v>
      </c>
      <c r="H41" s="49">
        <f t="shared" ref="H41" si="74">H100+H159</f>
        <v>0</v>
      </c>
      <c r="I41" s="96"/>
      <c r="T41" s="50"/>
    </row>
    <row r="42" spans="1:20">
      <c r="A42" s="51" t="s">
        <v>145</v>
      </c>
      <c r="B42" s="49">
        <f t="shared" si="2"/>
        <v>8116027</v>
      </c>
      <c r="C42" s="49">
        <f t="shared" si="2"/>
        <v>8729680</v>
      </c>
      <c r="D42" s="49">
        <f t="shared" si="2"/>
        <v>12001108</v>
      </c>
      <c r="E42" s="49">
        <f t="shared" si="2"/>
        <v>8629903</v>
      </c>
      <c r="F42" s="49">
        <f t="shared" ref="F42:G42" si="75">F101+F160</f>
        <v>11924202</v>
      </c>
      <c r="G42" s="49">
        <f t="shared" si="75"/>
        <v>11598543</v>
      </c>
      <c r="H42" s="49">
        <f t="shared" ref="H42" si="76">H101+H160</f>
        <v>14128933</v>
      </c>
      <c r="I42" s="96"/>
      <c r="T42" s="50"/>
    </row>
    <row r="43" spans="1:20">
      <c r="A43" s="51" t="s">
        <v>138</v>
      </c>
      <c r="B43" s="49">
        <f t="shared" si="2"/>
        <v>0</v>
      </c>
      <c r="C43" s="49">
        <f t="shared" si="2"/>
        <v>0</v>
      </c>
      <c r="D43" s="49">
        <f t="shared" si="2"/>
        <v>154676877</v>
      </c>
      <c r="E43" s="49">
        <f t="shared" si="2"/>
        <v>176996710</v>
      </c>
      <c r="F43" s="49">
        <f t="shared" ref="F43:G43" si="77">F102+F161</f>
        <v>235878755</v>
      </c>
      <c r="G43" s="49">
        <f t="shared" si="77"/>
        <v>219345107</v>
      </c>
      <c r="H43" s="49">
        <f t="shared" ref="H43" si="78">H102+H161</f>
        <v>221516589</v>
      </c>
      <c r="I43" s="96"/>
      <c r="T43" s="50"/>
    </row>
    <row r="44" spans="1:20">
      <c r="A44" s="51" t="s">
        <v>140</v>
      </c>
      <c r="B44" s="49">
        <f t="shared" si="2"/>
        <v>0</v>
      </c>
      <c r="C44" s="49">
        <f t="shared" si="2"/>
        <v>800000</v>
      </c>
      <c r="D44" s="49">
        <f t="shared" si="2"/>
        <v>800000</v>
      </c>
      <c r="E44" s="49">
        <f t="shared" si="2"/>
        <v>0</v>
      </c>
      <c r="F44" s="49">
        <f t="shared" ref="F44:G44" si="79">F103+F162</f>
        <v>0</v>
      </c>
      <c r="G44" s="49">
        <f t="shared" si="79"/>
        <v>1190000</v>
      </c>
      <c r="H44" s="49">
        <f t="shared" ref="H44" si="80">H103+H162</f>
        <v>1190000</v>
      </c>
      <c r="I44" s="96"/>
      <c r="T44" s="50"/>
    </row>
    <row r="45" spans="1:20">
      <c r="A45" s="51" t="s">
        <v>142</v>
      </c>
      <c r="B45" s="49">
        <f t="shared" si="2"/>
        <v>0</v>
      </c>
      <c r="C45" s="49">
        <f t="shared" si="2"/>
        <v>27966224</v>
      </c>
      <c r="D45" s="49">
        <f t="shared" si="2"/>
        <v>26794402</v>
      </c>
      <c r="E45" s="49">
        <f t="shared" si="2"/>
        <v>26381757</v>
      </c>
      <c r="F45" s="49">
        <f t="shared" ref="F45:G45" si="81">F104+F163</f>
        <v>27192812</v>
      </c>
      <c r="G45" s="49">
        <f t="shared" si="81"/>
        <v>27777019</v>
      </c>
      <c r="H45" s="49">
        <f t="shared" ref="H45" si="82">H104+H163</f>
        <v>25975979</v>
      </c>
      <c r="I45" s="96"/>
      <c r="T45" s="50"/>
    </row>
    <row r="46" spans="1:20">
      <c r="A46" s="51" t="s">
        <v>144</v>
      </c>
      <c r="B46" s="49">
        <f t="shared" si="2"/>
        <v>0</v>
      </c>
      <c r="C46" s="49">
        <f t="shared" si="2"/>
        <v>0</v>
      </c>
      <c r="D46" s="49">
        <f t="shared" si="2"/>
        <v>0</v>
      </c>
      <c r="E46" s="49">
        <f t="shared" si="2"/>
        <v>0</v>
      </c>
      <c r="F46" s="49">
        <f t="shared" ref="F46:G46" si="83">F105+F164</f>
        <v>0</v>
      </c>
      <c r="G46" s="49">
        <f t="shared" si="83"/>
        <v>0</v>
      </c>
      <c r="H46" s="49">
        <f t="shared" ref="H46" si="84">H105+H164</f>
        <v>0</v>
      </c>
      <c r="I46" s="96"/>
      <c r="T46" s="50"/>
    </row>
    <row r="47" spans="1:20">
      <c r="A47" s="51" t="s">
        <v>146</v>
      </c>
      <c r="B47" s="49">
        <f t="shared" si="2"/>
        <v>61800907</v>
      </c>
      <c r="C47" s="49">
        <f t="shared" si="2"/>
        <v>48107248</v>
      </c>
      <c r="D47" s="49">
        <f t="shared" si="2"/>
        <v>61667812</v>
      </c>
      <c r="E47" s="49">
        <f t="shared" si="2"/>
        <v>85989536</v>
      </c>
      <c r="F47" s="49">
        <f t="shared" ref="F47:G47" si="85">F106+F165</f>
        <v>82092010</v>
      </c>
      <c r="G47" s="49">
        <f t="shared" si="85"/>
        <v>83206692</v>
      </c>
      <c r="H47" s="49">
        <f t="shared" ref="H47" si="86">H106+H165</f>
        <v>83442559</v>
      </c>
      <c r="I47" s="96"/>
      <c r="T47" s="50"/>
    </row>
    <row r="48" spans="1:20">
      <c r="A48" s="51" t="s">
        <v>148</v>
      </c>
      <c r="B48" s="49">
        <f t="shared" si="2"/>
        <v>374495148</v>
      </c>
      <c r="C48" s="49">
        <f t="shared" si="2"/>
        <v>348283347</v>
      </c>
      <c r="D48" s="49">
        <f t="shared" si="2"/>
        <v>342673572</v>
      </c>
      <c r="E48" s="49">
        <f t="shared" si="2"/>
        <v>340550245</v>
      </c>
      <c r="F48" s="49">
        <f t="shared" ref="F48:G48" si="87">F107+F166</f>
        <v>349681944</v>
      </c>
      <c r="G48" s="49">
        <f t="shared" si="87"/>
        <v>339179192</v>
      </c>
      <c r="H48" s="49">
        <f t="shared" ref="H48" si="88">H107+H166</f>
        <v>325879048</v>
      </c>
      <c r="I48" s="96"/>
      <c r="T48" s="50"/>
    </row>
    <row r="49" spans="1:20">
      <c r="A49" s="51" t="s">
        <v>150</v>
      </c>
      <c r="B49" s="49">
        <f t="shared" si="2"/>
        <v>630974</v>
      </c>
      <c r="C49" s="49">
        <f t="shared" si="2"/>
        <v>1202670</v>
      </c>
      <c r="D49" s="49">
        <f t="shared" si="2"/>
        <v>5501440</v>
      </c>
      <c r="E49" s="49">
        <f t="shared" si="2"/>
        <v>7767330</v>
      </c>
      <c r="F49" s="49">
        <f t="shared" ref="F49:G49" si="89">F108+F167</f>
        <v>10122085</v>
      </c>
      <c r="G49" s="49">
        <f t="shared" si="89"/>
        <v>12485909</v>
      </c>
      <c r="H49" s="49">
        <f t="shared" ref="H49" si="90">H108+H167</f>
        <v>1878271</v>
      </c>
      <c r="I49" s="96"/>
      <c r="T49" s="50"/>
    </row>
    <row r="50" spans="1:20">
      <c r="A50" s="51" t="s">
        <v>152</v>
      </c>
      <c r="B50" s="49">
        <f t="shared" si="2"/>
        <v>0</v>
      </c>
      <c r="C50" s="49">
        <f t="shared" si="2"/>
        <v>0</v>
      </c>
      <c r="D50" s="49">
        <f t="shared" si="2"/>
        <v>0</v>
      </c>
      <c r="E50" s="49">
        <f t="shared" si="2"/>
        <v>0</v>
      </c>
      <c r="F50" s="49">
        <f t="shared" ref="F50:G50" si="91">F109+F168</f>
        <v>0</v>
      </c>
      <c r="G50" s="49">
        <f t="shared" si="91"/>
        <v>0</v>
      </c>
      <c r="H50" s="49">
        <f t="shared" ref="H50" si="92">H109+H168</f>
        <v>0</v>
      </c>
      <c r="I50" s="96"/>
      <c r="T50" s="50"/>
    </row>
    <row r="51" spans="1:20">
      <c r="A51" s="51" t="s">
        <v>153</v>
      </c>
      <c r="B51" s="49">
        <f t="shared" si="2"/>
        <v>0</v>
      </c>
      <c r="C51" s="49">
        <f t="shared" si="2"/>
        <v>4265752</v>
      </c>
      <c r="D51" s="49">
        <f t="shared" si="2"/>
        <v>0</v>
      </c>
      <c r="E51" s="49">
        <f t="shared" si="2"/>
        <v>4382910</v>
      </c>
      <c r="F51" s="49">
        <f t="shared" ref="F51:G51" si="93">F110+F169</f>
        <v>4009297</v>
      </c>
      <c r="G51" s="49">
        <f t="shared" si="93"/>
        <v>6634516</v>
      </c>
      <c r="H51" s="49">
        <f t="shared" ref="H51" si="94">H110+H169</f>
        <v>5980625</v>
      </c>
      <c r="I51" s="96"/>
      <c r="T51" s="50"/>
    </row>
    <row r="52" spans="1:20">
      <c r="A52" s="51" t="s">
        <v>154</v>
      </c>
      <c r="B52" s="49">
        <f t="shared" si="2"/>
        <v>48715950</v>
      </c>
      <c r="C52" s="49">
        <f t="shared" si="2"/>
        <v>56587992</v>
      </c>
      <c r="D52" s="49">
        <f t="shared" si="2"/>
        <v>61124780</v>
      </c>
      <c r="E52" s="49">
        <f t="shared" si="2"/>
        <v>39450497</v>
      </c>
      <c r="F52" s="49">
        <f t="shared" ref="F52:G52" si="95">F111+F170</f>
        <v>50234690</v>
      </c>
      <c r="G52" s="49">
        <f t="shared" si="95"/>
        <v>51342639</v>
      </c>
      <c r="H52" s="49">
        <f t="shared" ref="H52" si="96">H111+H170</f>
        <v>63677584</v>
      </c>
      <c r="I52" s="96"/>
      <c r="T52" s="50"/>
    </row>
    <row r="53" spans="1:20">
      <c r="A53" s="51" t="s">
        <v>155</v>
      </c>
      <c r="B53" s="49">
        <f t="shared" si="2"/>
        <v>0</v>
      </c>
      <c r="C53" s="49">
        <f t="shared" si="2"/>
        <v>0</v>
      </c>
      <c r="D53" s="49">
        <f t="shared" si="2"/>
        <v>0</v>
      </c>
      <c r="E53" s="49">
        <f t="shared" si="2"/>
        <v>0</v>
      </c>
      <c r="F53" s="49">
        <f t="shared" ref="F53:G53" si="97">F112+F171</f>
        <v>0</v>
      </c>
      <c r="G53" s="49">
        <f t="shared" si="97"/>
        <v>0</v>
      </c>
      <c r="H53" s="49">
        <f t="shared" ref="H53" si="98">H112+H171</f>
        <v>0</v>
      </c>
      <c r="I53" s="96"/>
      <c r="T53" s="50"/>
    </row>
    <row r="54" spans="1:20">
      <c r="A54" s="51" t="s">
        <v>157</v>
      </c>
      <c r="B54" s="49">
        <f t="shared" si="2"/>
        <v>0</v>
      </c>
      <c r="C54" s="49">
        <f t="shared" si="2"/>
        <v>0</v>
      </c>
      <c r="D54" s="49">
        <f t="shared" si="2"/>
        <v>0</v>
      </c>
      <c r="E54" s="49">
        <f t="shared" si="2"/>
        <v>0</v>
      </c>
      <c r="F54" s="49">
        <f t="shared" ref="F54:G54" si="99">F113+F172</f>
        <v>0</v>
      </c>
      <c r="G54" s="49">
        <f t="shared" si="99"/>
        <v>0</v>
      </c>
      <c r="H54" s="49">
        <f t="shared" ref="H54" si="100">H113+H172</f>
        <v>0</v>
      </c>
      <c r="I54" s="96"/>
      <c r="T54" s="50"/>
    </row>
    <row r="55" spans="1:20">
      <c r="A55" s="51" t="s">
        <v>158</v>
      </c>
      <c r="B55" s="49">
        <f t="shared" si="2"/>
        <v>0</v>
      </c>
      <c r="C55" s="49">
        <f t="shared" si="2"/>
        <v>2668078</v>
      </c>
      <c r="D55" s="49">
        <f t="shared" si="2"/>
        <v>1015749</v>
      </c>
      <c r="E55" s="49">
        <f t="shared" si="2"/>
        <v>939028</v>
      </c>
      <c r="F55" s="49">
        <f t="shared" ref="F55:G55" si="101">F114+F173</f>
        <v>0</v>
      </c>
      <c r="G55" s="49">
        <f t="shared" si="101"/>
        <v>1709484</v>
      </c>
      <c r="H55" s="49">
        <f t="shared" ref="H55" si="102">H114+H173</f>
        <v>1606145</v>
      </c>
      <c r="I55" s="96"/>
      <c r="T55" s="50"/>
    </row>
    <row r="56" spans="1:20" s="62" customFormat="1">
      <c r="A56" s="59" t="s">
        <v>159</v>
      </c>
      <c r="B56" s="49">
        <f t="shared" si="2"/>
        <v>1988947311</v>
      </c>
      <c r="C56" s="49">
        <f t="shared" si="2"/>
        <v>2300244894</v>
      </c>
      <c r="D56" s="49">
        <f t="shared" si="2"/>
        <v>2513434245</v>
      </c>
      <c r="E56" s="49">
        <f t="shared" si="2"/>
        <v>2602827556</v>
      </c>
      <c r="F56" s="49">
        <f t="shared" ref="F56:G56" si="103">F115+F174</f>
        <v>2601062786</v>
      </c>
      <c r="G56" s="49">
        <f t="shared" si="103"/>
        <v>2677958435</v>
      </c>
      <c r="H56" s="49">
        <f t="shared" ref="H56" si="104">H115+H174</f>
        <v>2929319180.9499998</v>
      </c>
      <c r="I56" s="168">
        <f>(F56-B56)/B56</f>
        <v>0.30775851708823876</v>
      </c>
    </row>
    <row r="57" spans="1:20">
      <c r="A57" s="82"/>
    </row>
    <row r="58" spans="1:20">
      <c r="A58" s="83"/>
    </row>
    <row r="59" spans="1:20">
      <c r="A59" s="84"/>
      <c r="D59" s="49">
        <f>COUNTIF(D5:D55, "&gt;0")</f>
        <v>27</v>
      </c>
    </row>
    <row r="60" spans="1:20">
      <c r="A60" s="85"/>
    </row>
    <row r="61" spans="1:20" ht="12.75" customHeight="1">
      <c r="A61" s="86"/>
      <c r="P61" s="63"/>
    </row>
    <row r="62" spans="1:20" ht="12.75" customHeight="1">
      <c r="A62" s="396" t="s">
        <v>156</v>
      </c>
      <c r="B62" s="402">
        <v>2015</v>
      </c>
      <c r="C62" s="402">
        <v>2016</v>
      </c>
      <c r="D62" s="402">
        <v>2017</v>
      </c>
      <c r="E62" s="402">
        <v>2018</v>
      </c>
      <c r="F62" s="402">
        <v>2019</v>
      </c>
      <c r="G62" s="402">
        <v>2020</v>
      </c>
      <c r="H62" s="402">
        <v>2021</v>
      </c>
    </row>
    <row r="63" spans="1:20">
      <c r="A63" s="396"/>
      <c r="B63" s="398"/>
      <c r="C63" s="398"/>
      <c r="D63" s="398"/>
      <c r="E63" s="398"/>
      <c r="F63" s="398"/>
      <c r="G63" s="398"/>
      <c r="H63" s="398"/>
    </row>
    <row r="64" spans="1:20">
      <c r="A64" s="51" t="s">
        <v>82</v>
      </c>
      <c r="B64" s="123">
        <v>0</v>
      </c>
      <c r="C64" s="226">
        <v>0</v>
      </c>
      <c r="D64" s="49">
        <v>0</v>
      </c>
      <c r="E64" s="49">
        <v>0</v>
      </c>
      <c r="F64" s="49">
        <v>0</v>
      </c>
      <c r="G64" s="49">
        <v>0</v>
      </c>
      <c r="H64" s="49">
        <v>0</v>
      </c>
    </row>
    <row r="65" spans="1:8">
      <c r="A65" s="51" t="s">
        <v>84</v>
      </c>
      <c r="B65" s="123">
        <v>0</v>
      </c>
      <c r="C65" s="226">
        <v>0</v>
      </c>
      <c r="D65" s="49">
        <v>0</v>
      </c>
      <c r="E65" s="49">
        <v>0</v>
      </c>
      <c r="F65" s="49">
        <v>0</v>
      </c>
      <c r="G65" s="49">
        <v>0</v>
      </c>
      <c r="H65" s="49">
        <v>0</v>
      </c>
    </row>
    <row r="66" spans="1:8">
      <c r="A66" s="51" t="s">
        <v>86</v>
      </c>
      <c r="B66" s="123">
        <v>0</v>
      </c>
      <c r="C66" s="226">
        <v>0</v>
      </c>
      <c r="D66" s="49">
        <v>0</v>
      </c>
      <c r="E66" s="49">
        <v>0</v>
      </c>
      <c r="F66" s="49">
        <v>0</v>
      </c>
      <c r="G66" s="49">
        <v>0</v>
      </c>
      <c r="H66" s="49">
        <v>0</v>
      </c>
    </row>
    <row r="67" spans="1:8">
      <c r="A67" s="51" t="s">
        <v>88</v>
      </c>
      <c r="B67" s="123">
        <v>0</v>
      </c>
      <c r="C67" s="226">
        <v>0</v>
      </c>
      <c r="D67" s="49">
        <v>0</v>
      </c>
      <c r="E67" s="49">
        <v>0</v>
      </c>
      <c r="F67" s="49">
        <v>0</v>
      </c>
      <c r="G67" s="49">
        <v>0</v>
      </c>
      <c r="H67" s="49">
        <v>0</v>
      </c>
    </row>
    <row r="68" spans="1:8">
      <c r="A68" s="51" t="s">
        <v>74</v>
      </c>
      <c r="B68" s="123">
        <v>0</v>
      </c>
      <c r="C68" s="226">
        <v>0</v>
      </c>
      <c r="D68" s="49">
        <v>0</v>
      </c>
      <c r="E68" s="49">
        <v>0</v>
      </c>
      <c r="F68" s="49">
        <v>0</v>
      </c>
      <c r="G68" s="49">
        <v>0</v>
      </c>
      <c r="H68" s="49">
        <v>0</v>
      </c>
    </row>
    <row r="69" spans="1:8">
      <c r="A69" s="51" t="s">
        <v>91</v>
      </c>
      <c r="B69" s="123">
        <v>23462</v>
      </c>
      <c r="C69" s="226">
        <v>15449</v>
      </c>
      <c r="D69" s="49">
        <v>12916</v>
      </c>
      <c r="E69" s="49">
        <v>84324</v>
      </c>
      <c r="F69" s="49">
        <v>75407</v>
      </c>
      <c r="G69" s="49">
        <v>103371</v>
      </c>
      <c r="H69" s="49">
        <v>41840</v>
      </c>
    </row>
    <row r="70" spans="1:8">
      <c r="A70" s="51" t="s">
        <v>93</v>
      </c>
      <c r="B70" s="123">
        <v>0</v>
      </c>
      <c r="C70" s="226">
        <v>0</v>
      </c>
      <c r="D70" s="49">
        <v>0</v>
      </c>
      <c r="E70" s="49">
        <v>0</v>
      </c>
      <c r="F70" s="49">
        <v>0</v>
      </c>
      <c r="G70" s="49">
        <v>0</v>
      </c>
      <c r="H70" s="49">
        <v>0</v>
      </c>
    </row>
    <row r="71" spans="1:8">
      <c r="A71" s="51" t="s">
        <v>95</v>
      </c>
      <c r="B71" s="123">
        <v>0</v>
      </c>
      <c r="C71" s="226">
        <v>0</v>
      </c>
      <c r="D71" s="49">
        <v>0</v>
      </c>
      <c r="E71" s="49">
        <v>0</v>
      </c>
      <c r="F71" s="49">
        <v>0</v>
      </c>
      <c r="G71" s="49">
        <v>0</v>
      </c>
      <c r="H71" s="49">
        <v>0</v>
      </c>
    </row>
    <row r="72" spans="1:8">
      <c r="A72" s="51" t="s">
        <v>97</v>
      </c>
      <c r="B72" s="123">
        <v>0</v>
      </c>
      <c r="C72" s="226">
        <v>0</v>
      </c>
      <c r="D72" s="49">
        <v>0</v>
      </c>
      <c r="E72" s="49">
        <v>0</v>
      </c>
      <c r="F72" s="49">
        <v>0</v>
      </c>
      <c r="G72" s="49">
        <v>0</v>
      </c>
      <c r="H72" s="49">
        <v>0</v>
      </c>
    </row>
    <row r="73" spans="1:8">
      <c r="A73" s="51" t="s">
        <v>99</v>
      </c>
      <c r="B73" s="123">
        <v>0</v>
      </c>
      <c r="C73" s="226">
        <v>0</v>
      </c>
      <c r="D73" s="49">
        <v>0</v>
      </c>
      <c r="E73" s="49">
        <v>0</v>
      </c>
      <c r="F73" s="49">
        <v>0</v>
      </c>
      <c r="G73" s="49">
        <v>0</v>
      </c>
      <c r="H73" s="49">
        <v>0</v>
      </c>
    </row>
    <row r="74" spans="1:8">
      <c r="A74" s="51" t="s">
        <v>101</v>
      </c>
      <c r="B74" s="123">
        <v>0</v>
      </c>
      <c r="C74" s="226">
        <v>0</v>
      </c>
      <c r="D74" s="49">
        <v>0</v>
      </c>
      <c r="E74" s="49">
        <v>0</v>
      </c>
      <c r="F74" s="49">
        <v>0</v>
      </c>
      <c r="G74" s="49">
        <v>0</v>
      </c>
      <c r="H74" s="49">
        <v>0</v>
      </c>
    </row>
    <row r="75" spans="1:8">
      <c r="A75" s="51" t="s">
        <v>102</v>
      </c>
      <c r="B75" s="123">
        <v>0</v>
      </c>
      <c r="C75" s="226">
        <v>0</v>
      </c>
      <c r="D75" s="49">
        <v>0</v>
      </c>
      <c r="E75" s="49">
        <v>0</v>
      </c>
      <c r="F75" s="49">
        <v>0</v>
      </c>
      <c r="G75" s="49">
        <v>0</v>
      </c>
      <c r="H75" s="49">
        <v>0</v>
      </c>
    </row>
    <row r="76" spans="1:8">
      <c r="A76" s="51" t="s">
        <v>103</v>
      </c>
      <c r="B76" s="123">
        <v>1155551</v>
      </c>
      <c r="C76" s="226">
        <v>1034614</v>
      </c>
      <c r="D76" s="49">
        <v>1025370</v>
      </c>
      <c r="E76" s="49">
        <v>1059203</v>
      </c>
      <c r="F76" s="49">
        <v>1054988</v>
      </c>
      <c r="G76" s="49">
        <v>999385</v>
      </c>
      <c r="H76" s="49">
        <v>1027140</v>
      </c>
    </row>
    <row r="77" spans="1:8">
      <c r="A77" s="51" t="s">
        <v>104</v>
      </c>
      <c r="B77" s="123">
        <v>0</v>
      </c>
      <c r="C77" s="226">
        <v>0</v>
      </c>
      <c r="D77" s="49">
        <v>0</v>
      </c>
      <c r="E77" s="49">
        <v>0</v>
      </c>
      <c r="F77" s="49">
        <v>0</v>
      </c>
      <c r="G77" s="49">
        <v>0</v>
      </c>
      <c r="H77" s="49">
        <v>0</v>
      </c>
    </row>
    <row r="78" spans="1:8">
      <c r="A78" s="51" t="s">
        <v>105</v>
      </c>
      <c r="B78" s="123">
        <v>0</v>
      </c>
      <c r="C78" s="226">
        <v>0</v>
      </c>
      <c r="D78" s="49">
        <v>0</v>
      </c>
      <c r="E78" s="49">
        <v>0</v>
      </c>
      <c r="F78" s="49">
        <v>0</v>
      </c>
      <c r="G78" s="49">
        <v>0</v>
      </c>
      <c r="H78" s="49">
        <v>0</v>
      </c>
    </row>
    <row r="79" spans="1:8">
      <c r="A79" s="51" t="s">
        <v>107</v>
      </c>
      <c r="B79" s="123">
        <v>0</v>
      </c>
      <c r="C79" s="226">
        <v>0</v>
      </c>
      <c r="D79" s="49">
        <v>0</v>
      </c>
      <c r="E79" s="49">
        <v>0</v>
      </c>
      <c r="F79" s="49">
        <v>0</v>
      </c>
      <c r="G79" s="49">
        <v>0</v>
      </c>
      <c r="H79" s="49">
        <v>0</v>
      </c>
    </row>
    <row r="80" spans="1:8">
      <c r="A80" s="51" t="s">
        <v>76</v>
      </c>
      <c r="B80" s="123">
        <v>0</v>
      </c>
      <c r="C80" s="226">
        <v>0</v>
      </c>
      <c r="D80" s="49">
        <v>0</v>
      </c>
      <c r="E80" s="49">
        <v>0</v>
      </c>
      <c r="F80" s="49">
        <v>0</v>
      </c>
      <c r="G80" s="49">
        <v>0</v>
      </c>
      <c r="H80" s="49">
        <v>0</v>
      </c>
    </row>
    <row r="81" spans="1:8">
      <c r="A81" s="51" t="s">
        <v>110</v>
      </c>
      <c r="B81" s="123">
        <v>0</v>
      </c>
      <c r="C81" s="226">
        <v>0</v>
      </c>
      <c r="D81" s="49">
        <v>0</v>
      </c>
      <c r="E81" s="49">
        <v>0</v>
      </c>
      <c r="F81" s="49">
        <v>0</v>
      </c>
      <c r="G81" s="49">
        <v>0</v>
      </c>
      <c r="H81" s="49">
        <v>0</v>
      </c>
    </row>
    <row r="82" spans="1:8">
      <c r="A82" s="51" t="s">
        <v>111</v>
      </c>
      <c r="B82" s="123">
        <v>39718097</v>
      </c>
      <c r="C82" s="226">
        <v>64196860</v>
      </c>
      <c r="D82" s="49">
        <v>40150157</v>
      </c>
      <c r="E82" s="49">
        <v>40180504</v>
      </c>
      <c r="F82" s="49">
        <v>34552565</v>
      </c>
      <c r="G82" s="49">
        <v>44918148</v>
      </c>
      <c r="H82" s="49">
        <v>50662903</v>
      </c>
    </row>
    <row r="83" spans="1:8">
      <c r="A83" s="51" t="s">
        <v>113</v>
      </c>
      <c r="B83" s="123">
        <v>3950088</v>
      </c>
      <c r="C83" s="226">
        <v>2907254</v>
      </c>
      <c r="D83" s="49">
        <v>0</v>
      </c>
      <c r="E83" s="49">
        <v>718507</v>
      </c>
      <c r="F83" s="49">
        <v>594838</v>
      </c>
      <c r="G83" s="49">
        <v>507091</v>
      </c>
      <c r="H83" s="49">
        <v>532962</v>
      </c>
    </row>
    <row r="84" spans="1:8">
      <c r="A84" s="51" t="s">
        <v>78</v>
      </c>
      <c r="B84" s="123">
        <v>0</v>
      </c>
      <c r="C84" s="226">
        <v>0</v>
      </c>
      <c r="D84" s="49">
        <v>0</v>
      </c>
      <c r="E84" s="49">
        <v>0</v>
      </c>
      <c r="F84" s="49">
        <v>0</v>
      </c>
      <c r="G84" s="49">
        <v>0</v>
      </c>
      <c r="H84" s="49">
        <v>0</v>
      </c>
    </row>
    <row r="85" spans="1:8">
      <c r="A85" s="51" t="s">
        <v>116</v>
      </c>
      <c r="B85" s="123">
        <v>860667</v>
      </c>
      <c r="C85" s="226">
        <v>4110780</v>
      </c>
      <c r="D85" s="49">
        <v>0</v>
      </c>
      <c r="E85" s="49">
        <v>0</v>
      </c>
      <c r="F85" s="49">
        <v>0</v>
      </c>
      <c r="G85" s="49">
        <v>0</v>
      </c>
      <c r="H85" s="49">
        <v>0</v>
      </c>
    </row>
    <row r="86" spans="1:8">
      <c r="A86" s="51" t="s">
        <v>117</v>
      </c>
      <c r="B86" s="123">
        <v>0</v>
      </c>
      <c r="C86" s="226">
        <v>0</v>
      </c>
      <c r="D86" s="49">
        <v>0</v>
      </c>
      <c r="E86" s="49">
        <v>0</v>
      </c>
      <c r="F86" s="49">
        <v>0</v>
      </c>
      <c r="G86" s="49">
        <v>0</v>
      </c>
      <c r="H86" s="49">
        <v>0</v>
      </c>
    </row>
    <row r="87" spans="1:8">
      <c r="A87" s="51" t="s">
        <v>77</v>
      </c>
      <c r="B87" s="123">
        <v>0</v>
      </c>
      <c r="C87" s="226">
        <v>0</v>
      </c>
      <c r="D87" s="49">
        <v>0</v>
      </c>
      <c r="E87" s="49">
        <v>0</v>
      </c>
      <c r="F87" s="49">
        <v>0</v>
      </c>
      <c r="G87" s="49">
        <v>0</v>
      </c>
      <c r="H87" s="49">
        <v>0</v>
      </c>
    </row>
    <row r="88" spans="1:8">
      <c r="A88" s="51" t="s">
        <v>120</v>
      </c>
      <c r="B88" s="123">
        <v>0</v>
      </c>
      <c r="C88" s="226">
        <v>0</v>
      </c>
      <c r="D88" s="49">
        <v>0</v>
      </c>
      <c r="E88" s="49">
        <v>0</v>
      </c>
      <c r="F88" s="49">
        <v>0</v>
      </c>
      <c r="G88" s="49">
        <v>0</v>
      </c>
      <c r="H88" s="49">
        <v>0</v>
      </c>
    </row>
    <row r="89" spans="1:8">
      <c r="A89" s="51" t="s">
        <v>122</v>
      </c>
      <c r="B89" s="123">
        <v>0</v>
      </c>
      <c r="C89" s="226">
        <v>0</v>
      </c>
      <c r="D89" s="49">
        <v>0</v>
      </c>
      <c r="E89" s="49">
        <v>0</v>
      </c>
      <c r="F89" s="49">
        <v>0</v>
      </c>
      <c r="G89" s="49">
        <v>0</v>
      </c>
      <c r="H89" s="49">
        <v>0</v>
      </c>
    </row>
    <row r="90" spans="1:8">
      <c r="A90" s="51" t="s">
        <v>124</v>
      </c>
      <c r="B90" s="123">
        <v>0</v>
      </c>
      <c r="C90" s="226">
        <v>0</v>
      </c>
      <c r="D90" s="49">
        <v>0</v>
      </c>
      <c r="E90" s="49">
        <v>0</v>
      </c>
      <c r="F90" s="49">
        <v>0</v>
      </c>
      <c r="G90" s="49">
        <v>0</v>
      </c>
      <c r="H90" s="49">
        <v>0</v>
      </c>
    </row>
    <row r="91" spans="1:8">
      <c r="A91" s="51" t="s">
        <v>126</v>
      </c>
      <c r="B91" s="123">
        <v>0</v>
      </c>
      <c r="C91" s="226">
        <v>0</v>
      </c>
      <c r="D91" s="49">
        <v>0</v>
      </c>
      <c r="E91" s="49">
        <v>0</v>
      </c>
      <c r="F91" s="49">
        <v>0</v>
      </c>
      <c r="G91" s="49">
        <v>0</v>
      </c>
      <c r="H91" s="49">
        <v>0</v>
      </c>
    </row>
    <row r="92" spans="1:8">
      <c r="A92" s="51" t="s">
        <v>127</v>
      </c>
      <c r="B92" s="123">
        <v>0</v>
      </c>
      <c r="C92" s="226">
        <v>0</v>
      </c>
      <c r="D92" s="49">
        <v>0</v>
      </c>
      <c r="E92" s="49">
        <v>0</v>
      </c>
      <c r="F92" s="49">
        <v>0</v>
      </c>
      <c r="G92" s="49">
        <v>0</v>
      </c>
      <c r="H92" s="49">
        <v>0</v>
      </c>
    </row>
    <row r="93" spans="1:8">
      <c r="A93" s="51" t="s">
        <v>128</v>
      </c>
      <c r="B93" s="123">
        <v>0</v>
      </c>
      <c r="C93" s="226">
        <v>0</v>
      </c>
      <c r="D93" s="49">
        <v>0</v>
      </c>
      <c r="E93" s="49">
        <v>0</v>
      </c>
      <c r="F93" s="49">
        <v>0</v>
      </c>
      <c r="G93" s="49">
        <v>0</v>
      </c>
      <c r="H93" s="49">
        <v>0</v>
      </c>
    </row>
    <row r="94" spans="1:8">
      <c r="A94" s="51" t="s">
        <v>130</v>
      </c>
      <c r="B94" s="123">
        <v>0</v>
      </c>
      <c r="C94" s="226">
        <v>0</v>
      </c>
      <c r="D94" s="49">
        <v>0</v>
      </c>
      <c r="E94" s="49">
        <v>0</v>
      </c>
      <c r="F94" s="49">
        <v>0</v>
      </c>
      <c r="G94" s="49">
        <v>0</v>
      </c>
      <c r="H94" s="49">
        <v>0</v>
      </c>
    </row>
    <row r="95" spans="1:8">
      <c r="A95" s="51" t="s">
        <v>131</v>
      </c>
      <c r="B95" s="123">
        <v>6100000</v>
      </c>
      <c r="C95" s="226">
        <v>17100000</v>
      </c>
      <c r="D95" s="49">
        <v>17600000</v>
      </c>
      <c r="E95" s="49">
        <v>17600000</v>
      </c>
      <c r="F95" s="49">
        <v>14299998</v>
      </c>
      <c r="G95" s="49">
        <v>27740153</v>
      </c>
      <c r="H95" s="49">
        <v>16412430.75</v>
      </c>
    </row>
    <row r="96" spans="1:8">
      <c r="A96" s="51" t="s">
        <v>132</v>
      </c>
      <c r="B96" s="123">
        <v>0</v>
      </c>
      <c r="C96" s="226">
        <v>0</v>
      </c>
      <c r="D96" s="49">
        <v>0</v>
      </c>
      <c r="E96" s="49">
        <v>0</v>
      </c>
      <c r="F96" s="49">
        <v>0</v>
      </c>
      <c r="G96" s="49">
        <v>0</v>
      </c>
      <c r="H96" s="49">
        <v>0</v>
      </c>
    </row>
    <row r="97" spans="1:8">
      <c r="A97" s="51" t="s">
        <v>75</v>
      </c>
      <c r="B97" s="123">
        <v>0</v>
      </c>
      <c r="C97" s="226">
        <v>0</v>
      </c>
      <c r="D97" s="49">
        <v>0</v>
      </c>
      <c r="E97" s="49">
        <v>0</v>
      </c>
      <c r="F97" s="49">
        <v>0</v>
      </c>
      <c r="G97" s="49">
        <v>0</v>
      </c>
      <c r="H97" s="49">
        <v>0</v>
      </c>
    </row>
    <row r="98" spans="1:8">
      <c r="A98" s="51" t="s">
        <v>133</v>
      </c>
      <c r="B98" s="123">
        <v>0</v>
      </c>
      <c r="C98" s="226">
        <v>0</v>
      </c>
      <c r="D98" s="49">
        <v>0</v>
      </c>
      <c r="E98" s="49">
        <v>0</v>
      </c>
      <c r="F98" s="49">
        <v>0</v>
      </c>
      <c r="G98" s="49">
        <v>0</v>
      </c>
      <c r="H98" s="49">
        <v>0</v>
      </c>
    </row>
    <row r="99" spans="1:8">
      <c r="A99" s="51" t="s">
        <v>134</v>
      </c>
      <c r="B99" s="123">
        <v>0</v>
      </c>
      <c r="C99" s="226">
        <v>0</v>
      </c>
      <c r="D99" s="49">
        <v>0</v>
      </c>
      <c r="E99" s="49">
        <v>0</v>
      </c>
      <c r="F99" s="49">
        <v>0</v>
      </c>
      <c r="G99" s="49">
        <v>157631</v>
      </c>
      <c r="H99" s="49">
        <v>573806</v>
      </c>
    </row>
    <row r="100" spans="1:8">
      <c r="A100" s="51" t="s">
        <v>136</v>
      </c>
      <c r="B100" s="123">
        <v>0</v>
      </c>
      <c r="C100" s="226">
        <v>0</v>
      </c>
      <c r="D100" s="49">
        <v>0</v>
      </c>
      <c r="E100" s="49">
        <v>0</v>
      </c>
      <c r="F100" s="49">
        <v>0</v>
      </c>
      <c r="G100" s="49">
        <v>0</v>
      </c>
      <c r="H100" s="49">
        <v>0</v>
      </c>
    </row>
    <row r="101" spans="1:8">
      <c r="A101" s="51" t="s">
        <v>145</v>
      </c>
      <c r="B101" s="123">
        <v>0</v>
      </c>
      <c r="C101" s="226">
        <v>0</v>
      </c>
      <c r="D101" s="49">
        <v>0</v>
      </c>
      <c r="E101" s="49">
        <v>0</v>
      </c>
      <c r="F101" s="49">
        <v>0</v>
      </c>
      <c r="G101" s="49">
        <v>0</v>
      </c>
      <c r="H101" s="49">
        <v>0</v>
      </c>
    </row>
    <row r="102" spans="1:8">
      <c r="A102" s="51" t="s">
        <v>138</v>
      </c>
      <c r="B102" s="123">
        <v>0</v>
      </c>
      <c r="C102" s="226">
        <v>0</v>
      </c>
      <c r="D102" s="49">
        <v>0</v>
      </c>
      <c r="E102" s="49">
        <v>0</v>
      </c>
      <c r="F102" s="49">
        <v>0</v>
      </c>
      <c r="G102" s="49">
        <v>0</v>
      </c>
      <c r="H102" s="49">
        <v>0</v>
      </c>
    </row>
    <row r="103" spans="1:8">
      <c r="A103" s="51" t="s">
        <v>140</v>
      </c>
      <c r="B103" s="123">
        <v>0</v>
      </c>
      <c r="C103" s="226">
        <v>0</v>
      </c>
      <c r="D103" s="49">
        <v>0</v>
      </c>
      <c r="E103" s="49">
        <v>0</v>
      </c>
      <c r="F103" s="49">
        <v>0</v>
      </c>
      <c r="G103" s="49">
        <v>0</v>
      </c>
      <c r="H103" s="49">
        <v>0</v>
      </c>
    </row>
    <row r="104" spans="1:8">
      <c r="A104" s="51" t="s">
        <v>142</v>
      </c>
      <c r="B104" s="123">
        <v>0</v>
      </c>
      <c r="C104" s="226">
        <v>0</v>
      </c>
      <c r="D104" s="49">
        <v>0</v>
      </c>
      <c r="E104" s="49">
        <v>0</v>
      </c>
      <c r="F104" s="49">
        <v>0</v>
      </c>
      <c r="G104" s="49">
        <v>0</v>
      </c>
      <c r="H104" s="49">
        <v>0</v>
      </c>
    </row>
    <row r="105" spans="1:8">
      <c r="A105" s="51" t="s">
        <v>144</v>
      </c>
      <c r="B105" s="123">
        <v>0</v>
      </c>
      <c r="C105" s="226">
        <v>0</v>
      </c>
      <c r="D105" s="49">
        <v>0</v>
      </c>
      <c r="E105" s="49">
        <v>0</v>
      </c>
      <c r="F105" s="49">
        <v>0</v>
      </c>
      <c r="G105" s="49">
        <v>0</v>
      </c>
      <c r="H105" s="49">
        <v>0</v>
      </c>
    </row>
    <row r="106" spans="1:8">
      <c r="A106" s="51" t="s">
        <v>146</v>
      </c>
      <c r="B106" s="123">
        <v>0</v>
      </c>
      <c r="C106" s="226">
        <v>0</v>
      </c>
      <c r="D106" s="49">
        <v>0</v>
      </c>
      <c r="E106" s="49">
        <v>0</v>
      </c>
      <c r="F106" s="49">
        <v>0</v>
      </c>
      <c r="G106" s="49">
        <v>0</v>
      </c>
      <c r="H106" s="49">
        <v>0</v>
      </c>
    </row>
    <row r="107" spans="1:8">
      <c r="A107" s="51" t="s">
        <v>148</v>
      </c>
      <c r="B107" s="123">
        <v>0</v>
      </c>
      <c r="C107" s="226">
        <v>0</v>
      </c>
      <c r="D107" s="49">
        <v>0</v>
      </c>
      <c r="E107" s="49">
        <v>0</v>
      </c>
      <c r="F107" s="49">
        <v>0</v>
      </c>
      <c r="G107" s="49">
        <v>0</v>
      </c>
      <c r="H107" s="49">
        <v>0</v>
      </c>
    </row>
    <row r="108" spans="1:8">
      <c r="A108" s="51" t="s">
        <v>150</v>
      </c>
      <c r="B108" s="123">
        <v>630974</v>
      </c>
      <c r="C108" s="226">
        <v>981152</v>
      </c>
      <c r="D108" s="49">
        <v>5501440</v>
      </c>
      <c r="E108" s="49">
        <v>7628748</v>
      </c>
      <c r="F108" s="49">
        <v>10122085</v>
      </c>
      <c r="G108" s="49">
        <v>5194137</v>
      </c>
      <c r="H108" s="49">
        <v>0</v>
      </c>
    </row>
    <row r="109" spans="1:8">
      <c r="A109" s="51" t="s">
        <v>152</v>
      </c>
      <c r="B109" s="123">
        <v>0</v>
      </c>
      <c r="C109" s="226">
        <v>0</v>
      </c>
      <c r="D109" s="49">
        <v>0</v>
      </c>
      <c r="E109" s="49">
        <v>0</v>
      </c>
      <c r="F109" s="49">
        <v>0</v>
      </c>
      <c r="G109" s="49">
        <v>0</v>
      </c>
      <c r="H109" s="49">
        <v>0</v>
      </c>
    </row>
    <row r="110" spans="1:8">
      <c r="A110" s="51" t="s">
        <v>153</v>
      </c>
      <c r="B110" s="123">
        <v>0</v>
      </c>
      <c r="C110" s="226">
        <v>0</v>
      </c>
      <c r="D110" s="49">
        <v>0</v>
      </c>
      <c r="E110" s="49">
        <v>0</v>
      </c>
      <c r="F110" s="49">
        <v>0</v>
      </c>
      <c r="G110" s="49">
        <v>0</v>
      </c>
      <c r="H110" s="49">
        <v>0</v>
      </c>
    </row>
    <row r="111" spans="1:8">
      <c r="A111" s="51" t="s">
        <v>154</v>
      </c>
      <c r="B111" s="123">
        <v>0</v>
      </c>
      <c r="C111" s="226">
        <v>0</v>
      </c>
      <c r="D111" s="49">
        <v>0</v>
      </c>
      <c r="E111" s="49">
        <v>0</v>
      </c>
      <c r="F111" s="49">
        <v>0</v>
      </c>
      <c r="G111" s="49">
        <v>0</v>
      </c>
      <c r="H111" s="49">
        <v>0</v>
      </c>
    </row>
    <row r="112" spans="1:8">
      <c r="A112" s="51" t="s">
        <v>155</v>
      </c>
      <c r="B112" s="123">
        <v>0</v>
      </c>
      <c r="C112" s="226">
        <v>0</v>
      </c>
      <c r="D112" s="49">
        <v>0</v>
      </c>
      <c r="E112" s="49">
        <v>0</v>
      </c>
      <c r="F112" s="49">
        <v>0</v>
      </c>
      <c r="G112" s="49">
        <v>0</v>
      </c>
      <c r="H112" s="49">
        <v>0</v>
      </c>
    </row>
    <row r="113" spans="1:8">
      <c r="A113" s="51" t="s">
        <v>157</v>
      </c>
      <c r="B113" s="123">
        <v>0</v>
      </c>
      <c r="C113" s="226">
        <v>0</v>
      </c>
      <c r="D113" s="49">
        <v>0</v>
      </c>
      <c r="E113" s="49">
        <v>0</v>
      </c>
      <c r="F113" s="49">
        <v>0</v>
      </c>
      <c r="G113" s="49">
        <v>0</v>
      </c>
      <c r="H113" s="49">
        <v>0</v>
      </c>
    </row>
    <row r="114" spans="1:8">
      <c r="A114" s="51" t="s">
        <v>158</v>
      </c>
      <c r="B114" s="123">
        <v>0</v>
      </c>
      <c r="C114" s="226">
        <v>2668078</v>
      </c>
      <c r="D114" s="49">
        <v>1015749</v>
      </c>
      <c r="E114" s="49">
        <v>939028</v>
      </c>
      <c r="F114" s="49">
        <v>0</v>
      </c>
      <c r="G114" s="49">
        <v>1709484</v>
      </c>
      <c r="H114" s="49">
        <v>1606145</v>
      </c>
    </row>
    <row r="115" spans="1:8">
      <c r="A115" s="59" t="s">
        <v>159</v>
      </c>
      <c r="B115" s="123">
        <v>52438839</v>
      </c>
      <c r="C115" s="226">
        <v>93014187</v>
      </c>
      <c r="D115" s="49">
        <v>65305632</v>
      </c>
      <c r="E115" s="49">
        <f>SUM(E64:E114)</f>
        <v>68210314</v>
      </c>
      <c r="F115" s="49">
        <f>SUM(F64:F114)</f>
        <v>60699881</v>
      </c>
      <c r="G115" s="49">
        <f>SUM(G64:G114)</f>
        <v>81329400</v>
      </c>
      <c r="H115" s="49">
        <f>SUM(H64:H114)</f>
        <v>70857226.75</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123">
        <v>16469885</v>
      </c>
      <c r="C123" s="226">
        <v>14879283</v>
      </c>
      <c r="D123" s="49">
        <v>41647749</v>
      </c>
      <c r="E123" s="49">
        <v>22273431</v>
      </c>
      <c r="F123" s="49">
        <v>22004821</v>
      </c>
      <c r="G123" s="49">
        <v>10659957</v>
      </c>
      <c r="H123" s="49">
        <v>31327396</v>
      </c>
    </row>
    <row r="124" spans="1:8">
      <c r="A124" s="51" t="s">
        <v>84</v>
      </c>
      <c r="B124" s="123">
        <v>0</v>
      </c>
      <c r="C124" s="226">
        <v>0</v>
      </c>
      <c r="D124" s="49">
        <v>0</v>
      </c>
      <c r="E124" s="49">
        <v>0</v>
      </c>
      <c r="F124" s="49">
        <v>0</v>
      </c>
      <c r="G124" s="49">
        <v>0</v>
      </c>
      <c r="H124" s="49">
        <v>0</v>
      </c>
    </row>
    <row r="125" spans="1:8">
      <c r="A125" s="51" t="s">
        <v>86</v>
      </c>
      <c r="B125" s="123">
        <v>0</v>
      </c>
      <c r="C125" s="226">
        <v>0</v>
      </c>
      <c r="D125" s="49">
        <v>0</v>
      </c>
      <c r="E125" s="49">
        <v>0</v>
      </c>
      <c r="F125" s="49">
        <v>0</v>
      </c>
      <c r="G125" s="49">
        <v>0</v>
      </c>
      <c r="H125" s="49">
        <v>0</v>
      </c>
    </row>
    <row r="126" spans="1:8">
      <c r="A126" s="51" t="s">
        <v>88</v>
      </c>
      <c r="B126" s="123">
        <v>90558810</v>
      </c>
      <c r="C126" s="226">
        <v>96594930</v>
      </c>
      <c r="D126" s="49">
        <v>105195915</v>
      </c>
      <c r="E126" s="49">
        <v>108351270</v>
      </c>
      <c r="F126" s="49">
        <v>30142533</v>
      </c>
      <c r="G126" s="49">
        <v>26741967</v>
      </c>
      <c r="H126" s="49">
        <v>29997730</v>
      </c>
    </row>
    <row r="127" spans="1:8">
      <c r="A127" s="51" t="s">
        <v>74</v>
      </c>
      <c r="B127" s="123">
        <v>0</v>
      </c>
      <c r="C127" s="226">
        <v>0</v>
      </c>
      <c r="D127" s="49">
        <v>0</v>
      </c>
      <c r="E127" s="49">
        <v>0</v>
      </c>
      <c r="F127" s="49">
        <v>0</v>
      </c>
      <c r="G127" s="49">
        <v>100873</v>
      </c>
      <c r="H127" s="49">
        <v>147743</v>
      </c>
    </row>
    <row r="128" spans="1:8">
      <c r="A128" s="51" t="s">
        <v>91</v>
      </c>
      <c r="B128" s="123">
        <v>62919616</v>
      </c>
      <c r="C128" s="226">
        <v>63811832</v>
      </c>
      <c r="D128" s="49">
        <v>74838558</v>
      </c>
      <c r="E128" s="49">
        <v>61925347</v>
      </c>
      <c r="F128" s="49">
        <v>59247886</v>
      </c>
      <c r="G128" s="49">
        <v>91094388</v>
      </c>
      <c r="H128" s="49">
        <v>85867016</v>
      </c>
    </row>
    <row r="129" spans="1:8">
      <c r="A129" s="51" t="s">
        <v>93</v>
      </c>
      <c r="B129" s="123">
        <v>83616896</v>
      </c>
      <c r="C129" s="226">
        <v>84708559</v>
      </c>
      <c r="D129" s="49">
        <v>83561434</v>
      </c>
      <c r="E129" s="49">
        <v>76203424</v>
      </c>
      <c r="F129" s="49">
        <v>82700647</v>
      </c>
      <c r="G129" s="49">
        <v>70878099</v>
      </c>
      <c r="H129" s="49">
        <v>68592598</v>
      </c>
    </row>
    <row r="130" spans="1:8">
      <c r="A130" s="51" t="s">
        <v>95</v>
      </c>
      <c r="B130" s="123">
        <v>0</v>
      </c>
      <c r="C130" s="226">
        <v>0</v>
      </c>
      <c r="D130" s="49">
        <v>0</v>
      </c>
      <c r="E130" s="49">
        <v>0</v>
      </c>
      <c r="F130" s="49">
        <v>0</v>
      </c>
      <c r="G130" s="49">
        <v>0</v>
      </c>
      <c r="H130" s="49">
        <v>0</v>
      </c>
    </row>
    <row r="131" spans="1:8">
      <c r="A131" s="51" t="s">
        <v>97</v>
      </c>
      <c r="B131" s="123">
        <v>0</v>
      </c>
      <c r="C131" s="226">
        <v>0</v>
      </c>
      <c r="D131" s="49">
        <v>0</v>
      </c>
      <c r="E131" s="49">
        <v>0</v>
      </c>
      <c r="F131" s="49">
        <v>0</v>
      </c>
      <c r="G131" s="49">
        <v>0</v>
      </c>
      <c r="H131" s="49">
        <v>0</v>
      </c>
    </row>
    <row r="132" spans="1:8">
      <c r="A132" s="51" t="s">
        <v>99</v>
      </c>
      <c r="B132" s="123">
        <v>0</v>
      </c>
      <c r="C132" s="226">
        <v>0</v>
      </c>
      <c r="D132" s="49">
        <v>0</v>
      </c>
      <c r="E132" s="49">
        <v>0</v>
      </c>
      <c r="F132" s="49">
        <v>0</v>
      </c>
      <c r="G132" s="49">
        <v>0</v>
      </c>
      <c r="H132" s="49">
        <v>0</v>
      </c>
    </row>
    <row r="133" spans="1:8">
      <c r="A133" s="51" t="s">
        <v>101</v>
      </c>
      <c r="B133" s="123">
        <v>0</v>
      </c>
      <c r="C133" s="226">
        <v>0</v>
      </c>
      <c r="D133" s="49">
        <v>0</v>
      </c>
      <c r="E133" s="49">
        <v>0</v>
      </c>
      <c r="F133" s="49">
        <v>0</v>
      </c>
      <c r="G133" s="49">
        <v>0</v>
      </c>
      <c r="H133" s="49">
        <v>0</v>
      </c>
    </row>
    <row r="134" spans="1:8">
      <c r="A134" s="51" t="s">
        <v>102</v>
      </c>
      <c r="B134" s="123">
        <v>0</v>
      </c>
      <c r="C134" s="226">
        <v>0</v>
      </c>
      <c r="D134" s="49">
        <v>80046</v>
      </c>
      <c r="E134" s="49">
        <v>180583</v>
      </c>
      <c r="F134" s="49">
        <v>0</v>
      </c>
      <c r="G134" s="49">
        <v>0</v>
      </c>
      <c r="H134" s="49">
        <v>0</v>
      </c>
    </row>
    <row r="135" spans="1:8">
      <c r="A135" s="51" t="s">
        <v>103</v>
      </c>
      <c r="B135" s="123">
        <v>450000</v>
      </c>
      <c r="C135" s="226">
        <v>433767</v>
      </c>
      <c r="D135" s="49">
        <v>450000</v>
      </c>
      <c r="E135" s="49">
        <v>450000</v>
      </c>
      <c r="F135" s="49">
        <v>450000</v>
      </c>
      <c r="G135" s="49">
        <v>487500</v>
      </c>
      <c r="H135" s="49">
        <v>450000</v>
      </c>
    </row>
    <row r="136" spans="1:8">
      <c r="A136" s="51" t="s">
        <v>104</v>
      </c>
      <c r="B136" s="123">
        <v>46154084</v>
      </c>
      <c r="C136" s="226">
        <v>40763373</v>
      </c>
      <c r="D136" s="49">
        <v>58586288</v>
      </c>
      <c r="E136" s="49">
        <v>106475907</v>
      </c>
      <c r="F136" s="49">
        <v>108714531</v>
      </c>
      <c r="G136" s="49">
        <v>104551251</v>
      </c>
      <c r="H136" s="49">
        <v>113153288</v>
      </c>
    </row>
    <row r="137" spans="1:8">
      <c r="A137" s="51" t="s">
        <v>105</v>
      </c>
      <c r="B137" s="123">
        <v>0</v>
      </c>
      <c r="C137" s="226">
        <v>0</v>
      </c>
      <c r="D137" s="49">
        <v>0</v>
      </c>
      <c r="E137" s="49">
        <v>0</v>
      </c>
      <c r="F137" s="49">
        <v>0</v>
      </c>
      <c r="G137" s="49">
        <v>0</v>
      </c>
      <c r="H137" s="49">
        <v>0</v>
      </c>
    </row>
    <row r="138" spans="1:8">
      <c r="A138" s="51" t="s">
        <v>107</v>
      </c>
      <c r="B138" s="123">
        <v>0</v>
      </c>
      <c r="C138" s="226">
        <v>0</v>
      </c>
      <c r="D138" s="49">
        <v>0</v>
      </c>
      <c r="E138" s="49">
        <v>0</v>
      </c>
      <c r="F138" s="49">
        <v>0</v>
      </c>
      <c r="G138" s="49">
        <v>0</v>
      </c>
      <c r="H138" s="49">
        <v>0</v>
      </c>
    </row>
    <row r="139" spans="1:8">
      <c r="A139" s="51" t="s">
        <v>76</v>
      </c>
      <c r="B139" s="123">
        <v>14105000</v>
      </c>
      <c r="C139" s="226">
        <v>13440673</v>
      </c>
      <c r="D139" s="49">
        <v>14437440</v>
      </c>
      <c r="E139" s="49">
        <v>15197598</v>
      </c>
      <c r="F139" s="49">
        <v>17989945</v>
      </c>
      <c r="G139" s="49">
        <v>18374856</v>
      </c>
      <c r="H139" s="49">
        <v>15996986</v>
      </c>
    </row>
    <row r="140" spans="1:8">
      <c r="A140" s="51" t="s">
        <v>110</v>
      </c>
      <c r="B140" s="123">
        <v>0</v>
      </c>
      <c r="C140" s="226">
        <v>0</v>
      </c>
      <c r="D140" s="49">
        <v>0</v>
      </c>
      <c r="E140" s="49">
        <v>0</v>
      </c>
      <c r="F140" s="49">
        <v>0</v>
      </c>
      <c r="G140" s="49">
        <v>0</v>
      </c>
      <c r="H140" s="49">
        <v>0</v>
      </c>
    </row>
    <row r="141" spans="1:8">
      <c r="A141" s="51" t="s">
        <v>111</v>
      </c>
      <c r="B141" s="123">
        <v>28766522</v>
      </c>
      <c r="C141" s="226">
        <v>0</v>
      </c>
      <c r="D141" s="49">
        <v>5841332</v>
      </c>
      <c r="E141" s="49">
        <v>5309136</v>
      </c>
      <c r="F141" s="49">
        <v>6091580</v>
      </c>
      <c r="G141" s="49">
        <v>6233251</v>
      </c>
      <c r="H141" s="49">
        <v>5379668</v>
      </c>
    </row>
    <row r="142" spans="1:8">
      <c r="A142" s="51" t="s">
        <v>113</v>
      </c>
      <c r="B142" s="123">
        <v>1437211</v>
      </c>
      <c r="C142" s="226">
        <v>2413899</v>
      </c>
      <c r="D142" s="49">
        <v>414667</v>
      </c>
      <c r="E142" s="49">
        <v>0</v>
      </c>
      <c r="F142" s="49">
        <v>0</v>
      </c>
      <c r="G142" s="49">
        <v>0</v>
      </c>
      <c r="H142" s="49">
        <v>0</v>
      </c>
    </row>
    <row r="143" spans="1:8">
      <c r="A143" s="51" t="s">
        <v>78</v>
      </c>
      <c r="B143" s="123">
        <v>86193197</v>
      </c>
      <c r="C143" s="226">
        <v>73817395</v>
      </c>
      <c r="D143" s="49">
        <v>55962039</v>
      </c>
      <c r="E143" s="49">
        <v>58188198</v>
      </c>
      <c r="F143" s="49">
        <v>70018413</v>
      </c>
      <c r="G143" s="49">
        <v>76529943</v>
      </c>
      <c r="H143" s="49">
        <v>58021165</v>
      </c>
    </row>
    <row r="144" spans="1:8">
      <c r="A144" s="51" t="s">
        <v>116</v>
      </c>
      <c r="B144" s="123">
        <v>0</v>
      </c>
      <c r="C144" s="226">
        <v>0</v>
      </c>
      <c r="D144" s="49">
        <v>0</v>
      </c>
      <c r="E144" s="49">
        <v>0</v>
      </c>
      <c r="F144" s="49">
        <v>0</v>
      </c>
      <c r="G144" s="49">
        <v>0</v>
      </c>
      <c r="H144" s="49">
        <v>0</v>
      </c>
    </row>
    <row r="145" spans="1:8">
      <c r="A145" s="51" t="s">
        <v>117</v>
      </c>
      <c r="B145" s="123">
        <v>205124250</v>
      </c>
      <c r="C145" s="226">
        <v>221614377</v>
      </c>
      <c r="D145" s="49">
        <v>186192698</v>
      </c>
      <c r="E145" s="49">
        <v>187156948</v>
      </c>
      <c r="F145" s="49">
        <v>188527198</v>
      </c>
      <c r="G145" s="49">
        <v>191412698</v>
      </c>
      <c r="H145" s="49">
        <v>157549750</v>
      </c>
    </row>
    <row r="146" spans="1:8">
      <c r="A146" s="51" t="s">
        <v>77</v>
      </c>
      <c r="B146" s="123">
        <v>5700000</v>
      </c>
      <c r="C146" s="226">
        <v>5700000</v>
      </c>
      <c r="D146" s="49">
        <v>5700000</v>
      </c>
      <c r="E146" s="49">
        <v>5700000</v>
      </c>
      <c r="F146" s="49">
        <v>5700000</v>
      </c>
      <c r="G146" s="49">
        <v>5700000</v>
      </c>
      <c r="H146" s="49">
        <v>5700000</v>
      </c>
    </row>
    <row r="147" spans="1:8">
      <c r="A147" s="51" t="s">
        <v>120</v>
      </c>
      <c r="B147" s="123">
        <v>0</v>
      </c>
      <c r="C147" s="226">
        <v>0</v>
      </c>
      <c r="D147" s="49">
        <v>0</v>
      </c>
      <c r="E147" s="49">
        <v>0</v>
      </c>
      <c r="F147" s="49">
        <v>0</v>
      </c>
      <c r="G147" s="49">
        <v>0</v>
      </c>
      <c r="H147" s="49">
        <v>0</v>
      </c>
    </row>
    <row r="148" spans="1:8">
      <c r="A148" s="51" t="s">
        <v>122</v>
      </c>
      <c r="B148" s="123">
        <v>0</v>
      </c>
      <c r="C148" s="226">
        <v>0</v>
      </c>
      <c r="D148" s="49">
        <v>0</v>
      </c>
      <c r="E148" s="49">
        <v>0</v>
      </c>
      <c r="F148" s="49">
        <v>0</v>
      </c>
      <c r="G148" s="49">
        <v>0</v>
      </c>
      <c r="H148" s="49">
        <v>0</v>
      </c>
    </row>
    <row r="149" spans="1:8">
      <c r="A149" s="51" t="s">
        <v>124</v>
      </c>
      <c r="B149" s="123">
        <v>0</v>
      </c>
      <c r="C149" s="226">
        <v>0</v>
      </c>
      <c r="D149" s="49">
        <v>0</v>
      </c>
      <c r="E149" s="49">
        <v>0</v>
      </c>
      <c r="F149" s="49">
        <v>0</v>
      </c>
      <c r="G149" s="49">
        <v>0</v>
      </c>
      <c r="H149" s="49">
        <v>0</v>
      </c>
    </row>
    <row r="150" spans="1:8">
      <c r="A150" s="51" t="s">
        <v>126</v>
      </c>
      <c r="B150" s="123">
        <v>0</v>
      </c>
      <c r="C150" s="226">
        <v>0</v>
      </c>
      <c r="D150" s="49">
        <v>0</v>
      </c>
      <c r="E150" s="49">
        <v>0</v>
      </c>
      <c r="F150" s="49">
        <v>0</v>
      </c>
      <c r="G150" s="49">
        <v>0</v>
      </c>
      <c r="H150" s="49">
        <v>0</v>
      </c>
    </row>
    <row r="151" spans="1:8">
      <c r="A151" s="51" t="s">
        <v>127</v>
      </c>
      <c r="B151" s="123">
        <v>0</v>
      </c>
      <c r="C151" s="226">
        <v>0</v>
      </c>
      <c r="D151" s="49">
        <v>0</v>
      </c>
      <c r="E151" s="49">
        <v>0</v>
      </c>
      <c r="F151" s="49">
        <v>3006129</v>
      </c>
      <c r="G151" s="49">
        <v>0</v>
      </c>
      <c r="H151" s="49">
        <v>0</v>
      </c>
    </row>
    <row r="152" spans="1:8">
      <c r="A152" s="51" t="s">
        <v>128</v>
      </c>
      <c r="B152" s="123">
        <v>0</v>
      </c>
      <c r="C152" s="226">
        <v>0</v>
      </c>
      <c r="D152" s="49">
        <v>0</v>
      </c>
      <c r="E152" s="49">
        <v>0</v>
      </c>
      <c r="F152" s="49">
        <v>0</v>
      </c>
      <c r="G152" s="49">
        <v>0</v>
      </c>
      <c r="H152" s="49">
        <v>0</v>
      </c>
    </row>
    <row r="153" spans="1:8">
      <c r="A153" s="51" t="s">
        <v>130</v>
      </c>
      <c r="B153" s="123">
        <v>455799464</v>
      </c>
      <c r="C153" s="226">
        <v>506243634</v>
      </c>
      <c r="D153" s="49">
        <v>560008556</v>
      </c>
      <c r="E153" s="49">
        <v>549240378</v>
      </c>
      <c r="F153" s="49">
        <v>559776791</v>
      </c>
      <c r="G153" s="49">
        <v>614996644</v>
      </c>
      <c r="H153" s="49">
        <v>608582863.20000005</v>
      </c>
    </row>
    <row r="154" spans="1:8">
      <c r="A154" s="51" t="s">
        <v>131</v>
      </c>
      <c r="B154" s="123">
        <v>0</v>
      </c>
      <c r="C154" s="226">
        <v>0</v>
      </c>
      <c r="D154" s="49">
        <v>0</v>
      </c>
      <c r="E154" s="49">
        <v>23567881</v>
      </c>
      <c r="F154" s="49">
        <v>33313507</v>
      </c>
      <c r="G154" s="49">
        <v>42620421</v>
      </c>
      <c r="H154" s="49">
        <v>38600496</v>
      </c>
    </row>
    <row r="155" spans="1:8">
      <c r="A155" s="51" t="s">
        <v>132</v>
      </c>
      <c r="B155" s="123">
        <v>233737315</v>
      </c>
      <c r="C155" s="226">
        <v>466203311</v>
      </c>
      <c r="D155" s="49">
        <v>467684846</v>
      </c>
      <c r="E155" s="49">
        <v>498969635</v>
      </c>
      <c r="F155" s="49">
        <v>492403097</v>
      </c>
      <c r="G155" s="49">
        <v>496528647</v>
      </c>
      <c r="H155" s="49">
        <v>818713106</v>
      </c>
    </row>
    <row r="156" spans="1:8">
      <c r="A156" s="51" t="s">
        <v>75</v>
      </c>
      <c r="B156" s="123">
        <v>100552225</v>
      </c>
      <c r="C156" s="226">
        <v>109637880</v>
      </c>
      <c r="D156" s="49">
        <v>115709180</v>
      </c>
      <c r="E156" s="49">
        <v>120828052</v>
      </c>
      <c r="F156" s="49">
        <v>90202632</v>
      </c>
      <c r="G156" s="49">
        <v>92153060</v>
      </c>
      <c r="H156" s="49">
        <v>76712561</v>
      </c>
    </row>
    <row r="157" spans="1:8">
      <c r="A157" s="51" t="s">
        <v>133</v>
      </c>
      <c r="B157" s="123">
        <v>0</v>
      </c>
      <c r="C157" s="226">
        <v>0</v>
      </c>
      <c r="D157" s="49">
        <v>0</v>
      </c>
      <c r="E157" s="49">
        <v>0</v>
      </c>
      <c r="F157" s="49">
        <v>0</v>
      </c>
      <c r="G157" s="49">
        <v>0</v>
      </c>
      <c r="H157" s="49">
        <v>0</v>
      </c>
    </row>
    <row r="158" spans="1:8">
      <c r="A158" s="51" t="s">
        <v>134</v>
      </c>
      <c r="B158" s="123">
        <v>0</v>
      </c>
      <c r="C158" s="226">
        <v>0</v>
      </c>
      <c r="D158" s="49">
        <v>0</v>
      </c>
      <c r="E158" s="49">
        <v>0</v>
      </c>
      <c r="F158" s="49">
        <v>0</v>
      </c>
      <c r="G158" s="49">
        <v>0</v>
      </c>
      <c r="H158" s="49">
        <v>0</v>
      </c>
    </row>
    <row r="159" spans="1:8">
      <c r="A159" s="51" t="s">
        <v>136</v>
      </c>
      <c r="B159" s="123">
        <v>11795965</v>
      </c>
      <c r="C159" s="226">
        <v>12006033</v>
      </c>
      <c r="D159" s="49">
        <v>12079314</v>
      </c>
      <c r="E159" s="49">
        <v>12079314</v>
      </c>
      <c r="F159" s="49">
        <v>9059485</v>
      </c>
      <c r="G159" s="49">
        <v>0</v>
      </c>
      <c r="H159" s="49">
        <v>0</v>
      </c>
    </row>
    <row r="160" spans="1:8">
      <c r="A160" s="51" t="s">
        <v>145</v>
      </c>
      <c r="B160" s="123">
        <v>8116027</v>
      </c>
      <c r="C160" s="226">
        <v>8729680</v>
      </c>
      <c r="D160" s="49">
        <v>12001108</v>
      </c>
      <c r="E160" s="49">
        <v>8629903</v>
      </c>
      <c r="F160" s="49">
        <v>11924202</v>
      </c>
      <c r="G160" s="49">
        <v>11598543</v>
      </c>
      <c r="H160" s="49">
        <v>14128933</v>
      </c>
    </row>
    <row r="161" spans="1:8">
      <c r="A161" s="51" t="s">
        <v>138</v>
      </c>
      <c r="B161" s="123">
        <v>0</v>
      </c>
      <c r="C161" s="226">
        <v>0</v>
      </c>
      <c r="D161" s="49">
        <v>154676877</v>
      </c>
      <c r="E161" s="49">
        <v>176996710</v>
      </c>
      <c r="F161" s="49">
        <v>235878755</v>
      </c>
      <c r="G161" s="49">
        <v>219345107</v>
      </c>
      <c r="H161" s="49">
        <v>221516589</v>
      </c>
    </row>
    <row r="162" spans="1:8">
      <c r="A162" s="51" t="s">
        <v>140</v>
      </c>
      <c r="B162" s="123">
        <v>0</v>
      </c>
      <c r="C162" s="226">
        <v>800000</v>
      </c>
      <c r="D162" s="49">
        <v>800000</v>
      </c>
      <c r="E162" s="49">
        <v>0</v>
      </c>
      <c r="F162" s="49">
        <v>0</v>
      </c>
      <c r="G162" s="49">
        <v>1190000</v>
      </c>
      <c r="H162" s="49">
        <v>1190000</v>
      </c>
    </row>
    <row r="163" spans="1:8">
      <c r="A163" s="51" t="s">
        <v>142</v>
      </c>
      <c r="B163" s="123">
        <v>0</v>
      </c>
      <c r="C163" s="226">
        <v>27966224</v>
      </c>
      <c r="D163" s="49">
        <v>26794402</v>
      </c>
      <c r="E163" s="49">
        <v>26381757</v>
      </c>
      <c r="F163" s="49">
        <v>27192812</v>
      </c>
      <c r="G163" s="49">
        <v>27777019</v>
      </c>
      <c r="H163" s="49">
        <v>25975979</v>
      </c>
    </row>
    <row r="164" spans="1:8">
      <c r="A164" s="51" t="s">
        <v>144</v>
      </c>
      <c r="B164" s="123">
        <v>0</v>
      </c>
      <c r="C164" s="226">
        <v>0</v>
      </c>
      <c r="D164" s="49">
        <v>0</v>
      </c>
      <c r="E164" s="49">
        <v>0</v>
      </c>
      <c r="F164" s="49">
        <v>0</v>
      </c>
      <c r="G164" s="49">
        <v>0</v>
      </c>
      <c r="H164" s="49">
        <v>0</v>
      </c>
    </row>
    <row r="165" spans="1:8">
      <c r="A165" s="51" t="s">
        <v>146</v>
      </c>
      <c r="B165" s="123">
        <v>61800907</v>
      </c>
      <c r="C165" s="226">
        <v>48107248</v>
      </c>
      <c r="D165" s="49">
        <v>61667812</v>
      </c>
      <c r="E165" s="49">
        <v>85989536</v>
      </c>
      <c r="F165" s="49">
        <v>82092010</v>
      </c>
      <c r="G165" s="49">
        <v>83206692</v>
      </c>
      <c r="H165" s="49">
        <v>83442559</v>
      </c>
    </row>
    <row r="166" spans="1:8">
      <c r="A166" s="51" t="s">
        <v>148</v>
      </c>
      <c r="B166" s="123">
        <v>374495148</v>
      </c>
      <c r="C166" s="226">
        <v>348283347</v>
      </c>
      <c r="D166" s="49">
        <v>342673572</v>
      </c>
      <c r="E166" s="49">
        <v>340550245</v>
      </c>
      <c r="F166" s="49">
        <v>349681944</v>
      </c>
      <c r="G166" s="49">
        <v>339179192</v>
      </c>
      <c r="H166" s="49">
        <v>325879048</v>
      </c>
    </row>
    <row r="167" spans="1:8">
      <c r="A167" s="51" t="s">
        <v>150</v>
      </c>
      <c r="B167" s="123">
        <v>0</v>
      </c>
      <c r="C167" s="226">
        <v>221518</v>
      </c>
      <c r="D167" s="49">
        <v>0</v>
      </c>
      <c r="E167" s="49">
        <v>138582</v>
      </c>
      <c r="F167" s="49">
        <v>0</v>
      </c>
      <c r="G167" s="49">
        <v>7291772</v>
      </c>
      <c r="H167" s="49">
        <v>1878271</v>
      </c>
    </row>
    <row r="168" spans="1:8">
      <c r="A168" s="51" t="s">
        <v>152</v>
      </c>
      <c r="B168" s="123">
        <v>0</v>
      </c>
      <c r="C168" s="226">
        <v>0</v>
      </c>
      <c r="D168" s="49">
        <v>0</v>
      </c>
      <c r="E168" s="49">
        <v>0</v>
      </c>
      <c r="F168" s="49">
        <v>0</v>
      </c>
      <c r="G168" s="49">
        <v>0</v>
      </c>
      <c r="H168" s="49">
        <v>0</v>
      </c>
    </row>
    <row r="169" spans="1:8">
      <c r="A169" s="51" t="s">
        <v>153</v>
      </c>
      <c r="B169" s="123">
        <v>0</v>
      </c>
      <c r="C169" s="226">
        <v>4265752</v>
      </c>
      <c r="D169" s="49">
        <v>0</v>
      </c>
      <c r="E169" s="49">
        <v>4382910</v>
      </c>
      <c r="F169" s="49">
        <v>4009297</v>
      </c>
      <c r="G169" s="49">
        <v>6634516</v>
      </c>
      <c r="H169" s="49">
        <v>5980625</v>
      </c>
    </row>
    <row r="170" spans="1:8">
      <c r="A170" s="51" t="s">
        <v>154</v>
      </c>
      <c r="B170" s="123">
        <v>48715950</v>
      </c>
      <c r="C170" s="226">
        <v>56587992</v>
      </c>
      <c r="D170" s="49">
        <v>61124780</v>
      </c>
      <c r="E170" s="49">
        <v>39450497</v>
      </c>
      <c r="F170" s="49">
        <v>50234690</v>
      </c>
      <c r="G170" s="49">
        <v>51342639</v>
      </c>
      <c r="H170" s="49">
        <v>63677584</v>
      </c>
    </row>
    <row r="171" spans="1:8">
      <c r="A171" s="51" t="s">
        <v>155</v>
      </c>
      <c r="B171" s="123">
        <v>0</v>
      </c>
      <c r="C171" s="226">
        <v>0</v>
      </c>
      <c r="D171" s="49">
        <v>0</v>
      </c>
      <c r="E171" s="49">
        <v>0</v>
      </c>
      <c r="F171" s="49">
        <v>0</v>
      </c>
      <c r="G171" s="49">
        <v>0</v>
      </c>
      <c r="H171" s="49">
        <v>0</v>
      </c>
    </row>
    <row r="172" spans="1:8">
      <c r="A172" s="51" t="s">
        <v>157</v>
      </c>
      <c r="B172" s="123">
        <v>0</v>
      </c>
      <c r="C172" s="226">
        <v>0</v>
      </c>
      <c r="D172" s="49">
        <v>0</v>
      </c>
      <c r="E172" s="49">
        <v>0</v>
      </c>
      <c r="F172" s="49">
        <v>0</v>
      </c>
      <c r="G172" s="49">
        <v>0</v>
      </c>
      <c r="H172" s="49">
        <v>0</v>
      </c>
    </row>
    <row r="173" spans="1:8">
      <c r="A173" s="51" t="s">
        <v>158</v>
      </c>
      <c r="B173" s="123">
        <v>0</v>
      </c>
      <c r="C173" s="227">
        <v>0</v>
      </c>
      <c r="D173" s="49">
        <v>0</v>
      </c>
      <c r="E173" s="49">
        <v>0</v>
      </c>
      <c r="F173" s="49">
        <v>0</v>
      </c>
      <c r="G173" s="49">
        <v>0</v>
      </c>
      <c r="H173" s="49">
        <v>0</v>
      </c>
    </row>
    <row r="174" spans="1:8">
      <c r="A174" s="59" t="s">
        <v>159</v>
      </c>
      <c r="B174" s="123">
        <v>1936508472</v>
      </c>
      <c r="C174" s="226">
        <v>2207230707</v>
      </c>
      <c r="D174" s="49">
        <f>SUM(D123:D173)</f>
        <v>2448128613</v>
      </c>
      <c r="E174" s="49">
        <f>SUM(E123:E173)</f>
        <v>2534617242</v>
      </c>
      <c r="F174" s="49">
        <f>SUM(F123:F173)</f>
        <v>2540362905</v>
      </c>
      <c r="G174" s="49">
        <f>SUM(G123:G173)</f>
        <v>2596629035</v>
      </c>
      <c r="H174" s="49">
        <f>SUM(H123:H173)</f>
        <v>2858461954.1999998</v>
      </c>
    </row>
    <row r="175" spans="1:8">
      <c r="A175" s="82"/>
    </row>
    <row r="180" spans="1:17" ht="15" customHeight="1">
      <c r="A180" s="396" t="s">
        <v>232</v>
      </c>
      <c r="B180" s="404">
        <v>2015</v>
      </c>
      <c r="C180" s="404">
        <v>2016</v>
      </c>
      <c r="D180" s="404">
        <v>2017</v>
      </c>
      <c r="E180" s="404">
        <v>2018</v>
      </c>
      <c r="F180" s="404">
        <v>2019</v>
      </c>
      <c r="G180" s="404">
        <v>2020</v>
      </c>
      <c r="H180" s="404">
        <v>2021</v>
      </c>
    </row>
    <row r="181" spans="1:17">
      <c r="A181" s="396"/>
      <c r="B181" s="404"/>
      <c r="C181" s="404"/>
      <c r="D181" s="404"/>
      <c r="E181" s="404"/>
      <c r="F181" s="404"/>
      <c r="G181" s="404"/>
      <c r="H181" s="404"/>
      <c r="I181" s="50"/>
      <c r="J181" s="50"/>
      <c r="K181" s="50"/>
      <c r="L181" s="50"/>
      <c r="M181" s="50"/>
      <c r="N181" s="50"/>
      <c r="P181" s="50"/>
      <c r="Q181" s="50"/>
    </row>
    <row r="182" spans="1:17">
      <c r="A182" s="51" t="s">
        <v>82</v>
      </c>
      <c r="B182" s="89">
        <f>B5/'Total Funds Spent &amp; Transferred'!T5</f>
        <v>9.6903974645177471E-2</v>
      </c>
      <c r="C182" s="89">
        <f>C5/'Total Funds Spent &amp; Transferred'!U5</f>
        <v>8.2048104287283444E-2</v>
      </c>
      <c r="D182" s="89">
        <f>D5/'Total Funds Spent &amp; Transferred'!V5</f>
        <v>0.19739796649103822</v>
      </c>
      <c r="E182" s="89">
        <f>E5/'Total Funds Spent &amp; Transferred'!W5</f>
        <v>0.1214068719985453</v>
      </c>
      <c r="F182" s="89">
        <f>F5/'Total Funds Spent &amp; Transferred'!X5</f>
        <v>0.12437268434179762</v>
      </c>
      <c r="G182" s="89">
        <f>G5/'Total Funds Spent &amp; Transferred'!Y5</f>
        <v>5.2173921853369269E-2</v>
      </c>
      <c r="H182" s="89">
        <f>H5/'Total Funds Spent &amp; Transferred'!Z5</f>
        <v>0.15281445999585616</v>
      </c>
      <c r="I182" s="225">
        <f>COUNTIF(F182:F232,"&lt;0.1")</f>
        <v>36</v>
      </c>
    </row>
    <row r="183" spans="1:17">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c r="I183" s="225">
        <f>COUNTIF($F$182:$F$232,"&lt;0.2")-I182</f>
        <v>9</v>
      </c>
    </row>
    <row r="184" spans="1:17">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c r="I184" s="225">
        <f>COUNTIF($F$182:$F$232,"&lt;0.3")-SUM(I182:I183)</f>
        <v>2</v>
      </c>
    </row>
    <row r="185" spans="1:17">
      <c r="A185" s="51" t="s">
        <v>88</v>
      </c>
      <c r="B185" s="89">
        <f>B8/'Total Funds Spent &amp; Transferred'!T8</f>
        <v>0.62752021781889944</v>
      </c>
      <c r="C185" s="89">
        <f>C8/'Total Funds Spent &amp; Transferred'!U8</f>
        <v>0.62916143990722939</v>
      </c>
      <c r="D185" s="89">
        <f>D8/'Total Funds Spent &amp; Transferred'!V8</f>
        <v>0.65192903811509828</v>
      </c>
      <c r="E185" s="89">
        <f>E8/'Total Funds Spent &amp; Transferred'!W8</f>
        <v>0.6559803682119042</v>
      </c>
      <c r="F185" s="89">
        <f>F8/'Total Funds Spent &amp; Transferred'!X8</f>
        <v>0.37619472349240712</v>
      </c>
      <c r="G185" s="89">
        <f>G8/'Total Funds Spent &amp; Transferred'!Y8</f>
        <v>0.31786930498911597</v>
      </c>
      <c r="H185" s="89">
        <f>H8/'Total Funds Spent &amp; Transferred'!Z8</f>
        <v>0.34032161010622924</v>
      </c>
      <c r="I185" s="225">
        <f>COUNTIF($F$182:$F$232,"&gt;0.3")</f>
        <v>4</v>
      </c>
    </row>
    <row r="186" spans="1:17">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1.5048837243802103E-5</v>
      </c>
      <c r="H186" s="89">
        <f>H9/'Total Funds Spent &amp; Transferred'!Z9</f>
        <v>2.4212266746396728E-5</v>
      </c>
    </row>
    <row r="187" spans="1:17">
      <c r="A187" s="51" t="s">
        <v>91</v>
      </c>
      <c r="B187" s="89">
        <f>B10/'Total Funds Spent &amp; Transferred'!T10</f>
        <v>0.20868018930167026</v>
      </c>
      <c r="C187" s="89">
        <f>C10/'Total Funds Spent &amp; Transferred'!U10</f>
        <v>0.16810516527717251</v>
      </c>
      <c r="D187" s="89">
        <f>D10/'Total Funds Spent &amp; Transferred'!V10</f>
        <v>0.18256677667271132</v>
      </c>
      <c r="E187" s="89">
        <f>E10/'Total Funds Spent &amp; Transferred'!W10</f>
        <v>0.1626892843524346</v>
      </c>
      <c r="F187" s="89">
        <f>F10/'Total Funds Spent &amp; Transferred'!X10</f>
        <v>0.15494377399431819</v>
      </c>
      <c r="G187" s="89">
        <f>G10/'Total Funds Spent &amp; Transferred'!Y10</f>
        <v>0.20178392926481711</v>
      </c>
      <c r="H187" s="89">
        <f>H10/'Total Funds Spent &amp; Transferred'!Z10</f>
        <v>0.20245842688059024</v>
      </c>
    </row>
    <row r="188" spans="1:17">
      <c r="A188" s="51" t="s">
        <v>93</v>
      </c>
      <c r="B188" s="89">
        <f>B11/'Total Funds Spent &amp; Transferred'!T11</f>
        <v>0.16570022646207985</v>
      </c>
      <c r="C188" s="89">
        <f>C11/'Total Funds Spent &amp; Transferred'!U11</f>
        <v>0.18074295447241592</v>
      </c>
      <c r="D188" s="89">
        <f>D11/'Total Funds Spent &amp; Transferred'!V11</f>
        <v>0.17185955236710507</v>
      </c>
      <c r="E188" s="89">
        <f>E11/'Total Funds Spent &amp; Transferred'!W11</f>
        <v>0.15290788432271793</v>
      </c>
      <c r="F188" s="89">
        <f>F11/'Total Funds Spent &amp; Transferred'!X11</f>
        <v>0.16496367967028011</v>
      </c>
      <c r="G188" s="89">
        <f>G11/'Total Funds Spent &amp; Transferred'!Y11</f>
        <v>0.1401358156910418</v>
      </c>
      <c r="H188" s="89">
        <f>H11/'Total Funds Spent &amp; Transferred'!Z11</f>
        <v>0.14412955210715916</v>
      </c>
    </row>
    <row r="189" spans="1:17">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7">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7">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7">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3.963424610983309E-4</v>
      </c>
      <c r="E193" s="89">
        <f>E16/'Total Funds Spent &amp; Transferred'!W16</f>
        <v>9.0878542669368761E-4</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3.7113485898086163E-2</v>
      </c>
      <c r="C194" s="89">
        <f>C17/'Total Funds Spent &amp; Transferred'!U17</f>
        <v>3.0601964944999737E-2</v>
      </c>
      <c r="D194" s="89">
        <f>D17/'Total Funds Spent &amp; Transferred'!V17</f>
        <v>2.9969382222676064E-2</v>
      </c>
      <c r="E194" s="89">
        <f>E17/'Total Funds Spent &amp; Transferred'!W17</f>
        <v>3.0460223965355016E-2</v>
      </c>
      <c r="F194" s="89">
        <f>F17/'Total Funds Spent &amp; Transferred'!X17</f>
        <v>3.1062545460294556E-2</v>
      </c>
      <c r="G194" s="89">
        <f>G17/'Total Funds Spent &amp; Transferred'!Y17</f>
        <v>3.4000397883443015E-2</v>
      </c>
      <c r="H194" s="89">
        <f>H17/'Total Funds Spent &amp; Transferred'!Z17</f>
        <v>3.6170385892623905E-2</v>
      </c>
    </row>
    <row r="195" spans="1:8">
      <c r="A195" s="51" t="s">
        <v>104</v>
      </c>
      <c r="B195" s="89">
        <f>B18/'Total Funds Spent &amp; Transferred'!T18</f>
        <v>3.3571079995629118E-2</v>
      </c>
      <c r="C195" s="89">
        <f>C18/'Total Funds Spent &amp; Transferred'!U18</f>
        <v>3.680276026464354E-2</v>
      </c>
      <c r="D195" s="89">
        <f>D18/'Total Funds Spent &amp; Transferred'!V18</f>
        <v>5.4969271975232069E-2</v>
      </c>
      <c r="E195" s="89">
        <f>E18/'Total Funds Spent &amp; Transferred'!W18</f>
        <v>9.3105991056152484E-2</v>
      </c>
      <c r="F195" s="89">
        <f>F18/'Total Funds Spent &amp; Transferred'!X18</f>
        <v>9.9970858297821416E-2</v>
      </c>
      <c r="G195" s="89">
        <f>G18/'Total Funds Spent &amp; Transferred'!Y18</f>
        <v>9.0326167100526725E-2</v>
      </c>
      <c r="H195" s="89">
        <f>H18/'Total Funds Spent &amp; Transferred'!Z18</f>
        <v>9.8435846094491394E-2</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8.6846707495394221E-2</v>
      </c>
      <c r="C198" s="89">
        <f>C21/'Total Funds Spent &amp; Transferred'!U21</f>
        <v>8.695559377542729E-2</v>
      </c>
      <c r="D198" s="89">
        <f>D21/'Total Funds Spent &amp; Transferred'!V21</f>
        <v>8.3412083815375335E-2</v>
      </c>
      <c r="E198" s="89">
        <f>E21/'Total Funds Spent &amp; Transferred'!W21</f>
        <v>9.1839255924506299E-2</v>
      </c>
      <c r="F198" s="89">
        <f>F21/'Total Funds Spent &amp; Transferred'!X21</f>
        <v>0.10621617260654334</v>
      </c>
      <c r="G198" s="89">
        <f>G21/'Total Funds Spent &amp; Transferred'!Y21</f>
        <v>0.1037705193691663</v>
      </c>
      <c r="H198" s="89">
        <f>H21/'Total Funds Spent &amp; Transferred'!Z21</f>
        <v>9.9031115539351372E-2</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0.29794117349050736</v>
      </c>
      <c r="C200" s="89">
        <f>C23/'Total Funds Spent &amp; Transferred'!U23</f>
        <v>0.27630897049485748</v>
      </c>
      <c r="D200" s="89">
        <f>D23/'Total Funds Spent &amp; Transferred'!V23</f>
        <v>0.21699773587485902</v>
      </c>
      <c r="E200" s="89">
        <f>E23/'Total Funds Spent &amp; Transferred'!W23</f>
        <v>0.2017139587580952</v>
      </c>
      <c r="F200" s="89">
        <f>F23/'Total Funds Spent &amp; Transferred'!X23</f>
        <v>0.21773919686976967</v>
      </c>
      <c r="G200" s="89">
        <f>G23/'Total Funds Spent &amp; Transferred'!Y23</f>
        <v>0.23922487666389095</v>
      </c>
      <c r="H200" s="89">
        <f>H23/'Total Funds Spent &amp; Transferred'!Z23</f>
        <v>0.25100103007369001</v>
      </c>
    </row>
    <row r="201" spans="1:8">
      <c r="A201" s="51" t="s">
        <v>113</v>
      </c>
      <c r="B201" s="89">
        <f>B24/'Total Funds Spent &amp; Transferred'!T24</f>
        <v>6.3215691397067161E-2</v>
      </c>
      <c r="C201" s="89">
        <f>C24/'Total Funds Spent &amp; Transferred'!U24</f>
        <v>6.0156239383791721E-2</v>
      </c>
      <c r="D201" s="89">
        <f>D24/'Total Funds Spent &amp; Transferred'!V24</f>
        <v>4.5082292167873813E-3</v>
      </c>
      <c r="E201" s="89">
        <f>E24/'Total Funds Spent &amp; Transferred'!W24</f>
        <v>6.1390895838496539E-3</v>
      </c>
      <c r="F201" s="89">
        <f>F24/'Total Funds Spent &amp; Transferred'!X24</f>
        <v>4.5381330876774319E-3</v>
      </c>
      <c r="G201" s="89">
        <f>G24/'Total Funds Spent &amp; Transferred'!Y24</f>
        <v>3.9776373276206615E-3</v>
      </c>
      <c r="H201" s="89">
        <f>H24/'Total Funds Spent &amp; Transferred'!Z24</f>
        <v>3.842092521920791E-3</v>
      </c>
    </row>
    <row r="202" spans="1:8">
      <c r="A202" s="51" t="s">
        <v>78</v>
      </c>
      <c r="B202" s="89">
        <f>B25/'Total Funds Spent &amp; Transferred'!T25</f>
        <v>0.14323074180642364</v>
      </c>
      <c r="C202" s="89">
        <f>C25/'Total Funds Spent &amp; Transferred'!U25</f>
        <v>0.1321353255611499</v>
      </c>
      <c r="D202" s="89">
        <f>D25/'Total Funds Spent &amp; Transferred'!V25</f>
        <v>0.11250697596744548</v>
      </c>
      <c r="E202" s="89">
        <f>E25/'Total Funds Spent &amp; Transferred'!W25</f>
        <v>0.11629576372776852</v>
      </c>
      <c r="F202" s="89">
        <f>F25/'Total Funds Spent &amp; Transferred'!X25</f>
        <v>0.13703217226074244</v>
      </c>
      <c r="G202" s="89">
        <f>G25/'Total Funds Spent &amp; Transferred'!Y25</f>
        <v>0.14031709406011686</v>
      </c>
      <c r="H202" s="89">
        <f>H25/'Total Funds Spent &amp; Transferred'!Z25</f>
        <v>9.6270489902439679E-2</v>
      </c>
    </row>
    <row r="203" spans="1:8">
      <c r="A203" s="51" t="s">
        <v>116</v>
      </c>
      <c r="B203" s="89">
        <f>B26/'Total Funds Spent &amp; Transferred'!T26</f>
        <v>7.7386419758934189E-4</v>
      </c>
      <c r="C203" s="89">
        <f>C26/'Total Funds Spent &amp; Transferred'!U26</f>
        <v>3.7959459685258791E-3</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0.14918789124462975</v>
      </c>
      <c r="C204" s="89">
        <f>C27/'Total Funds Spent &amp; Transferred'!U27</f>
        <v>0.16411861716379963</v>
      </c>
      <c r="D204" s="89">
        <f>D27/'Total Funds Spent &amp; Transferred'!V27</f>
        <v>0.14904169106209417</v>
      </c>
      <c r="E204" s="89">
        <f>E27/'Total Funds Spent &amp; Transferred'!W27</f>
        <v>0.13334483716112297</v>
      </c>
      <c r="F204" s="89">
        <f>F27/'Total Funds Spent &amp; Transferred'!X27</f>
        <v>0.15266352573751965</v>
      </c>
      <c r="G204" s="89">
        <f>G27/'Total Funds Spent &amp; Transferred'!Y27</f>
        <v>0.14278502287486244</v>
      </c>
      <c r="H204" s="89">
        <f>H27/'Total Funds Spent &amp; Transferred'!Z27</f>
        <v>0.12661101704905275</v>
      </c>
    </row>
    <row r="205" spans="1:8">
      <c r="A205" s="51" t="s">
        <v>77</v>
      </c>
      <c r="B205" s="89">
        <f>B28/'Total Funds Spent &amp; Transferred'!T28</f>
        <v>1.0442442534574629E-2</v>
      </c>
      <c r="C205" s="89">
        <f>C28/'Total Funds Spent &amp; Transferred'!U28</f>
        <v>9.7975998754267837E-3</v>
      </c>
      <c r="D205" s="89">
        <f>D28/'Total Funds Spent &amp; Transferred'!V28</f>
        <v>9.6787689761880877E-3</v>
      </c>
      <c r="E205" s="89">
        <f>E28/'Total Funds Spent &amp; Transferred'!W28</f>
        <v>1.0121284776002029E-2</v>
      </c>
      <c r="F205" s="89">
        <f>F28/'Total Funds Spent &amp; Transferred'!X28</f>
        <v>1.0434913042720834E-2</v>
      </c>
      <c r="G205" s="89">
        <f>G28/'Total Funds Spent &amp; Transferred'!Y28</f>
        <v>9.9552132943133923E-3</v>
      </c>
      <c r="H205" s="89">
        <f>H28/'Total Funds Spent &amp; Transferred'!Z28</f>
        <v>1.1244392140529713E-2</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2.4266705905037364E-2</v>
      </c>
      <c r="G210" s="89">
        <f>G33/'Total Funds Spent &amp; Transferred'!Y33</f>
        <v>0</v>
      </c>
      <c r="H210" s="89">
        <f>H33/'Total Funds Spent &amp; Transferred'!Z33</f>
        <v>0</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0.38538031914085213</v>
      </c>
      <c r="C212" s="89">
        <f>C35/'Total Funds Spent &amp; Transferred'!U35</f>
        <v>0.38860569815267537</v>
      </c>
      <c r="D212" s="89">
        <f>D35/'Total Funds Spent &amp; Transferred'!V35</f>
        <v>0.40655772203717638</v>
      </c>
      <c r="E212" s="89">
        <f>E35/'Total Funds Spent &amp; Transferred'!W35</f>
        <v>0.40242007370353305</v>
      </c>
      <c r="F212" s="89">
        <f>F35/'Total Funds Spent &amp; Transferred'!X35</f>
        <v>0.41060777669738024</v>
      </c>
      <c r="G212" s="89">
        <f>G35/'Total Funds Spent &amp; Transferred'!Y35</f>
        <v>0.41255494184300318</v>
      </c>
      <c r="H212" s="89">
        <f>H35/'Total Funds Spent &amp; Transferred'!Z35</f>
        <v>0.42396952810646649</v>
      </c>
    </row>
    <row r="213" spans="1:8">
      <c r="A213" s="51" t="s">
        <v>131</v>
      </c>
      <c r="B213" s="89">
        <f>B36/'Total Funds Spent &amp; Transferred'!T36</f>
        <v>2.5862600837432709E-2</v>
      </c>
      <c r="C213" s="89">
        <f>C36/'Total Funds Spent &amp; Transferred'!U36</f>
        <v>6.0292902497223425E-2</v>
      </c>
      <c r="D213" s="89">
        <f>D36/'Total Funds Spent &amp; Transferred'!V36</f>
        <v>6.1364393497555514E-2</v>
      </c>
      <c r="E213" s="89">
        <f>E36/'Total Funds Spent &amp; Transferred'!W36</f>
        <v>0.1668969296628881</v>
      </c>
      <c r="F213" s="89">
        <f>F36/'Total Funds Spent &amp; Transferred'!X36</f>
        <v>0.20511174506168978</v>
      </c>
      <c r="G213" s="89">
        <f>G36/'Total Funds Spent &amp; Transferred'!Y36</f>
        <v>0.23051090658076243</v>
      </c>
      <c r="H213" s="89">
        <f>H36/'Total Funds Spent &amp; Transferred'!Z36</f>
        <v>0.16703260832422395</v>
      </c>
    </row>
    <row r="214" spans="1:8">
      <c r="A214" s="51" t="s">
        <v>132</v>
      </c>
      <c r="B214" s="89">
        <f>B37/'Total Funds Spent &amp; Transferred'!T37</f>
        <v>4.276672224368587E-2</v>
      </c>
      <c r="C214" s="89">
        <f>C37/'Total Funds Spent &amp; Transferred'!U37</f>
        <v>8.6975444486517325E-2</v>
      </c>
      <c r="D214" s="89">
        <f>D37/'Total Funds Spent &amp; Transferred'!V37</f>
        <v>9.1732631399665754E-2</v>
      </c>
      <c r="E214" s="89">
        <f>E37/'Total Funds Spent &amp; Transferred'!W37</f>
        <v>9.26032435931749E-2</v>
      </c>
      <c r="F214" s="89">
        <f>F37/'Total Funds Spent &amp; Transferred'!X37</f>
        <v>9.3170803759216728E-2</v>
      </c>
      <c r="G214" s="89">
        <f>G37/'Total Funds Spent &amp; Transferred'!Y37</f>
        <v>9.6218779178647629E-2</v>
      </c>
      <c r="H214" s="89">
        <f>H37/'Total Funds Spent &amp; Transferred'!Z37</f>
        <v>0.15436361723524331</v>
      </c>
    </row>
    <row r="215" spans="1:8">
      <c r="A215" s="51" t="s">
        <v>75</v>
      </c>
      <c r="B215" s="89">
        <f>B38/'Total Funds Spent &amp; Transferred'!T38</f>
        <v>0.17724683838122568</v>
      </c>
      <c r="C215" s="89">
        <f>C38/'Total Funds Spent &amp; Transferred'!U38</f>
        <v>0.20507441039920196</v>
      </c>
      <c r="D215" s="89">
        <f>D38/'Total Funds Spent &amp; Transferred'!V38</f>
        <v>0.2008488797198977</v>
      </c>
      <c r="E215" s="89">
        <f>E38/'Total Funds Spent &amp; Transferred'!W38</f>
        <v>0.20231718039440336</v>
      </c>
      <c r="F215" s="89">
        <f>F38/'Total Funds Spent &amp; Transferred'!X38</f>
        <v>0.15981034162854019</v>
      </c>
      <c r="G215" s="89">
        <f>G38/'Total Funds Spent &amp; Transferred'!Y38</f>
        <v>0.15769041545041243</v>
      </c>
      <c r="H215" s="89">
        <f>H38/'Total Funds Spent &amp; Transferred'!Z38</f>
        <v>0.1327266708348013</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1.3181133215063343E-4</v>
      </c>
      <c r="H217" s="89">
        <f>H40/'Total Funds Spent &amp; Transferred'!Z40</f>
        <v>4.9758216920159544E-4</v>
      </c>
    </row>
    <row r="218" spans="1:8">
      <c r="A218" s="51" t="s">
        <v>136</v>
      </c>
      <c r="B218" s="89">
        <f>B41/'Total Funds Spent &amp; Transferred'!T41</f>
        <v>5.4926078549693919E-2</v>
      </c>
      <c r="C218" s="89">
        <f>C41/'Total Funds Spent &amp; Transferred'!U41</f>
        <v>5.6562447479301878E-2</v>
      </c>
      <c r="D218" s="89">
        <f>D41/'Total Funds Spent &amp; Transferred'!V41</f>
        <v>6.9334871093615538E-2</v>
      </c>
      <c r="E218" s="89">
        <f>E41/'Total Funds Spent &amp; Transferred'!W41</f>
        <v>8.2339325465886584E-2</v>
      </c>
      <c r="F218" s="89">
        <f>F41/'Total Funds Spent &amp; Transferred'!X41</f>
        <v>7.051776196654426E-2</v>
      </c>
      <c r="G218" s="89">
        <f>G41/'Total Funds Spent &amp; Transferred'!Y41</f>
        <v>0</v>
      </c>
      <c r="H218" s="89">
        <f>H41/'Total Funds Spent &amp; Transferred'!Z41</f>
        <v>0</v>
      </c>
    </row>
    <row r="219" spans="1:8">
      <c r="A219" s="51" t="s">
        <v>145</v>
      </c>
      <c r="B219" s="89">
        <f>B42/'Total Funds Spent &amp; Transferred'!T42</f>
        <v>2.3339436401187748E-2</v>
      </c>
      <c r="C219" s="89">
        <f>C42/'Total Funds Spent &amp; Transferred'!U42</f>
        <v>2.8129026587773314E-2</v>
      </c>
      <c r="D219" s="89">
        <f>D42/'Total Funds Spent &amp; Transferred'!V42</f>
        <v>3.9479737081462837E-2</v>
      </c>
      <c r="E219" s="89">
        <f>E42/'Total Funds Spent &amp; Transferred'!W42</f>
        <v>3.1218574877381611E-2</v>
      </c>
      <c r="F219" s="89">
        <f>F42/'Total Funds Spent &amp; Transferred'!X42</f>
        <v>5.0135228068642644E-2</v>
      </c>
      <c r="G219" s="89">
        <f>G42/'Total Funds Spent &amp; Transferred'!Y42</f>
        <v>4.7198629020114638E-2</v>
      </c>
      <c r="H219" s="89">
        <f>H42/'Total Funds Spent &amp; Transferred'!Z42</f>
        <v>8.1654595919141815E-2</v>
      </c>
    </row>
    <row r="220" spans="1:8">
      <c r="A220" s="51" t="s">
        <v>138</v>
      </c>
      <c r="B220" s="89">
        <f>B43/'Total Funds Spent &amp; Transferred'!T43</f>
        <v>0</v>
      </c>
      <c r="C220" s="89">
        <f>C43/'Total Funds Spent &amp; Transferred'!U43</f>
        <v>0</v>
      </c>
      <c r="D220" s="89">
        <f>D43/'Total Funds Spent &amp; Transferred'!V43</f>
        <v>0.12954703312057878</v>
      </c>
      <c r="E220" s="89">
        <f>E43/'Total Funds Spent &amp; Transferred'!W43</f>
        <v>0.1532694418395299</v>
      </c>
      <c r="F220" s="89">
        <f>F43/'Total Funds Spent &amp; Transferred'!X43</f>
        <v>0.19161950374107942</v>
      </c>
      <c r="G220" s="89">
        <f>G43/'Total Funds Spent &amp; Transferred'!Y43</f>
        <v>0.19325125655875675</v>
      </c>
      <c r="H220" s="89">
        <f>H43/'Total Funds Spent &amp; Transferred'!Z43</f>
        <v>0.22994602894049659</v>
      </c>
    </row>
    <row r="221" spans="1:8">
      <c r="A221" s="51" t="s">
        <v>140</v>
      </c>
      <c r="B221" s="89">
        <f>B44/'Total Funds Spent &amp; Transferred'!T44</f>
        <v>0</v>
      </c>
      <c r="C221" s="89">
        <f>C44/'Total Funds Spent &amp; Transferred'!U44</f>
        <v>4.2668822636936863E-3</v>
      </c>
      <c r="D221" s="89">
        <f>D44/'Total Funds Spent &amp; Transferred'!V44</f>
        <v>4.8167225625243403E-3</v>
      </c>
      <c r="E221" s="89">
        <f>E44/'Total Funds Spent &amp; Transferred'!W44</f>
        <v>0</v>
      </c>
      <c r="F221" s="89">
        <f>F44/'Total Funds Spent &amp; Transferred'!X44</f>
        <v>0</v>
      </c>
      <c r="G221" s="89">
        <f>G44/'Total Funds Spent &amp; Transferred'!Y44</f>
        <v>7.6940957862424502E-3</v>
      </c>
      <c r="H221" s="89">
        <f>H44/'Total Funds Spent &amp; Transferred'!Z44</f>
        <v>9.0067857805255953E-3</v>
      </c>
    </row>
    <row r="222" spans="1:8">
      <c r="A222" s="51" t="s">
        <v>142</v>
      </c>
      <c r="B222" s="89">
        <f>B45/'Total Funds Spent &amp; Transferred'!T45</f>
        <v>0</v>
      </c>
      <c r="C222" s="89">
        <f>C45/'Total Funds Spent &amp; Transferred'!U45</f>
        <v>0.1401626719973563</v>
      </c>
      <c r="D222" s="89">
        <f>D45/'Total Funds Spent &amp; Transferred'!V45</f>
        <v>0.16449833640860101</v>
      </c>
      <c r="E222" s="89">
        <f>E45/'Total Funds Spent &amp; Transferred'!W45</f>
        <v>0.16012088576664921</v>
      </c>
      <c r="F222" s="89">
        <f>F45/'Total Funds Spent &amp; Transferred'!X45</f>
        <v>0.16432495490837193</v>
      </c>
      <c r="G222" s="89">
        <f>G45/'Total Funds Spent &amp; Transferred'!Y45</f>
        <v>0.16727406979147327</v>
      </c>
      <c r="H222" s="89">
        <f>H45/'Total Funds Spent &amp; Transferred'!Z45</f>
        <v>0.16615171915741617</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0.24105596800571161</v>
      </c>
      <c r="C224" s="89">
        <f>C47/'Total Funds Spent &amp; Transferred'!U47</f>
        <v>0.25657408845147567</v>
      </c>
      <c r="D224" s="89">
        <f>D47/'Total Funds Spent &amp; Transferred'!V47</f>
        <v>0.33660954963570427</v>
      </c>
      <c r="E224" s="89">
        <f>E47/'Total Funds Spent &amp; Transferred'!W47</f>
        <v>0.62119418352498457</v>
      </c>
      <c r="F224" s="89">
        <f>F47/'Total Funds Spent &amp; Transferred'!X47</f>
        <v>0.4359708702114421</v>
      </c>
      <c r="G224" s="89">
        <f>G47/'Total Funds Spent &amp; Transferred'!Y47</f>
        <v>0.37516373937665815</v>
      </c>
      <c r="H224" s="89">
        <f>H47/'Total Funds Spent &amp; Transferred'!Z47</f>
        <v>0.30841912915915703</v>
      </c>
    </row>
    <row r="225" spans="1:9">
      <c r="A225" s="51" t="s">
        <v>148</v>
      </c>
      <c r="B225" s="89">
        <f>B48/'Total Funds Spent &amp; Transferred'!T48</f>
        <v>0.37489682595561458</v>
      </c>
      <c r="C225" s="89">
        <f>C48/'Total Funds Spent &amp; Transferred'!U48</f>
        <v>0.3967190038471976</v>
      </c>
      <c r="D225" s="89">
        <f>D48/'Total Funds Spent &amp; Transferred'!V48</f>
        <v>0.37903876194565672</v>
      </c>
      <c r="E225" s="89">
        <f>E48/'Total Funds Spent &amp; Transferred'!W48</f>
        <v>0.39487376854202044</v>
      </c>
      <c r="F225" s="89">
        <f>F48/'Total Funds Spent &amp; Transferred'!X48</f>
        <v>0.35223532250934281</v>
      </c>
      <c r="G225" s="89">
        <f>G48/'Total Funds Spent &amp; Transferred'!Y48</f>
        <v>0.34462016720132893</v>
      </c>
      <c r="H225" s="89">
        <f>H48/'Total Funds Spent &amp; Transferred'!Z48</f>
        <v>0.33993703247881474</v>
      </c>
    </row>
    <row r="226" spans="1:9">
      <c r="A226" s="51" t="s">
        <v>150</v>
      </c>
      <c r="B226" s="89">
        <f>B49/'Total Funds Spent &amp; Transferred'!T49</f>
        <v>6.2342731879192594E-3</v>
      </c>
      <c r="C226" s="89">
        <f>C49/'Total Funds Spent &amp; Transferred'!U49</f>
        <v>1.0646789331326973E-2</v>
      </c>
      <c r="D226" s="89">
        <f>D49/'Total Funds Spent &amp; Transferred'!V49</f>
        <v>4.2500750907578419E-2</v>
      </c>
      <c r="E226" s="89">
        <f>E49/'Total Funds Spent &amp; Transferred'!W49</f>
        <v>6.534775864270892E-2</v>
      </c>
      <c r="F226" s="89">
        <f>F49/'Total Funds Spent &amp; Transferred'!X49</f>
        <v>9.6447946850366853E-2</v>
      </c>
      <c r="G226" s="89">
        <f>G49/'Total Funds Spent &amp; Transferred'!Y49</f>
        <v>0.12914183086843642</v>
      </c>
      <c r="H226" s="89">
        <f>H49/'Total Funds Spent &amp; Transferred'!Z49</f>
        <v>2.2513690226281365E-2</v>
      </c>
    </row>
    <row r="227" spans="1:9">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9">
      <c r="A228" s="51" t="s">
        <v>153</v>
      </c>
      <c r="B228" s="89">
        <f>B51/'Total Funds Spent &amp; Transferred'!T51</f>
        <v>0</v>
      </c>
      <c r="C228" s="89">
        <f>C51/'Total Funds Spent &amp; Transferred'!U51</f>
        <v>1.5879993932343062E-2</v>
      </c>
      <c r="D228" s="89">
        <f>D51/'Total Funds Spent &amp; Transferred'!V51</f>
        <v>0</v>
      </c>
      <c r="E228" s="89">
        <f>E51/'Total Funds Spent &amp; Transferred'!W51</f>
        <v>1.5712188382646857E-2</v>
      </c>
      <c r="F228" s="89">
        <f>F51/'Total Funds Spent &amp; Transferred'!X51</f>
        <v>1.3946538262457057E-2</v>
      </c>
      <c r="G228" s="89">
        <f>G51/'Total Funds Spent &amp; Transferred'!Y51</f>
        <v>2.2117684379341484E-2</v>
      </c>
      <c r="H228" s="89">
        <f>H51/'Total Funds Spent &amp; Transferred'!Z51</f>
        <v>1.8994076865156417E-2</v>
      </c>
    </row>
    <row r="229" spans="1:9">
      <c r="A229" s="51" t="s">
        <v>154</v>
      </c>
      <c r="B229" s="89">
        <f>B52/'Total Funds Spent &amp; Transferred'!T52</f>
        <v>4.642804064553642E-2</v>
      </c>
      <c r="C229" s="89">
        <f>C52/'Total Funds Spent &amp; Transferred'!U52</f>
        <v>5.5861553223401958E-2</v>
      </c>
      <c r="D229" s="89">
        <f>D52/'Total Funds Spent &amp; Transferred'!V52</f>
        <v>5.9231896452570397E-2</v>
      </c>
      <c r="E229" s="89">
        <f>E52/'Total Funds Spent &amp; Transferred'!W52</f>
        <v>3.7261544749618285E-2</v>
      </c>
      <c r="F229" s="89">
        <f>F52/'Total Funds Spent &amp; Transferred'!X52</f>
        <v>4.9832727212615779E-2</v>
      </c>
      <c r="G229" s="89">
        <f>G52/'Total Funds Spent &amp; Transferred'!Y52</f>
        <v>4.859816268575521E-2</v>
      </c>
      <c r="H229" s="89">
        <f>H52/'Total Funds Spent &amp; Transferred'!Z52</f>
        <v>5.892099268762483E-2</v>
      </c>
    </row>
    <row r="230" spans="1:9">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9">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9">
      <c r="A232" s="51" t="s">
        <v>158</v>
      </c>
      <c r="B232" s="89">
        <f>B55/'Total Funds Spent &amp; Transferred'!T55</f>
        <v>0</v>
      </c>
      <c r="C232" s="89">
        <f>C55/'Total Funds Spent &amp; Transferred'!U55</f>
        <v>8.0141320942669875E-2</v>
      </c>
      <c r="D232" s="89">
        <f>D55/'Total Funds Spent &amp; Transferred'!V55</f>
        <v>3.6782834510650758E-2</v>
      </c>
      <c r="E232" s="89">
        <f>E55/'Total Funds Spent &amp; Transferred'!W55</f>
        <v>3.9741849048029111E-2</v>
      </c>
      <c r="F232" s="89">
        <f>F55/'Total Funds Spent &amp; Transferred'!X55</f>
        <v>0</v>
      </c>
      <c r="G232" s="89">
        <f>G55/'Total Funds Spent &amp; Transferred'!Y55</f>
        <v>5.7960937183725109E-2</v>
      </c>
      <c r="H232" s="89">
        <f>H55/'Total Funds Spent &amp; Transferred'!Z55</f>
        <v>5.3730752010071298E-2</v>
      </c>
    </row>
    <row r="233" spans="1:9">
      <c r="A233" s="59" t="s">
        <v>159</v>
      </c>
      <c r="B233" s="89">
        <f>B56/'Total Funds Spent &amp; Transferred'!T56</f>
        <v>6.2797751584967962E-2</v>
      </c>
      <c r="C233" s="89">
        <f>C56/'Total Funds Spent &amp; Transferred'!U56</f>
        <v>7.45194965393908E-2</v>
      </c>
      <c r="D233" s="89">
        <f>D56/'Total Funds Spent &amp; Transferred'!V56</f>
        <v>8.0783229930849382E-2</v>
      </c>
      <c r="E233" s="89">
        <f>E56/'Total Funds Spent &amp; Transferred'!W56</f>
        <v>8.3060923444632603E-2</v>
      </c>
      <c r="F233" s="89">
        <f>F56/'Total Funds Spent &amp; Transferred'!X56</f>
        <v>8.4166736520216737E-2</v>
      </c>
      <c r="G233" s="89">
        <f>G56/'Total Funds Spent &amp; Transferred'!Y56</f>
        <v>8.4873992266986831E-2</v>
      </c>
      <c r="H233" s="89">
        <f>H56/'Total Funds Spent &amp; Transferred'!Z56</f>
        <v>9.6607182441526843E-2</v>
      </c>
      <c r="I233" s="168"/>
    </row>
    <row r="236" spans="1:9">
      <c r="D236" s="168">
        <f>MAX(D182:D232)</f>
        <v>0.65192903811509828</v>
      </c>
      <c r="E236" s="168">
        <f t="shared" ref="E236:F236" si="105">MAX(E182:E232)</f>
        <v>0.6559803682119042</v>
      </c>
      <c r="F236" s="168">
        <f t="shared" si="105"/>
        <v>0.4359708702114421</v>
      </c>
    </row>
    <row r="237" spans="1:9">
      <c r="D237" s="49">
        <f>COUNTIF(D182:D232, "&gt;20%")</f>
        <v>6</v>
      </c>
    </row>
    <row r="238" spans="1:9">
      <c r="D238" s="49">
        <f>COUNTIF(D182:D232, "&gt;0%")</f>
        <v>27</v>
      </c>
    </row>
  </sheetData>
  <mergeCells count="34">
    <mergeCell ref="B180:B181"/>
    <mergeCell ref="A121:A122"/>
    <mergeCell ref="B121:B122"/>
    <mergeCell ref="E121:E122"/>
    <mergeCell ref="C121:C122"/>
    <mergeCell ref="C180:C181"/>
    <mergeCell ref="D121:D122"/>
    <mergeCell ref="D180:D181"/>
    <mergeCell ref="E180:E181"/>
    <mergeCell ref="F180:F181"/>
    <mergeCell ref="F121:F122"/>
    <mergeCell ref="A1:A2"/>
    <mergeCell ref="A3:A4"/>
    <mergeCell ref="B3:B4"/>
    <mergeCell ref="A62:A63"/>
    <mergeCell ref="B62:B63"/>
    <mergeCell ref="C62:C63"/>
    <mergeCell ref="F62:F63"/>
    <mergeCell ref="F3:F4"/>
    <mergeCell ref="E62:E63"/>
    <mergeCell ref="E3:E4"/>
    <mergeCell ref="C3:C4"/>
    <mergeCell ref="D3:D4"/>
    <mergeCell ref="D62:D63"/>
    <mergeCell ref="A180:A181"/>
    <mergeCell ref="G3:G4"/>
    <mergeCell ref="G62:G63"/>
    <mergeCell ref="G121:G122"/>
    <mergeCell ref="G180:G181"/>
    <mergeCell ref="I3:K3"/>
    <mergeCell ref="H3:H4"/>
    <mergeCell ref="H62:H63"/>
    <mergeCell ref="H121:H122"/>
    <mergeCell ref="H180:H181"/>
  </mergeCells>
  <phoneticPr fontId="39" type="noConversion"/>
  <pageMargins left="0.7" right="0.7" top="0.75" bottom="0.75" header="0.3" footer="0.3"/>
  <pageSetup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2060"/>
  </sheetPr>
  <dimension ref="A1:T237"/>
  <sheetViews>
    <sheetView topLeftCell="E175" workbookViewId="0">
      <selection activeCell="H182" sqref="H182"/>
    </sheetView>
  </sheetViews>
  <sheetFormatPr defaultColWidth="9.42578125" defaultRowHeight="12.95"/>
  <cols>
    <col min="1" max="1" width="17" style="49" customWidth="1"/>
    <col min="2" max="2" width="15.42578125" style="49" bestFit="1" customWidth="1"/>
    <col min="3" max="6" width="14.42578125" style="49" bestFit="1" customWidth="1"/>
    <col min="7" max="7" width="13.85546875" style="49" bestFit="1" customWidth="1"/>
    <col min="8" max="8" width="14.28515625" style="49" bestFit="1" customWidth="1"/>
    <col min="9" max="9" width="15.42578125" style="49" bestFit="1" customWidth="1"/>
    <col min="10" max="10" width="12.85546875" style="49" bestFit="1" customWidth="1"/>
    <col min="11" max="13" width="9.42578125" style="49"/>
    <col min="14" max="14" width="12.42578125" style="49" customWidth="1"/>
    <col min="15" max="15" width="9.42578125" style="49"/>
    <col min="16" max="16" width="9.42578125" style="49" bestFit="1" customWidth="1"/>
    <col min="17" max="19" width="9.42578125" style="49"/>
    <col min="20" max="20" width="13.7109375" style="49" customWidth="1"/>
    <col min="21" max="16384" width="9.42578125" style="49"/>
  </cols>
  <sheetData>
    <row r="1" spans="1:20" ht="23.25" customHeight="1">
      <c r="A1" s="394" t="s">
        <v>223</v>
      </c>
    </row>
    <row r="2" spans="1:20" ht="24.75" customHeight="1">
      <c r="A2" s="394"/>
    </row>
    <row r="3" spans="1:20" s="50" customFormat="1" ht="12.75" customHeight="1">
      <c r="A3" s="400" t="s">
        <v>224</v>
      </c>
      <c r="B3" s="402">
        <v>2015</v>
      </c>
      <c r="C3" s="402">
        <v>2016</v>
      </c>
      <c r="D3" s="402">
        <v>2017</v>
      </c>
      <c r="E3" s="402">
        <v>2018</v>
      </c>
      <c r="F3" s="402">
        <v>2019</v>
      </c>
      <c r="G3" s="402">
        <v>2020</v>
      </c>
      <c r="H3" s="402">
        <v>2021</v>
      </c>
    </row>
    <row r="4" spans="1:20" s="50" customFormat="1">
      <c r="A4" s="400"/>
      <c r="B4" s="398"/>
      <c r="C4" s="398"/>
      <c r="D4" s="398"/>
      <c r="E4" s="398"/>
      <c r="F4" s="398"/>
      <c r="G4" s="398"/>
      <c r="H4" s="398"/>
      <c r="I4" s="408" t="s">
        <v>321</v>
      </c>
      <c r="J4" s="408"/>
      <c r="K4" s="408"/>
    </row>
    <row r="5" spans="1:20">
      <c r="A5" s="51" t="s">
        <v>82</v>
      </c>
      <c r="B5" s="55">
        <f t="shared" ref="B5:G5" si="0">B64+B123</f>
        <v>29767094</v>
      </c>
      <c r="C5" s="55">
        <f t="shared" si="0"/>
        <v>23217143</v>
      </c>
      <c r="D5" s="55">
        <f t="shared" si="0"/>
        <v>32240451</v>
      </c>
      <c r="E5" s="55">
        <f t="shared" si="0"/>
        <v>40456037</v>
      </c>
      <c r="F5" s="55">
        <f t="shared" si="0"/>
        <v>38271118</v>
      </c>
      <c r="G5" s="55">
        <f t="shared" si="0"/>
        <v>40009790</v>
      </c>
      <c r="H5" s="55">
        <f t="shared" ref="H5" si="1">H64+H123</f>
        <v>44141727</v>
      </c>
      <c r="I5" s="225" t="s">
        <v>360</v>
      </c>
      <c r="J5" s="264">
        <f>COUNTIF($H$5:$H$55,"&lt;&gt;0")</f>
        <v>43</v>
      </c>
      <c r="K5" s="168"/>
      <c r="T5" s="50"/>
    </row>
    <row r="6" spans="1:20">
      <c r="A6" s="51" t="s">
        <v>84</v>
      </c>
      <c r="B6" s="55">
        <f t="shared" ref="B6:E56" si="2">B65+B124</f>
        <v>0</v>
      </c>
      <c r="C6" s="55">
        <f t="shared" si="2"/>
        <v>0</v>
      </c>
      <c r="D6" s="55">
        <f t="shared" si="2"/>
        <v>0</v>
      </c>
      <c r="E6" s="55">
        <f t="shared" si="2"/>
        <v>0</v>
      </c>
      <c r="F6" s="55">
        <f t="shared" ref="F6:G6" si="3">F65+F124</f>
        <v>0</v>
      </c>
      <c r="G6" s="55">
        <f t="shared" si="3"/>
        <v>0</v>
      </c>
      <c r="H6" s="55">
        <f t="shared" ref="H6" si="4">H65+H124</f>
        <v>0</v>
      </c>
      <c r="I6" s="96" t="s">
        <v>328</v>
      </c>
      <c r="J6" s="49">
        <f>$H$56</f>
        <v>2720713437.6000004</v>
      </c>
      <c r="T6" s="50"/>
    </row>
    <row r="7" spans="1:20">
      <c r="A7" s="51" t="s">
        <v>86</v>
      </c>
      <c r="B7" s="55">
        <f t="shared" si="2"/>
        <v>250708918</v>
      </c>
      <c r="C7" s="55">
        <f t="shared" si="2"/>
        <v>216556353</v>
      </c>
      <c r="D7" s="55">
        <f t="shared" si="2"/>
        <v>147104533</v>
      </c>
      <c r="E7" s="55">
        <f t="shared" si="2"/>
        <v>227246240</v>
      </c>
      <c r="F7" s="55">
        <f t="shared" ref="F7:G7" si="5">F66+F125</f>
        <v>211344852</v>
      </c>
      <c r="G7" s="55">
        <f t="shared" si="5"/>
        <v>238209277</v>
      </c>
      <c r="H7" s="55">
        <f t="shared" ref="H7" si="6">H66+H125</f>
        <v>227876976</v>
      </c>
      <c r="I7" s="96" t="s">
        <v>361</v>
      </c>
      <c r="J7" s="168">
        <f>$H$233</f>
        <v>8.9727490656069719E-2</v>
      </c>
      <c r="T7" s="50"/>
    </row>
    <row r="8" spans="1:20">
      <c r="A8" s="51" t="s">
        <v>88</v>
      </c>
      <c r="B8" s="55">
        <f t="shared" si="2"/>
        <v>0</v>
      </c>
      <c r="C8" s="55">
        <f t="shared" si="2"/>
        <v>0</v>
      </c>
      <c r="D8" s="55">
        <f t="shared" si="2"/>
        <v>231300</v>
      </c>
      <c r="E8" s="55">
        <f t="shared" si="2"/>
        <v>330060</v>
      </c>
      <c r="F8" s="55">
        <f t="shared" ref="F8:G8" si="7">F67+F126</f>
        <v>275547</v>
      </c>
      <c r="G8" s="55">
        <f t="shared" si="7"/>
        <v>913373</v>
      </c>
      <c r="H8" s="55">
        <f t="shared" ref="H8" si="8">H67+H126</f>
        <v>3710679</v>
      </c>
      <c r="I8" s="49" t="s">
        <v>364</v>
      </c>
      <c r="J8" s="168">
        <f ca="1">$H$56/SUMIF($H$4:$H$55,"&lt;&gt;0",'Total Funds Spent &amp; Transferred'!Z5:Z55)</f>
        <v>9.7457963463025682E-2</v>
      </c>
      <c r="T8" s="50"/>
    </row>
    <row r="9" spans="1:20">
      <c r="A9" s="51" t="s">
        <v>74</v>
      </c>
      <c r="B9" s="55">
        <f t="shared" si="2"/>
        <v>975735</v>
      </c>
      <c r="C9" s="55">
        <f t="shared" si="2"/>
        <v>397</v>
      </c>
      <c r="D9" s="55">
        <f t="shared" si="2"/>
        <v>291</v>
      </c>
      <c r="E9" s="55">
        <f t="shared" si="2"/>
        <v>3175</v>
      </c>
      <c r="F9" s="55">
        <f t="shared" ref="F9:G9" si="9">F68+F127</f>
        <v>309077</v>
      </c>
      <c r="G9" s="55">
        <f t="shared" si="9"/>
        <v>62141</v>
      </c>
      <c r="H9" s="55">
        <f t="shared" ref="H9" si="10">H68+H127</f>
        <v>2366</v>
      </c>
      <c r="I9" s="49" t="s">
        <v>365</v>
      </c>
      <c r="J9" s="49">
        <f>COUNTIF($H$182:$H$232,"&gt;0.5")</f>
        <v>3</v>
      </c>
      <c r="T9" s="50"/>
    </row>
    <row r="10" spans="1:20">
      <c r="A10" s="51" t="s">
        <v>91</v>
      </c>
      <c r="B10" s="55">
        <f t="shared" si="2"/>
        <v>44075674</v>
      </c>
      <c r="C10" s="55">
        <f t="shared" si="2"/>
        <v>44081020</v>
      </c>
      <c r="D10" s="55">
        <f t="shared" si="2"/>
        <v>46531534</v>
      </c>
      <c r="E10" s="55">
        <f t="shared" si="2"/>
        <v>46305075</v>
      </c>
      <c r="F10" s="55">
        <f t="shared" ref="F10:G10" si="11">F69+F128</f>
        <v>50090252</v>
      </c>
      <c r="G10" s="55">
        <f t="shared" si="11"/>
        <v>53148079</v>
      </c>
      <c r="H10" s="55">
        <f t="shared" ref="H10" si="12">H69+H128</f>
        <v>58450483</v>
      </c>
      <c r="I10" s="49" t="s">
        <v>366</v>
      </c>
      <c r="J10" s="49">
        <f>COUNTIF($H$182:$H$232,"&gt;0.1")</f>
        <v>20</v>
      </c>
      <c r="T10" s="50"/>
    </row>
    <row r="11" spans="1:20">
      <c r="A11" s="51" t="s">
        <v>93</v>
      </c>
      <c r="B11" s="55">
        <f t="shared" si="2"/>
        <v>55228981</v>
      </c>
      <c r="C11" s="55">
        <f t="shared" si="2"/>
        <v>56825733</v>
      </c>
      <c r="D11" s="55">
        <f t="shared" si="2"/>
        <v>61383862</v>
      </c>
      <c r="E11" s="55">
        <f t="shared" si="2"/>
        <v>62229764</v>
      </c>
      <c r="F11" s="55">
        <f t="shared" ref="F11:G11" si="13">F70+F129</f>
        <v>70619239</v>
      </c>
      <c r="G11" s="55">
        <f t="shared" si="13"/>
        <v>68389088</v>
      </c>
      <c r="H11" s="55">
        <f t="shared" ref="H11" si="14">H70+H129</f>
        <v>72972764</v>
      </c>
      <c r="T11" s="50"/>
    </row>
    <row r="12" spans="1:20">
      <c r="A12" s="51" t="s">
        <v>95</v>
      </c>
      <c r="B12" s="55">
        <f t="shared" si="2"/>
        <v>0</v>
      </c>
      <c r="C12" s="55">
        <f t="shared" si="2"/>
        <v>0</v>
      </c>
      <c r="D12" s="55">
        <f t="shared" si="2"/>
        <v>0</v>
      </c>
      <c r="E12" s="55">
        <f t="shared" si="2"/>
        <v>0</v>
      </c>
      <c r="F12" s="55">
        <f t="shared" ref="F12:G12" si="15">F71+F130</f>
        <v>0</v>
      </c>
      <c r="G12" s="55">
        <f t="shared" si="15"/>
        <v>0</v>
      </c>
      <c r="H12" s="55">
        <f t="shared" ref="H12" si="16">H71+H130</f>
        <v>0</v>
      </c>
      <c r="T12" s="50"/>
    </row>
    <row r="13" spans="1:20">
      <c r="A13" s="51" t="s">
        <v>97</v>
      </c>
      <c r="B13" s="55">
        <f t="shared" si="2"/>
        <v>0</v>
      </c>
      <c r="C13" s="55">
        <f t="shared" si="2"/>
        <v>0</v>
      </c>
      <c r="D13" s="55">
        <f t="shared" si="2"/>
        <v>0</v>
      </c>
      <c r="E13" s="55">
        <f t="shared" si="2"/>
        <v>0</v>
      </c>
      <c r="F13" s="55">
        <f t="shared" ref="F13:G13" si="17">F72+F131</f>
        <v>0</v>
      </c>
      <c r="G13" s="55">
        <f t="shared" si="17"/>
        <v>0</v>
      </c>
      <c r="H13" s="55">
        <f t="shared" ref="H13" si="18">H72+H131</f>
        <v>0</v>
      </c>
      <c r="T13" s="50"/>
    </row>
    <row r="14" spans="1:20">
      <c r="A14" s="51" t="s">
        <v>99</v>
      </c>
      <c r="B14" s="55">
        <f t="shared" si="2"/>
        <v>270946065</v>
      </c>
      <c r="C14" s="55">
        <f t="shared" si="2"/>
        <v>263112169</v>
      </c>
      <c r="D14" s="55">
        <f t="shared" si="2"/>
        <v>242112746</v>
      </c>
      <c r="E14" s="55">
        <f t="shared" si="2"/>
        <v>269205488</v>
      </c>
      <c r="F14" s="55">
        <f t="shared" ref="F14:G14" si="19">F73+F132</f>
        <v>250139494</v>
      </c>
      <c r="G14" s="55">
        <f t="shared" si="19"/>
        <v>244252347</v>
      </c>
      <c r="H14" s="55">
        <f t="shared" ref="H14" si="20">H73+H132</f>
        <v>258744144</v>
      </c>
      <c r="T14" s="50"/>
    </row>
    <row r="15" spans="1:20">
      <c r="A15" s="51" t="s">
        <v>101</v>
      </c>
      <c r="B15" s="55">
        <f t="shared" si="2"/>
        <v>280016404</v>
      </c>
      <c r="C15" s="55">
        <f t="shared" si="2"/>
        <v>258207060</v>
      </c>
      <c r="D15" s="55">
        <f t="shared" si="2"/>
        <v>257553500</v>
      </c>
      <c r="E15" s="55">
        <f t="shared" si="2"/>
        <v>247792143</v>
      </c>
      <c r="F15" s="55">
        <f t="shared" ref="F15:G15" si="21">F74+F133</f>
        <v>308161866</v>
      </c>
      <c r="G15" s="55">
        <f t="shared" si="21"/>
        <v>228090152</v>
      </c>
      <c r="H15" s="55">
        <f t="shared" ref="H15" si="22">H74+H133</f>
        <v>265336756</v>
      </c>
      <c r="T15" s="50"/>
    </row>
    <row r="16" spans="1:20">
      <c r="A16" s="51" t="s">
        <v>102</v>
      </c>
      <c r="B16" s="55">
        <f t="shared" si="2"/>
        <v>2156668</v>
      </c>
      <c r="C16" s="55">
        <f t="shared" si="2"/>
        <v>5075966</v>
      </c>
      <c r="D16" s="55">
        <f t="shared" si="2"/>
        <v>1293713</v>
      </c>
      <c r="E16" s="55">
        <f t="shared" si="2"/>
        <v>535904</v>
      </c>
      <c r="F16" s="55">
        <f t="shared" ref="F16:G16" si="23">F75+F134</f>
        <v>1735870</v>
      </c>
      <c r="G16" s="55">
        <f t="shared" si="23"/>
        <v>1417177</v>
      </c>
      <c r="H16" s="55">
        <f t="shared" ref="H16" si="24">H75+H134</f>
        <v>7032275</v>
      </c>
      <c r="T16" s="50"/>
    </row>
    <row r="17" spans="1:20">
      <c r="A17" s="51" t="s">
        <v>103</v>
      </c>
      <c r="B17" s="55">
        <f t="shared" si="2"/>
        <v>1476554</v>
      </c>
      <c r="C17" s="55">
        <f t="shared" si="2"/>
        <v>1402206</v>
      </c>
      <c r="D17" s="55">
        <f t="shared" si="2"/>
        <v>1326798</v>
      </c>
      <c r="E17" s="55">
        <f t="shared" si="2"/>
        <v>1507006</v>
      </c>
      <c r="F17" s="55">
        <f t="shared" ref="F17:G17" si="25">F76+F135</f>
        <v>1998267</v>
      </c>
      <c r="G17" s="55">
        <f t="shared" si="25"/>
        <v>1725786</v>
      </c>
      <c r="H17" s="55">
        <f t="shared" ref="H17" si="26">H76+H135</f>
        <v>1727115</v>
      </c>
      <c r="T17" s="50"/>
    </row>
    <row r="18" spans="1:20">
      <c r="A18" s="51" t="s">
        <v>104</v>
      </c>
      <c r="B18" s="55">
        <f t="shared" si="2"/>
        <v>232845603</v>
      </c>
      <c r="C18" s="55">
        <f t="shared" si="2"/>
        <v>225358944</v>
      </c>
      <c r="D18" s="55">
        <f t="shared" si="2"/>
        <v>221080245</v>
      </c>
      <c r="E18" s="55">
        <f t="shared" si="2"/>
        <v>242282735</v>
      </c>
      <c r="F18" s="55">
        <f t="shared" ref="F18:G18" si="27">F77+F136</f>
        <v>239682123</v>
      </c>
      <c r="G18" s="55">
        <f t="shared" si="27"/>
        <v>239565118</v>
      </c>
      <c r="H18" s="55">
        <f t="shared" ref="H18" si="28">H77+H136</f>
        <v>229756031</v>
      </c>
      <c r="T18" s="50"/>
    </row>
    <row r="19" spans="1:20">
      <c r="A19" s="51" t="s">
        <v>105</v>
      </c>
      <c r="B19" s="55">
        <f t="shared" si="2"/>
        <v>0</v>
      </c>
      <c r="C19" s="55">
        <f t="shared" si="2"/>
        <v>17596052</v>
      </c>
      <c r="D19" s="55">
        <f t="shared" si="2"/>
        <v>15519548</v>
      </c>
      <c r="E19" s="55">
        <f t="shared" si="2"/>
        <v>9336994</v>
      </c>
      <c r="F19" s="55">
        <f t="shared" ref="F19:G19" si="29">F78+F137</f>
        <v>9169443</v>
      </c>
      <c r="G19" s="55">
        <f t="shared" si="29"/>
        <v>2759252</v>
      </c>
      <c r="H19" s="55">
        <f t="shared" ref="H19" si="30">H78+H137</f>
        <v>2160621</v>
      </c>
      <c r="T19" s="50"/>
    </row>
    <row r="20" spans="1:20">
      <c r="A20" s="51" t="s">
        <v>107</v>
      </c>
      <c r="B20" s="55">
        <f t="shared" si="2"/>
        <v>51987121</v>
      </c>
      <c r="C20" s="55">
        <f t="shared" si="2"/>
        <v>50229077</v>
      </c>
      <c r="D20" s="55">
        <f t="shared" si="2"/>
        <v>62264012</v>
      </c>
      <c r="E20" s="55">
        <f t="shared" si="2"/>
        <v>55569447</v>
      </c>
      <c r="F20" s="55">
        <f t="shared" ref="F20:G20" si="31">F79+F138</f>
        <v>53820059</v>
      </c>
      <c r="G20" s="55">
        <f t="shared" si="31"/>
        <v>46659794</v>
      </c>
      <c r="H20" s="55">
        <f t="shared" ref="H20" si="32">H79+H138</f>
        <v>54291792</v>
      </c>
      <c r="T20" s="50"/>
    </row>
    <row r="21" spans="1:20">
      <c r="A21" s="51" t="s">
        <v>76</v>
      </c>
      <c r="B21" s="55">
        <f t="shared" si="2"/>
        <v>23265856</v>
      </c>
      <c r="C21" s="55">
        <f t="shared" si="2"/>
        <v>23769129</v>
      </c>
      <c r="D21" s="55">
        <f t="shared" si="2"/>
        <v>22979954</v>
      </c>
      <c r="E21" s="55">
        <f t="shared" si="2"/>
        <v>24611311</v>
      </c>
      <c r="F21" s="55">
        <f t="shared" ref="F21:G21" si="33">F80+F139</f>
        <v>34534365</v>
      </c>
      <c r="G21" s="55">
        <f t="shared" si="33"/>
        <v>42920935</v>
      </c>
      <c r="H21" s="55">
        <f t="shared" ref="H21" si="34">H80+H139</f>
        <v>35339864</v>
      </c>
      <c r="T21" s="50"/>
    </row>
    <row r="22" spans="1:20">
      <c r="A22" s="51" t="s">
        <v>110</v>
      </c>
      <c r="B22" s="55">
        <f t="shared" si="2"/>
        <v>0</v>
      </c>
      <c r="C22" s="55">
        <f t="shared" si="2"/>
        <v>0</v>
      </c>
      <c r="D22" s="55">
        <f t="shared" si="2"/>
        <v>0</v>
      </c>
      <c r="E22" s="55">
        <f t="shared" si="2"/>
        <v>0</v>
      </c>
      <c r="F22" s="55">
        <f t="shared" ref="F22:G22" si="35">F81+F140</f>
        <v>0</v>
      </c>
      <c r="G22" s="55">
        <f t="shared" si="35"/>
        <v>0</v>
      </c>
      <c r="H22" s="55">
        <f t="shared" ref="H22" si="36">H81+H140</f>
        <v>0</v>
      </c>
      <c r="T22" s="50"/>
    </row>
    <row r="23" spans="1:20">
      <c r="A23" s="51" t="s">
        <v>111</v>
      </c>
      <c r="B23" s="55">
        <f t="shared" si="2"/>
        <v>30547038</v>
      </c>
      <c r="C23" s="55">
        <f t="shared" si="2"/>
        <v>31822980</v>
      </c>
      <c r="D23" s="55">
        <f t="shared" si="2"/>
        <v>33144353</v>
      </c>
      <c r="E23" s="55">
        <f t="shared" si="2"/>
        <v>37556075</v>
      </c>
      <c r="F23" s="55">
        <f t="shared" ref="F23:G23" si="37">F82+F141</f>
        <v>19780202</v>
      </c>
      <c r="G23" s="55">
        <f t="shared" si="37"/>
        <v>26962641</v>
      </c>
      <c r="H23" s="55">
        <f t="shared" ref="H23" si="38">H82+H141</f>
        <v>33289937</v>
      </c>
      <c r="T23" s="50"/>
    </row>
    <row r="24" spans="1:20">
      <c r="A24" s="51" t="s">
        <v>113</v>
      </c>
      <c r="B24" s="55">
        <f t="shared" si="2"/>
        <v>1236659</v>
      </c>
      <c r="C24" s="55">
        <f t="shared" si="2"/>
        <v>7501351</v>
      </c>
      <c r="D24" s="55">
        <f t="shared" si="2"/>
        <v>7682517</v>
      </c>
      <c r="E24" s="55">
        <f t="shared" si="2"/>
        <v>8425180</v>
      </c>
      <c r="F24" s="55">
        <f t="shared" ref="F24:G24" si="39">F83+F142</f>
        <v>10688211</v>
      </c>
      <c r="G24" s="55">
        <f t="shared" si="39"/>
        <v>9801937</v>
      </c>
      <c r="H24" s="55">
        <f t="shared" ref="H24" si="40">H83+H142</f>
        <v>10879964</v>
      </c>
      <c r="T24" s="50"/>
    </row>
    <row r="25" spans="1:20">
      <c r="A25" s="51" t="s">
        <v>78</v>
      </c>
      <c r="B25" s="55">
        <f t="shared" si="2"/>
        <v>33302354</v>
      </c>
      <c r="C25" s="55">
        <f t="shared" si="2"/>
        <v>28662958</v>
      </c>
      <c r="D25" s="55">
        <f t="shared" si="2"/>
        <v>20035082</v>
      </c>
      <c r="E25" s="55">
        <f t="shared" si="2"/>
        <v>26017335</v>
      </c>
      <c r="F25" s="55">
        <f t="shared" ref="F25:G25" si="41">F84+F143</f>
        <v>16908636</v>
      </c>
      <c r="G25" s="55">
        <f t="shared" si="41"/>
        <v>29930453</v>
      </c>
      <c r="H25" s="55">
        <f t="shared" ref="H25" si="42">H84+H143</f>
        <v>30070039</v>
      </c>
      <c r="T25" s="50"/>
    </row>
    <row r="26" spans="1:20">
      <c r="A26" s="51" t="s">
        <v>116</v>
      </c>
      <c r="B26" s="55">
        <f t="shared" si="2"/>
        <v>14941258</v>
      </c>
      <c r="C26" s="55">
        <f t="shared" si="2"/>
        <v>16945126</v>
      </c>
      <c r="D26" s="55">
        <f t="shared" si="2"/>
        <v>8310562</v>
      </c>
      <c r="E26" s="55">
        <f t="shared" si="2"/>
        <v>5412212</v>
      </c>
      <c r="F26" s="55">
        <f t="shared" ref="F26:G26" si="43">F85+F144</f>
        <v>4819443</v>
      </c>
      <c r="G26" s="55">
        <f t="shared" si="43"/>
        <v>6558900</v>
      </c>
      <c r="H26" s="55">
        <f t="shared" ref="H26" si="44">H85+H144</f>
        <v>11374195</v>
      </c>
      <c r="T26" s="50"/>
    </row>
    <row r="27" spans="1:20">
      <c r="A27" s="51" t="s">
        <v>117</v>
      </c>
      <c r="B27" s="55">
        <f t="shared" si="2"/>
        <v>93908031</v>
      </c>
      <c r="C27" s="55">
        <f t="shared" si="2"/>
        <v>90386195</v>
      </c>
      <c r="D27" s="55">
        <f t="shared" si="2"/>
        <v>81665427</v>
      </c>
      <c r="E27" s="55">
        <f t="shared" si="2"/>
        <v>98198282</v>
      </c>
      <c r="F27" s="55">
        <f t="shared" ref="F27:G27" si="45">F86+F145</f>
        <v>75330397</v>
      </c>
      <c r="G27" s="55">
        <f t="shared" si="45"/>
        <v>78645194</v>
      </c>
      <c r="H27" s="55">
        <f t="shared" ref="H27" si="46">H86+H145</f>
        <v>73917505</v>
      </c>
      <c r="T27" s="50"/>
    </row>
    <row r="28" spans="1:20">
      <c r="A28" s="51" t="s">
        <v>77</v>
      </c>
      <c r="B28" s="55">
        <f t="shared" si="2"/>
        <v>0</v>
      </c>
      <c r="C28" s="55">
        <f t="shared" si="2"/>
        <v>0</v>
      </c>
      <c r="D28" s="55">
        <f t="shared" si="2"/>
        <v>0</v>
      </c>
      <c r="E28" s="55">
        <f t="shared" si="2"/>
        <v>0</v>
      </c>
      <c r="F28" s="55">
        <f t="shared" ref="F28:G28" si="47">F87+F146</f>
        <v>0</v>
      </c>
      <c r="G28" s="55">
        <f t="shared" si="47"/>
        <v>0</v>
      </c>
      <c r="H28" s="55">
        <f t="shared" ref="H28" si="48">H87+H146</f>
        <v>0</v>
      </c>
      <c r="T28" s="50"/>
    </row>
    <row r="29" spans="1:20">
      <c r="A29" s="51" t="s">
        <v>120</v>
      </c>
      <c r="B29" s="55">
        <f t="shared" si="2"/>
        <v>16847326</v>
      </c>
      <c r="C29" s="55">
        <f t="shared" si="2"/>
        <v>16067509</v>
      </c>
      <c r="D29" s="55">
        <f t="shared" si="2"/>
        <v>12859072</v>
      </c>
      <c r="E29" s="55">
        <f t="shared" si="2"/>
        <v>20757677</v>
      </c>
      <c r="F29" s="55">
        <f t="shared" ref="F29:G29" si="49">F88+F147</f>
        <v>27088460</v>
      </c>
      <c r="G29" s="55">
        <f t="shared" si="49"/>
        <v>21756278</v>
      </c>
      <c r="H29" s="55">
        <f t="shared" ref="H29" si="50">H88+H147</f>
        <v>15209877</v>
      </c>
      <c r="T29" s="50"/>
    </row>
    <row r="30" spans="1:20">
      <c r="A30" s="51" t="s">
        <v>122</v>
      </c>
      <c r="B30" s="55">
        <f t="shared" si="2"/>
        <v>0</v>
      </c>
      <c r="C30" s="55">
        <f t="shared" si="2"/>
        <v>89488723</v>
      </c>
      <c r="D30" s="55">
        <f t="shared" si="2"/>
        <v>102815902</v>
      </c>
      <c r="E30" s="55">
        <f t="shared" si="2"/>
        <v>131817363</v>
      </c>
      <c r="F30" s="55">
        <f t="shared" ref="F30:G30" si="51">F89+F148</f>
        <v>106116386</v>
      </c>
      <c r="G30" s="55">
        <f t="shared" si="51"/>
        <v>112570190</v>
      </c>
      <c r="H30" s="55">
        <f t="shared" ref="H30" si="52">H89+H148</f>
        <v>120352279</v>
      </c>
      <c r="T30" s="50"/>
    </row>
    <row r="31" spans="1:20">
      <c r="A31" s="51" t="s">
        <v>124</v>
      </c>
      <c r="B31" s="55">
        <f t="shared" si="2"/>
        <v>1613829</v>
      </c>
      <c r="C31" s="55">
        <f t="shared" si="2"/>
        <v>2163526</v>
      </c>
      <c r="D31" s="55">
        <f t="shared" si="2"/>
        <v>3186947</v>
      </c>
      <c r="E31" s="55">
        <f t="shared" si="2"/>
        <v>2459902</v>
      </c>
      <c r="F31" s="55">
        <f t="shared" ref="F31:G31" si="53">F90+F149</f>
        <v>3964319</v>
      </c>
      <c r="G31" s="55">
        <f t="shared" si="53"/>
        <v>1927000</v>
      </c>
      <c r="H31" s="55">
        <f t="shared" ref="H31" si="54">H90+H149</f>
        <v>1813414</v>
      </c>
      <c r="T31" s="50"/>
    </row>
    <row r="32" spans="1:20">
      <c r="A32" s="51" t="s">
        <v>126</v>
      </c>
      <c r="B32" s="55">
        <f t="shared" si="2"/>
        <v>4336923</v>
      </c>
      <c r="C32" s="55">
        <f t="shared" si="2"/>
        <v>3549135</v>
      </c>
      <c r="D32" s="55">
        <f t="shared" si="2"/>
        <v>2835724</v>
      </c>
      <c r="E32" s="55">
        <f t="shared" si="2"/>
        <v>4174112</v>
      </c>
      <c r="F32" s="55">
        <f t="shared" ref="F32:G32" si="55">F91+F150</f>
        <v>4901257</v>
      </c>
      <c r="G32" s="55">
        <f t="shared" si="55"/>
        <v>6100187</v>
      </c>
      <c r="H32" s="55">
        <f t="shared" ref="H32" si="56">H91+H150</f>
        <v>6350929.1100000003</v>
      </c>
      <c r="T32" s="50"/>
    </row>
    <row r="33" spans="1:20">
      <c r="A33" s="51" t="s">
        <v>127</v>
      </c>
      <c r="B33" s="55">
        <f t="shared" si="2"/>
        <v>0</v>
      </c>
      <c r="C33" s="55">
        <f t="shared" si="2"/>
        <v>26396473</v>
      </c>
      <c r="D33" s="55">
        <f t="shared" si="2"/>
        <v>14580922</v>
      </c>
      <c r="E33" s="55">
        <f t="shared" si="2"/>
        <v>15603871</v>
      </c>
      <c r="F33" s="55">
        <f t="shared" ref="F33:G33" si="57">F92+F151</f>
        <v>26898904</v>
      </c>
      <c r="G33" s="55">
        <f t="shared" si="57"/>
        <v>28274826</v>
      </c>
      <c r="H33" s="55">
        <f t="shared" ref="H33" si="58">H92+H151</f>
        <v>30990229</v>
      </c>
      <c r="T33" s="50"/>
    </row>
    <row r="34" spans="1:20">
      <c r="A34" s="51" t="s">
        <v>128</v>
      </c>
      <c r="B34" s="55">
        <f t="shared" si="2"/>
        <v>3226683</v>
      </c>
      <c r="C34" s="55">
        <f t="shared" si="2"/>
        <v>484266</v>
      </c>
      <c r="D34" s="55">
        <f t="shared" si="2"/>
        <v>3661931</v>
      </c>
      <c r="E34" s="55">
        <f t="shared" si="2"/>
        <v>5308679</v>
      </c>
      <c r="F34" s="55">
        <f t="shared" ref="F34:G34" si="59">F93+F152</f>
        <v>5918324</v>
      </c>
      <c r="G34" s="55">
        <f t="shared" si="59"/>
        <v>4544261</v>
      </c>
      <c r="H34" s="55">
        <f t="shared" ref="H34" si="60">H93+H152</f>
        <v>3257465</v>
      </c>
      <c r="T34" s="50"/>
    </row>
    <row r="35" spans="1:20">
      <c r="A35" s="51" t="s">
        <v>130</v>
      </c>
      <c r="B35" s="55">
        <f t="shared" si="2"/>
        <v>0</v>
      </c>
      <c r="C35" s="55">
        <f t="shared" si="2"/>
        <v>0</v>
      </c>
      <c r="D35" s="55">
        <f t="shared" si="2"/>
        <v>0</v>
      </c>
      <c r="E35" s="55">
        <f t="shared" si="2"/>
        <v>0</v>
      </c>
      <c r="F35" s="55">
        <f t="shared" ref="F35:G35" si="61">F94+F153</f>
        <v>0</v>
      </c>
      <c r="G35" s="55">
        <f t="shared" si="61"/>
        <v>0</v>
      </c>
      <c r="H35" s="55">
        <f t="shared" ref="H35" si="62">H94+H153</f>
        <v>0</v>
      </c>
      <c r="T35" s="50"/>
    </row>
    <row r="36" spans="1:20">
      <c r="A36" s="51" t="s">
        <v>131</v>
      </c>
      <c r="B36" s="55">
        <f t="shared" si="2"/>
        <v>174384</v>
      </c>
      <c r="C36" s="55">
        <f t="shared" si="2"/>
        <v>834160</v>
      </c>
      <c r="D36" s="55">
        <f t="shared" si="2"/>
        <v>894565</v>
      </c>
      <c r="E36" s="55">
        <f t="shared" si="2"/>
        <v>869838</v>
      </c>
      <c r="F36" s="55">
        <f t="shared" ref="F36:G36" si="63">F95+F154</f>
        <v>316818</v>
      </c>
      <c r="G36" s="55">
        <f t="shared" si="63"/>
        <v>1019198</v>
      </c>
      <c r="H36" s="55">
        <f t="shared" ref="H36" si="64">H95+H154</f>
        <v>723958.5</v>
      </c>
      <c r="T36" s="50"/>
    </row>
    <row r="37" spans="1:20">
      <c r="A37" s="51" t="s">
        <v>132</v>
      </c>
      <c r="B37" s="55">
        <f t="shared" si="2"/>
        <v>337151327</v>
      </c>
      <c r="C37" s="55">
        <f t="shared" si="2"/>
        <v>273513017</v>
      </c>
      <c r="D37" s="55">
        <f t="shared" si="2"/>
        <v>290559294</v>
      </c>
      <c r="E37" s="55">
        <f t="shared" si="2"/>
        <v>247188145</v>
      </c>
      <c r="F37" s="55">
        <f t="shared" ref="F37:G37" si="65">F96+F155</f>
        <v>339963896</v>
      </c>
      <c r="G37" s="55">
        <f t="shared" si="65"/>
        <v>348867705</v>
      </c>
      <c r="H37" s="55">
        <f t="shared" ref="H37" si="66">H96+H155</f>
        <v>361021371</v>
      </c>
      <c r="T37" s="50"/>
    </row>
    <row r="38" spans="1:20">
      <c r="A38" s="51" t="s">
        <v>75</v>
      </c>
      <c r="B38" s="55">
        <f t="shared" si="2"/>
        <v>121121197</v>
      </c>
      <c r="C38" s="55">
        <f t="shared" si="2"/>
        <v>110940185</v>
      </c>
      <c r="D38" s="55">
        <f t="shared" si="2"/>
        <v>125782454</v>
      </c>
      <c r="E38" s="55">
        <f t="shared" si="2"/>
        <v>124291909</v>
      </c>
      <c r="F38" s="55">
        <f t="shared" ref="F38:G38" si="67">F97+F156</f>
        <v>131686831</v>
      </c>
      <c r="G38" s="55">
        <f t="shared" si="67"/>
        <v>135889460</v>
      </c>
      <c r="H38" s="55">
        <f t="shared" ref="H38" si="68">H97+H156</f>
        <v>150227204</v>
      </c>
      <c r="T38" s="50"/>
    </row>
    <row r="39" spans="1:20">
      <c r="A39" s="51" t="s">
        <v>133</v>
      </c>
      <c r="B39" s="55">
        <f t="shared" si="2"/>
        <v>23850925</v>
      </c>
      <c r="C39" s="55">
        <f t="shared" si="2"/>
        <v>25477638</v>
      </c>
      <c r="D39" s="55">
        <f t="shared" si="2"/>
        <v>17269526</v>
      </c>
      <c r="E39" s="55">
        <f t="shared" si="2"/>
        <v>28739408</v>
      </c>
      <c r="F39" s="55">
        <f t="shared" ref="F39:G39" si="69">F98+F157</f>
        <v>18430104</v>
      </c>
      <c r="G39" s="55">
        <f t="shared" si="69"/>
        <v>24228441</v>
      </c>
      <c r="H39" s="55">
        <f t="shared" ref="H39" si="70">H98+H157</f>
        <v>15452284</v>
      </c>
      <c r="T39" s="50"/>
    </row>
    <row r="40" spans="1:20">
      <c r="A40" s="51" t="s">
        <v>134</v>
      </c>
      <c r="B40" s="55">
        <f t="shared" si="2"/>
        <v>7247980</v>
      </c>
      <c r="C40" s="55">
        <f t="shared" si="2"/>
        <v>8886020</v>
      </c>
      <c r="D40" s="55">
        <f t="shared" si="2"/>
        <v>11098557</v>
      </c>
      <c r="E40" s="55">
        <f t="shared" si="2"/>
        <v>11915659</v>
      </c>
      <c r="F40" s="55">
        <f t="shared" ref="F40:G40" si="71">F99+F158</f>
        <v>20100606</v>
      </c>
      <c r="G40" s="55">
        <f t="shared" si="71"/>
        <v>18212227</v>
      </c>
      <c r="H40" s="55">
        <f t="shared" ref="H40" si="72">H99+H158</f>
        <v>18437916</v>
      </c>
      <c r="T40" s="50"/>
    </row>
    <row r="41" spans="1:20">
      <c r="A41" s="51" t="s">
        <v>136</v>
      </c>
      <c r="B41" s="55">
        <f t="shared" si="2"/>
        <v>17499800</v>
      </c>
      <c r="C41" s="55">
        <f t="shared" si="2"/>
        <v>17448917</v>
      </c>
      <c r="D41" s="55">
        <f t="shared" si="2"/>
        <v>15998970</v>
      </c>
      <c r="E41" s="55">
        <f t="shared" si="2"/>
        <v>14303948</v>
      </c>
      <c r="F41" s="55">
        <f t="shared" ref="F41:G41" si="73">F100+F159</f>
        <v>19262706</v>
      </c>
      <c r="G41" s="55">
        <f t="shared" si="73"/>
        <v>13408041</v>
      </c>
      <c r="H41" s="55">
        <f t="shared" ref="H41" si="74">H100+H159</f>
        <v>8786537</v>
      </c>
      <c r="T41" s="50"/>
    </row>
    <row r="42" spans="1:20">
      <c r="A42" s="51" t="s">
        <v>145</v>
      </c>
      <c r="B42" s="55">
        <f t="shared" si="2"/>
        <v>8047639</v>
      </c>
      <c r="C42" s="55">
        <f t="shared" si="2"/>
        <v>10986508</v>
      </c>
      <c r="D42" s="55">
        <f t="shared" si="2"/>
        <v>12811343</v>
      </c>
      <c r="E42" s="55">
        <f t="shared" si="2"/>
        <v>14587516</v>
      </c>
      <c r="F42" s="55">
        <f t="shared" ref="F42:G42" si="75">F101+F160</f>
        <v>13786323</v>
      </c>
      <c r="G42" s="55">
        <f t="shared" si="75"/>
        <v>14495539</v>
      </c>
      <c r="H42" s="55">
        <f t="shared" ref="H42" si="76">H101+H160</f>
        <v>3913765</v>
      </c>
      <c r="T42" s="50"/>
    </row>
    <row r="43" spans="1:20">
      <c r="A43" s="51" t="s">
        <v>138</v>
      </c>
      <c r="B43" s="55">
        <f t="shared" si="2"/>
        <v>0</v>
      </c>
      <c r="C43" s="55">
        <f t="shared" si="2"/>
        <v>0</v>
      </c>
      <c r="D43" s="55">
        <f t="shared" si="2"/>
        <v>0</v>
      </c>
      <c r="E43" s="55">
        <f t="shared" si="2"/>
        <v>0</v>
      </c>
      <c r="F43" s="55">
        <f t="shared" ref="F43:G43" si="77">F102+F161</f>
        <v>0</v>
      </c>
      <c r="G43" s="55">
        <f t="shared" si="77"/>
        <v>0</v>
      </c>
      <c r="H43" s="55">
        <f t="shared" ref="H43" si="78">H102+H161</f>
        <v>0</v>
      </c>
      <c r="T43" s="50"/>
    </row>
    <row r="44" spans="1:20">
      <c r="A44" s="51" t="s">
        <v>140</v>
      </c>
      <c r="B44" s="55">
        <f t="shared" si="2"/>
        <v>0</v>
      </c>
      <c r="C44" s="55">
        <f t="shared" si="2"/>
        <v>35515716</v>
      </c>
      <c r="D44" s="55">
        <f t="shared" si="2"/>
        <v>27334161</v>
      </c>
      <c r="E44" s="55">
        <f t="shared" si="2"/>
        <v>23307528</v>
      </c>
      <c r="F44" s="55">
        <f t="shared" ref="F44:G44" si="79">F103+F162</f>
        <v>33194079</v>
      </c>
      <c r="G44" s="55">
        <f t="shared" si="79"/>
        <v>26256059</v>
      </c>
      <c r="H44" s="55">
        <f t="shared" ref="H44" si="80">H103+H162</f>
        <v>19667868</v>
      </c>
      <c r="T44" s="50"/>
    </row>
    <row r="45" spans="1:20">
      <c r="A45" s="51" t="s">
        <v>142</v>
      </c>
      <c r="B45" s="55">
        <f t="shared" si="2"/>
        <v>0</v>
      </c>
      <c r="C45" s="55">
        <f t="shared" si="2"/>
        <v>0</v>
      </c>
      <c r="D45" s="55">
        <f t="shared" si="2"/>
        <v>0</v>
      </c>
      <c r="E45" s="55">
        <f t="shared" si="2"/>
        <v>5050109</v>
      </c>
      <c r="F45" s="55">
        <f t="shared" ref="F45:G45" si="81">F104+F163</f>
        <v>6692874</v>
      </c>
      <c r="G45" s="55">
        <f t="shared" si="81"/>
        <v>5062771</v>
      </c>
      <c r="H45" s="55">
        <f t="shared" ref="H45" si="82">H104+H163</f>
        <v>3901988</v>
      </c>
      <c r="T45" s="50"/>
    </row>
    <row r="46" spans="1:20">
      <c r="A46" s="51" t="s">
        <v>144</v>
      </c>
      <c r="B46" s="55">
        <f t="shared" si="2"/>
        <v>919460</v>
      </c>
      <c r="C46" s="55">
        <f t="shared" si="2"/>
        <v>1371496</v>
      </c>
      <c r="D46" s="55">
        <f t="shared" si="2"/>
        <v>1957915</v>
      </c>
      <c r="E46" s="55">
        <f t="shared" si="2"/>
        <v>4862599</v>
      </c>
      <c r="F46" s="55">
        <f t="shared" ref="F46:G46" si="83">F105+F164</f>
        <v>3124933</v>
      </c>
      <c r="G46" s="55">
        <f t="shared" si="83"/>
        <v>3493778</v>
      </c>
      <c r="H46" s="55">
        <f t="shared" ref="H46" si="84">H105+H164</f>
        <v>4066604</v>
      </c>
      <c r="T46" s="50"/>
    </row>
    <row r="47" spans="1:20">
      <c r="A47" s="51" t="s">
        <v>146</v>
      </c>
      <c r="B47" s="55">
        <f t="shared" si="2"/>
        <v>0</v>
      </c>
      <c r="C47" s="55">
        <f t="shared" si="2"/>
        <v>0</v>
      </c>
      <c r="D47" s="55">
        <f t="shared" si="2"/>
        <v>0</v>
      </c>
      <c r="E47" s="55">
        <f t="shared" si="2"/>
        <v>0</v>
      </c>
      <c r="F47" s="55">
        <f t="shared" ref="F47:G47" si="85">F106+F165</f>
        <v>0</v>
      </c>
      <c r="G47" s="55">
        <f t="shared" si="85"/>
        <v>0</v>
      </c>
      <c r="H47" s="55">
        <f t="shared" ref="H47" si="86">H106+H165</f>
        <v>14690056</v>
      </c>
      <c r="T47" s="50"/>
    </row>
    <row r="48" spans="1:20">
      <c r="A48" s="51" t="s">
        <v>148</v>
      </c>
      <c r="B48" s="55">
        <f t="shared" si="2"/>
        <v>365229370</v>
      </c>
      <c r="C48" s="55">
        <f t="shared" si="2"/>
        <v>266268472</v>
      </c>
      <c r="D48" s="55">
        <f t="shared" si="2"/>
        <v>270281608</v>
      </c>
      <c r="E48" s="55">
        <f t="shared" si="2"/>
        <v>240425085</v>
      </c>
      <c r="F48" s="55">
        <f t="shared" ref="F48:G48" si="87">F107+F166</f>
        <v>324487151</v>
      </c>
      <c r="G48" s="55">
        <f t="shared" si="87"/>
        <v>377213541</v>
      </c>
      <c r="H48" s="55">
        <f t="shared" ref="H48" si="88">H107+H166</f>
        <v>383886712</v>
      </c>
      <c r="T48" s="50"/>
    </row>
    <row r="49" spans="1:20">
      <c r="A49" s="51" t="s">
        <v>150</v>
      </c>
      <c r="B49" s="55">
        <f t="shared" si="2"/>
        <v>461854</v>
      </c>
      <c r="C49" s="55">
        <f t="shared" si="2"/>
        <v>1812779</v>
      </c>
      <c r="D49" s="55">
        <f t="shared" si="2"/>
        <v>3675874</v>
      </c>
      <c r="E49" s="55">
        <f t="shared" si="2"/>
        <v>3750494</v>
      </c>
      <c r="F49" s="55">
        <f t="shared" ref="F49:G49" si="89">F108+F167</f>
        <v>1567229</v>
      </c>
      <c r="G49" s="55">
        <f t="shared" si="89"/>
        <v>1348499</v>
      </c>
      <c r="H49" s="55">
        <f t="shared" ref="H49" si="90">H108+H167</f>
        <v>959668</v>
      </c>
      <c r="T49" s="50"/>
    </row>
    <row r="50" spans="1:20">
      <c r="A50" s="51" t="s">
        <v>152</v>
      </c>
      <c r="B50" s="55">
        <f t="shared" si="2"/>
        <v>3401987</v>
      </c>
      <c r="C50" s="55">
        <f t="shared" si="2"/>
        <v>4549811</v>
      </c>
      <c r="D50" s="55">
        <f t="shared" si="2"/>
        <v>5508063</v>
      </c>
      <c r="E50" s="55">
        <f t="shared" si="2"/>
        <v>5769739</v>
      </c>
      <c r="F50" s="55">
        <f t="shared" ref="F50:G50" si="91">F109+F168</f>
        <v>6998121</v>
      </c>
      <c r="G50" s="55">
        <f t="shared" si="91"/>
        <v>8363591</v>
      </c>
      <c r="H50" s="55">
        <f t="shared" ref="H50" si="92">H109+H168</f>
        <v>7262637</v>
      </c>
      <c r="T50" s="50"/>
    </row>
    <row r="51" spans="1:20">
      <c r="A51" s="51" t="s">
        <v>153</v>
      </c>
      <c r="B51" s="55">
        <f t="shared" si="2"/>
        <v>0</v>
      </c>
      <c r="C51" s="55">
        <f t="shared" si="2"/>
        <v>0</v>
      </c>
      <c r="D51" s="55">
        <f t="shared" si="2"/>
        <v>0</v>
      </c>
      <c r="E51" s="55">
        <f t="shared" si="2"/>
        <v>8159635</v>
      </c>
      <c r="F51" s="55">
        <f t="shared" ref="F51:G51" si="93">F110+F169</f>
        <v>55156171</v>
      </c>
      <c r="G51" s="55">
        <f t="shared" si="93"/>
        <v>56980306</v>
      </c>
      <c r="H51" s="55">
        <f t="shared" ref="H51" si="94">H110+H169</f>
        <v>57770719</v>
      </c>
      <c r="T51" s="50"/>
    </row>
    <row r="52" spans="1:20">
      <c r="A52" s="51" t="s">
        <v>154</v>
      </c>
      <c r="B52" s="55">
        <f t="shared" si="2"/>
        <v>0</v>
      </c>
      <c r="C52" s="55">
        <f t="shared" si="2"/>
        <v>0</v>
      </c>
      <c r="D52" s="55">
        <f t="shared" si="2"/>
        <v>0</v>
      </c>
      <c r="E52" s="55">
        <f t="shared" si="2"/>
        <v>0</v>
      </c>
      <c r="F52" s="55">
        <f t="shared" ref="F52:G52" si="95">F111+F170</f>
        <v>4151967</v>
      </c>
      <c r="G52" s="55">
        <f t="shared" si="95"/>
        <v>28400157</v>
      </c>
      <c r="H52" s="55">
        <f t="shared" ref="H52" si="96">H111+H170</f>
        <v>35422332.990000002</v>
      </c>
      <c r="T52" s="50"/>
    </row>
    <row r="53" spans="1:20">
      <c r="A53" s="51" t="s">
        <v>155</v>
      </c>
      <c r="B53" s="55">
        <f t="shared" si="2"/>
        <v>12977465</v>
      </c>
      <c r="C53" s="55">
        <f t="shared" si="2"/>
        <v>17556957</v>
      </c>
      <c r="D53" s="55">
        <f t="shared" si="2"/>
        <v>35655597</v>
      </c>
      <c r="E53" s="55">
        <f t="shared" si="2"/>
        <v>31756796</v>
      </c>
      <c r="F53" s="55">
        <f t="shared" ref="F53:G53" si="97">F112+F171</f>
        <v>31139620</v>
      </c>
      <c r="G53" s="55">
        <f t="shared" si="97"/>
        <v>26446095</v>
      </c>
      <c r="H53" s="55">
        <f t="shared" ref="H53" si="98">H112+H171</f>
        <v>26214131</v>
      </c>
      <c r="T53" s="50"/>
    </row>
    <row r="54" spans="1:20">
      <c r="A54" s="51" t="s">
        <v>157</v>
      </c>
      <c r="B54" s="55">
        <f t="shared" si="2"/>
        <v>3726708</v>
      </c>
      <c r="C54" s="55">
        <f t="shared" si="2"/>
        <v>901231</v>
      </c>
      <c r="D54" s="55">
        <f t="shared" si="2"/>
        <v>4484423</v>
      </c>
      <c r="E54" s="55">
        <f t="shared" si="2"/>
        <v>5364296</v>
      </c>
      <c r="F54" s="55">
        <f t="shared" ref="F54:G54" si="99">F113+F172</f>
        <v>6413436</v>
      </c>
      <c r="G54" s="55">
        <f t="shared" si="99"/>
        <v>7317178</v>
      </c>
      <c r="H54" s="55">
        <f t="shared" ref="H54" si="100">H113+H172</f>
        <v>9258260</v>
      </c>
      <c r="T54" s="50"/>
    </row>
    <row r="55" spans="1:20">
      <c r="A55" s="51" t="s">
        <v>158</v>
      </c>
      <c r="B55" s="55">
        <f t="shared" si="2"/>
        <v>0</v>
      </c>
      <c r="C55" s="55">
        <f t="shared" si="2"/>
        <v>0</v>
      </c>
      <c r="D55" s="55">
        <f t="shared" si="2"/>
        <v>0</v>
      </c>
      <c r="E55" s="55">
        <f t="shared" si="2"/>
        <v>0</v>
      </c>
      <c r="F55" s="55">
        <f t="shared" ref="F55:G55" si="101">F114+F173</f>
        <v>0</v>
      </c>
      <c r="G55" s="55">
        <f t="shared" si="101"/>
        <v>0</v>
      </c>
      <c r="H55" s="55">
        <f t="shared" ref="H55" si="102">H114+H173</f>
        <v>0</v>
      </c>
      <c r="T55" s="50"/>
    </row>
    <row r="56" spans="1:20">
      <c r="A56" s="59" t="s">
        <v>159</v>
      </c>
      <c r="B56" s="55">
        <f t="shared" si="2"/>
        <v>2345220870</v>
      </c>
      <c r="C56" s="55">
        <f t="shared" si="2"/>
        <v>2274962398</v>
      </c>
      <c r="D56" s="55">
        <f t="shared" si="2"/>
        <v>2225713276</v>
      </c>
      <c r="E56" s="55">
        <f t="shared" si="2"/>
        <v>2353484771</v>
      </c>
      <c r="F56" s="55">
        <f t="shared" ref="F56:G56" si="103">F115+F174</f>
        <v>2589038976</v>
      </c>
      <c r="G56" s="55">
        <f t="shared" si="103"/>
        <v>2632196762</v>
      </c>
      <c r="H56" s="55">
        <f t="shared" ref="H56" si="104">H115+H174</f>
        <v>2720713437.6000004</v>
      </c>
      <c r="I56" s="168"/>
      <c r="T56" s="50"/>
    </row>
    <row r="57" spans="1:20" s="62" customFormat="1">
      <c r="A57" s="82"/>
      <c r="B57" s="49"/>
      <c r="C57" s="49"/>
      <c r="D57" s="49"/>
      <c r="E57" s="49"/>
      <c r="F57" s="49"/>
      <c r="G57" s="49"/>
      <c r="H57" s="49"/>
      <c r="T57" s="50"/>
    </row>
    <row r="58" spans="1:20">
      <c r="A58" s="83"/>
      <c r="D58" s="49">
        <f>COUNTIF(D5:D55, "&gt;0")</f>
        <v>39</v>
      </c>
    </row>
    <row r="59" spans="1:20">
      <c r="A59" s="84"/>
    </row>
    <row r="60" spans="1:20">
      <c r="A60" s="85"/>
    </row>
    <row r="61" spans="1:20">
      <c r="A61" s="86"/>
    </row>
    <row r="62" spans="1:20" ht="12.75" customHeight="1">
      <c r="A62" s="396" t="s">
        <v>156</v>
      </c>
      <c r="B62" s="402">
        <v>2015</v>
      </c>
      <c r="C62" s="402">
        <v>2016</v>
      </c>
      <c r="D62" s="402">
        <v>2017</v>
      </c>
      <c r="E62" s="402">
        <v>2018</v>
      </c>
      <c r="F62" s="402">
        <v>2019</v>
      </c>
      <c r="G62" s="402">
        <v>2020</v>
      </c>
      <c r="H62" s="402">
        <v>2021</v>
      </c>
      <c r="P62" s="63"/>
    </row>
    <row r="63" spans="1:20" ht="12.75" customHeight="1">
      <c r="A63" s="396"/>
      <c r="B63" s="398"/>
      <c r="C63" s="398"/>
      <c r="D63" s="398"/>
      <c r="E63" s="398"/>
      <c r="F63" s="398"/>
      <c r="G63" s="398"/>
      <c r="H63" s="398"/>
    </row>
    <row r="64" spans="1:20">
      <c r="A64" s="51" t="s">
        <v>82</v>
      </c>
      <c r="B64" s="49">
        <f>'Child Welfare (not AUPL)'!B64+'Foster Care AUPL'!B64</f>
        <v>10335083</v>
      </c>
      <c r="C64" s="49">
        <f>'Child Welfare (not AUPL)'!C64+'Foster Care AUPL'!C64</f>
        <v>98584</v>
      </c>
      <c r="D64" s="49">
        <f>'Child Welfare (not AUPL)'!D64+'Foster Care AUPL'!D64</f>
        <v>12773121</v>
      </c>
      <c r="E64" s="49">
        <f>'Child Welfare (not AUPL)'!E64+'Foster Care AUPL'!E64</f>
        <v>11065821</v>
      </c>
      <c r="F64" s="49">
        <f>'Child Welfare (not AUPL)'!F64+'Foster Care AUPL'!F64</f>
        <v>8252288</v>
      </c>
      <c r="G64" s="49">
        <f>'Child Welfare (not AUPL)'!G64+'Foster Care AUPL'!G64</f>
        <v>4406359</v>
      </c>
      <c r="H64" s="49">
        <f>'Child Welfare (not AUPL)'!H64+'Foster Care AUPL'!H64</f>
        <v>45</v>
      </c>
    </row>
    <row r="65" spans="1:8">
      <c r="A65" s="51" t="s">
        <v>84</v>
      </c>
      <c r="B65" s="49">
        <f>'Child Welfare (not AUPL)'!B65+'Foster Care AUPL'!B65</f>
        <v>0</v>
      </c>
      <c r="C65" s="49">
        <f>'Child Welfare (not AUPL)'!C65+'Foster Care AUPL'!C65</f>
        <v>0</v>
      </c>
      <c r="D65" s="49">
        <f>'Child Welfare (not AUPL)'!D65+'Foster Care AUPL'!D65</f>
        <v>0</v>
      </c>
      <c r="E65" s="49">
        <f>'Child Welfare (not AUPL)'!E65+'Foster Care AUPL'!E65</f>
        <v>0</v>
      </c>
      <c r="F65" s="49">
        <f>'Child Welfare (not AUPL)'!F65+'Foster Care AUPL'!F65</f>
        <v>0</v>
      </c>
      <c r="G65" s="49">
        <f>'Child Welfare (not AUPL)'!G65+'Foster Care AUPL'!G65</f>
        <v>0</v>
      </c>
      <c r="H65" s="49">
        <f>'Child Welfare (not AUPL)'!H65+'Foster Care AUPL'!H65</f>
        <v>0</v>
      </c>
    </row>
    <row r="66" spans="1:8">
      <c r="A66" s="51" t="s">
        <v>86</v>
      </c>
      <c r="B66" s="49">
        <f>'Child Welfare (not AUPL)'!B66+'Foster Care AUPL'!B66</f>
        <v>76378378</v>
      </c>
      <c r="C66" s="49">
        <f>'Child Welfare (not AUPL)'!C66+'Foster Care AUPL'!C66</f>
        <v>89262618</v>
      </c>
      <c r="D66" s="49">
        <f>'Child Welfare (not AUPL)'!D66+'Foster Care AUPL'!D66</f>
        <v>48236397</v>
      </c>
      <c r="E66" s="49">
        <f>'Child Welfare (not AUPL)'!E66+'Foster Care AUPL'!E66</f>
        <v>99557909</v>
      </c>
      <c r="F66" s="49">
        <f>'Child Welfare (not AUPL)'!F66+'Foster Care AUPL'!F66</f>
        <v>113565401</v>
      </c>
      <c r="G66" s="49">
        <f>'Child Welfare (not AUPL)'!G66+'Foster Care AUPL'!G66</f>
        <v>114775949</v>
      </c>
      <c r="H66" s="49">
        <f>'Child Welfare (not AUPL)'!H66+'Foster Care AUPL'!H66</f>
        <v>103549654</v>
      </c>
    </row>
    <row r="67" spans="1:8">
      <c r="A67" s="51" t="s">
        <v>88</v>
      </c>
      <c r="B67" s="49">
        <f>'Child Welfare (not AUPL)'!B67+'Foster Care AUPL'!B67</f>
        <v>0</v>
      </c>
      <c r="C67" s="49">
        <f>'Child Welfare (not AUPL)'!C67+'Foster Care AUPL'!C67</f>
        <v>0</v>
      </c>
      <c r="D67" s="49">
        <f>'Child Welfare (not AUPL)'!D67+'Foster Care AUPL'!D67</f>
        <v>231300</v>
      </c>
      <c r="E67" s="49">
        <f>'Child Welfare (not AUPL)'!E67+'Foster Care AUPL'!E67</f>
        <v>330060</v>
      </c>
      <c r="F67" s="49">
        <f>'Child Welfare (not AUPL)'!F67+'Foster Care AUPL'!F67</f>
        <v>275547</v>
      </c>
      <c r="G67" s="49">
        <f>'Child Welfare (not AUPL)'!G67+'Foster Care AUPL'!G67</f>
        <v>913373</v>
      </c>
      <c r="H67" s="49">
        <f>'Child Welfare (not AUPL)'!H67+'Foster Care AUPL'!H67</f>
        <v>3710679</v>
      </c>
    </row>
    <row r="68" spans="1:8">
      <c r="A68" s="51" t="s">
        <v>74</v>
      </c>
      <c r="B68" s="49">
        <f>'Child Welfare (not AUPL)'!B68+'Foster Care AUPL'!B68</f>
        <v>0</v>
      </c>
      <c r="C68" s="49">
        <f>'Child Welfare (not AUPL)'!C68+'Foster Care AUPL'!C68</f>
        <v>0</v>
      </c>
      <c r="D68" s="49">
        <f>'Child Welfare (not AUPL)'!D68+'Foster Care AUPL'!D68</f>
        <v>0</v>
      </c>
      <c r="E68" s="49">
        <f>'Child Welfare (not AUPL)'!E68+'Foster Care AUPL'!E68</f>
        <v>0</v>
      </c>
      <c r="F68" s="49">
        <f>'Child Welfare (not AUPL)'!F68+'Foster Care AUPL'!F68</f>
        <v>0</v>
      </c>
      <c r="G68" s="49">
        <f>'Child Welfare (not AUPL)'!G68+'Foster Care AUPL'!G68</f>
        <v>0</v>
      </c>
      <c r="H68" s="49">
        <f>'Child Welfare (not AUPL)'!H68+'Foster Care AUPL'!H68</f>
        <v>0</v>
      </c>
    </row>
    <row r="69" spans="1:8">
      <c r="A69" s="51" t="s">
        <v>91</v>
      </c>
      <c r="B69" s="49">
        <f>'Child Welfare (not AUPL)'!B69+'Foster Care AUPL'!B69</f>
        <v>105942</v>
      </c>
      <c r="C69" s="49">
        <f>'Child Welfare (not AUPL)'!C69+'Foster Care AUPL'!C69</f>
        <v>120698</v>
      </c>
      <c r="D69" s="49">
        <f>'Child Welfare (not AUPL)'!D69+'Foster Care AUPL'!D69</f>
        <v>845396</v>
      </c>
      <c r="E69" s="49">
        <f>'Child Welfare (not AUPL)'!E69+'Foster Care AUPL'!E69</f>
        <v>783778</v>
      </c>
      <c r="F69" s="49">
        <f>'Child Welfare (not AUPL)'!F69+'Foster Care AUPL'!F69</f>
        <v>4682493</v>
      </c>
      <c r="G69" s="49">
        <f>'Child Welfare (not AUPL)'!G69+'Foster Care AUPL'!G69</f>
        <v>7594684</v>
      </c>
      <c r="H69" s="49">
        <f>'Child Welfare (not AUPL)'!H69+'Foster Care AUPL'!H69</f>
        <v>8301873</v>
      </c>
    </row>
    <row r="70" spans="1:8">
      <c r="A70" s="51" t="s">
        <v>93</v>
      </c>
      <c r="B70" s="49">
        <f>'Child Welfare (not AUPL)'!B70+'Foster Care AUPL'!B70</f>
        <v>55228981</v>
      </c>
      <c r="C70" s="49">
        <f>'Child Welfare (not AUPL)'!C70+'Foster Care AUPL'!C70</f>
        <v>56825733</v>
      </c>
      <c r="D70" s="49">
        <f>'Child Welfare (not AUPL)'!D70+'Foster Care AUPL'!D70</f>
        <v>61383862</v>
      </c>
      <c r="E70" s="49">
        <f>'Child Welfare (not AUPL)'!E70+'Foster Care AUPL'!E70</f>
        <v>62229764</v>
      </c>
      <c r="F70" s="49">
        <f>'Child Welfare (not AUPL)'!F70+'Foster Care AUPL'!F70</f>
        <v>70619239</v>
      </c>
      <c r="G70" s="49">
        <f>'Child Welfare (not AUPL)'!G70+'Foster Care AUPL'!G70</f>
        <v>68389088</v>
      </c>
      <c r="H70" s="49">
        <f>'Child Welfare (not AUPL)'!H70+'Foster Care AUPL'!H70</f>
        <v>72972764</v>
      </c>
    </row>
    <row r="71" spans="1:8">
      <c r="A71" s="51" t="s">
        <v>95</v>
      </c>
      <c r="B71" s="49">
        <f>'Child Welfare (not AUPL)'!B71+'Foster Care AUPL'!B71</f>
        <v>0</v>
      </c>
      <c r="C71" s="49">
        <f>'Child Welfare (not AUPL)'!C71+'Foster Care AUPL'!C71</f>
        <v>0</v>
      </c>
      <c r="D71" s="49">
        <f>'Child Welfare (not AUPL)'!D71+'Foster Care AUPL'!D71</f>
        <v>0</v>
      </c>
      <c r="E71" s="49">
        <f>'Child Welfare (not AUPL)'!E71+'Foster Care AUPL'!E71</f>
        <v>0</v>
      </c>
      <c r="F71" s="49">
        <f>'Child Welfare (not AUPL)'!F71+'Foster Care AUPL'!F71</f>
        <v>0</v>
      </c>
      <c r="G71" s="49">
        <f>'Child Welfare (not AUPL)'!G71+'Foster Care AUPL'!G71</f>
        <v>0</v>
      </c>
      <c r="H71" s="49">
        <f>'Child Welfare (not AUPL)'!H71+'Foster Care AUPL'!H71</f>
        <v>0</v>
      </c>
    </row>
    <row r="72" spans="1:8">
      <c r="A72" s="51" t="s">
        <v>97</v>
      </c>
      <c r="B72" s="49">
        <f>'Child Welfare (not AUPL)'!B72+'Foster Care AUPL'!B72</f>
        <v>0</v>
      </c>
      <c r="C72" s="49">
        <f>'Child Welfare (not AUPL)'!C72+'Foster Care AUPL'!C72</f>
        <v>0</v>
      </c>
      <c r="D72" s="49">
        <f>'Child Welfare (not AUPL)'!D72+'Foster Care AUPL'!D72</f>
        <v>0</v>
      </c>
      <c r="E72" s="49">
        <f>'Child Welfare (not AUPL)'!E72+'Foster Care AUPL'!E72</f>
        <v>0</v>
      </c>
      <c r="F72" s="49">
        <f>'Child Welfare (not AUPL)'!F72+'Foster Care AUPL'!F72</f>
        <v>0</v>
      </c>
      <c r="G72" s="49">
        <f>'Child Welfare (not AUPL)'!G72+'Foster Care AUPL'!G72</f>
        <v>0</v>
      </c>
      <c r="H72" s="49">
        <f>'Child Welfare (not AUPL)'!H72+'Foster Care AUPL'!H72</f>
        <v>0</v>
      </c>
    </row>
    <row r="73" spans="1:8">
      <c r="A73" s="51" t="s">
        <v>99</v>
      </c>
      <c r="B73" s="49">
        <f>'Child Welfare (not AUPL)'!B73+'Foster Care AUPL'!B73</f>
        <v>117252200</v>
      </c>
      <c r="C73" s="49">
        <f>'Child Welfare (not AUPL)'!C73+'Foster Care AUPL'!C73</f>
        <v>168253789</v>
      </c>
      <c r="D73" s="49">
        <f>'Child Welfare (not AUPL)'!D73+'Foster Care AUPL'!D73</f>
        <v>141591202</v>
      </c>
      <c r="E73" s="49">
        <f>'Child Welfare (not AUPL)'!E73+'Foster Care AUPL'!E73</f>
        <v>151060681</v>
      </c>
      <c r="F73" s="49">
        <f>'Child Welfare (not AUPL)'!F73+'Foster Care AUPL'!F73</f>
        <v>125966065</v>
      </c>
      <c r="G73" s="49">
        <f>'Child Welfare (not AUPL)'!G73+'Foster Care AUPL'!G73</f>
        <v>130706337</v>
      </c>
      <c r="H73" s="49">
        <f>'Child Welfare (not AUPL)'!H73+'Foster Care AUPL'!H73</f>
        <v>153242581</v>
      </c>
    </row>
    <row r="74" spans="1:8">
      <c r="A74" s="51" t="s">
        <v>101</v>
      </c>
      <c r="B74" s="49">
        <f>'Child Welfare (not AUPL)'!B74+'Foster Care AUPL'!B74</f>
        <v>209124568</v>
      </c>
      <c r="C74" s="49">
        <f>'Child Welfare (not AUPL)'!C74+'Foster Care AUPL'!C74</f>
        <v>175428108</v>
      </c>
      <c r="D74" s="49">
        <f>'Child Welfare (not AUPL)'!D74+'Foster Care AUPL'!D74</f>
        <v>169257853</v>
      </c>
      <c r="E74" s="49">
        <f>'Child Welfare (not AUPL)'!E74+'Foster Care AUPL'!E74</f>
        <v>171999891</v>
      </c>
      <c r="F74" s="49">
        <f>'Child Welfare (not AUPL)'!F74+'Foster Care AUPL'!F74</f>
        <v>175048021</v>
      </c>
      <c r="G74" s="49">
        <f>'Child Welfare (not AUPL)'!G74+'Foster Care AUPL'!G74</f>
        <v>167682674</v>
      </c>
      <c r="H74" s="49">
        <f>'Child Welfare (not AUPL)'!H74+'Foster Care AUPL'!H74</f>
        <v>139931383</v>
      </c>
    </row>
    <row r="75" spans="1:8">
      <c r="A75" s="51" t="s">
        <v>102</v>
      </c>
      <c r="B75" s="49">
        <f>'Child Welfare (not AUPL)'!B75+'Foster Care AUPL'!B75</f>
        <v>2024668</v>
      </c>
      <c r="C75" s="49">
        <f>'Child Welfare (not AUPL)'!C75+'Foster Care AUPL'!C75</f>
        <v>4943966</v>
      </c>
      <c r="D75" s="49">
        <f>'Child Welfare (not AUPL)'!D75+'Foster Care AUPL'!D75</f>
        <v>1219618</v>
      </c>
      <c r="E75" s="49">
        <f>'Child Welfare (not AUPL)'!E75+'Foster Care AUPL'!E75</f>
        <v>469493</v>
      </c>
      <c r="F75" s="49">
        <f>'Child Welfare (not AUPL)'!F75+'Foster Care AUPL'!F75</f>
        <v>1678400</v>
      </c>
      <c r="G75" s="49">
        <f>'Child Welfare (not AUPL)'!G75+'Foster Care AUPL'!G75</f>
        <v>1285177</v>
      </c>
      <c r="H75" s="49">
        <f>'Child Welfare (not AUPL)'!H75+'Foster Care AUPL'!H75</f>
        <v>6882890</v>
      </c>
    </row>
    <row r="76" spans="1:8">
      <c r="A76" s="51" t="s">
        <v>103</v>
      </c>
      <c r="B76" s="49">
        <f>'Child Welfare (not AUPL)'!B76+'Foster Care AUPL'!B76</f>
        <v>12504</v>
      </c>
      <c r="C76" s="49">
        <f>'Child Welfare (not AUPL)'!C76+'Foster Care AUPL'!C76</f>
        <v>779</v>
      </c>
      <c r="D76" s="49">
        <f>'Child Welfare (not AUPL)'!D76+'Foster Care AUPL'!D76</f>
        <v>0</v>
      </c>
      <c r="E76" s="49">
        <f>'Child Welfare (not AUPL)'!E76+'Foster Care AUPL'!E76</f>
        <v>0</v>
      </c>
      <c r="F76" s="49">
        <f>'Child Welfare (not AUPL)'!F76+'Foster Care AUPL'!F76</f>
        <v>579223</v>
      </c>
      <c r="G76" s="49">
        <f>'Child Welfare (not AUPL)'!G76+'Foster Care AUPL'!G76</f>
        <v>0</v>
      </c>
      <c r="H76" s="49">
        <f>'Child Welfare (not AUPL)'!H76+'Foster Care AUPL'!H76</f>
        <v>0</v>
      </c>
    </row>
    <row r="77" spans="1:8">
      <c r="A77" s="51" t="s">
        <v>104</v>
      </c>
      <c r="B77" s="49">
        <f>'Child Welfare (not AUPL)'!B77+'Foster Care AUPL'!B77</f>
        <v>232845603</v>
      </c>
      <c r="C77" s="49">
        <f>'Child Welfare (not AUPL)'!C77+'Foster Care AUPL'!C77</f>
        <v>225358944</v>
      </c>
      <c r="D77" s="49">
        <f>'Child Welfare (not AUPL)'!D77+'Foster Care AUPL'!D77</f>
        <v>221080245</v>
      </c>
      <c r="E77" s="49">
        <f>'Child Welfare (not AUPL)'!E77+'Foster Care AUPL'!E77</f>
        <v>242282735</v>
      </c>
      <c r="F77" s="49">
        <f>'Child Welfare (not AUPL)'!F77+'Foster Care AUPL'!F77</f>
        <v>239682123</v>
      </c>
      <c r="G77" s="49">
        <f>'Child Welfare (not AUPL)'!G77+'Foster Care AUPL'!G77</f>
        <v>239565118</v>
      </c>
      <c r="H77" s="49">
        <f>'Child Welfare (not AUPL)'!H77+'Foster Care AUPL'!H77</f>
        <v>229756031</v>
      </c>
    </row>
    <row r="78" spans="1:8">
      <c r="A78" s="51" t="s">
        <v>105</v>
      </c>
      <c r="B78" s="49">
        <f>'Child Welfare (not AUPL)'!B78+'Foster Care AUPL'!B78</f>
        <v>0</v>
      </c>
      <c r="C78" s="49">
        <f>'Child Welfare (not AUPL)'!C78+'Foster Care AUPL'!C78</f>
        <v>17596052</v>
      </c>
      <c r="D78" s="49">
        <f>'Child Welfare (not AUPL)'!D78+'Foster Care AUPL'!D78</f>
        <v>15519548</v>
      </c>
      <c r="E78" s="49">
        <f>'Child Welfare (not AUPL)'!E78+'Foster Care AUPL'!E78</f>
        <v>9336994</v>
      </c>
      <c r="F78" s="49">
        <f>'Child Welfare (not AUPL)'!F78+'Foster Care AUPL'!F78</f>
        <v>9169443</v>
      </c>
      <c r="G78" s="49">
        <f>'Child Welfare (not AUPL)'!G78+'Foster Care AUPL'!G78</f>
        <v>2759252</v>
      </c>
      <c r="H78" s="49">
        <f>'Child Welfare (not AUPL)'!H78+'Foster Care AUPL'!H78</f>
        <v>2160621</v>
      </c>
    </row>
    <row r="79" spans="1:8">
      <c r="A79" s="51" t="s">
        <v>107</v>
      </c>
      <c r="B79" s="49">
        <f>'Child Welfare (not AUPL)'!B79+'Foster Care AUPL'!B79</f>
        <v>51987121</v>
      </c>
      <c r="C79" s="49">
        <f>'Child Welfare (not AUPL)'!C79+'Foster Care AUPL'!C79</f>
        <v>50229077</v>
      </c>
      <c r="D79" s="49">
        <f>'Child Welfare (not AUPL)'!D79+'Foster Care AUPL'!D79</f>
        <v>62264012</v>
      </c>
      <c r="E79" s="49">
        <f>'Child Welfare (not AUPL)'!E79+'Foster Care AUPL'!E79</f>
        <v>55569447</v>
      </c>
      <c r="F79" s="49">
        <f>'Child Welfare (not AUPL)'!F79+'Foster Care AUPL'!F79</f>
        <v>53820059</v>
      </c>
      <c r="G79" s="49">
        <f>'Child Welfare (not AUPL)'!G79+'Foster Care AUPL'!G79</f>
        <v>46659794</v>
      </c>
      <c r="H79" s="49">
        <f>'Child Welfare (not AUPL)'!H79+'Foster Care AUPL'!H79</f>
        <v>54291792</v>
      </c>
    </row>
    <row r="80" spans="1:8">
      <c r="A80" s="51" t="s">
        <v>76</v>
      </c>
      <c r="B80" s="49">
        <f>'Child Welfare (not AUPL)'!B80+'Foster Care AUPL'!B80</f>
        <v>23265856</v>
      </c>
      <c r="C80" s="49">
        <f>'Child Welfare (not AUPL)'!C80+'Foster Care AUPL'!C80</f>
        <v>23769129</v>
      </c>
      <c r="D80" s="49">
        <f>'Child Welfare (not AUPL)'!D80+'Foster Care AUPL'!D80</f>
        <v>22979954</v>
      </c>
      <c r="E80" s="49">
        <f>'Child Welfare (not AUPL)'!E80+'Foster Care AUPL'!E80</f>
        <v>24611311</v>
      </c>
      <c r="F80" s="49">
        <f>'Child Welfare (not AUPL)'!F80+'Foster Care AUPL'!F80</f>
        <v>34534365</v>
      </c>
      <c r="G80" s="49">
        <f>'Child Welfare (not AUPL)'!G80+'Foster Care AUPL'!G80</f>
        <v>42920935</v>
      </c>
      <c r="H80" s="49">
        <f>'Child Welfare (not AUPL)'!H80+'Foster Care AUPL'!H80</f>
        <v>34768769</v>
      </c>
    </row>
    <row r="81" spans="1:8">
      <c r="A81" s="51" t="s">
        <v>110</v>
      </c>
      <c r="B81" s="49">
        <f>'Child Welfare (not AUPL)'!B81+'Foster Care AUPL'!B81</f>
        <v>0</v>
      </c>
      <c r="C81" s="49">
        <f>'Child Welfare (not AUPL)'!C81+'Foster Care AUPL'!C81</f>
        <v>0</v>
      </c>
      <c r="D81" s="49">
        <f>'Child Welfare (not AUPL)'!D81+'Foster Care AUPL'!D81</f>
        <v>0</v>
      </c>
      <c r="E81" s="49">
        <f>'Child Welfare (not AUPL)'!E81+'Foster Care AUPL'!E81</f>
        <v>0</v>
      </c>
      <c r="F81" s="49">
        <f>'Child Welfare (not AUPL)'!F81+'Foster Care AUPL'!F81</f>
        <v>0</v>
      </c>
      <c r="G81" s="49">
        <f>'Child Welfare (not AUPL)'!G81+'Foster Care AUPL'!G81</f>
        <v>0</v>
      </c>
      <c r="H81" s="49">
        <f>'Child Welfare (not AUPL)'!H81+'Foster Care AUPL'!H81</f>
        <v>0</v>
      </c>
    </row>
    <row r="82" spans="1:8">
      <c r="A82" s="51" t="s">
        <v>111</v>
      </c>
      <c r="B82" s="49">
        <f>'Child Welfare (not AUPL)'!B82+'Foster Care AUPL'!B82</f>
        <v>30547038</v>
      </c>
      <c r="C82" s="49">
        <f>'Child Welfare (not AUPL)'!C82+'Foster Care AUPL'!C82</f>
        <v>29683806</v>
      </c>
      <c r="D82" s="49">
        <f>'Child Welfare (not AUPL)'!D82+'Foster Care AUPL'!D82</f>
        <v>33144353</v>
      </c>
      <c r="E82" s="49">
        <f>'Child Welfare (not AUPL)'!E82+'Foster Care AUPL'!E82</f>
        <v>37556075</v>
      </c>
      <c r="F82" s="49">
        <f>'Child Welfare (not AUPL)'!F82+'Foster Care AUPL'!F82</f>
        <v>19780202</v>
      </c>
      <c r="G82" s="49">
        <f>'Child Welfare (not AUPL)'!G82+'Foster Care AUPL'!G82</f>
        <v>26962641</v>
      </c>
      <c r="H82" s="49">
        <f>'Child Welfare (not AUPL)'!H82+'Foster Care AUPL'!H82</f>
        <v>33289937</v>
      </c>
    </row>
    <row r="83" spans="1:8">
      <c r="A83" s="51" t="s">
        <v>113</v>
      </c>
      <c r="B83" s="49">
        <f>'Child Welfare (not AUPL)'!B83+'Foster Care AUPL'!B83</f>
        <v>1236659</v>
      </c>
      <c r="C83" s="49">
        <f>'Child Welfare (not AUPL)'!C83+'Foster Care AUPL'!C83</f>
        <v>3200985</v>
      </c>
      <c r="D83" s="49">
        <f>'Child Welfare (not AUPL)'!D83+'Foster Care AUPL'!D83</f>
        <v>5371563</v>
      </c>
      <c r="E83" s="49">
        <f>'Child Welfare (not AUPL)'!E83+'Foster Care AUPL'!E83</f>
        <v>6251547</v>
      </c>
      <c r="F83" s="49">
        <f>'Child Welfare (not AUPL)'!F83+'Foster Care AUPL'!F83</f>
        <v>7980266</v>
      </c>
      <c r="G83" s="49">
        <f>'Child Welfare (not AUPL)'!G83+'Foster Care AUPL'!G83</f>
        <v>6126603</v>
      </c>
      <c r="H83" s="49">
        <f>'Child Welfare (not AUPL)'!H83+'Foster Care AUPL'!H83</f>
        <v>6585234</v>
      </c>
    </row>
    <row r="84" spans="1:8">
      <c r="A84" s="51" t="s">
        <v>78</v>
      </c>
      <c r="B84" s="49">
        <f>'Child Welfare (not AUPL)'!B84+'Foster Care AUPL'!B84</f>
        <v>30214952</v>
      </c>
      <c r="C84" s="49">
        <f>'Child Welfare (not AUPL)'!C84+'Foster Care AUPL'!C84</f>
        <v>28647978</v>
      </c>
      <c r="D84" s="49">
        <f>'Child Welfare (not AUPL)'!D84+'Foster Care AUPL'!D84</f>
        <v>20021259</v>
      </c>
      <c r="E84" s="49">
        <f>'Child Welfare (not AUPL)'!E84+'Foster Care AUPL'!E84</f>
        <v>26004543</v>
      </c>
      <c r="F84" s="49">
        <f>'Child Welfare (not AUPL)'!F84+'Foster Care AUPL'!F84</f>
        <v>16894358</v>
      </c>
      <c r="G84" s="49">
        <f>'Child Welfare (not AUPL)'!G84+'Foster Care AUPL'!G84</f>
        <v>29922512</v>
      </c>
      <c r="H84" s="49">
        <f>'Child Welfare (not AUPL)'!H84+'Foster Care AUPL'!H84</f>
        <v>30066505</v>
      </c>
    </row>
    <row r="85" spans="1:8">
      <c r="A85" s="51" t="s">
        <v>116</v>
      </c>
      <c r="B85" s="49">
        <f>'Child Welfare (not AUPL)'!B85+'Foster Care AUPL'!B85</f>
        <v>0</v>
      </c>
      <c r="C85" s="49">
        <f>'Child Welfare (not AUPL)'!C85+'Foster Care AUPL'!C85</f>
        <v>0</v>
      </c>
      <c r="D85" s="49">
        <f>'Child Welfare (not AUPL)'!D85+'Foster Care AUPL'!D85</f>
        <v>0</v>
      </c>
      <c r="E85" s="49">
        <f>'Child Welfare (not AUPL)'!E85+'Foster Care AUPL'!E85</f>
        <v>0</v>
      </c>
      <c r="F85" s="49">
        <f>'Child Welfare (not AUPL)'!F85+'Foster Care AUPL'!F85</f>
        <v>0</v>
      </c>
      <c r="G85" s="49">
        <f>'Child Welfare (not AUPL)'!G85+'Foster Care AUPL'!G85</f>
        <v>0</v>
      </c>
      <c r="H85" s="49">
        <f>'Child Welfare (not AUPL)'!H85+'Foster Care AUPL'!H85</f>
        <v>0</v>
      </c>
    </row>
    <row r="86" spans="1:8">
      <c r="A86" s="51" t="s">
        <v>117</v>
      </c>
      <c r="B86" s="49">
        <f>'Child Welfare (not AUPL)'!B86+'Foster Care AUPL'!B86</f>
        <v>86944094</v>
      </c>
      <c r="C86" s="49">
        <f>'Child Welfare (not AUPL)'!C86+'Foster Care AUPL'!C86</f>
        <v>83777805</v>
      </c>
      <c r="D86" s="49">
        <f>'Child Welfare (not AUPL)'!D86+'Foster Care AUPL'!D86</f>
        <v>75634019</v>
      </c>
      <c r="E86" s="49">
        <f>'Child Welfare (not AUPL)'!E86+'Foster Care AUPL'!E86</f>
        <v>85339690</v>
      </c>
      <c r="F86" s="49">
        <f>'Child Welfare (not AUPL)'!F86+'Foster Care AUPL'!F86</f>
        <v>71704869</v>
      </c>
      <c r="G86" s="49">
        <f>'Child Welfare (not AUPL)'!G86+'Foster Care AUPL'!G86</f>
        <v>72614792</v>
      </c>
      <c r="H86" s="49">
        <f>'Child Welfare (not AUPL)'!H86+'Foster Care AUPL'!H86</f>
        <v>68242635</v>
      </c>
    </row>
    <row r="87" spans="1:8">
      <c r="A87" s="51" t="s">
        <v>77</v>
      </c>
      <c r="B87" s="49">
        <f>'Child Welfare (not AUPL)'!B87+'Foster Care AUPL'!B87</f>
        <v>0</v>
      </c>
      <c r="C87" s="49">
        <f>'Child Welfare (not AUPL)'!C87+'Foster Care AUPL'!C87</f>
        <v>0</v>
      </c>
      <c r="D87" s="49">
        <f>'Child Welfare (not AUPL)'!D87+'Foster Care AUPL'!D87</f>
        <v>0</v>
      </c>
      <c r="E87" s="49">
        <f>'Child Welfare (not AUPL)'!E87+'Foster Care AUPL'!E87</f>
        <v>0</v>
      </c>
      <c r="F87" s="49">
        <f>'Child Welfare (not AUPL)'!F87+'Foster Care AUPL'!F87</f>
        <v>0</v>
      </c>
      <c r="G87" s="49">
        <f>'Child Welfare (not AUPL)'!G87+'Foster Care AUPL'!G87</f>
        <v>0</v>
      </c>
      <c r="H87" s="49">
        <f>'Child Welfare (not AUPL)'!H87+'Foster Care AUPL'!H87</f>
        <v>0</v>
      </c>
    </row>
    <row r="88" spans="1:8">
      <c r="A88" s="51" t="s">
        <v>120</v>
      </c>
      <c r="B88" s="49">
        <f>'Child Welfare (not AUPL)'!B88+'Foster Care AUPL'!B88</f>
        <v>16847326</v>
      </c>
      <c r="C88" s="49">
        <f>'Child Welfare (not AUPL)'!C88+'Foster Care AUPL'!C88</f>
        <v>16067509</v>
      </c>
      <c r="D88" s="49">
        <f>'Child Welfare (not AUPL)'!D88+'Foster Care AUPL'!D88</f>
        <v>12859072</v>
      </c>
      <c r="E88" s="49">
        <f>'Child Welfare (not AUPL)'!E88+'Foster Care AUPL'!E88</f>
        <v>20757677</v>
      </c>
      <c r="F88" s="49">
        <f>'Child Welfare (not AUPL)'!F88+'Foster Care AUPL'!F88</f>
        <v>27088460</v>
      </c>
      <c r="G88" s="49">
        <f>'Child Welfare (not AUPL)'!G88+'Foster Care AUPL'!G88</f>
        <v>21756278</v>
      </c>
      <c r="H88" s="49">
        <f>'Child Welfare (not AUPL)'!H88+'Foster Care AUPL'!H88</f>
        <v>15209877</v>
      </c>
    </row>
    <row r="89" spans="1:8">
      <c r="A89" s="51" t="s">
        <v>122</v>
      </c>
      <c r="B89" s="49">
        <f>'Child Welfare (not AUPL)'!B89+'Foster Care AUPL'!B89</f>
        <v>0</v>
      </c>
      <c r="C89" s="49">
        <f>'Child Welfare (not AUPL)'!C89+'Foster Care AUPL'!C89</f>
        <v>89488723</v>
      </c>
      <c r="D89" s="49">
        <f>'Child Welfare (not AUPL)'!D89+'Foster Care AUPL'!D89</f>
        <v>102815902</v>
      </c>
      <c r="E89" s="49">
        <f>'Child Welfare (not AUPL)'!E89+'Foster Care AUPL'!E89</f>
        <v>131817363</v>
      </c>
      <c r="F89" s="49">
        <f>'Child Welfare (not AUPL)'!F89+'Foster Care AUPL'!F89</f>
        <v>106116386</v>
      </c>
      <c r="G89" s="49">
        <f>'Child Welfare (not AUPL)'!G89+'Foster Care AUPL'!G89</f>
        <v>112570190</v>
      </c>
      <c r="H89" s="49">
        <f>'Child Welfare (not AUPL)'!H89+'Foster Care AUPL'!H89</f>
        <v>120352279</v>
      </c>
    </row>
    <row r="90" spans="1:8">
      <c r="A90" s="51" t="s">
        <v>124</v>
      </c>
      <c r="B90" s="49">
        <f>'Child Welfare (not AUPL)'!B90+'Foster Care AUPL'!B90</f>
        <v>1613829</v>
      </c>
      <c r="C90" s="49">
        <f>'Child Welfare (not AUPL)'!C90+'Foster Care AUPL'!C90</f>
        <v>2163526</v>
      </c>
      <c r="D90" s="49">
        <f>'Child Welfare (not AUPL)'!D90+'Foster Care AUPL'!D90</f>
        <v>3186947</v>
      </c>
      <c r="E90" s="49">
        <f>'Child Welfare (not AUPL)'!E90+'Foster Care AUPL'!E90</f>
        <v>2459902</v>
      </c>
      <c r="F90" s="49">
        <f>'Child Welfare (not AUPL)'!F90+'Foster Care AUPL'!F90</f>
        <v>3964319</v>
      </c>
      <c r="G90" s="49">
        <f>'Child Welfare (not AUPL)'!G90+'Foster Care AUPL'!G90</f>
        <v>1927000</v>
      </c>
      <c r="H90" s="49">
        <f>'Child Welfare (not AUPL)'!H90+'Foster Care AUPL'!H90</f>
        <v>1813414</v>
      </c>
    </row>
    <row r="91" spans="1:8">
      <c r="A91" s="51" t="s">
        <v>126</v>
      </c>
      <c r="B91" s="49">
        <f>'Child Welfare (not AUPL)'!B91+'Foster Care AUPL'!B91</f>
        <v>4336923</v>
      </c>
      <c r="C91" s="49">
        <f>'Child Welfare (not AUPL)'!C91+'Foster Care AUPL'!C91</f>
        <v>3549135</v>
      </c>
      <c r="D91" s="49">
        <f>'Child Welfare (not AUPL)'!D91+'Foster Care AUPL'!D91</f>
        <v>2835724</v>
      </c>
      <c r="E91" s="49">
        <f>'Child Welfare (not AUPL)'!E91+'Foster Care AUPL'!E91</f>
        <v>4174112</v>
      </c>
      <c r="F91" s="49">
        <f>'Child Welfare (not AUPL)'!F91+'Foster Care AUPL'!F91</f>
        <v>4901257</v>
      </c>
      <c r="G91" s="49">
        <f>'Child Welfare (not AUPL)'!G91+'Foster Care AUPL'!G91</f>
        <v>6100187</v>
      </c>
      <c r="H91" s="49">
        <f>'Child Welfare (not AUPL)'!H91+'Foster Care AUPL'!H91</f>
        <v>6350929.1100000003</v>
      </c>
    </row>
    <row r="92" spans="1:8">
      <c r="A92" s="51" t="s">
        <v>127</v>
      </c>
      <c r="B92" s="49">
        <f>'Child Welfare (not AUPL)'!B92+'Foster Care AUPL'!B92</f>
        <v>0</v>
      </c>
      <c r="C92" s="49">
        <f>'Child Welfare (not AUPL)'!C92+'Foster Care AUPL'!C92</f>
        <v>0</v>
      </c>
      <c r="D92" s="49">
        <f>'Child Welfare (not AUPL)'!D92+'Foster Care AUPL'!D92</f>
        <v>0</v>
      </c>
      <c r="E92" s="49">
        <f>'Child Welfare (not AUPL)'!E92+'Foster Care AUPL'!E92</f>
        <v>1000000</v>
      </c>
      <c r="F92" s="49">
        <f>'Child Welfare (not AUPL)'!F92+'Foster Care AUPL'!F92</f>
        <v>2472693</v>
      </c>
      <c r="G92" s="49">
        <f>'Child Welfare (not AUPL)'!G92+'Foster Care AUPL'!G92</f>
        <v>4199134</v>
      </c>
      <c r="H92" s="49">
        <f>'Child Welfare (not AUPL)'!H92+'Foster Care AUPL'!H92</f>
        <v>3564944</v>
      </c>
    </row>
    <row r="93" spans="1:8">
      <c r="A93" s="51" t="s">
        <v>128</v>
      </c>
      <c r="B93" s="49">
        <f>'Child Welfare (not AUPL)'!B93+'Foster Care AUPL'!B93</f>
        <v>3226683</v>
      </c>
      <c r="C93" s="49">
        <f>'Child Welfare (not AUPL)'!C93+'Foster Care AUPL'!C93</f>
        <v>484266</v>
      </c>
      <c r="D93" s="49">
        <f>'Child Welfare (not AUPL)'!D93+'Foster Care AUPL'!D93</f>
        <v>3661931</v>
      </c>
      <c r="E93" s="49">
        <f>'Child Welfare (not AUPL)'!E93+'Foster Care AUPL'!E93</f>
        <v>5308679</v>
      </c>
      <c r="F93" s="49">
        <f>'Child Welfare (not AUPL)'!F93+'Foster Care AUPL'!F93</f>
        <v>5918324</v>
      </c>
      <c r="G93" s="49">
        <f>'Child Welfare (not AUPL)'!G93+'Foster Care AUPL'!G93</f>
        <v>4544261</v>
      </c>
      <c r="H93" s="49">
        <f>'Child Welfare (not AUPL)'!H93+'Foster Care AUPL'!H93</f>
        <v>3257465</v>
      </c>
    </row>
    <row r="94" spans="1:8">
      <c r="A94" s="51" t="s">
        <v>130</v>
      </c>
      <c r="B94" s="49">
        <f>'Child Welfare (not AUPL)'!B94+'Foster Care AUPL'!B94</f>
        <v>0</v>
      </c>
      <c r="C94" s="49">
        <f>'Child Welfare (not AUPL)'!C94+'Foster Care AUPL'!C94</f>
        <v>0</v>
      </c>
      <c r="D94" s="49">
        <f>'Child Welfare (not AUPL)'!D94+'Foster Care AUPL'!D94</f>
        <v>0</v>
      </c>
      <c r="E94" s="49">
        <f>'Child Welfare (not AUPL)'!E94+'Foster Care AUPL'!E94</f>
        <v>0</v>
      </c>
      <c r="F94" s="49">
        <f>'Child Welfare (not AUPL)'!F94+'Foster Care AUPL'!F94</f>
        <v>0</v>
      </c>
      <c r="G94" s="49">
        <f>'Child Welfare (not AUPL)'!G94+'Foster Care AUPL'!G94</f>
        <v>0</v>
      </c>
      <c r="H94" s="49">
        <f>'Child Welfare (not AUPL)'!H94+'Foster Care AUPL'!H94</f>
        <v>0</v>
      </c>
    </row>
    <row r="95" spans="1:8">
      <c r="A95" s="51" t="s">
        <v>131</v>
      </c>
      <c r="B95" s="49">
        <f>'Child Welfare (not AUPL)'!B95+'Foster Care AUPL'!B95</f>
        <v>174384</v>
      </c>
      <c r="C95" s="49">
        <f>'Child Welfare (not AUPL)'!C95+'Foster Care AUPL'!C95</f>
        <v>834160</v>
      </c>
      <c r="D95" s="49">
        <f>'Child Welfare (not AUPL)'!D95+'Foster Care AUPL'!D95</f>
        <v>894565</v>
      </c>
      <c r="E95" s="49">
        <f>'Child Welfare (not AUPL)'!E95+'Foster Care AUPL'!E95</f>
        <v>869838</v>
      </c>
      <c r="F95" s="49">
        <f>'Child Welfare (not AUPL)'!F95+'Foster Care AUPL'!F95</f>
        <v>316818</v>
      </c>
      <c r="G95" s="49">
        <f>'Child Welfare (not AUPL)'!G95+'Foster Care AUPL'!G95</f>
        <v>1019198</v>
      </c>
      <c r="H95" s="49">
        <f>'Child Welfare (not AUPL)'!H95+'Foster Care AUPL'!H95</f>
        <v>723958.5</v>
      </c>
    </row>
    <row r="96" spans="1:8">
      <c r="A96" s="51" t="s">
        <v>132</v>
      </c>
      <c r="B96" s="49">
        <f>'Child Welfare (not AUPL)'!B96+'Foster Care AUPL'!B96</f>
        <v>311807232</v>
      </c>
      <c r="C96" s="49">
        <f>'Child Welfare (not AUPL)'!C96+'Foster Care AUPL'!C96</f>
        <v>223453567</v>
      </c>
      <c r="D96" s="49">
        <f>'Child Welfare (not AUPL)'!D96+'Foster Care AUPL'!D96</f>
        <v>237849990</v>
      </c>
      <c r="E96" s="49">
        <f>'Child Welfare (not AUPL)'!E96+'Foster Care AUPL'!E96</f>
        <v>216649478</v>
      </c>
      <c r="F96" s="49">
        <f>'Child Welfare (not AUPL)'!F96+'Foster Care AUPL'!F96</f>
        <v>277416921</v>
      </c>
      <c r="G96" s="49">
        <f>'Child Welfare (not AUPL)'!G96+'Foster Care AUPL'!G96</f>
        <v>283867841</v>
      </c>
      <c r="H96" s="49">
        <f>'Child Welfare (not AUPL)'!H96+'Foster Care AUPL'!H96</f>
        <v>283966170</v>
      </c>
    </row>
    <row r="97" spans="1:8">
      <c r="A97" s="51" t="s">
        <v>75</v>
      </c>
      <c r="B97" s="49">
        <f>'Child Welfare (not AUPL)'!B97+'Foster Care AUPL'!B97</f>
        <v>84042310</v>
      </c>
      <c r="C97" s="49">
        <f>'Child Welfare (not AUPL)'!C97+'Foster Care AUPL'!C97</f>
        <v>68927973</v>
      </c>
      <c r="D97" s="49">
        <f>'Child Welfare (not AUPL)'!D97+'Foster Care AUPL'!D97</f>
        <v>76494602</v>
      </c>
      <c r="E97" s="49">
        <f>'Child Welfare (not AUPL)'!E97+'Foster Care AUPL'!E97</f>
        <v>74292829</v>
      </c>
      <c r="F97" s="49">
        <f>'Child Welfare (not AUPL)'!F97+'Foster Care AUPL'!F97</f>
        <v>75950791</v>
      </c>
      <c r="G97" s="49">
        <f>'Child Welfare (not AUPL)'!G97+'Foster Care AUPL'!G97</f>
        <v>76418249</v>
      </c>
      <c r="H97" s="49">
        <f>'Child Welfare (not AUPL)'!H97+'Foster Care AUPL'!H97</f>
        <v>84043894</v>
      </c>
    </row>
    <row r="98" spans="1:8">
      <c r="A98" s="51" t="s">
        <v>133</v>
      </c>
      <c r="B98" s="49">
        <f>'Child Welfare (not AUPL)'!B98+'Foster Care AUPL'!B98</f>
        <v>22331673</v>
      </c>
      <c r="C98" s="49">
        <f>'Child Welfare (not AUPL)'!C98+'Foster Care AUPL'!C98</f>
        <v>23677268</v>
      </c>
      <c r="D98" s="49">
        <f>'Child Welfare (not AUPL)'!D98+'Foster Care AUPL'!D98</f>
        <v>15351103</v>
      </c>
      <c r="E98" s="49">
        <f>'Child Welfare (not AUPL)'!E98+'Foster Care AUPL'!E98</f>
        <v>26819872</v>
      </c>
      <c r="F98" s="49">
        <f>'Child Welfare (not AUPL)'!F98+'Foster Care AUPL'!F98</f>
        <v>16533041</v>
      </c>
      <c r="G98" s="49">
        <f>'Child Welfare (not AUPL)'!G98+'Foster Care AUPL'!G98</f>
        <v>22131246</v>
      </c>
      <c r="H98" s="49">
        <f>'Child Welfare (not AUPL)'!H98+'Foster Care AUPL'!H98</f>
        <v>13848537</v>
      </c>
    </row>
    <row r="99" spans="1:8">
      <c r="A99" s="51" t="s">
        <v>134</v>
      </c>
      <c r="B99" s="49">
        <f>'Child Welfare (not AUPL)'!B99+'Foster Care AUPL'!B99</f>
        <v>5079798</v>
      </c>
      <c r="C99" s="49">
        <f>'Child Welfare (not AUPL)'!C99+'Foster Care AUPL'!C99</f>
        <v>5384445</v>
      </c>
      <c r="D99" s="49">
        <f>'Child Welfare (not AUPL)'!D99+'Foster Care AUPL'!D99</f>
        <v>6822652</v>
      </c>
      <c r="E99" s="49">
        <f>'Child Welfare (not AUPL)'!E99+'Foster Care AUPL'!E99</f>
        <v>11921884</v>
      </c>
      <c r="F99" s="49">
        <f>'Child Welfare (not AUPL)'!F99+'Foster Care AUPL'!F99</f>
        <v>18276931</v>
      </c>
      <c r="G99" s="49">
        <f>'Child Welfare (not AUPL)'!G99+'Foster Care AUPL'!G99</f>
        <v>17568365</v>
      </c>
      <c r="H99" s="49">
        <f>'Child Welfare (not AUPL)'!H99+'Foster Care AUPL'!H99</f>
        <v>17271031</v>
      </c>
    </row>
    <row r="100" spans="1:8">
      <c r="A100" s="51" t="s">
        <v>136</v>
      </c>
      <c r="B100" s="49">
        <f>'Child Welfare (not AUPL)'!B100+'Foster Care AUPL'!B100</f>
        <v>13592363</v>
      </c>
      <c r="C100" s="49">
        <f>'Child Welfare (not AUPL)'!C100+'Foster Care AUPL'!C100</f>
        <v>13315394</v>
      </c>
      <c r="D100" s="49">
        <f>'Child Welfare (not AUPL)'!D100+'Foster Care AUPL'!D100</f>
        <v>10134582</v>
      </c>
      <c r="E100" s="49">
        <f>'Child Welfare (not AUPL)'!E100+'Foster Care AUPL'!E100</f>
        <v>8497119</v>
      </c>
      <c r="F100" s="49">
        <f>'Child Welfare (not AUPL)'!F100+'Foster Care AUPL'!F100</f>
        <v>12754371</v>
      </c>
      <c r="G100" s="49">
        <f>'Child Welfare (not AUPL)'!G100+'Foster Care AUPL'!G100</f>
        <v>7156823</v>
      </c>
      <c r="H100" s="49">
        <f>'Child Welfare (not AUPL)'!H100+'Foster Care AUPL'!H100</f>
        <v>1556296</v>
      </c>
    </row>
    <row r="101" spans="1:8">
      <c r="A101" s="51" t="s">
        <v>145</v>
      </c>
      <c r="B101" s="49">
        <f>'Child Welfare (not AUPL)'!B101+'Foster Care AUPL'!B101</f>
        <v>8047639</v>
      </c>
      <c r="C101" s="49">
        <f>'Child Welfare (not AUPL)'!C101+'Foster Care AUPL'!C101</f>
        <v>10986508</v>
      </c>
      <c r="D101" s="49">
        <f>'Child Welfare (not AUPL)'!D101+'Foster Care AUPL'!D101</f>
        <v>12811343</v>
      </c>
      <c r="E101" s="49">
        <f>'Child Welfare (not AUPL)'!E101+'Foster Care AUPL'!E101</f>
        <v>14587516</v>
      </c>
      <c r="F101" s="49">
        <f>'Child Welfare (not AUPL)'!F101+'Foster Care AUPL'!F101</f>
        <v>13786323</v>
      </c>
      <c r="G101" s="49">
        <f>'Child Welfare (not AUPL)'!G101+'Foster Care AUPL'!G101</f>
        <v>14495539</v>
      </c>
      <c r="H101" s="49">
        <f>'Child Welfare (not AUPL)'!H101+'Foster Care AUPL'!H101</f>
        <v>3913765</v>
      </c>
    </row>
    <row r="102" spans="1:8">
      <c r="A102" s="51" t="s">
        <v>138</v>
      </c>
      <c r="B102" s="49">
        <f>'Child Welfare (not AUPL)'!B102+'Foster Care AUPL'!B102</f>
        <v>0</v>
      </c>
      <c r="C102" s="49">
        <f>'Child Welfare (not AUPL)'!C102+'Foster Care AUPL'!C102</f>
        <v>0</v>
      </c>
      <c r="D102" s="49">
        <f>'Child Welfare (not AUPL)'!D102+'Foster Care AUPL'!D102</f>
        <v>0</v>
      </c>
      <c r="E102" s="49">
        <f>'Child Welfare (not AUPL)'!E102+'Foster Care AUPL'!E102</f>
        <v>0</v>
      </c>
      <c r="F102" s="49">
        <f>'Child Welfare (not AUPL)'!F102+'Foster Care AUPL'!F102</f>
        <v>0</v>
      </c>
      <c r="G102" s="49">
        <f>'Child Welfare (not AUPL)'!G102+'Foster Care AUPL'!G102</f>
        <v>0</v>
      </c>
      <c r="H102" s="49">
        <f>'Child Welfare (not AUPL)'!H102+'Foster Care AUPL'!H102</f>
        <v>0</v>
      </c>
    </row>
    <row r="103" spans="1:8">
      <c r="A103" s="51" t="s">
        <v>140</v>
      </c>
      <c r="B103" s="49">
        <f>'Child Welfare (not AUPL)'!B103+'Foster Care AUPL'!B103</f>
        <v>0</v>
      </c>
      <c r="C103" s="49">
        <f>'Child Welfare (not AUPL)'!C103+'Foster Care AUPL'!C103</f>
        <v>11557953</v>
      </c>
      <c r="D103" s="49">
        <f>'Child Welfare (not AUPL)'!D103+'Foster Care AUPL'!D103</f>
        <v>5174375</v>
      </c>
      <c r="E103" s="49">
        <f>'Child Welfare (not AUPL)'!E103+'Foster Care AUPL'!E103</f>
        <v>4072054</v>
      </c>
      <c r="F103" s="49">
        <f>'Child Welfare (not AUPL)'!F103+'Foster Care AUPL'!F103</f>
        <v>11838253</v>
      </c>
      <c r="G103" s="49">
        <f>'Child Welfare (not AUPL)'!G103+'Foster Care AUPL'!G103</f>
        <v>7839792</v>
      </c>
      <c r="H103" s="49">
        <f>'Child Welfare (not AUPL)'!H103+'Foster Care AUPL'!H103</f>
        <v>1948187</v>
      </c>
    </row>
    <row r="104" spans="1:8">
      <c r="A104" s="51" t="s">
        <v>142</v>
      </c>
      <c r="B104" s="49">
        <f>'Child Welfare (not AUPL)'!B104+'Foster Care AUPL'!B104</f>
        <v>0</v>
      </c>
      <c r="C104" s="49">
        <f>'Child Welfare (not AUPL)'!C104+'Foster Care AUPL'!C104</f>
        <v>0</v>
      </c>
      <c r="D104" s="49">
        <f>'Child Welfare (not AUPL)'!D104+'Foster Care AUPL'!D104</f>
        <v>0</v>
      </c>
      <c r="E104" s="49">
        <f>'Child Welfare (not AUPL)'!E104+'Foster Care AUPL'!E104</f>
        <v>5050105</v>
      </c>
      <c r="F104" s="49">
        <f>'Child Welfare (not AUPL)'!F104+'Foster Care AUPL'!F104</f>
        <v>6692874</v>
      </c>
      <c r="G104" s="49">
        <f>'Child Welfare (not AUPL)'!G104+'Foster Care AUPL'!G104</f>
        <v>5062771</v>
      </c>
      <c r="H104" s="49">
        <f>'Child Welfare (not AUPL)'!H104+'Foster Care AUPL'!H104</f>
        <v>3901988</v>
      </c>
    </row>
    <row r="105" spans="1:8">
      <c r="A105" s="51" t="s">
        <v>144</v>
      </c>
      <c r="B105" s="49">
        <f>'Child Welfare (not AUPL)'!B105+'Foster Care AUPL'!B105</f>
        <v>919460</v>
      </c>
      <c r="C105" s="49">
        <f>'Child Welfare (not AUPL)'!C105+'Foster Care AUPL'!C105</f>
        <v>1371496</v>
      </c>
      <c r="D105" s="49">
        <f>'Child Welfare (not AUPL)'!D105+'Foster Care AUPL'!D105</f>
        <v>1957915</v>
      </c>
      <c r="E105" s="49">
        <f>'Child Welfare (not AUPL)'!E105+'Foster Care AUPL'!E105</f>
        <v>4862599</v>
      </c>
      <c r="F105" s="49">
        <f>'Child Welfare (not AUPL)'!F105+'Foster Care AUPL'!F105</f>
        <v>3124933</v>
      </c>
      <c r="G105" s="49">
        <f>'Child Welfare (not AUPL)'!G105+'Foster Care AUPL'!G105</f>
        <v>3493778</v>
      </c>
      <c r="H105" s="49">
        <f>'Child Welfare (not AUPL)'!H105+'Foster Care AUPL'!H105</f>
        <v>4066604</v>
      </c>
    </row>
    <row r="106" spans="1:8">
      <c r="A106" s="51" t="s">
        <v>146</v>
      </c>
      <c r="B106" s="49">
        <f>'Child Welfare (not AUPL)'!B106+'Foster Care AUPL'!B106</f>
        <v>0</v>
      </c>
      <c r="C106" s="49">
        <f>'Child Welfare (not AUPL)'!C106+'Foster Care AUPL'!C106</f>
        <v>0</v>
      </c>
      <c r="D106" s="49">
        <f>'Child Welfare (not AUPL)'!D106+'Foster Care AUPL'!D106</f>
        <v>0</v>
      </c>
      <c r="E106" s="49">
        <f>'Child Welfare (not AUPL)'!E106+'Foster Care AUPL'!E106</f>
        <v>0</v>
      </c>
      <c r="F106" s="49">
        <f>'Child Welfare (not AUPL)'!F106+'Foster Care AUPL'!F106</f>
        <v>0</v>
      </c>
      <c r="G106" s="49">
        <f>'Child Welfare (not AUPL)'!G106+'Foster Care AUPL'!G106</f>
        <v>0</v>
      </c>
      <c r="H106" s="49">
        <f>'Child Welfare (not AUPL)'!H106+'Foster Care AUPL'!H106</f>
        <v>14690056</v>
      </c>
    </row>
    <row r="107" spans="1:8">
      <c r="A107" s="51" t="s">
        <v>148</v>
      </c>
      <c r="B107" s="49">
        <f>'Child Welfare (not AUPL)'!B107+'Foster Care AUPL'!B107</f>
        <v>364425553</v>
      </c>
      <c r="C107" s="49">
        <f>'Child Welfare (not AUPL)'!C107+'Foster Care AUPL'!C107</f>
        <v>266268472</v>
      </c>
      <c r="D107" s="49">
        <f>'Child Welfare (not AUPL)'!D107+'Foster Care AUPL'!D107</f>
        <v>270281608</v>
      </c>
      <c r="E107" s="49">
        <f>'Child Welfare (not AUPL)'!E107+'Foster Care AUPL'!E107</f>
        <v>240425085</v>
      </c>
      <c r="F107" s="49">
        <f>'Child Welfare (not AUPL)'!F107+'Foster Care AUPL'!F107</f>
        <v>324487151</v>
      </c>
      <c r="G107" s="49">
        <f>'Child Welfare (not AUPL)'!G107+'Foster Care AUPL'!G107</f>
        <v>377213541</v>
      </c>
      <c r="H107" s="49">
        <f>'Child Welfare (not AUPL)'!H107+'Foster Care AUPL'!H107</f>
        <v>383886712</v>
      </c>
    </row>
    <row r="108" spans="1:8">
      <c r="A108" s="51" t="s">
        <v>150</v>
      </c>
      <c r="B108" s="49">
        <f>'Child Welfare (not AUPL)'!B108+'Foster Care AUPL'!B108</f>
        <v>461854</v>
      </c>
      <c r="C108" s="49">
        <f>'Child Welfare (not AUPL)'!C108+'Foster Care AUPL'!C108</f>
        <v>1485375</v>
      </c>
      <c r="D108" s="49">
        <f>'Child Welfare (not AUPL)'!D108+'Foster Care AUPL'!D108</f>
        <v>3675874</v>
      </c>
      <c r="E108" s="49">
        <f>'Child Welfare (not AUPL)'!E108+'Foster Care AUPL'!E108</f>
        <v>3725200</v>
      </c>
      <c r="F108" s="49">
        <f>'Child Welfare (not AUPL)'!F108+'Foster Care AUPL'!F108</f>
        <v>1567229</v>
      </c>
      <c r="G108" s="49">
        <f>'Child Welfare (not AUPL)'!G108+'Foster Care AUPL'!G108</f>
        <v>1348499</v>
      </c>
      <c r="H108" s="49">
        <f>'Child Welfare (not AUPL)'!H108+'Foster Care AUPL'!H108</f>
        <v>959668</v>
      </c>
    </row>
    <row r="109" spans="1:8">
      <c r="A109" s="51" t="s">
        <v>152</v>
      </c>
      <c r="B109" s="49">
        <f>'Child Welfare (not AUPL)'!B109+'Foster Care AUPL'!B109</f>
        <v>3401987</v>
      </c>
      <c r="C109" s="49">
        <f>'Child Welfare (not AUPL)'!C109+'Foster Care AUPL'!C109</f>
        <v>4549811</v>
      </c>
      <c r="D109" s="49">
        <f>'Child Welfare (not AUPL)'!D109+'Foster Care AUPL'!D109</f>
        <v>5508063</v>
      </c>
      <c r="E109" s="49">
        <f>'Child Welfare (not AUPL)'!E109+'Foster Care AUPL'!E109</f>
        <v>5769739</v>
      </c>
      <c r="F109" s="49">
        <f>'Child Welfare (not AUPL)'!F109+'Foster Care AUPL'!F109</f>
        <v>6998121</v>
      </c>
      <c r="G109" s="49">
        <f>'Child Welfare (not AUPL)'!G109+'Foster Care AUPL'!G109</f>
        <v>8363591</v>
      </c>
      <c r="H109" s="49">
        <f>'Child Welfare (not AUPL)'!H109+'Foster Care AUPL'!H109</f>
        <v>7262637</v>
      </c>
    </row>
    <row r="110" spans="1:8">
      <c r="A110" s="51" t="s">
        <v>153</v>
      </c>
      <c r="B110" s="49">
        <f>'Child Welfare (not AUPL)'!B110+'Foster Care AUPL'!B110</f>
        <v>0</v>
      </c>
      <c r="C110" s="49">
        <f>'Child Welfare (not AUPL)'!C110+'Foster Care AUPL'!C110</f>
        <v>0</v>
      </c>
      <c r="D110" s="49">
        <f>'Child Welfare (not AUPL)'!D110+'Foster Care AUPL'!D110</f>
        <v>0</v>
      </c>
      <c r="E110" s="49">
        <f>'Child Welfare (not AUPL)'!E110+'Foster Care AUPL'!E110</f>
        <v>8159635</v>
      </c>
      <c r="F110" s="49">
        <f>'Child Welfare (not AUPL)'!F110+'Foster Care AUPL'!F110</f>
        <v>45556771</v>
      </c>
      <c r="G110" s="49">
        <f>'Child Welfare (not AUPL)'!G110+'Foster Care AUPL'!G110</f>
        <v>35952509</v>
      </c>
      <c r="H110" s="49">
        <f>'Child Welfare (not AUPL)'!H110+'Foster Care AUPL'!H110</f>
        <v>35021085</v>
      </c>
    </row>
    <row r="111" spans="1:8">
      <c r="A111" s="51" t="s">
        <v>154</v>
      </c>
      <c r="B111" s="49">
        <f>'Child Welfare (not AUPL)'!B111+'Foster Care AUPL'!B111</f>
        <v>0</v>
      </c>
      <c r="C111" s="49">
        <f>'Child Welfare (not AUPL)'!C111+'Foster Care AUPL'!C111</f>
        <v>0</v>
      </c>
      <c r="D111" s="49">
        <f>'Child Welfare (not AUPL)'!D111+'Foster Care AUPL'!D111</f>
        <v>0</v>
      </c>
      <c r="E111" s="49">
        <f>'Child Welfare (not AUPL)'!E111+'Foster Care AUPL'!E111</f>
        <v>0</v>
      </c>
      <c r="F111" s="49">
        <f>'Child Welfare (not AUPL)'!F111+'Foster Care AUPL'!F111</f>
        <v>4151967</v>
      </c>
      <c r="G111" s="49">
        <f>'Child Welfare (not AUPL)'!G111+'Foster Care AUPL'!G111</f>
        <v>28400157</v>
      </c>
      <c r="H111" s="49">
        <f>'Child Welfare (not AUPL)'!H111+'Foster Care AUPL'!H111</f>
        <v>35422332.990000002</v>
      </c>
    </row>
    <row r="112" spans="1:8">
      <c r="A112" s="51" t="s">
        <v>155</v>
      </c>
      <c r="B112" s="49">
        <f>'Child Welfare (not AUPL)'!B112+'Foster Care AUPL'!B112</f>
        <v>12977465</v>
      </c>
      <c r="C112" s="49">
        <f>'Child Welfare (not AUPL)'!C112+'Foster Care AUPL'!C112</f>
        <v>17556957</v>
      </c>
      <c r="D112" s="49">
        <f>'Child Welfare (not AUPL)'!D112+'Foster Care AUPL'!D112</f>
        <v>35655597</v>
      </c>
      <c r="E112" s="49">
        <f>'Child Welfare (not AUPL)'!E112+'Foster Care AUPL'!E112</f>
        <v>31756796</v>
      </c>
      <c r="F112" s="49">
        <f>'Child Welfare (not AUPL)'!F112+'Foster Care AUPL'!F112</f>
        <v>31139620</v>
      </c>
      <c r="G112" s="49">
        <f>'Child Welfare (not AUPL)'!G112+'Foster Care AUPL'!G112</f>
        <v>26446095</v>
      </c>
      <c r="H112" s="49">
        <f>'Child Welfare (not AUPL)'!H112+'Foster Care AUPL'!H112</f>
        <v>26214131</v>
      </c>
    </row>
    <row r="113" spans="1:9">
      <c r="A113" s="51" t="s">
        <v>157</v>
      </c>
      <c r="B113" s="49">
        <f>'Child Welfare (not AUPL)'!B113+'Foster Care AUPL'!B113</f>
        <v>3726708</v>
      </c>
      <c r="C113" s="49">
        <f>'Child Welfare (not AUPL)'!C113+'Foster Care AUPL'!C113</f>
        <v>901231</v>
      </c>
      <c r="D113" s="49">
        <f>'Child Welfare (not AUPL)'!D113+'Foster Care AUPL'!D113</f>
        <v>4484423</v>
      </c>
      <c r="E113" s="49">
        <f>'Child Welfare (not AUPL)'!E113+'Foster Care AUPL'!E113</f>
        <v>5364296</v>
      </c>
      <c r="F113" s="49">
        <f>'Child Welfare (not AUPL)'!F113+'Foster Care AUPL'!F113</f>
        <v>6413436</v>
      </c>
      <c r="G113" s="49">
        <f>'Child Welfare (not AUPL)'!G113+'Foster Care AUPL'!G113</f>
        <v>7317178</v>
      </c>
      <c r="H113" s="49">
        <f>'Child Welfare (not AUPL)'!H113+'Foster Care AUPL'!H113</f>
        <v>9258260</v>
      </c>
    </row>
    <row r="114" spans="1:9">
      <c r="A114" s="51" t="s">
        <v>158</v>
      </c>
      <c r="B114" s="49">
        <f>'Child Welfare (not AUPL)'!B114+'Foster Care AUPL'!B114</f>
        <v>0</v>
      </c>
      <c r="C114" s="49">
        <f>'Child Welfare (not AUPL)'!C114+'Foster Care AUPL'!C114</f>
        <v>0</v>
      </c>
      <c r="D114" s="49">
        <f>'Child Welfare (not AUPL)'!D114+'Foster Care AUPL'!D114</f>
        <v>0</v>
      </c>
      <c r="E114" s="49">
        <f>'Child Welfare (not AUPL)'!E114+'Foster Care AUPL'!E114</f>
        <v>0</v>
      </c>
      <c r="F114" s="49">
        <f>'Child Welfare (not AUPL)'!F114+'Foster Care AUPL'!F114</f>
        <v>0</v>
      </c>
      <c r="G114" s="49">
        <f>'Child Welfare (not AUPL)'!G114+'Foster Care AUPL'!G114</f>
        <v>0</v>
      </c>
      <c r="H114" s="49">
        <f>'Child Welfare (not AUPL)'!H114+'Foster Care AUPL'!H114</f>
        <v>0</v>
      </c>
    </row>
    <row r="115" spans="1:9">
      <c r="A115" s="59" t="s">
        <v>159</v>
      </c>
      <c r="B115" s="49">
        <f>'Child Welfare (not AUPL)'!B115+'Foster Care AUPL'!B115</f>
        <v>1784516834</v>
      </c>
      <c r="C115" s="49">
        <f>'Child Welfare (not AUPL)'!C115+'Foster Care AUPL'!C115</f>
        <v>1719221820</v>
      </c>
      <c r="D115" s="49">
        <f>'Child Welfare (not AUPL)'!D115+'Foster Care AUPL'!D115</f>
        <v>1704009970</v>
      </c>
      <c r="E115" s="49">
        <f>'Child Welfare (not AUPL)'!E115+'Foster Care AUPL'!E115</f>
        <v>1812791517</v>
      </c>
      <c r="F115" s="49">
        <f>'Child Welfare (not AUPL)'!F115+'Foster Care AUPL'!F115</f>
        <v>1961699352</v>
      </c>
      <c r="G115" s="49">
        <f>'Child Welfare (not AUPL)'!G115+'Foster Care AUPL'!G115</f>
        <v>2038477510</v>
      </c>
      <c r="H115" s="49">
        <f>'Child Welfare (not AUPL)'!H115+'Foster Care AUPL'!H115</f>
        <v>2026257613.6000001</v>
      </c>
      <c r="I115" s="168">
        <f>(F115-B115)/B115</f>
        <v>9.9288790458112314E-2</v>
      </c>
    </row>
    <row r="116" spans="1:9">
      <c r="A116" s="82"/>
    </row>
    <row r="121" spans="1:9">
      <c r="A121" s="395" t="s">
        <v>160</v>
      </c>
      <c r="B121" s="402">
        <v>2015</v>
      </c>
      <c r="C121" s="402">
        <v>2016</v>
      </c>
      <c r="D121" s="402">
        <v>2017</v>
      </c>
      <c r="E121" s="402">
        <v>2018</v>
      </c>
      <c r="F121" s="402">
        <v>2019</v>
      </c>
      <c r="G121" s="402">
        <v>2020</v>
      </c>
      <c r="H121" s="402">
        <v>2021</v>
      </c>
    </row>
    <row r="122" spans="1:9">
      <c r="A122" s="395"/>
      <c r="B122" s="398"/>
      <c r="C122" s="398"/>
      <c r="D122" s="398"/>
      <c r="E122" s="398"/>
      <c r="F122" s="398"/>
      <c r="G122" s="398"/>
      <c r="H122" s="398"/>
    </row>
    <row r="123" spans="1:9">
      <c r="A123" s="51" t="s">
        <v>82</v>
      </c>
      <c r="B123" s="49">
        <f>'Child Welfare (not AUPL)'!B123</f>
        <v>19432011</v>
      </c>
      <c r="C123" s="49">
        <f>'Child Welfare (not AUPL)'!C123</f>
        <v>23118559</v>
      </c>
      <c r="D123" s="49">
        <f>'Child Welfare (not AUPL)'!D123</f>
        <v>19467330</v>
      </c>
      <c r="E123" s="49">
        <f>'Child Welfare (not AUPL)'!E123</f>
        <v>29390216</v>
      </c>
      <c r="F123" s="49">
        <f>'Child Welfare (not AUPL)'!F123</f>
        <v>30018830</v>
      </c>
      <c r="G123" s="49">
        <f>'Child Welfare (not AUPL)'!G123</f>
        <v>35603431</v>
      </c>
      <c r="H123" s="49">
        <f>'Child Welfare (not AUPL)'!H123</f>
        <v>44141682</v>
      </c>
    </row>
    <row r="124" spans="1:9">
      <c r="A124" s="51" t="s">
        <v>84</v>
      </c>
      <c r="B124" s="49">
        <f>'Child Welfare (not AUPL)'!B124</f>
        <v>0</v>
      </c>
      <c r="C124" s="49">
        <f>'Child Welfare (not AUPL)'!C124</f>
        <v>0</v>
      </c>
      <c r="D124" s="49">
        <f>'Child Welfare (not AUPL)'!D124</f>
        <v>0</v>
      </c>
      <c r="E124" s="49">
        <f>'Child Welfare (not AUPL)'!E124</f>
        <v>0</v>
      </c>
      <c r="F124" s="49">
        <f>'Child Welfare (not AUPL)'!F124</f>
        <v>0</v>
      </c>
      <c r="G124" s="49">
        <f>'Child Welfare (not AUPL)'!G124</f>
        <v>0</v>
      </c>
      <c r="H124" s="49">
        <f>'Child Welfare (not AUPL)'!H124</f>
        <v>0</v>
      </c>
    </row>
    <row r="125" spans="1:9">
      <c r="A125" s="51" t="s">
        <v>86</v>
      </c>
      <c r="B125" s="49">
        <f>'Child Welfare (not AUPL)'!B125</f>
        <v>174330540</v>
      </c>
      <c r="C125" s="49">
        <f>'Child Welfare (not AUPL)'!C125</f>
        <v>127293735</v>
      </c>
      <c r="D125" s="49">
        <f>'Child Welfare (not AUPL)'!D125</f>
        <v>98868136</v>
      </c>
      <c r="E125" s="49">
        <f>'Child Welfare (not AUPL)'!E125</f>
        <v>127688331</v>
      </c>
      <c r="F125" s="49">
        <f>'Child Welfare (not AUPL)'!F125</f>
        <v>97779451</v>
      </c>
      <c r="G125" s="49">
        <f>'Child Welfare (not AUPL)'!G125</f>
        <v>123433328</v>
      </c>
      <c r="H125" s="49">
        <f>'Child Welfare (not AUPL)'!H125</f>
        <v>124327322</v>
      </c>
    </row>
    <row r="126" spans="1:9">
      <c r="A126" s="51" t="s">
        <v>88</v>
      </c>
      <c r="B126" s="49">
        <f>'Child Welfare (not AUPL)'!B126</f>
        <v>0</v>
      </c>
      <c r="C126" s="49">
        <f>'Child Welfare (not AUPL)'!C126</f>
        <v>0</v>
      </c>
      <c r="D126" s="49">
        <f>'Child Welfare (not AUPL)'!D126</f>
        <v>0</v>
      </c>
      <c r="E126" s="49">
        <f>'Child Welfare (not AUPL)'!E126</f>
        <v>0</v>
      </c>
      <c r="F126" s="49">
        <f>'Child Welfare (not AUPL)'!F126</f>
        <v>0</v>
      </c>
      <c r="G126" s="49">
        <f>'Child Welfare (not AUPL)'!G126</f>
        <v>0</v>
      </c>
      <c r="H126" s="49">
        <f>'Child Welfare (not AUPL)'!H126</f>
        <v>0</v>
      </c>
    </row>
    <row r="127" spans="1:9">
      <c r="A127" s="51" t="s">
        <v>74</v>
      </c>
      <c r="B127" s="49">
        <f>'Child Welfare (not AUPL)'!B127</f>
        <v>975735</v>
      </c>
      <c r="C127" s="49">
        <f>'Child Welfare (not AUPL)'!C127</f>
        <v>397</v>
      </c>
      <c r="D127" s="49">
        <f>'Child Welfare (not AUPL)'!D127</f>
        <v>291</v>
      </c>
      <c r="E127" s="49">
        <f>'Child Welfare (not AUPL)'!E127</f>
        <v>3175</v>
      </c>
      <c r="F127" s="49">
        <f>'Child Welfare (not AUPL)'!F127</f>
        <v>309077</v>
      </c>
      <c r="G127" s="49">
        <f>'Child Welfare (not AUPL)'!G127</f>
        <v>62141</v>
      </c>
      <c r="H127" s="49">
        <f>'Child Welfare (not AUPL)'!H127</f>
        <v>2366</v>
      </c>
    </row>
    <row r="128" spans="1:9">
      <c r="A128" s="51" t="s">
        <v>91</v>
      </c>
      <c r="B128" s="49">
        <f>'Child Welfare (not AUPL)'!B128</f>
        <v>43969732</v>
      </c>
      <c r="C128" s="49">
        <f>'Child Welfare (not AUPL)'!C128</f>
        <v>43960322</v>
      </c>
      <c r="D128" s="49">
        <f>'Child Welfare (not AUPL)'!D128</f>
        <v>45686138</v>
      </c>
      <c r="E128" s="49">
        <f>'Child Welfare (not AUPL)'!E128</f>
        <v>45521297</v>
      </c>
      <c r="F128" s="49">
        <f>'Child Welfare (not AUPL)'!F128</f>
        <v>45407759</v>
      </c>
      <c r="G128" s="49">
        <f>'Child Welfare (not AUPL)'!G128</f>
        <v>45553395</v>
      </c>
      <c r="H128" s="49">
        <f>'Child Welfare (not AUPL)'!H128</f>
        <v>50148610</v>
      </c>
    </row>
    <row r="129" spans="1:8">
      <c r="A129" s="51" t="s">
        <v>93</v>
      </c>
      <c r="B129" s="49">
        <f>'Child Welfare (not AUPL)'!B129</f>
        <v>0</v>
      </c>
      <c r="C129" s="49">
        <f>'Child Welfare (not AUPL)'!C129</f>
        <v>0</v>
      </c>
      <c r="D129" s="49">
        <f>'Child Welfare (not AUPL)'!D129</f>
        <v>0</v>
      </c>
      <c r="E129" s="49">
        <f>'Child Welfare (not AUPL)'!E129</f>
        <v>0</v>
      </c>
      <c r="F129" s="49">
        <f>'Child Welfare (not AUPL)'!F129</f>
        <v>0</v>
      </c>
      <c r="G129" s="49">
        <f>'Child Welfare (not AUPL)'!G129</f>
        <v>0</v>
      </c>
      <c r="H129" s="49">
        <f>'Child Welfare (not AUPL)'!H129</f>
        <v>0</v>
      </c>
    </row>
    <row r="130" spans="1:8">
      <c r="A130" s="51" t="s">
        <v>95</v>
      </c>
      <c r="B130" s="49">
        <f>'Child Welfare (not AUPL)'!B130</f>
        <v>0</v>
      </c>
      <c r="C130" s="49">
        <f>'Child Welfare (not AUPL)'!C130</f>
        <v>0</v>
      </c>
      <c r="D130" s="49">
        <f>'Child Welfare (not AUPL)'!D130</f>
        <v>0</v>
      </c>
      <c r="E130" s="49">
        <f>'Child Welfare (not AUPL)'!E130</f>
        <v>0</v>
      </c>
      <c r="F130" s="49">
        <f>'Child Welfare (not AUPL)'!F130</f>
        <v>0</v>
      </c>
      <c r="G130" s="49">
        <f>'Child Welfare (not AUPL)'!G130</f>
        <v>0</v>
      </c>
      <c r="H130" s="49">
        <f>'Child Welfare (not AUPL)'!H130</f>
        <v>0</v>
      </c>
    </row>
    <row r="131" spans="1:8">
      <c r="A131" s="51" t="s">
        <v>97</v>
      </c>
      <c r="B131" s="49">
        <f>'Child Welfare (not AUPL)'!B131</f>
        <v>0</v>
      </c>
      <c r="C131" s="49">
        <f>'Child Welfare (not AUPL)'!C131</f>
        <v>0</v>
      </c>
      <c r="D131" s="49">
        <f>'Child Welfare (not AUPL)'!D131</f>
        <v>0</v>
      </c>
      <c r="E131" s="49">
        <f>'Child Welfare (not AUPL)'!E131</f>
        <v>0</v>
      </c>
      <c r="F131" s="49">
        <f>'Child Welfare (not AUPL)'!F131</f>
        <v>0</v>
      </c>
      <c r="G131" s="49">
        <f>'Child Welfare (not AUPL)'!G131</f>
        <v>0</v>
      </c>
      <c r="H131" s="49">
        <f>'Child Welfare (not AUPL)'!H131</f>
        <v>0</v>
      </c>
    </row>
    <row r="132" spans="1:8">
      <c r="A132" s="51" t="s">
        <v>99</v>
      </c>
      <c r="B132" s="49">
        <f>'Child Welfare (not AUPL)'!B132</f>
        <v>153693865</v>
      </c>
      <c r="C132" s="49">
        <f>'Child Welfare (not AUPL)'!C132</f>
        <v>94858380</v>
      </c>
      <c r="D132" s="49">
        <f>'Child Welfare (not AUPL)'!D132</f>
        <v>100521544</v>
      </c>
      <c r="E132" s="49">
        <f>'Child Welfare (not AUPL)'!E132</f>
        <v>118144807</v>
      </c>
      <c r="F132" s="49">
        <f>'Child Welfare (not AUPL)'!F132</f>
        <v>124173429</v>
      </c>
      <c r="G132" s="49">
        <f>'Child Welfare (not AUPL)'!G132</f>
        <v>113546010</v>
      </c>
      <c r="H132" s="49">
        <f>'Child Welfare (not AUPL)'!H132</f>
        <v>105501563</v>
      </c>
    </row>
    <row r="133" spans="1:8">
      <c r="A133" s="51" t="s">
        <v>101</v>
      </c>
      <c r="B133" s="49">
        <f>'Child Welfare (not AUPL)'!B133</f>
        <v>70891836</v>
      </c>
      <c r="C133" s="49">
        <f>'Child Welfare (not AUPL)'!C133</f>
        <v>82778952</v>
      </c>
      <c r="D133" s="49">
        <f>'Child Welfare (not AUPL)'!D133</f>
        <v>88295647</v>
      </c>
      <c r="E133" s="49">
        <f>'Child Welfare (not AUPL)'!E133</f>
        <v>75792252</v>
      </c>
      <c r="F133" s="49">
        <f>'Child Welfare (not AUPL)'!F133</f>
        <v>133113845</v>
      </c>
      <c r="G133" s="49">
        <f>'Child Welfare (not AUPL)'!G133</f>
        <v>60407478</v>
      </c>
      <c r="H133" s="49">
        <f>'Child Welfare (not AUPL)'!H133</f>
        <v>125405373</v>
      </c>
    </row>
    <row r="134" spans="1:8">
      <c r="A134" s="51" t="s">
        <v>102</v>
      </c>
      <c r="B134" s="49">
        <f>'Child Welfare (not AUPL)'!B134</f>
        <v>132000</v>
      </c>
      <c r="C134" s="49">
        <f>'Child Welfare (not AUPL)'!C134</f>
        <v>132000</v>
      </c>
      <c r="D134" s="49">
        <f>'Child Welfare (not AUPL)'!D134</f>
        <v>74095</v>
      </c>
      <c r="E134" s="49">
        <f>'Child Welfare (not AUPL)'!E134</f>
        <v>66411</v>
      </c>
      <c r="F134" s="49">
        <f>'Child Welfare (not AUPL)'!F134</f>
        <v>57470</v>
      </c>
      <c r="G134" s="49">
        <f>'Child Welfare (not AUPL)'!G134</f>
        <v>132000</v>
      </c>
      <c r="H134" s="49">
        <f>'Child Welfare (not AUPL)'!H134</f>
        <v>149385</v>
      </c>
    </row>
    <row r="135" spans="1:8">
      <c r="A135" s="51" t="s">
        <v>103</v>
      </c>
      <c r="B135" s="49">
        <f>'Child Welfare (not AUPL)'!B135</f>
        <v>1464050</v>
      </c>
      <c r="C135" s="49">
        <f>'Child Welfare (not AUPL)'!C135</f>
        <v>1401427</v>
      </c>
      <c r="D135" s="49">
        <f>'Child Welfare (not AUPL)'!D135</f>
        <v>1326798</v>
      </c>
      <c r="E135" s="49">
        <f>'Child Welfare (not AUPL)'!E135</f>
        <v>1507006</v>
      </c>
      <c r="F135" s="49">
        <f>'Child Welfare (not AUPL)'!F135</f>
        <v>1419044</v>
      </c>
      <c r="G135" s="49">
        <f>'Child Welfare (not AUPL)'!G135</f>
        <v>1725786</v>
      </c>
      <c r="H135" s="49">
        <f>'Child Welfare (not AUPL)'!H135</f>
        <v>1727115</v>
      </c>
    </row>
    <row r="136" spans="1:8">
      <c r="A136" s="51" t="s">
        <v>104</v>
      </c>
      <c r="B136" s="49">
        <f>'Child Welfare (not AUPL)'!B136</f>
        <v>0</v>
      </c>
      <c r="C136" s="49">
        <f>'Child Welfare (not AUPL)'!C136</f>
        <v>0</v>
      </c>
      <c r="D136" s="49">
        <f>'Child Welfare (not AUPL)'!D136</f>
        <v>0</v>
      </c>
      <c r="E136" s="49">
        <f>'Child Welfare (not AUPL)'!E136</f>
        <v>0</v>
      </c>
      <c r="F136" s="49">
        <f>'Child Welfare (not AUPL)'!F136</f>
        <v>0</v>
      </c>
      <c r="G136" s="49">
        <f>'Child Welfare (not AUPL)'!G136</f>
        <v>0</v>
      </c>
      <c r="H136" s="49">
        <f>'Child Welfare (not AUPL)'!H136</f>
        <v>0</v>
      </c>
    </row>
    <row r="137" spans="1:8">
      <c r="A137" s="51" t="s">
        <v>105</v>
      </c>
      <c r="B137" s="49">
        <f>'Child Welfare (not AUPL)'!B137</f>
        <v>0</v>
      </c>
      <c r="C137" s="49">
        <f>'Child Welfare (not AUPL)'!C137</f>
        <v>0</v>
      </c>
      <c r="D137" s="49">
        <f>'Child Welfare (not AUPL)'!D137</f>
        <v>0</v>
      </c>
      <c r="E137" s="49">
        <f>'Child Welfare (not AUPL)'!E137</f>
        <v>0</v>
      </c>
      <c r="F137" s="49">
        <f>'Child Welfare (not AUPL)'!F137</f>
        <v>0</v>
      </c>
      <c r="G137" s="49">
        <f>'Child Welfare (not AUPL)'!G137</f>
        <v>0</v>
      </c>
      <c r="H137" s="49">
        <f>'Child Welfare (not AUPL)'!H137</f>
        <v>0</v>
      </c>
    </row>
    <row r="138" spans="1:8">
      <c r="A138" s="51" t="s">
        <v>107</v>
      </c>
      <c r="B138" s="49">
        <f>'Child Welfare (not AUPL)'!B138</f>
        <v>0</v>
      </c>
      <c r="C138" s="49">
        <f>'Child Welfare (not AUPL)'!C138</f>
        <v>0</v>
      </c>
      <c r="D138" s="49">
        <f>'Child Welfare (not AUPL)'!D138</f>
        <v>0</v>
      </c>
      <c r="E138" s="49">
        <f>'Child Welfare (not AUPL)'!E138</f>
        <v>0</v>
      </c>
      <c r="F138" s="49">
        <f>'Child Welfare (not AUPL)'!F138</f>
        <v>0</v>
      </c>
      <c r="G138" s="49">
        <f>'Child Welfare (not AUPL)'!G138</f>
        <v>0</v>
      </c>
      <c r="H138" s="49">
        <f>'Child Welfare (not AUPL)'!H138</f>
        <v>0</v>
      </c>
    </row>
    <row r="139" spans="1:8">
      <c r="A139" s="51" t="s">
        <v>76</v>
      </c>
      <c r="B139" s="49">
        <f>'Child Welfare (not AUPL)'!B139</f>
        <v>0</v>
      </c>
      <c r="C139" s="49">
        <f>'Child Welfare (not AUPL)'!C139</f>
        <v>0</v>
      </c>
      <c r="D139" s="49">
        <f>'Child Welfare (not AUPL)'!D139</f>
        <v>0</v>
      </c>
      <c r="E139" s="49">
        <f>'Child Welfare (not AUPL)'!E139</f>
        <v>0</v>
      </c>
      <c r="F139" s="49">
        <f>'Child Welfare (not AUPL)'!F139</f>
        <v>0</v>
      </c>
      <c r="G139" s="49">
        <f>'Child Welfare (not AUPL)'!G139</f>
        <v>0</v>
      </c>
      <c r="H139" s="49">
        <f>'Child Welfare (not AUPL)'!H139</f>
        <v>571095</v>
      </c>
    </row>
    <row r="140" spans="1:8">
      <c r="A140" s="51" t="s">
        <v>110</v>
      </c>
      <c r="B140" s="49">
        <f>'Child Welfare (not AUPL)'!B140</f>
        <v>0</v>
      </c>
      <c r="C140" s="49">
        <f>'Child Welfare (not AUPL)'!C140</f>
        <v>0</v>
      </c>
      <c r="D140" s="49">
        <f>'Child Welfare (not AUPL)'!D140</f>
        <v>0</v>
      </c>
      <c r="E140" s="49">
        <f>'Child Welfare (not AUPL)'!E140</f>
        <v>0</v>
      </c>
      <c r="F140" s="49">
        <f>'Child Welfare (not AUPL)'!F140</f>
        <v>0</v>
      </c>
      <c r="G140" s="49">
        <f>'Child Welfare (not AUPL)'!G140</f>
        <v>0</v>
      </c>
      <c r="H140" s="49">
        <f>'Child Welfare (not AUPL)'!H140</f>
        <v>0</v>
      </c>
    </row>
    <row r="141" spans="1:8">
      <c r="A141" s="51" t="s">
        <v>111</v>
      </c>
      <c r="B141" s="49">
        <f>'Child Welfare (not AUPL)'!B141</f>
        <v>0</v>
      </c>
      <c r="C141" s="49">
        <f>'Child Welfare (not AUPL)'!C141</f>
        <v>2139174</v>
      </c>
      <c r="D141" s="49">
        <f>'Child Welfare (not AUPL)'!D141</f>
        <v>0</v>
      </c>
      <c r="E141" s="49">
        <f>'Child Welfare (not AUPL)'!E141</f>
        <v>0</v>
      </c>
      <c r="F141" s="49">
        <f>'Child Welfare (not AUPL)'!F141</f>
        <v>0</v>
      </c>
      <c r="G141" s="49">
        <f>'Child Welfare (not AUPL)'!G141</f>
        <v>0</v>
      </c>
      <c r="H141" s="49">
        <f>'Child Welfare (not AUPL)'!H141</f>
        <v>0</v>
      </c>
    </row>
    <row r="142" spans="1:8">
      <c r="A142" s="51" t="s">
        <v>113</v>
      </c>
      <c r="B142" s="49">
        <f>'Child Welfare (not AUPL)'!B142</f>
        <v>0</v>
      </c>
      <c r="C142" s="49">
        <f>'Child Welfare (not AUPL)'!C142</f>
        <v>4300366</v>
      </c>
      <c r="D142" s="49">
        <f>'Child Welfare (not AUPL)'!D142</f>
        <v>2310954</v>
      </c>
      <c r="E142" s="49">
        <f>'Child Welfare (not AUPL)'!E142</f>
        <v>2173633</v>
      </c>
      <c r="F142" s="49">
        <f>'Child Welfare (not AUPL)'!F142</f>
        <v>2707945</v>
      </c>
      <c r="G142" s="49">
        <f>'Child Welfare (not AUPL)'!G142</f>
        <v>3675334</v>
      </c>
      <c r="H142" s="49">
        <f>'Child Welfare (not AUPL)'!H142</f>
        <v>4294730</v>
      </c>
    </row>
    <row r="143" spans="1:8">
      <c r="A143" s="51" t="s">
        <v>78</v>
      </c>
      <c r="B143" s="49">
        <f>'Child Welfare (not AUPL)'!B143</f>
        <v>3087402</v>
      </c>
      <c r="C143" s="49">
        <f>'Child Welfare (not AUPL)'!C143</f>
        <v>14980</v>
      </c>
      <c r="D143" s="49">
        <f>'Child Welfare (not AUPL)'!D143</f>
        <v>13823</v>
      </c>
      <c r="E143" s="49">
        <f>'Child Welfare (not AUPL)'!E143</f>
        <v>12792</v>
      </c>
      <c r="F143" s="49">
        <f>'Child Welfare (not AUPL)'!F143</f>
        <v>14278</v>
      </c>
      <c r="G143" s="49">
        <f>'Child Welfare (not AUPL)'!G143</f>
        <v>7941</v>
      </c>
      <c r="H143" s="49">
        <f>'Child Welfare (not AUPL)'!H143</f>
        <v>3534</v>
      </c>
    </row>
    <row r="144" spans="1:8">
      <c r="A144" s="51" t="s">
        <v>116</v>
      </c>
      <c r="B144" s="49">
        <f>'Child Welfare (not AUPL)'!B144</f>
        <v>14941258</v>
      </c>
      <c r="C144" s="49">
        <f>'Child Welfare (not AUPL)'!C144</f>
        <v>16945126</v>
      </c>
      <c r="D144" s="49">
        <f>'Child Welfare (not AUPL)'!D144</f>
        <v>8310562</v>
      </c>
      <c r="E144" s="49">
        <f>'Child Welfare (not AUPL)'!E144</f>
        <v>5412212</v>
      </c>
      <c r="F144" s="49">
        <f>'Child Welfare (not AUPL)'!F144</f>
        <v>4819443</v>
      </c>
      <c r="G144" s="49">
        <f>'Child Welfare (not AUPL)'!G144</f>
        <v>6558900</v>
      </c>
      <c r="H144" s="49">
        <f>'Child Welfare (not AUPL)'!H144</f>
        <v>11374195</v>
      </c>
    </row>
    <row r="145" spans="1:8">
      <c r="A145" s="51" t="s">
        <v>117</v>
      </c>
      <c r="B145" s="49">
        <f>'Child Welfare (not AUPL)'!B145</f>
        <v>6963937</v>
      </c>
      <c r="C145" s="49">
        <f>'Child Welfare (not AUPL)'!C145</f>
        <v>6608390</v>
      </c>
      <c r="D145" s="49">
        <f>'Child Welfare (not AUPL)'!D145</f>
        <v>6031408</v>
      </c>
      <c r="E145" s="49">
        <f>'Child Welfare (not AUPL)'!E145</f>
        <v>12858592</v>
      </c>
      <c r="F145" s="49">
        <f>'Child Welfare (not AUPL)'!F145</f>
        <v>3625528</v>
      </c>
      <c r="G145" s="49">
        <f>'Child Welfare (not AUPL)'!G145</f>
        <v>6030402</v>
      </c>
      <c r="H145" s="49">
        <f>'Child Welfare (not AUPL)'!H145</f>
        <v>5674870</v>
      </c>
    </row>
    <row r="146" spans="1:8">
      <c r="A146" s="51" t="s">
        <v>77</v>
      </c>
      <c r="B146" s="49">
        <f>'Child Welfare (not AUPL)'!B146</f>
        <v>0</v>
      </c>
      <c r="C146" s="49">
        <f>'Child Welfare (not AUPL)'!C146</f>
        <v>0</v>
      </c>
      <c r="D146" s="49">
        <f>'Child Welfare (not AUPL)'!D146</f>
        <v>0</v>
      </c>
      <c r="E146" s="49">
        <f>'Child Welfare (not AUPL)'!E146</f>
        <v>0</v>
      </c>
      <c r="F146" s="49">
        <f>'Child Welfare (not AUPL)'!F146</f>
        <v>0</v>
      </c>
      <c r="G146" s="49">
        <f>'Child Welfare (not AUPL)'!G146</f>
        <v>0</v>
      </c>
      <c r="H146" s="49">
        <f>'Child Welfare (not AUPL)'!H146</f>
        <v>0</v>
      </c>
    </row>
    <row r="147" spans="1:8">
      <c r="A147" s="51" t="s">
        <v>120</v>
      </c>
      <c r="B147" s="49">
        <f>'Child Welfare (not AUPL)'!B147</f>
        <v>0</v>
      </c>
      <c r="C147" s="49">
        <f>'Child Welfare (not AUPL)'!C147</f>
        <v>0</v>
      </c>
      <c r="D147" s="49">
        <f>'Child Welfare (not AUPL)'!D147</f>
        <v>0</v>
      </c>
      <c r="E147" s="49">
        <f>'Child Welfare (not AUPL)'!E147</f>
        <v>0</v>
      </c>
      <c r="F147" s="49">
        <f>'Child Welfare (not AUPL)'!F147</f>
        <v>0</v>
      </c>
      <c r="G147" s="49">
        <f>'Child Welfare (not AUPL)'!G147</f>
        <v>0</v>
      </c>
      <c r="H147" s="49">
        <f>'Child Welfare (not AUPL)'!H147</f>
        <v>0</v>
      </c>
    </row>
    <row r="148" spans="1:8">
      <c r="A148" s="51" t="s">
        <v>122</v>
      </c>
      <c r="B148" s="49">
        <f>'Child Welfare (not AUPL)'!B148</f>
        <v>0</v>
      </c>
      <c r="C148" s="49">
        <f>'Child Welfare (not AUPL)'!C148</f>
        <v>0</v>
      </c>
      <c r="D148" s="49">
        <f>'Child Welfare (not AUPL)'!D148</f>
        <v>0</v>
      </c>
      <c r="E148" s="49">
        <f>'Child Welfare (not AUPL)'!E148</f>
        <v>0</v>
      </c>
      <c r="F148" s="49">
        <f>'Child Welfare (not AUPL)'!F148</f>
        <v>0</v>
      </c>
      <c r="G148" s="49">
        <f>'Child Welfare (not AUPL)'!G148</f>
        <v>0</v>
      </c>
      <c r="H148" s="49">
        <f>'Child Welfare (not AUPL)'!H148</f>
        <v>0</v>
      </c>
    </row>
    <row r="149" spans="1:8">
      <c r="A149" s="51" t="s">
        <v>124</v>
      </c>
      <c r="B149" s="49">
        <f>'Child Welfare (not AUPL)'!B149</f>
        <v>0</v>
      </c>
      <c r="C149" s="49">
        <f>'Child Welfare (not AUPL)'!C149</f>
        <v>0</v>
      </c>
      <c r="D149" s="49">
        <f>'Child Welfare (not AUPL)'!D149</f>
        <v>0</v>
      </c>
      <c r="E149" s="49">
        <f>'Child Welfare (not AUPL)'!E149</f>
        <v>0</v>
      </c>
      <c r="F149" s="49">
        <f>'Child Welfare (not AUPL)'!F149</f>
        <v>0</v>
      </c>
      <c r="G149" s="49">
        <f>'Child Welfare (not AUPL)'!G149</f>
        <v>0</v>
      </c>
      <c r="H149" s="49">
        <f>'Child Welfare (not AUPL)'!H149</f>
        <v>0</v>
      </c>
    </row>
    <row r="150" spans="1:8">
      <c r="A150" s="51" t="s">
        <v>126</v>
      </c>
      <c r="B150" s="49">
        <f>'Child Welfare (not AUPL)'!B150</f>
        <v>0</v>
      </c>
      <c r="C150" s="49">
        <f>'Child Welfare (not AUPL)'!C150</f>
        <v>0</v>
      </c>
      <c r="D150" s="49">
        <f>'Child Welfare (not AUPL)'!D150</f>
        <v>0</v>
      </c>
      <c r="E150" s="49">
        <f>'Child Welfare (not AUPL)'!E150</f>
        <v>0</v>
      </c>
      <c r="F150" s="49">
        <f>'Child Welfare (not AUPL)'!F150</f>
        <v>0</v>
      </c>
      <c r="G150" s="49">
        <f>'Child Welfare (not AUPL)'!G150</f>
        <v>0</v>
      </c>
      <c r="H150" s="49">
        <f>'Child Welfare (not AUPL)'!H150</f>
        <v>0</v>
      </c>
    </row>
    <row r="151" spans="1:8">
      <c r="A151" s="51" t="s">
        <v>127</v>
      </c>
      <c r="B151" s="49">
        <f>'Child Welfare (not AUPL)'!B151</f>
        <v>0</v>
      </c>
      <c r="C151" s="49">
        <f>'Child Welfare (not AUPL)'!C151</f>
        <v>26396473</v>
      </c>
      <c r="D151" s="49">
        <f>'Child Welfare (not AUPL)'!D151</f>
        <v>14580922</v>
      </c>
      <c r="E151" s="49">
        <f>'Child Welfare (not AUPL)'!E151</f>
        <v>14603871</v>
      </c>
      <c r="F151" s="49">
        <f>'Child Welfare (not AUPL)'!F151</f>
        <v>24426211</v>
      </c>
      <c r="G151" s="49">
        <f>'Child Welfare (not AUPL)'!G151</f>
        <v>24075692</v>
      </c>
      <c r="H151" s="49">
        <f>'Child Welfare (not AUPL)'!H151</f>
        <v>27425285</v>
      </c>
    </row>
    <row r="152" spans="1:8">
      <c r="A152" s="51" t="s">
        <v>128</v>
      </c>
      <c r="B152" s="49">
        <f>'Child Welfare (not AUPL)'!B152</f>
        <v>0</v>
      </c>
      <c r="C152" s="49">
        <f>'Child Welfare (not AUPL)'!C152</f>
        <v>0</v>
      </c>
      <c r="D152" s="49">
        <f>'Child Welfare (not AUPL)'!D152</f>
        <v>0</v>
      </c>
      <c r="E152" s="49">
        <f>'Child Welfare (not AUPL)'!E152</f>
        <v>0</v>
      </c>
      <c r="F152" s="49">
        <f>'Child Welfare (not AUPL)'!F152</f>
        <v>0</v>
      </c>
      <c r="G152" s="49">
        <f>'Child Welfare (not AUPL)'!G152</f>
        <v>0</v>
      </c>
      <c r="H152" s="49">
        <f>'Child Welfare (not AUPL)'!H152</f>
        <v>0</v>
      </c>
    </row>
    <row r="153" spans="1:8">
      <c r="A153" s="51" t="s">
        <v>130</v>
      </c>
      <c r="B153" s="49">
        <f>'Child Welfare (not AUPL)'!B153</f>
        <v>0</v>
      </c>
      <c r="C153" s="49">
        <f>'Child Welfare (not AUPL)'!C153</f>
        <v>0</v>
      </c>
      <c r="D153" s="49">
        <f>'Child Welfare (not AUPL)'!D153</f>
        <v>0</v>
      </c>
      <c r="E153" s="49">
        <f>'Child Welfare (not AUPL)'!E153</f>
        <v>0</v>
      </c>
      <c r="F153" s="49">
        <f>'Child Welfare (not AUPL)'!F153</f>
        <v>0</v>
      </c>
      <c r="G153" s="49">
        <f>'Child Welfare (not AUPL)'!G153</f>
        <v>0</v>
      </c>
      <c r="H153" s="49">
        <f>'Child Welfare (not AUPL)'!H153</f>
        <v>0</v>
      </c>
    </row>
    <row r="154" spans="1:8">
      <c r="A154" s="51" t="s">
        <v>131</v>
      </c>
      <c r="B154" s="49">
        <f>'Child Welfare (not AUPL)'!B154</f>
        <v>0</v>
      </c>
      <c r="C154" s="49">
        <f>'Child Welfare (not AUPL)'!C154</f>
        <v>0</v>
      </c>
      <c r="D154" s="49">
        <f>'Child Welfare (not AUPL)'!D154</f>
        <v>0</v>
      </c>
      <c r="E154" s="49">
        <f>'Child Welfare (not AUPL)'!E154</f>
        <v>0</v>
      </c>
      <c r="F154" s="49">
        <f>'Child Welfare (not AUPL)'!F154</f>
        <v>0</v>
      </c>
      <c r="G154" s="49">
        <f>'Child Welfare (not AUPL)'!G154</f>
        <v>0</v>
      </c>
      <c r="H154" s="49">
        <f>'Child Welfare (not AUPL)'!H154</f>
        <v>0</v>
      </c>
    </row>
    <row r="155" spans="1:8">
      <c r="A155" s="51" t="s">
        <v>132</v>
      </c>
      <c r="B155" s="49">
        <f>'Child Welfare (not AUPL)'!B155</f>
        <v>25344095</v>
      </c>
      <c r="C155" s="49">
        <f>'Child Welfare (not AUPL)'!C155</f>
        <v>50059450</v>
      </c>
      <c r="D155" s="49">
        <f>'Child Welfare (not AUPL)'!D155</f>
        <v>52709304</v>
      </c>
      <c r="E155" s="49">
        <f>'Child Welfare (not AUPL)'!E155</f>
        <v>30538667</v>
      </c>
      <c r="F155" s="49">
        <f>'Child Welfare (not AUPL)'!F155</f>
        <v>62546975</v>
      </c>
      <c r="G155" s="49">
        <f>'Child Welfare (not AUPL)'!G155</f>
        <v>64999864</v>
      </c>
      <c r="H155" s="49">
        <f>'Child Welfare (not AUPL)'!H155</f>
        <v>77055201</v>
      </c>
    </row>
    <row r="156" spans="1:8">
      <c r="A156" s="51" t="s">
        <v>75</v>
      </c>
      <c r="B156" s="49">
        <f>'Child Welfare (not AUPL)'!B156</f>
        <v>37078887</v>
      </c>
      <c r="C156" s="49">
        <f>'Child Welfare (not AUPL)'!C156</f>
        <v>42012212</v>
      </c>
      <c r="D156" s="49">
        <f>'Child Welfare (not AUPL)'!D156</f>
        <v>49287852</v>
      </c>
      <c r="E156" s="49">
        <f>'Child Welfare (not AUPL)'!E156</f>
        <v>49999080</v>
      </c>
      <c r="F156" s="49">
        <f>'Child Welfare (not AUPL)'!F156</f>
        <v>55736040</v>
      </c>
      <c r="G156" s="49">
        <f>'Child Welfare (not AUPL)'!G156</f>
        <v>59471211</v>
      </c>
      <c r="H156" s="49">
        <f>'Child Welfare (not AUPL)'!H156</f>
        <v>66183310</v>
      </c>
    </row>
    <row r="157" spans="1:8">
      <c r="A157" s="51" t="s">
        <v>133</v>
      </c>
      <c r="B157" s="49">
        <f>'Child Welfare (not AUPL)'!B157</f>
        <v>1519252</v>
      </c>
      <c r="C157" s="49">
        <f>'Child Welfare (not AUPL)'!C157</f>
        <v>1800370</v>
      </c>
      <c r="D157" s="49">
        <f>'Child Welfare (not AUPL)'!D157</f>
        <v>1918423</v>
      </c>
      <c r="E157" s="49">
        <f>'Child Welfare (not AUPL)'!E157</f>
        <v>1919536</v>
      </c>
      <c r="F157" s="49">
        <f>'Child Welfare (not AUPL)'!F157</f>
        <v>1897063</v>
      </c>
      <c r="G157" s="49">
        <f>'Child Welfare (not AUPL)'!G157</f>
        <v>2097195</v>
      </c>
      <c r="H157" s="49">
        <f>'Child Welfare (not AUPL)'!H157</f>
        <v>1603747</v>
      </c>
    </row>
    <row r="158" spans="1:8">
      <c r="A158" s="51" t="s">
        <v>134</v>
      </c>
      <c r="B158" s="49">
        <f>'Child Welfare (not AUPL)'!B158</f>
        <v>2168182</v>
      </c>
      <c r="C158" s="49">
        <f>'Child Welfare (not AUPL)'!C158</f>
        <v>3501575</v>
      </c>
      <c r="D158" s="49">
        <f>'Child Welfare (not AUPL)'!D158</f>
        <v>4275905</v>
      </c>
      <c r="E158" s="49">
        <f>'Child Welfare (not AUPL)'!E158</f>
        <v>-6225</v>
      </c>
      <c r="F158" s="49">
        <f>'Child Welfare (not AUPL)'!F158</f>
        <v>1823675</v>
      </c>
      <c r="G158" s="49">
        <f>'Child Welfare (not AUPL)'!G158</f>
        <v>643862</v>
      </c>
      <c r="H158" s="49">
        <f>'Child Welfare (not AUPL)'!H158</f>
        <v>1166885</v>
      </c>
    </row>
    <row r="159" spans="1:8">
      <c r="A159" s="51" t="s">
        <v>136</v>
      </c>
      <c r="B159" s="49">
        <f>'Child Welfare (not AUPL)'!B159</f>
        <v>3907437</v>
      </c>
      <c r="C159" s="49">
        <f>'Child Welfare (not AUPL)'!C159</f>
        <v>4133523</v>
      </c>
      <c r="D159" s="49">
        <f>'Child Welfare (not AUPL)'!D159</f>
        <v>5864388</v>
      </c>
      <c r="E159" s="49">
        <f>'Child Welfare (not AUPL)'!E159</f>
        <v>5806829</v>
      </c>
      <c r="F159" s="49">
        <f>'Child Welfare (not AUPL)'!F159</f>
        <v>6508335</v>
      </c>
      <c r="G159" s="49">
        <f>'Child Welfare (not AUPL)'!G159</f>
        <v>6251218</v>
      </c>
      <c r="H159" s="49">
        <f>'Child Welfare (not AUPL)'!H159</f>
        <v>7230241</v>
      </c>
    </row>
    <row r="160" spans="1:8">
      <c r="A160" s="51" t="s">
        <v>145</v>
      </c>
      <c r="B160" s="49">
        <f>'Child Welfare (not AUPL)'!B160</f>
        <v>0</v>
      </c>
      <c r="C160" s="49">
        <f>'Child Welfare (not AUPL)'!C160</f>
        <v>0</v>
      </c>
      <c r="D160" s="49">
        <f>'Child Welfare (not AUPL)'!D160</f>
        <v>0</v>
      </c>
      <c r="E160" s="49">
        <f>'Child Welfare (not AUPL)'!E160</f>
        <v>0</v>
      </c>
      <c r="F160" s="49">
        <f>'Child Welfare (not AUPL)'!F160</f>
        <v>0</v>
      </c>
      <c r="G160" s="49">
        <f>'Child Welfare (not AUPL)'!G160</f>
        <v>0</v>
      </c>
      <c r="H160" s="49">
        <f>'Child Welfare (not AUPL)'!H160</f>
        <v>0</v>
      </c>
    </row>
    <row r="161" spans="1:8">
      <c r="A161" s="51" t="s">
        <v>138</v>
      </c>
      <c r="B161" s="49">
        <f>'Child Welfare (not AUPL)'!B161</f>
        <v>0</v>
      </c>
      <c r="C161" s="49">
        <f>'Child Welfare (not AUPL)'!C161</f>
        <v>0</v>
      </c>
      <c r="D161" s="49">
        <f>'Child Welfare (not AUPL)'!D161</f>
        <v>0</v>
      </c>
      <c r="E161" s="49">
        <f>'Child Welfare (not AUPL)'!E161</f>
        <v>0</v>
      </c>
      <c r="F161" s="49">
        <f>'Child Welfare (not AUPL)'!F161</f>
        <v>0</v>
      </c>
      <c r="G161" s="49">
        <f>'Child Welfare (not AUPL)'!G161</f>
        <v>0</v>
      </c>
      <c r="H161" s="49">
        <f>'Child Welfare (not AUPL)'!H161</f>
        <v>0</v>
      </c>
    </row>
    <row r="162" spans="1:8">
      <c r="A162" s="51" t="s">
        <v>140</v>
      </c>
      <c r="B162" s="49">
        <f>'Child Welfare (not AUPL)'!B162</f>
        <v>0</v>
      </c>
      <c r="C162" s="49">
        <f>'Child Welfare (not AUPL)'!C162</f>
        <v>23957763</v>
      </c>
      <c r="D162" s="49">
        <f>'Child Welfare (not AUPL)'!D162</f>
        <v>22159786</v>
      </c>
      <c r="E162" s="49">
        <f>'Child Welfare (not AUPL)'!E162</f>
        <v>19235474</v>
      </c>
      <c r="F162" s="49">
        <f>'Child Welfare (not AUPL)'!F162</f>
        <v>21355826</v>
      </c>
      <c r="G162" s="49">
        <f>'Child Welfare (not AUPL)'!G162</f>
        <v>18416267</v>
      </c>
      <c r="H162" s="49">
        <f>'Child Welfare (not AUPL)'!H162</f>
        <v>17719681</v>
      </c>
    </row>
    <row r="163" spans="1:8">
      <c r="A163" s="51" t="s">
        <v>142</v>
      </c>
      <c r="B163" s="49">
        <f>'Child Welfare (not AUPL)'!B163</f>
        <v>0</v>
      </c>
      <c r="C163" s="49">
        <f>'Child Welfare (not AUPL)'!C163</f>
        <v>0</v>
      </c>
      <c r="D163" s="49">
        <f>'Child Welfare (not AUPL)'!D163</f>
        <v>0</v>
      </c>
      <c r="E163" s="49">
        <f>'Child Welfare (not AUPL)'!E163</f>
        <v>4</v>
      </c>
      <c r="F163" s="49">
        <f>'Child Welfare (not AUPL)'!F163</f>
        <v>0</v>
      </c>
      <c r="G163" s="49">
        <f>'Child Welfare (not AUPL)'!G163</f>
        <v>0</v>
      </c>
      <c r="H163" s="49">
        <f>'Child Welfare (not AUPL)'!H163</f>
        <v>0</v>
      </c>
    </row>
    <row r="164" spans="1:8">
      <c r="A164" s="51" t="s">
        <v>144</v>
      </c>
      <c r="B164" s="49">
        <f>'Child Welfare (not AUPL)'!B164</f>
        <v>0</v>
      </c>
      <c r="C164" s="49">
        <f>'Child Welfare (not AUPL)'!C164</f>
        <v>0</v>
      </c>
      <c r="D164" s="49">
        <f>'Child Welfare (not AUPL)'!D164</f>
        <v>0</v>
      </c>
      <c r="E164" s="49">
        <f>'Child Welfare (not AUPL)'!E164</f>
        <v>0</v>
      </c>
      <c r="F164" s="49">
        <f>'Child Welfare (not AUPL)'!F164</f>
        <v>0</v>
      </c>
      <c r="G164" s="49">
        <f>'Child Welfare (not AUPL)'!G164</f>
        <v>0</v>
      </c>
      <c r="H164" s="49">
        <f>'Child Welfare (not AUPL)'!H164</f>
        <v>0</v>
      </c>
    </row>
    <row r="165" spans="1:8">
      <c r="A165" s="51" t="s">
        <v>146</v>
      </c>
      <c r="B165" s="49">
        <f>'Child Welfare (not AUPL)'!B165</f>
        <v>0</v>
      </c>
      <c r="C165" s="49">
        <f>'Child Welfare (not AUPL)'!C165</f>
        <v>0</v>
      </c>
      <c r="D165" s="49">
        <f>'Child Welfare (not AUPL)'!D165</f>
        <v>0</v>
      </c>
      <c r="E165" s="49">
        <f>'Child Welfare (not AUPL)'!E165</f>
        <v>0</v>
      </c>
      <c r="F165" s="49">
        <f>'Child Welfare (not AUPL)'!F165</f>
        <v>0</v>
      </c>
      <c r="G165" s="49">
        <f>'Child Welfare (not AUPL)'!G165</f>
        <v>0</v>
      </c>
      <c r="H165" s="49">
        <f>'Child Welfare (not AUPL)'!H165</f>
        <v>0</v>
      </c>
    </row>
    <row r="166" spans="1:8">
      <c r="A166" s="51" t="s">
        <v>148</v>
      </c>
      <c r="B166" s="49">
        <f>'Child Welfare (not AUPL)'!B166</f>
        <v>803817</v>
      </c>
      <c r="C166" s="49">
        <f>'Child Welfare (not AUPL)'!C166</f>
        <v>0</v>
      </c>
      <c r="D166" s="49">
        <f>'Child Welfare (not AUPL)'!D166</f>
        <v>0</v>
      </c>
      <c r="E166" s="49">
        <f>'Child Welfare (not AUPL)'!E166</f>
        <v>0</v>
      </c>
      <c r="F166" s="49">
        <f>'Child Welfare (not AUPL)'!F166</f>
        <v>0</v>
      </c>
      <c r="G166" s="49">
        <f>'Child Welfare (not AUPL)'!G166</f>
        <v>0</v>
      </c>
      <c r="H166" s="49">
        <f>'Child Welfare (not AUPL)'!H166</f>
        <v>0</v>
      </c>
    </row>
    <row r="167" spans="1:8">
      <c r="A167" s="51" t="s">
        <v>150</v>
      </c>
      <c r="B167" s="49">
        <f>'Child Welfare (not AUPL)'!B167</f>
        <v>0</v>
      </c>
      <c r="C167" s="49">
        <f>'Child Welfare (not AUPL)'!C167</f>
        <v>327404</v>
      </c>
      <c r="D167" s="49">
        <f>'Child Welfare (not AUPL)'!D167</f>
        <v>0</v>
      </c>
      <c r="E167" s="49">
        <f>'Child Welfare (not AUPL)'!E167</f>
        <v>25294</v>
      </c>
      <c r="F167" s="49">
        <f>'Child Welfare (not AUPL)'!F167</f>
        <v>0</v>
      </c>
      <c r="G167" s="49">
        <f>'Child Welfare (not AUPL)'!G167</f>
        <v>0</v>
      </c>
      <c r="H167" s="49">
        <f>'Child Welfare (not AUPL)'!H167</f>
        <v>0</v>
      </c>
    </row>
    <row r="168" spans="1:8">
      <c r="A168" s="51" t="s">
        <v>152</v>
      </c>
      <c r="B168" s="49">
        <f>'Child Welfare (not AUPL)'!B168</f>
        <v>0</v>
      </c>
      <c r="C168" s="49">
        <f>'Child Welfare (not AUPL)'!C168</f>
        <v>0</v>
      </c>
      <c r="D168" s="49">
        <f>'Child Welfare (not AUPL)'!D168</f>
        <v>0</v>
      </c>
      <c r="E168" s="49">
        <f>'Child Welfare (not AUPL)'!E168</f>
        <v>0</v>
      </c>
      <c r="F168" s="49">
        <f>'Child Welfare (not AUPL)'!F168</f>
        <v>0</v>
      </c>
      <c r="G168" s="49">
        <f>'Child Welfare (not AUPL)'!G168</f>
        <v>0</v>
      </c>
      <c r="H168" s="49">
        <f>'Child Welfare (not AUPL)'!H168</f>
        <v>0</v>
      </c>
    </row>
    <row r="169" spans="1:8">
      <c r="A169" s="51" t="s">
        <v>153</v>
      </c>
      <c r="B169" s="49">
        <f>'Child Welfare (not AUPL)'!B169</f>
        <v>0</v>
      </c>
      <c r="C169" s="49">
        <f>'Child Welfare (not AUPL)'!C169</f>
        <v>0</v>
      </c>
      <c r="D169" s="49">
        <f>'Child Welfare (not AUPL)'!D169</f>
        <v>0</v>
      </c>
      <c r="E169" s="49">
        <f>'Child Welfare (not AUPL)'!E169</f>
        <v>0</v>
      </c>
      <c r="F169" s="49">
        <f>'Child Welfare (not AUPL)'!F169</f>
        <v>9599400</v>
      </c>
      <c r="G169" s="49">
        <f>'Child Welfare (not AUPL)'!G169</f>
        <v>21027797</v>
      </c>
      <c r="H169" s="49">
        <f>'Child Welfare (not AUPL)'!H169</f>
        <v>22749634</v>
      </c>
    </row>
    <row r="170" spans="1:8">
      <c r="A170" s="51" t="s">
        <v>154</v>
      </c>
      <c r="B170" s="49">
        <f>'Child Welfare (not AUPL)'!B170</f>
        <v>0</v>
      </c>
      <c r="C170" s="49">
        <f>'Child Welfare (not AUPL)'!C170</f>
        <v>0</v>
      </c>
      <c r="D170" s="49">
        <f>'Child Welfare (not AUPL)'!D170</f>
        <v>0</v>
      </c>
      <c r="E170" s="49">
        <f>'Child Welfare (not AUPL)'!E170</f>
        <v>0</v>
      </c>
      <c r="F170" s="49">
        <f>'Child Welfare (not AUPL)'!F170</f>
        <v>0</v>
      </c>
      <c r="G170" s="49">
        <f>'Child Welfare (not AUPL)'!G170</f>
        <v>0</v>
      </c>
      <c r="H170" s="49">
        <f>'Child Welfare (not AUPL)'!H170</f>
        <v>0</v>
      </c>
    </row>
    <row r="171" spans="1:8">
      <c r="A171" s="51" t="s">
        <v>155</v>
      </c>
      <c r="B171" s="49">
        <f>'Child Welfare (not AUPL)'!B171</f>
        <v>0</v>
      </c>
      <c r="C171" s="49">
        <f>'Child Welfare (not AUPL)'!C171</f>
        <v>0</v>
      </c>
      <c r="D171" s="49">
        <f>'Child Welfare (not AUPL)'!D171</f>
        <v>0</v>
      </c>
      <c r="E171" s="49">
        <f>'Child Welfare (not AUPL)'!E171</f>
        <v>0</v>
      </c>
      <c r="F171" s="49">
        <f>'Child Welfare (not AUPL)'!F171</f>
        <v>0</v>
      </c>
      <c r="G171" s="49">
        <f>'Child Welfare (not AUPL)'!G171</f>
        <v>0</v>
      </c>
      <c r="H171" s="49">
        <f>'Child Welfare (not AUPL)'!H171</f>
        <v>0</v>
      </c>
    </row>
    <row r="172" spans="1:8">
      <c r="A172" s="51" t="s">
        <v>157</v>
      </c>
      <c r="B172" s="49">
        <f>'Child Welfare (not AUPL)'!B172</f>
        <v>0</v>
      </c>
      <c r="C172" s="49">
        <f>'Child Welfare (not AUPL)'!C172</f>
        <v>0</v>
      </c>
      <c r="D172" s="49">
        <f>'Child Welfare (not AUPL)'!D172</f>
        <v>0</v>
      </c>
      <c r="E172" s="49">
        <f>'Child Welfare (not AUPL)'!E172</f>
        <v>0</v>
      </c>
      <c r="F172" s="49">
        <f>'Child Welfare (not AUPL)'!F172</f>
        <v>0</v>
      </c>
      <c r="G172" s="49">
        <f>'Child Welfare (not AUPL)'!G172</f>
        <v>0</v>
      </c>
      <c r="H172" s="49">
        <f>'Child Welfare (not AUPL)'!H172</f>
        <v>0</v>
      </c>
    </row>
    <row r="173" spans="1:8">
      <c r="A173" s="51" t="s">
        <v>158</v>
      </c>
      <c r="B173" s="49">
        <f>'Child Welfare (not AUPL)'!B173</f>
        <v>0</v>
      </c>
      <c r="C173" s="49">
        <f>'Child Welfare (not AUPL)'!C173</f>
        <v>0</v>
      </c>
      <c r="D173" s="49">
        <f>'Child Welfare (not AUPL)'!D173</f>
        <v>0</v>
      </c>
      <c r="E173" s="49">
        <f>'Child Welfare (not AUPL)'!E173</f>
        <v>0</v>
      </c>
      <c r="F173" s="49">
        <f>'Child Welfare (not AUPL)'!F173</f>
        <v>0</v>
      </c>
      <c r="G173" s="49">
        <f>'Child Welfare (not AUPL)'!G173</f>
        <v>0</v>
      </c>
      <c r="H173" s="49">
        <f>'Child Welfare (not AUPL)'!H173</f>
        <v>0</v>
      </c>
    </row>
    <row r="174" spans="1:8">
      <c r="A174" s="59" t="s">
        <v>159</v>
      </c>
      <c r="B174" s="49">
        <f>'Child Welfare (not AUPL)'!B174</f>
        <v>560704036</v>
      </c>
      <c r="C174" s="49">
        <f>'Child Welfare (not AUPL)'!C174</f>
        <v>555740578</v>
      </c>
      <c r="D174" s="49">
        <f>'Child Welfare (not AUPL)'!D174</f>
        <v>521703306</v>
      </c>
      <c r="E174" s="49">
        <f>'Child Welfare (not AUPL)'!E174</f>
        <v>540693254</v>
      </c>
      <c r="F174" s="49">
        <f>'Child Welfare (not AUPL)'!F174</f>
        <v>627339624</v>
      </c>
      <c r="G174" s="49">
        <f>'Child Welfare (not AUPL)'!G174</f>
        <v>593719252</v>
      </c>
      <c r="H174" s="49">
        <f>'Child Welfare (not AUPL)'!H174</f>
        <v>694455824</v>
      </c>
    </row>
    <row r="175" spans="1:8">
      <c r="A175" s="82"/>
    </row>
    <row r="180" spans="1:17" ht="12.75" customHeight="1">
      <c r="A180" s="396" t="s">
        <v>232</v>
      </c>
      <c r="B180" s="402">
        <v>2015</v>
      </c>
      <c r="C180" s="402">
        <v>2016</v>
      </c>
      <c r="D180" s="402">
        <v>2017</v>
      </c>
      <c r="E180" s="402">
        <v>2018</v>
      </c>
      <c r="F180" s="402">
        <v>2019</v>
      </c>
      <c r="G180" s="402">
        <v>2020</v>
      </c>
      <c r="H180" s="402">
        <v>2021</v>
      </c>
    </row>
    <row r="181" spans="1:17" ht="18.95" customHeight="1">
      <c r="A181" s="396"/>
      <c r="B181" s="398"/>
      <c r="C181" s="398"/>
      <c r="D181" s="398"/>
      <c r="E181" s="398"/>
      <c r="F181" s="398"/>
      <c r="G181" s="398"/>
      <c r="H181" s="398"/>
      <c r="I181" s="50"/>
      <c r="J181" s="50"/>
      <c r="K181" s="50"/>
      <c r="L181" s="50"/>
      <c r="M181" s="50"/>
      <c r="N181" s="50"/>
      <c r="P181" s="50"/>
      <c r="Q181" s="50"/>
    </row>
    <row r="182" spans="1:17">
      <c r="A182" s="51" t="s">
        <v>82</v>
      </c>
      <c r="B182" s="89">
        <f>B5/'Total Funds Spent &amp; Transferred'!T5</f>
        <v>0.17514085388189501</v>
      </c>
      <c r="C182" s="89">
        <f>C5/'Total Funds Spent &amp; Transferred'!U5</f>
        <v>0.12802515888143084</v>
      </c>
      <c r="D182" s="89">
        <f>D5/'Total Funds Spent &amp; Transferred'!V5</f>
        <v>0.1528101666708076</v>
      </c>
      <c r="E182" s="89">
        <f>E5/'Total Funds Spent &amp; Transferred'!W5</f>
        <v>0.22051568551012249</v>
      </c>
      <c r="F182" s="89">
        <f>F5/'Total Funds Spent &amp; Transferred'!X5</f>
        <v>0.21631085653556048</v>
      </c>
      <c r="G182" s="89">
        <f>G5/'Total Funds Spent &amp; Transferred'!Y5</f>
        <v>0.19582327178521594</v>
      </c>
      <c r="H182" s="89">
        <f>H5/'Total Funds Spent &amp; Transferred'!Z5</f>
        <v>0.21532253031147253</v>
      </c>
      <c r="I182" s="225">
        <f>COUNTIF(F182:F232,"&lt;0.1")</f>
        <v>30</v>
      </c>
    </row>
    <row r="183" spans="1:17">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c r="I183" s="225">
        <f>COUNTIF($F$182:$F$232,"&lt;0.2")-I182</f>
        <v>7</v>
      </c>
    </row>
    <row r="184" spans="1:17">
      <c r="A184" s="51" t="s">
        <v>86</v>
      </c>
      <c r="B184" s="89">
        <f>B7/'Total Funds Spent &amp; Transferred'!T7</f>
        <v>0.53006746290383888</v>
      </c>
      <c r="C184" s="89">
        <f>C7/'Total Funds Spent &amp; Transferred'!U7</f>
        <v>0.56518788821941401</v>
      </c>
      <c r="D184" s="89">
        <f>D7/'Total Funds Spent &amp; Transferred'!V7</f>
        <v>0.40870439351324711</v>
      </c>
      <c r="E184" s="89">
        <f>E7/'Total Funds Spent &amp; Transferred'!W7</f>
        <v>0.67992625079215707</v>
      </c>
      <c r="F184" s="89">
        <f>F7/'Total Funds Spent &amp; Transferred'!X7</f>
        <v>0.61034116565913499</v>
      </c>
      <c r="G184" s="89">
        <f>G7/'Total Funds Spent &amp; Transferred'!Y7</f>
        <v>0.66994169430886474</v>
      </c>
      <c r="H184" s="89">
        <f>H7/'Total Funds Spent &amp; Transferred'!Z7</f>
        <v>0.67409538633091415</v>
      </c>
      <c r="I184" s="225">
        <f>COUNTIF($F$182:$F$232,"&lt;0.3")-SUM(I182:I183)</f>
        <v>10</v>
      </c>
    </row>
    <row r="185" spans="1:17">
      <c r="A185" s="51" t="s">
        <v>88</v>
      </c>
      <c r="B185" s="89">
        <f>B8/'Total Funds Spent &amp; Transferred'!T8</f>
        <v>0</v>
      </c>
      <c r="C185" s="89">
        <f>C8/'Total Funds Spent &amp; Transferred'!U8</f>
        <v>0</v>
      </c>
      <c r="D185" s="89">
        <f>D8/'Total Funds Spent &amp; Transferred'!V8</f>
        <v>1.4334319589883527E-3</v>
      </c>
      <c r="E185" s="89">
        <f>E8/'Total Funds Spent &amp; Transferred'!W8</f>
        <v>1.9982495851873366E-3</v>
      </c>
      <c r="F185" s="89">
        <f>F8/'Total Funds Spent &amp; Transferred'!X8</f>
        <v>3.4389720158608541E-3</v>
      </c>
      <c r="G185" s="89">
        <f>G8/'Total Funds Spent &amp; Transferred'!Y8</f>
        <v>1.0856839390528896E-2</v>
      </c>
      <c r="H185" s="89">
        <f>H8/'Total Funds Spent &amp; Transferred'!Z8</f>
        <v>4.2097327093329147E-2</v>
      </c>
      <c r="I185" s="225">
        <f>COUNTIF($F$182:$F$232,"&gt;0.3")</f>
        <v>4</v>
      </c>
    </row>
    <row r="186" spans="1:17">
      <c r="A186" s="51" t="s">
        <v>74</v>
      </c>
      <c r="B186" s="89">
        <f>B9/'Total Funds Spent &amp; Transferred'!T9</f>
        <v>1.4698589455621527E-4</v>
      </c>
      <c r="C186" s="89">
        <f>C9/'Total Funds Spent &amp; Transferred'!U9</f>
        <v>6.2216796274001125E-8</v>
      </c>
      <c r="D186" s="89">
        <f>D9/'Total Funds Spent &amp; Transferred'!V9</f>
        <v>4.4111448169836188E-8</v>
      </c>
      <c r="E186" s="89">
        <f>E9/'Total Funds Spent &amp; Transferred'!W9</f>
        <v>4.8150957872388768E-7</v>
      </c>
      <c r="F186" s="89">
        <f>F9/'Total Funds Spent &amp; Transferred'!X9</f>
        <v>4.7228203259158659E-5</v>
      </c>
      <c r="G186" s="89">
        <f>G9/'Total Funds Spent &amp; Transferred'!Y9</f>
        <v>9.2705659112657154E-6</v>
      </c>
      <c r="H186" s="89">
        <f>H9/'Total Funds Spent &amp; Transferred'!Z9</f>
        <v>3.8774238455950303E-7</v>
      </c>
    </row>
    <row r="187" spans="1:17">
      <c r="A187" s="51" t="s">
        <v>91</v>
      </c>
      <c r="B187" s="89">
        <f>B10/'Total Funds Spent &amp; Transferred'!T10</f>
        <v>0.14612758521149388</v>
      </c>
      <c r="C187" s="89">
        <f>C10/'Total Funds Spent &amp; Transferred'!U10</f>
        <v>0.11609843058623077</v>
      </c>
      <c r="D187" s="89">
        <f>D10/'Total Funds Spent &amp; Transferred'!V10</f>
        <v>0.11349291766808324</v>
      </c>
      <c r="E187" s="89">
        <f>E10/'Total Funds Spent &amp; Transferred'!W10</f>
        <v>0.12148652608777444</v>
      </c>
      <c r="F187" s="89">
        <f>F10/'Total Funds Spent &amp; Transferred'!X10</f>
        <v>0.13082841987895791</v>
      </c>
      <c r="G187" s="89">
        <f>G10/'Total Funds Spent &amp; Transferred'!Y10</f>
        <v>0.11759530421681647</v>
      </c>
      <c r="H187" s="89">
        <f>H10/'Total Funds Spent &amp; Transferred'!Z10</f>
        <v>0.13774822980520987</v>
      </c>
    </row>
    <row r="188" spans="1:17">
      <c r="A188" s="51" t="s">
        <v>93</v>
      </c>
      <c r="B188" s="89">
        <f>B11/'Total Funds Spent &amp; Transferred'!T11</f>
        <v>0.10944504157353445</v>
      </c>
      <c r="C188" s="89">
        <f>C11/'Total Funds Spent &amp; Transferred'!U11</f>
        <v>0.12124926918519136</v>
      </c>
      <c r="D188" s="89">
        <f>D11/'Total Funds Spent &amp; Transferred'!V11</f>
        <v>0.12624727150905704</v>
      </c>
      <c r="E188" s="89">
        <f>E11/'Total Funds Spent &amp; Transferred'!W11</f>
        <v>0.12486868772644701</v>
      </c>
      <c r="F188" s="89">
        <f>F11/'Total Funds Spent &amp; Transferred'!X11</f>
        <v>0.14086479300403723</v>
      </c>
      <c r="G188" s="89">
        <f>G11/'Total Funds Spent &amp; Transferred'!Y11</f>
        <v>0.13521469630903105</v>
      </c>
      <c r="H188" s="89">
        <f>H11/'Total Funds Spent &amp; Transferred'!Z11</f>
        <v>0.15333333476217695</v>
      </c>
    </row>
    <row r="189" spans="1:17">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7">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7">
      <c r="A191" s="51" t="s">
        <v>99</v>
      </c>
      <c r="B191" s="89">
        <f>B14/'Total Funds Spent &amp; Transferred'!T14</f>
        <v>0.28563210172021419</v>
      </c>
      <c r="C191" s="89">
        <f>C14/'Total Funds Spent &amp; Transferred'!U14</f>
        <v>0.27343319477600686</v>
      </c>
      <c r="D191" s="89">
        <f>D14/'Total Funds Spent &amp; Transferred'!V14</f>
        <v>0.2590381602898465</v>
      </c>
      <c r="E191" s="89">
        <f>E14/'Total Funds Spent &amp; Transferred'!W14</f>
        <v>0.28591381805378024</v>
      </c>
      <c r="F191" s="89">
        <f>F14/'Total Funds Spent &amp; Transferred'!X14</f>
        <v>0.27670635260021342</v>
      </c>
      <c r="G191" s="89">
        <f>G14/'Total Funds Spent &amp; Transferred'!Y14</f>
        <v>0.2572165991206396</v>
      </c>
      <c r="H191" s="89">
        <f>H14/'Total Funds Spent &amp; Transferred'!Z14</f>
        <v>0.2888500374159968</v>
      </c>
    </row>
    <row r="192" spans="1:17">
      <c r="A192" s="51" t="s">
        <v>101</v>
      </c>
      <c r="B192" s="89">
        <f>B15/'Total Funds Spent &amp; Transferred'!T15</f>
        <v>0.51916528296983977</v>
      </c>
      <c r="C192" s="89">
        <f>C15/'Total Funds Spent &amp; Transferred'!U15</f>
        <v>0.52108989190766075</v>
      </c>
      <c r="D192" s="89">
        <f>D15/'Total Funds Spent &amp; Transferred'!V15</f>
        <v>0.52666837357658947</v>
      </c>
      <c r="E192" s="89">
        <f>E15/'Total Funds Spent &amp; Transferred'!W15</f>
        <v>0.50554743384014011</v>
      </c>
      <c r="F192" s="89">
        <f>F15/'Total Funds Spent &amp; Transferred'!X15</f>
        <v>0.62541584239362924</v>
      </c>
      <c r="G192" s="89">
        <f>G15/'Total Funds Spent &amp; Transferred'!Y15</f>
        <v>0.47097886497947911</v>
      </c>
      <c r="H192" s="89">
        <f>H15/'Total Funds Spent &amp; Transferred'!Z15</f>
        <v>0.58803655692492507</v>
      </c>
    </row>
    <row r="193" spans="1:8">
      <c r="A193" s="51" t="s">
        <v>102</v>
      </c>
      <c r="B193" s="89">
        <f>B16/'Total Funds Spent &amp; Transferred'!T16</f>
        <v>7.8855444954382507E-3</v>
      </c>
      <c r="C193" s="89">
        <f>C16/'Total Funds Spent &amp; Transferred'!U16</f>
        <v>2.3528316430423822E-2</v>
      </c>
      <c r="D193" s="89">
        <f>D16/'Total Funds Spent &amp; Transferred'!V16</f>
        <v>6.4057341325600894E-3</v>
      </c>
      <c r="E193" s="89">
        <f>E16/'Total Funds Spent &amp; Transferred'!W16</f>
        <v>2.6969412697034271E-3</v>
      </c>
      <c r="F193" s="89">
        <f>F16/'Total Funds Spent &amp; Transferred'!X16</f>
        <v>8.4505602089477647E-3</v>
      </c>
      <c r="G193" s="89">
        <f>G16/'Total Funds Spent &amp; Transferred'!Y16</f>
        <v>6.4156833426618487E-3</v>
      </c>
      <c r="H193" s="89">
        <f>H16/'Total Funds Spent &amp; Transferred'!Z16</f>
        <v>3.3762088528694438E-2</v>
      </c>
    </row>
    <row r="194" spans="1:8">
      <c r="A194" s="51" t="s">
        <v>103</v>
      </c>
      <c r="B194" s="89">
        <f>B17/'Total Funds Spent &amp; Transferred'!T17</f>
        <v>3.4131625875953309E-2</v>
      </c>
      <c r="C194" s="89">
        <f>C17/'Total Funds Spent &amp; Transferred'!U17</f>
        <v>2.9222837163970592E-2</v>
      </c>
      <c r="D194" s="89">
        <f>D17/'Total Funds Spent &amp; Transferred'!V17</f>
        <v>2.695141991112884E-2</v>
      </c>
      <c r="E194" s="89">
        <f>E17/'Total Funds Spent &amp; Transferred'!W17</f>
        <v>3.041588194373706E-2</v>
      </c>
      <c r="F194" s="89">
        <f>F17/'Total Funds Spent &amp; Transferred'!X17</f>
        <v>4.1243690666840152E-2</v>
      </c>
      <c r="G194" s="89">
        <f>G17/'Total Funds Spent &amp; Transferred'!Y17</f>
        <v>3.9463314689216447E-2</v>
      </c>
      <c r="H194" s="89">
        <f>H17/'Total Funds Spent &amp; Transferred'!Z17</f>
        <v>4.2291465961885218E-2</v>
      </c>
    </row>
    <row r="195" spans="1:8">
      <c r="A195" s="51" t="s">
        <v>104</v>
      </c>
      <c r="B195" s="89">
        <f>B18/'Total Funds Spent &amp; Transferred'!T18</f>
        <v>0.1693648251137104</v>
      </c>
      <c r="C195" s="89">
        <f>C18/'Total Funds Spent &amp; Transferred'!U18</f>
        <v>0.20346282898437354</v>
      </c>
      <c r="D195" s="89">
        <f>D18/'Total Funds Spent &amp; Transferred'!V18</f>
        <v>0.20743113330129295</v>
      </c>
      <c r="E195" s="89">
        <f>E18/'Total Funds Spent &amp; Transferred'!W18</f>
        <v>0.21185989200326943</v>
      </c>
      <c r="F195" s="89">
        <f>F18/'Total Funds Spent &amp; Transferred'!X18</f>
        <v>0.22040501241691418</v>
      </c>
      <c r="G195" s="89">
        <f>G18/'Total Funds Spent &amp; Transferred'!Y18</f>
        <v>0.20697025308597602</v>
      </c>
      <c r="H195" s="89">
        <f>H18/'Total Funds Spent &amp; Transferred'!Z18</f>
        <v>0.19987248896202814</v>
      </c>
    </row>
    <row r="196" spans="1:8">
      <c r="A196" s="51" t="s">
        <v>105</v>
      </c>
      <c r="B196" s="89">
        <f>B19/'Total Funds Spent &amp; Transferred'!T19</f>
        <v>0</v>
      </c>
      <c r="C196" s="89">
        <f>C19/'Total Funds Spent &amp; Transferred'!U19</f>
        <v>5.8245384172042378E-2</v>
      </c>
      <c r="D196" s="89">
        <f>D19/'Total Funds Spent &amp; Transferred'!V19</f>
        <v>3.0356456757208036E-2</v>
      </c>
      <c r="E196" s="89">
        <f>E19/'Total Funds Spent &amp; Transferred'!W19</f>
        <v>2.2505684870473601E-2</v>
      </c>
      <c r="F196" s="89">
        <f>F19/'Total Funds Spent &amp; Transferred'!X19</f>
        <v>2.6057076107354117E-2</v>
      </c>
      <c r="G196" s="89">
        <f>G19/'Total Funds Spent &amp; Transferred'!Y19</f>
        <v>8.2785315742305316E-3</v>
      </c>
      <c r="H196" s="89">
        <f>H19/'Total Funds Spent &amp; Transferred'!Z19</f>
        <v>7.5120603799400916E-3</v>
      </c>
    </row>
    <row r="197" spans="1:8">
      <c r="A197" s="51" t="s">
        <v>107</v>
      </c>
      <c r="B197" s="89">
        <f>B20/'Total Funds Spent &amp; Transferred'!T20</f>
        <v>0.2376147013204051</v>
      </c>
      <c r="C197" s="89">
        <f>C20/'Total Funds Spent &amp; Transferred'!U20</f>
        <v>0.23529086753079353</v>
      </c>
      <c r="D197" s="89">
        <f>D20/'Total Funds Spent &amp; Transferred'!V20</f>
        <v>0.27459797043895906</v>
      </c>
      <c r="E197" s="89">
        <f>E20/'Total Funds Spent &amp; Transferred'!W20</f>
        <v>0.26273256424910557</v>
      </c>
      <c r="F197" s="89">
        <f>F20/'Total Funds Spent &amp; Transferred'!X20</f>
        <v>0.2683285217973933</v>
      </c>
      <c r="G197" s="89">
        <f>G20/'Total Funds Spent &amp; Transferred'!Y20</f>
        <v>0.24411753408141196</v>
      </c>
      <c r="H197" s="89">
        <f>H20/'Total Funds Spent &amp; Transferred'!Z20</f>
        <v>0.29724152490085376</v>
      </c>
    </row>
    <row r="198" spans="1:8">
      <c r="A198" s="51" t="s">
        <v>76</v>
      </c>
      <c r="B198" s="89">
        <f>B21/'Total Funds Spent &amp; Transferred'!T21</f>
        <v>0.14325154134434331</v>
      </c>
      <c r="C198" s="89">
        <f>C21/'Total Funds Spent &amp; Transferred'!U21</f>
        <v>0.15377643111470149</v>
      </c>
      <c r="D198" s="89">
        <f>D21/'Total Funds Spent &amp; Transferred'!V21</f>
        <v>0.13276632485547782</v>
      </c>
      <c r="E198" s="89">
        <f>E21/'Total Funds Spent &amp; Transferred'!W21</f>
        <v>0.1487264296349079</v>
      </c>
      <c r="F198" s="89">
        <f>F21/'Total Funds Spent &amp; Transferred'!X21</f>
        <v>0.20389768138242609</v>
      </c>
      <c r="G198" s="89">
        <f>G21/'Total Funds Spent &amp; Transferred'!Y21</f>
        <v>0.24239252360727223</v>
      </c>
      <c r="H198" s="89">
        <f>H21/'Total Funds Spent &amp; Transferred'!Z21</f>
        <v>0.21877534648895511</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0.13289437075468172</v>
      </c>
      <c r="C200" s="89">
        <f>C23/'Total Funds Spent &amp; Transferred'!U23</f>
        <v>0.13696892405451666</v>
      </c>
      <c r="D200" s="89">
        <f>D23/'Total Funds Spent &amp; Transferred'!V23</f>
        <v>0.15638218536558124</v>
      </c>
      <c r="E200" s="89">
        <f>E23/'Total Funds Spent &amp; Transferred'!W23</f>
        <v>0.16653428261173159</v>
      </c>
      <c r="F200" s="89">
        <f>F23/'Total Funds Spent &amp; Transferred'!X23</f>
        <v>0.10596668468242626</v>
      </c>
      <c r="G200" s="89">
        <f>G23/'Total Funds Spent &amp; Transferred'!Y23</f>
        <v>0.12609888671388575</v>
      </c>
      <c r="H200" s="89">
        <f>H23/'Total Funds Spent &amp; Transferred'!Z23</f>
        <v>0.14909752227620401</v>
      </c>
    </row>
    <row r="201" spans="1:8">
      <c r="A201" s="51" t="s">
        <v>113</v>
      </c>
      <c r="B201" s="89">
        <f>B24/'Total Funds Spent &amp; Transferred'!T24</f>
        <v>1.4511214934869157E-2</v>
      </c>
      <c r="C201" s="89">
        <f>C24/'Total Funds Spent &amp; Transferred'!U24</f>
        <v>8.4803625540901637E-2</v>
      </c>
      <c r="D201" s="89">
        <f>D24/'Total Funds Spent &amp; Transferred'!V24</f>
        <v>8.3523761470929062E-2</v>
      </c>
      <c r="E201" s="89">
        <f>E24/'Total Funds Spent &amp; Transferred'!W24</f>
        <v>7.1986681799980273E-2</v>
      </c>
      <c r="F201" s="89">
        <f>F24/'Total Funds Spent &amp; Transferred'!X24</f>
        <v>8.1542409844660046E-2</v>
      </c>
      <c r="G201" s="89">
        <f>G24/'Total Funds Spent &amp; Transferred'!Y24</f>
        <v>7.6886693895545546E-2</v>
      </c>
      <c r="H201" s="89">
        <f>H24/'Total Funds Spent &amp; Transferred'!Z24</f>
        <v>7.8433037108025364E-2</v>
      </c>
    </row>
    <row r="202" spans="1:8">
      <c r="A202" s="51" t="s">
        <v>78</v>
      </c>
      <c r="B202" s="89">
        <f>B25/'Total Funds Spent &amp; Transferred'!T25</f>
        <v>5.5339876386301348E-2</v>
      </c>
      <c r="C202" s="89">
        <f>C25/'Total Funds Spent &amp; Transferred'!U25</f>
        <v>5.1307544608903716E-2</v>
      </c>
      <c r="D202" s="89">
        <f>D25/'Total Funds Spent &amp; Transferred'!V25</f>
        <v>4.0278848472261694E-2</v>
      </c>
      <c r="E202" s="89">
        <f>E25/'Total Funds Spent &amp; Transferred'!W25</f>
        <v>5.1998617382621168E-2</v>
      </c>
      <c r="F202" s="89">
        <f>F25/'Total Funds Spent &amp; Transferred'!X25</f>
        <v>3.3091682912695992E-2</v>
      </c>
      <c r="G202" s="89">
        <f>G25/'Total Funds Spent &amp; Transferred'!Y25</f>
        <v>5.487726795854149E-2</v>
      </c>
      <c r="H202" s="89">
        <f>H25/'Total Funds Spent &amp; Transferred'!Z25</f>
        <v>4.989312754949797E-2</v>
      </c>
    </row>
    <row r="203" spans="1:8">
      <c r="A203" s="51" t="s">
        <v>116</v>
      </c>
      <c r="B203" s="89">
        <f>B26/'Total Funds Spent &amp; Transferred'!T26</f>
        <v>1.3434353394687302E-2</v>
      </c>
      <c r="C203" s="89">
        <f>C26/'Total Funds Spent &amp; Transferred'!U26</f>
        <v>1.5647342530094789E-2</v>
      </c>
      <c r="D203" s="89">
        <f>D26/'Total Funds Spent &amp; Transferred'!V26</f>
        <v>7.5669579089233082E-3</v>
      </c>
      <c r="E203" s="89">
        <f>E26/'Total Funds Spent &amp; Transferred'!W26</f>
        <v>4.9412200983854427E-3</v>
      </c>
      <c r="F203" s="89">
        <f>F26/'Total Funds Spent &amp; Transferred'!X26</f>
        <v>4.2707281119456443E-3</v>
      </c>
      <c r="G203" s="89">
        <f>G26/'Total Funds Spent &amp; Transferred'!Y26</f>
        <v>5.6944859503082115E-3</v>
      </c>
      <c r="H203" s="89">
        <f>H26/'Total Funds Spent &amp; Transferred'!Z26</f>
        <v>1.0311133359715023E-2</v>
      </c>
    </row>
    <row r="204" spans="1:8">
      <c r="A204" s="51" t="s">
        <v>117</v>
      </c>
      <c r="B204" s="89">
        <f>B27/'Total Funds Spent &amp; Transferred'!T27</f>
        <v>6.8299779844778571E-2</v>
      </c>
      <c r="C204" s="89">
        <f>C27/'Total Funds Spent &amp; Transferred'!U27</f>
        <v>6.6936349233775297E-2</v>
      </c>
      <c r="D204" s="89">
        <f>D27/'Total Funds Spent &amp; Transferred'!V27</f>
        <v>6.5370734041288792E-2</v>
      </c>
      <c r="E204" s="89">
        <f>E27/'Total Funds Spent &amp; Transferred'!W27</f>
        <v>6.9963920991017836E-2</v>
      </c>
      <c r="F204" s="89">
        <f>F27/'Total Funds Spent &amp; Transferred'!X27</f>
        <v>6.1000238285125706E-2</v>
      </c>
      <c r="G204" s="89">
        <f>G27/'Total Funds Spent &amp; Transferred'!Y27</f>
        <v>5.8665678618082036E-2</v>
      </c>
      <c r="H204" s="89">
        <f>H27/'Total Funds Spent &amp; Transferred'!Z27</f>
        <v>5.9402001499706862E-2</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0.17945698583330247</v>
      </c>
      <c r="C206" s="89">
        <f>C29/'Total Funds Spent &amp; Transferred'!U29</f>
        <v>0.16462721319353049</v>
      </c>
      <c r="D206" s="89">
        <f>D29/'Total Funds Spent &amp; Transferred'!V29</f>
        <v>0.10727407864750159</v>
      </c>
      <c r="E206" s="89">
        <f>E29/'Total Funds Spent &amp; Transferred'!W29</f>
        <v>0.15399225114187165</v>
      </c>
      <c r="F206" s="89">
        <f>F29/'Total Funds Spent &amp; Transferred'!X29</f>
        <v>0.26803778674920392</v>
      </c>
      <c r="G206" s="89">
        <f>G29/'Total Funds Spent &amp; Transferred'!Y29</f>
        <v>0.28312324623227453</v>
      </c>
      <c r="H206" s="89">
        <f>H29/'Total Funds Spent &amp; Transferred'!Z29</f>
        <v>0.26527532557446437</v>
      </c>
    </row>
    <row r="207" spans="1:8">
      <c r="A207" s="51" t="s">
        <v>122</v>
      </c>
      <c r="B207" s="89">
        <f>B30/'Total Funds Spent &amp; Transferred'!T30</f>
        <v>0</v>
      </c>
      <c r="C207" s="89">
        <f>C30/'Total Funds Spent &amp; Transferred'!U30</f>
        <v>0.23741792529057779</v>
      </c>
      <c r="D207" s="89">
        <f>D30/'Total Funds Spent &amp; Transferred'!V30</f>
        <v>0.28844876102910555</v>
      </c>
      <c r="E207" s="89">
        <f>E30/'Total Funds Spent &amp; Transferred'!W30</f>
        <v>0.31727622601318656</v>
      </c>
      <c r="F207" s="89">
        <f>F30/'Total Funds Spent &amp; Transferred'!X30</f>
        <v>0.29341291129128827</v>
      </c>
      <c r="G207" s="89">
        <f>G30/'Total Funds Spent &amp; Transferred'!Y30</f>
        <v>0.30323084117671878</v>
      </c>
      <c r="H207" s="89">
        <f>H30/'Total Funds Spent &amp; Transferred'!Z30</f>
        <v>0.32242578493720625</v>
      </c>
    </row>
    <row r="208" spans="1:8">
      <c r="A208" s="51" t="s">
        <v>124</v>
      </c>
      <c r="B208" s="89">
        <f>B31/'Total Funds Spent &amp; Transferred'!T31</f>
        <v>3.0605989407498757E-2</v>
      </c>
      <c r="C208" s="89">
        <f>C31/'Total Funds Spent &amp; Transferred'!U31</f>
        <v>3.7648101343886207E-2</v>
      </c>
      <c r="D208" s="89">
        <f>D31/'Total Funds Spent &amp; Transferred'!V31</f>
        <v>4.8732183709717602E-2</v>
      </c>
      <c r="E208" s="89">
        <f>E31/'Total Funds Spent &amp; Transferred'!W31</f>
        <v>4.1398581937738835E-2</v>
      </c>
      <c r="F208" s="89">
        <f>F31/'Total Funds Spent &amp; Transferred'!X31</f>
        <v>7.4364193228248152E-2</v>
      </c>
      <c r="G208" s="89">
        <f>G31/'Total Funds Spent &amp; Transferred'!Y31</f>
        <v>3.9761716103286618E-2</v>
      </c>
      <c r="H208" s="89">
        <f>H31/'Total Funds Spent &amp; Transferred'!Z31</f>
        <v>4.7421078404632722E-2</v>
      </c>
    </row>
    <row r="209" spans="1:8">
      <c r="A209" s="51" t="s">
        <v>126</v>
      </c>
      <c r="B209" s="89">
        <f>B32/'Total Funds Spent &amp; Transferred'!T32</f>
        <v>3.9787777748298031E-2</v>
      </c>
      <c r="C209" s="89">
        <f>C32/'Total Funds Spent &amp; Transferred'!U32</f>
        <v>3.2198039532408622E-2</v>
      </c>
      <c r="D209" s="89">
        <f>D32/'Total Funds Spent &amp; Transferred'!V32</f>
        <v>2.7152951221314222E-2</v>
      </c>
      <c r="E209" s="89">
        <f>E32/'Total Funds Spent &amp; Transferred'!W32</f>
        <v>4.0076402737991686E-2</v>
      </c>
      <c r="F209" s="89">
        <f>F32/'Total Funds Spent &amp; Transferred'!X32</f>
        <v>4.9543514968604645E-2</v>
      </c>
      <c r="G209" s="89">
        <f>G32/'Total Funds Spent &amp; Transferred'!Y32</f>
        <v>5.8714530388246304E-2</v>
      </c>
      <c r="H209" s="89">
        <f>H32/'Total Funds Spent &amp; Transferred'!Z32</f>
        <v>8.0086530650201521E-2</v>
      </c>
    </row>
    <row r="210" spans="1:8">
      <c r="A210" s="51" t="s">
        <v>127</v>
      </c>
      <c r="B210" s="89">
        <f>B33/'Total Funds Spent &amp; Transferred'!T33</f>
        <v>0</v>
      </c>
      <c r="C210" s="89">
        <f>C33/'Total Funds Spent &amp; Transferred'!U33</f>
        <v>0.23850781105861099</v>
      </c>
      <c r="D210" s="89">
        <f>D33/'Total Funds Spent &amp; Transferred'!V33</f>
        <v>0.14241671012396981</v>
      </c>
      <c r="E210" s="89">
        <f>E33/'Total Funds Spent &amp; Transferred'!W33</f>
        <v>0.15129592468976566</v>
      </c>
      <c r="F210" s="89">
        <f>F33/'Total Funds Spent &amp; Transferred'!X33</f>
        <v>0.21713898257055275</v>
      </c>
      <c r="G210" s="89">
        <f>G33/'Total Funds Spent &amp; Transferred'!Y33</f>
        <v>0.24778132910319731</v>
      </c>
      <c r="H210" s="89">
        <f>H33/'Total Funds Spent &amp; Transferred'!Z33</f>
        <v>0.26849430140867842</v>
      </c>
    </row>
    <row r="211" spans="1:8">
      <c r="A211" s="51" t="s">
        <v>128</v>
      </c>
      <c r="B211" s="89">
        <f>B34/'Total Funds Spent &amp; Transferred'!T34</f>
        <v>5.288740754632721E-2</v>
      </c>
      <c r="C211" s="89">
        <f>C34/'Total Funds Spent &amp; Transferred'!U34</f>
        <v>1.0625786005166693E-2</v>
      </c>
      <c r="D211" s="89">
        <f>D34/'Total Funds Spent &amp; Transferred'!V34</f>
        <v>4.9818498484880992E-2</v>
      </c>
      <c r="E211" s="89">
        <f>E34/'Total Funds Spent &amp; Transferred'!W34</f>
        <v>6.2953787702722808E-2</v>
      </c>
      <c r="F211" s="89">
        <f>F34/'Total Funds Spent &amp; Transferred'!X34</f>
        <v>6.1123133619556673E-2</v>
      </c>
      <c r="G211" s="89">
        <f>G34/'Total Funds Spent &amp; Transferred'!Y34</f>
        <v>5.6416064942284863E-2</v>
      </c>
      <c r="H211" s="89">
        <f>H34/'Total Funds Spent &amp; Transferred'!Z34</f>
        <v>4.7188892090080592E-2</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7.3934816138276492E-4</v>
      </c>
      <c r="C213" s="89">
        <f>C36/'Total Funds Spent &amp; Transferred'!U36</f>
        <v>2.9411653536306369E-3</v>
      </c>
      <c r="D213" s="89">
        <f>D36/'Total Funds Spent &amp; Transferred'!V36</f>
        <v>3.11900219711027E-3</v>
      </c>
      <c r="E213" s="89">
        <f>E36/'Total Funds Spent &amp; Transferred'!W36</f>
        <v>3.5263726958428407E-3</v>
      </c>
      <c r="F213" s="89">
        <f>F36/'Total Funds Spent &amp; Transferred'!X36</f>
        <v>1.3648038061250568E-3</v>
      </c>
      <c r="G213" s="89">
        <f>G36/'Total Funds Spent &amp; Transferred'!Y36</f>
        <v>3.3390326657269723E-3</v>
      </c>
      <c r="H213" s="89">
        <f>H36/'Total Funds Spent &amp; Transferred'!Z36</f>
        <v>2.1981138564581585E-3</v>
      </c>
    </row>
    <row r="214" spans="1:8">
      <c r="A214" s="51" t="s">
        <v>132</v>
      </c>
      <c r="B214" s="89">
        <f>B37/'Total Funds Spent &amp; Transferred'!T37</f>
        <v>6.168829806186106E-2</v>
      </c>
      <c r="C214" s="89">
        <f>C37/'Total Funds Spent &amp; Transferred'!U37</f>
        <v>5.1026913934601743E-2</v>
      </c>
      <c r="D214" s="89">
        <f>D37/'Total Funds Spent &amp; Transferred'!V37</f>
        <v>5.6990875039489977E-2</v>
      </c>
      <c r="E214" s="89">
        <f>E37/'Total Funds Spent &amp; Transferred'!W37</f>
        <v>4.5875384791260972E-2</v>
      </c>
      <c r="F214" s="89">
        <f>F37/'Total Funds Spent &amp; Transferred'!X37</f>
        <v>6.432678761042554E-2</v>
      </c>
      <c r="G214" s="89">
        <f>G37/'Total Funds Spent &amp; Transferred'!Y37</f>
        <v>6.7604608259302673E-2</v>
      </c>
      <c r="H214" s="89">
        <f>H37/'Total Funds Spent &amp; Transferred'!Z37</f>
        <v>6.8068489826748624E-2</v>
      </c>
    </row>
    <row r="215" spans="1:8">
      <c r="A215" s="51" t="s">
        <v>75</v>
      </c>
      <c r="B215" s="89">
        <f>B38/'Total Funds Spent &amp; Transferred'!T38</f>
        <v>0.21350446724773717</v>
      </c>
      <c r="C215" s="89">
        <f>C38/'Total Funds Spent &amp; Transferred'!U38</f>
        <v>0.20751033336702052</v>
      </c>
      <c r="D215" s="89">
        <f>D38/'Total Funds Spent &amp; Transferred'!V38</f>
        <v>0.21833414578099652</v>
      </c>
      <c r="E215" s="89">
        <f>E38/'Total Funds Spent &amp; Transferred'!W38</f>
        <v>0.20811713967479809</v>
      </c>
      <c r="F215" s="89">
        <f>F38/'Total Funds Spent &amp; Transferred'!X38</f>
        <v>0.23330713287933591</v>
      </c>
      <c r="G215" s="89">
        <f>G38/'Total Funds Spent &amp; Transferred'!Y38</f>
        <v>0.2325312409889829</v>
      </c>
      <c r="H215" s="89">
        <f>H38/'Total Funds Spent &amp; Transferred'!Z38</f>
        <v>0.25992036239984934</v>
      </c>
    </row>
    <row r="216" spans="1:8">
      <c r="A216" s="51" t="s">
        <v>133</v>
      </c>
      <c r="B216" s="89">
        <f>B39/'Total Funds Spent &amp; Transferred'!T39</f>
        <v>0.61770842584032348</v>
      </c>
      <c r="C216" s="89">
        <f>C39/'Total Funds Spent &amp; Transferred'!U39</f>
        <v>0.63801755677574234</v>
      </c>
      <c r="D216" s="89">
        <f>D39/'Total Funds Spent &amp; Transferred'!V39</f>
        <v>0.5359168149865694</v>
      </c>
      <c r="E216" s="89">
        <f>E39/'Total Funds Spent &amp; Transferred'!W39</f>
        <v>0.66638671973817376</v>
      </c>
      <c r="F216" s="89">
        <f>F39/'Total Funds Spent &amp; Transferred'!X39</f>
        <v>0.57590036498690533</v>
      </c>
      <c r="G216" s="89">
        <f>G39/'Total Funds Spent &amp; Transferred'!Y39</f>
        <v>0.61831866626895726</v>
      </c>
      <c r="H216" s="89">
        <f>H39/'Total Funds Spent &amp; Transferred'!Z39</f>
        <v>0.50334863037257049</v>
      </c>
    </row>
    <row r="217" spans="1:8">
      <c r="A217" s="51" t="s">
        <v>134</v>
      </c>
      <c r="B217" s="89">
        <f>B40/'Total Funds Spent &amp; Transferred'!T40</f>
        <v>6.7900556205830707E-3</v>
      </c>
      <c r="C217" s="89">
        <f>C40/'Total Funds Spent &amp; Transferred'!U40</f>
        <v>7.8921472701243486E-3</v>
      </c>
      <c r="D217" s="89">
        <f>D40/'Total Funds Spent &amp; Transferred'!V40</f>
        <v>9.8066491712325704E-3</v>
      </c>
      <c r="E217" s="89">
        <f>E40/'Total Funds Spent &amp; Transferred'!W40</f>
        <v>1.0523482348011749E-2</v>
      </c>
      <c r="F217" s="89">
        <f>F40/'Total Funds Spent &amp; Transferred'!X40</f>
        <v>1.7431504324923727E-2</v>
      </c>
      <c r="G217" s="89">
        <f>G40/'Total Funds Spent &amp; Transferred'!Y40</f>
        <v>1.5229097717452367E-2</v>
      </c>
      <c r="H217" s="89">
        <f>H40/'Total Funds Spent &amp; Transferred'!Z40</f>
        <v>1.59886411763502E-2</v>
      </c>
    </row>
    <row r="218" spans="1:8">
      <c r="A218" s="51" t="s">
        <v>136</v>
      </c>
      <c r="B218" s="89">
        <f>B41/'Total Funds Spent &amp; Transferred'!T41</f>
        <v>8.1485100151105369E-2</v>
      </c>
      <c r="C218" s="89">
        <f>C41/'Total Funds Spent &amp; Transferred'!U41</f>
        <v>8.2204792489175879E-2</v>
      </c>
      <c r="D218" s="89">
        <f>D41/'Total Funds Spent &amp; Transferred'!V41</f>
        <v>9.1833569570310219E-2</v>
      </c>
      <c r="E218" s="89">
        <f>E41/'Total Funds Spent &amp; Transferred'!W41</f>
        <v>9.7503668653626974E-2</v>
      </c>
      <c r="F218" s="89">
        <f>F41/'Total Funds Spent &amp; Transferred'!X41</f>
        <v>0.14993820471467459</v>
      </c>
      <c r="G218" s="89">
        <f>G41/'Total Funds Spent &amp; Transferred'!Y41</f>
        <v>9.2672490551813438E-2</v>
      </c>
      <c r="H218" s="89">
        <f>H41/'Total Funds Spent &amp; Transferred'!Z41</f>
        <v>6.9902548469195927E-2</v>
      </c>
    </row>
    <row r="219" spans="1:8">
      <c r="A219" s="51" t="s">
        <v>145</v>
      </c>
      <c r="B219" s="89">
        <f>B42/'Total Funds Spent &amp; Transferred'!T42</f>
        <v>2.3142771533438487E-2</v>
      </c>
      <c r="C219" s="89">
        <f>C42/'Total Funds Spent &amp; Transferred'!U42</f>
        <v>3.5401042837627981E-2</v>
      </c>
      <c r="D219" s="89">
        <f>D42/'Total Funds Spent &amp; Transferred'!V42</f>
        <v>4.2145146373188148E-2</v>
      </c>
      <c r="E219" s="89">
        <f>E42/'Total Funds Spent &amp; Transferred'!W42</f>
        <v>5.2770171405287204E-2</v>
      </c>
      <c r="F219" s="89">
        <f>F42/'Total Funds Spent &amp; Transferred'!X42</f>
        <v>5.7964503438718472E-2</v>
      </c>
      <c r="G219" s="89">
        <f>G42/'Total Funds Spent &amp; Transferred'!Y42</f>
        <v>5.8987544186162311E-2</v>
      </c>
      <c r="H219" s="89">
        <f>H42/'Total Funds Spent &amp; Transferred'!Z42</f>
        <v>2.2618615262559462E-2</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0.1894267233534776</v>
      </c>
      <c r="D221" s="89">
        <f>D44/'Total Funds Spent &amp; Transferred'!V44</f>
        <v>0.1645763375204661</v>
      </c>
      <c r="E221" s="89">
        <f>E44/'Total Funds Spent &amp; Transferred'!W44</f>
        <v>0.13902150285335663</v>
      </c>
      <c r="F221" s="89">
        <f>F44/'Total Funds Spent &amp; Transferred'!X44</f>
        <v>0.18174789425985899</v>
      </c>
      <c r="G221" s="89">
        <f>G44/'Total Funds Spent &amp; Transferred'!Y44</f>
        <v>0.16976187639935558</v>
      </c>
      <c r="H221" s="89">
        <f>H44/'Total Funds Spent &amp; Transferred'!Z44</f>
        <v>0.14886073431567595</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3.065102624886307E-2</v>
      </c>
      <c r="F222" s="89">
        <f>F45/'Total Funds Spent &amp; Transferred'!X45</f>
        <v>4.0444740259205809E-2</v>
      </c>
      <c r="G222" s="89">
        <f>G45/'Total Funds Spent &amp; Transferred'!Y45</f>
        <v>3.0488163960007621E-2</v>
      </c>
      <c r="H222" s="89">
        <f>H45/'Total Funds Spent &amp; Transferred'!Z45</f>
        <v>2.4958520883143924E-2</v>
      </c>
    </row>
    <row r="223" spans="1:8">
      <c r="A223" s="51" t="s">
        <v>144</v>
      </c>
      <c r="B223" s="89">
        <f>B46/'Total Funds Spent &amp; Transferred'!T46</f>
        <v>3.1991561514985854E-2</v>
      </c>
      <c r="C223" s="89">
        <f>C46/'Total Funds Spent &amp; Transferred'!U46</f>
        <v>4.8500727283169114E-2</v>
      </c>
      <c r="D223" s="89">
        <f>D46/'Total Funds Spent &amp; Transferred'!V46</f>
        <v>6.6929153372693811E-2</v>
      </c>
      <c r="E223" s="89">
        <f>E46/'Total Funds Spent &amp; Transferred'!W46</f>
        <v>0.14898208930127857</v>
      </c>
      <c r="F223" s="89">
        <f>F46/'Total Funds Spent &amp; Transferred'!X46</f>
        <v>0.11417911802943005</v>
      </c>
      <c r="G223" s="89">
        <f>G46/'Total Funds Spent &amp; Transferred'!Y46</f>
        <v>0.12073623510822269</v>
      </c>
      <c r="H223" s="89">
        <f>H46/'Total Funds Spent &amp; Transferred'!Z46</f>
        <v>0.13911838454519629</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5.4297163619098136E-2</v>
      </c>
    </row>
    <row r="225" spans="1:8">
      <c r="A225" s="51" t="s">
        <v>148</v>
      </c>
      <c r="B225" s="89">
        <f>B48/'Total Funds Spent &amp; Transferred'!T48</f>
        <v>0.36562110961920596</v>
      </c>
      <c r="C225" s="89">
        <f>C48/'Total Funds Spent &amp; Transferred'!U48</f>
        <v>0.30329834566496067</v>
      </c>
      <c r="D225" s="89">
        <f>D48/'Total Funds Spent &amp; Transferred'!V48</f>
        <v>0.2989644210817673</v>
      </c>
      <c r="E225" s="89">
        <f>E48/'Total Funds Spent &amp; Transferred'!W48</f>
        <v>0.27877695218215331</v>
      </c>
      <c r="F225" s="89">
        <f>F48/'Total Funds Spent &amp; Transferred'!X48</f>
        <v>0.32685655706210215</v>
      </c>
      <c r="G225" s="89">
        <f>G48/'Total Funds Spent &amp; Transferred'!Y48</f>
        <v>0.38326464782080544</v>
      </c>
      <c r="H225" s="89">
        <f>H48/'Total Funds Spent &amp; Transferred'!Z48</f>
        <v>0.40044706920013279</v>
      </c>
    </row>
    <row r="226" spans="1:8">
      <c r="A226" s="51" t="s">
        <v>150</v>
      </c>
      <c r="B226" s="89">
        <f>B49/'Total Funds Spent &amp; Transferred'!T49</f>
        <v>4.5633005621994911E-3</v>
      </c>
      <c r="C226" s="89">
        <f>C49/'Total Funds Spent &amp; Transferred'!U49</f>
        <v>1.6047856949332386E-2</v>
      </c>
      <c r="D226" s="89">
        <f>D49/'Total Funds Spent &amp; Transferred'!V49</f>
        <v>2.8397547776880947E-2</v>
      </c>
      <c r="E226" s="89">
        <f>E49/'Total Funds Spent &amp; Transferred'!W49</f>
        <v>3.1553490929692431E-2</v>
      </c>
      <c r="F226" s="89">
        <f>F49/'Total Funds Spent &amp; Transferred'!X49</f>
        <v>1.4933288872238635E-2</v>
      </c>
      <c r="G226" s="89">
        <f>G49/'Total Funds Spent &amp; Transferred'!Y49</f>
        <v>1.3947533157918711E-2</v>
      </c>
      <c r="H226" s="89">
        <f>H49/'Total Funds Spent &amp; Transferred'!Z49</f>
        <v>1.150295568215395E-2</v>
      </c>
    </row>
    <row r="227" spans="1:8">
      <c r="A227" s="51" t="s">
        <v>152</v>
      </c>
      <c r="B227" s="89">
        <f>B50/'Total Funds Spent &amp; Transferred'!T50</f>
        <v>3.5003339580352393E-2</v>
      </c>
      <c r="C227" s="89">
        <f>C50/'Total Funds Spent &amp; Transferred'!U50</f>
        <v>5.0480106278462743E-2</v>
      </c>
      <c r="D227" s="89">
        <f>D50/'Total Funds Spent &amp; Transferred'!V50</f>
        <v>5.6623291370862271E-2</v>
      </c>
      <c r="E227" s="89">
        <f>E50/'Total Funds Spent &amp; Transferred'!W50</f>
        <v>6.1812694371283915E-2</v>
      </c>
      <c r="F227" s="89">
        <f>F50/'Total Funds Spent &amp; Transferred'!X50</f>
        <v>7.2785537782425469E-2</v>
      </c>
      <c r="G227" s="89">
        <f>G50/'Total Funds Spent &amp; Transferred'!Y50</f>
        <v>8.828428600930488E-2</v>
      </c>
      <c r="H227" s="89">
        <f>H50/'Total Funds Spent &amp; Transferred'!Z50</f>
        <v>8.5134304583426107E-2</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2.925127877452165E-2</v>
      </c>
      <c r="F228" s="89">
        <f>F51/'Total Funds Spent &amp; Transferred'!X51</f>
        <v>0.19186347363693046</v>
      </c>
      <c r="G228" s="89">
        <f>G51/'Total Funds Spent &amp; Transferred'!Y51</f>
        <v>0.18995694997891299</v>
      </c>
      <c r="H228" s="89">
        <f>H51/'Total Funds Spent &amp; Transferred'!Z51</f>
        <v>0.18347605429889891</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4.1187442165320958E-3</v>
      </c>
      <c r="G229" s="89">
        <f>G52/'Total Funds Spent &amp; Transferred'!Y52</f>
        <v>2.6882051196998068E-2</v>
      </c>
      <c r="H229" s="89">
        <f>H52/'Total Funds Spent &amp; Transferred'!Z52</f>
        <v>3.2776353812079329E-2</v>
      </c>
    </row>
    <row r="230" spans="1:8">
      <c r="A230" s="51" t="s">
        <v>155</v>
      </c>
      <c r="B230" s="89">
        <f>B53/'Total Funds Spent &amp; Transferred'!T53</f>
        <v>0.1030016896449882</v>
      </c>
      <c r="C230" s="89">
        <f>C53/'Total Funds Spent &amp; Transferred'!U53</f>
        <v>0.15342706228952993</v>
      </c>
      <c r="D230" s="89">
        <f>D53/'Total Funds Spent &amp; Transferred'!V53</f>
        <v>0.25572726422045167</v>
      </c>
      <c r="E230" s="89">
        <f>E53/'Total Funds Spent &amp; Transferred'!W53</f>
        <v>0.24990845274479537</v>
      </c>
      <c r="F230" s="89">
        <f>F53/'Total Funds Spent &amp; Transferred'!X53</f>
        <v>0.26605826015630851</v>
      </c>
      <c r="G230" s="89">
        <f>G53/'Total Funds Spent &amp; Transferred'!Y53</f>
        <v>0.18298160148954765</v>
      </c>
      <c r="H230" s="89">
        <f>H53/'Total Funds Spent &amp; Transferred'!Z53</f>
        <v>0.19344612040335121</v>
      </c>
    </row>
    <row r="231" spans="1:8">
      <c r="A231" s="51" t="s">
        <v>157</v>
      </c>
      <c r="B231" s="89">
        <f>B54/'Total Funds Spent &amp; Transferred'!T54</f>
        <v>6.3961177208886411E-3</v>
      </c>
      <c r="C231" s="89">
        <f>C54/'Total Funds Spent &amp; Transferred'!U54</f>
        <v>1.6417216923568997E-3</v>
      </c>
      <c r="D231" s="89">
        <f>D54/'Total Funds Spent &amp; Transferred'!V54</f>
        <v>7.7125729833775591E-3</v>
      </c>
      <c r="E231" s="89">
        <f>E54/'Total Funds Spent &amp; Transferred'!W54</f>
        <v>9.2314229825710987E-3</v>
      </c>
      <c r="F231" s="89">
        <f>F54/'Total Funds Spent &amp; Transferred'!X54</f>
        <v>1.1103472805873794E-2</v>
      </c>
      <c r="G231" s="89">
        <f>G54/'Total Funds Spent &amp; Transferred'!Y54</f>
        <v>1.292352920149455E-2</v>
      </c>
      <c r="H231" s="89">
        <f>H54/'Total Funds Spent &amp; Transferred'!Z54</f>
        <v>1.6469181941052617E-2</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7.4046505300382204E-2</v>
      </c>
      <c r="C233" s="89">
        <f>C56/'Total Funds Spent &amp; Transferred'!U56</f>
        <v>7.3700436413187062E-2</v>
      </c>
      <c r="D233" s="89">
        <f>D56/'Total Funds Spent &amp; Transferred'!V56</f>
        <v>7.1535711623620393E-2</v>
      </c>
      <c r="E233" s="89">
        <f>E56/'Total Funds Spent &amp; Transferred'!W56</f>
        <v>7.5103945300377672E-2</v>
      </c>
      <c r="F233" s="89">
        <f>F56/'Total Funds Spent &amp; Transferred'!X56</f>
        <v>8.3777662925497612E-2</v>
      </c>
      <c r="G233" s="89">
        <f>G56/'Total Funds Spent &amp; Transferred'!Y56</f>
        <v>8.3423642691144231E-2</v>
      </c>
      <c r="H233" s="89">
        <f>H56/'Total Funds Spent &amp; Transferred'!Z56</f>
        <v>8.9727490656069719E-2</v>
      </c>
    </row>
    <row r="234" spans="1:8">
      <c r="E234" s="89"/>
    </row>
    <row r="237" spans="1:8">
      <c r="D237" s="168"/>
    </row>
  </sheetData>
  <autoFilter ref="A180:A233" xr:uid="{00000000-0009-0000-0000-000024000000}"/>
  <mergeCells count="34">
    <mergeCell ref="B180:B181"/>
    <mergeCell ref="A121:A122"/>
    <mergeCell ref="B121:B122"/>
    <mergeCell ref="E121:E122"/>
    <mergeCell ref="C121:C122"/>
    <mergeCell ref="C180:C181"/>
    <mergeCell ref="D121:D122"/>
    <mergeCell ref="D180:D181"/>
    <mergeCell ref="E180:E181"/>
    <mergeCell ref="F180:F181"/>
    <mergeCell ref="F121:F122"/>
    <mergeCell ref="A1:A2"/>
    <mergeCell ref="A3:A4"/>
    <mergeCell ref="B3:B4"/>
    <mergeCell ref="A62:A63"/>
    <mergeCell ref="B62:B63"/>
    <mergeCell ref="C62:C63"/>
    <mergeCell ref="C3:C4"/>
    <mergeCell ref="F3:F4"/>
    <mergeCell ref="F62:F63"/>
    <mergeCell ref="E62:E63"/>
    <mergeCell ref="E3:E4"/>
    <mergeCell ref="D3:D4"/>
    <mergeCell ref="D62:D63"/>
    <mergeCell ref="A180:A181"/>
    <mergeCell ref="G3:G4"/>
    <mergeCell ref="G62:G63"/>
    <mergeCell ref="G121:G122"/>
    <mergeCell ref="G180:G181"/>
    <mergeCell ref="I4:K4"/>
    <mergeCell ref="H3:H4"/>
    <mergeCell ref="H62:H63"/>
    <mergeCell ref="H121:H122"/>
    <mergeCell ref="H180:H181"/>
  </mergeCells>
  <phoneticPr fontId="39"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G152"/>
  <sheetViews>
    <sheetView topLeftCell="A41" workbookViewId="0">
      <selection activeCell="C3" sqref="C3"/>
    </sheetView>
  </sheetViews>
  <sheetFormatPr defaultColWidth="8.85546875" defaultRowHeight="14.45"/>
  <cols>
    <col min="1" max="1" width="5.42578125" customWidth="1"/>
    <col min="2" max="2" width="14.7109375" customWidth="1"/>
    <col min="3" max="4" width="13.42578125" customWidth="1"/>
    <col min="5" max="6" width="13.42578125" bestFit="1" customWidth="1"/>
    <col min="7" max="7" width="14" bestFit="1" customWidth="1"/>
    <col min="8" max="8" width="15.42578125" customWidth="1"/>
    <col min="9" max="9" width="11.42578125" bestFit="1" customWidth="1"/>
    <col min="10" max="12" width="15.42578125" customWidth="1"/>
    <col min="13" max="13" width="12.42578125" customWidth="1"/>
    <col min="14" max="17" width="15.42578125" customWidth="1"/>
    <col min="18" max="18" width="17.42578125" customWidth="1"/>
    <col min="19" max="19" width="9.42578125" customWidth="1"/>
    <col min="20" max="21" width="11.42578125" bestFit="1" customWidth="1"/>
  </cols>
  <sheetData>
    <row r="1" spans="2:6">
      <c r="F1" s="74" t="str">
        <f>IF(F2="Tennessee","Note: Insert Tennessee Note Here","")</f>
        <v/>
      </c>
    </row>
    <row r="3" spans="2:6">
      <c r="B3" s="1" t="s">
        <v>176</v>
      </c>
      <c r="C3" s="3" t="s">
        <v>84</v>
      </c>
      <c r="D3" s="1" t="s">
        <v>177</v>
      </c>
      <c r="F3" s="4"/>
    </row>
    <row r="22" spans="1:33">
      <c r="B22" s="5"/>
      <c r="C22" s="5"/>
      <c r="D22" s="5"/>
      <c r="E22" s="5"/>
      <c r="F22" s="5"/>
      <c r="G22" s="5"/>
      <c r="H22" s="5"/>
    </row>
    <row r="23" spans="1:33">
      <c r="B23" s="6"/>
      <c r="C23" s="6"/>
      <c r="D23" s="6"/>
      <c r="E23" s="6"/>
      <c r="F23" s="6"/>
      <c r="G23" s="7"/>
      <c r="H23" s="5"/>
      <c r="AB23" s="1" t="s">
        <v>178</v>
      </c>
    </row>
    <row r="24" spans="1:33" ht="72.599999999999994">
      <c r="A24" s="330"/>
      <c r="B24" s="8" t="s">
        <v>179</v>
      </c>
      <c r="C24" s="9" t="s">
        <v>180</v>
      </c>
      <c r="D24" s="10" t="s">
        <v>181</v>
      </c>
      <c r="E24" s="10" t="s">
        <v>182</v>
      </c>
      <c r="F24" s="11" t="s">
        <v>183</v>
      </c>
      <c r="G24" s="12" t="s">
        <v>160</v>
      </c>
      <c r="H24" s="13" t="s">
        <v>184</v>
      </c>
      <c r="I24" s="330"/>
      <c r="J24" s="14" t="s">
        <v>185</v>
      </c>
      <c r="K24" s="15" t="s">
        <v>186</v>
      </c>
      <c r="L24" s="15" t="s">
        <v>187</v>
      </c>
      <c r="M24" s="330"/>
      <c r="N24" s="16" t="s">
        <v>188</v>
      </c>
      <c r="O24" s="17" t="s">
        <v>189</v>
      </c>
      <c r="P24" s="16" t="s">
        <v>190</v>
      </c>
      <c r="Q24" s="16" t="s">
        <v>191</v>
      </c>
      <c r="R24" s="18" t="s">
        <v>192</v>
      </c>
      <c r="AB24" s="19" t="s">
        <v>193</v>
      </c>
      <c r="AC24" s="19" t="s">
        <v>160</v>
      </c>
      <c r="AD24" s="19" t="s">
        <v>194</v>
      </c>
      <c r="AE24" s="19" t="s">
        <v>195</v>
      </c>
      <c r="AF24" s="19" t="s">
        <v>196</v>
      </c>
      <c r="AG24" s="19" t="s">
        <v>197</v>
      </c>
    </row>
    <row r="25" spans="1:33">
      <c r="A25" s="20" t="s">
        <v>198</v>
      </c>
      <c r="B25" s="21">
        <f>IF(VLOOKUP($C$3,'Total Funds Spent'!$A$64:$T$115,AB25,FALSE)&gt;0,VLOOKUP($C$3,'Total Funds Spent'!$A$64:$T$115,AB25,FALSE),0)</f>
        <v>13895421</v>
      </c>
      <c r="C25" s="21">
        <f>IF(VLOOKUP($C$3,'Transferred out of TANF'!$A$5:$T$56,$AC25,FALSE)&gt;0, VLOOKUP($C$3,'Transferred out of TANF'!$A$5:$T$56,$AC25,FALSE), 0)</f>
        <v>0</v>
      </c>
      <c r="D25" s="21">
        <f>IF(VLOOKUP($C$3,'Transferred to SSBG'!$A$5:$T$56,$AC25,FALSE)&gt;0, VLOOKUP($C$3,'Transferred to SSBG'!$A$5:$T$56,$AC25,FALSE), 0)</f>
        <v>0</v>
      </c>
      <c r="E25" s="21">
        <f>IF(VLOOKUP($C$3,'Transferred to CCDF'!$A$5:$T$56,$AC25,FALSE)&gt;0, VLOOKUP($C$3,'Transferred to CCDF'!$A$5:$T$56,$AC25,FALSE), 0)</f>
        <v>0</v>
      </c>
      <c r="F25" s="21">
        <f t="shared" ref="F25" si="0">C25+B25</f>
        <v>13895421</v>
      </c>
      <c r="G25" s="21">
        <f>IF(VLOOKUP($C$3,'Total Funds Spent'!$A$123:$T$174,$AC25,FALSE)&gt;0,VLOOKUP($C$3,'Total Funds Spent'!$A$123:$T$174,$AC25,FALSE),0)</f>
        <v>13260170</v>
      </c>
      <c r="H25" s="21">
        <f t="shared" ref="H25:H38" si="1">F25+G25</f>
        <v>27155591</v>
      </c>
      <c r="J25" s="22">
        <f>VLOOKUP(C$3,'Unadjusted SFAG &amp; MOE'!$A$4:$E$55,AD25,FALSE)</f>
        <v>63609072</v>
      </c>
      <c r="K25" s="22">
        <f>VLOOKUP($C$3,'Unadjusted SFAG &amp; MOE'!$A$4:$G$55,AE25,FALSE)</f>
        <v>112551474</v>
      </c>
      <c r="L25" s="22">
        <f>VLOOKUP($C$3,'Unadjusted SFAG &amp; MOE'!$A$4:$G$55,AF25,FALSE)</f>
        <v>115814301</v>
      </c>
      <c r="N25" s="23">
        <f>VLOOKUP($C$3,'Unadjusted SFAG &amp; MOE'!$A$4:$G$55,4,FALSE)</f>
        <v>48942402</v>
      </c>
      <c r="O25" s="23">
        <f>VLOOKUP($C$3,'Unadjusted SFAG &amp; MOE'!$A$4:$G$55,5,FALSE)</f>
        <v>52205229</v>
      </c>
      <c r="P25" s="23">
        <f t="shared" ref="P25:P39" si="2">G25-N25</f>
        <v>-35682232</v>
      </c>
      <c r="Q25" s="23">
        <f t="shared" ref="Q25:Q39" si="3">G25-O25</f>
        <v>-38945059</v>
      </c>
      <c r="R25" s="24">
        <f t="shared" ref="R25:R39" si="4">G25/(N25/0.75)</f>
        <v>0.20320064184835063</v>
      </c>
      <c r="AB25">
        <v>2</v>
      </c>
      <c r="AC25">
        <v>2</v>
      </c>
      <c r="AD25">
        <v>2</v>
      </c>
      <c r="AE25">
        <v>6</v>
      </c>
      <c r="AF25">
        <v>7</v>
      </c>
      <c r="AG25">
        <v>13</v>
      </c>
    </row>
    <row r="26" spans="1:33">
      <c r="A26" s="20" t="s">
        <v>199</v>
      </c>
      <c r="B26" s="21">
        <f>IF(VLOOKUP($C$3,'Total Funds Spent'!$A$64:$T$115,AB26,FALSE)&gt;0,VLOOKUP($C$3,'Total Funds Spent'!$A$64:$T$115,AB26,FALSE),0)</f>
        <v>48660145</v>
      </c>
      <c r="C26" s="21">
        <f>IF(VLOOKUP($C$3,'Transferred out of TANF'!$A$5:$T$56,$AC26,FALSE)&gt;0, VLOOKUP($C$3,'Transferred out of TANF'!$A$5:$T$56,$AC26,FALSE), 0)</f>
        <v>4816300</v>
      </c>
      <c r="D26" s="21">
        <f>IF(VLOOKUP($C$3,'Transferred to SSBG'!$A$5:$T$56,$AC26,FALSE)&gt;0, VLOOKUP($C$3,'Transferred to SSBG'!$A$5:$T$56,$AC26,FALSE), 0)</f>
        <v>3216300</v>
      </c>
      <c r="E26" s="21">
        <f>IF(VLOOKUP($C$3,'Transferred to CCDF'!$A$5:$T$56,$AC26,FALSE)&gt;0, VLOOKUP($C$3,'Transferred to CCDF'!$A$5:$T$56,$AC26,FALSE), 0)</f>
        <v>1600000</v>
      </c>
      <c r="F26" s="21">
        <f t="shared" ref="F26:F41" si="5">C26+B26</f>
        <v>53476445</v>
      </c>
      <c r="G26" s="21">
        <f>IF(VLOOKUP($C$3,'Total Funds Spent'!$A$123:$T$174,$AC26,FALSE)&gt;0,VLOOKUP($C$3,'Total Funds Spent'!$A$123:$T$174,$AC26,FALSE),0)</f>
        <v>52224766</v>
      </c>
      <c r="H26" s="21">
        <f t="shared" si="1"/>
        <v>105701211</v>
      </c>
      <c r="J26" s="22">
        <f>VLOOKUP(C$3,'Unadjusted SFAG &amp; MOE'!$A$4:$E$55,AD26,FALSE)</f>
        <v>63609072</v>
      </c>
      <c r="K26" s="22">
        <f>VLOOKUP($C$3,'Unadjusted SFAG &amp; MOE'!$A$4:$G$55,AE26,FALSE)</f>
        <v>112551474</v>
      </c>
      <c r="L26" s="22">
        <f>VLOOKUP($C$3,'Unadjusted SFAG &amp; MOE'!$A$4:$G$55,AF26,FALSE)</f>
        <v>115814301</v>
      </c>
      <c r="N26" s="23">
        <f>VLOOKUP($C$3,'Unadjusted SFAG &amp; MOE'!$A$4:$G$55,4,FALSE)</f>
        <v>48942402</v>
      </c>
      <c r="O26" s="23">
        <f>VLOOKUP($C$3,'Unadjusted SFAG &amp; MOE'!$A$4:$G$55,5,FALSE)</f>
        <v>52205229</v>
      </c>
      <c r="P26" s="23">
        <f t="shared" si="2"/>
        <v>3282364</v>
      </c>
      <c r="Q26" s="23">
        <f t="shared" si="3"/>
        <v>19537</v>
      </c>
      <c r="R26" s="24">
        <f t="shared" si="4"/>
        <v>0.80029939070011313</v>
      </c>
      <c r="AB26">
        <v>3</v>
      </c>
      <c r="AC26">
        <v>3</v>
      </c>
      <c r="AD26">
        <v>2</v>
      </c>
      <c r="AE26">
        <v>6</v>
      </c>
      <c r="AF26">
        <v>7</v>
      </c>
      <c r="AG26">
        <v>13</v>
      </c>
    </row>
    <row r="27" spans="1:33">
      <c r="A27" s="20" t="s">
        <v>200</v>
      </c>
      <c r="B27" s="21">
        <f>IF(VLOOKUP($C$3,'Total Funds Spent'!$A$64:$T$115,AB27,FALSE)&gt;0,VLOOKUP($C$3,'Total Funds Spent'!$A$64:$T$115,AB27,FALSE),0)</f>
        <v>38532667</v>
      </c>
      <c r="C27" s="21">
        <f>IF(VLOOKUP($C$3,'Transferred out of TANF'!$A$5:$T$56,$AC27,FALSE)&gt;0, VLOOKUP($C$3,'Transferred out of TANF'!$A$5:$T$56,$AC27,FALSE), 0)</f>
        <v>36012075</v>
      </c>
      <c r="D27" s="21">
        <f>IF(VLOOKUP($C$3,'Transferred to SSBG'!$A$5:$T$56,$AC27,FALSE)&gt;0, VLOOKUP($C$3,'Transferred to SSBG'!$A$5:$T$56,$AC27,FALSE), 0)</f>
        <v>5551200</v>
      </c>
      <c r="E27" s="21">
        <f>IF(VLOOKUP($C$3,'Transferred to CCDF'!$A$5:$T$56,$AC27,FALSE)&gt;0, VLOOKUP($C$3,'Transferred to CCDF'!$A$5:$T$56,$AC27,FALSE), 0)</f>
        <v>30460875</v>
      </c>
      <c r="F27" s="21">
        <f t="shared" si="5"/>
        <v>74544742</v>
      </c>
      <c r="G27" s="21">
        <f>IF(VLOOKUP($C$3,'Total Funds Spent'!$A$123:$T$174,$AC27,FALSE)&gt;0,VLOOKUP($C$3,'Total Funds Spent'!$A$123:$T$174,$AC27,FALSE),0)</f>
        <v>50200164</v>
      </c>
      <c r="H27" s="21">
        <f t="shared" si="1"/>
        <v>124744906</v>
      </c>
      <c r="J27" s="22">
        <f>VLOOKUP(C$3,'Unadjusted SFAG &amp; MOE'!$A$4:$E$55,AD27,FALSE)</f>
        <v>63609072</v>
      </c>
      <c r="K27" s="22">
        <f>VLOOKUP($C$3,'Unadjusted SFAG &amp; MOE'!$A$4:$G$55,AE27,FALSE)</f>
        <v>112551474</v>
      </c>
      <c r="L27" s="22">
        <f>VLOOKUP($C$3,'Unadjusted SFAG &amp; MOE'!$A$4:$G$55,AF27,FALSE)</f>
        <v>115814301</v>
      </c>
      <c r="N27" s="23">
        <f>VLOOKUP($C$3,'Unadjusted SFAG &amp; MOE'!$A$4:$G$55,4,FALSE)</f>
        <v>48942402</v>
      </c>
      <c r="O27" s="23">
        <f>VLOOKUP($C$3,'Unadjusted SFAG &amp; MOE'!$A$4:$G$55,5,FALSE)</f>
        <v>52205229</v>
      </c>
      <c r="P27" s="23">
        <f t="shared" si="2"/>
        <v>1257762</v>
      </c>
      <c r="Q27" s="23">
        <f t="shared" si="3"/>
        <v>-2005065</v>
      </c>
      <c r="R27" s="24">
        <f t="shared" si="4"/>
        <v>0.76927411531620371</v>
      </c>
      <c r="AB27">
        <v>4</v>
      </c>
      <c r="AC27">
        <v>4</v>
      </c>
      <c r="AD27">
        <v>2</v>
      </c>
      <c r="AE27">
        <v>6</v>
      </c>
      <c r="AF27">
        <v>7</v>
      </c>
      <c r="AG27">
        <v>13</v>
      </c>
    </row>
    <row r="28" spans="1:33">
      <c r="A28" s="20" t="s">
        <v>201</v>
      </c>
      <c r="B28" s="21">
        <f>IF(VLOOKUP($C$3,'Total Funds Spent'!$A$64:$T$115,AB28,FALSE)&gt;0,VLOOKUP($C$3,'Total Funds Spent'!$A$64:$T$115,AB28,FALSE),0)</f>
        <v>43179755</v>
      </c>
      <c r="C28" s="21">
        <f>IF(VLOOKUP($C$3,'Transferred out of TANF'!$A$5:$T$56,$AC28,FALSE)&gt;0, VLOOKUP($C$3,'Transferred out of TANF'!$A$5:$T$56,$AC28,FALSE), 0)</f>
        <v>19658550</v>
      </c>
      <c r="D28" s="21">
        <f>IF(VLOOKUP($C$3,'Transferred to SSBG'!$A$5:$T$56,$AC28,FALSE)&gt;0, VLOOKUP($C$3,'Transferred to SSBG'!$A$5:$T$56,$AC28,FALSE), 0)</f>
        <v>6523650</v>
      </c>
      <c r="E28" s="21">
        <f>IF(VLOOKUP($C$3,'Transferred to CCDF'!$A$5:$T$56,$AC28,FALSE)&gt;0, VLOOKUP($C$3,'Transferred to CCDF'!$A$5:$T$56,$AC28,FALSE), 0)</f>
        <v>13134900</v>
      </c>
      <c r="F28" s="21">
        <f t="shared" si="5"/>
        <v>62838305</v>
      </c>
      <c r="G28" s="21">
        <f>IF(VLOOKUP($C$3,'Total Funds Spent'!$A$123:$T$174,$AC28,FALSE)&gt;0,VLOOKUP($C$3,'Total Funds Spent'!$A$123:$T$174,$AC28,FALSE),0)</f>
        <v>50247280</v>
      </c>
      <c r="H28" s="21">
        <f t="shared" si="1"/>
        <v>113085585</v>
      </c>
      <c r="J28" s="22">
        <f>VLOOKUP(C$3,'Unadjusted SFAG &amp; MOE'!$A$4:$E$55,AD28,FALSE)</f>
        <v>63609072</v>
      </c>
      <c r="K28" s="22">
        <f>VLOOKUP($C$3,'Unadjusted SFAG &amp; MOE'!$A$4:$G$55,AE28,FALSE)</f>
        <v>112551474</v>
      </c>
      <c r="L28" s="22">
        <f>VLOOKUP($C$3,'Unadjusted SFAG &amp; MOE'!$A$4:$G$55,AF28,FALSE)</f>
        <v>115814301</v>
      </c>
      <c r="N28" s="23">
        <f>VLOOKUP($C$3,'Unadjusted SFAG &amp; MOE'!$A$4:$G$55,4,FALSE)</f>
        <v>48942402</v>
      </c>
      <c r="O28" s="23">
        <f>VLOOKUP($C$3,'Unadjusted SFAG &amp; MOE'!$A$4:$G$55,5,FALSE)</f>
        <v>52205229</v>
      </c>
      <c r="P28" s="23">
        <f t="shared" si="2"/>
        <v>1304878</v>
      </c>
      <c r="Q28" s="23">
        <f t="shared" si="3"/>
        <v>-1957949</v>
      </c>
      <c r="R28" s="24">
        <f t="shared" si="4"/>
        <v>0.7699961272844762</v>
      </c>
      <c r="AB28">
        <v>5</v>
      </c>
      <c r="AC28">
        <v>5</v>
      </c>
      <c r="AD28">
        <v>2</v>
      </c>
      <c r="AE28">
        <v>6</v>
      </c>
      <c r="AF28">
        <v>7</v>
      </c>
      <c r="AG28">
        <v>13</v>
      </c>
    </row>
    <row r="29" spans="1:33">
      <c r="A29" s="20" t="s">
        <v>202</v>
      </c>
      <c r="B29" s="21">
        <f>IF(VLOOKUP($C$3,'Total Funds Spent'!$A$64:$T$115,AB29,FALSE)&gt;0,VLOOKUP($C$3,'Total Funds Spent'!$A$64:$T$115,AB29,FALSE),0)</f>
        <v>38199588</v>
      </c>
      <c r="C29" s="21">
        <f>IF(VLOOKUP($C$3,'Transferred out of TANF'!$A$5:$T$56,$AC29,FALSE)&gt;0, VLOOKUP($C$3,'Transferred out of TANF'!$A$5:$T$56,$AC29,FALSE), 0)</f>
        <v>17928900</v>
      </c>
      <c r="D29" s="21">
        <f>IF(VLOOKUP($C$3,'Transferred to SSBG'!$A$5:$T$56,$AC29,FALSE)&gt;0, VLOOKUP($C$3,'Transferred to SSBG'!$A$5:$T$56,$AC29,FALSE), 0)</f>
        <v>4716500</v>
      </c>
      <c r="E29" s="21">
        <f>IF(VLOOKUP($C$3,'Transferred to CCDF'!$A$5:$T$56,$AC29,FALSE)&gt;0, VLOOKUP($C$3,'Transferred to CCDF'!$A$5:$T$56,$AC29,FALSE), 0)</f>
        <v>13212400</v>
      </c>
      <c r="F29" s="21">
        <f t="shared" si="5"/>
        <v>56128488</v>
      </c>
      <c r="G29" s="21">
        <f>IF(VLOOKUP($C$3,'Total Funds Spent'!$A$123:$T$174,$AC29,FALSE)&gt;0,VLOOKUP($C$3,'Total Funds Spent'!$A$123:$T$174,$AC29,FALSE),0)</f>
        <v>47366712</v>
      </c>
      <c r="H29" s="21">
        <f t="shared" si="1"/>
        <v>103495200</v>
      </c>
      <c r="J29" s="22">
        <f>VLOOKUP(C$3,'Unadjusted SFAG &amp; MOE'!$A$4:$E$55,AD29,FALSE)</f>
        <v>63609072</v>
      </c>
      <c r="K29" s="22">
        <f>VLOOKUP($C$3,'Unadjusted SFAG &amp; MOE'!$A$4:$G$55,AE29,FALSE)</f>
        <v>112551474</v>
      </c>
      <c r="L29" s="22">
        <f>VLOOKUP($C$3,'Unadjusted SFAG &amp; MOE'!$A$4:$G$55,AF29,FALSE)</f>
        <v>115814301</v>
      </c>
      <c r="N29" s="23">
        <f>VLOOKUP($C$3,'Unadjusted SFAG &amp; MOE'!$A$4:$G$55,4,FALSE)</f>
        <v>48942402</v>
      </c>
      <c r="O29" s="23">
        <f>VLOOKUP($C$3,'Unadjusted SFAG &amp; MOE'!$A$4:$G$55,5,FALSE)</f>
        <v>52205229</v>
      </c>
      <c r="P29" s="23">
        <f t="shared" si="2"/>
        <v>-1575690</v>
      </c>
      <c r="Q29" s="23">
        <f t="shared" si="3"/>
        <v>-4838517</v>
      </c>
      <c r="R29" s="24">
        <f t="shared" si="4"/>
        <v>0.72585391293218504</v>
      </c>
      <c r="AB29">
        <v>6</v>
      </c>
      <c r="AC29">
        <v>6</v>
      </c>
      <c r="AD29">
        <v>2</v>
      </c>
      <c r="AE29">
        <v>6</v>
      </c>
      <c r="AF29">
        <v>7</v>
      </c>
      <c r="AG29">
        <v>13</v>
      </c>
    </row>
    <row r="30" spans="1:33">
      <c r="A30" s="20" t="s">
        <v>203</v>
      </c>
      <c r="B30" s="21">
        <f>IF(VLOOKUP($C$3,'Total Funds Spent'!$A$64:$T$115,AB30,FALSE)&gt;0,VLOOKUP($C$3,'Total Funds Spent'!$A$64:$T$115,AB30,FALSE),0)</f>
        <v>48499398</v>
      </c>
      <c r="C30" s="21">
        <f>IF(VLOOKUP($C$3,'Transferred out of TANF'!$A$5:$T$56,$AC30,FALSE)&gt;0, VLOOKUP($C$3,'Transferred out of TANF'!$A$5:$T$56,$AC30,FALSE), 0)</f>
        <v>17889000</v>
      </c>
      <c r="D30" s="21">
        <f>IF(VLOOKUP($C$3,'Transferred to SSBG'!$A$5:$T$56,$AC30,FALSE)&gt;0, VLOOKUP($C$3,'Transferred to SSBG'!$A$5:$T$56,$AC30,FALSE), 0)</f>
        <v>4500000</v>
      </c>
      <c r="E30" s="21">
        <f>IF(VLOOKUP($C$3,'Transferred to CCDF'!$A$5:$T$56,$AC30,FALSE)&gt;0, VLOOKUP($C$3,'Transferred to CCDF'!$A$5:$T$56,$AC30,FALSE), 0)</f>
        <v>13389000</v>
      </c>
      <c r="F30" s="21">
        <f t="shared" si="5"/>
        <v>66388398</v>
      </c>
      <c r="G30" s="21">
        <f>IF(VLOOKUP($C$3,'Total Funds Spent'!$A$123:$T$174,$AC30,FALSE)&gt;0,VLOOKUP($C$3,'Total Funds Spent'!$A$123:$T$174,$AC30,FALSE),0)</f>
        <v>44320973</v>
      </c>
      <c r="H30" s="21">
        <f t="shared" si="1"/>
        <v>110709371</v>
      </c>
      <c r="J30" s="22">
        <f>VLOOKUP(C$3,'Unadjusted SFAG &amp; MOE'!$A$4:$E$55,AD30,FALSE)</f>
        <v>63609072</v>
      </c>
      <c r="K30" s="22">
        <f>VLOOKUP($C$3,'Unadjusted SFAG &amp; MOE'!$A$4:$G$55,AE30,FALSE)</f>
        <v>112551474</v>
      </c>
      <c r="L30" s="22">
        <f>VLOOKUP($C$3,'Unadjusted SFAG &amp; MOE'!$A$4:$G$55,AF30,FALSE)</f>
        <v>115814301</v>
      </c>
      <c r="N30" s="23">
        <f>VLOOKUP($C$3,'Unadjusted SFAG &amp; MOE'!$A$4:$G$55,4,FALSE)</f>
        <v>48942402</v>
      </c>
      <c r="O30" s="23">
        <f>VLOOKUP($C$3,'Unadjusted SFAG &amp; MOE'!$A$4:$G$55,5,FALSE)</f>
        <v>52205229</v>
      </c>
      <c r="P30" s="23">
        <f t="shared" si="2"/>
        <v>-4621429</v>
      </c>
      <c r="Q30" s="23">
        <f t="shared" si="3"/>
        <v>-7884256</v>
      </c>
      <c r="R30" s="24">
        <f t="shared" si="4"/>
        <v>0.67918059579503265</v>
      </c>
      <c r="AB30">
        <v>7</v>
      </c>
      <c r="AC30">
        <v>7</v>
      </c>
      <c r="AD30">
        <v>2</v>
      </c>
      <c r="AE30">
        <v>6</v>
      </c>
      <c r="AF30">
        <v>7</v>
      </c>
      <c r="AG30">
        <v>13</v>
      </c>
    </row>
    <row r="31" spans="1:33">
      <c r="A31" s="20" t="s">
        <v>204</v>
      </c>
      <c r="B31" s="21">
        <f>IF(VLOOKUP($C$3,'Total Funds Spent'!$A$64:$T$115,AB31,FALSE)&gt;0,VLOOKUP($C$3,'Total Funds Spent'!$A$64:$T$115,AB31,FALSE),0)</f>
        <v>44282781</v>
      </c>
      <c r="C31" s="21">
        <f>IF(VLOOKUP($C$3,'Transferred out of TANF'!$A$5:$T$56,$AC31,FALSE)&gt;0, VLOOKUP($C$3,'Transferred out of TANF'!$A$5:$T$56,$AC31,FALSE), 0)</f>
        <v>19837700</v>
      </c>
      <c r="D31" s="21">
        <f>IF(VLOOKUP($C$3,'Transferred to SSBG'!$A$5:$T$56,$AC31,FALSE)&gt;0, VLOOKUP($C$3,'Transferred to SSBG'!$A$5:$T$56,$AC31,FALSE), 0)</f>
        <v>4100000</v>
      </c>
      <c r="E31" s="21">
        <f>IF(VLOOKUP($C$3,'Transferred to CCDF'!$A$5:$T$56,$AC31,FALSE)&gt;0, VLOOKUP($C$3,'Transferred to CCDF'!$A$5:$T$56,$AC31,FALSE), 0)</f>
        <v>15737700</v>
      </c>
      <c r="F31" s="21">
        <f t="shared" si="5"/>
        <v>64120481</v>
      </c>
      <c r="G31" s="21">
        <f>IF(VLOOKUP($C$3,'Total Funds Spent'!$A$123:$T$174,$AC31,FALSE)&gt;0,VLOOKUP($C$3,'Total Funds Spent'!$A$123:$T$174,$AC31,FALSE),0)</f>
        <v>43857313</v>
      </c>
      <c r="H31" s="21">
        <f t="shared" si="1"/>
        <v>107977794</v>
      </c>
      <c r="J31" s="22">
        <f>VLOOKUP(C$3,'Unadjusted SFAG &amp; MOE'!$A$4:$E$55,AD31,FALSE)</f>
        <v>63609072</v>
      </c>
      <c r="K31" s="22">
        <f>VLOOKUP($C$3,'Unadjusted SFAG &amp; MOE'!$A$4:$G$55,AE31,FALSE)</f>
        <v>112551474</v>
      </c>
      <c r="L31" s="22">
        <f>VLOOKUP($C$3,'Unadjusted SFAG &amp; MOE'!$A$4:$G$55,AF31,FALSE)</f>
        <v>115814301</v>
      </c>
      <c r="N31" s="23">
        <f>VLOOKUP($C$3,'Unadjusted SFAG &amp; MOE'!$A$4:$G$55,4,FALSE)</f>
        <v>48942402</v>
      </c>
      <c r="O31" s="23">
        <f>VLOOKUP($C$3,'Unadjusted SFAG &amp; MOE'!$A$4:$G$55,5,FALSE)</f>
        <v>52205229</v>
      </c>
      <c r="P31" s="23">
        <f t="shared" si="2"/>
        <v>-5085089</v>
      </c>
      <c r="Q31" s="23">
        <f t="shared" si="3"/>
        <v>-8347916</v>
      </c>
      <c r="R31" s="24">
        <f>G31/(N31/0.75)</f>
        <v>0.67207540712856717</v>
      </c>
      <c r="AB31">
        <v>8</v>
      </c>
      <c r="AC31">
        <v>8</v>
      </c>
      <c r="AD31">
        <v>2</v>
      </c>
      <c r="AE31">
        <v>6</v>
      </c>
      <c r="AF31">
        <v>7</v>
      </c>
      <c r="AG31">
        <v>13</v>
      </c>
    </row>
    <row r="32" spans="1:33">
      <c r="A32" s="20" t="s">
        <v>205</v>
      </c>
      <c r="B32" s="21">
        <f>IF(VLOOKUP($C$3,'Total Funds Spent'!$A$64:$T$115,AB32,FALSE)&gt;0,VLOOKUP($C$3,'Total Funds Spent'!$A$64:$T$115,AB32,FALSE),0)</f>
        <v>33897920</v>
      </c>
      <c r="C32" s="21">
        <f>IF(VLOOKUP($C$3,'Transferred out of TANF'!$A$5:$T$56,$AC32,FALSE)&gt;0, VLOOKUP($C$3,'Transferred out of TANF'!$A$5:$T$56,$AC32,FALSE), 0)</f>
        <v>18880000</v>
      </c>
      <c r="D32" s="21">
        <f>IF(VLOOKUP($C$3,'Transferred to SSBG'!$A$5:$T$56,$AC32,FALSE)&gt;0, VLOOKUP($C$3,'Transferred to SSBG'!$A$5:$T$56,$AC32,FALSE), 0)</f>
        <v>3500000</v>
      </c>
      <c r="E32" s="21">
        <f>IF(VLOOKUP($C$3,'Transferred to CCDF'!$A$5:$T$56,$AC32,FALSE)&gt;0, VLOOKUP($C$3,'Transferred to CCDF'!$A$5:$T$56,$AC32,FALSE), 0)</f>
        <v>15380000</v>
      </c>
      <c r="F32" s="21">
        <f t="shared" si="5"/>
        <v>52777920</v>
      </c>
      <c r="G32" s="21">
        <f>IF(VLOOKUP($C$3,'Total Funds Spent'!$A$123:$T$174,$AC32,FALSE)&gt;0,VLOOKUP($C$3,'Total Funds Spent'!$A$123:$T$174,$AC32,FALSE),0)</f>
        <v>42338679</v>
      </c>
      <c r="H32" s="21">
        <f t="shared" si="1"/>
        <v>95116599</v>
      </c>
      <c r="J32" s="22">
        <f>VLOOKUP(C$3,'Unadjusted SFAG &amp; MOE'!$A$4:$E$55,AD32,FALSE)</f>
        <v>63609072</v>
      </c>
      <c r="K32" s="22">
        <f>VLOOKUP($C$3,'Unadjusted SFAG &amp; MOE'!$A$4:$G$55,AE32,FALSE)</f>
        <v>112551474</v>
      </c>
      <c r="L32" s="22">
        <f>VLOOKUP($C$3,'Unadjusted SFAG &amp; MOE'!$A$4:$G$55,AF32,FALSE)</f>
        <v>115814301</v>
      </c>
      <c r="N32" s="23">
        <f>VLOOKUP($C$3,'Unadjusted SFAG &amp; MOE'!$A$4:$G$55,4,FALSE)</f>
        <v>48942402</v>
      </c>
      <c r="O32" s="23">
        <f>VLOOKUP($C$3,'Unadjusted SFAG &amp; MOE'!$A$4:$G$55,5,FALSE)</f>
        <v>52205229</v>
      </c>
      <c r="P32" s="23">
        <f t="shared" si="2"/>
        <v>-6603723</v>
      </c>
      <c r="Q32" s="23">
        <f t="shared" si="3"/>
        <v>-9866550</v>
      </c>
      <c r="R32" s="24">
        <f t="shared" si="4"/>
        <v>0.64880365393590611</v>
      </c>
      <c r="AB32">
        <v>9</v>
      </c>
      <c r="AC32">
        <v>9</v>
      </c>
      <c r="AD32">
        <v>2</v>
      </c>
      <c r="AE32">
        <v>6</v>
      </c>
      <c r="AF32">
        <v>7</v>
      </c>
      <c r="AG32">
        <v>13</v>
      </c>
    </row>
    <row r="33" spans="1:33">
      <c r="A33" s="20" t="s">
        <v>206</v>
      </c>
      <c r="B33" s="21">
        <f>IF(VLOOKUP($C$3,'Total Funds Spent'!$A$64:$T$115,AB33,FALSE)&gt;0,VLOOKUP($C$3,'Total Funds Spent'!$A$64:$T$115,AB33,FALSE),0)</f>
        <v>33466671</v>
      </c>
      <c r="C33" s="21">
        <f>IF(VLOOKUP($C$3,'Transferred out of TANF'!$A$5:$T$56,$AC33,FALSE)&gt;0, VLOOKUP($C$3,'Transferred out of TANF'!$A$5:$T$56,$AC33,FALSE), 0)</f>
        <v>18270000</v>
      </c>
      <c r="D33" s="21">
        <f>IF(VLOOKUP($C$3,'Transferred to SSBG'!$A$5:$T$56,$AC33,FALSE)&gt;0, VLOOKUP($C$3,'Transferred to SSBG'!$A$5:$T$56,$AC33,FALSE), 0)</f>
        <v>3100000</v>
      </c>
      <c r="E33" s="21">
        <f>IF(VLOOKUP($C$3,'Transferred to CCDF'!$A$5:$T$56,$AC33,FALSE)&gt;0, VLOOKUP($C$3,'Transferred to CCDF'!$A$5:$T$56,$AC33,FALSE), 0)</f>
        <v>15170000</v>
      </c>
      <c r="F33" s="21">
        <f t="shared" si="5"/>
        <v>51736671</v>
      </c>
      <c r="G33" s="21">
        <f>IF(VLOOKUP($C$3,'Total Funds Spent'!$A$123:$T$174,$AC33,FALSE)&gt;0,VLOOKUP($C$3,'Total Funds Spent'!$A$123:$T$174,$AC33,FALSE),0)</f>
        <v>40786587</v>
      </c>
      <c r="H33" s="21">
        <f t="shared" si="1"/>
        <v>92523258</v>
      </c>
      <c r="J33" s="22">
        <f>VLOOKUP(C$3,'Unadjusted SFAG &amp; MOE'!$A$4:$E$55,AD33,FALSE)</f>
        <v>63609072</v>
      </c>
      <c r="K33" s="22">
        <f>VLOOKUP($C$3,'Unadjusted SFAG &amp; MOE'!$A$4:$G$55,AE33,FALSE)</f>
        <v>112551474</v>
      </c>
      <c r="L33" s="22">
        <f>VLOOKUP($C$3,'Unadjusted SFAG &amp; MOE'!$A$4:$G$55,AF33,FALSE)</f>
        <v>115814301</v>
      </c>
      <c r="N33" s="23">
        <f>VLOOKUP($C$3,'Unadjusted SFAG &amp; MOE'!$A$4:$G$55,4,FALSE)</f>
        <v>48942402</v>
      </c>
      <c r="O33" s="23">
        <f>VLOOKUP($C$3,'Unadjusted SFAG &amp; MOE'!$A$4:$G$55,5,FALSE)</f>
        <v>52205229</v>
      </c>
      <c r="P33" s="23">
        <f t="shared" si="2"/>
        <v>-8155815</v>
      </c>
      <c r="Q33" s="23">
        <f t="shared" si="3"/>
        <v>-11418642</v>
      </c>
      <c r="R33" s="24">
        <f t="shared" si="4"/>
        <v>0.62501918581764748</v>
      </c>
      <c r="AB33">
        <v>10</v>
      </c>
      <c r="AC33">
        <v>10</v>
      </c>
      <c r="AD33">
        <v>2</v>
      </c>
      <c r="AE33">
        <v>6</v>
      </c>
      <c r="AF33">
        <v>7</v>
      </c>
      <c r="AG33">
        <v>13</v>
      </c>
    </row>
    <row r="34" spans="1:33">
      <c r="A34" s="20" t="s">
        <v>207</v>
      </c>
      <c r="B34" s="21">
        <f>IF(VLOOKUP($C$3,'Total Funds Spent'!$A$64:$T$115,AB34,FALSE)&gt;0,VLOOKUP($C$3,'Total Funds Spent'!$A$64:$T$115,AB34,FALSE),0)</f>
        <v>30788651</v>
      </c>
      <c r="C34" s="21">
        <f>IF(VLOOKUP($C$3,'Transferred out of TANF'!$A$5:$T$56,$AC34,FALSE)&gt;0, VLOOKUP($C$3,'Transferred out of TANF'!$A$5:$T$56,$AC34,FALSE), 0)</f>
        <v>16451070</v>
      </c>
      <c r="D34" s="21">
        <f>IF(VLOOKUP($C$3,'Transferred to SSBG'!$A$5:$T$56,$AC34,FALSE)&gt;0, VLOOKUP($C$3,'Transferred to SSBG'!$A$5:$T$56,$AC34,FALSE), 0)</f>
        <v>4100000</v>
      </c>
      <c r="E34" s="21">
        <f>IF(VLOOKUP($C$3,'Transferred to CCDF'!$A$5:$T$56,$AC34,FALSE)&gt;0, VLOOKUP($C$3,'Transferred to CCDF'!$A$5:$T$56,$AC34,FALSE), 0)</f>
        <v>12351070</v>
      </c>
      <c r="F34" s="21">
        <f t="shared" si="5"/>
        <v>47239721</v>
      </c>
      <c r="G34" s="21">
        <f>IF(VLOOKUP($C$3,'Total Funds Spent'!$A$123:$T$174,$AC34,FALSE)&gt;0,VLOOKUP($C$3,'Total Funds Spent'!$A$123:$T$174,$AC34,FALSE),0)</f>
        <v>39057628</v>
      </c>
      <c r="H34" s="21">
        <f t="shared" si="1"/>
        <v>86297349</v>
      </c>
      <c r="J34" s="22">
        <f>VLOOKUP(C$3,'Unadjusted SFAG &amp; MOE'!$A$4:$E$55,AD34,FALSE)</f>
        <v>63609072</v>
      </c>
      <c r="K34" s="22">
        <f>VLOOKUP($C$3,'Unadjusted SFAG &amp; MOE'!$A$4:$G$55,AE34,FALSE)</f>
        <v>112551474</v>
      </c>
      <c r="L34" s="22">
        <f>VLOOKUP($C$3,'Unadjusted SFAG &amp; MOE'!$A$4:$G$55,AF34,FALSE)</f>
        <v>115814301</v>
      </c>
      <c r="N34" s="23">
        <f>VLOOKUP($C$3,'Unadjusted SFAG &amp; MOE'!$A$4:$G$55,4,FALSE)</f>
        <v>48942402</v>
      </c>
      <c r="O34" s="23">
        <f>VLOOKUP($C$3,'Unadjusted SFAG &amp; MOE'!$A$4:$G$55,5,FALSE)</f>
        <v>52205229</v>
      </c>
      <c r="P34" s="23">
        <f t="shared" si="2"/>
        <v>-9884774</v>
      </c>
      <c r="Q34" s="23">
        <f t="shared" si="3"/>
        <v>-13147601</v>
      </c>
      <c r="R34" s="24">
        <f t="shared" si="4"/>
        <v>0.59852438382570594</v>
      </c>
      <c r="AB34">
        <v>11</v>
      </c>
      <c r="AC34">
        <v>11</v>
      </c>
      <c r="AD34">
        <v>2</v>
      </c>
      <c r="AE34">
        <v>6</v>
      </c>
      <c r="AF34">
        <v>7</v>
      </c>
      <c r="AG34">
        <v>13</v>
      </c>
    </row>
    <row r="35" spans="1:33">
      <c r="A35" s="20" t="s">
        <v>208</v>
      </c>
      <c r="B35" s="21">
        <f>IF(VLOOKUP($C$3,'Total Funds Spent'!$A$64:$T$115,AB35,FALSE)&gt;0,VLOOKUP($C$3,'Total Funds Spent'!$A$64:$T$115,AB35,FALSE),0)</f>
        <v>37176237</v>
      </c>
      <c r="C35" s="21">
        <f>IF(VLOOKUP($C$3,'Transferred out of TANF'!$A$5:$T$56,$AC35,FALSE)&gt;0, VLOOKUP($C$3,'Transferred out of TANF'!$A$5:$T$56,$AC35,FALSE), 0)</f>
        <v>15100000</v>
      </c>
      <c r="D35" s="21">
        <f>IF(VLOOKUP($C$3,'Transferred to SSBG'!$A$5:$T$56,$AC35,FALSE)&gt;0, VLOOKUP($C$3,'Transferred to SSBG'!$A$5:$T$56,$AC35,FALSE), 0)</f>
        <v>5100000</v>
      </c>
      <c r="E35" s="21">
        <f>IF(VLOOKUP($C$3,'Transferred to CCDF'!$A$5:$T$56,$AC35,FALSE)&gt;0, VLOOKUP($C$3,'Transferred to CCDF'!$A$5:$T$56,$AC35,FALSE), 0)</f>
        <v>10000000</v>
      </c>
      <c r="F35" s="21">
        <f t="shared" si="5"/>
        <v>52276237</v>
      </c>
      <c r="G35" s="21">
        <f>IF(VLOOKUP($C$3,'Total Funds Spent'!$A$123:$T$174,$AC35,FALSE)&gt;0,VLOOKUP($C$3,'Total Funds Spent'!$A$123:$T$174,$AC35,FALSE),0)</f>
        <v>40432046</v>
      </c>
      <c r="H35" s="21">
        <f t="shared" si="1"/>
        <v>92708283</v>
      </c>
      <c r="J35" s="22">
        <f>VLOOKUP(C$3,'Unadjusted SFAG &amp; MOE'!$A$4:$E$55,AD35,FALSE)</f>
        <v>63609072</v>
      </c>
      <c r="K35" s="22">
        <f>VLOOKUP($C$3,'Unadjusted SFAG &amp; MOE'!$A$4:$G$55,AE35,FALSE)</f>
        <v>112551474</v>
      </c>
      <c r="L35" s="22">
        <f>VLOOKUP($C$3,'Unadjusted SFAG &amp; MOE'!$A$4:$G$55,AF35,FALSE)</f>
        <v>115814301</v>
      </c>
      <c r="N35" s="23">
        <f>VLOOKUP($C$3,'Unadjusted SFAG &amp; MOE'!$A$4:$G$55,4,FALSE)</f>
        <v>48942402</v>
      </c>
      <c r="O35" s="23">
        <f>VLOOKUP($C$3,'Unadjusted SFAG &amp; MOE'!$A$4:$G$55,5,FALSE)</f>
        <v>52205229</v>
      </c>
      <c r="P35" s="23">
        <f t="shared" si="2"/>
        <v>-8510356</v>
      </c>
      <c r="Q35" s="23">
        <f t="shared" si="3"/>
        <v>-11773183</v>
      </c>
      <c r="R35" s="24">
        <f t="shared" si="4"/>
        <v>0.6195861514929325</v>
      </c>
      <c r="AB35">
        <v>12</v>
      </c>
      <c r="AC35">
        <v>12</v>
      </c>
      <c r="AD35">
        <v>2</v>
      </c>
      <c r="AE35">
        <v>6</v>
      </c>
      <c r="AF35">
        <v>7</v>
      </c>
      <c r="AG35">
        <v>13</v>
      </c>
    </row>
    <row r="36" spans="1:33">
      <c r="A36" s="20" t="s">
        <v>209</v>
      </c>
      <c r="B36" s="21">
        <f>IF(VLOOKUP($C$3,'Total Funds Spent'!$A$64:$T$115,AB36,FALSE)&gt;0,VLOOKUP($C$3,'Total Funds Spent'!$A$64:$T$115,AB36,FALSE),0)</f>
        <v>23379222</v>
      </c>
      <c r="C36" s="21">
        <f>IF(VLOOKUP($C$3,'Transferred out of TANF'!$A$5:$T$56,$AC36,FALSE)&gt;0, VLOOKUP($C$3,'Transferred out of TANF'!$A$5:$T$56,$AC36,FALSE), 0)</f>
        <v>17072400</v>
      </c>
      <c r="D36" s="21">
        <f>IF(VLOOKUP($C$3,'Transferred to SSBG'!$A$5:$T$56,$AC36,FALSE)&gt;0, VLOOKUP($C$3,'Transferred to SSBG'!$A$5:$T$56,$AC36,FALSE), 0)</f>
        <v>5100000</v>
      </c>
      <c r="E36" s="21">
        <f>IF(VLOOKUP($C$3,'Transferred to CCDF'!$A$5:$T$56,$AC36,FALSE)&gt;0, VLOOKUP($C$3,'Transferred to CCDF'!$A$5:$T$56,$AC36,FALSE), 0)</f>
        <v>11972400</v>
      </c>
      <c r="F36" s="21">
        <f t="shared" si="5"/>
        <v>40451622</v>
      </c>
      <c r="G36" s="21">
        <f>IF(VLOOKUP($C$3,'Total Funds Spent'!$A$123:$T$174,$AC36,FALSE)&gt;0,VLOOKUP($C$3,'Total Funds Spent'!$A$123:$T$174,$AC36,FALSE),0)</f>
        <v>39239321</v>
      </c>
      <c r="H36" s="21">
        <f t="shared" si="1"/>
        <v>79690943</v>
      </c>
      <c r="J36" s="22">
        <f>VLOOKUP(C$3,'Unadjusted SFAG &amp; MOE'!$A$4:$E$55,AD36,FALSE)</f>
        <v>63609072</v>
      </c>
      <c r="K36" s="22">
        <f>VLOOKUP($C$3,'Unadjusted SFAG &amp; MOE'!$A$4:$G$55,AE36,FALSE)</f>
        <v>112551474</v>
      </c>
      <c r="L36" s="22">
        <f>VLOOKUP($C$3,'Unadjusted SFAG &amp; MOE'!$A$4:$G$55,AF36,FALSE)</f>
        <v>115814301</v>
      </c>
      <c r="N36" s="23">
        <f>VLOOKUP($C$3,'Unadjusted SFAG &amp; MOE'!$A$4:$G$55,4,FALSE)</f>
        <v>48942402</v>
      </c>
      <c r="O36" s="23">
        <f>VLOOKUP($C$3,'Unadjusted SFAG &amp; MOE'!$A$4:$G$55,5,FALSE)</f>
        <v>52205229</v>
      </c>
      <c r="P36" s="23">
        <f t="shared" si="2"/>
        <v>-9703081</v>
      </c>
      <c r="Q36" s="23">
        <f t="shared" si="3"/>
        <v>-12965908</v>
      </c>
      <c r="R36" s="24">
        <f t="shared" si="4"/>
        <v>0.6013086719773173</v>
      </c>
      <c r="AB36">
        <v>13</v>
      </c>
      <c r="AC36">
        <v>13</v>
      </c>
      <c r="AD36">
        <v>2</v>
      </c>
      <c r="AE36">
        <v>6</v>
      </c>
      <c r="AF36">
        <v>7</v>
      </c>
      <c r="AG36">
        <v>13</v>
      </c>
    </row>
    <row r="37" spans="1:33">
      <c r="A37" s="20" t="s">
        <v>210</v>
      </c>
      <c r="B37" s="21">
        <f>IF(VLOOKUP($C$3,'Total Funds Spent'!$A$64:$T$115,AB37,FALSE)&gt;0,VLOOKUP($C$3,'Total Funds Spent'!$A$64:$T$115,AB37,FALSE),0)</f>
        <v>31928928</v>
      </c>
      <c r="C37" s="21">
        <f>IF(VLOOKUP($C$3,'Transferred out of TANF'!$A$5:$T$56,$AC37,FALSE)&gt;0, VLOOKUP($C$3,'Transferred out of TANF'!$A$5:$T$56,$AC37,FALSE), 0)</f>
        <v>15657900</v>
      </c>
      <c r="D37" s="21">
        <f>IF(VLOOKUP($C$3,'Transferred to SSBG'!$A$5:$T$56,$AC37,FALSE)&gt;0, VLOOKUP($C$3,'Transferred to SSBG'!$A$5:$T$56,$AC37,FALSE), 0)</f>
        <v>5049000</v>
      </c>
      <c r="E37" s="21">
        <f>IF(VLOOKUP($C$3,'Transferred to CCDF'!$A$5:$T$56,$AC37,FALSE)&gt;0, VLOOKUP($C$3,'Transferred to CCDF'!$A$5:$T$56,$AC37,FALSE), 0)</f>
        <v>10608900</v>
      </c>
      <c r="F37" s="21">
        <f t="shared" si="5"/>
        <v>47586828</v>
      </c>
      <c r="G37" s="21">
        <f>IF(VLOOKUP($C$3,'Total Funds Spent'!$A$123:$T$174,$AC37,FALSE)&gt;0,VLOOKUP($C$3,'Total Funds Spent'!$A$123:$T$174,$AC37,FALSE),0)</f>
        <v>37950747</v>
      </c>
      <c r="H37" s="21">
        <f t="shared" si="1"/>
        <v>85537575</v>
      </c>
      <c r="J37" s="22">
        <f>VLOOKUP(C$3,'Unadjusted SFAG &amp; MOE'!$A$4:$E$55,AD37,FALSE)</f>
        <v>63609072</v>
      </c>
      <c r="K37" s="22">
        <f>VLOOKUP($C$3,'Unadjusted SFAG &amp; MOE'!$A$4:$G$55,AE37,FALSE)</f>
        <v>112551474</v>
      </c>
      <c r="L37" s="22">
        <f>VLOOKUP($C$3,'Unadjusted SFAG &amp; MOE'!$A$4:$G$55,AF37,FALSE)</f>
        <v>115814301</v>
      </c>
      <c r="N37" s="23">
        <f>VLOOKUP($C$3,'Unadjusted SFAG &amp; MOE'!$A$4:$G$55,4,FALSE)</f>
        <v>48942402</v>
      </c>
      <c r="O37" s="23">
        <f>VLOOKUP($C$3,'Unadjusted SFAG &amp; MOE'!$A$4:$G$55,5,FALSE)</f>
        <v>52205229</v>
      </c>
      <c r="P37" s="23">
        <f t="shared" si="2"/>
        <v>-10991655</v>
      </c>
      <c r="Q37" s="23">
        <f t="shared" si="3"/>
        <v>-14254482</v>
      </c>
      <c r="R37" s="24">
        <f t="shared" si="4"/>
        <v>0.58156238939805205</v>
      </c>
      <c r="AB37">
        <v>14</v>
      </c>
      <c r="AC37">
        <v>14</v>
      </c>
      <c r="AD37">
        <v>2</v>
      </c>
      <c r="AE37">
        <v>6</v>
      </c>
      <c r="AF37">
        <v>7</v>
      </c>
      <c r="AG37">
        <v>13</v>
      </c>
    </row>
    <row r="38" spans="1:33">
      <c r="A38" s="20" t="s">
        <v>211</v>
      </c>
      <c r="B38" s="21">
        <f>IF(VLOOKUP($C$3,'Total Funds Spent'!$A$64:$T$115,AB38,FALSE)&gt;0,VLOOKUP($C$3,'Total Funds Spent'!$A$64:$T$115,AB38,FALSE),0)</f>
        <v>21344523</v>
      </c>
      <c r="C38" s="21">
        <f>IF(VLOOKUP($C$3,'Transferred out of TANF'!$A$5:$T$56,$AC38,FALSE)&gt;0, VLOOKUP($C$3,'Transferred out of TANF'!$A$5:$T$56,$AC38,FALSE), 0)</f>
        <v>14265900</v>
      </c>
      <c r="D38" s="21">
        <f>IF(VLOOKUP($C$3,'Transferred to SSBG'!$A$5:$T$56,$AC38,FALSE)&gt;0, VLOOKUP($C$3,'Transferred to SSBG'!$A$5:$T$56,$AC38,FALSE), 0)</f>
        <v>5169000</v>
      </c>
      <c r="E38" s="21">
        <f>IF(VLOOKUP($C$3,'Transferred to CCDF'!$A$5:$T$56,$AC38,FALSE)&gt;0, VLOOKUP($C$3,'Transferred to CCDF'!$A$5:$T$56,$AC38,FALSE), 0)</f>
        <v>9096900</v>
      </c>
      <c r="F38" s="21">
        <f t="shared" si="5"/>
        <v>35610423</v>
      </c>
      <c r="G38" s="21">
        <f>IF(VLOOKUP($C$3,'Total Funds Spent'!$A$123:$T$174,$AC38,FALSE)&gt;0,VLOOKUP($C$3,'Total Funds Spent'!$A$123:$T$174,$AC38,FALSE),0)</f>
        <v>40333541</v>
      </c>
      <c r="H38" s="21">
        <f t="shared" si="1"/>
        <v>75943964</v>
      </c>
      <c r="J38" s="22">
        <f>VLOOKUP(C$3,'Unadjusted SFAG &amp; MOE'!$A$4:$E$55,AD38,FALSE)</f>
        <v>63609072</v>
      </c>
      <c r="K38" s="22">
        <f>VLOOKUP($C$3,'Unadjusted SFAG &amp; MOE'!$A$4:$G$55,AE38,FALSE)</f>
        <v>112551474</v>
      </c>
      <c r="L38" s="22">
        <f>VLOOKUP($C$3,'Unadjusted SFAG &amp; MOE'!$A$4:$G$55,AF38,FALSE)</f>
        <v>115814301</v>
      </c>
      <c r="N38" s="23">
        <f>VLOOKUP($C$3,'Unadjusted SFAG &amp; MOE'!$A$4:$G$55,4,FALSE)</f>
        <v>48942402</v>
      </c>
      <c r="O38" s="23">
        <f>VLOOKUP($C$3,'Unadjusted SFAG &amp; MOE'!$A$4:$G$55,5,FALSE)</f>
        <v>52205229</v>
      </c>
      <c r="P38" s="23">
        <f t="shared" si="2"/>
        <v>-8608861</v>
      </c>
      <c r="Q38" s="23">
        <f t="shared" si="3"/>
        <v>-11871688</v>
      </c>
      <c r="R38" s="24">
        <f t="shared" si="4"/>
        <v>0.61807664752539115</v>
      </c>
      <c r="AB38">
        <v>15</v>
      </c>
      <c r="AC38">
        <v>15</v>
      </c>
      <c r="AD38">
        <v>2</v>
      </c>
      <c r="AE38">
        <v>6</v>
      </c>
      <c r="AF38">
        <v>7</v>
      </c>
      <c r="AG38">
        <v>13</v>
      </c>
    </row>
    <row r="39" spans="1:33">
      <c r="A39" s="20" t="s">
        <v>212</v>
      </c>
      <c r="B39" s="21">
        <f>IF(VLOOKUP($C$3,'Total Funds Spent'!$A$64:$T$115,AB39,FALSE)&gt;0,VLOOKUP($C$3,'Total Funds Spent'!$A$64:$T$115,AB39,FALSE),0)</f>
        <v>28483329</v>
      </c>
      <c r="C39" s="21">
        <f>IF(VLOOKUP($C$3,'Transferred out of TANF'!$A$5:$T$56,$AC39,FALSE)&gt;0, VLOOKUP($C$3,'Transferred out of TANF'!$A$5:$T$56,$AC39,FALSE), 0)</f>
        <v>14945018</v>
      </c>
      <c r="D39" s="21">
        <f>IF(VLOOKUP($C$3,'Transferred to SSBG'!$A$5:$T$56,$AC39,FALSE)&gt;0, VLOOKUP($C$3,'Transferred to SSBG'!$A$5:$T$56,$AC39,FALSE), 0)</f>
        <v>4981673</v>
      </c>
      <c r="E39" s="21">
        <f>IF(VLOOKUP($C$3,'Transferred to CCDF'!$A$5:$T$56,$AC39,FALSE)&gt;0, VLOOKUP($C$3,'Transferred to CCDF'!$A$5:$T$56,$AC39,FALSE), 0)</f>
        <v>9963345</v>
      </c>
      <c r="F39" s="21">
        <f t="shared" si="5"/>
        <v>43428347</v>
      </c>
      <c r="G39" s="21">
        <f>IF(VLOOKUP($C$3,'Total Funds Spent'!$A$123:$T$174,$AC39,FALSE)&gt;0,VLOOKUP($C$3,'Total Funds Spent'!$A$123:$T$174,$AC39,FALSE),0)</f>
        <v>37814867</v>
      </c>
      <c r="H39" s="21">
        <f t="shared" ref="H39:H46" si="6">F39+G39</f>
        <v>81243214</v>
      </c>
      <c r="J39" s="22">
        <f>VLOOKUP(C$3,'Unadjusted SFAG &amp; MOE'!$A$4:$E$55,AD39,FALSE)</f>
        <v>63609072</v>
      </c>
      <c r="K39" s="22">
        <f>VLOOKUP($C$3,'Unadjusted SFAG &amp; MOE'!$A$4:$G$55,AE39,FALSE)</f>
        <v>112551474</v>
      </c>
      <c r="L39" s="22">
        <f>VLOOKUP($C$3,'Unadjusted SFAG &amp; MOE'!$A$4:$G$55,AF39,FALSE)</f>
        <v>115814301</v>
      </c>
      <c r="N39" s="23">
        <f>VLOOKUP($C$3,'Unadjusted SFAG &amp; MOE'!$A$4:$G$55,4,FALSE)</f>
        <v>48942402</v>
      </c>
      <c r="O39" s="23">
        <f>VLOOKUP($C$3,'Unadjusted SFAG &amp; MOE'!$A$4:$G$55,5,FALSE)</f>
        <v>52205229</v>
      </c>
      <c r="P39" s="23">
        <f t="shared" si="2"/>
        <v>-11127535</v>
      </c>
      <c r="Q39" s="23">
        <f t="shared" si="3"/>
        <v>-14390362</v>
      </c>
      <c r="R39" s="24">
        <f t="shared" si="4"/>
        <v>0.57948014586615504</v>
      </c>
      <c r="AB39">
        <v>16</v>
      </c>
      <c r="AC39">
        <v>16</v>
      </c>
      <c r="AD39">
        <v>2</v>
      </c>
      <c r="AE39">
        <v>6</v>
      </c>
      <c r="AF39">
        <v>7</v>
      </c>
      <c r="AG39">
        <v>13</v>
      </c>
    </row>
    <row r="40" spans="1:33">
      <c r="A40" s="20" t="s">
        <v>213</v>
      </c>
      <c r="B40" s="21">
        <f>IF(VLOOKUP($C$3,'Total Funds Spent'!$A$64:$T$115,AB40,FALSE)&gt;0,VLOOKUP($C$3,'Total Funds Spent'!$A$64:$T$115,AB40,FALSE),0)</f>
        <v>34318633</v>
      </c>
      <c r="C40" s="21">
        <f>IF(VLOOKUP($C$3,'Transferred out of TANF'!$A$5:$T$56,$AC40,FALSE)&gt;0, VLOOKUP($C$3,'Transferred out of TANF'!$A$5:$T$56,$AC40,FALSE), 0)</f>
        <v>13578100</v>
      </c>
      <c r="D40" s="21">
        <f>IF(VLOOKUP($C$3,'Transferred to SSBG'!$A$5:$T$56,$AC40,FALSE)&gt;0, VLOOKUP($C$3,'Transferred to SSBG'!$A$5:$T$56,$AC40,FALSE), 0)</f>
        <v>4526000</v>
      </c>
      <c r="E40" s="21">
        <f>IF(VLOOKUP($C$3,'Transferred to CCDF'!$A$5:$T$56,$AC40,FALSE)&gt;0, VLOOKUP($C$3,'Transferred to CCDF'!$A$5:$T$56,$AC40,FALSE), 0)</f>
        <v>9052100</v>
      </c>
      <c r="F40" s="21">
        <f t="shared" si="5"/>
        <v>47896733</v>
      </c>
      <c r="G40" s="21">
        <f>IF(VLOOKUP($C$3,'Total Funds Spent'!$A$123:$T$174,$AC40,FALSE)&gt;0,VLOOKUP($C$3,'Total Funds Spent'!$A$123:$T$174,$AC40,FALSE),0)</f>
        <v>37603641</v>
      </c>
      <c r="H40" s="21">
        <f t="shared" si="6"/>
        <v>85500374</v>
      </c>
      <c r="I40" s="113"/>
      <c r="J40" s="22">
        <f>VLOOKUP(C$3,'Unadjusted SFAG &amp; MOE'!$A$4:$E$55,AD40,FALSE)</f>
        <v>63609072</v>
      </c>
      <c r="K40" s="22">
        <f>VLOOKUP($C$3,'Unadjusted SFAG &amp; MOE'!$A$4:$G$55,AE40,FALSE)</f>
        <v>112551474</v>
      </c>
      <c r="L40" s="22">
        <f>VLOOKUP($C$3,'Unadjusted SFAG &amp; MOE'!$A$4:$G$55,AF40,FALSE)</f>
        <v>115814301</v>
      </c>
      <c r="N40" s="23">
        <f>VLOOKUP($C$3,'Unadjusted SFAG &amp; MOE'!$A$4:$G$55,4,FALSE)</f>
        <v>48942402</v>
      </c>
      <c r="O40" s="23">
        <f>VLOOKUP($C$3,'Unadjusted SFAG &amp; MOE'!$A$4:$G$55,5,FALSE)</f>
        <v>52205229</v>
      </c>
      <c r="P40" s="23">
        <f t="shared" ref="P40:P46" si="7">G40-N40</f>
        <v>-11338761</v>
      </c>
      <c r="Q40" s="23">
        <f t="shared" ref="Q40:Q46" si="8">G40-O40</f>
        <v>-14601588</v>
      </c>
      <c r="R40" s="24">
        <f t="shared" ref="R40:R46" si="9">G40/(N40/0.75)</f>
        <v>0.57624329002078811</v>
      </c>
      <c r="AB40">
        <v>17</v>
      </c>
      <c r="AC40">
        <v>17</v>
      </c>
      <c r="AD40">
        <v>2</v>
      </c>
      <c r="AE40">
        <v>6</v>
      </c>
      <c r="AF40">
        <v>7</v>
      </c>
      <c r="AG40">
        <v>13</v>
      </c>
    </row>
    <row r="41" spans="1:33">
      <c r="A41" s="20" t="s">
        <v>214</v>
      </c>
      <c r="B41" s="21">
        <f>IF(VLOOKUP($C$3,'Total Funds Spent'!$A$64:$T$115,AB41,FALSE)&gt;0,VLOOKUP($C$3,'Total Funds Spent'!$A$64:$T$115,AB41,FALSE),0)</f>
        <v>37128652</v>
      </c>
      <c r="C41" s="21">
        <f>IF(VLOOKUP($C$3,'Transferred out of TANF'!$A$5:$T$56,$AC41,FALSE)&gt;0, VLOOKUP($C$3,'Transferred out of TANF'!$A$5:$T$56,$AC41,FALSE), 0)</f>
        <v>14945017</v>
      </c>
      <c r="D41" s="21">
        <f>IF(VLOOKUP($C$3,'Transferred to SSBG'!$A$5:$T$56,$AC41,FALSE)&gt;0, VLOOKUP($C$3,'Transferred to SSBG'!$A$5:$T$56,$AC41,FALSE), 0)</f>
        <v>4981673</v>
      </c>
      <c r="E41" s="21">
        <f>IF(VLOOKUP($C$3,'Transferred to CCDF'!$A$5:$T$56,$AC41,FALSE)&gt;0, VLOOKUP($C$3,'Transferred to CCDF'!$A$5:$T$56,$AC41,FALSE), 0)</f>
        <v>9963344</v>
      </c>
      <c r="F41" s="21">
        <f t="shared" si="5"/>
        <v>52073669</v>
      </c>
      <c r="G41" s="21">
        <f>IF(VLOOKUP($C$3,'Total Funds Spent'!$A$123:$T$174,$AC41,FALSE)&gt;0,VLOOKUP($C$3,'Total Funds Spent'!$A$123:$T$174,$AC41,FALSE),0)</f>
        <v>37146118</v>
      </c>
      <c r="H41" s="21">
        <f t="shared" si="6"/>
        <v>89219787</v>
      </c>
      <c r="I41" s="113"/>
      <c r="J41" s="22">
        <f>VLOOKUP(C$3,'Unadjusted SFAG &amp; MOE'!$A$4:$E$55,AD41,FALSE)</f>
        <v>63609072</v>
      </c>
      <c r="K41" s="22">
        <f>VLOOKUP($C$3,'Unadjusted SFAG &amp; MOE'!$A$4:$G$55,AE41,FALSE)</f>
        <v>112551474</v>
      </c>
      <c r="L41" s="22">
        <f>VLOOKUP($C$3,'Unadjusted SFAG &amp; MOE'!$A$4:$G$55,AF41,FALSE)</f>
        <v>115814301</v>
      </c>
      <c r="N41" s="23">
        <f>VLOOKUP($C$3,'Unadjusted SFAG &amp; MOE'!$A$4:$G$55,4,FALSE)</f>
        <v>48942402</v>
      </c>
      <c r="O41" s="23">
        <f>VLOOKUP($C$3,'Unadjusted SFAG &amp; MOE'!$A$4:$G$55,5,FALSE)</f>
        <v>52205229</v>
      </c>
      <c r="P41" s="23">
        <f t="shared" si="7"/>
        <v>-11796284</v>
      </c>
      <c r="Q41" s="23">
        <f t="shared" si="8"/>
        <v>-15059111</v>
      </c>
      <c r="R41" s="24">
        <f t="shared" si="9"/>
        <v>0.56923214557389312</v>
      </c>
      <c r="AB41">
        <v>18</v>
      </c>
      <c r="AC41">
        <v>18</v>
      </c>
      <c r="AD41">
        <v>2</v>
      </c>
      <c r="AE41">
        <v>6</v>
      </c>
      <c r="AF41">
        <v>7</v>
      </c>
      <c r="AG41">
        <v>13</v>
      </c>
    </row>
    <row r="42" spans="1:33">
      <c r="A42" s="20" t="s">
        <v>215</v>
      </c>
      <c r="B42" s="21">
        <f>IF(VLOOKUP($C$3,'Total Funds Spent'!$A$64:$T$115,AB42,FALSE)&gt;0,VLOOKUP($C$3,'Total Funds Spent'!$A$64:$T$115,AB42,FALSE),0)</f>
        <v>38861102</v>
      </c>
      <c r="C42" s="21">
        <f>IF(VLOOKUP($C$3,'Transferred out of TANF'!$A$5:$T$56,$AC42,FALSE)&gt;0, VLOOKUP($C$3,'Transferred out of TANF'!$A$5:$T$56,$AC42,FALSE), 0)</f>
        <v>10500300</v>
      </c>
      <c r="D42" s="21">
        <f>IF(VLOOKUP($C$3,'Transferred to SSBG'!$A$5:$T$56,$AC42,FALSE)&gt;0, VLOOKUP($C$3,'Transferred to SSBG'!$A$5:$T$56,$AC42,FALSE), 0)</f>
        <v>3000300</v>
      </c>
      <c r="E42" s="21">
        <f>IF(VLOOKUP($C$3,'Transferred to CCDF'!$A$5:$T$56,$AC42,FALSE)&gt;0, VLOOKUP($C$3,'Transferred to CCDF'!$A$5:$T$56,$AC42,FALSE), 0)</f>
        <v>7500000</v>
      </c>
      <c r="F42" s="21">
        <f t="shared" ref="F42:F47" si="10">C42+B42</f>
        <v>49361402</v>
      </c>
      <c r="G42" s="21">
        <f>IF(VLOOKUP($C$3,'Total Funds Spent'!$A$123:$T$174,$AC42,FALSE)&gt;0,VLOOKUP($C$3,'Total Funds Spent'!$A$123:$T$174,$AC42,FALSE),0)</f>
        <v>37088381</v>
      </c>
      <c r="H42" s="21">
        <f t="shared" si="6"/>
        <v>86449783</v>
      </c>
      <c r="I42" s="113"/>
      <c r="J42" s="22">
        <f>VLOOKUP(C$3,'Unadjusted SFAG &amp; MOE'!$A$4:$E$55,AD42,FALSE)</f>
        <v>63609072</v>
      </c>
      <c r="K42" s="22">
        <f>VLOOKUP($C$3,'Unadjusted SFAG &amp; MOE'!$A$4:$G$55,AE42,FALSE)</f>
        <v>112551474</v>
      </c>
      <c r="L42" s="22">
        <f>VLOOKUP($C$3,'Unadjusted SFAG &amp; MOE'!$A$4:$G$55,AF42,FALSE)</f>
        <v>115814301</v>
      </c>
      <c r="N42" s="23">
        <f>VLOOKUP($C$3,'Unadjusted SFAG &amp; MOE'!$A$4:$G$55,4,FALSE)</f>
        <v>48942402</v>
      </c>
      <c r="O42" s="23">
        <f>VLOOKUP($C$3,'Unadjusted SFAG &amp; MOE'!$A$4:$G$55,5,FALSE)</f>
        <v>52205229</v>
      </c>
      <c r="P42" s="23">
        <f t="shared" si="7"/>
        <v>-11854021</v>
      </c>
      <c r="Q42" s="23">
        <f t="shared" si="8"/>
        <v>-15116848</v>
      </c>
      <c r="R42" s="24">
        <f t="shared" si="9"/>
        <v>0.56834737596246299</v>
      </c>
      <c r="AB42">
        <v>19</v>
      </c>
      <c r="AC42">
        <v>19</v>
      </c>
      <c r="AD42">
        <v>2</v>
      </c>
      <c r="AE42">
        <v>6</v>
      </c>
      <c r="AF42">
        <v>7</v>
      </c>
      <c r="AG42">
        <v>13</v>
      </c>
    </row>
    <row r="43" spans="1:33">
      <c r="A43" s="20" t="s">
        <v>216</v>
      </c>
      <c r="B43" s="21">
        <f>IF(VLOOKUP($C$3,'Total Funds Spent'!$A$64:$T$115,AB43,FALSE)&gt;0,VLOOKUP($C$3,'Total Funds Spent'!$A$64:$T$115,AB43,FALSE),0)</f>
        <v>36245126</v>
      </c>
      <c r="C43" s="21">
        <f>IF(VLOOKUP($C$3,'Transferred out of TANF'!$A$5:$T$56,$AC43,FALSE)&gt;0, VLOOKUP($C$3,'Transferred out of TANF'!$A$5:$T$56,$AC43,FALSE), 0)</f>
        <v>13382212</v>
      </c>
      <c r="D43" s="21">
        <f>IF(VLOOKUP($C$3,'Transferred to SSBG'!$A$5:$T$56,$AC43,FALSE)&gt;0, VLOOKUP($C$3,'Transferred to SSBG'!$A$5:$T$56,$AC43,FALSE), 0)</f>
        <v>4460737</v>
      </c>
      <c r="E43" s="21">
        <f>IF(VLOOKUP($C$3,'Transferred to CCDF'!$A$5:$T$56,$AC43,FALSE)&gt;0, VLOOKUP($C$3,'Transferred to CCDF'!$A$5:$T$56,$AC43,FALSE), 0)</f>
        <v>8921475</v>
      </c>
      <c r="F43" s="21">
        <f t="shared" si="10"/>
        <v>49627338</v>
      </c>
      <c r="G43" s="21">
        <f>IF(VLOOKUP($C$3,'Total Funds Spent'!$A$123:$T$174,$AC43,FALSE)&gt;0,VLOOKUP($C$3,'Total Funds Spent'!$A$123:$T$174,$AC43,FALSE),0)</f>
        <v>37749638</v>
      </c>
      <c r="H43" s="21">
        <f t="shared" si="6"/>
        <v>87376976</v>
      </c>
      <c r="I43" s="113"/>
      <c r="J43" s="22">
        <f>VLOOKUP(C$3,'Unadjusted SFAG &amp; MOE'!$A$4:$E$55,AD43,FALSE)</f>
        <v>63609072</v>
      </c>
      <c r="K43" s="22">
        <f>VLOOKUP($C$3,'Unadjusted SFAG &amp; MOE'!$A$4:$G$55,AE43,FALSE)</f>
        <v>112551474</v>
      </c>
      <c r="L43" s="22">
        <f>VLOOKUP($C$3,'Unadjusted SFAG &amp; MOE'!$A$4:$G$55,AF43,FALSE)</f>
        <v>115814301</v>
      </c>
      <c r="N43" s="23">
        <f>VLOOKUP($C$3,'Unadjusted SFAG &amp; MOE'!$A$4:$G$55,4,FALSE)</f>
        <v>48942402</v>
      </c>
      <c r="O43" s="23">
        <f>VLOOKUP($C$3,'Unadjusted SFAG &amp; MOE'!$A$4:$G$55,5,FALSE)</f>
        <v>52205229</v>
      </c>
      <c r="P43" s="23">
        <f t="shared" si="7"/>
        <v>-11192764</v>
      </c>
      <c r="Q43" s="23">
        <f t="shared" si="8"/>
        <v>-14455591</v>
      </c>
      <c r="R43" s="24">
        <f t="shared" si="9"/>
        <v>0.57848056783155022</v>
      </c>
      <c r="AB43">
        <v>20</v>
      </c>
      <c r="AC43">
        <v>20</v>
      </c>
      <c r="AD43">
        <v>2</v>
      </c>
      <c r="AE43">
        <v>6</v>
      </c>
      <c r="AF43">
        <v>7</v>
      </c>
      <c r="AG43">
        <v>13</v>
      </c>
    </row>
    <row r="44" spans="1:33" ht="15.75" customHeight="1">
      <c r="A44" s="20" t="s">
        <v>217</v>
      </c>
      <c r="B44" s="21">
        <f>IF(VLOOKUP($C$3,'Total Funds Spent'!$A$64:$U$115,AB44,FALSE)&gt;0, VLOOKUP($C$3,'Total Funds Spent'!$A$64:$U$115,AB44,FALSE),0)</f>
        <v>35098520</v>
      </c>
      <c r="C44" s="21">
        <f>IF(VLOOKUP($C$3,'Transferred out of TANF'!$A$5:$U$56,$AC44,FALSE)&gt;0, VLOOKUP($C$3,'Transferred out of TANF'!$A$5:$U$56,$AC44,FALSE), 0)</f>
        <v>13382213</v>
      </c>
      <c r="D44" s="21">
        <f>IF(VLOOKUP($C$3,'Transferred to SSBG'!$A$5:$U$56,$AC44,FALSE)&gt;0, VLOOKUP($C$3,'Transferred to SSBG'!$A$5:$U$56,$AC44,FALSE), 0)</f>
        <v>4460738</v>
      </c>
      <c r="E44" s="21">
        <f>IF(VLOOKUP($C$3,'Transferred to CCDF'!$A$5:$U$56,$AC44,FALSE)&gt;0, VLOOKUP($C$3,'Transferred to CCDF'!$A$5:$U$56,$AC44,FALSE), 0)</f>
        <v>8921475</v>
      </c>
      <c r="F44" s="21">
        <f t="shared" si="10"/>
        <v>48480733</v>
      </c>
      <c r="G44" s="21">
        <f>IF(VLOOKUP($C$3,'Total Funds Spent'!$A$123:$U$174,$AC44,FALSE)&gt;0,VLOOKUP($C$3,'Total Funds Spent'!$A$123:$U$174,$AC44,FALSE),0)</f>
        <v>38109763</v>
      </c>
      <c r="H44" s="21">
        <f t="shared" si="6"/>
        <v>86590496</v>
      </c>
      <c r="J44" s="22">
        <f>VLOOKUP(C$3,'Unadjusted SFAG &amp; MOE'!$A$4:$E$55,AD44,FALSE)</f>
        <v>63609072</v>
      </c>
      <c r="K44" s="22">
        <f>VLOOKUP($C$3,'Unadjusted SFAG &amp; MOE'!$A$4:$G$55,AE44,FALSE)</f>
        <v>112551474</v>
      </c>
      <c r="L44" s="22">
        <f>VLOOKUP($C$3,'Unadjusted SFAG &amp; MOE'!$A$4:$G$55,AF44,FALSE)</f>
        <v>115814301</v>
      </c>
      <c r="N44" s="23">
        <f>VLOOKUP($C$3,'Unadjusted SFAG &amp; MOE'!$A$4:$G$55,4,FALSE)</f>
        <v>48942402</v>
      </c>
      <c r="O44" s="23">
        <f>VLOOKUP($C$3,'Unadjusted SFAG &amp; MOE'!$A$4:$G$55,5,FALSE)</f>
        <v>52205229</v>
      </c>
      <c r="P44" s="23">
        <f t="shared" si="7"/>
        <v>-10832639</v>
      </c>
      <c r="Q44" s="23">
        <f t="shared" si="8"/>
        <v>-14095466</v>
      </c>
      <c r="R44" s="24">
        <f t="shared" si="9"/>
        <v>0.58399917212890373</v>
      </c>
      <c r="AB44">
        <v>21</v>
      </c>
      <c r="AC44">
        <v>21</v>
      </c>
      <c r="AD44">
        <v>2</v>
      </c>
      <c r="AE44">
        <v>6</v>
      </c>
      <c r="AF44">
        <v>7</v>
      </c>
      <c r="AG44">
        <v>13</v>
      </c>
    </row>
    <row r="45" spans="1:33">
      <c r="A45" s="20" t="s">
        <v>218</v>
      </c>
      <c r="B45" s="21">
        <f>IF(VLOOKUP($C$3,'Total Funds Spent'!$A$64:$V$115,AB45,FALSE)&gt;0, VLOOKUP($C$3,'Total Funds Spent'!$A$64:$V$115,AB45,FALSE),0)</f>
        <v>36479623</v>
      </c>
      <c r="C45" s="21">
        <f>IF(VLOOKUP($C$3,'Transferred out of TANF'!$A$5:$V$56,$AC45,FALSE)&gt;0, VLOOKUP($C$3,'Transferred out of TANF'!$A$5:$V$56,$AC45,FALSE), 0)</f>
        <v>13319240</v>
      </c>
      <c r="D45" s="21">
        <f>IF(VLOOKUP($C$3,'Transferred to SSBG'!$A$5:$V$56,$AC45,FALSE)&gt;0, VLOOKUP($C$3,'Transferred to SSBG'!$A$5:$V$56,$AC45,FALSE), 0)</f>
        <v>4439747</v>
      </c>
      <c r="E45" s="21">
        <f>IF(VLOOKUP($C$3,'Transferred to CCDF'!$A$5:$V$56,$AC45,FALSE)&gt;0, VLOOKUP($C$3,'Transferred to CCDF'!$A$5:$V$56,$AC45,FALSE), 0)</f>
        <v>8879493</v>
      </c>
      <c r="F45" s="21">
        <f t="shared" si="10"/>
        <v>49798863</v>
      </c>
      <c r="G45" s="21">
        <f>IF(VLOOKUP($C$3,'Total Funds Spent'!$A$123:$V$174,$AC45,FALSE)&gt;0,VLOOKUP($C$3,'Total Funds Spent'!$A$123:$V$174,$AC45,FALSE),0)</f>
        <v>36599999</v>
      </c>
      <c r="H45" s="21">
        <f t="shared" si="6"/>
        <v>86398862</v>
      </c>
      <c r="J45" s="22">
        <f>VLOOKUP(C$3,'Unadjusted SFAG &amp; MOE'!$A$4:$E$55,AD45,FALSE)</f>
        <v>63609072</v>
      </c>
      <c r="K45" s="22">
        <f>VLOOKUP($C$3,'Unadjusted SFAG &amp; MOE'!$A$4:$G$55,AE45,FALSE)</f>
        <v>112551474</v>
      </c>
      <c r="L45" s="22">
        <f>VLOOKUP($C$3,'Unadjusted SFAG &amp; MOE'!$A$4:$G$55,AF45,FALSE)</f>
        <v>115814301</v>
      </c>
      <c r="N45" s="23">
        <f>VLOOKUP($C$3,'Unadjusted SFAG &amp; MOE'!$A$4:$G$55,4,FALSE)</f>
        <v>48942402</v>
      </c>
      <c r="O45" s="23">
        <f>VLOOKUP($C$3,'Unadjusted SFAG &amp; MOE'!$A$4:$G$55,5,FALSE)</f>
        <v>52205229</v>
      </c>
      <c r="P45" s="23">
        <f t="shared" si="7"/>
        <v>-12342403</v>
      </c>
      <c r="Q45" s="23">
        <f t="shared" si="8"/>
        <v>-15605230</v>
      </c>
      <c r="R45" s="24">
        <f t="shared" si="9"/>
        <v>0.56086334401813787</v>
      </c>
      <c r="AB45">
        <v>22</v>
      </c>
      <c r="AC45">
        <v>22</v>
      </c>
      <c r="AD45">
        <v>2</v>
      </c>
      <c r="AE45">
        <v>6</v>
      </c>
      <c r="AF45">
        <v>7</v>
      </c>
      <c r="AG45">
        <v>13</v>
      </c>
    </row>
    <row r="46" spans="1:33">
      <c r="A46" s="20" t="s">
        <v>219</v>
      </c>
      <c r="B46" s="21">
        <f>IF(VLOOKUP($C$3,'Total Funds Spent'!$A$64:$W$115,AB46,FALSE)&gt;0, VLOOKUP($C$3,'Total Funds Spent'!$A$64:$W$115,AB46,FALSE),0)</f>
        <v>44045377</v>
      </c>
      <c r="C46" s="21">
        <f>IF(VLOOKUP($C$3,'Transferred out of TANF'!$A$5:$W$56,$AC46,FALSE)&gt;0, VLOOKUP($C$3,'Transferred out of TANF'!$A$5:$W$56,$AC46,FALSE), 0)</f>
        <v>12181975</v>
      </c>
      <c r="D46" s="21">
        <f>IF(VLOOKUP($C$3,'Transferred to SSBG'!$A$5:$W$56,$AC46,FALSE)&gt;0, VLOOKUP($C$3,'Transferred to SSBG'!$A$5:$W$56,$AC46,FALSE), 0)</f>
        <v>4439747</v>
      </c>
      <c r="E46" s="21">
        <f>IF(VLOOKUP($C$3,'Transferred to CCDF'!$A$5:$W$56,$AC46,FALSE)&gt;0, VLOOKUP($C$3,'Transferred to CCDF'!$A$5:$W$56,$AC46,FALSE), 0)</f>
        <v>7742228</v>
      </c>
      <c r="F46" s="21">
        <f t="shared" si="10"/>
        <v>56227352</v>
      </c>
      <c r="G46" s="21">
        <f>IF(VLOOKUP($C$3,'Total Funds Spent'!$A$123:$W$174,$AC46,FALSE)&gt;0,VLOOKUP($C$3,'Total Funds Spent'!$A$123:$W$174,$AC46,FALSE),0)</f>
        <v>36558525</v>
      </c>
      <c r="H46" s="21">
        <f t="shared" si="6"/>
        <v>92785877</v>
      </c>
      <c r="J46" s="22">
        <f>VLOOKUP(C$3,'Unadjusted SFAG &amp; MOE'!$A$4:$E$55,AD46,FALSE)</f>
        <v>63609072</v>
      </c>
      <c r="K46" s="22">
        <f>VLOOKUP($C$3,'Unadjusted SFAG &amp; MOE'!$A$4:$G$55,AE46,FALSE)</f>
        <v>112551474</v>
      </c>
      <c r="L46" s="22">
        <f>VLOOKUP($C$3,'Unadjusted SFAG &amp; MOE'!$A$4:$G$55,AF46,FALSE)</f>
        <v>115814301</v>
      </c>
      <c r="N46" s="23">
        <f>VLOOKUP($C$3,'Unadjusted SFAG &amp; MOE'!$A$4:$G$55,4,FALSE)</f>
        <v>48942402</v>
      </c>
      <c r="O46" s="23">
        <f>VLOOKUP($C$3,'Unadjusted SFAG &amp; MOE'!$A$4:$G$55,5,FALSE)</f>
        <v>52205229</v>
      </c>
      <c r="P46" s="23">
        <f t="shared" si="7"/>
        <v>-12383877</v>
      </c>
      <c r="Q46" s="23">
        <f t="shared" si="8"/>
        <v>-15646704</v>
      </c>
      <c r="R46" s="24">
        <f t="shared" si="9"/>
        <v>0.56022779082236296</v>
      </c>
      <c r="AB46">
        <v>23</v>
      </c>
      <c r="AC46">
        <v>23</v>
      </c>
      <c r="AD46">
        <v>2</v>
      </c>
      <c r="AE46">
        <v>6</v>
      </c>
      <c r="AF46">
        <v>7</v>
      </c>
      <c r="AG46">
        <v>13</v>
      </c>
    </row>
    <row r="47" spans="1:33" ht="29.1">
      <c r="A47" s="20" t="s">
        <v>220</v>
      </c>
      <c r="B47" s="21">
        <f>IF(VLOOKUP($C$3,'Total Funds Spent'!$A$64:$X$115,AB47,FALSE)&gt;0, VLOOKUP($C$3,'Total Funds Spent'!$A$64:$X$115,AB47,FALSE),0)</f>
        <v>35030395</v>
      </c>
      <c r="C47" s="21">
        <f>IF(VLOOKUP($C$3,'Transferred out of TANF'!$A$5:$X$56,$AC47,FALSE)&gt;0, VLOOKUP($C$3,'Transferred out of TANF'!$A$5:$X$56,$AC47,FALSE), 0)</f>
        <v>13319240</v>
      </c>
      <c r="D47" s="21">
        <f>IF(VLOOKUP($C$3,'Transferred to SSBG'!$A$5:$X$56,$AC47,FALSE)&gt;0, VLOOKUP($C$3,'Transferred to SSBG'!$A$5:$X$56,$AC47,FALSE), 0)</f>
        <v>4439747</v>
      </c>
      <c r="E47" s="21">
        <f>IF(VLOOKUP($C$3,'Transferred to CCDF'!$A$5:$X$56,$AC47,FALSE)&gt;0, VLOOKUP($C$3,'Transferred to CCDF'!$A$5:$X$56,$AC47,FALSE), 0)</f>
        <v>8879493</v>
      </c>
      <c r="F47" s="21">
        <f t="shared" si="10"/>
        <v>48349635</v>
      </c>
      <c r="G47" s="21">
        <f>IF(VLOOKUP($C$3,'Total Funds Spent'!$A$123:$X$174,$AC47,FALSE)&gt;0,VLOOKUP($C$3,'Total Funds Spent'!$A$123:$X$174,$AC47,FALSE),0)</f>
        <v>36558825</v>
      </c>
      <c r="H47" s="21">
        <f t="shared" ref="H47" si="11">F47+G47</f>
        <v>84908460</v>
      </c>
      <c r="N47" s="223" t="s">
        <v>221</v>
      </c>
      <c r="O47" s="223" t="s">
        <v>221</v>
      </c>
      <c r="AB47">
        <v>24</v>
      </c>
      <c r="AC47">
        <v>24</v>
      </c>
      <c r="AD47">
        <v>2</v>
      </c>
      <c r="AE47">
        <v>6</v>
      </c>
      <c r="AF47">
        <v>7</v>
      </c>
      <c r="AG47">
        <v>13</v>
      </c>
    </row>
    <row r="48" spans="1:33">
      <c r="A48" s="20" t="s">
        <v>222</v>
      </c>
      <c r="B48" s="21">
        <f>IF(VLOOKUP($C$3,'Total Funds Spent'!$A$64:$Y$115,AB48,FALSE)&gt;0, VLOOKUP($C$3,'Total Funds Spent'!$A$64:$Y$115,AB48,FALSE),0)</f>
        <v>41851799</v>
      </c>
      <c r="C48" s="21">
        <f>IF(VLOOKUP($C$3,'Transferred out of TANF'!$A$5:$Y$56,$AC48,FALSE)&gt;0, VLOOKUP($C$3,'Transferred out of TANF'!$A$5:$Y$56,$AC48,FALSE), 0)</f>
        <v>13319240</v>
      </c>
      <c r="D48" s="21">
        <f>IF(VLOOKUP($C$3,'Transferred to SSBG'!$A$5:$Y$56,$AC48,FALSE)&gt;0, VLOOKUP($C$3,'Transferred to SSBG'!$A$5:$Y$56,$AC48,FALSE), 0)</f>
        <v>4439747</v>
      </c>
      <c r="E48" s="21">
        <f>IF(VLOOKUP($C$3,'Transferred to CCDF'!$A$5:$Y$56,$AC48,FALSE)&gt;0, VLOOKUP($C$3,'Transferred to CCDF'!$A$5:$Y$56,$AC48,FALSE), 0)</f>
        <v>8879493</v>
      </c>
      <c r="F48" s="21">
        <f>C48+B48</f>
        <v>55171039</v>
      </c>
      <c r="G48" s="21">
        <f>IF(VLOOKUP($C$3,'Total Funds Spent'!$A$123:$Y$174,$AC48,FALSE)&gt;0,VLOOKUP($C$3,'Total Funds Spent'!$A$123:$Y$174,$AC48,FALSE),0)</f>
        <v>36600000</v>
      </c>
      <c r="H48" s="21">
        <f>F48+G48</f>
        <v>91771039</v>
      </c>
      <c r="AB48">
        <v>25</v>
      </c>
      <c r="AC48">
        <v>25</v>
      </c>
      <c r="AD48">
        <v>2</v>
      </c>
      <c r="AE48">
        <v>6</v>
      </c>
      <c r="AF48">
        <v>7</v>
      </c>
      <c r="AG48">
        <v>13</v>
      </c>
    </row>
    <row r="49" spans="1:33">
      <c r="A49" s="20">
        <v>2021</v>
      </c>
      <c r="B49" s="21">
        <f>IF(VLOOKUP($C$3,'Total Funds Spent'!$A$64:$Z$115,AB49,FALSE)&gt;0, VLOOKUP($C$3,'Total Funds Spent'!$A$64:$Z$115,AB49,FALSE),0)</f>
        <v>30415081.800000001</v>
      </c>
      <c r="C49" s="21">
        <f>IF(VLOOKUP($C$3,'Transferred out of TANF'!$A$5:$Z$56,$AC49,FALSE)&gt;0, VLOOKUP($C$3,'Transferred out of TANF'!$A$5:$Z$56,$AC49,FALSE), 0)</f>
        <v>13319239</v>
      </c>
      <c r="D49" s="21">
        <f>IF(VLOOKUP($C$3,'Transferred to SSBG'!$A$5:$Z$56,$AC49,FALSE)&gt;0, VLOOKUP($C$3,'Transferred to SSBG'!$A$5:$Z$56,$AC49,FALSE), 0)</f>
        <v>4439746</v>
      </c>
      <c r="E49" s="21">
        <f>IF(VLOOKUP($C$3,'Transferred to CCDF'!$A$5:$Z$56,$AC49,FALSE)&gt;0, VLOOKUP($C$3,'Transferred to CCDF'!$A$5:$Z$56,$AC49,FALSE), 0)</f>
        <v>8879493</v>
      </c>
      <c r="F49" s="21">
        <f>C49+B49</f>
        <v>43734320.799999997</v>
      </c>
      <c r="G49" s="21">
        <f>IF(VLOOKUP($C$3,'Total Funds Spent'!$A$123:$Z$174,$AC49,FALSE)&gt;0,VLOOKUP($C$3,'Total Funds Spent'!$A$123:$Z$174,$AC49,FALSE),0)</f>
        <v>36597077</v>
      </c>
      <c r="H49" s="21">
        <f>F49+G49</f>
        <v>80331397.799999997</v>
      </c>
      <c r="AB49">
        <v>26</v>
      </c>
      <c r="AC49">
        <v>26</v>
      </c>
      <c r="AD49">
        <v>2</v>
      </c>
      <c r="AE49">
        <v>6</v>
      </c>
      <c r="AF49">
        <v>7</v>
      </c>
      <c r="AG49">
        <v>13</v>
      </c>
    </row>
    <row r="101" spans="1:1">
      <c r="A101" t="s">
        <v>82</v>
      </c>
    </row>
    <row r="102" spans="1:1">
      <c r="A102" t="s">
        <v>84</v>
      </c>
    </row>
    <row r="103" spans="1:1">
      <c r="A103" t="s">
        <v>86</v>
      </c>
    </row>
    <row r="104" spans="1:1">
      <c r="A104" t="s">
        <v>88</v>
      </c>
    </row>
    <row r="105" spans="1:1">
      <c r="A105" t="s">
        <v>74</v>
      </c>
    </row>
    <row r="106" spans="1:1">
      <c r="A106" t="s">
        <v>91</v>
      </c>
    </row>
    <row r="107" spans="1:1">
      <c r="A107" t="s">
        <v>93</v>
      </c>
    </row>
    <row r="108" spans="1:1">
      <c r="A108" t="s">
        <v>95</v>
      </c>
    </row>
    <row r="109" spans="1:1">
      <c r="A109" t="s">
        <v>97</v>
      </c>
    </row>
    <row r="110" spans="1:1">
      <c r="A110" t="s">
        <v>99</v>
      </c>
    </row>
    <row r="111" spans="1:1">
      <c r="A111" t="s">
        <v>101</v>
      </c>
    </row>
    <row r="112" spans="1:1">
      <c r="A112" t="s">
        <v>102</v>
      </c>
    </row>
    <row r="113" spans="1:1">
      <c r="A113" t="s">
        <v>103</v>
      </c>
    </row>
    <row r="114" spans="1:1">
      <c r="A114" t="s">
        <v>104</v>
      </c>
    </row>
    <row r="115" spans="1:1">
      <c r="A115" t="s">
        <v>105</v>
      </c>
    </row>
    <row r="116" spans="1:1">
      <c r="A116" t="s">
        <v>107</v>
      </c>
    </row>
    <row r="117" spans="1:1">
      <c r="A117" t="s">
        <v>76</v>
      </c>
    </row>
    <row r="118" spans="1:1">
      <c r="A118" t="s">
        <v>110</v>
      </c>
    </row>
    <row r="119" spans="1:1">
      <c r="A119" t="s">
        <v>111</v>
      </c>
    </row>
    <row r="120" spans="1:1">
      <c r="A120" t="s">
        <v>113</v>
      </c>
    </row>
    <row r="121" spans="1:1">
      <c r="A121" t="s">
        <v>78</v>
      </c>
    </row>
    <row r="122" spans="1:1">
      <c r="A122" t="s">
        <v>116</v>
      </c>
    </row>
    <row r="123" spans="1:1">
      <c r="A123" t="s">
        <v>117</v>
      </c>
    </row>
    <row r="124" spans="1:1">
      <c r="A124" t="s">
        <v>77</v>
      </c>
    </row>
    <row r="125" spans="1:1">
      <c r="A125" t="s">
        <v>120</v>
      </c>
    </row>
    <row r="126" spans="1:1">
      <c r="A126" t="s">
        <v>122</v>
      </c>
    </row>
    <row r="127" spans="1:1">
      <c r="A127" t="s">
        <v>124</v>
      </c>
    </row>
    <row r="128" spans="1:1">
      <c r="A128" t="s">
        <v>126</v>
      </c>
    </row>
    <row r="129" spans="1:1">
      <c r="A129" t="s">
        <v>127</v>
      </c>
    </row>
    <row r="130" spans="1:1">
      <c r="A130" t="s">
        <v>128</v>
      </c>
    </row>
    <row r="131" spans="1:1">
      <c r="A131" t="s">
        <v>130</v>
      </c>
    </row>
    <row r="132" spans="1:1">
      <c r="A132" t="s">
        <v>131</v>
      </c>
    </row>
    <row r="133" spans="1:1">
      <c r="A133" t="s">
        <v>132</v>
      </c>
    </row>
    <row r="134" spans="1:1">
      <c r="A134" t="s">
        <v>75</v>
      </c>
    </row>
    <row r="135" spans="1:1">
      <c r="A135" t="s">
        <v>133</v>
      </c>
    </row>
    <row r="136" spans="1:1">
      <c r="A136" t="s">
        <v>134</v>
      </c>
    </row>
    <row r="137" spans="1:1">
      <c r="A137" t="s">
        <v>136</v>
      </c>
    </row>
    <row r="138" spans="1:1">
      <c r="A138" t="s">
        <v>145</v>
      </c>
    </row>
    <row r="139" spans="1:1">
      <c r="A139" t="s">
        <v>138</v>
      </c>
    </row>
    <row r="140" spans="1:1">
      <c r="A140" t="s">
        <v>140</v>
      </c>
    </row>
    <row r="141" spans="1:1">
      <c r="A141" t="s">
        <v>142</v>
      </c>
    </row>
    <row r="142" spans="1:1">
      <c r="A142" t="s">
        <v>144</v>
      </c>
    </row>
    <row r="143" spans="1:1">
      <c r="A143" t="s">
        <v>146</v>
      </c>
    </row>
    <row r="144" spans="1:1">
      <c r="A144" t="s">
        <v>148</v>
      </c>
    </row>
    <row r="145" spans="1:1">
      <c r="A145" t="s">
        <v>150</v>
      </c>
    </row>
    <row r="146" spans="1:1">
      <c r="A146" t="s">
        <v>152</v>
      </c>
    </row>
    <row r="147" spans="1:1">
      <c r="A147" t="s">
        <v>153</v>
      </c>
    </row>
    <row r="148" spans="1:1">
      <c r="A148" t="s">
        <v>154</v>
      </c>
    </row>
    <row r="149" spans="1:1">
      <c r="A149" t="s">
        <v>155</v>
      </c>
    </row>
    <row r="150" spans="1:1">
      <c r="A150" t="s">
        <v>157</v>
      </c>
    </row>
    <row r="151" spans="1:1">
      <c r="A151" t="s">
        <v>158</v>
      </c>
    </row>
    <row r="152" spans="1:1">
      <c r="A152" t="s">
        <v>159</v>
      </c>
    </row>
  </sheetData>
  <phoneticPr fontId="39" type="noConversion"/>
  <dataValidations count="1">
    <dataValidation type="list" allowBlank="1" showInputMessage="1" showErrorMessage="1" sqref="C3" xr:uid="{00000000-0002-0000-0100-000000000000}">
      <formula1>$A$101:$A$152</formula1>
    </dataValidation>
  </dataValidation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00000"/>
  </sheetPr>
  <dimension ref="A1:P233"/>
  <sheetViews>
    <sheetView topLeftCell="B111" workbookViewId="0">
      <selection activeCell="H197" sqref="H197"/>
    </sheetView>
  </sheetViews>
  <sheetFormatPr defaultColWidth="9.42578125" defaultRowHeight="12.95"/>
  <cols>
    <col min="1" max="1" width="17" style="49" customWidth="1"/>
    <col min="2" max="6" width="14.42578125" style="49" bestFit="1" customWidth="1"/>
    <col min="7" max="7" width="14.28515625" style="49" bestFit="1" customWidth="1"/>
    <col min="8"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45.9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29767094</v>
      </c>
      <c r="C5" s="55">
        <f t="shared" si="0"/>
        <v>23217143</v>
      </c>
      <c r="D5" s="55">
        <f t="shared" si="0"/>
        <v>32240451</v>
      </c>
      <c r="E5" s="55">
        <f t="shared" si="0"/>
        <v>40456037</v>
      </c>
      <c r="F5" s="55">
        <f t="shared" si="0"/>
        <v>38271118</v>
      </c>
      <c r="G5" s="55">
        <f t="shared" si="0"/>
        <v>40009790</v>
      </c>
      <c r="H5" s="55">
        <f t="shared" ref="H5" si="1">H64+H123</f>
        <v>44141727</v>
      </c>
    </row>
    <row r="6" spans="1:8">
      <c r="A6" s="51" t="s">
        <v>84</v>
      </c>
      <c r="B6" s="55">
        <f t="shared" ref="B6:E56" si="2">B65+B124</f>
        <v>0</v>
      </c>
      <c r="C6" s="55">
        <f t="shared" si="2"/>
        <v>0</v>
      </c>
      <c r="D6" s="55">
        <f t="shared" si="2"/>
        <v>0</v>
      </c>
      <c r="E6" s="55">
        <f t="shared" si="2"/>
        <v>0</v>
      </c>
      <c r="F6" s="55">
        <f t="shared" ref="F6" si="3">F65+F124</f>
        <v>0</v>
      </c>
      <c r="G6" s="55">
        <f t="shared" ref="G6:H6" si="4">G65+G124</f>
        <v>0</v>
      </c>
      <c r="H6" s="55">
        <f t="shared" si="4"/>
        <v>0</v>
      </c>
    </row>
    <row r="7" spans="1:8">
      <c r="A7" s="51" t="s">
        <v>86</v>
      </c>
      <c r="B7" s="55">
        <f t="shared" si="2"/>
        <v>219029814</v>
      </c>
      <c r="C7" s="55">
        <f t="shared" si="2"/>
        <v>172124603</v>
      </c>
      <c r="D7" s="55">
        <f t="shared" si="2"/>
        <v>141977573</v>
      </c>
      <c r="E7" s="55">
        <f t="shared" si="2"/>
        <v>217495713</v>
      </c>
      <c r="F7" s="55">
        <f t="shared" ref="F7" si="5">F66+F125</f>
        <v>196653503</v>
      </c>
      <c r="G7" s="55">
        <f t="shared" ref="G7:H7" si="6">G66+G125</f>
        <v>225010765</v>
      </c>
      <c r="H7" s="55">
        <f t="shared" si="6"/>
        <v>217153552</v>
      </c>
    </row>
    <row r="8" spans="1:8">
      <c r="A8" s="51" t="s">
        <v>88</v>
      </c>
      <c r="B8" s="55">
        <f t="shared" si="2"/>
        <v>0</v>
      </c>
      <c r="C8" s="55">
        <f t="shared" si="2"/>
        <v>0</v>
      </c>
      <c r="D8" s="55">
        <f t="shared" si="2"/>
        <v>231300</v>
      </c>
      <c r="E8" s="55">
        <f t="shared" si="2"/>
        <v>330060</v>
      </c>
      <c r="F8" s="55">
        <f t="shared" ref="F8" si="7">F67+F126</f>
        <v>275547</v>
      </c>
      <c r="G8" s="55">
        <f t="shared" ref="G8:H8" si="8">G67+G126</f>
        <v>913373</v>
      </c>
      <c r="H8" s="55">
        <f t="shared" si="8"/>
        <v>3710679</v>
      </c>
    </row>
    <row r="9" spans="1:8">
      <c r="A9" s="51" t="s">
        <v>74</v>
      </c>
      <c r="B9" s="55">
        <f t="shared" si="2"/>
        <v>975735</v>
      </c>
      <c r="C9" s="55">
        <f t="shared" si="2"/>
        <v>397</v>
      </c>
      <c r="D9" s="55">
        <f t="shared" si="2"/>
        <v>291</v>
      </c>
      <c r="E9" s="55">
        <f t="shared" si="2"/>
        <v>3175</v>
      </c>
      <c r="F9" s="55">
        <f t="shared" ref="F9" si="9">F68+F127</f>
        <v>309077</v>
      </c>
      <c r="G9" s="55">
        <f t="shared" ref="G9:H9" si="10">G68+G127</f>
        <v>62141</v>
      </c>
      <c r="H9" s="55">
        <f t="shared" si="10"/>
        <v>2366</v>
      </c>
    </row>
    <row r="10" spans="1:8">
      <c r="A10" s="51" t="s">
        <v>91</v>
      </c>
      <c r="B10" s="55">
        <f t="shared" si="2"/>
        <v>44075674</v>
      </c>
      <c r="C10" s="55">
        <f t="shared" si="2"/>
        <v>44081020</v>
      </c>
      <c r="D10" s="55">
        <f t="shared" si="2"/>
        <v>46531534</v>
      </c>
      <c r="E10" s="55">
        <f t="shared" si="2"/>
        <v>46305075</v>
      </c>
      <c r="F10" s="55">
        <f t="shared" ref="F10" si="11">F69+F128</f>
        <v>50090252</v>
      </c>
      <c r="G10" s="55">
        <f t="shared" ref="G10:H10" si="12">G69+G128</f>
        <v>53148079</v>
      </c>
      <c r="H10" s="55">
        <f t="shared" si="12"/>
        <v>58450483</v>
      </c>
    </row>
    <row r="11" spans="1:8">
      <c r="A11" s="51" t="s">
        <v>93</v>
      </c>
      <c r="B11" s="55">
        <f t="shared" si="2"/>
        <v>55228981</v>
      </c>
      <c r="C11" s="55">
        <f t="shared" si="2"/>
        <v>56825733</v>
      </c>
      <c r="D11" s="55">
        <f t="shared" si="2"/>
        <v>61383862</v>
      </c>
      <c r="E11" s="55">
        <f t="shared" si="2"/>
        <v>62229764</v>
      </c>
      <c r="F11" s="55">
        <f t="shared" ref="F11" si="13">F70+F129</f>
        <v>70619239</v>
      </c>
      <c r="G11" s="55">
        <f t="shared" ref="G11:H11" si="14">G70+G129</f>
        <v>68389088</v>
      </c>
      <c r="H11" s="55">
        <f t="shared" si="14"/>
        <v>72972764</v>
      </c>
    </row>
    <row r="12" spans="1:8">
      <c r="A12" s="51" t="s">
        <v>95</v>
      </c>
      <c r="B12" s="55">
        <f t="shared" si="2"/>
        <v>0</v>
      </c>
      <c r="C12" s="55">
        <f t="shared" si="2"/>
        <v>0</v>
      </c>
      <c r="D12" s="55">
        <f t="shared" si="2"/>
        <v>0</v>
      </c>
      <c r="E12" s="55">
        <f t="shared" si="2"/>
        <v>0</v>
      </c>
      <c r="F12" s="55">
        <f t="shared" ref="F12" si="15">F71+F130</f>
        <v>0</v>
      </c>
      <c r="G12" s="55">
        <f t="shared" ref="G12:H12" si="16">G71+G130</f>
        <v>0</v>
      </c>
      <c r="H12" s="55">
        <f t="shared" si="16"/>
        <v>0</v>
      </c>
    </row>
    <row r="13" spans="1:8">
      <c r="A13" s="51" t="s">
        <v>97</v>
      </c>
      <c r="B13" s="55">
        <f t="shared" si="2"/>
        <v>0</v>
      </c>
      <c r="C13" s="55">
        <f t="shared" si="2"/>
        <v>0</v>
      </c>
      <c r="D13" s="55">
        <f t="shared" si="2"/>
        <v>0</v>
      </c>
      <c r="E13" s="55">
        <f t="shared" si="2"/>
        <v>0</v>
      </c>
      <c r="F13" s="55">
        <f t="shared" ref="F13" si="17">F72+F131</f>
        <v>0</v>
      </c>
      <c r="G13" s="55">
        <f t="shared" ref="G13:H13" si="18">G72+G131</f>
        <v>0</v>
      </c>
      <c r="H13" s="55">
        <f t="shared" si="18"/>
        <v>0</v>
      </c>
    </row>
    <row r="14" spans="1:8">
      <c r="A14" s="51" t="s">
        <v>99</v>
      </c>
      <c r="B14" s="55">
        <f t="shared" si="2"/>
        <v>270946065</v>
      </c>
      <c r="C14" s="55">
        <f t="shared" si="2"/>
        <v>263112169</v>
      </c>
      <c r="D14" s="55">
        <f t="shared" si="2"/>
        <v>242112746</v>
      </c>
      <c r="E14" s="55">
        <f t="shared" si="2"/>
        <v>269205488</v>
      </c>
      <c r="F14" s="55">
        <f t="shared" ref="F14" si="19">F73+F132</f>
        <v>250139494</v>
      </c>
      <c r="G14" s="55">
        <f t="shared" ref="G14:H14" si="20">G73+G132</f>
        <v>244252347</v>
      </c>
      <c r="H14" s="55">
        <f t="shared" si="20"/>
        <v>258744144</v>
      </c>
    </row>
    <row r="15" spans="1:8">
      <c r="A15" s="51" t="s">
        <v>101</v>
      </c>
      <c r="B15" s="55">
        <f t="shared" si="2"/>
        <v>255516678</v>
      </c>
      <c r="C15" s="55">
        <f t="shared" si="2"/>
        <v>243798459</v>
      </c>
      <c r="D15" s="55">
        <f t="shared" si="2"/>
        <v>225765860</v>
      </c>
      <c r="E15" s="55">
        <f t="shared" si="2"/>
        <v>211119646</v>
      </c>
      <c r="F15" s="55">
        <f t="shared" ref="F15" si="21">F74+F133</f>
        <v>276755797</v>
      </c>
      <c r="G15" s="55">
        <f t="shared" ref="G15:H15" si="22">G74+G133</f>
        <v>202173240</v>
      </c>
      <c r="H15" s="55">
        <f t="shared" si="22"/>
        <v>242545320</v>
      </c>
    </row>
    <row r="16" spans="1:8">
      <c r="A16" s="51" t="s">
        <v>102</v>
      </c>
      <c r="B16" s="55">
        <f t="shared" si="2"/>
        <v>2156668</v>
      </c>
      <c r="C16" s="55">
        <f t="shared" si="2"/>
        <v>5075966</v>
      </c>
      <c r="D16" s="55">
        <f t="shared" si="2"/>
        <v>1293713</v>
      </c>
      <c r="E16" s="55">
        <f t="shared" si="2"/>
        <v>535904</v>
      </c>
      <c r="F16" s="55">
        <f t="shared" ref="F16" si="23">F75+F134</f>
        <v>1735870</v>
      </c>
      <c r="G16" s="55">
        <f t="shared" ref="G16:H16" si="24">G75+G134</f>
        <v>1417177</v>
      </c>
      <c r="H16" s="55">
        <f t="shared" si="24"/>
        <v>7032275</v>
      </c>
    </row>
    <row r="17" spans="1:8">
      <c r="A17" s="51" t="s">
        <v>103</v>
      </c>
      <c r="B17" s="55">
        <f t="shared" si="2"/>
        <v>1476554</v>
      </c>
      <c r="C17" s="55">
        <f t="shared" si="2"/>
        <v>1402206</v>
      </c>
      <c r="D17" s="55">
        <f t="shared" si="2"/>
        <v>1326798</v>
      </c>
      <c r="E17" s="55">
        <f t="shared" si="2"/>
        <v>1507006</v>
      </c>
      <c r="F17" s="55">
        <f t="shared" ref="F17" si="25">F76+F135</f>
        <v>1419044</v>
      </c>
      <c r="G17" s="55">
        <f t="shared" ref="G17:H17" si="26">G76+G135</f>
        <v>1725786</v>
      </c>
      <c r="H17" s="55">
        <f t="shared" si="26"/>
        <v>1727115</v>
      </c>
    </row>
    <row r="18" spans="1:8">
      <c r="A18" s="51" t="s">
        <v>104</v>
      </c>
      <c r="B18" s="55">
        <f t="shared" si="2"/>
        <v>232845603</v>
      </c>
      <c r="C18" s="55">
        <f t="shared" si="2"/>
        <v>225358944</v>
      </c>
      <c r="D18" s="55">
        <f t="shared" si="2"/>
        <v>221080245</v>
      </c>
      <c r="E18" s="55">
        <f t="shared" si="2"/>
        <v>242282735</v>
      </c>
      <c r="F18" s="55">
        <f t="shared" ref="F18" si="27">F77+F136</f>
        <v>239682123</v>
      </c>
      <c r="G18" s="55">
        <f t="shared" ref="G18:H18" si="28">G77+G136</f>
        <v>239565118</v>
      </c>
      <c r="H18" s="55">
        <f t="shared" si="28"/>
        <v>229756031</v>
      </c>
    </row>
    <row r="19" spans="1:8">
      <c r="A19" s="51" t="s">
        <v>105</v>
      </c>
      <c r="B19" s="55">
        <f t="shared" si="2"/>
        <v>0</v>
      </c>
      <c r="C19" s="55">
        <f t="shared" si="2"/>
        <v>17596052</v>
      </c>
      <c r="D19" s="55">
        <f t="shared" si="2"/>
        <v>15519548</v>
      </c>
      <c r="E19" s="55">
        <f t="shared" si="2"/>
        <v>9336994</v>
      </c>
      <c r="F19" s="55">
        <f t="shared" ref="F19" si="29">F78+F137</f>
        <v>9169443</v>
      </c>
      <c r="G19" s="55">
        <f t="shared" ref="G19:H19" si="30">G78+G137</f>
        <v>2759252</v>
      </c>
      <c r="H19" s="55">
        <f t="shared" si="30"/>
        <v>2160621</v>
      </c>
    </row>
    <row r="20" spans="1:8">
      <c r="A20" s="51" t="s">
        <v>107</v>
      </c>
      <c r="B20" s="55">
        <f t="shared" si="2"/>
        <v>51987121</v>
      </c>
      <c r="C20" s="55">
        <f t="shared" si="2"/>
        <v>50229077</v>
      </c>
      <c r="D20" s="55">
        <f t="shared" si="2"/>
        <v>62264012</v>
      </c>
      <c r="E20" s="55">
        <f t="shared" si="2"/>
        <v>55569447</v>
      </c>
      <c r="F20" s="55">
        <f t="shared" ref="F20" si="31">F79+F138</f>
        <v>53820059</v>
      </c>
      <c r="G20" s="55">
        <f t="shared" ref="G20:H20" si="32">G79+G138</f>
        <v>46659794</v>
      </c>
      <c r="H20" s="55">
        <f t="shared" si="32"/>
        <v>54291792</v>
      </c>
    </row>
    <row r="21" spans="1:8">
      <c r="A21" s="51" t="s">
        <v>76</v>
      </c>
      <c r="B21" s="55">
        <f t="shared" si="2"/>
        <v>4212351</v>
      </c>
      <c r="C21" s="55">
        <f t="shared" si="2"/>
        <v>4044988</v>
      </c>
      <c r="D21" s="55">
        <f t="shared" si="2"/>
        <v>5183436</v>
      </c>
      <c r="E21" s="55">
        <f t="shared" si="2"/>
        <v>5159918</v>
      </c>
      <c r="F21" s="55">
        <f t="shared" ref="F21" si="33">F80+F139</f>
        <v>6146039</v>
      </c>
      <c r="G21" s="55">
        <f t="shared" ref="G21:H21" si="34">G80+G139</f>
        <v>5919766</v>
      </c>
      <c r="H21" s="55">
        <f t="shared" si="34"/>
        <v>3569231</v>
      </c>
    </row>
    <row r="22" spans="1:8">
      <c r="A22" s="51" t="s">
        <v>110</v>
      </c>
      <c r="B22" s="55">
        <f t="shared" si="2"/>
        <v>0</v>
      </c>
      <c r="C22" s="55">
        <f t="shared" si="2"/>
        <v>0</v>
      </c>
      <c r="D22" s="55">
        <f t="shared" si="2"/>
        <v>0</v>
      </c>
      <c r="E22" s="55">
        <f t="shared" si="2"/>
        <v>0</v>
      </c>
      <c r="F22" s="55">
        <f t="shared" ref="F22" si="35">F81+F140</f>
        <v>0</v>
      </c>
      <c r="G22" s="55">
        <f t="shared" ref="G22:H22" si="36">G81+G140</f>
        <v>0</v>
      </c>
      <c r="H22" s="55">
        <f t="shared" si="36"/>
        <v>0</v>
      </c>
    </row>
    <row r="23" spans="1:8">
      <c r="A23" s="51" t="s">
        <v>111</v>
      </c>
      <c r="B23" s="55">
        <f t="shared" si="2"/>
        <v>30547038</v>
      </c>
      <c r="C23" s="55">
        <f t="shared" si="2"/>
        <v>31822980</v>
      </c>
      <c r="D23" s="55">
        <f t="shared" si="2"/>
        <v>33144353</v>
      </c>
      <c r="E23" s="55">
        <f t="shared" si="2"/>
        <v>37556075</v>
      </c>
      <c r="F23" s="55">
        <f t="shared" ref="F23" si="37">F82+F141</f>
        <v>19780202</v>
      </c>
      <c r="G23" s="55">
        <f t="shared" ref="G23:H23" si="38">G82+G141</f>
        <v>26962641</v>
      </c>
      <c r="H23" s="55">
        <f t="shared" si="38"/>
        <v>33289937</v>
      </c>
    </row>
    <row r="24" spans="1:8">
      <c r="A24" s="51" t="s">
        <v>113</v>
      </c>
      <c r="B24" s="55">
        <f t="shared" si="2"/>
        <v>1236659</v>
      </c>
      <c r="C24" s="55">
        <f t="shared" si="2"/>
        <v>7501351</v>
      </c>
      <c r="D24" s="55">
        <f t="shared" si="2"/>
        <v>7682517</v>
      </c>
      <c r="E24" s="55">
        <f t="shared" si="2"/>
        <v>8425180</v>
      </c>
      <c r="F24" s="55">
        <f t="shared" ref="F24" si="39">F83+F142</f>
        <v>10688211</v>
      </c>
      <c r="G24" s="55">
        <f t="shared" ref="G24:H24" si="40">G83+G142</f>
        <v>9801937</v>
      </c>
      <c r="H24" s="55">
        <f t="shared" si="40"/>
        <v>10879964</v>
      </c>
    </row>
    <row r="25" spans="1:8">
      <c r="A25" s="51" t="s">
        <v>78</v>
      </c>
      <c r="B25" s="55">
        <f t="shared" si="2"/>
        <v>33302354</v>
      </c>
      <c r="C25" s="55">
        <f t="shared" si="2"/>
        <v>28662958</v>
      </c>
      <c r="D25" s="55">
        <f t="shared" si="2"/>
        <v>20035082</v>
      </c>
      <c r="E25" s="55">
        <f t="shared" si="2"/>
        <v>26017335</v>
      </c>
      <c r="F25" s="55">
        <f t="shared" ref="F25" si="41">F84+F143</f>
        <v>16908636</v>
      </c>
      <c r="G25" s="55">
        <f t="shared" ref="G25:H25" si="42">G84+G143</f>
        <v>29930453</v>
      </c>
      <c r="H25" s="55">
        <f t="shared" si="42"/>
        <v>30070039</v>
      </c>
    </row>
    <row r="26" spans="1:8">
      <c r="A26" s="51" t="s">
        <v>116</v>
      </c>
      <c r="B26" s="55">
        <f t="shared" si="2"/>
        <v>14941258</v>
      </c>
      <c r="C26" s="55">
        <f t="shared" si="2"/>
        <v>16945126</v>
      </c>
      <c r="D26" s="55">
        <f t="shared" si="2"/>
        <v>8310562</v>
      </c>
      <c r="E26" s="55">
        <f t="shared" si="2"/>
        <v>5412212</v>
      </c>
      <c r="F26" s="55">
        <f t="shared" ref="F26" si="43">F85+F144</f>
        <v>4819443</v>
      </c>
      <c r="G26" s="55">
        <f t="shared" ref="G26:H26" si="44">G85+G144</f>
        <v>6558900</v>
      </c>
      <c r="H26" s="55">
        <f t="shared" si="44"/>
        <v>11374195</v>
      </c>
    </row>
    <row r="27" spans="1:8">
      <c r="A27" s="51" t="s">
        <v>117</v>
      </c>
      <c r="B27" s="55">
        <f t="shared" si="2"/>
        <v>42739525</v>
      </c>
      <c r="C27" s="55">
        <f t="shared" si="2"/>
        <v>42443884</v>
      </c>
      <c r="D27" s="55">
        <f t="shared" si="2"/>
        <v>47373805</v>
      </c>
      <c r="E27" s="55">
        <f t="shared" si="2"/>
        <v>62271663</v>
      </c>
      <c r="F27" s="55">
        <f t="shared" ref="F27" si="45">F86+F145</f>
        <v>45414520</v>
      </c>
      <c r="G27" s="55">
        <f t="shared" ref="G27:H27" si="46">G86+G145</f>
        <v>59038873</v>
      </c>
      <c r="H27" s="55">
        <f t="shared" si="46"/>
        <v>61477910</v>
      </c>
    </row>
    <row r="28" spans="1:8">
      <c r="A28" s="51" t="s">
        <v>77</v>
      </c>
      <c r="B28" s="55">
        <f t="shared" si="2"/>
        <v>0</v>
      </c>
      <c r="C28" s="55">
        <f t="shared" si="2"/>
        <v>0</v>
      </c>
      <c r="D28" s="55">
        <f t="shared" si="2"/>
        <v>0</v>
      </c>
      <c r="E28" s="55">
        <f t="shared" si="2"/>
        <v>0</v>
      </c>
      <c r="F28" s="55">
        <f t="shared" ref="F28" si="47">F87+F146</f>
        <v>0</v>
      </c>
      <c r="G28" s="55">
        <f t="shared" ref="G28:H28" si="48">G87+G146</f>
        <v>0</v>
      </c>
      <c r="H28" s="55">
        <f t="shared" si="48"/>
        <v>0</v>
      </c>
    </row>
    <row r="29" spans="1:8">
      <c r="A29" s="51" t="s">
        <v>120</v>
      </c>
      <c r="B29" s="55">
        <f t="shared" si="2"/>
        <v>16847326</v>
      </c>
      <c r="C29" s="55">
        <f t="shared" si="2"/>
        <v>16067509</v>
      </c>
      <c r="D29" s="55">
        <f t="shared" si="2"/>
        <v>12859072</v>
      </c>
      <c r="E29" s="55">
        <f t="shared" si="2"/>
        <v>20757677</v>
      </c>
      <c r="F29" s="55">
        <f t="shared" ref="F29" si="49">F88+F147</f>
        <v>27088460</v>
      </c>
      <c r="G29" s="55">
        <f t="shared" ref="G29:H29" si="50">G88+G147</f>
        <v>21756278</v>
      </c>
      <c r="H29" s="55">
        <f t="shared" si="50"/>
        <v>15209877</v>
      </c>
    </row>
    <row r="30" spans="1:8">
      <c r="A30" s="51" t="s">
        <v>122</v>
      </c>
      <c r="B30" s="55">
        <f t="shared" si="2"/>
        <v>0</v>
      </c>
      <c r="C30" s="55">
        <f t="shared" si="2"/>
        <v>0</v>
      </c>
      <c r="D30" s="55">
        <f t="shared" si="2"/>
        <v>0</v>
      </c>
      <c r="E30" s="55">
        <f t="shared" si="2"/>
        <v>0</v>
      </c>
      <c r="F30" s="55">
        <f t="shared" ref="F30" si="51">F89+F148</f>
        <v>0</v>
      </c>
      <c r="G30" s="55">
        <f t="shared" ref="G30:H30" si="52">G89+G148</f>
        <v>0</v>
      </c>
      <c r="H30" s="55">
        <f t="shared" si="52"/>
        <v>0</v>
      </c>
    </row>
    <row r="31" spans="1:8">
      <c r="A31" s="51" t="s">
        <v>124</v>
      </c>
      <c r="B31" s="55">
        <f t="shared" si="2"/>
        <v>235489</v>
      </c>
      <c r="C31" s="55">
        <f t="shared" si="2"/>
        <v>141140</v>
      </c>
      <c r="D31" s="55">
        <f t="shared" si="2"/>
        <v>49166</v>
      </c>
      <c r="E31" s="55">
        <f t="shared" si="2"/>
        <v>0</v>
      </c>
      <c r="F31" s="55">
        <f t="shared" ref="F31" si="53">F90+F149</f>
        <v>0</v>
      </c>
      <c r="G31" s="55">
        <f t="shared" ref="G31:H31" si="54">G90+G149</f>
        <v>0</v>
      </c>
      <c r="H31" s="55">
        <f t="shared" si="54"/>
        <v>0</v>
      </c>
    </row>
    <row r="32" spans="1:8">
      <c r="A32" s="51" t="s">
        <v>126</v>
      </c>
      <c r="B32" s="55">
        <f t="shared" si="2"/>
        <v>4336923</v>
      </c>
      <c r="C32" s="55">
        <f t="shared" si="2"/>
        <v>3549135</v>
      </c>
      <c r="D32" s="55">
        <f t="shared" si="2"/>
        <v>2835724</v>
      </c>
      <c r="E32" s="55">
        <f t="shared" si="2"/>
        <v>4174112</v>
      </c>
      <c r="F32" s="55">
        <f t="shared" ref="F32" si="55">F91+F150</f>
        <v>4901257</v>
      </c>
      <c r="G32" s="55">
        <f t="shared" ref="G32:H32" si="56">G91+G150</f>
        <v>6100187</v>
      </c>
      <c r="H32" s="55">
        <f t="shared" si="56"/>
        <v>6350929.1100000003</v>
      </c>
    </row>
    <row r="33" spans="1:8">
      <c r="A33" s="51" t="s">
        <v>127</v>
      </c>
      <c r="B33" s="55">
        <f t="shared" si="2"/>
        <v>0</v>
      </c>
      <c r="C33" s="55">
        <f t="shared" si="2"/>
        <v>26396473</v>
      </c>
      <c r="D33" s="55">
        <f t="shared" si="2"/>
        <v>14580922</v>
      </c>
      <c r="E33" s="55">
        <f t="shared" si="2"/>
        <v>15603871</v>
      </c>
      <c r="F33" s="55">
        <f t="shared" ref="F33" si="57">F92+F151</f>
        <v>26898904</v>
      </c>
      <c r="G33" s="55">
        <f t="shared" ref="G33:H33" si="58">G92+G151</f>
        <v>28274826</v>
      </c>
      <c r="H33" s="55">
        <f t="shared" si="58"/>
        <v>30990229</v>
      </c>
    </row>
    <row r="34" spans="1:8">
      <c r="A34" s="51" t="s">
        <v>128</v>
      </c>
      <c r="B34" s="55">
        <f t="shared" si="2"/>
        <v>0</v>
      </c>
      <c r="C34" s="55">
        <f t="shared" si="2"/>
        <v>0</v>
      </c>
      <c r="D34" s="55">
        <f t="shared" si="2"/>
        <v>0</v>
      </c>
      <c r="E34" s="55">
        <f t="shared" si="2"/>
        <v>0</v>
      </c>
      <c r="F34" s="55">
        <f t="shared" ref="F34" si="59">F93+F152</f>
        <v>0</v>
      </c>
      <c r="G34" s="55">
        <f t="shared" ref="G34:H34" si="60">G93+G152</f>
        <v>0</v>
      </c>
      <c r="H34" s="55">
        <f t="shared" si="60"/>
        <v>0</v>
      </c>
    </row>
    <row r="35" spans="1:8">
      <c r="A35" s="51" t="s">
        <v>130</v>
      </c>
      <c r="B35" s="55">
        <f t="shared" si="2"/>
        <v>0</v>
      </c>
      <c r="C35" s="55">
        <f t="shared" si="2"/>
        <v>0</v>
      </c>
      <c r="D35" s="55">
        <f t="shared" si="2"/>
        <v>0</v>
      </c>
      <c r="E35" s="55">
        <f t="shared" si="2"/>
        <v>0</v>
      </c>
      <c r="F35" s="55">
        <f t="shared" ref="F35" si="61">F94+F153</f>
        <v>0</v>
      </c>
      <c r="G35" s="55">
        <f t="shared" ref="G35:H35" si="62">G94+G153</f>
        <v>0</v>
      </c>
      <c r="H35" s="55">
        <f t="shared" si="62"/>
        <v>0</v>
      </c>
    </row>
    <row r="36" spans="1:8">
      <c r="A36" s="51" t="s">
        <v>131</v>
      </c>
      <c r="B36" s="55">
        <f t="shared" si="2"/>
        <v>174384</v>
      </c>
      <c r="C36" s="55">
        <f t="shared" si="2"/>
        <v>834160</v>
      </c>
      <c r="D36" s="55">
        <f t="shared" si="2"/>
        <v>894565</v>
      </c>
      <c r="E36" s="55">
        <f t="shared" si="2"/>
        <v>869838</v>
      </c>
      <c r="F36" s="55">
        <f t="shared" ref="F36" si="63">F95+F154</f>
        <v>316818</v>
      </c>
      <c r="G36" s="55">
        <f t="shared" ref="G36:H36" si="64">G95+G154</f>
        <v>1019198</v>
      </c>
      <c r="H36" s="55">
        <f t="shared" si="64"/>
        <v>723958.5</v>
      </c>
    </row>
    <row r="37" spans="1:8">
      <c r="A37" s="51" t="s">
        <v>132</v>
      </c>
      <c r="B37" s="55">
        <f t="shared" si="2"/>
        <v>198171432</v>
      </c>
      <c r="C37" s="55">
        <f t="shared" si="2"/>
        <v>194103959</v>
      </c>
      <c r="D37" s="55">
        <f t="shared" si="2"/>
        <v>216787275</v>
      </c>
      <c r="E37" s="55">
        <f t="shared" si="2"/>
        <v>191871616</v>
      </c>
      <c r="F37" s="55">
        <f t="shared" ref="F37" si="65">F96+F155</f>
        <v>225389167</v>
      </c>
      <c r="G37" s="55">
        <f t="shared" ref="G37:H37" si="66">G96+G155</f>
        <v>242013585</v>
      </c>
      <c r="H37" s="55">
        <f t="shared" si="66"/>
        <v>250829359</v>
      </c>
    </row>
    <row r="38" spans="1:8">
      <c r="A38" s="51" t="s">
        <v>75</v>
      </c>
      <c r="B38" s="55">
        <f t="shared" si="2"/>
        <v>42943886</v>
      </c>
      <c r="C38" s="55">
        <f t="shared" si="2"/>
        <v>47513707</v>
      </c>
      <c r="D38" s="55">
        <f t="shared" si="2"/>
        <v>54851890</v>
      </c>
      <c r="E38" s="55">
        <f t="shared" si="2"/>
        <v>55213793</v>
      </c>
      <c r="F38" s="55">
        <f t="shared" ref="F38" si="67">F97+F156</f>
        <v>60035490</v>
      </c>
      <c r="G38" s="55">
        <f t="shared" ref="G38:H38" si="68">G97+G156</f>
        <v>63764599</v>
      </c>
      <c r="H38" s="55">
        <f t="shared" si="68"/>
        <v>70744057</v>
      </c>
    </row>
    <row r="39" spans="1:8">
      <c r="A39" s="51" t="s">
        <v>133</v>
      </c>
      <c r="B39" s="55">
        <f t="shared" si="2"/>
        <v>3778080</v>
      </c>
      <c r="C39" s="55">
        <f t="shared" si="2"/>
        <v>3747628</v>
      </c>
      <c r="D39" s="55">
        <f t="shared" si="2"/>
        <v>3623150</v>
      </c>
      <c r="E39" s="55">
        <f t="shared" si="2"/>
        <v>3463997</v>
      </c>
      <c r="F39" s="55">
        <f t="shared" ref="F39" si="69">F98+F157</f>
        <v>3836980</v>
      </c>
      <c r="G39" s="55">
        <f t="shared" ref="G39:H39" si="70">G98+G157</f>
        <v>2208281</v>
      </c>
      <c r="H39" s="55">
        <f t="shared" si="70"/>
        <v>4119857</v>
      </c>
    </row>
    <row r="40" spans="1:8">
      <c r="A40" s="51" t="s">
        <v>134</v>
      </c>
      <c r="B40" s="55">
        <f t="shared" si="2"/>
        <v>7247980</v>
      </c>
      <c r="C40" s="55">
        <f t="shared" si="2"/>
        <v>8886020</v>
      </c>
      <c r="D40" s="55">
        <f t="shared" si="2"/>
        <v>11098557</v>
      </c>
      <c r="E40" s="55">
        <f t="shared" si="2"/>
        <v>11915659</v>
      </c>
      <c r="F40" s="55">
        <f t="shared" ref="F40" si="71">F99+F158</f>
        <v>20100606</v>
      </c>
      <c r="G40" s="55">
        <f t="shared" ref="G40:H40" si="72">G99+G158</f>
        <v>18212227</v>
      </c>
      <c r="H40" s="55">
        <f t="shared" si="72"/>
        <v>18437916</v>
      </c>
    </row>
    <row r="41" spans="1:8">
      <c r="A41" s="51" t="s">
        <v>136</v>
      </c>
      <c r="B41" s="55">
        <f t="shared" si="2"/>
        <v>7776649</v>
      </c>
      <c r="C41" s="55">
        <f t="shared" si="2"/>
        <v>8909120</v>
      </c>
      <c r="D41" s="55">
        <f t="shared" si="2"/>
        <v>10011016</v>
      </c>
      <c r="E41" s="55">
        <f t="shared" si="2"/>
        <v>8966171</v>
      </c>
      <c r="F41" s="55">
        <f t="shared" ref="F41" si="73">F100+F159</f>
        <v>8829090</v>
      </c>
      <c r="G41" s="55">
        <f t="shared" ref="G41:H41" si="74">G100+G159</f>
        <v>8293114</v>
      </c>
      <c r="H41" s="55">
        <f t="shared" si="74"/>
        <v>8786537</v>
      </c>
    </row>
    <row r="42" spans="1:8">
      <c r="A42" s="51" t="s">
        <v>145</v>
      </c>
      <c r="B42" s="55">
        <f t="shared" si="2"/>
        <v>0</v>
      </c>
      <c r="C42" s="55">
        <f t="shared" si="2"/>
        <v>0</v>
      </c>
      <c r="D42" s="55">
        <f t="shared" si="2"/>
        <v>0</v>
      </c>
      <c r="E42" s="55">
        <f t="shared" si="2"/>
        <v>0</v>
      </c>
      <c r="F42" s="55">
        <f t="shared" ref="F42" si="75">F101+F160</f>
        <v>0</v>
      </c>
      <c r="G42" s="55">
        <f t="shared" ref="G42:H42" si="76">G101+G160</f>
        <v>0</v>
      </c>
      <c r="H42" s="55">
        <f t="shared" si="76"/>
        <v>0</v>
      </c>
    </row>
    <row r="43" spans="1:8">
      <c r="A43" s="51" t="s">
        <v>138</v>
      </c>
      <c r="B43" s="55">
        <f t="shared" si="2"/>
        <v>0</v>
      </c>
      <c r="C43" s="55">
        <f t="shared" si="2"/>
        <v>0</v>
      </c>
      <c r="D43" s="55">
        <f t="shared" si="2"/>
        <v>0</v>
      </c>
      <c r="E43" s="55">
        <f t="shared" si="2"/>
        <v>0</v>
      </c>
      <c r="F43" s="55">
        <f t="shared" ref="F43" si="77">F102+F161</f>
        <v>0</v>
      </c>
      <c r="G43" s="55">
        <f t="shared" ref="G43:H43" si="78">G102+G161</f>
        <v>0</v>
      </c>
      <c r="H43" s="55">
        <f t="shared" si="78"/>
        <v>0</v>
      </c>
    </row>
    <row r="44" spans="1:8">
      <c r="A44" s="51" t="s">
        <v>140</v>
      </c>
      <c r="B44" s="55">
        <f t="shared" si="2"/>
        <v>0</v>
      </c>
      <c r="C44" s="55">
        <f t="shared" si="2"/>
        <v>35515716</v>
      </c>
      <c r="D44" s="55">
        <f t="shared" si="2"/>
        <v>27334161</v>
      </c>
      <c r="E44" s="55">
        <f t="shared" si="2"/>
        <v>23307528</v>
      </c>
      <c r="F44" s="55">
        <f t="shared" ref="F44" si="79">F103+F162</f>
        <v>33194079</v>
      </c>
      <c r="G44" s="55">
        <f t="shared" ref="G44:H44" si="80">G103+G162</f>
        <v>26256059</v>
      </c>
      <c r="H44" s="55">
        <f t="shared" si="80"/>
        <v>19667868</v>
      </c>
    </row>
    <row r="45" spans="1:8">
      <c r="A45" s="51" t="s">
        <v>142</v>
      </c>
      <c r="B45" s="55">
        <f t="shared" si="2"/>
        <v>0</v>
      </c>
      <c r="C45" s="55">
        <f t="shared" si="2"/>
        <v>0</v>
      </c>
      <c r="D45" s="55">
        <f t="shared" si="2"/>
        <v>0</v>
      </c>
      <c r="E45" s="55">
        <f t="shared" si="2"/>
        <v>5050109</v>
      </c>
      <c r="F45" s="55">
        <f t="shared" ref="F45" si="81">F104+F163</f>
        <v>6692874</v>
      </c>
      <c r="G45" s="55">
        <f t="shared" ref="G45:H45" si="82">G104+G163</f>
        <v>5062771</v>
      </c>
      <c r="H45" s="55">
        <f t="shared" si="82"/>
        <v>3761078</v>
      </c>
    </row>
    <row r="46" spans="1:8">
      <c r="A46" s="51" t="s">
        <v>144</v>
      </c>
      <c r="B46" s="55">
        <f t="shared" si="2"/>
        <v>0</v>
      </c>
      <c r="C46" s="55">
        <f t="shared" si="2"/>
        <v>0</v>
      </c>
      <c r="D46" s="55">
        <f t="shared" si="2"/>
        <v>0</v>
      </c>
      <c r="E46" s="55">
        <f t="shared" si="2"/>
        <v>0</v>
      </c>
      <c r="F46" s="55">
        <f t="shared" ref="F46" si="83">F105+F164</f>
        <v>0</v>
      </c>
      <c r="G46" s="55">
        <f t="shared" ref="G46:H46" si="84">G105+G164</f>
        <v>0</v>
      </c>
      <c r="H46" s="55">
        <f t="shared" si="84"/>
        <v>0</v>
      </c>
    </row>
    <row r="47" spans="1:8">
      <c r="A47" s="51" t="s">
        <v>146</v>
      </c>
      <c r="B47" s="55">
        <f t="shared" si="2"/>
        <v>0</v>
      </c>
      <c r="C47" s="55">
        <f t="shared" si="2"/>
        <v>0</v>
      </c>
      <c r="D47" s="55">
        <f t="shared" si="2"/>
        <v>0</v>
      </c>
      <c r="E47" s="55">
        <f t="shared" si="2"/>
        <v>0</v>
      </c>
      <c r="F47" s="55">
        <f t="shared" ref="F47" si="85">F106+F165</f>
        <v>0</v>
      </c>
      <c r="G47" s="55">
        <f t="shared" ref="G47:H47" si="86">G106+G165</f>
        <v>0</v>
      </c>
      <c r="H47" s="55">
        <f t="shared" si="86"/>
        <v>14690056</v>
      </c>
    </row>
    <row r="48" spans="1:8">
      <c r="A48" s="51" t="s">
        <v>148</v>
      </c>
      <c r="B48" s="55">
        <f t="shared" si="2"/>
        <v>803817</v>
      </c>
      <c r="C48" s="55">
        <f t="shared" si="2"/>
        <v>0</v>
      </c>
      <c r="D48" s="55">
        <f t="shared" si="2"/>
        <v>0</v>
      </c>
      <c r="E48" s="55">
        <f t="shared" si="2"/>
        <v>0</v>
      </c>
      <c r="F48" s="55">
        <f t="shared" ref="F48" si="87">F107+F166</f>
        <v>0</v>
      </c>
      <c r="G48" s="55">
        <f t="shared" ref="G48:H48" si="88">G107+G166</f>
        <v>0</v>
      </c>
      <c r="H48" s="55">
        <f t="shared" si="88"/>
        <v>0</v>
      </c>
    </row>
    <row r="49" spans="1:15">
      <c r="A49" s="51" t="s">
        <v>150</v>
      </c>
      <c r="B49" s="55">
        <f t="shared" si="2"/>
        <v>461854</v>
      </c>
      <c r="C49" s="55">
        <f t="shared" si="2"/>
        <v>1812779</v>
      </c>
      <c r="D49" s="55">
        <f t="shared" si="2"/>
        <v>3675874</v>
      </c>
      <c r="E49" s="55">
        <f t="shared" si="2"/>
        <v>3750494</v>
      </c>
      <c r="F49" s="55">
        <f t="shared" ref="F49" si="89">F108+F167</f>
        <v>1567229</v>
      </c>
      <c r="G49" s="55">
        <f t="shared" ref="G49:H49" si="90">G108+G167</f>
        <v>1348499</v>
      </c>
      <c r="H49" s="55">
        <f t="shared" si="90"/>
        <v>959668</v>
      </c>
    </row>
    <row r="50" spans="1:15">
      <c r="A50" s="51" t="s">
        <v>152</v>
      </c>
      <c r="B50" s="55">
        <f t="shared" si="2"/>
        <v>0</v>
      </c>
      <c r="C50" s="55">
        <f t="shared" si="2"/>
        <v>0</v>
      </c>
      <c r="D50" s="55">
        <f t="shared" si="2"/>
        <v>0</v>
      </c>
      <c r="E50" s="55">
        <f t="shared" si="2"/>
        <v>0</v>
      </c>
      <c r="F50" s="55">
        <f t="shared" ref="F50" si="91">F109+F168</f>
        <v>0</v>
      </c>
      <c r="G50" s="55">
        <f t="shared" ref="G50:H50" si="92">G109+G168</f>
        <v>0</v>
      </c>
      <c r="H50" s="55">
        <f t="shared" si="92"/>
        <v>0</v>
      </c>
    </row>
    <row r="51" spans="1:15">
      <c r="A51" s="51" t="s">
        <v>153</v>
      </c>
      <c r="B51" s="55">
        <f t="shared" si="2"/>
        <v>0</v>
      </c>
      <c r="C51" s="55">
        <f t="shared" si="2"/>
        <v>0</v>
      </c>
      <c r="D51" s="55">
        <f t="shared" si="2"/>
        <v>0</v>
      </c>
      <c r="E51" s="55">
        <f t="shared" si="2"/>
        <v>8159635</v>
      </c>
      <c r="F51" s="55">
        <f t="shared" ref="F51" si="93">F110+F169</f>
        <v>55156171</v>
      </c>
      <c r="G51" s="55">
        <f t="shared" ref="G51:H51" si="94">G110+G169</f>
        <v>56980306</v>
      </c>
      <c r="H51" s="55">
        <f t="shared" si="94"/>
        <v>57770719</v>
      </c>
    </row>
    <row r="52" spans="1:15">
      <c r="A52" s="51" t="s">
        <v>154</v>
      </c>
      <c r="B52" s="55">
        <f t="shared" si="2"/>
        <v>0</v>
      </c>
      <c r="C52" s="55">
        <f t="shared" si="2"/>
        <v>0</v>
      </c>
      <c r="D52" s="55">
        <f t="shared" si="2"/>
        <v>0</v>
      </c>
      <c r="E52" s="55">
        <f t="shared" si="2"/>
        <v>0</v>
      </c>
      <c r="F52" s="55">
        <f t="shared" ref="F52" si="95">F111+F170</f>
        <v>0</v>
      </c>
      <c r="G52" s="55">
        <f t="shared" ref="G52:H52" si="96">G111+G170</f>
        <v>28400157</v>
      </c>
      <c r="H52" s="55">
        <f t="shared" si="96"/>
        <v>35422332.990000002</v>
      </c>
    </row>
    <row r="53" spans="1:15">
      <c r="A53" s="51" t="s">
        <v>155</v>
      </c>
      <c r="B53" s="55">
        <f t="shared" si="2"/>
        <v>0</v>
      </c>
      <c r="C53" s="55">
        <f t="shared" si="2"/>
        <v>0</v>
      </c>
      <c r="D53" s="55">
        <f t="shared" si="2"/>
        <v>16266602</v>
      </c>
      <c r="E53" s="55">
        <f t="shared" si="2"/>
        <v>9643533</v>
      </c>
      <c r="F53" s="55">
        <f t="shared" ref="F53" si="97">F112+F171</f>
        <v>9368184</v>
      </c>
      <c r="G53" s="55">
        <f t="shared" ref="G53:H53" si="98">G112+G171</f>
        <v>7703690</v>
      </c>
      <c r="H53" s="55">
        <f t="shared" si="98"/>
        <v>7431216</v>
      </c>
    </row>
    <row r="54" spans="1:15">
      <c r="A54" s="51" t="s">
        <v>157</v>
      </c>
      <c r="B54" s="55">
        <f t="shared" si="2"/>
        <v>3726708</v>
      </c>
      <c r="C54" s="55">
        <f t="shared" si="2"/>
        <v>901231</v>
      </c>
      <c r="D54" s="55">
        <f t="shared" si="2"/>
        <v>4484423</v>
      </c>
      <c r="E54" s="55">
        <f t="shared" si="2"/>
        <v>5364296</v>
      </c>
      <c r="F54" s="55">
        <f t="shared" ref="F54" si="99">F113+F172</f>
        <v>6413436</v>
      </c>
      <c r="G54" s="55">
        <f t="shared" ref="G54:H54" si="100">G113+G172</f>
        <v>7317178</v>
      </c>
      <c r="H54" s="55">
        <f t="shared" si="100"/>
        <v>9258260</v>
      </c>
    </row>
    <row r="55" spans="1:15">
      <c r="A55" s="51" t="s">
        <v>158</v>
      </c>
      <c r="B55" s="55">
        <f t="shared" si="2"/>
        <v>0</v>
      </c>
      <c r="C55" s="55">
        <f t="shared" si="2"/>
        <v>0</v>
      </c>
      <c r="D55" s="55">
        <f t="shared" si="2"/>
        <v>0</v>
      </c>
      <c r="E55" s="55">
        <f t="shared" si="2"/>
        <v>0</v>
      </c>
      <c r="F55" s="55">
        <f t="shared" ref="F55" si="101">F114+F173</f>
        <v>0</v>
      </c>
      <c r="G55" s="55">
        <f t="shared" ref="G55:H55" si="102">G114+G173</f>
        <v>0</v>
      </c>
      <c r="H55" s="55">
        <f t="shared" si="102"/>
        <v>0</v>
      </c>
    </row>
    <row r="56" spans="1:15">
      <c r="A56" s="59" t="s">
        <v>159</v>
      </c>
      <c r="B56" s="55">
        <f t="shared" si="2"/>
        <v>1577489700</v>
      </c>
      <c r="C56" s="55">
        <f t="shared" si="2"/>
        <v>1582621633</v>
      </c>
      <c r="D56" s="55">
        <f t="shared" si="2"/>
        <v>1552810085</v>
      </c>
      <c r="E56" s="55">
        <f t="shared" si="2"/>
        <v>1669331756</v>
      </c>
      <c r="F56" s="55">
        <f t="shared" ref="F56" si="103">F115+F174</f>
        <v>1782486362</v>
      </c>
      <c r="G56" s="55">
        <f t="shared" ref="G56:H56" si="104">G115+G174</f>
        <v>1789009475</v>
      </c>
      <c r="H56" s="55">
        <f t="shared" si="104"/>
        <v>1898504062.6000001</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10335083</v>
      </c>
      <c r="C64" s="226">
        <v>98584</v>
      </c>
      <c r="D64" s="49">
        <v>12773121</v>
      </c>
      <c r="E64" s="49">
        <v>11065821</v>
      </c>
      <c r="F64" s="49">
        <v>8252288</v>
      </c>
      <c r="G64" s="49">
        <v>4406359</v>
      </c>
      <c r="H64" s="49">
        <v>45</v>
      </c>
    </row>
    <row r="65" spans="1:8">
      <c r="A65" s="51" t="s">
        <v>84</v>
      </c>
      <c r="B65" s="49">
        <v>0</v>
      </c>
      <c r="C65" s="226">
        <v>0</v>
      </c>
      <c r="D65" s="49">
        <v>0</v>
      </c>
      <c r="E65" s="49">
        <v>0</v>
      </c>
      <c r="F65" s="49">
        <v>0</v>
      </c>
      <c r="G65" s="49">
        <v>0</v>
      </c>
      <c r="H65" s="49">
        <v>0</v>
      </c>
    </row>
    <row r="66" spans="1:8">
      <c r="A66" s="51" t="s">
        <v>86</v>
      </c>
      <c r="B66" s="49">
        <v>44699274</v>
      </c>
      <c r="C66" s="226">
        <v>44830868</v>
      </c>
      <c r="D66" s="49">
        <v>43109437</v>
      </c>
      <c r="E66" s="49">
        <v>89807382</v>
      </c>
      <c r="F66" s="49">
        <v>98874052</v>
      </c>
      <c r="G66" s="49">
        <v>101577437</v>
      </c>
      <c r="H66" s="49">
        <v>92826230</v>
      </c>
    </row>
    <row r="67" spans="1:8">
      <c r="A67" s="51" t="s">
        <v>88</v>
      </c>
      <c r="B67" s="49">
        <v>0</v>
      </c>
      <c r="C67" s="226">
        <v>0</v>
      </c>
      <c r="D67" s="49">
        <v>231300</v>
      </c>
      <c r="E67" s="49">
        <v>330060</v>
      </c>
      <c r="F67" s="49">
        <v>275547</v>
      </c>
      <c r="G67" s="49">
        <v>913373</v>
      </c>
      <c r="H67" s="49">
        <v>3710679</v>
      </c>
    </row>
    <row r="68" spans="1:8">
      <c r="A68" s="51" t="s">
        <v>74</v>
      </c>
      <c r="B68" s="49">
        <v>0</v>
      </c>
      <c r="C68" s="226">
        <v>0</v>
      </c>
      <c r="D68" s="49">
        <v>0</v>
      </c>
      <c r="E68" s="49">
        <v>0</v>
      </c>
      <c r="F68" s="49">
        <v>0</v>
      </c>
      <c r="G68" s="49">
        <v>0</v>
      </c>
      <c r="H68" s="49">
        <v>0</v>
      </c>
    </row>
    <row r="69" spans="1:8">
      <c r="A69" s="51" t="s">
        <v>91</v>
      </c>
      <c r="B69" s="49">
        <v>105942</v>
      </c>
      <c r="C69" s="226">
        <v>120698</v>
      </c>
      <c r="D69" s="49">
        <v>845396</v>
      </c>
      <c r="E69" s="49">
        <v>783778</v>
      </c>
      <c r="F69" s="49">
        <v>4682493</v>
      </c>
      <c r="G69" s="49">
        <v>7594684</v>
      </c>
      <c r="H69" s="49">
        <v>8301873</v>
      </c>
    </row>
    <row r="70" spans="1:8">
      <c r="A70" s="51" t="s">
        <v>93</v>
      </c>
      <c r="B70" s="49">
        <v>55228981</v>
      </c>
      <c r="C70" s="226">
        <v>56825733</v>
      </c>
      <c r="D70" s="49">
        <v>61383862</v>
      </c>
      <c r="E70" s="49">
        <v>62229764</v>
      </c>
      <c r="F70" s="49">
        <v>70619239</v>
      </c>
      <c r="G70" s="49">
        <v>68389088</v>
      </c>
      <c r="H70" s="49">
        <v>72972764</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117252200</v>
      </c>
      <c r="C73" s="226">
        <v>168253789</v>
      </c>
      <c r="D73" s="49">
        <v>141591202</v>
      </c>
      <c r="E73" s="49">
        <v>151060681</v>
      </c>
      <c r="F73" s="49">
        <v>125966065</v>
      </c>
      <c r="G73" s="49">
        <v>130706337</v>
      </c>
      <c r="H73" s="49">
        <v>153242581</v>
      </c>
    </row>
    <row r="74" spans="1:8">
      <c r="A74" s="51" t="s">
        <v>101</v>
      </c>
      <c r="B74" s="49">
        <v>184624842</v>
      </c>
      <c r="C74" s="226">
        <v>161019507</v>
      </c>
      <c r="D74" s="49">
        <v>137470213</v>
      </c>
      <c r="E74" s="49">
        <v>135327394</v>
      </c>
      <c r="F74" s="49">
        <v>143641952</v>
      </c>
      <c r="G74" s="49">
        <v>141765762</v>
      </c>
      <c r="H74" s="49">
        <v>117139947</v>
      </c>
    </row>
    <row r="75" spans="1:8">
      <c r="A75" s="51" t="s">
        <v>102</v>
      </c>
      <c r="B75" s="49">
        <v>2024668</v>
      </c>
      <c r="C75" s="226">
        <v>4943966</v>
      </c>
      <c r="D75" s="49">
        <v>1219618</v>
      </c>
      <c r="E75" s="49">
        <v>469493</v>
      </c>
      <c r="F75" s="49">
        <v>1678400</v>
      </c>
      <c r="G75" s="49">
        <v>1285177</v>
      </c>
      <c r="H75" s="49">
        <v>6882890</v>
      </c>
    </row>
    <row r="76" spans="1:8">
      <c r="A76" s="51" t="s">
        <v>103</v>
      </c>
      <c r="B76" s="49">
        <v>12504</v>
      </c>
      <c r="C76" s="226">
        <v>779</v>
      </c>
      <c r="D76" s="49">
        <v>0</v>
      </c>
      <c r="E76" s="49">
        <v>0</v>
      </c>
      <c r="F76" s="49">
        <v>0</v>
      </c>
      <c r="G76" s="49">
        <v>0</v>
      </c>
      <c r="H76" s="49">
        <v>0</v>
      </c>
    </row>
    <row r="77" spans="1:8">
      <c r="A77" s="51" t="s">
        <v>104</v>
      </c>
      <c r="B77" s="49">
        <v>232845603</v>
      </c>
      <c r="C77" s="226">
        <v>225358944</v>
      </c>
      <c r="D77" s="49">
        <v>221080245</v>
      </c>
      <c r="E77" s="49">
        <v>242282735</v>
      </c>
      <c r="F77" s="49">
        <v>239682123</v>
      </c>
      <c r="G77" s="49">
        <v>239565118</v>
      </c>
      <c r="H77" s="49">
        <v>229756031</v>
      </c>
    </row>
    <row r="78" spans="1:8">
      <c r="A78" s="51" t="s">
        <v>105</v>
      </c>
      <c r="B78" s="49">
        <v>0</v>
      </c>
      <c r="C78" s="226">
        <v>17596052</v>
      </c>
      <c r="D78" s="49">
        <v>15519548</v>
      </c>
      <c r="E78" s="49">
        <v>9336994</v>
      </c>
      <c r="F78" s="49">
        <v>9169443</v>
      </c>
      <c r="G78" s="49">
        <v>2759252</v>
      </c>
      <c r="H78" s="49">
        <v>2160621</v>
      </c>
    </row>
    <row r="79" spans="1:8">
      <c r="A79" s="51" t="s">
        <v>107</v>
      </c>
      <c r="B79" s="49">
        <v>51987121</v>
      </c>
      <c r="C79" s="226">
        <v>50229077</v>
      </c>
      <c r="D79" s="49">
        <v>62264012</v>
      </c>
      <c r="E79" s="49">
        <v>55569447</v>
      </c>
      <c r="F79" s="49">
        <v>53820059</v>
      </c>
      <c r="G79" s="49">
        <v>46659794</v>
      </c>
      <c r="H79" s="49">
        <v>54291792</v>
      </c>
    </row>
    <row r="80" spans="1:8">
      <c r="A80" s="51" t="s">
        <v>76</v>
      </c>
      <c r="B80" s="49">
        <v>4212351</v>
      </c>
      <c r="C80" s="226">
        <v>4044988</v>
      </c>
      <c r="D80" s="49">
        <v>5183436</v>
      </c>
      <c r="E80" s="49">
        <v>5159918</v>
      </c>
      <c r="F80" s="49">
        <v>6146039</v>
      </c>
      <c r="G80" s="49">
        <v>5919766</v>
      </c>
      <c r="H80" s="49">
        <v>2998136</v>
      </c>
    </row>
    <row r="81" spans="1:8">
      <c r="A81" s="51" t="s">
        <v>110</v>
      </c>
      <c r="B81" s="49">
        <v>0</v>
      </c>
      <c r="C81" s="226">
        <v>0</v>
      </c>
      <c r="D81" s="49">
        <v>0</v>
      </c>
      <c r="E81" s="49">
        <v>0</v>
      </c>
      <c r="F81" s="49">
        <v>0</v>
      </c>
      <c r="G81" s="49">
        <v>0</v>
      </c>
      <c r="H81" s="49">
        <v>0</v>
      </c>
    </row>
    <row r="82" spans="1:8">
      <c r="A82" s="51" t="s">
        <v>111</v>
      </c>
      <c r="B82" s="49">
        <v>30547038</v>
      </c>
      <c r="C82" s="226">
        <v>29683806</v>
      </c>
      <c r="D82" s="49">
        <v>33144353</v>
      </c>
      <c r="E82" s="49">
        <v>37556075</v>
      </c>
      <c r="F82" s="49">
        <v>19780202</v>
      </c>
      <c r="G82" s="49">
        <v>26962641</v>
      </c>
      <c r="H82" s="49">
        <v>33289937</v>
      </c>
    </row>
    <row r="83" spans="1:8">
      <c r="A83" s="51" t="s">
        <v>113</v>
      </c>
      <c r="B83" s="49">
        <v>1236659</v>
      </c>
      <c r="C83" s="226">
        <v>3200985</v>
      </c>
      <c r="D83" s="49">
        <v>5371563</v>
      </c>
      <c r="E83" s="49">
        <v>6251547</v>
      </c>
      <c r="F83" s="49">
        <v>7980266</v>
      </c>
      <c r="G83" s="49">
        <v>6126603</v>
      </c>
      <c r="H83" s="49">
        <v>6585234</v>
      </c>
    </row>
    <row r="84" spans="1:8">
      <c r="A84" s="51" t="s">
        <v>78</v>
      </c>
      <c r="B84" s="49">
        <v>30214952</v>
      </c>
      <c r="C84" s="226">
        <v>28647978</v>
      </c>
      <c r="D84" s="49">
        <v>20021259</v>
      </c>
      <c r="E84" s="49">
        <v>26004543</v>
      </c>
      <c r="F84" s="49">
        <v>16894358</v>
      </c>
      <c r="G84" s="49">
        <v>29922512</v>
      </c>
      <c r="H84" s="49">
        <v>30066505</v>
      </c>
    </row>
    <row r="85" spans="1:8">
      <c r="A85" s="51" t="s">
        <v>116</v>
      </c>
      <c r="B85" s="49">
        <v>0</v>
      </c>
      <c r="C85" s="226">
        <v>0</v>
      </c>
      <c r="D85" s="49">
        <v>0</v>
      </c>
      <c r="E85" s="49">
        <v>0</v>
      </c>
      <c r="F85" s="49">
        <v>0</v>
      </c>
      <c r="G85" s="49">
        <v>0</v>
      </c>
      <c r="H85" s="49">
        <v>0</v>
      </c>
    </row>
    <row r="86" spans="1:8">
      <c r="A86" s="51" t="s">
        <v>117</v>
      </c>
      <c r="B86" s="49">
        <v>35775588</v>
      </c>
      <c r="C86" s="226">
        <v>35835494</v>
      </c>
      <c r="D86" s="49">
        <v>41342397</v>
      </c>
      <c r="E86" s="49">
        <v>49413071</v>
      </c>
      <c r="F86" s="49">
        <v>41788992</v>
      </c>
      <c r="G86" s="49">
        <v>53008471</v>
      </c>
      <c r="H86" s="49">
        <v>55803040</v>
      </c>
    </row>
    <row r="87" spans="1:8">
      <c r="A87" s="51" t="s">
        <v>77</v>
      </c>
      <c r="B87" s="49">
        <v>0</v>
      </c>
      <c r="C87" s="226">
        <v>0</v>
      </c>
      <c r="D87" s="49">
        <v>0</v>
      </c>
      <c r="E87" s="49">
        <v>0</v>
      </c>
      <c r="F87" s="49">
        <v>0</v>
      </c>
      <c r="G87" s="49">
        <v>0</v>
      </c>
      <c r="H87" s="49">
        <v>0</v>
      </c>
    </row>
    <row r="88" spans="1:8">
      <c r="A88" s="51" t="s">
        <v>120</v>
      </c>
      <c r="B88" s="49">
        <v>16847326</v>
      </c>
      <c r="C88" s="226">
        <v>16067509</v>
      </c>
      <c r="D88" s="49">
        <v>12859072</v>
      </c>
      <c r="E88" s="49">
        <v>20757677</v>
      </c>
      <c r="F88" s="49">
        <v>27088460</v>
      </c>
      <c r="G88" s="49">
        <v>21756278</v>
      </c>
      <c r="H88" s="49">
        <v>15209877</v>
      </c>
    </row>
    <row r="89" spans="1:8">
      <c r="A89" s="51" t="s">
        <v>122</v>
      </c>
      <c r="B89" s="49">
        <v>0</v>
      </c>
      <c r="C89" s="226">
        <v>0</v>
      </c>
      <c r="D89" s="49">
        <v>0</v>
      </c>
      <c r="E89" s="49">
        <v>0</v>
      </c>
      <c r="F89" s="49">
        <v>0</v>
      </c>
      <c r="G89" s="49">
        <v>0</v>
      </c>
      <c r="H89" s="49">
        <v>0</v>
      </c>
    </row>
    <row r="90" spans="1:8">
      <c r="A90" s="51" t="s">
        <v>124</v>
      </c>
      <c r="B90" s="49">
        <v>235489</v>
      </c>
      <c r="C90" s="226">
        <v>141140</v>
      </c>
      <c r="D90" s="49">
        <v>49166</v>
      </c>
      <c r="E90" s="49">
        <v>0</v>
      </c>
      <c r="F90" s="49">
        <v>0</v>
      </c>
      <c r="G90" s="49">
        <v>0</v>
      </c>
      <c r="H90" s="49">
        <v>0</v>
      </c>
    </row>
    <row r="91" spans="1:8">
      <c r="A91" s="51" t="s">
        <v>126</v>
      </c>
      <c r="B91" s="49">
        <v>4336923</v>
      </c>
      <c r="C91" s="226">
        <v>3549135</v>
      </c>
      <c r="D91" s="49">
        <v>2835724</v>
      </c>
      <c r="E91" s="49">
        <v>4174112</v>
      </c>
      <c r="F91" s="49">
        <v>4901257</v>
      </c>
      <c r="G91" s="49">
        <v>6100187</v>
      </c>
      <c r="H91" s="49">
        <v>6350929.1100000003</v>
      </c>
    </row>
    <row r="92" spans="1:8">
      <c r="A92" s="51" t="s">
        <v>127</v>
      </c>
      <c r="B92" s="49">
        <v>0</v>
      </c>
      <c r="C92" s="226">
        <v>0</v>
      </c>
      <c r="D92" s="49">
        <v>0</v>
      </c>
      <c r="E92" s="49">
        <v>1000000</v>
      </c>
      <c r="F92" s="49">
        <v>2472693</v>
      </c>
      <c r="G92" s="49">
        <v>4199134</v>
      </c>
      <c r="H92" s="49">
        <v>3564944</v>
      </c>
    </row>
    <row r="93" spans="1:8">
      <c r="A93" s="51" t="s">
        <v>128</v>
      </c>
      <c r="B93" s="49">
        <v>0</v>
      </c>
      <c r="C93" s="226">
        <v>0</v>
      </c>
      <c r="D93" s="49">
        <v>0</v>
      </c>
      <c r="E93" s="49">
        <v>0</v>
      </c>
      <c r="F93" s="49">
        <v>0</v>
      </c>
      <c r="G93" s="49">
        <v>0</v>
      </c>
      <c r="H93" s="49">
        <v>0</v>
      </c>
    </row>
    <row r="94" spans="1:8">
      <c r="A94" s="51" t="s">
        <v>130</v>
      </c>
      <c r="B94" s="49">
        <v>0</v>
      </c>
      <c r="C94" s="226">
        <v>0</v>
      </c>
      <c r="D94" s="49">
        <v>0</v>
      </c>
      <c r="E94" s="49">
        <v>0</v>
      </c>
      <c r="F94" s="49">
        <v>0</v>
      </c>
      <c r="G94" s="49">
        <v>0</v>
      </c>
      <c r="H94" s="49">
        <v>0</v>
      </c>
    </row>
    <row r="95" spans="1:8">
      <c r="A95" s="51" t="s">
        <v>131</v>
      </c>
      <c r="B95" s="49">
        <v>174384</v>
      </c>
      <c r="C95" s="226">
        <v>834160</v>
      </c>
      <c r="D95" s="49">
        <v>894565</v>
      </c>
      <c r="E95" s="49">
        <v>869838</v>
      </c>
      <c r="F95" s="49">
        <v>316818</v>
      </c>
      <c r="G95" s="49">
        <v>1019198</v>
      </c>
      <c r="H95" s="49">
        <v>723958.5</v>
      </c>
    </row>
    <row r="96" spans="1:8">
      <c r="A96" s="51" t="s">
        <v>132</v>
      </c>
      <c r="B96" s="49">
        <v>172827337</v>
      </c>
      <c r="C96" s="226">
        <v>144044509</v>
      </c>
      <c r="D96" s="49">
        <v>164077971</v>
      </c>
      <c r="E96" s="49">
        <v>161332949</v>
      </c>
      <c r="F96" s="49">
        <v>162842192</v>
      </c>
      <c r="G96" s="49">
        <v>177013721</v>
      </c>
      <c r="H96" s="49">
        <v>173774158</v>
      </c>
    </row>
    <row r="97" spans="1:8">
      <c r="A97" s="51" t="s">
        <v>75</v>
      </c>
      <c r="B97" s="49">
        <v>5864999</v>
      </c>
      <c r="C97" s="226">
        <v>5501495</v>
      </c>
      <c r="D97" s="49">
        <v>5564038</v>
      </c>
      <c r="E97" s="49">
        <v>5214713</v>
      </c>
      <c r="F97" s="49">
        <v>4299450</v>
      </c>
      <c r="G97" s="49">
        <v>4293388</v>
      </c>
      <c r="H97" s="49">
        <v>4560747</v>
      </c>
    </row>
    <row r="98" spans="1:8">
      <c r="A98" s="51" t="s">
        <v>133</v>
      </c>
      <c r="B98" s="49">
        <v>2258828</v>
      </c>
      <c r="C98" s="226">
        <v>1947258</v>
      </c>
      <c r="D98" s="49">
        <v>1704727</v>
      </c>
      <c r="E98" s="49">
        <v>1544461</v>
      </c>
      <c r="F98" s="49">
        <v>1939917</v>
      </c>
      <c r="G98" s="49">
        <v>111086</v>
      </c>
      <c r="H98" s="49">
        <v>2516110</v>
      </c>
    </row>
    <row r="99" spans="1:8">
      <c r="A99" s="51" t="s">
        <v>134</v>
      </c>
      <c r="B99" s="49">
        <v>5079798</v>
      </c>
      <c r="C99" s="226">
        <v>5384445</v>
      </c>
      <c r="D99" s="49">
        <v>6822652</v>
      </c>
      <c r="E99" s="49">
        <v>11921884</v>
      </c>
      <c r="F99" s="49">
        <v>18276931</v>
      </c>
      <c r="G99" s="49">
        <v>17568365</v>
      </c>
      <c r="H99" s="49">
        <v>17271031</v>
      </c>
    </row>
    <row r="100" spans="1:8">
      <c r="A100" s="51" t="s">
        <v>136</v>
      </c>
      <c r="B100" s="49">
        <v>3869212</v>
      </c>
      <c r="C100" s="226">
        <v>4775597</v>
      </c>
      <c r="D100" s="49">
        <v>4146628</v>
      </c>
      <c r="E100" s="49">
        <v>3159342</v>
      </c>
      <c r="F100" s="49">
        <v>2320755</v>
      </c>
      <c r="G100" s="49">
        <v>2041896</v>
      </c>
      <c r="H100" s="49">
        <v>1556296</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11557953</v>
      </c>
      <c r="D103" s="49">
        <v>5174375</v>
      </c>
      <c r="E103" s="49">
        <v>4072054</v>
      </c>
      <c r="F103" s="49">
        <v>11838253</v>
      </c>
      <c r="G103" s="49">
        <v>7839792</v>
      </c>
      <c r="H103" s="49">
        <v>1948187</v>
      </c>
    </row>
    <row r="104" spans="1:8">
      <c r="A104" s="51" t="s">
        <v>142</v>
      </c>
      <c r="B104" s="49">
        <v>0</v>
      </c>
      <c r="C104" s="226">
        <v>0</v>
      </c>
      <c r="D104" s="49">
        <v>0</v>
      </c>
      <c r="E104" s="49">
        <v>5050105</v>
      </c>
      <c r="F104" s="49">
        <v>6692874</v>
      </c>
      <c r="G104" s="49">
        <v>5062771</v>
      </c>
      <c r="H104" s="49">
        <v>3761078</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14690056</v>
      </c>
    </row>
    <row r="107" spans="1:8">
      <c r="A107" s="51" t="s">
        <v>148</v>
      </c>
      <c r="B107" s="49">
        <v>0</v>
      </c>
      <c r="C107" s="226">
        <v>0</v>
      </c>
      <c r="D107" s="49">
        <v>0</v>
      </c>
      <c r="E107" s="49">
        <v>0</v>
      </c>
      <c r="F107" s="49">
        <v>0</v>
      </c>
      <c r="G107" s="49">
        <v>0</v>
      </c>
      <c r="H107" s="49">
        <v>0</v>
      </c>
    </row>
    <row r="108" spans="1:8">
      <c r="A108" s="51" t="s">
        <v>150</v>
      </c>
      <c r="B108" s="49">
        <v>461854</v>
      </c>
      <c r="C108" s="226">
        <v>1485375</v>
      </c>
      <c r="D108" s="49">
        <v>3675874</v>
      </c>
      <c r="E108" s="49">
        <v>3725200</v>
      </c>
      <c r="F108" s="49">
        <v>1567229</v>
      </c>
      <c r="G108" s="49">
        <v>1348499</v>
      </c>
      <c r="H108" s="49">
        <v>959668</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8159635</v>
      </c>
      <c r="F110" s="49">
        <v>45556771</v>
      </c>
      <c r="G110" s="49">
        <v>35952509</v>
      </c>
      <c r="H110" s="49">
        <v>35021085</v>
      </c>
    </row>
    <row r="111" spans="1:8">
      <c r="A111" s="51" t="s">
        <v>154</v>
      </c>
      <c r="B111" s="49">
        <v>0</v>
      </c>
      <c r="C111" s="226">
        <v>0</v>
      </c>
      <c r="D111" s="49">
        <v>0</v>
      </c>
      <c r="E111" s="49">
        <v>0</v>
      </c>
      <c r="F111" s="49">
        <v>0</v>
      </c>
      <c r="G111" s="49">
        <v>28400157</v>
      </c>
      <c r="H111" s="49">
        <v>35422332.990000002</v>
      </c>
    </row>
    <row r="112" spans="1:8">
      <c r="A112" s="51" t="s">
        <v>155</v>
      </c>
      <c r="B112" s="49">
        <v>0</v>
      </c>
      <c r="C112" s="226">
        <v>0</v>
      </c>
      <c r="D112" s="49">
        <v>16266602</v>
      </c>
      <c r="E112" s="49">
        <v>9643533</v>
      </c>
      <c r="F112" s="49">
        <v>9368184</v>
      </c>
      <c r="G112" s="49">
        <v>7703690</v>
      </c>
      <c r="H112" s="49">
        <v>7431216</v>
      </c>
    </row>
    <row r="113" spans="1:8">
      <c r="A113" s="51" t="s">
        <v>157</v>
      </c>
      <c r="B113" s="49">
        <v>3726708</v>
      </c>
      <c r="C113" s="226">
        <v>901231</v>
      </c>
      <c r="D113" s="49">
        <v>4484423</v>
      </c>
      <c r="E113" s="49">
        <v>5364296</v>
      </c>
      <c r="F113" s="49">
        <v>6413436</v>
      </c>
      <c r="G113" s="49">
        <v>7317178</v>
      </c>
      <c r="H113" s="49">
        <v>9258260</v>
      </c>
    </row>
    <row r="114" spans="1:8">
      <c r="A114" s="51" t="s">
        <v>158</v>
      </c>
      <c r="B114" s="49">
        <v>0</v>
      </c>
      <c r="C114" s="226">
        <v>0</v>
      </c>
      <c r="D114" s="49">
        <v>0</v>
      </c>
      <c r="E114" s="49">
        <v>0</v>
      </c>
      <c r="F114" s="49">
        <v>0</v>
      </c>
      <c r="G114" s="49">
        <v>0</v>
      </c>
      <c r="H114" s="49">
        <v>0</v>
      </c>
    </row>
    <row r="115" spans="1:8">
      <c r="A115" s="59" t="s">
        <v>159</v>
      </c>
      <c r="B115" s="49">
        <v>1016785664</v>
      </c>
      <c r="C115" s="226">
        <v>1026881055</v>
      </c>
      <c r="D115" s="49">
        <f>SUM(D64:D114)</f>
        <v>1031106779</v>
      </c>
      <c r="E115" s="49">
        <f>SUM(E64:E114)</f>
        <v>1128638502</v>
      </c>
      <c r="F115" s="49">
        <f>SUM(F64:F114)</f>
        <v>1155146738</v>
      </c>
      <c r="G115" s="49">
        <f>SUM(G64:G114)</f>
        <v>1195290223</v>
      </c>
      <c r="H115" s="49">
        <f>SUM(H64:H114)</f>
        <v>1204048238.6000001</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19432011</v>
      </c>
      <c r="C123" s="226">
        <v>23118559</v>
      </c>
      <c r="D123" s="49">
        <v>19467330</v>
      </c>
      <c r="E123" s="49">
        <v>29390216</v>
      </c>
      <c r="F123" s="49">
        <v>30018830</v>
      </c>
      <c r="G123" s="49">
        <v>35603431</v>
      </c>
      <c r="H123" s="49">
        <v>44141682</v>
      </c>
    </row>
    <row r="124" spans="1:8">
      <c r="A124" s="51" t="s">
        <v>84</v>
      </c>
      <c r="B124" s="49">
        <v>0</v>
      </c>
      <c r="C124" s="226">
        <v>0</v>
      </c>
      <c r="D124" s="49">
        <v>0</v>
      </c>
      <c r="E124" s="49">
        <v>0</v>
      </c>
      <c r="F124" s="49">
        <v>0</v>
      </c>
      <c r="G124" s="49">
        <v>0</v>
      </c>
      <c r="H124" s="49">
        <v>0</v>
      </c>
    </row>
    <row r="125" spans="1:8">
      <c r="A125" s="51" t="s">
        <v>86</v>
      </c>
      <c r="B125" s="49">
        <v>174330540</v>
      </c>
      <c r="C125" s="226">
        <v>127293735</v>
      </c>
      <c r="D125" s="49">
        <v>98868136</v>
      </c>
      <c r="E125" s="49">
        <v>127688331</v>
      </c>
      <c r="F125" s="49">
        <v>97779451</v>
      </c>
      <c r="G125" s="49">
        <v>123433328</v>
      </c>
      <c r="H125" s="49">
        <v>124327322</v>
      </c>
    </row>
    <row r="126" spans="1:8">
      <c r="A126" s="51" t="s">
        <v>88</v>
      </c>
      <c r="B126" s="49">
        <v>0</v>
      </c>
      <c r="C126" s="226">
        <v>0</v>
      </c>
      <c r="D126" s="49">
        <v>0</v>
      </c>
      <c r="E126" s="49">
        <v>0</v>
      </c>
      <c r="F126" s="49">
        <v>0</v>
      </c>
      <c r="G126" s="49">
        <v>0</v>
      </c>
      <c r="H126" s="49">
        <v>0</v>
      </c>
    </row>
    <row r="127" spans="1:8">
      <c r="A127" s="51" t="s">
        <v>74</v>
      </c>
      <c r="B127" s="49">
        <v>975735</v>
      </c>
      <c r="C127" s="226">
        <v>397</v>
      </c>
      <c r="D127" s="49">
        <v>291</v>
      </c>
      <c r="E127" s="49">
        <v>3175</v>
      </c>
      <c r="F127" s="49">
        <v>309077</v>
      </c>
      <c r="G127" s="49">
        <v>62141</v>
      </c>
      <c r="H127" s="49">
        <v>2366</v>
      </c>
    </row>
    <row r="128" spans="1:8">
      <c r="A128" s="51" t="s">
        <v>91</v>
      </c>
      <c r="B128" s="49">
        <v>43969732</v>
      </c>
      <c r="C128" s="226">
        <v>43960322</v>
      </c>
      <c r="D128" s="49">
        <v>45686138</v>
      </c>
      <c r="E128" s="49">
        <v>45521297</v>
      </c>
      <c r="F128" s="49">
        <v>45407759</v>
      </c>
      <c r="G128" s="49">
        <v>45553395</v>
      </c>
      <c r="H128" s="49">
        <v>50148610</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153693865</v>
      </c>
      <c r="C132" s="226">
        <v>94858380</v>
      </c>
      <c r="D132" s="49">
        <v>100521544</v>
      </c>
      <c r="E132" s="49">
        <v>118144807</v>
      </c>
      <c r="F132" s="49">
        <v>124173429</v>
      </c>
      <c r="G132" s="49">
        <v>113546010</v>
      </c>
      <c r="H132" s="49">
        <v>105501563</v>
      </c>
    </row>
    <row r="133" spans="1:8">
      <c r="A133" s="51" t="s">
        <v>101</v>
      </c>
      <c r="B133" s="49">
        <v>70891836</v>
      </c>
      <c r="C133" s="226">
        <v>82778952</v>
      </c>
      <c r="D133" s="49">
        <v>88295647</v>
      </c>
      <c r="E133" s="49">
        <v>75792252</v>
      </c>
      <c r="F133" s="49">
        <v>133113845</v>
      </c>
      <c r="G133" s="49">
        <v>60407478</v>
      </c>
      <c r="H133" s="49">
        <v>125405373</v>
      </c>
    </row>
    <row r="134" spans="1:8">
      <c r="A134" s="51" t="s">
        <v>102</v>
      </c>
      <c r="B134" s="49">
        <v>132000</v>
      </c>
      <c r="C134" s="226">
        <v>132000</v>
      </c>
      <c r="D134" s="49">
        <v>74095</v>
      </c>
      <c r="E134" s="49">
        <v>66411</v>
      </c>
      <c r="F134" s="49">
        <v>57470</v>
      </c>
      <c r="G134" s="49">
        <v>132000</v>
      </c>
      <c r="H134" s="49">
        <v>149385</v>
      </c>
    </row>
    <row r="135" spans="1:8">
      <c r="A135" s="51" t="s">
        <v>103</v>
      </c>
      <c r="B135" s="49">
        <v>1464050</v>
      </c>
      <c r="C135" s="226">
        <v>1401427</v>
      </c>
      <c r="D135" s="49">
        <v>1326798</v>
      </c>
      <c r="E135" s="49">
        <v>1507006</v>
      </c>
      <c r="F135" s="49">
        <v>1419044</v>
      </c>
      <c r="G135" s="49">
        <v>1725786</v>
      </c>
      <c r="H135" s="49">
        <v>1727115</v>
      </c>
    </row>
    <row r="136" spans="1:8">
      <c r="A136" s="51" t="s">
        <v>104</v>
      </c>
      <c r="B136" s="49">
        <v>0</v>
      </c>
      <c r="C136" s="226">
        <v>0</v>
      </c>
      <c r="D136" s="49">
        <v>0</v>
      </c>
      <c r="E136" s="49">
        <v>0</v>
      </c>
      <c r="F136" s="49">
        <v>0</v>
      </c>
      <c r="G136" s="49">
        <v>0</v>
      </c>
      <c r="H136" s="49">
        <v>0</v>
      </c>
    </row>
    <row r="137" spans="1:8">
      <c r="A137" s="51" t="s">
        <v>105</v>
      </c>
      <c r="B137" s="49">
        <v>0</v>
      </c>
      <c r="C137" s="226">
        <v>0</v>
      </c>
      <c r="D137" s="49">
        <v>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571095</v>
      </c>
    </row>
    <row r="140" spans="1:8">
      <c r="A140" s="51" t="s">
        <v>110</v>
      </c>
      <c r="B140" s="49">
        <v>0</v>
      </c>
      <c r="C140" s="226">
        <v>0</v>
      </c>
      <c r="D140" s="49">
        <v>0</v>
      </c>
      <c r="E140" s="49">
        <v>0</v>
      </c>
      <c r="F140" s="49">
        <v>0</v>
      </c>
      <c r="G140" s="49">
        <v>0</v>
      </c>
      <c r="H140" s="49">
        <v>0</v>
      </c>
    </row>
    <row r="141" spans="1:8">
      <c r="A141" s="51" t="s">
        <v>111</v>
      </c>
      <c r="B141" s="49">
        <v>0</v>
      </c>
      <c r="C141" s="226">
        <v>2139174</v>
      </c>
      <c r="D141" s="49">
        <v>0</v>
      </c>
      <c r="E141" s="49">
        <v>0</v>
      </c>
      <c r="F141" s="49">
        <v>0</v>
      </c>
      <c r="G141" s="49">
        <v>0</v>
      </c>
      <c r="H141" s="49">
        <v>0</v>
      </c>
    </row>
    <row r="142" spans="1:8">
      <c r="A142" s="51" t="s">
        <v>113</v>
      </c>
      <c r="B142" s="49">
        <v>0</v>
      </c>
      <c r="C142" s="226">
        <v>4300366</v>
      </c>
      <c r="D142" s="49">
        <v>2310954</v>
      </c>
      <c r="E142" s="49">
        <v>2173633</v>
      </c>
      <c r="F142" s="49">
        <v>2707945</v>
      </c>
      <c r="G142" s="49">
        <v>3675334</v>
      </c>
      <c r="H142" s="49">
        <v>4294730</v>
      </c>
    </row>
    <row r="143" spans="1:8">
      <c r="A143" s="51" t="s">
        <v>78</v>
      </c>
      <c r="B143" s="49">
        <v>3087402</v>
      </c>
      <c r="C143" s="226">
        <v>14980</v>
      </c>
      <c r="D143" s="49">
        <v>13823</v>
      </c>
      <c r="E143" s="49">
        <v>12792</v>
      </c>
      <c r="F143" s="49">
        <v>14278</v>
      </c>
      <c r="G143" s="49">
        <v>7941</v>
      </c>
      <c r="H143" s="49">
        <v>3534</v>
      </c>
    </row>
    <row r="144" spans="1:8">
      <c r="A144" s="51" t="s">
        <v>116</v>
      </c>
      <c r="B144" s="49">
        <v>14941258</v>
      </c>
      <c r="C144" s="226">
        <v>16945126</v>
      </c>
      <c r="D144" s="49">
        <v>8310562</v>
      </c>
      <c r="E144" s="49">
        <v>5412212</v>
      </c>
      <c r="F144" s="49">
        <v>4819443</v>
      </c>
      <c r="G144" s="49">
        <v>6558900</v>
      </c>
      <c r="H144" s="49">
        <v>11374195</v>
      </c>
    </row>
    <row r="145" spans="1:8">
      <c r="A145" s="51" t="s">
        <v>117</v>
      </c>
      <c r="B145" s="49">
        <v>6963937</v>
      </c>
      <c r="C145" s="226">
        <v>6608390</v>
      </c>
      <c r="D145" s="49">
        <v>6031408</v>
      </c>
      <c r="E145" s="49">
        <v>12858592</v>
      </c>
      <c r="F145" s="49">
        <v>3625528</v>
      </c>
      <c r="G145" s="49">
        <v>6030402</v>
      </c>
      <c r="H145" s="49">
        <v>5674870</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0</v>
      </c>
      <c r="C150" s="226">
        <v>0</v>
      </c>
      <c r="D150" s="49">
        <v>0</v>
      </c>
      <c r="E150" s="49">
        <v>0</v>
      </c>
      <c r="F150" s="49">
        <v>0</v>
      </c>
      <c r="G150" s="49">
        <v>0</v>
      </c>
      <c r="H150" s="49">
        <v>0</v>
      </c>
    </row>
    <row r="151" spans="1:8">
      <c r="A151" s="51" t="s">
        <v>127</v>
      </c>
      <c r="B151" s="49">
        <v>0</v>
      </c>
      <c r="C151" s="226">
        <v>26396473</v>
      </c>
      <c r="D151" s="49">
        <v>14580922</v>
      </c>
      <c r="E151" s="49">
        <v>14603871</v>
      </c>
      <c r="F151" s="49">
        <v>24426211</v>
      </c>
      <c r="G151" s="49">
        <v>24075692</v>
      </c>
      <c r="H151" s="49">
        <v>27425285</v>
      </c>
    </row>
    <row r="152" spans="1:8">
      <c r="A152" s="51" t="s">
        <v>128</v>
      </c>
      <c r="B152" s="49">
        <v>0</v>
      </c>
      <c r="C152" s="226">
        <v>0</v>
      </c>
      <c r="D152" s="49">
        <v>0</v>
      </c>
      <c r="E152" s="49">
        <v>0</v>
      </c>
      <c r="F152" s="49">
        <v>0</v>
      </c>
      <c r="G152" s="49">
        <v>0</v>
      </c>
      <c r="H152" s="49">
        <v>0</v>
      </c>
    </row>
    <row r="153" spans="1:8">
      <c r="A153" s="51" t="s">
        <v>130</v>
      </c>
      <c r="B153" s="49">
        <v>0</v>
      </c>
      <c r="C153" s="226">
        <v>0</v>
      </c>
      <c r="D153" s="49">
        <v>0</v>
      </c>
      <c r="E153" s="49">
        <v>0</v>
      </c>
      <c r="F153" s="49">
        <v>0</v>
      </c>
      <c r="G153" s="49">
        <v>0</v>
      </c>
      <c r="H153" s="49">
        <v>0</v>
      </c>
    </row>
    <row r="154" spans="1:8">
      <c r="A154" s="51" t="s">
        <v>131</v>
      </c>
      <c r="B154" s="49">
        <v>0</v>
      </c>
      <c r="C154" s="226">
        <v>0</v>
      </c>
      <c r="D154" s="49">
        <v>0</v>
      </c>
      <c r="E154" s="49">
        <v>0</v>
      </c>
      <c r="F154" s="49">
        <v>0</v>
      </c>
      <c r="G154" s="49">
        <v>0</v>
      </c>
      <c r="H154" s="49">
        <v>0</v>
      </c>
    </row>
    <row r="155" spans="1:8">
      <c r="A155" s="51" t="s">
        <v>132</v>
      </c>
      <c r="B155" s="49">
        <v>25344095</v>
      </c>
      <c r="C155" s="226">
        <v>50059450</v>
      </c>
      <c r="D155" s="49">
        <v>52709304</v>
      </c>
      <c r="E155" s="49">
        <v>30538667</v>
      </c>
      <c r="F155" s="49">
        <v>62546975</v>
      </c>
      <c r="G155" s="49">
        <v>64999864</v>
      </c>
      <c r="H155" s="49">
        <v>77055201</v>
      </c>
    </row>
    <row r="156" spans="1:8">
      <c r="A156" s="51" t="s">
        <v>75</v>
      </c>
      <c r="B156" s="49">
        <v>37078887</v>
      </c>
      <c r="C156" s="226">
        <v>42012212</v>
      </c>
      <c r="D156" s="49">
        <v>49287852</v>
      </c>
      <c r="E156" s="49">
        <v>49999080</v>
      </c>
      <c r="F156" s="49">
        <v>55736040</v>
      </c>
      <c r="G156" s="49">
        <v>59471211</v>
      </c>
      <c r="H156" s="49">
        <v>66183310</v>
      </c>
    </row>
    <row r="157" spans="1:8">
      <c r="A157" s="51" t="s">
        <v>133</v>
      </c>
      <c r="B157" s="49">
        <v>1519252</v>
      </c>
      <c r="C157" s="226">
        <v>1800370</v>
      </c>
      <c r="D157" s="49">
        <v>1918423</v>
      </c>
      <c r="E157" s="49">
        <v>1919536</v>
      </c>
      <c r="F157" s="49">
        <v>1897063</v>
      </c>
      <c r="G157" s="49">
        <v>2097195</v>
      </c>
      <c r="H157" s="49">
        <v>1603747</v>
      </c>
    </row>
    <row r="158" spans="1:8">
      <c r="A158" s="51" t="s">
        <v>134</v>
      </c>
      <c r="B158" s="49">
        <v>2168182</v>
      </c>
      <c r="C158" s="226">
        <v>3501575</v>
      </c>
      <c r="D158" s="49">
        <v>4275905</v>
      </c>
      <c r="E158" s="49">
        <v>-6225</v>
      </c>
      <c r="F158" s="49">
        <v>1823675</v>
      </c>
      <c r="G158" s="49">
        <v>643862</v>
      </c>
      <c r="H158" s="49">
        <v>1166885</v>
      </c>
    </row>
    <row r="159" spans="1:8">
      <c r="A159" s="51" t="s">
        <v>136</v>
      </c>
      <c r="B159" s="49">
        <v>3907437</v>
      </c>
      <c r="C159" s="226">
        <v>4133523</v>
      </c>
      <c r="D159" s="49">
        <v>5864388</v>
      </c>
      <c r="E159" s="49">
        <v>5806829</v>
      </c>
      <c r="F159" s="49">
        <v>6508335</v>
      </c>
      <c r="G159" s="49">
        <v>6251218</v>
      </c>
      <c r="H159" s="49">
        <v>7230241</v>
      </c>
    </row>
    <row r="160" spans="1:8">
      <c r="A160" s="51" t="s">
        <v>145</v>
      </c>
      <c r="B160" s="49">
        <v>0</v>
      </c>
      <c r="C160" s="226">
        <v>0</v>
      </c>
      <c r="D160" s="49">
        <v>0</v>
      </c>
      <c r="E160" s="49">
        <v>0</v>
      </c>
      <c r="F160" s="49">
        <v>0</v>
      </c>
      <c r="G160" s="49">
        <v>0</v>
      </c>
      <c r="H160" s="49">
        <v>0</v>
      </c>
    </row>
    <row r="161" spans="1:8">
      <c r="A161" s="51" t="s">
        <v>138</v>
      </c>
      <c r="B161" s="49">
        <v>0</v>
      </c>
      <c r="C161" s="226">
        <v>0</v>
      </c>
      <c r="D161" s="49">
        <v>0</v>
      </c>
      <c r="E161" s="49">
        <v>0</v>
      </c>
      <c r="F161" s="49">
        <v>0</v>
      </c>
      <c r="G161" s="49">
        <v>0</v>
      </c>
      <c r="H161" s="49">
        <v>0</v>
      </c>
    </row>
    <row r="162" spans="1:8">
      <c r="A162" s="51" t="s">
        <v>140</v>
      </c>
      <c r="B162" s="49">
        <v>0</v>
      </c>
      <c r="C162" s="226">
        <v>23957763</v>
      </c>
      <c r="D162" s="49">
        <v>22159786</v>
      </c>
      <c r="E162" s="49">
        <v>19235474</v>
      </c>
      <c r="F162" s="49">
        <v>21355826</v>
      </c>
      <c r="G162" s="49">
        <v>18416267</v>
      </c>
      <c r="H162" s="49">
        <v>17719681</v>
      </c>
    </row>
    <row r="163" spans="1:8">
      <c r="A163" s="51" t="s">
        <v>142</v>
      </c>
      <c r="B163" s="49">
        <v>0</v>
      </c>
      <c r="C163" s="226">
        <v>0</v>
      </c>
      <c r="D163" s="49">
        <v>0</v>
      </c>
      <c r="E163" s="49">
        <v>4</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803817</v>
      </c>
      <c r="C166" s="226">
        <v>0</v>
      </c>
      <c r="D166" s="49">
        <v>0</v>
      </c>
      <c r="E166" s="49">
        <v>0</v>
      </c>
      <c r="F166" s="49">
        <v>0</v>
      </c>
      <c r="G166" s="49">
        <v>0</v>
      </c>
      <c r="H166" s="49">
        <v>0</v>
      </c>
    </row>
    <row r="167" spans="1:8">
      <c r="A167" s="51" t="s">
        <v>150</v>
      </c>
      <c r="B167" s="49">
        <v>0</v>
      </c>
      <c r="C167" s="226">
        <v>327404</v>
      </c>
      <c r="D167" s="49">
        <v>0</v>
      </c>
      <c r="E167" s="49">
        <v>25294</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9599400</v>
      </c>
      <c r="G169" s="49">
        <v>21027797</v>
      </c>
      <c r="H169" s="49">
        <v>22749634</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0</v>
      </c>
      <c r="C172" s="226">
        <v>0</v>
      </c>
      <c r="D172" s="49">
        <v>0</v>
      </c>
      <c r="E172" s="49">
        <v>0</v>
      </c>
      <c r="F172" s="49">
        <v>0</v>
      </c>
      <c r="G172" s="49">
        <v>0</v>
      </c>
      <c r="H172" s="49">
        <v>0</v>
      </c>
    </row>
    <row r="173" spans="1:8">
      <c r="A173" s="51" t="s">
        <v>158</v>
      </c>
      <c r="B173" s="49">
        <v>0</v>
      </c>
      <c r="C173" s="227">
        <v>0</v>
      </c>
      <c r="D173" s="49">
        <v>0</v>
      </c>
      <c r="E173" s="49">
        <v>0</v>
      </c>
      <c r="F173" s="49">
        <v>0</v>
      </c>
      <c r="G173" s="49">
        <v>0</v>
      </c>
      <c r="H173" s="49">
        <v>0</v>
      </c>
    </row>
    <row r="174" spans="1:8">
      <c r="A174" s="59" t="s">
        <v>159</v>
      </c>
      <c r="B174" s="49">
        <v>560704036</v>
      </c>
      <c r="C174" s="226">
        <v>555740578</v>
      </c>
      <c r="D174" s="49">
        <f>SUM(D123:D173)</f>
        <v>521703306</v>
      </c>
      <c r="E174" s="49">
        <f>SUM(E123:E173)</f>
        <v>540693254</v>
      </c>
      <c r="F174" s="49">
        <f>SUM(F123:F173)</f>
        <v>627339624</v>
      </c>
      <c r="G174" s="49">
        <f>SUM(G123:G173)</f>
        <v>593719252</v>
      </c>
      <c r="H174" s="49">
        <f>SUM(H123:H173)</f>
        <v>694455824</v>
      </c>
    </row>
    <row r="175" spans="1:8">
      <c r="A175" s="82"/>
    </row>
    <row r="180" spans="1:16" ht="12.75" customHeight="1">
      <c r="A180" s="395" t="s">
        <v>232</v>
      </c>
      <c r="B180" s="402">
        <v>2015</v>
      </c>
      <c r="C180" s="402">
        <v>2016</v>
      </c>
      <c r="D180" s="402">
        <v>2017</v>
      </c>
      <c r="E180" s="402">
        <v>2018</v>
      </c>
      <c r="F180" s="402">
        <v>2019</v>
      </c>
      <c r="G180" s="402">
        <v>2020</v>
      </c>
      <c r="H180" s="402">
        <v>2021</v>
      </c>
    </row>
    <row r="181" spans="1:16" ht="18.95" customHeight="1">
      <c r="A181" s="395"/>
      <c r="B181" s="398"/>
      <c r="C181" s="398"/>
      <c r="D181" s="398"/>
      <c r="E181" s="398"/>
      <c r="F181" s="398"/>
      <c r="G181" s="398"/>
      <c r="H181" s="398"/>
      <c r="I181" s="50"/>
      <c r="J181" s="50"/>
      <c r="K181" s="50"/>
      <c r="L181" s="50"/>
      <c r="M181" s="50"/>
      <c r="O181" s="50"/>
      <c r="P181" s="50"/>
    </row>
    <row r="182" spans="1:16">
      <c r="A182" s="51" t="s">
        <v>82</v>
      </c>
      <c r="B182" s="89">
        <f>B5/'Total Funds Spent &amp; Transferred'!T5</f>
        <v>0.17514085388189501</v>
      </c>
      <c r="C182" s="89">
        <f>C5/'Total Funds Spent &amp; Transferred'!U5</f>
        <v>0.12802515888143084</v>
      </c>
      <c r="D182" s="89">
        <f>D5/'Total Funds Spent &amp; Transferred'!V5</f>
        <v>0.1528101666708076</v>
      </c>
      <c r="E182" s="89">
        <f>E5/'Total Funds Spent &amp; Transferred'!W5</f>
        <v>0.22051568551012249</v>
      </c>
      <c r="F182" s="89">
        <f>F5/'Total Funds Spent &amp; Transferred'!X5</f>
        <v>0.21631085653556048</v>
      </c>
      <c r="G182" s="89">
        <f>G5/'Total Funds Spent &amp; Transferred'!Y5</f>
        <v>0.19582327178521594</v>
      </c>
      <c r="H182" s="89">
        <f>H5/'Total Funds Spent &amp; Transferred'!Z5</f>
        <v>0.21532253031147253</v>
      </c>
    </row>
    <row r="183" spans="1:16">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6">
      <c r="A184" s="51" t="s">
        <v>86</v>
      </c>
      <c r="B184" s="89">
        <f>B7/'Total Funds Spent &amp; Transferred'!T7</f>
        <v>0.4630891423147529</v>
      </c>
      <c r="C184" s="89">
        <f>C7/'Total Funds Spent &amp; Transferred'!U7</f>
        <v>0.44922598451856549</v>
      </c>
      <c r="D184" s="89">
        <f>D7/'Total Funds Spent &amp; Transferred'!V7</f>
        <v>0.39446002568423755</v>
      </c>
      <c r="E184" s="89">
        <f>E7/'Total Funds Spent &amp; Transferred'!W7</f>
        <v>0.65075243798734372</v>
      </c>
      <c r="F184" s="89">
        <f>F7/'Total Funds Spent &amp; Transferred'!X7</f>
        <v>0.56791413235829469</v>
      </c>
      <c r="G184" s="89">
        <f>G7/'Total Funds Spent &amp; Transferred'!Y7</f>
        <v>0.63282209257464728</v>
      </c>
      <c r="H184" s="89">
        <f>H7/'Total Funds Spent &amp; Transferred'!Z7</f>
        <v>0.64237383740150333</v>
      </c>
    </row>
    <row r="185" spans="1:16">
      <c r="A185" s="51" t="s">
        <v>88</v>
      </c>
      <c r="B185" s="89">
        <f>B8/'Total Funds Spent &amp; Transferred'!T8</f>
        <v>0</v>
      </c>
      <c r="C185" s="89">
        <f>C8/'Total Funds Spent &amp; Transferred'!U8</f>
        <v>0</v>
      </c>
      <c r="D185" s="89">
        <f>D8/'Total Funds Spent &amp; Transferred'!V8</f>
        <v>1.4334319589883527E-3</v>
      </c>
      <c r="E185" s="89">
        <f>E8/'Total Funds Spent &amp; Transferred'!W8</f>
        <v>1.9982495851873366E-3</v>
      </c>
      <c r="F185" s="89">
        <f>F8/'Total Funds Spent &amp; Transferred'!X8</f>
        <v>3.4389720158608541E-3</v>
      </c>
      <c r="G185" s="89">
        <f>G8/'Total Funds Spent &amp; Transferred'!Y8</f>
        <v>1.0856839390528896E-2</v>
      </c>
      <c r="H185" s="89">
        <f>H8/'Total Funds Spent &amp; Transferred'!Z8</f>
        <v>4.2097327093329147E-2</v>
      </c>
    </row>
    <row r="186" spans="1:16">
      <c r="A186" s="51" t="s">
        <v>74</v>
      </c>
      <c r="B186" s="89">
        <f>B9/'Total Funds Spent &amp; Transferred'!T9</f>
        <v>1.4698589455621527E-4</v>
      </c>
      <c r="C186" s="89">
        <f>C9/'Total Funds Spent &amp; Transferred'!U9</f>
        <v>6.2216796274001125E-8</v>
      </c>
      <c r="D186" s="89">
        <f>D9/'Total Funds Spent &amp; Transferred'!V9</f>
        <v>4.4111448169836188E-8</v>
      </c>
      <c r="E186" s="89">
        <f>E9/'Total Funds Spent &amp; Transferred'!W9</f>
        <v>4.8150957872388768E-7</v>
      </c>
      <c r="F186" s="89">
        <f>F9/'Total Funds Spent &amp; Transferred'!X9</f>
        <v>4.7228203259158659E-5</v>
      </c>
      <c r="G186" s="89">
        <f>G9/'Total Funds Spent &amp; Transferred'!Y9</f>
        <v>9.2705659112657154E-6</v>
      </c>
      <c r="H186" s="89">
        <f>H9/'Total Funds Spent &amp; Transferred'!Z9</f>
        <v>3.8774238455950303E-7</v>
      </c>
    </row>
    <row r="187" spans="1:16">
      <c r="A187" s="51" t="s">
        <v>91</v>
      </c>
      <c r="B187" s="89">
        <f>B10/'Total Funds Spent &amp; Transferred'!T10</f>
        <v>0.14612758521149388</v>
      </c>
      <c r="C187" s="89">
        <f>C10/'Total Funds Spent &amp; Transferred'!U10</f>
        <v>0.11609843058623077</v>
      </c>
      <c r="D187" s="89">
        <f>D10/'Total Funds Spent &amp; Transferred'!V10</f>
        <v>0.11349291766808324</v>
      </c>
      <c r="E187" s="89">
        <f>E10/'Total Funds Spent &amp; Transferred'!W10</f>
        <v>0.12148652608777444</v>
      </c>
      <c r="F187" s="89">
        <f>F10/'Total Funds Spent &amp; Transferred'!X10</f>
        <v>0.13082841987895791</v>
      </c>
      <c r="G187" s="89">
        <f>G10/'Total Funds Spent &amp; Transferred'!Y10</f>
        <v>0.11759530421681647</v>
      </c>
      <c r="H187" s="89">
        <f>H10/'Total Funds Spent &amp; Transferred'!Z10</f>
        <v>0.13774822980520987</v>
      </c>
    </row>
    <row r="188" spans="1:16">
      <c r="A188" s="51" t="s">
        <v>93</v>
      </c>
      <c r="B188" s="89">
        <f>B11/'Total Funds Spent &amp; Transferred'!T11</f>
        <v>0.10944504157353445</v>
      </c>
      <c r="C188" s="89">
        <f>C11/'Total Funds Spent &amp; Transferred'!U11</f>
        <v>0.12124926918519136</v>
      </c>
      <c r="D188" s="89">
        <f>D11/'Total Funds Spent &amp; Transferred'!V11</f>
        <v>0.12624727150905704</v>
      </c>
      <c r="E188" s="89">
        <f>E11/'Total Funds Spent &amp; Transferred'!W11</f>
        <v>0.12486868772644701</v>
      </c>
      <c r="F188" s="89">
        <f>F11/'Total Funds Spent &amp; Transferred'!X11</f>
        <v>0.14086479300403723</v>
      </c>
      <c r="G188" s="89">
        <f>G11/'Total Funds Spent &amp; Transferred'!Y11</f>
        <v>0.13521469630903105</v>
      </c>
      <c r="H188" s="89">
        <f>H11/'Total Funds Spent &amp; Transferred'!Z11</f>
        <v>0.15333333476217695</v>
      </c>
    </row>
    <row r="189" spans="1:16">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6">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6">
      <c r="A191" s="51" t="s">
        <v>99</v>
      </c>
      <c r="B191" s="89">
        <f>B14/'Total Funds Spent &amp; Transferred'!T14</f>
        <v>0.28563210172021419</v>
      </c>
      <c r="C191" s="89">
        <f>C14/'Total Funds Spent &amp; Transferred'!U14</f>
        <v>0.27343319477600686</v>
      </c>
      <c r="D191" s="89">
        <f>D14/'Total Funds Spent &amp; Transferred'!V14</f>
        <v>0.2590381602898465</v>
      </c>
      <c r="E191" s="89">
        <f>E14/'Total Funds Spent &amp; Transferred'!W14</f>
        <v>0.28591381805378024</v>
      </c>
      <c r="F191" s="89">
        <f>F14/'Total Funds Spent &amp; Transferred'!X14</f>
        <v>0.27670635260021342</v>
      </c>
      <c r="G191" s="89">
        <f>G14/'Total Funds Spent &amp; Transferred'!Y14</f>
        <v>0.2572165991206396</v>
      </c>
      <c r="H191" s="89">
        <f>H14/'Total Funds Spent &amp; Transferred'!Z14</f>
        <v>0.2888500374159968</v>
      </c>
    </row>
    <row r="192" spans="1:16">
      <c r="A192" s="51" t="s">
        <v>101</v>
      </c>
      <c r="B192" s="89">
        <f>B15/'Total Funds Spent &amp; Transferred'!T15</f>
        <v>0.4737414899356519</v>
      </c>
      <c r="C192" s="89">
        <f>C15/'Total Funds Spent &amp; Transferred'!U15</f>
        <v>0.49201177011799857</v>
      </c>
      <c r="D192" s="89">
        <f>D15/'Total Funds Spent &amp; Transferred'!V15</f>
        <v>0.46166617147629518</v>
      </c>
      <c r="E192" s="89">
        <f>E15/'Total Funds Spent &amp; Transferred'!W15</f>
        <v>0.43072792372007862</v>
      </c>
      <c r="F192" s="89">
        <f>F15/'Total Funds Spent &amp; Transferred'!X15</f>
        <v>0.56167708926735027</v>
      </c>
      <c r="G192" s="89">
        <f>G15/'Total Funds Spent &amp; Transferred'!Y15</f>
        <v>0.41746354355721516</v>
      </c>
      <c r="H192" s="89">
        <f>H15/'Total Funds Spent &amp; Transferred'!Z15</f>
        <v>0.5375264136833503</v>
      </c>
    </row>
    <row r="193" spans="1:8">
      <c r="A193" s="51" t="s">
        <v>102</v>
      </c>
      <c r="B193" s="89">
        <f>B16/'Total Funds Spent &amp; Transferred'!T16</f>
        <v>7.8855444954382507E-3</v>
      </c>
      <c r="C193" s="89">
        <f>C16/'Total Funds Spent &amp; Transferred'!U16</f>
        <v>2.3528316430423822E-2</v>
      </c>
      <c r="D193" s="89">
        <f>D16/'Total Funds Spent &amp; Transferred'!V16</f>
        <v>6.4057341325600894E-3</v>
      </c>
      <c r="E193" s="89">
        <f>E16/'Total Funds Spent &amp; Transferred'!W16</f>
        <v>2.6969412697034271E-3</v>
      </c>
      <c r="F193" s="89">
        <f>F16/'Total Funds Spent &amp; Transferred'!X16</f>
        <v>8.4505602089477647E-3</v>
      </c>
      <c r="G193" s="89">
        <f>G16/'Total Funds Spent &amp; Transferred'!Y16</f>
        <v>6.4156833426618487E-3</v>
      </c>
      <c r="H193" s="89">
        <f>H16/'Total Funds Spent &amp; Transferred'!Z16</f>
        <v>3.3762088528694438E-2</v>
      </c>
    </row>
    <row r="194" spans="1:8">
      <c r="A194" s="51" t="s">
        <v>103</v>
      </c>
      <c r="B194" s="89">
        <f>B17/'Total Funds Spent &amp; Transferred'!T17</f>
        <v>3.4131625875953309E-2</v>
      </c>
      <c r="C194" s="89">
        <f>C17/'Total Funds Spent &amp; Transferred'!U17</f>
        <v>2.9222837163970592E-2</v>
      </c>
      <c r="D194" s="89">
        <f>D17/'Total Funds Spent &amp; Transferred'!V17</f>
        <v>2.695141991112884E-2</v>
      </c>
      <c r="E194" s="89">
        <f>E17/'Total Funds Spent &amp; Transferred'!W17</f>
        <v>3.041588194373706E-2</v>
      </c>
      <c r="F194" s="89">
        <f>F17/'Total Funds Spent &amp; Transferred'!X17</f>
        <v>2.9288684534466872E-2</v>
      </c>
      <c r="G194" s="89">
        <f>G17/'Total Funds Spent &amp; Transferred'!Y17</f>
        <v>3.9463314689216447E-2</v>
      </c>
      <c r="H194" s="89">
        <f>H17/'Total Funds Spent &amp; Transferred'!Z17</f>
        <v>4.2291465961885218E-2</v>
      </c>
    </row>
    <row r="195" spans="1:8">
      <c r="A195" s="51" t="s">
        <v>104</v>
      </c>
      <c r="B195" s="89">
        <f>B18/'Total Funds Spent &amp; Transferred'!T18</f>
        <v>0.1693648251137104</v>
      </c>
      <c r="C195" s="89">
        <f>C18/'Total Funds Spent &amp; Transferred'!U18</f>
        <v>0.20346282898437354</v>
      </c>
      <c r="D195" s="89">
        <f>D18/'Total Funds Spent &amp; Transferred'!V18</f>
        <v>0.20743113330129295</v>
      </c>
      <c r="E195" s="89">
        <f>E18/'Total Funds Spent &amp; Transferred'!W18</f>
        <v>0.21185989200326943</v>
      </c>
      <c r="F195" s="89">
        <f>F18/'Total Funds Spent &amp; Transferred'!X18</f>
        <v>0.22040501241691418</v>
      </c>
      <c r="G195" s="89">
        <f>G18/'Total Funds Spent &amp; Transferred'!Y18</f>
        <v>0.20697025308597602</v>
      </c>
      <c r="H195" s="89">
        <f>H18/'Total Funds Spent &amp; Transferred'!Z18</f>
        <v>0.19987248896202814</v>
      </c>
    </row>
    <row r="196" spans="1:8">
      <c r="A196" s="51" t="s">
        <v>105</v>
      </c>
      <c r="B196" s="89">
        <f>B19/'Total Funds Spent &amp; Transferred'!T19</f>
        <v>0</v>
      </c>
      <c r="C196" s="89">
        <f>C19/'Total Funds Spent &amp; Transferred'!U19</f>
        <v>5.8245384172042378E-2</v>
      </c>
      <c r="D196" s="89">
        <f>D19/'Total Funds Spent &amp; Transferred'!V19</f>
        <v>3.0356456757208036E-2</v>
      </c>
      <c r="E196" s="89">
        <f>E19/'Total Funds Spent &amp; Transferred'!W19</f>
        <v>2.2505684870473601E-2</v>
      </c>
      <c r="F196" s="89">
        <f>F19/'Total Funds Spent &amp; Transferred'!X19</f>
        <v>2.6057076107354117E-2</v>
      </c>
      <c r="G196" s="89">
        <f>G19/'Total Funds Spent &amp; Transferred'!Y19</f>
        <v>8.2785315742305316E-3</v>
      </c>
      <c r="H196" s="89">
        <f>H19/'Total Funds Spent &amp; Transferred'!Z19</f>
        <v>7.5120603799400916E-3</v>
      </c>
    </row>
    <row r="197" spans="1:8">
      <c r="A197" s="51" t="s">
        <v>107</v>
      </c>
      <c r="B197" s="89">
        <f>B20/'Total Funds Spent &amp; Transferred'!T20</f>
        <v>0.2376147013204051</v>
      </c>
      <c r="C197" s="89">
        <f>C20/'Total Funds Spent &amp; Transferred'!U20</f>
        <v>0.23529086753079353</v>
      </c>
      <c r="D197" s="89">
        <f>D20/'Total Funds Spent &amp; Transferred'!V20</f>
        <v>0.27459797043895906</v>
      </c>
      <c r="E197" s="89">
        <f>E20/'Total Funds Spent &amp; Transferred'!W20</f>
        <v>0.26273256424910557</v>
      </c>
      <c r="F197" s="89">
        <f>F20/'Total Funds Spent &amp; Transferred'!X20</f>
        <v>0.2683285217973933</v>
      </c>
      <c r="G197" s="89">
        <f>G20/'Total Funds Spent &amp; Transferred'!Y20</f>
        <v>0.24411753408141196</v>
      </c>
      <c r="H197" s="89">
        <f>H20/'Total Funds Spent &amp; Transferred'!Z20</f>
        <v>0.29724152490085376</v>
      </c>
    </row>
    <row r="198" spans="1:8">
      <c r="A198" s="51" t="s">
        <v>76</v>
      </c>
      <c r="B198" s="89">
        <f>B21/'Total Funds Spent &amp; Transferred'!T21</f>
        <v>2.5936108838350323E-2</v>
      </c>
      <c r="C198" s="89">
        <f>C21/'Total Funds Spent &amp; Transferred'!U21</f>
        <v>2.6169398909896707E-2</v>
      </c>
      <c r="D198" s="89">
        <f>D21/'Total Funds Spent &amp; Transferred'!V21</f>
        <v>2.9947220427141784E-2</v>
      </c>
      <c r="E198" s="89">
        <f>E21/'Total Funds Spent &amp; Transferred'!W21</f>
        <v>3.1181442603723741E-2</v>
      </c>
      <c r="F198" s="89">
        <f>F21/'Total Funds Spent &amp; Transferred'!X21</f>
        <v>3.6287422739232779E-2</v>
      </c>
      <c r="G198" s="89">
        <f>G21/'Total Funds Spent &amp; Transferred'!Y21</f>
        <v>3.3431401713511777E-2</v>
      </c>
      <c r="H198" s="89">
        <f>H21/'Total Funds Spent &amp; Transferred'!Z21</f>
        <v>2.2095720253029829E-2</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0.13289437075468172</v>
      </c>
      <c r="C200" s="89">
        <f>C23/'Total Funds Spent &amp; Transferred'!U23</f>
        <v>0.13696892405451666</v>
      </c>
      <c r="D200" s="89">
        <f>D23/'Total Funds Spent &amp; Transferred'!V23</f>
        <v>0.15638218536558124</v>
      </c>
      <c r="E200" s="89">
        <f>E23/'Total Funds Spent &amp; Transferred'!W23</f>
        <v>0.16653428261173159</v>
      </c>
      <c r="F200" s="89">
        <f>F23/'Total Funds Spent &amp; Transferred'!X23</f>
        <v>0.10596668468242626</v>
      </c>
      <c r="G200" s="89">
        <f>G23/'Total Funds Spent &amp; Transferred'!Y23</f>
        <v>0.12609888671388575</v>
      </c>
      <c r="H200" s="89">
        <f>H23/'Total Funds Spent &amp; Transferred'!Z23</f>
        <v>0.14909752227620401</v>
      </c>
    </row>
    <row r="201" spans="1:8">
      <c r="A201" s="51" t="s">
        <v>113</v>
      </c>
      <c r="B201" s="89">
        <f>B24/'Total Funds Spent &amp; Transferred'!T24</f>
        <v>1.4511214934869157E-2</v>
      </c>
      <c r="C201" s="89">
        <f>C24/'Total Funds Spent &amp; Transferred'!U24</f>
        <v>8.4803625540901637E-2</v>
      </c>
      <c r="D201" s="89">
        <f>D24/'Total Funds Spent &amp; Transferred'!V24</f>
        <v>8.3523761470929062E-2</v>
      </c>
      <c r="E201" s="89">
        <f>E24/'Total Funds Spent &amp; Transferred'!W24</f>
        <v>7.1986681799980273E-2</v>
      </c>
      <c r="F201" s="89">
        <f>F24/'Total Funds Spent &amp; Transferred'!X24</f>
        <v>8.1542409844660046E-2</v>
      </c>
      <c r="G201" s="89">
        <f>G24/'Total Funds Spent &amp; Transferred'!Y24</f>
        <v>7.6886693895545546E-2</v>
      </c>
      <c r="H201" s="89">
        <f>H24/'Total Funds Spent &amp; Transferred'!Z24</f>
        <v>7.8433037108025364E-2</v>
      </c>
    </row>
    <row r="202" spans="1:8">
      <c r="A202" s="51" t="s">
        <v>78</v>
      </c>
      <c r="B202" s="89">
        <f>B25/'Total Funds Spent &amp; Transferred'!T25</f>
        <v>5.5339876386301348E-2</v>
      </c>
      <c r="C202" s="89">
        <f>C25/'Total Funds Spent &amp; Transferred'!U25</f>
        <v>5.1307544608903716E-2</v>
      </c>
      <c r="D202" s="89">
        <f>D25/'Total Funds Spent &amp; Transferred'!V25</f>
        <v>4.0278848472261694E-2</v>
      </c>
      <c r="E202" s="89">
        <f>E25/'Total Funds Spent &amp; Transferred'!W25</f>
        <v>5.1998617382621168E-2</v>
      </c>
      <c r="F202" s="89">
        <f>F25/'Total Funds Spent &amp; Transferred'!X25</f>
        <v>3.3091682912695992E-2</v>
      </c>
      <c r="G202" s="89">
        <f>G25/'Total Funds Spent &amp; Transferred'!Y25</f>
        <v>5.487726795854149E-2</v>
      </c>
      <c r="H202" s="89">
        <f>H25/'Total Funds Spent &amp; Transferred'!Z25</f>
        <v>4.989312754949797E-2</v>
      </c>
    </row>
    <row r="203" spans="1:8">
      <c r="A203" s="51" t="s">
        <v>116</v>
      </c>
      <c r="B203" s="89">
        <f>B26/'Total Funds Spent &amp; Transferred'!T26</f>
        <v>1.3434353394687302E-2</v>
      </c>
      <c r="C203" s="89">
        <f>C26/'Total Funds Spent &amp; Transferred'!U26</f>
        <v>1.5647342530094789E-2</v>
      </c>
      <c r="D203" s="89">
        <f>D26/'Total Funds Spent &amp; Transferred'!V26</f>
        <v>7.5669579089233082E-3</v>
      </c>
      <c r="E203" s="89">
        <f>E26/'Total Funds Spent &amp; Transferred'!W26</f>
        <v>4.9412200983854427E-3</v>
      </c>
      <c r="F203" s="89">
        <f>F26/'Total Funds Spent &amp; Transferred'!X26</f>
        <v>4.2707281119456443E-3</v>
      </c>
      <c r="G203" s="89">
        <f>G26/'Total Funds Spent &amp; Transferred'!Y26</f>
        <v>5.6944859503082115E-3</v>
      </c>
      <c r="H203" s="89">
        <f>H26/'Total Funds Spent &amp; Transferred'!Z26</f>
        <v>1.0311133359715023E-2</v>
      </c>
    </row>
    <row r="204" spans="1:8">
      <c r="A204" s="51" t="s">
        <v>117</v>
      </c>
      <c r="B204" s="89">
        <f>B27/'Total Funds Spent &amp; Transferred'!T27</f>
        <v>3.1084669938084526E-2</v>
      </c>
      <c r="C204" s="89">
        <f>C27/'Total Funds Spent &amp; Transferred'!U27</f>
        <v>3.1432218628761256E-2</v>
      </c>
      <c r="D204" s="89">
        <f>D27/'Total Funds Spent &amp; Transferred'!V27</f>
        <v>3.7921315309829673E-2</v>
      </c>
      <c r="E204" s="89">
        <f>E27/'Total Funds Spent &amp; Transferred'!W27</f>
        <v>4.4367066524761488E-2</v>
      </c>
      <c r="F204" s="89">
        <f>F27/'Total Funds Spent &amp; Transferred'!X27</f>
        <v>3.6775281319765339E-2</v>
      </c>
      <c r="G204" s="89">
        <f>G27/'Total Funds Spent &amp; Transferred'!Y27</f>
        <v>4.4040269636715E-2</v>
      </c>
      <c r="H204" s="89">
        <f>H27/'Total Funds Spent &amp; Transferred'!Z27</f>
        <v>4.9405224134916936E-2</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0.17945698583330247</v>
      </c>
      <c r="C206" s="89">
        <f>C29/'Total Funds Spent &amp; Transferred'!U29</f>
        <v>0.16462721319353049</v>
      </c>
      <c r="D206" s="89">
        <f>D29/'Total Funds Spent &amp; Transferred'!V29</f>
        <v>0.10727407864750159</v>
      </c>
      <c r="E206" s="89">
        <f>E29/'Total Funds Spent &amp; Transferred'!W29</f>
        <v>0.15399225114187165</v>
      </c>
      <c r="F206" s="89">
        <f>F29/'Total Funds Spent &amp; Transferred'!X29</f>
        <v>0.26803778674920392</v>
      </c>
      <c r="G206" s="89">
        <f>G29/'Total Funds Spent &amp; Transferred'!Y29</f>
        <v>0.28312324623227453</v>
      </c>
      <c r="H206" s="89">
        <f>H29/'Total Funds Spent &amp; Transferred'!Z29</f>
        <v>0.26527532557446437</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4.4660083810505787E-3</v>
      </c>
      <c r="C208" s="89">
        <f>C31/'Total Funds Spent &amp; Transferred'!U31</f>
        <v>2.4560153303801752E-3</v>
      </c>
      <c r="D208" s="89">
        <f>D31/'Total Funds Spent &amp; Transferred'!V31</f>
        <v>7.5180620960184634E-4</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3.9787777748298031E-2</v>
      </c>
      <c r="C209" s="89">
        <f>C32/'Total Funds Spent &amp; Transferred'!U32</f>
        <v>3.2198039532408622E-2</v>
      </c>
      <c r="D209" s="89">
        <f>D32/'Total Funds Spent &amp; Transferred'!V32</f>
        <v>2.7152951221314222E-2</v>
      </c>
      <c r="E209" s="89">
        <f>E32/'Total Funds Spent &amp; Transferred'!W32</f>
        <v>4.0076402737991686E-2</v>
      </c>
      <c r="F209" s="89">
        <f>F32/'Total Funds Spent &amp; Transferred'!X32</f>
        <v>4.9543514968604645E-2</v>
      </c>
      <c r="G209" s="89">
        <f>G32/'Total Funds Spent &amp; Transferred'!Y32</f>
        <v>5.8714530388246304E-2</v>
      </c>
      <c r="H209" s="89">
        <f>H32/'Total Funds Spent &amp; Transferred'!Z32</f>
        <v>8.0086530650201521E-2</v>
      </c>
    </row>
    <row r="210" spans="1:8">
      <c r="A210" s="51" t="s">
        <v>127</v>
      </c>
      <c r="B210" s="89">
        <f>B33/'Total Funds Spent &amp; Transferred'!T33</f>
        <v>0</v>
      </c>
      <c r="C210" s="89">
        <f>C33/'Total Funds Spent &amp; Transferred'!U33</f>
        <v>0.23850781105861099</v>
      </c>
      <c r="D210" s="89">
        <f>D33/'Total Funds Spent &amp; Transferred'!V33</f>
        <v>0.14241671012396981</v>
      </c>
      <c r="E210" s="89">
        <f>E33/'Total Funds Spent &amp; Transferred'!W33</f>
        <v>0.15129592468976566</v>
      </c>
      <c r="F210" s="89">
        <f>F33/'Total Funds Spent &amp; Transferred'!X33</f>
        <v>0.21713898257055275</v>
      </c>
      <c r="G210" s="89">
        <f>G33/'Total Funds Spent &amp; Transferred'!Y33</f>
        <v>0.24778132910319731</v>
      </c>
      <c r="H210" s="89">
        <f>H33/'Total Funds Spent &amp; Transferred'!Z33</f>
        <v>0.26849430140867842</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7.3934816138276492E-4</v>
      </c>
      <c r="C213" s="89">
        <f>C36/'Total Funds Spent &amp; Transferred'!U36</f>
        <v>2.9411653536306369E-3</v>
      </c>
      <c r="D213" s="89">
        <f>D36/'Total Funds Spent &amp; Transferred'!V36</f>
        <v>3.11900219711027E-3</v>
      </c>
      <c r="E213" s="89">
        <f>E36/'Total Funds Spent &amp; Transferred'!W36</f>
        <v>3.5263726958428407E-3</v>
      </c>
      <c r="F213" s="89">
        <f>F36/'Total Funds Spent &amp; Transferred'!X36</f>
        <v>1.3648038061250568E-3</v>
      </c>
      <c r="G213" s="89">
        <f>G36/'Total Funds Spent &amp; Transferred'!Y36</f>
        <v>3.3390326657269723E-3</v>
      </c>
      <c r="H213" s="89">
        <f>H36/'Total Funds Spent &amp; Transferred'!Z36</f>
        <v>2.1981138564581585E-3</v>
      </c>
    </row>
    <row r="214" spans="1:8">
      <c r="A214" s="51" t="s">
        <v>132</v>
      </c>
      <c r="B214" s="89">
        <f>B37/'Total Funds Spent &amp; Transferred'!T37</f>
        <v>3.6259262193447724E-2</v>
      </c>
      <c r="C214" s="89">
        <f>C37/'Total Funds Spent &amp; Transferred'!U37</f>
        <v>3.6212265576590331E-2</v>
      </c>
      <c r="D214" s="89">
        <f>D37/'Total Funds Spent &amp; Transferred'!V37</f>
        <v>4.2521085213252721E-2</v>
      </c>
      <c r="E214" s="89">
        <f>E37/'Total Funds Spent &amp; Transferred'!W37</f>
        <v>3.5609249037898097E-2</v>
      </c>
      <c r="F214" s="89">
        <f>F37/'Total Funds Spent &amp; Transferred'!X37</f>
        <v>4.2647355339461498E-2</v>
      </c>
      <c r="G214" s="89">
        <f>G37/'Total Funds Spent &amp; Transferred'!Y37</f>
        <v>4.689810312867581E-2</v>
      </c>
      <c r="H214" s="89">
        <f>H37/'Total Funds Spent &amp; Transferred'!Z37</f>
        <v>4.7292423781032558E-2</v>
      </c>
    </row>
    <row r="215" spans="1:8">
      <c r="A215" s="51" t="s">
        <v>75</v>
      </c>
      <c r="B215" s="89">
        <f>B38/'Total Funds Spent &amp; Transferred'!T38</f>
        <v>7.5698653324715398E-2</v>
      </c>
      <c r="C215" s="89">
        <f>C38/'Total Funds Spent &amp; Transferred'!U38</f>
        <v>8.8872983032008968E-2</v>
      </c>
      <c r="D215" s="89">
        <f>D38/'Total Funds Spent &amp; Transferred'!V38</f>
        <v>9.5212330231871492E-2</v>
      </c>
      <c r="E215" s="89">
        <f>E38/'Total Funds Spent &amp; Transferred'!W38</f>
        <v>9.2451204283590091E-2</v>
      </c>
      <c r="F215" s="89">
        <f>F38/'Total Funds Spent &amp; Transferred'!X38</f>
        <v>0.10636377181030382</v>
      </c>
      <c r="G215" s="89">
        <f>G38/'Total Funds Spent &amp; Transferred'!Y38</f>
        <v>0.10911266654996538</v>
      </c>
      <c r="H215" s="89">
        <f>H38/'Total Funds Spent &amp; Transferred'!Z38</f>
        <v>0.12240007431061285</v>
      </c>
    </row>
    <row r="216" spans="1:8">
      <c r="A216" s="51" t="s">
        <v>133</v>
      </c>
      <c r="B216" s="89">
        <f>B39/'Total Funds Spent &amp; Transferred'!T39</f>
        <v>9.7847435665443128E-2</v>
      </c>
      <c r="C216" s="89">
        <f>C39/'Total Funds Spent &amp; Transferred'!U39</f>
        <v>9.3849063255564025E-2</v>
      </c>
      <c r="D216" s="89">
        <f>D39/'Total Funds Spent &amp; Transferred'!V39</f>
        <v>0.11243545469740102</v>
      </c>
      <c r="E216" s="89">
        <f>E39/'Total Funds Spent &amp; Transferred'!W39</f>
        <v>8.0320429634906695E-2</v>
      </c>
      <c r="F216" s="89">
        <f>F39/'Total Funds Spent &amp; Transferred'!X39</f>
        <v>0.11989721720764332</v>
      </c>
      <c r="G216" s="89">
        <f>G39/'Total Funds Spent &amp; Transferred'!Y39</f>
        <v>5.6356137923487495E-2</v>
      </c>
      <c r="H216" s="89">
        <f>H39/'Total Funds Spent &amp; Transferred'!Z39</f>
        <v>0.13420180332440482</v>
      </c>
    </row>
    <row r="217" spans="1:8">
      <c r="A217" s="51" t="s">
        <v>134</v>
      </c>
      <c r="B217" s="89">
        <f>B40/'Total Funds Spent &amp; Transferred'!T40</f>
        <v>6.7900556205830707E-3</v>
      </c>
      <c r="C217" s="89">
        <f>C40/'Total Funds Spent &amp; Transferred'!U40</f>
        <v>7.8921472701243486E-3</v>
      </c>
      <c r="D217" s="89">
        <f>D40/'Total Funds Spent &amp; Transferred'!V40</f>
        <v>9.8066491712325704E-3</v>
      </c>
      <c r="E217" s="89">
        <f>E40/'Total Funds Spent &amp; Transferred'!W40</f>
        <v>1.0523482348011749E-2</v>
      </c>
      <c r="F217" s="89">
        <f>F40/'Total Funds Spent &amp; Transferred'!X40</f>
        <v>1.7431504324923727E-2</v>
      </c>
      <c r="G217" s="89">
        <f>G40/'Total Funds Spent &amp; Transferred'!Y40</f>
        <v>1.5229097717452367E-2</v>
      </c>
      <c r="H217" s="89">
        <f>H40/'Total Funds Spent &amp; Transferred'!Z40</f>
        <v>1.59886411763502E-2</v>
      </c>
    </row>
    <row r="218" spans="1:8">
      <c r="A218" s="51" t="s">
        <v>136</v>
      </c>
      <c r="B218" s="89">
        <f>B41/'Total Funds Spent &amp; Transferred'!T41</f>
        <v>3.6210757986090893E-2</v>
      </c>
      <c r="C218" s="89">
        <f>C41/'Total Funds Spent &amp; Transferred'!U41</f>
        <v>4.1972367732688885E-2</v>
      </c>
      <c r="D218" s="89">
        <f>D41/'Total Funds Spent &amp; Transferred'!V41</f>
        <v>5.7462907568767783E-2</v>
      </c>
      <c r="E218" s="89">
        <f>E41/'Total Funds Spent &amp; Transferred'!W41</f>
        <v>6.1118410544820159E-2</v>
      </c>
      <c r="F218" s="89">
        <f>F41/'Total Funds Spent &amp; Transferred'!X41</f>
        <v>6.872439956589102E-2</v>
      </c>
      <c r="G218" s="89">
        <f>G41/'Total Funds Spent &amp; Transferred'!Y41</f>
        <v>5.7319598650549454E-2</v>
      </c>
      <c r="H218" s="89">
        <f>H41/'Total Funds Spent &amp; Transferred'!Z41</f>
        <v>6.9902548469195927E-2</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0.1894267233534776</v>
      </c>
      <c r="D221" s="89">
        <f>D44/'Total Funds Spent &amp; Transferred'!V44</f>
        <v>0.1645763375204661</v>
      </c>
      <c r="E221" s="89">
        <f>E44/'Total Funds Spent &amp; Transferred'!W44</f>
        <v>0.13902150285335663</v>
      </c>
      <c r="F221" s="89">
        <f>F44/'Total Funds Spent &amp; Transferred'!X44</f>
        <v>0.18174789425985899</v>
      </c>
      <c r="G221" s="89">
        <f>G44/'Total Funds Spent &amp; Transferred'!Y44</f>
        <v>0.16976187639935558</v>
      </c>
      <c r="H221" s="89">
        <f>H44/'Total Funds Spent &amp; Transferred'!Z44</f>
        <v>0.14886073431567595</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3.065102624886307E-2</v>
      </c>
      <c r="F222" s="89">
        <f>F45/'Total Funds Spent &amp; Transferred'!X45</f>
        <v>4.0444740259205809E-2</v>
      </c>
      <c r="G222" s="89">
        <f>G45/'Total Funds Spent &amp; Transferred'!Y45</f>
        <v>3.0488163960007621E-2</v>
      </c>
      <c r="H222" s="89">
        <f>H45/'Total Funds Spent &amp; Transferred'!Z45</f>
        <v>2.4057209762339909E-2</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5.4297163619098136E-2</v>
      </c>
    </row>
    <row r="225" spans="1:8">
      <c r="A225" s="51" t="s">
        <v>148</v>
      </c>
      <c r="B225" s="89">
        <f>B48/'Total Funds Spent &amp; Transferred'!T48</f>
        <v>8.0467916222285536E-4</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4.5633005621994911E-3</v>
      </c>
      <c r="C226" s="89">
        <f>C49/'Total Funds Spent &amp; Transferred'!U49</f>
        <v>1.6047856949332386E-2</v>
      </c>
      <c r="D226" s="89">
        <f>D49/'Total Funds Spent &amp; Transferred'!V49</f>
        <v>2.8397547776880947E-2</v>
      </c>
      <c r="E226" s="89">
        <f>E49/'Total Funds Spent &amp; Transferred'!W49</f>
        <v>3.1553490929692431E-2</v>
      </c>
      <c r="F226" s="89">
        <f>F49/'Total Funds Spent &amp; Transferred'!X49</f>
        <v>1.4933288872238635E-2</v>
      </c>
      <c r="G226" s="89">
        <f>G49/'Total Funds Spent &amp; Transferred'!Y49</f>
        <v>1.3947533157918711E-2</v>
      </c>
      <c r="H226" s="89">
        <f>H49/'Total Funds Spent &amp; Transferred'!Z49</f>
        <v>1.150295568215395E-2</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2.925127877452165E-2</v>
      </c>
      <c r="F228" s="89">
        <f>F51/'Total Funds Spent &amp; Transferred'!X51</f>
        <v>0.19186347363693046</v>
      </c>
      <c r="G228" s="89">
        <f>G51/'Total Funds Spent &amp; Transferred'!Y51</f>
        <v>0.18995694997891299</v>
      </c>
      <c r="H228" s="89">
        <f>H51/'Total Funds Spent &amp; Transferred'!Z51</f>
        <v>0.18347605429889891</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2.6882051196998068E-2</v>
      </c>
      <c r="H229" s="89">
        <f>H52/'Total Funds Spent &amp; Transferred'!Z52</f>
        <v>3.2776353812079329E-2</v>
      </c>
    </row>
    <row r="230" spans="1:8">
      <c r="A230" s="51" t="s">
        <v>155</v>
      </c>
      <c r="B230" s="89">
        <f>B53/'Total Funds Spent &amp; Transferred'!T53</f>
        <v>0</v>
      </c>
      <c r="C230" s="89">
        <f>C53/'Total Funds Spent &amp; Transferred'!U53</f>
        <v>0</v>
      </c>
      <c r="D230" s="89">
        <f>D53/'Total Funds Spent &amp; Transferred'!V53</f>
        <v>0.11666649776255121</v>
      </c>
      <c r="E230" s="89">
        <f>E53/'Total Funds Spent &amp; Transferred'!W53</f>
        <v>7.5889280865216208E-2</v>
      </c>
      <c r="F230" s="89">
        <f>F53/'Total Funds Spent &amp; Transferred'!X53</f>
        <v>8.0042169296355145E-2</v>
      </c>
      <c r="G230" s="89">
        <f>G53/'Total Funds Spent &amp; Transferred'!Y53</f>
        <v>5.3302142852432968E-2</v>
      </c>
      <c r="H230" s="89">
        <f>H53/'Total Funds Spent &amp; Transferred'!Z53</f>
        <v>5.4838358177095786E-2</v>
      </c>
    </row>
    <row r="231" spans="1:8">
      <c r="A231" s="51" t="s">
        <v>157</v>
      </c>
      <c r="B231" s="89">
        <f>B54/'Total Funds Spent &amp; Transferred'!T54</f>
        <v>6.3961177208886411E-3</v>
      </c>
      <c r="C231" s="89">
        <f>C54/'Total Funds Spent &amp; Transferred'!U54</f>
        <v>1.6417216923568997E-3</v>
      </c>
      <c r="D231" s="89">
        <f>D54/'Total Funds Spent &amp; Transferred'!V54</f>
        <v>7.7125729833775591E-3</v>
      </c>
      <c r="E231" s="89">
        <f>E54/'Total Funds Spent &amp; Transferred'!W54</f>
        <v>9.2314229825710987E-3</v>
      </c>
      <c r="F231" s="89">
        <f>F54/'Total Funds Spent &amp; Transferred'!X54</f>
        <v>1.1103472805873794E-2</v>
      </c>
      <c r="G231" s="89">
        <f>G54/'Total Funds Spent &amp; Transferred'!Y54</f>
        <v>1.292352920149455E-2</v>
      </c>
      <c r="H231" s="89">
        <f>H54/'Total Funds Spent &amp; Transferred'!Z54</f>
        <v>1.6469181941052617E-2</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4.9806651870852717E-2</v>
      </c>
      <c r="C233" s="89">
        <f>C56/'Total Funds Spent &amp; Transferred'!U56</f>
        <v>5.1271135352211991E-2</v>
      </c>
      <c r="D233" s="89">
        <f>D56/'Total Funds Spent &amp; Transferred'!V56</f>
        <v>4.9908213984526488E-2</v>
      </c>
      <c r="E233" s="89">
        <f>E56/'Total Funds Spent &amp; Transferred'!W56</f>
        <v>5.327138821363013E-2</v>
      </c>
      <c r="F233" s="89">
        <f>F56/'Total Funds Spent &amp; Transferred'!X56</f>
        <v>5.7678753772817871E-2</v>
      </c>
      <c r="G233" s="89">
        <f>G56/'Total Funds Spent &amp; Transferred'!Y56</f>
        <v>5.6700049695400212E-2</v>
      </c>
      <c r="H233" s="89">
        <f>H56/'Total Funds Spent &amp; Transferred'!Z56</f>
        <v>6.2611520633984716E-2</v>
      </c>
    </row>
  </sheetData>
  <autoFilter ref="A180:A233" xr:uid="{00000000-0009-0000-0000-000025000000}"/>
  <mergeCells count="33">
    <mergeCell ref="H3:H4"/>
    <mergeCell ref="H62:H63"/>
    <mergeCell ref="H121:H122"/>
    <mergeCell ref="H180:H181"/>
    <mergeCell ref="F180:F181"/>
    <mergeCell ref="F121:F122"/>
    <mergeCell ref="F3:F4"/>
    <mergeCell ref="F62:F63"/>
    <mergeCell ref="G62:G63"/>
    <mergeCell ref="G3:G4"/>
    <mergeCell ref="G121:G122"/>
    <mergeCell ref="G180:G181"/>
    <mergeCell ref="A180:A181"/>
    <mergeCell ref="B180:B181"/>
    <mergeCell ref="A121:A122"/>
    <mergeCell ref="B121:B122"/>
    <mergeCell ref="A1:A2"/>
    <mergeCell ref="A3:A4"/>
    <mergeCell ref="B3:B4"/>
    <mergeCell ref="A62:A63"/>
    <mergeCell ref="B62:B63"/>
    <mergeCell ref="E121:E122"/>
    <mergeCell ref="E62:E63"/>
    <mergeCell ref="E3:E4"/>
    <mergeCell ref="E180:E181"/>
    <mergeCell ref="C3:C4"/>
    <mergeCell ref="C62:C63"/>
    <mergeCell ref="C121:C122"/>
    <mergeCell ref="C180:C181"/>
    <mergeCell ref="D3:D4"/>
    <mergeCell ref="D62:D63"/>
    <mergeCell ref="D121:D122"/>
    <mergeCell ref="D180:D181"/>
  </mergeCells>
  <phoneticPr fontId="39" type="noConversion"/>
  <pageMargins left="0.7" right="0.7" top="0.75" bottom="0.75" header="0.3" footer="0.3"/>
  <pageSetup orientation="portrait"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59999389629810485"/>
  </sheetPr>
  <dimension ref="A1:O233"/>
  <sheetViews>
    <sheetView topLeftCell="C83" workbookViewId="0">
      <selection activeCell="H123" sqref="H123"/>
    </sheetView>
  </sheetViews>
  <sheetFormatPr defaultColWidth="9.42578125" defaultRowHeight="12.95"/>
  <cols>
    <col min="1" max="1" width="17" style="49" customWidth="1"/>
    <col min="2" max="3" width="12.42578125" style="49" bestFit="1" customWidth="1"/>
    <col min="4" max="4" width="13.140625" style="49" bestFit="1" customWidth="1"/>
    <col min="5" max="5" width="12.42578125" style="49" bestFit="1" customWidth="1"/>
    <col min="6" max="6" width="14.42578125" style="49" bestFit="1" customWidth="1"/>
    <col min="7"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43.9"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10335083</v>
      </c>
      <c r="C5" s="55">
        <f t="shared" si="0"/>
        <v>98584</v>
      </c>
      <c r="D5" s="55">
        <f t="shared" si="0"/>
        <v>12773121</v>
      </c>
      <c r="E5" s="55">
        <f t="shared" si="0"/>
        <v>10092763</v>
      </c>
      <c r="F5" s="55">
        <f t="shared" si="0"/>
        <v>8252288</v>
      </c>
      <c r="G5" s="55">
        <f t="shared" si="0"/>
        <v>4406359</v>
      </c>
      <c r="H5" s="55">
        <f t="shared" ref="H5" si="1">H64+H123</f>
        <v>45</v>
      </c>
    </row>
    <row r="6" spans="1:8">
      <c r="A6" s="51" t="s">
        <v>84</v>
      </c>
      <c r="B6" s="55">
        <f t="shared" ref="B6:E56" si="2">B65+B124</f>
        <v>0</v>
      </c>
      <c r="C6" s="55">
        <f t="shared" si="2"/>
        <v>0</v>
      </c>
      <c r="D6" s="55">
        <f t="shared" si="2"/>
        <v>0</v>
      </c>
      <c r="E6" s="55">
        <f t="shared" si="2"/>
        <v>0</v>
      </c>
      <c r="F6" s="55">
        <f t="shared" ref="F6:G6" si="3">F65+F124</f>
        <v>0</v>
      </c>
      <c r="G6" s="55">
        <f t="shared" si="3"/>
        <v>0</v>
      </c>
      <c r="H6" s="55">
        <f t="shared" ref="H6" si="4">H65+H124</f>
        <v>0</v>
      </c>
    </row>
    <row r="7" spans="1:8">
      <c r="A7" s="51" t="s">
        <v>86</v>
      </c>
      <c r="B7" s="55">
        <f t="shared" si="2"/>
        <v>180843758</v>
      </c>
      <c r="C7" s="55">
        <f t="shared" si="2"/>
        <v>138705707</v>
      </c>
      <c r="D7" s="55">
        <f t="shared" si="2"/>
        <v>100235620</v>
      </c>
      <c r="E7" s="55">
        <f t="shared" si="2"/>
        <v>105040590</v>
      </c>
      <c r="F7" s="55">
        <f t="shared" ref="F7:G7" si="5">F66+F125</f>
        <v>97522982</v>
      </c>
      <c r="G7" s="55">
        <f t="shared" si="5"/>
        <v>106013893</v>
      </c>
      <c r="H7" s="55">
        <f t="shared" ref="H7" si="6">H66+H125</f>
        <v>94696990</v>
      </c>
    </row>
    <row r="8" spans="1:8">
      <c r="A8" s="51" t="s">
        <v>88</v>
      </c>
      <c r="B8" s="55">
        <f t="shared" si="2"/>
        <v>0</v>
      </c>
      <c r="C8" s="55">
        <f t="shared" si="2"/>
        <v>0</v>
      </c>
      <c r="D8" s="55">
        <f t="shared" si="2"/>
        <v>231300</v>
      </c>
      <c r="E8" s="55">
        <f t="shared" si="2"/>
        <v>330060</v>
      </c>
      <c r="F8" s="55">
        <f t="shared" ref="F8:G8" si="7">F67+F126</f>
        <v>275547</v>
      </c>
      <c r="G8" s="55">
        <f t="shared" si="7"/>
        <v>913373</v>
      </c>
      <c r="H8" s="55">
        <f t="shared" ref="H8" si="8">H67+H126</f>
        <v>3710679</v>
      </c>
    </row>
    <row r="9" spans="1:8">
      <c r="A9" s="51" t="s">
        <v>74</v>
      </c>
      <c r="B9" s="55">
        <f t="shared" si="2"/>
        <v>780931</v>
      </c>
      <c r="C9" s="55">
        <f t="shared" si="2"/>
        <v>284</v>
      </c>
      <c r="D9" s="55">
        <f t="shared" si="2"/>
        <v>291</v>
      </c>
      <c r="E9" s="55">
        <f t="shared" si="2"/>
        <v>3175</v>
      </c>
      <c r="F9" s="55">
        <f t="shared" ref="F9:G9" si="9">F68+F127</f>
        <v>108948</v>
      </c>
      <c r="G9" s="55">
        <f t="shared" si="9"/>
        <v>62141</v>
      </c>
      <c r="H9" s="55">
        <f t="shared" ref="H9" si="10">H68+H127</f>
        <v>2366</v>
      </c>
    </row>
    <row r="10" spans="1:8">
      <c r="A10" s="51" t="s">
        <v>91</v>
      </c>
      <c r="B10" s="55">
        <f t="shared" si="2"/>
        <v>24079246</v>
      </c>
      <c r="C10" s="55">
        <f t="shared" si="2"/>
        <v>30454796</v>
      </c>
      <c r="D10" s="55">
        <f t="shared" si="2"/>
        <v>30866890</v>
      </c>
      <c r="E10" s="55">
        <f t="shared" si="2"/>
        <v>33461648</v>
      </c>
      <c r="F10" s="55">
        <f t="shared" ref="F10:G10" si="11">F69+F128</f>
        <v>31783189</v>
      </c>
      <c r="G10" s="55">
        <f t="shared" si="11"/>
        <v>30569193</v>
      </c>
      <c r="H10" s="55">
        <f t="shared" ref="H10" si="12">H69+H128</f>
        <v>34635448</v>
      </c>
    </row>
    <row r="11" spans="1:8">
      <c r="A11" s="51" t="s">
        <v>93</v>
      </c>
      <c r="B11" s="55">
        <f t="shared" si="2"/>
        <v>55228981</v>
      </c>
      <c r="C11" s="55">
        <f t="shared" si="2"/>
        <v>56825733</v>
      </c>
      <c r="D11" s="55">
        <f t="shared" si="2"/>
        <v>61383862</v>
      </c>
      <c r="E11" s="55">
        <f t="shared" si="2"/>
        <v>62229764</v>
      </c>
      <c r="F11" s="55">
        <f t="shared" ref="F11:G11" si="13">F70+F129</f>
        <v>70619239</v>
      </c>
      <c r="G11" s="55">
        <f t="shared" si="13"/>
        <v>68389088</v>
      </c>
      <c r="H11" s="55">
        <f t="shared" ref="H11" si="14">H70+H129</f>
        <v>72972764</v>
      </c>
    </row>
    <row r="12" spans="1:8">
      <c r="A12" s="51" t="s">
        <v>95</v>
      </c>
      <c r="B12" s="55">
        <f t="shared" si="2"/>
        <v>0</v>
      </c>
      <c r="C12" s="55">
        <f t="shared" si="2"/>
        <v>0</v>
      </c>
      <c r="D12" s="55">
        <f t="shared" si="2"/>
        <v>0</v>
      </c>
      <c r="E12" s="55">
        <f t="shared" si="2"/>
        <v>0</v>
      </c>
      <c r="F12" s="55">
        <f t="shared" ref="F12:G12" si="15">F71+F130</f>
        <v>0</v>
      </c>
      <c r="G12" s="55">
        <f t="shared" si="15"/>
        <v>0</v>
      </c>
      <c r="H12" s="55">
        <f t="shared" ref="H12" si="16">H71+H130</f>
        <v>0</v>
      </c>
    </row>
    <row r="13" spans="1:8">
      <c r="A13" s="51" t="s">
        <v>97</v>
      </c>
      <c r="B13" s="55">
        <f t="shared" si="2"/>
        <v>0</v>
      </c>
      <c r="C13" s="55">
        <f t="shared" si="2"/>
        <v>0</v>
      </c>
      <c r="D13" s="55">
        <f t="shared" si="2"/>
        <v>0</v>
      </c>
      <c r="E13" s="55">
        <f t="shared" si="2"/>
        <v>0</v>
      </c>
      <c r="F13" s="55">
        <f t="shared" ref="F13:G13" si="17">F72+F131</f>
        <v>0</v>
      </c>
      <c r="G13" s="55">
        <f t="shared" si="17"/>
        <v>0</v>
      </c>
      <c r="H13" s="55">
        <f t="shared" ref="H13" si="18">H72+H131</f>
        <v>0</v>
      </c>
    </row>
    <row r="14" spans="1:8">
      <c r="A14" s="51" t="s">
        <v>99</v>
      </c>
      <c r="B14" s="55">
        <f t="shared" si="2"/>
        <v>50066630</v>
      </c>
      <c r="C14" s="55">
        <f t="shared" si="2"/>
        <v>50662770</v>
      </c>
      <c r="D14" s="55">
        <f t="shared" si="2"/>
        <v>42277704</v>
      </c>
      <c r="E14" s="55">
        <f t="shared" si="2"/>
        <v>47325112</v>
      </c>
      <c r="F14" s="55">
        <f t="shared" ref="F14:G14" si="19">F73+F132</f>
        <v>46004911</v>
      </c>
      <c r="G14" s="55">
        <f t="shared" si="19"/>
        <v>42735706</v>
      </c>
      <c r="H14" s="55">
        <f t="shared" ref="H14" si="20">H73+H132</f>
        <v>41647175</v>
      </c>
    </row>
    <row r="15" spans="1:8">
      <c r="A15" s="51" t="s">
        <v>101</v>
      </c>
      <c r="B15" s="55">
        <f t="shared" si="2"/>
        <v>223468613</v>
      </c>
      <c r="C15" s="55">
        <f t="shared" si="2"/>
        <v>217521008</v>
      </c>
      <c r="D15" s="55">
        <f t="shared" si="2"/>
        <v>206647214</v>
      </c>
      <c r="E15" s="55">
        <f t="shared" si="2"/>
        <v>189689382</v>
      </c>
      <c r="F15" s="55">
        <f t="shared" ref="F15:G15" si="21">F74+F133</f>
        <v>255084785</v>
      </c>
      <c r="G15" s="55">
        <f t="shared" si="21"/>
        <v>181247910</v>
      </c>
      <c r="H15" s="55">
        <f t="shared" ref="H15" si="22">H74+H133</f>
        <v>224006660</v>
      </c>
    </row>
    <row r="16" spans="1:8">
      <c r="A16" s="51" t="s">
        <v>102</v>
      </c>
      <c r="B16" s="55">
        <f t="shared" si="2"/>
        <v>328847</v>
      </c>
      <c r="C16" s="55">
        <f t="shared" si="2"/>
        <v>1381508</v>
      </c>
      <c r="D16" s="55">
        <f t="shared" si="2"/>
        <v>1219618</v>
      </c>
      <c r="E16" s="55">
        <f t="shared" si="2"/>
        <v>469493</v>
      </c>
      <c r="F16" s="55">
        <f t="shared" ref="F16:G16" si="23">F75+F134</f>
        <v>1678400</v>
      </c>
      <c r="G16" s="55">
        <f t="shared" si="23"/>
        <v>1285177</v>
      </c>
      <c r="H16" s="55">
        <f t="shared" ref="H16" si="24">H75+H134</f>
        <v>6882890</v>
      </c>
    </row>
    <row r="17" spans="1:8">
      <c r="A17" s="51" t="s">
        <v>103</v>
      </c>
      <c r="B17" s="55">
        <f t="shared" si="2"/>
        <v>1476554</v>
      </c>
      <c r="C17" s="55">
        <f t="shared" si="2"/>
        <v>1402206</v>
      </c>
      <c r="D17" s="55">
        <f t="shared" si="2"/>
        <v>1326798</v>
      </c>
      <c r="E17" s="55">
        <f t="shared" si="2"/>
        <v>1507006</v>
      </c>
      <c r="F17" s="55">
        <f t="shared" ref="F17:G17" si="25">F76+F135</f>
        <v>1419044</v>
      </c>
      <c r="G17" s="55">
        <f t="shared" si="25"/>
        <v>1725786</v>
      </c>
      <c r="H17" s="55">
        <f t="shared" ref="H17" si="26">H76+H135</f>
        <v>1727115</v>
      </c>
    </row>
    <row r="18" spans="1:8">
      <c r="A18" s="51" t="s">
        <v>104</v>
      </c>
      <c r="B18" s="55">
        <f t="shared" si="2"/>
        <v>4759794</v>
      </c>
      <c r="C18" s="55">
        <f t="shared" si="2"/>
        <v>4456405</v>
      </c>
      <c r="D18" s="55">
        <f t="shared" si="2"/>
        <v>4599645</v>
      </c>
      <c r="E18" s="55">
        <f t="shared" si="2"/>
        <v>0</v>
      </c>
      <c r="F18" s="55">
        <f t="shared" ref="F18:G18" si="27">F77+F136</f>
        <v>0</v>
      </c>
      <c r="G18" s="55">
        <f t="shared" si="27"/>
        <v>0</v>
      </c>
      <c r="H18" s="55">
        <f t="shared" ref="H18" si="28">H77+H136</f>
        <v>0</v>
      </c>
    </row>
    <row r="19" spans="1:8">
      <c r="A19" s="51" t="s">
        <v>105</v>
      </c>
      <c r="B19" s="55">
        <f t="shared" si="2"/>
        <v>0</v>
      </c>
      <c r="C19" s="55">
        <f t="shared" si="2"/>
        <v>17596052</v>
      </c>
      <c r="D19" s="55">
        <f t="shared" si="2"/>
        <v>15519548</v>
      </c>
      <c r="E19" s="55">
        <f t="shared" si="2"/>
        <v>9043322</v>
      </c>
      <c r="F19" s="55">
        <f t="shared" ref="F19:G19" si="29">F78+F137</f>
        <v>9052252</v>
      </c>
      <c r="G19" s="55">
        <f t="shared" si="29"/>
        <v>2759252</v>
      </c>
      <c r="H19" s="55">
        <f t="shared" ref="H19" si="30">H78+H137</f>
        <v>2160621</v>
      </c>
    </row>
    <row r="20" spans="1:8">
      <c r="A20" s="51" t="s">
        <v>107</v>
      </c>
      <c r="B20" s="55">
        <f t="shared" si="2"/>
        <v>49352589</v>
      </c>
      <c r="C20" s="55">
        <f t="shared" si="2"/>
        <v>48054520</v>
      </c>
      <c r="D20" s="55">
        <f t="shared" si="2"/>
        <v>57317704</v>
      </c>
      <c r="E20" s="55">
        <f t="shared" si="2"/>
        <v>53510608</v>
      </c>
      <c r="F20" s="55">
        <f t="shared" ref="F20:G20" si="31">F79+F138</f>
        <v>52073372</v>
      </c>
      <c r="G20" s="55">
        <f t="shared" si="31"/>
        <v>44341591</v>
      </c>
      <c r="H20" s="55">
        <f t="shared" ref="H20" si="32">H79+H138</f>
        <v>38962795</v>
      </c>
    </row>
    <row r="21" spans="1:8">
      <c r="A21" s="51" t="s">
        <v>76</v>
      </c>
      <c r="B21" s="55">
        <f t="shared" si="2"/>
        <v>4212351</v>
      </c>
      <c r="C21" s="55">
        <f t="shared" si="2"/>
        <v>4044988</v>
      </c>
      <c r="D21" s="55">
        <f t="shared" si="2"/>
        <v>5183436</v>
      </c>
      <c r="E21" s="55">
        <f t="shared" si="2"/>
        <v>5159918</v>
      </c>
      <c r="F21" s="55">
        <f t="shared" ref="F21:G21" si="33">F80+F139</f>
        <v>6146039</v>
      </c>
      <c r="G21" s="55">
        <f t="shared" si="33"/>
        <v>5919766</v>
      </c>
      <c r="H21" s="55">
        <f t="shared" ref="H21" si="34">H80+H139</f>
        <v>3569231</v>
      </c>
    </row>
    <row r="22" spans="1:8">
      <c r="A22" s="51" t="s">
        <v>110</v>
      </c>
      <c r="B22" s="55">
        <f t="shared" si="2"/>
        <v>0</v>
      </c>
      <c r="C22" s="55">
        <f t="shared" si="2"/>
        <v>0</v>
      </c>
      <c r="D22" s="55">
        <f t="shared" si="2"/>
        <v>0</v>
      </c>
      <c r="E22" s="55">
        <f t="shared" si="2"/>
        <v>0</v>
      </c>
      <c r="F22" s="55">
        <f t="shared" ref="F22:G22" si="35">F81+F140</f>
        <v>0</v>
      </c>
      <c r="G22" s="55">
        <f t="shared" si="35"/>
        <v>0</v>
      </c>
      <c r="H22" s="55">
        <f t="shared" ref="H22" si="36">H81+H140</f>
        <v>0</v>
      </c>
    </row>
    <row r="23" spans="1:8">
      <c r="A23" s="51" t="s">
        <v>111</v>
      </c>
      <c r="B23" s="55">
        <f t="shared" si="2"/>
        <v>894432</v>
      </c>
      <c r="C23" s="55">
        <f t="shared" si="2"/>
        <v>699637</v>
      </c>
      <c r="D23" s="55">
        <f t="shared" si="2"/>
        <v>682051</v>
      </c>
      <c r="E23" s="55">
        <f t="shared" si="2"/>
        <v>573529</v>
      </c>
      <c r="F23" s="55">
        <f t="shared" ref="F23:G23" si="37">F82+F141</f>
        <v>679114</v>
      </c>
      <c r="G23" s="55">
        <f t="shared" si="37"/>
        <v>540131</v>
      </c>
      <c r="H23" s="55">
        <f t="shared" ref="H23" si="38">H82+H141</f>
        <v>700479</v>
      </c>
    </row>
    <row r="24" spans="1:8">
      <c r="A24" s="51" t="s">
        <v>113</v>
      </c>
      <c r="B24" s="55">
        <f t="shared" si="2"/>
        <v>0</v>
      </c>
      <c r="C24" s="55">
        <f t="shared" si="2"/>
        <v>1810245</v>
      </c>
      <c r="D24" s="55">
        <f t="shared" si="2"/>
        <v>5371563</v>
      </c>
      <c r="E24" s="55">
        <f t="shared" si="2"/>
        <v>6251547</v>
      </c>
      <c r="F24" s="55">
        <f t="shared" ref="F24:G24" si="39">F83+F142</f>
        <v>7817872</v>
      </c>
      <c r="G24" s="55">
        <f t="shared" si="39"/>
        <v>6108395</v>
      </c>
      <c r="H24" s="55">
        <f t="shared" ref="H24" si="40">H83+H142</f>
        <v>6585234</v>
      </c>
    </row>
    <row r="25" spans="1:8">
      <c r="A25" s="51" t="s">
        <v>78</v>
      </c>
      <c r="B25" s="55">
        <f t="shared" si="2"/>
        <v>26559127</v>
      </c>
      <c r="C25" s="55">
        <f t="shared" si="2"/>
        <v>20502551</v>
      </c>
      <c r="D25" s="55">
        <f t="shared" si="2"/>
        <v>15395722</v>
      </c>
      <c r="E25" s="55">
        <f t="shared" si="2"/>
        <v>13487222</v>
      </c>
      <c r="F25" s="55">
        <f t="shared" ref="F25:G25" si="41">F84+F143</f>
        <v>13653762</v>
      </c>
      <c r="G25" s="55">
        <f t="shared" si="41"/>
        <v>27090917</v>
      </c>
      <c r="H25" s="55">
        <f t="shared" ref="H25" si="42">H84+H143</f>
        <v>26977993</v>
      </c>
    </row>
    <row r="26" spans="1:8">
      <c r="A26" s="51" t="s">
        <v>116</v>
      </c>
      <c r="B26" s="55">
        <f t="shared" si="2"/>
        <v>14941258</v>
      </c>
      <c r="C26" s="55">
        <f t="shared" si="2"/>
        <v>16945126</v>
      </c>
      <c r="D26" s="55">
        <f t="shared" si="2"/>
        <v>8310562</v>
      </c>
      <c r="E26" s="55">
        <f t="shared" si="2"/>
        <v>5412212</v>
      </c>
      <c r="F26" s="55">
        <f t="shared" ref="F26:G26" si="43">F85+F144</f>
        <v>4819443</v>
      </c>
      <c r="G26" s="55">
        <f t="shared" si="43"/>
        <v>6558900</v>
      </c>
      <c r="H26" s="55">
        <f t="shared" ref="H26" si="44">H85+H144</f>
        <v>11374195</v>
      </c>
    </row>
    <row r="27" spans="1:8">
      <c r="A27" s="51" t="s">
        <v>117</v>
      </c>
      <c r="B27" s="55">
        <f t="shared" si="2"/>
        <v>42739525</v>
      </c>
      <c r="C27" s="55">
        <f t="shared" si="2"/>
        <v>42443884</v>
      </c>
      <c r="D27" s="55">
        <f t="shared" si="2"/>
        <v>47373805</v>
      </c>
      <c r="E27" s="55">
        <f t="shared" si="2"/>
        <v>62271663</v>
      </c>
      <c r="F27" s="55">
        <f t="shared" ref="F27:G27" si="45">F86+F145</f>
        <v>45414520</v>
      </c>
      <c r="G27" s="55">
        <f t="shared" si="45"/>
        <v>59038873</v>
      </c>
      <c r="H27" s="55">
        <f t="shared" ref="H27" si="46">H86+H145</f>
        <v>61477910</v>
      </c>
    </row>
    <row r="28" spans="1:8">
      <c r="A28" s="51" t="s">
        <v>77</v>
      </c>
      <c r="B28" s="55">
        <f t="shared" si="2"/>
        <v>0</v>
      </c>
      <c r="C28" s="55">
        <f t="shared" si="2"/>
        <v>0</v>
      </c>
      <c r="D28" s="55">
        <f t="shared" si="2"/>
        <v>0</v>
      </c>
      <c r="E28" s="55">
        <f t="shared" si="2"/>
        <v>0</v>
      </c>
      <c r="F28" s="55">
        <f t="shared" ref="F28:G28" si="47">F87+F146</f>
        <v>0</v>
      </c>
      <c r="G28" s="55">
        <f t="shared" si="47"/>
        <v>0</v>
      </c>
      <c r="H28" s="55">
        <f t="shared" ref="H28" si="48">H87+H146</f>
        <v>0</v>
      </c>
    </row>
    <row r="29" spans="1:8">
      <c r="A29" s="51" t="s">
        <v>120</v>
      </c>
      <c r="B29" s="55">
        <f t="shared" si="2"/>
        <v>0</v>
      </c>
      <c r="C29" s="55">
        <f t="shared" si="2"/>
        <v>0</v>
      </c>
      <c r="D29" s="55">
        <f t="shared" si="2"/>
        <v>0</v>
      </c>
      <c r="E29" s="55">
        <f t="shared" si="2"/>
        <v>0</v>
      </c>
      <c r="F29" s="55">
        <f t="shared" ref="F29:G29" si="49">F88+F147</f>
        <v>0</v>
      </c>
      <c r="G29" s="55">
        <f t="shared" si="49"/>
        <v>0</v>
      </c>
      <c r="H29" s="55">
        <f t="shared" ref="H29" si="50">H88+H147</f>
        <v>0</v>
      </c>
    </row>
    <row r="30" spans="1:8">
      <c r="A30" s="51" t="s">
        <v>122</v>
      </c>
      <c r="B30" s="55">
        <f t="shared" si="2"/>
        <v>0</v>
      </c>
      <c r="C30" s="55">
        <f t="shared" si="2"/>
        <v>0</v>
      </c>
      <c r="D30" s="55">
        <f t="shared" si="2"/>
        <v>0</v>
      </c>
      <c r="E30" s="55">
        <f t="shared" si="2"/>
        <v>0</v>
      </c>
      <c r="F30" s="55">
        <f t="shared" ref="F30:G30" si="51">F89+F148</f>
        <v>0</v>
      </c>
      <c r="G30" s="55">
        <f t="shared" si="51"/>
        <v>0</v>
      </c>
      <c r="H30" s="55">
        <f t="shared" ref="H30" si="52">H89+H148</f>
        <v>0</v>
      </c>
    </row>
    <row r="31" spans="1:8">
      <c r="A31" s="51" t="s">
        <v>124</v>
      </c>
      <c r="B31" s="55">
        <f t="shared" si="2"/>
        <v>235489</v>
      </c>
      <c r="C31" s="55">
        <f t="shared" si="2"/>
        <v>141140</v>
      </c>
      <c r="D31" s="55">
        <f t="shared" si="2"/>
        <v>49166</v>
      </c>
      <c r="E31" s="55">
        <f t="shared" si="2"/>
        <v>0</v>
      </c>
      <c r="F31" s="55">
        <f t="shared" ref="F31:G31" si="53">F90+F149</f>
        <v>0</v>
      </c>
      <c r="G31" s="55">
        <f t="shared" si="53"/>
        <v>0</v>
      </c>
      <c r="H31" s="55">
        <f t="shared" ref="H31" si="54">H90+H149</f>
        <v>0</v>
      </c>
    </row>
    <row r="32" spans="1:8">
      <c r="A32" s="51" t="s">
        <v>126</v>
      </c>
      <c r="B32" s="55">
        <f t="shared" si="2"/>
        <v>4336923</v>
      </c>
      <c r="C32" s="55">
        <f t="shared" si="2"/>
        <v>3549135</v>
      </c>
      <c r="D32" s="55">
        <f t="shared" si="2"/>
        <v>2835724</v>
      </c>
      <c r="E32" s="55">
        <f t="shared" si="2"/>
        <v>4174112</v>
      </c>
      <c r="F32" s="55">
        <f t="shared" ref="F32:G32" si="55">F91+F150</f>
        <v>4901257</v>
      </c>
      <c r="G32" s="55">
        <f t="shared" si="55"/>
        <v>6089903</v>
      </c>
      <c r="H32" s="55">
        <f t="shared" ref="H32" si="56">H91+H150</f>
        <v>6338066.1200000001</v>
      </c>
    </row>
    <row r="33" spans="1:8">
      <c r="A33" s="51" t="s">
        <v>127</v>
      </c>
      <c r="B33" s="55">
        <f t="shared" si="2"/>
        <v>0</v>
      </c>
      <c r="C33" s="55">
        <f t="shared" si="2"/>
        <v>5986623</v>
      </c>
      <c r="D33" s="55">
        <f t="shared" si="2"/>
        <v>4040482</v>
      </c>
      <c r="E33" s="55">
        <f t="shared" si="2"/>
        <v>9043127</v>
      </c>
      <c r="F33" s="55">
        <f t="shared" ref="F33:G33" si="57">F92+F151</f>
        <v>6381470</v>
      </c>
      <c r="G33" s="55">
        <f t="shared" si="57"/>
        <v>7578341</v>
      </c>
      <c r="H33" s="55">
        <f t="shared" ref="H33" si="58">H92+H151</f>
        <v>4493887</v>
      </c>
    </row>
    <row r="34" spans="1:8">
      <c r="A34" s="51" t="s">
        <v>128</v>
      </c>
      <c r="B34" s="55">
        <f t="shared" si="2"/>
        <v>0</v>
      </c>
      <c r="C34" s="55">
        <f t="shared" si="2"/>
        <v>0</v>
      </c>
      <c r="D34" s="55">
        <f t="shared" si="2"/>
        <v>0</v>
      </c>
      <c r="E34" s="55">
        <f t="shared" si="2"/>
        <v>0</v>
      </c>
      <c r="F34" s="55">
        <f t="shared" ref="F34:G34" si="59">F93+F152</f>
        <v>0</v>
      </c>
      <c r="G34" s="55">
        <f t="shared" si="59"/>
        <v>0</v>
      </c>
      <c r="H34" s="55">
        <f t="shared" ref="H34" si="60">H93+H152</f>
        <v>0</v>
      </c>
    </row>
    <row r="35" spans="1:8">
      <c r="A35" s="51" t="s">
        <v>130</v>
      </c>
      <c r="B35" s="55">
        <f t="shared" si="2"/>
        <v>0</v>
      </c>
      <c r="C35" s="55">
        <f t="shared" si="2"/>
        <v>0</v>
      </c>
      <c r="D35" s="55">
        <f t="shared" si="2"/>
        <v>0</v>
      </c>
      <c r="E35" s="55">
        <f t="shared" si="2"/>
        <v>0</v>
      </c>
      <c r="F35" s="55">
        <f t="shared" ref="F35:G35" si="61">F94+F153</f>
        <v>0</v>
      </c>
      <c r="G35" s="55">
        <f t="shared" si="61"/>
        <v>0</v>
      </c>
      <c r="H35" s="55">
        <f t="shared" ref="H35" si="62">H94+H153</f>
        <v>0</v>
      </c>
    </row>
    <row r="36" spans="1:8">
      <c r="A36" s="51" t="s">
        <v>131</v>
      </c>
      <c r="B36" s="55">
        <f t="shared" si="2"/>
        <v>174384</v>
      </c>
      <c r="C36" s="55">
        <f t="shared" si="2"/>
        <v>818342</v>
      </c>
      <c r="D36" s="55">
        <f t="shared" si="2"/>
        <v>894565</v>
      </c>
      <c r="E36" s="55">
        <f t="shared" si="2"/>
        <v>869838</v>
      </c>
      <c r="F36" s="55">
        <f t="shared" ref="F36:G36" si="63">F95+F154</f>
        <v>316818</v>
      </c>
      <c r="G36" s="55">
        <f t="shared" si="63"/>
        <v>1019198</v>
      </c>
      <c r="H36" s="55">
        <f t="shared" ref="H36" si="64">H95+H154</f>
        <v>723958.5</v>
      </c>
    </row>
    <row r="37" spans="1:8">
      <c r="A37" s="51" t="s">
        <v>132</v>
      </c>
      <c r="B37" s="55">
        <f t="shared" si="2"/>
        <v>118218609</v>
      </c>
      <c r="C37" s="55">
        <f t="shared" si="2"/>
        <v>118193634</v>
      </c>
      <c r="D37" s="55">
        <f t="shared" si="2"/>
        <v>133578115</v>
      </c>
      <c r="E37" s="55">
        <f t="shared" si="2"/>
        <v>132150952</v>
      </c>
      <c r="F37" s="55">
        <f t="shared" ref="F37:G37" si="65">F96+F155</f>
        <v>135731391</v>
      </c>
      <c r="G37" s="55">
        <f t="shared" si="65"/>
        <v>149606025</v>
      </c>
      <c r="H37" s="55">
        <f t="shared" ref="H37" si="66">H96+H155</f>
        <v>151757183</v>
      </c>
    </row>
    <row r="38" spans="1:8">
      <c r="A38" s="51" t="s">
        <v>75</v>
      </c>
      <c r="B38" s="55">
        <f t="shared" si="2"/>
        <v>9388926</v>
      </c>
      <c r="C38" s="55">
        <f t="shared" si="2"/>
        <v>8739194</v>
      </c>
      <c r="D38" s="55">
        <f t="shared" si="2"/>
        <v>9189041</v>
      </c>
      <c r="E38" s="55">
        <f t="shared" si="2"/>
        <v>9090555</v>
      </c>
      <c r="F38" s="55">
        <f t="shared" ref="F38:G38" si="67">F97+F156</f>
        <v>7996402</v>
      </c>
      <c r="G38" s="55">
        <f t="shared" si="67"/>
        <v>8579856</v>
      </c>
      <c r="H38" s="55">
        <f t="shared" ref="H38" si="68">H97+H156</f>
        <v>8879149</v>
      </c>
    </row>
    <row r="39" spans="1:8">
      <c r="A39" s="51" t="s">
        <v>133</v>
      </c>
      <c r="B39" s="55">
        <f t="shared" si="2"/>
        <v>3778080</v>
      </c>
      <c r="C39" s="55">
        <f t="shared" si="2"/>
        <v>3747628</v>
      </c>
      <c r="D39" s="55">
        <f t="shared" si="2"/>
        <v>3623150</v>
      </c>
      <c r="E39" s="55">
        <f t="shared" si="2"/>
        <v>3463997</v>
      </c>
      <c r="F39" s="55">
        <f t="shared" ref="F39:G39" si="69">F98+F157</f>
        <v>3836980</v>
      </c>
      <c r="G39" s="55">
        <f t="shared" si="69"/>
        <v>2208281</v>
      </c>
      <c r="H39" s="55">
        <f t="shared" ref="H39" si="70">H98+H157</f>
        <v>4119857</v>
      </c>
    </row>
    <row r="40" spans="1:8">
      <c r="A40" s="51" t="s">
        <v>134</v>
      </c>
      <c r="B40" s="55">
        <f t="shared" si="2"/>
        <v>3858764</v>
      </c>
      <c r="C40" s="55">
        <f t="shared" si="2"/>
        <v>5554173</v>
      </c>
      <c r="D40" s="55">
        <f t="shared" si="2"/>
        <v>6928240</v>
      </c>
      <c r="E40" s="55">
        <f t="shared" si="2"/>
        <v>5959213</v>
      </c>
      <c r="F40" s="55">
        <f t="shared" ref="F40:G40" si="71">F99+F158</f>
        <v>6217920</v>
      </c>
      <c r="G40" s="55">
        <f t="shared" si="71"/>
        <v>6336278</v>
      </c>
      <c r="H40" s="55">
        <f t="shared" ref="H40" si="72">H99+H158</f>
        <v>5082628</v>
      </c>
    </row>
    <row r="41" spans="1:8">
      <c r="A41" s="51" t="s">
        <v>136</v>
      </c>
      <c r="B41" s="55">
        <f t="shared" si="2"/>
        <v>7541730</v>
      </c>
      <c r="C41" s="55">
        <f t="shared" si="2"/>
        <v>8611228</v>
      </c>
      <c r="D41" s="55">
        <f t="shared" si="2"/>
        <v>9661016</v>
      </c>
      <c r="E41" s="55">
        <f t="shared" si="2"/>
        <v>8616171</v>
      </c>
      <c r="F41" s="55">
        <f t="shared" ref="F41:G41" si="73">F100+F159</f>
        <v>8429090</v>
      </c>
      <c r="G41" s="55">
        <f t="shared" si="73"/>
        <v>7849115</v>
      </c>
      <c r="H41" s="55">
        <f t="shared" ref="H41" si="74">H100+H159</f>
        <v>8430537</v>
      </c>
    </row>
    <row r="42" spans="1:8">
      <c r="A42" s="51" t="s">
        <v>145</v>
      </c>
      <c r="B42" s="55">
        <f t="shared" si="2"/>
        <v>0</v>
      </c>
      <c r="C42" s="55">
        <f t="shared" si="2"/>
        <v>0</v>
      </c>
      <c r="D42" s="55">
        <f t="shared" si="2"/>
        <v>0</v>
      </c>
      <c r="E42" s="55">
        <f t="shared" si="2"/>
        <v>0</v>
      </c>
      <c r="F42" s="55">
        <f t="shared" ref="F42:G42" si="75">F101+F160</f>
        <v>0</v>
      </c>
      <c r="G42" s="55">
        <f t="shared" si="75"/>
        <v>0</v>
      </c>
      <c r="H42" s="55">
        <f t="shared" ref="H42" si="76">H101+H160</f>
        <v>0</v>
      </c>
    </row>
    <row r="43" spans="1:8">
      <c r="A43" s="51" t="s">
        <v>138</v>
      </c>
      <c r="B43" s="55">
        <f t="shared" si="2"/>
        <v>0</v>
      </c>
      <c r="C43" s="55">
        <f t="shared" si="2"/>
        <v>0</v>
      </c>
      <c r="D43" s="55">
        <f t="shared" si="2"/>
        <v>0</v>
      </c>
      <c r="E43" s="55">
        <f t="shared" si="2"/>
        <v>0</v>
      </c>
      <c r="F43" s="55">
        <f t="shared" ref="F43:G43" si="77">F102+F161</f>
        <v>0</v>
      </c>
      <c r="G43" s="55">
        <f t="shared" si="77"/>
        <v>0</v>
      </c>
      <c r="H43" s="55">
        <f t="shared" ref="H43" si="78">H102+H161</f>
        <v>0</v>
      </c>
    </row>
    <row r="44" spans="1:8">
      <c r="A44" s="51" t="s">
        <v>140</v>
      </c>
      <c r="B44" s="55">
        <f t="shared" si="2"/>
        <v>0</v>
      </c>
      <c r="C44" s="55">
        <f t="shared" si="2"/>
        <v>0</v>
      </c>
      <c r="D44" s="55">
        <f t="shared" si="2"/>
        <v>0</v>
      </c>
      <c r="E44" s="55">
        <f t="shared" si="2"/>
        <v>0</v>
      </c>
      <c r="F44" s="55">
        <f t="shared" ref="F44:G44" si="79">F103+F162</f>
        <v>0</v>
      </c>
      <c r="G44" s="55">
        <f t="shared" si="79"/>
        <v>0</v>
      </c>
      <c r="H44" s="55">
        <f t="shared" ref="H44" si="80">H103+H162</f>
        <v>0</v>
      </c>
    </row>
    <row r="45" spans="1:8">
      <c r="A45" s="51" t="s">
        <v>142</v>
      </c>
      <c r="B45" s="55">
        <f t="shared" si="2"/>
        <v>0</v>
      </c>
      <c r="C45" s="55">
        <f t="shared" si="2"/>
        <v>0</v>
      </c>
      <c r="D45" s="55">
        <f t="shared" si="2"/>
        <v>0</v>
      </c>
      <c r="E45" s="55">
        <f t="shared" si="2"/>
        <v>0</v>
      </c>
      <c r="F45" s="55">
        <f t="shared" ref="F45:G45" si="81">F104+F163</f>
        <v>0</v>
      </c>
      <c r="G45" s="55">
        <f t="shared" si="81"/>
        <v>0</v>
      </c>
      <c r="H45" s="55">
        <f t="shared" ref="H45" si="82">H104+H163</f>
        <v>0</v>
      </c>
    </row>
    <row r="46" spans="1:8">
      <c r="A46" s="51" t="s">
        <v>144</v>
      </c>
      <c r="B46" s="55">
        <f t="shared" si="2"/>
        <v>0</v>
      </c>
      <c r="C46" s="55">
        <f t="shared" si="2"/>
        <v>0</v>
      </c>
      <c r="D46" s="55">
        <f t="shared" si="2"/>
        <v>0</v>
      </c>
      <c r="E46" s="55">
        <f t="shared" si="2"/>
        <v>0</v>
      </c>
      <c r="F46" s="55">
        <f t="shared" ref="F46:G46" si="83">F105+F164</f>
        <v>0</v>
      </c>
      <c r="G46" s="55">
        <f t="shared" si="83"/>
        <v>0</v>
      </c>
      <c r="H46" s="55">
        <f t="shared" ref="H46" si="84">H105+H164</f>
        <v>0</v>
      </c>
    </row>
    <row r="47" spans="1:8">
      <c r="A47" s="51" t="s">
        <v>146</v>
      </c>
      <c r="B47" s="55">
        <f t="shared" si="2"/>
        <v>0</v>
      </c>
      <c r="C47" s="55">
        <f t="shared" si="2"/>
        <v>0</v>
      </c>
      <c r="D47" s="55">
        <f t="shared" si="2"/>
        <v>0</v>
      </c>
      <c r="E47" s="55">
        <f t="shared" si="2"/>
        <v>0</v>
      </c>
      <c r="F47" s="55">
        <f t="shared" ref="F47:G47" si="85">F106+F165</f>
        <v>0</v>
      </c>
      <c r="G47" s="55">
        <f t="shared" si="85"/>
        <v>0</v>
      </c>
      <c r="H47" s="55">
        <f t="shared" ref="H47" si="86">H106+H165</f>
        <v>14690056</v>
      </c>
    </row>
    <row r="48" spans="1:8">
      <c r="A48" s="51" t="s">
        <v>148</v>
      </c>
      <c r="B48" s="55">
        <f t="shared" si="2"/>
        <v>803817</v>
      </c>
      <c r="C48" s="55">
        <f t="shared" si="2"/>
        <v>0</v>
      </c>
      <c r="D48" s="55">
        <f t="shared" si="2"/>
        <v>0</v>
      </c>
      <c r="E48" s="55">
        <f t="shared" si="2"/>
        <v>0</v>
      </c>
      <c r="F48" s="55">
        <f t="shared" ref="F48:G48" si="87">F107+F166</f>
        <v>0</v>
      </c>
      <c r="G48" s="55">
        <f t="shared" si="87"/>
        <v>0</v>
      </c>
      <c r="H48" s="55">
        <f t="shared" ref="H48" si="88">H107+H166</f>
        <v>0</v>
      </c>
    </row>
    <row r="49" spans="1:15">
      <c r="A49" s="51" t="s">
        <v>150</v>
      </c>
      <c r="B49" s="55">
        <f t="shared" si="2"/>
        <v>416340</v>
      </c>
      <c r="C49" s="55">
        <f t="shared" si="2"/>
        <v>1418254</v>
      </c>
      <c r="D49" s="55">
        <f t="shared" si="2"/>
        <v>2337739</v>
      </c>
      <c r="E49" s="55">
        <f t="shared" si="2"/>
        <v>1956433</v>
      </c>
      <c r="F49" s="55">
        <f t="shared" ref="F49:G49" si="89">F108+F167</f>
        <v>1363396</v>
      </c>
      <c r="G49" s="55">
        <f t="shared" si="89"/>
        <v>1348499</v>
      </c>
      <c r="H49" s="55">
        <f t="shared" ref="H49" si="90">H108+H167</f>
        <v>959668</v>
      </c>
    </row>
    <row r="50" spans="1:15">
      <c r="A50" s="51" t="s">
        <v>152</v>
      </c>
      <c r="B50" s="55">
        <f t="shared" si="2"/>
        <v>0</v>
      </c>
      <c r="C50" s="55">
        <f t="shared" si="2"/>
        <v>0</v>
      </c>
      <c r="D50" s="55">
        <f t="shared" si="2"/>
        <v>0</v>
      </c>
      <c r="E50" s="55">
        <f t="shared" si="2"/>
        <v>0</v>
      </c>
      <c r="F50" s="55">
        <f t="shared" ref="F50:G50" si="91">F109+F168</f>
        <v>0</v>
      </c>
      <c r="G50" s="55">
        <f t="shared" si="91"/>
        <v>0</v>
      </c>
      <c r="H50" s="55">
        <f t="shared" ref="H50" si="92">H109+H168</f>
        <v>0</v>
      </c>
    </row>
    <row r="51" spans="1:15">
      <c r="A51" s="51" t="s">
        <v>153</v>
      </c>
      <c r="B51" s="55">
        <f t="shared" si="2"/>
        <v>0</v>
      </c>
      <c r="C51" s="55">
        <f t="shared" si="2"/>
        <v>0</v>
      </c>
      <c r="D51" s="55">
        <f t="shared" si="2"/>
        <v>0</v>
      </c>
      <c r="E51" s="55">
        <f t="shared" si="2"/>
        <v>0</v>
      </c>
      <c r="F51" s="55">
        <f t="shared" ref="F51:G51" si="93">F110+F169</f>
        <v>46140491</v>
      </c>
      <c r="G51" s="55">
        <f t="shared" si="93"/>
        <v>48191499</v>
      </c>
      <c r="H51" s="55">
        <f t="shared" ref="H51" si="94">H110+H169</f>
        <v>49332649</v>
      </c>
    </row>
    <row r="52" spans="1:15">
      <c r="A52" s="51" t="s">
        <v>154</v>
      </c>
      <c r="B52" s="55">
        <f t="shared" si="2"/>
        <v>0</v>
      </c>
      <c r="C52" s="55">
        <f t="shared" si="2"/>
        <v>0</v>
      </c>
      <c r="D52" s="55">
        <f t="shared" si="2"/>
        <v>0</v>
      </c>
      <c r="E52" s="55">
        <f t="shared" si="2"/>
        <v>0</v>
      </c>
      <c r="F52" s="55">
        <f t="shared" ref="F52:G52" si="95">F111+F170</f>
        <v>0</v>
      </c>
      <c r="G52" s="55">
        <f t="shared" si="95"/>
        <v>0</v>
      </c>
      <c r="H52" s="55">
        <f t="shared" ref="H52" si="96">H111+H170</f>
        <v>0</v>
      </c>
    </row>
    <row r="53" spans="1:15">
      <c r="A53" s="51" t="s">
        <v>155</v>
      </c>
      <c r="B53" s="55">
        <f t="shared" si="2"/>
        <v>0</v>
      </c>
      <c r="C53" s="55">
        <f t="shared" si="2"/>
        <v>0</v>
      </c>
      <c r="D53" s="55">
        <f t="shared" si="2"/>
        <v>7437679</v>
      </c>
      <c r="E53" s="55">
        <f t="shared" si="2"/>
        <v>4047335</v>
      </c>
      <c r="F53" s="55">
        <f t="shared" ref="F53:G53" si="97">F112+F171</f>
        <v>3985027</v>
      </c>
      <c r="G53" s="55">
        <f t="shared" si="97"/>
        <v>3581390</v>
      </c>
      <c r="H53" s="55">
        <f t="shared" ref="H53" si="98">H112+H171</f>
        <v>3055135</v>
      </c>
    </row>
    <row r="54" spans="1:15">
      <c r="A54" s="51" t="s">
        <v>157</v>
      </c>
      <c r="B54" s="55">
        <f t="shared" si="2"/>
        <v>3726708</v>
      </c>
      <c r="C54" s="55">
        <f t="shared" si="2"/>
        <v>901231</v>
      </c>
      <c r="D54" s="55">
        <f t="shared" si="2"/>
        <v>4484423</v>
      </c>
      <c r="E54" s="55">
        <f t="shared" si="2"/>
        <v>5364296</v>
      </c>
      <c r="F54" s="55">
        <f>F113+F172</f>
        <v>6413436</v>
      </c>
      <c r="G54" s="55">
        <f>G113+G172</f>
        <v>7317178</v>
      </c>
      <c r="H54" s="55">
        <f>H113+H172</f>
        <v>9258260</v>
      </c>
    </row>
    <row r="55" spans="1:15">
      <c r="A55" s="51" t="s">
        <v>158</v>
      </c>
      <c r="B55" s="55">
        <f t="shared" si="2"/>
        <v>0</v>
      </c>
      <c r="C55" s="55">
        <f t="shared" si="2"/>
        <v>0</v>
      </c>
      <c r="D55" s="55">
        <f t="shared" si="2"/>
        <v>0</v>
      </c>
      <c r="E55" s="55">
        <f t="shared" si="2"/>
        <v>0</v>
      </c>
      <c r="F55" s="55">
        <f t="shared" ref="F55:G55" si="99">F114+F173</f>
        <v>0</v>
      </c>
      <c r="G55" s="55">
        <f t="shared" si="99"/>
        <v>0</v>
      </c>
      <c r="H55" s="55">
        <f t="shared" ref="H55" si="100">H114+H173</f>
        <v>0</v>
      </c>
    </row>
    <row r="56" spans="1:15">
      <c r="A56" s="59" t="s">
        <v>159</v>
      </c>
      <c r="B56" s="55">
        <f t="shared" si="2"/>
        <v>842547489</v>
      </c>
      <c r="C56" s="55">
        <f t="shared" si="2"/>
        <v>811266586</v>
      </c>
      <c r="D56" s="55">
        <f t="shared" si="2"/>
        <v>801775794</v>
      </c>
      <c r="E56" s="55">
        <f t="shared" si="2"/>
        <v>790595043</v>
      </c>
      <c r="F56" s="55">
        <f>SUM(F5:F55)</f>
        <v>884119385</v>
      </c>
      <c r="G56" s="55">
        <f>SUM(G5:G55)</f>
        <v>839412014</v>
      </c>
      <c r="H56" s="55">
        <f>SUM(H5:H55)</f>
        <v>899211623.62</v>
      </c>
    </row>
    <row r="57" spans="1:15" s="62" customFormat="1">
      <c r="A57" s="82"/>
      <c r="B57" s="49"/>
      <c r="C57" s="49"/>
      <c r="D57" s="49"/>
      <c r="E57" s="49"/>
      <c r="F57" s="49"/>
      <c r="G57" s="49"/>
    </row>
    <row r="58" spans="1:15">
      <c r="A58" s="83"/>
    </row>
    <row r="59" spans="1:15">
      <c r="A59" s="84"/>
    </row>
    <row r="60" spans="1:15">
      <c r="A60" s="85"/>
    </row>
    <row r="61" spans="1:15">
      <c r="A61" s="86"/>
    </row>
    <row r="62" spans="1:15">
      <c r="A62" s="396" t="s">
        <v>156</v>
      </c>
      <c r="B62" s="402">
        <v>2015</v>
      </c>
      <c r="C62" s="402">
        <v>2016</v>
      </c>
      <c r="D62" s="402">
        <v>2017</v>
      </c>
      <c r="E62" s="402">
        <v>2018</v>
      </c>
      <c r="F62" s="402">
        <v>2019</v>
      </c>
      <c r="G62" s="402">
        <v>2020</v>
      </c>
      <c r="H62" s="402">
        <v>2021</v>
      </c>
      <c r="O62" s="63"/>
    </row>
    <row r="63" spans="1:15">
      <c r="A63" s="396"/>
      <c r="B63" s="398"/>
      <c r="C63" s="398"/>
      <c r="D63" s="398"/>
      <c r="E63" s="398"/>
      <c r="F63" s="398"/>
      <c r="G63" s="398"/>
      <c r="H63" s="398"/>
    </row>
    <row r="64" spans="1:15">
      <c r="A64" s="51" t="s">
        <v>82</v>
      </c>
      <c r="B64" s="49">
        <v>10335083</v>
      </c>
      <c r="C64" s="226">
        <v>98584</v>
      </c>
      <c r="D64" s="49">
        <v>12773121</v>
      </c>
      <c r="E64" s="49">
        <v>10092763</v>
      </c>
      <c r="F64" s="49">
        <v>8252288</v>
      </c>
      <c r="G64" s="49">
        <v>4406359</v>
      </c>
      <c r="H64" s="49">
        <v>45</v>
      </c>
    </row>
    <row r="65" spans="1:8">
      <c r="A65" s="51" t="s">
        <v>84</v>
      </c>
      <c r="B65" s="49">
        <v>0</v>
      </c>
      <c r="C65" s="226">
        <v>0</v>
      </c>
      <c r="D65" s="49">
        <v>0</v>
      </c>
      <c r="E65" s="49">
        <v>0</v>
      </c>
      <c r="F65" s="49">
        <v>0</v>
      </c>
      <c r="G65" s="49">
        <v>0</v>
      </c>
      <c r="H65" s="49">
        <v>0</v>
      </c>
    </row>
    <row r="66" spans="1:8">
      <c r="A66" s="51" t="s">
        <v>86</v>
      </c>
      <c r="B66" s="49">
        <v>44904817</v>
      </c>
      <c r="C66" s="226">
        <v>44160287</v>
      </c>
      <c r="D66" s="49">
        <v>41545109</v>
      </c>
      <c r="E66" s="49">
        <v>47149028</v>
      </c>
      <c r="F66" s="49">
        <v>38993815</v>
      </c>
      <c r="G66" s="49">
        <v>44917837</v>
      </c>
      <c r="H66" s="49">
        <v>43690321</v>
      </c>
    </row>
    <row r="67" spans="1:8">
      <c r="A67" s="51" t="s">
        <v>88</v>
      </c>
      <c r="B67" s="49">
        <v>0</v>
      </c>
      <c r="C67" s="226">
        <v>0</v>
      </c>
      <c r="D67" s="49">
        <v>231300</v>
      </c>
      <c r="E67" s="49">
        <v>330060</v>
      </c>
      <c r="F67" s="49">
        <v>275547</v>
      </c>
      <c r="G67" s="49">
        <v>913373</v>
      </c>
      <c r="H67" s="49">
        <v>3710679</v>
      </c>
    </row>
    <row r="68" spans="1:8">
      <c r="A68" s="51" t="s">
        <v>74</v>
      </c>
      <c r="B68" s="49">
        <v>0</v>
      </c>
      <c r="C68" s="226">
        <v>0</v>
      </c>
      <c r="D68" s="49">
        <v>0</v>
      </c>
      <c r="E68" s="49">
        <v>0</v>
      </c>
      <c r="F68" s="49">
        <v>0</v>
      </c>
      <c r="G68" s="49">
        <v>0</v>
      </c>
      <c r="H68" s="49">
        <v>0</v>
      </c>
    </row>
    <row r="69" spans="1:8">
      <c r="A69" s="51" t="s">
        <v>91</v>
      </c>
      <c r="B69" s="49">
        <v>91937</v>
      </c>
      <c r="C69" s="226">
        <v>110688</v>
      </c>
      <c r="D69" s="49">
        <v>339373</v>
      </c>
      <c r="E69" s="49">
        <v>68323</v>
      </c>
      <c r="F69" s="49">
        <v>123089</v>
      </c>
      <c r="G69" s="49">
        <v>358696</v>
      </c>
      <c r="H69" s="49">
        <v>335109</v>
      </c>
    </row>
    <row r="70" spans="1:8">
      <c r="A70" s="51" t="s">
        <v>93</v>
      </c>
      <c r="B70" s="49">
        <v>55228981</v>
      </c>
      <c r="C70" s="226">
        <v>56825733</v>
      </c>
      <c r="D70" s="49">
        <v>61383862</v>
      </c>
      <c r="E70" s="49">
        <v>62229764</v>
      </c>
      <c r="F70" s="49">
        <v>70619239</v>
      </c>
      <c r="G70" s="49">
        <v>68389088</v>
      </c>
      <c r="H70" s="49">
        <v>72972764</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6251911</v>
      </c>
      <c r="C73" s="226">
        <v>9192695</v>
      </c>
      <c r="D73" s="49">
        <v>13522960</v>
      </c>
      <c r="E73" s="49">
        <v>8322809</v>
      </c>
      <c r="F73" s="49">
        <v>35165361</v>
      </c>
      <c r="G73" s="49">
        <v>18063674</v>
      </c>
      <c r="H73" s="49">
        <v>9524328</v>
      </c>
    </row>
    <row r="74" spans="1:8">
      <c r="A74" s="51" t="s">
        <v>101</v>
      </c>
      <c r="B74" s="49">
        <v>169224851</v>
      </c>
      <c r="C74" s="226">
        <v>142597440</v>
      </c>
      <c r="D74" s="49">
        <v>118826567</v>
      </c>
      <c r="E74" s="49">
        <v>119586311</v>
      </c>
      <c r="F74" s="49">
        <v>127515827</v>
      </c>
      <c r="G74" s="49">
        <v>127160049</v>
      </c>
      <c r="H74" s="49">
        <v>104389687</v>
      </c>
    </row>
    <row r="75" spans="1:8">
      <c r="A75" s="51" t="s">
        <v>102</v>
      </c>
      <c r="B75" s="49">
        <v>328847</v>
      </c>
      <c r="C75" s="226">
        <v>1381508</v>
      </c>
      <c r="D75" s="49">
        <v>1219618</v>
      </c>
      <c r="E75" s="49">
        <v>469493</v>
      </c>
      <c r="F75" s="49">
        <v>1678400</v>
      </c>
      <c r="G75" s="49">
        <v>1285177</v>
      </c>
      <c r="H75" s="49">
        <v>6882890</v>
      </c>
    </row>
    <row r="76" spans="1:8">
      <c r="A76" s="51" t="s">
        <v>103</v>
      </c>
      <c r="B76" s="49">
        <v>12504</v>
      </c>
      <c r="C76" s="226">
        <v>779</v>
      </c>
      <c r="D76" s="49">
        <v>0</v>
      </c>
      <c r="E76" s="49">
        <v>0</v>
      </c>
      <c r="F76" s="49">
        <v>0</v>
      </c>
      <c r="G76" s="49">
        <v>0</v>
      </c>
      <c r="H76" s="49">
        <v>0</v>
      </c>
    </row>
    <row r="77" spans="1:8">
      <c r="A77" s="51" t="s">
        <v>104</v>
      </c>
      <c r="B77" s="49">
        <v>4759794</v>
      </c>
      <c r="C77" s="226">
        <v>4456405</v>
      </c>
      <c r="D77" s="49">
        <v>4599645</v>
      </c>
      <c r="E77" s="49">
        <v>0</v>
      </c>
      <c r="F77" s="49">
        <v>0</v>
      </c>
      <c r="G77" s="49">
        <v>0</v>
      </c>
      <c r="H77" s="49">
        <v>0</v>
      </c>
    </row>
    <row r="78" spans="1:8">
      <c r="A78" s="51" t="s">
        <v>105</v>
      </c>
      <c r="B78" s="49">
        <v>0</v>
      </c>
      <c r="C78" s="226">
        <v>17596052</v>
      </c>
      <c r="D78" s="49">
        <v>15519548</v>
      </c>
      <c r="E78" s="49">
        <v>9043322</v>
      </c>
      <c r="F78" s="49">
        <v>9052252</v>
      </c>
      <c r="G78" s="49">
        <v>2759252</v>
      </c>
      <c r="H78" s="49">
        <v>2160621</v>
      </c>
    </row>
    <row r="79" spans="1:8">
      <c r="A79" s="51" t="s">
        <v>107</v>
      </c>
      <c r="B79" s="49">
        <v>49352589</v>
      </c>
      <c r="C79" s="226">
        <v>48054520</v>
      </c>
      <c r="D79" s="49">
        <v>57317704</v>
      </c>
      <c r="E79" s="49">
        <v>53510608</v>
      </c>
      <c r="F79" s="49">
        <v>52073372</v>
      </c>
      <c r="G79" s="49">
        <v>44341591</v>
      </c>
      <c r="H79" s="49">
        <v>38962795</v>
      </c>
    </row>
    <row r="80" spans="1:8">
      <c r="A80" s="51" t="s">
        <v>76</v>
      </c>
      <c r="B80" s="49">
        <v>4212351</v>
      </c>
      <c r="C80" s="226">
        <v>4044988</v>
      </c>
      <c r="D80" s="49">
        <v>5183436</v>
      </c>
      <c r="E80" s="49">
        <v>5159918</v>
      </c>
      <c r="F80" s="49">
        <v>6146039</v>
      </c>
      <c r="G80" s="49">
        <v>5919766</v>
      </c>
      <c r="H80" s="49">
        <v>2998136</v>
      </c>
    </row>
    <row r="81" spans="1:8">
      <c r="A81" s="51" t="s">
        <v>110</v>
      </c>
      <c r="B81" s="49">
        <v>0</v>
      </c>
      <c r="C81" s="226">
        <v>0</v>
      </c>
      <c r="D81" s="49">
        <v>0</v>
      </c>
      <c r="E81" s="49">
        <v>0</v>
      </c>
      <c r="F81" s="49">
        <v>0</v>
      </c>
      <c r="G81" s="49">
        <v>0</v>
      </c>
      <c r="H81" s="49">
        <v>0</v>
      </c>
    </row>
    <row r="82" spans="1:8">
      <c r="A82" s="51" t="s">
        <v>111</v>
      </c>
      <c r="B82" s="49">
        <v>894432</v>
      </c>
      <c r="C82" s="226">
        <v>699637</v>
      </c>
      <c r="D82" s="49">
        <v>682051</v>
      </c>
      <c r="E82" s="49">
        <v>573529</v>
      </c>
      <c r="F82" s="49">
        <v>679114</v>
      </c>
      <c r="G82" s="49">
        <v>540131</v>
      </c>
      <c r="H82" s="49">
        <v>700479</v>
      </c>
    </row>
    <row r="83" spans="1:8">
      <c r="A83" s="51" t="s">
        <v>113</v>
      </c>
      <c r="B83" s="49">
        <v>0</v>
      </c>
      <c r="C83" s="226">
        <v>1810245</v>
      </c>
      <c r="D83" s="49">
        <v>5371563</v>
      </c>
      <c r="E83" s="49">
        <v>6251547</v>
      </c>
      <c r="F83" s="49">
        <v>7817872</v>
      </c>
      <c r="G83" s="49">
        <v>6108395</v>
      </c>
      <c r="H83" s="49">
        <v>6585234</v>
      </c>
    </row>
    <row r="84" spans="1:8">
      <c r="A84" s="51" t="s">
        <v>78</v>
      </c>
      <c r="B84" s="49">
        <v>23883738</v>
      </c>
      <c r="C84" s="226">
        <v>20487571</v>
      </c>
      <c r="D84" s="49">
        <v>15381899</v>
      </c>
      <c r="E84" s="49">
        <v>13474430</v>
      </c>
      <c r="F84" s="49">
        <v>13639484</v>
      </c>
      <c r="G84" s="49">
        <v>27082976</v>
      </c>
      <c r="H84" s="49">
        <v>26974459</v>
      </c>
    </row>
    <row r="85" spans="1:8">
      <c r="A85" s="51" t="s">
        <v>116</v>
      </c>
      <c r="B85" s="49">
        <v>0</v>
      </c>
      <c r="C85" s="226">
        <v>0</v>
      </c>
      <c r="D85" s="49">
        <v>0</v>
      </c>
      <c r="E85" s="49">
        <v>0</v>
      </c>
      <c r="F85" s="49">
        <v>0</v>
      </c>
      <c r="G85" s="49">
        <v>0</v>
      </c>
      <c r="H85" s="49">
        <v>0</v>
      </c>
    </row>
    <row r="86" spans="1:8">
      <c r="A86" s="51" t="s">
        <v>117</v>
      </c>
      <c r="B86" s="49">
        <v>35775588</v>
      </c>
      <c r="C86" s="226">
        <v>35835494</v>
      </c>
      <c r="D86" s="49">
        <v>41342397</v>
      </c>
      <c r="E86" s="49">
        <v>49413071</v>
      </c>
      <c r="F86" s="49">
        <v>41788992</v>
      </c>
      <c r="G86" s="49">
        <v>53008471</v>
      </c>
      <c r="H86" s="49">
        <v>55803040</v>
      </c>
    </row>
    <row r="87" spans="1:8">
      <c r="A87" s="51" t="s">
        <v>77</v>
      </c>
      <c r="B87" s="49">
        <v>0</v>
      </c>
      <c r="C87" s="226">
        <v>0</v>
      </c>
      <c r="D87" s="49">
        <v>0</v>
      </c>
      <c r="E87" s="49">
        <v>0</v>
      </c>
      <c r="F87" s="49">
        <v>0</v>
      </c>
      <c r="G87" s="49">
        <v>0</v>
      </c>
      <c r="H87" s="49">
        <v>0</v>
      </c>
    </row>
    <row r="88" spans="1:8">
      <c r="A88" s="51" t="s">
        <v>120</v>
      </c>
      <c r="B88" s="49">
        <v>0</v>
      </c>
      <c r="C88" s="226">
        <v>0</v>
      </c>
      <c r="D88" s="49">
        <v>0</v>
      </c>
      <c r="E88" s="49">
        <v>0</v>
      </c>
      <c r="F88" s="49">
        <v>0</v>
      </c>
      <c r="G88" s="49">
        <v>0</v>
      </c>
      <c r="H88" s="49">
        <v>0</v>
      </c>
    </row>
    <row r="89" spans="1:8">
      <c r="A89" s="51" t="s">
        <v>122</v>
      </c>
      <c r="B89" s="49">
        <v>0</v>
      </c>
      <c r="C89" s="226">
        <v>0</v>
      </c>
      <c r="D89" s="49">
        <v>0</v>
      </c>
      <c r="E89" s="49">
        <v>0</v>
      </c>
      <c r="F89" s="49">
        <v>0</v>
      </c>
      <c r="G89" s="49">
        <v>0</v>
      </c>
      <c r="H89" s="49">
        <v>0</v>
      </c>
    </row>
    <row r="90" spans="1:8">
      <c r="A90" s="51" t="s">
        <v>124</v>
      </c>
      <c r="B90" s="49">
        <v>235489</v>
      </c>
      <c r="C90" s="226">
        <v>141140</v>
      </c>
      <c r="D90" s="49">
        <v>49166</v>
      </c>
      <c r="E90" s="49">
        <v>0</v>
      </c>
      <c r="F90" s="49">
        <v>0</v>
      </c>
      <c r="G90" s="49">
        <v>0</v>
      </c>
      <c r="H90" s="49">
        <v>0</v>
      </c>
    </row>
    <row r="91" spans="1:8">
      <c r="A91" s="51" t="s">
        <v>126</v>
      </c>
      <c r="B91" s="49">
        <v>4336923</v>
      </c>
      <c r="C91" s="226">
        <v>3549135</v>
      </c>
      <c r="D91" s="49">
        <v>2835724</v>
      </c>
      <c r="E91" s="49">
        <v>4174112</v>
      </c>
      <c r="F91" s="49">
        <v>4901257</v>
      </c>
      <c r="G91" s="49">
        <v>6089903</v>
      </c>
      <c r="H91" s="49">
        <v>6338066.1200000001</v>
      </c>
    </row>
    <row r="92" spans="1:8">
      <c r="A92" s="51" t="s">
        <v>127</v>
      </c>
      <c r="B92" s="49">
        <v>0</v>
      </c>
      <c r="C92" s="226">
        <v>0</v>
      </c>
      <c r="D92" s="49">
        <v>0</v>
      </c>
      <c r="E92" s="49">
        <v>1000000</v>
      </c>
      <c r="F92" s="49">
        <v>2472693</v>
      </c>
      <c r="G92" s="49">
        <v>4199134</v>
      </c>
      <c r="H92" s="49">
        <v>3564944</v>
      </c>
    </row>
    <row r="93" spans="1:8">
      <c r="A93" s="51" t="s">
        <v>128</v>
      </c>
      <c r="B93" s="49">
        <v>0</v>
      </c>
      <c r="C93" s="226">
        <v>0</v>
      </c>
      <c r="D93" s="49">
        <v>0</v>
      </c>
      <c r="E93" s="49">
        <v>0</v>
      </c>
      <c r="F93" s="49">
        <v>0</v>
      </c>
      <c r="G93" s="49">
        <v>0</v>
      </c>
      <c r="H93" s="49">
        <v>0</v>
      </c>
    </row>
    <row r="94" spans="1:8">
      <c r="A94" s="51" t="s">
        <v>130</v>
      </c>
      <c r="B94" s="49">
        <v>0</v>
      </c>
      <c r="C94" s="226">
        <v>0</v>
      </c>
      <c r="D94" s="49">
        <v>0</v>
      </c>
      <c r="E94" s="49">
        <v>0</v>
      </c>
      <c r="F94" s="49">
        <v>0</v>
      </c>
      <c r="G94" s="49">
        <v>0</v>
      </c>
      <c r="H94" s="49">
        <v>0</v>
      </c>
    </row>
    <row r="95" spans="1:8">
      <c r="A95" s="51" t="s">
        <v>131</v>
      </c>
      <c r="B95" s="49">
        <v>174384</v>
      </c>
      <c r="C95" s="226">
        <v>818342</v>
      </c>
      <c r="D95" s="49">
        <v>894565</v>
      </c>
      <c r="E95" s="49">
        <v>869838</v>
      </c>
      <c r="F95" s="49">
        <v>316818</v>
      </c>
      <c r="G95" s="49">
        <v>1019198</v>
      </c>
      <c r="H95" s="49">
        <v>723958.5</v>
      </c>
    </row>
    <row r="96" spans="1:8">
      <c r="A96" s="51" t="s">
        <v>132</v>
      </c>
      <c r="B96" s="49">
        <v>117778546</v>
      </c>
      <c r="C96" s="226">
        <v>118049410</v>
      </c>
      <c r="D96" s="49">
        <v>133576632</v>
      </c>
      <c r="E96" s="49">
        <v>132150952</v>
      </c>
      <c r="F96" s="49">
        <v>135731391</v>
      </c>
      <c r="G96" s="49">
        <v>149606025</v>
      </c>
      <c r="H96" s="49">
        <v>151757183</v>
      </c>
    </row>
    <row r="97" spans="1:8">
      <c r="A97" s="51" t="s">
        <v>75</v>
      </c>
      <c r="B97" s="49">
        <v>5418340</v>
      </c>
      <c r="C97" s="226">
        <v>5065784</v>
      </c>
      <c r="D97" s="49">
        <v>5231947</v>
      </c>
      <c r="E97" s="49">
        <v>4781620</v>
      </c>
      <c r="F97" s="49">
        <v>3965046</v>
      </c>
      <c r="G97" s="49">
        <v>3983143</v>
      </c>
      <c r="H97" s="49">
        <v>4233377</v>
      </c>
    </row>
    <row r="98" spans="1:8">
      <c r="A98" s="51" t="s">
        <v>133</v>
      </c>
      <c r="B98" s="49">
        <v>2258828</v>
      </c>
      <c r="C98" s="226">
        <v>1947258</v>
      </c>
      <c r="D98" s="49">
        <v>1704727</v>
      </c>
      <c r="E98" s="49">
        <v>1544461</v>
      </c>
      <c r="F98" s="49">
        <v>1939917</v>
      </c>
      <c r="G98" s="49">
        <v>111086</v>
      </c>
      <c r="H98" s="49">
        <v>2516110</v>
      </c>
    </row>
    <row r="99" spans="1:8">
      <c r="A99" s="51" t="s">
        <v>134</v>
      </c>
      <c r="B99" s="49">
        <v>1690582</v>
      </c>
      <c r="C99" s="226">
        <v>2052598</v>
      </c>
      <c r="D99" s="49">
        <v>2652335</v>
      </c>
      <c r="E99" s="49">
        <v>5965438</v>
      </c>
      <c r="F99" s="49">
        <v>4394245</v>
      </c>
      <c r="G99" s="49">
        <v>6336278</v>
      </c>
      <c r="H99" s="49">
        <v>3915743</v>
      </c>
    </row>
    <row r="100" spans="1:8">
      <c r="A100" s="51" t="s">
        <v>136</v>
      </c>
      <c r="B100" s="49">
        <v>3748625</v>
      </c>
      <c r="C100" s="226">
        <v>4618209</v>
      </c>
      <c r="D100" s="49">
        <v>4004163</v>
      </c>
      <c r="E100" s="49">
        <v>3016884</v>
      </c>
      <c r="F100" s="49">
        <v>2127111</v>
      </c>
      <c r="G100" s="49">
        <v>1939415</v>
      </c>
      <c r="H100" s="49">
        <v>1469902</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0</v>
      </c>
      <c r="C104" s="226">
        <v>0</v>
      </c>
      <c r="D104" s="49">
        <v>0</v>
      </c>
      <c r="E104" s="49">
        <v>0</v>
      </c>
      <c r="F104" s="49">
        <v>0</v>
      </c>
      <c r="G104" s="49">
        <v>0</v>
      </c>
      <c r="H104" s="49">
        <v>0</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14690056</v>
      </c>
    </row>
    <row r="107" spans="1:8">
      <c r="A107" s="51" t="s">
        <v>148</v>
      </c>
      <c r="B107" s="49">
        <v>0</v>
      </c>
      <c r="C107" s="226">
        <v>0</v>
      </c>
      <c r="D107" s="49">
        <v>0</v>
      </c>
      <c r="E107" s="49">
        <v>0</v>
      </c>
      <c r="F107" s="49">
        <v>0</v>
      </c>
      <c r="G107" s="49">
        <v>0</v>
      </c>
      <c r="H107" s="49">
        <v>0</v>
      </c>
    </row>
    <row r="108" spans="1:8">
      <c r="A108" s="51" t="s">
        <v>150</v>
      </c>
      <c r="B108" s="49">
        <v>416340</v>
      </c>
      <c r="C108" s="226">
        <v>1180511</v>
      </c>
      <c r="D108" s="49">
        <v>2337739</v>
      </c>
      <c r="E108" s="49">
        <v>1931139</v>
      </c>
      <c r="F108" s="49">
        <v>1363396</v>
      </c>
      <c r="G108" s="49">
        <v>1348499</v>
      </c>
      <c r="H108" s="49">
        <v>959668</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0</v>
      </c>
      <c r="F110" s="49">
        <v>36541091</v>
      </c>
      <c r="G110" s="49">
        <v>27163702</v>
      </c>
      <c r="H110" s="49">
        <v>26583015</v>
      </c>
    </row>
    <row r="111" spans="1:8">
      <c r="A111" s="51" t="s">
        <v>154</v>
      </c>
      <c r="B111" s="49">
        <v>0</v>
      </c>
      <c r="C111" s="226">
        <v>0</v>
      </c>
      <c r="D111" s="49">
        <v>0</v>
      </c>
      <c r="E111" s="49">
        <v>0</v>
      </c>
      <c r="F111" s="49">
        <v>0</v>
      </c>
      <c r="G111" s="49">
        <v>0</v>
      </c>
      <c r="H111" s="49">
        <v>0</v>
      </c>
    </row>
    <row r="112" spans="1:8">
      <c r="A112" s="51" t="s">
        <v>155</v>
      </c>
      <c r="B112" s="49">
        <v>0</v>
      </c>
      <c r="C112" s="226">
        <v>0</v>
      </c>
      <c r="D112" s="49">
        <v>7437679</v>
      </c>
      <c r="E112" s="49">
        <v>4047335</v>
      </c>
      <c r="F112" s="49">
        <v>3985027</v>
      </c>
      <c r="G112" s="49">
        <v>3581390</v>
      </c>
      <c r="H112" s="49">
        <v>3055135</v>
      </c>
    </row>
    <row r="113" spans="1:8">
      <c r="A113" s="51" t="s">
        <v>157</v>
      </c>
      <c r="B113" s="49">
        <v>3726708</v>
      </c>
      <c r="C113" s="226">
        <v>901231</v>
      </c>
      <c r="D113" s="49">
        <v>4484423</v>
      </c>
      <c r="E113" s="49">
        <v>5364296</v>
      </c>
      <c r="F113" s="49">
        <v>6413436</v>
      </c>
      <c r="G113" s="49">
        <v>7317178</v>
      </c>
      <c r="H113" s="49">
        <v>9258260</v>
      </c>
    </row>
    <row r="114" spans="1:8">
      <c r="A114" s="51" t="s">
        <v>158</v>
      </c>
      <c r="B114" s="49">
        <v>0</v>
      </c>
      <c r="C114" s="226">
        <v>0</v>
      </c>
      <c r="D114" s="49">
        <v>0</v>
      </c>
      <c r="E114" s="49">
        <v>0</v>
      </c>
      <c r="F114" s="49">
        <v>0</v>
      </c>
      <c r="G114" s="49">
        <v>0</v>
      </c>
      <c r="H114" s="49">
        <v>0</v>
      </c>
    </row>
    <row r="115" spans="1:8">
      <c r="A115" s="59" t="s">
        <v>159</v>
      </c>
      <c r="B115" s="49">
        <v>545042188</v>
      </c>
      <c r="C115" s="226">
        <v>525676244</v>
      </c>
      <c r="D115" s="49">
        <f>SUM(D64:D114)</f>
        <v>560449253</v>
      </c>
      <c r="E115" s="49">
        <f>SUM(E64:E114)</f>
        <v>550521051</v>
      </c>
      <c r="F115" s="49">
        <f>SUM(F64:F114)</f>
        <v>617972119</v>
      </c>
      <c r="G115" s="49">
        <f>SUM(G64:G114)</f>
        <v>617949786</v>
      </c>
      <c r="H115" s="49">
        <f>SUM(H64:H114)</f>
        <v>604756004.62</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0</v>
      </c>
      <c r="C123" s="226">
        <v>0</v>
      </c>
      <c r="D123" s="49">
        <v>0</v>
      </c>
      <c r="E123" s="49">
        <v>0</v>
      </c>
      <c r="F123" s="49">
        <v>0</v>
      </c>
      <c r="G123" s="49">
        <v>0</v>
      </c>
      <c r="H123" s="49">
        <v>0</v>
      </c>
    </row>
    <row r="124" spans="1:8">
      <c r="A124" s="51" t="s">
        <v>84</v>
      </c>
      <c r="B124" s="49">
        <v>0</v>
      </c>
      <c r="C124" s="226">
        <v>0</v>
      </c>
      <c r="D124" s="49">
        <v>0</v>
      </c>
      <c r="E124" s="49">
        <v>0</v>
      </c>
      <c r="F124" s="49">
        <v>0</v>
      </c>
      <c r="G124" s="49">
        <v>0</v>
      </c>
      <c r="H124" s="49">
        <v>0</v>
      </c>
    </row>
    <row r="125" spans="1:8">
      <c r="A125" s="51" t="s">
        <v>86</v>
      </c>
      <c r="B125" s="49">
        <v>135938941</v>
      </c>
      <c r="C125" s="226">
        <v>94545420</v>
      </c>
      <c r="D125" s="49">
        <v>58690511</v>
      </c>
      <c r="E125" s="49">
        <v>57891562</v>
      </c>
      <c r="F125" s="49">
        <v>58529167</v>
      </c>
      <c r="G125" s="49">
        <v>61096056</v>
      </c>
      <c r="H125" s="49">
        <v>51006669</v>
      </c>
    </row>
    <row r="126" spans="1:8">
      <c r="A126" s="51" t="s">
        <v>88</v>
      </c>
      <c r="B126" s="49">
        <v>0</v>
      </c>
      <c r="C126" s="226">
        <v>0</v>
      </c>
      <c r="D126" s="49">
        <v>0</v>
      </c>
      <c r="E126" s="49">
        <v>0</v>
      </c>
      <c r="F126" s="49">
        <v>0</v>
      </c>
      <c r="G126" s="49">
        <v>0</v>
      </c>
      <c r="H126" s="49">
        <v>0</v>
      </c>
    </row>
    <row r="127" spans="1:8">
      <c r="A127" s="51" t="s">
        <v>74</v>
      </c>
      <c r="B127" s="49">
        <v>780931</v>
      </c>
      <c r="C127" s="226">
        <v>284</v>
      </c>
      <c r="D127" s="49">
        <v>291</v>
      </c>
      <c r="E127" s="49">
        <v>3175</v>
      </c>
      <c r="F127" s="49">
        <v>108948</v>
      </c>
      <c r="G127" s="49">
        <v>62141</v>
      </c>
      <c r="H127" s="49">
        <v>2366</v>
      </c>
    </row>
    <row r="128" spans="1:8">
      <c r="A128" s="51" t="s">
        <v>91</v>
      </c>
      <c r="B128" s="49">
        <v>23987309</v>
      </c>
      <c r="C128" s="226">
        <v>30344108</v>
      </c>
      <c r="D128" s="49">
        <v>30527517</v>
      </c>
      <c r="E128" s="49">
        <v>33393325</v>
      </c>
      <c r="F128" s="49">
        <v>31660100</v>
      </c>
      <c r="G128" s="49">
        <v>30210497</v>
      </c>
      <c r="H128" s="49">
        <v>34300339</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43814719</v>
      </c>
      <c r="C132" s="226">
        <v>41470075</v>
      </c>
      <c r="D132" s="49">
        <v>28754744</v>
      </c>
      <c r="E132" s="49">
        <v>39002303</v>
      </c>
      <c r="F132" s="49">
        <v>10839550</v>
      </c>
      <c r="G132" s="49">
        <v>24672032</v>
      </c>
      <c r="H132" s="49">
        <v>32122847</v>
      </c>
    </row>
    <row r="133" spans="1:8">
      <c r="A133" s="51" t="s">
        <v>101</v>
      </c>
      <c r="B133" s="49">
        <v>54243762</v>
      </c>
      <c r="C133" s="226">
        <v>74923568</v>
      </c>
      <c r="D133" s="49">
        <v>87820647</v>
      </c>
      <c r="E133" s="49">
        <v>70103071</v>
      </c>
      <c r="F133" s="49">
        <v>127568958</v>
      </c>
      <c r="G133" s="49">
        <v>54087861</v>
      </c>
      <c r="H133" s="49">
        <v>119616973</v>
      </c>
    </row>
    <row r="134" spans="1:8">
      <c r="A134" s="51" t="s">
        <v>102</v>
      </c>
      <c r="B134" s="49">
        <v>0</v>
      </c>
      <c r="C134" s="226">
        <v>0</v>
      </c>
      <c r="D134" s="49">
        <v>0</v>
      </c>
      <c r="E134" s="49">
        <v>0</v>
      </c>
      <c r="F134" s="49">
        <v>0</v>
      </c>
      <c r="G134" s="49">
        <v>0</v>
      </c>
      <c r="H134" s="49">
        <v>0</v>
      </c>
    </row>
    <row r="135" spans="1:8">
      <c r="A135" s="51" t="s">
        <v>103</v>
      </c>
      <c r="B135" s="49">
        <v>1464050</v>
      </c>
      <c r="C135" s="226">
        <v>1401427</v>
      </c>
      <c r="D135" s="49">
        <v>1326798</v>
      </c>
      <c r="E135" s="49">
        <v>1507006</v>
      </c>
      <c r="F135" s="49">
        <v>1419044</v>
      </c>
      <c r="G135" s="49">
        <v>1725786</v>
      </c>
      <c r="H135" s="49">
        <v>1727115</v>
      </c>
    </row>
    <row r="136" spans="1:8">
      <c r="A136" s="51" t="s">
        <v>104</v>
      </c>
      <c r="B136" s="49">
        <v>0</v>
      </c>
      <c r="C136" s="226">
        <v>0</v>
      </c>
      <c r="D136" s="49">
        <v>0</v>
      </c>
      <c r="E136" s="49">
        <v>0</v>
      </c>
      <c r="F136" s="49">
        <v>0</v>
      </c>
      <c r="G136" s="49">
        <v>0</v>
      </c>
      <c r="H136" s="49">
        <v>0</v>
      </c>
    </row>
    <row r="137" spans="1:8">
      <c r="A137" s="51" t="s">
        <v>105</v>
      </c>
      <c r="B137" s="49">
        <v>0</v>
      </c>
      <c r="C137" s="226">
        <v>0</v>
      </c>
      <c r="D137" s="49">
        <v>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571095</v>
      </c>
    </row>
    <row r="140" spans="1:8">
      <c r="A140" s="51" t="s">
        <v>110</v>
      </c>
      <c r="B140" s="49">
        <v>0</v>
      </c>
      <c r="C140" s="226">
        <v>0</v>
      </c>
      <c r="D140" s="49">
        <v>0</v>
      </c>
      <c r="E140" s="49">
        <v>0</v>
      </c>
      <c r="F140" s="49">
        <v>0</v>
      </c>
      <c r="G140" s="49">
        <v>0</v>
      </c>
      <c r="H140" s="49">
        <v>0</v>
      </c>
    </row>
    <row r="141" spans="1:8">
      <c r="A141" s="51" t="s">
        <v>111</v>
      </c>
      <c r="B141" s="49">
        <v>0</v>
      </c>
      <c r="C141" s="226">
        <v>0</v>
      </c>
      <c r="D141" s="49">
        <v>0</v>
      </c>
      <c r="E141" s="49">
        <v>0</v>
      </c>
      <c r="F141" s="49">
        <v>0</v>
      </c>
      <c r="G141" s="49">
        <v>0</v>
      </c>
      <c r="H141" s="49">
        <v>0</v>
      </c>
    </row>
    <row r="142" spans="1:8">
      <c r="A142" s="51" t="s">
        <v>113</v>
      </c>
      <c r="B142" s="49">
        <v>0</v>
      </c>
      <c r="C142" s="226">
        <v>0</v>
      </c>
      <c r="D142" s="49">
        <v>0</v>
      </c>
      <c r="E142" s="49">
        <v>0</v>
      </c>
      <c r="F142" s="49">
        <v>0</v>
      </c>
      <c r="G142" s="49">
        <v>0</v>
      </c>
      <c r="H142" s="49">
        <v>0</v>
      </c>
    </row>
    <row r="143" spans="1:8">
      <c r="A143" s="51" t="s">
        <v>78</v>
      </c>
      <c r="B143" s="49">
        <v>2675389</v>
      </c>
      <c r="C143" s="226">
        <v>14980</v>
      </c>
      <c r="D143" s="49">
        <v>13823</v>
      </c>
      <c r="E143" s="49">
        <v>12792</v>
      </c>
      <c r="F143" s="49">
        <v>14278</v>
      </c>
      <c r="G143" s="49">
        <v>7941</v>
      </c>
      <c r="H143" s="49">
        <v>3534</v>
      </c>
    </row>
    <row r="144" spans="1:8">
      <c r="A144" s="51" t="s">
        <v>116</v>
      </c>
      <c r="B144" s="49">
        <v>14941258</v>
      </c>
      <c r="C144" s="226">
        <v>16945126</v>
      </c>
      <c r="D144" s="49">
        <v>8310562</v>
      </c>
      <c r="E144" s="49">
        <v>5412212</v>
      </c>
      <c r="F144" s="49">
        <v>4819443</v>
      </c>
      <c r="G144" s="49">
        <v>6558900</v>
      </c>
      <c r="H144" s="49">
        <v>11374195</v>
      </c>
    </row>
    <row r="145" spans="1:8">
      <c r="A145" s="51" t="s">
        <v>117</v>
      </c>
      <c r="B145" s="49">
        <v>6963937</v>
      </c>
      <c r="C145" s="226">
        <v>6608390</v>
      </c>
      <c r="D145" s="49">
        <v>6031408</v>
      </c>
      <c r="E145" s="49">
        <v>12858592</v>
      </c>
      <c r="F145" s="49">
        <v>3625528</v>
      </c>
      <c r="G145" s="49">
        <v>6030402</v>
      </c>
      <c r="H145" s="49">
        <v>5674870</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0</v>
      </c>
      <c r="C150" s="226">
        <v>0</v>
      </c>
      <c r="D150" s="49">
        <v>0</v>
      </c>
      <c r="E150" s="49">
        <v>0</v>
      </c>
      <c r="F150" s="49">
        <v>0</v>
      </c>
      <c r="G150" s="49">
        <v>0</v>
      </c>
      <c r="H150" s="49">
        <v>0</v>
      </c>
    </row>
    <row r="151" spans="1:8">
      <c r="A151" s="51" t="s">
        <v>127</v>
      </c>
      <c r="B151" s="49">
        <v>0</v>
      </c>
      <c r="C151" s="226">
        <v>5986623</v>
      </c>
      <c r="D151" s="49">
        <v>4040482</v>
      </c>
      <c r="E151" s="49">
        <v>8043127</v>
      </c>
      <c r="F151" s="49">
        <v>3908777</v>
      </c>
      <c r="G151" s="49">
        <v>3379207</v>
      </c>
      <c r="H151" s="49">
        <v>928943</v>
      </c>
    </row>
    <row r="152" spans="1:8">
      <c r="A152" s="51" t="s">
        <v>128</v>
      </c>
      <c r="B152" s="49">
        <v>0</v>
      </c>
      <c r="C152" s="226">
        <v>0</v>
      </c>
      <c r="D152" s="49">
        <v>0</v>
      </c>
      <c r="E152" s="49">
        <v>0</v>
      </c>
      <c r="F152" s="49">
        <v>0</v>
      </c>
      <c r="G152" s="49">
        <v>0</v>
      </c>
      <c r="H152" s="49">
        <v>0</v>
      </c>
    </row>
    <row r="153" spans="1:8">
      <c r="A153" s="51" t="s">
        <v>130</v>
      </c>
      <c r="B153" s="49">
        <v>0</v>
      </c>
      <c r="C153" s="226">
        <v>0</v>
      </c>
      <c r="D153" s="49">
        <v>0</v>
      </c>
      <c r="E153" s="49">
        <v>0</v>
      </c>
      <c r="F153" s="49">
        <v>0</v>
      </c>
      <c r="G153" s="49">
        <v>0</v>
      </c>
      <c r="H153" s="49">
        <v>0</v>
      </c>
    </row>
    <row r="154" spans="1:8">
      <c r="A154" s="51" t="s">
        <v>131</v>
      </c>
      <c r="B154" s="49">
        <v>0</v>
      </c>
      <c r="C154" s="226">
        <v>0</v>
      </c>
      <c r="D154" s="49">
        <v>0</v>
      </c>
      <c r="E154" s="49">
        <v>0</v>
      </c>
      <c r="F154" s="49">
        <v>0</v>
      </c>
      <c r="G154" s="49">
        <v>0</v>
      </c>
      <c r="H154" s="49">
        <v>0</v>
      </c>
    </row>
    <row r="155" spans="1:8">
      <c r="A155" s="51" t="s">
        <v>132</v>
      </c>
      <c r="B155" s="49">
        <v>440063</v>
      </c>
      <c r="C155" s="226">
        <v>144224</v>
      </c>
      <c r="D155" s="49">
        <v>1483</v>
      </c>
      <c r="E155" s="49">
        <v>0</v>
      </c>
      <c r="F155" s="49">
        <v>0</v>
      </c>
      <c r="G155" s="49">
        <v>0</v>
      </c>
      <c r="H155" s="49">
        <v>0</v>
      </c>
    </row>
    <row r="156" spans="1:8">
      <c r="A156" s="51" t="s">
        <v>75</v>
      </c>
      <c r="B156" s="49">
        <v>3970586</v>
      </c>
      <c r="C156" s="226">
        <v>3673410</v>
      </c>
      <c r="D156" s="49">
        <v>3957094</v>
      </c>
      <c r="E156" s="49">
        <v>4308935</v>
      </c>
      <c r="F156" s="49">
        <v>4031356</v>
      </c>
      <c r="G156" s="49">
        <v>4596713</v>
      </c>
      <c r="H156" s="49">
        <v>4645772</v>
      </c>
    </row>
    <row r="157" spans="1:8">
      <c r="A157" s="51" t="s">
        <v>133</v>
      </c>
      <c r="B157" s="49">
        <v>1519252</v>
      </c>
      <c r="C157" s="226">
        <v>1800370</v>
      </c>
      <c r="D157" s="49">
        <v>1918423</v>
      </c>
      <c r="E157" s="49">
        <v>1919536</v>
      </c>
      <c r="F157" s="49">
        <v>1897063</v>
      </c>
      <c r="G157" s="49">
        <v>2097195</v>
      </c>
      <c r="H157" s="49">
        <v>1603747</v>
      </c>
    </row>
    <row r="158" spans="1:8">
      <c r="A158" s="51" t="s">
        <v>134</v>
      </c>
      <c r="B158" s="49">
        <v>2168182</v>
      </c>
      <c r="C158" s="226">
        <v>3501575</v>
      </c>
      <c r="D158" s="49">
        <v>4275905</v>
      </c>
      <c r="E158" s="49">
        <v>-6225</v>
      </c>
      <c r="F158" s="49">
        <v>1823675</v>
      </c>
      <c r="G158" s="49">
        <v>0</v>
      </c>
      <c r="H158" s="49">
        <v>1166885</v>
      </c>
    </row>
    <row r="159" spans="1:8">
      <c r="A159" s="51" t="s">
        <v>136</v>
      </c>
      <c r="B159" s="49">
        <v>3793105</v>
      </c>
      <c r="C159" s="226">
        <v>3993019</v>
      </c>
      <c r="D159" s="49">
        <v>5656853</v>
      </c>
      <c r="E159" s="49">
        <v>5599287</v>
      </c>
      <c r="F159" s="49">
        <v>6301979</v>
      </c>
      <c r="G159" s="49">
        <v>5909700</v>
      </c>
      <c r="H159" s="49">
        <v>6960635</v>
      </c>
    </row>
    <row r="160" spans="1:8">
      <c r="A160" s="51" t="s">
        <v>145</v>
      </c>
      <c r="B160" s="49">
        <v>0</v>
      </c>
      <c r="C160" s="226">
        <v>0</v>
      </c>
      <c r="D160" s="49">
        <v>0</v>
      </c>
      <c r="E160" s="49">
        <v>0</v>
      </c>
      <c r="F160" s="49">
        <v>0</v>
      </c>
      <c r="G160" s="49">
        <v>0</v>
      </c>
      <c r="H160" s="49">
        <v>0</v>
      </c>
    </row>
    <row r="161" spans="1:8">
      <c r="A161" s="51" t="s">
        <v>138</v>
      </c>
      <c r="B161" s="49">
        <v>0</v>
      </c>
      <c r="C161" s="226">
        <v>0</v>
      </c>
      <c r="D161" s="49">
        <v>0</v>
      </c>
      <c r="E161" s="49">
        <v>0</v>
      </c>
      <c r="F161" s="49">
        <v>0</v>
      </c>
      <c r="G161" s="49">
        <v>0</v>
      </c>
      <c r="H161" s="49">
        <v>0</v>
      </c>
    </row>
    <row r="162" spans="1:8">
      <c r="A162" s="51" t="s">
        <v>140</v>
      </c>
      <c r="B162" s="49">
        <v>0</v>
      </c>
      <c r="C162" s="226">
        <v>0</v>
      </c>
      <c r="D162" s="49">
        <v>0</v>
      </c>
      <c r="E162" s="49">
        <v>0</v>
      </c>
      <c r="F162" s="49">
        <v>0</v>
      </c>
      <c r="G162" s="49">
        <v>0</v>
      </c>
      <c r="H162" s="49">
        <v>0</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803817</v>
      </c>
      <c r="C166" s="226">
        <v>0</v>
      </c>
      <c r="D166" s="49">
        <v>0</v>
      </c>
      <c r="E166" s="49">
        <v>0</v>
      </c>
      <c r="F166" s="49">
        <v>0</v>
      </c>
      <c r="G166" s="49">
        <v>0</v>
      </c>
      <c r="H166" s="49">
        <v>0</v>
      </c>
    </row>
    <row r="167" spans="1:8">
      <c r="A167" s="51" t="s">
        <v>150</v>
      </c>
      <c r="B167" s="49">
        <v>0</v>
      </c>
      <c r="C167" s="226">
        <v>237743</v>
      </c>
      <c r="D167" s="49">
        <v>0</v>
      </c>
      <c r="E167" s="49">
        <v>25294</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9599400</v>
      </c>
      <c r="G169" s="49">
        <v>21027797</v>
      </c>
      <c r="H169" s="49">
        <v>22749634</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0</v>
      </c>
      <c r="C172" s="226">
        <v>0</v>
      </c>
      <c r="D172" s="49">
        <v>0</v>
      </c>
      <c r="E172" s="49">
        <v>0</v>
      </c>
      <c r="F172" s="49">
        <v>0</v>
      </c>
      <c r="G172" s="49">
        <v>0</v>
      </c>
      <c r="H172" s="49">
        <v>0</v>
      </c>
    </row>
    <row r="173" spans="1:8">
      <c r="A173" s="51" t="s">
        <v>158</v>
      </c>
      <c r="B173" s="49">
        <v>0</v>
      </c>
      <c r="C173" s="227">
        <v>0</v>
      </c>
      <c r="D173" s="49">
        <v>0</v>
      </c>
      <c r="E173" s="49">
        <v>0</v>
      </c>
      <c r="F173" s="49">
        <v>0</v>
      </c>
      <c r="G173" s="49">
        <v>0</v>
      </c>
      <c r="H173" s="49">
        <v>0</v>
      </c>
    </row>
    <row r="174" spans="1:8">
      <c r="A174" s="59" t="s">
        <v>159</v>
      </c>
      <c r="B174" s="49">
        <v>297505301</v>
      </c>
      <c r="C174" s="226">
        <v>285590342</v>
      </c>
      <c r="D174" s="49">
        <f>SUM(D123:D173)</f>
        <v>241326541</v>
      </c>
      <c r="E174" s="49">
        <f>SUM(E123:E173)</f>
        <v>240073992</v>
      </c>
      <c r="F174" s="49">
        <f>SUM(F123:F173)</f>
        <v>266147266</v>
      </c>
      <c r="G174" s="49">
        <f>SUM(G123:G173)</f>
        <v>221462228</v>
      </c>
      <c r="H174" s="49">
        <f>SUM(H123:H173)</f>
        <v>294455619</v>
      </c>
    </row>
    <row r="175" spans="1:8">
      <c r="A175" s="82"/>
    </row>
    <row r="180" spans="1:15" ht="12.75" customHeight="1">
      <c r="A180" s="396" t="s">
        <v>232</v>
      </c>
      <c r="B180" s="402">
        <v>2015</v>
      </c>
      <c r="C180" s="402">
        <v>2016</v>
      </c>
      <c r="D180" s="402">
        <v>2017</v>
      </c>
      <c r="E180" s="402">
        <v>2018</v>
      </c>
      <c r="F180" s="402">
        <v>2019</v>
      </c>
      <c r="G180" s="402">
        <v>2020</v>
      </c>
      <c r="H180" s="402">
        <v>2021</v>
      </c>
    </row>
    <row r="181" spans="1:15" ht="18.95" customHeight="1">
      <c r="A181" s="396"/>
      <c r="B181" s="398"/>
      <c r="C181" s="398"/>
      <c r="D181" s="398"/>
      <c r="E181" s="398"/>
      <c r="F181" s="398"/>
      <c r="G181" s="398"/>
      <c r="H181" s="398"/>
      <c r="I181" s="50"/>
      <c r="J181" s="50"/>
      <c r="K181" s="50"/>
      <c r="L181" s="50"/>
      <c r="N181" s="50"/>
      <c r="O181" s="50"/>
    </row>
    <row r="182" spans="1:15">
      <c r="A182" s="51" t="s">
        <v>82</v>
      </c>
      <c r="B182" s="89">
        <f>B5/'Total Funds Spent &amp; Transferred'!T5</f>
        <v>6.0808598298519069E-2</v>
      </c>
      <c r="C182" s="89">
        <f>C5/'Total Funds Spent &amp; Transferred'!U5</f>
        <v>5.4361694129062207E-4</v>
      </c>
      <c r="D182" s="89">
        <f>D5/'Total Funds Spent &amp; Transferred'!V5</f>
        <v>6.0540801644381227E-2</v>
      </c>
      <c r="E182" s="89">
        <f>E5/'Total Funds Spent &amp; Transferred'!W5</f>
        <v>5.5013113410890942E-2</v>
      </c>
      <c r="F182" s="89">
        <f>F5/'Total Funds Spent &amp; Transferred'!X5</f>
        <v>4.6642470326007393E-2</v>
      </c>
      <c r="G182" s="89">
        <f>G5/'Total Funds Spent &amp; Transferred'!Y5</f>
        <v>2.1566412521541161E-2</v>
      </c>
      <c r="H182" s="89">
        <f>H5/'Total Funds Spent &amp; Transferred'!Z5</f>
        <v>2.1950917017850851E-7</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0.38235333928191501</v>
      </c>
      <c r="C184" s="89">
        <f>C7/'Total Funds Spent &amp; Transferred'!U7</f>
        <v>0.36200639943040963</v>
      </c>
      <c r="D184" s="89">
        <f>D7/'Total Funds Spent &amp; Transferred'!V7</f>
        <v>0.27848725967216997</v>
      </c>
      <c r="E184" s="89">
        <f>E7/'Total Funds Spent &amp; Transferred'!W7</f>
        <v>0.31428398788774747</v>
      </c>
      <c r="F184" s="89">
        <f>F7/'Total Funds Spent &amp; Transferred'!X7</f>
        <v>0.28163586644842825</v>
      </c>
      <c r="G184" s="89">
        <f>G7/'Total Funds Spent &amp; Transferred'!Y7</f>
        <v>0.29815432879509013</v>
      </c>
      <c r="H184" s="89">
        <f>H7/'Total Funds Spent &amp; Transferred'!Z7</f>
        <v>0.28012836214934111</v>
      </c>
    </row>
    <row r="185" spans="1:15">
      <c r="A185" s="51" t="s">
        <v>88</v>
      </c>
      <c r="B185" s="89">
        <f>B8/'Total Funds Spent &amp; Transferred'!T8</f>
        <v>0</v>
      </c>
      <c r="C185" s="89">
        <f>C8/'Total Funds Spent &amp; Transferred'!U8</f>
        <v>0</v>
      </c>
      <c r="D185" s="89">
        <f>D8/'Total Funds Spent &amp; Transferred'!V8</f>
        <v>1.4334319589883527E-3</v>
      </c>
      <c r="E185" s="89">
        <f>E8/'Total Funds Spent &amp; Transferred'!W8</f>
        <v>1.9982495851873366E-3</v>
      </c>
      <c r="F185" s="89">
        <f>F8/'Total Funds Spent &amp; Transferred'!X8</f>
        <v>3.4389720158608541E-3</v>
      </c>
      <c r="G185" s="89">
        <f>G8/'Total Funds Spent &amp; Transferred'!Y8</f>
        <v>1.0856839390528896E-2</v>
      </c>
      <c r="H185" s="89">
        <f>H8/'Total Funds Spent &amp; Transferred'!Z8</f>
        <v>4.2097327093329147E-2</v>
      </c>
    </row>
    <row r="186" spans="1:15">
      <c r="A186" s="51" t="s">
        <v>74</v>
      </c>
      <c r="B186" s="89">
        <f>B9/'Total Funds Spent &amp; Transferred'!T9</f>
        <v>1.1764038557772321E-4</v>
      </c>
      <c r="C186" s="89">
        <f>C9/'Total Funds Spent &amp; Transferred'!U9</f>
        <v>4.4507733354701057E-8</v>
      </c>
      <c r="D186" s="89">
        <f>D9/'Total Funds Spent &amp; Transferred'!V9</f>
        <v>4.4111448169836188E-8</v>
      </c>
      <c r="E186" s="89">
        <f>E9/'Total Funds Spent &amp; Transferred'!W9</f>
        <v>4.8150957872388768E-7</v>
      </c>
      <c r="F186" s="89">
        <f>F9/'Total Funds Spent &amp; Transferred'!X9</f>
        <v>1.6647690668276245E-5</v>
      </c>
      <c r="G186" s="89">
        <f>G9/'Total Funds Spent &amp; Transferred'!Y9</f>
        <v>9.2705659112657154E-6</v>
      </c>
      <c r="H186" s="89">
        <f>H9/'Total Funds Spent &amp; Transferred'!Z9</f>
        <v>3.8774238455950303E-7</v>
      </c>
    </row>
    <row r="187" spans="1:15">
      <c r="A187" s="51" t="s">
        <v>91</v>
      </c>
      <c r="B187" s="89">
        <f>B10/'Total Funds Spent &amp; Transferred'!T10</f>
        <v>7.9831838117632031E-2</v>
      </c>
      <c r="C187" s="89">
        <f>C10/'Total Funds Spent &amp; Transferred'!U10</f>
        <v>8.0210349475212203E-2</v>
      </c>
      <c r="D187" s="89">
        <f>D10/'Total Funds Spent &amp; Transferred'!V10</f>
        <v>7.5286007236292307E-2</v>
      </c>
      <c r="E187" s="89">
        <f>E10/'Total Funds Spent &amp; Transferred'!W10</f>
        <v>8.7790363641391908E-2</v>
      </c>
      <c r="F187" s="89">
        <f>F10/'Total Funds Spent &amp; Transferred'!X10</f>
        <v>8.3013046043055969E-2</v>
      </c>
      <c r="G187" s="89">
        <f>G10/'Total Funds Spent &amp; Transferred'!Y10</f>
        <v>6.7637318566068513E-2</v>
      </c>
      <c r="H187" s="89">
        <f>H10/'Total Funds Spent &amp; Transferred'!Z10</f>
        <v>8.1624161266732331E-2</v>
      </c>
    </row>
    <row r="188" spans="1:15">
      <c r="A188" s="51" t="s">
        <v>93</v>
      </c>
      <c r="B188" s="89">
        <f>B11/'Total Funds Spent &amp; Transferred'!T11</f>
        <v>0.10944504157353445</v>
      </c>
      <c r="C188" s="89">
        <f>C11/'Total Funds Spent &amp; Transferred'!U11</f>
        <v>0.12124926918519136</v>
      </c>
      <c r="D188" s="89">
        <f>D11/'Total Funds Spent &amp; Transferred'!V11</f>
        <v>0.12624727150905704</v>
      </c>
      <c r="E188" s="89">
        <f>E11/'Total Funds Spent &amp; Transferred'!W11</f>
        <v>0.12486868772644701</v>
      </c>
      <c r="F188" s="89">
        <f>F11/'Total Funds Spent &amp; Transferred'!X11</f>
        <v>0.14086479300403723</v>
      </c>
      <c r="G188" s="89">
        <f>G11/'Total Funds Spent &amp; Transferred'!Y11</f>
        <v>0.13521469630903105</v>
      </c>
      <c r="H188" s="89">
        <f>H11/'Total Funds Spent &amp; Transferred'!Z11</f>
        <v>0.15333333476217695</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5.2780381781696396E-2</v>
      </c>
      <c r="C191" s="89">
        <f>C14/'Total Funds Spent &amp; Transferred'!U14</f>
        <v>5.2650103983985765E-2</v>
      </c>
      <c r="D191" s="89">
        <f>D14/'Total Funds Spent &amp; Transferred'!V14</f>
        <v>4.5233218186037524E-2</v>
      </c>
      <c r="E191" s="89">
        <f>E14/'Total Funds Spent &amp; Transferred'!W14</f>
        <v>5.0262361151206435E-2</v>
      </c>
      <c r="F191" s="89">
        <f>F14/'Total Funds Spent &amp; Transferred'!X14</f>
        <v>5.0891008536650503E-2</v>
      </c>
      <c r="G191" s="89">
        <f>G14/'Total Funds Spent &amp; Transferred'!Y14</f>
        <v>4.5004001367239727E-2</v>
      </c>
      <c r="H191" s="89">
        <f>H14/'Total Funds Spent &amp; Transferred'!Z14</f>
        <v>4.6492986743771746E-2</v>
      </c>
    </row>
    <row r="192" spans="1:15">
      <c r="A192" s="51" t="s">
        <v>101</v>
      </c>
      <c r="B192" s="89">
        <f>B15/'Total Funds Spent &amp; Transferred'!T15</f>
        <v>0.41432267554947466</v>
      </c>
      <c r="C192" s="89">
        <f>C15/'Total Funds Spent &amp; Transferred'!U15</f>
        <v>0.43898101990846189</v>
      </c>
      <c r="D192" s="89">
        <f>D15/'Total Funds Spent &amp; Transferred'!V15</f>
        <v>0.42257065852925091</v>
      </c>
      <c r="E192" s="89">
        <f>E15/'Total Funds Spent &amp; Transferred'!W15</f>
        <v>0.38700573446681913</v>
      </c>
      <c r="F192" s="89">
        <f>F15/'Total Funds Spent &amp; Transferred'!X15</f>
        <v>0.51769567650714055</v>
      </c>
      <c r="G192" s="89">
        <f>G15/'Total Funds Spent &amp; Transferred'!Y15</f>
        <v>0.3742552415489766</v>
      </c>
      <c r="H192" s="89">
        <f>H15/'Total Funds Spent &amp; Transferred'!Z15</f>
        <v>0.496441228348523</v>
      </c>
    </row>
    <row r="193" spans="1:8">
      <c r="A193" s="51" t="s">
        <v>102</v>
      </c>
      <c r="B193" s="89">
        <f>B16/'Total Funds Spent &amp; Transferred'!T16</f>
        <v>1.2023814748915375E-3</v>
      </c>
      <c r="C193" s="89">
        <f>C16/'Total Funds Spent &amp; Transferred'!U16</f>
        <v>6.4036199957135161E-3</v>
      </c>
      <c r="D193" s="89">
        <f>D16/'Total Funds Spent &amp; Transferred'!V16</f>
        <v>6.0388576533471272E-3</v>
      </c>
      <c r="E193" s="89">
        <f>E16/'Total Funds Spent &amp; Transferred'!W16</f>
        <v>2.3627273682168284E-3</v>
      </c>
      <c r="F193" s="89">
        <f>F16/'Total Funds Spent &amp; Transferred'!X16</f>
        <v>8.1707848253025454E-3</v>
      </c>
      <c r="G193" s="89">
        <f>G16/'Total Funds Spent &amp; Transferred'!Y16</f>
        <v>5.8181078801533802E-3</v>
      </c>
      <c r="H193" s="89">
        <f>H16/'Total Funds Spent &amp; Transferred'!Z16</f>
        <v>3.304488824928855E-2</v>
      </c>
    </row>
    <row r="194" spans="1:8">
      <c r="A194" s="51" t="s">
        <v>103</v>
      </c>
      <c r="B194" s="89">
        <f>B17/'Total Funds Spent &amp; Transferred'!T17</f>
        <v>3.4131625875953309E-2</v>
      </c>
      <c r="C194" s="89">
        <f>C17/'Total Funds Spent &amp; Transferred'!U17</f>
        <v>2.9222837163970592E-2</v>
      </c>
      <c r="D194" s="89">
        <f>D17/'Total Funds Spent &amp; Transferred'!V17</f>
        <v>2.695141991112884E-2</v>
      </c>
      <c r="E194" s="89">
        <f>E17/'Total Funds Spent &amp; Transferred'!W17</f>
        <v>3.041588194373706E-2</v>
      </c>
      <c r="F194" s="89">
        <f>F17/'Total Funds Spent &amp; Transferred'!X17</f>
        <v>2.9288684534466872E-2</v>
      </c>
      <c r="G194" s="89">
        <f>G17/'Total Funds Spent &amp; Transferred'!Y17</f>
        <v>3.9463314689216447E-2</v>
      </c>
      <c r="H194" s="89">
        <f>H17/'Total Funds Spent &amp; Transferred'!Z17</f>
        <v>4.2291465961885218E-2</v>
      </c>
    </row>
    <row r="195" spans="1:8">
      <c r="A195" s="51" t="s">
        <v>104</v>
      </c>
      <c r="B195" s="89">
        <f>B18/'Total Funds Spent &amp; Transferred'!T18</f>
        <v>3.4621297031204325E-3</v>
      </c>
      <c r="C195" s="89">
        <f>C18/'Total Funds Spent &amp; Transferred'!U18</f>
        <v>4.0234159439445508E-3</v>
      </c>
      <c r="D195" s="89">
        <f>D18/'Total Funds Spent &amp; Transferred'!V18</f>
        <v>4.3156708783890912E-3</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5.8245384172042378E-2</v>
      </c>
      <c r="D196" s="89">
        <f>D19/'Total Funds Spent &amp; Transferred'!V19</f>
        <v>3.0356456757208036E-2</v>
      </c>
      <c r="E196" s="89">
        <f>E19/'Total Funds Spent &amp; Transferred'!W19</f>
        <v>2.1797824344132712E-2</v>
      </c>
      <c r="F196" s="89">
        <f>F19/'Total Funds Spent &amp; Transferred'!X19</f>
        <v>2.5724050992731895E-2</v>
      </c>
      <c r="G196" s="89">
        <f>G19/'Total Funds Spent &amp; Transferred'!Y19</f>
        <v>8.2785315742305316E-3</v>
      </c>
      <c r="H196" s="89">
        <f>H19/'Total Funds Spent &amp; Transferred'!Z19</f>
        <v>7.5120603799400916E-3</v>
      </c>
    </row>
    <row r="197" spans="1:8">
      <c r="A197" s="51" t="s">
        <v>107</v>
      </c>
      <c r="B197" s="89">
        <f>B20/'Total Funds Spent &amp; Transferred'!T20</f>
        <v>0.22557318945635998</v>
      </c>
      <c r="C197" s="89">
        <f>C20/'Total Funds Spent &amp; Transferred'!U20</f>
        <v>0.22510446886324167</v>
      </c>
      <c r="D197" s="89">
        <f>D20/'Total Funds Spent &amp; Transferred'!V20</f>
        <v>0.25278366560479604</v>
      </c>
      <c r="E197" s="89">
        <f>E20/'Total Funds Spent &amp; Transferred'!W20</f>
        <v>0.25299836534937448</v>
      </c>
      <c r="F197" s="89">
        <f>F20/'Total Funds Spent &amp; Transferred'!X20</f>
        <v>0.25962013407985618</v>
      </c>
      <c r="G197" s="89">
        <f>G20/'Total Funds Spent &amp; Transferred'!Y20</f>
        <v>0.23198901932928656</v>
      </c>
      <c r="H197" s="89">
        <f>H20/'Total Funds Spent &amp; Transferred'!Z20</f>
        <v>0.21331697064262237</v>
      </c>
    </row>
    <row r="198" spans="1:8">
      <c r="A198" s="51" t="s">
        <v>76</v>
      </c>
      <c r="B198" s="89">
        <f>B21/'Total Funds Spent &amp; Transferred'!T21</f>
        <v>2.5936108838350323E-2</v>
      </c>
      <c r="C198" s="89">
        <f>C21/'Total Funds Spent &amp; Transferred'!U21</f>
        <v>2.6169398909896707E-2</v>
      </c>
      <c r="D198" s="89">
        <f>D21/'Total Funds Spent &amp; Transferred'!V21</f>
        <v>2.9947220427141784E-2</v>
      </c>
      <c r="E198" s="89">
        <f>E21/'Total Funds Spent &amp; Transferred'!W21</f>
        <v>3.1181442603723741E-2</v>
      </c>
      <c r="F198" s="89">
        <f>F21/'Total Funds Spent &amp; Transferred'!X21</f>
        <v>3.6287422739232779E-2</v>
      </c>
      <c r="G198" s="89">
        <f>G21/'Total Funds Spent &amp; Transferred'!Y21</f>
        <v>3.3431401713511777E-2</v>
      </c>
      <c r="H198" s="89">
        <f>H21/'Total Funds Spent &amp; Transferred'!Z21</f>
        <v>2.2095720253029829E-2</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3.8912112468269915E-3</v>
      </c>
      <c r="C200" s="89">
        <f>C23/'Total Funds Spent &amp; Transferred'!U23</f>
        <v>3.0112996054652919E-3</v>
      </c>
      <c r="D200" s="89">
        <f>D23/'Total Funds Spent &amp; Transferred'!V23</f>
        <v>3.2180632975632394E-3</v>
      </c>
      <c r="E200" s="89">
        <f>E23/'Total Funds Spent &amp; Transferred'!W23</f>
        <v>2.5431901648940635E-3</v>
      </c>
      <c r="F200" s="89">
        <f>F23/'Total Funds Spent &amp; Transferred'!X23</f>
        <v>3.6381559248697876E-3</v>
      </c>
      <c r="G200" s="89">
        <f>G23/'Total Funds Spent &amp; Transferred'!Y23</f>
        <v>2.5260848067389925E-3</v>
      </c>
      <c r="H200" s="89">
        <f>H23/'Total Funds Spent &amp; Transferred'!Z23</f>
        <v>3.1372748859967237E-3</v>
      </c>
    </row>
    <row r="201" spans="1:8">
      <c r="A201" s="51" t="s">
        <v>113</v>
      </c>
      <c r="B201" s="89">
        <f>B24/'Total Funds Spent &amp; Transferred'!T24</f>
        <v>0</v>
      </c>
      <c r="C201" s="89">
        <f>C24/'Total Funds Spent &amp; Transferred'!U24</f>
        <v>2.0465025449054375E-2</v>
      </c>
      <c r="D201" s="89">
        <f>D24/'Total Funds Spent &amp; Transferred'!V24</f>
        <v>5.8399239043410919E-2</v>
      </c>
      <c r="E201" s="89">
        <f>E24/'Total Funds Spent &amp; Transferred'!W24</f>
        <v>5.3414659941582412E-2</v>
      </c>
      <c r="F201" s="89">
        <f>F24/'Total Funds Spent &amp; Transferred'!X24</f>
        <v>5.9644043585693821E-2</v>
      </c>
      <c r="G201" s="89">
        <f>G24/'Total Funds Spent &amp; Transferred'!Y24</f>
        <v>4.7914437376824694E-2</v>
      </c>
      <c r="H201" s="89">
        <f>H24/'Total Funds Spent &amp; Transferred'!Z24</f>
        <v>4.7472574604753313E-2</v>
      </c>
    </row>
    <row r="202" spans="1:8">
      <c r="A202" s="51" t="s">
        <v>78</v>
      </c>
      <c r="B202" s="89">
        <f>B25/'Total Funds Spent &amp; Transferred'!T25</f>
        <v>4.4134381764967083E-2</v>
      </c>
      <c r="C202" s="89">
        <f>C25/'Total Funds Spent &amp; Transferred'!U25</f>
        <v>3.6700174142139254E-2</v>
      </c>
      <c r="D202" s="89">
        <f>D25/'Total Funds Spent &amp; Transferred'!V25</f>
        <v>3.0951805116598265E-2</v>
      </c>
      <c r="E202" s="89">
        <f>E25/'Total Funds Spent &amp; Transferred'!W25</f>
        <v>2.6955754551051082E-2</v>
      </c>
      <c r="F202" s="89">
        <f>F25/'Total Funds Spent &amp; Transferred'!X25</f>
        <v>2.67216091628809E-2</v>
      </c>
      <c r="G202" s="89">
        <f>G25/'Total Funds Spent &amp; Transferred'!Y25</f>
        <v>4.9670999348108993E-2</v>
      </c>
      <c r="H202" s="89">
        <f>H25/'Total Funds Spent &amp; Transferred'!Z25</f>
        <v>4.4762710343623544E-2</v>
      </c>
    </row>
    <row r="203" spans="1:8">
      <c r="A203" s="51" t="s">
        <v>116</v>
      </c>
      <c r="B203" s="89">
        <f>B26/'Total Funds Spent &amp; Transferred'!T26</f>
        <v>1.3434353394687302E-2</v>
      </c>
      <c r="C203" s="89">
        <f>C26/'Total Funds Spent &amp; Transferred'!U26</f>
        <v>1.5647342530094789E-2</v>
      </c>
      <c r="D203" s="89">
        <f>D26/'Total Funds Spent &amp; Transferred'!V26</f>
        <v>7.5669579089233082E-3</v>
      </c>
      <c r="E203" s="89">
        <f>E26/'Total Funds Spent &amp; Transferred'!W26</f>
        <v>4.9412200983854427E-3</v>
      </c>
      <c r="F203" s="89">
        <f>F26/'Total Funds Spent &amp; Transferred'!X26</f>
        <v>4.2707281119456443E-3</v>
      </c>
      <c r="G203" s="89">
        <f>G26/'Total Funds Spent &amp; Transferred'!Y26</f>
        <v>5.6944859503082115E-3</v>
      </c>
      <c r="H203" s="89">
        <f>H26/'Total Funds Spent &amp; Transferred'!Z26</f>
        <v>1.0311133359715023E-2</v>
      </c>
    </row>
    <row r="204" spans="1:8">
      <c r="A204" s="51" t="s">
        <v>117</v>
      </c>
      <c r="B204" s="89">
        <f>B27/'Total Funds Spent &amp; Transferred'!T27</f>
        <v>3.1084669938084526E-2</v>
      </c>
      <c r="C204" s="89">
        <f>C27/'Total Funds Spent &amp; Transferred'!U27</f>
        <v>3.1432218628761256E-2</v>
      </c>
      <c r="D204" s="89">
        <f>D27/'Total Funds Spent &amp; Transferred'!V27</f>
        <v>3.7921315309829673E-2</v>
      </c>
      <c r="E204" s="89">
        <f>E27/'Total Funds Spent &amp; Transferred'!W27</f>
        <v>4.4367066524761488E-2</v>
      </c>
      <c r="F204" s="89">
        <f>F27/'Total Funds Spent &amp; Transferred'!X27</f>
        <v>3.6775281319765339E-2</v>
      </c>
      <c r="G204" s="89">
        <f>G27/'Total Funds Spent &amp; Transferred'!Y27</f>
        <v>4.4040269636715E-2</v>
      </c>
      <c r="H204" s="89">
        <f>H27/'Total Funds Spent &amp; Transferred'!Z27</f>
        <v>4.9405224134916936E-2</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4.4660083810505787E-3</v>
      </c>
      <c r="C208" s="89">
        <f>C31/'Total Funds Spent &amp; Transferred'!U31</f>
        <v>2.4560153303801752E-3</v>
      </c>
      <c r="D208" s="89">
        <f>D31/'Total Funds Spent &amp; Transferred'!V31</f>
        <v>7.5180620960184634E-4</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3.9787777748298031E-2</v>
      </c>
      <c r="C209" s="89">
        <f>C32/'Total Funds Spent &amp; Transferred'!U32</f>
        <v>3.2198039532408622E-2</v>
      </c>
      <c r="D209" s="89">
        <f>D32/'Total Funds Spent &amp; Transferred'!V32</f>
        <v>2.7152951221314222E-2</v>
      </c>
      <c r="E209" s="89">
        <f>E32/'Total Funds Spent &amp; Transferred'!W32</f>
        <v>4.0076402737991686E-2</v>
      </c>
      <c r="F209" s="89">
        <f>F32/'Total Funds Spent &amp; Transferred'!X32</f>
        <v>4.9543514968604645E-2</v>
      </c>
      <c r="G209" s="89">
        <f>G32/'Total Funds Spent &amp; Transferred'!Y32</f>
        <v>5.861554649963556E-2</v>
      </c>
      <c r="H209" s="89">
        <f>H32/'Total Funds Spent &amp; Transferred'!Z32</f>
        <v>7.9924325683802783E-2</v>
      </c>
    </row>
    <row r="210" spans="1:8">
      <c r="A210" s="51" t="s">
        <v>127</v>
      </c>
      <c r="B210" s="89">
        <f>B33/'Total Funds Spent &amp; Transferred'!T33</f>
        <v>0</v>
      </c>
      <c r="C210" s="89">
        <f>C33/'Total Funds Spent &amp; Transferred'!U33</f>
        <v>5.4092694405162955E-2</v>
      </c>
      <c r="D210" s="89">
        <f>D33/'Total Funds Spent &amp; Transferred'!V33</f>
        <v>3.9464730265693609E-2</v>
      </c>
      <c r="E210" s="89">
        <f>E33/'Total Funds Spent &amp; Transferred'!W33</f>
        <v>8.7682618085729261E-2</v>
      </c>
      <c r="F210" s="89">
        <f>F33/'Total Funds Spent &amp; Transferred'!X33</f>
        <v>5.1513842463786076E-2</v>
      </c>
      <c r="G210" s="89">
        <f>G33/'Total Funds Spent &amp; Transferred'!Y33</f>
        <v>6.6411422138451123E-2</v>
      </c>
      <c r="H210" s="89">
        <f>H33/'Total Funds Spent &amp; Transferred'!Z33</f>
        <v>3.893430573470566E-2</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7.3934816138276492E-4</v>
      </c>
      <c r="C213" s="89">
        <f>C36/'Total Funds Spent &amp; Transferred'!U36</f>
        <v>2.8853926558703399E-3</v>
      </c>
      <c r="D213" s="89">
        <f>D36/'Total Funds Spent &amp; Transferred'!V36</f>
        <v>3.11900219711027E-3</v>
      </c>
      <c r="E213" s="89">
        <f>E36/'Total Funds Spent &amp; Transferred'!W36</f>
        <v>3.5263726958428407E-3</v>
      </c>
      <c r="F213" s="89">
        <f>F36/'Total Funds Spent &amp; Transferred'!X36</f>
        <v>1.3648038061250568E-3</v>
      </c>
      <c r="G213" s="89">
        <f>G36/'Total Funds Spent &amp; Transferred'!Y36</f>
        <v>3.3390326657269723E-3</v>
      </c>
      <c r="H213" s="89">
        <f>H36/'Total Funds Spent &amp; Transferred'!Z36</f>
        <v>2.1981138564581585E-3</v>
      </c>
    </row>
    <row r="214" spans="1:8">
      <c r="A214" s="51" t="s">
        <v>132</v>
      </c>
      <c r="B214" s="89">
        <f>B37/'Total Funds Spent &amp; Transferred'!T37</f>
        <v>2.1630360625721667E-2</v>
      </c>
      <c r="C214" s="89">
        <f>C37/'Total Funds Spent &amp; Transferred'!U37</f>
        <v>2.2050345010584334E-2</v>
      </c>
      <c r="D214" s="89">
        <f>D37/'Total Funds Spent &amp; Transferred'!V37</f>
        <v>2.6200275872007114E-2</v>
      </c>
      <c r="E214" s="89">
        <f>E37/'Total Funds Spent &amp; Transferred'!W37</f>
        <v>2.4525754556439017E-2</v>
      </c>
      <c r="F214" s="89">
        <f>F37/'Total Funds Spent &amp; Transferred'!X37</f>
        <v>2.5682622371537431E-2</v>
      </c>
      <c r="G214" s="89">
        <f>G37/'Total Funds Spent &amp; Transferred'!Y37</f>
        <v>2.8991094814455363E-2</v>
      </c>
      <c r="H214" s="89">
        <f>H37/'Total Funds Spent &amp; Transferred'!Z37</f>
        <v>2.8612938448930574E-2</v>
      </c>
    </row>
    <row r="215" spans="1:8">
      <c r="A215" s="51" t="s">
        <v>75</v>
      </c>
      <c r="B215" s="89">
        <f>B38/'Total Funds Spent &amp; Transferred'!T38</f>
        <v>1.6550180260012027E-2</v>
      </c>
      <c r="C215" s="89">
        <f>C38/'Total Funds Spent &amp; Transferred'!U38</f>
        <v>1.6346403787762438E-2</v>
      </c>
      <c r="D215" s="89">
        <f>D38/'Total Funds Spent &amp; Transferred'!V38</f>
        <v>1.5950407656075419E-2</v>
      </c>
      <c r="E215" s="89">
        <f>E38/'Total Funds Spent &amp; Transferred'!W38</f>
        <v>1.5221427684857862E-2</v>
      </c>
      <c r="F215" s="89">
        <f>F38/'Total Funds Spent &amp; Transferred'!X38</f>
        <v>1.4167078133808136E-2</v>
      </c>
      <c r="G215" s="89">
        <f>G38/'Total Funds Spent &amp; Transferred'!Y38</f>
        <v>1.468167261233337E-2</v>
      </c>
      <c r="H215" s="89">
        <f>H38/'Total Funds Spent &amp; Transferred'!Z38</f>
        <v>1.5362541300324405E-2</v>
      </c>
    </row>
    <row r="216" spans="1:8">
      <c r="A216" s="51" t="s">
        <v>133</v>
      </c>
      <c r="B216" s="89">
        <f>B39/'Total Funds Spent &amp; Transferred'!T39</f>
        <v>9.7847435665443128E-2</v>
      </c>
      <c r="C216" s="89">
        <f>C39/'Total Funds Spent &amp; Transferred'!U39</f>
        <v>9.3849063255564025E-2</v>
      </c>
      <c r="D216" s="89">
        <f>D39/'Total Funds Spent &amp; Transferred'!V39</f>
        <v>0.11243545469740102</v>
      </c>
      <c r="E216" s="89">
        <f>E39/'Total Funds Spent &amp; Transferred'!W39</f>
        <v>8.0320429634906695E-2</v>
      </c>
      <c r="F216" s="89">
        <f>F39/'Total Funds Spent &amp; Transferred'!X39</f>
        <v>0.11989721720764332</v>
      </c>
      <c r="G216" s="89">
        <f>G39/'Total Funds Spent &amp; Transferred'!Y39</f>
        <v>5.6356137923487495E-2</v>
      </c>
      <c r="H216" s="89">
        <f>H39/'Total Funds Spent &amp; Transferred'!Z39</f>
        <v>0.13420180332440482</v>
      </c>
    </row>
    <row r="217" spans="1:8">
      <c r="A217" s="51" t="s">
        <v>134</v>
      </c>
      <c r="B217" s="89">
        <f>B40/'Total Funds Spent &amp; Transferred'!T40</f>
        <v>3.6149688860487492E-3</v>
      </c>
      <c r="C217" s="89">
        <f>C40/'Total Funds Spent &amp; Transferred'!U40</f>
        <v>4.9329566307242572E-3</v>
      </c>
      <c r="D217" s="89">
        <f>D40/'Total Funds Spent &amp; Transferred'!V40</f>
        <v>6.1217705197261539E-3</v>
      </c>
      <c r="E217" s="89">
        <f>E40/'Total Funds Spent &amp; Transferred'!W40</f>
        <v>5.2629630315488337E-3</v>
      </c>
      <c r="F217" s="89">
        <f>F40/'Total Funds Spent &amp; Transferred'!X40</f>
        <v>5.3922602817064189E-3</v>
      </c>
      <c r="G217" s="89">
        <f>G40/'Total Funds Spent &amp; Transferred'!Y40</f>
        <v>5.2984073187174558E-3</v>
      </c>
      <c r="H217" s="89">
        <f>H40/'Total Funds Spent &amp; Transferred'!Z40</f>
        <v>4.4074566412424521E-3</v>
      </c>
    </row>
    <row r="218" spans="1:8">
      <c r="A218" s="51" t="s">
        <v>136</v>
      </c>
      <c r="B218" s="89">
        <f>B41/'Total Funds Spent &amp; Transferred'!T41</f>
        <v>3.5116894156652985E-2</v>
      </c>
      <c r="C218" s="89">
        <f>C41/'Total Funds Spent &amp; Transferred'!U41</f>
        <v>4.056894825145773E-2</v>
      </c>
      <c r="D218" s="89">
        <f>D41/'Total Funds Spent &amp; Transferred'!V41</f>
        <v>5.5453918905772066E-2</v>
      </c>
      <c r="E218" s="89">
        <f>E41/'Total Funds Spent &amp; Transferred'!W41</f>
        <v>5.8732615795792163E-2</v>
      </c>
      <c r="F218" s="89">
        <f>F41/'Total Funds Spent &amp; Transferred'!X41</f>
        <v>6.5610855607639781E-2</v>
      </c>
      <c r="G218" s="89">
        <f>G41/'Total Funds Spent &amp; Transferred'!Y41</f>
        <v>5.4250806339091379E-2</v>
      </c>
      <c r="H218" s="89">
        <f>H41/'Total Funds Spent &amp; Transferred'!Z41</f>
        <v>6.7070339687165678E-2</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5.4297163619098136E-2</v>
      </c>
    </row>
    <row r="225" spans="1:8">
      <c r="A225" s="51" t="s">
        <v>148</v>
      </c>
      <c r="B225" s="89">
        <f>B48/'Total Funds Spent &amp; Transferred'!T48</f>
        <v>8.0467916222285536E-4</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4.113604204069113E-3</v>
      </c>
      <c r="C226" s="89">
        <f>C49/'Total Funds Spent &amp; Transferred'!U49</f>
        <v>1.2555274145286576E-2</v>
      </c>
      <c r="D226" s="89">
        <f>D49/'Total Funds Spent &amp; Transferred'!V49</f>
        <v>1.8059937566515579E-2</v>
      </c>
      <c r="E226" s="89">
        <f>E49/'Total Funds Spent &amp; Transferred'!W49</f>
        <v>1.6459775944195874E-2</v>
      </c>
      <c r="F226" s="89">
        <f>F49/'Total Funds Spent &amp; Transferred'!X49</f>
        <v>1.2991072979924865E-2</v>
      </c>
      <c r="G226" s="89">
        <f>G49/'Total Funds Spent &amp; Transferred'!Y49</f>
        <v>1.3947533157918711E-2</v>
      </c>
      <c r="H226" s="89">
        <f>H49/'Total Funds Spent &amp; Transferred'!Z49</f>
        <v>1.150295568215395E-2</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0.16050198405856575</v>
      </c>
      <c r="G228" s="89">
        <f>G51/'Total Funds Spent &amp; Transferred'!Y51</f>
        <v>0.16065744127368911</v>
      </c>
      <c r="H228" s="89">
        <f>H51/'Total Funds Spent &amp; Transferred'!Z51</f>
        <v>0.15667729159875127</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5.334414405738052E-2</v>
      </c>
      <c r="E230" s="89">
        <f>E53/'Total Funds Spent &amp; Transferred'!W53</f>
        <v>3.1850292063149453E-2</v>
      </c>
      <c r="F230" s="89">
        <f>F53/'Total Funds Spent &amp; Transferred'!X53</f>
        <v>3.404824305164654E-2</v>
      </c>
      <c r="G230" s="89">
        <f>G53/'Total Funds Spent &amp; Transferred'!Y53</f>
        <v>2.4779782336811957E-2</v>
      </c>
      <c r="H230" s="89">
        <f>H53/'Total Funds Spent &amp; Transferred'!Z53</f>
        <v>2.254524527471433E-2</v>
      </c>
    </row>
    <row r="231" spans="1:8">
      <c r="A231" s="51" t="s">
        <v>157</v>
      </c>
      <c r="B231" s="89">
        <f>B54/'Total Funds Spent &amp; Transferred'!T54</f>
        <v>6.3961177208886411E-3</v>
      </c>
      <c r="C231" s="89">
        <f>C54/'Total Funds Spent &amp; Transferred'!U54</f>
        <v>1.6417216923568997E-3</v>
      </c>
      <c r="D231" s="89">
        <f>D54/'Total Funds Spent &amp; Transferred'!V54</f>
        <v>7.7125729833775591E-3</v>
      </c>
      <c r="E231" s="89">
        <f>E54/'Total Funds Spent &amp; Transferred'!W54</f>
        <v>9.2314229825710987E-3</v>
      </c>
      <c r="F231" s="89">
        <f>F54/'Total Funds Spent &amp; Transferred'!X54</f>
        <v>1.1103472805873794E-2</v>
      </c>
      <c r="G231" s="89">
        <f>G54/'Total Funds Spent &amp; Transferred'!Y54</f>
        <v>1.292352920149455E-2</v>
      </c>
      <c r="H231" s="89">
        <f>H54/'Total Funds Spent &amp; Transferred'!Z54</f>
        <v>1.6469181941052617E-2</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2.6602056082701591E-2</v>
      </c>
      <c r="C233" s="89">
        <f>C56/'Total Funds Spent &amp; Transferred'!U56</f>
        <v>2.6282061403828244E-2</v>
      </c>
      <c r="D233" s="89">
        <f>D56/'Total Funds Spent &amp; Transferred'!V56</f>
        <v>2.5769537615133165E-2</v>
      </c>
      <c r="E233" s="89">
        <f>E56/'Total Funds Spent &amp; Transferred'!W56</f>
        <v>2.5229314247481795E-2</v>
      </c>
      <c r="F233" s="89">
        <f>F56/'Total Funds Spent &amp; Transferred'!X56</f>
        <v>2.8608860858813215E-2</v>
      </c>
      <c r="G233" s="89">
        <f>G56/'Total Funds Spent &amp; Transferred'!Y56</f>
        <v>2.6603941216530438E-2</v>
      </c>
      <c r="H233" s="89">
        <f>H56/'Total Funds Spent &amp; Transferred'!Z56</f>
        <v>2.9655457807921851E-2</v>
      </c>
    </row>
  </sheetData>
  <autoFilter ref="A180:A233" xr:uid="{00000000-0009-0000-0000-000026000000}"/>
  <mergeCells count="33">
    <mergeCell ref="H3:H4"/>
    <mergeCell ref="H62:H63"/>
    <mergeCell ref="H121:H122"/>
    <mergeCell ref="H180:H181"/>
    <mergeCell ref="F180:F181"/>
    <mergeCell ref="F121:F122"/>
    <mergeCell ref="F62:F63"/>
    <mergeCell ref="F3:F4"/>
    <mergeCell ref="G3:G4"/>
    <mergeCell ref="G62:G63"/>
    <mergeCell ref="G121:G122"/>
    <mergeCell ref="G180:G181"/>
    <mergeCell ref="E121:E122"/>
    <mergeCell ref="E62:E63"/>
    <mergeCell ref="E3:E4"/>
    <mergeCell ref="E180:E181"/>
    <mergeCell ref="A1:A2"/>
    <mergeCell ref="A3:A4"/>
    <mergeCell ref="B3:B4"/>
    <mergeCell ref="A62:A63"/>
    <mergeCell ref="B62:B63"/>
    <mergeCell ref="A180:A181"/>
    <mergeCell ref="B180:B181"/>
    <mergeCell ref="A121:A122"/>
    <mergeCell ref="B121:B122"/>
    <mergeCell ref="D3:D4"/>
    <mergeCell ref="D62:D63"/>
    <mergeCell ref="D121:D122"/>
    <mergeCell ref="C3:C4"/>
    <mergeCell ref="C62:C63"/>
    <mergeCell ref="C121:C122"/>
    <mergeCell ref="C180:C181"/>
    <mergeCell ref="D180:D181"/>
  </mergeCells>
  <phoneticPr fontId="39" type="noConversion"/>
  <pageMargins left="0.7" right="0.7" top="0.75" bottom="0.75" header="0.3" footer="0.3"/>
  <pageSetup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59999389629810485"/>
  </sheetPr>
  <dimension ref="A1:O233"/>
  <sheetViews>
    <sheetView topLeftCell="D91" workbookViewId="0">
      <selection activeCell="H123" sqref="H123"/>
    </sheetView>
  </sheetViews>
  <sheetFormatPr defaultColWidth="9.42578125" defaultRowHeight="12.95"/>
  <cols>
    <col min="1" max="1" width="17" style="49" customWidth="1"/>
    <col min="2" max="3" width="11.42578125" style="49" bestFit="1" customWidth="1"/>
    <col min="4" max="4" width="12" style="49" bestFit="1" customWidth="1"/>
    <col min="5" max="5" width="11.42578125" style="49" bestFit="1" customWidth="1"/>
    <col min="6" max="6" width="14.42578125" style="49" bestFit="1" customWidth="1"/>
    <col min="7" max="7" width="11.140625" style="49" customWidth="1"/>
    <col min="8" max="8" width="10.4257812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4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B64+B123</f>
        <v>0</v>
      </c>
      <c r="C5" s="55">
        <f>C64+C123</f>
        <v>0</v>
      </c>
      <c r="D5" s="55">
        <f>D64+D123</f>
        <v>0</v>
      </c>
      <c r="E5" s="55">
        <f>E64+E123</f>
        <v>0</v>
      </c>
      <c r="F5" s="55">
        <v>0</v>
      </c>
      <c r="G5" s="55">
        <f>G64+G123</f>
        <v>0</v>
      </c>
      <c r="H5" s="55">
        <f>H64+H123</f>
        <v>0</v>
      </c>
    </row>
    <row r="6" spans="1:8">
      <c r="A6" s="51" t="s">
        <v>84</v>
      </c>
      <c r="B6" s="55">
        <f t="shared" ref="B6:E56" si="0">B65+B124</f>
        <v>0</v>
      </c>
      <c r="C6" s="55">
        <f t="shared" si="0"/>
        <v>0</v>
      </c>
      <c r="D6" s="55">
        <f t="shared" si="0"/>
        <v>0</v>
      </c>
      <c r="E6" s="55">
        <f t="shared" si="0"/>
        <v>0</v>
      </c>
      <c r="F6" s="55">
        <v>0</v>
      </c>
      <c r="G6" s="55">
        <f t="shared" ref="G6:H6" si="1">G65+G124</f>
        <v>0</v>
      </c>
      <c r="H6" s="55">
        <f t="shared" si="1"/>
        <v>0</v>
      </c>
    </row>
    <row r="7" spans="1:8">
      <c r="A7" s="51" t="s">
        <v>86</v>
      </c>
      <c r="B7" s="55">
        <f t="shared" si="0"/>
        <v>9440558</v>
      </c>
      <c r="C7" s="55">
        <f t="shared" si="0"/>
        <v>3600000</v>
      </c>
      <c r="D7" s="55">
        <f t="shared" si="0"/>
        <v>24955295</v>
      </c>
      <c r="E7" s="55">
        <f t="shared" si="0"/>
        <v>10683899</v>
      </c>
      <c r="F7" s="55">
        <v>15865442</v>
      </c>
      <c r="G7" s="55">
        <f t="shared" ref="G7:H7" si="2">G66+G125</f>
        <v>13930650</v>
      </c>
      <c r="H7" s="55">
        <f t="shared" si="2"/>
        <v>20132306</v>
      </c>
    </row>
    <row r="8" spans="1:8">
      <c r="A8" s="51" t="s">
        <v>88</v>
      </c>
      <c r="B8" s="55">
        <f t="shared" si="0"/>
        <v>0</v>
      </c>
      <c r="C8" s="55">
        <f t="shared" si="0"/>
        <v>0</v>
      </c>
      <c r="D8" s="55">
        <f t="shared" si="0"/>
        <v>0</v>
      </c>
      <c r="E8" s="55">
        <f t="shared" si="0"/>
        <v>0</v>
      </c>
      <c r="F8" s="55">
        <v>0</v>
      </c>
      <c r="G8" s="55">
        <f t="shared" ref="G8:H8" si="3">G67+G126</f>
        <v>0</v>
      </c>
      <c r="H8" s="55">
        <f t="shared" si="3"/>
        <v>0</v>
      </c>
    </row>
    <row r="9" spans="1:8">
      <c r="A9" s="51" t="s">
        <v>74</v>
      </c>
      <c r="B9" s="55">
        <f t="shared" si="0"/>
        <v>0</v>
      </c>
      <c r="C9" s="55">
        <f t="shared" si="0"/>
        <v>0</v>
      </c>
      <c r="D9" s="55">
        <f t="shared" si="0"/>
        <v>0</v>
      </c>
      <c r="E9" s="55">
        <f t="shared" si="0"/>
        <v>0</v>
      </c>
      <c r="F9" s="55">
        <v>200129</v>
      </c>
      <c r="G9" s="55">
        <f t="shared" ref="G9:H9" si="4">G68+G127</f>
        <v>0</v>
      </c>
      <c r="H9" s="55">
        <f t="shared" si="4"/>
        <v>0</v>
      </c>
    </row>
    <row r="10" spans="1:8">
      <c r="A10" s="51" t="s">
        <v>91</v>
      </c>
      <c r="B10" s="55">
        <f t="shared" si="0"/>
        <v>0</v>
      </c>
      <c r="C10" s="55">
        <f t="shared" si="0"/>
        <v>0</v>
      </c>
      <c r="D10" s="55">
        <f t="shared" si="0"/>
        <v>0</v>
      </c>
      <c r="E10" s="55">
        <f t="shared" si="0"/>
        <v>0</v>
      </c>
      <c r="F10" s="55">
        <v>0</v>
      </c>
      <c r="G10" s="55">
        <f t="shared" ref="G10:H10" si="5">G69+G128</f>
        <v>21214</v>
      </c>
      <c r="H10" s="55">
        <f t="shared" si="5"/>
        <v>21214</v>
      </c>
    </row>
    <row r="11" spans="1:8">
      <c r="A11" s="51" t="s">
        <v>93</v>
      </c>
      <c r="B11" s="55">
        <f t="shared" si="0"/>
        <v>0</v>
      </c>
      <c r="C11" s="55">
        <f t="shared" si="0"/>
        <v>0</v>
      </c>
      <c r="D11" s="55">
        <f t="shared" si="0"/>
        <v>0</v>
      </c>
      <c r="E11" s="55">
        <f t="shared" si="0"/>
        <v>0</v>
      </c>
      <c r="F11" s="55">
        <v>0</v>
      </c>
      <c r="G11" s="55">
        <f t="shared" ref="G11:H11" si="6">G70+G129</f>
        <v>0</v>
      </c>
      <c r="H11" s="55">
        <f t="shared" si="6"/>
        <v>0</v>
      </c>
    </row>
    <row r="12" spans="1:8">
      <c r="A12" s="51" t="s">
        <v>95</v>
      </c>
      <c r="B12" s="55">
        <f t="shared" si="0"/>
        <v>0</v>
      </c>
      <c r="C12" s="55">
        <f t="shared" si="0"/>
        <v>0</v>
      </c>
      <c r="D12" s="55">
        <f t="shared" si="0"/>
        <v>0</v>
      </c>
      <c r="E12" s="55">
        <f t="shared" si="0"/>
        <v>0</v>
      </c>
      <c r="F12" s="55">
        <v>0</v>
      </c>
      <c r="G12" s="55">
        <f t="shared" ref="G12:H12" si="7">G71+G130</f>
        <v>0</v>
      </c>
      <c r="H12" s="55">
        <f t="shared" si="7"/>
        <v>0</v>
      </c>
    </row>
    <row r="13" spans="1:8">
      <c r="A13" s="51" t="s">
        <v>97</v>
      </c>
      <c r="B13" s="55">
        <f t="shared" si="0"/>
        <v>0</v>
      </c>
      <c r="C13" s="55">
        <f t="shared" si="0"/>
        <v>0</v>
      </c>
      <c r="D13" s="55">
        <f t="shared" si="0"/>
        <v>0</v>
      </c>
      <c r="E13" s="55">
        <f t="shared" si="0"/>
        <v>0</v>
      </c>
      <c r="F13" s="55">
        <v>0</v>
      </c>
      <c r="G13" s="55">
        <f t="shared" ref="G13:H13" si="8">G72+G131</f>
        <v>0</v>
      </c>
      <c r="H13" s="55">
        <f t="shared" si="8"/>
        <v>0</v>
      </c>
    </row>
    <row r="14" spans="1:8">
      <c r="A14" s="51" t="s">
        <v>99</v>
      </c>
      <c r="B14" s="55">
        <f t="shared" si="0"/>
        <v>1600571</v>
      </c>
      <c r="C14" s="55">
        <f t="shared" si="0"/>
        <v>839285</v>
      </c>
      <c r="D14" s="55">
        <f t="shared" si="0"/>
        <v>1929011</v>
      </c>
      <c r="E14" s="55">
        <f t="shared" si="0"/>
        <v>2794452</v>
      </c>
      <c r="F14" s="55">
        <v>-149869</v>
      </c>
      <c r="G14" s="55">
        <f t="shared" ref="G14:H14" si="9">G73+G132</f>
        <v>404222</v>
      </c>
      <c r="H14" s="55">
        <f t="shared" si="9"/>
        <v>282280</v>
      </c>
    </row>
    <row r="15" spans="1:8">
      <c r="A15" s="51" t="s">
        <v>101</v>
      </c>
      <c r="B15" s="55">
        <f t="shared" si="0"/>
        <v>14651246</v>
      </c>
      <c r="C15" s="55">
        <f t="shared" si="0"/>
        <v>16544039</v>
      </c>
      <c r="D15" s="55">
        <f t="shared" si="0"/>
        <v>14639961</v>
      </c>
      <c r="E15" s="55">
        <f t="shared" si="0"/>
        <v>13702643</v>
      </c>
      <c r="F15" s="55">
        <v>957450</v>
      </c>
      <c r="G15" s="55">
        <f t="shared" ref="G15:H15" si="10">G74+G133</f>
        <v>12195825</v>
      </c>
      <c r="H15" s="55">
        <f t="shared" si="10"/>
        <v>11335661</v>
      </c>
    </row>
    <row r="16" spans="1:8">
      <c r="A16" s="51" t="s">
        <v>102</v>
      </c>
      <c r="B16" s="55">
        <f t="shared" si="0"/>
        <v>132000</v>
      </c>
      <c r="C16" s="55">
        <f t="shared" si="0"/>
        <v>132000</v>
      </c>
      <c r="D16" s="55">
        <f t="shared" si="0"/>
        <v>0</v>
      </c>
      <c r="E16" s="55">
        <f t="shared" si="0"/>
        <v>0</v>
      </c>
      <c r="F16" s="55">
        <v>0</v>
      </c>
      <c r="G16" s="55">
        <f t="shared" ref="G16:H16" si="11">G75+G134</f>
        <v>0</v>
      </c>
      <c r="H16" s="55">
        <f t="shared" si="11"/>
        <v>0</v>
      </c>
    </row>
    <row r="17" spans="1:8">
      <c r="A17" s="51" t="s">
        <v>103</v>
      </c>
      <c r="B17" s="55">
        <f t="shared" si="0"/>
        <v>0</v>
      </c>
      <c r="C17" s="55">
        <f t="shared" si="0"/>
        <v>0</v>
      </c>
      <c r="D17" s="55">
        <f t="shared" si="0"/>
        <v>0</v>
      </c>
      <c r="E17" s="55">
        <f t="shared" si="0"/>
        <v>0</v>
      </c>
      <c r="F17" s="55">
        <v>0</v>
      </c>
      <c r="G17" s="55">
        <f t="shared" ref="G17:H17" si="12">G76+G135</f>
        <v>0</v>
      </c>
      <c r="H17" s="55">
        <f t="shared" si="12"/>
        <v>0</v>
      </c>
    </row>
    <row r="18" spans="1:8">
      <c r="A18" s="51" t="s">
        <v>104</v>
      </c>
      <c r="B18" s="55">
        <f t="shared" si="0"/>
        <v>0</v>
      </c>
      <c r="C18" s="55">
        <f t="shared" si="0"/>
        <v>0</v>
      </c>
      <c r="D18" s="55">
        <f t="shared" si="0"/>
        <v>0</v>
      </c>
      <c r="E18" s="55">
        <f t="shared" si="0"/>
        <v>0</v>
      </c>
      <c r="F18" s="55">
        <v>0</v>
      </c>
      <c r="G18" s="55">
        <f t="shared" ref="G18:H18" si="13">G77+G136</f>
        <v>0</v>
      </c>
      <c r="H18" s="55">
        <f t="shared" si="13"/>
        <v>0</v>
      </c>
    </row>
    <row r="19" spans="1:8">
      <c r="A19" s="51" t="s">
        <v>105</v>
      </c>
      <c r="B19" s="55">
        <f t="shared" si="0"/>
        <v>0</v>
      </c>
      <c r="C19" s="55">
        <f t="shared" si="0"/>
        <v>0</v>
      </c>
      <c r="D19" s="55">
        <f t="shared" si="0"/>
        <v>0</v>
      </c>
      <c r="E19" s="55">
        <f t="shared" si="0"/>
        <v>0</v>
      </c>
      <c r="F19" s="55">
        <v>0</v>
      </c>
      <c r="G19" s="55">
        <f t="shared" ref="G19:H19" si="14">G78+G137</f>
        <v>0</v>
      </c>
      <c r="H19" s="55">
        <f t="shared" si="14"/>
        <v>0</v>
      </c>
    </row>
    <row r="20" spans="1:8">
      <c r="A20" s="51" t="s">
        <v>107</v>
      </c>
      <c r="B20" s="55">
        <f t="shared" si="0"/>
        <v>0</v>
      </c>
      <c r="C20" s="55">
        <f t="shared" si="0"/>
        <v>0</v>
      </c>
      <c r="D20" s="55">
        <f t="shared" si="0"/>
        <v>0</v>
      </c>
      <c r="E20" s="55">
        <f t="shared" si="0"/>
        <v>0</v>
      </c>
      <c r="F20" s="55">
        <v>0</v>
      </c>
      <c r="G20" s="55">
        <f t="shared" ref="G20:H20" si="15">G79+G138</f>
        <v>0</v>
      </c>
      <c r="H20" s="55">
        <f t="shared" si="15"/>
        <v>0</v>
      </c>
    </row>
    <row r="21" spans="1:8">
      <c r="A21" s="51" t="s">
        <v>76</v>
      </c>
      <c r="B21" s="55">
        <f t="shared" si="0"/>
        <v>0</v>
      </c>
      <c r="C21" s="55">
        <f t="shared" si="0"/>
        <v>0</v>
      </c>
      <c r="D21" s="55">
        <f t="shared" si="0"/>
        <v>0</v>
      </c>
      <c r="E21" s="55">
        <f t="shared" si="0"/>
        <v>0</v>
      </c>
      <c r="F21" s="55">
        <v>0</v>
      </c>
      <c r="G21" s="55">
        <f t="shared" ref="G21:H21" si="16">G80+G139</f>
        <v>0</v>
      </c>
      <c r="H21" s="55">
        <f t="shared" si="16"/>
        <v>0</v>
      </c>
    </row>
    <row r="22" spans="1:8">
      <c r="A22" s="51" t="s">
        <v>110</v>
      </c>
      <c r="B22" s="55">
        <f t="shared" si="0"/>
        <v>0</v>
      </c>
      <c r="C22" s="55">
        <f t="shared" si="0"/>
        <v>0</v>
      </c>
      <c r="D22" s="55">
        <f t="shared" si="0"/>
        <v>0</v>
      </c>
      <c r="E22" s="55">
        <f t="shared" si="0"/>
        <v>0</v>
      </c>
      <c r="F22" s="55">
        <v>0</v>
      </c>
      <c r="G22" s="55">
        <f t="shared" ref="G22:H22" si="17">G81+G140</f>
        <v>0</v>
      </c>
      <c r="H22" s="55">
        <f t="shared" si="17"/>
        <v>0</v>
      </c>
    </row>
    <row r="23" spans="1:8">
      <c r="A23" s="51" t="s">
        <v>111</v>
      </c>
      <c r="B23" s="55">
        <f t="shared" si="0"/>
        <v>0</v>
      </c>
      <c r="C23" s="55">
        <f t="shared" si="0"/>
        <v>0</v>
      </c>
      <c r="D23" s="55">
        <f t="shared" si="0"/>
        <v>0</v>
      </c>
      <c r="E23" s="55">
        <f t="shared" si="0"/>
        <v>0</v>
      </c>
      <c r="F23" s="55">
        <v>0</v>
      </c>
      <c r="G23" s="55">
        <f t="shared" ref="G23:H23" si="18">G82+G141</f>
        <v>0</v>
      </c>
      <c r="H23" s="55">
        <f t="shared" si="18"/>
        <v>0</v>
      </c>
    </row>
    <row r="24" spans="1:8">
      <c r="A24" s="51" t="s">
        <v>113</v>
      </c>
      <c r="B24" s="55">
        <f t="shared" si="0"/>
        <v>0</v>
      </c>
      <c r="C24" s="55">
        <f t="shared" si="0"/>
        <v>0</v>
      </c>
      <c r="D24" s="55">
        <f t="shared" si="0"/>
        <v>0</v>
      </c>
      <c r="E24" s="55">
        <f t="shared" si="0"/>
        <v>0</v>
      </c>
      <c r="F24" s="55">
        <v>0</v>
      </c>
      <c r="G24" s="55">
        <f t="shared" ref="G24:H24" si="19">G83+G142</f>
        <v>0</v>
      </c>
      <c r="H24" s="55">
        <f t="shared" si="19"/>
        <v>0</v>
      </c>
    </row>
    <row r="25" spans="1:8">
      <c r="A25" s="51" t="s">
        <v>78</v>
      </c>
      <c r="B25" s="55">
        <f t="shared" si="0"/>
        <v>0</v>
      </c>
      <c r="C25" s="55">
        <f t="shared" si="0"/>
        <v>0</v>
      </c>
      <c r="D25" s="55">
        <f t="shared" si="0"/>
        <v>0</v>
      </c>
      <c r="E25" s="55">
        <f t="shared" si="0"/>
        <v>4572148</v>
      </c>
      <c r="F25" s="55">
        <v>0</v>
      </c>
      <c r="G25" s="55">
        <f t="shared" ref="G25:H25" si="20">G84+G143</f>
        <v>0</v>
      </c>
      <c r="H25" s="55">
        <f t="shared" si="20"/>
        <v>0</v>
      </c>
    </row>
    <row r="26" spans="1:8">
      <c r="A26" s="51" t="s">
        <v>116</v>
      </c>
      <c r="B26" s="55">
        <f t="shared" si="0"/>
        <v>0</v>
      </c>
      <c r="C26" s="55">
        <f t="shared" si="0"/>
        <v>0</v>
      </c>
      <c r="D26" s="55">
        <f t="shared" si="0"/>
        <v>0</v>
      </c>
      <c r="E26" s="55">
        <f t="shared" si="0"/>
        <v>0</v>
      </c>
      <c r="F26" s="55">
        <v>0</v>
      </c>
      <c r="G26" s="55">
        <f t="shared" ref="G26:H26" si="21">G85+G144</f>
        <v>0</v>
      </c>
      <c r="H26" s="55">
        <f t="shared" si="21"/>
        <v>0</v>
      </c>
    </row>
    <row r="27" spans="1:8">
      <c r="A27" s="51" t="s">
        <v>117</v>
      </c>
      <c r="B27" s="55">
        <f t="shared" si="0"/>
        <v>0</v>
      </c>
      <c r="C27" s="55">
        <f t="shared" si="0"/>
        <v>0</v>
      </c>
      <c r="D27" s="55">
        <f t="shared" si="0"/>
        <v>0</v>
      </c>
      <c r="E27" s="55">
        <f t="shared" si="0"/>
        <v>0</v>
      </c>
      <c r="F27" s="55">
        <v>0</v>
      </c>
      <c r="G27" s="55">
        <f t="shared" ref="G27:H27" si="22">G86+G145</f>
        <v>0</v>
      </c>
      <c r="H27" s="55">
        <f t="shared" si="22"/>
        <v>0</v>
      </c>
    </row>
    <row r="28" spans="1:8">
      <c r="A28" s="51" t="s">
        <v>77</v>
      </c>
      <c r="B28" s="55">
        <f t="shared" si="0"/>
        <v>0</v>
      </c>
      <c r="C28" s="55">
        <f t="shared" si="0"/>
        <v>0</v>
      </c>
      <c r="D28" s="55">
        <f t="shared" si="0"/>
        <v>0</v>
      </c>
      <c r="E28" s="55">
        <f t="shared" si="0"/>
        <v>0</v>
      </c>
      <c r="F28" s="55">
        <v>0</v>
      </c>
      <c r="G28" s="55">
        <f t="shared" ref="G28:H28" si="23">G87+G146</f>
        <v>0</v>
      </c>
      <c r="H28" s="55">
        <f t="shared" si="23"/>
        <v>0</v>
      </c>
    </row>
    <row r="29" spans="1:8">
      <c r="A29" s="51" t="s">
        <v>120</v>
      </c>
      <c r="B29" s="55">
        <f t="shared" si="0"/>
        <v>0</v>
      </c>
      <c r="C29" s="55">
        <f t="shared" si="0"/>
        <v>0</v>
      </c>
      <c r="D29" s="55">
        <f t="shared" si="0"/>
        <v>0</v>
      </c>
      <c r="E29" s="55">
        <f t="shared" si="0"/>
        <v>0</v>
      </c>
      <c r="F29" s="55">
        <v>0</v>
      </c>
      <c r="G29" s="55">
        <f t="shared" ref="G29:H29" si="24">G88+G147</f>
        <v>0</v>
      </c>
      <c r="H29" s="55">
        <f t="shared" si="24"/>
        <v>0</v>
      </c>
    </row>
    <row r="30" spans="1:8">
      <c r="A30" s="51" t="s">
        <v>122</v>
      </c>
      <c r="B30" s="55">
        <f t="shared" si="0"/>
        <v>0</v>
      </c>
      <c r="C30" s="55">
        <f t="shared" si="0"/>
        <v>0</v>
      </c>
      <c r="D30" s="55">
        <f t="shared" si="0"/>
        <v>0</v>
      </c>
      <c r="E30" s="55">
        <f t="shared" si="0"/>
        <v>0</v>
      </c>
      <c r="F30" s="55">
        <v>0</v>
      </c>
      <c r="G30" s="55">
        <f t="shared" ref="G30:H30" si="25">G89+G148</f>
        <v>0</v>
      </c>
      <c r="H30" s="55">
        <f t="shared" si="25"/>
        <v>0</v>
      </c>
    </row>
    <row r="31" spans="1:8">
      <c r="A31" s="51" t="s">
        <v>124</v>
      </c>
      <c r="B31" s="55">
        <f t="shared" si="0"/>
        <v>0</v>
      </c>
      <c r="C31" s="55">
        <f t="shared" si="0"/>
        <v>0</v>
      </c>
      <c r="D31" s="55">
        <f t="shared" si="0"/>
        <v>0</v>
      </c>
      <c r="E31" s="55">
        <f t="shared" si="0"/>
        <v>0</v>
      </c>
      <c r="F31" s="55">
        <v>0</v>
      </c>
      <c r="G31" s="55">
        <f t="shared" ref="G31:H31" si="26">G90+G149</f>
        <v>0</v>
      </c>
      <c r="H31" s="55">
        <f t="shared" si="26"/>
        <v>0</v>
      </c>
    </row>
    <row r="32" spans="1:8">
      <c r="A32" s="51" t="s">
        <v>126</v>
      </c>
      <c r="B32" s="55">
        <f t="shared" si="0"/>
        <v>0</v>
      </c>
      <c r="C32" s="55">
        <f t="shared" si="0"/>
        <v>0</v>
      </c>
      <c r="D32" s="55">
        <f t="shared" si="0"/>
        <v>0</v>
      </c>
      <c r="E32" s="55">
        <f t="shared" si="0"/>
        <v>0</v>
      </c>
      <c r="F32" s="55">
        <v>0</v>
      </c>
      <c r="G32" s="55">
        <f t="shared" ref="G32:H32" si="27">G91+G150</f>
        <v>0</v>
      </c>
      <c r="H32" s="55">
        <f t="shared" si="27"/>
        <v>0</v>
      </c>
    </row>
    <row r="33" spans="1:8">
      <c r="A33" s="51" t="s">
        <v>127</v>
      </c>
      <c r="B33" s="55">
        <f t="shared" si="0"/>
        <v>0</v>
      </c>
      <c r="C33" s="55">
        <f t="shared" si="0"/>
        <v>0</v>
      </c>
      <c r="D33" s="55">
        <f t="shared" si="0"/>
        <v>0</v>
      </c>
      <c r="E33" s="55">
        <f t="shared" si="0"/>
        <v>3207919</v>
      </c>
      <c r="F33" s="55">
        <v>0</v>
      </c>
      <c r="G33" s="55">
        <f t="shared" ref="G33:H33" si="28">G92+G151</f>
        <v>0</v>
      </c>
      <c r="H33" s="55">
        <f t="shared" si="28"/>
        <v>0</v>
      </c>
    </row>
    <row r="34" spans="1:8">
      <c r="A34" s="51" t="s">
        <v>128</v>
      </c>
      <c r="B34" s="55">
        <f t="shared" si="0"/>
        <v>0</v>
      </c>
      <c r="C34" s="55">
        <f t="shared" si="0"/>
        <v>0</v>
      </c>
      <c r="D34" s="55">
        <f t="shared" si="0"/>
        <v>0</v>
      </c>
      <c r="E34" s="55">
        <f t="shared" si="0"/>
        <v>0</v>
      </c>
      <c r="F34" s="55">
        <v>0</v>
      </c>
      <c r="G34" s="55">
        <f t="shared" ref="G34:H34" si="29">G93+G152</f>
        <v>0</v>
      </c>
      <c r="H34" s="55">
        <f t="shared" si="29"/>
        <v>0</v>
      </c>
    </row>
    <row r="35" spans="1:8">
      <c r="A35" s="51" t="s">
        <v>130</v>
      </c>
      <c r="B35" s="55">
        <f t="shared" si="0"/>
        <v>0</v>
      </c>
      <c r="C35" s="55">
        <f t="shared" si="0"/>
        <v>0</v>
      </c>
      <c r="D35" s="55">
        <f t="shared" si="0"/>
        <v>0</v>
      </c>
      <c r="E35" s="55">
        <f t="shared" si="0"/>
        <v>0</v>
      </c>
      <c r="F35" s="55">
        <v>0</v>
      </c>
      <c r="G35" s="55">
        <f t="shared" ref="G35:H35" si="30">G94+G153</f>
        <v>0</v>
      </c>
      <c r="H35" s="55">
        <f t="shared" si="30"/>
        <v>0</v>
      </c>
    </row>
    <row r="36" spans="1:8">
      <c r="A36" s="51" t="s">
        <v>131</v>
      </c>
      <c r="B36" s="55">
        <f t="shared" si="0"/>
        <v>0</v>
      </c>
      <c r="C36" s="55">
        <f t="shared" si="0"/>
        <v>0</v>
      </c>
      <c r="D36" s="55">
        <f t="shared" si="0"/>
        <v>0</v>
      </c>
      <c r="E36" s="55">
        <f t="shared" si="0"/>
        <v>0</v>
      </c>
      <c r="F36" s="55">
        <v>0</v>
      </c>
      <c r="G36" s="55">
        <f t="shared" ref="G36:H36" si="31">G95+G154</f>
        <v>0</v>
      </c>
      <c r="H36" s="55">
        <f t="shared" si="31"/>
        <v>0</v>
      </c>
    </row>
    <row r="37" spans="1:8">
      <c r="A37" s="51" t="s">
        <v>132</v>
      </c>
      <c r="B37" s="55">
        <f t="shared" si="0"/>
        <v>0</v>
      </c>
      <c r="C37" s="55">
        <f t="shared" si="0"/>
        <v>0</v>
      </c>
      <c r="D37" s="55">
        <f t="shared" si="0"/>
        <v>0</v>
      </c>
      <c r="E37" s="55">
        <f t="shared" si="0"/>
        <v>0</v>
      </c>
      <c r="F37" s="55">
        <v>0</v>
      </c>
      <c r="G37" s="55">
        <f t="shared" ref="G37:H37" si="32">G96+G155</f>
        <v>0</v>
      </c>
      <c r="H37" s="55">
        <f t="shared" si="32"/>
        <v>0</v>
      </c>
    </row>
    <row r="38" spans="1:8">
      <c r="A38" s="51" t="s">
        <v>75</v>
      </c>
      <c r="B38" s="55">
        <f t="shared" si="0"/>
        <v>446706</v>
      </c>
      <c r="C38" s="55">
        <f t="shared" si="0"/>
        <v>435711</v>
      </c>
      <c r="D38" s="55">
        <f t="shared" si="0"/>
        <v>332091</v>
      </c>
      <c r="E38" s="55">
        <f t="shared" si="0"/>
        <v>435395</v>
      </c>
      <c r="F38" s="55">
        <v>5309</v>
      </c>
      <c r="G38" s="55">
        <f t="shared" ref="G38:H38" si="33">G97+G156</f>
        <v>325745</v>
      </c>
      <c r="H38" s="55">
        <f t="shared" si="33"/>
        <v>339014</v>
      </c>
    </row>
    <row r="39" spans="1:8">
      <c r="A39" s="51" t="s">
        <v>133</v>
      </c>
      <c r="B39" s="55">
        <f t="shared" si="0"/>
        <v>0</v>
      </c>
      <c r="C39" s="55">
        <f t="shared" si="0"/>
        <v>0</v>
      </c>
      <c r="D39" s="55">
        <f t="shared" si="0"/>
        <v>0</v>
      </c>
      <c r="E39" s="55">
        <f t="shared" si="0"/>
        <v>0</v>
      </c>
      <c r="F39" s="55">
        <v>0</v>
      </c>
      <c r="G39" s="55">
        <f t="shared" ref="G39:H39" si="34">G98+G157</f>
        <v>0</v>
      </c>
      <c r="H39" s="55">
        <f t="shared" si="34"/>
        <v>0</v>
      </c>
    </row>
    <row r="40" spans="1:8">
      <c r="A40" s="51" t="s">
        <v>134</v>
      </c>
      <c r="B40" s="55">
        <f t="shared" si="0"/>
        <v>0</v>
      </c>
      <c r="C40" s="55">
        <f t="shared" si="0"/>
        <v>0</v>
      </c>
      <c r="D40" s="55">
        <f t="shared" si="0"/>
        <v>0</v>
      </c>
      <c r="E40" s="55">
        <f t="shared" si="0"/>
        <v>0</v>
      </c>
      <c r="F40" s="55">
        <v>0</v>
      </c>
      <c r="G40" s="55">
        <f t="shared" ref="G40:H40" si="35">G99+G158</f>
        <v>0</v>
      </c>
      <c r="H40" s="55">
        <f t="shared" si="35"/>
        <v>0</v>
      </c>
    </row>
    <row r="41" spans="1:8">
      <c r="A41" s="51" t="s">
        <v>136</v>
      </c>
      <c r="B41" s="55">
        <f t="shared" si="0"/>
        <v>0</v>
      </c>
      <c r="C41" s="55">
        <f t="shared" si="0"/>
        <v>0</v>
      </c>
      <c r="D41" s="55">
        <f t="shared" si="0"/>
        <v>0</v>
      </c>
      <c r="E41" s="55">
        <f t="shared" si="0"/>
        <v>0</v>
      </c>
      <c r="F41" s="55">
        <v>0</v>
      </c>
      <c r="G41" s="55">
        <f t="shared" ref="G41:H41" si="36">G100+G159</f>
        <v>0</v>
      </c>
      <c r="H41" s="55">
        <f t="shared" si="36"/>
        <v>0</v>
      </c>
    </row>
    <row r="42" spans="1:8">
      <c r="A42" s="51" t="s">
        <v>145</v>
      </c>
      <c r="B42" s="55">
        <f t="shared" si="0"/>
        <v>0</v>
      </c>
      <c r="C42" s="55">
        <f t="shared" si="0"/>
        <v>0</v>
      </c>
      <c r="D42" s="55">
        <f t="shared" si="0"/>
        <v>0</v>
      </c>
      <c r="E42" s="55">
        <f t="shared" si="0"/>
        <v>0</v>
      </c>
      <c r="F42" s="55">
        <v>0</v>
      </c>
      <c r="G42" s="55">
        <f t="shared" ref="G42:H42" si="37">G101+G160</f>
        <v>0</v>
      </c>
      <c r="H42" s="55">
        <f t="shared" si="37"/>
        <v>0</v>
      </c>
    </row>
    <row r="43" spans="1:8">
      <c r="A43" s="51" t="s">
        <v>138</v>
      </c>
      <c r="B43" s="55">
        <f t="shared" si="0"/>
        <v>0</v>
      </c>
      <c r="C43" s="55">
        <f t="shared" si="0"/>
        <v>0</v>
      </c>
      <c r="D43" s="55">
        <f t="shared" si="0"/>
        <v>0</v>
      </c>
      <c r="E43" s="55">
        <f t="shared" si="0"/>
        <v>0</v>
      </c>
      <c r="F43" s="55">
        <v>0</v>
      </c>
      <c r="G43" s="55">
        <f t="shared" ref="G43:H43" si="38">G102+G161</f>
        <v>0</v>
      </c>
      <c r="H43" s="55">
        <f t="shared" si="38"/>
        <v>0</v>
      </c>
    </row>
    <row r="44" spans="1:8">
      <c r="A44" s="51" t="s">
        <v>140</v>
      </c>
      <c r="B44" s="55">
        <f t="shared" si="0"/>
        <v>0</v>
      </c>
      <c r="C44" s="55">
        <f t="shared" si="0"/>
        <v>0</v>
      </c>
      <c r="D44" s="55">
        <f t="shared" si="0"/>
        <v>0</v>
      </c>
      <c r="E44" s="55">
        <f t="shared" si="0"/>
        <v>0</v>
      </c>
      <c r="F44" s="55">
        <v>0</v>
      </c>
      <c r="G44" s="55">
        <f t="shared" ref="G44:H44" si="39">G103+G162</f>
        <v>0</v>
      </c>
      <c r="H44" s="55">
        <f t="shared" si="39"/>
        <v>0</v>
      </c>
    </row>
    <row r="45" spans="1:8">
      <c r="A45" s="51" t="s">
        <v>142</v>
      </c>
      <c r="B45" s="55">
        <f t="shared" si="0"/>
        <v>0</v>
      </c>
      <c r="C45" s="55">
        <f t="shared" si="0"/>
        <v>0</v>
      </c>
      <c r="D45" s="55">
        <f t="shared" si="0"/>
        <v>0</v>
      </c>
      <c r="E45" s="55">
        <f t="shared" si="0"/>
        <v>0</v>
      </c>
      <c r="F45" s="55">
        <v>0</v>
      </c>
      <c r="G45" s="55">
        <f t="shared" ref="G45:H45" si="40">G104+G163</f>
        <v>0</v>
      </c>
      <c r="H45" s="55">
        <f t="shared" si="40"/>
        <v>7</v>
      </c>
    </row>
    <row r="46" spans="1:8">
      <c r="A46" s="51" t="s">
        <v>144</v>
      </c>
      <c r="B46" s="55">
        <f t="shared" si="0"/>
        <v>0</v>
      </c>
      <c r="C46" s="55">
        <f t="shared" si="0"/>
        <v>0</v>
      </c>
      <c r="D46" s="55">
        <f t="shared" si="0"/>
        <v>0</v>
      </c>
      <c r="E46" s="55">
        <f t="shared" si="0"/>
        <v>0</v>
      </c>
      <c r="F46" s="55">
        <v>0</v>
      </c>
      <c r="G46" s="55">
        <f t="shared" ref="G46:H46" si="41">G105+G164</f>
        <v>0</v>
      </c>
      <c r="H46" s="55">
        <f t="shared" si="41"/>
        <v>0</v>
      </c>
    </row>
    <row r="47" spans="1:8">
      <c r="A47" s="51" t="s">
        <v>146</v>
      </c>
      <c r="B47" s="55">
        <f t="shared" si="0"/>
        <v>0</v>
      </c>
      <c r="C47" s="55">
        <f t="shared" si="0"/>
        <v>0</v>
      </c>
      <c r="D47" s="55">
        <f t="shared" si="0"/>
        <v>0</v>
      </c>
      <c r="E47" s="55">
        <f t="shared" si="0"/>
        <v>0</v>
      </c>
      <c r="F47" s="55">
        <v>0</v>
      </c>
      <c r="G47" s="55">
        <f t="shared" ref="G47:H47" si="42">G106+G165</f>
        <v>0</v>
      </c>
      <c r="H47" s="55">
        <f t="shared" si="42"/>
        <v>0</v>
      </c>
    </row>
    <row r="48" spans="1:8">
      <c r="A48" s="51" t="s">
        <v>148</v>
      </c>
      <c r="B48" s="55">
        <f t="shared" si="0"/>
        <v>0</v>
      </c>
      <c r="C48" s="55">
        <f t="shared" si="0"/>
        <v>0</v>
      </c>
      <c r="D48" s="55">
        <f t="shared" si="0"/>
        <v>0</v>
      </c>
      <c r="E48" s="55">
        <f t="shared" si="0"/>
        <v>0</v>
      </c>
      <c r="F48" s="55">
        <v>0</v>
      </c>
      <c r="G48" s="55">
        <f t="shared" ref="G48:H48" si="43">G107+G166</f>
        <v>0</v>
      </c>
      <c r="H48" s="55">
        <f t="shared" si="43"/>
        <v>0</v>
      </c>
    </row>
    <row r="49" spans="1:15">
      <c r="A49" s="51" t="s">
        <v>150</v>
      </c>
      <c r="B49" s="55">
        <f t="shared" si="0"/>
        <v>0</v>
      </c>
      <c r="C49" s="55">
        <f t="shared" si="0"/>
        <v>0</v>
      </c>
      <c r="D49" s="55">
        <f t="shared" si="0"/>
        <v>0</v>
      </c>
      <c r="E49" s="55">
        <f t="shared" si="0"/>
        <v>0</v>
      </c>
      <c r="F49" s="55">
        <v>0</v>
      </c>
      <c r="G49" s="55">
        <f t="shared" ref="G49:H49" si="44">G108+G167</f>
        <v>0</v>
      </c>
      <c r="H49" s="55">
        <f t="shared" si="44"/>
        <v>0</v>
      </c>
    </row>
    <row r="50" spans="1:15">
      <c r="A50" s="51" t="s">
        <v>152</v>
      </c>
      <c r="B50" s="55">
        <f t="shared" si="0"/>
        <v>0</v>
      </c>
      <c r="C50" s="55">
        <f t="shared" si="0"/>
        <v>0</v>
      </c>
      <c r="D50" s="55">
        <f t="shared" si="0"/>
        <v>0</v>
      </c>
      <c r="E50" s="55">
        <f t="shared" si="0"/>
        <v>0</v>
      </c>
      <c r="F50" s="55">
        <v>0</v>
      </c>
      <c r="G50" s="55">
        <f t="shared" ref="G50:H50" si="45">G109+G168</f>
        <v>0</v>
      </c>
      <c r="H50" s="55">
        <f t="shared" si="45"/>
        <v>0</v>
      </c>
    </row>
    <row r="51" spans="1:15">
      <c r="A51" s="51" t="s">
        <v>153</v>
      </c>
      <c r="B51" s="55">
        <f t="shared" si="0"/>
        <v>0</v>
      </c>
      <c r="C51" s="55">
        <f t="shared" si="0"/>
        <v>0</v>
      </c>
      <c r="D51" s="55">
        <f t="shared" si="0"/>
        <v>0</v>
      </c>
      <c r="E51" s="55">
        <f t="shared" si="0"/>
        <v>0</v>
      </c>
      <c r="F51" s="55">
        <v>0</v>
      </c>
      <c r="G51" s="55">
        <f t="shared" ref="G51:H51" si="46">G110+G169</f>
        <v>0</v>
      </c>
      <c r="H51" s="55">
        <f t="shared" si="46"/>
        <v>0</v>
      </c>
    </row>
    <row r="52" spans="1:15">
      <c r="A52" s="51" t="s">
        <v>154</v>
      </c>
      <c r="B52" s="55">
        <f t="shared" si="0"/>
        <v>0</v>
      </c>
      <c r="C52" s="55">
        <f t="shared" si="0"/>
        <v>0</v>
      </c>
      <c r="D52" s="55">
        <f t="shared" si="0"/>
        <v>0</v>
      </c>
      <c r="E52" s="55">
        <f t="shared" si="0"/>
        <v>0</v>
      </c>
      <c r="F52" s="55">
        <v>0</v>
      </c>
      <c r="G52" s="55">
        <f t="shared" ref="G52:H52" si="47">G111+G170</f>
        <v>0</v>
      </c>
      <c r="H52" s="55">
        <f t="shared" si="47"/>
        <v>0</v>
      </c>
    </row>
    <row r="53" spans="1:15">
      <c r="A53" s="51" t="s">
        <v>155</v>
      </c>
      <c r="B53" s="55">
        <f t="shared" si="0"/>
        <v>0</v>
      </c>
      <c r="C53" s="55">
        <f t="shared" si="0"/>
        <v>0</v>
      </c>
      <c r="D53" s="55">
        <f t="shared" si="0"/>
        <v>0</v>
      </c>
      <c r="E53" s="55">
        <f t="shared" si="0"/>
        <v>0</v>
      </c>
      <c r="F53" s="55">
        <v>0</v>
      </c>
      <c r="G53" s="55">
        <f t="shared" ref="G53:H53" si="48">G112+G171</f>
        <v>0</v>
      </c>
      <c r="H53" s="55">
        <f t="shared" si="48"/>
        <v>0</v>
      </c>
    </row>
    <row r="54" spans="1:15">
      <c r="A54" s="51" t="s">
        <v>157</v>
      </c>
      <c r="B54" s="55">
        <f t="shared" si="0"/>
        <v>0</v>
      </c>
      <c r="C54" s="55">
        <f t="shared" si="0"/>
        <v>0</v>
      </c>
      <c r="D54" s="55">
        <f t="shared" si="0"/>
        <v>0</v>
      </c>
      <c r="E54" s="55">
        <f t="shared" si="0"/>
        <v>0</v>
      </c>
      <c r="F54" s="55">
        <v>0</v>
      </c>
      <c r="G54" s="55">
        <f t="shared" ref="G54:H54" si="49">G113+G172</f>
        <v>0</v>
      </c>
      <c r="H54" s="55">
        <f t="shared" si="49"/>
        <v>0</v>
      </c>
    </row>
    <row r="55" spans="1:15">
      <c r="A55" s="51" t="s">
        <v>158</v>
      </c>
      <c r="B55" s="55">
        <f t="shared" si="0"/>
        <v>0</v>
      </c>
      <c r="C55" s="55">
        <f t="shared" si="0"/>
        <v>0</v>
      </c>
      <c r="D55" s="55">
        <f t="shared" si="0"/>
        <v>0</v>
      </c>
      <c r="E55" s="55">
        <f t="shared" si="0"/>
        <v>0</v>
      </c>
      <c r="F55" s="55">
        <v>0</v>
      </c>
      <c r="G55" s="55">
        <f t="shared" ref="G55:H55" si="50">G114+G173</f>
        <v>0</v>
      </c>
      <c r="H55" s="55">
        <f t="shared" si="50"/>
        <v>0</v>
      </c>
    </row>
    <row r="56" spans="1:15">
      <c r="A56" s="59" t="s">
        <v>159</v>
      </c>
      <c r="B56" s="55">
        <f t="shared" si="0"/>
        <v>26271081</v>
      </c>
      <c r="C56" s="55">
        <f t="shared" si="0"/>
        <v>21551035</v>
      </c>
      <c r="D56" s="55">
        <f t="shared" si="0"/>
        <v>41856358</v>
      </c>
      <c r="E56" s="55">
        <f t="shared" si="0"/>
        <v>35396456</v>
      </c>
      <c r="F56" s="55">
        <f t="shared" ref="F56:G56" si="51">F115+F174</f>
        <v>31198002</v>
      </c>
      <c r="G56" s="55">
        <f t="shared" si="51"/>
        <v>26877656</v>
      </c>
      <c r="H56" s="55">
        <f t="shared" ref="H56" si="52">H115+H174</f>
        <v>32110482</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49">
        <v>0</v>
      </c>
      <c r="E64" s="49">
        <v>0</v>
      </c>
      <c r="F64" s="49">
        <v>0</v>
      </c>
      <c r="G64" s="49">
        <v>0</v>
      </c>
      <c r="H64" s="49">
        <v>0</v>
      </c>
    </row>
    <row r="65" spans="1:8">
      <c r="A65" s="51" t="s">
        <v>84</v>
      </c>
      <c r="B65" s="49">
        <v>0</v>
      </c>
      <c r="C65" s="226">
        <v>0</v>
      </c>
      <c r="D65" s="49">
        <v>0</v>
      </c>
      <c r="E65" s="49">
        <v>0</v>
      </c>
      <c r="F65" s="49">
        <v>0</v>
      </c>
      <c r="G65" s="49">
        <v>0</v>
      </c>
      <c r="H65" s="49">
        <v>0</v>
      </c>
    </row>
    <row r="66" spans="1:8">
      <c r="A66" s="51" t="s">
        <v>86</v>
      </c>
      <c r="B66" s="49">
        <v>0</v>
      </c>
      <c r="C66" s="226">
        <v>0</v>
      </c>
      <c r="D66" s="49">
        <v>0</v>
      </c>
      <c r="E66" s="49">
        <v>0</v>
      </c>
      <c r="F66" s="49">
        <v>0</v>
      </c>
      <c r="G66" s="49">
        <v>0</v>
      </c>
      <c r="H66" s="49">
        <v>0</v>
      </c>
    </row>
    <row r="67" spans="1:8">
      <c r="A67" s="51" t="s">
        <v>88</v>
      </c>
      <c r="B67" s="49">
        <v>0</v>
      </c>
      <c r="C67" s="226">
        <v>0</v>
      </c>
      <c r="D67" s="49">
        <v>0</v>
      </c>
      <c r="E67" s="49">
        <v>0</v>
      </c>
      <c r="F67" s="49">
        <v>0</v>
      </c>
      <c r="G67" s="49">
        <v>0</v>
      </c>
      <c r="H67" s="49">
        <v>0</v>
      </c>
    </row>
    <row r="68" spans="1:8">
      <c r="A68" s="51" t="s">
        <v>74</v>
      </c>
      <c r="B68" s="49">
        <v>0</v>
      </c>
      <c r="C68" s="226">
        <v>0</v>
      </c>
      <c r="D68" s="49">
        <v>0</v>
      </c>
      <c r="E68" s="49">
        <v>0</v>
      </c>
      <c r="F68" s="49">
        <v>0</v>
      </c>
      <c r="G68" s="49">
        <v>0</v>
      </c>
      <c r="H68" s="49">
        <v>0</v>
      </c>
    </row>
    <row r="69" spans="1:8">
      <c r="A69" s="51" t="s">
        <v>91</v>
      </c>
      <c r="B69" s="49">
        <v>0</v>
      </c>
      <c r="C69" s="226">
        <v>0</v>
      </c>
      <c r="D69" s="49">
        <v>0</v>
      </c>
      <c r="E69" s="49">
        <v>0</v>
      </c>
      <c r="F69" s="49">
        <v>13500</v>
      </c>
      <c r="G69" s="49">
        <v>21214</v>
      </c>
      <c r="H69" s="49">
        <v>21214</v>
      </c>
    </row>
    <row r="70" spans="1:8">
      <c r="A70" s="51" t="s">
        <v>93</v>
      </c>
      <c r="B70" s="49">
        <v>0</v>
      </c>
      <c r="C70" s="226">
        <v>0</v>
      </c>
      <c r="D70" s="49">
        <v>0</v>
      </c>
      <c r="E70" s="49">
        <v>0</v>
      </c>
      <c r="F70" s="49">
        <v>0</v>
      </c>
      <c r="G70" s="49">
        <v>0</v>
      </c>
      <c r="H70" s="49">
        <v>0</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1071212</v>
      </c>
      <c r="C73" s="226">
        <v>584755</v>
      </c>
      <c r="D73" s="49">
        <v>1304124</v>
      </c>
      <c r="E73" s="49">
        <v>1830457</v>
      </c>
      <c r="F73" s="49">
        <v>1907571</v>
      </c>
      <c r="G73" s="49">
        <v>381918</v>
      </c>
      <c r="H73" s="49">
        <v>277957</v>
      </c>
    </row>
    <row r="74" spans="1:8">
      <c r="A74" s="51" t="s">
        <v>101</v>
      </c>
      <c r="B74" s="49">
        <v>11464746</v>
      </c>
      <c r="C74" s="226">
        <v>13953280</v>
      </c>
      <c r="D74" s="49">
        <v>14164961</v>
      </c>
      <c r="E74" s="49">
        <v>12074610</v>
      </c>
      <c r="F74" s="49">
        <v>12064066</v>
      </c>
      <c r="G74" s="49">
        <v>10027935</v>
      </c>
      <c r="H74" s="49">
        <v>8901283</v>
      </c>
    </row>
    <row r="75" spans="1:8">
      <c r="A75" s="51" t="s">
        <v>102</v>
      </c>
      <c r="B75" s="49">
        <v>0</v>
      </c>
      <c r="C75" s="226">
        <v>0</v>
      </c>
      <c r="D75" s="49">
        <v>0</v>
      </c>
      <c r="E75" s="49">
        <v>0</v>
      </c>
      <c r="F75" s="49">
        <v>0</v>
      </c>
      <c r="G75" s="49">
        <v>0</v>
      </c>
      <c r="H75" s="49">
        <v>0</v>
      </c>
    </row>
    <row r="76" spans="1:8">
      <c r="A76" s="51" t="s">
        <v>103</v>
      </c>
      <c r="B76" s="49">
        <v>0</v>
      </c>
      <c r="C76" s="226">
        <v>0</v>
      </c>
      <c r="D76" s="49">
        <v>0</v>
      </c>
      <c r="E76" s="49">
        <v>0</v>
      </c>
      <c r="F76" s="49">
        <v>0</v>
      </c>
      <c r="G76" s="49">
        <v>0</v>
      </c>
      <c r="H76" s="49">
        <v>0</v>
      </c>
    </row>
    <row r="77" spans="1:8">
      <c r="A77" s="51" t="s">
        <v>104</v>
      </c>
      <c r="B77" s="49">
        <v>0</v>
      </c>
      <c r="C77" s="226">
        <v>0</v>
      </c>
      <c r="D77" s="49">
        <v>0</v>
      </c>
      <c r="E77" s="49">
        <v>0</v>
      </c>
      <c r="F77" s="49">
        <v>0</v>
      </c>
      <c r="G77" s="49">
        <v>0</v>
      </c>
      <c r="H77" s="49">
        <v>0</v>
      </c>
    </row>
    <row r="78" spans="1:8">
      <c r="A78" s="51" t="s">
        <v>105</v>
      </c>
      <c r="B78" s="49">
        <v>0</v>
      </c>
      <c r="C78" s="226">
        <v>0</v>
      </c>
      <c r="D78" s="49">
        <v>0</v>
      </c>
      <c r="E78" s="49">
        <v>0</v>
      </c>
      <c r="F78" s="49">
        <v>0</v>
      </c>
      <c r="G78" s="49">
        <v>0</v>
      </c>
      <c r="H78" s="49">
        <v>0</v>
      </c>
    </row>
    <row r="79" spans="1:8">
      <c r="A79" s="51" t="s">
        <v>107</v>
      </c>
      <c r="B79" s="49">
        <v>0</v>
      </c>
      <c r="C79" s="226">
        <v>0</v>
      </c>
      <c r="D79" s="49">
        <v>0</v>
      </c>
      <c r="E79" s="49">
        <v>0</v>
      </c>
      <c r="F79" s="49">
        <v>0</v>
      </c>
      <c r="G79" s="49">
        <v>0</v>
      </c>
      <c r="H79" s="49">
        <v>0</v>
      </c>
    </row>
    <row r="80" spans="1:8">
      <c r="A80" s="51" t="s">
        <v>76</v>
      </c>
      <c r="B80" s="49">
        <v>0</v>
      </c>
      <c r="C80" s="226">
        <v>0</v>
      </c>
      <c r="D80" s="49">
        <v>0</v>
      </c>
      <c r="E80" s="49">
        <v>0</v>
      </c>
      <c r="F80" s="49">
        <v>0</v>
      </c>
      <c r="G80" s="49">
        <v>0</v>
      </c>
      <c r="H80" s="49">
        <v>0</v>
      </c>
    </row>
    <row r="81" spans="1:8">
      <c r="A81" s="51" t="s">
        <v>110</v>
      </c>
      <c r="B81" s="49">
        <v>0</v>
      </c>
      <c r="C81" s="226">
        <v>0</v>
      </c>
      <c r="D81" s="49">
        <v>0</v>
      </c>
      <c r="E81" s="49">
        <v>0</v>
      </c>
      <c r="F81" s="49">
        <v>0</v>
      </c>
      <c r="G81" s="49">
        <v>0</v>
      </c>
      <c r="H81" s="49">
        <v>0</v>
      </c>
    </row>
    <row r="82" spans="1:8">
      <c r="A82" s="51" t="s">
        <v>111</v>
      </c>
      <c r="B82" s="49">
        <v>0</v>
      </c>
      <c r="C82" s="226">
        <v>0</v>
      </c>
      <c r="D82" s="49">
        <v>0</v>
      </c>
      <c r="E82" s="49">
        <v>0</v>
      </c>
      <c r="F82" s="49">
        <v>0</v>
      </c>
      <c r="G82" s="49">
        <v>0</v>
      </c>
      <c r="H82" s="49">
        <v>0</v>
      </c>
    </row>
    <row r="83" spans="1:8">
      <c r="A83" s="51" t="s">
        <v>113</v>
      </c>
      <c r="B83" s="49">
        <v>0</v>
      </c>
      <c r="C83" s="226">
        <v>0</v>
      </c>
      <c r="D83" s="49">
        <v>0</v>
      </c>
      <c r="E83" s="49">
        <v>0</v>
      </c>
      <c r="F83" s="49">
        <v>0</v>
      </c>
      <c r="G83" s="49">
        <v>0</v>
      </c>
      <c r="H83" s="49">
        <v>0</v>
      </c>
    </row>
    <row r="84" spans="1:8">
      <c r="A84" s="51" t="s">
        <v>78</v>
      </c>
      <c r="B84" s="49">
        <v>0</v>
      </c>
      <c r="C84" s="226">
        <v>0</v>
      </c>
      <c r="D84" s="49">
        <v>0</v>
      </c>
      <c r="E84" s="49">
        <v>4572148</v>
      </c>
      <c r="F84" s="49">
        <v>0</v>
      </c>
      <c r="G84" s="49">
        <v>0</v>
      </c>
      <c r="H84" s="49">
        <v>0</v>
      </c>
    </row>
    <row r="85" spans="1:8">
      <c r="A85" s="51" t="s">
        <v>116</v>
      </c>
      <c r="B85" s="49">
        <v>0</v>
      </c>
      <c r="C85" s="226">
        <v>0</v>
      </c>
      <c r="D85" s="49">
        <v>0</v>
      </c>
      <c r="E85" s="49">
        <v>0</v>
      </c>
      <c r="F85" s="49">
        <v>0</v>
      </c>
      <c r="G85" s="49">
        <v>0</v>
      </c>
      <c r="H85" s="49">
        <v>0</v>
      </c>
    </row>
    <row r="86" spans="1:8">
      <c r="A86" s="51" t="s">
        <v>117</v>
      </c>
      <c r="B86" s="49">
        <v>0</v>
      </c>
      <c r="C86" s="226">
        <v>0</v>
      </c>
      <c r="D86" s="49">
        <v>0</v>
      </c>
      <c r="E86" s="49">
        <v>0</v>
      </c>
      <c r="F86" s="49">
        <v>0</v>
      </c>
      <c r="G86" s="49">
        <v>0</v>
      </c>
      <c r="H86" s="49">
        <v>0</v>
      </c>
    </row>
    <row r="87" spans="1:8">
      <c r="A87" s="51" t="s">
        <v>77</v>
      </c>
      <c r="B87" s="49">
        <v>0</v>
      </c>
      <c r="C87" s="226">
        <v>0</v>
      </c>
      <c r="D87" s="49">
        <v>0</v>
      </c>
      <c r="E87" s="49">
        <v>0</v>
      </c>
      <c r="F87" s="49">
        <v>0</v>
      </c>
      <c r="G87" s="49">
        <v>0</v>
      </c>
      <c r="H87" s="49">
        <v>0</v>
      </c>
    </row>
    <row r="88" spans="1:8">
      <c r="A88" s="51" t="s">
        <v>120</v>
      </c>
      <c r="B88" s="49">
        <v>0</v>
      </c>
      <c r="C88" s="226">
        <v>0</v>
      </c>
      <c r="D88" s="49">
        <v>0</v>
      </c>
      <c r="E88" s="49">
        <v>0</v>
      </c>
      <c r="F88" s="49">
        <v>0</v>
      </c>
      <c r="G88" s="49">
        <v>0</v>
      </c>
      <c r="H88" s="49">
        <v>0</v>
      </c>
    </row>
    <row r="89" spans="1:8">
      <c r="A89" s="51" t="s">
        <v>122</v>
      </c>
      <c r="B89" s="49">
        <v>0</v>
      </c>
      <c r="C89" s="226">
        <v>0</v>
      </c>
      <c r="D89" s="49">
        <v>0</v>
      </c>
      <c r="E89" s="49">
        <v>0</v>
      </c>
      <c r="F89" s="49">
        <v>0</v>
      </c>
      <c r="G89" s="49">
        <v>0</v>
      </c>
      <c r="H89" s="49">
        <v>0</v>
      </c>
    </row>
    <row r="90" spans="1:8">
      <c r="A90" s="51" t="s">
        <v>124</v>
      </c>
      <c r="B90" s="49">
        <v>0</v>
      </c>
      <c r="C90" s="226">
        <v>0</v>
      </c>
      <c r="D90" s="49">
        <v>0</v>
      </c>
      <c r="E90" s="49">
        <v>0</v>
      </c>
      <c r="F90" s="49">
        <v>0</v>
      </c>
      <c r="G90" s="49">
        <v>0</v>
      </c>
      <c r="H90" s="49">
        <v>0</v>
      </c>
    </row>
    <row r="91" spans="1:8">
      <c r="A91" s="51" t="s">
        <v>126</v>
      </c>
      <c r="B91" s="49">
        <v>0</v>
      </c>
      <c r="C91" s="226">
        <v>0</v>
      </c>
      <c r="D91" s="49">
        <v>0</v>
      </c>
      <c r="E91" s="49">
        <v>0</v>
      </c>
      <c r="F91" s="49">
        <v>0</v>
      </c>
      <c r="G91" s="49">
        <v>0</v>
      </c>
      <c r="H91" s="49">
        <v>0</v>
      </c>
    </row>
    <row r="92" spans="1:8">
      <c r="A92" s="51" t="s">
        <v>127</v>
      </c>
      <c r="B92" s="49">
        <v>0</v>
      </c>
      <c r="C92" s="226">
        <v>0</v>
      </c>
      <c r="D92" s="49">
        <v>0</v>
      </c>
      <c r="E92" s="49">
        <v>0</v>
      </c>
      <c r="F92" s="49">
        <v>0</v>
      </c>
      <c r="G92" s="49">
        <v>0</v>
      </c>
      <c r="H92" s="49">
        <v>0</v>
      </c>
    </row>
    <row r="93" spans="1:8">
      <c r="A93" s="51" t="s">
        <v>128</v>
      </c>
      <c r="B93" s="49">
        <v>0</v>
      </c>
      <c r="C93" s="226">
        <v>0</v>
      </c>
      <c r="D93" s="49">
        <v>0</v>
      </c>
      <c r="E93" s="49">
        <v>0</v>
      </c>
      <c r="F93" s="49">
        <v>0</v>
      </c>
      <c r="G93" s="49">
        <v>0</v>
      </c>
      <c r="H93" s="49">
        <v>0</v>
      </c>
    </row>
    <row r="94" spans="1:8">
      <c r="A94" s="51" t="s">
        <v>130</v>
      </c>
      <c r="B94" s="49">
        <v>0</v>
      </c>
      <c r="C94" s="226">
        <v>0</v>
      </c>
      <c r="D94" s="49">
        <v>0</v>
      </c>
      <c r="E94" s="49">
        <v>0</v>
      </c>
      <c r="F94" s="49">
        <v>0</v>
      </c>
      <c r="G94" s="49">
        <v>0</v>
      </c>
      <c r="H94" s="49">
        <v>0</v>
      </c>
    </row>
    <row r="95" spans="1:8">
      <c r="A95" s="51" t="s">
        <v>131</v>
      </c>
      <c r="B95" s="49">
        <v>0</v>
      </c>
      <c r="C95" s="226">
        <v>0</v>
      </c>
      <c r="D95" s="49">
        <v>0</v>
      </c>
      <c r="E95" s="49">
        <v>0</v>
      </c>
      <c r="F95" s="49">
        <v>0</v>
      </c>
      <c r="G95" s="49">
        <v>0</v>
      </c>
      <c r="H95" s="49">
        <v>0</v>
      </c>
    </row>
    <row r="96" spans="1:8">
      <c r="A96" s="51" t="s">
        <v>132</v>
      </c>
      <c r="B96" s="49">
        <v>0</v>
      </c>
      <c r="C96" s="226">
        <v>0</v>
      </c>
      <c r="D96" s="49">
        <v>0</v>
      </c>
      <c r="E96" s="49">
        <v>0</v>
      </c>
      <c r="F96" s="49">
        <v>0</v>
      </c>
      <c r="G96" s="49">
        <v>0</v>
      </c>
      <c r="H96" s="49">
        <v>0</v>
      </c>
    </row>
    <row r="97" spans="1:8">
      <c r="A97" s="51" t="s">
        <v>75</v>
      </c>
      <c r="B97" s="49">
        <v>446659</v>
      </c>
      <c r="C97" s="226">
        <v>435711</v>
      </c>
      <c r="D97" s="49">
        <v>332091</v>
      </c>
      <c r="E97" s="49">
        <v>433091</v>
      </c>
      <c r="F97" s="49">
        <v>334404</v>
      </c>
      <c r="G97" s="49">
        <v>310245</v>
      </c>
      <c r="H97" s="49">
        <v>327370</v>
      </c>
    </row>
    <row r="98" spans="1:8">
      <c r="A98" s="51" t="s">
        <v>133</v>
      </c>
      <c r="B98" s="49">
        <v>0</v>
      </c>
      <c r="C98" s="226">
        <v>0</v>
      </c>
      <c r="D98" s="49">
        <v>0</v>
      </c>
      <c r="E98" s="49">
        <v>0</v>
      </c>
      <c r="F98" s="49">
        <v>0</v>
      </c>
      <c r="G98" s="49">
        <v>0</v>
      </c>
      <c r="H98" s="49">
        <v>0</v>
      </c>
    </row>
    <row r="99" spans="1:8">
      <c r="A99" s="51" t="s">
        <v>134</v>
      </c>
      <c r="B99" s="49">
        <v>0</v>
      </c>
      <c r="C99" s="226">
        <v>0</v>
      </c>
      <c r="D99" s="49">
        <v>0</v>
      </c>
      <c r="E99" s="49">
        <v>0</v>
      </c>
      <c r="F99" s="49">
        <v>0</v>
      </c>
      <c r="G99" s="49">
        <v>0</v>
      </c>
      <c r="H99" s="49">
        <v>0</v>
      </c>
    </row>
    <row r="100" spans="1:8">
      <c r="A100" s="51" t="s">
        <v>136</v>
      </c>
      <c r="B100" s="49">
        <v>0</v>
      </c>
      <c r="C100" s="226">
        <v>0</v>
      </c>
      <c r="D100" s="49">
        <v>0</v>
      </c>
      <c r="E100" s="49">
        <v>0</v>
      </c>
      <c r="F100" s="49">
        <v>0</v>
      </c>
      <c r="G100" s="49">
        <v>0</v>
      </c>
      <c r="H100" s="49">
        <v>0</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0</v>
      </c>
      <c r="C104" s="226">
        <v>0</v>
      </c>
      <c r="D104" s="49">
        <v>0</v>
      </c>
      <c r="E104" s="49">
        <v>0</v>
      </c>
      <c r="F104" s="49">
        <v>0</v>
      </c>
      <c r="G104" s="49">
        <v>0</v>
      </c>
      <c r="H104" s="49">
        <v>7</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0</v>
      </c>
    </row>
    <row r="107" spans="1:8">
      <c r="A107" s="51" t="s">
        <v>148</v>
      </c>
      <c r="B107" s="49">
        <v>0</v>
      </c>
      <c r="C107" s="226">
        <v>0</v>
      </c>
      <c r="D107" s="49">
        <v>0</v>
      </c>
      <c r="E107" s="49">
        <v>0</v>
      </c>
      <c r="F107" s="49">
        <v>0</v>
      </c>
      <c r="G107" s="49">
        <v>0</v>
      </c>
      <c r="H107" s="49">
        <v>0</v>
      </c>
    </row>
    <row r="108" spans="1:8">
      <c r="A108" s="51" t="s">
        <v>150</v>
      </c>
      <c r="B108" s="49">
        <v>0</v>
      </c>
      <c r="C108" s="226">
        <v>0</v>
      </c>
      <c r="D108" s="49">
        <v>0</v>
      </c>
      <c r="E108" s="49">
        <v>0</v>
      </c>
      <c r="F108" s="49">
        <v>0</v>
      </c>
      <c r="G108" s="49">
        <v>0</v>
      </c>
      <c r="H108" s="49">
        <v>0</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0</v>
      </c>
      <c r="F110" s="49">
        <v>0</v>
      </c>
      <c r="G110" s="49">
        <v>0</v>
      </c>
      <c r="H110" s="49">
        <v>0</v>
      </c>
    </row>
    <row r="111" spans="1:8">
      <c r="A111" s="51" t="s">
        <v>154</v>
      </c>
      <c r="B111" s="49">
        <v>0</v>
      </c>
      <c r="C111" s="226">
        <v>0</v>
      </c>
      <c r="D111" s="49">
        <v>0</v>
      </c>
      <c r="E111" s="49">
        <v>0</v>
      </c>
      <c r="F111" s="49">
        <v>0</v>
      </c>
      <c r="G111" s="49">
        <v>0</v>
      </c>
      <c r="H111" s="49">
        <v>0</v>
      </c>
    </row>
    <row r="112" spans="1:8">
      <c r="A112" s="51" t="s">
        <v>155</v>
      </c>
      <c r="B112" s="49">
        <v>0</v>
      </c>
      <c r="C112" s="226">
        <v>0</v>
      </c>
      <c r="D112" s="49">
        <v>0</v>
      </c>
      <c r="E112" s="49">
        <v>0</v>
      </c>
      <c r="F112" s="49">
        <v>0</v>
      </c>
      <c r="G112" s="49">
        <v>0</v>
      </c>
      <c r="H112" s="49">
        <v>0</v>
      </c>
    </row>
    <row r="113" spans="1:8">
      <c r="A113" s="51" t="s">
        <v>157</v>
      </c>
      <c r="B113" s="49">
        <v>0</v>
      </c>
      <c r="C113" s="226">
        <v>0</v>
      </c>
      <c r="D113" s="49">
        <v>0</v>
      </c>
      <c r="E113" s="49">
        <v>0</v>
      </c>
      <c r="F113" s="49">
        <v>0</v>
      </c>
      <c r="G113" s="49">
        <v>0</v>
      </c>
      <c r="H113" s="49">
        <v>0</v>
      </c>
    </row>
    <row r="114" spans="1:8">
      <c r="A114" s="51" t="s">
        <v>158</v>
      </c>
      <c r="B114" s="49">
        <v>0</v>
      </c>
      <c r="C114" s="226">
        <v>0</v>
      </c>
      <c r="D114" s="49">
        <v>0</v>
      </c>
      <c r="E114" s="49">
        <v>0</v>
      </c>
      <c r="F114" s="49">
        <v>0</v>
      </c>
      <c r="G114" s="49">
        <v>0</v>
      </c>
      <c r="H114" s="49">
        <v>0</v>
      </c>
    </row>
    <row r="115" spans="1:8">
      <c r="A115" s="59" t="s">
        <v>159</v>
      </c>
      <c r="B115" s="49">
        <v>12982617</v>
      </c>
      <c r="C115" s="226">
        <v>14973746</v>
      </c>
      <c r="D115" s="49">
        <v>15801176</v>
      </c>
      <c r="E115" s="49">
        <f>SUM(E64:E114)</f>
        <v>18910306</v>
      </c>
      <c r="F115" s="49">
        <f>SUM(F64:F114)</f>
        <v>14319541</v>
      </c>
      <c r="G115" s="49">
        <f>SUM(G64:G114)</f>
        <v>10741312</v>
      </c>
      <c r="H115" s="49">
        <f>SUM(H64:H114)</f>
        <v>9527831</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0</v>
      </c>
      <c r="C123" s="226">
        <v>0</v>
      </c>
      <c r="D123" s="49">
        <v>0</v>
      </c>
      <c r="E123" s="49">
        <v>0</v>
      </c>
      <c r="F123" s="49">
        <v>0</v>
      </c>
      <c r="G123" s="49">
        <v>0</v>
      </c>
      <c r="H123" s="49">
        <v>0</v>
      </c>
    </row>
    <row r="124" spans="1:8">
      <c r="A124" s="51" t="s">
        <v>84</v>
      </c>
      <c r="B124" s="49">
        <v>0</v>
      </c>
      <c r="C124" s="226">
        <v>0</v>
      </c>
      <c r="D124" s="49">
        <v>0</v>
      </c>
      <c r="E124" s="49">
        <v>0</v>
      </c>
      <c r="F124" s="49">
        <v>0</v>
      </c>
      <c r="G124" s="49">
        <v>0</v>
      </c>
      <c r="H124" s="49">
        <v>0</v>
      </c>
    </row>
    <row r="125" spans="1:8">
      <c r="A125" s="51" t="s">
        <v>86</v>
      </c>
      <c r="B125" s="49">
        <v>9440558</v>
      </c>
      <c r="C125" s="226">
        <v>3600000</v>
      </c>
      <c r="D125" s="49">
        <v>24955295</v>
      </c>
      <c r="E125" s="49">
        <v>10683899</v>
      </c>
      <c r="F125" s="49">
        <v>15865442</v>
      </c>
      <c r="G125" s="49">
        <v>13930650</v>
      </c>
      <c r="H125" s="49">
        <v>20132306</v>
      </c>
    </row>
    <row r="126" spans="1:8">
      <c r="A126" s="51" t="s">
        <v>88</v>
      </c>
      <c r="B126" s="49">
        <v>0</v>
      </c>
      <c r="C126" s="226">
        <v>0</v>
      </c>
      <c r="D126" s="49">
        <v>0</v>
      </c>
      <c r="E126" s="49">
        <v>0</v>
      </c>
      <c r="F126" s="49">
        <v>0</v>
      </c>
      <c r="G126" s="49">
        <v>0</v>
      </c>
      <c r="H126" s="49">
        <v>0</v>
      </c>
    </row>
    <row r="127" spans="1:8">
      <c r="A127" s="51" t="s">
        <v>74</v>
      </c>
      <c r="B127" s="49">
        <v>0</v>
      </c>
      <c r="C127" s="226">
        <v>0</v>
      </c>
      <c r="D127" s="49">
        <v>0</v>
      </c>
      <c r="E127" s="49">
        <v>0</v>
      </c>
      <c r="F127" s="49">
        <v>200129</v>
      </c>
      <c r="G127" s="49">
        <v>0</v>
      </c>
      <c r="H127" s="49">
        <v>0</v>
      </c>
    </row>
    <row r="128" spans="1:8">
      <c r="A128" s="51" t="s">
        <v>91</v>
      </c>
      <c r="B128" s="49">
        <v>0</v>
      </c>
      <c r="C128" s="226">
        <v>0</v>
      </c>
      <c r="D128" s="49">
        <v>0</v>
      </c>
      <c r="E128" s="49">
        <v>0</v>
      </c>
      <c r="F128" s="49">
        <v>0</v>
      </c>
      <c r="G128" s="49">
        <v>0</v>
      </c>
      <c r="H128" s="49">
        <v>0</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529359</v>
      </c>
      <c r="C132" s="226">
        <v>254530</v>
      </c>
      <c r="D132" s="49">
        <v>624887</v>
      </c>
      <c r="E132" s="49">
        <v>963995</v>
      </c>
      <c r="F132" s="49">
        <v>-149869</v>
      </c>
      <c r="G132" s="49">
        <v>22304</v>
      </c>
      <c r="H132" s="49">
        <v>4323</v>
      </c>
    </row>
    <row r="133" spans="1:8">
      <c r="A133" s="51" t="s">
        <v>101</v>
      </c>
      <c r="B133" s="49">
        <v>3186500</v>
      </c>
      <c r="C133" s="226">
        <v>2590759</v>
      </c>
      <c r="D133" s="49">
        <v>475000</v>
      </c>
      <c r="E133" s="49">
        <v>1628033</v>
      </c>
      <c r="F133" s="49">
        <v>957450</v>
      </c>
      <c r="G133" s="49">
        <v>2167890</v>
      </c>
      <c r="H133" s="49">
        <v>2434378</v>
      </c>
    </row>
    <row r="134" spans="1:8">
      <c r="A134" s="51" t="s">
        <v>102</v>
      </c>
      <c r="B134" s="49">
        <v>132000</v>
      </c>
      <c r="C134" s="226">
        <v>132000</v>
      </c>
      <c r="D134" s="49">
        <v>0</v>
      </c>
      <c r="E134" s="49">
        <v>0</v>
      </c>
      <c r="F134" s="49">
        <v>0</v>
      </c>
      <c r="G134" s="49">
        <v>0</v>
      </c>
      <c r="H134" s="49">
        <v>0</v>
      </c>
    </row>
    <row r="135" spans="1:8">
      <c r="A135" s="51" t="s">
        <v>103</v>
      </c>
      <c r="B135" s="49">
        <v>0</v>
      </c>
      <c r="C135" s="226">
        <v>0</v>
      </c>
      <c r="D135" s="49">
        <v>0</v>
      </c>
      <c r="E135" s="49">
        <v>0</v>
      </c>
      <c r="F135" s="49">
        <v>0</v>
      </c>
      <c r="G135" s="49">
        <v>0</v>
      </c>
      <c r="H135" s="49">
        <v>0</v>
      </c>
    </row>
    <row r="136" spans="1:8">
      <c r="A136" s="51" t="s">
        <v>104</v>
      </c>
      <c r="B136" s="49">
        <v>0</v>
      </c>
      <c r="C136" s="226">
        <v>0</v>
      </c>
      <c r="D136" s="49">
        <v>0</v>
      </c>
      <c r="E136" s="49">
        <v>0</v>
      </c>
      <c r="F136" s="49">
        <v>0</v>
      </c>
      <c r="G136" s="49">
        <v>0</v>
      </c>
      <c r="H136" s="49">
        <v>0</v>
      </c>
    </row>
    <row r="137" spans="1:8">
      <c r="A137" s="51" t="s">
        <v>105</v>
      </c>
      <c r="B137" s="49">
        <v>0</v>
      </c>
      <c r="C137" s="226">
        <v>0</v>
      </c>
      <c r="D137" s="49">
        <v>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0</v>
      </c>
    </row>
    <row r="140" spans="1:8">
      <c r="A140" s="51" t="s">
        <v>110</v>
      </c>
      <c r="B140" s="49">
        <v>0</v>
      </c>
      <c r="C140" s="226">
        <v>0</v>
      </c>
      <c r="D140" s="49">
        <v>0</v>
      </c>
      <c r="E140" s="49">
        <v>0</v>
      </c>
      <c r="F140" s="49">
        <v>0</v>
      </c>
      <c r="G140" s="49">
        <v>0</v>
      </c>
      <c r="H140" s="49">
        <v>0</v>
      </c>
    </row>
    <row r="141" spans="1:8">
      <c r="A141" s="51" t="s">
        <v>111</v>
      </c>
      <c r="B141" s="49">
        <v>0</v>
      </c>
      <c r="C141" s="226">
        <v>0</v>
      </c>
      <c r="D141" s="49">
        <v>0</v>
      </c>
      <c r="E141" s="49">
        <v>0</v>
      </c>
      <c r="F141" s="49">
        <v>0</v>
      </c>
      <c r="G141" s="49">
        <v>0</v>
      </c>
      <c r="H141" s="49">
        <v>0</v>
      </c>
    </row>
    <row r="142" spans="1:8">
      <c r="A142" s="51" t="s">
        <v>113</v>
      </c>
      <c r="B142" s="49">
        <v>0</v>
      </c>
      <c r="C142" s="226">
        <v>0</v>
      </c>
      <c r="D142" s="49">
        <v>0</v>
      </c>
      <c r="E142" s="49">
        <v>0</v>
      </c>
      <c r="F142" s="49">
        <v>0</v>
      </c>
      <c r="G142" s="49">
        <v>0</v>
      </c>
      <c r="H142" s="49">
        <v>0</v>
      </c>
    </row>
    <row r="143" spans="1:8">
      <c r="A143" s="51" t="s">
        <v>78</v>
      </c>
      <c r="B143" s="49">
        <v>0</v>
      </c>
      <c r="C143" s="226">
        <v>0</v>
      </c>
      <c r="D143" s="49">
        <v>0</v>
      </c>
      <c r="E143" s="49">
        <v>0</v>
      </c>
      <c r="F143" s="49">
        <v>0</v>
      </c>
      <c r="G143" s="49">
        <v>0</v>
      </c>
      <c r="H143" s="49">
        <v>0</v>
      </c>
    </row>
    <row r="144" spans="1:8">
      <c r="A144" s="51" t="s">
        <v>116</v>
      </c>
      <c r="B144" s="49">
        <v>0</v>
      </c>
      <c r="C144" s="226">
        <v>0</v>
      </c>
      <c r="D144" s="49">
        <v>0</v>
      </c>
      <c r="E144" s="49">
        <v>0</v>
      </c>
      <c r="F144" s="49">
        <v>0</v>
      </c>
      <c r="G144" s="49">
        <v>0</v>
      </c>
      <c r="H144" s="49">
        <v>0</v>
      </c>
    </row>
    <row r="145" spans="1:8">
      <c r="A145" s="51" t="s">
        <v>117</v>
      </c>
      <c r="B145" s="49">
        <v>0</v>
      </c>
      <c r="C145" s="226">
        <v>0</v>
      </c>
      <c r="D145" s="49">
        <v>0</v>
      </c>
      <c r="E145" s="49">
        <v>0</v>
      </c>
      <c r="F145" s="49">
        <v>0</v>
      </c>
      <c r="G145" s="49">
        <v>0</v>
      </c>
      <c r="H145" s="49">
        <v>0</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0</v>
      </c>
      <c r="C150" s="226">
        <v>0</v>
      </c>
      <c r="D150" s="49">
        <v>0</v>
      </c>
      <c r="E150" s="49">
        <v>0</v>
      </c>
      <c r="F150" s="49">
        <v>0</v>
      </c>
      <c r="G150" s="49">
        <v>0</v>
      </c>
      <c r="H150" s="49">
        <v>0</v>
      </c>
    </row>
    <row r="151" spans="1:8">
      <c r="A151" s="51" t="s">
        <v>127</v>
      </c>
      <c r="B151" s="49">
        <v>0</v>
      </c>
      <c r="C151" s="226">
        <v>0</v>
      </c>
      <c r="D151" s="49">
        <v>0</v>
      </c>
      <c r="E151" s="49">
        <v>3207919</v>
      </c>
      <c r="F151" s="49">
        <v>0</v>
      </c>
      <c r="G151" s="49">
        <v>0</v>
      </c>
      <c r="H151" s="49">
        <v>0</v>
      </c>
    </row>
    <row r="152" spans="1:8">
      <c r="A152" s="51" t="s">
        <v>128</v>
      </c>
      <c r="B152" s="49">
        <v>0</v>
      </c>
      <c r="C152" s="226">
        <v>0</v>
      </c>
      <c r="D152" s="49">
        <v>0</v>
      </c>
      <c r="E152" s="49">
        <v>0</v>
      </c>
      <c r="F152" s="49">
        <v>0</v>
      </c>
      <c r="G152" s="49">
        <v>0</v>
      </c>
      <c r="H152" s="49">
        <v>0</v>
      </c>
    </row>
    <row r="153" spans="1:8">
      <c r="A153" s="51" t="s">
        <v>130</v>
      </c>
      <c r="B153" s="49">
        <v>0</v>
      </c>
      <c r="C153" s="226">
        <v>0</v>
      </c>
      <c r="D153" s="49">
        <v>0</v>
      </c>
      <c r="E153" s="49">
        <v>0</v>
      </c>
      <c r="F153" s="49">
        <v>0</v>
      </c>
      <c r="G153" s="49">
        <v>0</v>
      </c>
      <c r="H153" s="49">
        <v>0</v>
      </c>
    </row>
    <row r="154" spans="1:8">
      <c r="A154" s="51" t="s">
        <v>131</v>
      </c>
      <c r="B154" s="49">
        <v>0</v>
      </c>
      <c r="C154" s="226">
        <v>0</v>
      </c>
      <c r="D154" s="49">
        <v>0</v>
      </c>
      <c r="E154" s="49">
        <v>0</v>
      </c>
      <c r="F154" s="49">
        <v>0</v>
      </c>
      <c r="G154" s="49">
        <v>0</v>
      </c>
      <c r="H154" s="49">
        <v>0</v>
      </c>
    </row>
    <row r="155" spans="1:8">
      <c r="A155" s="51" t="s">
        <v>132</v>
      </c>
      <c r="B155" s="49">
        <v>0</v>
      </c>
      <c r="C155" s="226">
        <v>0</v>
      </c>
      <c r="D155" s="49">
        <v>0</v>
      </c>
      <c r="E155" s="49">
        <v>0</v>
      </c>
      <c r="F155" s="49">
        <v>0</v>
      </c>
      <c r="G155" s="49">
        <v>0</v>
      </c>
      <c r="H155" s="49">
        <v>0</v>
      </c>
    </row>
    <row r="156" spans="1:8">
      <c r="A156" s="51" t="s">
        <v>75</v>
      </c>
      <c r="B156" s="49">
        <v>47</v>
      </c>
      <c r="C156" s="226">
        <v>0</v>
      </c>
      <c r="D156" s="49">
        <v>0</v>
      </c>
      <c r="E156" s="49">
        <v>2304</v>
      </c>
      <c r="F156" s="49">
        <v>5309</v>
      </c>
      <c r="G156" s="49">
        <v>15500</v>
      </c>
      <c r="H156" s="49">
        <v>11644</v>
      </c>
    </row>
    <row r="157" spans="1:8">
      <c r="A157" s="51" t="s">
        <v>133</v>
      </c>
      <c r="B157" s="49">
        <v>0</v>
      </c>
      <c r="C157" s="226">
        <v>0</v>
      </c>
      <c r="D157" s="49">
        <v>0</v>
      </c>
      <c r="E157" s="49">
        <v>0</v>
      </c>
      <c r="F157" s="49">
        <v>0</v>
      </c>
      <c r="G157" s="49">
        <v>0</v>
      </c>
      <c r="H157" s="49">
        <v>0</v>
      </c>
    </row>
    <row r="158" spans="1:8">
      <c r="A158" s="51" t="s">
        <v>134</v>
      </c>
      <c r="B158" s="49">
        <v>0</v>
      </c>
      <c r="C158" s="226">
        <v>0</v>
      </c>
      <c r="D158" s="49">
        <v>0</v>
      </c>
      <c r="E158" s="49">
        <v>0</v>
      </c>
      <c r="F158" s="49">
        <v>0</v>
      </c>
      <c r="G158" s="49">
        <v>0</v>
      </c>
      <c r="H158" s="49">
        <v>0</v>
      </c>
    </row>
    <row r="159" spans="1:8">
      <c r="A159" s="51" t="s">
        <v>136</v>
      </c>
      <c r="B159" s="49">
        <v>0</v>
      </c>
      <c r="C159" s="226">
        <v>0</v>
      </c>
      <c r="D159" s="49">
        <v>0</v>
      </c>
      <c r="E159" s="49">
        <v>0</v>
      </c>
      <c r="F159" s="49">
        <v>0</v>
      </c>
      <c r="G159" s="49">
        <v>0</v>
      </c>
      <c r="H159" s="49">
        <v>0</v>
      </c>
    </row>
    <row r="160" spans="1:8">
      <c r="A160" s="51" t="s">
        <v>145</v>
      </c>
      <c r="B160" s="49">
        <v>0</v>
      </c>
      <c r="C160" s="226">
        <v>0</v>
      </c>
      <c r="D160" s="49">
        <v>0</v>
      </c>
      <c r="E160" s="49">
        <v>0</v>
      </c>
      <c r="F160" s="49">
        <v>0</v>
      </c>
      <c r="G160" s="49">
        <v>0</v>
      </c>
      <c r="H160" s="49">
        <v>0</v>
      </c>
    </row>
    <row r="161" spans="1:8">
      <c r="A161" s="51" t="s">
        <v>138</v>
      </c>
      <c r="B161" s="49">
        <v>0</v>
      </c>
      <c r="C161" s="226">
        <v>0</v>
      </c>
      <c r="D161" s="49">
        <v>0</v>
      </c>
      <c r="E161" s="49">
        <v>0</v>
      </c>
      <c r="F161" s="49">
        <v>0</v>
      </c>
      <c r="G161" s="49">
        <v>0</v>
      </c>
      <c r="H161" s="49">
        <v>0</v>
      </c>
    </row>
    <row r="162" spans="1:8">
      <c r="A162" s="51" t="s">
        <v>140</v>
      </c>
      <c r="B162" s="49">
        <v>0</v>
      </c>
      <c r="C162" s="226">
        <v>0</v>
      </c>
      <c r="D162" s="49">
        <v>0</v>
      </c>
      <c r="E162" s="49">
        <v>0</v>
      </c>
      <c r="F162" s="49">
        <v>0</v>
      </c>
      <c r="G162" s="49">
        <v>0</v>
      </c>
      <c r="H162" s="49">
        <v>0</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0</v>
      </c>
      <c r="C167" s="226">
        <v>0</v>
      </c>
      <c r="D167" s="49">
        <v>0</v>
      </c>
      <c r="E167" s="49">
        <v>0</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0</v>
      </c>
      <c r="G169" s="49">
        <v>0</v>
      </c>
      <c r="H169" s="49">
        <v>0</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0</v>
      </c>
      <c r="C172" s="226">
        <v>0</v>
      </c>
      <c r="D172" s="49">
        <v>0</v>
      </c>
      <c r="E172" s="49">
        <v>0</v>
      </c>
      <c r="F172" s="49">
        <v>0</v>
      </c>
      <c r="G172" s="49">
        <v>0</v>
      </c>
      <c r="H172" s="49">
        <v>0</v>
      </c>
    </row>
    <row r="173" spans="1:8">
      <c r="A173" s="51" t="s">
        <v>158</v>
      </c>
      <c r="B173" s="49">
        <v>0</v>
      </c>
      <c r="C173" s="227">
        <v>0</v>
      </c>
      <c r="D173" s="49">
        <v>0</v>
      </c>
      <c r="E173" s="49">
        <v>0</v>
      </c>
      <c r="F173" s="49">
        <v>0</v>
      </c>
      <c r="G173" s="49">
        <v>0</v>
      </c>
      <c r="H173" s="49">
        <v>0</v>
      </c>
    </row>
    <row r="174" spans="1:8">
      <c r="A174" s="59" t="s">
        <v>159</v>
      </c>
      <c r="B174" s="49">
        <v>13288464</v>
      </c>
      <c r="C174" s="226">
        <v>6577289</v>
      </c>
      <c r="D174" s="49">
        <v>26055182</v>
      </c>
      <c r="E174" s="49">
        <f>SUM(E123:E173)</f>
        <v>16486150</v>
      </c>
      <c r="F174" s="49">
        <f>SUM(F123:F173)</f>
        <v>16878461</v>
      </c>
      <c r="G174" s="49">
        <f>SUM(G123:G173)</f>
        <v>16136344</v>
      </c>
      <c r="H174" s="49">
        <f>SUM(H123:H173)</f>
        <v>22582651</v>
      </c>
    </row>
    <row r="175" spans="1:8">
      <c r="A175" s="82"/>
    </row>
    <row r="180" spans="1:15" ht="12.75" customHeight="1">
      <c r="A180" s="396" t="s">
        <v>232</v>
      </c>
      <c r="B180" s="402">
        <v>2015</v>
      </c>
      <c r="C180" s="402">
        <v>2016</v>
      </c>
      <c r="D180" s="402">
        <v>2017</v>
      </c>
      <c r="E180" s="402">
        <v>2018</v>
      </c>
      <c r="F180" s="402">
        <v>2019</v>
      </c>
      <c r="G180" s="402">
        <v>2020</v>
      </c>
      <c r="H180" s="402">
        <v>2021</v>
      </c>
    </row>
    <row r="181" spans="1:15" ht="18.95" customHeight="1">
      <c r="A181" s="396"/>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1.9959930693237402E-2</v>
      </c>
      <c r="C184" s="89">
        <f>C7/'Total Funds Spent &amp; Transferred'!U7</f>
        <v>9.3955978173953202E-3</v>
      </c>
      <c r="D184" s="89">
        <f>D7/'Total Funds Spent &amp; Transferred'!V7</f>
        <v>6.9333952529655685E-2</v>
      </c>
      <c r="E184" s="89">
        <f>E7/'Total Funds Spent &amp; Transferred'!W7</f>
        <v>3.1966484421973612E-2</v>
      </c>
      <c r="F184" s="89">
        <f>F7/'Total Funds Spent &amp; Transferred'!X7</f>
        <v>4.5817687406823598E-2</v>
      </c>
      <c r="G184" s="89">
        <f>G7/'Total Funds Spent &amp; Transferred'!Y7</f>
        <v>3.9178672557844109E-2</v>
      </c>
      <c r="H184" s="89">
        <f>H7/'Total Funds Spent &amp; Transferred'!Z7</f>
        <v>5.9554479039612064E-2</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3.0580512590882407E-5</v>
      </c>
      <c r="G186" s="89">
        <f>G9/'Total Funds Spent &amp; Transferred'!Y9</f>
        <v>0</v>
      </c>
      <c r="H186" s="89">
        <f>H9/'Total Funds Spent &amp; Transferred'!Z9</f>
        <v>0</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4.6938042363780341E-5</v>
      </c>
      <c r="H187" s="89">
        <f>H10/'Total Funds Spent &amp; Transferred'!Z10</f>
        <v>4.9994299398479258E-5</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1.6873264377632684E-3</v>
      </c>
      <c r="C191" s="89">
        <f>C14/'Total Funds Spent &amp; Transferred'!U14</f>
        <v>8.7220739257248456E-4</v>
      </c>
      <c r="D191" s="89">
        <f>D14/'Total Funds Spent &amp; Transferred'!V14</f>
        <v>2.0638626791621992E-3</v>
      </c>
      <c r="E191" s="89">
        <f>E14/'Total Funds Spent &amp; Transferred'!W14</f>
        <v>2.9678906125718443E-3</v>
      </c>
      <c r="F191" s="89">
        <f>F14/'Total Funds Spent &amp; Transferred'!X14</f>
        <v>-1.6578631264777959E-4</v>
      </c>
      <c r="G191" s="89">
        <f>G14/'Total Funds Spent &amp; Transferred'!Y14</f>
        <v>4.2567700743421385E-4</v>
      </c>
      <c r="H191" s="89">
        <f>H14/'Total Funds Spent &amp; Transferred'!Z14</f>
        <v>3.1512438233882343E-4</v>
      </c>
    </row>
    <row r="192" spans="1:15">
      <c r="A192" s="51" t="s">
        <v>101</v>
      </c>
      <c r="B192" s="89">
        <f>B15/'Total Funds Spent &amp; Transferred'!T15</f>
        <v>2.716418812181708E-2</v>
      </c>
      <c r="C192" s="89">
        <f>C15/'Total Funds Spent &amp; Transferred'!U15</f>
        <v>3.3387667611513502E-2</v>
      </c>
      <c r="D192" s="89">
        <f>D15/'Total Funds Spent &amp; Transferred'!V15</f>
        <v>2.9937098308097928E-2</v>
      </c>
      <c r="E192" s="89">
        <f>E15/'Total Funds Spent &amp; Transferred'!W15</f>
        <v>2.7956237520725423E-2</v>
      </c>
      <c r="F192" s="89">
        <f>F15/'Total Funds Spent &amp; Transferred'!X15</f>
        <v>1.9431489238833344E-3</v>
      </c>
      <c r="G192" s="89">
        <f>G15/'Total Funds Spent &amp; Transferred'!Y15</f>
        <v>2.5182918971391435E-2</v>
      </c>
      <c r="H192" s="89">
        <f>H15/'Total Funds Spent &amp; Transferred'!Z15</f>
        <v>2.5121973922482693E-2</v>
      </c>
    </row>
    <row r="193" spans="1:8">
      <c r="A193" s="51" t="s">
        <v>102</v>
      </c>
      <c r="B193" s="89">
        <f>B16/'Total Funds Spent &amp; Transferred'!T16</f>
        <v>4.8263890102595721E-4</v>
      </c>
      <c r="C193" s="89">
        <f>C16/'Total Funds Spent &amp; Transferred'!U16</f>
        <v>6.1185157048253367E-4</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9.1379603048781372E-3</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3.1104145338991095E-2</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0</v>
      </c>
      <c r="C214" s="89">
        <f>C37/'Total Funds Spent &amp; Transferred'!U37</f>
        <v>0</v>
      </c>
      <c r="D214" s="89">
        <f>D37/'Total Funds Spent &amp; Transferred'!V37</f>
        <v>0</v>
      </c>
      <c r="E214" s="89">
        <f>E37/'Total Funds Spent &amp; Transferred'!W37</f>
        <v>0</v>
      </c>
      <c r="F214" s="89">
        <f>F37/'Total Funds Spent &amp; Transferred'!X37</f>
        <v>0</v>
      </c>
      <c r="G214" s="89">
        <f>G37/'Total Funds Spent &amp; Transferred'!Y37</f>
        <v>0</v>
      </c>
      <c r="H214" s="89">
        <f>H37/'Total Funds Spent &amp; Transferred'!Z37</f>
        <v>0</v>
      </c>
    </row>
    <row r="215" spans="1:8">
      <c r="A215" s="51" t="s">
        <v>75</v>
      </c>
      <c r="B215" s="89">
        <f>B38/'Total Funds Spent &amp; Transferred'!T38</f>
        <v>7.8742391017129466E-4</v>
      </c>
      <c r="C215" s="89">
        <f>C38/'Total Funds Spent &amp; Transferred'!U38</f>
        <v>8.149845329866529E-4</v>
      </c>
      <c r="D215" s="89">
        <f>D38/'Total Funds Spent &amp; Transferred'!V38</f>
        <v>5.7644609801107006E-4</v>
      </c>
      <c r="E215" s="89">
        <f>E38/'Total Funds Spent &amp; Transferred'!W38</f>
        <v>7.2903508166978688E-4</v>
      </c>
      <c r="F215" s="89">
        <f>F38/'Total Funds Spent &amp; Transferred'!X38</f>
        <v>9.4058575109639805E-6</v>
      </c>
      <c r="G215" s="89">
        <f>G38/'Total Funds Spent &amp; Transferred'!Y38</f>
        <v>5.5740812492710058E-4</v>
      </c>
      <c r="H215" s="89">
        <f>H38/'Total Funds Spent &amp; Transferred'!Z38</f>
        <v>5.8655582605812533E-4</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4.4774521649479048E-8</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8.2946632592147715E-4</v>
      </c>
      <c r="C233" s="89">
        <f>C56/'Total Funds Spent &amp; Transferred'!U56</f>
        <v>6.9817447798355603E-4</v>
      </c>
      <c r="D233" s="89">
        <f>D56/'Total Funds Spent &amp; Transferred'!V56</f>
        <v>1.3452875479469514E-3</v>
      </c>
      <c r="E233" s="89">
        <f>E56/'Total Funds Spent &amp; Transferred'!W56</f>
        <v>1.1295647747580964E-3</v>
      </c>
      <c r="F233" s="89">
        <f>F56/'Total Funds Spent &amp; Transferred'!X56</f>
        <v>1.0095235026330483E-3</v>
      </c>
      <c r="G233" s="89">
        <f>G56/'Total Funds Spent &amp; Transferred'!Y56</f>
        <v>8.5184816077951274E-4</v>
      </c>
      <c r="H233" s="89">
        <f>H56/'Total Funds Spent &amp; Transferred'!Z56</f>
        <v>1.0589843582198266E-3</v>
      </c>
    </row>
  </sheetData>
  <autoFilter ref="A180:A233" xr:uid="{00000000-0009-0000-0000-000027000000}"/>
  <mergeCells count="33">
    <mergeCell ref="H180:H181"/>
    <mergeCell ref="H121:H122"/>
    <mergeCell ref="H62:H63"/>
    <mergeCell ref="H3:H4"/>
    <mergeCell ref="F180:F181"/>
    <mergeCell ref="F62:F63"/>
    <mergeCell ref="F121:F122"/>
    <mergeCell ref="F3:F4"/>
    <mergeCell ref="G3:G4"/>
    <mergeCell ref="G62:G63"/>
    <mergeCell ref="G121:G122"/>
    <mergeCell ref="G180:G181"/>
    <mergeCell ref="E121:E122"/>
    <mergeCell ref="E62:E63"/>
    <mergeCell ref="E3:E4"/>
    <mergeCell ref="E180:E181"/>
    <mergeCell ref="A1:A2"/>
    <mergeCell ref="A3:A4"/>
    <mergeCell ref="B3:B4"/>
    <mergeCell ref="A62:A63"/>
    <mergeCell ref="B62:B63"/>
    <mergeCell ref="A180:A181"/>
    <mergeCell ref="B180:B181"/>
    <mergeCell ref="A121:A122"/>
    <mergeCell ref="B121:B122"/>
    <mergeCell ref="D3:D4"/>
    <mergeCell ref="D62:D63"/>
    <mergeCell ref="D121:D122"/>
    <mergeCell ref="C3:C4"/>
    <mergeCell ref="C62:C63"/>
    <mergeCell ref="C121:C122"/>
    <mergeCell ref="C180:C181"/>
    <mergeCell ref="D180:D181"/>
  </mergeCells>
  <phoneticPr fontId="39" type="noConversion"/>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tint="0.59999389629810485"/>
  </sheetPr>
  <dimension ref="A1:O233"/>
  <sheetViews>
    <sheetView topLeftCell="C15" workbookViewId="0">
      <selection activeCell="H123" sqref="H123"/>
    </sheetView>
  </sheetViews>
  <sheetFormatPr defaultColWidth="9.42578125" defaultRowHeight="12.95"/>
  <cols>
    <col min="1" max="1" width="17" style="49" customWidth="1"/>
    <col min="2" max="5" width="12.42578125" style="49" bestFit="1" customWidth="1"/>
    <col min="6" max="6" width="14.42578125" style="49" bestFit="1" customWidth="1"/>
    <col min="7"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42.9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19432011</v>
      </c>
      <c r="C5" s="55">
        <f t="shared" si="0"/>
        <v>23118559</v>
      </c>
      <c r="D5" s="55">
        <f t="shared" si="0"/>
        <v>19467330</v>
      </c>
      <c r="E5" s="55">
        <f t="shared" si="0"/>
        <v>30363274</v>
      </c>
      <c r="F5" s="55">
        <f t="shared" si="0"/>
        <v>30018830</v>
      </c>
      <c r="G5" s="55">
        <f t="shared" si="0"/>
        <v>35603431</v>
      </c>
      <c r="H5" s="55">
        <f t="shared" ref="H5" si="1">H64+H123</f>
        <v>44141682</v>
      </c>
    </row>
    <row r="6" spans="1:8">
      <c r="A6" s="51" t="s">
        <v>84</v>
      </c>
      <c r="B6" s="55">
        <f t="shared" ref="B6:F56" si="2">B65+B124</f>
        <v>0</v>
      </c>
      <c r="C6" s="55">
        <f t="shared" si="2"/>
        <v>0</v>
      </c>
      <c r="D6" s="55">
        <f t="shared" si="2"/>
        <v>0</v>
      </c>
      <c r="E6" s="55">
        <f t="shared" si="2"/>
        <v>0</v>
      </c>
      <c r="F6" s="55">
        <f t="shared" si="2"/>
        <v>0</v>
      </c>
      <c r="G6" s="55">
        <f t="shared" ref="G6:H6" si="3">G65+G124</f>
        <v>0</v>
      </c>
      <c r="H6" s="55">
        <f t="shared" si="3"/>
        <v>0</v>
      </c>
    </row>
    <row r="7" spans="1:8">
      <c r="A7" s="51" t="s">
        <v>86</v>
      </c>
      <c r="B7" s="55">
        <f t="shared" si="2"/>
        <v>28745498</v>
      </c>
      <c r="C7" s="55">
        <f t="shared" si="2"/>
        <v>29818896</v>
      </c>
      <c r="D7" s="55">
        <f t="shared" si="2"/>
        <v>16786658</v>
      </c>
      <c r="E7" s="55">
        <f t="shared" si="2"/>
        <v>101771224</v>
      </c>
      <c r="F7" s="55">
        <f t="shared" si="2"/>
        <v>83265079</v>
      </c>
      <c r="G7" s="55">
        <f t="shared" ref="G7:H7" si="4">G66+G125</f>
        <v>105066222</v>
      </c>
      <c r="H7" s="55">
        <f t="shared" si="4"/>
        <v>102324256</v>
      </c>
    </row>
    <row r="8" spans="1:8">
      <c r="A8" s="51" t="s">
        <v>88</v>
      </c>
      <c r="B8" s="55">
        <f t="shared" si="2"/>
        <v>0</v>
      </c>
      <c r="C8" s="55">
        <f t="shared" si="2"/>
        <v>0</v>
      </c>
      <c r="D8" s="55">
        <f t="shared" si="2"/>
        <v>0</v>
      </c>
      <c r="E8" s="55">
        <f t="shared" si="2"/>
        <v>0</v>
      </c>
      <c r="F8" s="55">
        <f t="shared" si="2"/>
        <v>0</v>
      </c>
      <c r="G8" s="55">
        <f t="shared" ref="G8:H8" si="5">G67+G126</f>
        <v>0</v>
      </c>
      <c r="H8" s="55">
        <f t="shared" si="5"/>
        <v>0</v>
      </c>
    </row>
    <row r="9" spans="1:8">
      <c r="A9" s="51" t="s">
        <v>74</v>
      </c>
      <c r="B9" s="55">
        <f t="shared" si="2"/>
        <v>194804</v>
      </c>
      <c r="C9" s="55">
        <f t="shared" si="2"/>
        <v>113</v>
      </c>
      <c r="D9" s="55">
        <f t="shared" si="2"/>
        <v>0</v>
      </c>
      <c r="E9" s="55">
        <f t="shared" si="2"/>
        <v>0</v>
      </c>
      <c r="F9" s="55">
        <f t="shared" si="2"/>
        <v>0</v>
      </c>
      <c r="G9" s="55">
        <f t="shared" ref="G9:H9" si="6">G68+G127</f>
        <v>0</v>
      </c>
      <c r="H9" s="55">
        <f t="shared" si="6"/>
        <v>0</v>
      </c>
    </row>
    <row r="10" spans="1:8">
      <c r="A10" s="51" t="s">
        <v>91</v>
      </c>
      <c r="B10" s="55">
        <f t="shared" si="2"/>
        <v>19996428</v>
      </c>
      <c r="C10" s="55">
        <f t="shared" si="2"/>
        <v>13626224</v>
      </c>
      <c r="D10" s="55">
        <f t="shared" si="2"/>
        <v>15664644</v>
      </c>
      <c r="E10" s="55">
        <f t="shared" si="2"/>
        <v>12843427</v>
      </c>
      <c r="F10" s="55">
        <f t="shared" si="2"/>
        <v>18293563</v>
      </c>
      <c r="G10" s="55">
        <f t="shared" ref="G10:H10" si="7">G69+G128</f>
        <v>22557672</v>
      </c>
      <c r="H10" s="55">
        <f t="shared" si="7"/>
        <v>23793821</v>
      </c>
    </row>
    <row r="11" spans="1:8">
      <c r="A11" s="51" t="s">
        <v>93</v>
      </c>
      <c r="B11" s="55">
        <f t="shared" si="2"/>
        <v>0</v>
      </c>
      <c r="C11" s="55">
        <f t="shared" si="2"/>
        <v>0</v>
      </c>
      <c r="D11" s="55">
        <f t="shared" si="2"/>
        <v>0</v>
      </c>
      <c r="E11" s="55">
        <f t="shared" si="2"/>
        <v>0</v>
      </c>
      <c r="F11" s="55">
        <f t="shared" si="2"/>
        <v>0</v>
      </c>
      <c r="G11" s="55">
        <f t="shared" ref="G11:H11" si="8">G70+G129</f>
        <v>0</v>
      </c>
      <c r="H11" s="55">
        <f t="shared" si="8"/>
        <v>0</v>
      </c>
    </row>
    <row r="12" spans="1:8">
      <c r="A12" s="51" t="s">
        <v>95</v>
      </c>
      <c r="B12" s="55">
        <f t="shared" si="2"/>
        <v>0</v>
      </c>
      <c r="C12" s="55">
        <f t="shared" si="2"/>
        <v>0</v>
      </c>
      <c r="D12" s="55">
        <f t="shared" si="2"/>
        <v>0</v>
      </c>
      <c r="E12" s="55">
        <f t="shared" si="2"/>
        <v>0</v>
      </c>
      <c r="F12" s="55">
        <f t="shared" si="2"/>
        <v>0</v>
      </c>
      <c r="G12" s="55">
        <f t="shared" ref="G12:H12" si="9">G71+G130</f>
        <v>0</v>
      </c>
      <c r="H12" s="55">
        <f t="shared" si="9"/>
        <v>0</v>
      </c>
    </row>
    <row r="13" spans="1:8">
      <c r="A13" s="51" t="s">
        <v>97</v>
      </c>
      <c r="B13" s="55">
        <f t="shared" si="2"/>
        <v>0</v>
      </c>
      <c r="C13" s="55">
        <f t="shared" si="2"/>
        <v>0</v>
      </c>
      <c r="D13" s="55">
        <f t="shared" si="2"/>
        <v>0</v>
      </c>
      <c r="E13" s="55">
        <f t="shared" si="2"/>
        <v>0</v>
      </c>
      <c r="F13" s="55">
        <f t="shared" si="2"/>
        <v>0</v>
      </c>
      <c r="G13" s="55">
        <f t="shared" ref="G13:H13" si="10">G72+G131</f>
        <v>0</v>
      </c>
      <c r="H13" s="55">
        <f t="shared" si="10"/>
        <v>0</v>
      </c>
    </row>
    <row r="14" spans="1:8">
      <c r="A14" s="51" t="s">
        <v>99</v>
      </c>
      <c r="B14" s="55">
        <f t="shared" si="2"/>
        <v>219278864</v>
      </c>
      <c r="C14" s="55">
        <f t="shared" si="2"/>
        <v>211610114</v>
      </c>
      <c r="D14" s="55">
        <f t="shared" si="2"/>
        <v>197906031</v>
      </c>
      <c r="E14" s="55">
        <f t="shared" si="2"/>
        <v>219085924</v>
      </c>
      <c r="F14" s="55">
        <f t="shared" si="2"/>
        <v>202376881</v>
      </c>
      <c r="G14" s="55">
        <f t="shared" ref="G14:H14" si="11">G73+G132</f>
        <v>201112419</v>
      </c>
      <c r="H14" s="55">
        <f t="shared" si="11"/>
        <v>216814689</v>
      </c>
    </row>
    <row r="15" spans="1:8">
      <c r="A15" s="51" t="s">
        <v>101</v>
      </c>
      <c r="B15" s="55">
        <f t="shared" si="2"/>
        <v>17396819</v>
      </c>
      <c r="C15" s="55">
        <f t="shared" si="2"/>
        <v>9733412</v>
      </c>
      <c r="D15" s="55">
        <f t="shared" si="2"/>
        <v>4478685</v>
      </c>
      <c r="E15" s="55">
        <f t="shared" si="2"/>
        <v>7727621</v>
      </c>
      <c r="F15" s="55">
        <f t="shared" si="2"/>
        <v>8649496</v>
      </c>
      <c r="G15" s="55">
        <f t="shared" ref="G15:H15" si="12">G74+G133</f>
        <v>8729505</v>
      </c>
      <c r="H15" s="55">
        <f t="shared" si="12"/>
        <v>7202999</v>
      </c>
    </row>
    <row r="16" spans="1:8">
      <c r="A16" s="51" t="s">
        <v>102</v>
      </c>
      <c r="B16" s="55">
        <f t="shared" si="2"/>
        <v>1695821</v>
      </c>
      <c r="C16" s="55">
        <f t="shared" si="2"/>
        <v>3562458</v>
      </c>
      <c r="D16" s="55">
        <f t="shared" si="2"/>
        <v>74095</v>
      </c>
      <c r="E16" s="55">
        <f t="shared" si="2"/>
        <v>66411</v>
      </c>
      <c r="F16" s="55">
        <f t="shared" si="2"/>
        <v>57470</v>
      </c>
      <c r="G16" s="55">
        <f t="shared" ref="G16:H16" si="13">G75+G134</f>
        <v>132000</v>
      </c>
      <c r="H16" s="55">
        <f t="shared" si="13"/>
        <v>149385</v>
      </c>
    </row>
    <row r="17" spans="1:8">
      <c r="A17" s="51" t="s">
        <v>103</v>
      </c>
      <c r="B17" s="55">
        <f t="shared" si="2"/>
        <v>0</v>
      </c>
      <c r="C17" s="55">
        <f t="shared" si="2"/>
        <v>0</v>
      </c>
      <c r="D17" s="55">
        <f t="shared" si="2"/>
        <v>0</v>
      </c>
      <c r="E17" s="55">
        <f t="shared" si="2"/>
        <v>0</v>
      </c>
      <c r="F17" s="55">
        <f t="shared" si="2"/>
        <v>0</v>
      </c>
      <c r="G17" s="55">
        <f t="shared" ref="G17:H17" si="14">G76+G135</f>
        <v>0</v>
      </c>
      <c r="H17" s="55">
        <f t="shared" si="14"/>
        <v>0</v>
      </c>
    </row>
    <row r="18" spans="1:8">
      <c r="A18" s="51" t="s">
        <v>104</v>
      </c>
      <c r="B18" s="55">
        <f t="shared" si="2"/>
        <v>228085809</v>
      </c>
      <c r="C18" s="55">
        <f t="shared" si="2"/>
        <v>220902539</v>
      </c>
      <c r="D18" s="55">
        <f t="shared" si="2"/>
        <v>216480600</v>
      </c>
      <c r="E18" s="55">
        <f t="shared" si="2"/>
        <v>242282735</v>
      </c>
      <c r="F18" s="55">
        <f t="shared" si="2"/>
        <v>239682123</v>
      </c>
      <c r="G18" s="55">
        <f t="shared" ref="G18:H18" si="15">G77+G136</f>
        <v>239565118</v>
      </c>
      <c r="H18" s="55">
        <f t="shared" si="15"/>
        <v>229756031</v>
      </c>
    </row>
    <row r="19" spans="1:8">
      <c r="A19" s="51" t="s">
        <v>105</v>
      </c>
      <c r="B19" s="55">
        <f t="shared" si="2"/>
        <v>0</v>
      </c>
      <c r="C19" s="55">
        <f t="shared" si="2"/>
        <v>0</v>
      </c>
      <c r="D19" s="55">
        <f t="shared" si="2"/>
        <v>0</v>
      </c>
      <c r="E19" s="55">
        <f t="shared" si="2"/>
        <v>293672</v>
      </c>
      <c r="F19" s="55">
        <f t="shared" si="2"/>
        <v>117191</v>
      </c>
      <c r="G19" s="55">
        <f t="shared" ref="G19:H19" si="16">G78+G137</f>
        <v>0</v>
      </c>
      <c r="H19" s="55">
        <f t="shared" si="16"/>
        <v>0</v>
      </c>
    </row>
    <row r="20" spans="1:8">
      <c r="A20" s="51" t="s">
        <v>107</v>
      </c>
      <c r="B20" s="55">
        <f t="shared" si="2"/>
        <v>2634532</v>
      </c>
      <c r="C20" s="55">
        <f t="shared" si="2"/>
        <v>2174557</v>
      </c>
      <c r="D20" s="55">
        <f t="shared" si="2"/>
        <v>4946308</v>
      </c>
      <c r="E20" s="55">
        <f t="shared" si="2"/>
        <v>2058839</v>
      </c>
      <c r="F20" s="55">
        <f t="shared" ref="F20:G20" si="17">F79+F138</f>
        <v>1746687</v>
      </c>
      <c r="G20" s="55">
        <f t="shared" si="17"/>
        <v>2318203</v>
      </c>
      <c r="H20" s="55">
        <f t="shared" ref="H20" si="18">H79+H138</f>
        <v>15328997</v>
      </c>
    </row>
    <row r="21" spans="1:8">
      <c r="A21" s="51" t="s">
        <v>76</v>
      </c>
      <c r="B21" s="55">
        <f t="shared" si="2"/>
        <v>0</v>
      </c>
      <c r="C21" s="55">
        <f t="shared" si="2"/>
        <v>0</v>
      </c>
      <c r="D21" s="55">
        <f t="shared" si="2"/>
        <v>0</v>
      </c>
      <c r="E21" s="55">
        <f t="shared" si="2"/>
        <v>0</v>
      </c>
      <c r="F21" s="55">
        <f t="shared" ref="F21:G21" si="19">F80+F139</f>
        <v>0</v>
      </c>
      <c r="G21" s="55">
        <f t="shared" si="19"/>
        <v>0</v>
      </c>
      <c r="H21" s="55">
        <f t="shared" ref="H21" si="20">H80+H139</f>
        <v>0</v>
      </c>
    </row>
    <row r="22" spans="1:8">
      <c r="A22" s="51" t="s">
        <v>110</v>
      </c>
      <c r="B22" s="55">
        <f t="shared" si="2"/>
        <v>0</v>
      </c>
      <c r="C22" s="55">
        <f t="shared" si="2"/>
        <v>0</v>
      </c>
      <c r="D22" s="55">
        <f t="shared" si="2"/>
        <v>0</v>
      </c>
      <c r="E22" s="55">
        <f t="shared" si="2"/>
        <v>0</v>
      </c>
      <c r="F22" s="55">
        <f t="shared" ref="F22:G22" si="21">F81+F140</f>
        <v>0</v>
      </c>
      <c r="G22" s="55">
        <f t="shared" si="21"/>
        <v>0</v>
      </c>
      <c r="H22" s="55">
        <f t="shared" ref="H22" si="22">H81+H140</f>
        <v>0</v>
      </c>
    </row>
    <row r="23" spans="1:8">
      <c r="A23" s="51" t="s">
        <v>111</v>
      </c>
      <c r="B23" s="55">
        <f t="shared" si="2"/>
        <v>29652606</v>
      </c>
      <c r="C23" s="55">
        <f t="shared" si="2"/>
        <v>31123343</v>
      </c>
      <c r="D23" s="55">
        <f t="shared" si="2"/>
        <v>32462302</v>
      </c>
      <c r="E23" s="55">
        <f t="shared" si="2"/>
        <v>36982546</v>
      </c>
      <c r="F23" s="55">
        <f t="shared" ref="F23:G23" si="23">F82+F141</f>
        <v>19101088</v>
      </c>
      <c r="G23" s="55">
        <f t="shared" si="23"/>
        <v>26422510</v>
      </c>
      <c r="H23" s="55">
        <f t="shared" ref="H23" si="24">H82+H141</f>
        <v>32589458</v>
      </c>
    </row>
    <row r="24" spans="1:8">
      <c r="A24" s="51" t="s">
        <v>113</v>
      </c>
      <c r="B24" s="55">
        <f t="shared" si="2"/>
        <v>1236659</v>
      </c>
      <c r="C24" s="55">
        <f t="shared" si="2"/>
        <v>5691106</v>
      </c>
      <c r="D24" s="55">
        <f t="shared" si="2"/>
        <v>2310954</v>
      </c>
      <c r="E24" s="55">
        <f t="shared" si="2"/>
        <v>2173633</v>
      </c>
      <c r="F24" s="55">
        <f t="shared" ref="F24:G24" si="25">F83+F142</f>
        <v>2870339</v>
      </c>
      <c r="G24" s="55">
        <f t="shared" si="25"/>
        <v>3693542</v>
      </c>
      <c r="H24" s="55">
        <f t="shared" ref="H24" si="26">H83+H142</f>
        <v>4294730</v>
      </c>
    </row>
    <row r="25" spans="1:8">
      <c r="A25" s="51" t="s">
        <v>78</v>
      </c>
      <c r="B25" s="55">
        <f t="shared" si="2"/>
        <v>6743227</v>
      </c>
      <c r="C25" s="55">
        <f t="shared" si="2"/>
        <v>8160407</v>
      </c>
      <c r="D25" s="55">
        <f t="shared" si="2"/>
        <v>4639360</v>
      </c>
      <c r="E25" s="55">
        <f t="shared" si="2"/>
        <v>7957965</v>
      </c>
      <c r="F25" s="55">
        <f t="shared" ref="F25:G25" si="27">F84+F143</f>
        <v>3254874</v>
      </c>
      <c r="G25" s="55">
        <f t="shared" si="27"/>
        <v>2839536</v>
      </c>
      <c r="H25" s="55">
        <f t="shared" ref="H25" si="28">H84+H143</f>
        <v>3092046</v>
      </c>
    </row>
    <row r="26" spans="1:8">
      <c r="A26" s="51" t="s">
        <v>116</v>
      </c>
      <c r="B26" s="55">
        <f t="shared" si="2"/>
        <v>0</v>
      </c>
      <c r="C26" s="55">
        <f t="shared" si="2"/>
        <v>0</v>
      </c>
      <c r="D26" s="55">
        <f t="shared" si="2"/>
        <v>0</v>
      </c>
      <c r="E26" s="55">
        <f t="shared" si="2"/>
        <v>0</v>
      </c>
      <c r="F26" s="55">
        <f t="shared" ref="F26:G26" si="29">F85+F144</f>
        <v>0</v>
      </c>
      <c r="G26" s="55">
        <f t="shared" si="29"/>
        <v>0</v>
      </c>
      <c r="H26" s="55">
        <f t="shared" ref="H26" si="30">H85+H144</f>
        <v>0</v>
      </c>
    </row>
    <row r="27" spans="1:8">
      <c r="A27" s="51" t="s">
        <v>117</v>
      </c>
      <c r="B27" s="55">
        <f t="shared" si="2"/>
        <v>0</v>
      </c>
      <c r="C27" s="55">
        <f t="shared" si="2"/>
        <v>0</v>
      </c>
      <c r="D27" s="55">
        <f t="shared" si="2"/>
        <v>0</v>
      </c>
      <c r="E27" s="55">
        <f t="shared" si="2"/>
        <v>0</v>
      </c>
      <c r="F27" s="55">
        <f t="shared" ref="F27:G27" si="31">F86+F145</f>
        <v>0</v>
      </c>
      <c r="G27" s="55">
        <f t="shared" si="31"/>
        <v>0</v>
      </c>
      <c r="H27" s="55">
        <f t="shared" ref="H27" si="32">H86+H145</f>
        <v>0</v>
      </c>
    </row>
    <row r="28" spans="1:8">
      <c r="A28" s="51" t="s">
        <v>77</v>
      </c>
      <c r="B28" s="55">
        <f t="shared" si="2"/>
        <v>0</v>
      </c>
      <c r="C28" s="55">
        <f t="shared" si="2"/>
        <v>0</v>
      </c>
      <c r="D28" s="55">
        <f t="shared" si="2"/>
        <v>0</v>
      </c>
      <c r="E28" s="55">
        <f t="shared" si="2"/>
        <v>0</v>
      </c>
      <c r="F28" s="55">
        <f t="shared" ref="F28:G28" si="33">F87+F146</f>
        <v>0</v>
      </c>
      <c r="G28" s="55">
        <f t="shared" si="33"/>
        <v>0</v>
      </c>
      <c r="H28" s="55">
        <f t="shared" ref="H28" si="34">H87+H146</f>
        <v>0</v>
      </c>
    </row>
    <row r="29" spans="1:8">
      <c r="A29" s="51" t="s">
        <v>120</v>
      </c>
      <c r="B29" s="55">
        <f t="shared" si="2"/>
        <v>16847326</v>
      </c>
      <c r="C29" s="55">
        <f t="shared" si="2"/>
        <v>16067509</v>
      </c>
      <c r="D29" s="55">
        <f t="shared" si="2"/>
        <v>12859072</v>
      </c>
      <c r="E29" s="55">
        <f t="shared" si="2"/>
        <v>20757677</v>
      </c>
      <c r="F29" s="55">
        <f t="shared" ref="F29:G29" si="35">F88+F147</f>
        <v>27088460</v>
      </c>
      <c r="G29" s="55">
        <f t="shared" si="35"/>
        <v>21756278</v>
      </c>
      <c r="H29" s="55">
        <f t="shared" ref="H29" si="36">H88+H147</f>
        <v>15209877</v>
      </c>
    </row>
    <row r="30" spans="1:8">
      <c r="A30" s="51" t="s">
        <v>122</v>
      </c>
      <c r="B30" s="55">
        <f t="shared" si="2"/>
        <v>0</v>
      </c>
      <c r="C30" s="55">
        <f t="shared" si="2"/>
        <v>0</v>
      </c>
      <c r="D30" s="55">
        <f t="shared" si="2"/>
        <v>0</v>
      </c>
      <c r="E30" s="55">
        <f t="shared" si="2"/>
        <v>0</v>
      </c>
      <c r="F30" s="55">
        <f t="shared" ref="F30:G30" si="37">F89+F148</f>
        <v>0</v>
      </c>
      <c r="G30" s="55">
        <f t="shared" si="37"/>
        <v>0</v>
      </c>
      <c r="H30" s="55">
        <f t="shared" ref="H30" si="38">H89+H148</f>
        <v>0</v>
      </c>
    </row>
    <row r="31" spans="1:8">
      <c r="A31" s="51" t="s">
        <v>124</v>
      </c>
      <c r="B31" s="55">
        <f t="shared" si="2"/>
        <v>0</v>
      </c>
      <c r="C31" s="55">
        <f t="shared" si="2"/>
        <v>0</v>
      </c>
      <c r="D31" s="55">
        <f t="shared" si="2"/>
        <v>0</v>
      </c>
      <c r="E31" s="55">
        <f t="shared" si="2"/>
        <v>0</v>
      </c>
      <c r="F31" s="55">
        <f t="shared" ref="F31:G31" si="39">F90+F149</f>
        <v>0</v>
      </c>
      <c r="G31" s="55">
        <f t="shared" si="39"/>
        <v>0</v>
      </c>
      <c r="H31" s="55">
        <f t="shared" ref="H31" si="40">H90+H149</f>
        <v>0</v>
      </c>
    </row>
    <row r="32" spans="1:8">
      <c r="A32" s="51" t="s">
        <v>126</v>
      </c>
      <c r="B32" s="55">
        <f t="shared" si="2"/>
        <v>0</v>
      </c>
      <c r="C32" s="55">
        <f t="shared" si="2"/>
        <v>0</v>
      </c>
      <c r="D32" s="55">
        <f t="shared" si="2"/>
        <v>0</v>
      </c>
      <c r="E32" s="55">
        <f t="shared" si="2"/>
        <v>0</v>
      </c>
      <c r="F32" s="55">
        <f t="shared" ref="F32:G32" si="41">F91+F150</f>
        <v>0</v>
      </c>
      <c r="G32" s="55">
        <f t="shared" si="41"/>
        <v>10284</v>
      </c>
      <c r="H32" s="55">
        <f t="shared" ref="H32" si="42">H91+H150</f>
        <v>12862.99</v>
      </c>
    </row>
    <row r="33" spans="1:8">
      <c r="A33" s="51" t="s">
        <v>127</v>
      </c>
      <c r="B33" s="55">
        <f t="shared" si="2"/>
        <v>0</v>
      </c>
      <c r="C33" s="55">
        <f t="shared" si="2"/>
        <v>20409850</v>
      </c>
      <c r="D33" s="55">
        <f t="shared" si="2"/>
        <v>10540440</v>
      </c>
      <c r="E33" s="55">
        <f t="shared" si="2"/>
        <v>3352825</v>
      </c>
      <c r="F33" s="55">
        <f t="shared" ref="F33:G33" si="43">F92+F151</f>
        <v>20517434</v>
      </c>
      <c r="G33" s="55">
        <f t="shared" si="43"/>
        <v>20696485</v>
      </c>
      <c r="H33" s="55">
        <f t="shared" ref="H33" si="44">H92+H151</f>
        <v>26496342</v>
      </c>
    </row>
    <row r="34" spans="1:8">
      <c r="A34" s="51" t="s">
        <v>128</v>
      </c>
      <c r="B34" s="55">
        <f t="shared" si="2"/>
        <v>0</v>
      </c>
      <c r="C34" s="55">
        <f t="shared" si="2"/>
        <v>0</v>
      </c>
      <c r="D34" s="55">
        <f t="shared" si="2"/>
        <v>0</v>
      </c>
      <c r="E34" s="55">
        <f t="shared" si="2"/>
        <v>0</v>
      </c>
      <c r="F34" s="55">
        <f t="shared" ref="F34:G34" si="45">F93+F152</f>
        <v>0</v>
      </c>
      <c r="G34" s="55">
        <f t="shared" si="45"/>
        <v>0</v>
      </c>
      <c r="H34" s="55">
        <f t="shared" ref="H34" si="46">H93+H152</f>
        <v>0</v>
      </c>
    </row>
    <row r="35" spans="1:8">
      <c r="A35" s="51" t="s">
        <v>130</v>
      </c>
      <c r="B35" s="55">
        <f t="shared" si="2"/>
        <v>0</v>
      </c>
      <c r="C35" s="55">
        <f t="shared" si="2"/>
        <v>0</v>
      </c>
      <c r="D35" s="55">
        <f t="shared" si="2"/>
        <v>0</v>
      </c>
      <c r="E35" s="55">
        <f t="shared" si="2"/>
        <v>0</v>
      </c>
      <c r="F35" s="55">
        <f t="shared" ref="F35:G35" si="47">F94+F153</f>
        <v>0</v>
      </c>
      <c r="G35" s="55">
        <f t="shared" si="47"/>
        <v>0</v>
      </c>
      <c r="H35" s="55">
        <f t="shared" ref="H35" si="48">H94+H153</f>
        <v>0</v>
      </c>
    </row>
    <row r="36" spans="1:8">
      <c r="A36" s="51" t="s">
        <v>131</v>
      </c>
      <c r="B36" s="55">
        <f t="shared" si="2"/>
        <v>0</v>
      </c>
      <c r="C36" s="55">
        <f t="shared" si="2"/>
        <v>15818</v>
      </c>
      <c r="D36" s="55">
        <f t="shared" si="2"/>
        <v>0</v>
      </c>
      <c r="E36" s="55">
        <f t="shared" si="2"/>
        <v>0</v>
      </c>
      <c r="F36" s="55">
        <f t="shared" ref="F36:G36" si="49">F95+F154</f>
        <v>0</v>
      </c>
      <c r="G36" s="55">
        <f t="shared" si="49"/>
        <v>0</v>
      </c>
      <c r="H36" s="55">
        <f t="shared" ref="H36" si="50">H95+H154</f>
        <v>0</v>
      </c>
    </row>
    <row r="37" spans="1:8">
      <c r="A37" s="51" t="s">
        <v>132</v>
      </c>
      <c r="B37" s="55">
        <f t="shared" si="2"/>
        <v>79952823</v>
      </c>
      <c r="C37" s="55">
        <f t="shared" si="2"/>
        <v>75910325</v>
      </c>
      <c r="D37" s="55">
        <f t="shared" si="2"/>
        <v>83209160</v>
      </c>
      <c r="E37" s="55">
        <f t="shared" si="2"/>
        <v>59720664</v>
      </c>
      <c r="F37" s="55">
        <f t="shared" ref="F37:G37" si="51">F96+F155</f>
        <v>89657776</v>
      </c>
      <c r="G37" s="55">
        <f t="shared" si="51"/>
        <v>92407560</v>
      </c>
      <c r="H37" s="55">
        <f t="shared" ref="H37" si="52">H96+H155</f>
        <v>99072176</v>
      </c>
    </row>
    <row r="38" spans="1:8">
      <c r="A38" s="51" t="s">
        <v>75</v>
      </c>
      <c r="B38" s="55">
        <f t="shared" si="2"/>
        <v>33108254</v>
      </c>
      <c r="C38" s="55">
        <f t="shared" si="2"/>
        <v>38338802</v>
      </c>
      <c r="D38" s="55">
        <f t="shared" si="2"/>
        <v>45330758</v>
      </c>
      <c r="E38" s="55">
        <f t="shared" si="2"/>
        <v>45687843</v>
      </c>
      <c r="F38" s="55">
        <f t="shared" ref="F38:G38" si="53">F97+F156</f>
        <v>51699375</v>
      </c>
      <c r="G38" s="55">
        <f t="shared" si="53"/>
        <v>54858998</v>
      </c>
      <c r="H38" s="55">
        <f t="shared" ref="H38" si="54">H97+H156</f>
        <v>61525894</v>
      </c>
    </row>
    <row r="39" spans="1:8">
      <c r="A39" s="51" t="s">
        <v>133</v>
      </c>
      <c r="B39" s="55">
        <f t="shared" si="2"/>
        <v>0</v>
      </c>
      <c r="C39" s="55">
        <f t="shared" si="2"/>
        <v>0</v>
      </c>
      <c r="D39" s="55">
        <f t="shared" si="2"/>
        <v>0</v>
      </c>
      <c r="E39" s="55">
        <f t="shared" si="2"/>
        <v>0</v>
      </c>
      <c r="F39" s="55">
        <f t="shared" ref="F39:G39" si="55">F98+F157</f>
        <v>0</v>
      </c>
      <c r="G39" s="55">
        <f t="shared" si="55"/>
        <v>0</v>
      </c>
      <c r="H39" s="55">
        <f t="shared" ref="H39" si="56">H98+H157</f>
        <v>0</v>
      </c>
    </row>
    <row r="40" spans="1:8">
      <c r="A40" s="51" t="s">
        <v>134</v>
      </c>
      <c r="B40" s="55">
        <f t="shared" si="2"/>
        <v>3389216</v>
      </c>
      <c r="C40" s="55">
        <f t="shared" si="2"/>
        <v>3331847</v>
      </c>
      <c r="D40" s="55">
        <f t="shared" si="2"/>
        <v>4170317</v>
      </c>
      <c r="E40" s="55">
        <f t="shared" si="2"/>
        <v>5956446</v>
      </c>
      <c r="F40" s="55">
        <f t="shared" ref="F40:G40" si="57">F99+F158</f>
        <v>13882686</v>
      </c>
      <c r="G40" s="55">
        <f t="shared" si="57"/>
        <v>11875949</v>
      </c>
      <c r="H40" s="55">
        <f t="shared" ref="H40" si="58">H99+H158</f>
        <v>13355288</v>
      </c>
    </row>
    <row r="41" spans="1:8">
      <c r="A41" s="51" t="s">
        <v>136</v>
      </c>
      <c r="B41" s="55">
        <f t="shared" si="2"/>
        <v>234919</v>
      </c>
      <c r="C41" s="55">
        <f t="shared" si="2"/>
        <v>297892</v>
      </c>
      <c r="D41" s="55">
        <f t="shared" si="2"/>
        <v>350000</v>
      </c>
      <c r="E41" s="55">
        <f t="shared" si="2"/>
        <v>350000</v>
      </c>
      <c r="F41" s="55">
        <f t="shared" ref="F41:G41" si="59">F100+F159</f>
        <v>400000</v>
      </c>
      <c r="G41" s="55">
        <f t="shared" si="59"/>
        <v>443999</v>
      </c>
      <c r="H41" s="55">
        <f t="shared" ref="H41" si="60">H100+H159</f>
        <v>356000</v>
      </c>
    </row>
    <row r="42" spans="1:8">
      <c r="A42" s="51" t="s">
        <v>145</v>
      </c>
      <c r="B42" s="55">
        <f t="shared" si="2"/>
        <v>0</v>
      </c>
      <c r="C42" s="55">
        <f t="shared" si="2"/>
        <v>0</v>
      </c>
      <c r="D42" s="55">
        <f t="shared" si="2"/>
        <v>0</v>
      </c>
      <c r="E42" s="55">
        <f t="shared" si="2"/>
        <v>0</v>
      </c>
      <c r="F42" s="55">
        <f t="shared" ref="F42:G42" si="61">F101+F160</f>
        <v>0</v>
      </c>
      <c r="G42" s="55">
        <f t="shared" si="61"/>
        <v>0</v>
      </c>
      <c r="H42" s="55">
        <f t="shared" ref="H42" si="62">H101+H160</f>
        <v>0</v>
      </c>
    </row>
    <row r="43" spans="1:8">
      <c r="A43" s="51" t="s">
        <v>138</v>
      </c>
      <c r="B43" s="55">
        <f t="shared" si="2"/>
        <v>0</v>
      </c>
      <c r="C43" s="55">
        <f t="shared" si="2"/>
        <v>0</v>
      </c>
      <c r="D43" s="55">
        <f t="shared" si="2"/>
        <v>0</v>
      </c>
      <c r="E43" s="55">
        <f t="shared" si="2"/>
        <v>0</v>
      </c>
      <c r="F43" s="55">
        <f t="shared" ref="F43:G43" si="63">F102+F161</f>
        <v>0</v>
      </c>
      <c r="G43" s="55">
        <f t="shared" si="63"/>
        <v>0</v>
      </c>
      <c r="H43" s="55">
        <f t="shared" ref="H43" si="64">H102+H161</f>
        <v>0</v>
      </c>
    </row>
    <row r="44" spans="1:8">
      <c r="A44" s="51" t="s">
        <v>140</v>
      </c>
      <c r="B44" s="55">
        <f t="shared" si="2"/>
        <v>0</v>
      </c>
      <c r="C44" s="55">
        <f t="shared" si="2"/>
        <v>35515716</v>
      </c>
      <c r="D44" s="55">
        <f t="shared" si="2"/>
        <v>27334161</v>
      </c>
      <c r="E44" s="55">
        <f t="shared" si="2"/>
        <v>23307528</v>
      </c>
      <c r="F44" s="55">
        <f t="shared" ref="F44:G44" si="65">F103+F162</f>
        <v>33194079</v>
      </c>
      <c r="G44" s="55">
        <f t="shared" si="65"/>
        <v>26256059</v>
      </c>
      <c r="H44" s="55">
        <f t="shared" ref="H44" si="66">H103+H162</f>
        <v>19667868</v>
      </c>
    </row>
    <row r="45" spans="1:8">
      <c r="A45" s="51" t="s">
        <v>142</v>
      </c>
      <c r="B45" s="55">
        <f t="shared" si="2"/>
        <v>0</v>
      </c>
      <c r="C45" s="55">
        <f t="shared" si="2"/>
        <v>0</v>
      </c>
      <c r="D45" s="55">
        <f t="shared" si="2"/>
        <v>0</v>
      </c>
      <c r="E45" s="55">
        <f t="shared" si="2"/>
        <v>5050109</v>
      </c>
      <c r="F45" s="55">
        <f t="shared" ref="F45:G45" si="67">F104+F163</f>
        <v>6692874</v>
      </c>
      <c r="G45" s="55">
        <f t="shared" si="67"/>
        <v>5062771</v>
      </c>
      <c r="H45" s="55">
        <f t="shared" ref="H45" si="68">H104+H163</f>
        <v>3761071</v>
      </c>
    </row>
    <row r="46" spans="1:8">
      <c r="A46" s="51" t="s">
        <v>144</v>
      </c>
      <c r="B46" s="55">
        <f t="shared" si="2"/>
        <v>0</v>
      </c>
      <c r="C46" s="55">
        <f t="shared" si="2"/>
        <v>0</v>
      </c>
      <c r="D46" s="55">
        <f t="shared" si="2"/>
        <v>0</v>
      </c>
      <c r="E46" s="55">
        <f t="shared" si="2"/>
        <v>0</v>
      </c>
      <c r="F46" s="55">
        <f t="shared" ref="F46:G46" si="69">F105+F164</f>
        <v>0</v>
      </c>
      <c r="G46" s="55">
        <f t="shared" si="69"/>
        <v>0</v>
      </c>
      <c r="H46" s="55">
        <f t="shared" ref="H46" si="70">H105+H164</f>
        <v>0</v>
      </c>
    </row>
    <row r="47" spans="1:8">
      <c r="A47" s="51" t="s">
        <v>146</v>
      </c>
      <c r="B47" s="55">
        <f t="shared" si="2"/>
        <v>0</v>
      </c>
      <c r="C47" s="55">
        <f t="shared" si="2"/>
        <v>0</v>
      </c>
      <c r="D47" s="55">
        <f t="shared" si="2"/>
        <v>0</v>
      </c>
      <c r="E47" s="55">
        <f t="shared" si="2"/>
        <v>0</v>
      </c>
      <c r="F47" s="55">
        <f t="shared" ref="F47:G47" si="71">F106+F165</f>
        <v>0</v>
      </c>
      <c r="G47" s="55">
        <f t="shared" si="71"/>
        <v>0</v>
      </c>
      <c r="H47" s="55">
        <f t="shared" ref="H47" si="72">H106+H165</f>
        <v>0</v>
      </c>
    </row>
    <row r="48" spans="1:8">
      <c r="A48" s="51" t="s">
        <v>148</v>
      </c>
      <c r="B48" s="55">
        <f t="shared" si="2"/>
        <v>0</v>
      </c>
      <c r="C48" s="55">
        <f t="shared" si="2"/>
        <v>0</v>
      </c>
      <c r="D48" s="55">
        <f t="shared" si="2"/>
        <v>0</v>
      </c>
      <c r="E48" s="55">
        <f t="shared" si="2"/>
        <v>0</v>
      </c>
      <c r="F48" s="55">
        <f t="shared" ref="F48:G48" si="73">F107+F166</f>
        <v>0</v>
      </c>
      <c r="G48" s="55">
        <f t="shared" si="73"/>
        <v>0</v>
      </c>
      <c r="H48" s="55">
        <f t="shared" ref="H48" si="74">H107+H166</f>
        <v>0</v>
      </c>
    </row>
    <row r="49" spans="1:15">
      <c r="A49" s="51" t="s">
        <v>150</v>
      </c>
      <c r="B49" s="55">
        <f t="shared" si="2"/>
        <v>45514</v>
      </c>
      <c r="C49" s="55">
        <f t="shared" si="2"/>
        <v>394525</v>
      </c>
      <c r="D49" s="55">
        <f t="shared" si="2"/>
        <v>1338135</v>
      </c>
      <c r="E49" s="55">
        <f t="shared" si="2"/>
        <v>1794061</v>
      </c>
      <c r="F49" s="55">
        <f t="shared" ref="F49:G49" si="75">F108+F167</f>
        <v>203833</v>
      </c>
      <c r="G49" s="55">
        <f t="shared" si="75"/>
        <v>0</v>
      </c>
      <c r="H49" s="55">
        <f t="shared" ref="H49" si="76">H108+H167</f>
        <v>0</v>
      </c>
    </row>
    <row r="50" spans="1:15">
      <c r="A50" s="51" t="s">
        <v>152</v>
      </c>
      <c r="B50" s="55">
        <f t="shared" si="2"/>
        <v>0</v>
      </c>
      <c r="C50" s="55">
        <f t="shared" si="2"/>
        <v>0</v>
      </c>
      <c r="D50" s="55">
        <f t="shared" si="2"/>
        <v>0</v>
      </c>
      <c r="E50" s="55">
        <f t="shared" si="2"/>
        <v>0</v>
      </c>
      <c r="F50" s="55">
        <f t="shared" ref="F50:G50" si="77">F109+F168</f>
        <v>0</v>
      </c>
      <c r="G50" s="55">
        <f t="shared" si="77"/>
        <v>0</v>
      </c>
      <c r="H50" s="55">
        <f t="shared" ref="H50" si="78">H109+H168</f>
        <v>0</v>
      </c>
    </row>
    <row r="51" spans="1:15">
      <c r="A51" s="51" t="s">
        <v>153</v>
      </c>
      <c r="B51" s="55">
        <f t="shared" si="2"/>
        <v>0</v>
      </c>
      <c r="C51" s="55">
        <f t="shared" si="2"/>
        <v>0</v>
      </c>
      <c r="D51" s="55">
        <f t="shared" si="2"/>
        <v>0</v>
      </c>
      <c r="E51" s="55">
        <f t="shared" si="2"/>
        <v>8159635</v>
      </c>
      <c r="F51" s="55">
        <f t="shared" ref="F51:G51" si="79">F110+F169</f>
        <v>9015680</v>
      </c>
      <c r="G51" s="55">
        <f t="shared" si="79"/>
        <v>8788807</v>
      </c>
      <c r="H51" s="55">
        <f t="shared" ref="H51" si="80">H110+H169</f>
        <v>8438070</v>
      </c>
    </row>
    <row r="52" spans="1:15">
      <c r="A52" s="51" t="s">
        <v>154</v>
      </c>
      <c r="B52" s="55">
        <f t="shared" si="2"/>
        <v>0</v>
      </c>
      <c r="C52" s="55">
        <f t="shared" si="2"/>
        <v>0</v>
      </c>
      <c r="D52" s="55">
        <f t="shared" si="2"/>
        <v>0</v>
      </c>
      <c r="E52" s="55">
        <f t="shared" si="2"/>
        <v>0</v>
      </c>
      <c r="F52" s="55">
        <f t="shared" ref="F52:G52" si="81">F111+F170</f>
        <v>0</v>
      </c>
      <c r="G52" s="55">
        <f t="shared" si="81"/>
        <v>28400157</v>
      </c>
      <c r="H52" s="55">
        <f t="shared" ref="H52" si="82">H111+H170</f>
        <v>35422332.990000002</v>
      </c>
    </row>
    <row r="53" spans="1:15">
      <c r="A53" s="51" t="s">
        <v>155</v>
      </c>
      <c r="B53" s="55">
        <f t="shared" si="2"/>
        <v>0</v>
      </c>
      <c r="C53" s="55">
        <f t="shared" si="2"/>
        <v>0</v>
      </c>
      <c r="D53" s="55">
        <f t="shared" si="2"/>
        <v>8828923</v>
      </c>
      <c r="E53" s="55">
        <f t="shared" si="2"/>
        <v>5596198</v>
      </c>
      <c r="F53" s="55">
        <f t="shared" ref="F53:G53" si="83">F112+F171</f>
        <v>5383157</v>
      </c>
      <c r="G53" s="55">
        <f t="shared" si="83"/>
        <v>4122300</v>
      </c>
      <c r="H53" s="55">
        <f t="shared" ref="H53" si="84">H112+H171</f>
        <v>4376081</v>
      </c>
    </row>
    <row r="54" spans="1:15">
      <c r="A54" s="51" t="s">
        <v>157</v>
      </c>
      <c r="B54" s="55">
        <f t="shared" si="2"/>
        <v>0</v>
      </c>
      <c r="C54" s="55">
        <f t="shared" si="2"/>
        <v>0</v>
      </c>
      <c r="D54" s="55">
        <f t="shared" si="2"/>
        <v>0</v>
      </c>
      <c r="E54" s="55">
        <f t="shared" si="2"/>
        <v>0</v>
      </c>
      <c r="F54" s="55">
        <f t="shared" ref="F54:G54" si="85">F113+F172</f>
        <v>0</v>
      </c>
      <c r="G54" s="55">
        <f t="shared" si="85"/>
        <v>0</v>
      </c>
      <c r="H54" s="55">
        <f t="shared" ref="H54" si="86">H113+H172</f>
        <v>0</v>
      </c>
    </row>
    <row r="55" spans="1:15">
      <c r="A55" s="51" t="s">
        <v>158</v>
      </c>
      <c r="B55" s="55">
        <f t="shared" si="2"/>
        <v>0</v>
      </c>
      <c r="C55" s="55">
        <f t="shared" si="2"/>
        <v>0</v>
      </c>
      <c r="D55" s="55">
        <f t="shared" si="2"/>
        <v>0</v>
      </c>
      <c r="E55" s="55">
        <f t="shared" si="2"/>
        <v>0</v>
      </c>
      <c r="F55" s="55">
        <f t="shared" ref="F55:G55" si="87">F114+F173</f>
        <v>0</v>
      </c>
      <c r="G55" s="55">
        <f t="shared" si="87"/>
        <v>0</v>
      </c>
      <c r="H55" s="55">
        <f t="shared" ref="H55" si="88">H114+H173</f>
        <v>0</v>
      </c>
    </row>
    <row r="56" spans="1:15">
      <c r="A56" s="59" t="s">
        <v>159</v>
      </c>
      <c r="B56" s="55">
        <f t="shared" si="2"/>
        <v>708671130</v>
      </c>
      <c r="C56" s="55">
        <f t="shared" si="2"/>
        <v>749804012</v>
      </c>
      <c r="D56" s="55">
        <f t="shared" si="2"/>
        <v>709177933</v>
      </c>
      <c r="E56" s="55">
        <f t="shared" si="2"/>
        <v>843340257</v>
      </c>
      <c r="F56" s="55">
        <f t="shared" ref="F56:G56" si="89">F115+F174</f>
        <v>867168975</v>
      </c>
      <c r="G56" s="55">
        <f t="shared" si="89"/>
        <v>922719805</v>
      </c>
      <c r="H56" s="55">
        <f t="shared" ref="H56" si="90">H115+H174</f>
        <v>967181956.98000002</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49">
        <v>0</v>
      </c>
      <c r="E64" s="49">
        <v>973058</v>
      </c>
      <c r="F64" s="49">
        <v>0</v>
      </c>
      <c r="G64" s="49">
        <v>0</v>
      </c>
      <c r="H64" s="49">
        <v>0</v>
      </c>
    </row>
    <row r="65" spans="1:8">
      <c r="A65" s="51" t="s">
        <v>84</v>
      </c>
      <c r="B65" s="49">
        <v>0</v>
      </c>
      <c r="C65" s="226">
        <v>0</v>
      </c>
      <c r="D65" s="49">
        <v>0</v>
      </c>
      <c r="E65" s="49">
        <v>0</v>
      </c>
      <c r="F65" s="49">
        <v>0</v>
      </c>
      <c r="G65" s="49">
        <v>0</v>
      </c>
      <c r="H65" s="49">
        <v>0</v>
      </c>
    </row>
    <row r="66" spans="1:8">
      <c r="A66" s="51" t="s">
        <v>86</v>
      </c>
      <c r="B66" s="49">
        <v>-205543</v>
      </c>
      <c r="C66" s="226">
        <v>670581</v>
      </c>
      <c r="D66" s="49">
        <v>1564328</v>
      </c>
      <c r="E66" s="49">
        <v>42658354</v>
      </c>
      <c r="F66" s="49">
        <v>59880237</v>
      </c>
      <c r="G66" s="49">
        <v>56659600</v>
      </c>
      <c r="H66" s="49">
        <v>49135909</v>
      </c>
    </row>
    <row r="67" spans="1:8">
      <c r="A67" s="51" t="s">
        <v>88</v>
      </c>
      <c r="B67" s="49">
        <v>0</v>
      </c>
      <c r="C67" s="226">
        <v>0</v>
      </c>
      <c r="D67" s="49">
        <v>0</v>
      </c>
      <c r="E67" s="49">
        <v>0</v>
      </c>
      <c r="F67" s="49">
        <v>0</v>
      </c>
      <c r="G67" s="49">
        <v>0</v>
      </c>
      <c r="H67" s="49">
        <v>0</v>
      </c>
    </row>
    <row r="68" spans="1:8">
      <c r="A68" s="51" t="s">
        <v>74</v>
      </c>
      <c r="B68" s="49">
        <v>0</v>
      </c>
      <c r="C68" s="226">
        <v>0</v>
      </c>
      <c r="D68" s="49">
        <v>0</v>
      </c>
      <c r="E68" s="49">
        <v>0</v>
      </c>
      <c r="F68" s="49">
        <v>0</v>
      </c>
      <c r="G68" s="49">
        <v>0</v>
      </c>
      <c r="H68" s="49">
        <v>0</v>
      </c>
    </row>
    <row r="69" spans="1:8">
      <c r="A69" s="51" t="s">
        <v>91</v>
      </c>
      <c r="B69" s="49">
        <v>14005</v>
      </c>
      <c r="C69" s="226">
        <v>10010</v>
      </c>
      <c r="D69" s="49">
        <v>506023</v>
      </c>
      <c r="E69" s="49">
        <v>715455</v>
      </c>
      <c r="F69" s="49">
        <v>4545904</v>
      </c>
      <c r="G69" s="49">
        <v>7214774</v>
      </c>
      <c r="H69" s="49">
        <v>7945550</v>
      </c>
    </row>
    <row r="70" spans="1:8">
      <c r="A70" s="51" t="s">
        <v>93</v>
      </c>
      <c r="B70" s="49">
        <v>0</v>
      </c>
      <c r="C70" s="226">
        <v>0</v>
      </c>
      <c r="D70" s="49">
        <v>0</v>
      </c>
      <c r="E70" s="49">
        <v>0</v>
      </c>
      <c r="F70" s="49">
        <v>0</v>
      </c>
      <c r="G70" s="49">
        <v>0</v>
      </c>
      <c r="H70" s="49">
        <v>0</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109929077</v>
      </c>
      <c r="C73" s="226">
        <v>158476339</v>
      </c>
      <c r="D73" s="49">
        <v>126764118</v>
      </c>
      <c r="E73" s="49">
        <v>140907415</v>
      </c>
      <c r="F73" s="49">
        <v>88893133</v>
      </c>
      <c r="G73" s="49">
        <v>112260745</v>
      </c>
      <c r="H73" s="49">
        <v>143440296</v>
      </c>
    </row>
    <row r="74" spans="1:8">
      <c r="A74" s="51" t="s">
        <v>101</v>
      </c>
      <c r="B74" s="49">
        <v>3935245</v>
      </c>
      <c r="C74" s="226">
        <v>4468787</v>
      </c>
      <c r="D74" s="49">
        <v>4478685</v>
      </c>
      <c r="E74" s="49">
        <v>3666473</v>
      </c>
      <c r="F74" s="49">
        <v>4062059</v>
      </c>
      <c r="G74" s="49">
        <v>4577778</v>
      </c>
      <c r="H74" s="49">
        <v>3848977</v>
      </c>
    </row>
    <row r="75" spans="1:8">
      <c r="A75" s="51" t="s">
        <v>102</v>
      </c>
      <c r="B75" s="49">
        <v>1695821</v>
      </c>
      <c r="C75" s="226">
        <v>3562458</v>
      </c>
      <c r="D75" s="49">
        <v>0</v>
      </c>
      <c r="E75" s="49">
        <v>0</v>
      </c>
      <c r="F75" s="49">
        <v>0</v>
      </c>
      <c r="G75" s="49">
        <v>0</v>
      </c>
      <c r="H75" s="49">
        <v>0</v>
      </c>
    </row>
    <row r="76" spans="1:8">
      <c r="A76" s="51" t="s">
        <v>103</v>
      </c>
      <c r="B76" s="49">
        <v>0</v>
      </c>
      <c r="C76" s="226">
        <v>0</v>
      </c>
      <c r="D76" s="49">
        <v>0</v>
      </c>
      <c r="E76" s="49">
        <v>0</v>
      </c>
      <c r="F76" s="49">
        <v>0</v>
      </c>
      <c r="G76" s="49">
        <v>0</v>
      </c>
      <c r="H76" s="49">
        <v>0</v>
      </c>
    </row>
    <row r="77" spans="1:8">
      <c r="A77" s="51" t="s">
        <v>104</v>
      </c>
      <c r="B77" s="49">
        <v>228085809</v>
      </c>
      <c r="C77" s="226">
        <v>220902539</v>
      </c>
      <c r="D77" s="49">
        <v>216480600</v>
      </c>
      <c r="E77" s="49">
        <v>242282735</v>
      </c>
      <c r="F77" s="49">
        <v>239682123</v>
      </c>
      <c r="G77" s="49">
        <v>239565118</v>
      </c>
      <c r="H77" s="49">
        <v>229756031</v>
      </c>
    </row>
    <row r="78" spans="1:8">
      <c r="A78" s="51" t="s">
        <v>105</v>
      </c>
      <c r="B78" s="49">
        <v>0</v>
      </c>
      <c r="C78" s="226">
        <v>0</v>
      </c>
      <c r="D78" s="49">
        <v>0</v>
      </c>
      <c r="E78" s="49">
        <v>293672</v>
      </c>
      <c r="F78" s="49">
        <v>117191</v>
      </c>
      <c r="G78" s="49">
        <v>0</v>
      </c>
      <c r="H78" s="49">
        <v>0</v>
      </c>
    </row>
    <row r="79" spans="1:8">
      <c r="A79" s="51" t="s">
        <v>107</v>
      </c>
      <c r="B79" s="49">
        <v>2634532</v>
      </c>
      <c r="C79" s="226">
        <v>2174557</v>
      </c>
      <c r="D79" s="49">
        <v>4946308</v>
      </c>
      <c r="E79" s="49">
        <v>2058839</v>
      </c>
      <c r="F79" s="49">
        <v>1746687</v>
      </c>
      <c r="G79" s="49">
        <v>2318203</v>
      </c>
      <c r="H79" s="49">
        <v>15328997</v>
      </c>
    </row>
    <row r="80" spans="1:8">
      <c r="A80" s="51" t="s">
        <v>76</v>
      </c>
      <c r="B80" s="49">
        <v>0</v>
      </c>
      <c r="C80" s="226">
        <v>0</v>
      </c>
      <c r="D80" s="49">
        <v>0</v>
      </c>
      <c r="E80" s="49">
        <v>0</v>
      </c>
      <c r="F80" s="49">
        <v>0</v>
      </c>
      <c r="G80" s="49">
        <v>0</v>
      </c>
      <c r="H80" s="49">
        <v>0</v>
      </c>
    </row>
    <row r="81" spans="1:8">
      <c r="A81" s="51" t="s">
        <v>110</v>
      </c>
      <c r="B81" s="49">
        <v>0</v>
      </c>
      <c r="C81" s="226">
        <v>0</v>
      </c>
      <c r="D81" s="49">
        <v>0</v>
      </c>
      <c r="E81" s="49">
        <v>0</v>
      </c>
      <c r="F81" s="49">
        <v>0</v>
      </c>
      <c r="G81" s="49">
        <v>0</v>
      </c>
      <c r="H81" s="49">
        <v>0</v>
      </c>
    </row>
    <row r="82" spans="1:8">
      <c r="A82" s="51" t="s">
        <v>111</v>
      </c>
      <c r="B82" s="49">
        <v>29652606</v>
      </c>
      <c r="C82" s="226">
        <v>28984169</v>
      </c>
      <c r="D82" s="49">
        <v>32462302</v>
      </c>
      <c r="E82" s="49">
        <v>36982546</v>
      </c>
      <c r="F82" s="49">
        <v>19101088</v>
      </c>
      <c r="G82" s="49">
        <v>26422510</v>
      </c>
      <c r="H82" s="49">
        <v>32589458</v>
      </c>
    </row>
    <row r="83" spans="1:8">
      <c r="A83" s="51" t="s">
        <v>113</v>
      </c>
      <c r="B83" s="49">
        <v>1236659</v>
      </c>
      <c r="C83" s="226">
        <v>1390740</v>
      </c>
      <c r="D83" s="49">
        <v>0</v>
      </c>
      <c r="E83" s="49">
        <v>0</v>
      </c>
      <c r="F83" s="49">
        <v>162394</v>
      </c>
      <c r="G83" s="49">
        <v>18208</v>
      </c>
      <c r="H83" s="49">
        <v>0</v>
      </c>
    </row>
    <row r="84" spans="1:8">
      <c r="A84" s="51" t="s">
        <v>78</v>
      </c>
      <c r="B84" s="49">
        <v>6331214</v>
      </c>
      <c r="C84" s="226">
        <v>8160407</v>
      </c>
      <c r="D84" s="49">
        <v>4639360</v>
      </c>
      <c r="E84" s="49">
        <v>7957965</v>
      </c>
      <c r="F84" s="49">
        <v>3254874</v>
      </c>
      <c r="G84" s="49">
        <v>2839536</v>
      </c>
      <c r="H84" s="49">
        <v>3092046</v>
      </c>
    </row>
    <row r="85" spans="1:8">
      <c r="A85" s="51" t="s">
        <v>116</v>
      </c>
      <c r="B85" s="49">
        <v>0</v>
      </c>
      <c r="C85" s="226">
        <v>0</v>
      </c>
      <c r="D85" s="49">
        <v>0</v>
      </c>
      <c r="E85" s="49">
        <v>0</v>
      </c>
      <c r="F85" s="49">
        <v>0</v>
      </c>
      <c r="G85" s="49">
        <v>0</v>
      </c>
      <c r="H85" s="49">
        <v>0</v>
      </c>
    </row>
    <row r="86" spans="1:8">
      <c r="A86" s="51" t="s">
        <v>117</v>
      </c>
      <c r="B86" s="49">
        <v>0</v>
      </c>
      <c r="C86" s="226">
        <v>0</v>
      </c>
      <c r="D86" s="49">
        <v>0</v>
      </c>
      <c r="E86" s="49">
        <v>0</v>
      </c>
      <c r="F86" s="49">
        <v>0</v>
      </c>
      <c r="G86" s="49">
        <v>0</v>
      </c>
      <c r="H86" s="49">
        <v>0</v>
      </c>
    </row>
    <row r="87" spans="1:8">
      <c r="A87" s="51" t="s">
        <v>77</v>
      </c>
      <c r="B87" s="49">
        <v>0</v>
      </c>
      <c r="C87" s="226">
        <v>0</v>
      </c>
      <c r="D87" s="49">
        <v>0</v>
      </c>
      <c r="E87" s="49">
        <v>0</v>
      </c>
      <c r="F87" s="49">
        <v>0</v>
      </c>
      <c r="G87" s="49">
        <v>0</v>
      </c>
      <c r="H87" s="49">
        <v>0</v>
      </c>
    </row>
    <row r="88" spans="1:8">
      <c r="A88" s="51" t="s">
        <v>120</v>
      </c>
      <c r="B88" s="49">
        <v>16847326</v>
      </c>
      <c r="C88" s="226">
        <v>16067509</v>
      </c>
      <c r="D88" s="49">
        <v>12859072</v>
      </c>
      <c r="E88" s="49">
        <v>20757677</v>
      </c>
      <c r="F88" s="49">
        <v>27088460</v>
      </c>
      <c r="G88" s="49">
        <v>21756278</v>
      </c>
      <c r="H88" s="49">
        <v>15209877</v>
      </c>
    </row>
    <row r="89" spans="1:8">
      <c r="A89" s="51" t="s">
        <v>122</v>
      </c>
      <c r="B89" s="49">
        <v>0</v>
      </c>
      <c r="C89" s="226">
        <v>0</v>
      </c>
      <c r="D89" s="49">
        <v>0</v>
      </c>
      <c r="E89" s="49">
        <v>0</v>
      </c>
      <c r="F89" s="49">
        <v>0</v>
      </c>
      <c r="G89" s="49">
        <v>0</v>
      </c>
      <c r="H89" s="49">
        <v>0</v>
      </c>
    </row>
    <row r="90" spans="1:8">
      <c r="A90" s="51" t="s">
        <v>124</v>
      </c>
      <c r="B90" s="49">
        <v>0</v>
      </c>
      <c r="C90" s="226">
        <v>0</v>
      </c>
      <c r="D90" s="49">
        <v>0</v>
      </c>
      <c r="E90" s="49">
        <v>0</v>
      </c>
      <c r="F90" s="49">
        <v>0</v>
      </c>
      <c r="G90" s="49">
        <v>0</v>
      </c>
      <c r="H90" s="49">
        <v>0</v>
      </c>
    </row>
    <row r="91" spans="1:8">
      <c r="A91" s="51" t="s">
        <v>126</v>
      </c>
      <c r="B91" s="49">
        <v>0</v>
      </c>
      <c r="C91" s="226">
        <v>0</v>
      </c>
      <c r="D91" s="49">
        <v>0</v>
      </c>
      <c r="E91" s="49">
        <v>0</v>
      </c>
      <c r="F91" s="49">
        <v>0</v>
      </c>
      <c r="G91" s="49">
        <v>10284</v>
      </c>
      <c r="H91" s="49">
        <v>12862.99</v>
      </c>
    </row>
    <row r="92" spans="1:8">
      <c r="A92" s="51" t="s">
        <v>127</v>
      </c>
      <c r="B92" s="49">
        <v>0</v>
      </c>
      <c r="C92" s="226">
        <v>0</v>
      </c>
      <c r="D92" s="49">
        <v>0</v>
      </c>
      <c r="E92" s="49">
        <v>0</v>
      </c>
      <c r="F92" s="49">
        <v>0</v>
      </c>
      <c r="G92" s="49">
        <v>0</v>
      </c>
      <c r="H92" s="49">
        <v>0</v>
      </c>
    </row>
    <row r="93" spans="1:8">
      <c r="A93" s="51" t="s">
        <v>128</v>
      </c>
      <c r="B93" s="49">
        <v>0</v>
      </c>
      <c r="C93" s="226">
        <v>0</v>
      </c>
      <c r="D93" s="49">
        <v>0</v>
      </c>
      <c r="E93" s="49">
        <v>0</v>
      </c>
      <c r="F93" s="49">
        <v>0</v>
      </c>
      <c r="G93" s="49">
        <v>0</v>
      </c>
      <c r="H93" s="49">
        <v>0</v>
      </c>
    </row>
    <row r="94" spans="1:8">
      <c r="A94" s="51" t="s">
        <v>130</v>
      </c>
      <c r="B94" s="49">
        <v>0</v>
      </c>
      <c r="C94" s="226">
        <v>0</v>
      </c>
      <c r="D94" s="49">
        <v>0</v>
      </c>
      <c r="E94" s="49">
        <v>0</v>
      </c>
      <c r="F94" s="49">
        <v>0</v>
      </c>
      <c r="G94" s="49">
        <v>0</v>
      </c>
      <c r="H94" s="49">
        <v>0</v>
      </c>
    </row>
    <row r="95" spans="1:8">
      <c r="A95" s="51" t="s">
        <v>131</v>
      </c>
      <c r="B95" s="49">
        <v>0</v>
      </c>
      <c r="C95" s="226">
        <v>15818</v>
      </c>
      <c r="D95" s="49">
        <v>0</v>
      </c>
      <c r="E95" s="49">
        <v>0</v>
      </c>
      <c r="F95" s="49">
        <v>0</v>
      </c>
      <c r="G95" s="49">
        <v>0</v>
      </c>
      <c r="H95" s="49">
        <v>0</v>
      </c>
    </row>
    <row r="96" spans="1:8">
      <c r="A96" s="51" t="s">
        <v>132</v>
      </c>
      <c r="B96" s="49">
        <v>55048791</v>
      </c>
      <c r="C96" s="226">
        <v>25995099</v>
      </c>
      <c r="D96" s="49">
        <v>30501339</v>
      </c>
      <c r="E96" s="49">
        <v>29181997</v>
      </c>
      <c r="F96" s="49">
        <v>27110801</v>
      </c>
      <c r="G96" s="49">
        <v>27407696</v>
      </c>
      <c r="H96" s="49">
        <v>22016975</v>
      </c>
    </row>
    <row r="97" spans="1:8">
      <c r="A97" s="51" t="s">
        <v>75</v>
      </c>
      <c r="B97" s="49">
        <v>0</v>
      </c>
      <c r="C97" s="226">
        <v>0</v>
      </c>
      <c r="D97" s="49">
        <v>0</v>
      </c>
      <c r="E97" s="49">
        <v>2</v>
      </c>
      <c r="F97" s="49">
        <v>0</v>
      </c>
      <c r="G97" s="49">
        <v>0</v>
      </c>
      <c r="H97" s="49">
        <v>0</v>
      </c>
    </row>
    <row r="98" spans="1:8">
      <c r="A98" s="51" t="s">
        <v>133</v>
      </c>
      <c r="B98" s="49">
        <v>0</v>
      </c>
      <c r="C98" s="226">
        <v>0</v>
      </c>
      <c r="D98" s="49">
        <v>0</v>
      </c>
      <c r="E98" s="49">
        <v>0</v>
      </c>
      <c r="F98" s="49">
        <v>0</v>
      </c>
      <c r="G98" s="49">
        <v>0</v>
      </c>
      <c r="H98" s="49">
        <v>0</v>
      </c>
    </row>
    <row r="99" spans="1:8">
      <c r="A99" s="51" t="s">
        <v>134</v>
      </c>
      <c r="B99" s="49">
        <v>3389216</v>
      </c>
      <c r="C99" s="226">
        <v>3331847</v>
      </c>
      <c r="D99" s="49">
        <v>4170317</v>
      </c>
      <c r="E99" s="49">
        <v>5956446</v>
      </c>
      <c r="F99" s="49">
        <v>13882686</v>
      </c>
      <c r="G99" s="49">
        <v>11232087</v>
      </c>
      <c r="H99" s="49">
        <v>13355288</v>
      </c>
    </row>
    <row r="100" spans="1:8">
      <c r="A100" s="51" t="s">
        <v>136</v>
      </c>
      <c r="B100" s="49">
        <v>120587</v>
      </c>
      <c r="C100" s="226">
        <v>157388</v>
      </c>
      <c r="D100" s="49">
        <v>142465</v>
      </c>
      <c r="E100" s="49">
        <v>142458</v>
      </c>
      <c r="F100" s="49">
        <v>193644</v>
      </c>
      <c r="G100" s="49">
        <v>102481</v>
      </c>
      <c r="H100" s="49">
        <v>86394</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11557953</v>
      </c>
      <c r="D103" s="49">
        <v>5174375</v>
      </c>
      <c r="E103" s="49">
        <v>4072054</v>
      </c>
      <c r="F103" s="49">
        <v>11838253</v>
      </c>
      <c r="G103" s="49">
        <v>7839792</v>
      </c>
      <c r="H103" s="49">
        <v>1948187</v>
      </c>
    </row>
    <row r="104" spans="1:8">
      <c r="A104" s="51" t="s">
        <v>142</v>
      </c>
      <c r="B104" s="49">
        <v>0</v>
      </c>
      <c r="C104" s="226">
        <v>0</v>
      </c>
      <c r="D104" s="49">
        <v>0</v>
      </c>
      <c r="E104" s="49">
        <v>5050105</v>
      </c>
      <c r="F104" s="49">
        <v>6692874</v>
      </c>
      <c r="G104" s="49">
        <v>5062771</v>
      </c>
      <c r="H104" s="49">
        <v>3761071</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0</v>
      </c>
    </row>
    <row r="107" spans="1:8">
      <c r="A107" s="51" t="s">
        <v>148</v>
      </c>
      <c r="B107" s="49">
        <v>0</v>
      </c>
      <c r="C107" s="226">
        <v>0</v>
      </c>
      <c r="D107" s="49">
        <v>0</v>
      </c>
      <c r="E107" s="49">
        <v>0</v>
      </c>
      <c r="F107" s="49">
        <v>0</v>
      </c>
      <c r="G107" s="49">
        <v>0</v>
      </c>
      <c r="H107" s="49">
        <v>0</v>
      </c>
    </row>
    <row r="108" spans="1:8">
      <c r="A108" s="51" t="s">
        <v>150</v>
      </c>
      <c r="B108" s="49">
        <v>45514</v>
      </c>
      <c r="C108" s="226">
        <v>304864</v>
      </c>
      <c r="D108" s="49">
        <v>1338135</v>
      </c>
      <c r="E108" s="49">
        <v>1794061</v>
      </c>
      <c r="F108" s="49">
        <v>203833</v>
      </c>
      <c r="G108" s="49">
        <v>0</v>
      </c>
      <c r="H108" s="49">
        <v>0</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8159635</v>
      </c>
      <c r="F110" s="49">
        <v>9015680</v>
      </c>
      <c r="G110" s="49">
        <v>8788807</v>
      </c>
      <c r="H110" s="49">
        <v>8438070</v>
      </c>
    </row>
    <row r="111" spans="1:8">
      <c r="A111" s="51" t="s">
        <v>154</v>
      </c>
      <c r="B111" s="49">
        <v>0</v>
      </c>
      <c r="C111" s="226">
        <v>0</v>
      </c>
      <c r="D111" s="49">
        <v>0</v>
      </c>
      <c r="E111" s="49">
        <v>0</v>
      </c>
      <c r="F111" s="49">
        <v>0</v>
      </c>
      <c r="G111" s="49">
        <v>28400157</v>
      </c>
      <c r="H111" s="49">
        <v>35422332.990000002</v>
      </c>
    </row>
    <row r="112" spans="1:8">
      <c r="A112" s="51" t="s">
        <v>155</v>
      </c>
      <c r="B112" s="49">
        <v>0</v>
      </c>
      <c r="C112" s="226">
        <v>0</v>
      </c>
      <c r="D112" s="49">
        <v>8828923</v>
      </c>
      <c r="E112" s="49">
        <v>5596198</v>
      </c>
      <c r="F112" s="49">
        <v>5383157</v>
      </c>
      <c r="G112" s="49">
        <v>4122300</v>
      </c>
      <c r="H112" s="49">
        <v>4376081</v>
      </c>
    </row>
    <row r="113" spans="1:8">
      <c r="A113" s="51" t="s">
        <v>157</v>
      </c>
      <c r="B113" s="49">
        <v>0</v>
      </c>
      <c r="C113" s="226">
        <v>0</v>
      </c>
      <c r="D113" s="49">
        <v>0</v>
      </c>
      <c r="E113" s="49">
        <v>0</v>
      </c>
      <c r="F113" s="49">
        <v>0</v>
      </c>
      <c r="G113" s="49">
        <v>0</v>
      </c>
      <c r="H113" s="49">
        <v>0</v>
      </c>
    </row>
    <row r="114" spans="1:8">
      <c r="A114" s="51" t="s">
        <v>158</v>
      </c>
      <c r="B114" s="49">
        <v>0</v>
      </c>
      <c r="C114" s="226">
        <v>0</v>
      </c>
      <c r="D114" s="49">
        <v>0</v>
      </c>
      <c r="E114" s="49">
        <v>0</v>
      </c>
      <c r="F114" s="49">
        <v>0</v>
      </c>
      <c r="G114" s="49">
        <v>0</v>
      </c>
      <c r="H114" s="49">
        <v>0</v>
      </c>
    </row>
    <row r="115" spans="1:8">
      <c r="A115" s="59" t="s">
        <v>159</v>
      </c>
      <c r="B115" s="49">
        <v>458760859</v>
      </c>
      <c r="C115" s="226">
        <v>486231065</v>
      </c>
      <c r="D115" s="49">
        <v>454856350</v>
      </c>
      <c r="E115" s="49">
        <f>SUM(E64:E114)</f>
        <v>559207145</v>
      </c>
      <c r="F115" s="49">
        <f>SUM(F64:F114)</f>
        <v>522855078</v>
      </c>
      <c r="G115" s="49">
        <f>SUM(G64:G114)</f>
        <v>566599125</v>
      </c>
      <c r="H115" s="49">
        <f>SUM(H64:H114)</f>
        <v>589764402.98000002</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19432011</v>
      </c>
      <c r="C123" s="226">
        <v>23118559</v>
      </c>
      <c r="D123" s="49">
        <v>19467330</v>
      </c>
      <c r="E123" s="49">
        <v>29390216</v>
      </c>
      <c r="F123" s="49">
        <v>30018830</v>
      </c>
      <c r="G123" s="49">
        <v>35603431</v>
      </c>
      <c r="H123" s="49">
        <v>44141682</v>
      </c>
    </row>
    <row r="124" spans="1:8">
      <c r="A124" s="51" t="s">
        <v>84</v>
      </c>
      <c r="B124" s="49">
        <v>0</v>
      </c>
      <c r="C124" s="226">
        <v>0</v>
      </c>
      <c r="D124" s="49">
        <v>0</v>
      </c>
      <c r="E124" s="49">
        <v>0</v>
      </c>
      <c r="F124" s="49">
        <v>0</v>
      </c>
      <c r="G124" s="49">
        <v>0</v>
      </c>
      <c r="H124" s="49">
        <v>0</v>
      </c>
    </row>
    <row r="125" spans="1:8">
      <c r="A125" s="51" t="s">
        <v>86</v>
      </c>
      <c r="B125" s="49">
        <v>28951041</v>
      </c>
      <c r="C125" s="226">
        <v>29148315</v>
      </c>
      <c r="D125" s="49">
        <v>15222330</v>
      </c>
      <c r="E125" s="49">
        <v>59112870</v>
      </c>
      <c r="F125" s="49">
        <v>23384842</v>
      </c>
      <c r="G125" s="49">
        <v>48406622</v>
      </c>
      <c r="H125" s="49">
        <v>53188347</v>
      </c>
    </row>
    <row r="126" spans="1:8">
      <c r="A126" s="51" t="s">
        <v>88</v>
      </c>
      <c r="B126" s="49">
        <v>0</v>
      </c>
      <c r="C126" s="226">
        <v>0</v>
      </c>
      <c r="D126" s="49">
        <v>0</v>
      </c>
      <c r="E126" s="49">
        <v>0</v>
      </c>
      <c r="F126" s="49">
        <v>0</v>
      </c>
      <c r="G126" s="49">
        <v>0</v>
      </c>
      <c r="H126" s="49">
        <v>0</v>
      </c>
    </row>
    <row r="127" spans="1:8">
      <c r="A127" s="51" t="s">
        <v>74</v>
      </c>
      <c r="B127" s="49">
        <v>194804</v>
      </c>
      <c r="C127" s="226">
        <v>113</v>
      </c>
      <c r="D127" s="49">
        <v>0</v>
      </c>
      <c r="E127" s="49">
        <v>0</v>
      </c>
      <c r="F127" s="49">
        <v>0</v>
      </c>
      <c r="G127" s="49">
        <v>0</v>
      </c>
      <c r="H127" s="49">
        <v>0</v>
      </c>
    </row>
    <row r="128" spans="1:8">
      <c r="A128" s="51" t="s">
        <v>91</v>
      </c>
      <c r="B128" s="49">
        <v>19982423</v>
      </c>
      <c r="C128" s="226">
        <v>13616214</v>
      </c>
      <c r="D128" s="49">
        <v>15158621</v>
      </c>
      <c r="E128" s="49">
        <v>12127972</v>
      </c>
      <c r="F128" s="49">
        <v>13747659</v>
      </c>
      <c r="G128" s="49">
        <v>15342898</v>
      </c>
      <c r="H128" s="49">
        <v>15848271</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109349787</v>
      </c>
      <c r="C132" s="226">
        <v>53133775</v>
      </c>
      <c r="D132" s="49">
        <v>71141913</v>
      </c>
      <c r="E132" s="49">
        <v>78178509</v>
      </c>
      <c r="F132" s="49">
        <v>113483748</v>
      </c>
      <c r="G132" s="49">
        <v>88851674</v>
      </c>
      <c r="H132" s="49">
        <v>73374393</v>
      </c>
    </row>
    <row r="133" spans="1:8">
      <c r="A133" s="51" t="s">
        <v>101</v>
      </c>
      <c r="B133" s="49">
        <v>13461574</v>
      </c>
      <c r="C133" s="226">
        <v>5264625</v>
      </c>
      <c r="D133" s="49">
        <v>0</v>
      </c>
      <c r="E133" s="49">
        <v>4061148</v>
      </c>
      <c r="F133" s="49">
        <v>4587437</v>
      </c>
      <c r="G133" s="49">
        <v>4151727</v>
      </c>
      <c r="H133" s="49">
        <v>3354022</v>
      </c>
    </row>
    <row r="134" spans="1:8">
      <c r="A134" s="51" t="s">
        <v>102</v>
      </c>
      <c r="B134" s="49">
        <v>0</v>
      </c>
      <c r="C134" s="226">
        <v>0</v>
      </c>
      <c r="D134" s="49">
        <v>74095</v>
      </c>
      <c r="E134" s="49">
        <v>66411</v>
      </c>
      <c r="F134" s="49">
        <v>57470</v>
      </c>
      <c r="G134" s="49">
        <v>132000</v>
      </c>
      <c r="H134" s="49">
        <v>149385</v>
      </c>
    </row>
    <row r="135" spans="1:8">
      <c r="A135" s="51" t="s">
        <v>103</v>
      </c>
      <c r="B135" s="49">
        <v>0</v>
      </c>
      <c r="C135" s="226">
        <v>0</v>
      </c>
      <c r="D135" s="49">
        <v>0</v>
      </c>
      <c r="E135" s="49">
        <v>0</v>
      </c>
      <c r="F135" s="49">
        <v>0</v>
      </c>
      <c r="G135" s="49">
        <v>0</v>
      </c>
      <c r="H135" s="49">
        <v>0</v>
      </c>
    </row>
    <row r="136" spans="1:8">
      <c r="A136" s="51" t="s">
        <v>104</v>
      </c>
      <c r="B136" s="49">
        <v>0</v>
      </c>
      <c r="C136" s="226">
        <v>0</v>
      </c>
      <c r="D136" s="49">
        <v>0</v>
      </c>
      <c r="E136" s="49">
        <v>0</v>
      </c>
      <c r="F136" s="49">
        <v>0</v>
      </c>
      <c r="G136" s="49">
        <v>0</v>
      </c>
      <c r="H136" s="49">
        <v>0</v>
      </c>
    </row>
    <row r="137" spans="1:8">
      <c r="A137" s="51" t="s">
        <v>105</v>
      </c>
      <c r="B137" s="49">
        <v>0</v>
      </c>
      <c r="C137" s="226">
        <v>0</v>
      </c>
      <c r="D137" s="49">
        <v>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0</v>
      </c>
    </row>
    <row r="140" spans="1:8">
      <c r="A140" s="51" t="s">
        <v>110</v>
      </c>
      <c r="B140" s="49">
        <v>0</v>
      </c>
      <c r="C140" s="226">
        <v>0</v>
      </c>
      <c r="D140" s="49">
        <v>0</v>
      </c>
      <c r="E140" s="49">
        <v>0</v>
      </c>
      <c r="F140" s="49">
        <v>0</v>
      </c>
      <c r="G140" s="49">
        <v>0</v>
      </c>
      <c r="H140" s="49">
        <v>0</v>
      </c>
    </row>
    <row r="141" spans="1:8">
      <c r="A141" s="51" t="s">
        <v>111</v>
      </c>
      <c r="B141" s="49">
        <v>0</v>
      </c>
      <c r="C141" s="226">
        <v>2139174</v>
      </c>
      <c r="D141" s="49">
        <v>0</v>
      </c>
      <c r="E141" s="49">
        <v>0</v>
      </c>
      <c r="F141" s="49">
        <v>0</v>
      </c>
      <c r="G141" s="49">
        <v>0</v>
      </c>
      <c r="H141" s="49">
        <v>0</v>
      </c>
    </row>
    <row r="142" spans="1:8">
      <c r="A142" s="51" t="s">
        <v>113</v>
      </c>
      <c r="B142" s="49">
        <v>0</v>
      </c>
      <c r="C142" s="226">
        <v>4300366</v>
      </c>
      <c r="D142" s="49">
        <v>2310954</v>
      </c>
      <c r="E142" s="49">
        <v>2173633</v>
      </c>
      <c r="F142" s="49">
        <v>2707945</v>
      </c>
      <c r="G142" s="49">
        <v>3675334</v>
      </c>
      <c r="H142" s="49">
        <v>4294730</v>
      </c>
    </row>
    <row r="143" spans="1:8">
      <c r="A143" s="51" t="s">
        <v>78</v>
      </c>
      <c r="B143" s="49">
        <v>412013</v>
      </c>
      <c r="C143" s="226">
        <v>0</v>
      </c>
      <c r="D143" s="49">
        <v>0</v>
      </c>
      <c r="E143" s="49">
        <v>0</v>
      </c>
      <c r="F143" s="49">
        <v>0</v>
      </c>
      <c r="G143" s="49">
        <v>0</v>
      </c>
      <c r="H143" s="49">
        <v>0</v>
      </c>
    </row>
    <row r="144" spans="1:8">
      <c r="A144" s="51" t="s">
        <v>116</v>
      </c>
      <c r="B144" s="49">
        <v>0</v>
      </c>
      <c r="C144" s="226">
        <v>0</v>
      </c>
      <c r="D144" s="49">
        <v>0</v>
      </c>
      <c r="E144" s="49">
        <v>0</v>
      </c>
      <c r="F144" s="49">
        <v>0</v>
      </c>
      <c r="G144" s="49">
        <v>0</v>
      </c>
      <c r="H144" s="49">
        <v>0</v>
      </c>
    </row>
    <row r="145" spans="1:8">
      <c r="A145" s="51" t="s">
        <v>117</v>
      </c>
      <c r="B145" s="49">
        <v>0</v>
      </c>
      <c r="C145" s="226">
        <v>0</v>
      </c>
      <c r="D145" s="49">
        <v>0</v>
      </c>
      <c r="E145" s="49">
        <v>0</v>
      </c>
      <c r="F145" s="49">
        <v>0</v>
      </c>
      <c r="G145" s="49">
        <v>0</v>
      </c>
      <c r="H145" s="49">
        <v>0</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0</v>
      </c>
      <c r="C150" s="226">
        <v>0</v>
      </c>
      <c r="D150" s="49">
        <v>0</v>
      </c>
      <c r="E150" s="49">
        <v>0</v>
      </c>
      <c r="F150" s="49">
        <v>0</v>
      </c>
      <c r="G150" s="49">
        <v>0</v>
      </c>
      <c r="H150" s="49">
        <v>0</v>
      </c>
    </row>
    <row r="151" spans="1:8">
      <c r="A151" s="51" t="s">
        <v>127</v>
      </c>
      <c r="B151" s="49">
        <v>0</v>
      </c>
      <c r="C151" s="226">
        <v>20409850</v>
      </c>
      <c r="D151" s="49">
        <v>10540440</v>
      </c>
      <c r="E151" s="49">
        <v>3352825</v>
      </c>
      <c r="F151" s="49">
        <v>20517434</v>
      </c>
      <c r="G151" s="49">
        <v>20696485</v>
      </c>
      <c r="H151" s="49">
        <v>26496342</v>
      </c>
    </row>
    <row r="152" spans="1:8">
      <c r="A152" s="51" t="s">
        <v>128</v>
      </c>
      <c r="B152" s="49">
        <v>0</v>
      </c>
      <c r="C152" s="226">
        <v>0</v>
      </c>
      <c r="D152" s="49">
        <v>0</v>
      </c>
      <c r="E152" s="49">
        <v>0</v>
      </c>
      <c r="F152" s="49">
        <v>0</v>
      </c>
      <c r="G152" s="49">
        <v>0</v>
      </c>
      <c r="H152" s="49">
        <v>0</v>
      </c>
    </row>
    <row r="153" spans="1:8">
      <c r="A153" s="51" t="s">
        <v>130</v>
      </c>
      <c r="B153" s="49">
        <v>0</v>
      </c>
      <c r="C153" s="226">
        <v>0</v>
      </c>
      <c r="D153" s="49">
        <v>0</v>
      </c>
      <c r="E153" s="49">
        <v>0</v>
      </c>
      <c r="F153" s="49">
        <v>0</v>
      </c>
      <c r="G153" s="49">
        <v>0</v>
      </c>
      <c r="H153" s="49">
        <v>0</v>
      </c>
    </row>
    <row r="154" spans="1:8">
      <c r="A154" s="51" t="s">
        <v>131</v>
      </c>
      <c r="B154" s="49">
        <v>0</v>
      </c>
      <c r="C154" s="226">
        <v>0</v>
      </c>
      <c r="D154" s="49">
        <v>0</v>
      </c>
      <c r="E154" s="49">
        <v>0</v>
      </c>
      <c r="F154" s="49">
        <v>0</v>
      </c>
      <c r="G154" s="49">
        <v>0</v>
      </c>
      <c r="H154" s="49">
        <v>0</v>
      </c>
    </row>
    <row r="155" spans="1:8">
      <c r="A155" s="51" t="s">
        <v>132</v>
      </c>
      <c r="B155" s="49">
        <v>24904032</v>
      </c>
      <c r="C155" s="226">
        <v>49915226</v>
      </c>
      <c r="D155" s="49">
        <v>52707821</v>
      </c>
      <c r="E155" s="49">
        <v>30538667</v>
      </c>
      <c r="F155" s="49">
        <v>62546975</v>
      </c>
      <c r="G155" s="49">
        <v>64999864</v>
      </c>
      <c r="H155" s="49">
        <v>77055201</v>
      </c>
    </row>
    <row r="156" spans="1:8">
      <c r="A156" s="51" t="s">
        <v>75</v>
      </c>
      <c r="B156" s="49">
        <v>33108254</v>
      </c>
      <c r="C156" s="226">
        <v>38338802</v>
      </c>
      <c r="D156" s="49">
        <v>45330758</v>
      </c>
      <c r="E156" s="49">
        <v>45687841</v>
      </c>
      <c r="F156" s="49">
        <v>51699375</v>
      </c>
      <c r="G156" s="49">
        <v>54858998</v>
      </c>
      <c r="H156" s="49">
        <v>61525894</v>
      </c>
    </row>
    <row r="157" spans="1:8">
      <c r="A157" s="51" t="s">
        <v>133</v>
      </c>
      <c r="B157" s="49">
        <v>0</v>
      </c>
      <c r="C157" s="226">
        <v>0</v>
      </c>
      <c r="D157" s="49">
        <v>0</v>
      </c>
      <c r="E157" s="49">
        <v>0</v>
      </c>
      <c r="F157" s="49">
        <v>0</v>
      </c>
      <c r="G157" s="49">
        <v>0</v>
      </c>
      <c r="H157" s="49">
        <v>0</v>
      </c>
    </row>
    <row r="158" spans="1:8">
      <c r="A158" s="51" t="s">
        <v>134</v>
      </c>
      <c r="B158" s="49">
        <v>0</v>
      </c>
      <c r="C158" s="226">
        <v>0</v>
      </c>
      <c r="D158" s="49">
        <v>0</v>
      </c>
      <c r="E158" s="49">
        <v>0</v>
      </c>
      <c r="F158" s="49">
        <v>0</v>
      </c>
      <c r="G158" s="49">
        <v>643862</v>
      </c>
      <c r="H158" s="49">
        <v>0</v>
      </c>
    </row>
    <row r="159" spans="1:8">
      <c r="A159" s="51" t="s">
        <v>136</v>
      </c>
      <c r="B159" s="49">
        <v>114332</v>
      </c>
      <c r="C159" s="226">
        <v>140504</v>
      </c>
      <c r="D159" s="49">
        <v>207535</v>
      </c>
      <c r="E159" s="49">
        <v>207542</v>
      </c>
      <c r="F159" s="49">
        <v>206356</v>
      </c>
      <c r="G159" s="49">
        <v>341518</v>
      </c>
      <c r="H159" s="49">
        <v>269606</v>
      </c>
    </row>
    <row r="160" spans="1:8">
      <c r="A160" s="51" t="s">
        <v>145</v>
      </c>
      <c r="B160" s="49">
        <v>0</v>
      </c>
      <c r="C160" s="226">
        <v>0</v>
      </c>
      <c r="D160" s="49">
        <v>0</v>
      </c>
      <c r="E160" s="49">
        <v>0</v>
      </c>
      <c r="F160" s="49">
        <v>0</v>
      </c>
      <c r="G160" s="49">
        <v>0</v>
      </c>
      <c r="H160" s="49">
        <v>0</v>
      </c>
    </row>
    <row r="161" spans="1:8">
      <c r="A161" s="51" t="s">
        <v>138</v>
      </c>
      <c r="B161" s="49">
        <v>0</v>
      </c>
      <c r="C161" s="226">
        <v>0</v>
      </c>
      <c r="D161" s="49">
        <v>0</v>
      </c>
      <c r="E161" s="49">
        <v>0</v>
      </c>
      <c r="F161" s="49">
        <v>0</v>
      </c>
      <c r="G161" s="49">
        <v>0</v>
      </c>
      <c r="H161" s="49">
        <v>0</v>
      </c>
    </row>
    <row r="162" spans="1:8">
      <c r="A162" s="51" t="s">
        <v>140</v>
      </c>
      <c r="B162" s="49">
        <v>0</v>
      </c>
      <c r="C162" s="226">
        <v>23957763</v>
      </c>
      <c r="D162" s="49">
        <v>22159786</v>
      </c>
      <c r="E162" s="49">
        <v>19235474</v>
      </c>
      <c r="F162" s="49">
        <v>21355826</v>
      </c>
      <c r="G162" s="49">
        <v>18416267</v>
      </c>
      <c r="H162" s="49">
        <v>17719681</v>
      </c>
    </row>
    <row r="163" spans="1:8">
      <c r="A163" s="51" t="s">
        <v>142</v>
      </c>
      <c r="B163" s="49">
        <v>0</v>
      </c>
      <c r="C163" s="226">
        <v>0</v>
      </c>
      <c r="D163" s="49">
        <v>0</v>
      </c>
      <c r="E163" s="49">
        <v>4</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0</v>
      </c>
      <c r="C167" s="226">
        <v>89661</v>
      </c>
      <c r="D167" s="49">
        <v>0</v>
      </c>
      <c r="E167" s="49">
        <v>0</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0</v>
      </c>
      <c r="G169" s="49">
        <v>0</v>
      </c>
      <c r="H169" s="49">
        <v>0</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0</v>
      </c>
      <c r="C172" s="226">
        <v>0</v>
      </c>
      <c r="D172" s="49">
        <v>0</v>
      </c>
      <c r="E172" s="49">
        <v>0</v>
      </c>
      <c r="F172" s="49">
        <v>0</v>
      </c>
      <c r="G172" s="49">
        <v>0</v>
      </c>
      <c r="H172" s="49">
        <v>0</v>
      </c>
    </row>
    <row r="173" spans="1:8">
      <c r="A173" s="51" t="s">
        <v>158</v>
      </c>
      <c r="B173" s="49">
        <v>0</v>
      </c>
      <c r="C173" s="227">
        <v>0</v>
      </c>
      <c r="D173" s="49">
        <v>0</v>
      </c>
      <c r="E173" s="49">
        <v>0</v>
      </c>
      <c r="F173" s="49">
        <v>0</v>
      </c>
      <c r="G173" s="49">
        <v>0</v>
      </c>
      <c r="H173" s="49">
        <v>0</v>
      </c>
    </row>
    <row r="174" spans="1:8">
      <c r="A174" s="59" t="s">
        <v>159</v>
      </c>
      <c r="B174" s="49">
        <v>249910271</v>
      </c>
      <c r="C174" s="226">
        <v>263572947</v>
      </c>
      <c r="D174" s="49">
        <f>SUM(D123:D173)</f>
        <v>254321583</v>
      </c>
      <c r="E174" s="49">
        <f>SUM(E123:E173)</f>
        <v>284133112</v>
      </c>
      <c r="F174" s="49">
        <f>SUM(F123:F173)</f>
        <v>344313897</v>
      </c>
      <c r="G174" s="49">
        <f>SUM(G123:G173)</f>
        <v>356120680</v>
      </c>
      <c r="H174" s="49">
        <f>SUM(H123:H173)</f>
        <v>377417554</v>
      </c>
    </row>
    <row r="175" spans="1:8">
      <c r="A175" s="82"/>
    </row>
    <row r="180" spans="1:15" ht="12.75" customHeight="1">
      <c r="A180" s="396" t="s">
        <v>232</v>
      </c>
      <c r="B180" s="402">
        <v>2015</v>
      </c>
      <c r="C180" s="402">
        <v>2016</v>
      </c>
      <c r="D180" s="402">
        <v>2017</v>
      </c>
      <c r="E180" s="402">
        <v>2018</v>
      </c>
      <c r="F180" s="402">
        <v>2019</v>
      </c>
      <c r="G180" s="402">
        <v>2020</v>
      </c>
      <c r="H180" s="402">
        <v>2021</v>
      </c>
    </row>
    <row r="181" spans="1:15" ht="18.95" customHeight="1">
      <c r="A181" s="396"/>
      <c r="B181" s="398"/>
      <c r="C181" s="398"/>
      <c r="D181" s="398"/>
      <c r="E181" s="398"/>
      <c r="F181" s="398"/>
      <c r="G181" s="398"/>
      <c r="H181" s="398"/>
      <c r="I181" s="50"/>
      <c r="J181" s="50"/>
      <c r="K181" s="50"/>
      <c r="L181" s="50"/>
      <c r="N181" s="50"/>
      <c r="O181" s="50"/>
    </row>
    <row r="182" spans="1:15">
      <c r="A182" s="51" t="s">
        <v>82</v>
      </c>
      <c r="B182" s="89">
        <f>B5/'Total Funds Spent &amp; Transferred'!T5</f>
        <v>0.11433225558337594</v>
      </c>
      <c r="C182" s="89">
        <f>C5/'Total Funds Spent &amp; Transferred'!U5</f>
        <v>0.12748154194014022</v>
      </c>
      <c r="D182" s="89">
        <f>D5/'Total Funds Spent &amp; Transferred'!V5</f>
        <v>9.2269365026426353E-2</v>
      </c>
      <c r="E182" s="89">
        <f>E5/'Total Funds Spent &amp; Transferred'!W5</f>
        <v>0.16550257209923153</v>
      </c>
      <c r="F182" s="89">
        <f>F5/'Total Funds Spent &amp; Transferred'!X5</f>
        <v>0.1696683862095531</v>
      </c>
      <c r="G182" s="89">
        <f>G5/'Total Funds Spent &amp; Transferred'!Y5</f>
        <v>0.17425685926367479</v>
      </c>
      <c r="H182" s="89">
        <f>H5/'Total Funds Spent &amp; Transferred'!Z5</f>
        <v>0.21532231080230235</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6.0775872339600516E-2</v>
      </c>
      <c r="C184" s="89">
        <f>C7/'Total Funds Spent &amp; Transferred'!U7</f>
        <v>7.7823987270760564E-2</v>
      </c>
      <c r="D184" s="89">
        <f>D7/'Total Funds Spent &amp; Transferred'!V7</f>
        <v>4.6638813482411841E-2</v>
      </c>
      <c r="E184" s="89">
        <f>E7/'Total Funds Spent &amp; Transferred'!W7</f>
        <v>0.30450196567762267</v>
      </c>
      <c r="F184" s="89">
        <f>F7/'Total Funds Spent &amp; Transferred'!X7</f>
        <v>0.24046057850304278</v>
      </c>
      <c r="G184" s="89">
        <f>G7/'Total Funds Spent &amp; Transferred'!Y7</f>
        <v>0.29548909122171307</v>
      </c>
      <c r="H184" s="89">
        <f>H7/'Total Funds Spent &amp; Transferred'!Z7</f>
        <v>0.30269099621255008</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2.9345508978492072E-5</v>
      </c>
      <c r="C186" s="89">
        <f>C9/'Total Funds Spent &amp; Transferred'!U9</f>
        <v>1.7709062919300068E-8</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5">
      <c r="A187" s="51" t="s">
        <v>91</v>
      </c>
      <c r="B187" s="89">
        <f>B10/'Total Funds Spent &amp; Transferred'!T10</f>
        <v>6.6295747093861851E-2</v>
      </c>
      <c r="C187" s="89">
        <f>C10/'Total Funds Spent &amp; Transferred'!U10</f>
        <v>3.5888081111018572E-2</v>
      </c>
      <c r="D187" s="89">
        <f>D10/'Total Funds Spent &amp; Transferred'!V10</f>
        <v>3.8206910431790926E-2</v>
      </c>
      <c r="E187" s="89">
        <f>E10/'Total Funds Spent &amp; Transferred'!W10</f>
        <v>3.369616244638253E-2</v>
      </c>
      <c r="F187" s="89">
        <f>F10/'Total Funds Spent &amp; Transferred'!X10</f>
        <v>4.7780113808294854E-2</v>
      </c>
      <c r="G187" s="89">
        <f>G10/'Total Funds Spent &amp; Transferred'!Y10</f>
        <v>4.9911047608384163E-2</v>
      </c>
      <c r="H187" s="89">
        <f>H10/'Total Funds Spent &amp; Transferred'!Z10</f>
        <v>5.6074074239079064E-2</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0.23116439350075452</v>
      </c>
      <c r="C191" s="89">
        <f>C14/'Total Funds Spent &amp; Transferred'!U14</f>
        <v>0.21991088339944859</v>
      </c>
      <c r="D191" s="89">
        <f>D14/'Total Funds Spent &amp; Transferred'!V14</f>
        <v>0.21174107942464676</v>
      </c>
      <c r="E191" s="89">
        <f>E14/'Total Funds Spent &amp; Transferred'!W14</f>
        <v>0.23268356629000195</v>
      </c>
      <c r="F191" s="89">
        <f>F14/'Total Funds Spent &amp; Transferred'!X14</f>
        <v>0.2238709597458346</v>
      </c>
      <c r="G191" s="89">
        <f>G14/'Total Funds Spent &amp; Transferred'!Y14</f>
        <v>0.21178692074596567</v>
      </c>
      <c r="H191" s="89">
        <f>H14/'Total Funds Spent &amp; Transferred'!Z14</f>
        <v>0.24204192628988624</v>
      </c>
    </row>
    <row r="192" spans="1:15">
      <c r="A192" s="51" t="s">
        <v>101</v>
      </c>
      <c r="B192" s="89">
        <f>B15/'Total Funds Spent &amp; Transferred'!T15</f>
        <v>3.225462626436016E-2</v>
      </c>
      <c r="C192" s="89">
        <f>C15/'Total Funds Spent &amp; Transferred'!U15</f>
        <v>1.9643082598023182E-2</v>
      </c>
      <c r="D192" s="89">
        <f>D15/'Total Funds Spent &amp; Transferred'!V15</f>
        <v>9.1584146389463456E-3</v>
      </c>
      <c r="E192" s="89">
        <f>E15/'Total Funds Spent &amp; Transferred'!W15</f>
        <v>1.5765951732534061E-2</v>
      </c>
      <c r="F192" s="89">
        <f>F15/'Total Funds Spent &amp; Transferred'!X15</f>
        <v>1.7554189612547084E-2</v>
      </c>
      <c r="G192" s="89">
        <f>G15/'Total Funds Spent &amp; Transferred'!Y15</f>
        <v>1.8025383036847149E-2</v>
      </c>
      <c r="H192" s="89">
        <f>H15/'Total Funds Spent &amp; Transferred'!Z15</f>
        <v>1.5963211412344538E-2</v>
      </c>
    </row>
    <row r="193" spans="1:8">
      <c r="A193" s="51" t="s">
        <v>102</v>
      </c>
      <c r="B193" s="89">
        <f>B16/'Total Funds Spent &amp; Transferred'!T16</f>
        <v>6.2005241195207559E-3</v>
      </c>
      <c r="C193" s="89">
        <f>C16/'Total Funds Spent &amp; Transferred'!U16</f>
        <v>1.6512844864227771E-2</v>
      </c>
      <c r="D193" s="89">
        <f>D16/'Total Funds Spent &amp; Transferred'!V16</f>
        <v>3.6687647921296291E-4</v>
      </c>
      <c r="E193" s="89">
        <f>E16/'Total Funds Spent &amp; Transferred'!W16</f>
        <v>3.3421390148659889E-4</v>
      </c>
      <c r="F193" s="89">
        <f>F16/'Total Funds Spent &amp; Transferred'!X16</f>
        <v>2.7977538364521999E-4</v>
      </c>
      <c r="G193" s="89">
        <f>G16/'Total Funds Spent &amp; Transferred'!Y16</f>
        <v>5.9757546250846863E-4</v>
      </c>
      <c r="H193" s="89">
        <f>H16/'Total Funds Spent &amp; Transferred'!Z16</f>
        <v>7.172002794058848E-4</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0.16590269541058997</v>
      </c>
      <c r="C195" s="89">
        <f>C18/'Total Funds Spent &amp; Transferred'!U18</f>
        <v>0.19943941304042898</v>
      </c>
      <c r="D195" s="89">
        <f>D18/'Total Funds Spent &amp; Transferred'!V18</f>
        <v>0.20311546242290385</v>
      </c>
      <c r="E195" s="89">
        <f>E18/'Total Funds Spent &amp; Transferred'!W18</f>
        <v>0.21185989200326943</v>
      </c>
      <c r="F195" s="89">
        <f>F18/'Total Funds Spent &amp; Transferred'!X18</f>
        <v>0.22040501241691418</v>
      </c>
      <c r="G195" s="89">
        <f>G18/'Total Funds Spent &amp; Transferred'!Y18</f>
        <v>0.20697025308597602</v>
      </c>
      <c r="H195" s="89">
        <f>H18/'Total Funds Spent &amp; Transferred'!Z18</f>
        <v>0.19987248896202814</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7.078605263408891E-4</v>
      </c>
      <c r="F196" s="89">
        <f>F19/'Total Funds Spent &amp; Transferred'!X19</f>
        <v>3.3302511462222255E-4</v>
      </c>
      <c r="G196" s="89">
        <f>G19/'Total Funds Spent &amp; Transferred'!Y19</f>
        <v>0</v>
      </c>
      <c r="H196" s="89">
        <f>H19/'Total Funds Spent &amp; Transferred'!Z19</f>
        <v>0</v>
      </c>
    </row>
    <row r="197" spans="1:8">
      <c r="A197" s="51" t="s">
        <v>107</v>
      </c>
      <c r="B197" s="89">
        <f>B20/'Total Funds Spent &amp; Transferred'!T20</f>
        <v>1.2041511864045125E-2</v>
      </c>
      <c r="C197" s="89">
        <f>C20/'Total Funds Spent &amp; Transferred'!U20</f>
        <v>1.018639866755186E-2</v>
      </c>
      <c r="D197" s="89">
        <f>D20/'Total Funds Spent &amp; Transferred'!V20</f>
        <v>2.1814304834163061E-2</v>
      </c>
      <c r="E197" s="89">
        <f>E20/'Total Funds Spent &amp; Transferred'!W20</f>
        <v>9.7341988997310738E-3</v>
      </c>
      <c r="F197" s="89">
        <f>F20/'Total Funds Spent &amp; Transferred'!X20</f>
        <v>8.7083877175371267E-3</v>
      </c>
      <c r="G197" s="89">
        <f>G20/'Total Funds Spent &amp; Transferred'!Y20</f>
        <v>1.2128514752125383E-2</v>
      </c>
      <c r="H197" s="89">
        <f>H20/'Total Funds Spent &amp; Transferred'!Z20</f>
        <v>8.3924554258231379E-2</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0.12900315950785474</v>
      </c>
      <c r="C200" s="89">
        <f>C23/'Total Funds Spent &amp; Transferred'!U23</f>
        <v>0.13395762444905138</v>
      </c>
      <c r="D200" s="89">
        <f>D23/'Total Funds Spent &amp; Transferred'!V23</f>
        <v>0.15316412206801799</v>
      </c>
      <c r="E200" s="89">
        <f>E23/'Total Funds Spent &amp; Transferred'!W23</f>
        <v>0.16399109244683754</v>
      </c>
      <c r="F200" s="89">
        <f>F23/'Total Funds Spent &amp; Transferred'!X23</f>
        <v>0.10232852875755648</v>
      </c>
      <c r="G200" s="89">
        <f>G23/'Total Funds Spent &amp; Transferred'!Y23</f>
        <v>0.12357280190714677</v>
      </c>
      <c r="H200" s="89">
        <f>H23/'Total Funds Spent &amp; Transferred'!Z23</f>
        <v>0.1459602473902073</v>
      </c>
    </row>
    <row r="201" spans="1:8">
      <c r="A201" s="51" t="s">
        <v>113</v>
      </c>
      <c r="B201" s="89">
        <f>B24/'Total Funds Spent &amp; Transferred'!T24</f>
        <v>1.4511214934869157E-2</v>
      </c>
      <c r="C201" s="89">
        <f>C24/'Total Funds Spent &amp; Transferred'!U24</f>
        <v>6.4338600091847262E-2</v>
      </c>
      <c r="D201" s="89">
        <f>D24/'Total Funds Spent &amp; Transferred'!V24</f>
        <v>2.5124522427518142E-2</v>
      </c>
      <c r="E201" s="89">
        <f>E24/'Total Funds Spent &amp; Transferred'!W24</f>
        <v>1.8572021858397864E-2</v>
      </c>
      <c r="F201" s="89">
        <f>F24/'Total Funds Spent &amp; Transferred'!X24</f>
        <v>2.1898366258966226E-2</v>
      </c>
      <c r="G201" s="89">
        <f>G24/'Total Funds Spent &amp; Transferred'!Y24</f>
        <v>2.8972256518720849E-2</v>
      </c>
      <c r="H201" s="89">
        <f>H24/'Total Funds Spent &amp; Transferred'!Z24</f>
        <v>3.096046250327205E-2</v>
      </c>
    </row>
    <row r="202" spans="1:8">
      <c r="A202" s="51" t="s">
        <v>78</v>
      </c>
      <c r="B202" s="89">
        <f>B25/'Total Funds Spent &amp; Transferred'!T25</f>
        <v>1.1205494621334265E-2</v>
      </c>
      <c r="C202" s="89">
        <f>C25/'Total Funds Spent &amp; Transferred'!U25</f>
        <v>1.4607370466764462E-2</v>
      </c>
      <c r="D202" s="89">
        <f>D25/'Total Funds Spent &amp; Transferred'!V25</f>
        <v>9.3270433556634329E-3</v>
      </c>
      <c r="E202" s="89">
        <f>E25/'Total Funds Spent &amp; Transferred'!W25</f>
        <v>1.5904902526691949E-2</v>
      </c>
      <c r="F202" s="89">
        <f>F25/'Total Funds Spent &amp; Transferred'!X25</f>
        <v>6.3700737498150915E-3</v>
      </c>
      <c r="G202" s="89">
        <f>G25/'Total Funds Spent &amp; Transferred'!Y25</f>
        <v>5.2062686104324936E-3</v>
      </c>
      <c r="H202" s="89">
        <f>H25/'Total Funds Spent &amp; Transferred'!Z25</f>
        <v>5.1304172058744251E-3</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0.17945698583330247</v>
      </c>
      <c r="C206" s="89">
        <f>C29/'Total Funds Spent &amp; Transferred'!U29</f>
        <v>0.16462721319353049</v>
      </c>
      <c r="D206" s="89">
        <f>D29/'Total Funds Spent &amp; Transferred'!V29</f>
        <v>0.10727407864750159</v>
      </c>
      <c r="E206" s="89">
        <f>E29/'Total Funds Spent &amp; Transferred'!W29</f>
        <v>0.15399225114187165</v>
      </c>
      <c r="F206" s="89">
        <f>F29/'Total Funds Spent &amp; Transferred'!X29</f>
        <v>0.26803778674920392</v>
      </c>
      <c r="G206" s="89">
        <f>G29/'Total Funds Spent &amp; Transferred'!Y29</f>
        <v>0.28312324623227453</v>
      </c>
      <c r="H206" s="89">
        <f>H29/'Total Funds Spent &amp; Transferred'!Z29</f>
        <v>0.26527532557446437</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9.8983888610746683E-5</v>
      </c>
      <c r="H209" s="89">
        <f>H32/'Total Funds Spent &amp; Transferred'!Z32</f>
        <v>1.6220496639872517E-4</v>
      </c>
    </row>
    <row r="210" spans="1:8">
      <c r="A210" s="51" t="s">
        <v>127</v>
      </c>
      <c r="B210" s="89">
        <f>B33/'Total Funds Spent &amp; Transferred'!T33</f>
        <v>0</v>
      </c>
      <c r="C210" s="89">
        <f>C33/'Total Funds Spent &amp; Transferred'!U33</f>
        <v>0.18441511665344804</v>
      </c>
      <c r="D210" s="89">
        <f>D33/'Total Funds Spent &amp; Transferred'!V33</f>
        <v>0.1029519798582762</v>
      </c>
      <c r="E210" s="89">
        <f>E33/'Total Funds Spent &amp; Transferred'!W33</f>
        <v>3.2509161265045286E-2</v>
      </c>
      <c r="F210" s="89">
        <f>F33/'Total Funds Spent &amp; Transferred'!X33</f>
        <v>0.16562514010676666</v>
      </c>
      <c r="G210" s="89">
        <f>G33/'Total Funds Spent &amp; Transferred'!Y33</f>
        <v>0.18136990696474617</v>
      </c>
      <c r="H210" s="89">
        <f>H33/'Total Funds Spent &amp; Transferred'!Z33</f>
        <v>0.22955999567397276</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5.5772697760297086E-5</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1.4628901567726057E-2</v>
      </c>
      <c r="C214" s="89">
        <f>C37/'Total Funds Spent &amp; Transferred'!U37</f>
        <v>1.4161920566005995E-2</v>
      </c>
      <c r="D214" s="89">
        <f>D37/'Total Funds Spent &amp; Transferred'!V37</f>
        <v>1.6320809341245603E-2</v>
      </c>
      <c r="E214" s="89">
        <f>E37/'Total Funds Spent &amp; Transferred'!W37</f>
        <v>1.1083494481459078E-2</v>
      </c>
      <c r="F214" s="89">
        <f>F37/'Total Funds Spent &amp; Transferred'!X37</f>
        <v>1.6964732967924067E-2</v>
      </c>
      <c r="G214" s="89">
        <f>G37/'Total Funds Spent &amp; Transferred'!Y37</f>
        <v>1.790700831422045E-2</v>
      </c>
      <c r="H214" s="89">
        <f>H37/'Total Funds Spent &amp; Transferred'!Z37</f>
        <v>1.8679485332101987E-2</v>
      </c>
    </row>
    <row r="215" spans="1:8">
      <c r="A215" s="51" t="s">
        <v>75</v>
      </c>
      <c r="B215" s="89">
        <f>B38/'Total Funds Spent &amp; Transferred'!T38</f>
        <v>5.8361049154532073E-2</v>
      </c>
      <c r="C215" s="89">
        <f>C38/'Total Funds Spent &amp; Transferred'!U38</f>
        <v>7.1711594711259874E-2</v>
      </c>
      <c r="D215" s="89">
        <f>D38/'Total Funds Spent &amp; Transferred'!V38</f>
        <v>7.868547647778501E-2</v>
      </c>
      <c r="E215" s="89">
        <f>E38/'Total Funds Spent &amp; Transferred'!W38</f>
        <v>7.6500741517062432E-2</v>
      </c>
      <c r="F215" s="89">
        <f>F38/'Total Funds Spent &amp; Transferred'!X38</f>
        <v>9.1594830411733552E-2</v>
      </c>
      <c r="G215" s="89">
        <f>G38/'Total Funds Spent &amp; Transferred'!Y38</f>
        <v>9.3873585812704899E-2</v>
      </c>
      <c r="H215" s="89">
        <f>H38/'Total Funds Spent &amp; Transferred'!Z38</f>
        <v>0.10645097718423033</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3.1750867345343215E-3</v>
      </c>
      <c r="C217" s="89">
        <f>C40/'Total Funds Spent &amp; Transferred'!U40</f>
        <v>2.9591906394000915E-3</v>
      </c>
      <c r="D217" s="89">
        <f>D40/'Total Funds Spent &amp; Transferred'!V40</f>
        <v>3.6848786515064165E-3</v>
      </c>
      <c r="E217" s="89">
        <f>E40/'Total Funds Spent &amp; Transferred'!W40</f>
        <v>5.2605193164629157E-3</v>
      </c>
      <c r="F217" s="89">
        <f>F40/'Total Funds Spent &amp; Transferred'!X40</f>
        <v>1.2039244043217307E-2</v>
      </c>
      <c r="G217" s="89">
        <f>G40/'Total Funds Spent &amp; Transferred'!Y40</f>
        <v>9.9306903987349121E-3</v>
      </c>
      <c r="H217" s="89">
        <f>H40/'Total Funds Spent &amp; Transferred'!Z40</f>
        <v>1.1581184535107749E-2</v>
      </c>
    </row>
    <row r="218" spans="1:8">
      <c r="A218" s="51" t="s">
        <v>136</v>
      </c>
      <c r="B218" s="89">
        <f>B41/'Total Funds Spent &amp; Transferred'!T41</f>
        <v>1.093863829437909E-3</v>
      </c>
      <c r="C218" s="89">
        <f>C41/'Total Funds Spent &amp; Transferred'!U41</f>
        <v>1.4034194812311608E-3</v>
      </c>
      <c r="D218" s="89">
        <f>D41/'Total Funds Spent &amp; Transferred'!V41</f>
        <v>2.0089886629957162E-3</v>
      </c>
      <c r="E218" s="89">
        <f>E41/'Total Funds Spent &amp; Transferred'!W41</f>
        <v>2.3857947490279912E-3</v>
      </c>
      <c r="F218" s="89">
        <f>F41/'Total Funds Spent &amp; Transferred'!X41</f>
        <v>3.1135439582512365E-3</v>
      </c>
      <c r="G218" s="89">
        <f>G41/'Total Funds Spent &amp; Transferred'!Y41</f>
        <v>3.0687923114580732E-3</v>
      </c>
      <c r="H218" s="89">
        <f>H41/'Total Funds Spent &amp; Transferred'!Z41</f>
        <v>2.8322087820302527E-3</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0.1894267233534776</v>
      </c>
      <c r="D221" s="89">
        <f>D44/'Total Funds Spent &amp; Transferred'!V44</f>
        <v>0.1645763375204661</v>
      </c>
      <c r="E221" s="89">
        <f>E44/'Total Funds Spent &amp; Transferred'!W44</f>
        <v>0.13902150285335663</v>
      </c>
      <c r="F221" s="89">
        <f>F44/'Total Funds Spent &amp; Transferred'!X44</f>
        <v>0.18174789425985899</v>
      </c>
      <c r="G221" s="89">
        <f>G44/'Total Funds Spent &amp; Transferred'!Y44</f>
        <v>0.16976187639935558</v>
      </c>
      <c r="H221" s="89">
        <f>H44/'Total Funds Spent &amp; Transferred'!Z44</f>
        <v>0.14886073431567595</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3.065102624886307E-2</v>
      </c>
      <c r="F222" s="89">
        <f>F45/'Total Funds Spent &amp; Transferred'!X45</f>
        <v>4.0444740259205809E-2</v>
      </c>
      <c r="G222" s="89">
        <f>G45/'Total Funds Spent &amp; Transferred'!Y45</f>
        <v>3.0488163960007621E-2</v>
      </c>
      <c r="H222" s="89">
        <f>H45/'Total Funds Spent &amp; Transferred'!Z45</f>
        <v>2.405716498781826E-2</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4.4969635813037808E-4</v>
      </c>
      <c r="C226" s="89">
        <f>C49/'Total Funds Spent &amp; Transferred'!U49</f>
        <v>3.4925828040458101E-3</v>
      </c>
      <c r="D226" s="89">
        <f>D49/'Total Funds Spent &amp; Transferred'!V49</f>
        <v>1.0337610210365368E-2</v>
      </c>
      <c r="E226" s="89">
        <f>E49/'Total Funds Spent &amp; Transferred'!W49</f>
        <v>1.509371498549656E-2</v>
      </c>
      <c r="F226" s="89">
        <f>F49/'Total Funds Spent &amp; Transferred'!X49</f>
        <v>1.9422158923137701E-3</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2.925127877452165E-2</v>
      </c>
      <c r="F228" s="89">
        <f>F51/'Total Funds Spent &amp; Transferred'!X51</f>
        <v>3.1361489578364696E-2</v>
      </c>
      <c r="G228" s="89">
        <f>G51/'Total Funds Spent &amp; Transferred'!Y51</f>
        <v>2.9299508705223878E-2</v>
      </c>
      <c r="H228" s="89">
        <f>H51/'Total Funds Spent &amp; Transferred'!Z51</f>
        <v>2.6798762700147628E-2</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2.6882051196998068E-2</v>
      </c>
      <c r="H229" s="89">
        <f>H52/'Total Funds Spent &amp; Transferred'!Z52</f>
        <v>3.2776353812079329E-2</v>
      </c>
    </row>
    <row r="230" spans="1:8">
      <c r="A230" s="51" t="s">
        <v>155</v>
      </c>
      <c r="B230" s="89">
        <f>B53/'Total Funds Spent &amp; Transferred'!T53</f>
        <v>0</v>
      </c>
      <c r="C230" s="89">
        <f>C53/'Total Funds Spent &amp; Transferred'!U53</f>
        <v>0</v>
      </c>
      <c r="D230" s="89">
        <f>D53/'Total Funds Spent &amp; Transferred'!V53</f>
        <v>6.3322353705170684E-2</v>
      </c>
      <c r="E230" s="89">
        <f>E53/'Total Funds Spent &amp; Transferred'!W53</f>
        <v>4.4038988802066754E-2</v>
      </c>
      <c r="F230" s="89">
        <f>F53/'Total Funds Spent &amp; Transferred'!X53</f>
        <v>4.5993926244708612E-2</v>
      </c>
      <c r="G230" s="89">
        <f>G53/'Total Funds Spent &amp; Transferred'!Y53</f>
        <v>2.8522360515621011E-2</v>
      </c>
      <c r="H230" s="89">
        <f>H53/'Total Funds Spent &amp; Transferred'!Z53</f>
        <v>3.2293112902381453E-2</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2.2375129462229647E-2</v>
      </c>
      <c r="C233" s="89">
        <f>C56/'Total Funds Spent &amp; Transferred'!U56</f>
        <v>2.4290899470400189E-2</v>
      </c>
      <c r="D233" s="89">
        <f>D56/'Total Funds Spent &amp; Transferred'!V56</f>
        <v>2.279338882144637E-2</v>
      </c>
      <c r="E233" s="89">
        <f>E56/'Total Funds Spent &amp; Transferred'!W56</f>
        <v>2.6912509191390238E-2</v>
      </c>
      <c r="F233" s="89">
        <f>F56/'Total Funds Spent &amp; Transferred'!X56</f>
        <v>2.8060369411371605E-2</v>
      </c>
      <c r="G233" s="89">
        <f>G56/'Total Funds Spent &amp; Transferred'!Y56</f>
        <v>2.9244260318090264E-2</v>
      </c>
      <c r="H233" s="89">
        <f>H56/'Total Funds Spent &amp; Transferred'!Z56</f>
        <v>3.1897078467843031E-2</v>
      </c>
    </row>
  </sheetData>
  <autoFilter ref="A180:A233" xr:uid="{00000000-0009-0000-0000-000028000000}"/>
  <mergeCells count="33">
    <mergeCell ref="H3:H4"/>
    <mergeCell ref="H62:H63"/>
    <mergeCell ref="H121:H122"/>
    <mergeCell ref="H180:H181"/>
    <mergeCell ref="F180:F181"/>
    <mergeCell ref="F121:F122"/>
    <mergeCell ref="F62:F63"/>
    <mergeCell ref="F3:F4"/>
    <mergeCell ref="G3:G4"/>
    <mergeCell ref="G62:G63"/>
    <mergeCell ref="G121:G122"/>
    <mergeCell ref="G180:G181"/>
    <mergeCell ref="E121:E122"/>
    <mergeCell ref="E62:E63"/>
    <mergeCell ref="E3:E4"/>
    <mergeCell ref="E180:E181"/>
    <mergeCell ref="A1:A2"/>
    <mergeCell ref="A3:A4"/>
    <mergeCell ref="B3:B4"/>
    <mergeCell ref="A62:A63"/>
    <mergeCell ref="B62:B63"/>
    <mergeCell ref="A180:A181"/>
    <mergeCell ref="B180:B181"/>
    <mergeCell ref="A121:A122"/>
    <mergeCell ref="B121:B122"/>
    <mergeCell ref="D3:D4"/>
    <mergeCell ref="D62:D63"/>
    <mergeCell ref="D121:D122"/>
    <mergeCell ref="C3:C4"/>
    <mergeCell ref="C121:C122"/>
    <mergeCell ref="C62:C63"/>
    <mergeCell ref="C180:C181"/>
    <mergeCell ref="D180:D181"/>
  </mergeCells>
  <phoneticPr fontId="39" type="noConversion"/>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00000"/>
  </sheetPr>
  <dimension ref="A1:P233"/>
  <sheetViews>
    <sheetView topLeftCell="D1" workbookViewId="0">
      <selection activeCell="H69" sqref="H69"/>
    </sheetView>
  </sheetViews>
  <sheetFormatPr defaultColWidth="9.42578125" defaultRowHeight="12.95"/>
  <cols>
    <col min="1" max="1" width="17" style="49" customWidth="1"/>
    <col min="2" max="2" width="14.42578125" style="49" customWidth="1"/>
    <col min="3" max="4" width="13.42578125" style="49" bestFit="1" customWidth="1"/>
    <col min="5" max="5" width="14" style="49" customWidth="1"/>
    <col min="6" max="6" width="14.42578125" style="49" bestFit="1" customWidth="1"/>
    <col min="7" max="7" width="13.42578125" style="49" customWidth="1"/>
    <col min="8"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f>
        <v>0</v>
      </c>
      <c r="C5" s="55">
        <f t="shared" si="0"/>
        <v>0</v>
      </c>
      <c r="D5" s="55">
        <f t="shared" si="0"/>
        <v>0</v>
      </c>
      <c r="E5" s="55">
        <f t="shared" si="0"/>
        <v>0</v>
      </c>
      <c r="F5" s="55">
        <f t="shared" si="0"/>
        <v>0</v>
      </c>
      <c r="G5" s="55">
        <f t="shared" si="0"/>
        <v>0</v>
      </c>
      <c r="H5" s="55">
        <f t="shared" ref="H5" si="1">H64</f>
        <v>0</v>
      </c>
    </row>
    <row r="6" spans="1:8">
      <c r="A6" s="51" t="s">
        <v>84</v>
      </c>
      <c r="B6" s="55">
        <f t="shared" ref="B6:E56" si="2">B65</f>
        <v>0</v>
      </c>
      <c r="C6" s="55">
        <f t="shared" si="2"/>
        <v>0</v>
      </c>
      <c r="D6" s="55">
        <f t="shared" si="2"/>
        <v>0</v>
      </c>
      <c r="E6" s="55">
        <f t="shared" si="2"/>
        <v>0</v>
      </c>
      <c r="F6" s="55">
        <f t="shared" ref="F6:G6" si="3">F65</f>
        <v>0</v>
      </c>
      <c r="G6" s="55">
        <f t="shared" si="3"/>
        <v>0</v>
      </c>
      <c r="H6" s="55">
        <f t="shared" ref="H6" si="4">H65</f>
        <v>0</v>
      </c>
    </row>
    <row r="7" spans="1:8">
      <c r="A7" s="51" t="s">
        <v>86</v>
      </c>
      <c r="B7" s="55">
        <f t="shared" si="2"/>
        <v>31679104</v>
      </c>
      <c r="C7" s="55">
        <f t="shared" si="2"/>
        <v>44431750</v>
      </c>
      <c r="D7" s="55">
        <f t="shared" si="2"/>
        <v>5126960</v>
      </c>
      <c r="E7" s="55">
        <f t="shared" si="2"/>
        <v>9750527</v>
      </c>
      <c r="F7" s="55">
        <f t="shared" ref="F7:G7" si="5">F66</f>
        <v>14691349</v>
      </c>
      <c r="G7" s="55">
        <f t="shared" si="5"/>
        <v>13198512</v>
      </c>
      <c r="H7" s="55">
        <f t="shared" ref="H7" si="6">H66</f>
        <v>10723424</v>
      </c>
    </row>
    <row r="8" spans="1:8">
      <c r="A8" s="51" t="s">
        <v>88</v>
      </c>
      <c r="B8" s="55">
        <f t="shared" si="2"/>
        <v>0</v>
      </c>
      <c r="C8" s="55">
        <f t="shared" si="2"/>
        <v>0</v>
      </c>
      <c r="D8" s="55">
        <f t="shared" si="2"/>
        <v>0</v>
      </c>
      <c r="E8" s="55">
        <f t="shared" si="2"/>
        <v>0</v>
      </c>
      <c r="F8" s="55">
        <f t="shared" ref="F8:G8" si="7">F67</f>
        <v>0</v>
      </c>
      <c r="G8" s="55">
        <f t="shared" si="7"/>
        <v>0</v>
      </c>
      <c r="H8" s="55">
        <f t="shared" ref="H8" si="8">H67</f>
        <v>0</v>
      </c>
    </row>
    <row r="9" spans="1:8">
      <c r="A9" s="51" t="s">
        <v>74</v>
      </c>
      <c r="B9" s="55">
        <f t="shared" si="2"/>
        <v>0</v>
      </c>
      <c r="C9" s="55">
        <f t="shared" si="2"/>
        <v>0</v>
      </c>
      <c r="D9" s="55">
        <f t="shared" si="2"/>
        <v>0</v>
      </c>
      <c r="E9" s="55">
        <f t="shared" si="2"/>
        <v>0</v>
      </c>
      <c r="F9" s="55">
        <f t="shared" ref="F9:G9" si="9">F68</f>
        <v>0</v>
      </c>
      <c r="G9" s="55">
        <f t="shared" si="9"/>
        <v>0</v>
      </c>
      <c r="H9" s="55">
        <f t="shared" ref="H9" si="10">H68</f>
        <v>0</v>
      </c>
    </row>
    <row r="10" spans="1:8">
      <c r="A10" s="51" t="s">
        <v>91</v>
      </c>
      <c r="B10" s="55">
        <f t="shared" si="2"/>
        <v>0</v>
      </c>
      <c r="C10" s="55">
        <f t="shared" si="2"/>
        <v>0</v>
      </c>
      <c r="D10" s="55">
        <f t="shared" si="2"/>
        <v>0</v>
      </c>
      <c r="E10" s="55">
        <f t="shared" si="2"/>
        <v>0</v>
      </c>
      <c r="F10" s="55">
        <f t="shared" ref="F10:G10" si="11">F69</f>
        <v>0</v>
      </c>
      <c r="G10" s="55">
        <f t="shared" si="11"/>
        <v>0</v>
      </c>
      <c r="H10" s="55">
        <f t="shared" ref="H10" si="12">H69</f>
        <v>0</v>
      </c>
    </row>
    <row r="11" spans="1:8">
      <c r="A11" s="51" t="s">
        <v>93</v>
      </c>
      <c r="B11" s="55">
        <f t="shared" si="2"/>
        <v>0</v>
      </c>
      <c r="C11" s="55">
        <f t="shared" si="2"/>
        <v>0</v>
      </c>
      <c r="D11" s="55">
        <f t="shared" si="2"/>
        <v>0</v>
      </c>
      <c r="E11" s="55">
        <f t="shared" si="2"/>
        <v>0</v>
      </c>
      <c r="F11" s="55">
        <f t="shared" ref="F11:G11" si="13">F70</f>
        <v>0</v>
      </c>
      <c r="G11" s="55">
        <f t="shared" si="13"/>
        <v>0</v>
      </c>
      <c r="H11" s="55">
        <f t="shared" ref="H11" si="14">H70</f>
        <v>0</v>
      </c>
    </row>
    <row r="12" spans="1:8">
      <c r="A12" s="51" t="s">
        <v>95</v>
      </c>
      <c r="B12" s="55">
        <f t="shared" si="2"/>
        <v>0</v>
      </c>
      <c r="C12" s="55">
        <f t="shared" si="2"/>
        <v>0</v>
      </c>
      <c r="D12" s="55">
        <f t="shared" si="2"/>
        <v>0</v>
      </c>
      <c r="E12" s="55">
        <f t="shared" si="2"/>
        <v>0</v>
      </c>
      <c r="F12" s="55">
        <f t="shared" ref="F12:G12" si="15">F71</f>
        <v>0</v>
      </c>
      <c r="G12" s="55">
        <f t="shared" si="15"/>
        <v>0</v>
      </c>
      <c r="H12" s="55">
        <f t="shared" ref="H12" si="16">H71</f>
        <v>0</v>
      </c>
    </row>
    <row r="13" spans="1:8">
      <c r="A13" s="51" t="s">
        <v>97</v>
      </c>
      <c r="B13" s="55">
        <f t="shared" si="2"/>
        <v>0</v>
      </c>
      <c r="C13" s="55">
        <f t="shared" si="2"/>
        <v>0</v>
      </c>
      <c r="D13" s="55">
        <f t="shared" si="2"/>
        <v>0</v>
      </c>
      <c r="E13" s="55">
        <f t="shared" si="2"/>
        <v>0</v>
      </c>
      <c r="F13" s="55">
        <f t="shared" ref="F13:G13" si="17">F72</f>
        <v>0</v>
      </c>
      <c r="G13" s="55">
        <f t="shared" si="17"/>
        <v>0</v>
      </c>
      <c r="H13" s="55">
        <f t="shared" ref="H13" si="18">H72</f>
        <v>0</v>
      </c>
    </row>
    <row r="14" spans="1:8">
      <c r="A14" s="51" t="s">
        <v>99</v>
      </c>
      <c r="B14" s="55">
        <f t="shared" si="2"/>
        <v>0</v>
      </c>
      <c r="C14" s="55">
        <f t="shared" si="2"/>
        <v>0</v>
      </c>
      <c r="D14" s="55">
        <f t="shared" si="2"/>
        <v>0</v>
      </c>
      <c r="E14" s="55">
        <f t="shared" si="2"/>
        <v>0</v>
      </c>
      <c r="F14" s="55">
        <f t="shared" ref="F14:G14" si="19">F73</f>
        <v>0</v>
      </c>
      <c r="G14" s="55">
        <f t="shared" si="19"/>
        <v>0</v>
      </c>
      <c r="H14" s="55">
        <f t="shared" ref="H14" si="20">H73</f>
        <v>0</v>
      </c>
    </row>
    <row r="15" spans="1:8">
      <c r="A15" s="51" t="s">
        <v>101</v>
      </c>
      <c r="B15" s="55">
        <f t="shared" si="2"/>
        <v>24499726</v>
      </c>
      <c r="C15" s="55">
        <f t="shared" si="2"/>
        <v>14408601</v>
      </c>
      <c r="D15" s="55">
        <f t="shared" si="2"/>
        <v>31787640</v>
      </c>
      <c r="E15" s="55">
        <f t="shared" si="2"/>
        <v>36672497</v>
      </c>
      <c r="F15" s="55">
        <f t="shared" ref="F15:G15" si="21">F74</f>
        <v>31406069</v>
      </c>
      <c r="G15" s="55">
        <f t="shared" si="21"/>
        <v>25916912</v>
      </c>
      <c r="H15" s="55">
        <f t="shared" ref="H15" si="22">H74</f>
        <v>22791436</v>
      </c>
    </row>
    <row r="16" spans="1:8">
      <c r="A16" s="51" t="s">
        <v>102</v>
      </c>
      <c r="B16" s="55">
        <f t="shared" si="2"/>
        <v>0</v>
      </c>
      <c r="C16" s="55">
        <f t="shared" si="2"/>
        <v>0</v>
      </c>
      <c r="D16" s="55">
        <f t="shared" si="2"/>
        <v>0</v>
      </c>
      <c r="E16" s="55">
        <f t="shared" si="2"/>
        <v>0</v>
      </c>
      <c r="F16" s="55">
        <f t="shared" ref="F16:G16" si="23">F75</f>
        <v>0</v>
      </c>
      <c r="G16" s="55">
        <f t="shared" si="23"/>
        <v>0</v>
      </c>
      <c r="H16" s="55">
        <f t="shared" ref="H16" si="24">H75</f>
        <v>0</v>
      </c>
    </row>
    <row r="17" spans="1:8">
      <c r="A17" s="51" t="s">
        <v>103</v>
      </c>
      <c r="B17" s="55">
        <f t="shared" si="2"/>
        <v>0</v>
      </c>
      <c r="C17" s="55">
        <f t="shared" si="2"/>
        <v>0</v>
      </c>
      <c r="D17" s="55">
        <f t="shared" si="2"/>
        <v>0</v>
      </c>
      <c r="E17" s="55">
        <f t="shared" si="2"/>
        <v>0</v>
      </c>
      <c r="F17" s="55">
        <f t="shared" ref="F17:G17" si="25">F76</f>
        <v>579223</v>
      </c>
      <c r="G17" s="55">
        <f t="shared" si="25"/>
        <v>0</v>
      </c>
      <c r="H17" s="55">
        <f t="shared" ref="H17" si="26">H76</f>
        <v>0</v>
      </c>
    </row>
    <row r="18" spans="1:8">
      <c r="A18" s="51" t="s">
        <v>104</v>
      </c>
      <c r="B18" s="55">
        <f t="shared" si="2"/>
        <v>0</v>
      </c>
      <c r="C18" s="55">
        <f t="shared" si="2"/>
        <v>0</v>
      </c>
      <c r="D18" s="55">
        <f t="shared" si="2"/>
        <v>0</v>
      </c>
      <c r="E18" s="55">
        <f t="shared" si="2"/>
        <v>0</v>
      </c>
      <c r="F18" s="55">
        <f t="shared" ref="F18:G18" si="27">F77</f>
        <v>0</v>
      </c>
      <c r="G18" s="55">
        <f t="shared" si="27"/>
        <v>0</v>
      </c>
      <c r="H18" s="55">
        <f t="shared" ref="H18" si="28">H77</f>
        <v>0</v>
      </c>
    </row>
    <row r="19" spans="1:8">
      <c r="A19" s="51" t="s">
        <v>105</v>
      </c>
      <c r="B19" s="55">
        <f t="shared" si="2"/>
        <v>0</v>
      </c>
      <c r="C19" s="55">
        <f t="shared" si="2"/>
        <v>0</v>
      </c>
      <c r="D19" s="55">
        <f t="shared" si="2"/>
        <v>0</v>
      </c>
      <c r="E19" s="55">
        <f t="shared" si="2"/>
        <v>0</v>
      </c>
      <c r="F19" s="55">
        <f t="shared" ref="F19:G19" si="29">F78</f>
        <v>0</v>
      </c>
      <c r="G19" s="55">
        <f t="shared" si="29"/>
        <v>0</v>
      </c>
      <c r="H19" s="55">
        <f t="shared" ref="H19" si="30">H78</f>
        <v>0</v>
      </c>
    </row>
    <row r="20" spans="1:8" ht="14.45" customHeight="1">
      <c r="A20" s="51" t="s">
        <v>107</v>
      </c>
      <c r="B20" s="55">
        <f t="shared" si="2"/>
        <v>0</v>
      </c>
      <c r="C20" s="55">
        <f t="shared" si="2"/>
        <v>0</v>
      </c>
      <c r="D20" s="55">
        <f t="shared" si="2"/>
        <v>0</v>
      </c>
      <c r="E20" s="55">
        <f t="shared" si="2"/>
        <v>0</v>
      </c>
      <c r="F20" s="55">
        <f t="shared" ref="F20:G20" si="31">F79</f>
        <v>0</v>
      </c>
      <c r="G20" s="55">
        <f t="shared" si="31"/>
        <v>0</v>
      </c>
      <c r="H20" s="55">
        <f t="shared" ref="H20" si="32">H79</f>
        <v>0</v>
      </c>
    </row>
    <row r="21" spans="1:8">
      <c r="A21" s="51" t="s">
        <v>76</v>
      </c>
      <c r="B21" s="55">
        <f t="shared" si="2"/>
        <v>19053505</v>
      </c>
      <c r="C21" s="55">
        <f t="shared" si="2"/>
        <v>19724141</v>
      </c>
      <c r="D21" s="55">
        <f t="shared" si="2"/>
        <v>17796518</v>
      </c>
      <c r="E21" s="55">
        <f t="shared" si="2"/>
        <v>19451393</v>
      </c>
      <c r="F21" s="55">
        <f t="shared" ref="F21:G21" si="33">F80</f>
        <v>28388326</v>
      </c>
      <c r="G21" s="55">
        <f t="shared" si="33"/>
        <v>37001169</v>
      </c>
      <c r="H21" s="55">
        <f t="shared" ref="H21" si="34">H80</f>
        <v>31770633</v>
      </c>
    </row>
    <row r="22" spans="1:8">
      <c r="A22" s="51" t="s">
        <v>110</v>
      </c>
      <c r="B22" s="55">
        <f t="shared" si="2"/>
        <v>0</v>
      </c>
      <c r="C22" s="55">
        <f t="shared" si="2"/>
        <v>0</v>
      </c>
      <c r="D22" s="55">
        <f t="shared" si="2"/>
        <v>0</v>
      </c>
      <c r="E22" s="55">
        <f t="shared" si="2"/>
        <v>0</v>
      </c>
      <c r="F22" s="55">
        <f t="shared" ref="F22:G22" si="35">F81</f>
        <v>0</v>
      </c>
      <c r="G22" s="55">
        <f t="shared" si="35"/>
        <v>0</v>
      </c>
      <c r="H22" s="55">
        <f t="shared" ref="H22" si="36">H81</f>
        <v>0</v>
      </c>
    </row>
    <row r="23" spans="1:8">
      <c r="A23" s="51" t="s">
        <v>111</v>
      </c>
      <c r="B23" s="55">
        <f t="shared" si="2"/>
        <v>0</v>
      </c>
      <c r="C23" s="55">
        <f t="shared" si="2"/>
        <v>0</v>
      </c>
      <c r="D23" s="55">
        <f t="shared" si="2"/>
        <v>0</v>
      </c>
      <c r="E23" s="55">
        <f t="shared" si="2"/>
        <v>0</v>
      </c>
      <c r="F23" s="55">
        <f t="shared" ref="F23:G23" si="37">F82</f>
        <v>0</v>
      </c>
      <c r="G23" s="55">
        <f t="shared" si="37"/>
        <v>0</v>
      </c>
      <c r="H23" s="55">
        <f t="shared" ref="H23" si="38">H82</f>
        <v>0</v>
      </c>
    </row>
    <row r="24" spans="1:8">
      <c r="A24" s="51" t="s">
        <v>113</v>
      </c>
      <c r="B24" s="55">
        <f t="shared" si="2"/>
        <v>0</v>
      </c>
      <c r="C24" s="55">
        <f t="shared" si="2"/>
        <v>0</v>
      </c>
      <c r="D24" s="55">
        <f t="shared" si="2"/>
        <v>0</v>
      </c>
      <c r="E24" s="55">
        <f t="shared" si="2"/>
        <v>0</v>
      </c>
      <c r="F24" s="55">
        <f t="shared" ref="F24:G24" si="39">F83</f>
        <v>0</v>
      </c>
      <c r="G24" s="55">
        <f t="shared" si="39"/>
        <v>0</v>
      </c>
      <c r="H24" s="55">
        <f t="shared" ref="H24" si="40">H83</f>
        <v>0</v>
      </c>
    </row>
    <row r="25" spans="1:8">
      <c r="A25" s="51" t="s">
        <v>78</v>
      </c>
      <c r="B25" s="55">
        <f t="shared" si="2"/>
        <v>0</v>
      </c>
      <c r="C25" s="55">
        <f t="shared" si="2"/>
        <v>0</v>
      </c>
      <c r="D25" s="55">
        <f t="shared" si="2"/>
        <v>0</v>
      </c>
      <c r="E25" s="55">
        <f t="shared" si="2"/>
        <v>0</v>
      </c>
      <c r="F25" s="55">
        <f t="shared" ref="F25:G25" si="41">F84</f>
        <v>0</v>
      </c>
      <c r="G25" s="55">
        <f t="shared" si="41"/>
        <v>0</v>
      </c>
      <c r="H25" s="55">
        <f t="shared" ref="H25" si="42">H84</f>
        <v>0</v>
      </c>
    </row>
    <row r="26" spans="1:8">
      <c r="A26" s="51" t="s">
        <v>116</v>
      </c>
      <c r="B26" s="55">
        <f t="shared" si="2"/>
        <v>0</v>
      </c>
      <c r="C26" s="55">
        <f t="shared" si="2"/>
        <v>0</v>
      </c>
      <c r="D26" s="55">
        <f t="shared" si="2"/>
        <v>0</v>
      </c>
      <c r="E26" s="55">
        <f t="shared" si="2"/>
        <v>0</v>
      </c>
      <c r="F26" s="55">
        <f t="shared" ref="F26:G26" si="43">F85</f>
        <v>0</v>
      </c>
      <c r="G26" s="55">
        <f t="shared" si="43"/>
        <v>0</v>
      </c>
      <c r="H26" s="55">
        <f t="shared" ref="H26" si="44">H85</f>
        <v>0</v>
      </c>
    </row>
    <row r="27" spans="1:8">
      <c r="A27" s="51" t="s">
        <v>117</v>
      </c>
      <c r="B27" s="55">
        <f t="shared" si="2"/>
        <v>51168506</v>
      </c>
      <c r="C27" s="55">
        <f t="shared" si="2"/>
        <v>47942311</v>
      </c>
      <c r="D27" s="55">
        <f t="shared" si="2"/>
        <v>34291622</v>
      </c>
      <c r="E27" s="55">
        <f t="shared" si="2"/>
        <v>35926619</v>
      </c>
      <c r="F27" s="55">
        <f t="shared" ref="F27:G27" si="45">F86</f>
        <v>29915877</v>
      </c>
      <c r="G27" s="55">
        <f t="shared" si="45"/>
        <v>19606321</v>
      </c>
      <c r="H27" s="55">
        <f t="shared" ref="H27" si="46">H86</f>
        <v>12439595</v>
      </c>
    </row>
    <row r="28" spans="1:8">
      <c r="A28" s="51" t="s">
        <v>77</v>
      </c>
      <c r="B28" s="55">
        <f t="shared" si="2"/>
        <v>0</v>
      </c>
      <c r="C28" s="55">
        <f t="shared" si="2"/>
        <v>0</v>
      </c>
      <c r="D28" s="55">
        <f t="shared" si="2"/>
        <v>0</v>
      </c>
      <c r="E28" s="55">
        <f t="shared" si="2"/>
        <v>0</v>
      </c>
      <c r="F28" s="55">
        <f t="shared" ref="F28:G28" si="47">F87</f>
        <v>0</v>
      </c>
      <c r="G28" s="55">
        <f t="shared" si="47"/>
        <v>0</v>
      </c>
      <c r="H28" s="55">
        <f t="shared" ref="H28" si="48">H87</f>
        <v>0</v>
      </c>
    </row>
    <row r="29" spans="1:8">
      <c r="A29" s="51" t="s">
        <v>120</v>
      </c>
      <c r="B29" s="55">
        <f t="shared" si="2"/>
        <v>0</v>
      </c>
      <c r="C29" s="55">
        <f t="shared" si="2"/>
        <v>0</v>
      </c>
      <c r="D29" s="55">
        <f t="shared" si="2"/>
        <v>0</v>
      </c>
      <c r="E29" s="55">
        <f t="shared" si="2"/>
        <v>0</v>
      </c>
      <c r="F29" s="55">
        <f t="shared" ref="F29:G29" si="49">F88</f>
        <v>0</v>
      </c>
      <c r="G29" s="55">
        <f t="shared" si="49"/>
        <v>0</v>
      </c>
      <c r="H29" s="55">
        <f t="shared" ref="H29" si="50">H88</f>
        <v>0</v>
      </c>
    </row>
    <row r="30" spans="1:8">
      <c r="A30" s="51" t="s">
        <v>122</v>
      </c>
      <c r="B30" s="55">
        <f t="shared" si="2"/>
        <v>0</v>
      </c>
      <c r="C30" s="55">
        <f t="shared" si="2"/>
        <v>89488723</v>
      </c>
      <c r="D30" s="55">
        <f t="shared" si="2"/>
        <v>102815902</v>
      </c>
      <c r="E30" s="55">
        <f t="shared" si="2"/>
        <v>131817363</v>
      </c>
      <c r="F30" s="55">
        <f t="shared" ref="F30:G30" si="51">F89</f>
        <v>106116386</v>
      </c>
      <c r="G30" s="55">
        <f t="shared" si="51"/>
        <v>112570190</v>
      </c>
      <c r="H30" s="55">
        <f t="shared" ref="H30" si="52">H89</f>
        <v>120352279</v>
      </c>
    </row>
    <row r="31" spans="1:8">
      <c r="A31" s="51" t="s">
        <v>124</v>
      </c>
      <c r="B31" s="55">
        <f t="shared" si="2"/>
        <v>1378340</v>
      </c>
      <c r="C31" s="55">
        <f t="shared" si="2"/>
        <v>2022386</v>
      </c>
      <c r="D31" s="55">
        <f t="shared" si="2"/>
        <v>3137781</v>
      </c>
      <c r="E31" s="55">
        <f t="shared" si="2"/>
        <v>2459902</v>
      </c>
      <c r="F31" s="55">
        <f t="shared" ref="F31:G31" si="53">F90</f>
        <v>3964319</v>
      </c>
      <c r="G31" s="55">
        <f t="shared" si="53"/>
        <v>1927000</v>
      </c>
      <c r="H31" s="55">
        <f t="shared" ref="H31" si="54">H90</f>
        <v>1813414</v>
      </c>
    </row>
    <row r="32" spans="1:8">
      <c r="A32" s="51" t="s">
        <v>126</v>
      </c>
      <c r="B32" s="55">
        <f t="shared" si="2"/>
        <v>0</v>
      </c>
      <c r="C32" s="55">
        <f t="shared" si="2"/>
        <v>0</v>
      </c>
      <c r="D32" s="55">
        <f t="shared" si="2"/>
        <v>0</v>
      </c>
      <c r="E32" s="55">
        <f t="shared" si="2"/>
        <v>0</v>
      </c>
      <c r="F32" s="55">
        <f t="shared" ref="F32:G32" si="55">F91</f>
        <v>0</v>
      </c>
      <c r="G32" s="55">
        <f t="shared" si="55"/>
        <v>0</v>
      </c>
      <c r="H32" s="55">
        <f t="shared" ref="H32" si="56">H91</f>
        <v>0</v>
      </c>
    </row>
    <row r="33" spans="1:8">
      <c r="A33" s="51" t="s">
        <v>127</v>
      </c>
      <c r="B33" s="55">
        <f t="shared" si="2"/>
        <v>0</v>
      </c>
      <c r="C33" s="55">
        <f t="shared" si="2"/>
        <v>0</v>
      </c>
      <c r="D33" s="55">
        <f t="shared" si="2"/>
        <v>0</v>
      </c>
      <c r="E33" s="55">
        <f t="shared" si="2"/>
        <v>0</v>
      </c>
      <c r="F33" s="55">
        <f t="shared" ref="F33:G33" si="57">F92</f>
        <v>0</v>
      </c>
      <c r="G33" s="55">
        <f t="shared" si="57"/>
        <v>0</v>
      </c>
      <c r="H33" s="55">
        <f t="shared" ref="H33" si="58">H92</f>
        <v>0</v>
      </c>
    </row>
    <row r="34" spans="1:8">
      <c r="A34" s="51" t="s">
        <v>128</v>
      </c>
      <c r="B34" s="55">
        <f t="shared" si="2"/>
        <v>3226683</v>
      </c>
      <c r="C34" s="55">
        <f t="shared" si="2"/>
        <v>484266</v>
      </c>
      <c r="D34" s="55">
        <f t="shared" si="2"/>
        <v>3661931</v>
      </c>
      <c r="E34" s="55">
        <f t="shared" si="2"/>
        <v>5308679</v>
      </c>
      <c r="F34" s="55">
        <f t="shared" ref="F34:G34" si="59">F93</f>
        <v>5918324</v>
      </c>
      <c r="G34" s="55">
        <f t="shared" si="59"/>
        <v>4544261</v>
      </c>
      <c r="H34" s="55">
        <f t="shared" ref="H34" si="60">H93</f>
        <v>3257465</v>
      </c>
    </row>
    <row r="35" spans="1:8">
      <c r="A35" s="51" t="s">
        <v>130</v>
      </c>
      <c r="B35" s="55">
        <f t="shared" si="2"/>
        <v>0</v>
      </c>
      <c r="C35" s="55">
        <f t="shared" si="2"/>
        <v>0</v>
      </c>
      <c r="D35" s="55">
        <f t="shared" si="2"/>
        <v>0</v>
      </c>
      <c r="E35" s="55">
        <f t="shared" si="2"/>
        <v>0</v>
      </c>
      <c r="F35" s="55">
        <f t="shared" ref="F35:G35" si="61">F94</f>
        <v>0</v>
      </c>
      <c r="G35" s="55">
        <f t="shared" si="61"/>
        <v>0</v>
      </c>
      <c r="H35" s="55">
        <f t="shared" ref="H35" si="62">H94</f>
        <v>0</v>
      </c>
    </row>
    <row r="36" spans="1:8">
      <c r="A36" s="51" t="s">
        <v>131</v>
      </c>
      <c r="B36" s="55">
        <f t="shared" si="2"/>
        <v>0</v>
      </c>
      <c r="C36" s="55">
        <f t="shared" si="2"/>
        <v>0</v>
      </c>
      <c r="D36" s="55">
        <f t="shared" si="2"/>
        <v>0</v>
      </c>
      <c r="E36" s="55">
        <f t="shared" si="2"/>
        <v>0</v>
      </c>
      <c r="F36" s="55">
        <f t="shared" ref="F36:G36" si="63">F95</f>
        <v>0</v>
      </c>
      <c r="G36" s="55">
        <f t="shared" si="63"/>
        <v>0</v>
      </c>
      <c r="H36" s="55">
        <f t="shared" ref="H36" si="64">H95</f>
        <v>0</v>
      </c>
    </row>
    <row r="37" spans="1:8">
      <c r="A37" s="51" t="s">
        <v>132</v>
      </c>
      <c r="B37" s="55">
        <f t="shared" si="2"/>
        <v>138979895</v>
      </c>
      <c r="C37" s="55">
        <f t="shared" si="2"/>
        <v>79409058</v>
      </c>
      <c r="D37" s="55">
        <f t="shared" si="2"/>
        <v>73772019</v>
      </c>
      <c r="E37" s="55">
        <f t="shared" si="2"/>
        <v>55316529</v>
      </c>
      <c r="F37" s="55">
        <f t="shared" ref="F37:G37" si="65">F96</f>
        <v>114574729</v>
      </c>
      <c r="G37" s="55">
        <f t="shared" si="65"/>
        <v>106854120</v>
      </c>
      <c r="H37" s="55">
        <f t="shared" ref="H37" si="66">H96</f>
        <v>110192012</v>
      </c>
    </row>
    <row r="38" spans="1:8">
      <c r="A38" s="51" t="s">
        <v>75</v>
      </c>
      <c r="B38" s="55">
        <f t="shared" si="2"/>
        <v>78177311</v>
      </c>
      <c r="C38" s="55">
        <f t="shared" si="2"/>
        <v>63426478</v>
      </c>
      <c r="D38" s="55">
        <f t="shared" si="2"/>
        <v>70930564</v>
      </c>
      <c r="E38" s="55">
        <f t="shared" si="2"/>
        <v>69078116</v>
      </c>
      <c r="F38" s="55">
        <f t="shared" ref="F38:G38" si="67">F97</f>
        <v>71651341</v>
      </c>
      <c r="G38" s="55">
        <f t="shared" si="67"/>
        <v>72124861</v>
      </c>
      <c r="H38" s="55">
        <f t="shared" ref="H38" si="68">H97</f>
        <v>79483147</v>
      </c>
    </row>
    <row r="39" spans="1:8">
      <c r="A39" s="51" t="s">
        <v>133</v>
      </c>
      <c r="B39" s="55">
        <f t="shared" si="2"/>
        <v>20072845</v>
      </c>
      <c r="C39" s="55">
        <f t="shared" si="2"/>
        <v>21730010</v>
      </c>
      <c r="D39" s="55">
        <f t="shared" si="2"/>
        <v>13646376</v>
      </c>
      <c r="E39" s="55">
        <f t="shared" si="2"/>
        <v>25275411</v>
      </c>
      <c r="F39" s="55">
        <f t="shared" ref="F39:G39" si="69">F98</f>
        <v>14593124</v>
      </c>
      <c r="G39" s="55">
        <f t="shared" si="69"/>
        <v>22020160</v>
      </c>
      <c r="H39" s="55">
        <f t="shared" ref="H39" si="70">H98</f>
        <v>11332427</v>
      </c>
    </row>
    <row r="40" spans="1:8">
      <c r="A40" s="51" t="s">
        <v>134</v>
      </c>
      <c r="B40" s="55">
        <f t="shared" si="2"/>
        <v>0</v>
      </c>
      <c r="C40" s="55">
        <f t="shared" si="2"/>
        <v>0</v>
      </c>
      <c r="D40" s="55">
        <f t="shared" si="2"/>
        <v>0</v>
      </c>
      <c r="E40" s="55">
        <f t="shared" si="2"/>
        <v>0</v>
      </c>
      <c r="F40" s="55">
        <f t="shared" ref="F40:G40" si="71">F99</f>
        <v>0</v>
      </c>
      <c r="G40" s="55">
        <f t="shared" si="71"/>
        <v>0</v>
      </c>
      <c r="H40" s="55">
        <f t="shared" ref="H40" si="72">H99</f>
        <v>0</v>
      </c>
    </row>
    <row r="41" spans="1:8">
      <c r="A41" s="51" t="s">
        <v>136</v>
      </c>
      <c r="B41" s="55">
        <f t="shared" si="2"/>
        <v>9723151</v>
      </c>
      <c r="C41" s="55">
        <f t="shared" si="2"/>
        <v>8539797</v>
      </c>
      <c r="D41" s="55">
        <f t="shared" si="2"/>
        <v>5987954</v>
      </c>
      <c r="E41" s="55">
        <f t="shared" si="2"/>
        <v>5337777</v>
      </c>
      <c r="F41" s="55">
        <f t="shared" ref="F41:G41" si="73">F100</f>
        <v>10433616</v>
      </c>
      <c r="G41" s="55">
        <f t="shared" si="73"/>
        <v>5114927</v>
      </c>
      <c r="H41" s="55">
        <f t="shared" ref="H41" si="74">H100</f>
        <v>0</v>
      </c>
    </row>
    <row r="42" spans="1:8">
      <c r="A42" s="51" t="s">
        <v>145</v>
      </c>
      <c r="B42" s="55">
        <f t="shared" si="2"/>
        <v>8047639</v>
      </c>
      <c r="C42" s="55">
        <f t="shared" si="2"/>
        <v>10986508</v>
      </c>
      <c r="D42" s="55">
        <f t="shared" si="2"/>
        <v>12811343</v>
      </c>
      <c r="E42" s="55">
        <f t="shared" si="2"/>
        <v>14587516</v>
      </c>
      <c r="F42" s="55">
        <f t="shared" ref="F42:G42" si="75">F101</f>
        <v>13786323</v>
      </c>
      <c r="G42" s="55">
        <f t="shared" si="75"/>
        <v>14495539</v>
      </c>
      <c r="H42" s="55">
        <f t="shared" ref="H42" si="76">H101</f>
        <v>3913765</v>
      </c>
    </row>
    <row r="43" spans="1:8">
      <c r="A43" s="51" t="s">
        <v>138</v>
      </c>
      <c r="B43" s="55">
        <f t="shared" si="2"/>
        <v>0</v>
      </c>
      <c r="C43" s="55">
        <f t="shared" si="2"/>
        <v>0</v>
      </c>
      <c r="D43" s="55">
        <f t="shared" si="2"/>
        <v>0</v>
      </c>
      <c r="E43" s="55">
        <f t="shared" si="2"/>
        <v>0</v>
      </c>
      <c r="F43" s="55">
        <f t="shared" ref="F43:G43" si="77">F102</f>
        <v>0</v>
      </c>
      <c r="G43" s="55">
        <f t="shared" si="77"/>
        <v>0</v>
      </c>
      <c r="H43" s="55">
        <f t="shared" ref="H43" si="78">H102</f>
        <v>0</v>
      </c>
    </row>
    <row r="44" spans="1:8">
      <c r="A44" s="51" t="s">
        <v>140</v>
      </c>
      <c r="B44" s="55">
        <f t="shared" si="2"/>
        <v>0</v>
      </c>
      <c r="C44" s="55">
        <f t="shared" si="2"/>
        <v>0</v>
      </c>
      <c r="D44" s="55">
        <f t="shared" si="2"/>
        <v>0</v>
      </c>
      <c r="E44" s="55">
        <f t="shared" si="2"/>
        <v>0</v>
      </c>
      <c r="F44" s="55">
        <f t="shared" ref="F44:G44" si="79">F103</f>
        <v>0</v>
      </c>
      <c r="G44" s="55">
        <f t="shared" si="79"/>
        <v>0</v>
      </c>
      <c r="H44" s="55">
        <f t="shared" ref="H44" si="80">H103</f>
        <v>0</v>
      </c>
    </row>
    <row r="45" spans="1:8">
      <c r="A45" s="51" t="s">
        <v>142</v>
      </c>
      <c r="B45" s="55">
        <f t="shared" si="2"/>
        <v>0</v>
      </c>
      <c r="C45" s="55">
        <f t="shared" si="2"/>
        <v>0</v>
      </c>
      <c r="D45" s="55">
        <f t="shared" si="2"/>
        <v>0</v>
      </c>
      <c r="E45" s="55">
        <f t="shared" si="2"/>
        <v>0</v>
      </c>
      <c r="F45" s="55">
        <f t="shared" ref="F45:G45" si="81">F104</f>
        <v>0</v>
      </c>
      <c r="G45" s="55">
        <f t="shared" si="81"/>
        <v>0</v>
      </c>
      <c r="H45" s="55">
        <f t="shared" ref="H45" si="82">H104</f>
        <v>140910</v>
      </c>
    </row>
    <row r="46" spans="1:8">
      <c r="A46" s="51" t="s">
        <v>144</v>
      </c>
      <c r="B46" s="55">
        <f t="shared" si="2"/>
        <v>919460</v>
      </c>
      <c r="C46" s="55">
        <f t="shared" si="2"/>
        <v>1371496</v>
      </c>
      <c r="D46" s="55">
        <f t="shared" si="2"/>
        <v>1957915</v>
      </c>
      <c r="E46" s="55">
        <f t="shared" si="2"/>
        <v>4862599</v>
      </c>
      <c r="F46" s="55">
        <f t="shared" ref="F46:G46" si="83">F105</f>
        <v>3124933</v>
      </c>
      <c r="G46" s="55">
        <f t="shared" si="83"/>
        <v>3493778</v>
      </c>
      <c r="H46" s="55">
        <f t="shared" ref="H46" si="84">H105</f>
        <v>4066604</v>
      </c>
    </row>
    <row r="47" spans="1:8">
      <c r="A47" s="51" t="s">
        <v>146</v>
      </c>
      <c r="B47" s="55">
        <f t="shared" si="2"/>
        <v>0</v>
      </c>
      <c r="C47" s="55">
        <f t="shared" si="2"/>
        <v>0</v>
      </c>
      <c r="D47" s="55">
        <f t="shared" si="2"/>
        <v>0</v>
      </c>
      <c r="E47" s="55">
        <f t="shared" si="2"/>
        <v>0</v>
      </c>
      <c r="F47" s="55">
        <f t="shared" ref="F47:G47" si="85">F106</f>
        <v>0</v>
      </c>
      <c r="G47" s="55">
        <f t="shared" si="85"/>
        <v>0</v>
      </c>
      <c r="H47" s="55">
        <f t="shared" ref="H47" si="86">H106</f>
        <v>0</v>
      </c>
    </row>
    <row r="48" spans="1:8">
      <c r="A48" s="51" t="s">
        <v>148</v>
      </c>
      <c r="B48" s="55">
        <f t="shared" si="2"/>
        <v>364425553</v>
      </c>
      <c r="C48" s="55">
        <f t="shared" si="2"/>
        <v>266268472</v>
      </c>
      <c r="D48" s="55">
        <f t="shared" si="2"/>
        <v>270281608</v>
      </c>
      <c r="E48" s="55">
        <f t="shared" si="2"/>
        <v>240425085</v>
      </c>
      <c r="F48" s="55">
        <f t="shared" ref="F48:G48" si="87">F107</f>
        <v>324487151</v>
      </c>
      <c r="G48" s="55">
        <f t="shared" si="87"/>
        <v>377213541</v>
      </c>
      <c r="H48" s="55">
        <f t="shared" ref="H48" si="88">H107</f>
        <v>383886712</v>
      </c>
    </row>
    <row r="49" spans="1:15">
      <c r="A49" s="51" t="s">
        <v>150</v>
      </c>
      <c r="B49" s="55">
        <f t="shared" si="2"/>
        <v>0</v>
      </c>
      <c r="C49" s="55">
        <f t="shared" si="2"/>
        <v>0</v>
      </c>
      <c r="D49" s="55">
        <f t="shared" si="2"/>
        <v>0</v>
      </c>
      <c r="E49" s="55">
        <f t="shared" si="2"/>
        <v>0</v>
      </c>
      <c r="F49" s="55">
        <f t="shared" ref="F49:G49" si="89">F108</f>
        <v>0</v>
      </c>
      <c r="G49" s="55">
        <f t="shared" si="89"/>
        <v>0</v>
      </c>
      <c r="H49" s="55">
        <f t="shared" ref="H49" si="90">H108</f>
        <v>0</v>
      </c>
    </row>
    <row r="50" spans="1:15">
      <c r="A50" s="51" t="s">
        <v>152</v>
      </c>
      <c r="B50" s="55">
        <f t="shared" si="2"/>
        <v>3401987</v>
      </c>
      <c r="C50" s="55">
        <f t="shared" si="2"/>
        <v>4549811</v>
      </c>
      <c r="D50" s="55">
        <f t="shared" si="2"/>
        <v>5508063</v>
      </c>
      <c r="E50" s="55">
        <f t="shared" si="2"/>
        <v>5769739</v>
      </c>
      <c r="F50" s="55">
        <f t="shared" ref="F50:G50" si="91">F109</f>
        <v>6998121</v>
      </c>
      <c r="G50" s="55">
        <f t="shared" si="91"/>
        <v>8363591</v>
      </c>
      <c r="H50" s="55">
        <f t="shared" ref="H50" si="92">H109</f>
        <v>7262637</v>
      </c>
    </row>
    <row r="51" spans="1:15">
      <c r="A51" s="51" t="s">
        <v>153</v>
      </c>
      <c r="B51" s="55">
        <f t="shared" si="2"/>
        <v>0</v>
      </c>
      <c r="C51" s="55">
        <f t="shared" si="2"/>
        <v>0</v>
      </c>
      <c r="D51" s="55">
        <f t="shared" si="2"/>
        <v>0</v>
      </c>
      <c r="E51" s="55">
        <f t="shared" si="2"/>
        <v>0</v>
      </c>
      <c r="F51" s="55">
        <f t="shared" ref="F51:G51" si="93">F110</f>
        <v>0</v>
      </c>
      <c r="G51" s="55">
        <f t="shared" si="93"/>
        <v>0</v>
      </c>
      <c r="H51" s="55">
        <f t="shared" ref="H51" si="94">H110</f>
        <v>0</v>
      </c>
    </row>
    <row r="52" spans="1:15">
      <c r="A52" s="51" t="s">
        <v>154</v>
      </c>
      <c r="B52" s="55">
        <f t="shared" si="2"/>
        <v>0</v>
      </c>
      <c r="C52" s="55">
        <f t="shared" si="2"/>
        <v>0</v>
      </c>
      <c r="D52" s="55">
        <f t="shared" si="2"/>
        <v>0</v>
      </c>
      <c r="E52" s="55">
        <f t="shared" si="2"/>
        <v>0</v>
      </c>
      <c r="F52" s="55">
        <f t="shared" ref="F52:G52" si="95">F111</f>
        <v>4151967</v>
      </c>
      <c r="G52" s="55">
        <f t="shared" si="95"/>
        <v>0</v>
      </c>
      <c r="H52" s="55">
        <f t="shared" ref="H52" si="96">H111</f>
        <v>0</v>
      </c>
    </row>
    <row r="53" spans="1:15">
      <c r="A53" s="51" t="s">
        <v>155</v>
      </c>
      <c r="B53" s="55">
        <f t="shared" si="2"/>
        <v>12977465</v>
      </c>
      <c r="C53" s="55">
        <f t="shared" si="2"/>
        <v>17556957</v>
      </c>
      <c r="D53" s="55">
        <f t="shared" si="2"/>
        <v>19388995</v>
      </c>
      <c r="E53" s="55">
        <f t="shared" si="2"/>
        <v>22113263</v>
      </c>
      <c r="F53" s="55">
        <f t="shared" ref="F53:G53" si="97">F112</f>
        <v>21771436</v>
      </c>
      <c r="G53" s="55">
        <f t="shared" si="97"/>
        <v>18742405</v>
      </c>
      <c r="H53" s="55">
        <f t="shared" ref="H53" si="98">H112</f>
        <v>18782915</v>
      </c>
    </row>
    <row r="54" spans="1:15">
      <c r="A54" s="51" t="s">
        <v>157</v>
      </c>
      <c r="B54" s="55">
        <f t="shared" si="2"/>
        <v>0</v>
      </c>
      <c r="C54" s="55">
        <f t="shared" si="2"/>
        <v>0</v>
      </c>
      <c r="D54" s="55">
        <f t="shared" si="2"/>
        <v>0</v>
      </c>
      <c r="E54" s="55">
        <f t="shared" si="2"/>
        <v>0</v>
      </c>
      <c r="F54" s="55">
        <f t="shared" ref="F54:G54" si="99">F113</f>
        <v>0</v>
      </c>
      <c r="G54" s="55">
        <f t="shared" si="99"/>
        <v>0</v>
      </c>
      <c r="H54" s="55">
        <f t="shared" ref="H54" si="100">H113</f>
        <v>0</v>
      </c>
    </row>
    <row r="55" spans="1:15">
      <c r="A55" s="51" t="s">
        <v>158</v>
      </c>
      <c r="B55" s="55">
        <f t="shared" si="2"/>
        <v>0</v>
      </c>
      <c r="C55" s="55">
        <f t="shared" si="2"/>
        <v>0</v>
      </c>
      <c r="D55" s="55">
        <f t="shared" si="2"/>
        <v>0</v>
      </c>
      <c r="E55" s="55">
        <f t="shared" si="2"/>
        <v>0</v>
      </c>
      <c r="F55" s="55">
        <f t="shared" ref="F55:G55" si="101">F114</f>
        <v>0</v>
      </c>
      <c r="G55" s="55">
        <f t="shared" si="101"/>
        <v>0</v>
      </c>
      <c r="H55" s="55">
        <f t="shared" ref="H55" si="102">H114</f>
        <v>0</v>
      </c>
    </row>
    <row r="56" spans="1:15">
      <c r="A56" s="59" t="s">
        <v>159</v>
      </c>
      <c r="B56" s="55">
        <f t="shared" si="2"/>
        <v>767731170</v>
      </c>
      <c r="C56" s="55">
        <f t="shared" si="2"/>
        <v>692340765</v>
      </c>
      <c r="D56" s="55">
        <f t="shared" si="2"/>
        <v>672903191</v>
      </c>
      <c r="E56" s="55">
        <f t="shared" si="2"/>
        <v>684153015</v>
      </c>
      <c r="F56" s="55">
        <f t="shared" ref="F56:G56" si="103">F115</f>
        <v>806552614</v>
      </c>
      <c r="G56" s="55">
        <f t="shared" si="103"/>
        <v>843187287</v>
      </c>
      <c r="H56" s="55">
        <f t="shared" ref="H56" si="104">H115</f>
        <v>822209375</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f>'Foster Care Assist'!B64+'Foster Care Non-assist'!B64</f>
        <v>0</v>
      </c>
      <c r="C64" s="49">
        <f>'Foster Care Assist'!C64+'Foster Care Non-assist'!C64</f>
        <v>0</v>
      </c>
      <c r="D64" s="49">
        <f>'Foster Care Assist'!D64+'Foster Care Non-assist'!D64</f>
        <v>0</v>
      </c>
      <c r="E64" s="49">
        <f>'Foster Care Assist'!E64+'Foster Care Non-assist'!E64</f>
        <v>0</v>
      </c>
      <c r="F64" s="49">
        <f>'Foster Care Assist'!F64+'Foster Care Non-assist'!F64</f>
        <v>0</v>
      </c>
      <c r="G64" s="49">
        <f>'Foster Care Assist'!G64+'Foster Care Non-assist'!G64</f>
        <v>0</v>
      </c>
      <c r="H64" s="49">
        <f>'Foster Care Assist'!H64+'Foster Care Non-assist'!H64</f>
        <v>0</v>
      </c>
    </row>
    <row r="65" spans="1:8">
      <c r="A65" s="51" t="s">
        <v>84</v>
      </c>
      <c r="B65" s="49">
        <f>'Foster Care Assist'!B65+'Foster Care Non-assist'!B65</f>
        <v>0</v>
      </c>
      <c r="C65" s="49">
        <f>'Foster Care Assist'!C65+'Foster Care Non-assist'!C65</f>
        <v>0</v>
      </c>
      <c r="D65" s="49">
        <f>'Foster Care Assist'!D65+'Foster Care Non-assist'!D65</f>
        <v>0</v>
      </c>
      <c r="E65" s="49">
        <f>'Foster Care Assist'!E65+'Foster Care Non-assist'!E65</f>
        <v>0</v>
      </c>
      <c r="F65" s="49">
        <f>'Foster Care Assist'!F65+'Foster Care Non-assist'!F65</f>
        <v>0</v>
      </c>
      <c r="G65" s="49">
        <f>'Foster Care Assist'!G65+'Foster Care Non-assist'!G65</f>
        <v>0</v>
      </c>
      <c r="H65" s="49">
        <f>'Foster Care Assist'!H65+'Foster Care Non-assist'!H65</f>
        <v>0</v>
      </c>
    </row>
    <row r="66" spans="1:8">
      <c r="A66" s="51" t="s">
        <v>86</v>
      </c>
      <c r="B66" s="49">
        <f>'Foster Care Assist'!B66+'Foster Care Non-assist'!B66</f>
        <v>31679104</v>
      </c>
      <c r="C66" s="49">
        <f>'Foster Care Assist'!C66+'Foster Care Non-assist'!C66</f>
        <v>44431750</v>
      </c>
      <c r="D66" s="49">
        <f>'Foster Care Assist'!D66+'Foster Care Non-assist'!D66</f>
        <v>5126960</v>
      </c>
      <c r="E66" s="49">
        <f>'Foster Care Assist'!E66+'Foster Care Non-assist'!E66</f>
        <v>9750527</v>
      </c>
      <c r="F66" s="49">
        <f>'Foster Care Assist'!F66+'Foster Care Non-assist'!F66</f>
        <v>14691349</v>
      </c>
      <c r="G66" s="49">
        <f>'Foster Care Assist'!G66+'Foster Care Non-assist'!G66</f>
        <v>13198512</v>
      </c>
      <c r="H66" s="49">
        <f>'Foster Care Assist'!H66+'Foster Care Non-assist'!H66</f>
        <v>10723424</v>
      </c>
    </row>
    <row r="67" spans="1:8">
      <c r="A67" s="51" t="s">
        <v>88</v>
      </c>
      <c r="B67" s="49">
        <f>'Foster Care Assist'!B67+'Foster Care Non-assist'!B67</f>
        <v>0</v>
      </c>
      <c r="C67" s="49">
        <f>'Foster Care Assist'!C67+'Foster Care Non-assist'!C67</f>
        <v>0</v>
      </c>
      <c r="D67" s="49">
        <f>'Foster Care Assist'!D67+'Foster Care Non-assist'!D67</f>
        <v>0</v>
      </c>
      <c r="E67" s="49">
        <f>'Foster Care Assist'!E67+'Foster Care Non-assist'!E67</f>
        <v>0</v>
      </c>
      <c r="F67" s="49">
        <f>'Foster Care Assist'!F67+'Foster Care Non-assist'!F67</f>
        <v>0</v>
      </c>
      <c r="G67" s="49">
        <f>'Foster Care Assist'!G67+'Foster Care Non-assist'!G67</f>
        <v>0</v>
      </c>
      <c r="H67" s="49">
        <f>'Foster Care Assist'!H67+'Foster Care Non-assist'!H67</f>
        <v>0</v>
      </c>
    </row>
    <row r="68" spans="1:8">
      <c r="A68" s="51" t="s">
        <v>74</v>
      </c>
      <c r="B68" s="49">
        <f>'Foster Care Assist'!B68+'Foster Care Non-assist'!B68</f>
        <v>0</v>
      </c>
      <c r="C68" s="49">
        <f>'Foster Care Assist'!C68+'Foster Care Non-assist'!C68</f>
        <v>0</v>
      </c>
      <c r="D68" s="49">
        <f>'Foster Care Assist'!D68+'Foster Care Non-assist'!D68</f>
        <v>0</v>
      </c>
      <c r="E68" s="49">
        <f>'Foster Care Assist'!E68+'Foster Care Non-assist'!E68</f>
        <v>0</v>
      </c>
      <c r="F68" s="49">
        <f>'Foster Care Assist'!F68+'Foster Care Non-assist'!F68</f>
        <v>0</v>
      </c>
      <c r="G68" s="49">
        <f>'Foster Care Assist'!G68+'Foster Care Non-assist'!G68</f>
        <v>0</v>
      </c>
      <c r="H68" s="49">
        <f>'Foster Care Assist'!H68+'Foster Care Non-assist'!H68</f>
        <v>0</v>
      </c>
    </row>
    <row r="69" spans="1:8">
      <c r="A69" s="51" t="s">
        <v>91</v>
      </c>
      <c r="B69" s="49">
        <f>'Foster Care Assist'!B69+'Foster Care Non-assist'!B69</f>
        <v>0</v>
      </c>
      <c r="C69" s="49">
        <f>'Foster Care Assist'!C69+'Foster Care Non-assist'!C69</f>
        <v>0</v>
      </c>
      <c r="D69" s="49">
        <f>'Foster Care Assist'!D69+'Foster Care Non-assist'!D69</f>
        <v>0</v>
      </c>
      <c r="E69" s="49">
        <f>'Foster Care Assist'!E69+'Foster Care Non-assist'!E69</f>
        <v>0</v>
      </c>
      <c r="F69" s="49">
        <f>'Foster Care Assist'!F69+'Foster Care Non-assist'!F69</f>
        <v>0</v>
      </c>
      <c r="G69" s="49">
        <f>'Foster Care Assist'!G69+'Foster Care Non-assist'!G69</f>
        <v>0</v>
      </c>
      <c r="H69" s="49">
        <f>'Foster Care Assist'!H69+'Foster Care Non-assist'!H69</f>
        <v>0</v>
      </c>
    </row>
    <row r="70" spans="1:8">
      <c r="A70" s="51" t="s">
        <v>93</v>
      </c>
      <c r="B70" s="49">
        <f>'Foster Care Assist'!B70+'Foster Care Non-assist'!B70</f>
        <v>0</v>
      </c>
      <c r="C70" s="49">
        <f>'Foster Care Assist'!C70+'Foster Care Non-assist'!C70</f>
        <v>0</v>
      </c>
      <c r="D70" s="49">
        <f>'Foster Care Assist'!D70+'Foster Care Non-assist'!D70</f>
        <v>0</v>
      </c>
      <c r="E70" s="49">
        <f>'Foster Care Assist'!E70+'Foster Care Non-assist'!E70</f>
        <v>0</v>
      </c>
      <c r="F70" s="49">
        <f>'Foster Care Assist'!F70+'Foster Care Non-assist'!F70</f>
        <v>0</v>
      </c>
      <c r="G70" s="49">
        <f>'Foster Care Assist'!G70+'Foster Care Non-assist'!G70</f>
        <v>0</v>
      </c>
      <c r="H70" s="49">
        <f>'Foster Care Assist'!H70+'Foster Care Non-assist'!H70</f>
        <v>0</v>
      </c>
    </row>
    <row r="71" spans="1:8">
      <c r="A71" s="51" t="s">
        <v>95</v>
      </c>
      <c r="B71" s="49">
        <f>'Foster Care Assist'!B71+'Foster Care Non-assist'!B71</f>
        <v>0</v>
      </c>
      <c r="C71" s="49">
        <f>'Foster Care Assist'!C71+'Foster Care Non-assist'!C71</f>
        <v>0</v>
      </c>
      <c r="D71" s="49">
        <f>'Foster Care Assist'!D71+'Foster Care Non-assist'!D71</f>
        <v>0</v>
      </c>
      <c r="E71" s="49">
        <f>'Foster Care Assist'!E71+'Foster Care Non-assist'!E71</f>
        <v>0</v>
      </c>
      <c r="F71" s="49">
        <f>'Foster Care Assist'!F71+'Foster Care Non-assist'!F71</f>
        <v>0</v>
      </c>
      <c r="G71" s="49">
        <f>'Foster Care Assist'!G71+'Foster Care Non-assist'!G71</f>
        <v>0</v>
      </c>
      <c r="H71" s="49">
        <f>'Foster Care Assist'!H71+'Foster Care Non-assist'!H71</f>
        <v>0</v>
      </c>
    </row>
    <row r="72" spans="1:8">
      <c r="A72" s="51" t="s">
        <v>97</v>
      </c>
      <c r="B72" s="49">
        <f>'Foster Care Assist'!B72+'Foster Care Non-assist'!B72</f>
        <v>0</v>
      </c>
      <c r="C72" s="49">
        <f>'Foster Care Assist'!C72+'Foster Care Non-assist'!C72</f>
        <v>0</v>
      </c>
      <c r="D72" s="49">
        <f>'Foster Care Assist'!D72+'Foster Care Non-assist'!D72</f>
        <v>0</v>
      </c>
      <c r="E72" s="49">
        <f>'Foster Care Assist'!E72+'Foster Care Non-assist'!E72</f>
        <v>0</v>
      </c>
      <c r="F72" s="49">
        <f>'Foster Care Assist'!F72+'Foster Care Non-assist'!F72</f>
        <v>0</v>
      </c>
      <c r="G72" s="49">
        <f>'Foster Care Assist'!G72+'Foster Care Non-assist'!G72</f>
        <v>0</v>
      </c>
      <c r="H72" s="49">
        <f>'Foster Care Assist'!H72+'Foster Care Non-assist'!H72</f>
        <v>0</v>
      </c>
    </row>
    <row r="73" spans="1:8">
      <c r="A73" s="51" t="s">
        <v>99</v>
      </c>
      <c r="B73" s="49">
        <f>'Foster Care Assist'!B73+'Foster Care Non-assist'!B73</f>
        <v>0</v>
      </c>
      <c r="C73" s="49">
        <f>'Foster Care Assist'!C73+'Foster Care Non-assist'!C73</f>
        <v>0</v>
      </c>
      <c r="D73" s="49">
        <f>'Foster Care Assist'!D73+'Foster Care Non-assist'!D73</f>
        <v>0</v>
      </c>
      <c r="E73" s="49">
        <f>'Foster Care Assist'!E73+'Foster Care Non-assist'!E73</f>
        <v>0</v>
      </c>
      <c r="F73" s="49">
        <f>'Foster Care Assist'!F73+'Foster Care Non-assist'!F73</f>
        <v>0</v>
      </c>
      <c r="G73" s="49">
        <f>'Foster Care Assist'!G73+'Foster Care Non-assist'!G73</f>
        <v>0</v>
      </c>
      <c r="H73" s="49">
        <f>'Foster Care Assist'!H73+'Foster Care Non-assist'!H73</f>
        <v>0</v>
      </c>
    </row>
    <row r="74" spans="1:8">
      <c r="A74" s="51" t="s">
        <v>101</v>
      </c>
      <c r="B74" s="49">
        <f>'Foster Care Assist'!B74+'Foster Care Non-assist'!B74</f>
        <v>24499726</v>
      </c>
      <c r="C74" s="49">
        <f>'Foster Care Assist'!C74+'Foster Care Non-assist'!C74</f>
        <v>14408601</v>
      </c>
      <c r="D74" s="49">
        <f>'Foster Care Assist'!D74+'Foster Care Non-assist'!D74</f>
        <v>31787640</v>
      </c>
      <c r="E74" s="49">
        <f>'Foster Care Assist'!E74+'Foster Care Non-assist'!E74</f>
        <v>36672497</v>
      </c>
      <c r="F74" s="49">
        <f>'Foster Care Assist'!F74+'Foster Care Non-assist'!F74</f>
        <v>31406069</v>
      </c>
      <c r="G74" s="49">
        <f>'Foster Care Assist'!G74+'Foster Care Non-assist'!G74</f>
        <v>25916912</v>
      </c>
      <c r="H74" s="49">
        <f>'Foster Care Assist'!H74+'Foster Care Non-assist'!H74</f>
        <v>22791436</v>
      </c>
    </row>
    <row r="75" spans="1:8">
      <c r="A75" s="51" t="s">
        <v>102</v>
      </c>
      <c r="B75" s="49">
        <f>'Foster Care Assist'!B75+'Foster Care Non-assist'!B75</f>
        <v>0</v>
      </c>
      <c r="C75" s="49">
        <f>'Foster Care Assist'!C75+'Foster Care Non-assist'!C75</f>
        <v>0</v>
      </c>
      <c r="D75" s="49">
        <f>'Foster Care Assist'!D75+'Foster Care Non-assist'!D75</f>
        <v>0</v>
      </c>
      <c r="E75" s="49">
        <f>'Foster Care Assist'!E75+'Foster Care Non-assist'!E75</f>
        <v>0</v>
      </c>
      <c r="F75" s="49">
        <f>'Foster Care Assist'!F75+'Foster Care Non-assist'!F75</f>
        <v>0</v>
      </c>
      <c r="G75" s="49">
        <f>'Foster Care Assist'!G75+'Foster Care Non-assist'!G75</f>
        <v>0</v>
      </c>
      <c r="H75" s="49">
        <f>'Foster Care Assist'!H75+'Foster Care Non-assist'!H75</f>
        <v>0</v>
      </c>
    </row>
    <row r="76" spans="1:8">
      <c r="A76" s="51" t="s">
        <v>103</v>
      </c>
      <c r="B76" s="49">
        <f>'Foster Care Assist'!B76+'Foster Care Non-assist'!B76</f>
        <v>0</v>
      </c>
      <c r="C76" s="49">
        <f>'Foster Care Assist'!C76+'Foster Care Non-assist'!C76</f>
        <v>0</v>
      </c>
      <c r="D76" s="49">
        <f>'Foster Care Assist'!D76+'Foster Care Non-assist'!D76</f>
        <v>0</v>
      </c>
      <c r="E76" s="49">
        <f>'Foster Care Assist'!E76+'Foster Care Non-assist'!E76</f>
        <v>0</v>
      </c>
      <c r="F76" s="49">
        <f>'Foster Care Assist'!F76+'Foster Care Non-assist'!F76</f>
        <v>579223</v>
      </c>
      <c r="G76" s="49">
        <f>'Foster Care Assist'!G76+'Foster Care Non-assist'!G76</f>
        <v>0</v>
      </c>
      <c r="H76" s="49">
        <f>'Foster Care Assist'!H76+'Foster Care Non-assist'!H76</f>
        <v>0</v>
      </c>
    </row>
    <row r="77" spans="1:8">
      <c r="A77" s="51" t="s">
        <v>104</v>
      </c>
      <c r="B77" s="49">
        <f>'Foster Care Assist'!B77+'Foster Care Non-assist'!B77</f>
        <v>0</v>
      </c>
      <c r="C77" s="49">
        <f>'Foster Care Assist'!C77+'Foster Care Non-assist'!C77</f>
        <v>0</v>
      </c>
      <c r="D77" s="49">
        <f>'Foster Care Assist'!D77+'Foster Care Non-assist'!D77</f>
        <v>0</v>
      </c>
      <c r="E77" s="49">
        <f>'Foster Care Assist'!E77+'Foster Care Non-assist'!E77</f>
        <v>0</v>
      </c>
      <c r="F77" s="49">
        <f>'Foster Care Assist'!F77+'Foster Care Non-assist'!F77</f>
        <v>0</v>
      </c>
      <c r="G77" s="49">
        <f>'Foster Care Assist'!G77+'Foster Care Non-assist'!G77</f>
        <v>0</v>
      </c>
      <c r="H77" s="49">
        <f>'Foster Care Assist'!H77+'Foster Care Non-assist'!H77</f>
        <v>0</v>
      </c>
    </row>
    <row r="78" spans="1:8">
      <c r="A78" s="51" t="s">
        <v>105</v>
      </c>
      <c r="B78" s="49">
        <f>'Foster Care Assist'!B78+'Foster Care Non-assist'!B78</f>
        <v>0</v>
      </c>
      <c r="C78" s="49">
        <f>'Foster Care Assist'!C78+'Foster Care Non-assist'!C78</f>
        <v>0</v>
      </c>
      <c r="D78" s="49">
        <f>'Foster Care Assist'!D78+'Foster Care Non-assist'!D78</f>
        <v>0</v>
      </c>
      <c r="E78" s="49">
        <f>'Foster Care Assist'!E78+'Foster Care Non-assist'!E78</f>
        <v>0</v>
      </c>
      <c r="F78" s="49">
        <f>'Foster Care Assist'!F78+'Foster Care Non-assist'!F78</f>
        <v>0</v>
      </c>
      <c r="G78" s="49">
        <f>'Foster Care Assist'!G78+'Foster Care Non-assist'!G78</f>
        <v>0</v>
      </c>
      <c r="H78" s="49">
        <f>'Foster Care Assist'!H78+'Foster Care Non-assist'!H78</f>
        <v>0</v>
      </c>
    </row>
    <row r="79" spans="1:8">
      <c r="A79" s="51" t="s">
        <v>107</v>
      </c>
      <c r="B79" s="49">
        <f>'Foster Care Assist'!B79+'Foster Care Non-assist'!B79</f>
        <v>0</v>
      </c>
      <c r="C79" s="49">
        <f>'Foster Care Assist'!C79+'Foster Care Non-assist'!C79</f>
        <v>0</v>
      </c>
      <c r="D79" s="49">
        <f>'Foster Care Assist'!D79+'Foster Care Non-assist'!D79</f>
        <v>0</v>
      </c>
      <c r="E79" s="49">
        <f>'Foster Care Assist'!E79+'Foster Care Non-assist'!E79</f>
        <v>0</v>
      </c>
      <c r="F79" s="49">
        <f>'Foster Care Assist'!F79+'Foster Care Non-assist'!F79</f>
        <v>0</v>
      </c>
      <c r="G79" s="49">
        <f>'Foster Care Assist'!G79+'Foster Care Non-assist'!G79</f>
        <v>0</v>
      </c>
      <c r="H79" s="49">
        <f>'Foster Care Assist'!H79+'Foster Care Non-assist'!H79</f>
        <v>0</v>
      </c>
    </row>
    <row r="80" spans="1:8">
      <c r="A80" s="51" t="s">
        <v>76</v>
      </c>
      <c r="B80" s="49">
        <f>'Foster Care Assist'!B80+'Foster Care Non-assist'!B80</f>
        <v>19053505</v>
      </c>
      <c r="C80" s="49">
        <f>'Foster Care Assist'!C80+'Foster Care Non-assist'!C80</f>
        <v>19724141</v>
      </c>
      <c r="D80" s="49">
        <f>'Foster Care Assist'!D80+'Foster Care Non-assist'!D80</f>
        <v>17796518</v>
      </c>
      <c r="E80" s="49">
        <f>'Foster Care Assist'!E80+'Foster Care Non-assist'!E80</f>
        <v>19451393</v>
      </c>
      <c r="F80" s="49">
        <f>'Foster Care Assist'!F80+'Foster Care Non-assist'!F80</f>
        <v>28388326</v>
      </c>
      <c r="G80" s="49">
        <f>'Foster Care Assist'!G80+'Foster Care Non-assist'!G80</f>
        <v>37001169</v>
      </c>
      <c r="H80" s="49">
        <f>'Foster Care Assist'!H80+'Foster Care Non-assist'!H80</f>
        <v>31770633</v>
      </c>
    </row>
    <row r="81" spans="1:8">
      <c r="A81" s="51" t="s">
        <v>110</v>
      </c>
      <c r="B81" s="49">
        <f>'Foster Care Assist'!B81+'Foster Care Non-assist'!B81</f>
        <v>0</v>
      </c>
      <c r="C81" s="49">
        <f>'Foster Care Assist'!C81+'Foster Care Non-assist'!C81</f>
        <v>0</v>
      </c>
      <c r="D81" s="49">
        <f>'Foster Care Assist'!D81+'Foster Care Non-assist'!D81</f>
        <v>0</v>
      </c>
      <c r="E81" s="49">
        <f>'Foster Care Assist'!E81+'Foster Care Non-assist'!E81</f>
        <v>0</v>
      </c>
      <c r="F81" s="49">
        <f>'Foster Care Assist'!F81+'Foster Care Non-assist'!F81</f>
        <v>0</v>
      </c>
      <c r="G81" s="49">
        <f>'Foster Care Assist'!G81+'Foster Care Non-assist'!G81</f>
        <v>0</v>
      </c>
      <c r="H81" s="49">
        <f>'Foster Care Assist'!H81+'Foster Care Non-assist'!H81</f>
        <v>0</v>
      </c>
    </row>
    <row r="82" spans="1:8">
      <c r="A82" s="51" t="s">
        <v>111</v>
      </c>
      <c r="B82" s="49">
        <f>'Foster Care Assist'!B82+'Foster Care Non-assist'!B82</f>
        <v>0</v>
      </c>
      <c r="C82" s="49">
        <f>'Foster Care Assist'!C82+'Foster Care Non-assist'!C82</f>
        <v>0</v>
      </c>
      <c r="D82" s="49">
        <f>'Foster Care Assist'!D82+'Foster Care Non-assist'!D82</f>
        <v>0</v>
      </c>
      <c r="E82" s="49">
        <f>'Foster Care Assist'!E82+'Foster Care Non-assist'!E82</f>
        <v>0</v>
      </c>
      <c r="F82" s="49">
        <f>'Foster Care Assist'!F82+'Foster Care Non-assist'!F82</f>
        <v>0</v>
      </c>
      <c r="G82" s="49">
        <f>'Foster Care Assist'!G82+'Foster Care Non-assist'!G82</f>
        <v>0</v>
      </c>
      <c r="H82" s="49">
        <f>'Foster Care Assist'!H82+'Foster Care Non-assist'!H82</f>
        <v>0</v>
      </c>
    </row>
    <row r="83" spans="1:8">
      <c r="A83" s="51" t="s">
        <v>113</v>
      </c>
      <c r="B83" s="49">
        <f>'Foster Care Assist'!B83+'Foster Care Non-assist'!B83</f>
        <v>0</v>
      </c>
      <c r="C83" s="49">
        <f>'Foster Care Assist'!C83+'Foster Care Non-assist'!C83</f>
        <v>0</v>
      </c>
      <c r="D83" s="49">
        <f>'Foster Care Assist'!D83+'Foster Care Non-assist'!D83</f>
        <v>0</v>
      </c>
      <c r="E83" s="49">
        <f>'Foster Care Assist'!E83+'Foster Care Non-assist'!E83</f>
        <v>0</v>
      </c>
      <c r="F83" s="49">
        <f>'Foster Care Assist'!F83+'Foster Care Non-assist'!F83</f>
        <v>0</v>
      </c>
      <c r="G83" s="49">
        <f>'Foster Care Assist'!G83+'Foster Care Non-assist'!G83</f>
        <v>0</v>
      </c>
      <c r="H83" s="49">
        <f>'Foster Care Assist'!H83+'Foster Care Non-assist'!H83</f>
        <v>0</v>
      </c>
    </row>
    <row r="84" spans="1:8">
      <c r="A84" s="51" t="s">
        <v>78</v>
      </c>
      <c r="B84" s="49">
        <f>'Foster Care Assist'!B84+'Foster Care Non-assist'!B84</f>
        <v>0</v>
      </c>
      <c r="C84" s="49">
        <f>'Foster Care Assist'!C84+'Foster Care Non-assist'!C84</f>
        <v>0</v>
      </c>
      <c r="D84" s="49">
        <f>'Foster Care Assist'!D84+'Foster Care Non-assist'!D84</f>
        <v>0</v>
      </c>
      <c r="E84" s="49">
        <f>'Foster Care Assist'!E84+'Foster Care Non-assist'!E84</f>
        <v>0</v>
      </c>
      <c r="F84" s="49">
        <f>'Foster Care Assist'!F84+'Foster Care Non-assist'!F84</f>
        <v>0</v>
      </c>
      <c r="G84" s="49">
        <f>'Foster Care Assist'!G84+'Foster Care Non-assist'!G84</f>
        <v>0</v>
      </c>
      <c r="H84" s="49">
        <f>'Foster Care Assist'!H84+'Foster Care Non-assist'!H84</f>
        <v>0</v>
      </c>
    </row>
    <row r="85" spans="1:8">
      <c r="A85" s="51" t="s">
        <v>116</v>
      </c>
      <c r="B85" s="49">
        <f>'Foster Care Assist'!B85+'Foster Care Non-assist'!B85</f>
        <v>0</v>
      </c>
      <c r="C85" s="49">
        <f>'Foster Care Assist'!C85+'Foster Care Non-assist'!C85</f>
        <v>0</v>
      </c>
      <c r="D85" s="49">
        <f>'Foster Care Assist'!D85+'Foster Care Non-assist'!D85</f>
        <v>0</v>
      </c>
      <c r="E85" s="49">
        <f>'Foster Care Assist'!E85+'Foster Care Non-assist'!E85</f>
        <v>0</v>
      </c>
      <c r="F85" s="49">
        <f>'Foster Care Assist'!F85+'Foster Care Non-assist'!F85</f>
        <v>0</v>
      </c>
      <c r="G85" s="49">
        <f>'Foster Care Assist'!G85+'Foster Care Non-assist'!G85</f>
        <v>0</v>
      </c>
      <c r="H85" s="49">
        <f>'Foster Care Assist'!H85+'Foster Care Non-assist'!H85</f>
        <v>0</v>
      </c>
    </row>
    <row r="86" spans="1:8">
      <c r="A86" s="51" t="s">
        <v>117</v>
      </c>
      <c r="B86" s="49">
        <f>'Foster Care Assist'!B86+'Foster Care Non-assist'!B86</f>
        <v>51168506</v>
      </c>
      <c r="C86" s="49">
        <f>'Foster Care Assist'!C86+'Foster Care Non-assist'!C86</f>
        <v>47942311</v>
      </c>
      <c r="D86" s="49">
        <f>'Foster Care Assist'!D86+'Foster Care Non-assist'!D86</f>
        <v>34291622</v>
      </c>
      <c r="E86" s="49">
        <f>'Foster Care Assist'!E86+'Foster Care Non-assist'!E86</f>
        <v>35926619</v>
      </c>
      <c r="F86" s="49">
        <f>'Foster Care Assist'!F86+'Foster Care Non-assist'!F86</f>
        <v>29915877</v>
      </c>
      <c r="G86" s="49">
        <f>'Foster Care Assist'!G86+'Foster Care Non-assist'!G86</f>
        <v>19606321</v>
      </c>
      <c r="H86" s="49">
        <f>'Foster Care Assist'!H86+'Foster Care Non-assist'!H86</f>
        <v>12439595</v>
      </c>
    </row>
    <row r="87" spans="1:8">
      <c r="A87" s="51" t="s">
        <v>77</v>
      </c>
      <c r="B87" s="49">
        <f>'Foster Care Assist'!B87+'Foster Care Non-assist'!B87</f>
        <v>0</v>
      </c>
      <c r="C87" s="49">
        <f>'Foster Care Assist'!C87+'Foster Care Non-assist'!C87</f>
        <v>0</v>
      </c>
      <c r="D87" s="49">
        <f>'Foster Care Assist'!D87+'Foster Care Non-assist'!D87</f>
        <v>0</v>
      </c>
      <c r="E87" s="49">
        <f>'Foster Care Assist'!E87+'Foster Care Non-assist'!E87</f>
        <v>0</v>
      </c>
      <c r="F87" s="49">
        <f>'Foster Care Assist'!F87+'Foster Care Non-assist'!F87</f>
        <v>0</v>
      </c>
      <c r="G87" s="49">
        <f>'Foster Care Assist'!G87+'Foster Care Non-assist'!G87</f>
        <v>0</v>
      </c>
      <c r="H87" s="49">
        <f>'Foster Care Assist'!H87+'Foster Care Non-assist'!H87</f>
        <v>0</v>
      </c>
    </row>
    <row r="88" spans="1:8">
      <c r="A88" s="51" t="s">
        <v>120</v>
      </c>
      <c r="B88" s="49">
        <f>'Foster Care Assist'!B88+'Foster Care Non-assist'!B88</f>
        <v>0</v>
      </c>
      <c r="C88" s="49">
        <f>'Foster Care Assist'!C88+'Foster Care Non-assist'!C88</f>
        <v>0</v>
      </c>
      <c r="D88" s="49">
        <f>'Foster Care Assist'!D88+'Foster Care Non-assist'!D88</f>
        <v>0</v>
      </c>
      <c r="E88" s="49">
        <f>'Foster Care Assist'!E88+'Foster Care Non-assist'!E88</f>
        <v>0</v>
      </c>
      <c r="F88" s="49">
        <f>'Foster Care Assist'!F88+'Foster Care Non-assist'!F88</f>
        <v>0</v>
      </c>
      <c r="G88" s="49">
        <f>'Foster Care Assist'!G88+'Foster Care Non-assist'!G88</f>
        <v>0</v>
      </c>
      <c r="H88" s="49">
        <f>'Foster Care Assist'!H88+'Foster Care Non-assist'!H88</f>
        <v>0</v>
      </c>
    </row>
    <row r="89" spans="1:8">
      <c r="A89" s="51" t="s">
        <v>122</v>
      </c>
      <c r="B89" s="49">
        <f>'Foster Care Assist'!B89+'Foster Care Non-assist'!B89</f>
        <v>0</v>
      </c>
      <c r="C89" s="49">
        <f>'Foster Care Assist'!C89+'Foster Care Non-assist'!C89</f>
        <v>89488723</v>
      </c>
      <c r="D89" s="49">
        <f>'Foster Care Assist'!D89+'Foster Care Non-assist'!D89</f>
        <v>102815902</v>
      </c>
      <c r="E89" s="49">
        <f>'Foster Care Assist'!E89+'Foster Care Non-assist'!E89</f>
        <v>131817363</v>
      </c>
      <c r="F89" s="49">
        <f>'Foster Care Assist'!F89+'Foster Care Non-assist'!F89</f>
        <v>106116386</v>
      </c>
      <c r="G89" s="49">
        <f>'Foster Care Assist'!G89+'Foster Care Non-assist'!G89</f>
        <v>112570190</v>
      </c>
      <c r="H89" s="49">
        <f>'Foster Care Assist'!H89+'Foster Care Non-assist'!H89</f>
        <v>120352279</v>
      </c>
    </row>
    <row r="90" spans="1:8">
      <c r="A90" s="51" t="s">
        <v>124</v>
      </c>
      <c r="B90" s="49">
        <f>'Foster Care Assist'!B90+'Foster Care Non-assist'!B90</f>
        <v>1378340</v>
      </c>
      <c r="C90" s="49">
        <f>'Foster Care Assist'!C90+'Foster Care Non-assist'!C90</f>
        <v>2022386</v>
      </c>
      <c r="D90" s="49">
        <f>'Foster Care Assist'!D90+'Foster Care Non-assist'!D90</f>
        <v>3137781</v>
      </c>
      <c r="E90" s="49">
        <f>'Foster Care Assist'!E90+'Foster Care Non-assist'!E90</f>
        <v>2459902</v>
      </c>
      <c r="F90" s="49">
        <f>'Foster Care Assist'!F90+'Foster Care Non-assist'!F90</f>
        <v>3964319</v>
      </c>
      <c r="G90" s="49">
        <f>'Foster Care Assist'!G90+'Foster Care Non-assist'!G90</f>
        <v>1927000</v>
      </c>
      <c r="H90" s="49">
        <f>'Foster Care Assist'!H90+'Foster Care Non-assist'!H90</f>
        <v>1813414</v>
      </c>
    </row>
    <row r="91" spans="1:8">
      <c r="A91" s="51" t="s">
        <v>126</v>
      </c>
      <c r="B91" s="49">
        <f>'Foster Care Assist'!B91+'Foster Care Non-assist'!B91</f>
        <v>0</v>
      </c>
      <c r="C91" s="49">
        <f>'Foster Care Assist'!C91+'Foster Care Non-assist'!C91</f>
        <v>0</v>
      </c>
      <c r="D91" s="49">
        <f>'Foster Care Assist'!D91+'Foster Care Non-assist'!D91</f>
        <v>0</v>
      </c>
      <c r="E91" s="49">
        <f>'Foster Care Assist'!E91+'Foster Care Non-assist'!E91</f>
        <v>0</v>
      </c>
      <c r="F91" s="49">
        <f>'Foster Care Assist'!F91+'Foster Care Non-assist'!F91</f>
        <v>0</v>
      </c>
      <c r="G91" s="49">
        <f>'Foster Care Assist'!G91+'Foster Care Non-assist'!G91</f>
        <v>0</v>
      </c>
      <c r="H91" s="49">
        <f>'Foster Care Assist'!H91+'Foster Care Non-assist'!H91</f>
        <v>0</v>
      </c>
    </row>
    <row r="92" spans="1:8">
      <c r="A92" s="51" t="s">
        <v>127</v>
      </c>
      <c r="B92" s="49">
        <f>'Foster Care Assist'!B92+'Foster Care Non-assist'!B92</f>
        <v>0</v>
      </c>
      <c r="C92" s="49">
        <f>'Foster Care Assist'!C92+'Foster Care Non-assist'!C92</f>
        <v>0</v>
      </c>
      <c r="D92" s="49">
        <f>'Foster Care Assist'!D92+'Foster Care Non-assist'!D92</f>
        <v>0</v>
      </c>
      <c r="E92" s="49">
        <f>'Foster Care Assist'!E92+'Foster Care Non-assist'!E92</f>
        <v>0</v>
      </c>
      <c r="F92" s="49">
        <f>'Foster Care Assist'!F92+'Foster Care Non-assist'!F92</f>
        <v>0</v>
      </c>
      <c r="G92" s="49">
        <f>'Foster Care Assist'!G92+'Foster Care Non-assist'!G92</f>
        <v>0</v>
      </c>
      <c r="H92" s="49">
        <f>'Foster Care Assist'!H92+'Foster Care Non-assist'!H92</f>
        <v>0</v>
      </c>
    </row>
    <row r="93" spans="1:8">
      <c r="A93" s="51" t="s">
        <v>128</v>
      </c>
      <c r="B93" s="49">
        <f>'Foster Care Assist'!B93+'Foster Care Non-assist'!B93</f>
        <v>3226683</v>
      </c>
      <c r="C93" s="49">
        <f>'Foster Care Assist'!C93+'Foster Care Non-assist'!C93</f>
        <v>484266</v>
      </c>
      <c r="D93" s="49">
        <f>'Foster Care Assist'!D93+'Foster Care Non-assist'!D93</f>
        <v>3661931</v>
      </c>
      <c r="E93" s="49">
        <f>'Foster Care Assist'!E93+'Foster Care Non-assist'!E93</f>
        <v>5308679</v>
      </c>
      <c r="F93" s="49">
        <f>'Foster Care Assist'!F93+'Foster Care Non-assist'!F93</f>
        <v>5918324</v>
      </c>
      <c r="G93" s="49">
        <f>'Foster Care Assist'!G93+'Foster Care Non-assist'!G93</f>
        <v>4544261</v>
      </c>
      <c r="H93" s="49">
        <f>'Foster Care Assist'!H93+'Foster Care Non-assist'!H93</f>
        <v>3257465</v>
      </c>
    </row>
    <row r="94" spans="1:8">
      <c r="A94" s="51" t="s">
        <v>130</v>
      </c>
      <c r="B94" s="49">
        <f>'Foster Care Assist'!B94+'Foster Care Non-assist'!B94</f>
        <v>0</v>
      </c>
      <c r="C94" s="49">
        <f>'Foster Care Assist'!C94+'Foster Care Non-assist'!C94</f>
        <v>0</v>
      </c>
      <c r="D94" s="49">
        <f>'Foster Care Assist'!D94+'Foster Care Non-assist'!D94</f>
        <v>0</v>
      </c>
      <c r="E94" s="49">
        <f>'Foster Care Assist'!E94+'Foster Care Non-assist'!E94</f>
        <v>0</v>
      </c>
      <c r="F94" s="49">
        <f>'Foster Care Assist'!F94+'Foster Care Non-assist'!F94</f>
        <v>0</v>
      </c>
      <c r="G94" s="49">
        <f>'Foster Care Assist'!G94+'Foster Care Non-assist'!G94</f>
        <v>0</v>
      </c>
      <c r="H94" s="49">
        <f>'Foster Care Assist'!H94+'Foster Care Non-assist'!H94</f>
        <v>0</v>
      </c>
    </row>
    <row r="95" spans="1:8">
      <c r="A95" s="51" t="s">
        <v>131</v>
      </c>
      <c r="B95" s="49">
        <f>'Foster Care Assist'!B95+'Foster Care Non-assist'!B95</f>
        <v>0</v>
      </c>
      <c r="C95" s="49">
        <f>'Foster Care Assist'!C95+'Foster Care Non-assist'!C95</f>
        <v>0</v>
      </c>
      <c r="D95" s="49">
        <f>'Foster Care Assist'!D95+'Foster Care Non-assist'!D95</f>
        <v>0</v>
      </c>
      <c r="E95" s="49">
        <f>'Foster Care Assist'!E95+'Foster Care Non-assist'!E95</f>
        <v>0</v>
      </c>
      <c r="F95" s="49">
        <f>'Foster Care Assist'!F95+'Foster Care Non-assist'!F95</f>
        <v>0</v>
      </c>
      <c r="G95" s="49">
        <f>'Foster Care Assist'!G95+'Foster Care Non-assist'!G95</f>
        <v>0</v>
      </c>
      <c r="H95" s="49">
        <f>'Foster Care Assist'!H95+'Foster Care Non-assist'!H95</f>
        <v>0</v>
      </c>
    </row>
    <row r="96" spans="1:8">
      <c r="A96" s="51" t="s">
        <v>132</v>
      </c>
      <c r="B96" s="49">
        <f>'Foster Care Assist'!B96+'Foster Care Non-assist'!B96</f>
        <v>138979895</v>
      </c>
      <c r="C96" s="49">
        <f>'Foster Care Assist'!C96+'Foster Care Non-assist'!C96</f>
        <v>79409058</v>
      </c>
      <c r="D96" s="49">
        <f>'Foster Care Assist'!D96+'Foster Care Non-assist'!D96</f>
        <v>73772019</v>
      </c>
      <c r="E96" s="49">
        <f>'Foster Care Assist'!E96+'Foster Care Non-assist'!E96</f>
        <v>55316529</v>
      </c>
      <c r="F96" s="49">
        <f>'Foster Care Assist'!F96+'Foster Care Non-assist'!F96</f>
        <v>114574729</v>
      </c>
      <c r="G96" s="49">
        <f>'Foster Care Assist'!G96+'Foster Care Non-assist'!G96</f>
        <v>106854120</v>
      </c>
      <c r="H96" s="49">
        <f>'Foster Care Assist'!H96+'Foster Care Non-assist'!H96</f>
        <v>110192012</v>
      </c>
    </row>
    <row r="97" spans="1:8">
      <c r="A97" s="51" t="s">
        <v>75</v>
      </c>
      <c r="B97" s="49">
        <f>'Foster Care Assist'!B97+'Foster Care Non-assist'!B97</f>
        <v>78177311</v>
      </c>
      <c r="C97" s="49">
        <f>'Foster Care Assist'!C97+'Foster Care Non-assist'!C97</f>
        <v>63426478</v>
      </c>
      <c r="D97" s="49">
        <f>'Foster Care Assist'!D97+'Foster Care Non-assist'!D97</f>
        <v>70930564</v>
      </c>
      <c r="E97" s="49">
        <f>'Foster Care Assist'!E97+'Foster Care Non-assist'!E97</f>
        <v>69078116</v>
      </c>
      <c r="F97" s="49">
        <f>'Foster Care Assist'!F97+'Foster Care Non-assist'!F97</f>
        <v>71651341</v>
      </c>
      <c r="G97" s="49">
        <f>'Foster Care Assist'!G97+'Foster Care Non-assist'!G97</f>
        <v>72124861</v>
      </c>
      <c r="H97" s="49">
        <f>'Foster Care Assist'!H97+'Foster Care Non-assist'!H97</f>
        <v>79483147</v>
      </c>
    </row>
    <row r="98" spans="1:8">
      <c r="A98" s="51" t="s">
        <v>133</v>
      </c>
      <c r="B98" s="49">
        <f>'Foster Care Assist'!B98+'Foster Care Non-assist'!B98</f>
        <v>20072845</v>
      </c>
      <c r="C98" s="49">
        <f>'Foster Care Assist'!C98+'Foster Care Non-assist'!C98</f>
        <v>21730010</v>
      </c>
      <c r="D98" s="49">
        <f>'Foster Care Assist'!D98+'Foster Care Non-assist'!D98</f>
        <v>13646376</v>
      </c>
      <c r="E98" s="49">
        <f>'Foster Care Assist'!E98+'Foster Care Non-assist'!E98</f>
        <v>25275411</v>
      </c>
      <c r="F98" s="49">
        <f>'Foster Care Assist'!F98+'Foster Care Non-assist'!F98</f>
        <v>14593124</v>
      </c>
      <c r="G98" s="49">
        <f>'Foster Care Assist'!G98+'Foster Care Non-assist'!G98</f>
        <v>22020160</v>
      </c>
      <c r="H98" s="49">
        <f>'Foster Care Assist'!H98+'Foster Care Non-assist'!H98</f>
        <v>11332427</v>
      </c>
    </row>
    <row r="99" spans="1:8">
      <c r="A99" s="51" t="s">
        <v>134</v>
      </c>
      <c r="B99" s="49">
        <f>'Foster Care Assist'!B99+'Foster Care Non-assist'!B99</f>
        <v>0</v>
      </c>
      <c r="C99" s="49">
        <f>'Foster Care Assist'!C99+'Foster Care Non-assist'!C99</f>
        <v>0</v>
      </c>
      <c r="D99" s="49">
        <f>'Foster Care Assist'!D99+'Foster Care Non-assist'!D99</f>
        <v>0</v>
      </c>
      <c r="E99" s="49">
        <f>'Foster Care Assist'!E99+'Foster Care Non-assist'!E99</f>
        <v>0</v>
      </c>
      <c r="F99" s="49">
        <f>'Foster Care Assist'!F99+'Foster Care Non-assist'!F99</f>
        <v>0</v>
      </c>
      <c r="G99" s="49">
        <f>'Foster Care Assist'!G99+'Foster Care Non-assist'!G99</f>
        <v>0</v>
      </c>
      <c r="H99" s="49">
        <f>'Foster Care Assist'!H99+'Foster Care Non-assist'!H99</f>
        <v>0</v>
      </c>
    </row>
    <row r="100" spans="1:8">
      <c r="A100" s="51" t="s">
        <v>136</v>
      </c>
      <c r="B100" s="49">
        <f>'Foster Care Assist'!B100+'Foster Care Non-assist'!B100</f>
        <v>9723151</v>
      </c>
      <c r="C100" s="49">
        <f>'Foster Care Assist'!C100+'Foster Care Non-assist'!C100</f>
        <v>8539797</v>
      </c>
      <c r="D100" s="49">
        <f>'Foster Care Assist'!D100+'Foster Care Non-assist'!D100</f>
        <v>5987954</v>
      </c>
      <c r="E100" s="49">
        <f>'Foster Care Assist'!E100+'Foster Care Non-assist'!E100</f>
        <v>5337777</v>
      </c>
      <c r="F100" s="49">
        <f>'Foster Care Assist'!F100+'Foster Care Non-assist'!F100</f>
        <v>10433616</v>
      </c>
      <c r="G100" s="49">
        <f>'Foster Care Assist'!G100+'Foster Care Non-assist'!G100</f>
        <v>5114927</v>
      </c>
      <c r="H100" s="49">
        <f>'Foster Care Assist'!H100+'Foster Care Non-assist'!H100</f>
        <v>0</v>
      </c>
    </row>
    <row r="101" spans="1:8">
      <c r="A101" s="51" t="s">
        <v>145</v>
      </c>
      <c r="B101" s="49">
        <f>'Foster Care Assist'!B101+'Foster Care Non-assist'!B101</f>
        <v>8047639</v>
      </c>
      <c r="C101" s="49">
        <f>'Foster Care Assist'!C101+'Foster Care Non-assist'!C101</f>
        <v>10986508</v>
      </c>
      <c r="D101" s="49">
        <f>'Foster Care Assist'!D101+'Foster Care Non-assist'!D101</f>
        <v>12811343</v>
      </c>
      <c r="E101" s="49">
        <f>'Foster Care Assist'!E101+'Foster Care Non-assist'!E101</f>
        <v>14587516</v>
      </c>
      <c r="F101" s="49">
        <f>'Foster Care Assist'!F101+'Foster Care Non-assist'!F101</f>
        <v>13786323</v>
      </c>
      <c r="G101" s="49">
        <f>'Foster Care Assist'!G101+'Foster Care Non-assist'!G101</f>
        <v>14495539</v>
      </c>
      <c r="H101" s="49">
        <f>'Foster Care Assist'!H101+'Foster Care Non-assist'!H101</f>
        <v>3913765</v>
      </c>
    </row>
    <row r="102" spans="1:8">
      <c r="A102" s="51" t="s">
        <v>138</v>
      </c>
      <c r="B102" s="49">
        <f>'Foster Care Assist'!B102+'Foster Care Non-assist'!B102</f>
        <v>0</v>
      </c>
      <c r="C102" s="49">
        <f>'Foster Care Assist'!C102+'Foster Care Non-assist'!C102</f>
        <v>0</v>
      </c>
      <c r="D102" s="49">
        <f>'Foster Care Assist'!D102+'Foster Care Non-assist'!D102</f>
        <v>0</v>
      </c>
      <c r="E102" s="49">
        <f>'Foster Care Assist'!E102+'Foster Care Non-assist'!E102</f>
        <v>0</v>
      </c>
      <c r="F102" s="49">
        <f>'Foster Care Assist'!F102+'Foster Care Non-assist'!F102</f>
        <v>0</v>
      </c>
      <c r="G102" s="49">
        <f>'Foster Care Assist'!G102+'Foster Care Non-assist'!G102</f>
        <v>0</v>
      </c>
      <c r="H102" s="49">
        <f>'Foster Care Assist'!H102+'Foster Care Non-assist'!H102</f>
        <v>0</v>
      </c>
    </row>
    <row r="103" spans="1:8">
      <c r="A103" s="51" t="s">
        <v>140</v>
      </c>
      <c r="B103" s="49">
        <f>'Foster Care Assist'!B103+'Foster Care Non-assist'!B103</f>
        <v>0</v>
      </c>
      <c r="C103" s="49">
        <f>'Foster Care Assist'!C103+'Foster Care Non-assist'!C103</f>
        <v>0</v>
      </c>
      <c r="D103" s="49">
        <f>'Foster Care Assist'!D103+'Foster Care Non-assist'!D103</f>
        <v>0</v>
      </c>
      <c r="E103" s="49">
        <f>'Foster Care Assist'!E103+'Foster Care Non-assist'!E103</f>
        <v>0</v>
      </c>
      <c r="F103" s="49">
        <f>'Foster Care Assist'!F103+'Foster Care Non-assist'!F103</f>
        <v>0</v>
      </c>
      <c r="G103" s="49">
        <f>'Foster Care Assist'!G103+'Foster Care Non-assist'!G103</f>
        <v>0</v>
      </c>
      <c r="H103" s="49">
        <f>'Foster Care Assist'!H103+'Foster Care Non-assist'!H103</f>
        <v>0</v>
      </c>
    </row>
    <row r="104" spans="1:8">
      <c r="A104" s="51" t="s">
        <v>142</v>
      </c>
      <c r="B104" s="49">
        <f>'Foster Care Assist'!B104+'Foster Care Non-assist'!B104</f>
        <v>0</v>
      </c>
      <c r="C104" s="49">
        <f>'Foster Care Assist'!C104+'Foster Care Non-assist'!C104</f>
        <v>0</v>
      </c>
      <c r="D104" s="49">
        <f>'Foster Care Assist'!D104+'Foster Care Non-assist'!D104</f>
        <v>0</v>
      </c>
      <c r="E104" s="49">
        <f>'Foster Care Assist'!E104+'Foster Care Non-assist'!E104</f>
        <v>0</v>
      </c>
      <c r="F104" s="49">
        <f>'Foster Care Assist'!F104+'Foster Care Non-assist'!F104</f>
        <v>0</v>
      </c>
      <c r="G104" s="49">
        <f>'Foster Care Assist'!G104+'Foster Care Non-assist'!G104</f>
        <v>0</v>
      </c>
      <c r="H104" s="49">
        <f>'Foster Care Assist'!H104+'Foster Care Non-assist'!H104</f>
        <v>140910</v>
      </c>
    </row>
    <row r="105" spans="1:8">
      <c r="A105" s="51" t="s">
        <v>144</v>
      </c>
      <c r="B105" s="49">
        <f>'Foster Care Assist'!B105+'Foster Care Non-assist'!B105</f>
        <v>919460</v>
      </c>
      <c r="C105" s="49">
        <f>'Foster Care Assist'!C105+'Foster Care Non-assist'!C105</f>
        <v>1371496</v>
      </c>
      <c r="D105" s="49">
        <f>'Foster Care Assist'!D105+'Foster Care Non-assist'!D105</f>
        <v>1957915</v>
      </c>
      <c r="E105" s="49">
        <f>'Foster Care Assist'!E105+'Foster Care Non-assist'!E105</f>
        <v>4862599</v>
      </c>
      <c r="F105" s="49">
        <f>'Foster Care Assist'!F105+'Foster Care Non-assist'!F105</f>
        <v>3124933</v>
      </c>
      <c r="G105" s="49">
        <f>'Foster Care Assist'!G105+'Foster Care Non-assist'!G105</f>
        <v>3493778</v>
      </c>
      <c r="H105" s="49">
        <f>'Foster Care Assist'!H105+'Foster Care Non-assist'!H105</f>
        <v>4066604</v>
      </c>
    </row>
    <row r="106" spans="1:8">
      <c r="A106" s="51" t="s">
        <v>146</v>
      </c>
      <c r="B106" s="49">
        <f>'Foster Care Assist'!B106+'Foster Care Non-assist'!B106</f>
        <v>0</v>
      </c>
      <c r="C106" s="49">
        <f>'Foster Care Assist'!C106+'Foster Care Non-assist'!C106</f>
        <v>0</v>
      </c>
      <c r="D106" s="49">
        <f>'Foster Care Assist'!D106+'Foster Care Non-assist'!D106</f>
        <v>0</v>
      </c>
      <c r="E106" s="49">
        <f>'Foster Care Assist'!E106+'Foster Care Non-assist'!E106</f>
        <v>0</v>
      </c>
      <c r="F106" s="49">
        <f>'Foster Care Assist'!F106+'Foster Care Non-assist'!F106</f>
        <v>0</v>
      </c>
      <c r="G106" s="49">
        <f>'Foster Care Assist'!G106+'Foster Care Non-assist'!G106</f>
        <v>0</v>
      </c>
      <c r="H106" s="49">
        <f>'Foster Care Assist'!H106+'Foster Care Non-assist'!H106</f>
        <v>0</v>
      </c>
    </row>
    <row r="107" spans="1:8">
      <c r="A107" s="51" t="s">
        <v>148</v>
      </c>
      <c r="B107" s="49">
        <f>'Foster Care Assist'!B107+'Foster Care Non-assist'!B107</f>
        <v>364425553</v>
      </c>
      <c r="C107" s="49">
        <f>'Foster Care Assist'!C107+'Foster Care Non-assist'!C107</f>
        <v>266268472</v>
      </c>
      <c r="D107" s="49">
        <f>'Foster Care Assist'!D107+'Foster Care Non-assist'!D107</f>
        <v>270281608</v>
      </c>
      <c r="E107" s="49">
        <f>'Foster Care Assist'!E107+'Foster Care Non-assist'!E107</f>
        <v>240425085</v>
      </c>
      <c r="F107" s="49">
        <f>'Foster Care Assist'!F107+'Foster Care Non-assist'!F107</f>
        <v>324487151</v>
      </c>
      <c r="G107" s="49">
        <f>'Foster Care Assist'!G107+'Foster Care Non-assist'!G107</f>
        <v>377213541</v>
      </c>
      <c r="H107" s="49">
        <f>'Foster Care Assist'!H107+'Foster Care Non-assist'!H107</f>
        <v>383886712</v>
      </c>
    </row>
    <row r="108" spans="1:8">
      <c r="A108" s="51" t="s">
        <v>150</v>
      </c>
      <c r="B108" s="49">
        <f>'Foster Care Assist'!B108+'Foster Care Non-assist'!B108</f>
        <v>0</v>
      </c>
      <c r="C108" s="49">
        <f>'Foster Care Assist'!C108+'Foster Care Non-assist'!C108</f>
        <v>0</v>
      </c>
      <c r="D108" s="49">
        <f>'Foster Care Assist'!D108+'Foster Care Non-assist'!D108</f>
        <v>0</v>
      </c>
      <c r="E108" s="49">
        <f>'Foster Care Assist'!E108+'Foster Care Non-assist'!E108</f>
        <v>0</v>
      </c>
      <c r="F108" s="49">
        <f>'Foster Care Assist'!F108+'Foster Care Non-assist'!F108</f>
        <v>0</v>
      </c>
      <c r="G108" s="49">
        <f>'Foster Care Assist'!G108+'Foster Care Non-assist'!G108</f>
        <v>0</v>
      </c>
      <c r="H108" s="49">
        <f>'Foster Care Assist'!H108+'Foster Care Non-assist'!H108</f>
        <v>0</v>
      </c>
    </row>
    <row r="109" spans="1:8">
      <c r="A109" s="51" t="s">
        <v>152</v>
      </c>
      <c r="B109" s="49">
        <f>'Foster Care Assist'!B109+'Foster Care Non-assist'!B109</f>
        <v>3401987</v>
      </c>
      <c r="C109" s="49">
        <f>'Foster Care Assist'!C109+'Foster Care Non-assist'!C109</f>
        <v>4549811</v>
      </c>
      <c r="D109" s="49">
        <f>'Foster Care Assist'!D109+'Foster Care Non-assist'!D109</f>
        <v>5508063</v>
      </c>
      <c r="E109" s="49">
        <f>'Foster Care Assist'!E109+'Foster Care Non-assist'!E109</f>
        <v>5769739</v>
      </c>
      <c r="F109" s="49">
        <f>'Foster Care Assist'!F109+'Foster Care Non-assist'!F109</f>
        <v>6998121</v>
      </c>
      <c r="G109" s="49">
        <f>'Foster Care Assist'!G109+'Foster Care Non-assist'!G109</f>
        <v>8363591</v>
      </c>
      <c r="H109" s="49">
        <f>'Foster Care Assist'!H109+'Foster Care Non-assist'!H109</f>
        <v>7262637</v>
      </c>
    </row>
    <row r="110" spans="1:8">
      <c r="A110" s="51" t="s">
        <v>153</v>
      </c>
      <c r="B110" s="49">
        <f>'Foster Care Assist'!B110+'Foster Care Non-assist'!B110</f>
        <v>0</v>
      </c>
      <c r="C110" s="49">
        <f>'Foster Care Assist'!C110+'Foster Care Non-assist'!C110</f>
        <v>0</v>
      </c>
      <c r="D110" s="49">
        <f>'Foster Care Assist'!D110+'Foster Care Non-assist'!D110</f>
        <v>0</v>
      </c>
      <c r="E110" s="49">
        <f>'Foster Care Assist'!E110+'Foster Care Non-assist'!E110</f>
        <v>0</v>
      </c>
      <c r="F110" s="49">
        <f>'Foster Care Assist'!F110+'Foster Care Non-assist'!F110</f>
        <v>0</v>
      </c>
      <c r="G110" s="49">
        <f>'Foster Care Assist'!G110+'Foster Care Non-assist'!G110</f>
        <v>0</v>
      </c>
      <c r="H110" s="49">
        <f>'Foster Care Assist'!H110+'Foster Care Non-assist'!H110</f>
        <v>0</v>
      </c>
    </row>
    <row r="111" spans="1:8">
      <c r="A111" s="51" t="s">
        <v>154</v>
      </c>
      <c r="B111" s="49">
        <f>'Foster Care Assist'!B111+'Foster Care Non-assist'!B111</f>
        <v>0</v>
      </c>
      <c r="C111" s="49">
        <f>'Foster Care Assist'!C111+'Foster Care Non-assist'!C111</f>
        <v>0</v>
      </c>
      <c r="D111" s="49">
        <f>'Foster Care Assist'!D111+'Foster Care Non-assist'!D111</f>
        <v>0</v>
      </c>
      <c r="E111" s="49">
        <f>'Foster Care Assist'!E111+'Foster Care Non-assist'!E111</f>
        <v>0</v>
      </c>
      <c r="F111" s="49">
        <f>'Foster Care Assist'!F111+'Foster Care Non-assist'!F111</f>
        <v>4151967</v>
      </c>
      <c r="G111" s="49">
        <f>'Foster Care Assist'!G111+'Foster Care Non-assist'!G111</f>
        <v>0</v>
      </c>
      <c r="H111" s="49">
        <f>'Foster Care Assist'!H111+'Foster Care Non-assist'!H111</f>
        <v>0</v>
      </c>
    </row>
    <row r="112" spans="1:8">
      <c r="A112" s="51" t="s">
        <v>155</v>
      </c>
      <c r="B112" s="49">
        <f>'Foster Care Assist'!B112+'Foster Care Non-assist'!B112</f>
        <v>12977465</v>
      </c>
      <c r="C112" s="49">
        <f>'Foster Care Assist'!C112+'Foster Care Non-assist'!C112</f>
        <v>17556957</v>
      </c>
      <c r="D112" s="49">
        <f>'Foster Care Assist'!D112+'Foster Care Non-assist'!D112</f>
        <v>19388995</v>
      </c>
      <c r="E112" s="49">
        <f>'Foster Care Assist'!E112+'Foster Care Non-assist'!E112</f>
        <v>22113263</v>
      </c>
      <c r="F112" s="49">
        <f>'Foster Care Assist'!F112+'Foster Care Non-assist'!F112</f>
        <v>21771436</v>
      </c>
      <c r="G112" s="49">
        <f>'Foster Care Assist'!G112+'Foster Care Non-assist'!G112</f>
        <v>18742405</v>
      </c>
      <c r="H112" s="49">
        <f>'Foster Care Assist'!H112+'Foster Care Non-assist'!H112</f>
        <v>18782915</v>
      </c>
    </row>
    <row r="113" spans="1:8">
      <c r="A113" s="51" t="s">
        <v>157</v>
      </c>
      <c r="B113" s="49">
        <f>'Foster Care Assist'!B113+'Foster Care Non-assist'!B113</f>
        <v>0</v>
      </c>
      <c r="C113" s="49">
        <f>'Foster Care Assist'!C113+'Foster Care Non-assist'!C113</f>
        <v>0</v>
      </c>
      <c r="D113" s="49">
        <f>'Foster Care Assist'!D113+'Foster Care Non-assist'!D113</f>
        <v>0</v>
      </c>
      <c r="E113" s="49">
        <f>'Foster Care Assist'!E113+'Foster Care Non-assist'!E113</f>
        <v>0</v>
      </c>
      <c r="F113" s="49">
        <f>'Foster Care Assist'!F113+'Foster Care Non-assist'!F113</f>
        <v>0</v>
      </c>
      <c r="G113" s="49">
        <f>'Foster Care Assist'!G113+'Foster Care Non-assist'!G113</f>
        <v>0</v>
      </c>
      <c r="H113" s="49">
        <f>'Foster Care Assist'!H113+'Foster Care Non-assist'!H113</f>
        <v>0</v>
      </c>
    </row>
    <row r="114" spans="1:8">
      <c r="A114" s="51" t="s">
        <v>158</v>
      </c>
      <c r="B114" s="49">
        <f>'Foster Care Assist'!B114+'Foster Care Non-assist'!B114</f>
        <v>0</v>
      </c>
      <c r="C114" s="49">
        <f>'Foster Care Assist'!C114+'Foster Care Non-assist'!C114</f>
        <v>0</v>
      </c>
      <c r="D114" s="49">
        <f>'Foster Care Assist'!D114+'Foster Care Non-assist'!D114</f>
        <v>0</v>
      </c>
      <c r="E114" s="49">
        <f>'Foster Care Assist'!E114+'Foster Care Non-assist'!E114</f>
        <v>0</v>
      </c>
      <c r="F114" s="49">
        <f>'Foster Care Assist'!F114+'Foster Care Non-assist'!F114</f>
        <v>0</v>
      </c>
      <c r="G114" s="49">
        <f>'Foster Care Assist'!G114+'Foster Care Non-assist'!G114</f>
        <v>0</v>
      </c>
      <c r="H114" s="49">
        <f>'Foster Care Assist'!H114+'Foster Care Non-assist'!H114</f>
        <v>0</v>
      </c>
    </row>
    <row r="115" spans="1:8">
      <c r="A115" s="59" t="s">
        <v>159</v>
      </c>
      <c r="B115" s="49">
        <f t="shared" ref="B115:C115" si="105">SUM(B64:B114)</f>
        <v>767731170</v>
      </c>
      <c r="C115" s="49">
        <f t="shared" si="105"/>
        <v>692340765</v>
      </c>
      <c r="D115" s="49">
        <f>SUM(D64:D114)</f>
        <v>672903191</v>
      </c>
      <c r="E115" s="49">
        <f>SUM(E64:E114)</f>
        <v>684153015</v>
      </c>
      <c r="F115" s="49">
        <f>SUM(F64:F114)</f>
        <v>806552614</v>
      </c>
      <c r="G115" s="49">
        <f>SUM(G64:G114)</f>
        <v>843187287</v>
      </c>
      <c r="H115" s="49">
        <f>SUM(H64:H114)</f>
        <v>822209375</v>
      </c>
    </row>
    <row r="116" spans="1:8">
      <c r="A116" s="82"/>
    </row>
    <row r="121" spans="1:8">
      <c r="A121" s="395" t="s">
        <v>160</v>
      </c>
      <c r="B121" s="402">
        <v>2015</v>
      </c>
      <c r="C121" s="402">
        <v>2016</v>
      </c>
      <c r="D121" s="402">
        <v>2017</v>
      </c>
      <c r="E121" s="402">
        <v>2018</v>
      </c>
      <c r="F121" s="402">
        <v>2019</v>
      </c>
      <c r="G121" s="402">
        <v>2020</v>
      </c>
    </row>
    <row r="122" spans="1:8">
      <c r="A122" s="395"/>
      <c r="B122" s="398"/>
      <c r="C122" s="398"/>
      <c r="D122" s="398"/>
      <c r="E122" s="398"/>
      <c r="F122" s="398"/>
      <c r="G122" s="398"/>
    </row>
    <row r="123" spans="1:8">
      <c r="A123" s="51" t="s">
        <v>82</v>
      </c>
    </row>
    <row r="124" spans="1:8">
      <c r="A124" s="51" t="s">
        <v>84</v>
      </c>
    </row>
    <row r="125" spans="1:8">
      <c r="A125" s="51" t="s">
        <v>86</v>
      </c>
      <c r="B125" s="49" t="s">
        <v>320</v>
      </c>
      <c r="C125" s="49" t="s">
        <v>320</v>
      </c>
      <c r="D125" s="49" t="s">
        <v>320</v>
      </c>
      <c r="E125" s="49" t="s">
        <v>320</v>
      </c>
      <c r="F125" s="49" t="s">
        <v>320</v>
      </c>
      <c r="G125" s="49" t="s">
        <v>320</v>
      </c>
    </row>
    <row r="126" spans="1:8">
      <c r="A126" s="51" t="s">
        <v>88</v>
      </c>
    </row>
    <row r="127" spans="1:8">
      <c r="A127" s="51" t="s">
        <v>74</v>
      </c>
    </row>
    <row r="128" spans="1:8">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6" ht="12.75" customHeight="1">
      <c r="A180" s="395" t="s">
        <v>232</v>
      </c>
      <c r="B180" s="402">
        <v>2015</v>
      </c>
      <c r="C180" s="402">
        <v>2016</v>
      </c>
      <c r="D180" s="402">
        <v>2017</v>
      </c>
      <c r="E180" s="402">
        <v>2018</v>
      </c>
      <c r="F180" s="402">
        <v>2019</v>
      </c>
      <c r="G180" s="402">
        <v>2020</v>
      </c>
      <c r="H180" s="402">
        <v>2021</v>
      </c>
    </row>
    <row r="181" spans="1:16" ht="18.95" customHeight="1">
      <c r="A181" s="395"/>
      <c r="B181" s="398"/>
      <c r="C181" s="398"/>
      <c r="D181" s="398"/>
      <c r="E181" s="398"/>
      <c r="F181" s="398"/>
      <c r="G181" s="398"/>
      <c r="H181" s="398"/>
      <c r="I181" s="50"/>
      <c r="J181" s="50"/>
      <c r="K181" s="50"/>
      <c r="L181" s="50"/>
      <c r="M181" s="50"/>
      <c r="O181" s="50"/>
      <c r="P181" s="50"/>
    </row>
    <row r="182" spans="1:16">
      <c r="A182" s="51" t="s">
        <v>82</v>
      </c>
      <c r="B182" s="168">
        <f>B5/'Total Funds Spent &amp; Transferred'!T5</f>
        <v>0</v>
      </c>
      <c r="C182" s="168">
        <f>C5/'Total Funds Spent &amp; Transferred'!U5</f>
        <v>0</v>
      </c>
      <c r="D182" s="168">
        <f>D5/'Total Funds Spent &amp; Transferred'!V5</f>
        <v>0</v>
      </c>
      <c r="E182" s="168">
        <f>E5/'Total Funds Spent &amp; Transferred'!W5</f>
        <v>0</v>
      </c>
      <c r="F182" s="168">
        <f>F5/'Total Funds Spent &amp; Transferred'!X5</f>
        <v>0</v>
      </c>
      <c r="G182" s="168">
        <f>G5/'Total Funds Spent &amp; Transferred'!Y5</f>
        <v>0</v>
      </c>
      <c r="H182" s="168">
        <f>H5/'Total Funds Spent &amp; Transferred'!Z5</f>
        <v>0</v>
      </c>
    </row>
    <row r="183" spans="1:16">
      <c r="A183" s="51" t="s">
        <v>84</v>
      </c>
      <c r="B183" s="168">
        <f>B6/'Total Funds Spent &amp; Transferred'!T6</f>
        <v>0</v>
      </c>
      <c r="C183" s="168">
        <f>C6/'Total Funds Spent &amp; Transferred'!U6</f>
        <v>0</v>
      </c>
      <c r="D183" s="168">
        <f>D6/'Total Funds Spent &amp; Transferred'!V6</f>
        <v>0</v>
      </c>
      <c r="E183" s="168">
        <f>E6/'Total Funds Spent &amp; Transferred'!W6</f>
        <v>0</v>
      </c>
      <c r="F183" s="168">
        <f>F6/'Total Funds Spent &amp; Transferred'!X6</f>
        <v>0</v>
      </c>
      <c r="G183" s="168">
        <f>G6/'Total Funds Spent &amp; Transferred'!Y6</f>
        <v>0</v>
      </c>
      <c r="H183" s="168">
        <f>H6/'Total Funds Spent &amp; Transferred'!Z6</f>
        <v>0</v>
      </c>
    </row>
    <row r="184" spans="1:16">
      <c r="A184" s="51" t="s">
        <v>86</v>
      </c>
      <c r="B184" s="168">
        <f>B7/'Total Funds Spent &amp; Transferred'!T7</f>
        <v>6.6978320589085913E-2</v>
      </c>
      <c r="C184" s="168">
        <f>C7/'Total Funds Spent &amp; Transferred'!U7</f>
        <v>0.11596190370084847</v>
      </c>
      <c r="D184" s="168">
        <f>D7/'Total Funds Spent &amp; Transferred'!V7</f>
        <v>1.4244367829009575E-2</v>
      </c>
      <c r="E184" s="168">
        <f>E7/'Total Funds Spent &amp; Transferred'!W7</f>
        <v>2.91738128048134E-2</v>
      </c>
      <c r="F184" s="168">
        <f>F7/'Total Funds Spent &amp; Transferred'!X7</f>
        <v>4.2427033300840307E-2</v>
      </c>
      <c r="G184" s="168">
        <f>G7/'Total Funds Spent &amp; Transferred'!Y7</f>
        <v>3.7119601734217439E-2</v>
      </c>
      <c r="H184" s="168">
        <f>H7/'Total Funds Spent &amp; Transferred'!Z7</f>
        <v>3.1721548929410918E-2</v>
      </c>
    </row>
    <row r="185" spans="1:16">
      <c r="A185" s="51" t="s">
        <v>88</v>
      </c>
      <c r="B185" s="168">
        <f>B8/'Total Funds Spent &amp; Transferred'!T8</f>
        <v>0</v>
      </c>
      <c r="C185" s="168">
        <f>C8/'Total Funds Spent &amp; Transferred'!U8</f>
        <v>0</v>
      </c>
      <c r="D185" s="168">
        <f>D8/'Total Funds Spent &amp; Transferred'!V8</f>
        <v>0</v>
      </c>
      <c r="E185" s="168">
        <f>E8/'Total Funds Spent &amp; Transferred'!W8</f>
        <v>0</v>
      </c>
      <c r="F185" s="168">
        <f>F8/'Total Funds Spent &amp; Transferred'!X8</f>
        <v>0</v>
      </c>
      <c r="G185" s="168">
        <f>G8/'Total Funds Spent &amp; Transferred'!Y8</f>
        <v>0</v>
      </c>
      <c r="H185" s="168">
        <f>H8/'Total Funds Spent &amp; Transferred'!Z8</f>
        <v>0</v>
      </c>
    </row>
    <row r="186" spans="1:16">
      <c r="A186" s="51" t="s">
        <v>74</v>
      </c>
      <c r="B186" s="168">
        <f>B9/'Total Funds Spent &amp; Transferred'!T9</f>
        <v>0</v>
      </c>
      <c r="C186" s="168">
        <f>C9/'Total Funds Spent &amp; Transferred'!U9</f>
        <v>0</v>
      </c>
      <c r="D186" s="168">
        <f>D9/'Total Funds Spent &amp; Transferred'!V9</f>
        <v>0</v>
      </c>
      <c r="E186" s="168">
        <f>E9/'Total Funds Spent &amp; Transferred'!W9</f>
        <v>0</v>
      </c>
      <c r="F186" s="168">
        <f>F9/'Total Funds Spent &amp; Transferred'!X9</f>
        <v>0</v>
      </c>
      <c r="G186" s="168">
        <f>G9/'Total Funds Spent &amp; Transferred'!Y9</f>
        <v>0</v>
      </c>
      <c r="H186" s="168">
        <f>H9/'Total Funds Spent &amp; Transferred'!Z9</f>
        <v>0</v>
      </c>
    </row>
    <row r="187" spans="1:16">
      <c r="A187" s="51" t="s">
        <v>91</v>
      </c>
      <c r="B187" s="168">
        <f>B10/'Total Funds Spent &amp; Transferred'!T10</f>
        <v>0</v>
      </c>
      <c r="C187" s="168">
        <f>C10/'Total Funds Spent &amp; Transferred'!U10</f>
        <v>0</v>
      </c>
      <c r="D187" s="168">
        <f>D10/'Total Funds Spent &amp; Transferred'!V10</f>
        <v>0</v>
      </c>
      <c r="E187" s="168">
        <f>E10/'Total Funds Spent &amp; Transferred'!W10</f>
        <v>0</v>
      </c>
      <c r="F187" s="168">
        <f>F10/'Total Funds Spent &amp; Transferred'!X10</f>
        <v>0</v>
      </c>
      <c r="G187" s="168">
        <f>G10/'Total Funds Spent &amp; Transferred'!Y10</f>
        <v>0</v>
      </c>
      <c r="H187" s="168">
        <f>H10/'Total Funds Spent &amp; Transferred'!Z10</f>
        <v>0</v>
      </c>
    </row>
    <row r="188" spans="1:16">
      <c r="A188" s="51" t="s">
        <v>93</v>
      </c>
      <c r="B188" s="168">
        <f>B11/'Total Funds Spent &amp; Transferred'!T11</f>
        <v>0</v>
      </c>
      <c r="C188" s="168">
        <f>C11/'Total Funds Spent &amp; Transferred'!U11</f>
        <v>0</v>
      </c>
      <c r="D188" s="168">
        <f>D11/'Total Funds Spent &amp; Transferred'!V11</f>
        <v>0</v>
      </c>
      <c r="E188" s="168">
        <f>E11/'Total Funds Spent &amp; Transferred'!W11</f>
        <v>0</v>
      </c>
      <c r="F188" s="168">
        <f>F11/'Total Funds Spent &amp; Transferred'!X11</f>
        <v>0</v>
      </c>
      <c r="G188" s="168">
        <f>G11/'Total Funds Spent &amp; Transferred'!Y11</f>
        <v>0</v>
      </c>
      <c r="H188" s="168">
        <f>H11/'Total Funds Spent &amp; Transferred'!Z11</f>
        <v>0</v>
      </c>
    </row>
    <row r="189" spans="1:16">
      <c r="A189" s="51" t="s">
        <v>95</v>
      </c>
      <c r="B189" s="168">
        <f>B12/'Total Funds Spent &amp; Transferred'!T12</f>
        <v>0</v>
      </c>
      <c r="C189" s="168">
        <f>C12/'Total Funds Spent &amp; Transferred'!U12</f>
        <v>0</v>
      </c>
      <c r="D189" s="168">
        <f>D12/'Total Funds Spent &amp; Transferred'!V12</f>
        <v>0</v>
      </c>
      <c r="E189" s="168">
        <f>E12/'Total Funds Spent &amp; Transferred'!W12</f>
        <v>0</v>
      </c>
      <c r="F189" s="168">
        <f>F12/'Total Funds Spent &amp; Transferred'!X12</f>
        <v>0</v>
      </c>
      <c r="G189" s="168">
        <f>G12/'Total Funds Spent &amp; Transferred'!Y12</f>
        <v>0</v>
      </c>
      <c r="H189" s="168">
        <f>H12/'Total Funds Spent &amp; Transferred'!Z12</f>
        <v>0</v>
      </c>
    </row>
    <row r="190" spans="1:16">
      <c r="A190" s="51" t="s">
        <v>97</v>
      </c>
      <c r="B190" s="168">
        <f>B13/'Total Funds Spent &amp; Transferred'!T13</f>
        <v>0</v>
      </c>
      <c r="C190" s="168">
        <f>C13/'Total Funds Spent &amp; Transferred'!U13</f>
        <v>0</v>
      </c>
      <c r="D190" s="168">
        <f>D13/'Total Funds Spent &amp; Transferred'!V13</f>
        <v>0</v>
      </c>
      <c r="E190" s="168">
        <f>E13/'Total Funds Spent &amp; Transferred'!W13</f>
        <v>0</v>
      </c>
      <c r="F190" s="168">
        <f>F13/'Total Funds Spent &amp; Transferred'!X13</f>
        <v>0</v>
      </c>
      <c r="G190" s="168">
        <f>G13/'Total Funds Spent &amp; Transferred'!Y13</f>
        <v>0</v>
      </c>
      <c r="H190" s="168">
        <f>H13/'Total Funds Spent &amp; Transferred'!Z13</f>
        <v>0</v>
      </c>
    </row>
    <row r="191" spans="1:16">
      <c r="A191" s="51" t="s">
        <v>99</v>
      </c>
      <c r="B191" s="168">
        <f>B14/'Total Funds Spent &amp; Transferred'!T14</f>
        <v>0</v>
      </c>
      <c r="C191" s="168">
        <f>C14/'Total Funds Spent &amp; Transferred'!U14</f>
        <v>0</v>
      </c>
      <c r="D191" s="168">
        <f>D14/'Total Funds Spent &amp; Transferred'!V14</f>
        <v>0</v>
      </c>
      <c r="E191" s="168">
        <f>E14/'Total Funds Spent &amp; Transferred'!W14</f>
        <v>0</v>
      </c>
      <c r="F191" s="168">
        <f>F14/'Total Funds Spent &amp; Transferred'!X14</f>
        <v>0</v>
      </c>
      <c r="G191" s="168">
        <f>G14/'Total Funds Spent &amp; Transferred'!Y14</f>
        <v>0</v>
      </c>
      <c r="H191" s="168">
        <f>H14/'Total Funds Spent &amp; Transferred'!Z14</f>
        <v>0</v>
      </c>
    </row>
    <row r="192" spans="1:16">
      <c r="A192" s="51" t="s">
        <v>101</v>
      </c>
      <c r="B192" s="168">
        <f>B15/'Total Funds Spent &amp; Transferred'!T15</f>
        <v>4.5423793034187886E-2</v>
      </c>
      <c r="C192" s="168">
        <f>C15/'Total Funds Spent &amp; Transferred'!U15</f>
        <v>2.9078121789662188E-2</v>
      </c>
      <c r="D192" s="168">
        <f>D15/'Total Funds Spent &amp; Transferred'!V15</f>
        <v>6.5002202100294254E-2</v>
      </c>
      <c r="E192" s="168">
        <f>E15/'Total Funds Spent &amp; Transferred'!W15</f>
        <v>7.481951012006155E-2</v>
      </c>
      <c r="F192" s="168">
        <f>F15/'Total Funds Spent &amp; Transferred'!X15</f>
        <v>6.3738753126278913E-2</v>
      </c>
      <c r="G192" s="168">
        <f>G15/'Total Funds Spent &amp; Transferred'!Y15</f>
        <v>5.3515321422263958E-2</v>
      </c>
      <c r="H192" s="168">
        <f>H15/'Total Funds Spent &amp; Transferred'!Z15</f>
        <v>5.0510143241574816E-2</v>
      </c>
    </row>
    <row r="193" spans="1:8">
      <c r="A193" s="51" t="s">
        <v>102</v>
      </c>
      <c r="B193" s="168">
        <f>B16/'Total Funds Spent &amp; Transferred'!T16</f>
        <v>0</v>
      </c>
      <c r="C193" s="168">
        <f>C16/'Total Funds Spent &amp; Transferred'!U16</f>
        <v>0</v>
      </c>
      <c r="D193" s="168">
        <f>D16/'Total Funds Spent &amp; Transferred'!V16</f>
        <v>0</v>
      </c>
      <c r="E193" s="168">
        <f>E16/'Total Funds Spent &amp; Transferred'!W16</f>
        <v>0</v>
      </c>
      <c r="F193" s="168">
        <f>F16/'Total Funds Spent &amp; Transferred'!X16</f>
        <v>0</v>
      </c>
      <c r="G193" s="168">
        <f>G16/'Total Funds Spent &amp; Transferred'!Y16</f>
        <v>0</v>
      </c>
      <c r="H193" s="168">
        <f>H16/'Total Funds Spent &amp; Transferred'!Z16</f>
        <v>0</v>
      </c>
    </row>
    <row r="194" spans="1:8">
      <c r="A194" s="51" t="s">
        <v>103</v>
      </c>
      <c r="B194" s="168">
        <f>B17/'Total Funds Spent &amp; Transferred'!T17</f>
        <v>0</v>
      </c>
      <c r="C194" s="168">
        <f>C17/'Total Funds Spent &amp; Transferred'!U17</f>
        <v>0</v>
      </c>
      <c r="D194" s="168">
        <f>D17/'Total Funds Spent &amp; Transferred'!V17</f>
        <v>0</v>
      </c>
      <c r="E194" s="168">
        <f>E17/'Total Funds Spent &amp; Transferred'!W17</f>
        <v>0</v>
      </c>
      <c r="F194" s="168">
        <f>F17/'Total Funds Spent &amp; Transferred'!X17</f>
        <v>1.1955006132373278E-2</v>
      </c>
      <c r="G194" s="168">
        <f>G17/'Total Funds Spent &amp; Transferred'!Y17</f>
        <v>0</v>
      </c>
      <c r="H194" s="168">
        <f>H17/'Total Funds Spent &amp; Transferred'!Z17</f>
        <v>0</v>
      </c>
    </row>
    <row r="195" spans="1:8">
      <c r="A195" s="51" t="s">
        <v>104</v>
      </c>
      <c r="B195" s="168">
        <f>B18/'Total Funds Spent &amp; Transferred'!T18</f>
        <v>0</v>
      </c>
      <c r="C195" s="168">
        <f>C18/'Total Funds Spent &amp; Transferred'!U18</f>
        <v>0</v>
      </c>
      <c r="D195" s="168">
        <f>D18/'Total Funds Spent &amp; Transferred'!V18</f>
        <v>0</v>
      </c>
      <c r="E195" s="168">
        <f>E18/'Total Funds Spent &amp; Transferred'!W18</f>
        <v>0</v>
      </c>
      <c r="F195" s="168">
        <f>F18/'Total Funds Spent &amp; Transferred'!X18</f>
        <v>0</v>
      </c>
      <c r="G195" s="168">
        <f>G18/'Total Funds Spent &amp; Transferred'!Y18</f>
        <v>0</v>
      </c>
      <c r="H195" s="168">
        <f>H18/'Total Funds Spent &amp; Transferred'!Z18</f>
        <v>0</v>
      </c>
    </row>
    <row r="196" spans="1:8">
      <c r="A196" s="51" t="s">
        <v>105</v>
      </c>
      <c r="B196" s="168">
        <f>B19/'Total Funds Spent &amp; Transferred'!T19</f>
        <v>0</v>
      </c>
      <c r="C196" s="168">
        <f>C19/'Total Funds Spent &amp; Transferred'!U19</f>
        <v>0</v>
      </c>
      <c r="D196" s="168">
        <f>D19/'Total Funds Spent &amp; Transferred'!V19</f>
        <v>0</v>
      </c>
      <c r="E196" s="168">
        <f>E19/'Total Funds Spent &amp; Transferred'!W19</f>
        <v>0</v>
      </c>
      <c r="F196" s="168">
        <f>F19/'Total Funds Spent &amp; Transferred'!X19</f>
        <v>0</v>
      </c>
      <c r="G196" s="168">
        <f>G19/'Total Funds Spent &amp; Transferred'!Y19</f>
        <v>0</v>
      </c>
      <c r="H196" s="168">
        <f>H19/'Total Funds Spent &amp; Transferred'!Z19</f>
        <v>0</v>
      </c>
    </row>
    <row r="197" spans="1:8">
      <c r="A197" s="51" t="s">
        <v>107</v>
      </c>
      <c r="B197" s="168">
        <f>B20/'Total Funds Spent &amp; Transferred'!T20</f>
        <v>0</v>
      </c>
      <c r="C197" s="168">
        <f>C20/'Total Funds Spent &amp; Transferred'!U20</f>
        <v>0</v>
      </c>
      <c r="D197" s="168">
        <f>D20/'Total Funds Spent &amp; Transferred'!V20</f>
        <v>0</v>
      </c>
      <c r="E197" s="168">
        <f>E20/'Total Funds Spent &amp; Transferred'!W20</f>
        <v>0</v>
      </c>
      <c r="F197" s="168">
        <f>F20/'Total Funds Spent &amp; Transferred'!X20</f>
        <v>0</v>
      </c>
      <c r="G197" s="168">
        <f>G20/'Total Funds Spent &amp; Transferred'!Y20</f>
        <v>0</v>
      </c>
      <c r="H197" s="168">
        <f>H20/'Total Funds Spent &amp; Transferred'!Z20</f>
        <v>0</v>
      </c>
    </row>
    <row r="198" spans="1:8">
      <c r="A198" s="51" t="s">
        <v>76</v>
      </c>
      <c r="B198" s="168">
        <f>B21/'Total Funds Spent &amp; Transferred'!T21</f>
        <v>0.11731543250599299</v>
      </c>
      <c r="C198" s="168">
        <f>C21/'Total Funds Spent &amp; Transferred'!U21</f>
        <v>0.12760703220480479</v>
      </c>
      <c r="D198" s="168">
        <f>D21/'Total Funds Spent &amp; Transferred'!V21</f>
        <v>0.10281910442833604</v>
      </c>
      <c r="E198" s="168">
        <f>E21/'Total Funds Spent &amp; Transferred'!W21</f>
        <v>0.11754498703118417</v>
      </c>
      <c r="F198" s="168">
        <f>F21/'Total Funds Spent &amp; Transferred'!X21</f>
        <v>0.16761025864319329</v>
      </c>
      <c r="G198" s="168">
        <f>G21/'Total Funds Spent &amp; Transferred'!Y21</f>
        <v>0.20896112189376045</v>
      </c>
      <c r="H198" s="168">
        <f>H21/'Total Funds Spent &amp; Transferred'!Z21</f>
        <v>0.19667962623592528</v>
      </c>
    </row>
    <row r="199" spans="1:8">
      <c r="A199" s="51" t="s">
        <v>110</v>
      </c>
      <c r="B199" s="168">
        <f>B22/'Total Funds Spent &amp; Transferred'!T22</f>
        <v>0</v>
      </c>
      <c r="C199" s="168">
        <f>C22/'Total Funds Spent &amp; Transferred'!U22</f>
        <v>0</v>
      </c>
      <c r="D199" s="168">
        <f>D22/'Total Funds Spent &amp; Transferred'!V22</f>
        <v>0</v>
      </c>
      <c r="E199" s="168">
        <f>E22/'Total Funds Spent &amp; Transferred'!W22</f>
        <v>0</v>
      </c>
      <c r="F199" s="168">
        <f>F22/'Total Funds Spent &amp; Transferred'!X22</f>
        <v>0</v>
      </c>
      <c r="G199" s="168">
        <f>G22/'Total Funds Spent &amp; Transferred'!Y22</f>
        <v>0</v>
      </c>
      <c r="H199" s="168">
        <f>H22/'Total Funds Spent &amp; Transferred'!Z22</f>
        <v>0</v>
      </c>
    </row>
    <row r="200" spans="1:8">
      <c r="A200" s="51" t="s">
        <v>111</v>
      </c>
      <c r="B200" s="168">
        <f>B23/'Total Funds Spent &amp; Transferred'!T23</f>
        <v>0</v>
      </c>
      <c r="C200" s="168">
        <f>C23/'Total Funds Spent &amp; Transferred'!U23</f>
        <v>0</v>
      </c>
      <c r="D200" s="168">
        <f>D23/'Total Funds Spent &amp; Transferred'!V23</f>
        <v>0</v>
      </c>
      <c r="E200" s="168">
        <f>E23/'Total Funds Spent &amp; Transferred'!W23</f>
        <v>0</v>
      </c>
      <c r="F200" s="168">
        <f>F23/'Total Funds Spent &amp; Transferred'!X23</f>
        <v>0</v>
      </c>
      <c r="G200" s="168">
        <f>G23/'Total Funds Spent &amp; Transferred'!Y23</f>
        <v>0</v>
      </c>
      <c r="H200" s="168">
        <f>H23/'Total Funds Spent &amp; Transferred'!Z23</f>
        <v>0</v>
      </c>
    </row>
    <row r="201" spans="1:8">
      <c r="A201" s="51" t="s">
        <v>113</v>
      </c>
      <c r="B201" s="168">
        <f>B24/'Total Funds Spent &amp; Transferred'!T24</f>
        <v>0</v>
      </c>
      <c r="C201" s="168">
        <f>C24/'Total Funds Spent &amp; Transferred'!U24</f>
        <v>0</v>
      </c>
      <c r="D201" s="168">
        <f>D24/'Total Funds Spent &amp; Transferred'!V24</f>
        <v>0</v>
      </c>
      <c r="E201" s="168">
        <f>E24/'Total Funds Spent &amp; Transferred'!W24</f>
        <v>0</v>
      </c>
      <c r="F201" s="168">
        <f>F24/'Total Funds Spent &amp; Transferred'!X24</f>
        <v>0</v>
      </c>
      <c r="G201" s="168">
        <f>G24/'Total Funds Spent &amp; Transferred'!Y24</f>
        <v>0</v>
      </c>
      <c r="H201" s="168">
        <f>H24/'Total Funds Spent &amp; Transferred'!Z24</f>
        <v>0</v>
      </c>
    </row>
    <row r="202" spans="1:8">
      <c r="A202" s="51" t="s">
        <v>78</v>
      </c>
      <c r="B202" s="168">
        <f>B25/'Total Funds Spent &amp; Transferred'!T25</f>
        <v>0</v>
      </c>
      <c r="C202" s="168">
        <f>C25/'Total Funds Spent &amp; Transferred'!U25</f>
        <v>0</v>
      </c>
      <c r="D202" s="168">
        <f>D25/'Total Funds Spent &amp; Transferred'!V25</f>
        <v>0</v>
      </c>
      <c r="E202" s="168">
        <f>E25/'Total Funds Spent &amp; Transferred'!W25</f>
        <v>0</v>
      </c>
      <c r="F202" s="168">
        <f>F25/'Total Funds Spent &amp; Transferred'!X25</f>
        <v>0</v>
      </c>
      <c r="G202" s="168">
        <f>G25/'Total Funds Spent &amp; Transferred'!Y25</f>
        <v>0</v>
      </c>
      <c r="H202" s="168">
        <f>H25/'Total Funds Spent &amp; Transferred'!Z25</f>
        <v>0</v>
      </c>
    </row>
    <row r="203" spans="1:8">
      <c r="A203" s="51" t="s">
        <v>116</v>
      </c>
      <c r="B203" s="168">
        <f>B26/'Total Funds Spent &amp; Transferred'!T26</f>
        <v>0</v>
      </c>
      <c r="C203" s="168">
        <f>C26/'Total Funds Spent &amp; Transferred'!U26</f>
        <v>0</v>
      </c>
      <c r="D203" s="168">
        <f>D26/'Total Funds Spent &amp; Transferred'!V26</f>
        <v>0</v>
      </c>
      <c r="E203" s="168">
        <f>E26/'Total Funds Spent &amp; Transferred'!W26</f>
        <v>0</v>
      </c>
      <c r="F203" s="168">
        <f>F26/'Total Funds Spent &amp; Transferred'!X26</f>
        <v>0</v>
      </c>
      <c r="G203" s="168">
        <f>G26/'Total Funds Spent &amp; Transferred'!Y26</f>
        <v>0</v>
      </c>
      <c r="H203" s="168">
        <f>H26/'Total Funds Spent &amp; Transferred'!Z26</f>
        <v>0</v>
      </c>
    </row>
    <row r="204" spans="1:8">
      <c r="A204" s="51" t="s">
        <v>117</v>
      </c>
      <c r="B204" s="168">
        <f>B27/'Total Funds Spent &amp; Transferred'!T27</f>
        <v>3.7215109906694042E-2</v>
      </c>
      <c r="C204" s="168">
        <f>C27/'Total Funds Spent &amp; Transferred'!U27</f>
        <v>3.5504130605014041E-2</v>
      </c>
      <c r="D204" s="168">
        <f>D27/'Total Funds Spent &amp; Transferred'!V27</f>
        <v>2.7449418731459126E-2</v>
      </c>
      <c r="E204" s="168">
        <f>E27/'Total Funds Spent &amp; Transferred'!W27</f>
        <v>2.5596854466256345E-2</v>
      </c>
      <c r="F204" s="168">
        <f>F27/'Total Funds Spent &amp; Transferred'!X27</f>
        <v>2.4224956965360363E-2</v>
      </c>
      <c r="G204" s="168">
        <f>G27/'Total Funds Spent &amp; Transferred'!Y27</f>
        <v>1.4625408981367036E-2</v>
      </c>
      <c r="H204" s="168">
        <f>H27/'Total Funds Spent &amp; Transferred'!Z27</f>
        <v>9.9967773647899241E-3</v>
      </c>
    </row>
    <row r="205" spans="1:8">
      <c r="A205" s="51" t="s">
        <v>77</v>
      </c>
      <c r="B205" s="168">
        <f>B28/'Total Funds Spent &amp; Transferred'!T28</f>
        <v>0</v>
      </c>
      <c r="C205" s="168">
        <f>C28/'Total Funds Spent &amp; Transferred'!U28</f>
        <v>0</v>
      </c>
      <c r="D205" s="168">
        <f>D28/'Total Funds Spent &amp; Transferred'!V28</f>
        <v>0</v>
      </c>
      <c r="E205" s="168">
        <f>E28/'Total Funds Spent &amp; Transferred'!W28</f>
        <v>0</v>
      </c>
      <c r="F205" s="168">
        <f>F28/'Total Funds Spent &amp; Transferred'!X28</f>
        <v>0</v>
      </c>
      <c r="G205" s="168">
        <f>G28/'Total Funds Spent &amp; Transferred'!Y28</f>
        <v>0</v>
      </c>
      <c r="H205" s="168">
        <f>H28/'Total Funds Spent &amp; Transferred'!Z28</f>
        <v>0</v>
      </c>
    </row>
    <row r="206" spans="1:8">
      <c r="A206" s="51" t="s">
        <v>120</v>
      </c>
      <c r="B206" s="168">
        <f>B29/'Total Funds Spent &amp; Transferred'!T29</f>
        <v>0</v>
      </c>
      <c r="C206" s="168">
        <f>C29/'Total Funds Spent &amp; Transferred'!U29</f>
        <v>0</v>
      </c>
      <c r="D206" s="168">
        <f>D29/'Total Funds Spent &amp; Transferred'!V29</f>
        <v>0</v>
      </c>
      <c r="E206" s="168">
        <f>E29/'Total Funds Spent &amp; Transferred'!W29</f>
        <v>0</v>
      </c>
      <c r="F206" s="168">
        <f>F29/'Total Funds Spent &amp; Transferred'!X29</f>
        <v>0</v>
      </c>
      <c r="G206" s="168">
        <f>G29/'Total Funds Spent &amp; Transferred'!Y29</f>
        <v>0</v>
      </c>
      <c r="H206" s="168">
        <f>H29/'Total Funds Spent &amp; Transferred'!Z29</f>
        <v>0</v>
      </c>
    </row>
    <row r="207" spans="1:8">
      <c r="A207" s="51" t="s">
        <v>122</v>
      </c>
      <c r="B207" s="168">
        <f>B30/'Total Funds Spent &amp; Transferred'!T30</f>
        <v>0</v>
      </c>
      <c r="C207" s="168">
        <f>C30/'Total Funds Spent &amp; Transferred'!U30</f>
        <v>0.23741792529057779</v>
      </c>
      <c r="D207" s="168">
        <f>D30/'Total Funds Spent &amp; Transferred'!V30</f>
        <v>0.28844876102910555</v>
      </c>
      <c r="E207" s="168">
        <f>E30/'Total Funds Spent &amp; Transferred'!W30</f>
        <v>0.31727622601318656</v>
      </c>
      <c r="F207" s="168">
        <f>F30/'Total Funds Spent &amp; Transferred'!X30</f>
        <v>0.29341291129128827</v>
      </c>
      <c r="G207" s="168">
        <f>G30/'Total Funds Spent &amp; Transferred'!Y30</f>
        <v>0.30323084117671878</v>
      </c>
      <c r="H207" s="168">
        <f>H30/'Total Funds Spent &amp; Transferred'!Z30</f>
        <v>0.32242578493720625</v>
      </c>
    </row>
    <row r="208" spans="1:8">
      <c r="A208" s="51" t="s">
        <v>124</v>
      </c>
      <c r="B208" s="168">
        <f>B31/'Total Funds Spent &amp; Transferred'!T31</f>
        <v>2.613998102644818E-2</v>
      </c>
      <c r="C208" s="168">
        <f>C31/'Total Funds Spent &amp; Transferred'!U31</f>
        <v>3.5192086013506034E-2</v>
      </c>
      <c r="D208" s="168">
        <f>D31/'Total Funds Spent &amp; Transferred'!V31</f>
        <v>4.7980377500115752E-2</v>
      </c>
      <c r="E208" s="168">
        <f>E31/'Total Funds Spent &amp; Transferred'!W31</f>
        <v>4.1398581937738835E-2</v>
      </c>
      <c r="F208" s="168">
        <f>F31/'Total Funds Spent &amp; Transferred'!X31</f>
        <v>7.4364193228248152E-2</v>
      </c>
      <c r="G208" s="168">
        <f>G31/'Total Funds Spent &amp; Transferred'!Y31</f>
        <v>3.9761716103286618E-2</v>
      </c>
      <c r="H208" s="168">
        <f>H31/'Total Funds Spent &amp; Transferred'!Z31</f>
        <v>4.7421078404632722E-2</v>
      </c>
    </row>
    <row r="209" spans="1:8">
      <c r="A209" s="51" t="s">
        <v>126</v>
      </c>
      <c r="B209" s="168">
        <f>B32/'Total Funds Spent &amp; Transferred'!T32</f>
        <v>0</v>
      </c>
      <c r="C209" s="168">
        <f>C32/'Total Funds Spent &amp; Transferred'!U32</f>
        <v>0</v>
      </c>
      <c r="D209" s="168">
        <f>D32/'Total Funds Spent &amp; Transferred'!V32</f>
        <v>0</v>
      </c>
      <c r="E209" s="168">
        <f>E32/'Total Funds Spent &amp; Transferred'!W32</f>
        <v>0</v>
      </c>
      <c r="F209" s="168">
        <f>F32/'Total Funds Spent &amp; Transferred'!X32</f>
        <v>0</v>
      </c>
      <c r="G209" s="168">
        <f>G32/'Total Funds Spent &amp; Transferred'!Y32</f>
        <v>0</v>
      </c>
      <c r="H209" s="168">
        <f>H32/'Total Funds Spent &amp; Transferred'!Z32</f>
        <v>0</v>
      </c>
    </row>
    <row r="210" spans="1:8">
      <c r="A210" s="51" t="s">
        <v>127</v>
      </c>
      <c r="B210" s="168">
        <f>B33/'Total Funds Spent &amp; Transferred'!T33</f>
        <v>0</v>
      </c>
      <c r="C210" s="168">
        <f>C33/'Total Funds Spent &amp; Transferred'!U33</f>
        <v>0</v>
      </c>
      <c r="D210" s="168">
        <f>D33/'Total Funds Spent &amp; Transferred'!V33</f>
        <v>0</v>
      </c>
      <c r="E210" s="168">
        <f>E33/'Total Funds Spent &amp; Transferred'!W33</f>
        <v>0</v>
      </c>
      <c r="F210" s="168">
        <f>F33/'Total Funds Spent &amp; Transferred'!X33</f>
        <v>0</v>
      </c>
      <c r="G210" s="168">
        <f>G33/'Total Funds Spent &amp; Transferred'!Y33</f>
        <v>0</v>
      </c>
      <c r="H210" s="168">
        <f>H33/'Total Funds Spent &amp; Transferred'!Z33</f>
        <v>0</v>
      </c>
    </row>
    <row r="211" spans="1:8">
      <c r="A211" s="51" t="s">
        <v>128</v>
      </c>
      <c r="B211" s="168">
        <f>B34/'Total Funds Spent &amp; Transferred'!T34</f>
        <v>5.288740754632721E-2</v>
      </c>
      <c r="C211" s="168">
        <f>C34/'Total Funds Spent &amp; Transferred'!U34</f>
        <v>1.0625786005166693E-2</v>
      </c>
      <c r="D211" s="168">
        <f>D34/'Total Funds Spent &amp; Transferred'!V34</f>
        <v>4.9818498484880992E-2</v>
      </c>
      <c r="E211" s="168">
        <f>E34/'Total Funds Spent &amp; Transferred'!W34</f>
        <v>6.2953787702722808E-2</v>
      </c>
      <c r="F211" s="168">
        <f>F34/'Total Funds Spent &amp; Transferred'!X34</f>
        <v>6.1123133619556673E-2</v>
      </c>
      <c r="G211" s="168">
        <f>G34/'Total Funds Spent &amp; Transferred'!Y34</f>
        <v>5.6416064942284863E-2</v>
      </c>
      <c r="H211" s="168">
        <f>H34/'Total Funds Spent &amp; Transferred'!Z34</f>
        <v>4.7188892090080592E-2</v>
      </c>
    </row>
    <row r="212" spans="1:8">
      <c r="A212" s="51" t="s">
        <v>130</v>
      </c>
      <c r="B212" s="168">
        <f>B35/'Total Funds Spent &amp; Transferred'!T35</f>
        <v>0</v>
      </c>
      <c r="C212" s="168">
        <f>C35/'Total Funds Spent &amp; Transferred'!U35</f>
        <v>0</v>
      </c>
      <c r="D212" s="168">
        <f>D35/'Total Funds Spent &amp; Transferred'!V35</f>
        <v>0</v>
      </c>
      <c r="E212" s="168">
        <f>E35/'Total Funds Spent &amp; Transferred'!W35</f>
        <v>0</v>
      </c>
      <c r="F212" s="168">
        <f>F35/'Total Funds Spent &amp; Transferred'!X35</f>
        <v>0</v>
      </c>
      <c r="G212" s="168">
        <f>G35/'Total Funds Spent &amp; Transferred'!Y35</f>
        <v>0</v>
      </c>
      <c r="H212" s="168">
        <f>H35/'Total Funds Spent &amp; Transferred'!Z35</f>
        <v>0</v>
      </c>
    </row>
    <row r="213" spans="1:8">
      <c r="A213" s="51" t="s">
        <v>131</v>
      </c>
      <c r="B213" s="168">
        <f>B36/'Total Funds Spent &amp; Transferred'!T36</f>
        <v>0</v>
      </c>
      <c r="C213" s="168">
        <f>C36/'Total Funds Spent &amp; Transferred'!U36</f>
        <v>0</v>
      </c>
      <c r="D213" s="168">
        <f>D36/'Total Funds Spent &amp; Transferred'!V36</f>
        <v>0</v>
      </c>
      <c r="E213" s="168">
        <f>E36/'Total Funds Spent &amp; Transferred'!W36</f>
        <v>0</v>
      </c>
      <c r="F213" s="168">
        <f>F36/'Total Funds Spent &amp; Transferred'!X36</f>
        <v>0</v>
      </c>
      <c r="G213" s="168">
        <f>G36/'Total Funds Spent &amp; Transferred'!Y36</f>
        <v>0</v>
      </c>
      <c r="H213" s="168">
        <f>H36/'Total Funds Spent &amp; Transferred'!Z36</f>
        <v>0</v>
      </c>
    </row>
    <row r="214" spans="1:8">
      <c r="A214" s="51" t="s">
        <v>132</v>
      </c>
      <c r="B214" s="168">
        <f>B37/'Total Funds Spent &amp; Transferred'!T37</f>
        <v>2.5429035868413337E-2</v>
      </c>
      <c r="C214" s="168">
        <f>C37/'Total Funds Spent &amp; Transferred'!U37</f>
        <v>1.4814648358011415E-2</v>
      </c>
      <c r="D214" s="168">
        <f>D37/'Total Funds Spent &amp; Transferred'!V37</f>
        <v>1.4469789826237258E-2</v>
      </c>
      <c r="E214" s="168">
        <f>E37/'Total Funds Spent &amp; Transferred'!W37</f>
        <v>1.0266135753362875E-2</v>
      </c>
      <c r="F214" s="168">
        <f>F37/'Total Funds Spent &amp; Transferred'!X37</f>
        <v>2.1679432270964045E-2</v>
      </c>
      <c r="G214" s="168">
        <f>G37/'Total Funds Spent &amp; Transferred'!Y37</f>
        <v>2.0706505130626864E-2</v>
      </c>
      <c r="H214" s="168">
        <f>H37/'Total Funds Spent &amp; Transferred'!Z37</f>
        <v>2.0776066045716066E-2</v>
      </c>
    </row>
    <row r="215" spans="1:8">
      <c r="A215" s="51" t="s">
        <v>75</v>
      </c>
      <c r="B215" s="168">
        <f>B38/'Total Funds Spent &amp; Transferred'!T38</f>
        <v>0.13780581392302177</v>
      </c>
      <c r="C215" s="168">
        <f>C38/'Total Funds Spent &amp; Transferred'!U38</f>
        <v>0.11863735033501153</v>
      </c>
      <c r="D215" s="168">
        <f>D38/'Total Funds Spent &amp; Transferred'!V38</f>
        <v>0.12312181554912503</v>
      </c>
      <c r="E215" s="168">
        <f>E38/'Total Funds Spent &amp; Transferred'!W38</f>
        <v>0.11566593539120801</v>
      </c>
      <c r="F215" s="168">
        <f>F38/'Total Funds Spent &amp; Transferred'!X38</f>
        <v>0.12694336106903209</v>
      </c>
      <c r="G215" s="168">
        <f>G38/'Total Funds Spent &amp; Transferred'!Y38</f>
        <v>0.12341857443901752</v>
      </c>
      <c r="H215" s="168">
        <f>H38/'Total Funds Spent &amp; Transferred'!Z38</f>
        <v>0.13752028808923647</v>
      </c>
    </row>
    <row r="216" spans="1:8">
      <c r="A216" s="51" t="s">
        <v>133</v>
      </c>
      <c r="B216" s="168">
        <f>B39/'Total Funds Spent &amp; Transferred'!T39</f>
        <v>0.5198609901748803</v>
      </c>
      <c r="C216" s="168">
        <f>C39/'Total Funds Spent &amp; Transferred'!U39</f>
        <v>0.54416849352017826</v>
      </c>
      <c r="D216" s="168">
        <f>D39/'Total Funds Spent &amp; Transferred'!V39</f>
        <v>0.42348136028916844</v>
      </c>
      <c r="E216" s="168">
        <f>E39/'Total Funds Spent &amp; Transferred'!W39</f>
        <v>0.58606629010326705</v>
      </c>
      <c r="F216" s="168">
        <f>F39/'Total Funds Spent &amp; Transferred'!X39</f>
        <v>0.45600314777926199</v>
      </c>
      <c r="G216" s="168">
        <f>G39/'Total Funds Spent &amp; Transferred'!Y39</f>
        <v>0.56196252834546978</v>
      </c>
      <c r="H216" s="168">
        <f>H39/'Total Funds Spent &amp; Transferred'!Z39</f>
        <v>0.3691468270481657</v>
      </c>
    </row>
    <row r="217" spans="1:8">
      <c r="A217" s="51" t="s">
        <v>134</v>
      </c>
      <c r="B217" s="168">
        <f>B40/'Total Funds Spent &amp; Transferred'!T40</f>
        <v>0</v>
      </c>
      <c r="C217" s="168">
        <f>C40/'Total Funds Spent &amp; Transferred'!U40</f>
        <v>0</v>
      </c>
      <c r="D217" s="168">
        <f>D40/'Total Funds Spent &amp; Transferred'!V40</f>
        <v>0</v>
      </c>
      <c r="E217" s="168">
        <f>E40/'Total Funds Spent &amp; Transferred'!W40</f>
        <v>0</v>
      </c>
      <c r="F217" s="168">
        <f>F40/'Total Funds Spent &amp; Transferred'!X40</f>
        <v>0</v>
      </c>
      <c r="G217" s="168">
        <f>G40/'Total Funds Spent &amp; Transferred'!Y40</f>
        <v>0</v>
      </c>
      <c r="H217" s="168">
        <f>H40/'Total Funds Spent &amp; Transferred'!Z40</f>
        <v>0</v>
      </c>
    </row>
    <row r="218" spans="1:8">
      <c r="A218" s="51" t="s">
        <v>136</v>
      </c>
      <c r="B218" s="168">
        <f>B41/'Total Funds Spent &amp; Transferred'!T41</f>
        <v>4.5274342165014476E-2</v>
      </c>
      <c r="C218" s="168">
        <f>C41/'Total Funds Spent &amp; Transferred'!U41</f>
        <v>4.0232424756486987E-2</v>
      </c>
      <c r="D218" s="168">
        <f>D41/'Total Funds Spent &amp; Transferred'!V41</f>
        <v>3.4370662001542436E-2</v>
      </c>
      <c r="E218" s="168">
        <f>E41/'Total Funds Spent &amp; Transferred'!W41</f>
        <v>3.6385258108806814E-2</v>
      </c>
      <c r="F218" s="168">
        <f>F41/'Total Funds Spent &amp; Transferred'!X41</f>
        <v>8.1213805148783583E-2</v>
      </c>
      <c r="G218" s="168">
        <f>G41/'Total Funds Spent &amp; Transferred'!Y41</f>
        <v>3.5352891901263984E-2</v>
      </c>
      <c r="H218" s="168">
        <f>H41/'Total Funds Spent &amp; Transferred'!Z41</f>
        <v>0</v>
      </c>
    </row>
    <row r="219" spans="1:8">
      <c r="A219" s="51" t="s">
        <v>145</v>
      </c>
      <c r="B219" s="168">
        <f>B42/'Total Funds Spent &amp; Transferred'!T42</f>
        <v>2.3142771533438487E-2</v>
      </c>
      <c r="C219" s="168">
        <f>C42/'Total Funds Spent &amp; Transferred'!U42</f>
        <v>3.5401042837627981E-2</v>
      </c>
      <c r="D219" s="168">
        <f>D42/'Total Funds Spent &amp; Transferred'!V42</f>
        <v>4.2145146373188148E-2</v>
      </c>
      <c r="E219" s="168">
        <f>E42/'Total Funds Spent &amp; Transferred'!W42</f>
        <v>5.2770171405287204E-2</v>
      </c>
      <c r="F219" s="168">
        <f>F42/'Total Funds Spent &amp; Transferred'!X42</f>
        <v>5.7964503438718472E-2</v>
      </c>
      <c r="G219" s="168">
        <f>G42/'Total Funds Spent &amp; Transferred'!Y42</f>
        <v>5.8987544186162311E-2</v>
      </c>
      <c r="H219" s="168">
        <f>H42/'Total Funds Spent &amp; Transferred'!Z42</f>
        <v>2.2618615262559462E-2</v>
      </c>
    </row>
    <row r="220" spans="1:8">
      <c r="A220" s="51" t="s">
        <v>138</v>
      </c>
      <c r="B220" s="168">
        <f>B43/'Total Funds Spent &amp; Transferred'!T43</f>
        <v>0</v>
      </c>
      <c r="C220" s="168">
        <f>C43/'Total Funds Spent &amp; Transferred'!U43</f>
        <v>0</v>
      </c>
      <c r="D220" s="168">
        <f>D43/'Total Funds Spent &amp; Transferred'!V43</f>
        <v>0</v>
      </c>
      <c r="E220" s="168">
        <f>E43/'Total Funds Spent &amp; Transferred'!W43</f>
        <v>0</v>
      </c>
      <c r="F220" s="168">
        <f>F43/'Total Funds Spent &amp; Transferred'!X43</f>
        <v>0</v>
      </c>
      <c r="G220" s="168">
        <f>G43/'Total Funds Spent &amp; Transferred'!Y43</f>
        <v>0</v>
      </c>
      <c r="H220" s="168">
        <f>H43/'Total Funds Spent &amp; Transferred'!Z43</f>
        <v>0</v>
      </c>
    </row>
    <row r="221" spans="1:8">
      <c r="A221" s="51" t="s">
        <v>140</v>
      </c>
      <c r="B221" s="168">
        <f>B44/'Total Funds Spent &amp; Transferred'!T44</f>
        <v>0</v>
      </c>
      <c r="C221" s="168">
        <f>C44/'Total Funds Spent &amp; Transferred'!U44</f>
        <v>0</v>
      </c>
      <c r="D221" s="168">
        <f>D44/'Total Funds Spent &amp; Transferred'!V44</f>
        <v>0</v>
      </c>
      <c r="E221" s="168">
        <f>E44/'Total Funds Spent &amp; Transferred'!W44</f>
        <v>0</v>
      </c>
      <c r="F221" s="168">
        <f>F44/'Total Funds Spent &amp; Transferred'!X44</f>
        <v>0</v>
      </c>
      <c r="G221" s="168">
        <f>G44/'Total Funds Spent &amp; Transferred'!Y44</f>
        <v>0</v>
      </c>
      <c r="H221" s="168">
        <f>H44/'Total Funds Spent &amp; Transferred'!Z44</f>
        <v>0</v>
      </c>
    </row>
    <row r="222" spans="1:8">
      <c r="A222" s="51" t="s">
        <v>142</v>
      </c>
      <c r="B222" s="168">
        <f>B45/'Total Funds Spent &amp; Transferred'!T45</f>
        <v>0</v>
      </c>
      <c r="C222" s="168">
        <f>C45/'Total Funds Spent &amp; Transferred'!U45</f>
        <v>0</v>
      </c>
      <c r="D222" s="168">
        <f>D45/'Total Funds Spent &amp; Transferred'!V45</f>
        <v>0</v>
      </c>
      <c r="E222" s="168">
        <f>E45/'Total Funds Spent &amp; Transferred'!W45</f>
        <v>0</v>
      </c>
      <c r="F222" s="168">
        <f>F45/'Total Funds Spent &amp; Transferred'!X45</f>
        <v>0</v>
      </c>
      <c r="G222" s="168">
        <f>G45/'Total Funds Spent &amp; Transferred'!Y45</f>
        <v>0</v>
      </c>
      <c r="H222" s="168">
        <f>H45/'Total Funds Spent &amp; Transferred'!Z45</f>
        <v>9.0131112080401329E-4</v>
      </c>
    </row>
    <row r="223" spans="1:8">
      <c r="A223" s="51" t="s">
        <v>144</v>
      </c>
      <c r="B223" s="168">
        <f>B46/'Total Funds Spent &amp; Transferred'!T46</f>
        <v>3.1991561514985854E-2</v>
      </c>
      <c r="C223" s="168">
        <f>C46/'Total Funds Spent &amp; Transferred'!U46</f>
        <v>4.8500727283169114E-2</v>
      </c>
      <c r="D223" s="168">
        <f>D46/'Total Funds Spent &amp; Transferred'!V46</f>
        <v>6.6929153372693811E-2</v>
      </c>
      <c r="E223" s="168">
        <f>E46/'Total Funds Spent &amp; Transferred'!W46</f>
        <v>0.14898208930127857</v>
      </c>
      <c r="F223" s="168">
        <f>F46/'Total Funds Spent &amp; Transferred'!X46</f>
        <v>0.11417911802943005</v>
      </c>
      <c r="G223" s="168">
        <f>G46/'Total Funds Spent &amp; Transferred'!Y46</f>
        <v>0.12073623510822269</v>
      </c>
      <c r="H223" s="168">
        <f>H46/'Total Funds Spent &amp; Transferred'!Z46</f>
        <v>0.13911838454519629</v>
      </c>
    </row>
    <row r="224" spans="1:8">
      <c r="A224" s="51" t="s">
        <v>146</v>
      </c>
      <c r="B224" s="168">
        <f>B47/'Total Funds Spent &amp; Transferred'!T47</f>
        <v>0</v>
      </c>
      <c r="C224" s="168">
        <f>C47/'Total Funds Spent &amp; Transferred'!U47</f>
        <v>0</v>
      </c>
      <c r="D224" s="168">
        <f>D47/'Total Funds Spent &amp; Transferred'!V47</f>
        <v>0</v>
      </c>
      <c r="E224" s="168">
        <f>E47/'Total Funds Spent &amp; Transferred'!W47</f>
        <v>0</v>
      </c>
      <c r="F224" s="168">
        <f>F47/'Total Funds Spent &amp; Transferred'!X47</f>
        <v>0</v>
      </c>
      <c r="G224" s="168">
        <f>G47/'Total Funds Spent &amp; Transferred'!Y47</f>
        <v>0</v>
      </c>
      <c r="H224" s="168">
        <f>H47/'Total Funds Spent &amp; Transferred'!Z47</f>
        <v>0</v>
      </c>
    </row>
    <row r="225" spans="1:8">
      <c r="A225" s="51" t="s">
        <v>148</v>
      </c>
      <c r="B225" s="168">
        <f>B48/'Total Funds Spent &amp; Transferred'!T48</f>
        <v>0.36481643045698309</v>
      </c>
      <c r="C225" s="168">
        <f>C48/'Total Funds Spent &amp; Transferred'!U48</f>
        <v>0.30329834566496067</v>
      </c>
      <c r="D225" s="168">
        <f>D48/'Total Funds Spent &amp; Transferred'!V48</f>
        <v>0.2989644210817673</v>
      </c>
      <c r="E225" s="168">
        <f>E48/'Total Funds Spent &amp; Transferred'!W48</f>
        <v>0.27877695218215331</v>
      </c>
      <c r="F225" s="168">
        <f>F48/'Total Funds Spent &amp; Transferred'!X48</f>
        <v>0.32685655706210215</v>
      </c>
      <c r="G225" s="168">
        <f>G48/'Total Funds Spent &amp; Transferred'!Y48</f>
        <v>0.38326464782080544</v>
      </c>
      <c r="H225" s="168">
        <f>H48/'Total Funds Spent &amp; Transferred'!Z48</f>
        <v>0.40044706920013279</v>
      </c>
    </row>
    <row r="226" spans="1:8">
      <c r="A226" s="51" t="s">
        <v>150</v>
      </c>
      <c r="B226" s="168">
        <f>B49/'Total Funds Spent &amp; Transferred'!T49</f>
        <v>0</v>
      </c>
      <c r="C226" s="168">
        <f>C49/'Total Funds Spent &amp; Transferred'!U49</f>
        <v>0</v>
      </c>
      <c r="D226" s="168">
        <f>D49/'Total Funds Spent &amp; Transferred'!V49</f>
        <v>0</v>
      </c>
      <c r="E226" s="168">
        <f>E49/'Total Funds Spent &amp; Transferred'!W49</f>
        <v>0</v>
      </c>
      <c r="F226" s="168">
        <f>F49/'Total Funds Spent &amp; Transferred'!X49</f>
        <v>0</v>
      </c>
      <c r="G226" s="168">
        <f>G49/'Total Funds Spent &amp; Transferred'!Y49</f>
        <v>0</v>
      </c>
      <c r="H226" s="168">
        <f>H49/'Total Funds Spent &amp; Transferred'!Z49</f>
        <v>0</v>
      </c>
    </row>
    <row r="227" spans="1:8">
      <c r="A227" s="51" t="s">
        <v>152</v>
      </c>
      <c r="B227" s="168">
        <f>B50/'Total Funds Spent &amp; Transferred'!T50</f>
        <v>3.5003339580352393E-2</v>
      </c>
      <c r="C227" s="168">
        <f>C50/'Total Funds Spent &amp; Transferred'!U50</f>
        <v>5.0480106278462743E-2</v>
      </c>
      <c r="D227" s="168">
        <f>D50/'Total Funds Spent &amp; Transferred'!V50</f>
        <v>5.6623291370862271E-2</v>
      </c>
      <c r="E227" s="168">
        <f>E50/'Total Funds Spent &amp; Transferred'!W50</f>
        <v>6.1812694371283915E-2</v>
      </c>
      <c r="F227" s="168">
        <f>F50/'Total Funds Spent &amp; Transferred'!X50</f>
        <v>7.2785537782425469E-2</v>
      </c>
      <c r="G227" s="168">
        <f>G50/'Total Funds Spent &amp; Transferred'!Y50</f>
        <v>8.828428600930488E-2</v>
      </c>
      <c r="H227" s="168">
        <f>H50/'Total Funds Spent &amp; Transferred'!Z50</f>
        <v>8.5134304583426107E-2</v>
      </c>
    </row>
    <row r="228" spans="1:8">
      <c r="A228" s="51" t="s">
        <v>153</v>
      </c>
      <c r="B228" s="168">
        <f>B51/'Total Funds Spent &amp; Transferred'!T51</f>
        <v>0</v>
      </c>
      <c r="C228" s="168">
        <f>C51/'Total Funds Spent &amp; Transferred'!U51</f>
        <v>0</v>
      </c>
      <c r="D228" s="168">
        <f>D51/'Total Funds Spent &amp; Transferred'!V51</f>
        <v>0</v>
      </c>
      <c r="E228" s="168">
        <f>E51/'Total Funds Spent &amp; Transferred'!W51</f>
        <v>0</v>
      </c>
      <c r="F228" s="168">
        <f>F51/'Total Funds Spent &amp; Transferred'!X51</f>
        <v>0</v>
      </c>
      <c r="G228" s="168">
        <f>G51/'Total Funds Spent &amp; Transferred'!Y51</f>
        <v>0</v>
      </c>
      <c r="H228" s="168">
        <f>H51/'Total Funds Spent &amp; Transferred'!Z51</f>
        <v>0</v>
      </c>
    </row>
    <row r="229" spans="1:8">
      <c r="A229" s="51" t="s">
        <v>154</v>
      </c>
      <c r="B229" s="168">
        <f>B52/'Total Funds Spent &amp; Transferred'!T52</f>
        <v>0</v>
      </c>
      <c r="C229" s="168">
        <f>C52/'Total Funds Spent &amp; Transferred'!U52</f>
        <v>0</v>
      </c>
      <c r="D229" s="168">
        <f>D52/'Total Funds Spent &amp; Transferred'!V52</f>
        <v>0</v>
      </c>
      <c r="E229" s="168">
        <f>E52/'Total Funds Spent &amp; Transferred'!W52</f>
        <v>0</v>
      </c>
      <c r="F229" s="168">
        <f>F52/'Total Funds Spent &amp; Transferred'!X52</f>
        <v>4.1187442165320958E-3</v>
      </c>
      <c r="G229" s="168">
        <f>G52/'Total Funds Spent &amp; Transferred'!Y52</f>
        <v>0</v>
      </c>
      <c r="H229" s="168">
        <f>H52/'Total Funds Spent &amp; Transferred'!Z52</f>
        <v>0</v>
      </c>
    </row>
    <row r="230" spans="1:8">
      <c r="A230" s="51" t="s">
        <v>155</v>
      </c>
      <c r="B230" s="168">
        <f>B53/'Total Funds Spent &amp; Transferred'!T53</f>
        <v>0.1030016896449882</v>
      </c>
      <c r="C230" s="168">
        <f>C53/'Total Funds Spent &amp; Transferred'!U53</f>
        <v>0.15342706228952993</v>
      </c>
      <c r="D230" s="168">
        <f>D53/'Total Funds Spent &amp; Transferred'!V53</f>
        <v>0.13906076645790047</v>
      </c>
      <c r="E230" s="168">
        <f>E53/'Total Funds Spent &amp; Transferred'!W53</f>
        <v>0.17401917187957916</v>
      </c>
      <c r="F230" s="168">
        <f>F53/'Total Funds Spent &amp; Transferred'!X53</f>
        <v>0.18601609085995333</v>
      </c>
      <c r="G230" s="168">
        <f>G53/'Total Funds Spent &amp; Transferred'!Y53</f>
        <v>0.12967945863711466</v>
      </c>
      <c r="H230" s="168">
        <f>H53/'Total Funds Spent &amp; Transferred'!Z53</f>
        <v>0.13860776222625545</v>
      </c>
    </row>
    <row r="231" spans="1:8">
      <c r="A231" s="51" t="s">
        <v>157</v>
      </c>
      <c r="B231" s="168">
        <f>B54/'Total Funds Spent &amp; Transferred'!T54</f>
        <v>0</v>
      </c>
      <c r="C231" s="168">
        <f>C54/'Total Funds Spent &amp; Transferred'!U54</f>
        <v>0</v>
      </c>
      <c r="D231" s="168">
        <f>D54/'Total Funds Spent &amp; Transferred'!V54</f>
        <v>0</v>
      </c>
      <c r="E231" s="168">
        <f>E54/'Total Funds Spent &amp; Transferred'!W54</f>
        <v>0</v>
      </c>
      <c r="F231" s="168">
        <f>F54/'Total Funds Spent &amp; Transferred'!X54</f>
        <v>0</v>
      </c>
      <c r="G231" s="168">
        <f>G54/'Total Funds Spent &amp; Transferred'!Y54</f>
        <v>0</v>
      </c>
      <c r="H231" s="168">
        <f>H54/'Total Funds Spent &amp; Transferred'!Z54</f>
        <v>0</v>
      </c>
    </row>
    <row r="232" spans="1:8">
      <c r="A232" s="51" t="s">
        <v>158</v>
      </c>
      <c r="B232" s="168">
        <f>B55/'Total Funds Spent &amp; Transferred'!T55</f>
        <v>0</v>
      </c>
      <c r="C232" s="168">
        <f>C55/'Total Funds Spent &amp; Transferred'!U55</f>
        <v>0</v>
      </c>
      <c r="D232" s="168">
        <f>D55/'Total Funds Spent &amp; Transferred'!V55</f>
        <v>0</v>
      </c>
      <c r="E232" s="168">
        <f>E55/'Total Funds Spent &amp; Transferred'!W55</f>
        <v>0</v>
      </c>
      <c r="F232" s="168">
        <f>F55/'Total Funds Spent &amp; Transferred'!X55</f>
        <v>0</v>
      </c>
      <c r="G232" s="168">
        <f>G55/'Total Funds Spent &amp; Transferred'!Y55</f>
        <v>0</v>
      </c>
      <c r="H232" s="168">
        <f>H55/'Total Funds Spent &amp; Transferred'!Z55</f>
        <v>0</v>
      </c>
    </row>
    <row r="233" spans="1:8">
      <c r="A233" s="59" t="s">
        <v>159</v>
      </c>
      <c r="B233" s="168">
        <f>B56/'Total Funds Spent &amp; Transferred'!T56</f>
        <v>2.4239853429529487E-2</v>
      </c>
      <c r="C233" s="168">
        <f>C56/'Total Funds Spent &amp; Transferred'!U56</f>
        <v>2.2429301060975067E-2</v>
      </c>
      <c r="D233" s="168">
        <f>D56/'Total Funds Spent &amp; Transferred'!V56</f>
        <v>2.1627497639093902E-2</v>
      </c>
      <c r="E233" s="168">
        <f>E56/'Total Funds Spent &amp; Transferred'!W56</f>
        <v>2.1832557086747542E-2</v>
      </c>
      <c r="F233" s="168">
        <f>F56/'Total Funds Spent &amp; Transferred'!X56</f>
        <v>2.609890915267974E-2</v>
      </c>
      <c r="G233" s="168">
        <f>G56/'Total Funds Spent &amp; Transferred'!Y56</f>
        <v>2.6723592995744016E-2</v>
      </c>
      <c r="H233" s="168">
        <f>H56/'Total Funds Spent &amp; Transferred'!Z56</f>
        <v>2.7115970022084993E-2</v>
      </c>
    </row>
  </sheetData>
  <autoFilter ref="A180:A233" xr:uid="{00000000-0009-0000-0000-000029000000}"/>
  <mergeCells count="32">
    <mergeCell ref="H3:H4"/>
    <mergeCell ref="H62:H63"/>
    <mergeCell ref="G180:G181"/>
    <mergeCell ref="H180:H181"/>
    <mergeCell ref="F180:F181"/>
    <mergeCell ref="F62:F63"/>
    <mergeCell ref="F3:F4"/>
    <mergeCell ref="F121:F122"/>
    <mergeCell ref="G3:G4"/>
    <mergeCell ref="G62:G63"/>
    <mergeCell ref="G121:G122"/>
    <mergeCell ref="D180:D181"/>
    <mergeCell ref="E121:E122"/>
    <mergeCell ref="E62:E63"/>
    <mergeCell ref="E3:E4"/>
    <mergeCell ref="E180:E181"/>
    <mergeCell ref="A1:A2"/>
    <mergeCell ref="A3:A4"/>
    <mergeCell ref="B3:B4"/>
    <mergeCell ref="A62:A63"/>
    <mergeCell ref="B62:B63"/>
    <mergeCell ref="C180:C181"/>
    <mergeCell ref="A180:A181"/>
    <mergeCell ref="B180:B181"/>
    <mergeCell ref="A121:A122"/>
    <mergeCell ref="B121:B122"/>
    <mergeCell ref="C3:C4"/>
    <mergeCell ref="C62:C63"/>
    <mergeCell ref="C121:C122"/>
    <mergeCell ref="D3:D4"/>
    <mergeCell ref="D62:D63"/>
    <mergeCell ref="D121:D122"/>
  </mergeCells>
  <phoneticPr fontId="39" type="noConversion"/>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59999389629810485"/>
  </sheetPr>
  <dimension ref="A1:O233"/>
  <sheetViews>
    <sheetView topLeftCell="D11" workbookViewId="0">
      <selection activeCell="F193" sqref="F193"/>
    </sheetView>
  </sheetViews>
  <sheetFormatPr defaultColWidth="9.42578125" defaultRowHeight="12.95"/>
  <cols>
    <col min="1" max="1" width="17" style="49" customWidth="1"/>
    <col min="2" max="2" width="13.42578125" style="49" customWidth="1"/>
    <col min="3" max="3" width="13.42578125" style="49" bestFit="1" customWidth="1"/>
    <col min="4" max="4" width="14.42578125" style="49" bestFit="1" customWidth="1"/>
    <col min="5" max="6" width="13.42578125" style="49" bestFit="1" customWidth="1"/>
    <col min="7" max="7" width="14" style="49" bestFit="1" customWidth="1"/>
    <col min="8"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317" t="s">
        <v>367</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B64</f>
        <v>0</v>
      </c>
      <c r="C5" s="55">
        <f>C64</f>
        <v>0</v>
      </c>
      <c r="D5" s="55">
        <f>D64</f>
        <v>0</v>
      </c>
      <c r="E5" s="55">
        <f>E64</f>
        <v>0</v>
      </c>
      <c r="F5" s="55">
        <v>0</v>
      </c>
      <c r="G5" s="55">
        <v>0</v>
      </c>
      <c r="H5" s="55">
        <f>H64</f>
        <v>0</v>
      </c>
    </row>
    <row r="6" spans="1:8">
      <c r="A6" s="51" t="s">
        <v>84</v>
      </c>
      <c r="B6" s="55">
        <f t="shared" ref="B6:F56" si="0">B65</f>
        <v>0</v>
      </c>
      <c r="C6" s="55">
        <f t="shared" si="0"/>
        <v>0</v>
      </c>
      <c r="D6" s="55">
        <f t="shared" si="0"/>
        <v>0</v>
      </c>
      <c r="E6" s="55">
        <f t="shared" si="0"/>
        <v>0</v>
      </c>
      <c r="F6" s="55">
        <v>0</v>
      </c>
      <c r="G6" s="55">
        <v>0</v>
      </c>
      <c r="H6" s="55">
        <f t="shared" ref="H6" si="1">H65</f>
        <v>0</v>
      </c>
    </row>
    <row r="7" spans="1:8">
      <c r="A7" s="51" t="s">
        <v>86</v>
      </c>
      <c r="B7" s="55">
        <f t="shared" si="0"/>
        <v>5018576</v>
      </c>
      <c r="C7" s="55">
        <f t="shared" si="0"/>
        <v>5024840</v>
      </c>
      <c r="D7" s="55">
        <f t="shared" si="0"/>
        <v>5126960</v>
      </c>
      <c r="E7" s="55">
        <f t="shared" si="0"/>
        <v>9750527</v>
      </c>
      <c r="F7" s="55">
        <v>14691349</v>
      </c>
      <c r="G7" s="55">
        <v>13198512</v>
      </c>
      <c r="H7" s="55">
        <f t="shared" ref="H7" si="2">H66</f>
        <v>10723424</v>
      </c>
    </row>
    <row r="8" spans="1:8">
      <c r="A8" s="51" t="s">
        <v>88</v>
      </c>
      <c r="B8" s="55">
        <f t="shared" si="0"/>
        <v>0</v>
      </c>
      <c r="C8" s="55">
        <f t="shared" si="0"/>
        <v>0</v>
      </c>
      <c r="D8" s="55">
        <f t="shared" si="0"/>
        <v>0</v>
      </c>
      <c r="E8" s="55">
        <f t="shared" si="0"/>
        <v>0</v>
      </c>
      <c r="F8" s="55">
        <v>0</v>
      </c>
      <c r="G8" s="55">
        <v>0</v>
      </c>
      <c r="H8" s="55">
        <f t="shared" ref="H8" si="3">H67</f>
        <v>0</v>
      </c>
    </row>
    <row r="9" spans="1:8">
      <c r="A9" s="51" t="s">
        <v>74</v>
      </c>
      <c r="B9" s="55">
        <f t="shared" si="0"/>
        <v>0</v>
      </c>
      <c r="C9" s="55">
        <f t="shared" si="0"/>
        <v>0</v>
      </c>
      <c r="D9" s="55">
        <f t="shared" si="0"/>
        <v>0</v>
      </c>
      <c r="E9" s="55">
        <f t="shared" si="0"/>
        <v>0</v>
      </c>
      <c r="F9" s="55">
        <v>0</v>
      </c>
      <c r="G9" s="55">
        <v>0</v>
      </c>
      <c r="H9" s="55">
        <f t="shared" ref="H9" si="4">H68</f>
        <v>0</v>
      </c>
    </row>
    <row r="10" spans="1:8">
      <c r="A10" s="51" t="s">
        <v>91</v>
      </c>
      <c r="B10" s="55">
        <f t="shared" si="0"/>
        <v>0</v>
      </c>
      <c r="C10" s="55">
        <f t="shared" si="0"/>
        <v>0</v>
      </c>
      <c r="D10" s="55">
        <f t="shared" si="0"/>
        <v>0</v>
      </c>
      <c r="E10" s="55">
        <f t="shared" si="0"/>
        <v>0</v>
      </c>
      <c r="F10" s="55">
        <v>0</v>
      </c>
      <c r="G10" s="55">
        <v>0</v>
      </c>
      <c r="H10" s="55">
        <f t="shared" ref="H10" si="5">H69</f>
        <v>0</v>
      </c>
    </row>
    <row r="11" spans="1:8">
      <c r="A11" s="51" t="s">
        <v>93</v>
      </c>
      <c r="B11" s="55">
        <f t="shared" si="0"/>
        <v>0</v>
      </c>
      <c r="C11" s="55">
        <f t="shared" si="0"/>
        <v>0</v>
      </c>
      <c r="D11" s="55">
        <f t="shared" si="0"/>
        <v>0</v>
      </c>
      <c r="E11" s="55">
        <f t="shared" si="0"/>
        <v>0</v>
      </c>
      <c r="F11" s="55">
        <v>0</v>
      </c>
      <c r="G11" s="55">
        <v>0</v>
      </c>
      <c r="H11" s="55">
        <f t="shared" ref="H11" si="6">H70</f>
        <v>0</v>
      </c>
    </row>
    <row r="12" spans="1:8">
      <c r="A12" s="51" t="s">
        <v>95</v>
      </c>
      <c r="B12" s="55">
        <f t="shared" si="0"/>
        <v>0</v>
      </c>
      <c r="C12" s="55">
        <f t="shared" si="0"/>
        <v>0</v>
      </c>
      <c r="D12" s="55">
        <f t="shared" si="0"/>
        <v>0</v>
      </c>
      <c r="E12" s="55">
        <f t="shared" si="0"/>
        <v>0</v>
      </c>
      <c r="F12" s="55">
        <v>0</v>
      </c>
      <c r="G12" s="55">
        <v>0</v>
      </c>
      <c r="H12" s="55">
        <f t="shared" ref="H12" si="7">H71</f>
        <v>0</v>
      </c>
    </row>
    <row r="13" spans="1:8">
      <c r="A13" s="51" t="s">
        <v>97</v>
      </c>
      <c r="B13" s="55">
        <f t="shared" si="0"/>
        <v>0</v>
      </c>
      <c r="C13" s="55">
        <f t="shared" si="0"/>
        <v>0</v>
      </c>
      <c r="D13" s="55">
        <f t="shared" si="0"/>
        <v>0</v>
      </c>
      <c r="E13" s="55">
        <f t="shared" si="0"/>
        <v>0</v>
      </c>
      <c r="F13" s="55">
        <v>0</v>
      </c>
      <c r="G13" s="55">
        <v>0</v>
      </c>
      <c r="H13" s="55">
        <f t="shared" ref="H13" si="8">H72</f>
        <v>0</v>
      </c>
    </row>
    <row r="14" spans="1:8">
      <c r="A14" s="51" t="s">
        <v>99</v>
      </c>
      <c r="B14" s="55">
        <f t="shared" si="0"/>
        <v>0</v>
      </c>
      <c r="C14" s="55">
        <f t="shared" si="0"/>
        <v>0</v>
      </c>
      <c r="D14" s="55">
        <f t="shared" si="0"/>
        <v>0</v>
      </c>
      <c r="E14" s="55">
        <f t="shared" si="0"/>
        <v>0</v>
      </c>
      <c r="F14" s="55">
        <v>0</v>
      </c>
      <c r="G14" s="55">
        <v>0</v>
      </c>
      <c r="H14" s="55">
        <f t="shared" ref="H14" si="9">H73</f>
        <v>0</v>
      </c>
    </row>
    <row r="15" spans="1:8">
      <c r="A15" s="51" t="s">
        <v>101</v>
      </c>
      <c r="B15" s="55">
        <f t="shared" si="0"/>
        <v>23971190</v>
      </c>
      <c r="C15" s="55">
        <f t="shared" si="0"/>
        <v>14408601</v>
      </c>
      <c r="D15" s="55">
        <f t="shared" si="0"/>
        <v>31787640</v>
      </c>
      <c r="E15" s="55">
        <f t="shared" si="0"/>
        <v>36672497</v>
      </c>
      <c r="F15" s="55">
        <v>31406069</v>
      </c>
      <c r="G15" s="55">
        <v>25916912</v>
      </c>
      <c r="H15" s="55">
        <f t="shared" ref="H15" si="10">H74</f>
        <v>22791436</v>
      </c>
    </row>
    <row r="16" spans="1:8">
      <c r="A16" s="51" t="s">
        <v>102</v>
      </c>
      <c r="B16" s="55">
        <f t="shared" si="0"/>
        <v>0</v>
      </c>
      <c r="C16" s="55">
        <f t="shared" si="0"/>
        <v>0</v>
      </c>
      <c r="D16" s="55">
        <f t="shared" si="0"/>
        <v>0</v>
      </c>
      <c r="E16" s="55">
        <f t="shared" si="0"/>
        <v>0</v>
      </c>
      <c r="F16" s="55">
        <v>0</v>
      </c>
      <c r="G16" s="55">
        <v>0</v>
      </c>
      <c r="H16" s="55">
        <f t="shared" ref="H16" si="11">H75</f>
        <v>0</v>
      </c>
    </row>
    <row r="17" spans="1:8">
      <c r="A17" s="51" t="s">
        <v>103</v>
      </c>
      <c r="B17" s="55">
        <f t="shared" si="0"/>
        <v>0</v>
      </c>
      <c r="C17" s="55">
        <f t="shared" si="0"/>
        <v>0</v>
      </c>
      <c r="D17" s="55">
        <f t="shared" si="0"/>
        <v>0</v>
      </c>
      <c r="E17" s="55">
        <f t="shared" si="0"/>
        <v>0</v>
      </c>
      <c r="F17" s="55">
        <v>579223</v>
      </c>
      <c r="G17" s="55">
        <v>0</v>
      </c>
      <c r="H17" s="55">
        <f t="shared" ref="H17" si="12">H76</f>
        <v>0</v>
      </c>
    </row>
    <row r="18" spans="1:8">
      <c r="A18" s="51" t="s">
        <v>104</v>
      </c>
      <c r="B18" s="55">
        <f t="shared" si="0"/>
        <v>0</v>
      </c>
      <c r="C18" s="55">
        <f t="shared" si="0"/>
        <v>0</v>
      </c>
      <c r="D18" s="55">
        <f t="shared" si="0"/>
        <v>0</v>
      </c>
      <c r="E18" s="55">
        <f t="shared" si="0"/>
        <v>0</v>
      </c>
      <c r="F18" s="55">
        <v>0</v>
      </c>
      <c r="G18" s="55">
        <v>0</v>
      </c>
      <c r="H18" s="55">
        <f t="shared" ref="H18" si="13">H77</f>
        <v>0</v>
      </c>
    </row>
    <row r="19" spans="1:8">
      <c r="A19" s="51" t="s">
        <v>105</v>
      </c>
      <c r="B19" s="55">
        <f t="shared" si="0"/>
        <v>0</v>
      </c>
      <c r="C19" s="55">
        <f t="shared" si="0"/>
        <v>0</v>
      </c>
      <c r="D19" s="55">
        <f t="shared" si="0"/>
        <v>0</v>
      </c>
      <c r="E19" s="55">
        <f t="shared" si="0"/>
        <v>0</v>
      </c>
      <c r="F19" s="55">
        <v>0</v>
      </c>
      <c r="G19" s="55">
        <v>0</v>
      </c>
      <c r="H19" s="55">
        <f t="shared" ref="H19" si="14">H78</f>
        <v>0</v>
      </c>
    </row>
    <row r="20" spans="1:8">
      <c r="A20" s="51" t="s">
        <v>107</v>
      </c>
      <c r="B20" s="55">
        <f t="shared" si="0"/>
        <v>0</v>
      </c>
      <c r="C20" s="55">
        <f t="shared" si="0"/>
        <v>0</v>
      </c>
      <c r="D20" s="55">
        <f t="shared" si="0"/>
        <v>0</v>
      </c>
      <c r="E20" s="55">
        <f t="shared" si="0"/>
        <v>0</v>
      </c>
      <c r="F20" s="55">
        <v>0</v>
      </c>
      <c r="G20" s="55">
        <v>0</v>
      </c>
      <c r="H20" s="55">
        <f t="shared" ref="H20" si="15">H79</f>
        <v>0</v>
      </c>
    </row>
    <row r="21" spans="1:8">
      <c r="A21" s="51" t="s">
        <v>76</v>
      </c>
      <c r="B21" s="55">
        <f t="shared" si="0"/>
        <v>15857003</v>
      </c>
      <c r="C21" s="55">
        <f t="shared" si="0"/>
        <v>16317833</v>
      </c>
      <c r="D21" s="55">
        <f t="shared" si="0"/>
        <v>15359905</v>
      </c>
      <c r="E21" s="55">
        <f t="shared" si="0"/>
        <v>16654008</v>
      </c>
      <c r="F21" s="55">
        <v>24550447</v>
      </c>
      <c r="G21" s="55">
        <v>36118385</v>
      </c>
      <c r="H21" s="55">
        <f t="shared" ref="H21" si="16">H80</f>
        <v>30724919</v>
      </c>
    </row>
    <row r="22" spans="1:8">
      <c r="A22" s="51" t="s">
        <v>110</v>
      </c>
      <c r="B22" s="55">
        <f t="shared" si="0"/>
        <v>0</v>
      </c>
      <c r="C22" s="55">
        <f t="shared" si="0"/>
        <v>0</v>
      </c>
      <c r="D22" s="55">
        <f t="shared" si="0"/>
        <v>0</v>
      </c>
      <c r="E22" s="55">
        <f t="shared" si="0"/>
        <v>0</v>
      </c>
      <c r="F22" s="55">
        <v>0</v>
      </c>
      <c r="G22" s="55">
        <v>0</v>
      </c>
      <c r="H22" s="55">
        <f t="shared" ref="H22" si="17">H81</f>
        <v>0</v>
      </c>
    </row>
    <row r="23" spans="1:8">
      <c r="A23" s="51" t="s">
        <v>111</v>
      </c>
      <c r="B23" s="55">
        <f t="shared" si="0"/>
        <v>0</v>
      </c>
      <c r="C23" s="55">
        <f t="shared" si="0"/>
        <v>0</v>
      </c>
      <c r="D23" s="55">
        <f t="shared" si="0"/>
        <v>0</v>
      </c>
      <c r="E23" s="55">
        <f t="shared" si="0"/>
        <v>0</v>
      </c>
      <c r="F23" s="55">
        <v>0</v>
      </c>
      <c r="G23" s="55">
        <v>0</v>
      </c>
      <c r="H23" s="55">
        <f t="shared" ref="H23" si="18">H82</f>
        <v>0</v>
      </c>
    </row>
    <row r="24" spans="1:8">
      <c r="A24" s="51" t="s">
        <v>113</v>
      </c>
      <c r="B24" s="55">
        <f t="shared" si="0"/>
        <v>0</v>
      </c>
      <c r="C24" s="55">
        <f t="shared" si="0"/>
        <v>0</v>
      </c>
      <c r="D24" s="55">
        <f t="shared" si="0"/>
        <v>0</v>
      </c>
      <c r="E24" s="55">
        <f t="shared" si="0"/>
        <v>0</v>
      </c>
      <c r="F24" s="55">
        <v>0</v>
      </c>
      <c r="G24" s="55">
        <v>0</v>
      </c>
      <c r="H24" s="55">
        <f t="shared" ref="H24" si="19">H83</f>
        <v>0</v>
      </c>
    </row>
    <row r="25" spans="1:8">
      <c r="A25" s="51" t="s">
        <v>78</v>
      </c>
      <c r="B25" s="55">
        <f t="shared" si="0"/>
        <v>0</v>
      </c>
      <c r="C25" s="55">
        <f t="shared" si="0"/>
        <v>0</v>
      </c>
      <c r="D25" s="55">
        <f t="shared" si="0"/>
        <v>0</v>
      </c>
      <c r="E25" s="55">
        <f t="shared" si="0"/>
        <v>0</v>
      </c>
      <c r="F25" s="55">
        <v>0</v>
      </c>
      <c r="G25" s="55">
        <v>0</v>
      </c>
      <c r="H25" s="55">
        <f t="shared" ref="H25" si="20">H84</f>
        <v>0</v>
      </c>
    </row>
    <row r="26" spans="1:8">
      <c r="A26" s="51" t="s">
        <v>116</v>
      </c>
      <c r="B26" s="55">
        <f t="shared" si="0"/>
        <v>0</v>
      </c>
      <c r="C26" s="55">
        <f t="shared" si="0"/>
        <v>0</v>
      </c>
      <c r="D26" s="55">
        <f t="shared" si="0"/>
        <v>0</v>
      </c>
      <c r="E26" s="55">
        <f t="shared" si="0"/>
        <v>0</v>
      </c>
      <c r="F26" s="55">
        <v>0</v>
      </c>
      <c r="G26" s="55">
        <v>0</v>
      </c>
      <c r="H26" s="55">
        <f t="shared" ref="H26" si="21">H85</f>
        <v>0</v>
      </c>
    </row>
    <row r="27" spans="1:8">
      <c r="A27" s="51" t="s">
        <v>117</v>
      </c>
      <c r="B27" s="55">
        <f t="shared" si="0"/>
        <v>51168506</v>
      </c>
      <c r="C27" s="55">
        <f t="shared" si="0"/>
        <v>47942311</v>
      </c>
      <c r="D27" s="55">
        <f t="shared" si="0"/>
        <v>34291622</v>
      </c>
      <c r="E27" s="55">
        <f t="shared" si="0"/>
        <v>35926619</v>
      </c>
      <c r="F27" s="55">
        <v>29915877</v>
      </c>
      <c r="G27" s="55">
        <v>19606321</v>
      </c>
      <c r="H27" s="55">
        <f t="shared" ref="H27" si="22">H86</f>
        <v>12439595</v>
      </c>
    </row>
    <row r="28" spans="1:8">
      <c r="A28" s="51" t="s">
        <v>77</v>
      </c>
      <c r="B28" s="55">
        <f t="shared" si="0"/>
        <v>0</v>
      </c>
      <c r="C28" s="55">
        <f t="shared" si="0"/>
        <v>0</v>
      </c>
      <c r="D28" s="55">
        <f t="shared" si="0"/>
        <v>0</v>
      </c>
      <c r="E28" s="55">
        <f t="shared" si="0"/>
        <v>0</v>
      </c>
      <c r="F28" s="55">
        <v>0</v>
      </c>
      <c r="G28" s="55">
        <v>0</v>
      </c>
      <c r="H28" s="55">
        <f t="shared" ref="H28" si="23">H87</f>
        <v>0</v>
      </c>
    </row>
    <row r="29" spans="1:8">
      <c r="A29" s="51" t="s">
        <v>120</v>
      </c>
      <c r="B29" s="55">
        <f t="shared" si="0"/>
        <v>0</v>
      </c>
      <c r="C29" s="55">
        <f t="shared" si="0"/>
        <v>0</v>
      </c>
      <c r="D29" s="55">
        <f t="shared" si="0"/>
        <v>0</v>
      </c>
      <c r="E29" s="55">
        <f t="shared" si="0"/>
        <v>0</v>
      </c>
      <c r="F29" s="55">
        <v>0</v>
      </c>
      <c r="G29" s="55">
        <v>0</v>
      </c>
      <c r="H29" s="55">
        <f t="shared" ref="H29" si="24">H88</f>
        <v>0</v>
      </c>
    </row>
    <row r="30" spans="1:8">
      <c r="A30" s="51" t="s">
        <v>122</v>
      </c>
      <c r="B30" s="55">
        <f t="shared" si="0"/>
        <v>0</v>
      </c>
      <c r="C30" s="55">
        <f t="shared" si="0"/>
        <v>0</v>
      </c>
      <c r="D30" s="55">
        <f t="shared" si="0"/>
        <v>0</v>
      </c>
      <c r="E30" s="55">
        <f t="shared" si="0"/>
        <v>0</v>
      </c>
      <c r="F30" s="55">
        <v>0</v>
      </c>
      <c r="G30" s="55">
        <v>0</v>
      </c>
      <c r="H30" s="55">
        <f t="shared" ref="H30" si="25">H89</f>
        <v>0</v>
      </c>
    </row>
    <row r="31" spans="1:8">
      <c r="A31" s="51" t="s">
        <v>124</v>
      </c>
      <c r="B31" s="55">
        <f t="shared" si="0"/>
        <v>0</v>
      </c>
      <c r="C31" s="55">
        <f t="shared" si="0"/>
        <v>0</v>
      </c>
      <c r="D31" s="55">
        <f t="shared" si="0"/>
        <v>0</v>
      </c>
      <c r="E31" s="55">
        <f t="shared" si="0"/>
        <v>0</v>
      </c>
      <c r="F31" s="55">
        <v>0</v>
      </c>
      <c r="G31" s="55">
        <v>0</v>
      </c>
      <c r="H31" s="55">
        <f t="shared" ref="H31" si="26">H90</f>
        <v>0</v>
      </c>
    </row>
    <row r="32" spans="1:8">
      <c r="A32" s="51" t="s">
        <v>126</v>
      </c>
      <c r="B32" s="55">
        <f t="shared" si="0"/>
        <v>0</v>
      </c>
      <c r="C32" s="55">
        <f t="shared" si="0"/>
        <v>0</v>
      </c>
      <c r="D32" s="55">
        <f t="shared" si="0"/>
        <v>0</v>
      </c>
      <c r="E32" s="55">
        <f t="shared" si="0"/>
        <v>0</v>
      </c>
      <c r="F32" s="55">
        <v>0</v>
      </c>
      <c r="G32" s="55">
        <v>0</v>
      </c>
      <c r="H32" s="55">
        <f t="shared" ref="H32" si="27">H91</f>
        <v>0</v>
      </c>
    </row>
    <row r="33" spans="1:8">
      <c r="A33" s="51" t="s">
        <v>127</v>
      </c>
      <c r="B33" s="55">
        <f t="shared" si="0"/>
        <v>0</v>
      </c>
      <c r="C33" s="55">
        <f t="shared" si="0"/>
        <v>0</v>
      </c>
      <c r="D33" s="55">
        <f t="shared" si="0"/>
        <v>0</v>
      </c>
      <c r="E33" s="55">
        <f t="shared" si="0"/>
        <v>0</v>
      </c>
      <c r="F33" s="55">
        <v>0</v>
      </c>
      <c r="G33" s="55">
        <v>0</v>
      </c>
      <c r="H33" s="55">
        <f t="shared" ref="H33" si="28">H92</f>
        <v>0</v>
      </c>
    </row>
    <row r="34" spans="1:8">
      <c r="A34" s="51" t="s">
        <v>128</v>
      </c>
      <c r="B34" s="55">
        <f t="shared" si="0"/>
        <v>3226683</v>
      </c>
      <c r="C34" s="55">
        <f t="shared" si="0"/>
        <v>484266</v>
      </c>
      <c r="D34" s="55">
        <f t="shared" si="0"/>
        <v>3661931</v>
      </c>
      <c r="E34" s="55">
        <f t="shared" si="0"/>
        <v>5308679</v>
      </c>
      <c r="F34" s="55">
        <v>5918324</v>
      </c>
      <c r="G34" s="55">
        <v>4544261</v>
      </c>
      <c r="H34" s="55">
        <f t="shared" ref="H34" si="29">H93</f>
        <v>3257465</v>
      </c>
    </row>
    <row r="35" spans="1:8">
      <c r="A35" s="51" t="s">
        <v>130</v>
      </c>
      <c r="B35" s="55">
        <f t="shared" si="0"/>
        <v>0</v>
      </c>
      <c r="C35" s="55">
        <f t="shared" si="0"/>
        <v>0</v>
      </c>
      <c r="D35" s="55">
        <f t="shared" si="0"/>
        <v>0</v>
      </c>
      <c r="E35" s="55">
        <f t="shared" si="0"/>
        <v>0</v>
      </c>
      <c r="F35" s="55">
        <v>0</v>
      </c>
      <c r="G35" s="55">
        <v>0</v>
      </c>
      <c r="H35" s="55">
        <f t="shared" ref="H35" si="30">H94</f>
        <v>0</v>
      </c>
    </row>
    <row r="36" spans="1:8">
      <c r="A36" s="51" t="s">
        <v>131</v>
      </c>
      <c r="B36" s="55">
        <f t="shared" si="0"/>
        <v>0</v>
      </c>
      <c r="C36" s="55">
        <f t="shared" si="0"/>
        <v>0</v>
      </c>
      <c r="D36" s="55">
        <f t="shared" si="0"/>
        <v>0</v>
      </c>
      <c r="E36" s="55">
        <f t="shared" si="0"/>
        <v>0</v>
      </c>
      <c r="F36" s="55">
        <v>0</v>
      </c>
      <c r="G36" s="55">
        <v>0</v>
      </c>
      <c r="H36" s="55">
        <f t="shared" ref="H36" si="31">H95</f>
        <v>0</v>
      </c>
    </row>
    <row r="37" spans="1:8">
      <c r="A37" s="51" t="s">
        <v>132</v>
      </c>
      <c r="B37" s="55">
        <f t="shared" si="0"/>
        <v>126756940</v>
      </c>
      <c r="C37" s="55">
        <f t="shared" si="0"/>
        <v>65485300</v>
      </c>
      <c r="D37" s="55">
        <f t="shared" si="0"/>
        <v>57016179</v>
      </c>
      <c r="E37" s="55">
        <f t="shared" si="0"/>
        <v>46848779</v>
      </c>
      <c r="F37" s="55">
        <v>97598773</v>
      </c>
      <c r="G37" s="55">
        <v>91908234</v>
      </c>
      <c r="H37" s="55">
        <f t="shared" ref="H37" si="32">H96</f>
        <v>100104228</v>
      </c>
    </row>
    <row r="38" spans="1:8">
      <c r="A38" s="51" t="s">
        <v>75</v>
      </c>
      <c r="B38" s="55">
        <f t="shared" si="0"/>
        <v>1385152</v>
      </c>
      <c r="C38" s="55">
        <f t="shared" si="0"/>
        <v>0</v>
      </c>
      <c r="D38" s="55">
        <f t="shared" si="0"/>
        <v>0</v>
      </c>
      <c r="E38" s="55">
        <f t="shared" si="0"/>
        <v>0</v>
      </c>
      <c r="F38" s="55">
        <v>0</v>
      </c>
      <c r="G38" s="55">
        <v>0</v>
      </c>
      <c r="H38" s="55">
        <f t="shared" ref="H38" si="33">H97</f>
        <v>0</v>
      </c>
    </row>
    <row r="39" spans="1:8">
      <c r="A39" s="51" t="s">
        <v>133</v>
      </c>
      <c r="B39" s="55">
        <f t="shared" si="0"/>
        <v>16401515</v>
      </c>
      <c r="C39" s="55">
        <f t="shared" si="0"/>
        <v>17730023</v>
      </c>
      <c r="D39" s="55">
        <f t="shared" si="0"/>
        <v>9899827</v>
      </c>
      <c r="E39" s="55">
        <f t="shared" si="0"/>
        <v>15826047</v>
      </c>
      <c r="F39" s="55">
        <v>13284801</v>
      </c>
      <c r="G39" s="55">
        <v>11104282</v>
      </c>
      <c r="H39" s="55">
        <f t="shared" ref="H39" si="34">H98</f>
        <v>9956035</v>
      </c>
    </row>
    <row r="40" spans="1:8">
      <c r="A40" s="51" t="s">
        <v>134</v>
      </c>
      <c r="B40" s="55">
        <f t="shared" si="0"/>
        <v>0</v>
      </c>
      <c r="C40" s="55">
        <f t="shared" si="0"/>
        <v>0</v>
      </c>
      <c r="D40" s="55">
        <f t="shared" si="0"/>
        <v>0</v>
      </c>
      <c r="E40" s="55">
        <f t="shared" si="0"/>
        <v>0</v>
      </c>
      <c r="F40" s="55">
        <v>0</v>
      </c>
      <c r="G40" s="55">
        <v>0</v>
      </c>
      <c r="H40" s="55">
        <f t="shared" ref="H40" si="35">H99</f>
        <v>0</v>
      </c>
    </row>
    <row r="41" spans="1:8">
      <c r="A41" s="51" t="s">
        <v>136</v>
      </c>
      <c r="B41" s="55">
        <f t="shared" si="0"/>
        <v>9723151</v>
      </c>
      <c r="C41" s="55">
        <f t="shared" si="0"/>
        <v>8539797</v>
      </c>
      <c r="D41" s="55">
        <f t="shared" si="0"/>
        <v>5987954</v>
      </c>
      <c r="E41" s="55">
        <f t="shared" si="0"/>
        <v>5337777</v>
      </c>
      <c r="F41" s="55">
        <v>10433616</v>
      </c>
      <c r="G41" s="55">
        <v>5114927</v>
      </c>
      <c r="H41" s="55">
        <f t="shared" ref="H41" si="36">H100</f>
        <v>0</v>
      </c>
    </row>
    <row r="42" spans="1:8">
      <c r="A42" s="51" t="s">
        <v>145</v>
      </c>
      <c r="B42" s="55">
        <f t="shared" si="0"/>
        <v>8047639</v>
      </c>
      <c r="C42" s="55">
        <f t="shared" si="0"/>
        <v>10986508</v>
      </c>
      <c r="D42" s="55">
        <f t="shared" si="0"/>
        <v>12811343</v>
      </c>
      <c r="E42" s="55">
        <f t="shared" si="0"/>
        <v>14587516</v>
      </c>
      <c r="F42" s="55">
        <v>13786323</v>
      </c>
      <c r="G42" s="55">
        <v>14495539</v>
      </c>
      <c r="H42" s="55">
        <f t="shared" ref="H42" si="37">H101</f>
        <v>3913765</v>
      </c>
    </row>
    <row r="43" spans="1:8">
      <c r="A43" s="51" t="s">
        <v>138</v>
      </c>
      <c r="B43" s="55">
        <f t="shared" si="0"/>
        <v>0</v>
      </c>
      <c r="C43" s="55">
        <f t="shared" si="0"/>
        <v>0</v>
      </c>
      <c r="D43" s="55">
        <f t="shared" si="0"/>
        <v>0</v>
      </c>
      <c r="E43" s="55">
        <f t="shared" si="0"/>
        <v>0</v>
      </c>
      <c r="F43" s="55">
        <v>0</v>
      </c>
      <c r="G43" s="55">
        <v>0</v>
      </c>
      <c r="H43" s="55">
        <f t="shared" ref="H43" si="38">H102</f>
        <v>0</v>
      </c>
    </row>
    <row r="44" spans="1:8">
      <c r="A44" s="51" t="s">
        <v>140</v>
      </c>
      <c r="B44" s="55">
        <f t="shared" si="0"/>
        <v>0</v>
      </c>
      <c r="C44" s="55">
        <f t="shared" si="0"/>
        <v>0</v>
      </c>
      <c r="D44" s="55">
        <f t="shared" si="0"/>
        <v>0</v>
      </c>
      <c r="E44" s="55">
        <f t="shared" si="0"/>
        <v>0</v>
      </c>
      <c r="F44" s="55">
        <v>0</v>
      </c>
      <c r="G44" s="55">
        <v>0</v>
      </c>
      <c r="H44" s="55">
        <f t="shared" ref="H44" si="39">H103</f>
        <v>0</v>
      </c>
    </row>
    <row r="45" spans="1:8">
      <c r="A45" s="51" t="s">
        <v>142</v>
      </c>
      <c r="B45" s="55">
        <f t="shared" si="0"/>
        <v>0</v>
      </c>
      <c r="C45" s="55">
        <f t="shared" si="0"/>
        <v>0</v>
      </c>
      <c r="D45" s="55">
        <f t="shared" si="0"/>
        <v>0</v>
      </c>
      <c r="E45" s="55">
        <f t="shared" si="0"/>
        <v>0</v>
      </c>
      <c r="F45" s="55">
        <v>0</v>
      </c>
      <c r="G45" s="55">
        <v>0</v>
      </c>
      <c r="H45" s="55">
        <f t="shared" ref="H45" si="40">H104</f>
        <v>0</v>
      </c>
    </row>
    <row r="46" spans="1:8">
      <c r="A46" s="51" t="s">
        <v>144</v>
      </c>
      <c r="B46" s="55">
        <f t="shared" si="0"/>
        <v>919460</v>
      </c>
      <c r="C46" s="55">
        <f t="shared" si="0"/>
        <v>1371496</v>
      </c>
      <c r="D46" s="55">
        <f t="shared" si="0"/>
        <v>1957915</v>
      </c>
      <c r="E46" s="55">
        <f t="shared" si="0"/>
        <v>4862599</v>
      </c>
      <c r="F46" s="55">
        <v>3124933</v>
      </c>
      <c r="G46" s="55">
        <v>3493778</v>
      </c>
      <c r="H46" s="55">
        <f t="shared" ref="H46" si="41">H105</f>
        <v>4066604</v>
      </c>
    </row>
    <row r="47" spans="1:8">
      <c r="A47" s="51" t="s">
        <v>146</v>
      </c>
      <c r="B47" s="55">
        <f t="shared" si="0"/>
        <v>0</v>
      </c>
      <c r="C47" s="55">
        <f t="shared" si="0"/>
        <v>0</v>
      </c>
      <c r="D47" s="55">
        <f t="shared" si="0"/>
        <v>0</v>
      </c>
      <c r="E47" s="55">
        <f t="shared" si="0"/>
        <v>0</v>
      </c>
      <c r="F47" s="55">
        <v>0</v>
      </c>
      <c r="G47" s="55">
        <v>0</v>
      </c>
      <c r="H47" s="55">
        <f t="shared" ref="H47" si="42">H106</f>
        <v>0</v>
      </c>
    </row>
    <row r="48" spans="1:8">
      <c r="A48" s="51" t="s">
        <v>148</v>
      </c>
      <c r="B48" s="55">
        <f t="shared" si="0"/>
        <v>81934059</v>
      </c>
      <c r="C48" s="55">
        <f t="shared" si="0"/>
        <v>88390695</v>
      </c>
      <c r="D48" s="55">
        <f t="shared" si="0"/>
        <v>82499486</v>
      </c>
      <c r="E48" s="55">
        <f t="shared" si="0"/>
        <v>46249949</v>
      </c>
      <c r="F48" s="55">
        <v>92888709</v>
      </c>
      <c r="G48" s="55">
        <v>86273658</v>
      </c>
      <c r="H48" s="55">
        <f t="shared" ref="H48" si="43">H107</f>
        <v>252197385</v>
      </c>
    </row>
    <row r="49" spans="1:15">
      <c r="A49" s="51" t="s">
        <v>150</v>
      </c>
      <c r="B49" s="55">
        <f t="shared" si="0"/>
        <v>0</v>
      </c>
      <c r="C49" s="55">
        <f t="shared" si="0"/>
        <v>0</v>
      </c>
      <c r="D49" s="55">
        <f t="shared" si="0"/>
        <v>0</v>
      </c>
      <c r="E49" s="55">
        <f t="shared" si="0"/>
        <v>0</v>
      </c>
      <c r="F49" s="55">
        <v>0</v>
      </c>
      <c r="G49" s="55">
        <v>0</v>
      </c>
      <c r="H49" s="55">
        <f t="shared" ref="H49" si="44">H108</f>
        <v>0</v>
      </c>
    </row>
    <row r="50" spans="1:15">
      <c r="A50" s="51" t="s">
        <v>152</v>
      </c>
      <c r="B50" s="55">
        <f t="shared" si="0"/>
        <v>0</v>
      </c>
      <c r="C50" s="55">
        <f t="shared" si="0"/>
        <v>0</v>
      </c>
      <c r="D50" s="55">
        <f t="shared" si="0"/>
        <v>0</v>
      </c>
      <c r="E50" s="55">
        <f t="shared" si="0"/>
        <v>0</v>
      </c>
      <c r="F50" s="55">
        <v>0</v>
      </c>
      <c r="G50" s="55">
        <v>0</v>
      </c>
      <c r="H50" s="55">
        <f t="shared" ref="H50" si="45">H109</f>
        <v>0</v>
      </c>
    </row>
    <row r="51" spans="1:15">
      <c r="A51" s="51" t="s">
        <v>153</v>
      </c>
      <c r="B51" s="55">
        <f t="shared" si="0"/>
        <v>0</v>
      </c>
      <c r="C51" s="55">
        <f t="shared" si="0"/>
        <v>0</v>
      </c>
      <c r="D51" s="55">
        <f t="shared" si="0"/>
        <v>0</v>
      </c>
      <c r="E51" s="55">
        <f t="shared" si="0"/>
        <v>0</v>
      </c>
      <c r="F51" s="55">
        <v>0</v>
      </c>
      <c r="G51" s="55">
        <v>0</v>
      </c>
      <c r="H51" s="55">
        <f t="shared" ref="H51" si="46">H110</f>
        <v>0</v>
      </c>
    </row>
    <row r="52" spans="1:15">
      <c r="A52" s="51" t="s">
        <v>154</v>
      </c>
      <c r="B52" s="55">
        <f t="shared" si="0"/>
        <v>0</v>
      </c>
      <c r="C52" s="55">
        <f t="shared" si="0"/>
        <v>0</v>
      </c>
      <c r="D52" s="55">
        <f t="shared" si="0"/>
        <v>0</v>
      </c>
      <c r="E52" s="55">
        <f t="shared" si="0"/>
        <v>0</v>
      </c>
      <c r="F52" s="55">
        <v>0</v>
      </c>
      <c r="G52" s="55">
        <v>0</v>
      </c>
      <c r="H52" s="55">
        <f t="shared" ref="H52" si="47">H111</f>
        <v>0</v>
      </c>
    </row>
    <row r="53" spans="1:15">
      <c r="A53" s="51" t="s">
        <v>155</v>
      </c>
      <c r="B53" s="55">
        <f t="shared" si="0"/>
        <v>12977465</v>
      </c>
      <c r="C53" s="55">
        <f t="shared" si="0"/>
        <v>17556957</v>
      </c>
      <c r="D53" s="55">
        <f t="shared" si="0"/>
        <v>19388995</v>
      </c>
      <c r="E53" s="55">
        <f t="shared" si="0"/>
        <v>22113263</v>
      </c>
      <c r="F53" s="55">
        <v>21771436</v>
      </c>
      <c r="G53" s="55">
        <v>18742405</v>
      </c>
      <c r="H53" s="55">
        <f t="shared" ref="H53" si="48">H112</f>
        <v>18782915</v>
      </c>
    </row>
    <row r="54" spans="1:15">
      <c r="A54" s="51" t="s">
        <v>157</v>
      </c>
      <c r="B54" s="55">
        <f t="shared" si="0"/>
        <v>0</v>
      </c>
      <c r="C54" s="55">
        <f t="shared" si="0"/>
        <v>0</v>
      </c>
      <c r="D54" s="55">
        <f t="shared" si="0"/>
        <v>0</v>
      </c>
      <c r="E54" s="55">
        <f t="shared" si="0"/>
        <v>0</v>
      </c>
      <c r="F54" s="55">
        <v>0</v>
      </c>
      <c r="G54" s="55">
        <v>0</v>
      </c>
      <c r="H54" s="55">
        <f t="shared" ref="H54" si="49">H113</f>
        <v>0</v>
      </c>
    </row>
    <row r="55" spans="1:15">
      <c r="A55" s="51" t="s">
        <v>158</v>
      </c>
      <c r="B55" s="55">
        <f t="shared" si="0"/>
        <v>0</v>
      </c>
      <c r="C55" s="55">
        <f t="shared" si="0"/>
        <v>0</v>
      </c>
      <c r="D55" s="55">
        <f t="shared" si="0"/>
        <v>0</v>
      </c>
      <c r="E55" s="55">
        <f t="shared" si="0"/>
        <v>0</v>
      </c>
      <c r="F55" s="55">
        <v>0</v>
      </c>
      <c r="G55" s="55">
        <v>0</v>
      </c>
      <c r="H55" s="55">
        <f t="shared" ref="H55" si="50">H114</f>
        <v>0</v>
      </c>
    </row>
    <row r="56" spans="1:15">
      <c r="A56" s="59" t="s">
        <v>159</v>
      </c>
      <c r="B56" s="55">
        <f t="shared" si="0"/>
        <v>357387339</v>
      </c>
      <c r="C56" s="55">
        <f t="shared" si="0"/>
        <v>294238627</v>
      </c>
      <c r="D56" s="55">
        <f t="shared" si="0"/>
        <v>279789757</v>
      </c>
      <c r="E56" s="55">
        <f t="shared" si="0"/>
        <v>260138260</v>
      </c>
      <c r="F56" s="55">
        <f t="shared" si="0"/>
        <v>359949880</v>
      </c>
      <c r="G56" s="55">
        <f t="shared" ref="G56:H56" si="51">G115</f>
        <v>330517214</v>
      </c>
      <c r="H56" s="55">
        <f t="shared" si="51"/>
        <v>468957771</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398" t="s">
        <v>216</v>
      </c>
      <c r="C62" s="398" t="s">
        <v>217</v>
      </c>
      <c r="D62" s="398" t="s">
        <v>218</v>
      </c>
      <c r="E62" s="398" t="s">
        <v>219</v>
      </c>
      <c r="F62" s="398" t="s">
        <v>220</v>
      </c>
      <c r="G62" s="398" t="s">
        <v>222</v>
      </c>
      <c r="H62" s="398" t="s">
        <v>368</v>
      </c>
      <c r="O62" s="63"/>
    </row>
    <row r="63" spans="1:15" ht="12.75" customHeight="1">
      <c r="A63" s="396"/>
      <c r="B63" s="398"/>
      <c r="C63" s="398"/>
      <c r="D63" s="398"/>
      <c r="E63" s="398"/>
      <c r="F63" s="398"/>
      <c r="G63" s="398"/>
      <c r="H63" s="398"/>
    </row>
    <row r="64" spans="1:15">
      <c r="A64" s="51" t="s">
        <v>82</v>
      </c>
      <c r="B64" s="49">
        <v>0</v>
      </c>
      <c r="C64" s="226">
        <v>0</v>
      </c>
      <c r="D64" s="226">
        <v>0</v>
      </c>
      <c r="E64" s="49">
        <v>0</v>
      </c>
      <c r="F64" s="55">
        <v>0</v>
      </c>
      <c r="G64" s="55">
        <v>0</v>
      </c>
      <c r="H64" s="55">
        <v>0</v>
      </c>
    </row>
    <row r="65" spans="1:8">
      <c r="A65" s="51" t="s">
        <v>84</v>
      </c>
      <c r="B65" s="49">
        <v>0</v>
      </c>
      <c r="C65" s="226">
        <v>0</v>
      </c>
      <c r="D65" s="226">
        <v>0</v>
      </c>
      <c r="E65" s="49">
        <v>0</v>
      </c>
      <c r="F65" s="55">
        <v>0</v>
      </c>
      <c r="G65" s="55">
        <v>0</v>
      </c>
      <c r="H65" s="55">
        <v>0</v>
      </c>
    </row>
    <row r="66" spans="1:8">
      <c r="A66" s="51" t="s">
        <v>86</v>
      </c>
      <c r="B66" s="49">
        <v>5018576</v>
      </c>
      <c r="C66" s="226">
        <v>5024840</v>
      </c>
      <c r="D66" s="226">
        <v>5126960</v>
      </c>
      <c r="E66" s="49">
        <v>9750527</v>
      </c>
      <c r="F66" s="55">
        <v>14691349</v>
      </c>
      <c r="G66" s="55">
        <v>13198512</v>
      </c>
      <c r="H66" s="55">
        <v>10723424</v>
      </c>
    </row>
    <row r="67" spans="1:8">
      <c r="A67" s="51" t="s">
        <v>88</v>
      </c>
      <c r="B67" s="49">
        <v>0</v>
      </c>
      <c r="C67" s="226">
        <v>0</v>
      </c>
      <c r="D67" s="226">
        <v>0</v>
      </c>
      <c r="E67" s="49">
        <v>0</v>
      </c>
      <c r="F67" s="55">
        <v>0</v>
      </c>
      <c r="G67" s="55">
        <v>0</v>
      </c>
      <c r="H67" s="55">
        <v>0</v>
      </c>
    </row>
    <row r="68" spans="1:8">
      <c r="A68" s="51" t="s">
        <v>74</v>
      </c>
      <c r="B68" s="49">
        <v>0</v>
      </c>
      <c r="C68" s="226">
        <v>0</v>
      </c>
      <c r="D68" s="226">
        <v>0</v>
      </c>
      <c r="E68" s="49">
        <v>0</v>
      </c>
      <c r="F68" s="55">
        <v>0</v>
      </c>
      <c r="G68" s="55">
        <v>0</v>
      </c>
      <c r="H68" s="55">
        <v>0</v>
      </c>
    </row>
    <row r="69" spans="1:8">
      <c r="A69" s="51" t="s">
        <v>91</v>
      </c>
      <c r="B69" s="49">
        <v>0</v>
      </c>
      <c r="C69" s="226">
        <v>0</v>
      </c>
      <c r="D69" s="226">
        <v>0</v>
      </c>
      <c r="E69" s="49">
        <v>0</v>
      </c>
      <c r="F69" s="55">
        <v>0</v>
      </c>
      <c r="G69" s="55">
        <v>0</v>
      </c>
      <c r="H69" s="55">
        <v>0</v>
      </c>
    </row>
    <row r="70" spans="1:8">
      <c r="A70" s="51" t="s">
        <v>93</v>
      </c>
      <c r="B70" s="49">
        <v>0</v>
      </c>
      <c r="C70" s="226">
        <v>0</v>
      </c>
      <c r="D70" s="226">
        <v>0</v>
      </c>
      <c r="E70" s="49">
        <v>0</v>
      </c>
      <c r="F70" s="55">
        <v>0</v>
      </c>
      <c r="G70" s="55">
        <v>0</v>
      </c>
      <c r="H70" s="55">
        <v>0</v>
      </c>
    </row>
    <row r="71" spans="1:8">
      <c r="A71" s="51" t="s">
        <v>95</v>
      </c>
      <c r="B71" s="49">
        <v>0</v>
      </c>
      <c r="C71" s="226">
        <v>0</v>
      </c>
      <c r="D71" s="226">
        <v>0</v>
      </c>
      <c r="E71" s="49">
        <v>0</v>
      </c>
      <c r="F71" s="55">
        <v>0</v>
      </c>
      <c r="G71" s="55">
        <v>0</v>
      </c>
      <c r="H71" s="55">
        <v>0</v>
      </c>
    </row>
    <row r="72" spans="1:8">
      <c r="A72" s="51" t="s">
        <v>97</v>
      </c>
      <c r="B72" s="49">
        <v>0</v>
      </c>
      <c r="C72" s="226">
        <v>0</v>
      </c>
      <c r="D72" s="226">
        <v>0</v>
      </c>
      <c r="E72" s="49">
        <v>0</v>
      </c>
      <c r="F72" s="55">
        <v>0</v>
      </c>
      <c r="G72" s="55">
        <v>0</v>
      </c>
      <c r="H72" s="55">
        <v>0</v>
      </c>
    </row>
    <row r="73" spans="1:8">
      <c r="A73" s="51" t="s">
        <v>99</v>
      </c>
      <c r="B73" s="49">
        <v>0</v>
      </c>
      <c r="C73" s="226">
        <v>0</v>
      </c>
      <c r="D73" s="226">
        <v>0</v>
      </c>
      <c r="E73" s="49">
        <v>0</v>
      </c>
      <c r="F73" s="55">
        <v>0</v>
      </c>
      <c r="G73" s="55">
        <v>0</v>
      </c>
      <c r="H73" s="55">
        <v>0</v>
      </c>
    </row>
    <row r="74" spans="1:8">
      <c r="A74" s="51" t="s">
        <v>101</v>
      </c>
      <c r="B74" s="49">
        <v>23971190</v>
      </c>
      <c r="C74" s="226">
        <v>14408601</v>
      </c>
      <c r="D74" s="226">
        <v>31787640</v>
      </c>
      <c r="E74" s="49">
        <v>36672497</v>
      </c>
      <c r="F74" s="55">
        <v>31406069</v>
      </c>
      <c r="G74" s="55">
        <v>25916912</v>
      </c>
      <c r="H74" s="55">
        <v>22791436</v>
      </c>
    </row>
    <row r="75" spans="1:8">
      <c r="A75" s="51" t="s">
        <v>102</v>
      </c>
      <c r="B75" s="49">
        <v>0</v>
      </c>
      <c r="C75" s="226">
        <v>0</v>
      </c>
      <c r="D75" s="226">
        <v>0</v>
      </c>
      <c r="E75" s="49">
        <v>0</v>
      </c>
      <c r="F75" s="55">
        <v>0</v>
      </c>
      <c r="G75" s="55">
        <v>0</v>
      </c>
      <c r="H75" s="55">
        <v>0</v>
      </c>
    </row>
    <row r="76" spans="1:8">
      <c r="A76" s="51" t="s">
        <v>103</v>
      </c>
      <c r="B76" s="49">
        <v>0</v>
      </c>
      <c r="C76" s="226">
        <v>0</v>
      </c>
      <c r="D76" s="226">
        <v>0</v>
      </c>
      <c r="E76" s="49">
        <v>0</v>
      </c>
      <c r="F76" s="55">
        <v>579223</v>
      </c>
      <c r="G76" s="55">
        <v>0</v>
      </c>
      <c r="H76" s="55">
        <v>0</v>
      </c>
    </row>
    <row r="77" spans="1:8">
      <c r="A77" s="51" t="s">
        <v>104</v>
      </c>
      <c r="B77" s="49">
        <v>0</v>
      </c>
      <c r="C77" s="226">
        <v>0</v>
      </c>
      <c r="D77" s="226">
        <v>0</v>
      </c>
      <c r="E77" s="49">
        <v>0</v>
      </c>
      <c r="F77" s="55">
        <v>0</v>
      </c>
      <c r="G77" s="55">
        <v>0</v>
      </c>
      <c r="H77" s="55">
        <v>0</v>
      </c>
    </row>
    <row r="78" spans="1:8">
      <c r="A78" s="51" t="s">
        <v>105</v>
      </c>
      <c r="B78" s="49">
        <v>0</v>
      </c>
      <c r="C78" s="226">
        <v>0</v>
      </c>
      <c r="D78" s="226">
        <v>0</v>
      </c>
      <c r="E78" s="49">
        <v>0</v>
      </c>
      <c r="F78" s="55">
        <v>0</v>
      </c>
      <c r="G78" s="55">
        <v>0</v>
      </c>
      <c r="H78" s="55">
        <v>0</v>
      </c>
    </row>
    <row r="79" spans="1:8">
      <c r="A79" s="51" t="s">
        <v>107</v>
      </c>
      <c r="B79" s="49">
        <v>0</v>
      </c>
      <c r="C79" s="226">
        <v>0</v>
      </c>
      <c r="D79" s="226">
        <v>0</v>
      </c>
      <c r="E79" s="49">
        <v>0</v>
      </c>
      <c r="F79" s="55">
        <v>0</v>
      </c>
      <c r="G79" s="55">
        <v>0</v>
      </c>
      <c r="H79" s="55">
        <v>0</v>
      </c>
    </row>
    <row r="80" spans="1:8">
      <c r="A80" s="51" t="s">
        <v>76</v>
      </c>
      <c r="B80" s="49">
        <v>15857003</v>
      </c>
      <c r="C80" s="226">
        <v>16317833</v>
      </c>
      <c r="D80" s="226">
        <v>15359905</v>
      </c>
      <c r="E80" s="49">
        <v>16654008</v>
      </c>
      <c r="F80" s="55">
        <v>24550447</v>
      </c>
      <c r="G80" s="55">
        <v>36118385</v>
      </c>
      <c r="H80" s="55">
        <v>30724919</v>
      </c>
    </row>
    <row r="81" spans="1:8">
      <c r="A81" s="51" t="s">
        <v>110</v>
      </c>
      <c r="B81" s="49">
        <v>0</v>
      </c>
      <c r="C81" s="226">
        <v>0</v>
      </c>
      <c r="D81" s="226">
        <v>0</v>
      </c>
      <c r="E81" s="49">
        <v>0</v>
      </c>
      <c r="F81" s="55">
        <v>0</v>
      </c>
      <c r="G81" s="55">
        <v>0</v>
      </c>
      <c r="H81" s="55">
        <v>0</v>
      </c>
    </row>
    <row r="82" spans="1:8">
      <c r="A82" s="51" t="s">
        <v>111</v>
      </c>
      <c r="B82" s="49">
        <v>0</v>
      </c>
      <c r="C82" s="226">
        <v>0</v>
      </c>
      <c r="D82" s="226">
        <v>0</v>
      </c>
      <c r="E82" s="49">
        <v>0</v>
      </c>
      <c r="F82" s="55">
        <v>0</v>
      </c>
      <c r="G82" s="55">
        <v>0</v>
      </c>
      <c r="H82" s="55">
        <v>0</v>
      </c>
    </row>
    <row r="83" spans="1:8">
      <c r="A83" s="51" t="s">
        <v>113</v>
      </c>
      <c r="B83" s="49">
        <v>0</v>
      </c>
      <c r="C83" s="226">
        <v>0</v>
      </c>
      <c r="D83" s="226">
        <v>0</v>
      </c>
      <c r="E83" s="49">
        <v>0</v>
      </c>
      <c r="F83" s="55">
        <v>0</v>
      </c>
      <c r="G83" s="55">
        <v>0</v>
      </c>
      <c r="H83" s="55">
        <v>0</v>
      </c>
    </row>
    <row r="84" spans="1:8">
      <c r="A84" s="51" t="s">
        <v>78</v>
      </c>
      <c r="B84" s="49">
        <v>0</v>
      </c>
      <c r="C84" s="226">
        <v>0</v>
      </c>
      <c r="D84" s="226">
        <v>0</v>
      </c>
      <c r="E84" s="49">
        <v>0</v>
      </c>
      <c r="F84" s="55">
        <v>0</v>
      </c>
      <c r="G84" s="55">
        <v>0</v>
      </c>
      <c r="H84" s="55">
        <v>0</v>
      </c>
    </row>
    <row r="85" spans="1:8">
      <c r="A85" s="51" t="s">
        <v>116</v>
      </c>
      <c r="B85" s="49">
        <v>0</v>
      </c>
      <c r="C85" s="226">
        <v>0</v>
      </c>
      <c r="D85" s="226">
        <v>0</v>
      </c>
      <c r="E85" s="49">
        <v>0</v>
      </c>
      <c r="F85" s="55">
        <v>0</v>
      </c>
      <c r="G85" s="55">
        <v>0</v>
      </c>
      <c r="H85" s="55">
        <v>0</v>
      </c>
    </row>
    <row r="86" spans="1:8">
      <c r="A86" s="51" t="s">
        <v>117</v>
      </c>
      <c r="B86" s="49">
        <v>51168506</v>
      </c>
      <c r="C86" s="226">
        <v>47942311</v>
      </c>
      <c r="D86" s="226">
        <v>34291622</v>
      </c>
      <c r="E86" s="49">
        <v>35926619</v>
      </c>
      <c r="F86" s="55">
        <v>29915877</v>
      </c>
      <c r="G86" s="55">
        <v>19606321</v>
      </c>
      <c r="H86" s="55">
        <v>12439595</v>
      </c>
    </row>
    <row r="87" spans="1:8">
      <c r="A87" s="51" t="s">
        <v>77</v>
      </c>
      <c r="B87" s="49">
        <v>0</v>
      </c>
      <c r="C87" s="226">
        <v>0</v>
      </c>
      <c r="D87" s="226">
        <v>0</v>
      </c>
      <c r="E87" s="49">
        <v>0</v>
      </c>
      <c r="F87" s="55">
        <v>0</v>
      </c>
      <c r="G87" s="55">
        <v>0</v>
      </c>
      <c r="H87" s="55">
        <v>0</v>
      </c>
    </row>
    <row r="88" spans="1:8">
      <c r="A88" s="51" t="s">
        <v>120</v>
      </c>
      <c r="B88" s="49">
        <v>0</v>
      </c>
      <c r="C88" s="226">
        <v>0</v>
      </c>
      <c r="D88" s="226">
        <v>0</v>
      </c>
      <c r="E88" s="49">
        <v>0</v>
      </c>
      <c r="F88" s="55">
        <v>0</v>
      </c>
      <c r="G88" s="55">
        <v>0</v>
      </c>
      <c r="H88" s="55">
        <v>0</v>
      </c>
    </row>
    <row r="89" spans="1:8">
      <c r="A89" s="51" t="s">
        <v>122</v>
      </c>
      <c r="B89" s="49">
        <v>0</v>
      </c>
      <c r="C89" s="226">
        <v>0</v>
      </c>
      <c r="D89" s="226">
        <v>0</v>
      </c>
      <c r="E89" s="49">
        <v>0</v>
      </c>
      <c r="F89" s="55">
        <v>0</v>
      </c>
      <c r="G89" s="55">
        <v>0</v>
      </c>
      <c r="H89" s="55">
        <v>0</v>
      </c>
    </row>
    <row r="90" spans="1:8">
      <c r="A90" s="51" t="s">
        <v>124</v>
      </c>
      <c r="B90" s="49">
        <v>0</v>
      </c>
      <c r="C90" s="226">
        <v>0</v>
      </c>
      <c r="D90" s="226">
        <v>0</v>
      </c>
      <c r="E90" s="49">
        <v>0</v>
      </c>
      <c r="F90" s="55">
        <v>0</v>
      </c>
      <c r="G90" s="55">
        <v>0</v>
      </c>
      <c r="H90" s="55">
        <v>0</v>
      </c>
    </row>
    <row r="91" spans="1:8">
      <c r="A91" s="51" t="s">
        <v>126</v>
      </c>
      <c r="B91" s="49">
        <v>0</v>
      </c>
      <c r="C91" s="226">
        <v>0</v>
      </c>
      <c r="D91" s="226">
        <v>0</v>
      </c>
      <c r="E91" s="49">
        <v>0</v>
      </c>
      <c r="F91" s="55">
        <v>0</v>
      </c>
      <c r="G91" s="55">
        <v>0</v>
      </c>
      <c r="H91" s="55">
        <v>0</v>
      </c>
    </row>
    <row r="92" spans="1:8">
      <c r="A92" s="51" t="s">
        <v>127</v>
      </c>
      <c r="B92" s="49">
        <v>0</v>
      </c>
      <c r="C92" s="226">
        <v>0</v>
      </c>
      <c r="D92" s="226">
        <v>0</v>
      </c>
      <c r="E92" s="49">
        <v>0</v>
      </c>
      <c r="F92" s="55">
        <v>0</v>
      </c>
      <c r="G92" s="55">
        <v>0</v>
      </c>
      <c r="H92" s="55">
        <v>0</v>
      </c>
    </row>
    <row r="93" spans="1:8">
      <c r="A93" s="51" t="s">
        <v>128</v>
      </c>
      <c r="B93" s="49">
        <v>3226683</v>
      </c>
      <c r="C93" s="226">
        <v>484266</v>
      </c>
      <c r="D93" s="226">
        <v>3661931</v>
      </c>
      <c r="E93" s="49">
        <v>5308679</v>
      </c>
      <c r="F93" s="55">
        <v>5918324</v>
      </c>
      <c r="G93" s="55">
        <v>4544261</v>
      </c>
      <c r="H93" s="55">
        <v>3257465</v>
      </c>
    </row>
    <row r="94" spans="1:8">
      <c r="A94" s="51" t="s">
        <v>130</v>
      </c>
      <c r="B94" s="49">
        <v>0</v>
      </c>
      <c r="C94" s="226">
        <v>0</v>
      </c>
      <c r="D94" s="226">
        <v>0</v>
      </c>
      <c r="E94" s="49">
        <v>0</v>
      </c>
      <c r="F94" s="55">
        <v>0</v>
      </c>
      <c r="G94" s="55">
        <v>0</v>
      </c>
      <c r="H94" s="55">
        <v>0</v>
      </c>
    </row>
    <row r="95" spans="1:8">
      <c r="A95" s="51" t="s">
        <v>131</v>
      </c>
      <c r="B95" s="49">
        <v>0</v>
      </c>
      <c r="C95" s="226">
        <v>0</v>
      </c>
      <c r="D95" s="226">
        <v>0</v>
      </c>
      <c r="E95" s="49">
        <v>0</v>
      </c>
      <c r="F95" s="55">
        <v>0</v>
      </c>
      <c r="G95" s="55">
        <v>0</v>
      </c>
      <c r="H95" s="55">
        <v>0</v>
      </c>
    </row>
    <row r="96" spans="1:8">
      <c r="A96" s="51" t="s">
        <v>132</v>
      </c>
      <c r="B96" s="49">
        <v>126756940</v>
      </c>
      <c r="C96" s="226">
        <v>65485300</v>
      </c>
      <c r="D96" s="226">
        <v>57016179</v>
      </c>
      <c r="E96" s="49">
        <v>46848779</v>
      </c>
      <c r="F96" s="55">
        <v>97598773</v>
      </c>
      <c r="G96" s="55">
        <v>91908234</v>
      </c>
      <c r="H96" s="55">
        <v>100104228</v>
      </c>
    </row>
    <row r="97" spans="1:8">
      <c r="A97" s="51" t="s">
        <v>75</v>
      </c>
      <c r="B97" s="49">
        <v>1385152</v>
      </c>
      <c r="C97" s="226">
        <v>0</v>
      </c>
      <c r="D97" s="226">
        <v>0</v>
      </c>
      <c r="E97" s="49">
        <v>0</v>
      </c>
      <c r="F97" s="55">
        <v>0</v>
      </c>
      <c r="G97" s="55">
        <v>0</v>
      </c>
      <c r="H97" s="55">
        <v>0</v>
      </c>
    </row>
    <row r="98" spans="1:8">
      <c r="A98" s="51" t="s">
        <v>133</v>
      </c>
      <c r="B98" s="49">
        <v>16401515</v>
      </c>
      <c r="C98" s="226">
        <v>17730023</v>
      </c>
      <c r="D98" s="226">
        <v>9899827</v>
      </c>
      <c r="E98" s="49">
        <v>15826047</v>
      </c>
      <c r="F98" s="55">
        <v>13284801</v>
      </c>
      <c r="G98" s="55">
        <v>11104282</v>
      </c>
      <c r="H98" s="55">
        <v>9956035</v>
      </c>
    </row>
    <row r="99" spans="1:8">
      <c r="A99" s="51" t="s">
        <v>134</v>
      </c>
      <c r="B99" s="49">
        <v>0</v>
      </c>
      <c r="C99" s="226">
        <v>0</v>
      </c>
      <c r="D99" s="226">
        <v>0</v>
      </c>
      <c r="E99" s="49">
        <v>0</v>
      </c>
      <c r="F99" s="55">
        <v>0</v>
      </c>
      <c r="G99" s="55">
        <v>0</v>
      </c>
      <c r="H99" s="55">
        <v>0</v>
      </c>
    </row>
    <row r="100" spans="1:8">
      <c r="A100" s="51" t="s">
        <v>136</v>
      </c>
      <c r="B100" s="49">
        <v>9723151</v>
      </c>
      <c r="C100" s="226">
        <v>8539797</v>
      </c>
      <c r="D100" s="226">
        <v>5987954</v>
      </c>
      <c r="E100" s="49">
        <v>5337777</v>
      </c>
      <c r="F100" s="55">
        <v>10433616</v>
      </c>
      <c r="G100" s="55">
        <v>5114927</v>
      </c>
      <c r="H100" s="55">
        <v>0</v>
      </c>
    </row>
    <row r="101" spans="1:8">
      <c r="A101" s="51" t="s">
        <v>145</v>
      </c>
      <c r="B101" s="49">
        <v>8047639</v>
      </c>
      <c r="C101" s="226">
        <v>10986508</v>
      </c>
      <c r="D101" s="226">
        <v>12811343</v>
      </c>
      <c r="E101" s="49">
        <v>14587516</v>
      </c>
      <c r="F101" s="55">
        <v>13786323</v>
      </c>
      <c r="G101" s="55">
        <v>14495539</v>
      </c>
      <c r="H101" s="55">
        <v>3913765</v>
      </c>
    </row>
    <row r="102" spans="1:8">
      <c r="A102" s="51" t="s">
        <v>138</v>
      </c>
      <c r="B102" s="49">
        <v>0</v>
      </c>
      <c r="C102" s="226">
        <v>0</v>
      </c>
      <c r="D102" s="226">
        <v>0</v>
      </c>
      <c r="E102" s="49">
        <v>0</v>
      </c>
      <c r="F102" s="55">
        <v>0</v>
      </c>
      <c r="G102" s="55">
        <v>0</v>
      </c>
      <c r="H102" s="55">
        <v>0</v>
      </c>
    </row>
    <row r="103" spans="1:8">
      <c r="A103" s="51" t="s">
        <v>140</v>
      </c>
      <c r="B103" s="49">
        <v>0</v>
      </c>
      <c r="C103" s="226">
        <v>0</v>
      </c>
      <c r="D103" s="226">
        <v>0</v>
      </c>
      <c r="E103" s="49">
        <v>0</v>
      </c>
      <c r="F103" s="55">
        <v>0</v>
      </c>
      <c r="G103" s="55">
        <v>0</v>
      </c>
      <c r="H103" s="55">
        <v>0</v>
      </c>
    </row>
    <row r="104" spans="1:8">
      <c r="A104" s="51" t="s">
        <v>142</v>
      </c>
      <c r="B104" s="49">
        <v>0</v>
      </c>
      <c r="C104" s="226">
        <v>0</v>
      </c>
      <c r="D104" s="226">
        <v>0</v>
      </c>
      <c r="E104" s="49">
        <v>0</v>
      </c>
      <c r="F104" s="55">
        <v>0</v>
      </c>
      <c r="G104" s="55">
        <v>0</v>
      </c>
      <c r="H104" s="55">
        <v>0</v>
      </c>
    </row>
    <row r="105" spans="1:8">
      <c r="A105" s="51" t="s">
        <v>144</v>
      </c>
      <c r="B105" s="49">
        <v>919460</v>
      </c>
      <c r="C105" s="226">
        <v>1371496</v>
      </c>
      <c r="D105" s="226">
        <v>1957915</v>
      </c>
      <c r="E105" s="49">
        <v>4862599</v>
      </c>
      <c r="F105" s="55">
        <v>3124933</v>
      </c>
      <c r="G105" s="55">
        <v>3493778</v>
      </c>
      <c r="H105" s="55">
        <v>4066604</v>
      </c>
    </row>
    <row r="106" spans="1:8">
      <c r="A106" s="51" t="s">
        <v>146</v>
      </c>
      <c r="B106" s="49">
        <v>0</v>
      </c>
      <c r="C106" s="226">
        <v>0</v>
      </c>
      <c r="D106" s="226">
        <v>0</v>
      </c>
      <c r="E106" s="49">
        <v>0</v>
      </c>
      <c r="F106" s="55">
        <v>0</v>
      </c>
      <c r="G106" s="55">
        <v>0</v>
      </c>
      <c r="H106" s="55">
        <v>0</v>
      </c>
    </row>
    <row r="107" spans="1:8">
      <c r="A107" s="51" t="s">
        <v>148</v>
      </c>
      <c r="B107" s="49">
        <v>81934059</v>
      </c>
      <c r="C107" s="226">
        <v>88390695</v>
      </c>
      <c r="D107" s="226">
        <v>82499486</v>
      </c>
      <c r="E107" s="49">
        <v>46249949</v>
      </c>
      <c r="F107" s="55">
        <v>92888709</v>
      </c>
      <c r="G107" s="55">
        <v>86273658</v>
      </c>
      <c r="H107" s="55">
        <v>252197385</v>
      </c>
    </row>
    <row r="108" spans="1:8">
      <c r="A108" s="51" t="s">
        <v>150</v>
      </c>
      <c r="B108" s="49">
        <v>0</v>
      </c>
      <c r="C108" s="226">
        <v>0</v>
      </c>
      <c r="D108" s="226">
        <v>0</v>
      </c>
      <c r="E108" s="49">
        <v>0</v>
      </c>
      <c r="F108" s="55">
        <v>0</v>
      </c>
      <c r="G108" s="55">
        <v>0</v>
      </c>
      <c r="H108" s="55">
        <v>0</v>
      </c>
    </row>
    <row r="109" spans="1:8">
      <c r="A109" s="51" t="s">
        <v>152</v>
      </c>
      <c r="B109" s="49">
        <v>0</v>
      </c>
      <c r="C109" s="226">
        <v>0</v>
      </c>
      <c r="D109" s="226">
        <v>0</v>
      </c>
      <c r="E109" s="49">
        <v>0</v>
      </c>
      <c r="F109" s="55">
        <v>0</v>
      </c>
      <c r="G109" s="55">
        <v>0</v>
      </c>
      <c r="H109" s="55">
        <v>0</v>
      </c>
    </row>
    <row r="110" spans="1:8">
      <c r="A110" s="51" t="s">
        <v>153</v>
      </c>
      <c r="B110" s="49">
        <v>0</v>
      </c>
      <c r="C110" s="226">
        <v>0</v>
      </c>
      <c r="D110" s="226">
        <v>0</v>
      </c>
      <c r="E110" s="49">
        <v>0</v>
      </c>
      <c r="F110" s="55">
        <v>0</v>
      </c>
      <c r="G110" s="55">
        <v>0</v>
      </c>
      <c r="H110" s="55">
        <v>0</v>
      </c>
    </row>
    <row r="111" spans="1:8">
      <c r="A111" s="51" t="s">
        <v>154</v>
      </c>
      <c r="B111" s="49">
        <v>0</v>
      </c>
      <c r="C111" s="226">
        <v>0</v>
      </c>
      <c r="D111" s="226">
        <v>0</v>
      </c>
      <c r="E111" s="49">
        <v>0</v>
      </c>
      <c r="F111" s="55">
        <v>0</v>
      </c>
      <c r="G111" s="55">
        <v>0</v>
      </c>
      <c r="H111" s="55">
        <v>0</v>
      </c>
    </row>
    <row r="112" spans="1:8">
      <c r="A112" s="51" t="s">
        <v>155</v>
      </c>
      <c r="B112" s="49">
        <v>12977465</v>
      </c>
      <c r="C112" s="226">
        <v>17556957</v>
      </c>
      <c r="D112" s="226">
        <v>19388995</v>
      </c>
      <c r="E112" s="49">
        <v>22113263</v>
      </c>
      <c r="F112" s="55">
        <v>21771436</v>
      </c>
      <c r="G112" s="55">
        <v>18742405</v>
      </c>
      <c r="H112" s="55">
        <v>18782915</v>
      </c>
    </row>
    <row r="113" spans="1:8">
      <c r="A113" s="51" t="s">
        <v>157</v>
      </c>
      <c r="B113" s="49">
        <v>0</v>
      </c>
      <c r="C113" s="226">
        <v>0</v>
      </c>
      <c r="D113" s="226">
        <v>0</v>
      </c>
      <c r="E113" s="49">
        <v>0</v>
      </c>
      <c r="F113" s="55">
        <v>0</v>
      </c>
      <c r="G113" s="55">
        <v>0</v>
      </c>
      <c r="H113" s="55">
        <v>0</v>
      </c>
    </row>
    <row r="114" spans="1:8">
      <c r="A114" s="51" t="s">
        <v>158</v>
      </c>
      <c r="B114" s="49">
        <v>0</v>
      </c>
      <c r="C114" s="226">
        <v>0</v>
      </c>
      <c r="D114" s="226">
        <v>0</v>
      </c>
      <c r="E114" s="49">
        <v>0</v>
      </c>
      <c r="F114" s="55">
        <v>0</v>
      </c>
      <c r="G114" s="55">
        <v>0</v>
      </c>
      <c r="H114" s="55">
        <v>0</v>
      </c>
    </row>
    <row r="115" spans="1:8">
      <c r="A115" s="59" t="s">
        <v>159</v>
      </c>
      <c r="B115" s="49">
        <v>357387339</v>
      </c>
      <c r="C115" s="226">
        <v>294238627</v>
      </c>
      <c r="D115" s="226">
        <f>SUM(D64:D114)</f>
        <v>279789757</v>
      </c>
      <c r="E115" s="49">
        <f>SUM(E64:E114)</f>
        <v>260138260</v>
      </c>
      <c r="F115" s="49">
        <f>SUM(F64:F114)</f>
        <v>359949880</v>
      </c>
      <c r="G115" s="49">
        <f>SUM(G64:G114)</f>
        <v>330517214</v>
      </c>
      <c r="H115" s="49">
        <f>SUM(H64:H114)</f>
        <v>468957771</v>
      </c>
    </row>
    <row r="116" spans="1:8">
      <c r="A116" s="82"/>
    </row>
    <row r="121" spans="1:8">
      <c r="A121" s="395" t="s">
        <v>160</v>
      </c>
      <c r="B121" s="398" t="s">
        <v>216</v>
      </c>
      <c r="C121" s="398" t="s">
        <v>217</v>
      </c>
      <c r="D121" s="398" t="s">
        <v>218</v>
      </c>
      <c r="E121" s="398" t="s">
        <v>219</v>
      </c>
      <c r="F121" s="398" t="str">
        <f>TEXT(2019,0)</f>
        <v>2019</v>
      </c>
      <c r="G121" s="404">
        <v>2020</v>
      </c>
      <c r="H121" s="404">
        <v>2021</v>
      </c>
    </row>
    <row r="122" spans="1:8">
      <c r="A122" s="395"/>
      <c r="B122" s="398"/>
      <c r="C122" s="398"/>
      <c r="D122" s="398"/>
      <c r="E122" s="398"/>
      <c r="F122" s="398"/>
      <c r="G122" s="404"/>
      <c r="H122" s="404"/>
    </row>
    <row r="123" spans="1:8">
      <c r="A123" s="51" t="s">
        <v>82</v>
      </c>
    </row>
    <row r="124" spans="1:8">
      <c r="A124" s="51" t="s">
        <v>84</v>
      </c>
    </row>
    <row r="125" spans="1:8">
      <c r="A125" s="51" t="s">
        <v>86</v>
      </c>
      <c r="B125" s="49" t="s">
        <v>320</v>
      </c>
      <c r="C125" s="49" t="s">
        <v>320</v>
      </c>
      <c r="D125" s="49" t="s">
        <v>320</v>
      </c>
      <c r="E125" s="49" t="s">
        <v>320</v>
      </c>
      <c r="F125" s="49" t="s">
        <v>320</v>
      </c>
      <c r="G125" s="49" t="s">
        <v>320</v>
      </c>
      <c r="H125" s="49" t="s">
        <v>320</v>
      </c>
    </row>
    <row r="126" spans="1:8">
      <c r="A126" s="51" t="s">
        <v>88</v>
      </c>
    </row>
    <row r="127" spans="1:8">
      <c r="A127" s="51" t="s">
        <v>74</v>
      </c>
    </row>
    <row r="128" spans="1:8">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5" ht="12.75" customHeight="1">
      <c r="A180" s="395" t="s">
        <v>232</v>
      </c>
      <c r="B180" s="398" t="s">
        <v>216</v>
      </c>
      <c r="C180" s="398" t="s">
        <v>217</v>
      </c>
      <c r="D180" s="398" t="s">
        <v>218</v>
      </c>
      <c r="E180" s="398" t="s">
        <v>219</v>
      </c>
      <c r="F180" s="398" t="s">
        <v>220</v>
      </c>
      <c r="G180" s="398" t="s">
        <v>222</v>
      </c>
      <c r="H180" s="398" t="s">
        <v>368</v>
      </c>
    </row>
    <row r="181" spans="1:15" ht="18.95" customHeight="1">
      <c r="A181" s="395"/>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1.0610647076025017E-2</v>
      </c>
      <c r="C184" s="89">
        <f>C7/'Total Funds Spent &amp; Transferred'!U7</f>
        <v>1.3114271037989083E-2</v>
      </c>
      <c r="D184" s="89">
        <f>D7/'Total Funds Spent &amp; Transferred'!V7</f>
        <v>1.4244367829009575E-2</v>
      </c>
      <c r="E184" s="89">
        <f>E7/'Total Funds Spent &amp; Transferred'!W7</f>
        <v>2.91738128048134E-2</v>
      </c>
      <c r="F184" s="89">
        <f>F7/'Total Funds Spent &amp; Transferred'!X7</f>
        <v>4.2427033300840307E-2</v>
      </c>
      <c r="G184" s="89">
        <f>G7/'Total Funds Spent &amp; Transferred'!Y7</f>
        <v>3.7119601734217439E-2</v>
      </c>
      <c r="H184" s="89">
        <f>H7/'Total Funds Spent &amp; Transferred'!Z7</f>
        <v>3.1721548929410918E-2</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4.4443859222882506E-2</v>
      </c>
      <c r="C192" s="89">
        <f>C15/'Total Funds Spent &amp; Transferred'!U15</f>
        <v>2.9078121789662188E-2</v>
      </c>
      <c r="D192" s="89">
        <f>D15/'Total Funds Spent &amp; Transferred'!V15</f>
        <v>6.5002202100294254E-2</v>
      </c>
      <c r="E192" s="89">
        <f>E15/'Total Funds Spent &amp; Transferred'!W15</f>
        <v>7.481951012006155E-2</v>
      </c>
      <c r="F192" s="89">
        <f>F15/'Total Funds Spent &amp; Transferred'!X15</f>
        <v>6.3738753126278913E-2</v>
      </c>
      <c r="G192" s="89">
        <f>G15/'Total Funds Spent &amp; Transferred'!Y15</f>
        <v>5.3515321422263958E-2</v>
      </c>
      <c r="H192" s="89">
        <f>H15/'Total Funds Spent &amp; Transferred'!Z15</f>
        <v>5.0510143241574816E-2</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1.1955006132373278E-2</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9.7634066025848176E-2</v>
      </c>
      <c r="C198" s="89">
        <f>C21/'Total Funds Spent &amp; Transferred'!U21</f>
        <v>0.10556962866690248</v>
      </c>
      <c r="D198" s="89">
        <f>D21/'Total Funds Spent &amp; Transferred'!V21</f>
        <v>8.8741610926604902E-2</v>
      </c>
      <c r="E198" s="89">
        <f>E21/'Total Funds Spent &amp; Transferred'!W21</f>
        <v>0.10064035796188157</v>
      </c>
      <c r="F198" s="89">
        <f>F21/'Total Funds Spent &amp; Transferred'!X21</f>
        <v>0.14495066639279855</v>
      </c>
      <c r="G198" s="89">
        <f>G21/'Total Funds Spent &amp; Transferred'!Y21</f>
        <v>0.20397567035221967</v>
      </c>
      <c r="H198" s="89">
        <f>H21/'Total Funds Spent &amp; Transferred'!Z21</f>
        <v>0.19020601777273619</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3.7215109906694042E-2</v>
      </c>
      <c r="C204" s="89">
        <f>C27/'Total Funds Spent &amp; Transferred'!U27</f>
        <v>3.5504130605014041E-2</v>
      </c>
      <c r="D204" s="89">
        <f>D27/'Total Funds Spent &amp; Transferred'!V27</f>
        <v>2.7449418731459126E-2</v>
      </c>
      <c r="E204" s="89">
        <f>E27/'Total Funds Spent &amp; Transferred'!W27</f>
        <v>2.5596854466256345E-2</v>
      </c>
      <c r="F204" s="89">
        <f>F27/'Total Funds Spent &amp; Transferred'!X27</f>
        <v>2.4224956965360363E-2</v>
      </c>
      <c r="G204" s="89">
        <f>G27/'Total Funds Spent &amp; Transferred'!Y27</f>
        <v>1.4625408981367036E-2</v>
      </c>
      <c r="H204" s="89">
        <f>H27/'Total Funds Spent &amp; Transferred'!Z27</f>
        <v>9.9967773647899241E-3</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5.288740754632721E-2</v>
      </c>
      <c r="C211" s="89">
        <f>C34/'Total Funds Spent &amp; Transferred'!U34</f>
        <v>1.0625786005166693E-2</v>
      </c>
      <c r="D211" s="89">
        <f>D34/'Total Funds Spent &amp; Transferred'!V34</f>
        <v>4.9818498484880992E-2</v>
      </c>
      <c r="E211" s="89">
        <f>E34/'Total Funds Spent &amp; Transferred'!W34</f>
        <v>6.2953787702722808E-2</v>
      </c>
      <c r="F211" s="89">
        <f>F34/'Total Funds Spent &amp; Transferred'!X34</f>
        <v>6.1123133619556673E-2</v>
      </c>
      <c r="G211" s="89">
        <f>G34/'Total Funds Spent &amp; Transferred'!Y34</f>
        <v>5.6416064942284863E-2</v>
      </c>
      <c r="H211" s="89">
        <f>H34/'Total Funds Spent &amp; Transferred'!Z34</f>
        <v>4.7188892090080592E-2</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2.3192611951752568E-2</v>
      </c>
      <c r="C214" s="89">
        <f>C37/'Total Funds Spent &amp; Transferred'!U37</f>
        <v>1.2217015496127468E-2</v>
      </c>
      <c r="D214" s="89">
        <f>D37/'Total Funds Spent &amp; Transferred'!V37</f>
        <v>1.1183266203208054E-2</v>
      </c>
      <c r="E214" s="89">
        <f>E37/'Total Funds Spent &amp; Transferred'!W37</f>
        <v>8.6946150416143397E-3</v>
      </c>
      <c r="F214" s="89">
        <f>F37/'Total Funds Spent &amp; Transferred'!X37</f>
        <v>1.8467300838937131E-2</v>
      </c>
      <c r="G214" s="89">
        <f>G37/'Total Funds Spent &amp; Transferred'!Y37</f>
        <v>1.7810247455763564E-2</v>
      </c>
      <c r="H214" s="89">
        <f>H37/'Total Funds Spent &amp; Transferred'!Z37</f>
        <v>1.8874072762946004E-2</v>
      </c>
    </row>
    <row r="215" spans="1:8">
      <c r="A215" s="51" t="s">
        <v>75</v>
      </c>
      <c r="B215" s="89">
        <f>B38/'Total Funds Spent &amp; Transferred'!T38</f>
        <v>2.4416546991121433E-3</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0.42477824285835675</v>
      </c>
      <c r="C216" s="89">
        <f>C39/'Total Funds Spent &amp; Transferred'!U39</f>
        <v>0.44399979134791523</v>
      </c>
      <c r="D216" s="89">
        <f>D39/'Total Funds Spent &amp; Transferred'!V39</f>
        <v>0.30721652434224567</v>
      </c>
      <c r="E216" s="89">
        <f>E39/'Total Funds Spent &amp; Transferred'!W39</f>
        <v>0.36696189242145022</v>
      </c>
      <c r="F216" s="89">
        <f>F39/'Total Funds Spent &amp; Transferred'!X39</f>
        <v>0.41512092089542219</v>
      </c>
      <c r="G216" s="89">
        <f>G39/'Total Funds Spent &amp; Transferred'!Y39</f>
        <v>0.28338533362977791</v>
      </c>
      <c r="H216" s="89">
        <f>H39/'Total Funds Spent &amp; Transferred'!Z39</f>
        <v>0.32431170571233192</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4.5274342165014476E-2</v>
      </c>
      <c r="C218" s="89">
        <f>C41/'Total Funds Spent &amp; Transferred'!U41</f>
        <v>4.0232424756486987E-2</v>
      </c>
      <c r="D218" s="89">
        <f>D41/'Total Funds Spent &amp; Transferred'!V41</f>
        <v>3.4370662001542436E-2</v>
      </c>
      <c r="E218" s="89">
        <f>E41/'Total Funds Spent &amp; Transferred'!W41</f>
        <v>3.6385258108806814E-2</v>
      </c>
      <c r="F218" s="89">
        <f>F41/'Total Funds Spent &amp; Transferred'!X41</f>
        <v>8.1213805148783583E-2</v>
      </c>
      <c r="G218" s="89">
        <f>G41/'Total Funds Spent &amp; Transferred'!Y41</f>
        <v>3.5352891901263984E-2</v>
      </c>
      <c r="H218" s="89">
        <f>H41/'Total Funds Spent &amp; Transferred'!Z41</f>
        <v>0</v>
      </c>
    </row>
    <row r="219" spans="1:8">
      <c r="A219" s="51" t="s">
        <v>145</v>
      </c>
      <c r="B219" s="89">
        <f>B42/'Total Funds Spent &amp; Transferred'!T42</f>
        <v>2.3142771533438487E-2</v>
      </c>
      <c r="C219" s="89">
        <f>C42/'Total Funds Spent &amp; Transferred'!U42</f>
        <v>3.5401042837627981E-2</v>
      </c>
      <c r="D219" s="89">
        <f>D42/'Total Funds Spent &amp; Transferred'!V42</f>
        <v>4.2145146373188148E-2</v>
      </c>
      <c r="E219" s="89">
        <f>E42/'Total Funds Spent &amp; Transferred'!W42</f>
        <v>5.2770171405287204E-2</v>
      </c>
      <c r="F219" s="89">
        <f>F42/'Total Funds Spent &amp; Transferred'!X42</f>
        <v>5.7964503438718472E-2</v>
      </c>
      <c r="G219" s="89">
        <f>G42/'Total Funds Spent &amp; Transferred'!Y42</f>
        <v>5.8987544186162311E-2</v>
      </c>
      <c r="H219" s="89">
        <f>H42/'Total Funds Spent &amp; Transferred'!Z42</f>
        <v>2.2618615262559462E-2</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3.1991561514985854E-2</v>
      </c>
      <c r="C223" s="89">
        <f>C46/'Total Funds Spent &amp; Transferred'!U46</f>
        <v>4.8500727283169114E-2</v>
      </c>
      <c r="D223" s="89">
        <f>D46/'Total Funds Spent &amp; Transferred'!V46</f>
        <v>6.6929153372693811E-2</v>
      </c>
      <c r="E223" s="89">
        <f>E46/'Total Funds Spent &amp; Transferred'!W46</f>
        <v>0.14898208930127857</v>
      </c>
      <c r="F223" s="89">
        <f>F46/'Total Funds Spent &amp; Transferred'!X46</f>
        <v>0.11417911802943005</v>
      </c>
      <c r="G223" s="89">
        <f>G46/'Total Funds Spent &amp; Transferred'!Y46</f>
        <v>0.12073623510822269</v>
      </c>
      <c r="H223" s="89">
        <f>H46/'Total Funds Spent &amp; Transferred'!Z46</f>
        <v>0.13911838454519629</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8.2021940259583967E-2</v>
      </c>
      <c r="C225" s="89">
        <f>C48/'Total Funds Spent &amp; Transferred'!U48</f>
        <v>0.1006831614885149</v>
      </c>
      <c r="D225" s="89">
        <f>D48/'Total Funds Spent &amp; Transferred'!V48</f>
        <v>9.1254492875199142E-2</v>
      </c>
      <c r="E225" s="89">
        <f>E48/'Total Funds Spent &amp; Transferred'!W48</f>
        <v>5.3627598055336151E-2</v>
      </c>
      <c r="F225" s="89">
        <f>F48/'Total Funds Spent &amp; Transferred'!X48</f>
        <v>9.3566982606604052E-2</v>
      </c>
      <c r="G225" s="89">
        <f>G48/'Total Funds Spent &amp; Transferred'!Y48</f>
        <v>8.7657625073386786E-2</v>
      </c>
      <c r="H225" s="89">
        <f>H48/'Total Funds Spent &amp; Transferred'!Z48</f>
        <v>0.26307684149064148</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0.1030016896449882</v>
      </c>
      <c r="C230" s="89">
        <f>C53/'Total Funds Spent &amp; Transferred'!U53</f>
        <v>0.15342706228952993</v>
      </c>
      <c r="D230" s="89">
        <f>D53/'Total Funds Spent &amp; Transferred'!V53</f>
        <v>0.13906076645790047</v>
      </c>
      <c r="E230" s="89">
        <f>E53/'Total Funds Spent &amp; Transferred'!W53</f>
        <v>0.17401917187957916</v>
      </c>
      <c r="F230" s="89">
        <f>F53/'Total Funds Spent &amp; Transferred'!X53</f>
        <v>0.18601609085995333</v>
      </c>
      <c r="G230" s="89">
        <f>G53/'Total Funds Spent &amp; Transferred'!Y53</f>
        <v>0.12967945863711466</v>
      </c>
      <c r="H230" s="89">
        <f>H53/'Total Funds Spent &amp; Transferred'!Z53</f>
        <v>0.13860776222625545</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1.1283919493498705E-2</v>
      </c>
      <c r="C233" s="89">
        <f>C56/'Total Funds Spent &amp; Transferred'!U56</f>
        <v>9.5322521544010871E-3</v>
      </c>
      <c r="D233" s="89">
        <f>D56/'Total Funds Spent &amp; Transferred'!V56</f>
        <v>8.9926045676311205E-3</v>
      </c>
      <c r="E233" s="89">
        <f>E56/'Total Funds Spent &amp; Transferred'!W56</f>
        <v>8.3014812291621262E-3</v>
      </c>
      <c r="F233" s="89">
        <f>F56/'Total Funds Spent &amp; Transferred'!X56</f>
        <v>1.1647472284601603E-2</v>
      </c>
      <c r="G233" s="89">
        <f>G56/'Total Funds Spent &amp; Transferred'!Y56</f>
        <v>1.0475261713739793E-2</v>
      </c>
      <c r="H233" s="89">
        <f>H56/'Total Funds Spent &amp; Transferred'!Z56</f>
        <v>1.5465944863569329E-2</v>
      </c>
    </row>
  </sheetData>
  <autoFilter ref="A180:A233" xr:uid="{00000000-0009-0000-0000-00002A000000}"/>
  <mergeCells count="33">
    <mergeCell ref="H3:H4"/>
    <mergeCell ref="H62:H63"/>
    <mergeCell ref="H121:H122"/>
    <mergeCell ref="G180:G181"/>
    <mergeCell ref="H180:H181"/>
    <mergeCell ref="G3:G4"/>
    <mergeCell ref="G62:G63"/>
    <mergeCell ref="G121:G122"/>
    <mergeCell ref="F180:F181"/>
    <mergeCell ref="E121:E122"/>
    <mergeCell ref="E62:E63"/>
    <mergeCell ref="E3:E4"/>
    <mergeCell ref="E180:E181"/>
    <mergeCell ref="F3:F4"/>
    <mergeCell ref="F62:F63"/>
    <mergeCell ref="F121:F122"/>
    <mergeCell ref="A180:A181"/>
    <mergeCell ref="B180:B181"/>
    <mergeCell ref="A121:A122"/>
    <mergeCell ref="B121:B122"/>
    <mergeCell ref="D3:D4"/>
    <mergeCell ref="D62:D63"/>
    <mergeCell ref="D121:D122"/>
    <mergeCell ref="D180:D181"/>
    <mergeCell ref="C62:C63"/>
    <mergeCell ref="C3:C4"/>
    <mergeCell ref="C121:C122"/>
    <mergeCell ref="C180:C181"/>
    <mergeCell ref="A1:A2"/>
    <mergeCell ref="A3:A4"/>
    <mergeCell ref="B3:B4"/>
    <mergeCell ref="A62:A63"/>
    <mergeCell ref="B62:B63"/>
  </mergeCells>
  <phoneticPr fontId="39" type="noConversion"/>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59999389629810485"/>
  </sheetPr>
  <dimension ref="A1:O233"/>
  <sheetViews>
    <sheetView topLeftCell="C1" workbookViewId="0">
      <selection activeCell="H64" sqref="H64"/>
    </sheetView>
  </sheetViews>
  <sheetFormatPr defaultColWidth="9.42578125" defaultRowHeight="12.95"/>
  <cols>
    <col min="1" max="1" width="17" style="49" customWidth="1"/>
    <col min="2" max="2" width="13.42578125" style="49" customWidth="1"/>
    <col min="3" max="3" width="13.42578125" style="49" bestFit="1" customWidth="1"/>
    <col min="4" max="4" width="14.42578125" style="49" bestFit="1" customWidth="1"/>
    <col min="5" max="5" width="13.42578125" style="49" bestFit="1" customWidth="1"/>
    <col min="6" max="6" width="14.42578125" style="49" bestFit="1" customWidth="1"/>
    <col min="7" max="7" width="14" style="49" bestFit="1" customWidth="1"/>
    <col min="8" max="8" width="15.28515625" style="49"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317" t="s">
        <v>369</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B64</f>
        <v>0</v>
      </c>
      <c r="C5" s="55">
        <f>C64</f>
        <v>0</v>
      </c>
      <c r="D5" s="55">
        <f>D64</f>
        <v>0</v>
      </c>
      <c r="E5" s="55">
        <f>E64</f>
        <v>0</v>
      </c>
      <c r="F5" s="49">
        <v>0</v>
      </c>
      <c r="G5" s="49">
        <v>0</v>
      </c>
      <c r="H5" s="55">
        <f>H64</f>
        <v>0</v>
      </c>
    </row>
    <row r="6" spans="1:8">
      <c r="A6" s="51" t="s">
        <v>84</v>
      </c>
      <c r="B6" s="55">
        <f t="shared" ref="B6:G56" si="0">B65</f>
        <v>0</v>
      </c>
      <c r="C6" s="55">
        <f t="shared" si="0"/>
        <v>0</v>
      </c>
      <c r="D6" s="55">
        <f t="shared" si="0"/>
        <v>0</v>
      </c>
      <c r="E6" s="55">
        <f t="shared" si="0"/>
        <v>0</v>
      </c>
      <c r="F6" s="49">
        <v>0</v>
      </c>
      <c r="G6" s="49">
        <v>0</v>
      </c>
      <c r="H6" s="55">
        <f t="shared" ref="H6" si="1">H65</f>
        <v>0</v>
      </c>
    </row>
    <row r="7" spans="1:8">
      <c r="A7" s="51" t="s">
        <v>86</v>
      </c>
      <c r="B7" s="55">
        <f t="shared" si="0"/>
        <v>26660528</v>
      </c>
      <c r="C7" s="55">
        <f t="shared" si="0"/>
        <v>39406910</v>
      </c>
      <c r="D7" s="55">
        <f t="shared" si="0"/>
        <v>0</v>
      </c>
      <c r="E7" s="55">
        <f t="shared" si="0"/>
        <v>0</v>
      </c>
      <c r="F7" s="49">
        <v>0</v>
      </c>
      <c r="G7" s="49">
        <v>0</v>
      </c>
      <c r="H7" s="55">
        <f t="shared" ref="H7" si="2">H66</f>
        <v>0</v>
      </c>
    </row>
    <row r="8" spans="1:8">
      <c r="A8" s="51" t="s">
        <v>88</v>
      </c>
      <c r="B8" s="55">
        <f t="shared" si="0"/>
        <v>0</v>
      </c>
      <c r="C8" s="55">
        <f t="shared" si="0"/>
        <v>0</v>
      </c>
      <c r="D8" s="55">
        <f t="shared" si="0"/>
        <v>0</v>
      </c>
      <c r="E8" s="55">
        <f t="shared" si="0"/>
        <v>0</v>
      </c>
      <c r="F8" s="49">
        <v>0</v>
      </c>
      <c r="G8" s="49">
        <v>0</v>
      </c>
      <c r="H8" s="55">
        <f t="shared" ref="H8" si="3">H67</f>
        <v>0</v>
      </c>
    </row>
    <row r="9" spans="1:8">
      <c r="A9" s="51" t="s">
        <v>74</v>
      </c>
      <c r="B9" s="55">
        <f t="shared" si="0"/>
        <v>0</v>
      </c>
      <c r="C9" s="55">
        <f t="shared" si="0"/>
        <v>0</v>
      </c>
      <c r="D9" s="55">
        <f t="shared" si="0"/>
        <v>0</v>
      </c>
      <c r="E9" s="55">
        <f t="shared" si="0"/>
        <v>0</v>
      </c>
      <c r="F9" s="49">
        <v>0</v>
      </c>
      <c r="G9" s="49">
        <v>0</v>
      </c>
      <c r="H9" s="55">
        <f t="shared" ref="H9" si="4">H68</f>
        <v>0</v>
      </c>
    </row>
    <row r="10" spans="1:8">
      <c r="A10" s="51" t="s">
        <v>91</v>
      </c>
      <c r="B10" s="55">
        <f t="shared" si="0"/>
        <v>0</v>
      </c>
      <c r="C10" s="55">
        <f t="shared" si="0"/>
        <v>0</v>
      </c>
      <c r="D10" s="55">
        <f t="shared" si="0"/>
        <v>0</v>
      </c>
      <c r="E10" s="55">
        <f t="shared" si="0"/>
        <v>0</v>
      </c>
      <c r="F10" s="49">
        <v>0</v>
      </c>
      <c r="G10" s="49">
        <v>0</v>
      </c>
      <c r="H10" s="55">
        <f t="shared" ref="H10" si="5">H69</f>
        <v>0</v>
      </c>
    </row>
    <row r="11" spans="1:8">
      <c r="A11" s="51" t="s">
        <v>93</v>
      </c>
      <c r="B11" s="55">
        <f t="shared" si="0"/>
        <v>0</v>
      </c>
      <c r="C11" s="55">
        <f t="shared" si="0"/>
        <v>0</v>
      </c>
      <c r="D11" s="55">
        <f t="shared" si="0"/>
        <v>0</v>
      </c>
      <c r="E11" s="55">
        <f t="shared" si="0"/>
        <v>0</v>
      </c>
      <c r="F11" s="49">
        <v>0</v>
      </c>
      <c r="G11" s="49">
        <v>0</v>
      </c>
      <c r="H11" s="55">
        <f t="shared" ref="H11" si="6">H70</f>
        <v>0</v>
      </c>
    </row>
    <row r="12" spans="1:8">
      <c r="A12" s="51" t="s">
        <v>95</v>
      </c>
      <c r="B12" s="55">
        <f t="shared" si="0"/>
        <v>0</v>
      </c>
      <c r="C12" s="55">
        <f t="shared" si="0"/>
        <v>0</v>
      </c>
      <c r="D12" s="55">
        <f t="shared" si="0"/>
        <v>0</v>
      </c>
      <c r="E12" s="55">
        <f t="shared" si="0"/>
        <v>0</v>
      </c>
      <c r="F12" s="49">
        <v>0</v>
      </c>
      <c r="G12" s="49">
        <v>0</v>
      </c>
      <c r="H12" s="55">
        <f t="shared" ref="H12" si="7">H71</f>
        <v>0</v>
      </c>
    </row>
    <row r="13" spans="1:8">
      <c r="A13" s="51" t="s">
        <v>97</v>
      </c>
      <c r="B13" s="55">
        <f t="shared" si="0"/>
        <v>0</v>
      </c>
      <c r="C13" s="55">
        <f t="shared" si="0"/>
        <v>0</v>
      </c>
      <c r="D13" s="55">
        <f t="shared" si="0"/>
        <v>0</v>
      </c>
      <c r="E13" s="55">
        <f t="shared" si="0"/>
        <v>0</v>
      </c>
      <c r="F13" s="49">
        <v>0</v>
      </c>
      <c r="G13" s="49">
        <v>0</v>
      </c>
      <c r="H13" s="55">
        <f t="shared" ref="H13" si="8">H72</f>
        <v>0</v>
      </c>
    </row>
    <row r="14" spans="1:8">
      <c r="A14" s="51" t="s">
        <v>99</v>
      </c>
      <c r="B14" s="55">
        <f t="shared" si="0"/>
        <v>0</v>
      </c>
      <c r="C14" s="55">
        <f t="shared" si="0"/>
        <v>0</v>
      </c>
      <c r="D14" s="55">
        <f t="shared" si="0"/>
        <v>0</v>
      </c>
      <c r="E14" s="55">
        <f t="shared" si="0"/>
        <v>0</v>
      </c>
      <c r="F14" s="49">
        <v>0</v>
      </c>
      <c r="G14" s="49">
        <v>0</v>
      </c>
      <c r="H14" s="55">
        <f t="shared" ref="H14" si="9">H73</f>
        <v>0</v>
      </c>
    </row>
    <row r="15" spans="1:8">
      <c r="A15" s="51" t="s">
        <v>101</v>
      </c>
      <c r="B15" s="55">
        <f t="shared" si="0"/>
        <v>528536</v>
      </c>
      <c r="C15" s="55">
        <f t="shared" si="0"/>
        <v>0</v>
      </c>
      <c r="D15" s="55">
        <f t="shared" si="0"/>
        <v>0</v>
      </c>
      <c r="E15" s="55">
        <f t="shared" si="0"/>
        <v>0</v>
      </c>
      <c r="F15" s="49">
        <v>0</v>
      </c>
      <c r="G15" s="49">
        <v>0</v>
      </c>
      <c r="H15" s="55">
        <f t="shared" ref="H15" si="10">H74</f>
        <v>0</v>
      </c>
    </row>
    <row r="16" spans="1:8">
      <c r="A16" s="51" t="s">
        <v>102</v>
      </c>
      <c r="B16" s="55">
        <f t="shared" si="0"/>
        <v>0</v>
      </c>
      <c r="C16" s="55">
        <f t="shared" si="0"/>
        <v>0</v>
      </c>
      <c r="D16" s="55">
        <f t="shared" si="0"/>
        <v>0</v>
      </c>
      <c r="E16" s="55">
        <f t="shared" si="0"/>
        <v>0</v>
      </c>
      <c r="F16" s="49">
        <v>0</v>
      </c>
      <c r="G16" s="49">
        <v>0</v>
      </c>
      <c r="H16" s="55">
        <f t="shared" ref="H16" si="11">H75</f>
        <v>0</v>
      </c>
    </row>
    <row r="17" spans="1:8">
      <c r="A17" s="51" t="s">
        <v>103</v>
      </c>
      <c r="B17" s="55">
        <f t="shared" si="0"/>
        <v>0</v>
      </c>
      <c r="C17" s="55">
        <f t="shared" si="0"/>
        <v>0</v>
      </c>
      <c r="D17" s="55">
        <f t="shared" si="0"/>
        <v>0</v>
      </c>
      <c r="E17" s="55">
        <f t="shared" si="0"/>
        <v>0</v>
      </c>
      <c r="F17" s="49">
        <v>0</v>
      </c>
      <c r="G17" s="49">
        <v>0</v>
      </c>
      <c r="H17" s="55">
        <f t="shared" ref="H17" si="12">H76</f>
        <v>0</v>
      </c>
    </row>
    <row r="18" spans="1:8">
      <c r="A18" s="51" t="s">
        <v>104</v>
      </c>
      <c r="B18" s="55">
        <f t="shared" si="0"/>
        <v>0</v>
      </c>
      <c r="C18" s="55">
        <f t="shared" si="0"/>
        <v>0</v>
      </c>
      <c r="D18" s="55">
        <f t="shared" si="0"/>
        <v>0</v>
      </c>
      <c r="E18" s="55">
        <f t="shared" si="0"/>
        <v>0</v>
      </c>
      <c r="F18" s="49">
        <v>0</v>
      </c>
      <c r="G18" s="49">
        <v>0</v>
      </c>
      <c r="H18" s="55">
        <f t="shared" ref="H18" si="13">H77</f>
        <v>0</v>
      </c>
    </row>
    <row r="19" spans="1:8">
      <c r="A19" s="51" t="s">
        <v>105</v>
      </c>
      <c r="B19" s="55">
        <f t="shared" si="0"/>
        <v>0</v>
      </c>
      <c r="C19" s="55">
        <f t="shared" si="0"/>
        <v>0</v>
      </c>
      <c r="D19" s="55">
        <f t="shared" si="0"/>
        <v>0</v>
      </c>
      <c r="E19" s="55">
        <f t="shared" si="0"/>
        <v>0</v>
      </c>
      <c r="F19" s="49">
        <v>0</v>
      </c>
      <c r="G19" s="49">
        <v>0</v>
      </c>
      <c r="H19" s="55">
        <f t="shared" ref="H19" si="14">H78</f>
        <v>0</v>
      </c>
    </row>
    <row r="20" spans="1:8">
      <c r="A20" s="51" t="s">
        <v>107</v>
      </c>
      <c r="B20" s="55">
        <f t="shared" si="0"/>
        <v>0</v>
      </c>
      <c r="C20" s="55">
        <f t="shared" si="0"/>
        <v>0</v>
      </c>
      <c r="D20" s="55">
        <f t="shared" si="0"/>
        <v>0</v>
      </c>
      <c r="E20" s="55">
        <f t="shared" si="0"/>
        <v>0</v>
      </c>
      <c r="F20" s="49">
        <v>0</v>
      </c>
      <c r="G20" s="49">
        <v>0</v>
      </c>
      <c r="H20" s="55">
        <f t="shared" ref="H20" si="15">H79</f>
        <v>0</v>
      </c>
    </row>
    <row r="21" spans="1:8">
      <c r="A21" s="51" t="s">
        <v>76</v>
      </c>
      <c r="B21" s="55">
        <f t="shared" si="0"/>
        <v>3196502</v>
      </c>
      <c r="C21" s="55">
        <f t="shared" si="0"/>
        <v>3406308</v>
      </c>
      <c r="D21" s="55">
        <f t="shared" si="0"/>
        <v>2436613</v>
      </c>
      <c r="E21" s="55">
        <f t="shared" si="0"/>
        <v>2797385</v>
      </c>
      <c r="F21" s="49">
        <v>3837879</v>
      </c>
      <c r="G21" s="49">
        <v>882784</v>
      </c>
      <c r="H21" s="55">
        <f t="shared" ref="H21" si="16">H80</f>
        <v>1045714</v>
      </c>
    </row>
    <row r="22" spans="1:8">
      <c r="A22" s="51" t="s">
        <v>110</v>
      </c>
      <c r="B22" s="55">
        <f t="shared" si="0"/>
        <v>0</v>
      </c>
      <c r="C22" s="55">
        <f t="shared" si="0"/>
        <v>0</v>
      </c>
      <c r="D22" s="55">
        <f t="shared" si="0"/>
        <v>0</v>
      </c>
      <c r="E22" s="55">
        <f t="shared" si="0"/>
        <v>0</v>
      </c>
      <c r="F22" s="49">
        <v>0</v>
      </c>
      <c r="G22" s="49">
        <v>0</v>
      </c>
      <c r="H22" s="55">
        <f t="shared" ref="H22" si="17">H81</f>
        <v>0</v>
      </c>
    </row>
    <row r="23" spans="1:8">
      <c r="A23" s="51" t="s">
        <v>111</v>
      </c>
      <c r="B23" s="55">
        <f t="shared" si="0"/>
        <v>0</v>
      </c>
      <c r="C23" s="55">
        <f t="shared" si="0"/>
        <v>0</v>
      </c>
      <c r="D23" s="55">
        <f t="shared" si="0"/>
        <v>0</v>
      </c>
      <c r="E23" s="55">
        <f t="shared" si="0"/>
        <v>0</v>
      </c>
      <c r="F23" s="49">
        <v>0</v>
      </c>
      <c r="G23" s="49">
        <v>0</v>
      </c>
      <c r="H23" s="55">
        <f t="shared" ref="H23" si="18">H82</f>
        <v>0</v>
      </c>
    </row>
    <row r="24" spans="1:8">
      <c r="A24" s="51" t="s">
        <v>113</v>
      </c>
      <c r="B24" s="55">
        <f t="shared" si="0"/>
        <v>0</v>
      </c>
      <c r="C24" s="55">
        <f t="shared" si="0"/>
        <v>0</v>
      </c>
      <c r="D24" s="55">
        <f t="shared" si="0"/>
        <v>0</v>
      </c>
      <c r="E24" s="55">
        <f t="shared" si="0"/>
        <v>0</v>
      </c>
      <c r="F24" s="49">
        <v>0</v>
      </c>
      <c r="G24" s="49">
        <v>0</v>
      </c>
      <c r="H24" s="55">
        <f t="shared" ref="H24" si="19">H83</f>
        <v>0</v>
      </c>
    </row>
    <row r="25" spans="1:8">
      <c r="A25" s="51" t="s">
        <v>78</v>
      </c>
      <c r="B25" s="55">
        <f t="shared" si="0"/>
        <v>0</v>
      </c>
      <c r="C25" s="55">
        <f t="shared" si="0"/>
        <v>0</v>
      </c>
      <c r="D25" s="55">
        <f t="shared" si="0"/>
        <v>0</v>
      </c>
      <c r="E25" s="55">
        <f t="shared" si="0"/>
        <v>0</v>
      </c>
      <c r="F25" s="49">
        <v>0</v>
      </c>
      <c r="G25" s="49">
        <v>0</v>
      </c>
      <c r="H25" s="55">
        <f t="shared" ref="H25" si="20">H84</f>
        <v>0</v>
      </c>
    </row>
    <row r="26" spans="1:8">
      <c r="A26" s="51" t="s">
        <v>116</v>
      </c>
      <c r="B26" s="55">
        <f t="shared" si="0"/>
        <v>0</v>
      </c>
      <c r="C26" s="55">
        <f t="shared" si="0"/>
        <v>0</v>
      </c>
      <c r="D26" s="55">
        <f t="shared" si="0"/>
        <v>0</v>
      </c>
      <c r="E26" s="55">
        <f t="shared" si="0"/>
        <v>0</v>
      </c>
      <c r="F26" s="49">
        <v>0</v>
      </c>
      <c r="G26" s="49">
        <v>0</v>
      </c>
      <c r="H26" s="55">
        <f t="shared" ref="H26" si="21">H85</f>
        <v>0</v>
      </c>
    </row>
    <row r="27" spans="1:8">
      <c r="A27" s="51" t="s">
        <v>117</v>
      </c>
      <c r="B27" s="55">
        <f t="shared" si="0"/>
        <v>0</v>
      </c>
      <c r="C27" s="55">
        <f t="shared" si="0"/>
        <v>0</v>
      </c>
      <c r="D27" s="55">
        <f t="shared" si="0"/>
        <v>0</v>
      </c>
      <c r="E27" s="55">
        <f t="shared" si="0"/>
        <v>0</v>
      </c>
      <c r="F27" s="49">
        <v>0</v>
      </c>
      <c r="G27" s="49">
        <v>0</v>
      </c>
      <c r="H27" s="55">
        <f t="shared" ref="H27" si="22">H86</f>
        <v>0</v>
      </c>
    </row>
    <row r="28" spans="1:8">
      <c r="A28" s="51" t="s">
        <v>77</v>
      </c>
      <c r="B28" s="55">
        <f t="shared" si="0"/>
        <v>0</v>
      </c>
      <c r="C28" s="55">
        <f t="shared" si="0"/>
        <v>0</v>
      </c>
      <c r="D28" s="55">
        <f t="shared" si="0"/>
        <v>0</v>
      </c>
      <c r="E28" s="55">
        <f t="shared" si="0"/>
        <v>0</v>
      </c>
      <c r="F28" s="49">
        <v>0</v>
      </c>
      <c r="G28" s="49">
        <v>0</v>
      </c>
      <c r="H28" s="55">
        <f t="shared" ref="H28" si="23">H87</f>
        <v>0</v>
      </c>
    </row>
    <row r="29" spans="1:8">
      <c r="A29" s="51" t="s">
        <v>120</v>
      </c>
      <c r="B29" s="55">
        <f t="shared" si="0"/>
        <v>0</v>
      </c>
      <c r="C29" s="55">
        <f t="shared" si="0"/>
        <v>0</v>
      </c>
      <c r="D29" s="55">
        <f t="shared" si="0"/>
        <v>0</v>
      </c>
      <c r="E29" s="55">
        <f t="shared" si="0"/>
        <v>0</v>
      </c>
      <c r="F29" s="49">
        <v>0</v>
      </c>
      <c r="G29" s="49">
        <v>0</v>
      </c>
      <c r="H29" s="55">
        <f t="shared" ref="H29" si="24">H88</f>
        <v>0</v>
      </c>
    </row>
    <row r="30" spans="1:8">
      <c r="A30" s="51" t="s">
        <v>122</v>
      </c>
      <c r="B30" s="55">
        <f t="shared" si="0"/>
        <v>0</v>
      </c>
      <c r="C30" s="55">
        <f t="shared" si="0"/>
        <v>89488723</v>
      </c>
      <c r="D30" s="55">
        <f t="shared" si="0"/>
        <v>102815902</v>
      </c>
      <c r="E30" s="55">
        <f t="shared" si="0"/>
        <v>131817363</v>
      </c>
      <c r="F30" s="49">
        <v>106116386</v>
      </c>
      <c r="G30" s="49">
        <v>112570190</v>
      </c>
      <c r="H30" s="55">
        <f t="shared" ref="H30" si="25">H89</f>
        <v>120352279</v>
      </c>
    </row>
    <row r="31" spans="1:8">
      <c r="A31" s="51" t="s">
        <v>124</v>
      </c>
      <c r="B31" s="55">
        <f t="shared" si="0"/>
        <v>1378340</v>
      </c>
      <c r="C31" s="55">
        <f t="shared" si="0"/>
        <v>2022386</v>
      </c>
      <c r="D31" s="55">
        <f t="shared" si="0"/>
        <v>3137781</v>
      </c>
      <c r="E31" s="55">
        <f t="shared" si="0"/>
        <v>2459902</v>
      </c>
      <c r="F31" s="49">
        <v>3964319</v>
      </c>
      <c r="G31" s="49">
        <v>1927000</v>
      </c>
      <c r="H31" s="55">
        <f t="shared" ref="H31" si="26">H90</f>
        <v>1813414</v>
      </c>
    </row>
    <row r="32" spans="1:8">
      <c r="A32" s="51" t="s">
        <v>126</v>
      </c>
      <c r="B32" s="55">
        <f t="shared" si="0"/>
        <v>0</v>
      </c>
      <c r="C32" s="55">
        <f t="shared" si="0"/>
        <v>0</v>
      </c>
      <c r="D32" s="55">
        <f t="shared" si="0"/>
        <v>0</v>
      </c>
      <c r="E32" s="55">
        <f t="shared" si="0"/>
        <v>0</v>
      </c>
      <c r="F32" s="49">
        <v>0</v>
      </c>
      <c r="G32" s="49">
        <v>0</v>
      </c>
      <c r="H32" s="55">
        <f t="shared" ref="H32" si="27">H91</f>
        <v>0</v>
      </c>
    </row>
    <row r="33" spans="1:8">
      <c r="A33" s="51" t="s">
        <v>127</v>
      </c>
      <c r="B33" s="55">
        <f t="shared" si="0"/>
        <v>0</v>
      </c>
      <c r="C33" s="55">
        <f t="shared" si="0"/>
        <v>0</v>
      </c>
      <c r="D33" s="55">
        <f t="shared" si="0"/>
        <v>0</v>
      </c>
      <c r="E33" s="55">
        <f t="shared" si="0"/>
        <v>0</v>
      </c>
      <c r="F33" s="49">
        <v>0</v>
      </c>
      <c r="G33" s="49">
        <v>0</v>
      </c>
      <c r="H33" s="55">
        <f t="shared" ref="H33" si="28">H92</f>
        <v>0</v>
      </c>
    </row>
    <row r="34" spans="1:8">
      <c r="A34" s="51" t="s">
        <v>128</v>
      </c>
      <c r="B34" s="55">
        <f t="shared" si="0"/>
        <v>0</v>
      </c>
      <c r="C34" s="55">
        <f t="shared" si="0"/>
        <v>0</v>
      </c>
      <c r="D34" s="55">
        <f t="shared" si="0"/>
        <v>0</v>
      </c>
      <c r="E34" s="55">
        <f t="shared" si="0"/>
        <v>0</v>
      </c>
      <c r="F34" s="49">
        <v>0</v>
      </c>
      <c r="G34" s="49">
        <v>0</v>
      </c>
      <c r="H34" s="55">
        <f t="shared" ref="H34" si="29">H93</f>
        <v>0</v>
      </c>
    </row>
    <row r="35" spans="1:8">
      <c r="A35" s="51" t="s">
        <v>130</v>
      </c>
      <c r="B35" s="55">
        <f t="shared" si="0"/>
        <v>0</v>
      </c>
      <c r="C35" s="55">
        <f t="shared" si="0"/>
        <v>0</v>
      </c>
      <c r="D35" s="55">
        <f t="shared" si="0"/>
        <v>0</v>
      </c>
      <c r="E35" s="55">
        <f t="shared" si="0"/>
        <v>0</v>
      </c>
      <c r="F35" s="49">
        <v>0</v>
      </c>
      <c r="G35" s="49">
        <v>0</v>
      </c>
      <c r="H35" s="55">
        <f t="shared" ref="H35" si="30">H94</f>
        <v>0</v>
      </c>
    </row>
    <row r="36" spans="1:8">
      <c r="A36" s="51" t="s">
        <v>131</v>
      </c>
      <c r="B36" s="55">
        <f t="shared" si="0"/>
        <v>0</v>
      </c>
      <c r="C36" s="55">
        <f t="shared" si="0"/>
        <v>0</v>
      </c>
      <c r="D36" s="55">
        <f t="shared" si="0"/>
        <v>0</v>
      </c>
      <c r="E36" s="55">
        <f t="shared" si="0"/>
        <v>0</v>
      </c>
      <c r="F36" s="49">
        <v>0</v>
      </c>
      <c r="G36" s="49">
        <v>0</v>
      </c>
      <c r="H36" s="55">
        <f t="shared" ref="H36" si="31">H95</f>
        <v>0</v>
      </c>
    </row>
    <row r="37" spans="1:8">
      <c r="A37" s="51" t="s">
        <v>132</v>
      </c>
      <c r="B37" s="55">
        <f t="shared" si="0"/>
        <v>12222955</v>
      </c>
      <c r="C37" s="55">
        <f t="shared" si="0"/>
        <v>13923758</v>
      </c>
      <c r="D37" s="55">
        <f t="shared" si="0"/>
        <v>16755840</v>
      </c>
      <c r="E37" s="55">
        <f t="shared" si="0"/>
        <v>8467750</v>
      </c>
      <c r="F37" s="49">
        <v>16975956</v>
      </c>
      <c r="G37" s="49">
        <v>14945886</v>
      </c>
      <c r="H37" s="55">
        <f t="shared" ref="H37" si="32">H96</f>
        <v>10087784</v>
      </c>
    </row>
    <row r="38" spans="1:8">
      <c r="A38" s="51" t="s">
        <v>75</v>
      </c>
      <c r="B38" s="55">
        <f t="shared" si="0"/>
        <v>76792159</v>
      </c>
      <c r="C38" s="55">
        <f t="shared" si="0"/>
        <v>63426478</v>
      </c>
      <c r="D38" s="55">
        <f t="shared" si="0"/>
        <v>70930564</v>
      </c>
      <c r="E38" s="55">
        <f t="shared" si="0"/>
        <v>69078116</v>
      </c>
      <c r="F38" s="49">
        <v>71651341</v>
      </c>
      <c r="G38" s="49">
        <v>72124861</v>
      </c>
      <c r="H38" s="55">
        <f t="shared" ref="H38" si="33">H97</f>
        <v>79483147</v>
      </c>
    </row>
    <row r="39" spans="1:8">
      <c r="A39" s="51" t="s">
        <v>133</v>
      </c>
      <c r="B39" s="55">
        <f t="shared" si="0"/>
        <v>3671330</v>
      </c>
      <c r="C39" s="55">
        <f t="shared" si="0"/>
        <v>3999987</v>
      </c>
      <c r="D39" s="55">
        <f t="shared" si="0"/>
        <v>3746549</v>
      </c>
      <c r="E39" s="55">
        <f t="shared" si="0"/>
        <v>9449364</v>
      </c>
      <c r="F39" s="49">
        <v>1308323</v>
      </c>
      <c r="G39" s="49">
        <v>10915878</v>
      </c>
      <c r="H39" s="55">
        <f t="shared" ref="H39" si="34">H98</f>
        <v>1376392</v>
      </c>
    </row>
    <row r="40" spans="1:8">
      <c r="A40" s="51" t="s">
        <v>134</v>
      </c>
      <c r="B40" s="55">
        <f t="shared" si="0"/>
        <v>0</v>
      </c>
      <c r="C40" s="55">
        <f t="shared" si="0"/>
        <v>0</v>
      </c>
      <c r="D40" s="55">
        <f t="shared" si="0"/>
        <v>0</v>
      </c>
      <c r="E40" s="55">
        <f t="shared" si="0"/>
        <v>0</v>
      </c>
      <c r="F40" s="49">
        <v>0</v>
      </c>
      <c r="G40" s="49">
        <v>0</v>
      </c>
      <c r="H40" s="55">
        <f t="shared" ref="H40" si="35">H99</f>
        <v>0</v>
      </c>
    </row>
    <row r="41" spans="1:8">
      <c r="A41" s="51" t="s">
        <v>136</v>
      </c>
      <c r="B41" s="55">
        <f t="shared" si="0"/>
        <v>0</v>
      </c>
      <c r="C41" s="55">
        <f t="shared" si="0"/>
        <v>0</v>
      </c>
      <c r="D41" s="55">
        <f t="shared" si="0"/>
        <v>0</v>
      </c>
      <c r="E41" s="55">
        <f t="shared" si="0"/>
        <v>0</v>
      </c>
      <c r="F41" s="49">
        <v>0</v>
      </c>
      <c r="G41" s="49">
        <v>0</v>
      </c>
      <c r="H41" s="55">
        <f t="shared" ref="H41" si="36">H100</f>
        <v>0</v>
      </c>
    </row>
    <row r="42" spans="1:8">
      <c r="A42" s="51" t="s">
        <v>145</v>
      </c>
      <c r="B42" s="55">
        <f t="shared" si="0"/>
        <v>0</v>
      </c>
      <c r="C42" s="55">
        <f t="shared" si="0"/>
        <v>0</v>
      </c>
      <c r="D42" s="55">
        <f t="shared" si="0"/>
        <v>0</v>
      </c>
      <c r="E42" s="55">
        <f t="shared" si="0"/>
        <v>0</v>
      </c>
      <c r="F42" s="49">
        <v>0</v>
      </c>
      <c r="G42" s="49">
        <v>0</v>
      </c>
      <c r="H42" s="55">
        <f t="shared" ref="H42" si="37">H101</f>
        <v>0</v>
      </c>
    </row>
    <row r="43" spans="1:8">
      <c r="A43" s="51" t="s">
        <v>138</v>
      </c>
      <c r="B43" s="55">
        <f t="shared" si="0"/>
        <v>0</v>
      </c>
      <c r="C43" s="55">
        <f t="shared" si="0"/>
        <v>0</v>
      </c>
      <c r="D43" s="55">
        <f t="shared" si="0"/>
        <v>0</v>
      </c>
      <c r="E43" s="55">
        <f t="shared" si="0"/>
        <v>0</v>
      </c>
      <c r="F43" s="49">
        <v>0</v>
      </c>
      <c r="G43" s="49">
        <v>0</v>
      </c>
      <c r="H43" s="55">
        <f t="shared" ref="H43" si="38">H102</f>
        <v>0</v>
      </c>
    </row>
    <row r="44" spans="1:8">
      <c r="A44" s="51" t="s">
        <v>140</v>
      </c>
      <c r="B44" s="55">
        <f t="shared" si="0"/>
        <v>0</v>
      </c>
      <c r="C44" s="55">
        <f t="shared" si="0"/>
        <v>0</v>
      </c>
      <c r="D44" s="55">
        <f t="shared" si="0"/>
        <v>0</v>
      </c>
      <c r="E44" s="55">
        <f t="shared" si="0"/>
        <v>0</v>
      </c>
      <c r="F44" s="49">
        <v>0</v>
      </c>
      <c r="G44" s="49">
        <v>0</v>
      </c>
      <c r="H44" s="55">
        <f t="shared" ref="H44" si="39">H103</f>
        <v>0</v>
      </c>
    </row>
    <row r="45" spans="1:8">
      <c r="A45" s="51" t="s">
        <v>142</v>
      </c>
      <c r="B45" s="55">
        <f t="shared" si="0"/>
        <v>0</v>
      </c>
      <c r="C45" s="55">
        <f t="shared" si="0"/>
        <v>0</v>
      </c>
      <c r="D45" s="55">
        <f t="shared" si="0"/>
        <v>0</v>
      </c>
      <c r="E45" s="55">
        <f t="shared" si="0"/>
        <v>0</v>
      </c>
      <c r="F45" s="49">
        <v>0</v>
      </c>
      <c r="G45" s="49">
        <v>0</v>
      </c>
      <c r="H45" s="55">
        <f t="shared" ref="H45" si="40">H104</f>
        <v>140910</v>
      </c>
    </row>
    <row r="46" spans="1:8">
      <c r="A46" s="51" t="s">
        <v>144</v>
      </c>
      <c r="B46" s="55">
        <f t="shared" si="0"/>
        <v>0</v>
      </c>
      <c r="C46" s="55">
        <f t="shared" si="0"/>
        <v>0</v>
      </c>
      <c r="D46" s="55">
        <f t="shared" si="0"/>
        <v>0</v>
      </c>
      <c r="E46" s="55">
        <f t="shared" si="0"/>
        <v>0</v>
      </c>
      <c r="F46" s="49">
        <v>0</v>
      </c>
      <c r="G46" s="49">
        <v>0</v>
      </c>
      <c r="H46" s="55">
        <f t="shared" ref="H46" si="41">H105</f>
        <v>0</v>
      </c>
    </row>
    <row r="47" spans="1:8">
      <c r="A47" s="51" t="s">
        <v>146</v>
      </c>
      <c r="B47" s="55">
        <f t="shared" si="0"/>
        <v>0</v>
      </c>
      <c r="C47" s="55">
        <f t="shared" si="0"/>
        <v>0</v>
      </c>
      <c r="D47" s="55">
        <f t="shared" si="0"/>
        <v>0</v>
      </c>
      <c r="E47" s="55">
        <f t="shared" si="0"/>
        <v>0</v>
      </c>
      <c r="F47" s="49">
        <v>0</v>
      </c>
      <c r="G47" s="49">
        <v>0</v>
      </c>
      <c r="H47" s="55">
        <f t="shared" ref="H47" si="42">H106</f>
        <v>0</v>
      </c>
    </row>
    <row r="48" spans="1:8">
      <c r="A48" s="51" t="s">
        <v>148</v>
      </c>
      <c r="B48" s="55">
        <f t="shared" si="0"/>
        <v>282491494</v>
      </c>
      <c r="C48" s="55">
        <f t="shared" si="0"/>
        <v>177877777</v>
      </c>
      <c r="D48" s="55">
        <f t="shared" si="0"/>
        <v>187782122</v>
      </c>
      <c r="E48" s="55">
        <f t="shared" si="0"/>
        <v>194175136</v>
      </c>
      <c r="F48" s="49">
        <v>231598442</v>
      </c>
      <c r="G48" s="49">
        <v>290939883</v>
      </c>
      <c r="H48" s="55">
        <f t="shared" ref="H48" si="43">H107</f>
        <v>131689327</v>
      </c>
    </row>
    <row r="49" spans="1:15">
      <c r="A49" s="51" t="s">
        <v>150</v>
      </c>
      <c r="B49" s="55">
        <f t="shared" si="0"/>
        <v>0</v>
      </c>
      <c r="C49" s="55">
        <f t="shared" si="0"/>
        <v>0</v>
      </c>
      <c r="D49" s="55">
        <f t="shared" si="0"/>
        <v>0</v>
      </c>
      <c r="E49" s="55">
        <f t="shared" si="0"/>
        <v>0</v>
      </c>
      <c r="F49" s="49">
        <v>0</v>
      </c>
      <c r="G49" s="49">
        <v>0</v>
      </c>
      <c r="H49" s="55">
        <f t="shared" ref="H49" si="44">H108</f>
        <v>0</v>
      </c>
    </row>
    <row r="50" spans="1:15">
      <c r="A50" s="51" t="s">
        <v>152</v>
      </c>
      <c r="B50" s="55">
        <f t="shared" si="0"/>
        <v>3401987</v>
      </c>
      <c r="C50" s="55">
        <f t="shared" si="0"/>
        <v>4549811</v>
      </c>
      <c r="D50" s="55">
        <f t="shared" si="0"/>
        <v>5508063</v>
      </c>
      <c r="E50" s="55">
        <f t="shared" si="0"/>
        <v>5769739</v>
      </c>
      <c r="F50" s="49">
        <v>6998121</v>
      </c>
      <c r="G50" s="49">
        <v>8363591</v>
      </c>
      <c r="H50" s="55">
        <f t="shared" ref="H50" si="45">H109</f>
        <v>7262637</v>
      </c>
    </row>
    <row r="51" spans="1:15">
      <c r="A51" s="51" t="s">
        <v>153</v>
      </c>
      <c r="B51" s="55">
        <f t="shared" si="0"/>
        <v>0</v>
      </c>
      <c r="C51" s="55">
        <f t="shared" si="0"/>
        <v>0</v>
      </c>
      <c r="D51" s="55">
        <f t="shared" si="0"/>
        <v>0</v>
      </c>
      <c r="E51" s="55">
        <f t="shared" si="0"/>
        <v>0</v>
      </c>
      <c r="F51" s="49">
        <v>0</v>
      </c>
      <c r="G51" s="49">
        <v>0</v>
      </c>
      <c r="H51" s="55">
        <f t="shared" ref="H51" si="46">H110</f>
        <v>0</v>
      </c>
    </row>
    <row r="52" spans="1:15">
      <c r="A52" s="51" t="s">
        <v>154</v>
      </c>
      <c r="B52" s="55">
        <f t="shared" si="0"/>
        <v>0</v>
      </c>
      <c r="C52" s="55">
        <f t="shared" si="0"/>
        <v>0</v>
      </c>
      <c r="D52" s="55">
        <f t="shared" si="0"/>
        <v>0</v>
      </c>
      <c r="E52" s="55">
        <f t="shared" si="0"/>
        <v>0</v>
      </c>
      <c r="F52" s="49">
        <v>4151967</v>
      </c>
      <c r="G52" s="49">
        <v>0</v>
      </c>
      <c r="H52" s="55">
        <f t="shared" ref="H52" si="47">H111</f>
        <v>0</v>
      </c>
    </row>
    <row r="53" spans="1:15">
      <c r="A53" s="51" t="s">
        <v>155</v>
      </c>
      <c r="B53" s="55">
        <f t="shared" si="0"/>
        <v>0</v>
      </c>
      <c r="C53" s="55">
        <f t="shared" si="0"/>
        <v>0</v>
      </c>
      <c r="D53" s="55">
        <f t="shared" si="0"/>
        <v>0</v>
      </c>
      <c r="E53" s="55">
        <f t="shared" si="0"/>
        <v>0</v>
      </c>
      <c r="F53" s="49">
        <v>0</v>
      </c>
      <c r="G53" s="49">
        <v>0</v>
      </c>
      <c r="H53" s="55">
        <f t="shared" ref="H53" si="48">H112</f>
        <v>0</v>
      </c>
    </row>
    <row r="54" spans="1:15">
      <c r="A54" s="51" t="s">
        <v>157</v>
      </c>
      <c r="B54" s="55">
        <f t="shared" si="0"/>
        <v>0</v>
      </c>
      <c r="C54" s="55">
        <f t="shared" si="0"/>
        <v>0</v>
      </c>
      <c r="D54" s="55">
        <f t="shared" si="0"/>
        <v>0</v>
      </c>
      <c r="E54" s="55">
        <f t="shared" si="0"/>
        <v>0</v>
      </c>
      <c r="F54" s="49">
        <v>0</v>
      </c>
      <c r="G54" s="49">
        <v>0</v>
      </c>
      <c r="H54" s="55">
        <f t="shared" ref="H54" si="49">H113</f>
        <v>0</v>
      </c>
    </row>
    <row r="55" spans="1:15">
      <c r="A55" s="51" t="s">
        <v>158</v>
      </c>
      <c r="B55" s="55">
        <f t="shared" si="0"/>
        <v>0</v>
      </c>
      <c r="C55" s="55">
        <f t="shared" si="0"/>
        <v>0</v>
      </c>
      <c r="D55" s="55">
        <f t="shared" si="0"/>
        <v>0</v>
      </c>
      <c r="E55" s="55">
        <f t="shared" si="0"/>
        <v>0</v>
      </c>
      <c r="F55" s="49">
        <v>0</v>
      </c>
      <c r="G55" s="49">
        <v>0</v>
      </c>
      <c r="H55" s="55">
        <f t="shared" ref="H55" si="50">H114</f>
        <v>0</v>
      </c>
    </row>
    <row r="56" spans="1:15">
      <c r="A56" s="59" t="s">
        <v>159</v>
      </c>
      <c r="B56" s="55">
        <f t="shared" si="0"/>
        <v>410343831</v>
      </c>
      <c r="C56" s="55">
        <f t="shared" si="0"/>
        <v>398102138</v>
      </c>
      <c r="D56" s="55">
        <f t="shared" si="0"/>
        <v>393113434</v>
      </c>
      <c r="E56" s="55">
        <f t="shared" si="0"/>
        <v>424014755</v>
      </c>
      <c r="F56" s="55">
        <f t="shared" si="0"/>
        <v>446602734</v>
      </c>
      <c r="G56" s="55">
        <f t="shared" si="0"/>
        <v>512670073</v>
      </c>
      <c r="H56" s="55">
        <f t="shared" ref="H56" si="51">H115</f>
        <v>353251604</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226">
        <v>0</v>
      </c>
      <c r="E64" s="49">
        <v>0</v>
      </c>
      <c r="F64" s="49">
        <v>0</v>
      </c>
      <c r="G64" s="49">
        <v>0</v>
      </c>
      <c r="H64" s="49">
        <v>0</v>
      </c>
    </row>
    <row r="65" spans="1:8">
      <c r="A65" s="51" t="s">
        <v>84</v>
      </c>
      <c r="B65" s="49">
        <v>0</v>
      </c>
      <c r="C65" s="226">
        <v>0</v>
      </c>
      <c r="D65" s="226">
        <v>0</v>
      </c>
      <c r="E65" s="49">
        <v>0</v>
      </c>
      <c r="F65" s="49">
        <v>0</v>
      </c>
      <c r="G65" s="49">
        <v>0</v>
      </c>
      <c r="H65" s="49">
        <v>0</v>
      </c>
    </row>
    <row r="66" spans="1:8">
      <c r="A66" s="51" t="s">
        <v>86</v>
      </c>
      <c r="B66" s="49">
        <v>26660528</v>
      </c>
      <c r="C66" s="226">
        <v>39406910</v>
      </c>
      <c r="D66" s="226">
        <v>0</v>
      </c>
      <c r="E66" s="49">
        <v>0</v>
      </c>
      <c r="F66" s="49">
        <v>0</v>
      </c>
      <c r="G66" s="49">
        <v>0</v>
      </c>
      <c r="H66" s="49">
        <v>0</v>
      </c>
    </row>
    <row r="67" spans="1:8">
      <c r="A67" s="51" t="s">
        <v>88</v>
      </c>
      <c r="B67" s="49">
        <v>0</v>
      </c>
      <c r="C67" s="226">
        <v>0</v>
      </c>
      <c r="D67" s="226">
        <v>0</v>
      </c>
      <c r="E67" s="49">
        <v>0</v>
      </c>
      <c r="F67" s="49">
        <v>0</v>
      </c>
      <c r="G67" s="49">
        <v>0</v>
      </c>
      <c r="H67" s="49">
        <v>0</v>
      </c>
    </row>
    <row r="68" spans="1:8">
      <c r="A68" s="51" t="s">
        <v>74</v>
      </c>
      <c r="B68" s="49">
        <v>0</v>
      </c>
      <c r="C68" s="226">
        <v>0</v>
      </c>
      <c r="D68" s="226">
        <v>0</v>
      </c>
      <c r="E68" s="49">
        <v>0</v>
      </c>
      <c r="F68" s="49">
        <v>0</v>
      </c>
      <c r="G68" s="49">
        <v>0</v>
      </c>
      <c r="H68" s="49">
        <v>0</v>
      </c>
    </row>
    <row r="69" spans="1:8">
      <c r="A69" s="51" t="s">
        <v>91</v>
      </c>
      <c r="B69" s="49">
        <v>0</v>
      </c>
      <c r="C69" s="226">
        <v>0</v>
      </c>
      <c r="D69" s="226">
        <v>0</v>
      </c>
      <c r="E69" s="49">
        <v>0</v>
      </c>
      <c r="F69" s="49">
        <v>0</v>
      </c>
      <c r="G69" s="49">
        <v>0</v>
      </c>
      <c r="H69" s="49">
        <v>0</v>
      </c>
    </row>
    <row r="70" spans="1:8">
      <c r="A70" s="51" t="s">
        <v>93</v>
      </c>
      <c r="B70" s="49">
        <v>0</v>
      </c>
      <c r="C70" s="226">
        <v>0</v>
      </c>
      <c r="D70" s="226">
        <v>0</v>
      </c>
      <c r="E70" s="49">
        <v>0</v>
      </c>
      <c r="F70" s="49">
        <v>0</v>
      </c>
      <c r="G70" s="49">
        <v>0</v>
      </c>
      <c r="H70" s="49">
        <v>0</v>
      </c>
    </row>
    <row r="71" spans="1:8">
      <c r="A71" s="51" t="s">
        <v>95</v>
      </c>
      <c r="B71" s="49">
        <v>0</v>
      </c>
      <c r="C71" s="226">
        <v>0</v>
      </c>
      <c r="D71" s="226">
        <v>0</v>
      </c>
      <c r="E71" s="49">
        <v>0</v>
      </c>
      <c r="F71" s="49">
        <v>0</v>
      </c>
      <c r="G71" s="49">
        <v>0</v>
      </c>
      <c r="H71" s="49">
        <v>0</v>
      </c>
    </row>
    <row r="72" spans="1:8">
      <c r="A72" s="51" t="s">
        <v>97</v>
      </c>
      <c r="B72" s="49">
        <v>0</v>
      </c>
      <c r="C72" s="226">
        <v>0</v>
      </c>
      <c r="D72" s="226">
        <v>0</v>
      </c>
      <c r="E72" s="49">
        <v>0</v>
      </c>
      <c r="F72" s="49">
        <v>0</v>
      </c>
      <c r="G72" s="49">
        <v>0</v>
      </c>
      <c r="H72" s="49">
        <v>0</v>
      </c>
    </row>
    <row r="73" spans="1:8">
      <c r="A73" s="51" t="s">
        <v>99</v>
      </c>
      <c r="B73" s="49">
        <v>0</v>
      </c>
      <c r="C73" s="226">
        <v>0</v>
      </c>
      <c r="D73" s="226">
        <v>0</v>
      </c>
      <c r="E73" s="49">
        <v>0</v>
      </c>
      <c r="F73" s="49">
        <v>0</v>
      </c>
      <c r="G73" s="49">
        <v>0</v>
      </c>
      <c r="H73" s="49">
        <v>0</v>
      </c>
    </row>
    <row r="74" spans="1:8">
      <c r="A74" s="51" t="s">
        <v>101</v>
      </c>
      <c r="B74" s="49">
        <v>528536</v>
      </c>
      <c r="C74" s="226">
        <v>0</v>
      </c>
      <c r="D74" s="226">
        <v>0</v>
      </c>
      <c r="E74" s="49">
        <v>0</v>
      </c>
      <c r="F74" s="49">
        <v>0</v>
      </c>
      <c r="G74" s="49">
        <v>0</v>
      </c>
      <c r="H74" s="49">
        <v>0</v>
      </c>
    </row>
    <row r="75" spans="1:8">
      <c r="A75" s="51" t="s">
        <v>102</v>
      </c>
      <c r="B75" s="49">
        <v>0</v>
      </c>
      <c r="C75" s="226">
        <v>0</v>
      </c>
      <c r="D75" s="226">
        <v>0</v>
      </c>
      <c r="E75" s="49">
        <v>0</v>
      </c>
      <c r="F75" s="49">
        <v>0</v>
      </c>
      <c r="G75" s="49">
        <v>0</v>
      </c>
      <c r="H75" s="49">
        <v>0</v>
      </c>
    </row>
    <row r="76" spans="1:8">
      <c r="A76" s="51" t="s">
        <v>103</v>
      </c>
      <c r="B76" s="49">
        <v>0</v>
      </c>
      <c r="C76" s="226">
        <v>0</v>
      </c>
      <c r="D76" s="226">
        <v>0</v>
      </c>
      <c r="E76" s="49">
        <v>0</v>
      </c>
      <c r="F76" s="49">
        <v>0</v>
      </c>
      <c r="G76" s="49">
        <v>0</v>
      </c>
      <c r="H76" s="49">
        <v>0</v>
      </c>
    </row>
    <row r="77" spans="1:8">
      <c r="A77" s="51" t="s">
        <v>104</v>
      </c>
      <c r="B77" s="49">
        <v>0</v>
      </c>
      <c r="C77" s="226">
        <v>0</v>
      </c>
      <c r="D77" s="226">
        <v>0</v>
      </c>
      <c r="E77" s="49">
        <v>0</v>
      </c>
      <c r="F77" s="49">
        <v>0</v>
      </c>
      <c r="G77" s="49">
        <v>0</v>
      </c>
      <c r="H77" s="49">
        <v>0</v>
      </c>
    </row>
    <row r="78" spans="1:8">
      <c r="A78" s="51" t="s">
        <v>105</v>
      </c>
      <c r="B78" s="49">
        <v>0</v>
      </c>
      <c r="C78" s="226">
        <v>0</v>
      </c>
      <c r="D78" s="226">
        <v>0</v>
      </c>
      <c r="E78" s="49">
        <v>0</v>
      </c>
      <c r="F78" s="49">
        <v>0</v>
      </c>
      <c r="G78" s="49">
        <v>0</v>
      </c>
      <c r="H78" s="49">
        <v>0</v>
      </c>
    </row>
    <row r="79" spans="1:8">
      <c r="A79" s="51" t="s">
        <v>107</v>
      </c>
      <c r="B79" s="49">
        <v>0</v>
      </c>
      <c r="C79" s="226">
        <v>0</v>
      </c>
      <c r="D79" s="226">
        <v>0</v>
      </c>
      <c r="E79" s="49">
        <v>0</v>
      </c>
      <c r="F79" s="49">
        <v>0</v>
      </c>
      <c r="G79" s="49">
        <v>0</v>
      </c>
      <c r="H79" s="49">
        <v>0</v>
      </c>
    </row>
    <row r="80" spans="1:8">
      <c r="A80" s="51" t="s">
        <v>76</v>
      </c>
      <c r="B80" s="49">
        <v>3196502</v>
      </c>
      <c r="C80" s="226">
        <v>3406308</v>
      </c>
      <c r="D80" s="226">
        <v>2436613</v>
      </c>
      <c r="E80" s="49">
        <v>2797385</v>
      </c>
      <c r="F80" s="49">
        <v>3837879</v>
      </c>
      <c r="G80" s="49">
        <v>882784</v>
      </c>
      <c r="H80" s="49">
        <v>1045714</v>
      </c>
    </row>
    <row r="81" spans="1:8">
      <c r="A81" s="51" t="s">
        <v>110</v>
      </c>
      <c r="B81" s="49">
        <v>0</v>
      </c>
      <c r="C81" s="226">
        <v>0</v>
      </c>
      <c r="D81" s="226">
        <v>0</v>
      </c>
      <c r="E81" s="49">
        <v>0</v>
      </c>
      <c r="F81" s="49">
        <v>0</v>
      </c>
      <c r="G81" s="49">
        <v>0</v>
      </c>
      <c r="H81" s="49">
        <v>0</v>
      </c>
    </row>
    <row r="82" spans="1:8">
      <c r="A82" s="51" t="s">
        <v>111</v>
      </c>
      <c r="B82" s="49">
        <v>0</v>
      </c>
      <c r="C82" s="226">
        <v>0</v>
      </c>
      <c r="D82" s="226">
        <v>0</v>
      </c>
      <c r="E82" s="49">
        <v>0</v>
      </c>
      <c r="F82" s="49">
        <v>0</v>
      </c>
      <c r="G82" s="49">
        <v>0</v>
      </c>
      <c r="H82" s="49">
        <v>0</v>
      </c>
    </row>
    <row r="83" spans="1:8">
      <c r="A83" s="51" t="s">
        <v>113</v>
      </c>
      <c r="B83" s="49">
        <v>0</v>
      </c>
      <c r="C83" s="226">
        <v>0</v>
      </c>
      <c r="D83" s="226">
        <v>0</v>
      </c>
      <c r="E83" s="49">
        <v>0</v>
      </c>
      <c r="F83" s="49">
        <v>0</v>
      </c>
      <c r="G83" s="49">
        <v>0</v>
      </c>
      <c r="H83" s="49">
        <v>0</v>
      </c>
    </row>
    <row r="84" spans="1:8">
      <c r="A84" s="51" t="s">
        <v>78</v>
      </c>
      <c r="B84" s="49">
        <v>0</v>
      </c>
      <c r="C84" s="226">
        <v>0</v>
      </c>
      <c r="D84" s="226">
        <v>0</v>
      </c>
      <c r="E84" s="49">
        <v>0</v>
      </c>
      <c r="F84" s="49">
        <v>0</v>
      </c>
      <c r="G84" s="49">
        <v>0</v>
      </c>
      <c r="H84" s="49">
        <v>0</v>
      </c>
    </row>
    <row r="85" spans="1:8">
      <c r="A85" s="51" t="s">
        <v>116</v>
      </c>
      <c r="B85" s="49">
        <v>0</v>
      </c>
      <c r="C85" s="226">
        <v>0</v>
      </c>
      <c r="D85" s="226">
        <v>0</v>
      </c>
      <c r="E85" s="49">
        <v>0</v>
      </c>
      <c r="F85" s="49">
        <v>0</v>
      </c>
      <c r="G85" s="49">
        <v>0</v>
      </c>
      <c r="H85" s="49">
        <v>0</v>
      </c>
    </row>
    <row r="86" spans="1:8">
      <c r="A86" s="51" t="s">
        <v>117</v>
      </c>
      <c r="B86" s="49">
        <v>0</v>
      </c>
      <c r="C86" s="226">
        <v>0</v>
      </c>
      <c r="D86" s="226">
        <v>0</v>
      </c>
      <c r="E86" s="49">
        <v>0</v>
      </c>
      <c r="F86" s="49">
        <v>0</v>
      </c>
      <c r="G86" s="49">
        <v>0</v>
      </c>
      <c r="H86" s="49">
        <v>0</v>
      </c>
    </row>
    <row r="87" spans="1:8">
      <c r="A87" s="51" t="s">
        <v>77</v>
      </c>
      <c r="B87" s="49">
        <v>0</v>
      </c>
      <c r="C87" s="226">
        <v>0</v>
      </c>
      <c r="D87" s="226">
        <v>0</v>
      </c>
      <c r="E87" s="49">
        <v>0</v>
      </c>
      <c r="F87" s="49">
        <v>0</v>
      </c>
      <c r="G87" s="49">
        <v>0</v>
      </c>
      <c r="H87" s="49">
        <v>0</v>
      </c>
    </row>
    <row r="88" spans="1:8">
      <c r="A88" s="51" t="s">
        <v>120</v>
      </c>
      <c r="B88" s="49">
        <v>0</v>
      </c>
      <c r="C88" s="226">
        <v>0</v>
      </c>
      <c r="D88" s="226">
        <v>0</v>
      </c>
      <c r="E88" s="49">
        <v>0</v>
      </c>
      <c r="F88" s="49">
        <v>0</v>
      </c>
      <c r="G88" s="49">
        <v>0</v>
      </c>
      <c r="H88" s="49">
        <v>0</v>
      </c>
    </row>
    <row r="89" spans="1:8">
      <c r="A89" s="51" t="s">
        <v>122</v>
      </c>
      <c r="B89" s="49">
        <v>0</v>
      </c>
      <c r="C89" s="226">
        <v>89488723</v>
      </c>
      <c r="D89" s="226">
        <v>102815902</v>
      </c>
      <c r="E89" s="49">
        <v>131817363</v>
      </c>
      <c r="F89" s="49">
        <v>106116386</v>
      </c>
      <c r="G89" s="49">
        <v>112570190</v>
      </c>
      <c r="H89" s="49">
        <v>120352279</v>
      </c>
    </row>
    <row r="90" spans="1:8">
      <c r="A90" s="51" t="s">
        <v>124</v>
      </c>
      <c r="B90" s="49">
        <v>1378340</v>
      </c>
      <c r="C90" s="226">
        <v>2022386</v>
      </c>
      <c r="D90" s="226">
        <v>3137781</v>
      </c>
      <c r="E90" s="49">
        <v>2459902</v>
      </c>
      <c r="F90" s="49">
        <v>3964319</v>
      </c>
      <c r="G90" s="49">
        <v>1927000</v>
      </c>
      <c r="H90" s="49">
        <v>1813414</v>
      </c>
    </row>
    <row r="91" spans="1:8">
      <c r="A91" s="51" t="s">
        <v>126</v>
      </c>
      <c r="B91" s="49">
        <v>0</v>
      </c>
      <c r="C91" s="226">
        <v>0</v>
      </c>
      <c r="D91" s="226">
        <v>0</v>
      </c>
      <c r="E91" s="49">
        <v>0</v>
      </c>
      <c r="F91" s="49">
        <v>0</v>
      </c>
      <c r="G91" s="49">
        <v>0</v>
      </c>
      <c r="H91" s="49">
        <v>0</v>
      </c>
    </row>
    <row r="92" spans="1:8">
      <c r="A92" s="51" t="s">
        <v>127</v>
      </c>
      <c r="B92" s="49">
        <v>0</v>
      </c>
      <c r="C92" s="226">
        <v>0</v>
      </c>
      <c r="D92" s="226">
        <v>0</v>
      </c>
      <c r="E92" s="49">
        <v>0</v>
      </c>
      <c r="F92" s="49">
        <v>0</v>
      </c>
      <c r="G92" s="49">
        <v>0</v>
      </c>
      <c r="H92" s="49">
        <v>0</v>
      </c>
    </row>
    <row r="93" spans="1:8">
      <c r="A93" s="51" t="s">
        <v>128</v>
      </c>
      <c r="B93" s="49">
        <v>0</v>
      </c>
      <c r="C93" s="226">
        <v>0</v>
      </c>
      <c r="D93" s="226">
        <v>0</v>
      </c>
      <c r="E93" s="49">
        <v>0</v>
      </c>
      <c r="F93" s="49">
        <v>0</v>
      </c>
      <c r="G93" s="49">
        <v>0</v>
      </c>
      <c r="H93" s="49">
        <v>0</v>
      </c>
    </row>
    <row r="94" spans="1:8">
      <c r="A94" s="51" t="s">
        <v>130</v>
      </c>
      <c r="B94" s="49">
        <v>0</v>
      </c>
      <c r="C94" s="226">
        <v>0</v>
      </c>
      <c r="D94" s="226">
        <v>0</v>
      </c>
      <c r="E94" s="49">
        <v>0</v>
      </c>
      <c r="F94" s="49">
        <v>0</v>
      </c>
      <c r="G94" s="49">
        <v>0</v>
      </c>
      <c r="H94" s="49">
        <v>0</v>
      </c>
    </row>
    <row r="95" spans="1:8">
      <c r="A95" s="51" t="s">
        <v>131</v>
      </c>
      <c r="B95" s="49">
        <v>0</v>
      </c>
      <c r="C95" s="226">
        <v>0</v>
      </c>
      <c r="D95" s="226">
        <v>0</v>
      </c>
      <c r="E95" s="49">
        <v>0</v>
      </c>
      <c r="F95" s="49">
        <v>0</v>
      </c>
      <c r="G95" s="49">
        <v>0</v>
      </c>
      <c r="H95" s="49">
        <v>0</v>
      </c>
    </row>
    <row r="96" spans="1:8">
      <c r="A96" s="51" t="s">
        <v>132</v>
      </c>
      <c r="B96" s="49">
        <v>12222955</v>
      </c>
      <c r="C96" s="226">
        <v>13923758</v>
      </c>
      <c r="D96" s="226">
        <v>16755840</v>
      </c>
      <c r="E96" s="49">
        <v>8467750</v>
      </c>
      <c r="F96" s="49">
        <v>16975956</v>
      </c>
      <c r="G96" s="49">
        <v>14945886</v>
      </c>
      <c r="H96" s="49">
        <v>10087784</v>
      </c>
    </row>
    <row r="97" spans="1:8">
      <c r="A97" s="51" t="s">
        <v>75</v>
      </c>
      <c r="B97" s="49">
        <v>76792159</v>
      </c>
      <c r="C97" s="226">
        <v>63426478</v>
      </c>
      <c r="D97" s="226">
        <v>70930564</v>
      </c>
      <c r="E97" s="49">
        <v>69078116</v>
      </c>
      <c r="F97" s="49">
        <v>71651341</v>
      </c>
      <c r="G97" s="49">
        <v>72124861</v>
      </c>
      <c r="H97" s="49">
        <v>79483147</v>
      </c>
    </row>
    <row r="98" spans="1:8">
      <c r="A98" s="51" t="s">
        <v>133</v>
      </c>
      <c r="B98" s="49">
        <v>3671330</v>
      </c>
      <c r="C98" s="226">
        <v>3999987</v>
      </c>
      <c r="D98" s="226">
        <v>3746549</v>
      </c>
      <c r="E98" s="49">
        <v>9449364</v>
      </c>
      <c r="F98" s="49">
        <v>1308323</v>
      </c>
      <c r="G98" s="49">
        <v>10915878</v>
      </c>
      <c r="H98" s="49">
        <v>1376392</v>
      </c>
    </row>
    <row r="99" spans="1:8">
      <c r="A99" s="51" t="s">
        <v>134</v>
      </c>
      <c r="B99" s="49">
        <v>0</v>
      </c>
      <c r="C99" s="226">
        <v>0</v>
      </c>
      <c r="D99" s="226">
        <v>0</v>
      </c>
      <c r="E99" s="49">
        <v>0</v>
      </c>
      <c r="F99" s="49">
        <v>0</v>
      </c>
      <c r="G99" s="49">
        <v>0</v>
      </c>
      <c r="H99" s="49">
        <v>0</v>
      </c>
    </row>
    <row r="100" spans="1:8">
      <c r="A100" s="51" t="s">
        <v>136</v>
      </c>
      <c r="B100" s="49">
        <v>0</v>
      </c>
      <c r="C100" s="226">
        <v>0</v>
      </c>
      <c r="D100" s="226">
        <v>0</v>
      </c>
      <c r="E100" s="49">
        <v>0</v>
      </c>
      <c r="F100" s="49">
        <v>0</v>
      </c>
      <c r="G100" s="49">
        <v>0</v>
      </c>
      <c r="H100" s="49">
        <v>0</v>
      </c>
    </row>
    <row r="101" spans="1:8">
      <c r="A101" s="51" t="s">
        <v>145</v>
      </c>
      <c r="B101" s="49">
        <v>0</v>
      </c>
      <c r="C101" s="226">
        <v>0</v>
      </c>
      <c r="D101" s="226">
        <v>0</v>
      </c>
      <c r="E101" s="49">
        <v>0</v>
      </c>
      <c r="F101" s="49">
        <v>0</v>
      </c>
      <c r="G101" s="49">
        <v>0</v>
      </c>
      <c r="H101" s="49">
        <v>0</v>
      </c>
    </row>
    <row r="102" spans="1:8">
      <c r="A102" s="51" t="s">
        <v>138</v>
      </c>
      <c r="B102" s="49">
        <v>0</v>
      </c>
      <c r="C102" s="226">
        <v>0</v>
      </c>
      <c r="D102" s="226">
        <v>0</v>
      </c>
      <c r="E102" s="49">
        <v>0</v>
      </c>
      <c r="F102" s="49">
        <v>0</v>
      </c>
      <c r="G102" s="49">
        <v>0</v>
      </c>
      <c r="H102" s="49">
        <v>0</v>
      </c>
    </row>
    <row r="103" spans="1:8">
      <c r="A103" s="51" t="s">
        <v>140</v>
      </c>
      <c r="B103" s="49">
        <v>0</v>
      </c>
      <c r="C103" s="226">
        <v>0</v>
      </c>
      <c r="D103" s="226">
        <v>0</v>
      </c>
      <c r="E103" s="49">
        <v>0</v>
      </c>
      <c r="F103" s="49">
        <v>0</v>
      </c>
      <c r="G103" s="49">
        <v>0</v>
      </c>
      <c r="H103" s="49">
        <v>0</v>
      </c>
    </row>
    <row r="104" spans="1:8">
      <c r="A104" s="51" t="s">
        <v>142</v>
      </c>
      <c r="B104" s="49">
        <v>0</v>
      </c>
      <c r="C104" s="226">
        <v>0</v>
      </c>
      <c r="D104" s="226">
        <v>0</v>
      </c>
      <c r="E104" s="49">
        <v>0</v>
      </c>
      <c r="F104" s="49">
        <v>0</v>
      </c>
      <c r="G104" s="49">
        <v>0</v>
      </c>
      <c r="H104" s="49">
        <v>140910</v>
      </c>
    </row>
    <row r="105" spans="1:8">
      <c r="A105" s="51" t="s">
        <v>144</v>
      </c>
      <c r="B105" s="49">
        <v>0</v>
      </c>
      <c r="C105" s="226">
        <v>0</v>
      </c>
      <c r="D105" s="226">
        <v>0</v>
      </c>
      <c r="E105" s="49">
        <v>0</v>
      </c>
      <c r="F105" s="49">
        <v>0</v>
      </c>
      <c r="G105" s="49">
        <v>0</v>
      </c>
      <c r="H105" s="49">
        <v>0</v>
      </c>
    </row>
    <row r="106" spans="1:8">
      <c r="A106" s="51" t="s">
        <v>146</v>
      </c>
      <c r="B106" s="49">
        <v>0</v>
      </c>
      <c r="C106" s="226">
        <v>0</v>
      </c>
      <c r="D106" s="226">
        <v>0</v>
      </c>
      <c r="E106" s="49">
        <v>0</v>
      </c>
      <c r="F106" s="49">
        <v>0</v>
      </c>
      <c r="G106" s="49">
        <v>0</v>
      </c>
      <c r="H106" s="49">
        <v>0</v>
      </c>
    </row>
    <row r="107" spans="1:8">
      <c r="A107" s="51" t="s">
        <v>148</v>
      </c>
      <c r="B107" s="49">
        <v>282491494</v>
      </c>
      <c r="C107" s="226">
        <v>177877777</v>
      </c>
      <c r="D107" s="226">
        <v>187782122</v>
      </c>
      <c r="E107" s="49">
        <v>194175136</v>
      </c>
      <c r="F107" s="49">
        <v>231598442</v>
      </c>
      <c r="G107" s="49">
        <v>290939883</v>
      </c>
      <c r="H107" s="49">
        <v>131689327</v>
      </c>
    </row>
    <row r="108" spans="1:8">
      <c r="A108" s="51" t="s">
        <v>150</v>
      </c>
      <c r="B108" s="49">
        <v>0</v>
      </c>
      <c r="C108" s="226">
        <v>0</v>
      </c>
      <c r="D108" s="226">
        <v>0</v>
      </c>
      <c r="E108" s="49">
        <v>0</v>
      </c>
      <c r="F108" s="49">
        <v>0</v>
      </c>
      <c r="G108" s="49">
        <v>0</v>
      </c>
      <c r="H108" s="49">
        <v>0</v>
      </c>
    </row>
    <row r="109" spans="1:8">
      <c r="A109" s="51" t="s">
        <v>152</v>
      </c>
      <c r="B109" s="49">
        <v>3401987</v>
      </c>
      <c r="C109" s="226">
        <v>4549811</v>
      </c>
      <c r="D109" s="226">
        <v>5508063</v>
      </c>
      <c r="E109" s="49">
        <v>5769739</v>
      </c>
      <c r="F109" s="49">
        <v>6998121</v>
      </c>
      <c r="G109" s="49">
        <v>8363591</v>
      </c>
      <c r="H109" s="49">
        <v>7262637</v>
      </c>
    </row>
    <row r="110" spans="1:8">
      <c r="A110" s="51" t="s">
        <v>153</v>
      </c>
      <c r="B110" s="49">
        <v>0</v>
      </c>
      <c r="C110" s="226">
        <v>0</v>
      </c>
      <c r="D110" s="226">
        <v>0</v>
      </c>
      <c r="E110" s="49">
        <v>0</v>
      </c>
      <c r="F110" s="49">
        <v>0</v>
      </c>
      <c r="G110" s="49">
        <v>0</v>
      </c>
      <c r="H110" s="49">
        <v>0</v>
      </c>
    </row>
    <row r="111" spans="1:8">
      <c r="A111" s="51" t="s">
        <v>154</v>
      </c>
      <c r="B111" s="49">
        <v>0</v>
      </c>
      <c r="C111" s="226">
        <v>0</v>
      </c>
      <c r="D111" s="226">
        <v>0</v>
      </c>
      <c r="E111" s="49">
        <v>0</v>
      </c>
      <c r="F111" s="49">
        <v>4151967</v>
      </c>
      <c r="G111" s="49">
        <v>0</v>
      </c>
      <c r="H111" s="49">
        <v>0</v>
      </c>
    </row>
    <row r="112" spans="1:8">
      <c r="A112" s="51" t="s">
        <v>155</v>
      </c>
      <c r="B112" s="49">
        <v>0</v>
      </c>
      <c r="C112" s="226">
        <v>0</v>
      </c>
      <c r="D112" s="226">
        <v>0</v>
      </c>
      <c r="E112" s="49">
        <v>0</v>
      </c>
      <c r="F112" s="49">
        <v>0</v>
      </c>
      <c r="G112" s="49">
        <v>0</v>
      </c>
      <c r="H112" s="49">
        <v>0</v>
      </c>
    </row>
    <row r="113" spans="1:8">
      <c r="A113" s="51" t="s">
        <v>157</v>
      </c>
      <c r="B113" s="49">
        <v>0</v>
      </c>
      <c r="C113" s="226">
        <v>0</v>
      </c>
      <c r="D113" s="226">
        <v>0</v>
      </c>
      <c r="E113" s="49">
        <v>0</v>
      </c>
      <c r="F113" s="49">
        <v>0</v>
      </c>
      <c r="G113" s="49">
        <v>0</v>
      </c>
      <c r="H113" s="49">
        <v>0</v>
      </c>
    </row>
    <row r="114" spans="1:8">
      <c r="A114" s="51" t="s">
        <v>158</v>
      </c>
      <c r="B114" s="49">
        <v>0</v>
      </c>
      <c r="C114" s="226">
        <v>0</v>
      </c>
      <c r="D114" s="226">
        <v>0</v>
      </c>
      <c r="E114" s="49">
        <v>0</v>
      </c>
      <c r="F114" s="49">
        <v>0</v>
      </c>
      <c r="G114" s="49">
        <v>0</v>
      </c>
      <c r="H114" s="49">
        <v>0</v>
      </c>
    </row>
    <row r="115" spans="1:8">
      <c r="A115" s="59" t="s">
        <v>159</v>
      </c>
      <c r="B115" s="49">
        <v>410343831</v>
      </c>
      <c r="C115" s="226">
        <v>398102138</v>
      </c>
      <c r="D115" s="226">
        <v>393113434</v>
      </c>
      <c r="E115" s="49">
        <f>SUM(E64:E114)</f>
        <v>424014755</v>
      </c>
      <c r="F115" s="49">
        <f>SUM(F64:F114)</f>
        <v>446602734</v>
      </c>
      <c r="G115" s="49">
        <f>SUM(G64:G114)</f>
        <v>512670073</v>
      </c>
      <c r="H115" s="49">
        <f>SUM(H64:H114)</f>
        <v>353251604</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row>
    <row r="124" spans="1:8">
      <c r="A124" s="51" t="s">
        <v>84</v>
      </c>
    </row>
    <row r="125" spans="1:8">
      <c r="A125" s="51" t="s">
        <v>86</v>
      </c>
      <c r="B125" s="49" t="s">
        <v>320</v>
      </c>
      <c r="C125" s="49" t="s">
        <v>320</v>
      </c>
      <c r="D125" s="49" t="s">
        <v>320</v>
      </c>
      <c r="E125" s="49" t="s">
        <v>320</v>
      </c>
      <c r="F125" s="49" t="s">
        <v>320</v>
      </c>
      <c r="G125" s="49" t="s">
        <v>320</v>
      </c>
      <c r="H125" s="49" t="s">
        <v>320</v>
      </c>
    </row>
    <row r="126" spans="1:8">
      <c r="A126" s="51" t="s">
        <v>88</v>
      </c>
    </row>
    <row r="127" spans="1:8">
      <c r="A127" s="51" t="s">
        <v>74</v>
      </c>
    </row>
    <row r="128" spans="1:8">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79" spans="1:15">
      <c r="D179" s="119"/>
    </row>
    <row r="180" spans="1:15" ht="12.75" customHeight="1">
      <c r="A180" s="395" t="s">
        <v>232</v>
      </c>
      <c r="B180" s="402">
        <v>2015</v>
      </c>
      <c r="C180" s="402">
        <v>2016</v>
      </c>
      <c r="D180" s="402">
        <v>2017</v>
      </c>
      <c r="E180" s="402">
        <v>2018</v>
      </c>
      <c r="F180" s="402">
        <v>2019</v>
      </c>
      <c r="G180" s="402">
        <v>2020</v>
      </c>
      <c r="H180" s="402">
        <v>2021</v>
      </c>
    </row>
    <row r="181" spans="1:15" ht="18.95" customHeight="1">
      <c r="A181" s="395"/>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5.6367673513060899E-2</v>
      </c>
      <c r="C184" s="89">
        <f>C7/'Total Funds Spent &amp; Transferred'!U7</f>
        <v>0.10284763266285939</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9.7993381130538062E-4</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1.9681366480144815E-2</v>
      </c>
      <c r="C198" s="89">
        <f>C21/'Total Funds Spent &amp; Transferred'!U21</f>
        <v>2.203740353790232E-2</v>
      </c>
      <c r="D198" s="89">
        <f>D21/'Total Funds Spent &amp; Transferred'!V21</f>
        <v>1.4077493501731134E-2</v>
      </c>
      <c r="E198" s="89">
        <f>E21/'Total Funds Spent &amp; Transferred'!W21</f>
        <v>1.6904629069302599E-2</v>
      </c>
      <c r="F198" s="89">
        <f>F21/'Total Funds Spent &amp; Transferred'!X21</f>
        <v>2.265959225039476E-2</v>
      </c>
      <c r="G198" s="89">
        <f>G21/'Total Funds Spent &amp; Transferred'!Y21</f>
        <v>4.9854515415407941E-3</v>
      </c>
      <c r="H198" s="89">
        <f>H21/'Total Funds Spent &amp; Transferred'!Z21</f>
        <v>6.4736084631890831E-3</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0.23741792529057779</v>
      </c>
      <c r="D207" s="89">
        <f>D30/'Total Funds Spent &amp; Transferred'!V30</f>
        <v>0.28844876102910555</v>
      </c>
      <c r="E207" s="89">
        <f>E30/'Total Funds Spent &amp; Transferred'!W30</f>
        <v>0.31727622601318656</v>
      </c>
      <c r="F207" s="89">
        <f>F30/'Total Funds Spent &amp; Transferred'!X30</f>
        <v>0.29341291129128827</v>
      </c>
      <c r="G207" s="89">
        <f>G30/'Total Funds Spent &amp; Transferred'!Y30</f>
        <v>0.30323084117671878</v>
      </c>
      <c r="H207" s="89">
        <f>H30/'Total Funds Spent &amp; Transferred'!Z30</f>
        <v>0.32242578493720625</v>
      </c>
    </row>
    <row r="208" spans="1:8">
      <c r="A208" s="51" t="s">
        <v>124</v>
      </c>
      <c r="B208" s="89">
        <f>B31/'Total Funds Spent &amp; Transferred'!T31</f>
        <v>2.613998102644818E-2</v>
      </c>
      <c r="C208" s="89">
        <f>C31/'Total Funds Spent &amp; Transferred'!U31</f>
        <v>3.5192086013506034E-2</v>
      </c>
      <c r="D208" s="89">
        <f>D31/'Total Funds Spent &amp; Transferred'!V31</f>
        <v>4.7980377500115752E-2</v>
      </c>
      <c r="E208" s="89">
        <f>E31/'Total Funds Spent &amp; Transferred'!W31</f>
        <v>4.1398581937738835E-2</v>
      </c>
      <c r="F208" s="89">
        <f>F31/'Total Funds Spent &amp; Transferred'!X31</f>
        <v>7.4364193228248152E-2</v>
      </c>
      <c r="G208" s="89">
        <f>G31/'Total Funds Spent &amp; Transferred'!Y31</f>
        <v>3.9761716103286618E-2</v>
      </c>
      <c r="H208" s="89">
        <f>H31/'Total Funds Spent &amp; Transferred'!Z31</f>
        <v>4.7421078404632722E-2</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2.2364239166607668E-3</v>
      </c>
      <c r="C214" s="89">
        <f>C37/'Total Funds Spent &amp; Transferred'!U37</f>
        <v>2.5976328618839465E-3</v>
      </c>
      <c r="D214" s="89">
        <f>D37/'Total Funds Spent &amp; Transferred'!V37</f>
        <v>3.2865236230292041E-3</v>
      </c>
      <c r="E214" s="89">
        <f>E37/'Total Funds Spent &amp; Transferred'!W37</f>
        <v>1.571520711748535E-3</v>
      </c>
      <c r="F214" s="89">
        <f>F37/'Total Funds Spent &amp; Transferred'!X37</f>
        <v>3.2121314320269147E-3</v>
      </c>
      <c r="G214" s="89">
        <f>G37/'Total Funds Spent &amp; Transferred'!Y37</f>
        <v>2.8962576748633017E-3</v>
      </c>
      <c r="H214" s="89">
        <f>H37/'Total Funds Spent &amp; Transferred'!Z37</f>
        <v>1.9019932827700594E-3</v>
      </c>
    </row>
    <row r="215" spans="1:8">
      <c r="A215" s="51" t="s">
        <v>75</v>
      </c>
      <c r="B215" s="89">
        <f>B38/'Total Funds Spent &amp; Transferred'!T38</f>
        <v>0.13536415922390962</v>
      </c>
      <c r="C215" s="89">
        <f>C38/'Total Funds Spent &amp; Transferred'!U38</f>
        <v>0.11863735033501153</v>
      </c>
      <c r="D215" s="89">
        <f>D38/'Total Funds Spent &amp; Transferred'!V38</f>
        <v>0.12312181554912503</v>
      </c>
      <c r="E215" s="89">
        <f>E38/'Total Funds Spent &amp; Transferred'!W38</f>
        <v>0.11566593539120801</v>
      </c>
      <c r="F215" s="89">
        <f>F38/'Total Funds Spent &amp; Transferred'!X38</f>
        <v>0.12694336106903209</v>
      </c>
      <c r="G215" s="89">
        <f>G38/'Total Funds Spent &amp; Transferred'!Y38</f>
        <v>0.12341857443901752</v>
      </c>
      <c r="H215" s="89">
        <f>H38/'Total Funds Spent &amp; Transferred'!Z38</f>
        <v>0.13752028808923647</v>
      </c>
    </row>
    <row r="216" spans="1:8">
      <c r="A216" s="51" t="s">
        <v>133</v>
      </c>
      <c r="B216" s="89">
        <f>B39/'Total Funds Spent &amp; Transferred'!T39</f>
        <v>9.5082747316523566E-2</v>
      </c>
      <c r="C216" s="89">
        <f>C39/'Total Funds Spent &amp; Transferred'!U39</f>
        <v>0.10016870217226304</v>
      </c>
      <c r="D216" s="89">
        <f>D39/'Total Funds Spent &amp; Transferred'!V39</f>
        <v>0.11626483594692273</v>
      </c>
      <c r="E216" s="89">
        <f>E39/'Total Funds Spent &amp; Transferred'!W39</f>
        <v>0.21910439768181683</v>
      </c>
      <c r="F216" s="89">
        <f>F39/'Total Funds Spent &amp; Transferred'!X39</f>
        <v>4.0882226883839773E-2</v>
      </c>
      <c r="G216" s="89">
        <f>G39/'Total Funds Spent &amp; Transferred'!Y39</f>
        <v>0.27857719471569192</v>
      </c>
      <c r="H216" s="89">
        <f>H39/'Total Funds Spent &amp; Transferred'!Z39</f>
        <v>4.4835121335833783E-2</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9.0131112080401329E-4</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0.28279449019739916</v>
      </c>
      <c r="C225" s="89">
        <f>C48/'Total Funds Spent &amp; Transferred'!U48</f>
        <v>0.20261518417644575</v>
      </c>
      <c r="D225" s="89">
        <f>D48/'Total Funds Spent &amp; Transferred'!V48</f>
        <v>0.20770992820656817</v>
      </c>
      <c r="E225" s="89">
        <f>E48/'Total Funds Spent &amp; Transferred'!W48</f>
        <v>0.22514935412681716</v>
      </c>
      <c r="F225" s="89">
        <f>F48/'Total Funds Spent &amp; Transferred'!X48</f>
        <v>0.23328957445549811</v>
      </c>
      <c r="G225" s="89">
        <f>G48/'Total Funds Spent &amp; Transferred'!Y48</f>
        <v>0.29560702274741862</v>
      </c>
      <c r="H225" s="89">
        <f>H48/'Total Funds Spent &amp; Transferred'!Z48</f>
        <v>0.13737022770949134</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3.5003339580352393E-2</v>
      </c>
      <c r="C227" s="89">
        <f>C50/'Total Funds Spent &amp; Transferred'!U50</f>
        <v>5.0480106278462743E-2</v>
      </c>
      <c r="D227" s="89">
        <f>D50/'Total Funds Spent &amp; Transferred'!V50</f>
        <v>5.6623291370862271E-2</v>
      </c>
      <c r="E227" s="89">
        <f>E50/'Total Funds Spent &amp; Transferred'!W50</f>
        <v>6.1812694371283915E-2</v>
      </c>
      <c r="F227" s="89">
        <f>F50/'Total Funds Spent &amp; Transferred'!X50</f>
        <v>7.2785537782425469E-2</v>
      </c>
      <c r="G227" s="89">
        <f>G50/'Total Funds Spent &amp; Transferred'!Y50</f>
        <v>8.828428600930488E-2</v>
      </c>
      <c r="H227" s="89">
        <f>H50/'Total Funds Spent &amp; Transferred'!Z50</f>
        <v>8.5134304583426107E-2</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4.1187442165320958E-3</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1.2955933936030783E-2</v>
      </c>
      <c r="C233" s="89">
        <f>C56/'Total Funds Spent &amp; Transferred'!U56</f>
        <v>1.289704890657398E-2</v>
      </c>
      <c r="D233" s="89">
        <f>D56/'Total Funds Spent &amp; Transferred'!V56</f>
        <v>1.263489307146278E-2</v>
      </c>
      <c r="E233" s="89">
        <f>E56/'Total Funds Spent &amp; Transferred'!W56</f>
        <v>1.3531075857585416E-2</v>
      </c>
      <c r="F233" s="89">
        <f>F56/'Total Funds Spent &amp; Transferred'!X56</f>
        <v>1.4451436868078139E-2</v>
      </c>
      <c r="G233" s="89">
        <f>G56/'Total Funds Spent &amp; Transferred'!Y56</f>
        <v>1.6248331282004223E-2</v>
      </c>
      <c r="H233" s="89">
        <f>H56/'Total Funds Spent &amp; Transferred'!Z56</f>
        <v>1.1650025158515664E-2</v>
      </c>
    </row>
  </sheetData>
  <autoFilter ref="A180:A233" xr:uid="{00000000-0009-0000-0000-00002B000000}"/>
  <mergeCells count="33">
    <mergeCell ref="H3:H4"/>
    <mergeCell ref="H62:H63"/>
    <mergeCell ref="H121:H122"/>
    <mergeCell ref="G180:G181"/>
    <mergeCell ref="H180:H181"/>
    <mergeCell ref="E180:E181"/>
    <mergeCell ref="A180:A181"/>
    <mergeCell ref="B180:B181"/>
    <mergeCell ref="A121:A122"/>
    <mergeCell ref="B121:B122"/>
    <mergeCell ref="D121:D122"/>
    <mergeCell ref="D180:D181"/>
    <mergeCell ref="C62:C63"/>
    <mergeCell ref="C3:C4"/>
    <mergeCell ref="C121:C122"/>
    <mergeCell ref="C180:C181"/>
    <mergeCell ref="G3:G4"/>
    <mergeCell ref="G62:G63"/>
    <mergeCell ref="G121:G122"/>
    <mergeCell ref="D62:D63"/>
    <mergeCell ref="D3:D4"/>
    <mergeCell ref="F180:F181"/>
    <mergeCell ref="F3:F4"/>
    <mergeCell ref="F62:F63"/>
    <mergeCell ref="F121:F122"/>
    <mergeCell ref="E121:E122"/>
    <mergeCell ref="E62:E63"/>
    <mergeCell ref="E3:E4"/>
    <mergeCell ref="A1:A2"/>
    <mergeCell ref="A3:A4"/>
    <mergeCell ref="B3:B4"/>
    <mergeCell ref="A62:A63"/>
    <mergeCell ref="B62:B63"/>
  </mergeCells>
  <phoneticPr fontId="39" type="noConversion"/>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2060"/>
  </sheetPr>
  <dimension ref="A1:Q239"/>
  <sheetViews>
    <sheetView workbookViewId="0">
      <selection activeCell="H182" sqref="H182"/>
    </sheetView>
  </sheetViews>
  <sheetFormatPr defaultColWidth="9.42578125" defaultRowHeight="12.95"/>
  <cols>
    <col min="1" max="1" width="17" style="49" customWidth="1"/>
    <col min="2" max="2" width="15.42578125" style="49" bestFit="1" customWidth="1"/>
    <col min="3" max="3" width="14.42578125" style="49" customWidth="1"/>
    <col min="4" max="6" width="14.42578125" style="49" bestFit="1" customWidth="1"/>
    <col min="7" max="8" width="14.28515625" style="49" bestFit="1" customWidth="1"/>
    <col min="9" max="9" width="13.140625" style="49" bestFit="1" customWidth="1"/>
    <col min="10" max="10" width="13.42578125" style="49" customWidth="1"/>
    <col min="11" max="13" width="9.42578125" style="49"/>
    <col min="14" max="14" width="12.42578125" style="49" customWidth="1"/>
    <col min="15" max="15" width="9.42578125" style="49"/>
    <col min="16" max="16" width="9.42578125" style="49" bestFit="1" customWidth="1"/>
    <col min="17" max="16384" width="9.42578125" style="49"/>
  </cols>
  <sheetData>
    <row r="1" spans="1:11" ht="23.25" customHeight="1">
      <c r="A1" s="394" t="s">
        <v>223</v>
      </c>
    </row>
    <row r="2" spans="1:11" ht="81" customHeight="1">
      <c r="A2" s="394"/>
    </row>
    <row r="3" spans="1:11" s="50" customFormat="1" ht="12.75" customHeight="1">
      <c r="A3" s="400" t="s">
        <v>224</v>
      </c>
      <c r="B3" s="402">
        <v>2015</v>
      </c>
      <c r="C3" s="402">
        <v>2016</v>
      </c>
      <c r="D3" s="402">
        <v>2017</v>
      </c>
      <c r="E3" s="402">
        <v>2018</v>
      </c>
      <c r="F3" s="402">
        <v>2019</v>
      </c>
      <c r="G3" s="402">
        <v>2020</v>
      </c>
      <c r="H3" s="402">
        <v>2021</v>
      </c>
    </row>
    <row r="4" spans="1:11" s="50" customFormat="1">
      <c r="A4" s="400"/>
      <c r="B4" s="398"/>
      <c r="C4" s="398"/>
      <c r="D4" s="398"/>
      <c r="E4" s="398"/>
      <c r="F4" s="398"/>
      <c r="G4" s="398"/>
      <c r="H4" s="398"/>
      <c r="I4" s="408" t="s">
        <v>321</v>
      </c>
      <c r="J4" s="408"/>
      <c r="K4" s="408"/>
    </row>
    <row r="5" spans="1:11">
      <c r="A5" s="51" t="s">
        <v>82</v>
      </c>
      <c r="B5" s="55">
        <f t="shared" ref="B5:G5" si="0">B64+B123</f>
        <v>48167150</v>
      </c>
      <c r="C5" s="55">
        <f t="shared" si="0"/>
        <v>60664030</v>
      </c>
      <c r="D5" s="55">
        <f t="shared" si="0"/>
        <v>54816934</v>
      </c>
      <c r="E5" s="55">
        <f t="shared" si="0"/>
        <v>51609280</v>
      </c>
      <c r="F5" s="55">
        <f t="shared" si="0"/>
        <v>55907777</v>
      </c>
      <c r="G5" s="55">
        <f t="shared" si="0"/>
        <v>65759110</v>
      </c>
      <c r="H5" s="55">
        <f t="shared" ref="H5" si="1">H64+H123</f>
        <v>58476721</v>
      </c>
      <c r="I5" s="225" t="s">
        <v>325</v>
      </c>
      <c r="J5" s="91">
        <f>MIN($H$182:$H$232)</f>
        <v>1.7297262322880577E-3</v>
      </c>
      <c r="K5" s="168">
        <f>MAX($H$182:$H$232)</f>
        <v>0.44864136921552594</v>
      </c>
    </row>
    <row r="6" spans="1:11">
      <c r="A6" s="51" t="s">
        <v>84</v>
      </c>
      <c r="B6" s="55">
        <f t="shared" ref="B6:E56" si="2">B65+B124</f>
        <v>4851822</v>
      </c>
      <c r="C6" s="55">
        <f t="shared" si="2"/>
        <v>4727535</v>
      </c>
      <c r="D6" s="55">
        <f t="shared" si="2"/>
        <v>9824698</v>
      </c>
      <c r="E6" s="55">
        <f t="shared" si="2"/>
        <v>15119554</v>
      </c>
      <c r="F6" s="55">
        <f t="shared" ref="F6:G6" si="3">F65+F124</f>
        <v>16141634</v>
      </c>
      <c r="G6" s="55">
        <f t="shared" si="3"/>
        <v>13007687</v>
      </c>
      <c r="H6" s="55">
        <f t="shared" ref="H6" si="4">H65+H124</f>
        <v>11854440.470000001</v>
      </c>
      <c r="I6" s="96" t="s">
        <v>328</v>
      </c>
      <c r="J6" s="49">
        <f>$H$56</f>
        <v>4093094649.3600001</v>
      </c>
    </row>
    <row r="7" spans="1:11">
      <c r="A7" s="51" t="s">
        <v>86</v>
      </c>
      <c r="B7" s="55">
        <f t="shared" si="2"/>
        <v>68917139</v>
      </c>
      <c r="C7" s="55">
        <f t="shared" si="2"/>
        <v>40045139</v>
      </c>
      <c r="D7" s="55">
        <f t="shared" si="2"/>
        <v>30309610</v>
      </c>
      <c r="E7" s="55">
        <f t="shared" si="2"/>
        <v>29423238</v>
      </c>
      <c r="F7" s="55">
        <f t="shared" ref="F7:G7" si="5">F66+F125</f>
        <v>46476105</v>
      </c>
      <c r="G7" s="55">
        <f t="shared" si="5"/>
        <v>29120173</v>
      </c>
      <c r="H7" s="55">
        <f t="shared" ref="H7" si="6">H66+H125</f>
        <v>26973353</v>
      </c>
      <c r="I7" s="96" t="s">
        <v>329</v>
      </c>
      <c r="J7" s="168">
        <f>$H$233</f>
        <v>0.13498779652032336</v>
      </c>
    </row>
    <row r="8" spans="1:11">
      <c r="A8" s="51" t="s">
        <v>88</v>
      </c>
      <c r="B8" s="55">
        <f t="shared" si="2"/>
        <v>10785878</v>
      </c>
      <c r="C8" s="55">
        <f t="shared" si="2"/>
        <v>9072593</v>
      </c>
      <c r="D8" s="55">
        <f t="shared" si="2"/>
        <v>8963876</v>
      </c>
      <c r="E8" s="55">
        <f t="shared" si="2"/>
        <v>7751161</v>
      </c>
      <c r="F8" s="55">
        <f t="shared" ref="F8:G8" si="7">F67+F126</f>
        <v>10404001</v>
      </c>
      <c r="G8" s="55">
        <f t="shared" si="7"/>
        <v>16063288</v>
      </c>
      <c r="H8" s="55">
        <f t="shared" ref="H8" si="8">H67+H126</f>
        <v>19785674</v>
      </c>
    </row>
    <row r="9" spans="1:11">
      <c r="A9" s="51" t="s">
        <v>74</v>
      </c>
      <c r="B9" s="55">
        <f t="shared" si="2"/>
        <v>629404552</v>
      </c>
      <c r="C9" s="55">
        <f t="shared" si="2"/>
        <v>633891813</v>
      </c>
      <c r="D9" s="55">
        <f t="shared" si="2"/>
        <v>625918847</v>
      </c>
      <c r="E9" s="55">
        <f t="shared" si="2"/>
        <v>648020200</v>
      </c>
      <c r="F9" s="55">
        <f t="shared" ref="F9:G9" si="9">F68+F127</f>
        <v>680762025</v>
      </c>
      <c r="G9" s="55">
        <f t="shared" si="9"/>
        <v>683944483</v>
      </c>
      <c r="H9" s="55">
        <f t="shared" ref="H9" si="10">H68+H127</f>
        <v>810557549</v>
      </c>
    </row>
    <row r="10" spans="1:11">
      <c r="A10" s="51" t="s">
        <v>91</v>
      </c>
      <c r="B10" s="55">
        <f t="shared" si="2"/>
        <v>23137456.016076677</v>
      </c>
      <c r="C10" s="55">
        <f t="shared" si="2"/>
        <v>30306845</v>
      </c>
      <c r="D10" s="55">
        <f t="shared" si="2"/>
        <v>39959373</v>
      </c>
      <c r="E10" s="55">
        <f t="shared" si="2"/>
        <v>36860924</v>
      </c>
      <c r="F10" s="55">
        <f t="shared" ref="F10:G10" si="11">F69+F128</f>
        <v>32196686</v>
      </c>
      <c r="G10" s="55">
        <f t="shared" si="11"/>
        <v>34899835</v>
      </c>
      <c r="H10" s="55">
        <f t="shared" ref="H10" si="12">H69+H128</f>
        <v>16850691.039999999</v>
      </c>
    </row>
    <row r="11" spans="1:11">
      <c r="A11" s="51" t="s">
        <v>93</v>
      </c>
      <c r="B11" s="55">
        <f t="shared" si="2"/>
        <v>124218523</v>
      </c>
      <c r="C11" s="55">
        <f t="shared" si="2"/>
        <v>125521957</v>
      </c>
      <c r="D11" s="55">
        <f t="shared" si="2"/>
        <v>123157541</v>
      </c>
      <c r="E11" s="55">
        <f t="shared" si="2"/>
        <v>87521641</v>
      </c>
      <c r="F11" s="55">
        <f t="shared" ref="F11:G11" si="13">F70+F129</f>
        <v>72015484</v>
      </c>
      <c r="G11" s="55">
        <f t="shared" si="13"/>
        <v>68390134</v>
      </c>
      <c r="H11" s="55">
        <f t="shared" ref="H11" si="14">H70+H129</f>
        <v>69266022</v>
      </c>
    </row>
    <row r="12" spans="1:11">
      <c r="A12" s="51" t="s">
        <v>95</v>
      </c>
      <c r="B12" s="55">
        <f t="shared" si="2"/>
        <v>2460644</v>
      </c>
      <c r="C12" s="55">
        <f t="shared" si="2"/>
        <v>4672581</v>
      </c>
      <c r="D12" s="55">
        <f t="shared" si="2"/>
        <v>2724338</v>
      </c>
      <c r="E12" s="55">
        <f t="shared" si="2"/>
        <v>2648501</v>
      </c>
      <c r="F12" s="55">
        <f t="shared" ref="F12:G12" si="15">F71+F130</f>
        <v>1795080</v>
      </c>
      <c r="G12" s="55">
        <f t="shared" si="15"/>
        <v>2432926</v>
      </c>
      <c r="H12" s="55">
        <f t="shared" ref="H12" si="16">H71+H130</f>
        <v>1313959</v>
      </c>
    </row>
    <row r="13" spans="1:11">
      <c r="A13" s="51" t="s">
        <v>97</v>
      </c>
      <c r="B13" s="55">
        <f t="shared" si="2"/>
        <v>62180126</v>
      </c>
      <c r="C13" s="55">
        <f t="shared" si="2"/>
        <v>64587876</v>
      </c>
      <c r="D13" s="55">
        <f t="shared" si="2"/>
        <v>57578355</v>
      </c>
      <c r="E13" s="55">
        <f t="shared" si="2"/>
        <v>73695238</v>
      </c>
      <c r="F13" s="55">
        <f t="shared" ref="F13:G13" si="17">F72+F131</f>
        <v>74105811</v>
      </c>
      <c r="G13" s="55">
        <f t="shared" si="17"/>
        <v>16555687</v>
      </c>
      <c r="H13" s="55">
        <f t="shared" ref="H13" si="18">H72+H131</f>
        <v>101156300.36</v>
      </c>
    </row>
    <row r="14" spans="1:11">
      <c r="A14" s="51" t="s">
        <v>99</v>
      </c>
      <c r="B14" s="55">
        <f t="shared" si="2"/>
        <v>47738284</v>
      </c>
      <c r="C14" s="55">
        <f t="shared" si="2"/>
        <v>57566483</v>
      </c>
      <c r="D14" s="55">
        <f t="shared" si="2"/>
        <v>57280425</v>
      </c>
      <c r="E14" s="55">
        <f t="shared" si="2"/>
        <v>57154876</v>
      </c>
      <c r="F14" s="55">
        <f t="shared" ref="F14:G14" si="19">F73+F132</f>
        <v>57574897</v>
      </c>
      <c r="G14" s="55">
        <f t="shared" si="19"/>
        <v>57230131</v>
      </c>
      <c r="H14" s="55">
        <f t="shared" ref="H14" si="20">H73+H132</f>
        <v>44976353</v>
      </c>
    </row>
    <row r="15" spans="1:11">
      <c r="A15" s="51" t="s">
        <v>101</v>
      </c>
      <c r="B15" s="55">
        <f t="shared" si="2"/>
        <v>76355548</v>
      </c>
      <c r="C15" s="55">
        <f t="shared" si="2"/>
        <v>74061880</v>
      </c>
      <c r="D15" s="55">
        <f t="shared" si="2"/>
        <v>56924627</v>
      </c>
      <c r="E15" s="55">
        <f t="shared" si="2"/>
        <v>73515501</v>
      </c>
      <c r="F15" s="55">
        <f t="shared" ref="F15:G15" si="21">F74+F133</f>
        <v>29139967</v>
      </c>
      <c r="G15" s="55">
        <f t="shared" si="21"/>
        <v>71504237</v>
      </c>
      <c r="H15" s="55">
        <f t="shared" ref="H15" si="22">H74+H133</f>
        <v>48314642</v>
      </c>
    </row>
    <row r="16" spans="1:11">
      <c r="A16" s="51" t="s">
        <v>102</v>
      </c>
      <c r="B16" s="55">
        <f t="shared" si="2"/>
        <v>55175462</v>
      </c>
      <c r="C16" s="55">
        <f t="shared" si="2"/>
        <v>46724166</v>
      </c>
      <c r="D16" s="55">
        <f t="shared" si="2"/>
        <v>51499996</v>
      </c>
      <c r="E16" s="55">
        <f t="shared" si="2"/>
        <v>69092993</v>
      </c>
      <c r="F16" s="55">
        <f t="shared" ref="F16:G16" si="23">F75+F134</f>
        <v>71229670</v>
      </c>
      <c r="G16" s="55">
        <f t="shared" si="23"/>
        <v>97469389</v>
      </c>
      <c r="H16" s="55">
        <f t="shared" ref="H16" si="24">H75+H134</f>
        <v>55916245</v>
      </c>
    </row>
    <row r="17" spans="1:8">
      <c r="A17" s="51" t="s">
        <v>103</v>
      </c>
      <c r="B17" s="55">
        <f t="shared" si="2"/>
        <v>11094081</v>
      </c>
      <c r="C17" s="55">
        <f t="shared" si="2"/>
        <v>13601518</v>
      </c>
      <c r="D17" s="55">
        <f t="shared" si="2"/>
        <v>13423204</v>
      </c>
      <c r="E17" s="55">
        <f t="shared" si="2"/>
        <v>14020674</v>
      </c>
      <c r="F17" s="55">
        <f t="shared" ref="F17:G17" si="25">F76+F135</f>
        <v>12945261</v>
      </c>
      <c r="G17" s="55">
        <f t="shared" si="25"/>
        <v>12150818</v>
      </c>
      <c r="H17" s="55">
        <f t="shared" ref="H17" si="26">H76+H135</f>
        <v>14168152</v>
      </c>
    </row>
    <row r="18" spans="1:8">
      <c r="A18" s="51" t="s">
        <v>104</v>
      </c>
      <c r="B18" s="55">
        <f t="shared" si="2"/>
        <v>9503042</v>
      </c>
      <c r="C18" s="55">
        <f t="shared" si="2"/>
        <v>4493120</v>
      </c>
      <c r="D18" s="55">
        <f t="shared" si="2"/>
        <v>4801395</v>
      </c>
      <c r="E18" s="55">
        <f t="shared" si="2"/>
        <v>2720600</v>
      </c>
      <c r="F18" s="55">
        <f t="shared" ref="F18:G18" si="27">F77+F136</f>
        <v>14509673</v>
      </c>
      <c r="G18" s="55">
        <f t="shared" si="27"/>
        <v>15593594</v>
      </c>
      <c r="H18" s="55">
        <f t="shared" ref="H18" si="28">H77+H136</f>
        <v>13446130</v>
      </c>
    </row>
    <row r="19" spans="1:8">
      <c r="A19" s="51" t="s">
        <v>105</v>
      </c>
      <c r="B19" s="55">
        <f t="shared" si="2"/>
        <v>103569168</v>
      </c>
      <c r="C19" s="55">
        <f t="shared" si="2"/>
        <v>96102860</v>
      </c>
      <c r="D19" s="55">
        <f t="shared" si="2"/>
        <v>131056449</v>
      </c>
      <c r="E19" s="55">
        <f t="shared" si="2"/>
        <v>135842610</v>
      </c>
      <c r="F19" s="55">
        <f t="shared" ref="F19:G19" si="29">F78+F137</f>
        <v>143913253</v>
      </c>
      <c r="G19" s="55">
        <f t="shared" si="29"/>
        <v>140549934</v>
      </c>
      <c r="H19" s="55">
        <f t="shared" ref="H19" si="30">H78+H137</f>
        <v>126815137</v>
      </c>
    </row>
    <row r="20" spans="1:8">
      <c r="A20" s="51" t="s">
        <v>107</v>
      </c>
      <c r="B20" s="55">
        <f t="shared" si="2"/>
        <v>20303594</v>
      </c>
      <c r="C20" s="55">
        <f t="shared" si="2"/>
        <v>19681529</v>
      </c>
      <c r="D20" s="55">
        <f t="shared" si="2"/>
        <v>14896542</v>
      </c>
      <c r="E20" s="55">
        <f t="shared" si="2"/>
        <v>14946277</v>
      </c>
      <c r="F20" s="55">
        <f t="shared" ref="F20:G20" si="31">F79+F138</f>
        <v>14821718</v>
      </c>
      <c r="G20" s="55">
        <f t="shared" si="31"/>
        <v>14857684</v>
      </c>
      <c r="H20" s="55">
        <f t="shared" ref="H20" si="32">H79+H138</f>
        <v>14602838</v>
      </c>
    </row>
    <row r="21" spans="1:8">
      <c r="A21" s="51" t="s">
        <v>76</v>
      </c>
      <c r="B21" s="55">
        <f t="shared" si="2"/>
        <v>24087797</v>
      </c>
      <c r="C21" s="55">
        <f t="shared" si="2"/>
        <v>25534219</v>
      </c>
      <c r="D21" s="55">
        <f t="shared" si="2"/>
        <v>41904643</v>
      </c>
      <c r="E21" s="55">
        <f t="shared" si="2"/>
        <v>34510025</v>
      </c>
      <c r="F21" s="55">
        <f t="shared" ref="F21:G21" si="33">F80+F139</f>
        <v>36869268</v>
      </c>
      <c r="G21" s="55">
        <f t="shared" si="33"/>
        <v>36676874</v>
      </c>
      <c r="H21" s="55">
        <f t="shared" ref="H21" si="34">H80+H139</f>
        <v>33636612</v>
      </c>
    </row>
    <row r="22" spans="1:8">
      <c r="A22" s="51" t="s">
        <v>110</v>
      </c>
      <c r="B22" s="55">
        <f t="shared" si="2"/>
        <v>4958048</v>
      </c>
      <c r="C22" s="55">
        <f t="shared" si="2"/>
        <v>4744389</v>
      </c>
      <c r="D22" s="55">
        <f t="shared" si="2"/>
        <v>4896435</v>
      </c>
      <c r="E22" s="55">
        <f t="shared" si="2"/>
        <v>4636349</v>
      </c>
      <c r="F22" s="55">
        <f t="shared" ref="F22:G22" si="35">F81+F140</f>
        <v>5220461</v>
      </c>
      <c r="G22" s="55">
        <f t="shared" si="35"/>
        <v>5013343</v>
      </c>
      <c r="H22" s="55">
        <f t="shared" ref="H22" si="36">H81+H140</f>
        <v>381433</v>
      </c>
    </row>
    <row r="23" spans="1:8">
      <c r="A23" s="51" t="s">
        <v>111</v>
      </c>
      <c r="B23" s="55">
        <f t="shared" si="2"/>
        <v>33913893</v>
      </c>
      <c r="C23" s="55">
        <f t="shared" si="2"/>
        <v>33942628</v>
      </c>
      <c r="D23" s="55">
        <f t="shared" si="2"/>
        <v>33702010</v>
      </c>
      <c r="E23" s="55">
        <f t="shared" si="2"/>
        <v>35458655</v>
      </c>
      <c r="F23" s="55">
        <f t="shared" ref="F23:G23" si="37">F82+F141</f>
        <v>24353573</v>
      </c>
      <c r="G23" s="55">
        <f t="shared" si="37"/>
        <v>27763058</v>
      </c>
      <c r="H23" s="55">
        <f t="shared" ref="H23" si="38">H82+H141</f>
        <v>29192119</v>
      </c>
    </row>
    <row r="24" spans="1:8">
      <c r="A24" s="51" t="s">
        <v>113</v>
      </c>
      <c r="B24" s="55">
        <f t="shared" si="2"/>
        <v>4880240</v>
      </c>
      <c r="C24" s="55">
        <f t="shared" si="2"/>
        <v>11894367</v>
      </c>
      <c r="D24" s="55">
        <f t="shared" si="2"/>
        <v>16704538</v>
      </c>
      <c r="E24" s="55">
        <f t="shared" si="2"/>
        <v>25789241</v>
      </c>
      <c r="F24" s="55">
        <f t="shared" ref="F24:G24" si="39">F83+F142</f>
        <v>27452477</v>
      </c>
      <c r="G24" s="55">
        <f t="shared" si="39"/>
        <v>27333764</v>
      </c>
      <c r="H24" s="55">
        <f t="shared" ref="H24" si="40">H83+H142</f>
        <v>25604166</v>
      </c>
    </row>
    <row r="25" spans="1:8">
      <c r="A25" s="51" t="s">
        <v>78</v>
      </c>
      <c r="B25" s="55">
        <f t="shared" si="2"/>
        <v>92542015</v>
      </c>
      <c r="C25" s="55">
        <f t="shared" si="2"/>
        <v>63629537</v>
      </c>
      <c r="D25" s="55">
        <f t="shared" si="2"/>
        <v>54479064</v>
      </c>
      <c r="E25" s="55">
        <f t="shared" si="2"/>
        <v>67533060</v>
      </c>
      <c r="F25" s="55">
        <f t="shared" ref="F25:G25" si="41">F84+F143</f>
        <v>63972405</v>
      </c>
      <c r="G25" s="55">
        <f t="shared" si="41"/>
        <v>52269798</v>
      </c>
      <c r="H25" s="55">
        <f t="shared" ref="H25" si="42">H84+H143</f>
        <v>61672803</v>
      </c>
    </row>
    <row r="26" spans="1:8">
      <c r="A26" s="51" t="s">
        <v>116</v>
      </c>
      <c r="B26" s="55">
        <f t="shared" si="2"/>
        <v>157688116</v>
      </c>
      <c r="C26" s="55">
        <f t="shared" si="2"/>
        <v>162115644</v>
      </c>
      <c r="D26" s="55">
        <f t="shared" si="2"/>
        <v>158053201</v>
      </c>
      <c r="E26" s="55">
        <f t="shared" si="2"/>
        <v>161368917</v>
      </c>
      <c r="F26" s="55">
        <f t="shared" ref="F26:G26" si="43">F85+F144</f>
        <v>161466893</v>
      </c>
      <c r="G26" s="55">
        <f t="shared" si="43"/>
        <v>160969382</v>
      </c>
      <c r="H26" s="55">
        <f t="shared" ref="H26" si="44">H85+H144</f>
        <v>146313167</v>
      </c>
    </row>
    <row r="27" spans="1:8">
      <c r="A27" s="51" t="s">
        <v>117</v>
      </c>
      <c r="B27" s="55">
        <f t="shared" si="2"/>
        <v>461435886</v>
      </c>
      <c r="C27" s="55">
        <f t="shared" si="2"/>
        <v>453650410</v>
      </c>
      <c r="D27" s="55">
        <f t="shared" si="2"/>
        <v>359346298</v>
      </c>
      <c r="E27" s="55">
        <f t="shared" si="2"/>
        <v>467476086</v>
      </c>
      <c r="F27" s="55">
        <f t="shared" ref="F27:G27" si="45">F86+F145</f>
        <v>432451045</v>
      </c>
      <c r="G27" s="55">
        <f t="shared" si="45"/>
        <v>468120044</v>
      </c>
      <c r="H27" s="55">
        <f t="shared" ref="H27" si="46">H86+H145</f>
        <v>428059475</v>
      </c>
    </row>
    <row r="28" spans="1:8">
      <c r="A28" s="51" t="s">
        <v>77</v>
      </c>
      <c r="B28" s="55">
        <f t="shared" si="2"/>
        <v>46275503</v>
      </c>
      <c r="C28" s="55">
        <f t="shared" si="2"/>
        <v>42301689</v>
      </c>
      <c r="D28" s="55">
        <f t="shared" si="2"/>
        <v>44437737</v>
      </c>
      <c r="E28" s="55">
        <f t="shared" si="2"/>
        <v>44334133</v>
      </c>
      <c r="F28" s="55">
        <f t="shared" ref="F28:G28" si="47">F87+F146</f>
        <v>46888542</v>
      </c>
      <c r="G28" s="55">
        <f t="shared" si="47"/>
        <v>38974529</v>
      </c>
      <c r="H28" s="55">
        <f t="shared" ref="H28" si="48">H87+H146</f>
        <v>37635403</v>
      </c>
    </row>
    <row r="29" spans="1:8">
      <c r="A29" s="51" t="s">
        <v>120</v>
      </c>
      <c r="B29" s="55">
        <f t="shared" si="2"/>
        <v>14475541</v>
      </c>
      <c r="C29" s="55">
        <f t="shared" si="2"/>
        <v>14935900</v>
      </c>
      <c r="D29" s="55">
        <f t="shared" si="2"/>
        <v>9475307</v>
      </c>
      <c r="E29" s="55">
        <f t="shared" si="2"/>
        <v>48622285</v>
      </c>
      <c r="F29" s="55">
        <f t="shared" ref="F29:G29" si="49">F88+F147</f>
        <v>26326311</v>
      </c>
      <c r="G29" s="55">
        <f t="shared" si="49"/>
        <v>15387010</v>
      </c>
      <c r="H29" s="55">
        <f t="shared" ref="H29" si="50">H88+H147</f>
        <v>10015528</v>
      </c>
    </row>
    <row r="30" spans="1:8">
      <c r="A30" s="51" t="s">
        <v>122</v>
      </c>
      <c r="B30" s="55">
        <f t="shared" si="2"/>
        <v>264954572</v>
      </c>
      <c r="C30" s="55">
        <f t="shared" si="2"/>
        <v>143692636</v>
      </c>
      <c r="D30" s="55">
        <f t="shared" si="2"/>
        <v>114322698</v>
      </c>
      <c r="E30" s="55">
        <f t="shared" si="2"/>
        <v>103937018</v>
      </c>
      <c r="F30" s="55">
        <f t="shared" ref="F30:G30" si="51">F89+F148</f>
        <v>108944559</v>
      </c>
      <c r="G30" s="55">
        <f t="shared" si="51"/>
        <v>113310654</v>
      </c>
      <c r="H30" s="55">
        <f t="shared" ref="H30" si="52">H89+H148</f>
        <v>123603071</v>
      </c>
    </row>
    <row r="31" spans="1:8">
      <c r="A31" s="51" t="s">
        <v>124</v>
      </c>
      <c r="B31" s="55">
        <f t="shared" si="2"/>
        <v>6600553</v>
      </c>
      <c r="C31" s="55">
        <f t="shared" si="2"/>
        <v>7147143</v>
      </c>
      <c r="D31" s="55">
        <f t="shared" si="2"/>
        <v>5551269</v>
      </c>
      <c r="E31" s="55">
        <f t="shared" si="2"/>
        <v>6102267</v>
      </c>
      <c r="F31" s="55">
        <f t="shared" ref="F31:G31" si="53">F90+F149</f>
        <v>5250791</v>
      </c>
      <c r="G31" s="55">
        <f t="shared" si="53"/>
        <v>4103811</v>
      </c>
      <c r="H31" s="55">
        <f t="shared" ref="H31" si="54">H90+H149</f>
        <v>3073915</v>
      </c>
    </row>
    <row r="32" spans="1:8">
      <c r="A32" s="51" t="s">
        <v>126</v>
      </c>
      <c r="B32" s="55">
        <f t="shared" si="2"/>
        <v>238421</v>
      </c>
      <c r="C32" s="55">
        <f t="shared" si="2"/>
        <v>218892</v>
      </c>
      <c r="D32" s="55">
        <f t="shared" si="2"/>
        <v>290065</v>
      </c>
      <c r="E32" s="55">
        <f t="shared" si="2"/>
        <v>886923</v>
      </c>
      <c r="F32" s="55">
        <f t="shared" ref="F32:G32" si="55">F91+F150</f>
        <v>555462</v>
      </c>
      <c r="G32" s="55">
        <f t="shared" si="55"/>
        <v>3328208</v>
      </c>
      <c r="H32" s="55">
        <f t="shared" ref="H32" si="56">H91+H150</f>
        <v>2827373.05</v>
      </c>
    </row>
    <row r="33" spans="1:8">
      <c r="A33" s="51" t="s">
        <v>127</v>
      </c>
      <c r="B33" s="55">
        <f t="shared" si="2"/>
        <v>30507107</v>
      </c>
      <c r="C33" s="55">
        <f t="shared" si="2"/>
        <v>11734346</v>
      </c>
      <c r="D33" s="55">
        <f t="shared" si="2"/>
        <v>5596749</v>
      </c>
      <c r="E33" s="55">
        <f t="shared" si="2"/>
        <v>3000320</v>
      </c>
      <c r="F33" s="55">
        <f t="shared" ref="F33:G33" si="57">F92+F151</f>
        <v>8624121</v>
      </c>
      <c r="G33" s="55">
        <f t="shared" si="57"/>
        <v>11741945</v>
      </c>
      <c r="H33" s="55">
        <f t="shared" ref="H33" si="58">H92+H151</f>
        <v>9494264</v>
      </c>
    </row>
    <row r="34" spans="1:8">
      <c r="A34" s="51" t="s">
        <v>128</v>
      </c>
      <c r="B34" s="55">
        <f t="shared" si="2"/>
        <v>11971305</v>
      </c>
      <c r="C34" s="55">
        <f t="shared" si="2"/>
        <v>9413533</v>
      </c>
      <c r="D34" s="55">
        <f t="shared" si="2"/>
        <v>17254984</v>
      </c>
      <c r="E34" s="55">
        <f t="shared" si="2"/>
        <v>22134920</v>
      </c>
      <c r="F34" s="55">
        <f t="shared" ref="F34:G34" si="59">F93+F152</f>
        <v>23464486</v>
      </c>
      <c r="G34" s="55">
        <f t="shared" si="59"/>
        <v>16890487</v>
      </c>
      <c r="H34" s="55">
        <f t="shared" ref="H34" si="60">H93+H152</f>
        <v>16201422.379999999</v>
      </c>
    </row>
    <row r="35" spans="1:8">
      <c r="A35" s="51" t="s">
        <v>130</v>
      </c>
      <c r="B35" s="55">
        <f t="shared" si="2"/>
        <v>60012256</v>
      </c>
      <c r="C35" s="55">
        <f t="shared" si="2"/>
        <v>60269034</v>
      </c>
      <c r="D35" s="55">
        <f t="shared" si="2"/>
        <v>56610869</v>
      </c>
      <c r="E35" s="55">
        <f t="shared" si="2"/>
        <v>67133823</v>
      </c>
      <c r="F35" s="55">
        <f t="shared" ref="F35:G35" si="61">F94+F153</f>
        <v>61533374</v>
      </c>
      <c r="G35" s="55">
        <f t="shared" si="61"/>
        <v>69635382</v>
      </c>
      <c r="H35" s="55">
        <f t="shared" ref="H35" si="62">H94+H153</f>
        <v>70841134.150000006</v>
      </c>
    </row>
    <row r="36" spans="1:8">
      <c r="A36" s="51" t="s">
        <v>131</v>
      </c>
      <c r="B36" s="55">
        <f t="shared" si="2"/>
        <v>77006203</v>
      </c>
      <c r="C36" s="55">
        <f t="shared" si="2"/>
        <v>76426715</v>
      </c>
      <c r="D36" s="55">
        <f t="shared" si="2"/>
        <v>83668125</v>
      </c>
      <c r="E36" s="55">
        <f t="shared" si="2"/>
        <v>17387144</v>
      </c>
      <c r="F36" s="55">
        <f t="shared" ref="F36:G36" si="63">F95+F154</f>
        <v>28469990</v>
      </c>
      <c r="G36" s="55">
        <f t="shared" si="63"/>
        <v>22560174</v>
      </c>
      <c r="H36" s="55">
        <f t="shared" ref="H36" si="64">H95+H154</f>
        <v>18201834.640000001</v>
      </c>
    </row>
    <row r="37" spans="1:8">
      <c r="A37" s="51" t="s">
        <v>132</v>
      </c>
      <c r="B37" s="55">
        <f t="shared" si="2"/>
        <v>736729276</v>
      </c>
      <c r="C37" s="55">
        <f t="shared" si="2"/>
        <v>459760841</v>
      </c>
      <c r="D37" s="55">
        <f t="shared" si="2"/>
        <v>470266650</v>
      </c>
      <c r="E37" s="55">
        <f t="shared" si="2"/>
        <v>548501122</v>
      </c>
      <c r="F37" s="55">
        <f t="shared" ref="F37:G37" si="65">F96+F155</f>
        <v>505119764</v>
      </c>
      <c r="G37" s="55">
        <f t="shared" si="65"/>
        <v>447105766</v>
      </c>
      <c r="H37" s="55">
        <f t="shared" ref="H37" si="66">H96+H155</f>
        <v>426454340</v>
      </c>
    </row>
    <row r="38" spans="1:8">
      <c r="A38" s="51" t="s">
        <v>75</v>
      </c>
      <c r="B38" s="55">
        <f t="shared" si="2"/>
        <v>20709502</v>
      </c>
      <c r="C38" s="55">
        <f t="shared" si="2"/>
        <v>14376570</v>
      </c>
      <c r="D38" s="55">
        <f t="shared" si="2"/>
        <v>22875377</v>
      </c>
      <c r="E38" s="55">
        <f t="shared" si="2"/>
        <v>22018371</v>
      </c>
      <c r="F38" s="55">
        <f t="shared" ref="F38:G38" si="67">F97+F156</f>
        <v>32922994</v>
      </c>
      <c r="G38" s="55">
        <f t="shared" si="67"/>
        <v>26156594</v>
      </c>
      <c r="H38" s="55">
        <f t="shared" ref="H38" si="68">H97+H156</f>
        <v>32376460</v>
      </c>
    </row>
    <row r="39" spans="1:8">
      <c r="A39" s="51" t="s">
        <v>133</v>
      </c>
      <c r="B39" s="55">
        <f t="shared" si="2"/>
        <v>271957</v>
      </c>
      <c r="C39" s="55">
        <f t="shared" si="2"/>
        <v>239205</v>
      </c>
      <c r="D39" s="55">
        <f t="shared" si="2"/>
        <v>256756</v>
      </c>
      <c r="E39" s="55">
        <f t="shared" si="2"/>
        <v>263657</v>
      </c>
      <c r="F39" s="55">
        <f t="shared" ref="F39:G39" si="69">F98+F157</f>
        <v>255368</v>
      </c>
      <c r="G39" s="55">
        <f t="shared" si="69"/>
        <v>295618</v>
      </c>
      <c r="H39" s="55">
        <f t="shared" ref="H39" si="70">H98+H157</f>
        <v>262585</v>
      </c>
    </row>
    <row r="40" spans="1:8">
      <c r="A40" s="51" t="s">
        <v>134</v>
      </c>
      <c r="B40" s="55">
        <f t="shared" si="2"/>
        <v>157324145</v>
      </c>
      <c r="C40" s="55">
        <f t="shared" si="2"/>
        <v>189053885</v>
      </c>
      <c r="D40" s="55">
        <f t="shared" si="2"/>
        <v>180384061</v>
      </c>
      <c r="E40" s="55">
        <f t="shared" si="2"/>
        <v>191898440</v>
      </c>
      <c r="F40" s="55">
        <f t="shared" ref="F40:G40" si="71">F99+F158</f>
        <v>202717365</v>
      </c>
      <c r="G40" s="55">
        <f t="shared" si="71"/>
        <v>229380975</v>
      </c>
      <c r="H40" s="55">
        <f t="shared" ref="H40" si="72">H99+H158</f>
        <v>214855937</v>
      </c>
    </row>
    <row r="41" spans="1:8">
      <c r="A41" s="51" t="s">
        <v>136</v>
      </c>
      <c r="B41" s="55">
        <f t="shared" si="2"/>
        <v>39489242</v>
      </c>
      <c r="C41" s="55">
        <f t="shared" si="2"/>
        <v>30802251</v>
      </c>
      <c r="D41" s="55">
        <f t="shared" si="2"/>
        <v>24906798</v>
      </c>
      <c r="E41" s="55">
        <f t="shared" si="2"/>
        <v>24315690</v>
      </c>
      <c r="F41" s="55">
        <f t="shared" ref="F41:G41" si="73">F100+F159</f>
        <v>21751306</v>
      </c>
      <c r="G41" s="55">
        <f t="shared" si="73"/>
        <v>23423830</v>
      </c>
      <c r="H41" s="55">
        <f t="shared" ref="H41" si="74">H100+H159</f>
        <v>25291445</v>
      </c>
    </row>
    <row r="42" spans="1:8">
      <c r="A42" s="51" t="s">
        <v>145</v>
      </c>
      <c r="B42" s="55">
        <f t="shared" si="2"/>
        <v>30825877</v>
      </c>
      <c r="C42" s="55">
        <f t="shared" si="2"/>
        <v>29170427</v>
      </c>
      <c r="D42" s="55">
        <f t="shared" si="2"/>
        <v>32129949</v>
      </c>
      <c r="E42" s="55">
        <f t="shared" si="2"/>
        <v>32055543</v>
      </c>
      <c r="F42" s="55">
        <f t="shared" ref="F42:G42" si="75">F101+F160</f>
        <v>29005012</v>
      </c>
      <c r="G42" s="55">
        <f t="shared" si="75"/>
        <v>23730720</v>
      </c>
      <c r="H42" s="55">
        <f t="shared" ref="H42" si="76">H101+H160</f>
        <v>10672907</v>
      </c>
    </row>
    <row r="43" spans="1:8">
      <c r="A43" s="51" t="s">
        <v>138</v>
      </c>
      <c r="B43" s="55">
        <f t="shared" si="2"/>
        <v>175194400</v>
      </c>
      <c r="C43" s="55">
        <f t="shared" si="2"/>
        <v>175247743</v>
      </c>
      <c r="D43" s="55">
        <f t="shared" si="2"/>
        <v>179318314</v>
      </c>
      <c r="E43" s="55">
        <f t="shared" si="2"/>
        <v>149676955</v>
      </c>
      <c r="F43" s="55">
        <f t="shared" ref="F43:G43" si="77">F102+F161</f>
        <v>152621465</v>
      </c>
      <c r="G43" s="55">
        <f t="shared" si="77"/>
        <v>150396843</v>
      </c>
      <c r="H43" s="55">
        <f t="shared" ref="H43" si="78">H102+H161</f>
        <v>104847178</v>
      </c>
    </row>
    <row r="44" spans="1:8">
      <c r="A44" s="51" t="s">
        <v>140</v>
      </c>
      <c r="B44" s="55">
        <f t="shared" si="2"/>
        <v>87496053</v>
      </c>
      <c r="C44" s="55">
        <f t="shared" si="2"/>
        <v>41683452</v>
      </c>
      <c r="D44" s="55">
        <f t="shared" si="2"/>
        <v>33115665</v>
      </c>
      <c r="E44" s="55">
        <f t="shared" si="2"/>
        <v>34197874</v>
      </c>
      <c r="F44" s="55">
        <f t="shared" ref="F44:G44" si="79">F103+F162</f>
        <v>34059532</v>
      </c>
      <c r="G44" s="55">
        <f t="shared" si="79"/>
        <v>4334037</v>
      </c>
      <c r="H44" s="55">
        <f t="shared" ref="H44" si="80">H103+H162</f>
        <v>17256898</v>
      </c>
    </row>
    <row r="45" spans="1:8">
      <c r="A45" s="51" t="s">
        <v>142</v>
      </c>
      <c r="B45" s="55">
        <f t="shared" si="2"/>
        <v>90080328</v>
      </c>
      <c r="C45" s="55">
        <f t="shared" si="2"/>
        <v>45985470</v>
      </c>
      <c r="D45" s="55">
        <f t="shared" si="2"/>
        <v>26745866</v>
      </c>
      <c r="E45" s="55">
        <f t="shared" si="2"/>
        <v>6363825</v>
      </c>
      <c r="F45" s="55">
        <f t="shared" ref="F45:G45" si="81">F104+F163</f>
        <v>27868235</v>
      </c>
      <c r="G45" s="55">
        <f t="shared" si="81"/>
        <v>26976050</v>
      </c>
      <c r="H45" s="55">
        <f t="shared" ref="H45" si="82">H104+H163</f>
        <v>26147885</v>
      </c>
    </row>
    <row r="46" spans="1:8">
      <c r="A46" s="51" t="s">
        <v>144</v>
      </c>
      <c r="B46" s="55">
        <f t="shared" si="2"/>
        <v>5515438</v>
      </c>
      <c r="C46" s="55">
        <f t="shared" si="2"/>
        <v>5572473</v>
      </c>
      <c r="D46" s="55">
        <f t="shared" si="2"/>
        <v>5902276</v>
      </c>
      <c r="E46" s="55">
        <f t="shared" si="2"/>
        <v>6139920</v>
      </c>
      <c r="F46" s="55">
        <f t="shared" ref="F46:G46" si="83">F105+F164</f>
        <v>4955714</v>
      </c>
      <c r="G46" s="55">
        <f t="shared" si="83"/>
        <v>6480043</v>
      </c>
      <c r="H46" s="55">
        <f t="shared" ref="H46" si="84">H105+H164</f>
        <v>6984522</v>
      </c>
    </row>
    <row r="47" spans="1:8">
      <c r="A47" s="51" t="s">
        <v>146</v>
      </c>
      <c r="B47" s="55">
        <f t="shared" si="2"/>
        <v>9498702</v>
      </c>
      <c r="C47" s="55">
        <f t="shared" si="2"/>
        <v>0</v>
      </c>
      <c r="D47" s="55">
        <f t="shared" si="2"/>
        <v>0</v>
      </c>
      <c r="E47" s="55">
        <f t="shared" si="2"/>
        <v>0</v>
      </c>
      <c r="F47" s="55">
        <f t="shared" ref="F47:G47" si="85">F106+F165</f>
        <v>1061387</v>
      </c>
      <c r="G47" s="55">
        <f t="shared" si="85"/>
        <v>1846210</v>
      </c>
      <c r="H47" s="55">
        <f t="shared" ref="H47" si="86">H106+H165</f>
        <v>2622909</v>
      </c>
    </row>
    <row r="48" spans="1:8">
      <c r="A48" s="51" t="s">
        <v>148</v>
      </c>
      <c r="B48" s="55">
        <f t="shared" si="2"/>
        <v>71505591</v>
      </c>
      <c r="C48" s="55">
        <f t="shared" si="2"/>
        <v>71145963</v>
      </c>
      <c r="D48" s="55">
        <f t="shared" si="2"/>
        <v>88983364</v>
      </c>
      <c r="E48" s="55">
        <f t="shared" si="2"/>
        <v>63028108</v>
      </c>
      <c r="F48" s="55">
        <f t="shared" ref="F48:G48" si="87">F107+F166</f>
        <v>73386065</v>
      </c>
      <c r="G48" s="55">
        <f t="shared" si="87"/>
        <v>65924839</v>
      </c>
      <c r="H48" s="55">
        <f t="shared" ref="H48" si="88">H107+H166</f>
        <v>52121967</v>
      </c>
    </row>
    <row r="49" spans="1:16">
      <c r="A49" s="51" t="s">
        <v>150</v>
      </c>
      <c r="B49" s="55">
        <f t="shared" si="2"/>
        <v>18694624</v>
      </c>
      <c r="C49" s="55">
        <f t="shared" si="2"/>
        <v>22786507</v>
      </c>
      <c r="D49" s="55">
        <f t="shared" si="2"/>
        <v>29324326</v>
      </c>
      <c r="E49" s="55">
        <f t="shared" si="2"/>
        <v>20490713</v>
      </c>
      <c r="F49" s="55">
        <f t="shared" ref="F49:G49" si="89">F108+F167</f>
        <v>15275425</v>
      </c>
      <c r="G49" s="55">
        <f t="shared" si="89"/>
        <v>11832579</v>
      </c>
      <c r="H49" s="55">
        <f t="shared" ref="H49" si="90">H108+H167</f>
        <v>15381049</v>
      </c>
    </row>
    <row r="50" spans="1:16">
      <c r="A50" s="51" t="s">
        <v>152</v>
      </c>
      <c r="B50" s="55">
        <f t="shared" si="2"/>
        <v>9776611</v>
      </c>
      <c r="C50" s="55">
        <f t="shared" si="2"/>
        <v>8525698</v>
      </c>
      <c r="D50" s="55">
        <f t="shared" si="2"/>
        <v>8156026</v>
      </c>
      <c r="E50" s="55">
        <f t="shared" si="2"/>
        <v>8611904</v>
      </c>
      <c r="F50" s="55">
        <f t="shared" ref="F50:G50" si="91">F109+F168</f>
        <v>8496206</v>
      </c>
      <c r="G50" s="55">
        <f t="shared" si="91"/>
        <v>8208028</v>
      </c>
      <c r="H50" s="55">
        <f t="shared" ref="H50" si="92">H109+H168</f>
        <v>8402195</v>
      </c>
    </row>
    <row r="51" spans="1:16">
      <c r="A51" s="51" t="s">
        <v>153</v>
      </c>
      <c r="B51" s="55">
        <f t="shared" si="2"/>
        <v>74532344</v>
      </c>
      <c r="C51" s="55">
        <f t="shared" si="2"/>
        <v>82067157</v>
      </c>
      <c r="D51" s="55">
        <f t="shared" si="2"/>
        <v>83434099</v>
      </c>
      <c r="E51" s="55">
        <f t="shared" si="2"/>
        <v>70783990</v>
      </c>
      <c r="F51" s="55">
        <f t="shared" ref="F51:G51" si="93">F110+F169</f>
        <v>29191212</v>
      </c>
      <c r="G51" s="55">
        <f t="shared" si="93"/>
        <v>37871346</v>
      </c>
      <c r="H51" s="55">
        <f t="shared" ref="H51" si="94">H110+H169</f>
        <v>58549167</v>
      </c>
    </row>
    <row r="52" spans="1:16">
      <c r="A52" s="51" t="s">
        <v>154</v>
      </c>
      <c r="B52" s="55">
        <f t="shared" si="2"/>
        <v>396391442</v>
      </c>
      <c r="C52" s="55">
        <f t="shared" si="2"/>
        <v>361860095</v>
      </c>
      <c r="D52" s="55">
        <f t="shared" si="2"/>
        <v>368303051</v>
      </c>
      <c r="E52" s="55">
        <f t="shared" si="2"/>
        <v>429109772</v>
      </c>
      <c r="F52" s="55">
        <f t="shared" ref="F52:G52" si="95">F111+F170</f>
        <v>476434647</v>
      </c>
      <c r="G52" s="55">
        <f t="shared" si="95"/>
        <v>497670328</v>
      </c>
      <c r="H52" s="55">
        <f t="shared" ref="H52" si="96">H111+H170</f>
        <v>484859422.26999998</v>
      </c>
    </row>
    <row r="53" spans="1:16">
      <c r="A53" s="51" t="s">
        <v>155</v>
      </c>
      <c r="B53" s="55">
        <f t="shared" si="2"/>
        <v>34804822</v>
      </c>
      <c r="C53" s="55">
        <f t="shared" si="2"/>
        <v>26139153</v>
      </c>
      <c r="D53" s="55">
        <f t="shared" si="2"/>
        <v>30566606</v>
      </c>
      <c r="E53" s="55">
        <f t="shared" si="2"/>
        <v>23730457</v>
      </c>
      <c r="F53" s="55">
        <f t="shared" ref="F53:G53" si="97">F112+F171</f>
        <v>25447172</v>
      </c>
      <c r="G53" s="55">
        <f t="shared" si="97"/>
        <v>26876759</v>
      </c>
      <c r="H53" s="55">
        <f t="shared" ref="H53" si="98">H112+H171</f>
        <v>12533827</v>
      </c>
    </row>
    <row r="54" spans="1:16">
      <c r="A54" s="51" t="s">
        <v>157</v>
      </c>
      <c r="B54" s="55">
        <f t="shared" si="2"/>
        <v>142461452</v>
      </c>
      <c r="C54" s="55">
        <f t="shared" si="2"/>
        <v>139727477</v>
      </c>
      <c r="D54" s="55">
        <f t="shared" si="2"/>
        <v>140365390</v>
      </c>
      <c r="E54" s="55">
        <f t="shared" si="2"/>
        <v>146267058</v>
      </c>
      <c r="F54" s="55">
        <f t="shared" ref="F54:G54" si="99">F113+F172</f>
        <v>146471603</v>
      </c>
      <c r="G54" s="55">
        <f t="shared" si="99"/>
        <v>141968977</v>
      </c>
      <c r="H54" s="55">
        <f t="shared" ref="H54" si="100">H113+H172</f>
        <v>137384058</v>
      </c>
    </row>
    <row r="55" spans="1:16">
      <c r="A55" s="51" t="s">
        <v>158</v>
      </c>
      <c r="B55" s="55">
        <f t="shared" si="2"/>
        <v>15522968</v>
      </c>
      <c r="C55" s="55">
        <f t="shared" si="2"/>
        <v>5573094</v>
      </c>
      <c r="D55" s="55">
        <f t="shared" si="2"/>
        <v>7096792</v>
      </c>
      <c r="E55" s="55">
        <f t="shared" si="2"/>
        <v>3420175</v>
      </c>
      <c r="F55" s="55">
        <f t="shared" ref="F55:G55" si="101">F114+F173</f>
        <v>3842163</v>
      </c>
      <c r="G55" s="55">
        <f t="shared" si="101"/>
        <v>4142663</v>
      </c>
      <c r="H55" s="55">
        <f t="shared" ref="H55" si="102">H114+H173</f>
        <v>4861971</v>
      </c>
    </row>
    <row r="56" spans="1:16">
      <c r="A56" s="59" t="s">
        <v>159</v>
      </c>
      <c r="B56" s="55">
        <f t="shared" si="2"/>
        <v>4706234699</v>
      </c>
      <c r="C56" s="55">
        <f t="shared" si="2"/>
        <v>4117090468</v>
      </c>
      <c r="D56" s="55">
        <f t="shared" si="2"/>
        <v>4021561568</v>
      </c>
      <c r="E56" s="55">
        <f t="shared" si="2"/>
        <v>4211128008</v>
      </c>
      <c r="F56" s="55">
        <f t="shared" ref="F56:G56" si="103">F115+F174</f>
        <v>4186665435</v>
      </c>
      <c r="G56" s="55">
        <f t="shared" si="103"/>
        <v>4148229778</v>
      </c>
      <c r="H56" s="55">
        <f t="shared" ref="H56" si="104">H115+H174</f>
        <v>4093094649.3600001</v>
      </c>
      <c r="I56" s="168"/>
    </row>
    <row r="57" spans="1:16" s="62" customFormat="1">
      <c r="A57" s="82"/>
      <c r="B57" s="49"/>
      <c r="C57" s="49"/>
      <c r="D57" s="49"/>
      <c r="E57" s="49"/>
      <c r="F57" s="49"/>
      <c r="G57" s="49"/>
      <c r="H57" s="49"/>
    </row>
    <row r="58" spans="1:16">
      <c r="A58" s="83"/>
    </row>
    <row r="59" spans="1:16">
      <c r="A59" s="84"/>
    </row>
    <row r="60" spans="1:16">
      <c r="A60" s="85"/>
    </row>
    <row r="61" spans="1:16">
      <c r="A61" s="86"/>
    </row>
    <row r="62" spans="1:16" ht="12.75" customHeight="1">
      <c r="A62" s="396" t="s">
        <v>156</v>
      </c>
      <c r="B62" s="402">
        <v>2015</v>
      </c>
      <c r="C62" s="402">
        <v>2016</v>
      </c>
      <c r="D62" s="402">
        <v>2017</v>
      </c>
      <c r="E62" s="402">
        <v>2018</v>
      </c>
      <c r="F62" s="402">
        <v>2019</v>
      </c>
      <c r="G62" s="402">
        <v>2020</v>
      </c>
      <c r="H62" s="402">
        <v>2021</v>
      </c>
      <c r="P62" s="63"/>
    </row>
    <row r="63" spans="1:16" ht="12.75" customHeight="1">
      <c r="A63" s="396"/>
      <c r="B63" s="398"/>
      <c r="C63" s="398"/>
      <c r="D63" s="398"/>
      <c r="E63" s="398"/>
      <c r="F63" s="398"/>
      <c r="G63" s="398"/>
      <c r="H63" s="398"/>
    </row>
    <row r="64" spans="1:16">
      <c r="A64" s="51" t="s">
        <v>82</v>
      </c>
      <c r="B64" s="49">
        <f>'Transferred to SSBG'!T64+'Fin Edu&amp;Asset Dvlpt'!B64+'Short-Term Benefits'!T64+'Services for Children &amp; Youth'!B64+'Home Visiting'!B64+'Other Nonassistance'!T64+'AUPL (wo Foster Care)'!T65+'Pregnancy+Family'!T64</f>
        <v>17117869</v>
      </c>
      <c r="C64" s="49">
        <f>'Transferred to SSBG'!U64+'Fin Edu&amp;Asset Dvlpt'!C64+'Short-Term Benefits'!U64+'Services for Children &amp; Youth'!C64+'Home Visiting'!C64+'Other Nonassistance'!U64+'AUPL (wo Foster Care)'!U65+'Pregnancy+Family'!U64</f>
        <v>22201444</v>
      </c>
      <c r="D64" s="49">
        <f>'Transferred to SSBG'!V64+'Fin Edu&amp;Asset Dvlpt'!D64+'Short-Term Benefits'!V64+'Services for Children &amp; Youth'!D64+'Home Visiting'!D64+'Other Nonassistance'!V64+'AUPL (wo Foster Care)'!V65+'Pregnancy+Family'!V64</f>
        <v>28334170</v>
      </c>
      <c r="E64" s="49">
        <f>'Transferred to SSBG'!W64+'Fin Edu&amp;Asset Dvlpt'!E64+'Short-Term Benefits'!W64+'Services for Children &amp; Youth'!E64+'Home Visiting'!E64+'Other Nonassistance'!W64+'AUPL (wo Foster Care)'!W65+'Pregnancy+Family'!W64</f>
        <v>27872773</v>
      </c>
      <c r="F64" s="49">
        <f>'Transferred to SSBG'!X64+'Fin Edu&amp;Asset Dvlpt'!F64+'Short-Term Benefits'!X64+'Services for Children &amp; Youth'!F64+'Home Visiting'!F64+'Other Nonassistance'!X64+'AUPL (wo Foster Care)'!X65+'Pregnancy+Family'!X64</f>
        <v>31389468</v>
      </c>
      <c r="G64" s="49">
        <f>'Transferred to SSBG'!Y64+'Fin Edu&amp;Asset Dvlpt'!G64+'Short-Term Benefits'!Y64+'Services for Children &amp; Youth'!G64+'Pregnancy Prevention'!Y64+'Fatherhood &amp; 2-Parent Family'!Y64+'Home Visiting'!G64+'Other Nonassistance'!Y64+'Juvenile Justice Assist'!G64+'Juvenile Justice Non-assist'!G64+'Emergency Assist'!G64+'Emergency Non-Assist'!G64</f>
        <v>41718310</v>
      </c>
      <c r="H64" s="49">
        <f>'Transferred to SSBG'!Z64+'Fin Edu&amp;Asset Dvlpt'!H64+'Short-Term Benefits'!Z64+'Services for Children &amp; Youth'!H64+'Pregnancy Prevention'!Z64+'Fatherhood &amp; 2-Parent Family'!Z64+'Home Visiting'!H64+'Other Nonassistance'!Z64+'Juvenile Justice Assist'!H64+'Juvenile Justice Non-assist'!H64+'Emergency Assist'!H64+'Emergency Non-Assist'!H64</f>
        <v>30951494</v>
      </c>
    </row>
    <row r="65" spans="1:8">
      <c r="A65" s="51" t="s">
        <v>84</v>
      </c>
      <c r="B65" s="49">
        <f>'Transferred to SSBG'!T65+'Fin Edu&amp;Asset Dvlpt'!B65+'Short-Term Benefits'!T65+'Services for Children &amp; Youth'!B65+'Home Visiting'!B65+'Other Nonassistance'!T65+'AUPL (wo Foster Care)'!T66+'Pregnancy+Family'!T65</f>
        <v>4851822</v>
      </c>
      <c r="C65" s="49">
        <f>'Transferred to SSBG'!U65+'Fin Edu&amp;Asset Dvlpt'!C65+'Short-Term Benefits'!U65+'Services for Children &amp; Youth'!C65+'Home Visiting'!C65+'Other Nonassistance'!U65+'AUPL (wo Foster Care)'!U66+'Pregnancy+Family'!U65</f>
        <v>4691677</v>
      </c>
      <c r="D65" s="49">
        <f>'Transferred to SSBG'!V65+'Fin Edu&amp;Asset Dvlpt'!D65+'Short-Term Benefits'!V65+'Services for Children &amp; Youth'!D65+'Home Visiting'!D65+'Other Nonassistance'!V65+'AUPL (wo Foster Care)'!V66+'Pregnancy+Family'!V65</f>
        <v>4439747</v>
      </c>
      <c r="E65" s="49">
        <f>'Transferred to SSBG'!W65+'Fin Edu&amp;Asset Dvlpt'!E65+'Short-Term Benefits'!W65+'Services for Children &amp; Youth'!E65+'Home Visiting'!E65+'Other Nonassistance'!W65+'AUPL (wo Foster Care)'!W66+'Pregnancy+Family'!W65</f>
        <v>7427921</v>
      </c>
      <c r="F65" s="49">
        <f>'Transferred to SSBG'!X65+'Fin Edu&amp;Asset Dvlpt'!F65+'Short-Term Benefits'!X65+'Services for Children &amp; Youth'!F65+'Home Visiting'!F65+'Other Nonassistance'!X65+'AUPL (wo Foster Care)'!X66+'Pregnancy+Family'!X65</f>
        <v>8782634</v>
      </c>
      <c r="G65" s="49">
        <f>'Transferred to SSBG'!Y65+'Fin Edu&amp;Asset Dvlpt'!G65+'Short-Term Benefits'!Y65+'Services for Children &amp; Youth'!G65+'Pregnancy Prevention'!Y65+'Fatherhood &amp; 2-Parent Family'!Y65+'Home Visiting'!G65+'Other Nonassistance'!Y65+'Juvenile Justice Assist'!G65+'Juvenile Justice Non-assist'!G65+'Emergency Assist'!G65+'Emergency Non-Assist'!G65</f>
        <v>6227310</v>
      </c>
      <c r="H65" s="49">
        <f>'Transferred to SSBG'!Z65+'Fin Edu&amp;Asset Dvlpt'!H65+'Short-Term Benefits'!Z65+'Services for Children &amp; Youth'!H65+'Pregnancy Prevention'!Z65+'Fatherhood &amp; 2-Parent Family'!Z65+'Home Visiting'!H65+'Other Nonassistance'!Z65+'Juvenile Justice Assist'!H65+'Juvenile Justice Non-assist'!H65+'Emergency Assist'!H65+'Emergency Non-Assist'!H65</f>
        <v>6657951.4700000007</v>
      </c>
    </row>
    <row r="66" spans="1:8">
      <c r="A66" s="51" t="s">
        <v>86</v>
      </c>
      <c r="B66" s="49">
        <f>'Transferred to SSBG'!T66+'Fin Edu&amp;Asset Dvlpt'!B66+'Short-Term Benefits'!T66+'Services for Children &amp; Youth'!B66+'Home Visiting'!B66+'Other Nonassistance'!T66+'AUPL (wo Foster Care)'!T67+'Pregnancy+Family'!T66</f>
        <v>41133798</v>
      </c>
      <c r="C66" s="49">
        <f>'Transferred to SSBG'!U66+'Fin Edu&amp;Asset Dvlpt'!C66+'Short-Term Benefits'!U66+'Services for Children &amp; Youth'!C66+'Home Visiting'!C66+'Other Nonassistance'!U66+'AUPL (wo Foster Care)'!U67+'Pregnancy+Family'!U66</f>
        <v>28210372</v>
      </c>
      <c r="D66" s="49">
        <f>'Transferred to SSBG'!V66+'Fin Edu&amp;Asset Dvlpt'!D66+'Short-Term Benefits'!V66+'Services for Children &amp; Youth'!D66+'Home Visiting'!D66+'Other Nonassistance'!V66+'AUPL (wo Foster Care)'!V67+'Pregnancy+Family'!V66</f>
        <v>30309610</v>
      </c>
      <c r="E66" s="49">
        <f>'Transferred to SSBG'!W66+'Fin Edu&amp;Asset Dvlpt'!E66+'Short-Term Benefits'!W66+'Services for Children &amp; Youth'!E66+'Home Visiting'!E66+'Other Nonassistance'!W66+'AUPL (wo Foster Care)'!W67+'Pregnancy+Family'!W66</f>
        <v>29423238</v>
      </c>
      <c r="F66" s="49">
        <f>'Transferred to SSBG'!X66+'Fin Edu&amp;Asset Dvlpt'!F66+'Short-Term Benefits'!X66+'Services for Children &amp; Youth'!F66+'Home Visiting'!F66+'Other Nonassistance'!X66+'AUPL (wo Foster Care)'!X67+'Pregnancy+Family'!X66</f>
        <v>29563889</v>
      </c>
      <c r="G66" s="49">
        <f>'Transferred to SSBG'!Y66+'Fin Edu&amp;Asset Dvlpt'!G66+'Short-Term Benefits'!Y66+'Services for Children &amp; Youth'!G66+'Pregnancy Prevention'!Y66+'Fatherhood &amp; 2-Parent Family'!Y66+'Home Visiting'!G66+'Other Nonassistance'!Y66+'Juvenile Justice Assist'!G66+'Juvenile Justice Non-assist'!G66+'Emergency Assist'!G66+'Emergency Non-Assist'!G66</f>
        <v>29120173</v>
      </c>
      <c r="H66" s="49">
        <f>'Transferred to SSBG'!Z66+'Fin Edu&amp;Asset Dvlpt'!H66+'Short-Term Benefits'!Z66+'Services for Children &amp; Youth'!H66+'Pregnancy Prevention'!Z66+'Fatherhood &amp; 2-Parent Family'!Z66+'Home Visiting'!H66+'Other Nonassistance'!Z66+'Juvenile Justice Assist'!H66+'Juvenile Justice Non-assist'!H66+'Emergency Assist'!H66+'Emergency Non-Assist'!H66</f>
        <v>26973353</v>
      </c>
    </row>
    <row r="67" spans="1:8">
      <c r="A67" s="51" t="s">
        <v>88</v>
      </c>
      <c r="B67" s="49">
        <f>'Transferred to SSBG'!T67+'Fin Edu&amp;Asset Dvlpt'!B67+'Short-Term Benefits'!T67+'Services for Children &amp; Youth'!B67+'Home Visiting'!B67+'Other Nonassistance'!T67+'AUPL (wo Foster Care)'!T68+'Pregnancy+Family'!T67</f>
        <v>10785878</v>
      </c>
      <c r="C67" s="49">
        <f>'Transferred to SSBG'!U67+'Fin Edu&amp;Asset Dvlpt'!C67+'Short-Term Benefits'!U67+'Services for Children &amp; Youth'!C67+'Home Visiting'!C67+'Other Nonassistance'!U67+'AUPL (wo Foster Care)'!U68+'Pregnancy+Family'!U67</f>
        <v>9072593</v>
      </c>
      <c r="D67" s="49">
        <f>'Transferred to SSBG'!V67+'Fin Edu&amp;Asset Dvlpt'!D67+'Short-Term Benefits'!V67+'Services for Children &amp; Youth'!D67+'Home Visiting'!D67+'Other Nonassistance'!V67+'AUPL (wo Foster Care)'!V68+'Pregnancy+Family'!V67</f>
        <v>8963876</v>
      </c>
      <c r="E67" s="49">
        <f>'Transferred to SSBG'!W67+'Fin Edu&amp;Asset Dvlpt'!E67+'Short-Term Benefits'!W67+'Services for Children &amp; Youth'!E67+'Home Visiting'!E67+'Other Nonassistance'!W67+'AUPL (wo Foster Care)'!W68+'Pregnancy+Family'!W67</f>
        <v>7417369</v>
      </c>
      <c r="F67" s="49">
        <f>'Transferred to SSBG'!X67+'Fin Edu&amp;Asset Dvlpt'!F67+'Short-Term Benefits'!X67+'Services for Children &amp; Youth'!F67+'Home Visiting'!F67+'Other Nonassistance'!X67+'AUPL (wo Foster Care)'!X68+'Pregnancy+Family'!X67</f>
        <v>10404001</v>
      </c>
      <c r="G67" s="49">
        <f>'Transferred to SSBG'!Y67+'Fin Edu&amp;Asset Dvlpt'!G67+'Short-Term Benefits'!Y67+'Services for Children &amp; Youth'!G67+'Pregnancy Prevention'!Y67+'Fatherhood &amp; 2-Parent Family'!Y67+'Home Visiting'!G67+'Other Nonassistance'!Y67+'Juvenile Justice Assist'!G67+'Juvenile Justice Non-assist'!G67+'Emergency Assist'!G67+'Emergency Non-Assist'!G67</f>
        <v>16063288</v>
      </c>
      <c r="H67" s="49">
        <f>'Transferred to SSBG'!Z67+'Fin Edu&amp;Asset Dvlpt'!H67+'Short-Term Benefits'!Z67+'Services for Children &amp; Youth'!H67+'Pregnancy Prevention'!Z67+'Fatherhood &amp; 2-Parent Family'!Z67+'Home Visiting'!H67+'Other Nonassistance'!Z67+'Juvenile Justice Assist'!H67+'Juvenile Justice Non-assist'!H67+'Emergency Assist'!H67+'Emergency Non-Assist'!H67</f>
        <v>19785674</v>
      </c>
    </row>
    <row r="68" spans="1:8">
      <c r="A68" s="51" t="s">
        <v>74</v>
      </c>
      <c r="B68" s="49">
        <f>'Transferred to SSBG'!T68+'Fin Edu&amp;Asset Dvlpt'!B68+'Short-Term Benefits'!T68+'Services for Children &amp; Youth'!B68+'Home Visiting'!B68+'Other Nonassistance'!T68+'AUPL (wo Foster Care)'!T69+'Pregnancy+Family'!T68</f>
        <v>615998065</v>
      </c>
      <c r="C68" s="49">
        <f>'Transferred to SSBG'!U68+'Fin Edu&amp;Asset Dvlpt'!C68+'Short-Term Benefits'!U68+'Services for Children &amp; Youth'!C68+'Home Visiting'!C68+'Other Nonassistance'!U68+'AUPL (wo Foster Care)'!U69+'Pregnancy+Family'!U68</f>
        <v>617424322</v>
      </c>
      <c r="D68" s="49">
        <f>'Transferred to SSBG'!V68+'Fin Edu&amp;Asset Dvlpt'!D68+'Short-Term Benefits'!V68+'Services for Children &amp; Youth'!D68+'Home Visiting'!D68+'Other Nonassistance'!V68+'AUPL (wo Foster Care)'!V69+'Pregnancy+Family'!V68</f>
        <v>609016111</v>
      </c>
      <c r="E68" s="49">
        <f>'Transferred to SSBG'!W68+'Fin Edu&amp;Asset Dvlpt'!E68+'Short-Term Benefits'!W68+'Services for Children &amp; Youth'!E68+'Home Visiting'!E68+'Other Nonassistance'!W68+'AUPL (wo Foster Care)'!W69+'Pregnancy+Family'!W68</f>
        <v>628878601</v>
      </c>
      <c r="F68" s="49">
        <f>'Transferred to SSBG'!X68+'Fin Edu&amp;Asset Dvlpt'!F68+'Short-Term Benefits'!X68+'Services for Children &amp; Youth'!F68+'Home Visiting'!F68+'Other Nonassistance'!X68+'AUPL (wo Foster Care)'!X69+'Pregnancy+Family'!X68</f>
        <v>659233181</v>
      </c>
      <c r="G68" s="49">
        <f>'Transferred to SSBG'!Y68+'Fin Edu&amp;Asset Dvlpt'!G68+'Short-Term Benefits'!Y68+'Services for Children &amp; Youth'!G68+'Pregnancy Prevention'!Y68+'Fatherhood &amp; 2-Parent Family'!Y68+'Home Visiting'!G68+'Other Nonassistance'!Y68+'Juvenile Justice Assist'!G68+'Juvenile Justice Non-assist'!G68+'Emergency Assist'!G68+'Emergency Non-Assist'!G68</f>
        <v>661065875</v>
      </c>
      <c r="H68" s="49">
        <f>'Transferred to SSBG'!Z68+'Fin Edu&amp;Asset Dvlpt'!H68+'Short-Term Benefits'!Z68+'Services for Children &amp; Youth'!H68+'Pregnancy Prevention'!Z68+'Fatherhood &amp; 2-Parent Family'!Z68+'Home Visiting'!H68+'Other Nonassistance'!Z68+'Juvenile Justice Assist'!H68+'Juvenile Justice Non-assist'!H68+'Emergency Assist'!H68+'Emergency Non-Assist'!H68</f>
        <v>650328022</v>
      </c>
    </row>
    <row r="69" spans="1:8">
      <c r="A69" s="51" t="s">
        <v>91</v>
      </c>
      <c r="B69" s="49">
        <f>'Transferred to SSBG'!T69+'Fin Edu&amp;Asset Dvlpt'!B69+'Short-Term Benefits'!T69+'Services for Children &amp; Youth'!B69+'Home Visiting'!B69+'Other Nonassistance'!T69+'AUPL (wo Foster Care)'!T70+'Pregnancy+Family'!T69</f>
        <v>4439645</v>
      </c>
      <c r="C69" s="49">
        <f>'Transferred to SSBG'!U69+'Fin Edu&amp;Asset Dvlpt'!C69+'Short-Term Benefits'!U69+'Services for Children &amp; Youth'!C69+'Home Visiting'!C69+'Other Nonassistance'!U69+'AUPL (wo Foster Care)'!U70+'Pregnancy+Family'!U69</f>
        <v>4372126</v>
      </c>
      <c r="D69" s="49">
        <f>'Transferred to SSBG'!V69+'Fin Edu&amp;Asset Dvlpt'!D69+'Short-Term Benefits'!V69+'Services for Children &amp; Youth'!D69+'Home Visiting'!D69+'Other Nonassistance'!V69+'AUPL (wo Foster Care)'!V70+'Pregnancy+Family'!V69</f>
        <v>4051579</v>
      </c>
      <c r="E69" s="49">
        <f>'Transferred to SSBG'!W69+'Fin Edu&amp;Asset Dvlpt'!E69+'Short-Term Benefits'!W69+'Services for Children &amp; Youth'!E69+'Home Visiting'!E69+'Other Nonassistance'!W69+'AUPL (wo Foster Care)'!W70+'Pregnancy+Family'!W69</f>
        <v>12523244</v>
      </c>
      <c r="F69" s="49">
        <f>'Transferred to SSBG'!X69+'Fin Edu&amp;Asset Dvlpt'!F69+'Short-Term Benefits'!X69+'Services for Children &amp; Youth'!F69+'Home Visiting'!F69+'Other Nonassistance'!X69+'AUPL (wo Foster Care)'!X70+'Pregnancy+Family'!X69</f>
        <v>7937797</v>
      </c>
      <c r="G69" s="49">
        <f>'Transferred to SSBG'!Y69+'Fin Edu&amp;Asset Dvlpt'!G69+'Short-Term Benefits'!Y69+'Services for Children &amp; Youth'!G69+'Pregnancy Prevention'!Y69+'Fatherhood &amp; 2-Parent Family'!Y69+'Home Visiting'!G69+'Other Nonassistance'!Y69+'Juvenile Justice Assist'!G69+'Juvenile Justice Non-assist'!G69+'Emergency Assist'!G69+'Emergency Non-Assist'!G69</f>
        <v>9952516</v>
      </c>
      <c r="H69" s="49">
        <f>'Transferred to SSBG'!Z69+'Fin Edu&amp;Asset Dvlpt'!H69+'Short-Term Benefits'!Z69+'Services for Children &amp; Youth'!H69+'Pregnancy Prevention'!Z69+'Fatherhood &amp; 2-Parent Family'!Z69+'Home Visiting'!H69+'Other Nonassistance'!Z69+'Juvenile Justice Assist'!H69+'Juvenile Justice Non-assist'!H69+'Emergency Assist'!H69+'Emergency Non-Assist'!H69</f>
        <v>7582174.04</v>
      </c>
    </row>
    <row r="70" spans="1:8">
      <c r="A70" s="51" t="s">
        <v>93</v>
      </c>
      <c r="B70" s="49">
        <f>'Transferred to SSBG'!T70+'Fin Edu&amp;Asset Dvlpt'!B70+'Short-Term Benefits'!T70+'Services for Children &amp; Youth'!B70+'Home Visiting'!B70+'Other Nonassistance'!T70+'AUPL (wo Foster Care)'!T71+'Pregnancy+Family'!T70</f>
        <v>123735616</v>
      </c>
      <c r="C70" s="49">
        <f>'Transferred to SSBG'!U70+'Fin Edu&amp;Asset Dvlpt'!C70+'Short-Term Benefits'!U70+'Services for Children &amp; Youth'!C70+'Home Visiting'!C70+'Other Nonassistance'!U70+'AUPL (wo Foster Care)'!U71+'Pregnancy+Family'!U70</f>
        <v>124858886</v>
      </c>
      <c r="D70" s="49">
        <f>'Transferred to SSBG'!V70+'Fin Edu&amp;Asset Dvlpt'!D70+'Short-Term Benefits'!V70+'Services for Children &amp; Youth'!D70+'Home Visiting'!D70+'Other Nonassistance'!V70+'AUPL (wo Foster Care)'!V71+'Pregnancy+Family'!V70</f>
        <v>122830400</v>
      </c>
      <c r="E70" s="49">
        <f>'Transferred to SSBG'!W70+'Fin Edu&amp;Asset Dvlpt'!E70+'Short-Term Benefits'!W70+'Services for Children &amp; Youth'!E70+'Home Visiting'!E70+'Other Nonassistance'!W70+'AUPL (wo Foster Care)'!W71+'Pregnancy+Family'!W70</f>
        <v>87421641</v>
      </c>
      <c r="F70" s="49">
        <f>'Transferred to SSBG'!X70+'Fin Edu&amp;Asset Dvlpt'!F70+'Short-Term Benefits'!X70+'Services for Children &amp; Youth'!F70+'Home Visiting'!F70+'Other Nonassistance'!X70+'AUPL (wo Foster Care)'!X71+'Pregnancy+Family'!X70</f>
        <v>71648735</v>
      </c>
      <c r="G70" s="49">
        <f>'Transferred to SSBG'!Y70+'Fin Edu&amp;Asset Dvlpt'!G70+'Short-Term Benefits'!Y70+'Services for Children &amp; Youth'!G70+'Pregnancy Prevention'!Y70+'Fatherhood &amp; 2-Parent Family'!Y70+'Home Visiting'!G70+'Other Nonassistance'!Y70+'Juvenile Justice Assist'!G70+'Juvenile Justice Non-assist'!G70+'Emergency Assist'!G70+'Emergency Non-Assist'!G70</f>
        <v>68104636</v>
      </c>
      <c r="H70" s="49">
        <f>'Transferred to SSBG'!Z70+'Fin Edu&amp;Asset Dvlpt'!H70+'Short-Term Benefits'!Z70+'Services for Children &amp; Youth'!H70+'Pregnancy Prevention'!Z70+'Fatherhood &amp; 2-Parent Family'!Z70+'Home Visiting'!H70+'Other Nonassistance'!Z70+'Juvenile Justice Assist'!H70+'Juvenile Justice Non-assist'!H70+'Emergency Assist'!H70+'Emergency Non-Assist'!H70</f>
        <v>68902899</v>
      </c>
    </row>
    <row r="71" spans="1:8">
      <c r="A71" s="51" t="s">
        <v>95</v>
      </c>
      <c r="B71" s="49">
        <f>'Transferred to SSBG'!T71+'Fin Edu&amp;Asset Dvlpt'!B71+'Short-Term Benefits'!T71+'Services for Children &amp; Youth'!B71+'Home Visiting'!B71+'Other Nonassistance'!T71+'AUPL (wo Foster Care)'!T72+'Pregnancy+Family'!T71</f>
        <v>1743874</v>
      </c>
      <c r="C71" s="49">
        <f>'Transferred to SSBG'!U71+'Fin Edu&amp;Asset Dvlpt'!C71+'Short-Term Benefits'!U71+'Services for Children &amp; Youth'!C71+'Home Visiting'!C71+'Other Nonassistance'!U71+'AUPL (wo Foster Care)'!U72+'Pregnancy+Family'!U71</f>
        <v>2544277</v>
      </c>
      <c r="D71" s="49">
        <f>'Transferred to SSBG'!V71+'Fin Edu&amp;Asset Dvlpt'!D71+'Short-Term Benefits'!V71+'Services for Children &amp; Youth'!D71+'Home Visiting'!D71+'Other Nonassistance'!V71+'AUPL (wo Foster Care)'!V72+'Pregnancy+Family'!V71</f>
        <v>1937784</v>
      </c>
      <c r="E71" s="49">
        <f>'Transferred to SSBG'!W71+'Fin Edu&amp;Asset Dvlpt'!E71+'Short-Term Benefits'!W71+'Services for Children &amp; Youth'!E71+'Home Visiting'!E71+'Other Nonassistance'!W71+'AUPL (wo Foster Care)'!W72+'Pregnancy+Family'!W71</f>
        <v>1846293</v>
      </c>
      <c r="F71" s="49">
        <f>'Transferred to SSBG'!X71+'Fin Edu&amp;Asset Dvlpt'!F71+'Short-Term Benefits'!X71+'Services for Children &amp; Youth'!F71+'Home Visiting'!F71+'Other Nonassistance'!X71+'AUPL (wo Foster Care)'!X72+'Pregnancy+Family'!X71</f>
        <v>992872</v>
      </c>
      <c r="G71" s="49">
        <f>'Transferred to SSBG'!Y71+'Fin Edu&amp;Asset Dvlpt'!G71+'Short-Term Benefits'!Y71+'Services for Children &amp; Youth'!G71+'Pregnancy Prevention'!Y71+'Fatherhood &amp; 2-Parent Family'!Y71+'Home Visiting'!G71+'Other Nonassistance'!Y71+'Juvenile Justice Assist'!G71+'Juvenile Justice Non-assist'!G71+'Emergency Assist'!G71+'Emergency Non-Assist'!G71</f>
        <v>1417137</v>
      </c>
      <c r="H71" s="49">
        <f>'Transferred to SSBG'!Z71+'Fin Edu&amp;Asset Dvlpt'!H71+'Short-Term Benefits'!Z71+'Services for Children &amp; Youth'!H71+'Pregnancy Prevention'!Z71+'Fatherhood &amp; 2-Parent Family'!Z71+'Home Visiting'!H71+'Other Nonassistance'!Z71+'Juvenile Justice Assist'!H71+'Juvenile Justice Non-assist'!H71+'Emergency Assist'!H71+'Emergency Non-Assist'!H71</f>
        <v>1052521</v>
      </c>
    </row>
    <row r="72" spans="1:8">
      <c r="A72" s="51" t="s">
        <v>97</v>
      </c>
      <c r="B72" s="49">
        <f>'Transferred to SSBG'!T72+'Fin Edu&amp;Asset Dvlpt'!B72+'Short-Term Benefits'!T72+'Services for Children &amp; Youth'!B72+'Home Visiting'!B72+'Other Nonassistance'!T72+'AUPL (wo Foster Care)'!T73+'Pregnancy+Family'!T72</f>
        <v>6493947</v>
      </c>
      <c r="C72" s="49">
        <f>'Transferred to SSBG'!U72+'Fin Edu&amp;Asset Dvlpt'!C72+'Short-Term Benefits'!U72+'Services for Children &amp; Youth'!C72+'Home Visiting'!C72+'Other Nonassistance'!U72+'AUPL (wo Foster Care)'!U73+'Pregnancy+Family'!U72</f>
        <v>6894807</v>
      </c>
      <c r="D72" s="49">
        <f>'Transferred to SSBG'!V72+'Fin Edu&amp;Asset Dvlpt'!D72+'Short-Term Benefits'!V72+'Services for Children &amp; Youth'!D72+'Home Visiting'!D72+'Other Nonassistance'!V72+'AUPL (wo Foster Care)'!V73+'Pregnancy+Family'!V72</f>
        <v>6468671</v>
      </c>
      <c r="E72" s="49">
        <f>'Transferred to SSBG'!W72+'Fin Edu&amp;Asset Dvlpt'!E72+'Short-Term Benefits'!W72+'Services for Children &amp; Youth'!E72+'Home Visiting'!E72+'Other Nonassistance'!W72+'AUPL (wo Foster Care)'!W73+'Pregnancy+Family'!W72</f>
        <v>6136378</v>
      </c>
      <c r="F72" s="49">
        <f>'Transferred to SSBG'!X72+'Fin Edu&amp;Asset Dvlpt'!F72+'Short-Term Benefits'!X72+'Services for Children &amp; Youth'!F72+'Home Visiting'!F72+'Other Nonassistance'!X72+'AUPL (wo Foster Care)'!X73+'Pregnancy+Family'!X72</f>
        <v>4961846</v>
      </c>
      <c r="G72" s="49">
        <f>'Transferred to SSBG'!Y72+'Fin Edu&amp;Asset Dvlpt'!G72+'Short-Term Benefits'!Y72+'Services for Children &amp; Youth'!G72+'Pregnancy Prevention'!Y72+'Fatherhood &amp; 2-Parent Family'!Y72+'Home Visiting'!G72+'Other Nonassistance'!Y72+'Juvenile Justice Assist'!G72+'Juvenile Justice Non-assist'!G72+'Emergency Assist'!G72+'Emergency Non-Assist'!G72</f>
        <v>5003982</v>
      </c>
      <c r="H72" s="49">
        <f>'Transferred to SSBG'!Z72+'Fin Edu&amp;Asset Dvlpt'!H72+'Short-Term Benefits'!Z72+'Services for Children &amp; Youth'!H72+'Pregnancy Prevention'!Z72+'Fatherhood &amp; 2-Parent Family'!Z72+'Home Visiting'!H72+'Other Nonassistance'!Z72+'Juvenile Justice Assist'!H72+'Juvenile Justice Non-assist'!H72+'Emergency Assist'!H72+'Emergency Non-Assist'!H72</f>
        <v>4204978.3600000003</v>
      </c>
    </row>
    <row r="73" spans="1:8">
      <c r="A73" s="51" t="s">
        <v>99</v>
      </c>
      <c r="B73" s="49">
        <f>'Transferred to SSBG'!T73+'Fin Edu&amp;Asset Dvlpt'!B73+'Short-Term Benefits'!T73+'Services for Children &amp; Youth'!B73+'Home Visiting'!B73+'Other Nonassistance'!T73+'AUPL (wo Foster Care)'!T74+'Pregnancy+Family'!T73</f>
        <v>45569628</v>
      </c>
      <c r="C73" s="49">
        <f>'Transferred to SSBG'!U73+'Fin Edu&amp;Asset Dvlpt'!C73+'Short-Term Benefits'!U73+'Services for Children &amp; Youth'!C73+'Home Visiting'!C73+'Other Nonassistance'!U73+'AUPL (wo Foster Care)'!U74+'Pregnancy+Family'!U73</f>
        <v>57566483</v>
      </c>
      <c r="D73" s="49">
        <f>'Transferred to SSBG'!V73+'Fin Edu&amp;Asset Dvlpt'!D73+'Short-Term Benefits'!V73+'Services for Children &amp; Youth'!D73+'Home Visiting'!D73+'Other Nonassistance'!V73+'AUPL (wo Foster Care)'!V74+'Pregnancy+Family'!V73</f>
        <v>57280425</v>
      </c>
      <c r="E73" s="49">
        <f>'Transferred to SSBG'!W73+'Fin Edu&amp;Asset Dvlpt'!E73+'Short-Term Benefits'!W73+'Services for Children &amp; Youth'!E73+'Home Visiting'!E73+'Other Nonassistance'!W73+'AUPL (wo Foster Care)'!W74+'Pregnancy+Family'!W73</f>
        <v>57154876</v>
      </c>
      <c r="F73" s="49">
        <f>'Transferred to SSBG'!X73+'Fin Edu&amp;Asset Dvlpt'!F73+'Short-Term Benefits'!X73+'Services for Children &amp; Youth'!F73+'Home Visiting'!F73+'Other Nonassistance'!X73+'AUPL (wo Foster Care)'!X74+'Pregnancy+Family'!X73</f>
        <v>57574897</v>
      </c>
      <c r="G73" s="49">
        <f>'Transferred to SSBG'!Y73+'Fin Edu&amp;Asset Dvlpt'!G73+'Short-Term Benefits'!Y73+'Services for Children &amp; Youth'!G73+'Pregnancy Prevention'!Y73+'Fatherhood &amp; 2-Parent Family'!Y73+'Home Visiting'!G73+'Other Nonassistance'!Y73+'Juvenile Justice Assist'!G73+'Juvenile Justice Non-assist'!G73+'Emergency Assist'!G73+'Emergency Non-Assist'!G73</f>
        <v>57230131</v>
      </c>
      <c r="H73" s="49">
        <f>'Transferred to SSBG'!Z73+'Fin Edu&amp;Asset Dvlpt'!H73+'Short-Term Benefits'!Z73+'Services for Children &amp; Youth'!H73+'Pregnancy Prevention'!Z73+'Fatherhood &amp; 2-Parent Family'!Z73+'Home Visiting'!H73+'Other Nonassistance'!Z73+'Juvenile Justice Assist'!H73+'Juvenile Justice Non-assist'!H73+'Emergency Assist'!H73+'Emergency Non-Assist'!H73</f>
        <v>43807894</v>
      </c>
    </row>
    <row r="74" spans="1:8">
      <c r="A74" s="51" t="s">
        <v>101</v>
      </c>
      <c r="B74" s="49">
        <f>'Transferred to SSBG'!T74+'Fin Edu&amp;Asset Dvlpt'!B74+'Short-Term Benefits'!T74+'Services for Children &amp; Youth'!B74+'Home Visiting'!B74+'Other Nonassistance'!T74+'AUPL (wo Foster Care)'!T75+'Pregnancy+Family'!T74</f>
        <v>26499765</v>
      </c>
      <c r="C74" s="49">
        <f>'Transferred to SSBG'!U74+'Fin Edu&amp;Asset Dvlpt'!C74+'Short-Term Benefits'!U74+'Services for Children &amp; Youth'!C74+'Home Visiting'!C74+'Other Nonassistance'!U74+'AUPL (wo Foster Care)'!U75+'Pregnancy+Family'!U74</f>
        <v>24178271</v>
      </c>
      <c r="D74" s="49">
        <f>'Transferred to SSBG'!V74+'Fin Edu&amp;Asset Dvlpt'!D74+'Short-Term Benefits'!V74+'Services for Children &amp; Youth'!D74+'Home Visiting'!D74+'Other Nonassistance'!V74+'AUPL (wo Foster Care)'!V75+'Pregnancy+Family'!V74</f>
        <v>17608098</v>
      </c>
      <c r="E74" s="49">
        <f>'Transferred to SSBG'!W74+'Fin Edu&amp;Asset Dvlpt'!E74+'Short-Term Benefits'!W74+'Services for Children &amp; Youth'!E74+'Home Visiting'!E74+'Other Nonassistance'!W74+'AUPL (wo Foster Care)'!W75+'Pregnancy+Family'!W74</f>
        <v>33102296</v>
      </c>
      <c r="F74" s="49">
        <f>'Transferred to SSBG'!X74+'Fin Edu&amp;Asset Dvlpt'!F74+'Short-Term Benefits'!X74+'Services for Children &amp; Youth'!F74+'Home Visiting'!F74+'Other Nonassistance'!X74+'AUPL (wo Foster Care)'!X75+'Pregnancy+Family'!X74</f>
        <v>29139967</v>
      </c>
      <c r="G74" s="49">
        <f>'Transferred to SSBG'!Y74+'Fin Edu&amp;Asset Dvlpt'!G74+'Short-Term Benefits'!Y74+'Services for Children &amp; Youth'!G74+'Pregnancy Prevention'!Y74+'Fatherhood &amp; 2-Parent Family'!Y74+'Home Visiting'!G74+'Other Nonassistance'!Y74+'Juvenile Justice Assist'!G74+'Juvenile Justice Non-assist'!G74+'Emergency Assist'!G74+'Emergency Non-Assist'!G74</f>
        <v>32320064</v>
      </c>
      <c r="H74" s="49">
        <f>'Transferred to SSBG'!Z74+'Fin Edu&amp;Asset Dvlpt'!H74+'Short-Term Benefits'!Z74+'Services for Children &amp; Youth'!H74+'Pregnancy Prevention'!Z74+'Fatherhood &amp; 2-Parent Family'!Z74+'Home Visiting'!H74+'Other Nonassistance'!Z74+'Juvenile Justice Assist'!H74+'Juvenile Justice Non-assist'!H74+'Emergency Assist'!H74+'Emergency Non-Assist'!H74</f>
        <v>27720305</v>
      </c>
    </row>
    <row r="75" spans="1:8">
      <c r="A75" s="51" t="s">
        <v>102</v>
      </c>
      <c r="B75" s="49">
        <f>'Transferred to SSBG'!T75+'Fin Edu&amp;Asset Dvlpt'!B75+'Short-Term Benefits'!T75+'Services for Children &amp; Youth'!B75+'Home Visiting'!B75+'Other Nonassistance'!T75+'AUPL (wo Foster Care)'!T76+'Pregnancy+Family'!T75</f>
        <v>13602489</v>
      </c>
      <c r="C75" s="49">
        <f>'Transferred to SSBG'!U75+'Fin Edu&amp;Asset Dvlpt'!C75+'Short-Term Benefits'!U75+'Services for Children &amp; Youth'!C75+'Home Visiting'!C75+'Other Nonassistance'!U75+'AUPL (wo Foster Care)'!U76+'Pregnancy+Family'!U75</f>
        <v>13888678</v>
      </c>
      <c r="D75" s="49">
        <f>'Transferred to SSBG'!V75+'Fin Edu&amp;Asset Dvlpt'!D75+'Short-Term Benefits'!V75+'Services for Children &amp; Youth'!D75+'Home Visiting'!D75+'Other Nonassistance'!V75+'AUPL (wo Foster Care)'!V76+'Pregnancy+Family'!V75</f>
        <v>13024051</v>
      </c>
      <c r="E75" s="49">
        <f>'Transferred to SSBG'!W75+'Fin Edu&amp;Asset Dvlpt'!E75+'Short-Term Benefits'!W75+'Services for Children &amp; Youth'!E75+'Home Visiting'!E75+'Other Nonassistance'!W75+'AUPL (wo Foster Care)'!W76+'Pregnancy+Family'!W75</f>
        <v>15738874</v>
      </c>
      <c r="F75" s="49">
        <f>'Transferred to SSBG'!X75+'Fin Edu&amp;Asset Dvlpt'!F75+'Short-Term Benefits'!X75+'Services for Children &amp; Youth'!F75+'Home Visiting'!F75+'Other Nonassistance'!X75+'AUPL (wo Foster Care)'!X76+'Pregnancy+Family'!X75</f>
        <v>17425949</v>
      </c>
      <c r="G75" s="49">
        <f>'Transferred to SSBG'!Y75+'Fin Edu&amp;Asset Dvlpt'!G75+'Short-Term Benefits'!Y75+'Services for Children &amp; Youth'!G75+'Pregnancy Prevention'!Y75+'Fatherhood &amp; 2-Parent Family'!Y75+'Home Visiting'!G75+'Other Nonassistance'!Y75+'Juvenile Justice Assist'!G75+'Juvenile Justice Non-assist'!G75+'Emergency Assist'!G75+'Emergency Non-Assist'!G75</f>
        <v>20159940</v>
      </c>
      <c r="H75" s="49">
        <f>'Transferred to SSBG'!Z75+'Fin Edu&amp;Asset Dvlpt'!H75+'Short-Term Benefits'!Z75+'Services for Children &amp; Youth'!H75+'Pregnancy Prevention'!Z75+'Fatherhood &amp; 2-Parent Family'!Z75+'Home Visiting'!H75+'Other Nonassistance'!Z75+'Juvenile Justice Assist'!H75+'Juvenile Justice Non-assist'!H75+'Emergency Assist'!H75+'Emergency Non-Assist'!H75</f>
        <v>20079426</v>
      </c>
    </row>
    <row r="76" spans="1:8">
      <c r="A76" s="51" t="s">
        <v>103</v>
      </c>
      <c r="B76" s="49">
        <f>'Transferred to SSBG'!T76+'Fin Edu&amp;Asset Dvlpt'!B76+'Short-Term Benefits'!T76+'Services for Children &amp; Youth'!B76+'Home Visiting'!B76+'Other Nonassistance'!T76+'AUPL (wo Foster Care)'!T77+'Pregnancy+Family'!T76</f>
        <v>10999591</v>
      </c>
      <c r="C76" s="49">
        <f>'Transferred to SSBG'!U76+'Fin Edu&amp;Asset Dvlpt'!C76+'Short-Term Benefits'!U76+'Services for Children &amp; Youth'!C76+'Home Visiting'!C76+'Other Nonassistance'!U76+'AUPL (wo Foster Care)'!U77+'Pregnancy+Family'!U76</f>
        <v>13531438</v>
      </c>
      <c r="D76" s="49">
        <f>'Transferred to SSBG'!V76+'Fin Edu&amp;Asset Dvlpt'!D76+'Short-Term Benefits'!V76+'Services for Children &amp; Youth'!D76+'Home Visiting'!D76+'Other Nonassistance'!V76+'AUPL (wo Foster Care)'!V77+'Pregnancy+Family'!V76</f>
        <v>13373133</v>
      </c>
      <c r="E76" s="49">
        <f>'Transferred to SSBG'!W76+'Fin Edu&amp;Asset Dvlpt'!E76+'Short-Term Benefits'!W76+'Services for Children &amp; Youth'!E76+'Home Visiting'!E76+'Other Nonassistance'!W76+'AUPL (wo Foster Care)'!W77+'Pregnancy+Family'!W76</f>
        <v>13980226</v>
      </c>
      <c r="F76" s="49">
        <f>'Transferred to SSBG'!X76+'Fin Edu&amp;Asset Dvlpt'!F76+'Short-Term Benefits'!X76+'Services for Children &amp; Youth'!F76+'Home Visiting'!F76+'Other Nonassistance'!X76+'AUPL (wo Foster Care)'!X77+'Pregnancy+Family'!X76</f>
        <v>12910364</v>
      </c>
      <c r="G76" s="49">
        <f>'Transferred to SSBG'!Y76+'Fin Edu&amp;Asset Dvlpt'!G76+'Short-Term Benefits'!Y76+'Services for Children &amp; Youth'!G76+'Pregnancy Prevention'!Y76+'Fatherhood &amp; 2-Parent Family'!Y76+'Home Visiting'!G76+'Other Nonassistance'!Y76+'Juvenile Justice Assist'!G76+'Juvenile Justice Non-assist'!G76+'Emergency Assist'!G76+'Emergency Non-Assist'!G76</f>
        <v>12138789</v>
      </c>
      <c r="H76" s="49">
        <f>'Transferred to SSBG'!Z76+'Fin Edu&amp;Asset Dvlpt'!H76+'Short-Term Benefits'!Z76+'Services for Children &amp; Youth'!H76+'Pregnancy Prevention'!Z76+'Fatherhood &amp; 2-Parent Family'!Z76+'Home Visiting'!H76+'Other Nonassistance'!Z76+'Juvenile Justice Assist'!H76+'Juvenile Justice Non-assist'!H76+'Emergency Assist'!H76+'Emergency Non-Assist'!H76</f>
        <v>14156270</v>
      </c>
    </row>
    <row r="77" spans="1:8">
      <c r="A77" s="51" t="s">
        <v>104</v>
      </c>
      <c r="B77" s="49">
        <f>'Transferred to SSBG'!T77+'Fin Edu&amp;Asset Dvlpt'!B77+'Short-Term Benefits'!T77+'Services for Children &amp; Youth'!B77+'Home Visiting'!B77+'Other Nonassistance'!T77+'AUPL (wo Foster Care)'!T78+'Pregnancy+Family'!T77</f>
        <v>9151903</v>
      </c>
      <c r="C77" s="49">
        <f>'Transferred to SSBG'!U77+'Fin Edu&amp;Asset Dvlpt'!C77+'Short-Term Benefits'!U77+'Services for Children &amp; Youth'!C77+'Home Visiting'!C77+'Other Nonassistance'!U77+'AUPL (wo Foster Care)'!U78+'Pregnancy+Family'!U77</f>
        <v>4493120</v>
      </c>
      <c r="D77" s="49">
        <f>'Transferred to SSBG'!V77+'Fin Edu&amp;Asset Dvlpt'!D77+'Short-Term Benefits'!V77+'Services for Children &amp; Youth'!D77+'Home Visiting'!D77+'Other Nonassistance'!V77+'AUPL (wo Foster Care)'!V78+'Pregnancy+Family'!V77</f>
        <v>4801395</v>
      </c>
      <c r="E77" s="49">
        <f>'Transferred to SSBG'!W77+'Fin Edu&amp;Asset Dvlpt'!E77+'Short-Term Benefits'!W77+'Services for Children &amp; Youth'!E77+'Home Visiting'!E77+'Other Nonassistance'!W77+'AUPL (wo Foster Care)'!W78+'Pregnancy+Family'!W77</f>
        <v>2545031</v>
      </c>
      <c r="F77" s="49">
        <f>'Transferred to SSBG'!X77+'Fin Edu&amp;Asset Dvlpt'!F77+'Short-Term Benefits'!X77+'Services for Children &amp; Youth'!F77+'Home Visiting'!F77+'Other Nonassistance'!X77+'AUPL (wo Foster Care)'!X78+'Pregnancy+Family'!X77</f>
        <v>14293500</v>
      </c>
      <c r="G77" s="49">
        <f>'Transferred to SSBG'!Y77+'Fin Edu&amp;Asset Dvlpt'!G77+'Short-Term Benefits'!Y77+'Services for Children &amp; Youth'!G77+'Pregnancy Prevention'!Y77+'Fatherhood &amp; 2-Parent Family'!Y77+'Home Visiting'!G77+'Other Nonassistance'!Y77+'Juvenile Justice Assist'!G77+'Juvenile Justice Non-assist'!G77+'Emergency Assist'!G77+'Emergency Non-Assist'!G77</f>
        <v>15283058</v>
      </c>
      <c r="H77" s="49">
        <f>'Transferred to SSBG'!Z77+'Fin Edu&amp;Asset Dvlpt'!H77+'Short-Term Benefits'!Z77+'Services for Children &amp; Youth'!H77+'Pregnancy Prevention'!Z77+'Fatherhood &amp; 2-Parent Family'!Z77+'Home Visiting'!H77+'Other Nonassistance'!Z77+'Juvenile Justice Assist'!H77+'Juvenile Justice Non-assist'!H77+'Emergency Assist'!H77+'Emergency Non-Assist'!H77</f>
        <v>13094991</v>
      </c>
    </row>
    <row r="78" spans="1:8">
      <c r="A78" s="51" t="s">
        <v>105</v>
      </c>
      <c r="B78" s="49">
        <f>'Transferred to SSBG'!T78+'Fin Edu&amp;Asset Dvlpt'!B78+'Short-Term Benefits'!T78+'Services for Children &amp; Youth'!B78+'Home Visiting'!B78+'Other Nonassistance'!T78+'AUPL (wo Foster Care)'!T79+'Pregnancy+Family'!T78</f>
        <v>40940275</v>
      </c>
      <c r="C78" s="49">
        <f>'Transferred to SSBG'!U78+'Fin Edu&amp;Asset Dvlpt'!C78+'Short-Term Benefits'!U78+'Services for Children &amp; Youth'!C78+'Home Visiting'!C78+'Other Nonassistance'!U78+'AUPL (wo Foster Care)'!U79+'Pregnancy+Family'!U78</f>
        <v>34631775</v>
      </c>
      <c r="D78" s="49">
        <f>'Transferred to SSBG'!V78+'Fin Edu&amp;Asset Dvlpt'!D78+'Short-Term Benefits'!V78+'Services for Children &amp; Youth'!D78+'Home Visiting'!D78+'Other Nonassistance'!V78+'AUPL (wo Foster Care)'!V79+'Pregnancy+Family'!V78</f>
        <v>62648180</v>
      </c>
      <c r="E78" s="49">
        <f>'Transferred to SSBG'!W78+'Fin Edu&amp;Asset Dvlpt'!E78+'Short-Term Benefits'!W78+'Services for Children &amp; Youth'!E78+'Home Visiting'!E78+'Other Nonassistance'!W78+'AUPL (wo Foster Care)'!W79+'Pregnancy+Family'!W78</f>
        <v>61250393</v>
      </c>
      <c r="F78" s="49">
        <f>'Transferred to SSBG'!X78+'Fin Edu&amp;Asset Dvlpt'!F78+'Short-Term Benefits'!X78+'Services for Children &amp; Youth'!F78+'Home Visiting'!F78+'Other Nonassistance'!X78+'AUPL (wo Foster Care)'!X79+'Pregnancy+Family'!X78</f>
        <v>74298024</v>
      </c>
      <c r="G78" s="49">
        <f>'Transferred to SSBG'!Y78+'Fin Edu&amp;Asset Dvlpt'!G78+'Short-Term Benefits'!Y78+'Services for Children &amp; Youth'!G78+'Pregnancy Prevention'!Y78+'Fatherhood &amp; 2-Parent Family'!Y78+'Home Visiting'!G78+'Other Nonassistance'!Y78+'Juvenile Justice Assist'!G78+'Juvenile Justice Non-assist'!G78+'Emergency Assist'!G78+'Emergency Non-Assist'!G78</f>
        <v>66463691</v>
      </c>
      <c r="H78" s="49">
        <f>'Transferred to SSBG'!Z78+'Fin Edu&amp;Asset Dvlpt'!H78+'Short-Term Benefits'!Z78+'Services for Children &amp; Youth'!H78+'Pregnancy Prevention'!Z78+'Fatherhood &amp; 2-Parent Family'!Z78+'Home Visiting'!H78+'Other Nonassistance'!Z78+'Juvenile Justice Assist'!H78+'Juvenile Justice Non-assist'!H78+'Emergency Assist'!H78+'Emergency Non-Assist'!H78</f>
        <v>46666689</v>
      </c>
    </row>
    <row r="79" spans="1:8">
      <c r="A79" s="51" t="s">
        <v>107</v>
      </c>
      <c r="B79" s="49">
        <f>'Transferred to SSBG'!T79+'Fin Edu&amp;Asset Dvlpt'!B79+'Short-Term Benefits'!T79+'Services for Children &amp; Youth'!B79+'Home Visiting'!B79+'Other Nonassistance'!T79+'AUPL (wo Foster Care)'!T80+'Pregnancy+Family'!T79</f>
        <v>20303594</v>
      </c>
      <c r="C79" s="49">
        <f>'Transferred to SSBG'!U79+'Fin Edu&amp;Asset Dvlpt'!C79+'Short-Term Benefits'!U79+'Services for Children &amp; Youth'!C79+'Home Visiting'!C79+'Other Nonassistance'!U79+'AUPL (wo Foster Care)'!U80+'Pregnancy+Family'!U79</f>
        <v>19681529</v>
      </c>
      <c r="D79" s="49">
        <f>'Transferred to SSBG'!V79+'Fin Edu&amp;Asset Dvlpt'!D79+'Short-Term Benefits'!V79+'Services for Children &amp; Youth'!D79+'Home Visiting'!D79+'Other Nonassistance'!V79+'AUPL (wo Foster Care)'!V80+'Pregnancy+Family'!V79</f>
        <v>14896542</v>
      </c>
      <c r="E79" s="49">
        <f>'Transferred to SSBG'!W79+'Fin Edu&amp;Asset Dvlpt'!E79+'Short-Term Benefits'!W79+'Services for Children &amp; Youth'!E79+'Home Visiting'!E79+'Other Nonassistance'!W79+'AUPL (wo Foster Care)'!W80+'Pregnancy+Family'!W79</f>
        <v>14946277</v>
      </c>
      <c r="F79" s="49">
        <f>'Transferred to SSBG'!X79+'Fin Edu&amp;Asset Dvlpt'!F79+'Short-Term Benefits'!X79+'Services for Children &amp; Youth'!F79+'Home Visiting'!F79+'Other Nonassistance'!X79+'AUPL (wo Foster Care)'!X80+'Pregnancy+Family'!X79</f>
        <v>14821718</v>
      </c>
      <c r="G79" s="49">
        <f>'Transferred to SSBG'!Y79+'Fin Edu&amp;Asset Dvlpt'!G79+'Short-Term Benefits'!Y79+'Services for Children &amp; Youth'!G79+'Pregnancy Prevention'!Y79+'Fatherhood &amp; 2-Parent Family'!Y79+'Home Visiting'!G79+'Other Nonassistance'!Y79+'Juvenile Justice Assist'!G79+'Juvenile Justice Non-assist'!G79+'Emergency Assist'!G79+'Emergency Non-Assist'!G79</f>
        <v>14857684</v>
      </c>
      <c r="H79" s="49">
        <f>'Transferred to SSBG'!Z79+'Fin Edu&amp;Asset Dvlpt'!H79+'Short-Term Benefits'!Z79+'Services for Children &amp; Youth'!H79+'Pregnancy Prevention'!Z79+'Fatherhood &amp; 2-Parent Family'!Z79+'Home Visiting'!H79+'Other Nonassistance'!Z79+'Juvenile Justice Assist'!H79+'Juvenile Justice Non-assist'!H79+'Emergency Assist'!H79+'Emergency Non-Assist'!H79</f>
        <v>14602690</v>
      </c>
    </row>
    <row r="80" spans="1:8">
      <c r="A80" s="51" t="s">
        <v>76</v>
      </c>
      <c r="B80" s="49">
        <f>'Transferred to SSBG'!T80+'Fin Edu&amp;Asset Dvlpt'!B80+'Short-Term Benefits'!T80+'Services for Children &amp; Youth'!B80+'Home Visiting'!B80+'Other Nonassistance'!T80+'AUPL (wo Foster Care)'!T81+'Pregnancy+Family'!T80</f>
        <v>24087797</v>
      </c>
      <c r="C80" s="49">
        <f>'Transferred to SSBG'!U80+'Fin Edu&amp;Asset Dvlpt'!C80+'Short-Term Benefits'!U80+'Services for Children &amp; Youth'!C80+'Home Visiting'!C80+'Other Nonassistance'!U80+'AUPL (wo Foster Care)'!U81+'Pregnancy+Family'!U80</f>
        <v>25534219</v>
      </c>
      <c r="D80" s="49">
        <f>'Transferred to SSBG'!V80+'Fin Edu&amp;Asset Dvlpt'!D80+'Short-Term Benefits'!V80+'Services for Children &amp; Youth'!D80+'Home Visiting'!D80+'Other Nonassistance'!V80+'AUPL (wo Foster Care)'!V81+'Pregnancy+Family'!V80</f>
        <v>41904643</v>
      </c>
      <c r="E80" s="49">
        <f>'Transferred to SSBG'!W80+'Fin Edu&amp;Asset Dvlpt'!E80+'Short-Term Benefits'!W80+'Services for Children &amp; Youth'!E80+'Home Visiting'!E80+'Other Nonassistance'!W80+'AUPL (wo Foster Care)'!W81+'Pregnancy+Family'!W80</f>
        <v>34510025</v>
      </c>
      <c r="F80" s="49">
        <f>'Transferred to SSBG'!X80+'Fin Edu&amp;Asset Dvlpt'!F80+'Short-Term Benefits'!X80+'Services for Children &amp; Youth'!F80+'Home Visiting'!F80+'Other Nonassistance'!X80+'AUPL (wo Foster Care)'!X81+'Pregnancy+Family'!X80</f>
        <v>36869268</v>
      </c>
      <c r="G80" s="49">
        <f>'Transferred to SSBG'!Y80+'Fin Edu&amp;Asset Dvlpt'!G80+'Short-Term Benefits'!Y80+'Services for Children &amp; Youth'!G80+'Pregnancy Prevention'!Y80+'Fatherhood &amp; 2-Parent Family'!Y80+'Home Visiting'!G80+'Other Nonassistance'!Y80+'Juvenile Justice Assist'!G80+'Juvenile Justice Non-assist'!G80+'Emergency Assist'!G80+'Emergency Non-Assist'!G80</f>
        <v>36676874</v>
      </c>
      <c r="H80" s="49">
        <f>'Transferred to SSBG'!Z80+'Fin Edu&amp;Asset Dvlpt'!H80+'Short-Term Benefits'!Z80+'Services for Children &amp; Youth'!H80+'Pregnancy Prevention'!Z80+'Fatherhood &amp; 2-Parent Family'!Z80+'Home Visiting'!H80+'Other Nonassistance'!Z80+'Juvenile Justice Assist'!H80+'Juvenile Justice Non-assist'!H80+'Emergency Assist'!H80+'Emergency Non-Assist'!H80</f>
        <v>33636612</v>
      </c>
    </row>
    <row r="81" spans="1:8">
      <c r="A81" s="51" t="s">
        <v>110</v>
      </c>
      <c r="B81" s="49">
        <f>'Transferred to SSBG'!T81+'Fin Edu&amp;Asset Dvlpt'!B81+'Short-Term Benefits'!T81+'Services for Children &amp; Youth'!B81+'Home Visiting'!B81+'Other Nonassistance'!T81+'AUPL (wo Foster Care)'!T82+'Pregnancy+Family'!T81</f>
        <v>0</v>
      </c>
      <c r="C81" s="49">
        <f>'Transferred to SSBG'!U81+'Fin Edu&amp;Asset Dvlpt'!C81+'Short-Term Benefits'!U81+'Services for Children &amp; Youth'!C81+'Home Visiting'!C81+'Other Nonassistance'!U81+'AUPL (wo Foster Care)'!U82+'Pregnancy+Family'!U81</f>
        <v>0</v>
      </c>
      <c r="D81" s="49">
        <f>'Transferred to SSBG'!V81+'Fin Edu&amp;Asset Dvlpt'!D81+'Short-Term Benefits'!V81+'Services for Children &amp; Youth'!D81+'Home Visiting'!D81+'Other Nonassistance'!V81+'AUPL (wo Foster Care)'!V82+'Pregnancy+Family'!V81</f>
        <v>1362480</v>
      </c>
      <c r="E81" s="49">
        <f>'Transferred to SSBG'!W81+'Fin Edu&amp;Asset Dvlpt'!E81+'Short-Term Benefits'!W81+'Services for Children &amp; Youth'!E81+'Home Visiting'!E81+'Other Nonassistance'!W81+'AUPL (wo Foster Care)'!W82+'Pregnancy+Family'!W81</f>
        <v>0</v>
      </c>
      <c r="F81" s="49">
        <f>'Transferred to SSBG'!X81+'Fin Edu&amp;Asset Dvlpt'!F81+'Short-Term Benefits'!X81+'Services for Children &amp; Youth'!F81+'Home Visiting'!F81+'Other Nonassistance'!X81+'AUPL (wo Foster Care)'!X82+'Pregnancy+Family'!X81</f>
        <v>0</v>
      </c>
      <c r="G81" s="49">
        <f>'Transferred to SSBG'!Y81+'Fin Edu&amp;Asset Dvlpt'!G81+'Short-Term Benefits'!Y81+'Services for Children &amp; Youth'!G81+'Pregnancy Prevention'!Y81+'Fatherhood &amp; 2-Parent Family'!Y81+'Home Visiting'!G81+'Other Nonassistance'!Y81+'Juvenile Justice Assist'!G81+'Juvenile Justice Non-assist'!G81+'Emergency Assist'!G81+'Emergency Non-Assist'!G81</f>
        <v>0</v>
      </c>
      <c r="H81" s="49">
        <f>'Transferred to SSBG'!Z81+'Fin Edu&amp;Asset Dvlpt'!H81+'Short-Term Benefits'!Z81+'Services for Children &amp; Youth'!H81+'Pregnancy Prevention'!Z81+'Fatherhood &amp; 2-Parent Family'!Z81+'Home Visiting'!H81+'Other Nonassistance'!Z81+'Juvenile Justice Assist'!H81+'Juvenile Justice Non-assist'!H81+'Emergency Assist'!H81+'Emergency Non-Assist'!H81</f>
        <v>0</v>
      </c>
    </row>
    <row r="82" spans="1:8">
      <c r="A82" s="51" t="s">
        <v>111</v>
      </c>
      <c r="B82" s="49">
        <f>'Transferred to SSBG'!T82+'Fin Edu&amp;Asset Dvlpt'!B82+'Short-Term Benefits'!T82+'Services for Children &amp; Youth'!B82+'Home Visiting'!B82+'Other Nonassistance'!T82+'AUPL (wo Foster Care)'!T83+'Pregnancy+Family'!T82</f>
        <v>31778797</v>
      </c>
      <c r="C82" s="49">
        <f>'Transferred to SSBG'!U82+'Fin Edu&amp;Asset Dvlpt'!C82+'Short-Term Benefits'!U82+'Services for Children &amp; Youth'!C82+'Home Visiting'!C82+'Other Nonassistance'!U82+'AUPL (wo Foster Care)'!U83+'Pregnancy+Family'!U82</f>
        <v>33249270</v>
      </c>
      <c r="D82" s="49">
        <f>'Transferred to SSBG'!V82+'Fin Edu&amp;Asset Dvlpt'!D82+'Short-Term Benefits'!V82+'Services for Children &amp; Youth'!D82+'Home Visiting'!D82+'Other Nonassistance'!V82+'AUPL (wo Foster Care)'!V83+'Pregnancy+Family'!V82</f>
        <v>30553574</v>
      </c>
      <c r="E82" s="49">
        <f>'Transferred to SSBG'!W82+'Fin Edu&amp;Asset Dvlpt'!E82+'Short-Term Benefits'!W82+'Services for Children &amp; Youth'!E82+'Home Visiting'!E82+'Other Nonassistance'!W82+'AUPL (wo Foster Care)'!W83+'Pregnancy+Family'!W82</f>
        <v>32501615</v>
      </c>
      <c r="F82" s="49">
        <f>'Transferred to SSBG'!X82+'Fin Edu&amp;Asset Dvlpt'!F82+'Short-Term Benefits'!X82+'Services for Children &amp; Youth'!F82+'Home Visiting'!F82+'Other Nonassistance'!X82+'AUPL (wo Foster Care)'!X83+'Pregnancy+Family'!X82</f>
        <v>24353573</v>
      </c>
      <c r="G82" s="49">
        <f>'Transferred to SSBG'!Y82+'Fin Edu&amp;Asset Dvlpt'!G82+'Short-Term Benefits'!Y82+'Services for Children &amp; Youth'!G82+'Pregnancy Prevention'!Y82+'Fatherhood &amp; 2-Parent Family'!Y82+'Home Visiting'!G82+'Other Nonassistance'!Y82+'Juvenile Justice Assist'!G82+'Juvenile Justice Non-assist'!G82+'Emergency Assist'!G82+'Emergency Non-Assist'!G82</f>
        <v>27763058</v>
      </c>
      <c r="H82" s="49">
        <f>'Transferred to SSBG'!Z82+'Fin Edu&amp;Asset Dvlpt'!H82+'Short-Term Benefits'!Z82+'Services for Children &amp; Youth'!H82+'Pregnancy Prevention'!Z82+'Fatherhood &amp; 2-Parent Family'!Z82+'Home Visiting'!H82+'Other Nonassistance'!Z82+'Juvenile Justice Assist'!H82+'Juvenile Justice Non-assist'!H82+'Emergency Assist'!H82+'Emergency Non-Assist'!H82</f>
        <v>29192119</v>
      </c>
    </row>
    <row r="83" spans="1:8">
      <c r="A83" s="51" t="s">
        <v>113</v>
      </c>
      <c r="B83" s="49">
        <f>'Transferred to SSBG'!T83+'Fin Edu&amp;Asset Dvlpt'!B83+'Short-Term Benefits'!T83+'Services for Children &amp; Youth'!B83+'Home Visiting'!B83+'Other Nonassistance'!T83+'AUPL (wo Foster Care)'!T84+'Pregnancy+Family'!T83</f>
        <v>1037578</v>
      </c>
      <c r="C83" s="49">
        <f>'Transferred to SSBG'!U83+'Fin Edu&amp;Asset Dvlpt'!C83+'Short-Term Benefits'!U83+'Services for Children &amp; Youth'!C83+'Home Visiting'!C83+'Other Nonassistance'!U83+'AUPL (wo Foster Care)'!U84+'Pregnancy+Family'!U83</f>
        <v>8489717</v>
      </c>
      <c r="D83" s="49">
        <f>'Transferred to SSBG'!V83+'Fin Edu&amp;Asset Dvlpt'!D83+'Short-Term Benefits'!V83+'Services for Children &amp; Youth'!D83+'Home Visiting'!D83+'Other Nonassistance'!V83+'AUPL (wo Foster Care)'!V84+'Pregnancy+Family'!V83</f>
        <v>11810320</v>
      </c>
      <c r="E83" s="49">
        <f>'Transferred to SSBG'!W83+'Fin Edu&amp;Asset Dvlpt'!E83+'Short-Term Benefits'!W83+'Services for Children &amp; Youth'!E83+'Home Visiting'!E83+'Other Nonassistance'!W83+'AUPL (wo Foster Care)'!W84+'Pregnancy+Family'!W83</f>
        <v>17156706</v>
      </c>
      <c r="F83" s="49">
        <f>'Transferred to SSBG'!X83+'Fin Edu&amp;Asset Dvlpt'!F83+'Short-Term Benefits'!X83+'Services for Children &amp; Youth'!F83+'Home Visiting'!F83+'Other Nonassistance'!X83+'AUPL (wo Foster Care)'!X84+'Pregnancy+Family'!X83</f>
        <v>19761890</v>
      </c>
      <c r="G83" s="49">
        <f>'Transferred to SSBG'!Y83+'Fin Edu&amp;Asset Dvlpt'!G83+'Short-Term Benefits'!Y83+'Services for Children &amp; Youth'!G83+'Pregnancy Prevention'!Y83+'Fatherhood &amp; 2-Parent Family'!Y83+'Home Visiting'!G83+'Other Nonassistance'!Y83+'Juvenile Justice Assist'!G83+'Juvenile Justice Non-assist'!G83+'Emergency Assist'!G83+'Emergency Non-Assist'!G83</f>
        <v>18569886</v>
      </c>
      <c r="H83" s="49">
        <f>'Transferred to SSBG'!Z83+'Fin Edu&amp;Asset Dvlpt'!H83+'Short-Term Benefits'!Z83+'Services for Children &amp; Youth'!H83+'Pregnancy Prevention'!Z83+'Fatherhood &amp; 2-Parent Family'!Z83+'Home Visiting'!H83+'Other Nonassistance'!Z83+'Juvenile Justice Assist'!H83+'Juvenile Justice Non-assist'!H83+'Emergency Assist'!H83+'Emergency Non-Assist'!H83</f>
        <v>17839859</v>
      </c>
    </row>
    <row r="84" spans="1:8">
      <c r="A84" s="51" t="s">
        <v>78</v>
      </c>
      <c r="B84" s="49">
        <f>'Transferred to SSBG'!T84+'Fin Edu&amp;Asset Dvlpt'!B84+'Short-Term Benefits'!T84+'Services for Children &amp; Youth'!B84+'Home Visiting'!B84+'Other Nonassistance'!T84+'AUPL (wo Foster Care)'!T85+'Pregnancy+Family'!T84</f>
        <v>30902034</v>
      </c>
      <c r="C84" s="49">
        <f>'Transferred to SSBG'!U84+'Fin Edu&amp;Asset Dvlpt'!C84+'Short-Term Benefits'!U84+'Services for Children &amp; Youth'!C84+'Home Visiting'!C84+'Other Nonassistance'!U84+'AUPL (wo Foster Care)'!U85+'Pregnancy+Family'!U84</f>
        <v>27717132</v>
      </c>
      <c r="D84" s="49">
        <f>'Transferred to SSBG'!V84+'Fin Edu&amp;Asset Dvlpt'!D84+'Short-Term Benefits'!V84+'Services for Children &amp; Youth'!D84+'Home Visiting'!D84+'Other Nonassistance'!V84+'AUPL (wo Foster Care)'!V85+'Pregnancy+Family'!V84</f>
        <v>28517979</v>
      </c>
      <c r="E84" s="49">
        <f>'Transferred to SSBG'!W84+'Fin Edu&amp;Asset Dvlpt'!E84+'Short-Term Benefits'!W84+'Services for Children &amp; Youth'!E84+'Home Visiting'!E84+'Other Nonassistance'!W84+'AUPL (wo Foster Care)'!W85+'Pregnancy+Family'!W84</f>
        <v>37152902</v>
      </c>
      <c r="F84" s="49">
        <f>'Transferred to SSBG'!X84+'Fin Edu&amp;Asset Dvlpt'!F84+'Short-Term Benefits'!X84+'Services for Children &amp; Youth'!F84+'Home Visiting'!F84+'Other Nonassistance'!X84+'AUPL (wo Foster Care)'!X85+'Pregnancy+Family'!X84</f>
        <v>27692045</v>
      </c>
      <c r="G84" s="49">
        <f>'Transferred to SSBG'!Y84+'Fin Edu&amp;Asset Dvlpt'!G84+'Short-Term Benefits'!Y84+'Services for Children &amp; Youth'!G84+'Pregnancy Prevention'!Y84+'Fatherhood &amp; 2-Parent Family'!Y84+'Home Visiting'!G84+'Other Nonassistance'!Y84+'Juvenile Justice Assist'!G84+'Juvenile Justice Non-assist'!G84+'Emergency Assist'!G84+'Emergency Non-Assist'!G84</f>
        <v>30373839</v>
      </c>
      <c r="H84" s="49">
        <f>'Transferred to SSBG'!Z84+'Fin Edu&amp;Asset Dvlpt'!H84+'Short-Term Benefits'!Z84+'Services for Children &amp; Youth'!H84+'Pregnancy Prevention'!Z84+'Fatherhood &amp; 2-Parent Family'!Z84+'Home Visiting'!H84+'Other Nonassistance'!Z84+'Juvenile Justice Assist'!H84+'Juvenile Justice Non-assist'!H84+'Emergency Assist'!H84+'Emergency Non-Assist'!H84</f>
        <v>25316751</v>
      </c>
    </row>
    <row r="85" spans="1:8">
      <c r="A85" s="51" t="s">
        <v>116</v>
      </c>
      <c r="B85" s="49">
        <f>'Transferred to SSBG'!T85+'Fin Edu&amp;Asset Dvlpt'!B85+'Short-Term Benefits'!T85+'Services for Children &amp; Youth'!B85+'Home Visiting'!B85+'Other Nonassistance'!T85+'AUPL (wo Foster Care)'!T86+'Pregnancy+Family'!T85</f>
        <v>45937110</v>
      </c>
      <c r="C85" s="49">
        <f>'Transferred to SSBG'!U85+'Fin Edu&amp;Asset Dvlpt'!C85+'Short-Term Benefits'!U85+'Services for Children &amp; Youth'!C85+'Home Visiting'!C85+'Other Nonassistance'!U85+'AUPL (wo Foster Care)'!U86+'Pregnancy+Family'!U85</f>
        <v>45937112</v>
      </c>
      <c r="D85" s="49">
        <f>'Transferred to SSBG'!V85+'Fin Edu&amp;Asset Dvlpt'!D85+'Short-Term Benefits'!V85+'Services for Children &amp; Youth'!D85+'Home Visiting'!D85+'Other Nonassistance'!V85+'AUPL (wo Foster Care)'!V86+'Pregnancy+Family'!V85</f>
        <v>45785519</v>
      </c>
      <c r="E85" s="49">
        <f>'Transferred to SSBG'!W85+'Fin Edu&amp;Asset Dvlpt'!E85+'Short-Term Benefits'!W85+'Services for Children &amp; Youth'!E85+'Home Visiting'!E85+'Other Nonassistance'!W85+'AUPL (wo Foster Care)'!W86+'Pregnancy+Family'!W85</f>
        <v>45785519</v>
      </c>
      <c r="F85" s="49">
        <f>'Transferred to SSBG'!X85+'Fin Edu&amp;Asset Dvlpt'!F85+'Short-Term Benefits'!X85+'Services for Children &amp; Youth'!F85+'Home Visiting'!F85+'Other Nonassistance'!X85+'AUPL (wo Foster Care)'!X86+'Pregnancy+Family'!X85</f>
        <v>45785519</v>
      </c>
      <c r="G85" s="49">
        <f>'Transferred to SSBG'!Y85+'Fin Edu&amp;Asset Dvlpt'!G85+'Short-Term Benefits'!Y85+'Services for Children &amp; Youth'!G85+'Pregnancy Prevention'!Y85+'Fatherhood &amp; 2-Parent Family'!Y85+'Home Visiting'!G85+'Other Nonassistance'!Y85+'Juvenile Justice Assist'!G85+'Juvenile Justice Non-assist'!G85+'Emergency Assist'!G85+'Emergency Non-Assist'!G85</f>
        <v>45785519</v>
      </c>
      <c r="H85" s="49">
        <f>'Transferred to SSBG'!Z85+'Fin Edu&amp;Asset Dvlpt'!H85+'Short-Term Benefits'!Z85+'Services for Children &amp; Youth'!H85+'Pregnancy Prevention'!Z85+'Fatherhood &amp; 2-Parent Family'!Z85+'Home Visiting'!H85+'Other Nonassistance'!Z85+'Juvenile Justice Assist'!H85+'Juvenile Justice Non-assist'!H85+'Emergency Assist'!H85+'Emergency Non-Assist'!H85</f>
        <v>45785519</v>
      </c>
    </row>
    <row r="86" spans="1:8">
      <c r="A86" s="51" t="s">
        <v>117</v>
      </c>
      <c r="B86" s="49">
        <f>'Transferred to SSBG'!T86+'Fin Edu&amp;Asset Dvlpt'!B86+'Short-Term Benefits'!T86+'Services for Children &amp; Youth'!B86+'Home Visiting'!B86+'Other Nonassistance'!T86+'AUPL (wo Foster Care)'!T87+'Pregnancy+Family'!T86</f>
        <v>241860917</v>
      </c>
      <c r="C86" s="49">
        <f>'Transferred to SSBG'!U86+'Fin Edu&amp;Asset Dvlpt'!C86+'Short-Term Benefits'!U86+'Services for Children &amp; Youth'!C86+'Home Visiting'!C86+'Other Nonassistance'!U86+'AUPL (wo Foster Care)'!U87+'Pregnancy+Family'!U86</f>
        <v>229887886</v>
      </c>
      <c r="D86" s="49">
        <f>'Transferred to SSBG'!V86+'Fin Edu&amp;Asset Dvlpt'!D86+'Short-Term Benefits'!V86+'Services for Children &amp; Youth'!D86+'Home Visiting'!D86+'Other Nonassistance'!V86+'AUPL (wo Foster Care)'!V87+'Pregnancy+Family'!V86</f>
        <v>208277309</v>
      </c>
      <c r="E86" s="49">
        <f>'Transferred to SSBG'!W86+'Fin Edu&amp;Asset Dvlpt'!E86+'Short-Term Benefits'!W86+'Services for Children &amp; Youth'!E86+'Home Visiting'!E86+'Other Nonassistance'!W86+'AUPL (wo Foster Care)'!W87+'Pregnancy+Family'!W86</f>
        <v>205440236</v>
      </c>
      <c r="F86" s="49">
        <f>'Transferred to SSBG'!X86+'Fin Edu&amp;Asset Dvlpt'!F86+'Short-Term Benefits'!X86+'Services for Children &amp; Youth'!F86+'Home Visiting'!F86+'Other Nonassistance'!X86+'AUPL (wo Foster Care)'!X87+'Pregnancy+Family'!X86</f>
        <v>202050068</v>
      </c>
      <c r="G86" s="49">
        <f>'Transferred to SSBG'!Y86+'Fin Edu&amp;Asset Dvlpt'!G86+'Short-Term Benefits'!Y86+'Services for Children &amp; Youth'!G86+'Pregnancy Prevention'!Y86+'Fatherhood &amp; 2-Parent Family'!Y86+'Home Visiting'!G86+'Other Nonassistance'!Y86+'Juvenile Justice Assist'!G86+'Juvenile Justice Non-assist'!G86+'Emergency Assist'!G86+'Emergency Non-Assist'!G86</f>
        <v>221742508</v>
      </c>
      <c r="H86" s="49">
        <f>'Transferred to SSBG'!Z86+'Fin Edu&amp;Asset Dvlpt'!H86+'Short-Term Benefits'!Z86+'Services for Children &amp; Youth'!H86+'Pregnancy Prevention'!Z86+'Fatherhood &amp; 2-Parent Family'!Z86+'Home Visiting'!H86+'Other Nonassistance'!Z86+'Juvenile Justice Assist'!H86+'Juvenile Justice Non-assist'!H86+'Emergency Assist'!H86+'Emergency Non-Assist'!H86</f>
        <v>199128632</v>
      </c>
    </row>
    <row r="87" spans="1:8">
      <c r="A87" s="51" t="s">
        <v>77</v>
      </c>
      <c r="B87" s="49">
        <f>'Transferred to SSBG'!T87+'Fin Edu&amp;Asset Dvlpt'!B87+'Short-Term Benefits'!T87+'Services for Children &amp; Youth'!B87+'Home Visiting'!B87+'Other Nonassistance'!T87+'AUPL (wo Foster Care)'!T88+'Pregnancy+Family'!T87</f>
        <v>46092465</v>
      </c>
      <c r="C87" s="49">
        <f>'Transferred to SSBG'!U87+'Fin Edu&amp;Asset Dvlpt'!C87+'Short-Term Benefits'!U87+'Services for Children &amp; Youth'!C87+'Home Visiting'!C87+'Other Nonassistance'!U87+'AUPL (wo Foster Care)'!U88+'Pregnancy+Family'!U87</f>
        <v>42165448</v>
      </c>
      <c r="D87" s="49">
        <f>'Transferred to SSBG'!V87+'Fin Edu&amp;Asset Dvlpt'!D87+'Short-Term Benefits'!V87+'Services for Children &amp; Youth'!D87+'Home Visiting'!D87+'Other Nonassistance'!V87+'AUPL (wo Foster Care)'!V88+'Pregnancy+Family'!V87</f>
        <v>44225570</v>
      </c>
      <c r="E87" s="49">
        <f>'Transferred to SSBG'!W87+'Fin Edu&amp;Asset Dvlpt'!E87+'Short-Term Benefits'!W87+'Services for Children &amp; Youth'!E87+'Home Visiting'!E87+'Other Nonassistance'!W87+'AUPL (wo Foster Care)'!W88+'Pregnancy+Family'!W87</f>
        <v>44187429</v>
      </c>
      <c r="F87" s="49">
        <f>'Transferred to SSBG'!X87+'Fin Edu&amp;Asset Dvlpt'!F87+'Short-Term Benefits'!X87+'Services for Children &amp; Youth'!F87+'Home Visiting'!F87+'Other Nonassistance'!X87+'AUPL (wo Foster Care)'!X88+'Pregnancy+Family'!X87</f>
        <v>46708127</v>
      </c>
      <c r="G87" s="49">
        <f>'Transferred to SSBG'!Y87+'Fin Edu&amp;Asset Dvlpt'!G87+'Short-Term Benefits'!Y87+'Services for Children &amp; Youth'!G87+'Pregnancy Prevention'!Y87+'Fatherhood &amp; 2-Parent Family'!Y87+'Home Visiting'!G87+'Other Nonassistance'!Y87+'Juvenile Justice Assist'!G87+'Juvenile Justice Non-assist'!G87+'Emergency Assist'!G87+'Emergency Non-Assist'!G87</f>
        <v>38743505</v>
      </c>
      <c r="H87" s="49">
        <f>'Transferred to SSBG'!Z87+'Fin Edu&amp;Asset Dvlpt'!H87+'Short-Term Benefits'!Z87+'Services for Children &amp; Youth'!H87+'Pregnancy Prevention'!Z87+'Fatherhood &amp; 2-Parent Family'!Z87+'Home Visiting'!H87+'Other Nonassistance'!Z87+'Juvenile Justice Assist'!H87+'Juvenile Justice Non-assist'!H87+'Emergency Assist'!H87+'Emergency Non-Assist'!H87</f>
        <v>37400447</v>
      </c>
    </row>
    <row r="88" spans="1:8">
      <c r="A88" s="51" t="s">
        <v>120</v>
      </c>
      <c r="B88" s="49">
        <f>'Transferred to SSBG'!T88+'Fin Edu&amp;Asset Dvlpt'!B88+'Short-Term Benefits'!T88+'Services for Children &amp; Youth'!B88+'Home Visiting'!B88+'Other Nonassistance'!T88+'AUPL (wo Foster Care)'!T89+'Pregnancy+Family'!T88</f>
        <v>14475541</v>
      </c>
      <c r="C88" s="49">
        <f>'Transferred to SSBG'!U88+'Fin Edu&amp;Asset Dvlpt'!C88+'Short-Term Benefits'!U88+'Services for Children &amp; Youth'!C88+'Home Visiting'!C88+'Other Nonassistance'!U88+'AUPL (wo Foster Care)'!U89+'Pregnancy+Family'!U88</f>
        <v>14935900</v>
      </c>
      <c r="D88" s="49">
        <f>'Transferred to SSBG'!V88+'Fin Edu&amp;Asset Dvlpt'!D88+'Short-Term Benefits'!V88+'Services for Children &amp; Youth'!D88+'Home Visiting'!D88+'Other Nonassistance'!V88+'AUPL (wo Foster Care)'!V89+'Pregnancy+Family'!V88</f>
        <v>9475307</v>
      </c>
      <c r="E88" s="49">
        <f>'Transferred to SSBG'!W88+'Fin Edu&amp;Asset Dvlpt'!E88+'Short-Term Benefits'!W88+'Services for Children &amp; Youth'!E88+'Home Visiting'!E88+'Other Nonassistance'!W88+'AUPL (wo Foster Care)'!W89+'Pregnancy+Family'!W88</f>
        <v>48622285</v>
      </c>
      <c r="F88" s="49">
        <f>'Transferred to SSBG'!X88+'Fin Edu&amp;Asset Dvlpt'!F88+'Short-Term Benefits'!X88+'Services for Children &amp; Youth'!F88+'Home Visiting'!F88+'Other Nonassistance'!X88+'AUPL (wo Foster Care)'!X89+'Pregnancy+Family'!X88</f>
        <v>26326311</v>
      </c>
      <c r="G88" s="49">
        <f>'Transferred to SSBG'!Y88+'Fin Edu&amp;Asset Dvlpt'!G88+'Short-Term Benefits'!Y88+'Services for Children &amp; Youth'!G88+'Pregnancy Prevention'!Y88+'Fatherhood &amp; 2-Parent Family'!Y88+'Home Visiting'!G88+'Other Nonassistance'!Y88+'Juvenile Justice Assist'!G88+'Juvenile Justice Non-assist'!G88+'Emergency Assist'!G88+'Emergency Non-Assist'!G88</f>
        <v>15387010</v>
      </c>
      <c r="H88" s="49">
        <f>'Transferred to SSBG'!Z88+'Fin Edu&amp;Asset Dvlpt'!H88+'Short-Term Benefits'!Z88+'Services for Children &amp; Youth'!H88+'Pregnancy Prevention'!Z88+'Fatherhood &amp; 2-Parent Family'!Z88+'Home Visiting'!H88+'Other Nonassistance'!Z88+'Juvenile Justice Assist'!H88+'Juvenile Justice Non-assist'!H88+'Emergency Assist'!H88+'Emergency Non-Assist'!H88</f>
        <v>10015528</v>
      </c>
    </row>
    <row r="89" spans="1:8">
      <c r="A89" s="51" t="s">
        <v>122</v>
      </c>
      <c r="B89" s="49">
        <f>'Transferred to SSBG'!T89+'Fin Edu&amp;Asset Dvlpt'!B89+'Short-Term Benefits'!T89+'Services for Children &amp; Youth'!B89+'Home Visiting'!B89+'Other Nonassistance'!T89+'AUPL (wo Foster Care)'!T90+'Pregnancy+Family'!T89</f>
        <v>183349223</v>
      </c>
      <c r="C89" s="49">
        <f>'Transferred to SSBG'!U89+'Fin Edu&amp;Asset Dvlpt'!C89+'Short-Term Benefits'!U89+'Services for Children &amp; Youth'!C89+'Home Visiting'!C89+'Other Nonassistance'!U89+'AUPL (wo Foster Care)'!U90+'Pregnancy+Family'!U89</f>
        <v>66335250</v>
      </c>
      <c r="D89" s="49">
        <f>'Transferred to SSBG'!V89+'Fin Edu&amp;Asset Dvlpt'!D89+'Short-Term Benefits'!V89+'Services for Children &amp; Youth'!D89+'Home Visiting'!D89+'Other Nonassistance'!V89+'AUPL (wo Foster Care)'!V90+'Pregnancy+Family'!V89</f>
        <v>41455131</v>
      </c>
      <c r="E89" s="49">
        <f>'Transferred to SSBG'!W89+'Fin Edu&amp;Asset Dvlpt'!E89+'Short-Term Benefits'!W89+'Services for Children &amp; Youth'!E89+'Home Visiting'!E89+'Other Nonassistance'!W89+'AUPL (wo Foster Care)'!W90+'Pregnancy+Family'!W89</f>
        <v>18107892</v>
      </c>
      <c r="F89" s="49">
        <f>'Transferred to SSBG'!X89+'Fin Edu&amp;Asset Dvlpt'!F89+'Short-Term Benefits'!X89+'Services for Children &amp; Youth'!F89+'Home Visiting'!F89+'Other Nonassistance'!X89+'AUPL (wo Foster Care)'!X90+'Pregnancy+Family'!X89</f>
        <v>25354284</v>
      </c>
      <c r="G89" s="49">
        <f>'Transferred to SSBG'!Y89+'Fin Edu&amp;Asset Dvlpt'!G89+'Short-Term Benefits'!Y89+'Services for Children &amp; Youth'!G89+'Pregnancy Prevention'!Y89+'Fatherhood &amp; 2-Parent Family'!Y89+'Home Visiting'!G89+'Other Nonassistance'!Y89+'Juvenile Justice Assist'!G89+'Juvenile Justice Non-assist'!G89+'Emergency Assist'!G89+'Emergency Non-Assist'!G89</f>
        <v>24690340</v>
      </c>
      <c r="H89" s="49">
        <f>'Transferred to SSBG'!Z89+'Fin Edu&amp;Asset Dvlpt'!H89+'Short-Term Benefits'!Z89+'Services for Children &amp; Youth'!H89+'Pregnancy Prevention'!Z89+'Fatherhood &amp; 2-Parent Family'!Z89+'Home Visiting'!H89+'Other Nonassistance'!Z89+'Juvenile Justice Assist'!H89+'Juvenile Justice Non-assist'!H89+'Emergency Assist'!H89+'Emergency Non-Assist'!H89</f>
        <v>22798031</v>
      </c>
    </row>
    <row r="90" spans="1:8">
      <c r="A90" s="51" t="s">
        <v>124</v>
      </c>
      <c r="B90" s="49">
        <f>'Transferred to SSBG'!T90+'Fin Edu&amp;Asset Dvlpt'!B90+'Short-Term Benefits'!T90+'Services for Children &amp; Youth'!B90+'Home Visiting'!B90+'Other Nonassistance'!T90+'AUPL (wo Foster Care)'!T91+'Pregnancy+Family'!T90</f>
        <v>6205766</v>
      </c>
      <c r="C90" s="49">
        <f>'Transferred to SSBG'!U90+'Fin Edu&amp;Asset Dvlpt'!C90+'Short-Term Benefits'!U90+'Services for Children &amp; Youth'!C90+'Home Visiting'!C90+'Other Nonassistance'!U90+'AUPL (wo Foster Care)'!U91+'Pregnancy+Family'!U90</f>
        <v>6615784</v>
      </c>
      <c r="D90" s="49">
        <f>'Transferred to SSBG'!V90+'Fin Edu&amp;Asset Dvlpt'!D90+'Short-Term Benefits'!V90+'Services for Children &amp; Youth'!D90+'Home Visiting'!D90+'Other Nonassistance'!V90+'AUPL (wo Foster Care)'!V91+'Pregnancy+Family'!V90</f>
        <v>5011063</v>
      </c>
      <c r="E90" s="49">
        <f>'Transferred to SSBG'!W90+'Fin Edu&amp;Asset Dvlpt'!E90+'Short-Term Benefits'!W90+'Services for Children &amp; Youth'!E90+'Home Visiting'!E90+'Other Nonassistance'!W90+'AUPL (wo Foster Care)'!W91+'Pregnancy+Family'!W90</f>
        <v>5674161</v>
      </c>
      <c r="F90" s="49">
        <f>'Transferred to SSBG'!X90+'Fin Edu&amp;Asset Dvlpt'!F90+'Short-Term Benefits'!X90+'Services for Children &amp; Youth'!F90+'Home Visiting'!F90+'Other Nonassistance'!X90+'AUPL (wo Foster Care)'!X91+'Pregnancy+Family'!X90</f>
        <v>4895504</v>
      </c>
      <c r="G90" s="49">
        <f>'Transferred to SSBG'!Y90+'Fin Edu&amp;Asset Dvlpt'!G90+'Short-Term Benefits'!Y90+'Services for Children &amp; Youth'!G90+'Pregnancy Prevention'!Y90+'Fatherhood &amp; 2-Parent Family'!Y90+'Home Visiting'!G90+'Other Nonassistance'!Y90+'Juvenile Justice Assist'!G90+'Juvenile Justice Non-assist'!G90+'Emergency Assist'!G90+'Emergency Non-Assist'!G90</f>
        <v>3793425</v>
      </c>
      <c r="H90" s="49">
        <f>'Transferred to SSBG'!Z90+'Fin Edu&amp;Asset Dvlpt'!H90+'Short-Term Benefits'!Z90+'Services for Children &amp; Youth'!H90+'Pregnancy Prevention'!Z90+'Fatherhood &amp; 2-Parent Family'!Z90+'Home Visiting'!H90+'Other Nonassistance'!Z90+'Juvenile Justice Assist'!H90+'Juvenile Justice Non-assist'!H90+'Emergency Assist'!H90+'Emergency Non-Assist'!H90</f>
        <v>2765192</v>
      </c>
    </row>
    <row r="91" spans="1:8">
      <c r="A91" s="51" t="s">
        <v>126</v>
      </c>
      <c r="B91" s="49">
        <f>'Transferred to SSBG'!T91+'Fin Edu&amp;Asset Dvlpt'!B91+'Short-Term Benefits'!T91+'Services for Children &amp; Youth'!B91+'Home Visiting'!B91+'Other Nonassistance'!T91+'AUPL (wo Foster Care)'!T92+'Pregnancy+Family'!T91</f>
        <v>0</v>
      </c>
      <c r="C91" s="49">
        <f>'Transferred to SSBG'!U91+'Fin Edu&amp;Asset Dvlpt'!C91+'Short-Term Benefits'!U91+'Services for Children &amp; Youth'!C91+'Home Visiting'!C91+'Other Nonassistance'!U91+'AUPL (wo Foster Care)'!U92+'Pregnancy+Family'!U91</f>
        <v>0</v>
      </c>
      <c r="D91" s="49">
        <f>'Transferred to SSBG'!V91+'Fin Edu&amp;Asset Dvlpt'!D91+'Short-Term Benefits'!V91+'Services for Children &amp; Youth'!D91+'Home Visiting'!D91+'Other Nonassistance'!V91+'AUPL (wo Foster Care)'!V92+'Pregnancy+Family'!V91</f>
        <v>0</v>
      </c>
      <c r="E91" s="49">
        <f>'Transferred to SSBG'!W91+'Fin Edu&amp;Asset Dvlpt'!E91+'Short-Term Benefits'!W91+'Services for Children &amp; Youth'!E91+'Home Visiting'!E91+'Other Nonassistance'!W91+'AUPL (wo Foster Care)'!W92+'Pregnancy+Family'!W91</f>
        <v>428383</v>
      </c>
      <c r="F91" s="49">
        <f>'Transferred to SSBG'!X91+'Fin Edu&amp;Asset Dvlpt'!F91+'Short-Term Benefits'!X91+'Services for Children &amp; Youth'!F91+'Home Visiting'!F91+'Other Nonassistance'!X91+'AUPL (wo Foster Care)'!X92+'Pregnancy+Family'!X91</f>
        <v>428383</v>
      </c>
      <c r="G91" s="49">
        <f>'Transferred to SSBG'!Y91+'Fin Edu&amp;Asset Dvlpt'!G91+'Short-Term Benefits'!Y91+'Services for Children &amp; Youth'!G91+'Pregnancy Prevention'!Y91+'Fatherhood &amp; 2-Parent Family'!Y91+'Home Visiting'!G91+'Other Nonassistance'!Y91+'Juvenile Justice Assist'!G91+'Juvenile Justice Non-assist'!G91+'Emergency Assist'!G91+'Emergency Non-Assist'!G91</f>
        <v>2932100</v>
      </c>
      <c r="H91" s="49">
        <f>'Transferred to SSBG'!Z91+'Fin Edu&amp;Asset Dvlpt'!H91+'Short-Term Benefits'!Z91+'Services for Children &amp; Youth'!H91+'Pregnancy Prevention'!Z91+'Fatherhood &amp; 2-Parent Family'!Z91+'Home Visiting'!H91+'Other Nonassistance'!Z91+'Juvenile Justice Assist'!H91+'Juvenile Justice Non-assist'!H91+'Emergency Assist'!H91+'Emergency Non-Assist'!H91</f>
        <v>2463450.65</v>
      </c>
    </row>
    <row r="92" spans="1:8">
      <c r="A92" s="51" t="s">
        <v>127</v>
      </c>
      <c r="B92" s="49">
        <f>'Transferred to SSBG'!T92+'Fin Edu&amp;Asset Dvlpt'!B92+'Short-Term Benefits'!T92+'Services for Children &amp; Youth'!B92+'Home Visiting'!B92+'Other Nonassistance'!T92+'AUPL (wo Foster Care)'!T93+'Pregnancy+Family'!T92</f>
        <v>5922991</v>
      </c>
      <c r="C92" s="49">
        <f>'Transferred to SSBG'!U92+'Fin Edu&amp;Asset Dvlpt'!C92+'Short-Term Benefits'!U92+'Services for Children &amp; Youth'!C92+'Home Visiting'!C92+'Other Nonassistance'!U92+'AUPL (wo Foster Care)'!U93+'Pregnancy+Family'!U92</f>
        <v>11734346</v>
      </c>
      <c r="D92" s="49">
        <f>'Transferred to SSBG'!V92+'Fin Edu&amp;Asset Dvlpt'!D92+'Short-Term Benefits'!V92+'Services for Children &amp; Youth'!D92+'Home Visiting'!D92+'Other Nonassistance'!V92+'AUPL (wo Foster Care)'!V93+'Pregnancy+Family'!V92</f>
        <v>2153188</v>
      </c>
      <c r="E92" s="49">
        <f>'Transferred to SSBG'!W92+'Fin Edu&amp;Asset Dvlpt'!E92+'Short-Term Benefits'!W92+'Services for Children &amp; Youth'!E92+'Home Visiting'!E92+'Other Nonassistance'!W92+'AUPL (wo Foster Care)'!W93+'Pregnancy+Family'!W92</f>
        <v>99101</v>
      </c>
      <c r="F92" s="49">
        <f>'Transferred to SSBG'!X92+'Fin Edu&amp;Asset Dvlpt'!F92+'Short-Term Benefits'!X92+'Services for Children &amp; Youth'!F92+'Home Visiting'!F92+'Other Nonassistance'!X92+'AUPL (wo Foster Care)'!X93+'Pregnancy+Family'!X92</f>
        <v>168951</v>
      </c>
      <c r="G92" s="49">
        <f>'Transferred to SSBG'!Y92+'Fin Edu&amp;Asset Dvlpt'!G92+'Short-Term Benefits'!Y92+'Services for Children &amp; Youth'!G92+'Pregnancy Prevention'!Y92+'Fatherhood &amp; 2-Parent Family'!Y92+'Home Visiting'!G92+'Other Nonassistance'!Y92+'Juvenile Justice Assist'!G92+'Juvenile Justice Non-assist'!G92+'Emergency Assist'!G92+'Emergency Non-Assist'!G92</f>
        <v>98863</v>
      </c>
      <c r="H92" s="49">
        <f>'Transferred to SSBG'!Z92+'Fin Edu&amp;Asset Dvlpt'!H92+'Short-Term Benefits'!Z92+'Services for Children &amp; Youth'!H92+'Pregnancy Prevention'!Z92+'Fatherhood &amp; 2-Parent Family'!Z92+'Home Visiting'!H92+'Other Nonassistance'!Z92+'Juvenile Justice Assist'!H92+'Juvenile Justice Non-assist'!H92+'Emergency Assist'!H92+'Emergency Non-Assist'!H92</f>
        <v>147055</v>
      </c>
    </row>
    <row r="93" spans="1:8">
      <c r="A93" s="51" t="s">
        <v>128</v>
      </c>
      <c r="B93" s="49">
        <f>'Transferred to SSBG'!T93+'Fin Edu&amp;Asset Dvlpt'!B93+'Short-Term Benefits'!T93+'Services for Children &amp; Youth'!B93+'Home Visiting'!B93+'Other Nonassistance'!T93+'AUPL (wo Foster Care)'!T94+'Pregnancy+Family'!T93</f>
        <v>4797594</v>
      </c>
      <c r="C93" s="49">
        <f>'Transferred to SSBG'!U93+'Fin Edu&amp;Asset Dvlpt'!C93+'Short-Term Benefits'!U93+'Services for Children &amp; Youth'!C93+'Home Visiting'!C93+'Other Nonassistance'!U93+'AUPL (wo Foster Care)'!U94+'Pregnancy+Family'!U93</f>
        <v>2209805</v>
      </c>
      <c r="D93" s="49">
        <f>'Transferred to SSBG'!V93+'Fin Edu&amp;Asset Dvlpt'!D93+'Short-Term Benefits'!V93+'Services for Children &amp; Youth'!D93+'Home Visiting'!D93+'Other Nonassistance'!V93+'AUPL (wo Foster Care)'!V94+'Pregnancy+Family'!V93</f>
        <v>8056687</v>
      </c>
      <c r="E93" s="49">
        <f>'Transferred to SSBG'!W93+'Fin Edu&amp;Asset Dvlpt'!E93+'Short-Term Benefits'!W93+'Services for Children &amp; Youth'!E93+'Home Visiting'!E93+'Other Nonassistance'!W93+'AUPL (wo Foster Care)'!W94+'Pregnancy+Family'!W93</f>
        <v>9162277</v>
      </c>
      <c r="F93" s="49">
        <f>'Transferred to SSBG'!X93+'Fin Edu&amp;Asset Dvlpt'!F93+'Short-Term Benefits'!X93+'Services for Children &amp; Youth'!F93+'Home Visiting'!F93+'Other Nonassistance'!X93+'AUPL (wo Foster Care)'!X94+'Pregnancy+Family'!X93</f>
        <v>9505709</v>
      </c>
      <c r="G93" s="49">
        <f>'Transferred to SSBG'!Y93+'Fin Edu&amp;Asset Dvlpt'!G93+'Short-Term Benefits'!Y93+'Services for Children &amp; Youth'!G93+'Pregnancy Prevention'!Y93+'Fatherhood &amp; 2-Parent Family'!Y93+'Home Visiting'!G93+'Other Nonassistance'!Y93+'Juvenile Justice Assist'!G93+'Juvenile Justice Non-assist'!G93+'Emergency Assist'!G93+'Emergency Non-Assist'!G93</f>
        <v>5265658</v>
      </c>
      <c r="H93" s="49">
        <f>'Transferred to SSBG'!Z93+'Fin Edu&amp;Asset Dvlpt'!H93+'Short-Term Benefits'!Z93+'Services for Children &amp; Youth'!H93+'Pregnancy Prevention'!Z93+'Fatherhood &amp; 2-Parent Family'!Z93+'Home Visiting'!H93+'Other Nonassistance'!Z93+'Juvenile Justice Assist'!H93+'Juvenile Justice Non-assist'!H93+'Emergency Assist'!H93+'Emergency Non-Assist'!H93</f>
        <v>5283868.38</v>
      </c>
    </row>
    <row r="94" spans="1:8">
      <c r="A94" s="51" t="s">
        <v>130</v>
      </c>
      <c r="B94" s="49">
        <f>'Transferred to SSBG'!T94+'Fin Edu&amp;Asset Dvlpt'!B94+'Short-Term Benefits'!T94+'Services for Children &amp; Youth'!B94+'Home Visiting'!B94+'Other Nonassistance'!T94+'AUPL (wo Foster Care)'!T95+'Pregnancy+Family'!T94</f>
        <v>47642309</v>
      </c>
      <c r="C94" s="49">
        <f>'Transferred to SSBG'!U94+'Fin Edu&amp;Asset Dvlpt'!C94+'Short-Term Benefits'!U94+'Services for Children &amp; Youth'!C94+'Home Visiting'!C94+'Other Nonassistance'!U94+'AUPL (wo Foster Care)'!U95+'Pregnancy+Family'!U94</f>
        <v>47723450</v>
      </c>
      <c r="D94" s="49">
        <f>'Transferred to SSBG'!V94+'Fin Edu&amp;Asset Dvlpt'!D94+'Short-Term Benefits'!V94+'Services for Children &amp; Youth'!D94+'Home Visiting'!D94+'Other Nonassistance'!V94+'AUPL (wo Foster Care)'!V95+'Pregnancy+Family'!V94</f>
        <v>43398450</v>
      </c>
      <c r="E94" s="49">
        <f>'Transferred to SSBG'!W94+'Fin Edu&amp;Asset Dvlpt'!E94+'Short-Term Benefits'!W94+'Services for Children &amp; Youth'!E94+'Home Visiting'!E94+'Other Nonassistance'!W94+'AUPL (wo Foster Care)'!W95+'Pregnancy+Family'!W94</f>
        <v>50033272</v>
      </c>
      <c r="F94" s="49">
        <f>'Transferred to SSBG'!X94+'Fin Edu&amp;Asset Dvlpt'!F94+'Short-Term Benefits'!X94+'Services for Children &amp; Youth'!F94+'Home Visiting'!F94+'Other Nonassistance'!X94+'AUPL (wo Foster Care)'!X95+'Pregnancy+Family'!X94</f>
        <v>46452161</v>
      </c>
      <c r="G94" s="49">
        <f>'Transferred to SSBG'!Y94+'Fin Edu&amp;Asset Dvlpt'!G94+'Short-Term Benefits'!Y94+'Services for Children &amp; Youth'!G94+'Pregnancy Prevention'!Y94+'Fatherhood &amp; 2-Parent Family'!Y94+'Home Visiting'!G94+'Other Nonassistance'!Y94+'Juvenile Justice Assist'!G94+'Juvenile Justice Non-assist'!G94+'Emergency Assist'!G94+'Emergency Non-Assist'!G94</f>
        <v>45933684</v>
      </c>
      <c r="H94" s="49">
        <f>'Transferred to SSBG'!Z94+'Fin Edu&amp;Asset Dvlpt'!H94+'Short-Term Benefits'!Z94+'Services for Children &amp; Youth'!H94+'Pregnancy Prevention'!Z94+'Fatherhood &amp; 2-Parent Family'!Z94+'Home Visiting'!H94+'Other Nonassistance'!Z94+'Juvenile Justice Assist'!H94+'Juvenile Justice Non-assist'!H94+'Emergency Assist'!H94+'Emergency Non-Assist'!H94</f>
        <v>42334784</v>
      </c>
    </row>
    <row r="95" spans="1:8">
      <c r="A95" s="51" t="s">
        <v>131</v>
      </c>
      <c r="B95" s="49">
        <f>'Transferred to SSBG'!T95+'Fin Edu&amp;Asset Dvlpt'!B95+'Short-Term Benefits'!T95+'Services for Children &amp; Youth'!B95+'Home Visiting'!B95+'Other Nonassistance'!T95+'AUPL (wo Foster Care)'!T96+'Pregnancy+Family'!T95</f>
        <v>2000000</v>
      </c>
      <c r="C95" s="49">
        <f>'Transferred to SSBG'!U95+'Fin Edu&amp;Asset Dvlpt'!C95+'Short-Term Benefits'!U95+'Services for Children &amp; Youth'!C95+'Home Visiting'!C95+'Other Nonassistance'!U95+'AUPL (wo Foster Care)'!U96+'Pregnancy+Family'!U95</f>
        <v>4500000</v>
      </c>
      <c r="D95" s="49">
        <f>'Transferred to SSBG'!V95+'Fin Edu&amp;Asset Dvlpt'!D95+'Short-Term Benefits'!V95+'Services for Children &amp; Youth'!D95+'Home Visiting'!D95+'Other Nonassistance'!V95+'AUPL (wo Foster Care)'!V96+'Pregnancy+Family'!V95</f>
        <v>5000000</v>
      </c>
      <c r="E95" s="49">
        <f>'Transferred to SSBG'!W95+'Fin Edu&amp;Asset Dvlpt'!E95+'Short-Term Benefits'!W95+'Services for Children &amp; Youth'!E95+'Home Visiting'!E95+'Other Nonassistance'!W95+'AUPL (wo Foster Care)'!W96+'Pregnancy+Family'!W95</f>
        <v>5000000</v>
      </c>
      <c r="F95" s="49">
        <f>'Transferred to SSBG'!X95+'Fin Edu&amp;Asset Dvlpt'!F95+'Short-Term Benefits'!X95+'Services for Children &amp; Youth'!F95+'Home Visiting'!F95+'Other Nonassistance'!X95+'AUPL (wo Foster Care)'!X96+'Pregnancy+Family'!X95</f>
        <v>8500000</v>
      </c>
      <c r="G95" s="49">
        <f>'Transferred to SSBG'!Y95+'Fin Edu&amp;Asset Dvlpt'!G95+'Short-Term Benefits'!Y95+'Services for Children &amp; Youth'!G95+'Pregnancy Prevention'!Y95+'Fatherhood &amp; 2-Parent Family'!Y95+'Home Visiting'!G95+'Other Nonassistance'!Y95+'Juvenile Justice Assist'!G95+'Juvenile Justice Non-assist'!G95+'Emergency Assist'!G95+'Emergency Non-Assist'!G95</f>
        <v>5383556</v>
      </c>
      <c r="H95" s="49">
        <f>'Transferred to SSBG'!Z95+'Fin Edu&amp;Asset Dvlpt'!H95+'Short-Term Benefits'!Z95+'Services for Children &amp; Youth'!H95+'Pregnancy Prevention'!Z95+'Fatherhood &amp; 2-Parent Family'!Z95+'Home Visiting'!H95+'Other Nonassistance'!Z95+'Juvenile Justice Assist'!H95+'Juvenile Justice Non-assist'!H95+'Emergency Assist'!H95+'Emergency Non-Assist'!H95</f>
        <v>4718242.6399999997</v>
      </c>
    </row>
    <row r="96" spans="1:8">
      <c r="A96" s="51" t="s">
        <v>132</v>
      </c>
      <c r="B96" s="49">
        <f>'Transferred to SSBG'!T96+'Fin Edu&amp;Asset Dvlpt'!B96+'Short-Term Benefits'!T96+'Services for Children &amp; Youth'!B96+'Home Visiting'!B96+'Other Nonassistance'!T96+'AUPL (wo Foster Care)'!T97+'Pregnancy+Family'!T96</f>
        <v>436723507</v>
      </c>
      <c r="C96" s="49">
        <f>'Transferred to SSBG'!U96+'Fin Edu&amp;Asset Dvlpt'!C96+'Short-Term Benefits'!U96+'Services for Children &amp; Youth'!C96+'Home Visiting'!C96+'Other Nonassistance'!U96+'AUPL (wo Foster Care)'!U97+'Pregnancy+Family'!U96</f>
        <v>410594013</v>
      </c>
      <c r="D96" s="49">
        <f>'Transferred to SSBG'!V96+'Fin Edu&amp;Asset Dvlpt'!D96+'Short-Term Benefits'!V96+'Services for Children &amp; Youth'!D96+'Home Visiting'!D96+'Other Nonassistance'!V96+'AUPL (wo Foster Care)'!V97+'Pregnancy+Family'!V96</f>
        <v>419032639</v>
      </c>
      <c r="E96" s="49">
        <f>'Transferred to SSBG'!W96+'Fin Edu&amp;Asset Dvlpt'!E96+'Short-Term Benefits'!W96+'Services for Children &amp; Youth'!E96+'Home Visiting'!E96+'Other Nonassistance'!W96+'AUPL (wo Foster Care)'!W97+'Pregnancy+Family'!W96</f>
        <v>486167978</v>
      </c>
      <c r="F96" s="49">
        <f>'Transferred to SSBG'!X96+'Fin Edu&amp;Asset Dvlpt'!F96+'Short-Term Benefits'!X96+'Services for Children &amp; Youth'!F96+'Home Visiting'!F96+'Other Nonassistance'!X96+'AUPL (wo Foster Care)'!X97+'Pregnancy+Family'!X96</f>
        <v>450400759</v>
      </c>
      <c r="G96" s="49">
        <f>'Transferred to SSBG'!Y96+'Fin Edu&amp;Asset Dvlpt'!G96+'Short-Term Benefits'!Y96+'Services for Children &amp; Youth'!G96+'Pregnancy Prevention'!Y96+'Fatherhood &amp; 2-Parent Family'!Y96+'Home Visiting'!G96+'Other Nonassistance'!Y96+'Juvenile Justice Assist'!G96+'Juvenile Justice Non-assist'!G96+'Emergency Assist'!G96+'Emergency Non-Assist'!G96</f>
        <v>405047486</v>
      </c>
      <c r="H96" s="49">
        <f>'Transferred to SSBG'!Z96+'Fin Edu&amp;Asset Dvlpt'!H96+'Short-Term Benefits'!Z96+'Services for Children &amp; Youth'!H96+'Pregnancy Prevention'!Z96+'Fatherhood &amp; 2-Parent Family'!Z96+'Home Visiting'!H96+'Other Nonassistance'!Z96+'Juvenile Justice Assist'!H96+'Juvenile Justice Non-assist'!H96+'Emergency Assist'!H96+'Emergency Non-Assist'!H96</f>
        <v>394632065</v>
      </c>
    </row>
    <row r="97" spans="1:8">
      <c r="A97" s="51" t="s">
        <v>75</v>
      </c>
      <c r="B97" s="49">
        <f>'Transferred to SSBG'!T97+'Fin Edu&amp;Asset Dvlpt'!B97+'Short-Term Benefits'!T97+'Services for Children &amp; Youth'!B97+'Home Visiting'!B97+'Other Nonassistance'!T97+'AUPL (wo Foster Care)'!T98+'Pregnancy+Family'!T97</f>
        <v>16241798</v>
      </c>
      <c r="C97" s="49">
        <f>'Transferred to SSBG'!U97+'Fin Edu&amp;Asset Dvlpt'!C97+'Short-Term Benefits'!U97+'Services for Children &amp; Youth'!C97+'Home Visiting'!C97+'Other Nonassistance'!U97+'AUPL (wo Foster Care)'!U98+'Pregnancy+Family'!U97</f>
        <v>10268607</v>
      </c>
      <c r="D97" s="49">
        <f>'Transferred to SSBG'!V97+'Fin Edu&amp;Asset Dvlpt'!D97+'Short-Term Benefits'!V97+'Services for Children &amp; Youth'!D97+'Home Visiting'!D97+'Other Nonassistance'!V97+'AUPL (wo Foster Care)'!V98+'Pregnancy+Family'!V97</f>
        <v>18047632</v>
      </c>
      <c r="E97" s="49">
        <f>'Transferred to SSBG'!W97+'Fin Edu&amp;Asset Dvlpt'!E97+'Short-Term Benefits'!W97+'Services for Children &amp; Youth'!E97+'Home Visiting'!E97+'Other Nonassistance'!W97+'AUPL (wo Foster Care)'!W98+'Pregnancy+Family'!W97</f>
        <v>16673658</v>
      </c>
      <c r="F97" s="49">
        <f>'Transferred to SSBG'!X97+'Fin Edu&amp;Asset Dvlpt'!F97+'Short-Term Benefits'!X97+'Services for Children &amp; Youth'!F97+'Home Visiting'!F97+'Other Nonassistance'!X97+'AUPL (wo Foster Care)'!X98+'Pregnancy+Family'!X97</f>
        <v>28029189</v>
      </c>
      <c r="G97" s="49">
        <f>'Transferred to SSBG'!Y97+'Fin Edu&amp;Asset Dvlpt'!G97+'Short-Term Benefits'!Y97+'Services for Children &amp; Youth'!G97+'Pregnancy Prevention'!Y97+'Fatherhood &amp; 2-Parent Family'!Y97+'Home Visiting'!G97+'Other Nonassistance'!Y97+'Juvenile Justice Assist'!G97+'Juvenile Justice Non-assist'!G97+'Emergency Assist'!G97+'Emergency Non-Assist'!G97</f>
        <v>22728596</v>
      </c>
      <c r="H97" s="49">
        <f>'Transferred to SSBG'!Z97+'Fin Edu&amp;Asset Dvlpt'!H97+'Short-Term Benefits'!Z97+'Services for Children &amp; Youth'!H97+'Pregnancy Prevention'!Z97+'Fatherhood &amp; 2-Parent Family'!Z97+'Home Visiting'!H97+'Other Nonassistance'!Z97+'Juvenile Justice Assist'!H97+'Juvenile Justice Non-assist'!H97+'Emergency Assist'!H97+'Emergency Non-Assist'!H97</f>
        <v>28475318</v>
      </c>
    </row>
    <row r="98" spans="1:8">
      <c r="A98" s="51" t="s">
        <v>133</v>
      </c>
      <c r="B98" s="49">
        <f>'Transferred to SSBG'!T98+'Fin Edu&amp;Asset Dvlpt'!B98+'Short-Term Benefits'!T98+'Services for Children &amp; Youth'!B98+'Home Visiting'!B98+'Other Nonassistance'!T98+'AUPL (wo Foster Care)'!T99+'Pregnancy+Family'!T98</f>
        <v>271957</v>
      </c>
      <c r="C98" s="49">
        <f>'Transferred to SSBG'!U98+'Fin Edu&amp;Asset Dvlpt'!C98+'Short-Term Benefits'!U98+'Services for Children &amp; Youth'!C98+'Home Visiting'!C98+'Other Nonassistance'!U98+'AUPL (wo Foster Care)'!U99+'Pregnancy+Family'!U98</f>
        <v>239205</v>
      </c>
      <c r="D98" s="49">
        <f>'Transferred to SSBG'!V98+'Fin Edu&amp;Asset Dvlpt'!D98+'Short-Term Benefits'!V98+'Services for Children &amp; Youth'!D98+'Home Visiting'!D98+'Other Nonassistance'!V98+'AUPL (wo Foster Care)'!V99+'Pregnancy+Family'!V98</f>
        <v>256756</v>
      </c>
      <c r="E98" s="49">
        <f>'Transferred to SSBG'!W98+'Fin Edu&amp;Asset Dvlpt'!E98+'Short-Term Benefits'!W98+'Services for Children &amp; Youth'!E98+'Home Visiting'!E98+'Other Nonassistance'!W98+'AUPL (wo Foster Care)'!W99+'Pregnancy+Family'!W98</f>
        <v>263657</v>
      </c>
      <c r="F98" s="49">
        <f>'Transferred to SSBG'!X98+'Fin Edu&amp;Asset Dvlpt'!F98+'Short-Term Benefits'!X98+'Services for Children &amp; Youth'!F98+'Home Visiting'!F98+'Other Nonassistance'!X98+'AUPL (wo Foster Care)'!X99+'Pregnancy+Family'!X98</f>
        <v>255368</v>
      </c>
      <c r="G98" s="49">
        <f>'Transferred to SSBG'!Y98+'Fin Edu&amp;Asset Dvlpt'!G98+'Short-Term Benefits'!Y98+'Services for Children &amp; Youth'!G98+'Pregnancy Prevention'!Y98+'Fatherhood &amp; 2-Parent Family'!Y98+'Home Visiting'!G98+'Other Nonassistance'!Y98+'Juvenile Justice Assist'!G98+'Juvenile Justice Non-assist'!G98+'Emergency Assist'!G98+'Emergency Non-Assist'!G98</f>
        <v>295618</v>
      </c>
      <c r="H98" s="49">
        <f>'Transferred to SSBG'!Z98+'Fin Edu&amp;Asset Dvlpt'!H98+'Short-Term Benefits'!Z98+'Services for Children &amp; Youth'!H98+'Pregnancy Prevention'!Z98+'Fatherhood &amp; 2-Parent Family'!Z98+'Home Visiting'!H98+'Other Nonassistance'!Z98+'Juvenile Justice Assist'!H98+'Juvenile Justice Non-assist'!H98+'Emergency Assist'!H98+'Emergency Non-Assist'!H98</f>
        <v>262585</v>
      </c>
    </row>
    <row r="99" spans="1:8">
      <c r="A99" s="51" t="s">
        <v>134</v>
      </c>
      <c r="B99" s="49">
        <f>'Transferred to SSBG'!T99+'Fin Edu&amp;Asset Dvlpt'!B99+'Short-Term Benefits'!T99+'Services for Children &amp; Youth'!B99+'Home Visiting'!B99+'Other Nonassistance'!T99+'AUPL (wo Foster Care)'!T100+'Pregnancy+Family'!T99</f>
        <v>84593880</v>
      </c>
      <c r="C99" s="49">
        <f>'Transferred to SSBG'!U99+'Fin Edu&amp;Asset Dvlpt'!C99+'Short-Term Benefits'!U99+'Services for Children &amp; Youth'!C99+'Home Visiting'!C99+'Other Nonassistance'!U99+'AUPL (wo Foster Care)'!U100+'Pregnancy+Family'!U99</f>
        <v>85909133</v>
      </c>
      <c r="D99" s="49">
        <f>'Transferred to SSBG'!V99+'Fin Edu&amp;Asset Dvlpt'!D99+'Short-Term Benefits'!V99+'Services for Children &amp; Youth'!D99+'Home Visiting'!D99+'Other Nonassistance'!V99+'AUPL (wo Foster Care)'!V100+'Pregnancy+Family'!V99</f>
        <v>83902083</v>
      </c>
      <c r="E99" s="49">
        <f>'Transferred to SSBG'!W99+'Fin Edu&amp;Asset Dvlpt'!E99+'Short-Term Benefits'!W99+'Services for Children &amp; Youth'!E99+'Home Visiting'!E99+'Other Nonassistance'!W99+'AUPL (wo Foster Care)'!W100+'Pregnancy+Family'!W99</f>
        <v>90261764</v>
      </c>
      <c r="F99" s="49">
        <f>'Transferred to SSBG'!X99+'Fin Edu&amp;Asset Dvlpt'!F99+'Short-Term Benefits'!X99+'Services for Children &amp; Youth'!F99+'Home Visiting'!F99+'Other Nonassistance'!X99+'AUPL (wo Foster Care)'!X100+'Pregnancy+Family'!X99</f>
        <v>100188874</v>
      </c>
      <c r="G99" s="49">
        <f>'Transferred to SSBG'!Y99+'Fin Edu&amp;Asset Dvlpt'!G99+'Short-Term Benefits'!Y99+'Services for Children &amp; Youth'!G99+'Pregnancy Prevention'!Y99+'Fatherhood &amp; 2-Parent Family'!Y99+'Home Visiting'!G99+'Other Nonassistance'!Y99+'Juvenile Justice Assist'!G99+'Juvenile Justice Non-assist'!G99+'Emergency Assist'!G99+'Emergency Non-Assist'!G99</f>
        <v>129222677</v>
      </c>
      <c r="H99" s="49">
        <f>'Transferred to SSBG'!Z99+'Fin Edu&amp;Asset Dvlpt'!H99+'Short-Term Benefits'!Z99+'Services for Children &amp; Youth'!H99+'Pregnancy Prevention'!Z99+'Fatherhood &amp; 2-Parent Family'!Z99+'Home Visiting'!H99+'Other Nonassistance'!Z99+'Juvenile Justice Assist'!H99+'Juvenile Justice Non-assist'!H99+'Emergency Assist'!H99+'Emergency Non-Assist'!H99</f>
        <v>124609644</v>
      </c>
    </row>
    <row r="100" spans="1:8">
      <c r="A100" s="51" t="s">
        <v>136</v>
      </c>
      <c r="B100" s="49">
        <f>'Transferred to SSBG'!T100+'Fin Edu&amp;Asset Dvlpt'!B100+'Short-Term Benefits'!T100+'Services for Children &amp; Youth'!B100+'Home Visiting'!B100+'Other Nonassistance'!T100+'AUPL (wo Foster Care)'!T101+'Pregnancy+Family'!T100</f>
        <v>37292435</v>
      </c>
      <c r="C100" s="49">
        <f>'Transferred to SSBG'!U100+'Fin Edu&amp;Asset Dvlpt'!C100+'Short-Term Benefits'!U100+'Services for Children &amp; Youth'!C100+'Home Visiting'!C100+'Other Nonassistance'!U100+'AUPL (wo Foster Care)'!U101+'Pregnancy+Family'!U100</f>
        <v>29950004</v>
      </c>
      <c r="D100" s="49">
        <f>'Transferred to SSBG'!V100+'Fin Edu&amp;Asset Dvlpt'!D100+'Short-Term Benefits'!V100+'Services for Children &amp; Youth'!D100+'Home Visiting'!D100+'Other Nonassistance'!V100+'AUPL (wo Foster Care)'!V101+'Pregnancy+Family'!V100</f>
        <v>23727421</v>
      </c>
      <c r="E100" s="49">
        <f>'Transferred to SSBG'!W100+'Fin Edu&amp;Asset Dvlpt'!E100+'Short-Term Benefits'!W100+'Services for Children &amp; Youth'!E100+'Home Visiting'!E100+'Other Nonassistance'!W100+'AUPL (wo Foster Care)'!W101+'Pregnancy+Family'!W100</f>
        <v>22951496</v>
      </c>
      <c r="F100" s="49">
        <f>'Transferred to SSBG'!X100+'Fin Edu&amp;Asset Dvlpt'!F100+'Short-Term Benefits'!X100+'Services for Children &amp; Youth'!F100+'Home Visiting'!F100+'Other Nonassistance'!X100+'AUPL (wo Foster Care)'!X101+'Pregnancy+Family'!X100</f>
        <v>20365819</v>
      </c>
      <c r="G100" s="49">
        <f>'Transferred to SSBG'!Y100+'Fin Edu&amp;Asset Dvlpt'!G100+'Short-Term Benefits'!Y100+'Services for Children &amp; Youth'!G100+'Pregnancy Prevention'!Y100+'Fatherhood &amp; 2-Parent Family'!Y100+'Home Visiting'!G100+'Other Nonassistance'!Y100+'Juvenile Justice Assist'!G100+'Juvenile Justice Non-assist'!G100+'Emergency Assist'!G100+'Emergency Non-Assist'!G100</f>
        <v>21791939</v>
      </c>
      <c r="H100" s="49">
        <f>'Transferred to SSBG'!Z100+'Fin Edu&amp;Asset Dvlpt'!H100+'Short-Term Benefits'!Z100+'Services for Children &amp; Youth'!H100+'Pregnancy Prevention'!Z100+'Fatherhood &amp; 2-Parent Family'!Z100+'Home Visiting'!H100+'Other Nonassistance'!Z100+'Juvenile Justice Assist'!H100+'Juvenile Justice Non-assist'!H100+'Emergency Assist'!H100+'Emergency Non-Assist'!H100</f>
        <v>23460967</v>
      </c>
    </row>
    <row r="101" spans="1:8">
      <c r="A101" s="51" t="s">
        <v>145</v>
      </c>
      <c r="B101" s="49">
        <f>'Transferred to SSBG'!T101+'Fin Edu&amp;Asset Dvlpt'!B101+'Short-Term Benefits'!T101+'Services for Children &amp; Youth'!B101+'Home Visiting'!B101+'Other Nonassistance'!T101+'AUPL (wo Foster Care)'!T102+'Pregnancy+Family'!T101</f>
        <v>1483342</v>
      </c>
      <c r="C101" s="49">
        <f>'Transferred to SSBG'!U101+'Fin Edu&amp;Asset Dvlpt'!C101+'Short-Term Benefits'!U101+'Services for Children &amp; Youth'!C101+'Home Visiting'!C101+'Other Nonassistance'!U101+'AUPL (wo Foster Care)'!U102+'Pregnancy+Family'!U101</f>
        <v>1954911</v>
      </c>
      <c r="D101" s="49">
        <f>'Transferred to SSBG'!V101+'Fin Edu&amp;Asset Dvlpt'!D101+'Short-Term Benefits'!V101+'Services for Children &amp; Youth'!D101+'Home Visiting'!D101+'Other Nonassistance'!V101+'AUPL (wo Foster Care)'!V102+'Pregnancy+Family'!V101</f>
        <v>2821574</v>
      </c>
      <c r="E101" s="49">
        <f>'Transferred to SSBG'!W101+'Fin Edu&amp;Asset Dvlpt'!E101+'Short-Term Benefits'!W101+'Services for Children &amp; Youth'!E101+'Home Visiting'!E101+'Other Nonassistance'!W101+'AUPL (wo Foster Care)'!W102+'Pregnancy+Family'!W101</f>
        <v>2757008</v>
      </c>
      <c r="F101" s="49">
        <f>'Transferred to SSBG'!X101+'Fin Edu&amp;Asset Dvlpt'!F101+'Short-Term Benefits'!X101+'Services for Children &amp; Youth'!F101+'Home Visiting'!F101+'Other Nonassistance'!X101+'AUPL (wo Foster Care)'!X102+'Pregnancy+Family'!X101</f>
        <v>1898244</v>
      </c>
      <c r="G101" s="49">
        <f>'Transferred to SSBG'!Y101+'Fin Edu&amp;Asset Dvlpt'!G101+'Short-Term Benefits'!Y101+'Services for Children &amp; Youth'!G101+'Pregnancy Prevention'!Y101+'Fatherhood &amp; 2-Parent Family'!Y101+'Home Visiting'!G101+'Other Nonassistance'!Y101+'Juvenile Justice Assist'!G101+'Juvenile Justice Non-assist'!G101+'Emergency Assist'!G101+'Emergency Non-Assist'!G101</f>
        <v>1938107</v>
      </c>
      <c r="H101" s="49">
        <f>'Transferred to SSBG'!Z101+'Fin Edu&amp;Asset Dvlpt'!H101+'Short-Term Benefits'!Z101+'Services for Children &amp; Youth'!H101+'Pregnancy Prevention'!Z101+'Fatherhood &amp; 2-Parent Family'!Z101+'Home Visiting'!H101+'Other Nonassistance'!Z101+'Juvenile Justice Assist'!H101+'Juvenile Justice Non-assist'!H101+'Emergency Assist'!H101+'Emergency Non-Assist'!H101</f>
        <v>452421</v>
      </c>
    </row>
    <row r="102" spans="1:8">
      <c r="A102" s="51" t="s">
        <v>138</v>
      </c>
      <c r="B102" s="49">
        <f>'Transferred to SSBG'!T102+'Fin Edu&amp;Asset Dvlpt'!B102+'Short-Term Benefits'!T102+'Services for Children &amp; Youth'!B102+'Home Visiting'!B102+'Other Nonassistance'!T102+'AUPL (wo Foster Care)'!T103+'Pregnancy+Family'!T102</f>
        <v>121582810</v>
      </c>
      <c r="C102" s="49">
        <f>'Transferred to SSBG'!U102+'Fin Edu&amp;Asset Dvlpt'!C102+'Short-Term Benefits'!U102+'Services for Children &amp; Youth'!C102+'Home Visiting'!C102+'Other Nonassistance'!U102+'AUPL (wo Foster Care)'!U103+'Pregnancy+Family'!U102</f>
        <v>118016565</v>
      </c>
      <c r="D102" s="49">
        <f>'Transferred to SSBG'!V102+'Fin Edu&amp;Asset Dvlpt'!D102+'Short-Term Benefits'!V102+'Services for Children &amp; Youth'!D102+'Home Visiting'!D102+'Other Nonassistance'!V102+'AUPL (wo Foster Care)'!V103+'Pregnancy+Family'!V102</f>
        <v>167130180</v>
      </c>
      <c r="E102" s="49">
        <f>'Transferred to SSBG'!W102+'Fin Edu&amp;Asset Dvlpt'!E102+'Short-Term Benefits'!W102+'Services for Children &amp; Youth'!E102+'Home Visiting'!E102+'Other Nonassistance'!W102+'AUPL (wo Foster Care)'!W103+'Pregnancy+Family'!W102</f>
        <v>138616805</v>
      </c>
      <c r="F102" s="49">
        <f>'Transferred to SSBG'!X102+'Fin Edu&amp;Asset Dvlpt'!F102+'Short-Term Benefits'!X102+'Services for Children &amp; Youth'!F102+'Home Visiting'!F102+'Other Nonassistance'!X102+'AUPL (wo Foster Care)'!X103+'Pregnancy+Family'!X102</f>
        <v>138821309</v>
      </c>
      <c r="G102" s="49">
        <f>'Transferred to SSBG'!Y102+'Fin Edu&amp;Asset Dvlpt'!G102+'Short-Term Benefits'!Y102+'Services for Children &amp; Youth'!G102+'Pregnancy Prevention'!Y102+'Fatherhood &amp; 2-Parent Family'!Y102+'Home Visiting'!G102+'Other Nonassistance'!Y102+'Juvenile Justice Assist'!G102+'Juvenile Justice Non-assist'!G102+'Emergency Assist'!G102+'Emergency Non-Assist'!G102</f>
        <v>137854154</v>
      </c>
      <c r="H102" s="49">
        <f>'Transferred to SSBG'!Z102+'Fin Edu&amp;Asset Dvlpt'!H102+'Short-Term Benefits'!Z102+'Services for Children &amp; Youth'!H102+'Pregnancy Prevention'!Z102+'Fatherhood &amp; 2-Parent Family'!Z102+'Home Visiting'!H102+'Other Nonassistance'!Z102+'Juvenile Justice Assist'!H102+'Juvenile Justice Non-assist'!H102+'Emergency Assist'!H102+'Emergency Non-Assist'!H102</f>
        <v>92793234</v>
      </c>
    </row>
    <row r="103" spans="1:8">
      <c r="A103" s="51" t="s">
        <v>140</v>
      </c>
      <c r="B103" s="49">
        <f>'Transferred to SSBG'!T103+'Fin Edu&amp;Asset Dvlpt'!B103+'Short-Term Benefits'!T103+'Services for Children &amp; Youth'!B103+'Home Visiting'!B103+'Other Nonassistance'!T103+'AUPL (wo Foster Care)'!T104+'Pregnancy+Family'!T103</f>
        <v>18616332</v>
      </c>
      <c r="C103" s="49">
        <f>'Transferred to SSBG'!U103+'Fin Edu&amp;Asset Dvlpt'!C103+'Short-Term Benefits'!U103+'Services for Children &amp; Youth'!C103+'Home Visiting'!C103+'Other Nonassistance'!U103+'AUPL (wo Foster Care)'!U104+'Pregnancy+Family'!U103</f>
        <v>8863911</v>
      </c>
      <c r="D103" s="49">
        <f>'Transferred to SSBG'!V103+'Fin Edu&amp;Asset Dvlpt'!D103+'Short-Term Benefits'!V103+'Services for Children &amp; Youth'!D103+'Home Visiting'!D103+'Other Nonassistance'!V103+'AUPL (wo Foster Care)'!V104+'Pregnancy+Family'!V103</f>
        <v>6423698</v>
      </c>
      <c r="E103" s="49">
        <f>'Transferred to SSBG'!W103+'Fin Edu&amp;Asset Dvlpt'!E103+'Short-Term Benefits'!W103+'Services for Children &amp; Youth'!E103+'Home Visiting'!E103+'Other Nonassistance'!W103+'AUPL (wo Foster Care)'!W104+'Pregnancy+Family'!W103</f>
        <v>9343063</v>
      </c>
      <c r="F103" s="49">
        <f>'Transferred to SSBG'!X103+'Fin Edu&amp;Asset Dvlpt'!F103+'Short-Term Benefits'!X103+'Services for Children &amp; Youth'!F103+'Home Visiting'!F103+'Other Nonassistance'!X103+'AUPL (wo Foster Care)'!X104+'Pregnancy+Family'!X103</f>
        <v>6357244</v>
      </c>
      <c r="G103" s="49">
        <f>'Transferred to SSBG'!Y103+'Fin Edu&amp;Asset Dvlpt'!G103+'Short-Term Benefits'!Y103+'Services for Children &amp; Youth'!G103+'Pregnancy Prevention'!Y103+'Fatherhood &amp; 2-Parent Family'!Y103+'Home Visiting'!G103+'Other Nonassistance'!Y103+'Juvenile Justice Assist'!G103+'Juvenile Justice Non-assist'!G103+'Emergency Assist'!G103+'Emergency Non-Assist'!G103</f>
        <v>4334037</v>
      </c>
      <c r="H103" s="49">
        <f>'Transferred to SSBG'!Z103+'Fin Edu&amp;Asset Dvlpt'!H103+'Short-Term Benefits'!Z103+'Services for Children &amp; Youth'!H103+'Pregnancy Prevention'!Z103+'Fatherhood &amp; 2-Parent Family'!Z103+'Home Visiting'!H103+'Other Nonassistance'!Z103+'Juvenile Justice Assist'!H103+'Juvenile Justice Non-assist'!H103+'Emergency Assist'!H103+'Emergency Non-Assist'!H103</f>
        <v>17256898</v>
      </c>
    </row>
    <row r="104" spans="1:8">
      <c r="A104" s="51" t="s">
        <v>142</v>
      </c>
      <c r="B104" s="49">
        <f>'Transferred to SSBG'!T104+'Fin Edu&amp;Asset Dvlpt'!B104+'Short-Term Benefits'!T104+'Services for Children &amp; Youth'!B104+'Home Visiting'!B104+'Other Nonassistance'!T104+'AUPL (wo Foster Care)'!T105+'Pregnancy+Family'!T104</f>
        <v>40806863</v>
      </c>
      <c r="C104" s="49">
        <f>'Transferred to SSBG'!U104+'Fin Edu&amp;Asset Dvlpt'!C104+'Short-Term Benefits'!U104+'Services for Children &amp; Youth'!C104+'Home Visiting'!C104+'Other Nonassistance'!U104+'AUPL (wo Foster Care)'!U105+'Pregnancy+Family'!U104</f>
        <v>17580091</v>
      </c>
      <c r="D104" s="49">
        <f>'Transferred to SSBG'!V104+'Fin Edu&amp;Asset Dvlpt'!D104+'Short-Term Benefits'!V104+'Services for Children &amp; Youth'!D104+'Home Visiting'!D104+'Other Nonassistance'!V104+'AUPL (wo Foster Care)'!V105+'Pregnancy+Family'!V104</f>
        <v>9208788</v>
      </c>
      <c r="E104" s="49">
        <f>'Transferred to SSBG'!W104+'Fin Edu&amp;Asset Dvlpt'!E104+'Short-Term Benefits'!W104+'Services for Children &amp; Youth'!E104+'Home Visiting'!E104+'Other Nonassistance'!W104+'AUPL (wo Foster Care)'!W105+'Pregnancy+Family'!W104</f>
        <v>6363821</v>
      </c>
      <c r="F104" s="49">
        <f>'Transferred to SSBG'!X104+'Fin Edu&amp;Asset Dvlpt'!F104+'Short-Term Benefits'!X104+'Services for Children &amp; Youth'!F104+'Home Visiting'!F104+'Other Nonassistance'!X104+'AUPL (wo Foster Care)'!X105+'Pregnancy+Family'!X104</f>
        <v>7868235</v>
      </c>
      <c r="G104" s="49">
        <f>'Transferred to SSBG'!Y104+'Fin Edu&amp;Asset Dvlpt'!G104+'Short-Term Benefits'!Y104+'Services for Children &amp; Youth'!G104+'Pregnancy Prevention'!Y104+'Fatherhood &amp; 2-Parent Family'!Y104+'Home Visiting'!G104+'Other Nonassistance'!Y104+'Juvenile Justice Assist'!G104+'Juvenile Justice Non-assist'!G104+'Emergency Assist'!G104+'Emergency Non-Assist'!G104</f>
        <v>6976050</v>
      </c>
      <c r="H104" s="49">
        <f>'Transferred to SSBG'!Z104+'Fin Edu&amp;Asset Dvlpt'!H104+'Short-Term Benefits'!Z104+'Services for Children &amp; Youth'!H104+'Pregnancy Prevention'!Z104+'Fatherhood &amp; 2-Parent Family'!Z104+'Home Visiting'!H104+'Other Nonassistance'!Z104+'Juvenile Justice Assist'!H104+'Juvenile Justice Non-assist'!H104+'Emergency Assist'!H104+'Emergency Non-Assist'!H104</f>
        <v>6147885</v>
      </c>
    </row>
    <row r="105" spans="1:8">
      <c r="A105" s="51" t="s">
        <v>144</v>
      </c>
      <c r="B105" s="49">
        <f>'Transferred to SSBG'!T105+'Fin Edu&amp;Asset Dvlpt'!B105+'Short-Term Benefits'!T105+'Services for Children &amp; Youth'!B105+'Home Visiting'!B105+'Other Nonassistance'!T105+'AUPL (wo Foster Care)'!T106+'Pregnancy+Family'!T105</f>
        <v>5515438</v>
      </c>
      <c r="C105" s="49">
        <f>'Transferred to SSBG'!U105+'Fin Edu&amp;Asset Dvlpt'!C105+'Short-Term Benefits'!U105+'Services for Children &amp; Youth'!C105+'Home Visiting'!C105+'Other Nonassistance'!U105+'AUPL (wo Foster Care)'!U106+'Pregnancy+Family'!U105</f>
        <v>5572473</v>
      </c>
      <c r="D105" s="49">
        <f>'Transferred to SSBG'!V105+'Fin Edu&amp;Asset Dvlpt'!D105+'Short-Term Benefits'!V105+'Services for Children &amp; Youth'!D105+'Home Visiting'!D105+'Other Nonassistance'!V105+'AUPL (wo Foster Care)'!V106+'Pregnancy+Family'!V105</f>
        <v>5902276</v>
      </c>
      <c r="E105" s="49">
        <f>'Transferred to SSBG'!W105+'Fin Edu&amp;Asset Dvlpt'!E105+'Short-Term Benefits'!W105+'Services for Children &amp; Youth'!E105+'Home Visiting'!E105+'Other Nonassistance'!W105+'AUPL (wo Foster Care)'!W106+'Pregnancy+Family'!W105</f>
        <v>6139920</v>
      </c>
      <c r="F105" s="49">
        <f>'Transferred to SSBG'!X105+'Fin Edu&amp;Asset Dvlpt'!F105+'Short-Term Benefits'!X105+'Services for Children &amp; Youth'!F105+'Home Visiting'!F105+'Other Nonassistance'!X105+'AUPL (wo Foster Care)'!X106+'Pregnancy+Family'!X105</f>
        <v>4955714</v>
      </c>
      <c r="G105" s="49">
        <f>'Transferred to SSBG'!Y105+'Fin Edu&amp;Asset Dvlpt'!G105+'Short-Term Benefits'!Y105+'Services for Children &amp; Youth'!G105+'Pregnancy Prevention'!Y105+'Fatherhood &amp; 2-Parent Family'!Y105+'Home Visiting'!G105+'Other Nonassistance'!Y105+'Juvenile Justice Assist'!G105+'Juvenile Justice Non-assist'!G105+'Emergency Assist'!G105+'Emergency Non-Assist'!G105</f>
        <v>6480043</v>
      </c>
      <c r="H105" s="49">
        <f>'Transferred to SSBG'!Z105+'Fin Edu&amp;Asset Dvlpt'!H105+'Short-Term Benefits'!Z105+'Services for Children &amp; Youth'!H105+'Pregnancy Prevention'!Z105+'Fatherhood &amp; 2-Parent Family'!Z105+'Home Visiting'!H105+'Other Nonassistance'!Z105+'Juvenile Justice Assist'!H105+'Juvenile Justice Non-assist'!H105+'Emergency Assist'!H105+'Emergency Non-Assist'!H105</f>
        <v>6984522</v>
      </c>
    </row>
    <row r="106" spans="1:8">
      <c r="A106" s="51" t="s">
        <v>146</v>
      </c>
      <c r="B106" s="49">
        <f>'Transferred to SSBG'!T106+'Fin Edu&amp;Asset Dvlpt'!B106+'Short-Term Benefits'!T106+'Services for Children &amp; Youth'!B106+'Home Visiting'!B106+'Other Nonassistance'!T106+'AUPL (wo Foster Care)'!T107+'Pregnancy+Family'!T106</f>
        <v>0</v>
      </c>
      <c r="C106" s="49">
        <f>'Transferred to SSBG'!U106+'Fin Edu&amp;Asset Dvlpt'!C106+'Short-Term Benefits'!U106+'Services for Children &amp; Youth'!C106+'Home Visiting'!C106+'Other Nonassistance'!U106+'AUPL (wo Foster Care)'!U107+'Pregnancy+Family'!U106</f>
        <v>0</v>
      </c>
      <c r="D106" s="49">
        <f>'Transferred to SSBG'!V106+'Fin Edu&amp;Asset Dvlpt'!D106+'Short-Term Benefits'!V106+'Services for Children &amp; Youth'!D106+'Home Visiting'!D106+'Other Nonassistance'!V106+'AUPL (wo Foster Care)'!V107+'Pregnancy+Family'!V106</f>
        <v>0</v>
      </c>
      <c r="E106" s="49">
        <f>'Transferred to SSBG'!W106+'Fin Edu&amp;Asset Dvlpt'!E106+'Short-Term Benefits'!W106+'Services for Children &amp; Youth'!E106+'Home Visiting'!E106+'Other Nonassistance'!W106+'AUPL (wo Foster Care)'!W107+'Pregnancy+Family'!W106</f>
        <v>0</v>
      </c>
      <c r="F106" s="49">
        <f>'Transferred to SSBG'!X106+'Fin Edu&amp;Asset Dvlpt'!F106+'Short-Term Benefits'!X106+'Services for Children &amp; Youth'!F106+'Home Visiting'!F106+'Other Nonassistance'!X106+'AUPL (wo Foster Care)'!X107+'Pregnancy+Family'!X106</f>
        <v>1059957</v>
      </c>
      <c r="G106" s="49">
        <f>'Transferred to SSBG'!Y106+'Fin Edu&amp;Asset Dvlpt'!G106+'Short-Term Benefits'!Y106+'Services for Children &amp; Youth'!G106+'Pregnancy Prevention'!Y106+'Fatherhood &amp; 2-Parent Family'!Y106+'Home Visiting'!G106+'Other Nonassistance'!Y106+'Juvenile Justice Assist'!G106+'Juvenile Justice Non-assist'!G106+'Emergency Assist'!G106+'Emergency Non-Assist'!G106</f>
        <v>1846210</v>
      </c>
      <c r="H106" s="49">
        <f>'Transferred to SSBG'!Z106+'Fin Edu&amp;Asset Dvlpt'!H106+'Short-Term Benefits'!Z106+'Services for Children &amp; Youth'!H106+'Pregnancy Prevention'!Z106+'Fatherhood &amp; 2-Parent Family'!Z106+'Home Visiting'!H106+'Other Nonassistance'!Z106+'Juvenile Justice Assist'!H106+'Juvenile Justice Non-assist'!H106+'Emergency Assist'!H106+'Emergency Non-Assist'!H106</f>
        <v>2622909</v>
      </c>
    </row>
    <row r="107" spans="1:8">
      <c r="A107" s="51" t="s">
        <v>148</v>
      </c>
      <c r="B107" s="49">
        <f>'Transferred to SSBG'!T107+'Fin Edu&amp;Asset Dvlpt'!B107+'Short-Term Benefits'!T107+'Services for Children &amp; Youth'!B107+'Home Visiting'!B107+'Other Nonassistance'!T107+'AUPL (wo Foster Care)'!T108+'Pregnancy+Family'!T107</f>
        <v>71486765</v>
      </c>
      <c r="C107" s="49">
        <f>'Transferred to SSBG'!U107+'Fin Edu&amp;Asset Dvlpt'!C107+'Short-Term Benefits'!U107+'Services for Children &amp; Youth'!C107+'Home Visiting'!C107+'Other Nonassistance'!U107+'AUPL (wo Foster Care)'!U108+'Pregnancy+Family'!U107</f>
        <v>71065403</v>
      </c>
      <c r="D107" s="49">
        <f>'Transferred to SSBG'!V107+'Fin Edu&amp;Asset Dvlpt'!D107+'Short-Term Benefits'!V107+'Services for Children &amp; Youth'!D107+'Home Visiting'!D107+'Other Nonassistance'!V107+'AUPL (wo Foster Care)'!V108+'Pregnancy+Family'!V107</f>
        <v>88887258</v>
      </c>
      <c r="E107" s="49">
        <f>'Transferred to SSBG'!W107+'Fin Edu&amp;Asset Dvlpt'!E107+'Short-Term Benefits'!W107+'Services for Children &amp; Youth'!E107+'Home Visiting'!E107+'Other Nonassistance'!W107+'AUPL (wo Foster Care)'!W108+'Pregnancy+Family'!W107</f>
        <v>62938986</v>
      </c>
      <c r="F107" s="49">
        <f>'Transferred to SSBG'!X107+'Fin Edu&amp;Asset Dvlpt'!F107+'Short-Term Benefits'!X107+'Services for Children &amp; Youth'!F107+'Home Visiting'!F107+'Other Nonassistance'!X107+'AUPL (wo Foster Care)'!X108+'Pregnancy+Family'!X107</f>
        <v>73236925</v>
      </c>
      <c r="G107" s="49">
        <f>'Transferred to SSBG'!Y107+'Fin Edu&amp;Asset Dvlpt'!G107+'Short-Term Benefits'!Y107+'Services for Children &amp; Youth'!G107+'Pregnancy Prevention'!Y107+'Fatherhood &amp; 2-Parent Family'!Y107+'Home Visiting'!G107+'Other Nonassistance'!Y107+'Juvenile Justice Assist'!G107+'Juvenile Justice Non-assist'!G107+'Emergency Assist'!G107+'Emergency Non-Assist'!G107</f>
        <v>65839254</v>
      </c>
      <c r="H107" s="49">
        <f>'Transferred to SSBG'!Z107+'Fin Edu&amp;Asset Dvlpt'!H107+'Short-Term Benefits'!Z107+'Services for Children &amp; Youth'!H107+'Pregnancy Prevention'!Z107+'Fatherhood &amp; 2-Parent Family'!Z107+'Home Visiting'!H107+'Other Nonassistance'!Z107+'Juvenile Justice Assist'!H107+'Juvenile Justice Non-assist'!H107+'Emergency Assist'!H107+'Emergency Non-Assist'!H107</f>
        <v>52075431</v>
      </c>
    </row>
    <row r="108" spans="1:8">
      <c r="A108" s="51" t="s">
        <v>150</v>
      </c>
      <c r="B108" s="49">
        <f>'Transferred to SSBG'!T108+'Fin Edu&amp;Asset Dvlpt'!B108+'Short-Term Benefits'!T108+'Services for Children &amp; Youth'!B108+'Home Visiting'!B108+'Other Nonassistance'!T108+'AUPL (wo Foster Care)'!T109+'Pregnancy+Family'!T108</f>
        <v>14905061</v>
      </c>
      <c r="C108" s="49">
        <f>'Transferred to SSBG'!U108+'Fin Edu&amp;Asset Dvlpt'!C108+'Short-Term Benefits'!U108+'Services for Children &amp; Youth'!C108+'Home Visiting'!C108+'Other Nonassistance'!U108+'AUPL (wo Foster Care)'!U109+'Pregnancy+Family'!U108</f>
        <v>17477736</v>
      </c>
      <c r="D108" s="49">
        <f>'Transferred to SSBG'!V108+'Fin Edu&amp;Asset Dvlpt'!D108+'Short-Term Benefits'!V108+'Services for Children &amp; Youth'!D108+'Home Visiting'!D108+'Other Nonassistance'!V108+'AUPL (wo Foster Care)'!V109+'Pregnancy+Family'!V108</f>
        <v>29265525</v>
      </c>
      <c r="E108" s="49">
        <f>'Transferred to SSBG'!W108+'Fin Edu&amp;Asset Dvlpt'!E108+'Short-Term Benefits'!W108+'Services for Children &amp; Youth'!E108+'Home Visiting'!E108+'Other Nonassistance'!W108+'AUPL (wo Foster Care)'!W109+'Pregnancy+Family'!W108</f>
        <v>20269122</v>
      </c>
      <c r="F108" s="49">
        <f>'Transferred to SSBG'!X108+'Fin Edu&amp;Asset Dvlpt'!F108+'Short-Term Benefits'!X108+'Services for Children &amp; Youth'!F108+'Home Visiting'!F108+'Other Nonassistance'!X108+'AUPL (wo Foster Care)'!X109+'Pregnancy+Family'!X108</f>
        <v>15275425</v>
      </c>
      <c r="G108" s="49">
        <f>'Transferred to SSBG'!Y108+'Fin Edu&amp;Asset Dvlpt'!G108+'Short-Term Benefits'!Y108+'Services for Children &amp; Youth'!G108+'Pregnancy Prevention'!Y108+'Fatherhood &amp; 2-Parent Family'!Y108+'Home Visiting'!G108+'Other Nonassistance'!Y108+'Juvenile Justice Assist'!G108+'Juvenile Justice Non-assist'!G108+'Emergency Assist'!G108+'Emergency Non-Assist'!G108</f>
        <v>11832579</v>
      </c>
      <c r="H108" s="49">
        <f>'Transferred to SSBG'!Z108+'Fin Edu&amp;Asset Dvlpt'!H108+'Short-Term Benefits'!Z108+'Services for Children &amp; Youth'!H108+'Pregnancy Prevention'!Z108+'Fatherhood &amp; 2-Parent Family'!Z108+'Home Visiting'!H108+'Other Nonassistance'!Z108+'Juvenile Justice Assist'!H108+'Juvenile Justice Non-assist'!H108+'Emergency Assist'!H108+'Emergency Non-Assist'!H108</f>
        <v>15381049</v>
      </c>
    </row>
    <row r="109" spans="1:8">
      <c r="A109" s="51" t="s">
        <v>152</v>
      </c>
      <c r="B109" s="49">
        <f>'Transferred to SSBG'!T109+'Fin Edu&amp;Asset Dvlpt'!B109+'Short-Term Benefits'!T109+'Services for Children &amp; Youth'!B109+'Home Visiting'!B109+'Other Nonassistance'!T109+'AUPL (wo Foster Care)'!T110+'Pregnancy+Family'!T109</f>
        <v>6815543</v>
      </c>
      <c r="C109" s="49">
        <f>'Transferred to SSBG'!U109+'Fin Edu&amp;Asset Dvlpt'!C109+'Short-Term Benefits'!U109+'Services for Children &amp; Youth'!C109+'Home Visiting'!C109+'Other Nonassistance'!U109+'AUPL (wo Foster Care)'!U110+'Pregnancy+Family'!U109</f>
        <v>5567680</v>
      </c>
      <c r="D109" s="49">
        <f>'Transferred to SSBG'!V109+'Fin Edu&amp;Asset Dvlpt'!D109+'Short-Term Benefits'!V109+'Services for Children &amp; Youth'!D109+'Home Visiting'!D109+'Other Nonassistance'!V109+'AUPL (wo Foster Care)'!V110+'Pregnancy+Family'!V109</f>
        <v>5548997</v>
      </c>
      <c r="E109" s="49">
        <f>'Transferred to SSBG'!W109+'Fin Edu&amp;Asset Dvlpt'!E109+'Short-Term Benefits'!W109+'Services for Children &amp; Youth'!E109+'Home Visiting'!E109+'Other Nonassistance'!W109+'AUPL (wo Foster Care)'!W110+'Pregnancy+Family'!W109</f>
        <v>4910274</v>
      </c>
      <c r="F109" s="49">
        <f>'Transferred to SSBG'!X109+'Fin Edu&amp;Asset Dvlpt'!F109+'Short-Term Benefits'!X109+'Services for Children &amp; Youth'!F109+'Home Visiting'!F109+'Other Nonassistance'!X109+'AUPL (wo Foster Care)'!X110+'Pregnancy+Family'!X109</f>
        <v>4829292</v>
      </c>
      <c r="G109" s="49">
        <f>'Transferred to SSBG'!Y109+'Fin Edu&amp;Asset Dvlpt'!G109+'Short-Term Benefits'!Y109+'Services for Children &amp; Youth'!G109+'Pregnancy Prevention'!Y109+'Fatherhood &amp; 2-Parent Family'!Y109+'Home Visiting'!G109+'Other Nonassistance'!Y109+'Juvenile Justice Assist'!G109+'Juvenile Justice Non-assist'!G109+'Emergency Assist'!G109+'Emergency Non-Assist'!G109</f>
        <v>4830646</v>
      </c>
      <c r="H109" s="49">
        <f>'Transferred to SSBG'!Z109+'Fin Edu&amp;Asset Dvlpt'!H109+'Short-Term Benefits'!Z109+'Services for Children &amp; Youth'!H109+'Pregnancy Prevention'!Z109+'Fatherhood &amp; 2-Parent Family'!Z109+'Home Visiting'!H109+'Other Nonassistance'!Z109+'Juvenile Justice Assist'!H109+'Juvenile Justice Non-assist'!H109+'Emergency Assist'!H109+'Emergency Non-Assist'!H109</f>
        <v>4730675</v>
      </c>
    </row>
    <row r="110" spans="1:8">
      <c r="A110" s="51" t="s">
        <v>153</v>
      </c>
      <c r="B110" s="49">
        <f>'Transferred to SSBG'!T110+'Fin Edu&amp;Asset Dvlpt'!B110+'Short-Term Benefits'!T110+'Services for Children &amp; Youth'!B110+'Home Visiting'!B110+'Other Nonassistance'!T110+'AUPL (wo Foster Care)'!T111+'Pregnancy+Family'!T110</f>
        <v>50069648</v>
      </c>
      <c r="C110" s="49">
        <f>'Transferred to SSBG'!U110+'Fin Edu&amp;Asset Dvlpt'!C110+'Short-Term Benefits'!U110+'Services for Children &amp; Youth'!C110+'Home Visiting'!C110+'Other Nonassistance'!U110+'AUPL (wo Foster Care)'!U111+'Pregnancy+Family'!U110</f>
        <v>60397169</v>
      </c>
      <c r="D110" s="49">
        <f>'Transferred to SSBG'!V110+'Fin Edu&amp;Asset Dvlpt'!D110+'Short-Term Benefits'!V110+'Services for Children &amp; Youth'!D110+'Home Visiting'!D110+'Other Nonassistance'!V110+'AUPL (wo Foster Care)'!V111+'Pregnancy+Family'!V110</f>
        <v>68030922</v>
      </c>
      <c r="E110" s="49">
        <f>'Transferred to SSBG'!W110+'Fin Edu&amp;Asset Dvlpt'!E110+'Short-Term Benefits'!W110+'Services for Children &amp; Youth'!E110+'Home Visiting'!E110+'Other Nonassistance'!W110+'AUPL (wo Foster Care)'!W111+'Pregnancy+Family'!W110</f>
        <v>58262373</v>
      </c>
      <c r="F110" s="49">
        <f>'Transferred to SSBG'!X110+'Fin Edu&amp;Asset Dvlpt'!F110+'Short-Term Benefits'!X110+'Services for Children &amp; Youth'!F110+'Home Visiting'!F110+'Other Nonassistance'!X110+'AUPL (wo Foster Care)'!X111+'Pregnancy+Family'!X110</f>
        <v>29191212</v>
      </c>
      <c r="G110" s="49">
        <f>'Transferred to SSBG'!Y110+'Fin Edu&amp;Asset Dvlpt'!G110+'Short-Term Benefits'!Y110+'Services for Children &amp; Youth'!G110+'Pregnancy Prevention'!Y110+'Fatherhood &amp; 2-Parent Family'!Y110+'Home Visiting'!G110+'Other Nonassistance'!Y110+'Juvenile Justice Assist'!G110+'Juvenile Justice Non-assist'!G110+'Emergency Assist'!G110+'Emergency Non-Assist'!G110</f>
        <v>37871346</v>
      </c>
      <c r="H110" s="49">
        <f>'Transferred to SSBG'!Z110+'Fin Edu&amp;Asset Dvlpt'!H110+'Short-Term Benefits'!Z110+'Services for Children &amp; Youth'!H110+'Pregnancy Prevention'!Z110+'Fatherhood &amp; 2-Parent Family'!Z110+'Home Visiting'!H110+'Other Nonassistance'!Z110+'Juvenile Justice Assist'!H110+'Juvenile Justice Non-assist'!H110+'Emergency Assist'!H110+'Emergency Non-Assist'!H110</f>
        <v>58547839</v>
      </c>
    </row>
    <row r="111" spans="1:8">
      <c r="A111" s="51" t="s">
        <v>154</v>
      </c>
      <c r="B111" s="49">
        <f>'Transferred to SSBG'!T111+'Fin Edu&amp;Asset Dvlpt'!B111+'Short-Term Benefits'!T111+'Services for Children &amp; Youth'!B111+'Home Visiting'!B111+'Other Nonassistance'!T111+'AUPL (wo Foster Care)'!T112+'Pregnancy+Family'!T111</f>
        <v>13766014</v>
      </c>
      <c r="C111" s="49">
        <f>'Transferred to SSBG'!U111+'Fin Edu&amp;Asset Dvlpt'!C111+'Short-Term Benefits'!U111+'Services for Children &amp; Youth'!C111+'Home Visiting'!C111+'Other Nonassistance'!U111+'AUPL (wo Foster Care)'!U112+'Pregnancy+Family'!U111</f>
        <v>21267704</v>
      </c>
      <c r="D111" s="49">
        <f>'Transferred to SSBG'!V111+'Fin Edu&amp;Asset Dvlpt'!D111+'Short-Term Benefits'!V111+'Services for Children &amp; Youth'!D111+'Home Visiting'!D111+'Other Nonassistance'!V111+'AUPL (wo Foster Care)'!V112+'Pregnancy+Family'!V111</f>
        <v>14102492</v>
      </c>
      <c r="E111" s="49">
        <f>'Transferred to SSBG'!W111+'Fin Edu&amp;Asset Dvlpt'!E111+'Short-Term Benefits'!W111+'Services for Children &amp; Youth'!E111+'Home Visiting'!E111+'Other Nonassistance'!W111+'AUPL (wo Foster Care)'!W112+'Pregnancy+Family'!W111</f>
        <v>14670663</v>
      </c>
      <c r="F111" s="49">
        <f>'Transferred to SSBG'!X111+'Fin Edu&amp;Asset Dvlpt'!F111+'Short-Term Benefits'!X111+'Services for Children &amp; Youth'!F111+'Home Visiting'!F111+'Other Nonassistance'!X111+'AUPL (wo Foster Care)'!X112+'Pregnancy+Family'!X111</f>
        <v>5714995</v>
      </c>
      <c r="G111" s="49">
        <f>'Transferred to SSBG'!Y111+'Fin Edu&amp;Asset Dvlpt'!G111+'Short-Term Benefits'!Y111+'Services for Children &amp; Youth'!G111+'Pregnancy Prevention'!Y111+'Fatherhood &amp; 2-Parent Family'!Y111+'Home Visiting'!G111+'Other Nonassistance'!Y111+'Juvenile Justice Assist'!G111+'Juvenile Justice Non-assist'!G111+'Emergency Assist'!G111+'Emergency Non-Assist'!G111</f>
        <v>10312452</v>
      </c>
      <c r="H111" s="49">
        <f>'Transferred to SSBG'!Z111+'Fin Edu&amp;Asset Dvlpt'!H111+'Short-Term Benefits'!Z111+'Services for Children &amp; Youth'!H111+'Pregnancy Prevention'!Z111+'Fatherhood &amp; 2-Parent Family'!Z111+'Home Visiting'!H111+'Other Nonassistance'!Z111+'Juvenile Justice Assist'!H111+'Juvenile Justice Non-assist'!H111+'Emergency Assist'!H111+'Emergency Non-Assist'!H111</f>
        <v>5675000</v>
      </c>
    </row>
    <row r="112" spans="1:8">
      <c r="A112" s="51" t="s">
        <v>155</v>
      </c>
      <c r="B112" s="49">
        <f>'Transferred to SSBG'!T112+'Fin Edu&amp;Asset Dvlpt'!B112+'Short-Term Benefits'!T112+'Services for Children &amp; Youth'!B112+'Home Visiting'!B112+'Other Nonassistance'!T112+'AUPL (wo Foster Care)'!T113+'Pregnancy+Family'!T112</f>
        <v>32856418</v>
      </c>
      <c r="C112" s="49">
        <f>'Transferred to SSBG'!U112+'Fin Edu&amp;Asset Dvlpt'!C112+'Short-Term Benefits'!U112+'Services for Children &amp; Youth'!C112+'Home Visiting'!C112+'Other Nonassistance'!U112+'AUPL (wo Foster Care)'!U113+'Pregnancy+Family'!U112</f>
        <v>26139153</v>
      </c>
      <c r="D112" s="49">
        <f>'Transferred to SSBG'!V112+'Fin Edu&amp;Asset Dvlpt'!D112+'Short-Term Benefits'!V112+'Services for Children &amp; Youth'!D112+'Home Visiting'!D112+'Other Nonassistance'!V112+'AUPL (wo Foster Care)'!V113+'Pregnancy+Family'!V112</f>
        <v>30566606</v>
      </c>
      <c r="E112" s="49">
        <f>'Transferred to SSBG'!W112+'Fin Edu&amp;Asset Dvlpt'!E112+'Short-Term Benefits'!W112+'Services for Children &amp; Youth'!E112+'Home Visiting'!E112+'Other Nonassistance'!W112+'AUPL (wo Foster Care)'!W113+'Pregnancy+Family'!W112</f>
        <v>23730457</v>
      </c>
      <c r="F112" s="49">
        <f>'Transferred to SSBG'!X112+'Fin Edu&amp;Asset Dvlpt'!F112+'Short-Term Benefits'!X112+'Services for Children &amp; Youth'!F112+'Home Visiting'!F112+'Other Nonassistance'!X112+'AUPL (wo Foster Care)'!X113+'Pregnancy+Family'!X112</f>
        <v>25447172</v>
      </c>
      <c r="G112" s="49">
        <f>'Transferred to SSBG'!Y112+'Fin Edu&amp;Asset Dvlpt'!G112+'Short-Term Benefits'!Y112+'Services for Children &amp; Youth'!G112+'Pregnancy Prevention'!Y112+'Fatherhood &amp; 2-Parent Family'!Y112+'Home Visiting'!G112+'Other Nonassistance'!Y112+'Juvenile Justice Assist'!G112+'Juvenile Justice Non-assist'!G112+'Emergency Assist'!G112+'Emergency Non-Assist'!G112</f>
        <v>26876759</v>
      </c>
      <c r="H112" s="49">
        <f>'Transferred to SSBG'!Z112+'Fin Edu&amp;Asset Dvlpt'!H112+'Short-Term Benefits'!Z112+'Services for Children &amp; Youth'!H112+'Pregnancy Prevention'!Z112+'Fatherhood &amp; 2-Parent Family'!Z112+'Home Visiting'!H112+'Other Nonassistance'!Z112+'Juvenile Justice Assist'!H112+'Juvenile Justice Non-assist'!H112+'Emergency Assist'!H112+'Emergency Non-Assist'!H112</f>
        <v>12533827</v>
      </c>
    </row>
    <row r="113" spans="1:8">
      <c r="A113" s="51" t="s">
        <v>157</v>
      </c>
      <c r="B113" s="49">
        <f>'Transferred to SSBG'!T113+'Fin Edu&amp;Asset Dvlpt'!B113+'Short-Term Benefits'!T113+'Services for Children &amp; Youth'!B113+'Home Visiting'!B113+'Other Nonassistance'!T113+'AUPL (wo Foster Care)'!T114+'Pregnancy+Family'!T113</f>
        <v>18560278</v>
      </c>
      <c r="C113" s="49">
        <f>'Transferred to SSBG'!U113+'Fin Edu&amp;Asset Dvlpt'!C113+'Short-Term Benefits'!U113+'Services for Children &amp; Youth'!C113+'Home Visiting'!C113+'Other Nonassistance'!U113+'AUPL (wo Foster Care)'!U114+'Pregnancy+Family'!U113</f>
        <v>17214905</v>
      </c>
      <c r="D113" s="49">
        <f>'Transferred to SSBG'!V113+'Fin Edu&amp;Asset Dvlpt'!D113+'Short-Term Benefits'!V113+'Services for Children &amp; Youth'!D113+'Home Visiting'!D113+'Other Nonassistance'!V113+'AUPL (wo Foster Care)'!V114+'Pregnancy+Family'!V113</f>
        <v>17498163</v>
      </c>
      <c r="E113" s="49">
        <f>'Transferred to SSBG'!W113+'Fin Edu&amp;Asset Dvlpt'!E113+'Short-Term Benefits'!W113+'Services for Children &amp; Youth'!E113+'Home Visiting'!E113+'Other Nonassistance'!W113+'AUPL (wo Foster Care)'!W114+'Pregnancy+Family'!W113</f>
        <v>23664369</v>
      </c>
      <c r="F113" s="49">
        <f>'Transferred to SSBG'!X113+'Fin Edu&amp;Asset Dvlpt'!F113+'Short-Term Benefits'!X113+'Services for Children &amp; Youth'!F113+'Home Visiting'!F113+'Other Nonassistance'!X113+'AUPL (wo Foster Care)'!X114+'Pregnancy+Family'!X113</f>
        <v>22857241</v>
      </c>
      <c r="G113" s="49">
        <f>'Transferred to SSBG'!Y113+'Fin Edu&amp;Asset Dvlpt'!G113+'Short-Term Benefits'!Y113+'Services for Children &amp; Youth'!G113+'Pregnancy Prevention'!Y113+'Fatherhood &amp; 2-Parent Family'!Y113+'Home Visiting'!G113+'Other Nonassistance'!Y113+'Juvenile Justice Assist'!G113+'Juvenile Justice Non-assist'!G113+'Emergency Assist'!G113+'Emergency Non-Assist'!G113</f>
        <v>23182856</v>
      </c>
      <c r="H113" s="49">
        <f>'Transferred to SSBG'!Z113+'Fin Edu&amp;Asset Dvlpt'!H113+'Short-Term Benefits'!Z113+'Services for Children &amp; Youth'!H113+'Pregnancy Prevention'!Z113+'Fatherhood &amp; 2-Parent Family'!Z113+'Home Visiting'!H113+'Other Nonassistance'!Z113+'Juvenile Justice Assist'!H113+'Juvenile Justice Non-assist'!H113+'Emergency Assist'!H113+'Emergency Non-Assist'!H113</f>
        <v>25314726</v>
      </c>
    </row>
    <row r="114" spans="1:8">
      <c r="A114" s="51" t="s">
        <v>158</v>
      </c>
      <c r="B114" s="49">
        <f>'Transferred to SSBG'!T114+'Fin Edu&amp;Asset Dvlpt'!B114+'Short-Term Benefits'!T114+'Services for Children &amp; Youth'!B114+'Home Visiting'!B114+'Other Nonassistance'!T114+'AUPL (wo Foster Care)'!T115+'Pregnancy+Family'!T114</f>
        <v>9494904</v>
      </c>
      <c r="C114" s="49">
        <f>'Transferred to SSBG'!U114+'Fin Edu&amp;Asset Dvlpt'!C114+'Short-Term Benefits'!U114+'Services for Children &amp; Youth'!C114+'Home Visiting'!C114+'Other Nonassistance'!U114+'AUPL (wo Foster Care)'!U115+'Pregnancy+Family'!U114</f>
        <v>3758853</v>
      </c>
      <c r="D114" s="49">
        <f>'Transferred to SSBG'!V114+'Fin Edu&amp;Asset Dvlpt'!D114+'Short-Term Benefits'!V114+'Services for Children &amp; Youth'!D114+'Home Visiting'!D114+'Other Nonassistance'!V114+'AUPL (wo Foster Care)'!V115+'Pregnancy+Family'!V114</f>
        <v>5465212</v>
      </c>
      <c r="E114" s="49">
        <f>'Transferred to SSBG'!W114+'Fin Edu&amp;Asset Dvlpt'!E114+'Short-Term Benefits'!W114+'Services for Children &amp; Youth'!E114+'Home Visiting'!E114+'Other Nonassistance'!W114+'AUPL (wo Foster Care)'!W115+'Pregnancy+Family'!W114</f>
        <v>1442205</v>
      </c>
      <c r="F114" s="49">
        <f>'Transferred to SSBG'!X114+'Fin Edu&amp;Asset Dvlpt'!F114+'Short-Term Benefits'!X114+'Services for Children &amp; Youth'!F114+'Home Visiting'!F114+'Other Nonassistance'!X114+'AUPL (wo Foster Care)'!X115+'Pregnancy+Family'!X114</f>
        <v>2196835</v>
      </c>
      <c r="G114" s="49">
        <f>'Transferred to SSBG'!Y114+'Fin Edu&amp;Asset Dvlpt'!G114+'Short-Term Benefits'!Y114+'Services for Children &amp; Youth'!G114+'Pregnancy Prevention'!Y114+'Fatherhood &amp; 2-Parent Family'!Y114+'Home Visiting'!G114+'Other Nonassistance'!Y114+'Juvenile Justice Assist'!G114+'Juvenile Justice Non-assist'!G114+'Emergency Assist'!G114+'Emergency Non-Assist'!G114</f>
        <v>2308303</v>
      </c>
      <c r="H114" s="49">
        <f>'Transferred to SSBG'!Z114+'Fin Edu&amp;Asset Dvlpt'!H114+'Short-Term Benefits'!Z114+'Services for Children &amp; Youth'!H114+'Pregnancy Prevention'!Z114+'Fatherhood &amp; 2-Parent Family'!Z114+'Home Visiting'!H114+'Other Nonassistance'!Z114+'Juvenile Justice Assist'!H114+'Juvenile Justice Non-assist'!H114+'Emergency Assist'!H114+'Emergency Non-Assist'!H114</f>
        <v>2603754</v>
      </c>
    </row>
    <row r="115" spans="1:8">
      <c r="A115" s="59" t="s">
        <v>159</v>
      </c>
      <c r="B115" s="49">
        <f>'Transferred to SSBG'!T115+'Fin Edu&amp;Asset Dvlpt'!B115+'Short-Term Benefits'!T115+'Services for Children &amp; Youth'!B115+'Home Visiting'!B115+'Other Nonassistance'!T115+'AUPL (wo Foster Care)'!T116+'Pregnancy+Family'!T115</f>
        <v>2660540874</v>
      </c>
      <c r="C115" s="49">
        <f>'Transferred to SSBG'!U115+'Fin Edu&amp;Asset Dvlpt'!C115+'Short-Term Benefits'!U115+'Services for Children &amp; Youth'!C115+'Home Visiting'!C115+'Other Nonassistance'!U115+'AUPL (wo Foster Care)'!U116+'Pregnancy+Family'!U115</f>
        <v>2467114633</v>
      </c>
      <c r="D115" s="49">
        <f>'Transferred to SSBG'!V115+'Fin Edu&amp;Asset Dvlpt'!D115+'Short-Term Benefits'!V115+'Services for Children &amp; Youth'!D115+'Home Visiting'!D115+'Other Nonassistance'!V115+'AUPL (wo Foster Care)'!V116+'Pregnancy+Family'!V115</f>
        <v>2522789214</v>
      </c>
      <c r="E115" s="49">
        <f>'Transferred to SSBG'!W115+'Fin Edu&amp;Asset Dvlpt'!E115+'Short-Term Benefits'!W115+'Services for Children &amp; Youth'!E115+'Home Visiting'!E115+'Other Nonassistance'!W115+'AUPL (wo Foster Care)'!W116+'Pregnancy+Family'!W115</f>
        <v>2550954853</v>
      </c>
      <c r="F115" s="49">
        <f>'Transferred to SSBG'!X115+'Fin Edu&amp;Asset Dvlpt'!F115+'Short-Term Benefits'!X115+'Services for Children &amp; Youth'!F115+'Home Visiting'!F115+'Other Nonassistance'!X115+'AUPL (wo Foster Care)'!X116+'Pregnancy+Family'!X115</f>
        <v>2509180444</v>
      </c>
      <c r="G115" s="49">
        <f>'Transferred to SSBG'!Y115+'Fin Edu&amp;Asset Dvlpt'!G115+'Short-Term Benefits'!Y115+'Services for Children &amp; Youth'!G115+'Pregnancy Prevention'!Y115+'Fatherhood &amp; 2-Parent Family'!Y115+'Home Visiting'!G115+'Other Nonassistance'!Y115+'Juvenile Justice Assist'!G115+'Juvenile Justice Non-assist'!G115+'Emergency Assist'!G115+'Emergency Non-Assist'!G115</f>
        <v>2501835521</v>
      </c>
      <c r="H115" s="49">
        <f>'Transferred to SSBG'!Z115+'Fin Edu&amp;Asset Dvlpt'!H115+'Short-Term Benefits'!Z115+'Services for Children &amp; Youth'!H115+'Pregnancy Prevention'!Z115+'Fatherhood &amp; 2-Parent Family'!Z115+'Home Visiting'!H115+'Other Nonassistance'!Z115+'Juvenile Justice Assist'!H115+'Juvenile Justice Non-assist'!H115+'Emergency Assist'!H115+'Emergency Non-Assist'!H115</f>
        <v>2349954171.54</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f>'Transferred to SSBG'!T123+'Fin Edu&amp;Asset Dvlpt'!B123+'Short-Term Benefits'!T123+'Services for Children &amp; Youth'!B123+'Pregnancy+Family'!T123+'Home Visiting'!B123+'Other Nonassistance'!T123+'AUPL (wo Foster Care)'!T124</f>
        <v>31049281</v>
      </c>
      <c r="C123" s="49">
        <f>'Transferred to SSBG'!U123+'Fin Edu&amp;Asset Dvlpt'!C123+'Short-Term Benefits'!U123+'Services for Children &amp; Youth'!C123+'Pregnancy+Family'!U123+'Home Visiting'!C123+'Other Nonassistance'!U123+'AUPL (wo Foster Care)'!U124</f>
        <v>38462586</v>
      </c>
      <c r="D123" s="49">
        <f>'Transferred to SSBG'!V123+'Fin Edu&amp;Asset Dvlpt'!D123+'Short-Term Benefits'!V123+'Services for Children &amp; Youth'!D123+'Pregnancy+Family'!V123+'Home Visiting'!D123+'Other Nonassistance'!V123+'AUPL (wo Foster Care)'!V124</f>
        <v>26482764</v>
      </c>
      <c r="E123" s="49">
        <f>'Transferred to SSBG'!W123+'Fin Edu&amp;Asset Dvlpt'!E123+'Short-Term Benefits'!W123+'Services for Children &amp; Youth'!E123+'Pregnancy+Family'!W123+'Home Visiting'!E123+'Other Nonassistance'!W123+'AUPL (wo Foster Care)'!W124</f>
        <v>23736507</v>
      </c>
      <c r="F123" s="49">
        <f>'Transferred to SSBG'!X123+'Fin Edu&amp;Asset Dvlpt'!F123+'Short-Term Benefits'!X123+'Services for Children &amp; Youth'!F123+'Pregnancy+Family'!X123+'Home Visiting'!F123+'Other Nonassistance'!X123+'AUPL (wo Foster Care)'!X124</f>
        <v>24518309</v>
      </c>
      <c r="G123" s="49">
        <f>'Fin Edu&amp;Asset Dvlpt'!G123+'Short-Term Benefits'!Y123+'Services for Children &amp; Youth'!G123+'Home Visiting'!G123+'Other Nonassistance'!Y123+'Pregnancy Prevention'!Y123+'Fatherhood &amp; 2-Parent Family'!Y123</f>
        <v>24040800</v>
      </c>
      <c r="H123" s="49">
        <f>'Fin Edu&amp;Asset Dvlpt'!H123+'Short-Term Benefits'!Z123+'Services for Children &amp; Youth'!H123+'Home Visiting'!H123+'Other Nonassistance'!Z123+'Pregnancy Prevention'!Z123+'Fatherhood &amp; 2-Parent Family'!Z123</f>
        <v>27525227</v>
      </c>
    </row>
    <row r="124" spans="1:8">
      <c r="A124" s="51" t="s">
        <v>84</v>
      </c>
      <c r="B124" s="49">
        <f>'Transferred to SSBG'!T124+'Fin Edu&amp;Asset Dvlpt'!B124+'Short-Term Benefits'!T124+'Services for Children &amp; Youth'!B124+'Pregnancy+Family'!T124+'Home Visiting'!B124+'Other Nonassistance'!T124+'AUPL (wo Foster Care)'!T125</f>
        <v>0</v>
      </c>
      <c r="C124" s="49">
        <f>'Transferred to SSBG'!U124+'Fin Edu&amp;Asset Dvlpt'!C124+'Short-Term Benefits'!U124+'Services for Children &amp; Youth'!C124+'Pregnancy+Family'!U124+'Home Visiting'!C124+'Other Nonassistance'!U124+'AUPL (wo Foster Care)'!U125</f>
        <v>35858</v>
      </c>
      <c r="D124" s="49">
        <f>'Transferred to SSBG'!V124+'Fin Edu&amp;Asset Dvlpt'!D124+'Short-Term Benefits'!V124+'Services for Children &amp; Youth'!D124+'Pregnancy+Family'!V124+'Home Visiting'!D124+'Other Nonassistance'!V124+'AUPL (wo Foster Care)'!V125</f>
        <v>5384951</v>
      </c>
      <c r="E124" s="49">
        <f>'Transferred to SSBG'!W124+'Fin Edu&amp;Asset Dvlpt'!E124+'Short-Term Benefits'!W124+'Services for Children &amp; Youth'!E124+'Pregnancy+Family'!W124+'Home Visiting'!E124+'Other Nonassistance'!W124+'AUPL (wo Foster Care)'!W125</f>
        <v>7691633</v>
      </c>
      <c r="F124" s="49">
        <f>'Transferred to SSBG'!X124+'Fin Edu&amp;Asset Dvlpt'!F124+'Short-Term Benefits'!X124+'Services for Children &amp; Youth'!F124+'Pregnancy+Family'!X124+'Home Visiting'!F124+'Other Nonassistance'!X124+'AUPL (wo Foster Care)'!X125</f>
        <v>7359000</v>
      </c>
      <c r="G124" s="49">
        <f>'Fin Edu&amp;Asset Dvlpt'!G124+'Short-Term Benefits'!Y124+'Services for Children &amp; Youth'!G124+'Home Visiting'!G124+'Other Nonassistance'!Y124+'Pregnancy Prevention'!Y124+'Fatherhood &amp; 2-Parent Family'!Y124</f>
        <v>6780377</v>
      </c>
      <c r="H124" s="49">
        <f>'Fin Edu&amp;Asset Dvlpt'!H124+'Short-Term Benefits'!Z124+'Services for Children &amp; Youth'!H124+'Home Visiting'!H124+'Other Nonassistance'!Z124+'Pregnancy Prevention'!Z124+'Fatherhood &amp; 2-Parent Family'!Z124</f>
        <v>5196489</v>
      </c>
    </row>
    <row r="125" spans="1:8">
      <c r="A125" s="51" t="s">
        <v>86</v>
      </c>
      <c r="B125" s="49">
        <f>'Transferred to SSBG'!T125+'Fin Edu&amp;Asset Dvlpt'!B125+'Short-Term Benefits'!T125+'Services for Children &amp; Youth'!B125+'Pregnancy+Family'!T125+'Home Visiting'!B125+'Other Nonassistance'!T125+'AUPL (wo Foster Care)'!T126</f>
        <v>27783341</v>
      </c>
      <c r="C125" s="49">
        <f>'Transferred to SSBG'!U125+'Fin Edu&amp;Asset Dvlpt'!C125+'Short-Term Benefits'!U125+'Services for Children &amp; Youth'!C125+'Pregnancy+Family'!U125+'Home Visiting'!C125+'Other Nonassistance'!U125+'AUPL (wo Foster Care)'!U126</f>
        <v>11834767</v>
      </c>
      <c r="D125" s="49">
        <f>'Transferred to SSBG'!V125+'Fin Edu&amp;Asset Dvlpt'!D125+'Short-Term Benefits'!V125+'Services for Children &amp; Youth'!D125+'Pregnancy+Family'!V125+'Home Visiting'!D125+'Other Nonassistance'!V125+'AUPL (wo Foster Care)'!V126</f>
        <v>0</v>
      </c>
      <c r="E125" s="49">
        <f>'Transferred to SSBG'!W125+'Fin Edu&amp;Asset Dvlpt'!E125+'Short-Term Benefits'!W125+'Services for Children &amp; Youth'!E125+'Pregnancy+Family'!W125+'Home Visiting'!E125+'Other Nonassistance'!W125+'AUPL (wo Foster Care)'!W126</f>
        <v>0</v>
      </c>
      <c r="F125" s="49">
        <f>'Transferred to SSBG'!X125+'Fin Edu&amp;Asset Dvlpt'!F125+'Short-Term Benefits'!X125+'Services for Children &amp; Youth'!F125+'Pregnancy+Family'!X125+'Home Visiting'!F125+'Other Nonassistance'!X125+'AUPL (wo Foster Care)'!X126</f>
        <v>16912216</v>
      </c>
      <c r="G125" s="49">
        <f>'Fin Edu&amp;Asset Dvlpt'!G125+'Short-Term Benefits'!Y125+'Services for Children &amp; Youth'!G125+'Home Visiting'!G125+'Other Nonassistance'!Y125+'Pregnancy Prevention'!Y125+'Fatherhood &amp; 2-Parent Family'!Y125</f>
        <v>0</v>
      </c>
      <c r="H125" s="49">
        <f>'Fin Edu&amp;Asset Dvlpt'!H125+'Short-Term Benefits'!Z125+'Services for Children &amp; Youth'!H125+'Home Visiting'!H125+'Other Nonassistance'!Z125+'Pregnancy Prevention'!Z125+'Fatherhood &amp; 2-Parent Family'!Z125</f>
        <v>0</v>
      </c>
    </row>
    <row r="126" spans="1:8">
      <c r="A126" s="51" t="s">
        <v>88</v>
      </c>
      <c r="B126" s="49">
        <f>'Transferred to SSBG'!T126+'Fin Edu&amp;Asset Dvlpt'!B126+'Short-Term Benefits'!T126+'Services for Children &amp; Youth'!B126+'Pregnancy+Family'!T126+'Home Visiting'!B126+'Other Nonassistance'!T126+'AUPL (wo Foster Care)'!T127</f>
        <v>0</v>
      </c>
      <c r="C126" s="49">
        <f>'Transferred to SSBG'!U126+'Fin Edu&amp;Asset Dvlpt'!C126+'Short-Term Benefits'!U126+'Services for Children &amp; Youth'!C126+'Pregnancy+Family'!U126+'Home Visiting'!C126+'Other Nonassistance'!U126+'AUPL (wo Foster Care)'!U127</f>
        <v>0</v>
      </c>
      <c r="D126" s="49">
        <f>'Transferred to SSBG'!V126+'Fin Edu&amp;Asset Dvlpt'!D126+'Short-Term Benefits'!V126+'Services for Children &amp; Youth'!D126+'Pregnancy+Family'!V126+'Home Visiting'!D126+'Other Nonassistance'!V126+'AUPL (wo Foster Care)'!V127</f>
        <v>0</v>
      </c>
      <c r="E126" s="49">
        <f>'Transferred to SSBG'!W126+'Fin Edu&amp;Asset Dvlpt'!E126+'Short-Term Benefits'!W126+'Services for Children &amp; Youth'!E126+'Pregnancy+Family'!W126+'Home Visiting'!E126+'Other Nonassistance'!W126+'AUPL (wo Foster Care)'!W127</f>
        <v>333792</v>
      </c>
      <c r="F126" s="49">
        <f>'Transferred to SSBG'!X126+'Fin Edu&amp;Asset Dvlpt'!F126+'Short-Term Benefits'!X126+'Services for Children &amp; Youth'!F126+'Pregnancy+Family'!X126+'Home Visiting'!F126+'Other Nonassistance'!X126+'AUPL (wo Foster Care)'!X127</f>
        <v>0</v>
      </c>
      <c r="G126" s="49">
        <f>'Fin Edu&amp;Asset Dvlpt'!G126+'Short-Term Benefits'!Y126+'Services for Children &amp; Youth'!G126+'Home Visiting'!G126+'Other Nonassistance'!Y126+'Pregnancy Prevention'!Y126+'Fatherhood &amp; 2-Parent Family'!Y126</f>
        <v>0</v>
      </c>
      <c r="H126" s="49">
        <f>'Fin Edu&amp;Asset Dvlpt'!H126+'Short-Term Benefits'!Z126+'Services for Children &amp; Youth'!H126+'Home Visiting'!H126+'Other Nonassistance'!Z126+'Pregnancy Prevention'!Z126+'Fatherhood &amp; 2-Parent Family'!Z126</f>
        <v>0</v>
      </c>
    </row>
    <row r="127" spans="1:8">
      <c r="A127" s="51" t="s">
        <v>74</v>
      </c>
      <c r="B127" s="49">
        <f>'Transferred to SSBG'!T127+'Fin Edu&amp;Asset Dvlpt'!B127+'Short-Term Benefits'!T127+'Services for Children &amp; Youth'!B127+'Pregnancy+Family'!T127+'Home Visiting'!B127+'Other Nonassistance'!T127+'AUPL (wo Foster Care)'!T128</f>
        <v>13406487</v>
      </c>
      <c r="C127" s="49">
        <f>'Transferred to SSBG'!U127+'Fin Edu&amp;Asset Dvlpt'!C127+'Short-Term Benefits'!U127+'Services for Children &amp; Youth'!C127+'Pregnancy+Family'!U127+'Home Visiting'!C127+'Other Nonassistance'!U127+'AUPL (wo Foster Care)'!U128</f>
        <v>16467491</v>
      </c>
      <c r="D127" s="49">
        <f>'Transferred to SSBG'!V127+'Fin Edu&amp;Asset Dvlpt'!D127+'Short-Term Benefits'!V127+'Services for Children &amp; Youth'!D127+'Pregnancy+Family'!V127+'Home Visiting'!D127+'Other Nonassistance'!V127+'AUPL (wo Foster Care)'!V128</f>
        <v>16902736</v>
      </c>
      <c r="E127" s="49">
        <f>'Transferred to SSBG'!W127+'Fin Edu&amp;Asset Dvlpt'!E127+'Short-Term Benefits'!W127+'Services for Children &amp; Youth'!E127+'Pregnancy+Family'!W127+'Home Visiting'!E127+'Other Nonassistance'!W127+'AUPL (wo Foster Care)'!W128</f>
        <v>19141599</v>
      </c>
      <c r="F127" s="49">
        <f>'Transferred to SSBG'!X127+'Fin Edu&amp;Asset Dvlpt'!F127+'Short-Term Benefits'!X127+'Services for Children &amp; Youth'!F127+'Pregnancy+Family'!X127+'Home Visiting'!F127+'Other Nonassistance'!X127+'AUPL (wo Foster Care)'!X128</f>
        <v>21528844</v>
      </c>
      <c r="G127" s="49">
        <f>'Fin Edu&amp;Asset Dvlpt'!G127+'Short-Term Benefits'!Y127+'Services for Children &amp; Youth'!G127+'Home Visiting'!G127+'Other Nonassistance'!Y127+'Pregnancy Prevention'!Y127+'Fatherhood &amp; 2-Parent Family'!Y127</f>
        <v>22878608</v>
      </c>
      <c r="H127" s="49">
        <f>'Fin Edu&amp;Asset Dvlpt'!H127+'Short-Term Benefits'!Z127+'Services for Children &amp; Youth'!H127+'Home Visiting'!H127+'Other Nonassistance'!Z127+'Pregnancy Prevention'!Z127+'Fatherhood &amp; 2-Parent Family'!Z127</f>
        <v>160229527</v>
      </c>
    </row>
    <row r="128" spans="1:8">
      <c r="A128" s="51" t="s">
        <v>91</v>
      </c>
      <c r="B128" s="49">
        <f>'Transferred to SSBG'!T128+'Fin Edu&amp;Asset Dvlpt'!B128+'Short-Term Benefits'!T128+'Services for Children &amp; Youth'!B128+'Pregnancy+Family'!T128+'Home Visiting'!B128+'Other Nonassistance'!T128+'AUPL (wo Foster Care)'!T129</f>
        <v>18697811.016076677</v>
      </c>
      <c r="C128" s="49">
        <f>'Transferred to SSBG'!U128+'Fin Edu&amp;Asset Dvlpt'!C128+'Short-Term Benefits'!U128+'Services for Children &amp; Youth'!C128+'Pregnancy+Family'!U128+'Home Visiting'!C128+'Other Nonassistance'!U128+'AUPL (wo Foster Care)'!U129</f>
        <v>25934719</v>
      </c>
      <c r="D128" s="49">
        <f>'Transferred to SSBG'!V128+'Fin Edu&amp;Asset Dvlpt'!D128+'Short-Term Benefits'!V128+'Services for Children &amp; Youth'!D128+'Pregnancy+Family'!V128+'Home Visiting'!D128+'Other Nonassistance'!V128+'AUPL (wo Foster Care)'!V129</f>
        <v>35907794</v>
      </c>
      <c r="E128" s="49">
        <f>'Transferred to SSBG'!W128+'Fin Edu&amp;Asset Dvlpt'!E128+'Short-Term Benefits'!W128+'Services for Children &amp; Youth'!E128+'Pregnancy+Family'!W128+'Home Visiting'!E128+'Other Nonassistance'!W128+'AUPL (wo Foster Care)'!W129</f>
        <v>24337680</v>
      </c>
      <c r="F128" s="49">
        <f>'Transferred to SSBG'!X128+'Fin Edu&amp;Asset Dvlpt'!F128+'Short-Term Benefits'!X128+'Services for Children &amp; Youth'!F128+'Pregnancy+Family'!X128+'Home Visiting'!F128+'Other Nonassistance'!X128+'AUPL (wo Foster Care)'!X129</f>
        <v>24258889</v>
      </c>
      <c r="G128" s="49">
        <f>'Fin Edu&amp;Asset Dvlpt'!G128+'Short-Term Benefits'!Y128+'Services for Children &amp; Youth'!G128+'Home Visiting'!G128+'Other Nonassistance'!Y128+'Pregnancy Prevention'!Y128+'Fatherhood &amp; 2-Parent Family'!Y128</f>
        <v>24947319</v>
      </c>
      <c r="H128" s="49">
        <f>'Fin Edu&amp;Asset Dvlpt'!H128+'Short-Term Benefits'!Z128+'Services for Children &amp; Youth'!H128+'Home Visiting'!H128+'Other Nonassistance'!Z128+'Pregnancy Prevention'!Z128+'Fatherhood &amp; 2-Parent Family'!Z128</f>
        <v>9268517</v>
      </c>
    </row>
    <row r="129" spans="1:8">
      <c r="A129" s="51" t="s">
        <v>93</v>
      </c>
      <c r="B129" s="49">
        <f>'Transferred to SSBG'!T129+'Fin Edu&amp;Asset Dvlpt'!B129+'Short-Term Benefits'!T129+'Services for Children &amp; Youth'!B129+'Pregnancy+Family'!T129+'Home Visiting'!B129+'Other Nonassistance'!T129+'AUPL (wo Foster Care)'!T130</f>
        <v>482907</v>
      </c>
      <c r="C129" s="49">
        <f>'Transferred to SSBG'!U129+'Fin Edu&amp;Asset Dvlpt'!C129+'Short-Term Benefits'!U129+'Services for Children &amp; Youth'!C129+'Pregnancy+Family'!U129+'Home Visiting'!C129+'Other Nonassistance'!U129+'AUPL (wo Foster Care)'!U130</f>
        <v>663071</v>
      </c>
      <c r="D129" s="49">
        <f>'Transferred to SSBG'!V129+'Fin Edu&amp;Asset Dvlpt'!D129+'Short-Term Benefits'!V129+'Services for Children &amp; Youth'!D129+'Pregnancy+Family'!V129+'Home Visiting'!D129+'Other Nonassistance'!V129+'AUPL (wo Foster Care)'!V130</f>
        <v>327141</v>
      </c>
      <c r="E129" s="49">
        <f>'Transferred to SSBG'!W129+'Fin Edu&amp;Asset Dvlpt'!E129+'Short-Term Benefits'!W129+'Services for Children &amp; Youth'!E129+'Pregnancy+Family'!W129+'Home Visiting'!E129+'Other Nonassistance'!W129+'AUPL (wo Foster Care)'!W130</f>
        <v>100000</v>
      </c>
      <c r="F129" s="49">
        <f>'Transferred to SSBG'!X129+'Fin Edu&amp;Asset Dvlpt'!F129+'Short-Term Benefits'!X129+'Services for Children &amp; Youth'!F129+'Pregnancy+Family'!X129+'Home Visiting'!F129+'Other Nonassistance'!X129+'AUPL (wo Foster Care)'!X130</f>
        <v>366749</v>
      </c>
      <c r="G129" s="49">
        <f>'Fin Edu&amp;Asset Dvlpt'!G129+'Short-Term Benefits'!Y129+'Services for Children &amp; Youth'!G129+'Home Visiting'!G129+'Other Nonassistance'!Y129+'Pregnancy Prevention'!Y129+'Fatherhood &amp; 2-Parent Family'!Y129</f>
        <v>285498</v>
      </c>
      <c r="H129" s="49">
        <f>'Fin Edu&amp;Asset Dvlpt'!H129+'Short-Term Benefits'!Z129+'Services for Children &amp; Youth'!H129+'Home Visiting'!H129+'Other Nonassistance'!Z129+'Pregnancy Prevention'!Z129+'Fatherhood &amp; 2-Parent Family'!Z129</f>
        <v>363123</v>
      </c>
    </row>
    <row r="130" spans="1:8">
      <c r="A130" s="51" t="s">
        <v>95</v>
      </c>
      <c r="B130" s="49">
        <f>'Transferred to SSBG'!T130+'Fin Edu&amp;Asset Dvlpt'!B130+'Short-Term Benefits'!T130+'Services for Children &amp; Youth'!B130+'Pregnancy+Family'!T130+'Home Visiting'!B130+'Other Nonassistance'!T130+'AUPL (wo Foster Care)'!T131</f>
        <v>716770</v>
      </c>
      <c r="C130" s="49">
        <f>'Transferred to SSBG'!U130+'Fin Edu&amp;Asset Dvlpt'!C130+'Short-Term Benefits'!U130+'Services for Children &amp; Youth'!C130+'Pregnancy+Family'!U130+'Home Visiting'!C130+'Other Nonassistance'!U130+'AUPL (wo Foster Care)'!U131</f>
        <v>2128304</v>
      </c>
      <c r="D130" s="49">
        <f>'Transferred to SSBG'!V130+'Fin Edu&amp;Asset Dvlpt'!D130+'Short-Term Benefits'!V130+'Services for Children &amp; Youth'!D130+'Pregnancy+Family'!V130+'Home Visiting'!D130+'Other Nonassistance'!V130+'AUPL (wo Foster Care)'!V131</f>
        <v>786554</v>
      </c>
      <c r="E130" s="49">
        <f>'Transferred to SSBG'!W130+'Fin Edu&amp;Asset Dvlpt'!E130+'Short-Term Benefits'!W130+'Services for Children &amp; Youth'!E130+'Pregnancy+Family'!W130+'Home Visiting'!E130+'Other Nonassistance'!W130+'AUPL (wo Foster Care)'!W131</f>
        <v>802208</v>
      </c>
      <c r="F130" s="49">
        <f>'Transferred to SSBG'!X130+'Fin Edu&amp;Asset Dvlpt'!F130+'Short-Term Benefits'!X130+'Services for Children &amp; Youth'!F130+'Pregnancy+Family'!X130+'Home Visiting'!F130+'Other Nonassistance'!X130+'AUPL (wo Foster Care)'!X131</f>
        <v>802208</v>
      </c>
      <c r="G130" s="49">
        <f>'Fin Edu&amp;Asset Dvlpt'!G130+'Short-Term Benefits'!Y130+'Services for Children &amp; Youth'!G130+'Home Visiting'!G130+'Other Nonassistance'!Y130+'Pregnancy Prevention'!Y130+'Fatherhood &amp; 2-Parent Family'!Y130</f>
        <v>1015789</v>
      </c>
      <c r="H130" s="49">
        <f>'Fin Edu&amp;Asset Dvlpt'!H130+'Short-Term Benefits'!Z130+'Services for Children &amp; Youth'!H130+'Home Visiting'!H130+'Other Nonassistance'!Z130+'Pregnancy Prevention'!Z130+'Fatherhood &amp; 2-Parent Family'!Z130</f>
        <v>261438</v>
      </c>
    </row>
    <row r="131" spans="1:8">
      <c r="A131" s="51" t="s">
        <v>97</v>
      </c>
      <c r="B131" s="49">
        <f>'Transferred to SSBG'!T131+'Fin Edu&amp;Asset Dvlpt'!B131+'Short-Term Benefits'!T131+'Services for Children &amp; Youth'!B131+'Pregnancy+Family'!T131+'Home Visiting'!B131+'Other Nonassistance'!T131+'AUPL (wo Foster Care)'!T132</f>
        <v>55686179</v>
      </c>
      <c r="C131" s="49">
        <f>'Transferred to SSBG'!U131+'Fin Edu&amp;Asset Dvlpt'!C131+'Short-Term Benefits'!U131+'Services for Children &amp; Youth'!C131+'Pregnancy+Family'!U131+'Home Visiting'!C131+'Other Nonassistance'!U131+'AUPL (wo Foster Care)'!U132</f>
        <v>57693069</v>
      </c>
      <c r="D131" s="49">
        <f>'Transferred to SSBG'!V131+'Fin Edu&amp;Asset Dvlpt'!D131+'Short-Term Benefits'!V131+'Services for Children &amp; Youth'!D131+'Pregnancy+Family'!V131+'Home Visiting'!D131+'Other Nonassistance'!V131+'AUPL (wo Foster Care)'!V132</f>
        <v>51109684</v>
      </c>
      <c r="E131" s="49">
        <f>'Transferred to SSBG'!W131+'Fin Edu&amp;Asset Dvlpt'!E131+'Short-Term Benefits'!W131+'Services for Children &amp; Youth'!E131+'Pregnancy+Family'!W131+'Home Visiting'!E131+'Other Nonassistance'!W131+'AUPL (wo Foster Care)'!W132</f>
        <v>67558860</v>
      </c>
      <c r="F131" s="49">
        <f>'Transferred to SSBG'!X131+'Fin Edu&amp;Asset Dvlpt'!F131+'Short-Term Benefits'!X131+'Services for Children &amp; Youth'!F131+'Pregnancy+Family'!X131+'Home Visiting'!F131+'Other Nonassistance'!X131+'AUPL (wo Foster Care)'!X132</f>
        <v>69143965</v>
      </c>
      <c r="G131" s="49">
        <f>'Fin Edu&amp;Asset Dvlpt'!G131+'Short-Term Benefits'!Y131+'Services for Children &amp; Youth'!G131+'Home Visiting'!G131+'Other Nonassistance'!Y131+'Pregnancy Prevention'!Y131+'Fatherhood &amp; 2-Parent Family'!Y131</f>
        <v>11551705</v>
      </c>
      <c r="H131" s="49">
        <f>'Fin Edu&amp;Asset Dvlpt'!H131+'Short-Term Benefits'!Z131+'Services for Children &amp; Youth'!H131+'Home Visiting'!H131+'Other Nonassistance'!Z131+'Pregnancy Prevention'!Z131+'Fatherhood &amp; 2-Parent Family'!Z131</f>
        <v>96951322</v>
      </c>
    </row>
    <row r="132" spans="1:8">
      <c r="A132" s="51" t="s">
        <v>99</v>
      </c>
      <c r="B132" s="49">
        <f>'Transferred to SSBG'!T132+'Fin Edu&amp;Asset Dvlpt'!B132+'Short-Term Benefits'!T132+'Services for Children &amp; Youth'!B132+'Pregnancy+Family'!T132+'Home Visiting'!B132+'Other Nonassistance'!T132+'AUPL (wo Foster Care)'!T133</f>
        <v>2168656</v>
      </c>
      <c r="C132" s="49">
        <f>'Transferred to SSBG'!U132+'Fin Edu&amp;Asset Dvlpt'!C132+'Short-Term Benefits'!U132+'Services for Children &amp; Youth'!C132+'Pregnancy+Family'!U132+'Home Visiting'!C132+'Other Nonassistance'!U132+'AUPL (wo Foster Care)'!U133</f>
        <v>0</v>
      </c>
      <c r="D132" s="49">
        <f>'Transferred to SSBG'!V132+'Fin Edu&amp;Asset Dvlpt'!D132+'Short-Term Benefits'!V132+'Services for Children &amp; Youth'!D132+'Pregnancy+Family'!V132+'Home Visiting'!D132+'Other Nonassistance'!V132+'AUPL (wo Foster Care)'!V133</f>
        <v>0</v>
      </c>
      <c r="E132" s="49">
        <f>'Transferred to SSBG'!W132+'Fin Edu&amp;Asset Dvlpt'!E132+'Short-Term Benefits'!W132+'Services for Children &amp; Youth'!E132+'Pregnancy+Family'!W132+'Home Visiting'!E132+'Other Nonassistance'!W132+'AUPL (wo Foster Care)'!W133</f>
        <v>0</v>
      </c>
      <c r="F132" s="49">
        <f>'Transferred to SSBG'!X132+'Fin Edu&amp;Asset Dvlpt'!F132+'Short-Term Benefits'!X132+'Services for Children &amp; Youth'!F132+'Pregnancy+Family'!X132+'Home Visiting'!F132+'Other Nonassistance'!X132+'AUPL (wo Foster Care)'!X133</f>
        <v>0</v>
      </c>
      <c r="G132" s="49">
        <f>'Fin Edu&amp;Asset Dvlpt'!G132+'Short-Term Benefits'!Y132+'Services for Children &amp; Youth'!G132+'Home Visiting'!G132+'Other Nonassistance'!Y132+'Pregnancy Prevention'!Y132+'Fatherhood &amp; 2-Parent Family'!Y132</f>
        <v>0</v>
      </c>
      <c r="H132" s="49">
        <f>'Fin Edu&amp;Asset Dvlpt'!H132+'Short-Term Benefits'!Z132+'Services for Children &amp; Youth'!H132+'Home Visiting'!H132+'Other Nonassistance'!Z132+'Pregnancy Prevention'!Z132+'Fatherhood &amp; 2-Parent Family'!Z132</f>
        <v>1168459</v>
      </c>
    </row>
    <row r="133" spans="1:8">
      <c r="A133" s="51" t="s">
        <v>101</v>
      </c>
      <c r="B133" s="49">
        <f>'Transferred to SSBG'!T133+'Fin Edu&amp;Asset Dvlpt'!B133+'Short-Term Benefits'!T133+'Services for Children &amp; Youth'!B133+'Pregnancy+Family'!T133+'Home Visiting'!B133+'Other Nonassistance'!T133+'AUPL (wo Foster Care)'!T134</f>
        <v>49855783</v>
      </c>
      <c r="C133" s="49">
        <f>'Transferred to SSBG'!U133+'Fin Edu&amp;Asset Dvlpt'!C133+'Short-Term Benefits'!U133+'Services for Children &amp; Youth'!C133+'Pregnancy+Family'!U133+'Home Visiting'!C133+'Other Nonassistance'!U133+'AUPL (wo Foster Care)'!U134</f>
        <v>49883609</v>
      </c>
      <c r="D133" s="49">
        <f>'Transferred to SSBG'!V133+'Fin Edu&amp;Asset Dvlpt'!D133+'Short-Term Benefits'!V133+'Services for Children &amp; Youth'!D133+'Pregnancy+Family'!V133+'Home Visiting'!D133+'Other Nonassistance'!V133+'AUPL (wo Foster Care)'!V134</f>
        <v>39316529</v>
      </c>
      <c r="E133" s="49">
        <f>'Transferred to SSBG'!W133+'Fin Edu&amp;Asset Dvlpt'!E133+'Short-Term Benefits'!W133+'Services for Children &amp; Youth'!E133+'Pregnancy+Family'!W133+'Home Visiting'!E133+'Other Nonassistance'!W133+'AUPL (wo Foster Care)'!W134</f>
        <v>40413205</v>
      </c>
      <c r="F133" s="49">
        <f>'Transferred to SSBG'!X133+'Fin Edu&amp;Asset Dvlpt'!F133+'Short-Term Benefits'!X133+'Services for Children &amp; Youth'!F133+'Pregnancy+Family'!X133+'Home Visiting'!F133+'Other Nonassistance'!X133+'AUPL (wo Foster Care)'!X134</f>
        <v>0</v>
      </c>
      <c r="G133" s="49">
        <f>'Fin Edu&amp;Asset Dvlpt'!G133+'Short-Term Benefits'!Y133+'Services for Children &amp; Youth'!G133+'Home Visiting'!G133+'Other Nonassistance'!Y133+'Pregnancy Prevention'!Y133+'Fatherhood &amp; 2-Parent Family'!Y133</f>
        <v>39184173</v>
      </c>
      <c r="H133" s="49">
        <f>'Fin Edu&amp;Asset Dvlpt'!H133+'Short-Term Benefits'!Z133+'Services for Children &amp; Youth'!H133+'Home Visiting'!H133+'Other Nonassistance'!Z133+'Pregnancy Prevention'!Z133+'Fatherhood &amp; 2-Parent Family'!Z133</f>
        <v>20594337</v>
      </c>
    </row>
    <row r="134" spans="1:8">
      <c r="A134" s="51" t="s">
        <v>102</v>
      </c>
      <c r="B134" s="49">
        <f>'Transferred to SSBG'!T134+'Fin Edu&amp;Asset Dvlpt'!B134+'Short-Term Benefits'!T134+'Services for Children &amp; Youth'!B134+'Pregnancy+Family'!T134+'Home Visiting'!B134+'Other Nonassistance'!T134+'AUPL (wo Foster Care)'!T135</f>
        <v>41572973</v>
      </c>
      <c r="C134" s="49">
        <f>'Transferred to SSBG'!U134+'Fin Edu&amp;Asset Dvlpt'!C134+'Short-Term Benefits'!U134+'Services for Children &amp; Youth'!C134+'Pregnancy+Family'!U134+'Home Visiting'!C134+'Other Nonassistance'!U134+'AUPL (wo Foster Care)'!U135</f>
        <v>32835488</v>
      </c>
      <c r="D134" s="49">
        <f>'Transferred to SSBG'!V134+'Fin Edu&amp;Asset Dvlpt'!D134+'Short-Term Benefits'!V134+'Services for Children &amp; Youth'!D134+'Pregnancy+Family'!V134+'Home Visiting'!D134+'Other Nonassistance'!V134+'AUPL (wo Foster Care)'!V135</f>
        <v>38475945</v>
      </c>
      <c r="E134" s="49">
        <f>'Transferred to SSBG'!W134+'Fin Edu&amp;Asset Dvlpt'!E134+'Short-Term Benefits'!W134+'Services for Children &amp; Youth'!E134+'Pregnancy+Family'!W134+'Home Visiting'!E134+'Other Nonassistance'!W134+'AUPL (wo Foster Care)'!W135</f>
        <v>53354119</v>
      </c>
      <c r="F134" s="49">
        <f>'Transferred to SSBG'!X134+'Fin Edu&amp;Asset Dvlpt'!F134+'Short-Term Benefits'!X134+'Services for Children &amp; Youth'!F134+'Pregnancy+Family'!X134+'Home Visiting'!F134+'Other Nonassistance'!X134+'AUPL (wo Foster Care)'!X135</f>
        <v>53803721</v>
      </c>
      <c r="G134" s="49">
        <f>'Fin Edu&amp;Asset Dvlpt'!G134+'Short-Term Benefits'!Y134+'Services for Children &amp; Youth'!G134+'Home Visiting'!G134+'Other Nonassistance'!Y134+'Pregnancy Prevention'!Y134+'Fatherhood &amp; 2-Parent Family'!Y134</f>
        <v>77309449</v>
      </c>
      <c r="H134" s="49">
        <f>'Fin Edu&amp;Asset Dvlpt'!H134+'Short-Term Benefits'!Z134+'Services for Children &amp; Youth'!H134+'Home Visiting'!H134+'Other Nonassistance'!Z134+'Pregnancy Prevention'!Z134+'Fatherhood &amp; 2-Parent Family'!Z134</f>
        <v>35836819</v>
      </c>
    </row>
    <row r="135" spans="1:8">
      <c r="A135" s="51" t="s">
        <v>103</v>
      </c>
      <c r="B135" s="49">
        <f>'Transferred to SSBG'!T135+'Fin Edu&amp;Asset Dvlpt'!B135+'Short-Term Benefits'!T135+'Services for Children &amp; Youth'!B135+'Pregnancy+Family'!T135+'Home Visiting'!B135+'Other Nonassistance'!T135+'AUPL (wo Foster Care)'!T136</f>
        <v>94490</v>
      </c>
      <c r="C135" s="49">
        <f>'Transferred to SSBG'!U135+'Fin Edu&amp;Asset Dvlpt'!C135+'Short-Term Benefits'!U135+'Services for Children &amp; Youth'!C135+'Pregnancy+Family'!U135+'Home Visiting'!C135+'Other Nonassistance'!U135+'AUPL (wo Foster Care)'!U136</f>
        <v>70080</v>
      </c>
      <c r="D135" s="49">
        <f>'Transferred to SSBG'!V135+'Fin Edu&amp;Asset Dvlpt'!D135+'Short-Term Benefits'!V135+'Services for Children &amp; Youth'!D135+'Pregnancy+Family'!V135+'Home Visiting'!D135+'Other Nonassistance'!V135+'AUPL (wo Foster Care)'!V136</f>
        <v>50071</v>
      </c>
      <c r="E135" s="49">
        <f>'Transferred to SSBG'!W135+'Fin Edu&amp;Asset Dvlpt'!E135+'Short-Term Benefits'!W135+'Services for Children &amp; Youth'!E135+'Pregnancy+Family'!W135+'Home Visiting'!E135+'Other Nonassistance'!W135+'AUPL (wo Foster Care)'!W136</f>
        <v>40448</v>
      </c>
      <c r="F135" s="49">
        <f>'Transferred to SSBG'!X135+'Fin Edu&amp;Asset Dvlpt'!F135+'Short-Term Benefits'!X135+'Services for Children &amp; Youth'!F135+'Pregnancy+Family'!X135+'Home Visiting'!F135+'Other Nonassistance'!X135+'AUPL (wo Foster Care)'!X136</f>
        <v>34897</v>
      </c>
      <c r="G135" s="49">
        <f>'Fin Edu&amp;Asset Dvlpt'!G135+'Short-Term Benefits'!Y135+'Services for Children &amp; Youth'!G135+'Home Visiting'!G135+'Other Nonassistance'!Y135+'Pregnancy Prevention'!Y135+'Fatherhood &amp; 2-Parent Family'!Y135</f>
        <v>12029</v>
      </c>
      <c r="H135" s="49">
        <f>'Fin Edu&amp;Asset Dvlpt'!H135+'Short-Term Benefits'!Z135+'Services for Children &amp; Youth'!H135+'Home Visiting'!H135+'Other Nonassistance'!Z135+'Pregnancy Prevention'!Z135+'Fatherhood &amp; 2-Parent Family'!Z135</f>
        <v>11882</v>
      </c>
    </row>
    <row r="136" spans="1:8">
      <c r="A136" s="51" t="s">
        <v>104</v>
      </c>
      <c r="B136" s="49">
        <f>'Transferred to SSBG'!T136+'Fin Edu&amp;Asset Dvlpt'!B136+'Short-Term Benefits'!T136+'Services for Children &amp; Youth'!B136+'Pregnancy+Family'!T136+'Home Visiting'!B136+'Other Nonassistance'!T136+'AUPL (wo Foster Care)'!T137</f>
        <v>351139</v>
      </c>
      <c r="C136" s="49">
        <f>'Transferred to SSBG'!U136+'Fin Edu&amp;Asset Dvlpt'!C136+'Short-Term Benefits'!U136+'Services for Children &amp; Youth'!C136+'Pregnancy+Family'!U136+'Home Visiting'!C136+'Other Nonassistance'!U136+'AUPL (wo Foster Care)'!U137</f>
        <v>0</v>
      </c>
      <c r="D136" s="49">
        <f>'Transferred to SSBG'!V136+'Fin Edu&amp;Asset Dvlpt'!D136+'Short-Term Benefits'!V136+'Services for Children &amp; Youth'!D136+'Pregnancy+Family'!V136+'Home Visiting'!D136+'Other Nonassistance'!V136+'AUPL (wo Foster Care)'!V137</f>
        <v>0</v>
      </c>
      <c r="E136" s="49">
        <f>'Transferred to SSBG'!W136+'Fin Edu&amp;Asset Dvlpt'!E136+'Short-Term Benefits'!W136+'Services for Children &amp; Youth'!E136+'Pregnancy+Family'!W136+'Home Visiting'!E136+'Other Nonassistance'!W136+'AUPL (wo Foster Care)'!W137</f>
        <v>175569</v>
      </c>
      <c r="F136" s="49">
        <f>'Transferred to SSBG'!X136+'Fin Edu&amp;Asset Dvlpt'!F136+'Short-Term Benefits'!X136+'Services for Children &amp; Youth'!F136+'Pregnancy+Family'!X136+'Home Visiting'!F136+'Other Nonassistance'!X136+'AUPL (wo Foster Care)'!X137</f>
        <v>216173</v>
      </c>
      <c r="G136" s="49">
        <f>'Fin Edu&amp;Asset Dvlpt'!G136+'Short-Term Benefits'!Y136+'Services for Children &amp; Youth'!G136+'Home Visiting'!G136+'Other Nonassistance'!Y136+'Pregnancy Prevention'!Y136+'Fatherhood &amp; 2-Parent Family'!Y136</f>
        <v>310536</v>
      </c>
      <c r="H136" s="49">
        <f>'Fin Edu&amp;Asset Dvlpt'!H136+'Short-Term Benefits'!Z136+'Services for Children &amp; Youth'!H136+'Home Visiting'!H136+'Other Nonassistance'!Z136+'Pregnancy Prevention'!Z136+'Fatherhood &amp; 2-Parent Family'!Z136</f>
        <v>351139</v>
      </c>
    </row>
    <row r="137" spans="1:8">
      <c r="A137" s="51" t="s">
        <v>105</v>
      </c>
      <c r="B137" s="49">
        <f>'Transferred to SSBG'!T137+'Fin Edu&amp;Asset Dvlpt'!B137+'Short-Term Benefits'!T137+'Services for Children &amp; Youth'!B137+'Pregnancy+Family'!T137+'Home Visiting'!B137+'Other Nonassistance'!T137+'AUPL (wo Foster Care)'!T138</f>
        <v>62628893</v>
      </c>
      <c r="C137" s="49">
        <f>'Transferred to SSBG'!U137+'Fin Edu&amp;Asset Dvlpt'!C137+'Short-Term Benefits'!U137+'Services for Children &amp; Youth'!C137+'Pregnancy+Family'!U137+'Home Visiting'!C137+'Other Nonassistance'!U137+'AUPL (wo Foster Care)'!U138</f>
        <v>61471085</v>
      </c>
      <c r="D137" s="49">
        <f>'Transferred to SSBG'!V137+'Fin Edu&amp;Asset Dvlpt'!D137+'Short-Term Benefits'!V137+'Services for Children &amp; Youth'!D137+'Pregnancy+Family'!V137+'Home Visiting'!D137+'Other Nonassistance'!V137+'AUPL (wo Foster Care)'!V138</f>
        <v>68408269</v>
      </c>
      <c r="E137" s="49">
        <f>'Transferred to SSBG'!W137+'Fin Edu&amp;Asset Dvlpt'!E137+'Short-Term Benefits'!W137+'Services for Children &amp; Youth'!E137+'Pregnancy+Family'!W137+'Home Visiting'!E137+'Other Nonassistance'!W137+'AUPL (wo Foster Care)'!W138</f>
        <v>74592217</v>
      </c>
      <c r="F137" s="49">
        <f>'Transferred to SSBG'!X137+'Fin Edu&amp;Asset Dvlpt'!F137+'Short-Term Benefits'!X137+'Services for Children &amp; Youth'!F137+'Pregnancy+Family'!X137+'Home Visiting'!F137+'Other Nonassistance'!X137+'AUPL (wo Foster Care)'!X138</f>
        <v>69615229</v>
      </c>
      <c r="G137" s="49">
        <f>'Fin Edu&amp;Asset Dvlpt'!G137+'Short-Term Benefits'!Y137+'Services for Children &amp; Youth'!G137+'Home Visiting'!G137+'Other Nonassistance'!Y137+'Pregnancy Prevention'!Y137+'Fatherhood &amp; 2-Parent Family'!Y137</f>
        <v>74086243</v>
      </c>
      <c r="H137" s="49">
        <f>'Fin Edu&amp;Asset Dvlpt'!H137+'Short-Term Benefits'!Z137+'Services for Children &amp; Youth'!H137+'Home Visiting'!H137+'Other Nonassistance'!Z137+'Pregnancy Prevention'!Z137+'Fatherhood &amp; 2-Parent Family'!Z137</f>
        <v>80148448</v>
      </c>
    </row>
    <row r="138" spans="1:8">
      <c r="A138" s="51" t="s">
        <v>107</v>
      </c>
      <c r="B138" s="49">
        <f>'Transferred to SSBG'!T138+'Fin Edu&amp;Asset Dvlpt'!B138+'Short-Term Benefits'!T138+'Services for Children &amp; Youth'!B138+'Pregnancy+Family'!T138+'Home Visiting'!B138+'Other Nonassistance'!T138+'AUPL (wo Foster Care)'!T139</f>
        <v>0</v>
      </c>
      <c r="C138" s="49">
        <f>'Transferred to SSBG'!U138+'Fin Edu&amp;Asset Dvlpt'!C138+'Short-Term Benefits'!U138+'Services for Children &amp; Youth'!C138+'Pregnancy+Family'!U138+'Home Visiting'!C138+'Other Nonassistance'!U138+'AUPL (wo Foster Care)'!U139</f>
        <v>0</v>
      </c>
      <c r="D138" s="49">
        <f>'Transferred to SSBG'!V138+'Fin Edu&amp;Asset Dvlpt'!D138+'Short-Term Benefits'!V138+'Services for Children &amp; Youth'!D138+'Pregnancy+Family'!V138+'Home Visiting'!D138+'Other Nonassistance'!V138+'AUPL (wo Foster Care)'!V139</f>
        <v>0</v>
      </c>
      <c r="E138" s="49">
        <f>'Transferred to SSBG'!W138+'Fin Edu&amp;Asset Dvlpt'!E138+'Short-Term Benefits'!W138+'Services for Children &amp; Youth'!E138+'Pregnancy+Family'!W138+'Home Visiting'!E138+'Other Nonassistance'!W138+'AUPL (wo Foster Care)'!W139</f>
        <v>0</v>
      </c>
      <c r="F138" s="49">
        <f>'Transferred to SSBG'!X138+'Fin Edu&amp;Asset Dvlpt'!F138+'Short-Term Benefits'!X138+'Services for Children &amp; Youth'!F138+'Pregnancy+Family'!X138+'Home Visiting'!F138+'Other Nonassistance'!X138+'AUPL (wo Foster Care)'!X139</f>
        <v>0</v>
      </c>
      <c r="G138" s="49">
        <f>'Fin Edu&amp;Asset Dvlpt'!G138+'Short-Term Benefits'!Y138+'Services for Children &amp; Youth'!G138+'Home Visiting'!G138+'Other Nonassistance'!Y138+'Pregnancy Prevention'!Y138+'Fatherhood &amp; 2-Parent Family'!Y138</f>
        <v>0</v>
      </c>
      <c r="H138" s="49">
        <f>'Fin Edu&amp;Asset Dvlpt'!H138+'Short-Term Benefits'!Z138+'Services for Children &amp; Youth'!H138+'Home Visiting'!H138+'Other Nonassistance'!Z138+'Pregnancy Prevention'!Z138+'Fatherhood &amp; 2-Parent Family'!Z138</f>
        <v>148</v>
      </c>
    </row>
    <row r="139" spans="1:8">
      <c r="A139" s="51" t="s">
        <v>76</v>
      </c>
      <c r="B139" s="49">
        <f>'Transferred to SSBG'!T139+'Fin Edu&amp;Asset Dvlpt'!B139+'Short-Term Benefits'!T139+'Services for Children &amp; Youth'!B139+'Pregnancy+Family'!T139+'Home Visiting'!B139+'Other Nonassistance'!T139+'AUPL (wo Foster Care)'!T140</f>
        <v>0</v>
      </c>
      <c r="C139" s="49">
        <f>'Transferred to SSBG'!U139+'Fin Edu&amp;Asset Dvlpt'!C139+'Short-Term Benefits'!U139+'Services for Children &amp; Youth'!C139+'Pregnancy+Family'!U139+'Home Visiting'!C139+'Other Nonassistance'!U139+'AUPL (wo Foster Care)'!U140</f>
        <v>0</v>
      </c>
      <c r="D139" s="49">
        <f>'Transferred to SSBG'!V139+'Fin Edu&amp;Asset Dvlpt'!D139+'Short-Term Benefits'!V139+'Services for Children &amp; Youth'!D139+'Pregnancy+Family'!V139+'Home Visiting'!D139+'Other Nonassistance'!V139+'AUPL (wo Foster Care)'!V140</f>
        <v>0</v>
      </c>
      <c r="E139" s="49">
        <f>'Transferred to SSBG'!W139+'Fin Edu&amp;Asset Dvlpt'!E139+'Short-Term Benefits'!W139+'Services for Children &amp; Youth'!E139+'Pregnancy+Family'!W139+'Home Visiting'!E139+'Other Nonassistance'!W139+'AUPL (wo Foster Care)'!W140</f>
        <v>0</v>
      </c>
      <c r="F139" s="49">
        <f>'Transferred to SSBG'!X139+'Fin Edu&amp;Asset Dvlpt'!F139+'Short-Term Benefits'!X139+'Services for Children &amp; Youth'!F139+'Pregnancy+Family'!X139+'Home Visiting'!F139+'Other Nonassistance'!X139+'AUPL (wo Foster Care)'!X140</f>
        <v>0</v>
      </c>
      <c r="G139" s="49">
        <f>'Fin Edu&amp;Asset Dvlpt'!G139+'Short-Term Benefits'!Y139+'Services for Children &amp; Youth'!G139+'Home Visiting'!G139+'Other Nonassistance'!Y139+'Pregnancy Prevention'!Y139+'Fatherhood &amp; 2-Parent Family'!Y139</f>
        <v>0</v>
      </c>
      <c r="H139" s="49">
        <f>'Fin Edu&amp;Asset Dvlpt'!H139+'Short-Term Benefits'!Z139+'Services for Children &amp; Youth'!H139+'Home Visiting'!H139+'Other Nonassistance'!Z139+'Pregnancy Prevention'!Z139+'Fatherhood &amp; 2-Parent Family'!Z139</f>
        <v>0</v>
      </c>
    </row>
    <row r="140" spans="1:8">
      <c r="A140" s="51" t="s">
        <v>110</v>
      </c>
      <c r="B140" s="49">
        <f>'Transferred to SSBG'!T140+'Fin Edu&amp;Asset Dvlpt'!B140+'Short-Term Benefits'!T140+'Services for Children &amp; Youth'!B140+'Pregnancy+Family'!T140+'Home Visiting'!B140+'Other Nonassistance'!T140+'AUPL (wo Foster Care)'!T141</f>
        <v>4958048</v>
      </c>
      <c r="C140" s="49">
        <f>'Transferred to SSBG'!U140+'Fin Edu&amp;Asset Dvlpt'!C140+'Short-Term Benefits'!U140+'Services for Children &amp; Youth'!C140+'Pregnancy+Family'!U140+'Home Visiting'!C140+'Other Nonassistance'!U140+'AUPL (wo Foster Care)'!U141</f>
        <v>4744389</v>
      </c>
      <c r="D140" s="49">
        <f>'Transferred to SSBG'!V140+'Fin Edu&amp;Asset Dvlpt'!D140+'Short-Term Benefits'!V140+'Services for Children &amp; Youth'!D140+'Pregnancy+Family'!V140+'Home Visiting'!D140+'Other Nonassistance'!V140+'AUPL (wo Foster Care)'!V141</f>
        <v>3533955</v>
      </c>
      <c r="E140" s="49">
        <f>'Transferred to SSBG'!W140+'Fin Edu&amp;Asset Dvlpt'!E140+'Short-Term Benefits'!W140+'Services for Children &amp; Youth'!E140+'Pregnancy+Family'!W140+'Home Visiting'!E140+'Other Nonassistance'!W140+'AUPL (wo Foster Care)'!W141</f>
        <v>4636349</v>
      </c>
      <c r="F140" s="49">
        <f>'Transferred to SSBG'!X140+'Fin Edu&amp;Asset Dvlpt'!F140+'Short-Term Benefits'!X140+'Services for Children &amp; Youth'!F140+'Pregnancy+Family'!X140+'Home Visiting'!F140+'Other Nonassistance'!X140+'AUPL (wo Foster Care)'!X141</f>
        <v>5220461</v>
      </c>
      <c r="G140" s="49">
        <f>'Fin Edu&amp;Asset Dvlpt'!G140+'Short-Term Benefits'!Y140+'Services for Children &amp; Youth'!G140+'Home Visiting'!G140+'Other Nonassistance'!Y140+'Pregnancy Prevention'!Y140+'Fatherhood &amp; 2-Parent Family'!Y140</f>
        <v>5013343</v>
      </c>
      <c r="H140" s="49">
        <f>'Fin Edu&amp;Asset Dvlpt'!H140+'Short-Term Benefits'!Z140+'Services for Children &amp; Youth'!H140+'Home Visiting'!H140+'Other Nonassistance'!Z140+'Pregnancy Prevention'!Z140+'Fatherhood &amp; 2-Parent Family'!Z140</f>
        <v>381433</v>
      </c>
    </row>
    <row r="141" spans="1:8">
      <c r="A141" s="51" t="s">
        <v>111</v>
      </c>
      <c r="B141" s="49">
        <f>'Transferred to SSBG'!T141+'Fin Edu&amp;Asset Dvlpt'!B141+'Short-Term Benefits'!T141+'Services for Children &amp; Youth'!B141+'Pregnancy+Family'!T141+'Home Visiting'!B141+'Other Nonassistance'!T141+'AUPL (wo Foster Care)'!T142</f>
        <v>2135096</v>
      </c>
      <c r="C141" s="49">
        <f>'Transferred to SSBG'!U141+'Fin Edu&amp;Asset Dvlpt'!C141+'Short-Term Benefits'!U141+'Services for Children &amp; Youth'!C141+'Pregnancy+Family'!U141+'Home Visiting'!C141+'Other Nonassistance'!U141+'AUPL (wo Foster Care)'!U142</f>
        <v>693358</v>
      </c>
      <c r="D141" s="49">
        <f>'Transferred to SSBG'!V141+'Fin Edu&amp;Asset Dvlpt'!D141+'Short-Term Benefits'!V141+'Services for Children &amp; Youth'!D141+'Pregnancy+Family'!V141+'Home Visiting'!D141+'Other Nonassistance'!V141+'AUPL (wo Foster Care)'!V142</f>
        <v>3148436</v>
      </c>
      <c r="E141" s="49">
        <f>'Transferred to SSBG'!W141+'Fin Edu&amp;Asset Dvlpt'!E141+'Short-Term Benefits'!W141+'Services for Children &amp; Youth'!E141+'Pregnancy+Family'!W141+'Home Visiting'!E141+'Other Nonassistance'!W141+'AUPL (wo Foster Care)'!W142</f>
        <v>2957040</v>
      </c>
      <c r="F141" s="49">
        <f>'Transferred to SSBG'!X141+'Fin Edu&amp;Asset Dvlpt'!F141+'Short-Term Benefits'!X141+'Services for Children &amp; Youth'!F141+'Pregnancy+Family'!X141+'Home Visiting'!F141+'Other Nonassistance'!X141+'AUPL (wo Foster Care)'!X142</f>
        <v>0</v>
      </c>
      <c r="G141" s="49">
        <f>'Fin Edu&amp;Asset Dvlpt'!G141+'Short-Term Benefits'!Y141+'Services for Children &amp; Youth'!G141+'Home Visiting'!G141+'Other Nonassistance'!Y141+'Pregnancy Prevention'!Y141+'Fatherhood &amp; 2-Parent Family'!Y141</f>
        <v>0</v>
      </c>
      <c r="H141" s="49">
        <f>'Fin Edu&amp;Asset Dvlpt'!H141+'Short-Term Benefits'!Z141+'Services for Children &amp; Youth'!H141+'Home Visiting'!H141+'Other Nonassistance'!Z141+'Pregnancy Prevention'!Z141+'Fatherhood &amp; 2-Parent Family'!Z141</f>
        <v>0</v>
      </c>
    </row>
    <row r="142" spans="1:8">
      <c r="A142" s="51" t="s">
        <v>113</v>
      </c>
      <c r="B142" s="49">
        <f>'Transferred to SSBG'!T142+'Fin Edu&amp;Asset Dvlpt'!B142+'Short-Term Benefits'!T142+'Services for Children &amp; Youth'!B142+'Pregnancy+Family'!T142+'Home Visiting'!B142+'Other Nonassistance'!T142+'AUPL (wo Foster Care)'!T143</f>
        <v>3842662</v>
      </c>
      <c r="C142" s="49">
        <f>'Transferred to SSBG'!U142+'Fin Edu&amp;Asset Dvlpt'!C142+'Short-Term Benefits'!U142+'Services for Children &amp; Youth'!C142+'Pregnancy+Family'!U142+'Home Visiting'!C142+'Other Nonassistance'!U142+'AUPL (wo Foster Care)'!U143</f>
        <v>3404650</v>
      </c>
      <c r="D142" s="49">
        <f>'Transferred to SSBG'!V142+'Fin Edu&amp;Asset Dvlpt'!D142+'Short-Term Benefits'!V142+'Services for Children &amp; Youth'!D142+'Pregnancy+Family'!V142+'Home Visiting'!D142+'Other Nonassistance'!V142+'AUPL (wo Foster Care)'!V143</f>
        <v>4894218</v>
      </c>
      <c r="E142" s="49">
        <f>'Transferred to SSBG'!W142+'Fin Edu&amp;Asset Dvlpt'!E142+'Short-Term Benefits'!W142+'Services for Children &amp; Youth'!E142+'Pregnancy+Family'!W142+'Home Visiting'!E142+'Other Nonassistance'!W142+'AUPL (wo Foster Care)'!W143</f>
        <v>8632535</v>
      </c>
      <c r="F142" s="49">
        <f>'Transferred to SSBG'!X142+'Fin Edu&amp;Asset Dvlpt'!F142+'Short-Term Benefits'!X142+'Services for Children &amp; Youth'!F142+'Pregnancy+Family'!X142+'Home Visiting'!F142+'Other Nonassistance'!X142+'AUPL (wo Foster Care)'!X143</f>
        <v>7690587</v>
      </c>
      <c r="G142" s="49">
        <f>'Fin Edu&amp;Asset Dvlpt'!G142+'Short-Term Benefits'!Y142+'Services for Children &amp; Youth'!G142+'Home Visiting'!G142+'Other Nonassistance'!Y142+'Pregnancy Prevention'!Y142+'Fatherhood &amp; 2-Parent Family'!Y142</f>
        <v>8763878</v>
      </c>
      <c r="H142" s="49">
        <f>'Fin Edu&amp;Asset Dvlpt'!H142+'Short-Term Benefits'!Z142+'Services for Children &amp; Youth'!H142+'Home Visiting'!H142+'Other Nonassistance'!Z142+'Pregnancy Prevention'!Z142+'Fatherhood &amp; 2-Parent Family'!Z142</f>
        <v>7764307</v>
      </c>
    </row>
    <row r="143" spans="1:8">
      <c r="A143" s="51" t="s">
        <v>78</v>
      </c>
      <c r="B143" s="49">
        <f>'Transferred to SSBG'!T143+'Fin Edu&amp;Asset Dvlpt'!B143+'Short-Term Benefits'!T143+'Services for Children &amp; Youth'!B143+'Pregnancy+Family'!T143+'Home Visiting'!B143+'Other Nonassistance'!T143+'AUPL (wo Foster Care)'!T144</f>
        <v>61639981</v>
      </c>
      <c r="C143" s="49">
        <f>'Transferred to SSBG'!U143+'Fin Edu&amp;Asset Dvlpt'!C143+'Short-Term Benefits'!U143+'Services for Children &amp; Youth'!C143+'Pregnancy+Family'!U143+'Home Visiting'!C143+'Other Nonassistance'!U143+'AUPL (wo Foster Care)'!U144</f>
        <v>35912405</v>
      </c>
      <c r="D143" s="49">
        <f>'Transferred to SSBG'!V143+'Fin Edu&amp;Asset Dvlpt'!D143+'Short-Term Benefits'!V143+'Services for Children &amp; Youth'!D143+'Pregnancy+Family'!V143+'Home Visiting'!D143+'Other Nonassistance'!V143+'AUPL (wo Foster Care)'!V144</f>
        <v>25961085</v>
      </c>
      <c r="E143" s="49">
        <f>'Transferred to SSBG'!W143+'Fin Edu&amp;Asset Dvlpt'!E143+'Short-Term Benefits'!W143+'Services for Children &amp; Youth'!E143+'Pregnancy+Family'!W143+'Home Visiting'!E143+'Other Nonassistance'!W143+'AUPL (wo Foster Care)'!W144</f>
        <v>30380158</v>
      </c>
      <c r="F143" s="49">
        <f>'Transferred to SSBG'!X143+'Fin Edu&amp;Asset Dvlpt'!F143+'Short-Term Benefits'!X143+'Services for Children &amp; Youth'!F143+'Pregnancy+Family'!X143+'Home Visiting'!F143+'Other Nonassistance'!X143+'AUPL (wo Foster Care)'!X144</f>
        <v>36280360</v>
      </c>
      <c r="G143" s="49">
        <f>'Fin Edu&amp;Asset Dvlpt'!G143+'Short-Term Benefits'!Y143+'Services for Children &amp; Youth'!G143+'Home Visiting'!G143+'Other Nonassistance'!Y143+'Pregnancy Prevention'!Y143+'Fatherhood &amp; 2-Parent Family'!Y143</f>
        <v>21895959</v>
      </c>
      <c r="H143" s="49">
        <f>'Fin Edu&amp;Asset Dvlpt'!H143+'Short-Term Benefits'!Z143+'Services for Children &amp; Youth'!H143+'Home Visiting'!H143+'Other Nonassistance'!Z143+'Pregnancy Prevention'!Z143+'Fatherhood &amp; 2-Parent Family'!Z143</f>
        <v>36356052</v>
      </c>
    </row>
    <row r="144" spans="1:8">
      <c r="A144" s="51" t="s">
        <v>116</v>
      </c>
      <c r="B144" s="49">
        <f>'Transferred to SSBG'!T144+'Fin Edu&amp;Asset Dvlpt'!B144+'Short-Term Benefits'!T144+'Services for Children &amp; Youth'!B144+'Pregnancy+Family'!T144+'Home Visiting'!B144+'Other Nonassistance'!T144+'AUPL (wo Foster Care)'!T145</f>
        <v>111751006</v>
      </c>
      <c r="C144" s="49">
        <f>'Transferred to SSBG'!U144+'Fin Edu&amp;Asset Dvlpt'!C144+'Short-Term Benefits'!U144+'Services for Children &amp; Youth'!C144+'Pregnancy+Family'!U144+'Home Visiting'!C144+'Other Nonassistance'!U144+'AUPL (wo Foster Care)'!U145</f>
        <v>116178532</v>
      </c>
      <c r="D144" s="49">
        <f>'Transferred to SSBG'!V144+'Fin Edu&amp;Asset Dvlpt'!D144+'Short-Term Benefits'!V144+'Services for Children &amp; Youth'!D144+'Pregnancy+Family'!V144+'Home Visiting'!D144+'Other Nonassistance'!V144+'AUPL (wo Foster Care)'!V145</f>
        <v>112267682</v>
      </c>
      <c r="E144" s="49">
        <f>'Transferred to SSBG'!W144+'Fin Edu&amp;Asset Dvlpt'!E144+'Short-Term Benefits'!W144+'Services for Children &amp; Youth'!E144+'Pregnancy+Family'!W144+'Home Visiting'!E144+'Other Nonassistance'!W144+'AUPL (wo Foster Care)'!W145</f>
        <v>115583398</v>
      </c>
      <c r="F144" s="49">
        <f>'Transferred to SSBG'!X144+'Fin Edu&amp;Asset Dvlpt'!F144+'Short-Term Benefits'!X144+'Services for Children &amp; Youth'!F144+'Pregnancy+Family'!X144+'Home Visiting'!F144+'Other Nonassistance'!X144+'AUPL (wo Foster Care)'!X145</f>
        <v>115681374</v>
      </c>
      <c r="G144" s="49">
        <f>'Fin Edu&amp;Asset Dvlpt'!G144+'Short-Term Benefits'!Y144+'Services for Children &amp; Youth'!G144+'Home Visiting'!G144+'Other Nonassistance'!Y144+'Pregnancy Prevention'!Y144+'Fatherhood &amp; 2-Parent Family'!Y144</f>
        <v>115183863</v>
      </c>
      <c r="H144" s="49">
        <f>'Fin Edu&amp;Asset Dvlpt'!H144+'Short-Term Benefits'!Z144+'Services for Children &amp; Youth'!H144+'Home Visiting'!H144+'Other Nonassistance'!Z144+'Pregnancy Prevention'!Z144+'Fatherhood &amp; 2-Parent Family'!Z144</f>
        <v>100527648</v>
      </c>
    </row>
    <row r="145" spans="1:8">
      <c r="A145" s="51" t="s">
        <v>117</v>
      </c>
      <c r="B145" s="49">
        <f>'Transferred to SSBG'!T145+'Fin Edu&amp;Asset Dvlpt'!B145+'Short-Term Benefits'!T145+'Services for Children &amp; Youth'!B145+'Pregnancy+Family'!T145+'Home Visiting'!B145+'Other Nonassistance'!T145+'AUPL (wo Foster Care)'!T146</f>
        <v>219574969</v>
      </c>
      <c r="C145" s="49">
        <f>'Transferred to SSBG'!U145+'Fin Edu&amp;Asset Dvlpt'!C145+'Short-Term Benefits'!U145+'Services for Children &amp; Youth'!C145+'Pregnancy+Family'!U145+'Home Visiting'!C145+'Other Nonassistance'!U145+'AUPL (wo Foster Care)'!U146</f>
        <v>223762524</v>
      </c>
      <c r="D145" s="49">
        <f>'Transferred to SSBG'!V145+'Fin Edu&amp;Asset Dvlpt'!D145+'Short-Term Benefits'!V145+'Services for Children &amp; Youth'!D145+'Pregnancy+Family'!V145+'Home Visiting'!D145+'Other Nonassistance'!V145+'AUPL (wo Foster Care)'!V146</f>
        <v>151068989</v>
      </c>
      <c r="E145" s="49">
        <f>'Transferred to SSBG'!W145+'Fin Edu&amp;Asset Dvlpt'!E145+'Short-Term Benefits'!W145+'Services for Children &amp; Youth'!E145+'Pregnancy+Family'!W145+'Home Visiting'!E145+'Other Nonassistance'!W145+'AUPL (wo Foster Care)'!W146</f>
        <v>262035850</v>
      </c>
      <c r="F145" s="49">
        <f>'Transferred to SSBG'!X145+'Fin Edu&amp;Asset Dvlpt'!F145+'Short-Term Benefits'!X145+'Services for Children &amp; Youth'!F145+'Pregnancy+Family'!X145+'Home Visiting'!F145+'Other Nonassistance'!X145+'AUPL (wo Foster Care)'!X146</f>
        <v>230400977</v>
      </c>
      <c r="G145" s="49">
        <f>'Fin Edu&amp;Asset Dvlpt'!G145+'Short-Term Benefits'!Y145+'Services for Children &amp; Youth'!G145+'Home Visiting'!G145+'Other Nonassistance'!Y145+'Pregnancy Prevention'!Y145+'Fatherhood &amp; 2-Parent Family'!Y145</f>
        <v>246377536</v>
      </c>
      <c r="H145" s="49">
        <f>'Fin Edu&amp;Asset Dvlpt'!H145+'Short-Term Benefits'!Z145+'Services for Children &amp; Youth'!H145+'Home Visiting'!H145+'Other Nonassistance'!Z145+'Pregnancy Prevention'!Z145+'Fatherhood &amp; 2-Parent Family'!Z145</f>
        <v>228930843</v>
      </c>
    </row>
    <row r="146" spans="1:8">
      <c r="A146" s="51" t="s">
        <v>77</v>
      </c>
      <c r="B146" s="49">
        <f>'Transferred to SSBG'!T146+'Fin Edu&amp;Asset Dvlpt'!B146+'Short-Term Benefits'!T146+'Services for Children &amp; Youth'!B146+'Pregnancy+Family'!T146+'Home Visiting'!B146+'Other Nonassistance'!T146+'AUPL (wo Foster Care)'!T147</f>
        <v>183038</v>
      </c>
      <c r="C146" s="49">
        <f>'Transferred to SSBG'!U146+'Fin Edu&amp;Asset Dvlpt'!C146+'Short-Term Benefits'!U146+'Services for Children &amp; Youth'!C146+'Pregnancy+Family'!U146+'Home Visiting'!C146+'Other Nonassistance'!U146+'AUPL (wo Foster Care)'!U147</f>
        <v>136241</v>
      </c>
      <c r="D146" s="49">
        <f>'Transferred to SSBG'!V146+'Fin Edu&amp;Asset Dvlpt'!D146+'Short-Term Benefits'!V146+'Services for Children &amp; Youth'!D146+'Pregnancy+Family'!V146+'Home Visiting'!D146+'Other Nonassistance'!V146+'AUPL (wo Foster Care)'!V147</f>
        <v>212167</v>
      </c>
      <c r="E146" s="49">
        <f>'Transferred to SSBG'!W146+'Fin Edu&amp;Asset Dvlpt'!E146+'Short-Term Benefits'!W146+'Services for Children &amp; Youth'!E146+'Pregnancy+Family'!W146+'Home Visiting'!E146+'Other Nonassistance'!W146+'AUPL (wo Foster Care)'!W147</f>
        <v>146704</v>
      </c>
      <c r="F146" s="49">
        <f>'Transferred to SSBG'!X146+'Fin Edu&amp;Asset Dvlpt'!F146+'Short-Term Benefits'!X146+'Services for Children &amp; Youth'!F146+'Pregnancy+Family'!X146+'Home Visiting'!F146+'Other Nonassistance'!X146+'AUPL (wo Foster Care)'!X147</f>
        <v>180415</v>
      </c>
      <c r="G146" s="49">
        <f>'Fin Edu&amp;Asset Dvlpt'!G146+'Short-Term Benefits'!Y146+'Services for Children &amp; Youth'!G146+'Home Visiting'!G146+'Other Nonassistance'!Y146+'Pregnancy Prevention'!Y146+'Fatherhood &amp; 2-Parent Family'!Y146</f>
        <v>231024</v>
      </c>
      <c r="H146" s="49">
        <f>'Fin Edu&amp;Asset Dvlpt'!H146+'Short-Term Benefits'!Z146+'Services for Children &amp; Youth'!H146+'Home Visiting'!H146+'Other Nonassistance'!Z146+'Pregnancy Prevention'!Z146+'Fatherhood &amp; 2-Parent Family'!Z146</f>
        <v>234956</v>
      </c>
    </row>
    <row r="147" spans="1:8">
      <c r="A147" s="51" t="s">
        <v>120</v>
      </c>
      <c r="B147" s="49">
        <f>'Transferred to SSBG'!T147+'Fin Edu&amp;Asset Dvlpt'!B147+'Short-Term Benefits'!T147+'Services for Children &amp; Youth'!B147+'Pregnancy+Family'!T147+'Home Visiting'!B147+'Other Nonassistance'!T147+'AUPL (wo Foster Care)'!T148</f>
        <v>0</v>
      </c>
      <c r="C147" s="49">
        <f>'Transferred to SSBG'!U147+'Fin Edu&amp;Asset Dvlpt'!C147+'Short-Term Benefits'!U147+'Services for Children &amp; Youth'!C147+'Pregnancy+Family'!U147+'Home Visiting'!C147+'Other Nonassistance'!U147+'AUPL (wo Foster Care)'!U148</f>
        <v>0</v>
      </c>
      <c r="D147" s="49">
        <f>'Transferred to SSBG'!V147+'Fin Edu&amp;Asset Dvlpt'!D147+'Short-Term Benefits'!V147+'Services for Children &amp; Youth'!D147+'Pregnancy+Family'!V147+'Home Visiting'!D147+'Other Nonassistance'!V147+'AUPL (wo Foster Care)'!V148</f>
        <v>0</v>
      </c>
      <c r="E147" s="49">
        <f>'Transferred to SSBG'!W147+'Fin Edu&amp;Asset Dvlpt'!E147+'Short-Term Benefits'!W147+'Services for Children &amp; Youth'!E147+'Pregnancy+Family'!W147+'Home Visiting'!E147+'Other Nonassistance'!W147+'AUPL (wo Foster Care)'!W148</f>
        <v>0</v>
      </c>
      <c r="F147" s="49">
        <f>'Transferred to SSBG'!X147+'Fin Edu&amp;Asset Dvlpt'!F147+'Short-Term Benefits'!X147+'Services for Children &amp; Youth'!F147+'Pregnancy+Family'!X147+'Home Visiting'!F147+'Other Nonassistance'!X147+'AUPL (wo Foster Care)'!X148</f>
        <v>0</v>
      </c>
      <c r="G147" s="49">
        <f>'Fin Edu&amp;Asset Dvlpt'!G147+'Short-Term Benefits'!Y147+'Services for Children &amp; Youth'!G147+'Home Visiting'!G147+'Other Nonassistance'!Y147+'Pregnancy Prevention'!Y147+'Fatherhood &amp; 2-Parent Family'!Y147</f>
        <v>0</v>
      </c>
      <c r="H147" s="49">
        <f>'Fin Edu&amp;Asset Dvlpt'!H147+'Short-Term Benefits'!Z147+'Services for Children &amp; Youth'!H147+'Home Visiting'!H147+'Other Nonassistance'!Z147+'Pregnancy Prevention'!Z147+'Fatherhood &amp; 2-Parent Family'!Z147</f>
        <v>0</v>
      </c>
    </row>
    <row r="148" spans="1:8">
      <c r="A148" s="51" t="s">
        <v>122</v>
      </c>
      <c r="B148" s="49">
        <f>'Transferred to SSBG'!T148+'Fin Edu&amp;Asset Dvlpt'!B148+'Short-Term Benefits'!T148+'Services for Children &amp; Youth'!B148+'Pregnancy+Family'!T148+'Home Visiting'!B148+'Other Nonassistance'!T148+'AUPL (wo Foster Care)'!T149</f>
        <v>81605349</v>
      </c>
      <c r="C148" s="49">
        <f>'Transferred to SSBG'!U148+'Fin Edu&amp;Asset Dvlpt'!C148+'Short-Term Benefits'!U148+'Services for Children &amp; Youth'!C148+'Pregnancy+Family'!U148+'Home Visiting'!C148+'Other Nonassistance'!U148+'AUPL (wo Foster Care)'!U149</f>
        <v>77357386</v>
      </c>
      <c r="D148" s="49">
        <f>'Transferred to SSBG'!V148+'Fin Edu&amp;Asset Dvlpt'!D148+'Short-Term Benefits'!V148+'Services for Children &amp; Youth'!D148+'Pregnancy+Family'!V148+'Home Visiting'!D148+'Other Nonassistance'!V148+'AUPL (wo Foster Care)'!V149</f>
        <v>72867567</v>
      </c>
      <c r="E148" s="49">
        <f>'Transferred to SSBG'!W148+'Fin Edu&amp;Asset Dvlpt'!E148+'Short-Term Benefits'!W148+'Services for Children &amp; Youth'!E148+'Pregnancy+Family'!W148+'Home Visiting'!E148+'Other Nonassistance'!W148+'AUPL (wo Foster Care)'!W149</f>
        <v>85829126</v>
      </c>
      <c r="F148" s="49">
        <f>'Transferred to SSBG'!X148+'Fin Edu&amp;Asset Dvlpt'!F148+'Short-Term Benefits'!X148+'Services for Children &amp; Youth'!F148+'Pregnancy+Family'!X148+'Home Visiting'!F148+'Other Nonassistance'!X148+'AUPL (wo Foster Care)'!X149</f>
        <v>83590275</v>
      </c>
      <c r="G148" s="49">
        <f>'Fin Edu&amp;Asset Dvlpt'!G148+'Short-Term Benefits'!Y148+'Services for Children &amp; Youth'!G148+'Home Visiting'!G148+'Other Nonassistance'!Y148+'Pregnancy Prevention'!Y148+'Fatherhood &amp; 2-Parent Family'!Y148</f>
        <v>88620314</v>
      </c>
      <c r="H148" s="49">
        <f>'Fin Edu&amp;Asset Dvlpt'!H148+'Short-Term Benefits'!Z148+'Services for Children &amp; Youth'!H148+'Home Visiting'!H148+'Other Nonassistance'!Z148+'Pregnancy Prevention'!Z148+'Fatherhood &amp; 2-Parent Family'!Z148</f>
        <v>100805040</v>
      </c>
    </row>
    <row r="149" spans="1:8">
      <c r="A149" s="51" t="s">
        <v>124</v>
      </c>
      <c r="B149" s="49">
        <f>'Transferred to SSBG'!T149+'Fin Edu&amp;Asset Dvlpt'!B149+'Short-Term Benefits'!T149+'Services for Children &amp; Youth'!B149+'Pregnancy+Family'!T149+'Home Visiting'!B149+'Other Nonassistance'!T149+'AUPL (wo Foster Care)'!T150</f>
        <v>394787</v>
      </c>
      <c r="C149" s="49">
        <f>'Transferred to SSBG'!U149+'Fin Edu&amp;Asset Dvlpt'!C149+'Short-Term Benefits'!U149+'Services for Children &amp; Youth'!C149+'Pregnancy+Family'!U149+'Home Visiting'!C149+'Other Nonassistance'!U149+'AUPL (wo Foster Care)'!U150</f>
        <v>531359</v>
      </c>
      <c r="D149" s="49">
        <f>'Transferred to SSBG'!V149+'Fin Edu&amp;Asset Dvlpt'!D149+'Short-Term Benefits'!V149+'Services for Children &amp; Youth'!D149+'Pregnancy+Family'!V149+'Home Visiting'!D149+'Other Nonassistance'!V149+'AUPL (wo Foster Care)'!V150</f>
        <v>540206</v>
      </c>
      <c r="E149" s="49">
        <f>'Transferred to SSBG'!W149+'Fin Edu&amp;Asset Dvlpt'!E149+'Short-Term Benefits'!W149+'Services for Children &amp; Youth'!E149+'Pregnancy+Family'!W149+'Home Visiting'!E149+'Other Nonassistance'!W149+'AUPL (wo Foster Care)'!W150</f>
        <v>428106</v>
      </c>
      <c r="F149" s="49">
        <f>'Transferred to SSBG'!X149+'Fin Edu&amp;Asset Dvlpt'!F149+'Short-Term Benefits'!X149+'Services for Children &amp; Youth'!F149+'Pregnancy+Family'!X149+'Home Visiting'!F149+'Other Nonassistance'!X149+'AUPL (wo Foster Care)'!X150</f>
        <v>355287</v>
      </c>
      <c r="G149" s="49">
        <f>'Fin Edu&amp;Asset Dvlpt'!G149+'Short-Term Benefits'!Y149+'Services for Children &amp; Youth'!G149+'Home Visiting'!G149+'Other Nonassistance'!Y149+'Pregnancy Prevention'!Y149+'Fatherhood &amp; 2-Parent Family'!Y149</f>
        <v>310386</v>
      </c>
      <c r="H149" s="49">
        <f>'Fin Edu&amp;Asset Dvlpt'!H149+'Short-Term Benefits'!Z149+'Services for Children &amp; Youth'!H149+'Home Visiting'!H149+'Other Nonassistance'!Z149+'Pregnancy Prevention'!Z149+'Fatherhood &amp; 2-Parent Family'!Z149</f>
        <v>308723</v>
      </c>
    </row>
    <row r="150" spans="1:8">
      <c r="A150" s="51" t="s">
        <v>126</v>
      </c>
      <c r="B150" s="49">
        <f>'Transferred to SSBG'!T150+'Fin Edu&amp;Asset Dvlpt'!B150+'Short-Term Benefits'!T150+'Services for Children &amp; Youth'!B150+'Pregnancy+Family'!T150+'Home Visiting'!B150+'Other Nonassistance'!T150+'AUPL (wo Foster Care)'!T151</f>
        <v>238421</v>
      </c>
      <c r="C150" s="49">
        <f>'Transferred to SSBG'!U150+'Fin Edu&amp;Asset Dvlpt'!C150+'Short-Term Benefits'!U150+'Services for Children &amp; Youth'!C150+'Pregnancy+Family'!U150+'Home Visiting'!C150+'Other Nonassistance'!U150+'AUPL (wo Foster Care)'!U151</f>
        <v>218892</v>
      </c>
      <c r="D150" s="49">
        <f>'Transferred to SSBG'!V150+'Fin Edu&amp;Asset Dvlpt'!D150+'Short-Term Benefits'!V150+'Services for Children &amp; Youth'!D150+'Pregnancy+Family'!V150+'Home Visiting'!D150+'Other Nonassistance'!V150+'AUPL (wo Foster Care)'!V151</f>
        <v>290065</v>
      </c>
      <c r="E150" s="49">
        <f>'Transferred to SSBG'!W150+'Fin Edu&amp;Asset Dvlpt'!E150+'Short-Term Benefits'!W150+'Services for Children &amp; Youth'!E150+'Pregnancy+Family'!W150+'Home Visiting'!E150+'Other Nonassistance'!W150+'AUPL (wo Foster Care)'!W151</f>
        <v>458540</v>
      </c>
      <c r="F150" s="49">
        <f>'Transferred to SSBG'!X150+'Fin Edu&amp;Asset Dvlpt'!F150+'Short-Term Benefits'!X150+'Services for Children &amp; Youth'!F150+'Pregnancy+Family'!X150+'Home Visiting'!F150+'Other Nonassistance'!X150+'AUPL (wo Foster Care)'!X151</f>
        <v>127079</v>
      </c>
      <c r="G150" s="49">
        <f>'Fin Edu&amp;Asset Dvlpt'!G150+'Short-Term Benefits'!Y150+'Services for Children &amp; Youth'!G150+'Home Visiting'!G150+'Other Nonassistance'!Y150+'Pregnancy Prevention'!Y150+'Fatherhood &amp; 2-Parent Family'!Y150</f>
        <v>396108</v>
      </c>
      <c r="H150" s="49">
        <f>'Fin Edu&amp;Asset Dvlpt'!H150+'Short-Term Benefits'!Z150+'Services for Children &amp; Youth'!H150+'Home Visiting'!H150+'Other Nonassistance'!Z150+'Pregnancy Prevention'!Z150+'Fatherhood &amp; 2-Parent Family'!Z150</f>
        <v>363922.4</v>
      </c>
    </row>
    <row r="151" spans="1:8">
      <c r="A151" s="51" t="s">
        <v>127</v>
      </c>
      <c r="B151" s="49">
        <f>'Transferred to SSBG'!T151+'Fin Edu&amp;Asset Dvlpt'!B151+'Short-Term Benefits'!T151+'Services for Children &amp; Youth'!B151+'Pregnancy+Family'!T151+'Home Visiting'!B151+'Other Nonassistance'!T151+'AUPL (wo Foster Care)'!T152</f>
        <v>24584116</v>
      </c>
      <c r="C151" s="49">
        <f>'Transferred to SSBG'!U151+'Fin Edu&amp;Asset Dvlpt'!C151+'Short-Term Benefits'!U151+'Services for Children &amp; Youth'!C151+'Pregnancy+Family'!U151+'Home Visiting'!C151+'Other Nonassistance'!U151+'AUPL (wo Foster Care)'!U152</f>
        <v>0</v>
      </c>
      <c r="D151" s="49">
        <f>'Transferred to SSBG'!V151+'Fin Edu&amp;Asset Dvlpt'!D151+'Short-Term Benefits'!V151+'Services for Children &amp; Youth'!D151+'Pregnancy+Family'!V151+'Home Visiting'!D151+'Other Nonassistance'!V151+'AUPL (wo Foster Care)'!V152</f>
        <v>3443561</v>
      </c>
      <c r="E151" s="49">
        <f>'Transferred to SSBG'!W151+'Fin Edu&amp;Asset Dvlpt'!E151+'Short-Term Benefits'!W151+'Services for Children &amp; Youth'!E151+'Pregnancy+Family'!W151+'Home Visiting'!E151+'Other Nonassistance'!W151+'AUPL (wo Foster Care)'!W152</f>
        <v>2901219</v>
      </c>
      <c r="F151" s="49">
        <f>'Transferred to SSBG'!X151+'Fin Edu&amp;Asset Dvlpt'!F151+'Short-Term Benefits'!X151+'Services for Children &amp; Youth'!F151+'Pregnancy+Family'!X151+'Home Visiting'!F151+'Other Nonassistance'!X151+'AUPL (wo Foster Care)'!X152</f>
        <v>8455170</v>
      </c>
      <c r="G151" s="49">
        <f>'Fin Edu&amp;Asset Dvlpt'!G151+'Short-Term Benefits'!Y151+'Services for Children &amp; Youth'!G151+'Home Visiting'!G151+'Other Nonassistance'!Y151+'Pregnancy Prevention'!Y151+'Fatherhood &amp; 2-Parent Family'!Y151</f>
        <v>11643082</v>
      </c>
      <c r="H151" s="49">
        <f>'Fin Edu&amp;Asset Dvlpt'!H151+'Short-Term Benefits'!Z151+'Services for Children &amp; Youth'!H151+'Home Visiting'!H151+'Other Nonassistance'!Z151+'Pregnancy Prevention'!Z151+'Fatherhood &amp; 2-Parent Family'!Z151</f>
        <v>9347209</v>
      </c>
    </row>
    <row r="152" spans="1:8">
      <c r="A152" s="51" t="s">
        <v>128</v>
      </c>
      <c r="B152" s="49">
        <f>'Transferred to SSBG'!T152+'Fin Edu&amp;Asset Dvlpt'!B152+'Short-Term Benefits'!T152+'Services for Children &amp; Youth'!B152+'Pregnancy+Family'!T152+'Home Visiting'!B152+'Other Nonassistance'!T152+'AUPL (wo Foster Care)'!T153</f>
        <v>7173711</v>
      </c>
      <c r="C152" s="49">
        <f>'Transferred to SSBG'!U152+'Fin Edu&amp;Asset Dvlpt'!C152+'Short-Term Benefits'!U152+'Services for Children &amp; Youth'!C152+'Pregnancy+Family'!U152+'Home Visiting'!C152+'Other Nonassistance'!U152+'AUPL (wo Foster Care)'!U153</f>
        <v>7203728</v>
      </c>
      <c r="D152" s="49">
        <f>'Transferred to SSBG'!V152+'Fin Edu&amp;Asset Dvlpt'!D152+'Short-Term Benefits'!V152+'Services for Children &amp; Youth'!D152+'Pregnancy+Family'!V152+'Home Visiting'!D152+'Other Nonassistance'!V152+'AUPL (wo Foster Care)'!V153</f>
        <v>9198297</v>
      </c>
      <c r="E152" s="49">
        <f>'Transferred to SSBG'!W152+'Fin Edu&amp;Asset Dvlpt'!E152+'Short-Term Benefits'!W152+'Services for Children &amp; Youth'!E152+'Pregnancy+Family'!W152+'Home Visiting'!E152+'Other Nonassistance'!W152+'AUPL (wo Foster Care)'!W153</f>
        <v>12972643</v>
      </c>
      <c r="F152" s="49">
        <f>'Transferred to SSBG'!X152+'Fin Edu&amp;Asset Dvlpt'!F152+'Short-Term Benefits'!X152+'Services for Children &amp; Youth'!F152+'Pregnancy+Family'!X152+'Home Visiting'!F152+'Other Nonassistance'!X152+'AUPL (wo Foster Care)'!X153</f>
        <v>13958777</v>
      </c>
      <c r="G152" s="49">
        <f>'Fin Edu&amp;Asset Dvlpt'!G152+'Short-Term Benefits'!Y152+'Services for Children &amp; Youth'!G152+'Home Visiting'!G152+'Other Nonassistance'!Y152+'Pregnancy Prevention'!Y152+'Fatherhood &amp; 2-Parent Family'!Y152</f>
        <v>11624829</v>
      </c>
      <c r="H152" s="49">
        <f>'Fin Edu&amp;Asset Dvlpt'!H152+'Short-Term Benefits'!Z152+'Services for Children &amp; Youth'!H152+'Home Visiting'!H152+'Other Nonassistance'!Z152+'Pregnancy Prevention'!Z152+'Fatherhood &amp; 2-Parent Family'!Z152</f>
        <v>10917554</v>
      </c>
    </row>
    <row r="153" spans="1:8">
      <c r="A153" s="51" t="s">
        <v>130</v>
      </c>
      <c r="B153" s="49">
        <f>'Transferred to SSBG'!T153+'Fin Edu&amp;Asset Dvlpt'!B153+'Short-Term Benefits'!T153+'Services for Children &amp; Youth'!B153+'Pregnancy+Family'!T153+'Home Visiting'!B153+'Other Nonassistance'!T153+'AUPL (wo Foster Care)'!T154</f>
        <v>12369947</v>
      </c>
      <c r="C153" s="49">
        <f>'Transferred to SSBG'!U153+'Fin Edu&amp;Asset Dvlpt'!C153+'Short-Term Benefits'!U153+'Services for Children &amp; Youth'!C153+'Pregnancy+Family'!U153+'Home Visiting'!C153+'Other Nonassistance'!U153+'AUPL (wo Foster Care)'!U154</f>
        <v>12545584</v>
      </c>
      <c r="D153" s="49">
        <f>'Transferred to SSBG'!V153+'Fin Edu&amp;Asset Dvlpt'!D153+'Short-Term Benefits'!V153+'Services for Children &amp; Youth'!D153+'Pregnancy+Family'!V153+'Home Visiting'!D153+'Other Nonassistance'!V153+'AUPL (wo Foster Care)'!V154</f>
        <v>13212419</v>
      </c>
      <c r="E153" s="49">
        <f>'Transferred to SSBG'!W153+'Fin Edu&amp;Asset Dvlpt'!E153+'Short-Term Benefits'!W153+'Services for Children &amp; Youth'!E153+'Pregnancy+Family'!W153+'Home Visiting'!E153+'Other Nonassistance'!W153+'AUPL (wo Foster Care)'!W154</f>
        <v>17100551</v>
      </c>
      <c r="F153" s="49">
        <f>'Transferred to SSBG'!X153+'Fin Edu&amp;Asset Dvlpt'!F153+'Short-Term Benefits'!X153+'Services for Children &amp; Youth'!F153+'Pregnancy+Family'!X153+'Home Visiting'!F153+'Other Nonassistance'!X153+'AUPL (wo Foster Care)'!X154</f>
        <v>15081213</v>
      </c>
      <c r="G153" s="49">
        <f>'Fin Edu&amp;Asset Dvlpt'!G153+'Short-Term Benefits'!Y153+'Services for Children &amp; Youth'!G153+'Home Visiting'!G153+'Other Nonassistance'!Y153+'Pregnancy Prevention'!Y153+'Fatherhood &amp; 2-Parent Family'!Y153</f>
        <v>23701698</v>
      </c>
      <c r="H153" s="49">
        <f>'Fin Edu&amp;Asset Dvlpt'!H153+'Short-Term Benefits'!Z153+'Services for Children &amp; Youth'!H153+'Home Visiting'!H153+'Other Nonassistance'!Z153+'Pregnancy Prevention'!Z153+'Fatherhood &amp; 2-Parent Family'!Z153</f>
        <v>28506350.149999999</v>
      </c>
    </row>
    <row r="154" spans="1:8">
      <c r="A154" s="51" t="s">
        <v>131</v>
      </c>
      <c r="B154" s="49">
        <f>'Transferred to SSBG'!T154+'Fin Edu&amp;Asset Dvlpt'!B154+'Short-Term Benefits'!T154+'Services for Children &amp; Youth'!B154+'Pregnancy+Family'!T154+'Home Visiting'!B154+'Other Nonassistance'!T154+'AUPL (wo Foster Care)'!T155</f>
        <v>75006203</v>
      </c>
      <c r="C154" s="49">
        <f>'Transferred to SSBG'!U154+'Fin Edu&amp;Asset Dvlpt'!C154+'Short-Term Benefits'!U154+'Services for Children &amp; Youth'!C154+'Pregnancy+Family'!U154+'Home Visiting'!C154+'Other Nonassistance'!U154+'AUPL (wo Foster Care)'!U155</f>
        <v>71926715</v>
      </c>
      <c r="D154" s="49">
        <f>'Transferred to SSBG'!V154+'Fin Edu&amp;Asset Dvlpt'!D154+'Short-Term Benefits'!V154+'Services for Children &amp; Youth'!D154+'Pregnancy+Family'!V154+'Home Visiting'!D154+'Other Nonassistance'!V154+'AUPL (wo Foster Care)'!V155</f>
        <v>78668125</v>
      </c>
      <c r="E154" s="49">
        <f>'Transferred to SSBG'!W154+'Fin Edu&amp;Asset Dvlpt'!E154+'Short-Term Benefits'!W154+'Services for Children &amp; Youth'!E154+'Pregnancy+Family'!W154+'Home Visiting'!E154+'Other Nonassistance'!W154+'AUPL (wo Foster Care)'!W155</f>
        <v>12387144</v>
      </c>
      <c r="F154" s="49">
        <f>'Transferred to SSBG'!X154+'Fin Edu&amp;Asset Dvlpt'!F154+'Short-Term Benefits'!X154+'Services for Children &amp; Youth'!F154+'Pregnancy+Family'!X154+'Home Visiting'!F154+'Other Nonassistance'!X154+'AUPL (wo Foster Care)'!X155</f>
        <v>19969990</v>
      </c>
      <c r="G154" s="49">
        <f>'Fin Edu&amp;Asset Dvlpt'!G154+'Short-Term Benefits'!Y154+'Services for Children &amp; Youth'!G154+'Home Visiting'!G154+'Other Nonassistance'!Y154+'Pregnancy Prevention'!Y154+'Fatherhood &amp; 2-Parent Family'!Y154</f>
        <v>17176618</v>
      </c>
      <c r="H154" s="49">
        <f>'Fin Edu&amp;Asset Dvlpt'!H154+'Short-Term Benefits'!Z154+'Services for Children &amp; Youth'!H154+'Home Visiting'!H154+'Other Nonassistance'!Z154+'Pregnancy Prevention'!Z154+'Fatherhood &amp; 2-Parent Family'!Z154</f>
        <v>13483592</v>
      </c>
    </row>
    <row r="155" spans="1:8">
      <c r="A155" s="51" t="s">
        <v>132</v>
      </c>
      <c r="B155" s="49">
        <f>'Transferred to SSBG'!T155+'Fin Edu&amp;Asset Dvlpt'!B155+'Short-Term Benefits'!T155+'Services for Children &amp; Youth'!B155+'Pregnancy+Family'!T155+'Home Visiting'!B155+'Other Nonassistance'!T155+'AUPL (wo Foster Care)'!T156</f>
        <v>300005769</v>
      </c>
      <c r="C155" s="49">
        <f>'Transferred to SSBG'!U155+'Fin Edu&amp;Asset Dvlpt'!C155+'Short-Term Benefits'!U155+'Services for Children &amp; Youth'!C155+'Pregnancy+Family'!U155+'Home Visiting'!C155+'Other Nonassistance'!U155+'AUPL (wo Foster Care)'!U156</f>
        <v>49166828</v>
      </c>
      <c r="D155" s="49">
        <f>'Transferred to SSBG'!V155+'Fin Edu&amp;Asset Dvlpt'!D155+'Short-Term Benefits'!V155+'Services for Children &amp; Youth'!D155+'Pregnancy+Family'!V155+'Home Visiting'!D155+'Other Nonassistance'!V155+'AUPL (wo Foster Care)'!V156</f>
        <v>51234011</v>
      </c>
      <c r="E155" s="49">
        <f>'Transferred to SSBG'!W155+'Fin Edu&amp;Asset Dvlpt'!E155+'Short-Term Benefits'!W155+'Services for Children &amp; Youth'!E155+'Pregnancy+Family'!W155+'Home Visiting'!E155+'Other Nonassistance'!W155+'AUPL (wo Foster Care)'!W156</f>
        <v>62333144</v>
      </c>
      <c r="F155" s="49">
        <f>'Transferred to SSBG'!X155+'Fin Edu&amp;Asset Dvlpt'!F155+'Short-Term Benefits'!X155+'Services for Children &amp; Youth'!F155+'Pregnancy+Family'!X155+'Home Visiting'!F155+'Other Nonassistance'!X155+'AUPL (wo Foster Care)'!X156</f>
        <v>54719005</v>
      </c>
      <c r="G155" s="49">
        <f>'Fin Edu&amp;Asset Dvlpt'!G155+'Short-Term Benefits'!Y155+'Services for Children &amp; Youth'!G155+'Home Visiting'!G155+'Other Nonassistance'!Y155+'Pregnancy Prevention'!Y155+'Fatherhood &amp; 2-Parent Family'!Y155</f>
        <v>42058280</v>
      </c>
      <c r="H155" s="49">
        <f>'Fin Edu&amp;Asset Dvlpt'!H155+'Short-Term Benefits'!Z155+'Services for Children &amp; Youth'!H155+'Home Visiting'!H155+'Other Nonassistance'!Z155+'Pregnancy Prevention'!Z155+'Fatherhood &amp; 2-Parent Family'!Z155</f>
        <v>31822275</v>
      </c>
    </row>
    <row r="156" spans="1:8">
      <c r="A156" s="51" t="s">
        <v>75</v>
      </c>
      <c r="B156" s="49">
        <f>'Transferred to SSBG'!T156+'Fin Edu&amp;Asset Dvlpt'!B156+'Short-Term Benefits'!T156+'Services for Children &amp; Youth'!B156+'Pregnancy+Family'!T156+'Home Visiting'!B156+'Other Nonassistance'!T156+'AUPL (wo Foster Care)'!T157</f>
        <v>4467704</v>
      </c>
      <c r="C156" s="49">
        <f>'Transferred to SSBG'!U156+'Fin Edu&amp;Asset Dvlpt'!C156+'Short-Term Benefits'!U156+'Services for Children &amp; Youth'!C156+'Pregnancy+Family'!U156+'Home Visiting'!C156+'Other Nonassistance'!U156+'AUPL (wo Foster Care)'!U157</f>
        <v>4107963</v>
      </c>
      <c r="D156" s="49">
        <f>'Transferred to SSBG'!V156+'Fin Edu&amp;Asset Dvlpt'!D156+'Short-Term Benefits'!V156+'Services for Children &amp; Youth'!D156+'Pregnancy+Family'!V156+'Home Visiting'!D156+'Other Nonassistance'!V156+'AUPL (wo Foster Care)'!V157</f>
        <v>4827745</v>
      </c>
      <c r="E156" s="49">
        <f>'Transferred to SSBG'!W156+'Fin Edu&amp;Asset Dvlpt'!E156+'Short-Term Benefits'!W156+'Services for Children &amp; Youth'!E156+'Pregnancy+Family'!W156+'Home Visiting'!E156+'Other Nonassistance'!W156+'AUPL (wo Foster Care)'!W157</f>
        <v>5344713</v>
      </c>
      <c r="F156" s="49">
        <f>'Transferred to SSBG'!X156+'Fin Edu&amp;Asset Dvlpt'!F156+'Short-Term Benefits'!X156+'Services for Children &amp; Youth'!F156+'Pregnancy+Family'!X156+'Home Visiting'!F156+'Other Nonassistance'!X156+'AUPL (wo Foster Care)'!X157</f>
        <v>4893805</v>
      </c>
      <c r="G156" s="49">
        <f>'Fin Edu&amp;Asset Dvlpt'!G156+'Short-Term Benefits'!Y156+'Services for Children &amp; Youth'!G156+'Home Visiting'!G156+'Other Nonassistance'!Y156+'Pregnancy Prevention'!Y156+'Fatherhood &amp; 2-Parent Family'!Y156</f>
        <v>3427998</v>
      </c>
      <c r="H156" s="49">
        <f>'Fin Edu&amp;Asset Dvlpt'!H156+'Short-Term Benefits'!Z156+'Services for Children &amp; Youth'!H156+'Home Visiting'!H156+'Other Nonassistance'!Z156+'Pregnancy Prevention'!Z156+'Fatherhood &amp; 2-Parent Family'!Z156</f>
        <v>3901142</v>
      </c>
    </row>
    <row r="157" spans="1:8">
      <c r="A157" s="51" t="s">
        <v>133</v>
      </c>
      <c r="B157" s="49">
        <f>'Transferred to SSBG'!T157+'Fin Edu&amp;Asset Dvlpt'!B157+'Short-Term Benefits'!T157+'Services for Children &amp; Youth'!B157+'Pregnancy+Family'!T157+'Home Visiting'!B157+'Other Nonassistance'!T157+'AUPL (wo Foster Care)'!T158</f>
        <v>0</v>
      </c>
      <c r="C157" s="49">
        <f>'Transferred to SSBG'!U157+'Fin Edu&amp;Asset Dvlpt'!C157+'Short-Term Benefits'!U157+'Services for Children &amp; Youth'!C157+'Pregnancy+Family'!U157+'Home Visiting'!C157+'Other Nonassistance'!U157+'AUPL (wo Foster Care)'!U158</f>
        <v>0</v>
      </c>
      <c r="D157" s="49">
        <f>'Transferred to SSBG'!V157+'Fin Edu&amp;Asset Dvlpt'!D157+'Short-Term Benefits'!V157+'Services for Children &amp; Youth'!D157+'Pregnancy+Family'!V157+'Home Visiting'!D157+'Other Nonassistance'!V157+'AUPL (wo Foster Care)'!V158</f>
        <v>0</v>
      </c>
      <c r="E157" s="49">
        <f>'Transferred to SSBG'!W157+'Fin Edu&amp;Asset Dvlpt'!E157+'Short-Term Benefits'!W157+'Services for Children &amp; Youth'!E157+'Pregnancy+Family'!W157+'Home Visiting'!E157+'Other Nonassistance'!W157+'AUPL (wo Foster Care)'!W158</f>
        <v>0</v>
      </c>
      <c r="F157" s="49">
        <f>'Transferred to SSBG'!X157+'Fin Edu&amp;Asset Dvlpt'!F157+'Short-Term Benefits'!X157+'Services for Children &amp; Youth'!F157+'Pregnancy+Family'!X157+'Home Visiting'!F157+'Other Nonassistance'!X157+'AUPL (wo Foster Care)'!X158</f>
        <v>0</v>
      </c>
      <c r="G157" s="49">
        <f>'Fin Edu&amp;Asset Dvlpt'!G157+'Short-Term Benefits'!Y157+'Services for Children &amp; Youth'!G157+'Home Visiting'!G157+'Other Nonassistance'!Y157+'Pregnancy Prevention'!Y157+'Fatherhood &amp; 2-Parent Family'!Y157</f>
        <v>0</v>
      </c>
      <c r="H157" s="49">
        <f>'Fin Edu&amp;Asset Dvlpt'!H157+'Short-Term Benefits'!Z157+'Services for Children &amp; Youth'!H157+'Home Visiting'!H157+'Other Nonassistance'!Z157+'Pregnancy Prevention'!Z157+'Fatherhood &amp; 2-Parent Family'!Z157</f>
        <v>0</v>
      </c>
    </row>
    <row r="158" spans="1:8">
      <c r="A158" s="51" t="s">
        <v>134</v>
      </c>
      <c r="B158" s="49">
        <f>'Transferred to SSBG'!T158+'Fin Edu&amp;Asset Dvlpt'!B158+'Short-Term Benefits'!T158+'Services for Children &amp; Youth'!B158+'Pregnancy+Family'!T158+'Home Visiting'!B158+'Other Nonassistance'!T158+'AUPL (wo Foster Care)'!T159</f>
        <v>72730265</v>
      </c>
      <c r="C158" s="49">
        <f>'Transferred to SSBG'!U158+'Fin Edu&amp;Asset Dvlpt'!C158+'Short-Term Benefits'!U158+'Services for Children &amp; Youth'!C158+'Pregnancy+Family'!U158+'Home Visiting'!C158+'Other Nonassistance'!U158+'AUPL (wo Foster Care)'!U159</f>
        <v>103144752</v>
      </c>
      <c r="D158" s="49">
        <f>'Transferred to SSBG'!V158+'Fin Edu&amp;Asset Dvlpt'!D158+'Short-Term Benefits'!V158+'Services for Children &amp; Youth'!D158+'Pregnancy+Family'!V158+'Home Visiting'!D158+'Other Nonassistance'!V158+'AUPL (wo Foster Care)'!V159</f>
        <v>96481978</v>
      </c>
      <c r="E158" s="49">
        <f>'Transferred to SSBG'!W158+'Fin Edu&amp;Asset Dvlpt'!E158+'Short-Term Benefits'!W158+'Services for Children &amp; Youth'!E158+'Pregnancy+Family'!W158+'Home Visiting'!E158+'Other Nonassistance'!W158+'AUPL (wo Foster Care)'!W159</f>
        <v>101636676</v>
      </c>
      <c r="F158" s="49">
        <f>'Transferred to SSBG'!X158+'Fin Edu&amp;Asset Dvlpt'!F158+'Short-Term Benefits'!X158+'Services for Children &amp; Youth'!F158+'Pregnancy+Family'!X158+'Home Visiting'!F158+'Other Nonassistance'!X158+'AUPL (wo Foster Care)'!X159</f>
        <v>102528491</v>
      </c>
      <c r="G158" s="49">
        <f>'Fin Edu&amp;Asset Dvlpt'!G158+'Short-Term Benefits'!Y158+'Services for Children &amp; Youth'!G158+'Home Visiting'!G158+'Other Nonassistance'!Y158+'Pregnancy Prevention'!Y158+'Fatherhood &amp; 2-Parent Family'!Y158</f>
        <v>100158298</v>
      </c>
      <c r="H158" s="49">
        <f>'Fin Edu&amp;Asset Dvlpt'!H158+'Short-Term Benefits'!Z158+'Services for Children &amp; Youth'!H158+'Home Visiting'!H158+'Other Nonassistance'!Z158+'Pregnancy Prevention'!Z158+'Fatherhood &amp; 2-Parent Family'!Z158</f>
        <v>90246293</v>
      </c>
    </row>
    <row r="159" spans="1:8">
      <c r="A159" s="51" t="s">
        <v>136</v>
      </c>
      <c r="B159" s="49">
        <f>'Transferred to SSBG'!T159+'Fin Edu&amp;Asset Dvlpt'!B159+'Short-Term Benefits'!T159+'Services for Children &amp; Youth'!B159+'Pregnancy+Family'!T159+'Home Visiting'!B159+'Other Nonassistance'!T159+'AUPL (wo Foster Care)'!T160</f>
        <v>2196807</v>
      </c>
      <c r="C159" s="49">
        <f>'Transferred to SSBG'!U159+'Fin Edu&amp;Asset Dvlpt'!C159+'Short-Term Benefits'!U159+'Services for Children &amp; Youth'!C159+'Pregnancy+Family'!U159+'Home Visiting'!C159+'Other Nonassistance'!U159+'AUPL (wo Foster Care)'!U160</f>
        <v>852247</v>
      </c>
      <c r="D159" s="49">
        <f>'Transferred to SSBG'!V159+'Fin Edu&amp;Asset Dvlpt'!D159+'Short-Term Benefits'!V159+'Services for Children &amp; Youth'!D159+'Pregnancy+Family'!V159+'Home Visiting'!D159+'Other Nonassistance'!V159+'AUPL (wo Foster Care)'!V160</f>
        <v>1179377</v>
      </c>
      <c r="E159" s="49">
        <f>'Transferred to SSBG'!W159+'Fin Edu&amp;Asset Dvlpt'!E159+'Short-Term Benefits'!W159+'Services for Children &amp; Youth'!E159+'Pregnancy+Family'!W159+'Home Visiting'!E159+'Other Nonassistance'!W159+'AUPL (wo Foster Care)'!W160</f>
        <v>1364194</v>
      </c>
      <c r="F159" s="49">
        <f>'Transferred to SSBG'!X159+'Fin Edu&amp;Asset Dvlpt'!F159+'Short-Term Benefits'!X159+'Services for Children &amp; Youth'!F159+'Pregnancy+Family'!X159+'Home Visiting'!F159+'Other Nonassistance'!X159+'AUPL (wo Foster Care)'!X160</f>
        <v>1385487</v>
      </c>
      <c r="G159" s="49">
        <f>'Fin Edu&amp;Asset Dvlpt'!G159+'Short-Term Benefits'!Y159+'Services for Children &amp; Youth'!G159+'Home Visiting'!G159+'Other Nonassistance'!Y159+'Pregnancy Prevention'!Y159+'Fatherhood &amp; 2-Parent Family'!Y159</f>
        <v>1631891</v>
      </c>
      <c r="H159" s="49">
        <f>'Fin Edu&amp;Asset Dvlpt'!H159+'Short-Term Benefits'!Z159+'Services for Children &amp; Youth'!H159+'Home Visiting'!H159+'Other Nonassistance'!Z159+'Pregnancy Prevention'!Z159+'Fatherhood &amp; 2-Parent Family'!Z159</f>
        <v>1830478</v>
      </c>
    </row>
    <row r="160" spans="1:8">
      <c r="A160" s="51" t="s">
        <v>145</v>
      </c>
      <c r="B160" s="49">
        <f>'Transferred to SSBG'!T160+'Fin Edu&amp;Asset Dvlpt'!B160+'Short-Term Benefits'!T160+'Services for Children &amp; Youth'!B160+'Pregnancy+Family'!T160+'Home Visiting'!B160+'Other Nonassistance'!T160+'AUPL (wo Foster Care)'!T161</f>
        <v>29342535</v>
      </c>
      <c r="C160" s="49">
        <f>'Transferred to SSBG'!U160+'Fin Edu&amp;Asset Dvlpt'!C160+'Short-Term Benefits'!U160+'Services for Children &amp; Youth'!C160+'Pregnancy+Family'!U160+'Home Visiting'!C160+'Other Nonassistance'!U160+'AUPL (wo Foster Care)'!U161</f>
        <v>27215516</v>
      </c>
      <c r="D160" s="49">
        <f>'Transferred to SSBG'!V160+'Fin Edu&amp;Asset Dvlpt'!D160+'Short-Term Benefits'!V160+'Services for Children &amp; Youth'!D160+'Pregnancy+Family'!V160+'Home Visiting'!D160+'Other Nonassistance'!V160+'AUPL (wo Foster Care)'!V161</f>
        <v>29308375</v>
      </c>
      <c r="E160" s="49">
        <f>'Transferred to SSBG'!W160+'Fin Edu&amp;Asset Dvlpt'!E160+'Short-Term Benefits'!W160+'Services for Children &amp; Youth'!E160+'Pregnancy+Family'!W160+'Home Visiting'!E160+'Other Nonassistance'!W160+'AUPL (wo Foster Care)'!W161</f>
        <v>29298535</v>
      </c>
      <c r="F160" s="49">
        <f>'Transferred to SSBG'!X160+'Fin Edu&amp;Asset Dvlpt'!F160+'Short-Term Benefits'!X160+'Services for Children &amp; Youth'!F160+'Pregnancy+Family'!X160+'Home Visiting'!F160+'Other Nonassistance'!X160+'AUPL (wo Foster Care)'!X161</f>
        <v>27106768</v>
      </c>
      <c r="G160" s="49">
        <f>'Fin Edu&amp;Asset Dvlpt'!G160+'Short-Term Benefits'!Y160+'Services for Children &amp; Youth'!G160+'Home Visiting'!G160+'Other Nonassistance'!Y160+'Pregnancy Prevention'!Y160+'Fatherhood &amp; 2-Parent Family'!Y160</f>
        <v>21792613</v>
      </c>
      <c r="H160" s="49">
        <f>'Fin Edu&amp;Asset Dvlpt'!H160+'Short-Term Benefits'!Z160+'Services for Children &amp; Youth'!H160+'Home Visiting'!H160+'Other Nonassistance'!Z160+'Pregnancy Prevention'!Z160+'Fatherhood &amp; 2-Parent Family'!Z160</f>
        <v>10220486</v>
      </c>
    </row>
    <row r="161" spans="1:8">
      <c r="A161" s="51" t="s">
        <v>138</v>
      </c>
      <c r="B161" s="49">
        <f>'Transferred to SSBG'!T161+'Fin Edu&amp;Asset Dvlpt'!B161+'Short-Term Benefits'!T161+'Services for Children &amp; Youth'!B161+'Pregnancy+Family'!T161+'Home Visiting'!B161+'Other Nonassistance'!T161+'AUPL (wo Foster Care)'!T162</f>
        <v>53611590</v>
      </c>
      <c r="C161" s="49">
        <f>'Transferred to SSBG'!U161+'Fin Edu&amp;Asset Dvlpt'!C161+'Short-Term Benefits'!U161+'Services for Children &amp; Youth'!C161+'Pregnancy+Family'!U161+'Home Visiting'!C161+'Other Nonassistance'!U161+'AUPL (wo Foster Care)'!U162</f>
        <v>57231178</v>
      </c>
      <c r="D161" s="49">
        <f>'Transferred to SSBG'!V161+'Fin Edu&amp;Asset Dvlpt'!D161+'Short-Term Benefits'!V161+'Services for Children &amp; Youth'!D161+'Pregnancy+Family'!V161+'Home Visiting'!D161+'Other Nonassistance'!V161+'AUPL (wo Foster Care)'!V162</f>
        <v>12188134</v>
      </c>
      <c r="E161" s="49">
        <f>'Transferred to SSBG'!W161+'Fin Edu&amp;Asset Dvlpt'!E161+'Short-Term Benefits'!W161+'Services for Children &amp; Youth'!E161+'Pregnancy+Family'!W161+'Home Visiting'!E161+'Other Nonassistance'!W161+'AUPL (wo Foster Care)'!W162</f>
        <v>11060150</v>
      </c>
      <c r="F161" s="49">
        <f>'Transferred to SSBG'!X161+'Fin Edu&amp;Asset Dvlpt'!F161+'Short-Term Benefits'!X161+'Services for Children &amp; Youth'!F161+'Pregnancy+Family'!X161+'Home Visiting'!F161+'Other Nonassistance'!X161+'AUPL (wo Foster Care)'!X162</f>
        <v>13800156</v>
      </c>
      <c r="G161" s="49">
        <f>'Fin Edu&amp;Asset Dvlpt'!G161+'Short-Term Benefits'!Y161+'Services for Children &amp; Youth'!G161+'Home Visiting'!G161+'Other Nonassistance'!Y161+'Pregnancy Prevention'!Y161+'Fatherhood &amp; 2-Parent Family'!Y161</f>
        <v>12542689</v>
      </c>
      <c r="H161" s="49">
        <f>'Fin Edu&amp;Asset Dvlpt'!H161+'Short-Term Benefits'!Z161+'Services for Children &amp; Youth'!H161+'Home Visiting'!H161+'Other Nonassistance'!Z161+'Pregnancy Prevention'!Z161+'Fatherhood &amp; 2-Parent Family'!Z161</f>
        <v>12053944</v>
      </c>
    </row>
    <row r="162" spans="1:8">
      <c r="A162" s="51" t="s">
        <v>140</v>
      </c>
      <c r="B162" s="49">
        <f>'Transferred to SSBG'!T162+'Fin Edu&amp;Asset Dvlpt'!B162+'Short-Term Benefits'!T162+'Services for Children &amp; Youth'!B162+'Pregnancy+Family'!T162+'Home Visiting'!B162+'Other Nonassistance'!T162+'AUPL (wo Foster Care)'!T163</f>
        <v>68879721</v>
      </c>
      <c r="C162" s="49">
        <f>'Transferred to SSBG'!U162+'Fin Edu&amp;Asset Dvlpt'!C162+'Short-Term Benefits'!U162+'Services for Children &amp; Youth'!C162+'Pregnancy+Family'!U162+'Home Visiting'!C162+'Other Nonassistance'!U162+'AUPL (wo Foster Care)'!U163</f>
        <v>32819541</v>
      </c>
      <c r="D162" s="49">
        <f>'Transferred to SSBG'!V162+'Fin Edu&amp;Asset Dvlpt'!D162+'Short-Term Benefits'!V162+'Services for Children &amp; Youth'!D162+'Pregnancy+Family'!V162+'Home Visiting'!D162+'Other Nonassistance'!V162+'AUPL (wo Foster Care)'!V163</f>
        <v>26691967</v>
      </c>
      <c r="E162" s="49">
        <f>'Transferred to SSBG'!W162+'Fin Edu&amp;Asset Dvlpt'!E162+'Short-Term Benefits'!W162+'Services for Children &amp; Youth'!E162+'Pregnancy+Family'!W162+'Home Visiting'!E162+'Other Nonassistance'!W162+'AUPL (wo Foster Care)'!W163</f>
        <v>24854811</v>
      </c>
      <c r="F162" s="49">
        <f>'Transferred to SSBG'!X162+'Fin Edu&amp;Asset Dvlpt'!F162+'Short-Term Benefits'!X162+'Services for Children &amp; Youth'!F162+'Pregnancy+Family'!X162+'Home Visiting'!F162+'Other Nonassistance'!X162+'AUPL (wo Foster Care)'!X163</f>
        <v>27702288</v>
      </c>
      <c r="G162" s="49">
        <f>'Fin Edu&amp;Asset Dvlpt'!G162+'Short-Term Benefits'!Y162+'Services for Children &amp; Youth'!G162+'Home Visiting'!G162+'Other Nonassistance'!Y162+'Pregnancy Prevention'!Y162+'Fatherhood &amp; 2-Parent Family'!Y162</f>
        <v>0</v>
      </c>
      <c r="H162" s="49">
        <f>'Fin Edu&amp;Asset Dvlpt'!H162+'Short-Term Benefits'!Z162+'Services for Children &amp; Youth'!H162+'Home Visiting'!H162+'Other Nonassistance'!Z162+'Pregnancy Prevention'!Z162+'Fatherhood &amp; 2-Parent Family'!Z162</f>
        <v>0</v>
      </c>
    </row>
    <row r="163" spans="1:8">
      <c r="A163" s="51" t="s">
        <v>142</v>
      </c>
      <c r="B163" s="49">
        <f>'Transferred to SSBG'!T163+'Fin Edu&amp;Asset Dvlpt'!B163+'Short-Term Benefits'!T163+'Services for Children &amp; Youth'!B163+'Pregnancy+Family'!T163+'Home Visiting'!B163+'Other Nonassistance'!T163+'AUPL (wo Foster Care)'!T164</f>
        <v>49273465</v>
      </c>
      <c r="C163" s="49">
        <f>'Transferred to SSBG'!U163+'Fin Edu&amp;Asset Dvlpt'!C163+'Short-Term Benefits'!U163+'Services for Children &amp; Youth'!C163+'Pregnancy+Family'!U163+'Home Visiting'!C163+'Other Nonassistance'!U163+'AUPL (wo Foster Care)'!U164</f>
        <v>28405379</v>
      </c>
      <c r="D163" s="49">
        <f>'Transferred to SSBG'!V163+'Fin Edu&amp;Asset Dvlpt'!D163+'Short-Term Benefits'!V163+'Services for Children &amp; Youth'!D163+'Pregnancy+Family'!V163+'Home Visiting'!D163+'Other Nonassistance'!V163+'AUPL (wo Foster Care)'!V164</f>
        <v>17537078</v>
      </c>
      <c r="E163" s="49">
        <f>'Transferred to SSBG'!W163+'Fin Edu&amp;Asset Dvlpt'!E163+'Short-Term Benefits'!W163+'Services for Children &amp; Youth'!E163+'Pregnancy+Family'!W163+'Home Visiting'!E163+'Other Nonassistance'!W163+'AUPL (wo Foster Care)'!W164</f>
        <v>4</v>
      </c>
      <c r="F163" s="49">
        <f>'Transferred to SSBG'!X163+'Fin Edu&amp;Asset Dvlpt'!F163+'Short-Term Benefits'!X163+'Services for Children &amp; Youth'!F163+'Pregnancy+Family'!X163+'Home Visiting'!F163+'Other Nonassistance'!X163+'AUPL (wo Foster Care)'!X164</f>
        <v>20000000</v>
      </c>
      <c r="G163" s="49">
        <f>'Fin Edu&amp;Asset Dvlpt'!G163+'Short-Term Benefits'!Y163+'Services for Children &amp; Youth'!G163+'Home Visiting'!G163+'Other Nonassistance'!Y163+'Pregnancy Prevention'!Y163+'Fatherhood &amp; 2-Parent Family'!Y163</f>
        <v>20000000</v>
      </c>
      <c r="H163" s="49">
        <f>'Fin Edu&amp;Asset Dvlpt'!H163+'Short-Term Benefits'!Z163+'Services for Children &amp; Youth'!H163+'Home Visiting'!H163+'Other Nonassistance'!Z163+'Pregnancy Prevention'!Z163+'Fatherhood &amp; 2-Parent Family'!Z163</f>
        <v>20000000</v>
      </c>
    </row>
    <row r="164" spans="1:8">
      <c r="A164" s="51" t="s">
        <v>144</v>
      </c>
      <c r="B164" s="49">
        <f>'Transferred to SSBG'!T164+'Fin Edu&amp;Asset Dvlpt'!B164+'Short-Term Benefits'!T164+'Services for Children &amp; Youth'!B164+'Pregnancy+Family'!T164+'Home Visiting'!B164+'Other Nonassistance'!T164+'AUPL (wo Foster Care)'!T165</f>
        <v>0</v>
      </c>
      <c r="C164" s="49">
        <f>'Transferred to SSBG'!U164+'Fin Edu&amp;Asset Dvlpt'!C164+'Short-Term Benefits'!U164+'Services for Children &amp; Youth'!C164+'Pregnancy+Family'!U164+'Home Visiting'!C164+'Other Nonassistance'!U164+'AUPL (wo Foster Care)'!U165</f>
        <v>0</v>
      </c>
      <c r="D164" s="49">
        <f>'Transferred to SSBG'!V164+'Fin Edu&amp;Asset Dvlpt'!D164+'Short-Term Benefits'!V164+'Services for Children &amp; Youth'!D164+'Pregnancy+Family'!V164+'Home Visiting'!D164+'Other Nonassistance'!V164+'AUPL (wo Foster Care)'!V165</f>
        <v>0</v>
      </c>
      <c r="E164" s="49">
        <f>'Transferred to SSBG'!W164+'Fin Edu&amp;Asset Dvlpt'!E164+'Short-Term Benefits'!W164+'Services for Children &amp; Youth'!E164+'Pregnancy+Family'!W164+'Home Visiting'!E164+'Other Nonassistance'!W164+'AUPL (wo Foster Care)'!W165</f>
        <v>0</v>
      </c>
      <c r="F164" s="49">
        <f>'Transferred to SSBG'!X164+'Fin Edu&amp;Asset Dvlpt'!F164+'Short-Term Benefits'!X164+'Services for Children &amp; Youth'!F164+'Pregnancy+Family'!X164+'Home Visiting'!F164+'Other Nonassistance'!X164+'AUPL (wo Foster Care)'!X165</f>
        <v>0</v>
      </c>
      <c r="G164" s="49">
        <f>'Fin Edu&amp;Asset Dvlpt'!G164+'Short-Term Benefits'!Y164+'Services for Children &amp; Youth'!G164+'Home Visiting'!G164+'Other Nonassistance'!Y164+'Pregnancy Prevention'!Y164+'Fatherhood &amp; 2-Parent Family'!Y164</f>
        <v>0</v>
      </c>
      <c r="H164" s="49">
        <f>'Fin Edu&amp;Asset Dvlpt'!H164+'Short-Term Benefits'!Z164+'Services for Children &amp; Youth'!H164+'Home Visiting'!H164+'Other Nonassistance'!Z164+'Pregnancy Prevention'!Z164+'Fatherhood &amp; 2-Parent Family'!Z164</f>
        <v>0</v>
      </c>
    </row>
    <row r="165" spans="1:8">
      <c r="A165" s="51" t="s">
        <v>146</v>
      </c>
      <c r="B165" s="49">
        <f>'Transferred to SSBG'!T165+'Fin Edu&amp;Asset Dvlpt'!B165+'Short-Term Benefits'!T165+'Services for Children &amp; Youth'!B165+'Pregnancy+Family'!T165+'Home Visiting'!B165+'Other Nonassistance'!T165+'AUPL (wo Foster Care)'!T166</f>
        <v>9498702</v>
      </c>
      <c r="C165" s="49">
        <f>'Transferred to SSBG'!U165+'Fin Edu&amp;Asset Dvlpt'!C165+'Short-Term Benefits'!U165+'Services for Children &amp; Youth'!C165+'Pregnancy+Family'!U165+'Home Visiting'!C165+'Other Nonassistance'!U165+'AUPL (wo Foster Care)'!U166</f>
        <v>0</v>
      </c>
      <c r="D165" s="49">
        <f>'Transferred to SSBG'!V165+'Fin Edu&amp;Asset Dvlpt'!D165+'Short-Term Benefits'!V165+'Services for Children &amp; Youth'!D165+'Pregnancy+Family'!V165+'Home Visiting'!D165+'Other Nonassistance'!V165+'AUPL (wo Foster Care)'!V166</f>
        <v>0</v>
      </c>
      <c r="E165" s="49">
        <f>'Transferred to SSBG'!W165+'Fin Edu&amp;Asset Dvlpt'!E165+'Short-Term Benefits'!W165+'Services for Children &amp; Youth'!E165+'Pregnancy+Family'!W165+'Home Visiting'!E165+'Other Nonassistance'!W165+'AUPL (wo Foster Care)'!W166</f>
        <v>0</v>
      </c>
      <c r="F165" s="49">
        <f>'Transferred to SSBG'!X165+'Fin Edu&amp;Asset Dvlpt'!F165+'Short-Term Benefits'!X165+'Services for Children &amp; Youth'!F165+'Pregnancy+Family'!X165+'Home Visiting'!F165+'Other Nonassistance'!X165+'AUPL (wo Foster Care)'!X166</f>
        <v>1430</v>
      </c>
      <c r="G165" s="49">
        <f>'Fin Edu&amp;Asset Dvlpt'!G165+'Short-Term Benefits'!Y165+'Services for Children &amp; Youth'!G165+'Home Visiting'!G165+'Other Nonassistance'!Y165+'Pregnancy Prevention'!Y165+'Fatherhood &amp; 2-Parent Family'!Y165</f>
        <v>0</v>
      </c>
      <c r="H165" s="49">
        <f>'Fin Edu&amp;Asset Dvlpt'!H165+'Short-Term Benefits'!Z165+'Services for Children &amp; Youth'!H165+'Home Visiting'!H165+'Other Nonassistance'!Z165+'Pregnancy Prevention'!Z165+'Fatherhood &amp; 2-Parent Family'!Z165</f>
        <v>0</v>
      </c>
    </row>
    <row r="166" spans="1:8">
      <c r="A166" s="51" t="s">
        <v>148</v>
      </c>
      <c r="B166" s="49">
        <f>'Transferred to SSBG'!T166+'Fin Edu&amp;Asset Dvlpt'!B166+'Short-Term Benefits'!T166+'Services for Children &amp; Youth'!B166+'Pregnancy+Family'!T166+'Home Visiting'!B166+'Other Nonassistance'!T166+'AUPL (wo Foster Care)'!T167</f>
        <v>18826</v>
      </c>
      <c r="C166" s="49">
        <f>'Transferred to SSBG'!U166+'Fin Edu&amp;Asset Dvlpt'!C166+'Short-Term Benefits'!U166+'Services for Children &amp; Youth'!C166+'Pregnancy+Family'!U166+'Home Visiting'!C166+'Other Nonassistance'!U166+'AUPL (wo Foster Care)'!U167</f>
        <v>80560</v>
      </c>
      <c r="D166" s="49">
        <f>'Transferred to SSBG'!V166+'Fin Edu&amp;Asset Dvlpt'!D166+'Short-Term Benefits'!V166+'Services for Children &amp; Youth'!D166+'Pregnancy+Family'!V166+'Home Visiting'!D166+'Other Nonassistance'!V166+'AUPL (wo Foster Care)'!V167</f>
        <v>96106</v>
      </c>
      <c r="E166" s="49">
        <f>'Transferred to SSBG'!W166+'Fin Edu&amp;Asset Dvlpt'!E166+'Short-Term Benefits'!W166+'Services for Children &amp; Youth'!E166+'Pregnancy+Family'!W166+'Home Visiting'!E166+'Other Nonassistance'!W166+'AUPL (wo Foster Care)'!W167</f>
        <v>89122</v>
      </c>
      <c r="F166" s="49">
        <f>'Transferred to SSBG'!X166+'Fin Edu&amp;Asset Dvlpt'!F166+'Short-Term Benefits'!X166+'Services for Children &amp; Youth'!F166+'Pregnancy+Family'!X166+'Home Visiting'!F166+'Other Nonassistance'!X166+'AUPL (wo Foster Care)'!X167</f>
        <v>149140</v>
      </c>
      <c r="G166" s="49">
        <f>'Fin Edu&amp;Asset Dvlpt'!G166+'Short-Term Benefits'!Y166+'Services for Children &amp; Youth'!G166+'Home Visiting'!G166+'Other Nonassistance'!Y166+'Pregnancy Prevention'!Y166+'Fatherhood &amp; 2-Parent Family'!Y166</f>
        <v>85585</v>
      </c>
      <c r="H166" s="49">
        <f>'Fin Edu&amp;Asset Dvlpt'!H166+'Short-Term Benefits'!Z166+'Services for Children &amp; Youth'!H166+'Home Visiting'!H166+'Other Nonassistance'!Z166+'Pregnancy Prevention'!Z166+'Fatherhood &amp; 2-Parent Family'!Z166</f>
        <v>46536</v>
      </c>
    </row>
    <row r="167" spans="1:8">
      <c r="A167" s="51" t="s">
        <v>150</v>
      </c>
      <c r="B167" s="49">
        <f>'Transferred to SSBG'!T167+'Fin Edu&amp;Asset Dvlpt'!B167+'Short-Term Benefits'!T167+'Services for Children &amp; Youth'!B167+'Pregnancy+Family'!T167+'Home Visiting'!B167+'Other Nonassistance'!T167+'AUPL (wo Foster Care)'!T168</f>
        <v>3789563</v>
      </c>
      <c r="C167" s="49">
        <f>'Transferred to SSBG'!U167+'Fin Edu&amp;Asset Dvlpt'!C167+'Short-Term Benefits'!U167+'Services for Children &amp; Youth'!C167+'Pregnancy+Family'!U167+'Home Visiting'!C167+'Other Nonassistance'!U167+'AUPL (wo Foster Care)'!U168</f>
        <v>5308771</v>
      </c>
      <c r="D167" s="49">
        <f>'Transferred to SSBG'!V167+'Fin Edu&amp;Asset Dvlpt'!D167+'Short-Term Benefits'!V167+'Services for Children &amp; Youth'!D167+'Pregnancy+Family'!V167+'Home Visiting'!D167+'Other Nonassistance'!V167+'AUPL (wo Foster Care)'!V168</f>
        <v>58801</v>
      </c>
      <c r="E167" s="49">
        <f>'Transferred to SSBG'!W167+'Fin Edu&amp;Asset Dvlpt'!E167+'Short-Term Benefits'!W167+'Services for Children &amp; Youth'!E167+'Pregnancy+Family'!W167+'Home Visiting'!E167+'Other Nonassistance'!W167+'AUPL (wo Foster Care)'!W168</f>
        <v>221591</v>
      </c>
      <c r="F167" s="49">
        <f>'Transferred to SSBG'!X167+'Fin Edu&amp;Asset Dvlpt'!F167+'Short-Term Benefits'!X167+'Services for Children &amp; Youth'!F167+'Pregnancy+Family'!X167+'Home Visiting'!F167+'Other Nonassistance'!X167+'AUPL (wo Foster Care)'!X168</f>
        <v>0</v>
      </c>
      <c r="G167" s="49">
        <f>'Fin Edu&amp;Asset Dvlpt'!G167+'Short-Term Benefits'!Y167+'Services for Children &amp; Youth'!G167+'Home Visiting'!G167+'Other Nonassistance'!Y167+'Pregnancy Prevention'!Y167+'Fatherhood &amp; 2-Parent Family'!Y167</f>
        <v>0</v>
      </c>
      <c r="H167" s="49">
        <f>'Fin Edu&amp;Asset Dvlpt'!H167+'Short-Term Benefits'!Z167+'Services for Children &amp; Youth'!H167+'Home Visiting'!H167+'Other Nonassistance'!Z167+'Pregnancy Prevention'!Z167+'Fatherhood &amp; 2-Parent Family'!Z167</f>
        <v>0</v>
      </c>
    </row>
    <row r="168" spans="1:8">
      <c r="A168" s="51" t="s">
        <v>152</v>
      </c>
      <c r="B168" s="49">
        <f>'Transferred to SSBG'!T168+'Fin Edu&amp;Asset Dvlpt'!B168+'Short-Term Benefits'!T168+'Services for Children &amp; Youth'!B168+'Pregnancy+Family'!T168+'Home Visiting'!B168+'Other Nonassistance'!T168+'AUPL (wo Foster Care)'!T169</f>
        <v>2961068</v>
      </c>
      <c r="C168" s="49">
        <f>'Transferred to SSBG'!U168+'Fin Edu&amp;Asset Dvlpt'!C168+'Short-Term Benefits'!U168+'Services for Children &amp; Youth'!C168+'Pregnancy+Family'!U168+'Home Visiting'!C168+'Other Nonassistance'!U168+'AUPL (wo Foster Care)'!U169</f>
        <v>2958018</v>
      </c>
      <c r="D168" s="49">
        <f>'Transferred to SSBG'!V168+'Fin Edu&amp;Asset Dvlpt'!D168+'Short-Term Benefits'!V168+'Services for Children &amp; Youth'!D168+'Pregnancy+Family'!V168+'Home Visiting'!D168+'Other Nonassistance'!V168+'AUPL (wo Foster Care)'!V169</f>
        <v>2607029</v>
      </c>
      <c r="E168" s="49">
        <f>'Transferred to SSBG'!W168+'Fin Edu&amp;Asset Dvlpt'!E168+'Short-Term Benefits'!W168+'Services for Children &amp; Youth'!E168+'Pregnancy+Family'!W168+'Home Visiting'!E168+'Other Nonassistance'!W168+'AUPL (wo Foster Care)'!W169</f>
        <v>3701630</v>
      </c>
      <c r="F168" s="49">
        <f>'Transferred to SSBG'!X168+'Fin Edu&amp;Asset Dvlpt'!F168+'Short-Term Benefits'!X168+'Services for Children &amp; Youth'!F168+'Pregnancy+Family'!X168+'Home Visiting'!F168+'Other Nonassistance'!X168+'AUPL (wo Foster Care)'!X169</f>
        <v>3666914</v>
      </c>
      <c r="G168" s="49">
        <f>'Fin Edu&amp;Asset Dvlpt'!G168+'Short-Term Benefits'!Y168+'Services for Children &amp; Youth'!G168+'Home Visiting'!G168+'Other Nonassistance'!Y168+'Pregnancy Prevention'!Y168+'Fatherhood &amp; 2-Parent Family'!Y168</f>
        <v>3377382</v>
      </c>
      <c r="H168" s="49">
        <f>'Fin Edu&amp;Asset Dvlpt'!H168+'Short-Term Benefits'!Z168+'Services for Children &amp; Youth'!H168+'Home Visiting'!H168+'Other Nonassistance'!Z168+'Pregnancy Prevention'!Z168+'Fatherhood &amp; 2-Parent Family'!Z168</f>
        <v>3671520</v>
      </c>
    </row>
    <row r="169" spans="1:8">
      <c r="A169" s="51" t="s">
        <v>153</v>
      </c>
      <c r="B169" s="49">
        <f>'Transferred to SSBG'!T169+'Fin Edu&amp;Asset Dvlpt'!B169+'Short-Term Benefits'!T169+'Services for Children &amp; Youth'!B169+'Pregnancy+Family'!T169+'Home Visiting'!B169+'Other Nonassistance'!T169+'AUPL (wo Foster Care)'!T170</f>
        <v>24462696</v>
      </c>
      <c r="C169" s="49">
        <f>'Transferred to SSBG'!U169+'Fin Edu&amp;Asset Dvlpt'!C169+'Short-Term Benefits'!U169+'Services for Children &amp; Youth'!C169+'Pregnancy+Family'!U169+'Home Visiting'!C169+'Other Nonassistance'!U169+'AUPL (wo Foster Care)'!U170</f>
        <v>21669988</v>
      </c>
      <c r="D169" s="49">
        <f>'Transferred to SSBG'!V169+'Fin Edu&amp;Asset Dvlpt'!D169+'Short-Term Benefits'!V169+'Services for Children &amp; Youth'!D169+'Pregnancy+Family'!V169+'Home Visiting'!D169+'Other Nonassistance'!V169+'AUPL (wo Foster Care)'!V170</f>
        <v>15403177</v>
      </c>
      <c r="E169" s="49">
        <f>'Transferred to SSBG'!W169+'Fin Edu&amp;Asset Dvlpt'!E169+'Short-Term Benefits'!W169+'Services for Children &amp; Youth'!E169+'Pregnancy+Family'!W169+'Home Visiting'!E169+'Other Nonassistance'!W169+'AUPL (wo Foster Care)'!W170</f>
        <v>12521617</v>
      </c>
      <c r="F169" s="49">
        <f>'Transferred to SSBG'!X169+'Fin Edu&amp;Asset Dvlpt'!F169+'Short-Term Benefits'!X169+'Services for Children &amp; Youth'!F169+'Pregnancy+Family'!X169+'Home Visiting'!F169+'Other Nonassistance'!X169+'AUPL (wo Foster Care)'!X170</f>
        <v>0</v>
      </c>
      <c r="G169" s="49">
        <f>'Fin Edu&amp;Asset Dvlpt'!G169+'Short-Term Benefits'!Y169+'Services for Children &amp; Youth'!G169+'Home Visiting'!G169+'Other Nonassistance'!Y169+'Pregnancy Prevention'!Y169+'Fatherhood &amp; 2-Parent Family'!Y169</f>
        <v>0</v>
      </c>
      <c r="H169" s="49">
        <f>'Fin Edu&amp;Asset Dvlpt'!H169+'Short-Term Benefits'!Z169+'Services for Children &amp; Youth'!H169+'Home Visiting'!H169+'Other Nonassistance'!Z169+'Pregnancy Prevention'!Z169+'Fatherhood &amp; 2-Parent Family'!Z169</f>
        <v>1328</v>
      </c>
    </row>
    <row r="170" spans="1:8">
      <c r="A170" s="51" t="s">
        <v>154</v>
      </c>
      <c r="B170" s="49">
        <f>'Transferred to SSBG'!T170+'Fin Edu&amp;Asset Dvlpt'!B170+'Short-Term Benefits'!T170+'Services for Children &amp; Youth'!B170+'Pregnancy+Family'!T170+'Home Visiting'!B170+'Other Nonassistance'!T170+'AUPL (wo Foster Care)'!T171</f>
        <v>382625428</v>
      </c>
      <c r="C170" s="49">
        <f>'Transferred to SSBG'!U170+'Fin Edu&amp;Asset Dvlpt'!C170+'Short-Term Benefits'!U170+'Services for Children &amp; Youth'!C170+'Pregnancy+Family'!U170+'Home Visiting'!C170+'Other Nonassistance'!U170+'AUPL (wo Foster Care)'!U171</f>
        <v>340592391</v>
      </c>
      <c r="D170" s="49">
        <f>'Transferred to SSBG'!V170+'Fin Edu&amp;Asset Dvlpt'!D170+'Short-Term Benefits'!V170+'Services for Children &amp; Youth'!D170+'Pregnancy+Family'!V170+'Home Visiting'!D170+'Other Nonassistance'!V170+'AUPL (wo Foster Care)'!V171</f>
        <v>354200559</v>
      </c>
      <c r="E170" s="49">
        <f>'Transferred to SSBG'!W170+'Fin Edu&amp;Asset Dvlpt'!E170+'Short-Term Benefits'!W170+'Services for Children &amp; Youth'!E170+'Pregnancy+Family'!W170+'Home Visiting'!E170+'Other Nonassistance'!W170+'AUPL (wo Foster Care)'!W171</f>
        <v>414439109</v>
      </c>
      <c r="F170" s="49">
        <f>'Transferred to SSBG'!X170+'Fin Edu&amp;Asset Dvlpt'!F170+'Short-Term Benefits'!X170+'Services for Children &amp; Youth'!F170+'Pregnancy+Family'!X170+'Home Visiting'!F170+'Other Nonassistance'!X170+'AUPL (wo Foster Care)'!X171</f>
        <v>470719652</v>
      </c>
      <c r="G170" s="49">
        <f>'Fin Edu&amp;Asset Dvlpt'!G170+'Short-Term Benefits'!Y170+'Services for Children &amp; Youth'!G170+'Home Visiting'!G170+'Other Nonassistance'!Y170+'Pregnancy Prevention'!Y170+'Fatherhood &amp; 2-Parent Family'!Y170</f>
        <v>487357876</v>
      </c>
      <c r="H170" s="49">
        <f>'Fin Edu&amp;Asset Dvlpt'!H170+'Short-Term Benefits'!Z170+'Services for Children &amp; Youth'!H170+'Home Visiting'!H170+'Other Nonassistance'!Z170+'Pregnancy Prevention'!Z170+'Fatherhood &amp; 2-Parent Family'!Z170</f>
        <v>479184422.26999998</v>
      </c>
    </row>
    <row r="171" spans="1:8">
      <c r="A171" s="51" t="s">
        <v>155</v>
      </c>
      <c r="B171" s="49">
        <f>'Transferred to SSBG'!T171+'Fin Edu&amp;Asset Dvlpt'!B171+'Short-Term Benefits'!T171+'Services for Children &amp; Youth'!B171+'Pregnancy+Family'!T171+'Home Visiting'!B171+'Other Nonassistance'!T171+'AUPL (wo Foster Care)'!T172</f>
        <v>1948404</v>
      </c>
      <c r="C171" s="49">
        <f>'Transferred to SSBG'!U171+'Fin Edu&amp;Asset Dvlpt'!C171+'Short-Term Benefits'!U171+'Services for Children &amp; Youth'!C171+'Pregnancy+Family'!U171+'Home Visiting'!C171+'Other Nonassistance'!U171+'AUPL (wo Foster Care)'!U172</f>
        <v>0</v>
      </c>
      <c r="D171" s="49">
        <f>'Transferred to SSBG'!V171+'Fin Edu&amp;Asset Dvlpt'!D171+'Short-Term Benefits'!V171+'Services for Children &amp; Youth'!D171+'Pregnancy+Family'!V171+'Home Visiting'!D171+'Other Nonassistance'!V171+'AUPL (wo Foster Care)'!V172</f>
        <v>0</v>
      </c>
      <c r="E171" s="49">
        <f>'Transferred to SSBG'!W171+'Fin Edu&amp;Asset Dvlpt'!E171+'Short-Term Benefits'!W171+'Services for Children &amp; Youth'!E171+'Pregnancy+Family'!W171+'Home Visiting'!E171+'Other Nonassistance'!W171+'AUPL (wo Foster Care)'!W172</f>
        <v>0</v>
      </c>
      <c r="F171" s="49">
        <f>'Transferred to SSBG'!X171+'Fin Edu&amp;Asset Dvlpt'!F171+'Short-Term Benefits'!X171+'Services for Children &amp; Youth'!F171+'Pregnancy+Family'!X171+'Home Visiting'!F171+'Other Nonassistance'!X171+'AUPL (wo Foster Care)'!X172</f>
        <v>0</v>
      </c>
      <c r="G171" s="49">
        <f>'Fin Edu&amp;Asset Dvlpt'!G171+'Short-Term Benefits'!Y171+'Services for Children &amp; Youth'!G171+'Home Visiting'!G171+'Other Nonassistance'!Y171+'Pregnancy Prevention'!Y171+'Fatherhood &amp; 2-Parent Family'!Y171</f>
        <v>0</v>
      </c>
      <c r="H171" s="49">
        <f>'Fin Edu&amp;Asset Dvlpt'!H171+'Short-Term Benefits'!Z171+'Services for Children &amp; Youth'!H171+'Home Visiting'!H171+'Other Nonassistance'!Z171+'Pregnancy Prevention'!Z171+'Fatherhood &amp; 2-Parent Family'!Z171</f>
        <v>0</v>
      </c>
    </row>
    <row r="172" spans="1:8">
      <c r="A172" s="51" t="s">
        <v>157</v>
      </c>
      <c r="B172" s="49">
        <f>'Transferred to SSBG'!T172+'Fin Edu&amp;Asset Dvlpt'!B172+'Short-Term Benefits'!T172+'Services for Children &amp; Youth'!B172+'Pregnancy+Family'!T172+'Home Visiting'!B172+'Other Nonassistance'!T172+'AUPL (wo Foster Care)'!T173</f>
        <v>123901174</v>
      </c>
      <c r="C172" s="49">
        <f>'Transferred to SSBG'!U172+'Fin Edu&amp;Asset Dvlpt'!C172+'Short-Term Benefits'!U172+'Services for Children &amp; Youth'!C172+'Pregnancy+Family'!U172+'Home Visiting'!C172+'Other Nonassistance'!U172+'AUPL (wo Foster Care)'!U173</f>
        <v>122512572</v>
      </c>
      <c r="D172" s="49">
        <f>'Transferred to SSBG'!V172+'Fin Edu&amp;Asset Dvlpt'!D172+'Short-Term Benefits'!V172+'Services for Children &amp; Youth'!D172+'Pregnancy+Family'!V172+'Home Visiting'!D172+'Other Nonassistance'!V172+'AUPL (wo Foster Care)'!V173</f>
        <v>122867227</v>
      </c>
      <c r="E172" s="49">
        <f>'Transferred to SSBG'!W172+'Fin Edu&amp;Asset Dvlpt'!E172+'Short-Term Benefits'!W172+'Services for Children &amp; Youth'!E172+'Pregnancy+Family'!W172+'Home Visiting'!E172+'Other Nonassistance'!W172+'AUPL (wo Foster Care)'!W173</f>
        <v>122602689</v>
      </c>
      <c r="F172" s="49">
        <f>'Transferred to SSBG'!X172+'Fin Edu&amp;Asset Dvlpt'!F172+'Short-Term Benefits'!X172+'Services for Children &amp; Youth'!F172+'Pregnancy+Family'!X172+'Home Visiting'!F172+'Other Nonassistance'!X172+'AUPL (wo Foster Care)'!X173</f>
        <v>123614362</v>
      </c>
      <c r="G172" s="49">
        <f>'Fin Edu&amp;Asset Dvlpt'!G172+'Short-Term Benefits'!Y172+'Services for Children &amp; Youth'!G172+'Home Visiting'!G172+'Other Nonassistance'!Y172+'Pregnancy Prevention'!Y172+'Fatherhood &amp; 2-Parent Family'!Y172</f>
        <v>118786121</v>
      </c>
      <c r="H172" s="49">
        <f>'Fin Edu&amp;Asset Dvlpt'!H172+'Short-Term Benefits'!Z172+'Services for Children &amp; Youth'!H172+'Home Visiting'!H172+'Other Nonassistance'!Z172+'Pregnancy Prevention'!Z172+'Fatherhood &amp; 2-Parent Family'!Z172</f>
        <v>112069332</v>
      </c>
    </row>
    <row r="173" spans="1:8">
      <c r="A173" s="51" t="s">
        <v>158</v>
      </c>
      <c r="B173" s="49">
        <f>'Transferred to SSBG'!T173+'Fin Edu&amp;Asset Dvlpt'!B173+'Short-Term Benefits'!T173+'Services for Children &amp; Youth'!B173+'Pregnancy+Family'!T173+'Home Visiting'!B173+'Other Nonassistance'!T173+'AUPL (wo Foster Care)'!T174</f>
        <v>6028064</v>
      </c>
      <c r="C173" s="49">
        <f>'Transferred to SSBG'!U173+'Fin Edu&amp;Asset Dvlpt'!C173+'Short-Term Benefits'!U173+'Services for Children &amp; Youth'!C173+'Pregnancy+Family'!U173+'Home Visiting'!C173+'Other Nonassistance'!U173+'AUPL (wo Foster Care)'!U174</f>
        <v>1814241</v>
      </c>
      <c r="D173" s="49">
        <f>'Transferred to SSBG'!V173+'Fin Edu&amp;Asset Dvlpt'!D173+'Short-Term Benefits'!V173+'Services for Children &amp; Youth'!D173+'Pregnancy+Family'!V173+'Home Visiting'!D173+'Other Nonassistance'!V173+'AUPL (wo Foster Care)'!V174</f>
        <v>1631580</v>
      </c>
      <c r="E173" s="49">
        <f>'Transferred to SSBG'!W173+'Fin Edu&amp;Asset Dvlpt'!E173+'Short-Term Benefits'!W173+'Services for Children &amp; Youth'!E173+'Pregnancy+Family'!W173+'Home Visiting'!E173+'Other Nonassistance'!W173+'AUPL (wo Foster Care)'!W174</f>
        <v>1977970</v>
      </c>
      <c r="F173" s="49">
        <f>'Transferred to SSBG'!X173+'Fin Edu&amp;Asset Dvlpt'!F173+'Short-Term Benefits'!X173+'Services for Children &amp; Youth'!F173+'Pregnancy+Family'!X173+'Home Visiting'!F173+'Other Nonassistance'!X173+'AUPL (wo Foster Care)'!X174</f>
        <v>1645328</v>
      </c>
      <c r="G173" s="49">
        <f>'Fin Edu&amp;Asset Dvlpt'!G173+'Short-Term Benefits'!Y173+'Services for Children &amp; Youth'!G173+'Home Visiting'!G173+'Other Nonassistance'!Y173+'Pregnancy Prevention'!Y173+'Fatherhood &amp; 2-Parent Family'!Y173</f>
        <v>1834360</v>
      </c>
      <c r="H173" s="49">
        <f>'Fin Edu&amp;Asset Dvlpt'!H173+'Short-Term Benefits'!Z173+'Services for Children &amp; Youth'!H173+'Home Visiting'!H173+'Other Nonassistance'!Z173+'Pregnancy Prevention'!Z173+'Fatherhood &amp; 2-Parent Family'!Z173</f>
        <v>2258217</v>
      </c>
    </row>
    <row r="174" spans="1:8">
      <c r="A174" s="59" t="s">
        <v>159</v>
      </c>
      <c r="B174" s="49">
        <f>'Transferred to SSBG'!T174+'Fin Edu&amp;Asset Dvlpt'!B174+'Short-Term Benefits'!T174+'Services for Children &amp; Youth'!B174+'Pregnancy+Family'!T174+'Home Visiting'!B174+'Other Nonassistance'!T174+'AUPL (wo Foster Care)'!T175</f>
        <v>2045693825</v>
      </c>
      <c r="C174" s="49">
        <f>'Transferred to SSBG'!U174+'Fin Edu&amp;Asset Dvlpt'!C174+'Short-Term Benefits'!U174+'Services for Children &amp; Youth'!C174+'Pregnancy+Family'!U174+'Home Visiting'!C174+'Other Nonassistance'!U174+'AUPL (wo Foster Care)'!U175</f>
        <v>1649975835</v>
      </c>
      <c r="D174" s="49">
        <f>'Transferred to SSBG'!V174+'Fin Edu&amp;Asset Dvlpt'!D174+'Short-Term Benefits'!V174+'Services for Children &amp; Youth'!D174+'Pregnancy+Family'!V174+'Home Visiting'!D174+'Other Nonassistance'!V174+'AUPL (wo Foster Care)'!V175</f>
        <v>1498772354</v>
      </c>
      <c r="E174" s="49">
        <f>'Transferred to SSBG'!W174+'Fin Edu&amp;Asset Dvlpt'!E174+'Short-Term Benefits'!W174+'Services for Children &amp; Youth'!E174+'Pregnancy+Family'!W174+'Home Visiting'!E174+'Other Nonassistance'!W174+'AUPL (wo Foster Care)'!W175</f>
        <v>1660173155</v>
      </c>
      <c r="F174" s="49">
        <f>'Transferred to SSBG'!X174+'Fin Edu&amp;Asset Dvlpt'!F174+'Short-Term Benefits'!X174+'Services for Children &amp; Youth'!F174+'Pregnancy+Family'!X174+'Home Visiting'!F174+'Other Nonassistance'!X174+'AUPL (wo Foster Care)'!X175</f>
        <v>1677484991</v>
      </c>
      <c r="G174" s="49">
        <f>'Fin Edu&amp;Asset Dvlpt'!G174+'Short-Term Benefits'!Y174+'Services for Children &amp; Youth'!G174+'Home Visiting'!G174+'Other Nonassistance'!Y174+'Pregnancy Prevention'!Y174+'Fatherhood &amp; 2-Parent Family'!Y174</f>
        <v>1646394257</v>
      </c>
      <c r="H174" s="49">
        <f>'Fin Edu&amp;Asset Dvlpt'!H174+'Short-Term Benefits'!Z174+'Services for Children &amp; Youth'!H174+'Home Visiting'!H174+'Other Nonassistance'!Z174+'Pregnancy Prevention'!Z174+'Fatherhood &amp; 2-Parent Family'!Z174</f>
        <v>1743140477.8200002</v>
      </c>
    </row>
    <row r="175" spans="1:8">
      <c r="A175" s="82"/>
    </row>
    <row r="180" spans="1:17" ht="12.75" customHeight="1">
      <c r="A180" s="396" t="s">
        <v>232</v>
      </c>
      <c r="B180" s="402">
        <v>2015</v>
      </c>
      <c r="C180" s="402">
        <v>2016</v>
      </c>
      <c r="D180" s="402">
        <v>2017</v>
      </c>
      <c r="E180" s="402">
        <v>2018</v>
      </c>
      <c r="F180" s="402">
        <v>2019</v>
      </c>
      <c r="G180" s="402">
        <v>2020</v>
      </c>
      <c r="H180" s="402">
        <v>2021</v>
      </c>
    </row>
    <row r="181" spans="1:17" ht="18.95" customHeight="1">
      <c r="A181" s="396"/>
      <c r="B181" s="398"/>
      <c r="C181" s="398"/>
      <c r="D181" s="398"/>
      <c r="E181" s="398"/>
      <c r="F181" s="398"/>
      <c r="G181" s="398"/>
      <c r="H181" s="398"/>
      <c r="I181" s="50"/>
      <c r="J181" s="50"/>
      <c r="K181" s="50"/>
      <c r="L181" s="50"/>
      <c r="M181" s="50"/>
      <c r="N181" s="50"/>
      <c r="P181" s="50"/>
      <c r="Q181" s="50"/>
    </row>
    <row r="182" spans="1:17">
      <c r="A182" s="51" t="s">
        <v>82</v>
      </c>
      <c r="B182" s="89">
        <f>B5/'Total Funds Spent &amp; Transferred'!T5</f>
        <v>0.28340138879721749</v>
      </c>
      <c r="C182" s="89">
        <f>C5/'Total Funds Spent &amp; Transferred'!U5</f>
        <v>0.33451670083342666</v>
      </c>
      <c r="D182" s="89">
        <f>D5/'Total Funds Spent &amp; Transferred'!V5</f>
        <v>0.25981599391778543</v>
      </c>
      <c r="E182" s="89">
        <f>E5/'Total Funds Spent &amp; Transferred'!W5</f>
        <v>0.28130920875625692</v>
      </c>
      <c r="F182" s="89">
        <f>F5/'Total Funds Spent &amp; Transferred'!X5</f>
        <v>0.3159944041840928</v>
      </c>
      <c r="G182" s="89">
        <f>G5/'Total Funds Spent &amp; Transferred'!Y5</f>
        <v>0.32185032887910464</v>
      </c>
      <c r="H182" s="89">
        <f>H5/'Total Funds Spent &amp; Transferred'!Z5</f>
        <v>0.28524836669933695</v>
      </c>
    </row>
    <row r="183" spans="1:17">
      <c r="A183" s="51" t="s">
        <v>84</v>
      </c>
      <c r="B183" s="89">
        <f>B6/'Total Funds Spent &amp; Transferred'!T6</f>
        <v>5.5527465267280481E-2</v>
      </c>
      <c r="C183" s="89">
        <f>C6/'Total Funds Spent &amp; Transferred'!U6</f>
        <v>5.4596465182506868E-2</v>
      </c>
      <c r="D183" s="89">
        <f>D6/'Total Funds Spent &amp; Transferred'!V6</f>
        <v>0.1137132801587132</v>
      </c>
      <c r="E183" s="89">
        <f>E6/'Total Funds Spent &amp; Transferred'!W6</f>
        <v>0.16295102755778232</v>
      </c>
      <c r="F183" s="89">
        <f>F6/'Total Funds Spent &amp; Transferred'!X6</f>
        <v>0.19010630978350096</v>
      </c>
      <c r="G183" s="89">
        <f>G6/'Total Funds Spent &amp; Transferred'!Y6</f>
        <v>0.14174065306158296</v>
      </c>
      <c r="H183" s="89">
        <f>H6/'Total Funds Spent &amp; Transferred'!Z6</f>
        <v>0.14756920450349739</v>
      </c>
    </row>
    <row r="184" spans="1:17">
      <c r="A184" s="51" t="s">
        <v>86</v>
      </c>
      <c r="B184" s="89">
        <f>B7/'Total Funds Spent &amp; Transferred'!T7</f>
        <v>0.14570974703150052</v>
      </c>
      <c r="C184" s="89">
        <f>C7/'Total Funds Spent &amp; Transferred'!U7</f>
        <v>0.10451333905158117</v>
      </c>
      <c r="D184" s="89">
        <f>D7/'Total Funds Spent &amp; Transferred'!V7</f>
        <v>8.4209986735575643E-2</v>
      </c>
      <c r="E184" s="89">
        <f>E7/'Total Funds Spent &amp; Transferred'!W7</f>
        <v>8.8035040313561741E-2</v>
      </c>
      <c r="F184" s="89">
        <f>F7/'Total Funds Spent &amp; Transferred'!X7</f>
        <v>0.13421798464717916</v>
      </c>
      <c r="G184" s="89">
        <f>G7/'Total Funds Spent &amp; Transferred'!Y7</f>
        <v>8.1897809706996658E-2</v>
      </c>
      <c r="H184" s="89">
        <f>H7/'Total Funds Spent &amp; Transferred'!Z7</f>
        <v>7.9791355539030509E-2</v>
      </c>
    </row>
    <row r="185" spans="1:17">
      <c r="A185" s="51" t="s">
        <v>88</v>
      </c>
      <c r="B185" s="89">
        <f>B8/'Total Funds Spent &amp; Transferred'!T8</f>
        <v>7.4739901197112407E-2</v>
      </c>
      <c r="C185" s="89">
        <f>C8/'Total Funds Spent &amp; Transferred'!U8</f>
        <v>5.9093429391917876E-2</v>
      </c>
      <c r="D185" s="89">
        <f>D8/'Total Funds Spent &amp; Transferred'!V8</f>
        <v>5.5551691892817466E-2</v>
      </c>
      <c r="E185" s="89">
        <f>E8/'Total Funds Spent &amp; Transferred'!W8</f>
        <v>4.6927086750803676E-2</v>
      </c>
      <c r="F185" s="89">
        <f>F8/'Total Funds Spent &amp; Transferred'!X8</f>
        <v>0.12984742454821988</v>
      </c>
      <c r="G185" s="89">
        <f>G8/'Total Funds Spent &amp; Transferred'!Y8</f>
        <v>0.19093682197723177</v>
      </c>
      <c r="H185" s="89">
        <f>H8/'Total Funds Spent &amp; Transferred'!Z8</f>
        <v>0.22446673240665066</v>
      </c>
    </row>
    <row r="186" spans="1:17">
      <c r="A186" s="51" t="s">
        <v>74</v>
      </c>
      <c r="B186" s="89">
        <f>B9/'Total Funds Spent &amp; Transferred'!T9</f>
        <v>9.4814259110797411E-2</v>
      </c>
      <c r="C186" s="89">
        <f>C9/'Total Funds Spent &amp; Transferred'!U9</f>
        <v>9.9341858411028258E-2</v>
      </c>
      <c r="D186" s="89">
        <f>D9/'Total Funds Spent &amp; Transferred'!V9</f>
        <v>9.488036693458464E-2</v>
      </c>
      <c r="E186" s="89">
        <f>E9/'Total Funds Spent &amp; Transferred'!W9</f>
        <v>9.827651449025808E-2</v>
      </c>
      <c r="F186" s="89">
        <f>F9/'Total Funds Spent &amp; Transferred'!X9</f>
        <v>0.10402316344411408</v>
      </c>
      <c r="G186" s="89">
        <f>G9/'Total Funds Spent &amp; Transferred'!Y9</f>
        <v>0.10203492717043584</v>
      </c>
      <c r="H186" s="89">
        <f>H9/'Total Funds Spent &amp; Transferred'!Z9</f>
        <v>0.13283496063903899</v>
      </c>
    </row>
    <row r="187" spans="1:17">
      <c r="A187" s="51" t="s">
        <v>91</v>
      </c>
      <c r="B187" s="89">
        <f>B10/'Total Funds Spent &amp; Transferred'!T10</f>
        <v>7.6709446929080119E-2</v>
      </c>
      <c r="C187" s="89">
        <f>C10/'Total Funds Spent &amp; Transferred'!U10</f>
        <v>7.9820683380741997E-2</v>
      </c>
      <c r="D187" s="89">
        <f>D10/'Total Funds Spent &amp; Transferred'!V10</f>
        <v>9.7463063004912504E-2</v>
      </c>
      <c r="E187" s="89">
        <f>E10/'Total Funds Spent &amp; Transferred'!W10</f>
        <v>9.670874315926431E-2</v>
      </c>
      <c r="F187" s="89">
        <f>F10/'Total Funds Spent &amp; Transferred'!X10</f>
        <v>8.4093039793829871E-2</v>
      </c>
      <c r="G187" s="89">
        <f>G10/'Total Funds Spent &amp; Transferred'!Y10</f>
        <v>7.7219286024273776E-2</v>
      </c>
      <c r="H187" s="89">
        <f>H10/'Total Funds Spent &amp; Transferred'!Z10</f>
        <v>3.9711440224617318E-2</v>
      </c>
    </row>
    <row r="188" spans="1:17">
      <c r="A188" s="51" t="s">
        <v>93</v>
      </c>
      <c r="B188" s="89">
        <f>B11/'Total Funds Spent &amp; Transferred'!T11</f>
        <v>0.24615883124727658</v>
      </c>
      <c r="C188" s="89">
        <f>C11/'Total Funds Spent &amp; Transferred'!U11</f>
        <v>0.26782664735613732</v>
      </c>
      <c r="D188" s="89">
        <f>D11/'Total Funds Spent &amp; Transferred'!V11</f>
        <v>0.25329627381566222</v>
      </c>
      <c r="E188" s="89">
        <f>E11/'Total Funds Spent &amp; Transferred'!W11</f>
        <v>0.17561873542273437</v>
      </c>
      <c r="F188" s="89">
        <f>F11/'Total Funds Spent &amp; Transferred'!X11</f>
        <v>0.14364989470851641</v>
      </c>
      <c r="G188" s="89">
        <f>G11/'Total Funds Spent &amp; Transferred'!Y11</f>
        <v>0.13521676439586297</v>
      </c>
      <c r="H188" s="89">
        <f>H11/'Total Funds Spent &amp; Transferred'!Z11</f>
        <v>0.14554457796021422</v>
      </c>
    </row>
    <row r="189" spans="1:17">
      <c r="A189" s="51" t="s">
        <v>95</v>
      </c>
      <c r="B189" s="89">
        <f>B12/'Total Funds Spent &amp; Transferred'!T12</f>
        <v>2.4891046717269938E-2</v>
      </c>
      <c r="C189" s="89">
        <f>C12/'Total Funds Spent &amp; Transferred'!U12</f>
        <v>4.0084706502765077E-2</v>
      </c>
      <c r="D189" s="89">
        <f>D12/'Total Funds Spent &amp; Transferred'!V12</f>
        <v>2.3773718060953138E-2</v>
      </c>
      <c r="E189" s="89">
        <f>E12/'Total Funds Spent &amp; Transferred'!W12</f>
        <v>2.2725463996782175E-2</v>
      </c>
      <c r="F189" s="89">
        <f>F12/'Total Funds Spent &amp; Transferred'!X12</f>
        <v>1.5519340264984858E-2</v>
      </c>
      <c r="G189" s="89">
        <f>G12/'Total Funds Spent &amp; Transferred'!Y12</f>
        <v>1.9258597590754527E-2</v>
      </c>
      <c r="H189" s="89">
        <f>H12/'Total Funds Spent &amp; Transferred'!Z12</f>
        <v>1.3405276275296528E-2</v>
      </c>
    </row>
    <row r="190" spans="1:17">
      <c r="A190" s="51" t="s">
        <v>97</v>
      </c>
      <c r="B190" s="89">
        <f>B13/'Total Funds Spent &amp; Transferred'!T13</f>
        <v>0.23297743323631717</v>
      </c>
      <c r="C190" s="89">
        <f>C13/'Total Funds Spent &amp; Transferred'!U13</f>
        <v>0.21315431082633277</v>
      </c>
      <c r="D190" s="89">
        <f>D13/'Total Funds Spent &amp; Transferred'!V13</f>
        <v>0.18168760758210295</v>
      </c>
      <c r="E190" s="89">
        <f>E13/'Total Funds Spent &amp; Transferred'!W13</f>
        <v>0.25442095503576828</v>
      </c>
      <c r="F190" s="89">
        <f>F13/'Total Funds Spent &amp; Transferred'!X13</f>
        <v>0.20123594858652527</v>
      </c>
      <c r="G190" s="89">
        <f>G13/'Total Funds Spent &amp; Transferred'!Y13</f>
        <v>5.2332553682816627E-2</v>
      </c>
      <c r="H190" s="89">
        <f>H13/'Total Funds Spent &amp; Transferred'!Z13</f>
        <v>0.23565278214682558</v>
      </c>
    </row>
    <row r="191" spans="1:17">
      <c r="A191" s="51" t="s">
        <v>99</v>
      </c>
      <c r="B191" s="89">
        <f>B14/'Total Funds Spent &amp; Transferred'!T14</f>
        <v>5.0325832897541709E-2</v>
      </c>
      <c r="C191" s="89">
        <f>C14/'Total Funds Spent &amp; Transferred'!U14</f>
        <v>5.9824626958659165E-2</v>
      </c>
      <c r="D191" s="89">
        <f>D14/'Total Funds Spent &amp; Transferred'!V14</f>
        <v>6.1284736792091607E-2</v>
      </c>
      <c r="E191" s="89">
        <f>E14/'Total Funds Spent &amp; Transferred'!W14</f>
        <v>6.070221279274355E-2</v>
      </c>
      <c r="F191" s="89">
        <f>F14/'Total Funds Spent &amp; Transferred'!X14</f>
        <v>6.3689821608909833E-2</v>
      </c>
      <c r="G191" s="89">
        <f>G14/'Total Funds Spent &amp; Transferred'!Y14</f>
        <v>6.0267751134643915E-2</v>
      </c>
      <c r="H191" s="89">
        <f>H14/'Total Funds Spent &amp; Transferred'!Z14</f>
        <v>5.0209527628517381E-2</v>
      </c>
    </row>
    <row r="192" spans="1:17">
      <c r="A192" s="51" t="s">
        <v>101</v>
      </c>
      <c r="B192" s="89">
        <f>B15/'Total Funds Spent &amp; Transferred'!T15</f>
        <v>0.14156724076685587</v>
      </c>
      <c r="C192" s="89">
        <f>C15/'Total Funds Spent &amp; Transferred'!U15</f>
        <v>0.14946491797582195</v>
      </c>
      <c r="D192" s="89">
        <f>D15/'Total Funds Spent &amp; Transferred'!V15</f>
        <v>0.11640455563036033</v>
      </c>
      <c r="E192" s="89">
        <f>E15/'Total Funds Spent &amp; Transferred'!W15</f>
        <v>0.14998688993146267</v>
      </c>
      <c r="F192" s="89">
        <f>F15/'Total Funds Spent &amp; Transferred'!X15</f>
        <v>5.913968929766137E-2</v>
      </c>
      <c r="G192" s="89">
        <f>G15/'Total Funds Spent &amp; Transferred'!Y15</f>
        <v>0.14764769144212625</v>
      </c>
      <c r="H192" s="89">
        <f>H15/'Total Funds Spent &amp; Transferred'!Z15</f>
        <v>0.10707440672388553</v>
      </c>
    </row>
    <row r="193" spans="1:8">
      <c r="A193" s="51" t="s">
        <v>102</v>
      </c>
      <c r="B193" s="89">
        <f>B16/'Total Funds Spent &amp; Transferred'!T16</f>
        <v>0.20174109350969291</v>
      </c>
      <c r="C193" s="89">
        <f>C16/'Total Funds Spent &amp; Transferred'!U16</f>
        <v>0.2165776844438379</v>
      </c>
      <c r="D193" s="89">
        <f>D16/'Total Funds Spent &amp; Transferred'!V16</f>
        <v>0.25499881519618967</v>
      </c>
      <c r="E193" s="89">
        <f>E16/'Total Funds Spent &amp; Transferred'!W16</f>
        <v>0.34771105322787288</v>
      </c>
      <c r="F193" s="89">
        <f>F16/'Total Funds Spent &amp; Transferred'!X16</f>
        <v>0.34676019229463056</v>
      </c>
      <c r="G193" s="89">
        <f>G16/'Total Funds Spent &amp; Transferred'!Y16</f>
        <v>0.44125238797040034</v>
      </c>
      <c r="H193" s="89">
        <f>H16/'Total Funds Spent &amp; Transferred'!Z16</f>
        <v>0.26845497564901366</v>
      </c>
    </row>
    <row r="194" spans="1:8">
      <c r="A194" s="51" t="s">
        <v>103</v>
      </c>
      <c r="B194" s="89">
        <f>B17/'Total Funds Spent &amp; Transferred'!T17</f>
        <v>0.25644779813641899</v>
      </c>
      <c r="C194" s="89">
        <f>C17/'Total Funds Spent &amp; Transferred'!U17</f>
        <v>0.28346401719634273</v>
      </c>
      <c r="D194" s="89">
        <f>D17/'Total Funds Spent &amp; Transferred'!V17</f>
        <v>0.27266728436185783</v>
      </c>
      <c r="E194" s="89">
        <f>E17/'Total Funds Spent &amp; Transferred'!W17</f>
        <v>0.28297907583355586</v>
      </c>
      <c r="F194" s="89">
        <f>F17/'Total Funds Spent &amp; Transferred'!X17</f>
        <v>0.26718668740739343</v>
      </c>
      <c r="G194" s="89">
        <f>G17/'Total Funds Spent &amp; Transferred'!Y17</f>
        <v>0.2778511092715989</v>
      </c>
      <c r="H194" s="89">
        <f>H17/'Total Funds Spent &amp; Transferred'!Z17</f>
        <v>0.34693226452831222</v>
      </c>
    </row>
    <row r="195" spans="1:8">
      <c r="A195" s="51" t="s">
        <v>104</v>
      </c>
      <c r="B195" s="89">
        <f>B18/'Total Funds Spent &amp; Transferred'!T18</f>
        <v>6.9122243479866992E-3</v>
      </c>
      <c r="C195" s="89">
        <f>C18/'Total Funds Spent &amp; Transferred'!U18</f>
        <v>4.0565636754415586E-3</v>
      </c>
      <c r="D195" s="89">
        <f>D18/'Total Funds Spent &amp; Transferred'!V18</f>
        <v>4.5049651825614786E-3</v>
      </c>
      <c r="E195" s="89">
        <f>E18/'Total Funds Spent &amp; Transferred'!W18</f>
        <v>2.378980995835691E-3</v>
      </c>
      <c r="F195" s="89">
        <f>F18/'Total Funds Spent &amp; Transferred'!X18</f>
        <v>1.3342691635497422E-2</v>
      </c>
      <c r="G195" s="89">
        <f>G18/'Total Funds Spent &amp; Transferred'!Y18</f>
        <v>1.347195336134018E-2</v>
      </c>
      <c r="H195" s="89">
        <f>H18/'Total Funds Spent &amp; Transferred'!Z18</f>
        <v>1.1697240147776558E-2</v>
      </c>
    </row>
    <row r="196" spans="1:8">
      <c r="A196" s="51" t="s">
        <v>105</v>
      </c>
      <c r="B196" s="89">
        <f>B19/'Total Funds Spent &amp; Transferred'!T19</f>
        <v>0.35079751188168035</v>
      </c>
      <c r="C196" s="89">
        <f>C19/'Total Funds Spent &amp; Transferred'!U19</f>
        <v>0.31811385876400028</v>
      </c>
      <c r="D196" s="89">
        <f>D19/'Total Funds Spent &amp; Transferred'!V19</f>
        <v>0.25634827939716676</v>
      </c>
      <c r="E196" s="89">
        <f>E19/'Total Funds Spent &amp; Transferred'!W19</f>
        <v>0.32743203783173108</v>
      </c>
      <c r="F196" s="89">
        <f>F19/'Total Funds Spent &amp; Transferred'!X19</f>
        <v>0.40896252763422031</v>
      </c>
      <c r="G196" s="89">
        <f>G19/'Total Funds Spent &amp; Transferred'!Y19</f>
        <v>0.42168930796281651</v>
      </c>
      <c r="H196" s="89">
        <f>H19/'Total Funds Spent &amp; Transferred'!Z19</f>
        <v>0.44091164819483597</v>
      </c>
    </row>
    <row r="197" spans="1:8">
      <c r="A197" s="51" t="s">
        <v>107</v>
      </c>
      <c r="B197" s="89">
        <f>B20/'Total Funds Spent &amp; Transferred'!T20</f>
        <v>9.2800530809174234E-2</v>
      </c>
      <c r="C197" s="89">
        <f>C20/'Total Funds Spent &amp; Transferred'!U20</f>
        <v>9.2195284272145225E-2</v>
      </c>
      <c r="D197" s="89">
        <f>D20/'Total Funds Spent &amp; Transferred'!V20</f>
        <v>6.5697022539419919E-2</v>
      </c>
      <c r="E197" s="89">
        <f>E20/'Total Funds Spent &amp; Transferred'!W20</f>
        <v>7.066605651460646E-2</v>
      </c>
      <c r="F197" s="89">
        <f>F20/'Total Funds Spent &amp; Transferred'!X20</f>
        <v>7.3896048338367978E-2</v>
      </c>
      <c r="G197" s="89">
        <f>G20/'Total Funds Spent &amp; Transferred'!Y20</f>
        <v>7.7733330332338132E-2</v>
      </c>
      <c r="H197" s="89">
        <f>H20/'Total Funds Spent &amp; Transferred'!Z20</f>
        <v>7.9948914469430907E-2</v>
      </c>
    </row>
    <row r="198" spans="1:8">
      <c r="A198" s="51" t="s">
        <v>76</v>
      </c>
      <c r="B198" s="89">
        <f>B21/'Total Funds Spent &amp; Transferred'!T21</f>
        <v>0.1483123615928702</v>
      </c>
      <c r="C198" s="89">
        <f>C21/'Total Funds Spent &amp; Transferred'!U21</f>
        <v>0.16519583318013892</v>
      </c>
      <c r="D198" s="89">
        <f>D21/'Total Funds Spent &amp; Transferred'!V21</f>
        <v>0.24210341959304291</v>
      </c>
      <c r="E198" s="89">
        <f>E21/'Total Funds Spent &amp; Transferred'!W21</f>
        <v>0.20854446985215103</v>
      </c>
      <c r="F198" s="89">
        <f>F21/'Total Funds Spent &amp; Transferred'!X21</f>
        <v>0.21768340780168616</v>
      </c>
      <c r="G198" s="89">
        <f>G21/'Total Funds Spent &amp; Transferred'!Y21</f>
        <v>0.20712969199962558</v>
      </c>
      <c r="H198" s="89">
        <f>H21/'Total Funds Spent &amp; Transferred'!Z21</f>
        <v>0.2082311761305744</v>
      </c>
    </row>
    <row r="199" spans="1:8">
      <c r="A199" s="51" t="s">
        <v>110</v>
      </c>
      <c r="B199" s="89">
        <f>B22/'Total Funds Spent &amp; Transferred'!T22</f>
        <v>1.9508983778413425E-2</v>
      </c>
      <c r="C199" s="89">
        <f>C22/'Total Funds Spent &amp; Transferred'!U22</f>
        <v>2.0472397481537161E-2</v>
      </c>
      <c r="D199" s="89">
        <f>D22/'Total Funds Spent &amp; Transferred'!V22</f>
        <v>1.8200178670773406E-2</v>
      </c>
      <c r="E199" s="89">
        <f>E22/'Total Funds Spent &amp; Transferred'!W22</f>
        <v>1.7726469620079732E-2</v>
      </c>
      <c r="F199" s="89">
        <f>F22/'Total Funds Spent &amp; Transferred'!X22</f>
        <v>1.9442184459051857E-2</v>
      </c>
      <c r="G199" s="89">
        <f>G22/'Total Funds Spent &amp; Transferred'!Y22</f>
        <v>1.9012840966122858E-2</v>
      </c>
      <c r="H199" s="89">
        <f>H22/'Total Funds Spent &amp; Transferred'!Z22</f>
        <v>1.7297262322880577E-3</v>
      </c>
    </row>
    <row r="200" spans="1:8">
      <c r="A200" s="51" t="s">
        <v>111</v>
      </c>
      <c r="B200" s="89">
        <f>B23/'Total Funds Spent &amp; Transferred'!T23</f>
        <v>0.14754181633180297</v>
      </c>
      <c r="C200" s="89">
        <f>C23/'Total Funds Spent &amp; Transferred'!U23</f>
        <v>0.1460920767553105</v>
      </c>
      <c r="D200" s="89">
        <f>D23/'Total Funds Spent &amp; Transferred'!V23</f>
        <v>0.15901333101939485</v>
      </c>
      <c r="E200" s="89">
        <f>E23/'Total Funds Spent &amp; Transferred'!W23</f>
        <v>0.157233727773786</v>
      </c>
      <c r="F200" s="89">
        <f>F23/'Total Funds Spent &amp; Transferred'!X23</f>
        <v>0.13046719093068157</v>
      </c>
      <c r="G200" s="89">
        <f>G23/'Total Funds Spent &amp; Transferred'!Y23</f>
        <v>0.12984227715575192</v>
      </c>
      <c r="H200" s="89">
        <f>H23/'Total Funds Spent &amp; Transferred'!Z23</f>
        <v>0.13074439320483242</v>
      </c>
    </row>
    <row r="201" spans="1:8">
      <c r="A201" s="51" t="s">
        <v>113</v>
      </c>
      <c r="B201" s="89">
        <f>B24/'Total Funds Spent &amp; Transferred'!T24</f>
        <v>5.7265755211214936E-2</v>
      </c>
      <c r="C201" s="89">
        <f>C24/'Total Funds Spent &amp; Transferred'!U24</f>
        <v>0.13446717066219907</v>
      </c>
      <c r="D201" s="89">
        <f>D24/'Total Funds Spent &amp; Transferred'!V24</f>
        <v>0.18161051220505864</v>
      </c>
      <c r="E201" s="89">
        <f>E24/'Total Funds Spent &amp; Transferred'!W24</f>
        <v>0.22034922526640441</v>
      </c>
      <c r="F201" s="89">
        <f>F24/'Total Funds Spent &amp; Transferred'!X24</f>
        <v>0.20944020760678317</v>
      </c>
      <c r="G201" s="89">
        <f>G24/'Total Funds Spent &amp; Transferred'!Y24</f>
        <v>0.21440688158688254</v>
      </c>
      <c r="H201" s="89">
        <f>H24/'Total Funds Spent &amp; Transferred'!Z24</f>
        <v>0.18457896570228002</v>
      </c>
    </row>
    <row r="202" spans="1:8">
      <c r="A202" s="51" t="s">
        <v>78</v>
      </c>
      <c r="B202" s="89">
        <f>B25/'Total Funds Spent &amp; Transferred'!T25</f>
        <v>0.15378083094784364</v>
      </c>
      <c r="C202" s="89">
        <f>C25/'Total Funds Spent &amp; Transferred'!U25</f>
        <v>0.11389875769525915</v>
      </c>
      <c r="D202" s="89">
        <f>D25/'Total Funds Spent &amp; Transferred'!V25</f>
        <v>0.10952557936956021</v>
      </c>
      <c r="E202" s="89">
        <f>E25/'Total Funds Spent &amp; Transferred'!W25</f>
        <v>0.13497253841016377</v>
      </c>
      <c r="F202" s="89">
        <f>F25/'Total Funds Spent &amp; Transferred'!X25</f>
        <v>0.12519960459392276</v>
      </c>
      <c r="G202" s="89">
        <f>G25/'Total Funds Spent &amp; Transferred'!Y25</f>
        <v>9.5836294592161239E-2</v>
      </c>
      <c r="H202" s="89">
        <f>H25/'Total Funds Spent &amp; Transferred'!Z25</f>
        <v>0.10232939925399036</v>
      </c>
    </row>
    <row r="203" spans="1:8">
      <c r="A203" s="51" t="s">
        <v>116</v>
      </c>
      <c r="B203" s="89">
        <f>B26/'Total Funds Spent &amp; Transferred'!T26</f>
        <v>0.14178443853164471</v>
      </c>
      <c r="C203" s="89">
        <f>C26/'Total Funds Spent &amp; Transferred'!U26</f>
        <v>0.14969962519929955</v>
      </c>
      <c r="D203" s="89">
        <f>D26/'Total Funds Spent &amp; Transferred'!V26</f>
        <v>0.14391107597026476</v>
      </c>
      <c r="E203" s="89">
        <f>E26/'Total Funds Spent &amp; Transferred'!W26</f>
        <v>0.14732596135093975</v>
      </c>
      <c r="F203" s="89">
        <f>F26/'Total Funds Spent &amp; Transferred'!X26</f>
        <v>0.14308317352931019</v>
      </c>
      <c r="G203" s="89">
        <f>G26/'Total Funds Spent &amp; Transferred'!Y26</f>
        <v>0.13975481928811165</v>
      </c>
      <c r="H203" s="89">
        <f>H26/'Total Funds Spent &amp; Transferred'!Z26</f>
        <v>0.13263836053621864</v>
      </c>
    </row>
    <row r="204" spans="1:8">
      <c r="A204" s="51" t="s">
        <v>117</v>
      </c>
      <c r="B204" s="89">
        <f>B27/'Total Funds Spent &amp; Transferred'!T27</f>
        <v>0.33560462391422458</v>
      </c>
      <c r="C204" s="89">
        <f>C27/'Total Funds Spent &amp; Transferred'!U27</f>
        <v>0.33595508997591222</v>
      </c>
      <c r="D204" s="89">
        <f>D27/'Total Funds Spent &amp; Transferred'!V27</f>
        <v>0.28764597380088036</v>
      </c>
      <c r="E204" s="89">
        <f>E27/'Total Funds Spent &amp; Transferred'!W27</f>
        <v>0.33306550053588779</v>
      </c>
      <c r="F204" s="89">
        <f>F27/'Total Funds Spent &amp; Transferred'!X27</f>
        <v>0.35018555380308986</v>
      </c>
      <c r="G204" s="89">
        <f>G27/'Total Funds Spent &amp; Transferred'!Y27</f>
        <v>0.34919590961891994</v>
      </c>
      <c r="H204" s="89">
        <f>H27/'Total Funds Spent &amp; Transferred'!Z27</f>
        <v>0.34399956513567026</v>
      </c>
    </row>
    <row r="205" spans="1:8">
      <c r="A205" s="51" t="s">
        <v>77</v>
      </c>
      <c r="B205" s="89">
        <f>B28/'Total Funds Spent &amp; Transferred'!T28</f>
        <v>8.477706681333963E-2</v>
      </c>
      <c r="C205" s="89">
        <f>C28/'Total Funds Spent &amp; Transferred'!U28</f>
        <v>7.2711407522235538E-2</v>
      </c>
      <c r="D205" s="89">
        <f>D28/'Total Funds Spent &amp; Transferred'!V28</f>
        <v>7.5456594780281661E-2</v>
      </c>
      <c r="E205" s="89">
        <f>E28/'Total Funds Spent &amp; Transferred'!W28</f>
        <v>7.8722523752657744E-2</v>
      </c>
      <c r="F205" s="89">
        <f>F28/'Total Funds Spent &amp; Transferred'!X28</f>
        <v>8.5838220784204139E-2</v>
      </c>
      <c r="G205" s="89">
        <f>G28/'Total Funds Spent &amp; Transferred'!Y28</f>
        <v>6.8070131445684703E-2</v>
      </c>
      <c r="H205" s="89">
        <f>H28/'Total Funds Spent &amp; Transferred'!Z28</f>
        <v>7.4243373631380422E-2</v>
      </c>
    </row>
    <row r="206" spans="1:8">
      <c r="A206" s="51" t="s">
        <v>120</v>
      </c>
      <c r="B206" s="89">
        <f>B29/'Total Funds Spent &amp; Transferred'!T29</f>
        <v>0.15419283488468075</v>
      </c>
      <c r="C206" s="89">
        <f>C29/'Total Funds Spent &amp; Transferred'!U29</f>
        <v>0.1530327814683192</v>
      </c>
      <c r="D206" s="89">
        <f>D29/'Total Funds Spent &amp; Transferred'!V29</f>
        <v>7.904573738503233E-2</v>
      </c>
      <c r="E206" s="89">
        <f>E29/'Total Funds Spent &amp; Transferred'!W29</f>
        <v>0.36070775755936746</v>
      </c>
      <c r="F206" s="89">
        <f>F29/'Total Funds Spent &amp; Transferred'!X29</f>
        <v>0.26049639343510933</v>
      </c>
      <c r="G206" s="89">
        <f>G29/'Total Funds Spent &amp; Transferred'!Y29</f>
        <v>0.20023738531969809</v>
      </c>
      <c r="H206" s="89">
        <f>H29/'Total Funds Spent &amp; Transferred'!Z29</f>
        <v>0.17468073219791089</v>
      </c>
    </row>
    <row r="207" spans="1:8">
      <c r="A207" s="51" t="s">
        <v>122</v>
      </c>
      <c r="B207" s="89">
        <f>B30/'Total Funds Spent &amp; Transferred'!T30</f>
        <v>0.63106883297326744</v>
      </c>
      <c r="C207" s="89">
        <f>C30/'Total Funds Spent &amp; Transferred'!U30</f>
        <v>0.38122353716740587</v>
      </c>
      <c r="D207" s="89">
        <f>D30/'Total Funds Spent &amp; Transferred'!V30</f>
        <v>0.32073093708407679</v>
      </c>
      <c r="E207" s="89">
        <f>E30/'Total Funds Spent &amp; Transferred'!W30</f>
        <v>0.25016996292138416</v>
      </c>
      <c r="F207" s="89">
        <f>F30/'Total Funds Spent &amp; Transferred'!X30</f>
        <v>0.30123283905970488</v>
      </c>
      <c r="G207" s="89">
        <f>G30/'Total Funds Spent &amp; Transferred'!Y30</f>
        <v>0.30522543247643213</v>
      </c>
      <c r="H207" s="89">
        <f>H30/'Total Funds Spent &amp; Transferred'!Z30</f>
        <v>0.33113471152319629</v>
      </c>
    </row>
    <row r="208" spans="1:8">
      <c r="A208" s="51" t="s">
        <v>124</v>
      </c>
      <c r="B208" s="89">
        <f>B31/'Total Funds Spent &amp; Transferred'!T31</f>
        <v>0.12517835235432884</v>
      </c>
      <c r="C208" s="89">
        <f>C31/'Total Funds Spent &amp; Transferred'!U31</f>
        <v>0.1243693692533609</v>
      </c>
      <c r="D208" s="89">
        <f>D31/'Total Funds Spent &amp; Transferred'!V31</f>
        <v>8.4885459573083674E-2</v>
      </c>
      <c r="E208" s="89">
        <f>E31/'Total Funds Spent &amp; Transferred'!W31</f>
        <v>0.10269726208827007</v>
      </c>
      <c r="F208" s="89">
        <f>F31/'Total Funds Spent &amp; Transferred'!X31</f>
        <v>9.8496320938134985E-2</v>
      </c>
      <c r="G208" s="89">
        <f>G31/'Total Funds Spent &amp; Transferred'!Y31</f>
        <v>8.4678032134688511E-2</v>
      </c>
      <c r="H208" s="89">
        <f>H31/'Total Funds Spent &amp; Transferred'!Z31</f>
        <v>8.0383389686070908E-2</v>
      </c>
    </row>
    <row r="209" spans="1:8">
      <c r="A209" s="51" t="s">
        <v>126</v>
      </c>
      <c r="B209" s="89">
        <f>B32/'Total Funds Spent &amp; Transferred'!T32</f>
        <v>2.1873207706309206E-3</v>
      </c>
      <c r="C209" s="89">
        <f>C32/'Total Funds Spent &amp; Transferred'!U32</f>
        <v>1.9858059130824805E-3</v>
      </c>
      <c r="D209" s="89">
        <f>D32/'Total Funds Spent &amp; Transferred'!V32</f>
        <v>2.7774638138304397E-3</v>
      </c>
      <c r="E209" s="89">
        <f>E32/'Total Funds Spent &amp; Transferred'!W32</f>
        <v>8.5155078123413559E-3</v>
      </c>
      <c r="F209" s="89">
        <f>F32/'Total Funds Spent &amp; Transferred'!X32</f>
        <v>5.6147922688998091E-3</v>
      </c>
      <c r="G209" s="89">
        <f>G32/'Total Funds Spent &amp; Transferred'!Y32</f>
        <v>3.2034127765985611E-2</v>
      </c>
      <c r="H209" s="89">
        <f>H32/'Total Funds Spent &amp; Transferred'!Z32</f>
        <v>3.5653759395903366E-2</v>
      </c>
    </row>
    <row r="210" spans="1:8">
      <c r="A210" s="51" t="s">
        <v>127</v>
      </c>
      <c r="B210" s="89">
        <f>B33/'Total Funds Spent &amp; Transferred'!T33</f>
        <v>0.33595820754904815</v>
      </c>
      <c r="C210" s="89">
        <f>C33/'Total Funds Spent &amp; Transferred'!U33</f>
        <v>0.10602678542183903</v>
      </c>
      <c r="D210" s="89">
        <f>D33/'Total Funds Spent &amp; Transferred'!V33</f>
        <v>5.466530717122127E-2</v>
      </c>
      <c r="E210" s="89">
        <f>E33/'Total Funds Spent &amp; Transferred'!W33</f>
        <v>2.9091254904965419E-2</v>
      </c>
      <c r="F210" s="89">
        <f>F33/'Total Funds Spent &amp; Transferred'!X33</f>
        <v>6.9617440900392735E-2</v>
      </c>
      <c r="G210" s="89">
        <f>G33/'Total Funds Spent &amp; Transferred'!Y33</f>
        <v>0.10289841353423862</v>
      </c>
      <c r="H210" s="89">
        <f>H33/'Total Funds Spent &amp; Transferred'!Z33</f>
        <v>8.2256758414710807E-2</v>
      </c>
    </row>
    <row r="211" spans="1:8">
      <c r="A211" s="51" t="s">
        <v>128</v>
      </c>
      <c r="B211" s="89">
        <f>B34/'Total Funds Spent &amp; Transferred'!T34</f>
        <v>0.19621738063403954</v>
      </c>
      <c r="C211" s="89">
        <f>C34/'Total Funds Spent &amp; Transferred'!U34</f>
        <v>0.20655215772029181</v>
      </c>
      <c r="D211" s="89">
        <f>D34/'Total Funds Spent &amp; Transferred'!V34</f>
        <v>0.2347442904469379</v>
      </c>
      <c r="E211" s="89">
        <f>E34/'Total Funds Spent &amp; Transferred'!W34</f>
        <v>0.26249035861779418</v>
      </c>
      <c r="F211" s="89">
        <f>F34/'Total Funds Spent &amp; Transferred'!X34</f>
        <v>0.2423359912522898</v>
      </c>
      <c r="G211" s="89">
        <f>G34/'Total Funds Spent &amp; Transferred'!Y34</f>
        <v>0.20969191943394497</v>
      </c>
      <c r="H211" s="89">
        <f>H34/'Total Funds Spent &amp; Transferred'!Z34</f>
        <v>0.23470004202520567</v>
      </c>
    </row>
    <row r="212" spans="1:8">
      <c r="A212" s="51" t="s">
        <v>130</v>
      </c>
      <c r="B212" s="89">
        <f>B35/'Total Funds Spent &amp; Transferred'!T35</f>
        <v>5.0740608965794042E-2</v>
      </c>
      <c r="C212" s="89">
        <f>C35/'Total Funds Spent &amp; Transferred'!U35</f>
        <v>4.6264068250105303E-2</v>
      </c>
      <c r="D212" s="89">
        <f>D35/'Total Funds Spent &amp; Transferred'!V35</f>
        <v>4.1098632684435282E-2</v>
      </c>
      <c r="E212" s="89">
        <f>E35/'Total Funds Spent &amp; Transferred'!W35</f>
        <v>4.9187931335339559E-2</v>
      </c>
      <c r="F212" s="89">
        <f>F35/'Total Funds Spent &amp; Transferred'!X35</f>
        <v>4.5135994019495501E-2</v>
      </c>
      <c r="G212" s="89">
        <f>G35/'Total Funds Spent &amp; Transferred'!Y35</f>
        <v>4.6713134537406213E-2</v>
      </c>
      <c r="H212" s="89">
        <f>H35/'Total Funds Spent &amp; Transferred'!Z35</f>
        <v>4.9351508286279315E-2</v>
      </c>
    </row>
    <row r="213" spans="1:8">
      <c r="A213" s="51" t="s">
        <v>131</v>
      </c>
      <c r="B213" s="89">
        <f>B36/'Total Funds Spent &amp; Transferred'!T36</f>
        <v>0.32648863773693659</v>
      </c>
      <c r="C213" s="89">
        <f>C36/'Total Funds Spent &amp; Transferred'!U36</f>
        <v>0.26947301027357212</v>
      </c>
      <c r="D213" s="89">
        <f>D36/'Total Funds Spent &amp; Transferred'!V36</f>
        <v>0.29171839464219668</v>
      </c>
      <c r="E213" s="89">
        <f>E36/'Total Funds Spent &amp; Transferred'!W36</f>
        <v>7.0488470106258486E-2</v>
      </c>
      <c r="F213" s="89">
        <f>F36/'Total Funds Spent &amp; Transferred'!X36</f>
        <v>0.12264439114047279</v>
      </c>
      <c r="G213" s="89">
        <f>G36/'Total Funds Spent &amp; Transferred'!Y36</f>
        <v>7.3910229347471573E-2</v>
      </c>
      <c r="H213" s="89">
        <f>H36/'Total Funds Spent &amp; Transferred'!Z36</f>
        <v>5.5265191216270132E-2</v>
      </c>
    </row>
    <row r="214" spans="1:8">
      <c r="A214" s="51" t="s">
        <v>132</v>
      </c>
      <c r="B214" s="89">
        <f>B37/'Total Funds Spent &amp; Transferred'!T37</f>
        <v>0.13479874326221206</v>
      </c>
      <c r="C214" s="89">
        <f>C37/'Total Funds Spent &amp; Transferred'!U37</f>
        <v>8.5773529616716984E-2</v>
      </c>
      <c r="D214" s="89">
        <f>D37/'Total Funds Spent &amp; Transferred'!V37</f>
        <v>9.2239031546482109E-2</v>
      </c>
      <c r="E214" s="89">
        <f>E37/'Total Funds Spent &amp; Transferred'!W37</f>
        <v>0.10179573955777037</v>
      </c>
      <c r="F214" s="89">
        <f>F37/'Total Funds Spent &amp; Transferred'!X37</f>
        <v>9.5577007320378146E-2</v>
      </c>
      <c r="G214" s="89">
        <f>G37/'Total Funds Spent &amp; Transferred'!Y37</f>
        <v>8.6641468177472744E-2</v>
      </c>
      <c r="H214" s="89">
        <f>H37/'Total Funds Spent &amp; Transferred'!Z37</f>
        <v>8.0405497390520955E-2</v>
      </c>
    </row>
    <row r="215" spans="1:8">
      <c r="A215" s="51" t="s">
        <v>75</v>
      </c>
      <c r="B215" s="89">
        <f>B38/'Total Funds Spent &amp; Transferred'!T38</f>
        <v>3.6505345893138322E-2</v>
      </c>
      <c r="C215" s="89">
        <f>C38/'Total Funds Spent &amp; Transferred'!U38</f>
        <v>2.6890948788072654E-2</v>
      </c>
      <c r="D215" s="89">
        <f>D38/'Total Funds Spent &amp; Transferred'!V38</f>
        <v>3.9707254373596935E-2</v>
      </c>
      <c r="E215" s="89">
        <f>E38/'Total Funds Spent &amp; Transferred'!W38</f>
        <v>3.6868050621207564E-2</v>
      </c>
      <c r="F215" s="89">
        <f>F38/'Total Funds Spent &amp; Transferred'!X38</f>
        <v>5.8329062045266916E-2</v>
      </c>
      <c r="G215" s="89">
        <f>G38/'Total Funds Spent &amp; Transferred'!Y38</f>
        <v>4.4758624126293417E-2</v>
      </c>
      <c r="H215" s="89">
        <f>H38/'Total Funds Spent &amp; Transferred'!Z38</f>
        <v>5.6017159291763333E-2</v>
      </c>
    </row>
    <row r="216" spans="1:8">
      <c r="A216" s="51" t="s">
        <v>133</v>
      </c>
      <c r="B216" s="89">
        <f>B39/'Total Funds Spent &amp; Transferred'!T39</f>
        <v>7.0433381668114272E-3</v>
      </c>
      <c r="C216" s="89">
        <f>C39/'Total Funds Spent &amp; Transferred'!U39</f>
        <v>5.9902330690365189E-3</v>
      </c>
      <c r="D216" s="89">
        <f>D39/'Total Funds Spent &amp; Transferred'!V39</f>
        <v>7.9677842778482534E-3</v>
      </c>
      <c r="E216" s="89">
        <f>E39/'Total Funds Spent &amp; Transferred'!W39</f>
        <v>6.1134705128932255E-3</v>
      </c>
      <c r="F216" s="89">
        <f>F39/'Total Funds Spent &amp; Transferred'!X39</f>
        <v>7.9796904242090023E-3</v>
      </c>
      <c r="G216" s="89">
        <f>G39/'Total Funds Spent &amp; Transferred'!Y39</f>
        <v>7.5442793651104758E-3</v>
      </c>
      <c r="H216" s="89">
        <f>H39/'Total Funds Spent &amp; Transferred'!Z39</f>
        <v>8.5535445832073381E-3</v>
      </c>
    </row>
    <row r="217" spans="1:8">
      <c r="A217" s="51" t="s">
        <v>134</v>
      </c>
      <c r="B217" s="89">
        <f>B40/'Total Funds Spent &amp; Transferred'!T40</f>
        <v>0.14738447057120413</v>
      </c>
      <c r="C217" s="89">
        <f>C40/'Total Funds Spent &amp; Transferred'!U40</f>
        <v>0.1679088165915846</v>
      </c>
      <c r="D217" s="89">
        <f>D40/'Total Funds Spent &amp; Transferred'!V40</f>
        <v>0.15938677454278202</v>
      </c>
      <c r="E217" s="89">
        <f>E40/'Total Funds Spent &amp; Transferred'!W40</f>
        <v>0.16947781452549052</v>
      </c>
      <c r="F217" s="89">
        <f>F40/'Total Funds Spent &amp; Transferred'!X40</f>
        <v>0.17579910897883586</v>
      </c>
      <c r="G217" s="89">
        <f>G40/'Total Funds Spent &amp; Transferred'!Y40</f>
        <v>0.19180879322443645</v>
      </c>
      <c r="H217" s="89">
        <f>H40/'Total Funds Spent &amp; Transferred'!Z40</f>
        <v>0.18631468335692086</v>
      </c>
    </row>
    <row r="218" spans="1:8">
      <c r="A218" s="51" t="s">
        <v>136</v>
      </c>
      <c r="B218" s="89">
        <f>B41/'Total Funds Spent &amp; Transferred'!T41</f>
        <v>0.18387552082088005</v>
      </c>
      <c r="C218" s="89">
        <f>C41/'Total Funds Spent &amp; Transferred'!U41</f>
        <v>0.14511460233632323</v>
      </c>
      <c r="D218" s="89">
        <f>D41/'Total Funds Spent &amp; Transferred'!V41</f>
        <v>0.14296421375292681</v>
      </c>
      <c r="E218" s="89">
        <f>E41/'Total Funds Spent &amp; Transferred'!W41</f>
        <v>0.16574927291712127</v>
      </c>
      <c r="F218" s="89">
        <f>F41/'Total Funds Spent &amp; Transferred'!X41</f>
        <v>0.16930911845093466</v>
      </c>
      <c r="G218" s="89">
        <f>G41/'Total Funds Spent &amp; Transferred'!Y41</f>
        <v>0.16189871916130658</v>
      </c>
      <c r="H218" s="89">
        <f>H41/'Total Funds Spent &amp; Transferred'!Z41</f>
        <v>0.20120969842481776</v>
      </c>
    </row>
    <row r="219" spans="1:8">
      <c r="A219" s="51" t="s">
        <v>145</v>
      </c>
      <c r="B219" s="89">
        <f>B42/'Total Funds Spent &amp; Transferred'!T42</f>
        <v>8.8646648877872908E-2</v>
      </c>
      <c r="C219" s="89">
        <f>C42/'Total Funds Spent &amp; Transferred'!U42</f>
        <v>9.3993790913263778E-2</v>
      </c>
      <c r="D219" s="89">
        <f>D42/'Total Funds Spent &amp; Transferred'!V42</f>
        <v>0.10569706888404051</v>
      </c>
      <c r="E219" s="89">
        <f>E42/'Total Funds Spent &amp; Transferred'!W42</f>
        <v>0.11596055823346171</v>
      </c>
      <c r="F219" s="89">
        <f>F42/'Total Funds Spent &amp; Transferred'!X42</f>
        <v>0.12195138020588016</v>
      </c>
      <c r="G219" s="89">
        <f>G42/'Total Funds Spent &amp; Transferred'!Y42</f>
        <v>9.6568806069884369E-2</v>
      </c>
      <c r="H219" s="89">
        <f>H42/'Total Funds Spent &amp; Transferred'!Z42</f>
        <v>6.1681367472517568E-2</v>
      </c>
    </row>
    <row r="220" spans="1:8">
      <c r="A220" s="51" t="s">
        <v>138</v>
      </c>
      <c r="B220" s="89">
        <f>B43/'Total Funds Spent &amp; Transferred'!T43</f>
        <v>0.16043937015273943</v>
      </c>
      <c r="C220" s="89">
        <f>C43/'Total Funds Spent &amp; Transferred'!U43</f>
        <v>0.15126324214532519</v>
      </c>
      <c r="D220" s="89">
        <f>D43/'Total Funds Spent &amp; Transferred'!V43</f>
        <v>0.15018505683227845</v>
      </c>
      <c r="E220" s="89">
        <f>E43/'Total Funds Spent &amp; Transferred'!W43</f>
        <v>0.12961203261399851</v>
      </c>
      <c r="F220" s="89">
        <f>F43/'Total Funds Spent &amp; Transferred'!X43</f>
        <v>0.12398424514126558</v>
      </c>
      <c r="G220" s="89">
        <f>G43/'Total Funds Spent &amp; Transferred'!Y43</f>
        <v>0.13250525297662583</v>
      </c>
      <c r="H220" s="89">
        <f>H43/'Total Funds Spent &amp; Transferred'!Z43</f>
        <v>0.10883696040804149</v>
      </c>
    </row>
    <row r="221" spans="1:8">
      <c r="A221" s="51" t="s">
        <v>140</v>
      </c>
      <c r="B221" s="89">
        <f>B44/'Total Funds Spent &amp; Transferred'!T44</f>
        <v>0.52371003009146133</v>
      </c>
      <c r="C221" s="89">
        <f>C44/'Total Funds Spent &amp; Transferred'!U44</f>
        <v>0.22232297753540892</v>
      </c>
      <c r="D221" s="89">
        <f>D44/'Total Funds Spent &amp; Transferred'!V44</f>
        <v>0.19938621347312202</v>
      </c>
      <c r="E221" s="89">
        <f>E44/'Total Funds Spent &amp; Transferred'!W44</f>
        <v>0.20397872472231848</v>
      </c>
      <c r="F221" s="89">
        <f>F44/'Total Funds Spent &amp; Transferred'!X44</f>
        <v>0.18648651828768267</v>
      </c>
      <c r="G221" s="89">
        <f>G44/'Total Funds Spent &amp; Transferred'!Y44</f>
        <v>2.8022265394217538E-2</v>
      </c>
      <c r="H221" s="89">
        <f>H44/'Total Funds Spent &amp; Transferred'!Z44</f>
        <v>0.13061275926250471</v>
      </c>
    </row>
    <row r="222" spans="1:8">
      <c r="A222" s="51" t="s">
        <v>142</v>
      </c>
      <c r="B222" s="89">
        <f>B45/'Total Funds Spent &amp; Transferred'!T45</f>
        <v>0.49945877285300422</v>
      </c>
      <c r="C222" s="89">
        <f>C45/'Total Funds Spent &amp; Transferred'!U45</f>
        <v>0.23047252815590222</v>
      </c>
      <c r="D222" s="89">
        <f>D45/'Total Funds Spent &amp; Transferred'!V45</f>
        <v>0.1642003603143434</v>
      </c>
      <c r="E222" s="89">
        <f>E45/'Total Funds Spent &amp; Transferred'!W45</f>
        <v>3.8624466742830904E-2</v>
      </c>
      <c r="F222" s="89">
        <f>F45/'Total Funds Spent &amp; Transferred'!X45</f>
        <v>0.16840650609252594</v>
      </c>
      <c r="G222" s="89">
        <f>G45/'Total Funds Spent &amp; Transferred'!Y45</f>
        <v>0.16245060963519059</v>
      </c>
      <c r="H222" s="89">
        <f>H45/'Total Funds Spent &amp; Transferred'!Z45</f>
        <v>0.16725129186008408</v>
      </c>
    </row>
    <row r="223" spans="1:8">
      <c r="A223" s="51" t="s">
        <v>144</v>
      </c>
      <c r="B223" s="89">
        <f>B46/'Total Funds Spent &amp; Transferred'!T46</f>
        <v>0.19190337160843382</v>
      </c>
      <c r="C223" s="89">
        <f>C46/'Total Funds Spent &amp; Transferred'!U46</f>
        <v>0.19706145206826942</v>
      </c>
      <c r="D223" s="89">
        <f>D46/'Total Funds Spent &amp; Transferred'!V46</f>
        <v>0.20176276071840182</v>
      </c>
      <c r="E223" s="89">
        <f>E46/'Total Funds Spent &amp; Transferred'!W46</f>
        <v>0.18811711797388728</v>
      </c>
      <c r="F223" s="89">
        <f>F46/'Total Funds Spent &amp; Transferred'!X46</f>
        <v>0.18107237938416565</v>
      </c>
      <c r="G223" s="89">
        <f>G46/'Total Funds Spent &amp; Transferred'!Y46</f>
        <v>0.2239340894468374</v>
      </c>
      <c r="H223" s="89">
        <f>H46/'Total Funds Spent &amp; Transferred'!Z46</f>
        <v>0.23894026009426625</v>
      </c>
    </row>
    <row r="224" spans="1:8">
      <c r="A224" s="51" t="s">
        <v>146</v>
      </c>
      <c r="B224" s="89">
        <f>B47/'Total Funds Spent &amp; Transferred'!T47</f>
        <v>3.7049922348353061E-2</v>
      </c>
      <c r="C224" s="89">
        <f>C47/'Total Funds Spent &amp; Transferred'!U47</f>
        <v>0</v>
      </c>
      <c r="D224" s="89">
        <f>D47/'Total Funds Spent &amp; Transferred'!V47</f>
        <v>0</v>
      </c>
      <c r="E224" s="89">
        <f>E47/'Total Funds Spent &amp; Transferred'!W47</f>
        <v>0</v>
      </c>
      <c r="F224" s="89">
        <f>F47/'Total Funds Spent &amp; Transferred'!X47</f>
        <v>5.6367704240779569E-3</v>
      </c>
      <c r="G224" s="89">
        <f>G47/'Total Funds Spent &amp; Transferred'!Y47</f>
        <v>8.3242228554715296E-3</v>
      </c>
      <c r="H224" s="89">
        <f>H47/'Total Funds Spent &amp; Transferred'!Z47</f>
        <v>9.694756720532929E-3</v>
      </c>
    </row>
    <row r="225" spans="1:8">
      <c r="A225" s="51" t="s">
        <v>148</v>
      </c>
      <c r="B225" s="89">
        <f>B48/'Total Funds Spent &amp; Transferred'!T48</f>
        <v>7.1582286839081716E-2</v>
      </c>
      <c r="C225" s="89">
        <f>C48/'Total Funds Spent &amp; Transferred'!U48</f>
        <v>8.1040209967631838E-2</v>
      </c>
      <c r="D225" s="89">
        <f>D48/'Total Funds Spent &amp; Transferred'!V48</f>
        <v>9.8426452695102265E-2</v>
      </c>
      <c r="E225" s="89">
        <f>E48/'Total Funds Spent &amp; Transferred'!W48</f>
        <v>7.308215717194233E-2</v>
      </c>
      <c r="F225" s="89">
        <f>F48/'Total Funds Spent &amp; Transferred'!X48</f>
        <v>7.3921930246894862E-2</v>
      </c>
      <c r="G225" s="89">
        <f>G48/'Total Funds Spent &amp; Transferred'!Y48</f>
        <v>6.6982378562010045E-2</v>
      </c>
      <c r="H225" s="89">
        <f>H48/'Total Funds Spent &amp; Transferred'!Z48</f>
        <v>5.4370438657163102E-2</v>
      </c>
    </row>
    <row r="226" spans="1:8">
      <c r="A226" s="51" t="s">
        <v>150</v>
      </c>
      <c r="B226" s="89">
        <f>B49/'Total Funds Spent &amp; Transferred'!T49</f>
        <v>0.18471029418237819</v>
      </c>
      <c r="C226" s="89">
        <f>C49/'Total Funds Spent &amp; Transferred'!U49</f>
        <v>0.2017204550091109</v>
      </c>
      <c r="D226" s="89">
        <f>D49/'Total Funds Spent &amp; Transferred'!V49</f>
        <v>0.22654175540560753</v>
      </c>
      <c r="E226" s="89">
        <f>E49/'Total Funds Spent &amp; Transferred'!W49</f>
        <v>0.17239156409487147</v>
      </c>
      <c r="F226" s="89">
        <f>F49/'Total Funds Spent &amp; Transferred'!X49</f>
        <v>0.14555137390337713</v>
      </c>
      <c r="G226" s="89">
        <f>G49/'Total Funds Spent &amp; Transferred'!Y49</f>
        <v>0.12238443480209672</v>
      </c>
      <c r="H226" s="89">
        <f>H49/'Total Funds Spent &amp; Transferred'!Z49</f>
        <v>0.18436326416222937</v>
      </c>
    </row>
    <row r="227" spans="1:8">
      <c r="A227" s="51" t="s">
        <v>152</v>
      </c>
      <c r="B227" s="89">
        <f>B50/'Total Funds Spent &amp; Transferred'!T50</f>
        <v>0.10059239931781297</v>
      </c>
      <c r="C227" s="89">
        <f>C50/'Total Funds Spent &amp; Transferred'!U50</f>
        <v>9.4592531676167921E-2</v>
      </c>
      <c r="D227" s="89">
        <f>D50/'Total Funds Spent &amp; Transferred'!V50</f>
        <v>8.3844545101667917E-2</v>
      </c>
      <c r="E227" s="89">
        <f>E50/'Total Funds Spent &amp; Transferred'!W50</f>
        <v>9.2261537290826742E-2</v>
      </c>
      <c r="F227" s="89">
        <f>F50/'Total Funds Spent &amp; Transferred'!X50</f>
        <v>8.8366709123816237E-2</v>
      </c>
      <c r="G227" s="89">
        <f>G50/'Total Funds Spent &amp; Transferred'!Y50</f>
        <v>8.6642196100261568E-2</v>
      </c>
      <c r="H227" s="89">
        <f>H50/'Total Funds Spent &amp; Transferred'!Z50</f>
        <v>9.8492466069740214E-2</v>
      </c>
    </row>
    <row r="228" spans="1:8">
      <c r="A228" s="51" t="s">
        <v>153</v>
      </c>
      <c r="B228" s="89">
        <f>B51/'Total Funds Spent &amp; Transferred'!T51</f>
        <v>0.27347369336806421</v>
      </c>
      <c r="C228" s="89">
        <f>C51/'Total Funds Spent &amp; Transferred'!U51</f>
        <v>0.30550907675941913</v>
      </c>
      <c r="D228" s="89">
        <f>D51/'Total Funds Spent &amp; Transferred'!V51</f>
        <v>0.3185728240025037</v>
      </c>
      <c r="E228" s="89">
        <f>E51/'Total Funds Spent &amp; Transferred'!W51</f>
        <v>0.25375181907805344</v>
      </c>
      <c r="F228" s="89">
        <f>F51/'Total Funds Spent &amp; Transferred'!X51</f>
        <v>0.10154307727401976</v>
      </c>
      <c r="G228" s="89">
        <f>G51/'Total Funds Spent &amp; Transferred'!Y51</f>
        <v>0.12625283861683906</v>
      </c>
      <c r="H228" s="89">
        <f>H51/'Total Funds Spent &amp; Transferred'!Z51</f>
        <v>0.18594835462662843</v>
      </c>
    </row>
    <row r="229" spans="1:8">
      <c r="A229" s="51" t="s">
        <v>154</v>
      </c>
      <c r="B229" s="89">
        <f>B52/'Total Funds Spent &amp; Transferred'!T52</f>
        <v>0.37777520464486053</v>
      </c>
      <c r="C229" s="89">
        <f>C52/'Total Funds Spent &amp; Transferred'!U52</f>
        <v>0.35721477723167466</v>
      </c>
      <c r="D229" s="89">
        <f>D52/'Total Funds Spent &amp; Transferred'!V52</f>
        <v>0.35689761468258463</v>
      </c>
      <c r="E229" s="89">
        <f>E52/'Total Funds Spent &amp; Transferred'!W52</f>
        <v>0.4053001657210174</v>
      </c>
      <c r="F229" s="89">
        <f>F52/'Total Funds Spent &amp; Transferred'!X52</f>
        <v>0.47262236113311129</v>
      </c>
      <c r="G229" s="89">
        <f>G52/'Total Funds Spent &amp; Transferred'!Y52</f>
        <v>0.47106779150984346</v>
      </c>
      <c r="H229" s="89">
        <f>H52/'Total Funds Spent &amp; Transferred'!Z52</f>
        <v>0.44864136921552594</v>
      </c>
    </row>
    <row r="230" spans="1:8">
      <c r="A230" s="51" t="s">
        <v>155</v>
      </c>
      <c r="B230" s="89">
        <f>B53/'Total Funds Spent &amp; Transferred'!T53</f>
        <v>0.27624466517868146</v>
      </c>
      <c r="C230" s="89">
        <f>C53/'Total Funds Spent &amp; Transferred'!U53</f>
        <v>0.22842531627357479</v>
      </c>
      <c r="D230" s="89">
        <f>D53/'Total Funds Spent &amp; Transferred'!V53</f>
        <v>0.21922826110258212</v>
      </c>
      <c r="E230" s="89">
        <f>E53/'Total Funds Spent &amp; Transferred'!W53</f>
        <v>0.18674559586542983</v>
      </c>
      <c r="F230" s="89">
        <f>F53/'Total Funds Spent &amp; Transferred'!X53</f>
        <v>0.21742173822989264</v>
      </c>
      <c r="G230" s="89">
        <f>G53/'Total Funds Spent &amp; Transferred'!Y53</f>
        <v>0.18596138313307173</v>
      </c>
      <c r="H230" s="89">
        <f>H53/'Total Funds Spent &amp; Transferred'!Z53</f>
        <v>9.2492869855452173E-2</v>
      </c>
    </row>
    <row r="231" spans="1:8">
      <c r="A231" s="51" t="s">
        <v>157</v>
      </c>
      <c r="B231" s="89">
        <f>B54/'Total Funds Spent &amp; Transferred'!T54</f>
        <v>0.24450539663443624</v>
      </c>
      <c r="C231" s="89">
        <f>C54/'Total Funds Spent &amp; Transferred'!U54</f>
        <v>0.25453366562978835</v>
      </c>
      <c r="D231" s="89">
        <f>D54/'Total Funds Spent &amp; Transferred'!V54</f>
        <v>0.24140860813425821</v>
      </c>
      <c r="E231" s="89">
        <f>E54/'Total Funds Spent &amp; Transferred'!W54</f>
        <v>0.25171114360845487</v>
      </c>
      <c r="F231" s="89">
        <f>F54/'Total Funds Spent &amp; Transferred'!X54</f>
        <v>0.25358379825467076</v>
      </c>
      <c r="G231" s="89">
        <f>G54/'Total Funds Spent &amp; Transferred'!Y54</f>
        <v>0.25074423773288118</v>
      </c>
      <c r="H231" s="89">
        <f>H54/'Total Funds Spent &amp; Transferred'!Z54</f>
        <v>0.24438750337559384</v>
      </c>
    </row>
    <row r="232" spans="1:8">
      <c r="A232" s="51" t="s">
        <v>158</v>
      </c>
      <c r="B232" s="89">
        <f>B55/'Total Funds Spent &amp; Transferred'!T55</f>
        <v>0.55401332318597829</v>
      </c>
      <c r="C232" s="89">
        <f>C55/'Total Funds Spent &amp; Transferred'!U55</f>
        <v>0.16739957186321683</v>
      </c>
      <c r="D232" s="89">
        <f>D55/'Total Funds Spent &amp; Transferred'!V55</f>
        <v>0.25699274692124746</v>
      </c>
      <c r="E232" s="89">
        <f>E55/'Total Funds Spent &amp; Transferred'!W55</f>
        <v>0.14474976099524506</v>
      </c>
      <c r="F232" s="89">
        <f>F55/'Total Funds Spent &amp; Transferred'!X55</f>
        <v>0.15037372076706443</v>
      </c>
      <c r="G232" s="89">
        <f>G55/'Total Funds Spent &amp; Transferred'!Y55</f>
        <v>0.1404591267986961</v>
      </c>
      <c r="H232" s="89">
        <f>H55/'Total Funds Spent &amp; Transferred'!Z55</f>
        <v>0.16264867622858356</v>
      </c>
    </row>
    <row r="233" spans="1:8">
      <c r="A233" s="59" t="s">
        <v>159</v>
      </c>
      <c r="B233" s="89">
        <f>B56/'Total Funds Spent &amp; Transferred'!T56</f>
        <v>0.14859164739752045</v>
      </c>
      <c r="C233" s="89">
        <f>C56/'Total Funds Spent &amp; Transferred'!U56</f>
        <v>0.13337862837246445</v>
      </c>
      <c r="D233" s="89">
        <f>D56/'Total Funds Spent &amp; Transferred'!V56</f>
        <v>0.12925531410860966</v>
      </c>
      <c r="E233" s="89">
        <f>E56/'Total Funds Spent &amp; Transferred'!W56</f>
        <v>0.13438469263233671</v>
      </c>
      <c r="F233" s="89">
        <f>F56/'Total Funds Spent &amp; Transferred'!X56</f>
        <v>0.13547461001810035</v>
      </c>
      <c r="G233" s="89">
        <f>G56/'Total Funds Spent &amp; Transferred'!Y56</f>
        <v>0.13147210109691509</v>
      </c>
      <c r="H233" s="89">
        <f>H56/'Total Funds Spent &amp; Transferred'!Z56</f>
        <v>0.13498779652032336</v>
      </c>
    </row>
    <row r="238" spans="1:8">
      <c r="D238" s="168">
        <f>MIN(D182:D232)</f>
        <v>0</v>
      </c>
    </row>
    <row r="239" spans="1:8">
      <c r="D239" s="168">
        <f>MAX(D182:D232)</f>
        <v>0.35689761468258463</v>
      </c>
    </row>
  </sheetData>
  <autoFilter ref="A180:A233" xr:uid="{00000000-0009-0000-0000-00002C000000}"/>
  <mergeCells count="34">
    <mergeCell ref="F3:F4"/>
    <mergeCell ref="F62:F63"/>
    <mergeCell ref="F121:F122"/>
    <mergeCell ref="E62:E63"/>
    <mergeCell ref="E3:E4"/>
    <mergeCell ref="A1:A2"/>
    <mergeCell ref="A3:A4"/>
    <mergeCell ref="B3:B4"/>
    <mergeCell ref="A62:A63"/>
    <mergeCell ref="B62:B63"/>
    <mergeCell ref="C3:C4"/>
    <mergeCell ref="C62:C63"/>
    <mergeCell ref="C121:C122"/>
    <mergeCell ref="C180:C181"/>
    <mergeCell ref="D3:D4"/>
    <mergeCell ref="D62:D63"/>
    <mergeCell ref="D121:D122"/>
    <mergeCell ref="D180:D181"/>
    <mergeCell ref="F180:F181"/>
    <mergeCell ref="A180:A181"/>
    <mergeCell ref="B180:B181"/>
    <mergeCell ref="A121:A122"/>
    <mergeCell ref="B121:B122"/>
    <mergeCell ref="E121:E122"/>
    <mergeCell ref="E180:E181"/>
    <mergeCell ref="G3:G4"/>
    <mergeCell ref="G62:G63"/>
    <mergeCell ref="G121:G122"/>
    <mergeCell ref="G180:G181"/>
    <mergeCell ref="I4:K4"/>
    <mergeCell ref="H3:H4"/>
    <mergeCell ref="H62:H63"/>
    <mergeCell ref="H121:H122"/>
    <mergeCell ref="H180:H181"/>
  </mergeCells>
  <phoneticPr fontId="39" type="noConversion"/>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C00000"/>
  </sheetPr>
  <dimension ref="A1:AI233"/>
  <sheetViews>
    <sheetView topLeftCell="A198" zoomScale="80" zoomScaleNormal="80" workbookViewId="0">
      <pane xSplit="1" topLeftCell="B1" activePane="topRight" state="frozen"/>
      <selection pane="topRight" activeCell="Z180" sqref="Z180:Z181"/>
    </sheetView>
  </sheetViews>
  <sheetFormatPr defaultColWidth="9.42578125" defaultRowHeight="12.95"/>
  <cols>
    <col min="1" max="1" width="17" style="47" customWidth="1"/>
    <col min="2" max="2" width="13" style="47" customWidth="1"/>
    <col min="3" max="3" width="13.42578125" style="47" customWidth="1"/>
    <col min="4" max="4" width="13" style="47" customWidth="1"/>
    <col min="5" max="6" width="13.42578125" style="47" customWidth="1"/>
    <col min="7" max="7" width="13.42578125" style="47" bestFit="1" customWidth="1"/>
    <col min="8" max="11" width="12" style="47" customWidth="1"/>
    <col min="12" max="13" width="13.42578125" style="47" bestFit="1" customWidth="1"/>
    <col min="14" max="16" width="14.42578125" style="47" bestFit="1" customWidth="1"/>
    <col min="17" max="17" width="13.42578125" style="47" customWidth="1"/>
    <col min="18" max="18" width="14.42578125" style="47" customWidth="1"/>
    <col min="19" max="19" width="13.42578125" style="47" customWidth="1"/>
    <col min="20" max="20" width="14.42578125" style="47" bestFit="1" customWidth="1"/>
    <col min="21" max="22" width="12.42578125" style="47" customWidth="1"/>
    <col min="23" max="23" width="12.42578125" style="47" bestFit="1" customWidth="1"/>
    <col min="24" max="25" width="12" style="47" bestFit="1" customWidth="1"/>
    <col min="26" max="26" width="12" style="47" customWidth="1"/>
    <col min="27" max="27" width="15.28515625" style="47" customWidth="1"/>
    <col min="28" max="28" width="16.42578125" style="47" customWidth="1"/>
    <col min="29" max="32" width="9.42578125" style="47"/>
    <col min="33" max="33" width="12.42578125" style="47" customWidth="1"/>
    <col min="34" max="16384" width="9.42578125" style="47"/>
  </cols>
  <sheetData>
    <row r="1" spans="1:29" ht="24" customHeight="1">
      <c r="A1" s="411" t="s">
        <v>223</v>
      </c>
    </row>
    <row r="2" spans="1:29" ht="53.25" customHeight="1">
      <c r="A2" s="411"/>
    </row>
    <row r="3" spans="1:29" s="97" customFormat="1" ht="12.75" customHeight="1">
      <c r="A3" s="412"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9" s="97" customFormat="1">
      <c r="A4" s="412"/>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08" t="s">
        <v>321</v>
      </c>
      <c r="AB4" s="408"/>
      <c r="AC4" s="408"/>
    </row>
    <row r="5" spans="1:29">
      <c r="A5" s="65" t="s">
        <v>82</v>
      </c>
      <c r="B5" s="124">
        <f>SUM(B64,B123)</f>
        <v>0</v>
      </c>
      <c r="C5" s="125">
        <v>9598666</v>
      </c>
      <c r="D5" s="125">
        <v>20003790</v>
      </c>
      <c r="E5" s="124">
        <f t="shared" ref="E5:P5" si="0">SUM(E64,E123)</f>
        <v>12153160</v>
      </c>
      <c r="F5" s="124">
        <f t="shared" si="0"/>
        <v>13407422</v>
      </c>
      <c r="G5" s="124">
        <f t="shared" si="0"/>
        <v>12423077</v>
      </c>
      <c r="H5" s="124">
        <f t="shared" si="0"/>
        <v>10491352</v>
      </c>
      <c r="I5" s="124">
        <f t="shared" si="0"/>
        <v>10643739</v>
      </c>
      <c r="J5" s="124">
        <f t="shared" si="0"/>
        <v>10396342</v>
      </c>
      <c r="K5" s="124">
        <f t="shared" si="0"/>
        <v>10440846</v>
      </c>
      <c r="L5" s="124">
        <f t="shared" si="0"/>
        <v>10440846</v>
      </c>
      <c r="M5" s="124">
        <f t="shared" si="0"/>
        <v>10440846</v>
      </c>
      <c r="N5" s="126">
        <f t="shared" si="0"/>
        <v>10440848</v>
      </c>
      <c r="O5" s="126">
        <f t="shared" si="0"/>
        <v>10440844</v>
      </c>
      <c r="P5" s="126">
        <f t="shared" si="0"/>
        <v>8964633</v>
      </c>
      <c r="Q5" s="49">
        <v>2500000</v>
      </c>
      <c r="R5" s="49">
        <v>5000000</v>
      </c>
      <c r="S5" s="49">
        <v>9331520</v>
      </c>
      <c r="T5" s="61">
        <f t="shared" ref="T5:Y5" si="1">T64</f>
        <v>9331520</v>
      </c>
      <c r="U5" s="61">
        <f t="shared" si="1"/>
        <v>9331520</v>
      </c>
      <c r="V5" s="61">
        <f t="shared" si="1"/>
        <v>9300726</v>
      </c>
      <c r="W5" s="61">
        <f t="shared" si="1"/>
        <v>9300727</v>
      </c>
      <c r="X5" s="61">
        <f t="shared" si="1"/>
        <v>9300727</v>
      </c>
      <c r="Y5" s="61">
        <f t="shared" si="1"/>
        <v>9300725</v>
      </c>
      <c r="Z5" s="61">
        <f t="shared" ref="Z5" si="2">Z64</f>
        <v>9300724</v>
      </c>
      <c r="AA5" s="96" t="s">
        <v>328</v>
      </c>
      <c r="AB5" s="49">
        <f>Z56</f>
        <v>1125690800.4200001</v>
      </c>
      <c r="AC5" s="168"/>
    </row>
    <row r="6" spans="1:29">
      <c r="A6" s="65" t="s">
        <v>84</v>
      </c>
      <c r="B6" s="124">
        <f t="shared" ref="B6:P21" si="3">SUM(B65,B124)</f>
        <v>0</v>
      </c>
      <c r="C6" s="125">
        <v>3216300</v>
      </c>
      <c r="D6" s="125">
        <v>5551200</v>
      </c>
      <c r="E6" s="124">
        <f t="shared" si="3"/>
        <v>6523650</v>
      </c>
      <c r="F6" s="124">
        <f t="shared" si="3"/>
        <v>4716500</v>
      </c>
      <c r="G6" s="124">
        <f t="shared" si="3"/>
        <v>4500000</v>
      </c>
      <c r="H6" s="124">
        <f t="shared" si="3"/>
        <v>4100000</v>
      </c>
      <c r="I6" s="124">
        <f t="shared" si="3"/>
        <v>3500000</v>
      </c>
      <c r="J6" s="124">
        <f t="shared" si="3"/>
        <v>3100000</v>
      </c>
      <c r="K6" s="124">
        <f t="shared" si="3"/>
        <v>4100000</v>
      </c>
      <c r="L6" s="124">
        <f t="shared" si="3"/>
        <v>5100000</v>
      </c>
      <c r="M6" s="124">
        <f t="shared" si="3"/>
        <v>5100000</v>
      </c>
      <c r="N6" s="126">
        <f t="shared" si="3"/>
        <v>5049000</v>
      </c>
      <c r="O6" s="126">
        <f>SUM(O65,O124)</f>
        <v>5169000</v>
      </c>
      <c r="P6" s="126">
        <f>SUM(P65,P124)</f>
        <v>4981673</v>
      </c>
      <c r="Q6" s="49">
        <v>4526000</v>
      </c>
      <c r="R6" s="49">
        <v>4981673</v>
      </c>
      <c r="S6" s="49">
        <v>3000300</v>
      </c>
      <c r="T6" s="61">
        <f t="shared" ref="T6:X56" si="4">T65</f>
        <v>4460737</v>
      </c>
      <c r="U6" s="61">
        <f t="shared" si="4"/>
        <v>4460738</v>
      </c>
      <c r="V6" s="61">
        <f t="shared" si="4"/>
        <v>4439747</v>
      </c>
      <c r="W6" s="61">
        <f t="shared" si="4"/>
        <v>4439747</v>
      </c>
      <c r="X6" s="61">
        <f t="shared" ref="X6:Y6" si="5">X65</f>
        <v>4439747</v>
      </c>
      <c r="Y6" s="61">
        <f t="shared" si="5"/>
        <v>4439747</v>
      </c>
      <c r="Z6" s="61">
        <f t="shared" ref="Z6" si="6">Z65</f>
        <v>4439746</v>
      </c>
      <c r="AA6" s="96" t="s">
        <v>329</v>
      </c>
      <c r="AB6" s="168">
        <f>$Z$233</f>
        <v>3.7124604664506025E-2</v>
      </c>
      <c r="AC6" s="49"/>
    </row>
    <row r="7" spans="1:29">
      <c r="A7" s="65" t="s">
        <v>86</v>
      </c>
      <c r="B7" s="124">
        <f t="shared" si="3"/>
        <v>0</v>
      </c>
      <c r="C7" s="125">
        <v>22639800</v>
      </c>
      <c r="D7" s="125">
        <v>34405537</v>
      </c>
      <c r="E7" s="124">
        <f t="shared" si="3"/>
        <v>25867089</v>
      </c>
      <c r="F7" s="124">
        <f t="shared" si="3"/>
        <v>23302151</v>
      </c>
      <c r="G7" s="124">
        <f t="shared" si="3"/>
        <v>22867207</v>
      </c>
      <c r="H7" s="124">
        <f t="shared" si="3"/>
        <v>22733434</v>
      </c>
      <c r="I7" s="124">
        <f t="shared" si="3"/>
        <v>22613054</v>
      </c>
      <c r="J7" s="124">
        <f t="shared" si="3"/>
        <v>23045436</v>
      </c>
      <c r="K7" s="124">
        <f t="shared" si="3"/>
        <v>22613053</v>
      </c>
      <c r="L7" s="124">
        <f t="shared" si="3"/>
        <v>22613054</v>
      </c>
      <c r="M7" s="124">
        <f t="shared" si="3"/>
        <v>22530846</v>
      </c>
      <c r="N7" s="126">
        <f t="shared" si="3"/>
        <v>22415757</v>
      </c>
      <c r="O7" s="126">
        <f t="shared" si="3"/>
        <v>22406618</v>
      </c>
      <c r="P7" s="126">
        <f t="shared" si="3"/>
        <v>21596800</v>
      </c>
      <c r="Q7" s="49">
        <v>20014130</v>
      </c>
      <c r="R7" s="49">
        <v>20014131</v>
      </c>
      <c r="S7" s="49">
        <v>20014130</v>
      </c>
      <c r="T7" s="61">
        <f t="shared" si="4"/>
        <v>20014129</v>
      </c>
      <c r="U7" s="61">
        <f t="shared" si="4"/>
        <v>20014130</v>
      </c>
      <c r="V7" s="61">
        <f t="shared" si="4"/>
        <v>19940731</v>
      </c>
      <c r="W7" s="61">
        <f t="shared" si="4"/>
        <v>19940731</v>
      </c>
      <c r="X7" s="61">
        <f t="shared" ref="X7:Y7" si="7">X66</f>
        <v>19940731</v>
      </c>
      <c r="Y7" s="61">
        <f t="shared" si="7"/>
        <v>19940731</v>
      </c>
      <c r="Z7" s="61">
        <f t="shared" ref="Z7" si="8">Z66</f>
        <v>19940731</v>
      </c>
      <c r="AA7" s="98"/>
    </row>
    <row r="8" spans="1:29">
      <c r="A8" s="65" t="s">
        <v>88</v>
      </c>
      <c r="B8" s="124">
        <f t="shared" si="3"/>
        <v>0</v>
      </c>
      <c r="C8" s="125">
        <v>0</v>
      </c>
      <c r="D8" s="125">
        <v>0</v>
      </c>
      <c r="E8" s="124">
        <f t="shared" si="3"/>
        <v>6197131</v>
      </c>
      <c r="F8" s="124">
        <f t="shared" si="3"/>
        <v>2540025</v>
      </c>
      <c r="G8" s="124">
        <f t="shared" si="3"/>
        <v>0</v>
      </c>
      <c r="H8" s="124">
        <f t="shared" si="3"/>
        <v>0</v>
      </c>
      <c r="I8" s="124">
        <f t="shared" si="3"/>
        <v>2674150</v>
      </c>
      <c r="J8" s="124">
        <f t="shared" si="3"/>
        <v>2430000</v>
      </c>
      <c r="K8" s="87">
        <f t="shared" si="3"/>
        <v>-1701000</v>
      </c>
      <c r="L8" s="124">
        <f t="shared" si="3"/>
        <v>0</v>
      </c>
      <c r="M8" s="124">
        <f t="shared" si="3"/>
        <v>2000000</v>
      </c>
      <c r="N8" s="126">
        <f t="shared" si="3"/>
        <v>0</v>
      </c>
      <c r="O8" s="126">
        <f t="shared" si="3"/>
        <v>0</v>
      </c>
      <c r="P8" s="126">
        <f t="shared" si="3"/>
        <v>0</v>
      </c>
      <c r="Q8" s="49">
        <v>0</v>
      </c>
      <c r="R8" s="49">
        <v>0</v>
      </c>
      <c r="S8" s="49">
        <v>0</v>
      </c>
      <c r="T8" s="61">
        <f t="shared" si="4"/>
        <v>0</v>
      </c>
      <c r="U8" s="61">
        <f t="shared" si="4"/>
        <v>0</v>
      </c>
      <c r="V8" s="61">
        <f t="shared" si="4"/>
        <v>0</v>
      </c>
      <c r="W8" s="61">
        <f t="shared" si="4"/>
        <v>0</v>
      </c>
      <c r="X8" s="61">
        <f t="shared" ref="X8:Y8" si="9">X67</f>
        <v>0</v>
      </c>
      <c r="Y8" s="61">
        <f t="shared" si="9"/>
        <v>0</v>
      </c>
      <c r="Z8" s="61">
        <f t="shared" ref="Z8" si="10">Z67</f>
        <v>0</v>
      </c>
      <c r="AA8" s="98"/>
    </row>
    <row r="9" spans="1:29">
      <c r="A9" s="65" t="s">
        <v>74</v>
      </c>
      <c r="B9" s="124">
        <f t="shared" si="3"/>
        <v>0</v>
      </c>
      <c r="C9" s="125">
        <v>183000000</v>
      </c>
      <c r="D9" s="125">
        <v>0</v>
      </c>
      <c r="E9" s="124">
        <f t="shared" si="3"/>
        <v>0</v>
      </c>
      <c r="F9" s="124">
        <f t="shared" si="3"/>
        <v>20000000</v>
      </c>
      <c r="G9" s="124">
        <f t="shared" si="3"/>
        <v>70672000</v>
      </c>
      <c r="H9" s="124">
        <f t="shared" si="3"/>
        <v>81535520</v>
      </c>
      <c r="I9" s="124">
        <f t="shared" si="3"/>
        <v>86987889</v>
      </c>
      <c r="J9" s="124">
        <f t="shared" si="3"/>
        <v>128163253</v>
      </c>
      <c r="K9" s="124">
        <f t="shared" si="3"/>
        <v>181395121</v>
      </c>
      <c r="L9" s="124">
        <f t="shared" si="3"/>
        <v>358819525</v>
      </c>
      <c r="M9" s="124">
        <f t="shared" si="3"/>
        <v>365558000</v>
      </c>
      <c r="N9" s="126">
        <f t="shared" si="3"/>
        <v>347641949</v>
      </c>
      <c r="O9" s="126">
        <f t="shared" si="3"/>
        <v>366286577</v>
      </c>
      <c r="P9" s="126">
        <f t="shared" si="3"/>
        <v>340460690</v>
      </c>
      <c r="Q9" s="49">
        <v>367284323</v>
      </c>
      <c r="R9" s="49">
        <v>364445461</v>
      </c>
      <c r="S9" s="49">
        <v>363604655</v>
      </c>
      <c r="T9" s="61">
        <f t="shared" si="4"/>
        <v>365119521</v>
      </c>
      <c r="U9" s="61">
        <f t="shared" si="4"/>
        <v>361919546</v>
      </c>
      <c r="V9" s="61">
        <f t="shared" si="4"/>
        <v>360257361</v>
      </c>
      <c r="W9" s="61">
        <f t="shared" si="4"/>
        <v>362416560</v>
      </c>
      <c r="X9" s="61">
        <f t="shared" ref="X9:Y9" si="11">X68</f>
        <v>362534438</v>
      </c>
      <c r="Y9" s="61">
        <f t="shared" si="11"/>
        <v>357805368</v>
      </c>
      <c r="Z9" s="61">
        <f t="shared" ref="Z9" si="12">Z68</f>
        <v>354433444</v>
      </c>
    </row>
    <row r="10" spans="1:29">
      <c r="A10" s="65" t="s">
        <v>91</v>
      </c>
      <c r="B10" s="124">
        <f t="shared" si="3"/>
        <v>0</v>
      </c>
      <c r="C10" s="125">
        <v>2152087</v>
      </c>
      <c r="D10" s="125">
        <v>27693930</v>
      </c>
      <c r="E10" s="124">
        <f t="shared" si="3"/>
        <v>8576573</v>
      </c>
      <c r="F10" s="124">
        <f t="shared" si="3"/>
        <v>12083120</v>
      </c>
      <c r="G10" s="124">
        <f t="shared" si="3"/>
        <v>16944868</v>
      </c>
      <c r="H10" s="124">
        <f t="shared" si="3"/>
        <v>14962638</v>
      </c>
      <c r="I10" s="124">
        <f t="shared" si="3"/>
        <v>14962638</v>
      </c>
      <c r="J10" s="124">
        <f t="shared" si="3"/>
        <v>14962638</v>
      </c>
      <c r="K10" s="124">
        <f t="shared" si="3"/>
        <v>14623396</v>
      </c>
      <c r="L10" s="124">
        <f t="shared" si="3"/>
        <v>12662064</v>
      </c>
      <c r="M10" s="124">
        <f t="shared" si="3"/>
        <v>14962638</v>
      </c>
      <c r="N10" s="126">
        <f t="shared" si="3"/>
        <v>13525884</v>
      </c>
      <c r="O10" s="126">
        <f t="shared" si="3"/>
        <v>3506776</v>
      </c>
      <c r="P10" s="126">
        <f t="shared" si="3"/>
        <v>16216068</v>
      </c>
      <c r="Q10" s="49">
        <v>-9803265</v>
      </c>
      <c r="R10" s="49">
        <v>1093643</v>
      </c>
      <c r="S10" s="49">
        <v>0</v>
      </c>
      <c r="T10" s="61">
        <f t="shared" si="4"/>
        <v>0</v>
      </c>
      <c r="U10" s="61">
        <f t="shared" si="4"/>
        <v>331397</v>
      </c>
      <c r="V10" s="61">
        <f t="shared" si="4"/>
        <v>0</v>
      </c>
      <c r="W10" s="61">
        <f t="shared" si="4"/>
        <v>5897601</v>
      </c>
      <c r="X10" s="61">
        <f t="shared" ref="X10:Y10" si="13">X69</f>
        <v>2200262</v>
      </c>
      <c r="Y10" s="61">
        <f t="shared" si="13"/>
        <v>1426107</v>
      </c>
      <c r="Z10" s="61">
        <f t="shared" ref="Z10" si="14">Z69</f>
        <v>966811.04</v>
      </c>
    </row>
    <row r="11" spans="1:29">
      <c r="A11" s="65" t="s">
        <v>93</v>
      </c>
      <c r="B11" s="124">
        <f t="shared" si="3"/>
        <v>5966288</v>
      </c>
      <c r="C11" s="125">
        <v>23842531</v>
      </c>
      <c r="D11" s="125">
        <v>24104956</v>
      </c>
      <c r="E11" s="124">
        <f t="shared" si="3"/>
        <v>24377045</v>
      </c>
      <c r="F11" s="124">
        <f t="shared" si="3"/>
        <v>26678813</v>
      </c>
      <c r="G11" s="124">
        <f t="shared" si="3"/>
        <v>26678810</v>
      </c>
      <c r="H11" s="124">
        <f t="shared" si="3"/>
        <v>26678810</v>
      </c>
      <c r="I11" s="124">
        <f t="shared" si="3"/>
        <v>26678810</v>
      </c>
      <c r="J11" s="124">
        <f t="shared" si="3"/>
        <v>26678810</v>
      </c>
      <c r="K11" s="124">
        <f t="shared" si="3"/>
        <v>26438701</v>
      </c>
      <c r="L11" s="124">
        <f t="shared" si="3"/>
        <v>26198590</v>
      </c>
      <c r="M11" s="124">
        <f t="shared" si="3"/>
        <v>26678810</v>
      </c>
      <c r="N11" s="126">
        <f t="shared" si="3"/>
        <v>26678810</v>
      </c>
      <c r="O11" s="126">
        <f t="shared" si="3"/>
        <v>26678809</v>
      </c>
      <c r="P11" s="126">
        <f t="shared" si="3"/>
        <v>26678810</v>
      </c>
      <c r="Q11" s="49">
        <v>26678810</v>
      </c>
      <c r="R11" s="49">
        <v>26678810</v>
      </c>
      <c r="S11" s="49">
        <v>26512113</v>
      </c>
      <c r="T11" s="61">
        <f t="shared" si="4"/>
        <v>26678810</v>
      </c>
      <c r="U11" s="61">
        <f t="shared" si="4"/>
        <v>23898520</v>
      </c>
      <c r="V11" s="61">
        <f t="shared" si="4"/>
        <v>25821547</v>
      </c>
      <c r="W11" s="61">
        <f t="shared" si="4"/>
        <v>0</v>
      </c>
      <c r="X11" s="61">
        <f t="shared" ref="X11:Y11" si="15">X70</f>
        <v>0</v>
      </c>
      <c r="Y11" s="61">
        <f t="shared" si="15"/>
        <v>0</v>
      </c>
      <c r="Z11" s="61">
        <f t="shared" ref="Z11" si="16">Z70</f>
        <v>0</v>
      </c>
      <c r="AA11" s="98"/>
    </row>
    <row r="12" spans="1:29">
      <c r="A12" s="65" t="s">
        <v>95</v>
      </c>
      <c r="B12" s="124">
        <f t="shared" si="3"/>
        <v>0</v>
      </c>
      <c r="C12" s="125">
        <v>3229098</v>
      </c>
      <c r="D12" s="125">
        <v>0</v>
      </c>
      <c r="E12" s="124">
        <f t="shared" si="3"/>
        <v>0</v>
      </c>
      <c r="F12" s="124">
        <f t="shared" si="3"/>
        <v>4383073</v>
      </c>
      <c r="G12" s="124">
        <f t="shared" si="3"/>
        <v>1235849</v>
      </c>
      <c r="H12" s="124">
        <f t="shared" si="3"/>
        <v>1336345</v>
      </c>
      <c r="I12" s="124">
        <f t="shared" si="3"/>
        <v>3420400</v>
      </c>
      <c r="J12" s="124">
        <f t="shared" si="3"/>
        <v>2402198</v>
      </c>
      <c r="K12" s="124">
        <f t="shared" si="3"/>
        <v>2762513</v>
      </c>
      <c r="L12" s="124">
        <f t="shared" si="3"/>
        <v>2543198</v>
      </c>
      <c r="M12" s="124">
        <f t="shared" si="3"/>
        <v>3082353</v>
      </c>
      <c r="N12" s="126">
        <f t="shared" si="3"/>
        <v>2788865</v>
      </c>
      <c r="O12" s="126">
        <f t="shared" si="3"/>
        <v>2939694</v>
      </c>
      <c r="P12" s="126">
        <f t="shared" si="3"/>
        <v>-3229098</v>
      </c>
      <c r="Q12" s="49">
        <v>0</v>
      </c>
      <c r="R12" s="49">
        <v>0</v>
      </c>
      <c r="S12" s="49">
        <v>0</v>
      </c>
      <c r="T12" s="61">
        <f t="shared" si="4"/>
        <v>0</v>
      </c>
      <c r="U12" s="61">
        <f t="shared" si="4"/>
        <v>0</v>
      </c>
      <c r="V12" s="61">
        <f t="shared" si="4"/>
        <v>0</v>
      </c>
      <c r="W12" s="61">
        <f t="shared" si="4"/>
        <v>0</v>
      </c>
      <c r="X12" s="61">
        <f t="shared" ref="X12:Y12" si="17">X71</f>
        <v>0</v>
      </c>
      <c r="Y12" s="61">
        <f t="shared" si="17"/>
        <v>0</v>
      </c>
      <c r="Z12" s="61">
        <f t="shared" ref="Z12" si="18">Z71</f>
        <v>0</v>
      </c>
      <c r="AA12" s="98"/>
    </row>
    <row r="13" spans="1:29">
      <c r="A13" s="65" t="s">
        <v>97</v>
      </c>
      <c r="B13" s="124">
        <f t="shared" si="3"/>
        <v>0</v>
      </c>
      <c r="C13" s="125">
        <v>0</v>
      </c>
      <c r="D13" s="125">
        <v>9260981</v>
      </c>
      <c r="E13" s="124">
        <f t="shared" si="3"/>
        <v>9260981</v>
      </c>
      <c r="F13" s="124">
        <f t="shared" si="3"/>
        <v>3935917</v>
      </c>
      <c r="G13" s="124">
        <f t="shared" si="3"/>
        <v>3935917</v>
      </c>
      <c r="H13" s="124">
        <f t="shared" si="3"/>
        <v>3935917</v>
      </c>
      <c r="I13" s="124">
        <f t="shared" si="3"/>
        <v>3906104</v>
      </c>
      <c r="J13" s="124">
        <f t="shared" si="3"/>
        <v>3906104</v>
      </c>
      <c r="K13" s="124">
        <f t="shared" si="3"/>
        <v>3995543</v>
      </c>
      <c r="L13" s="124">
        <f t="shared" si="3"/>
        <v>3935917</v>
      </c>
      <c r="M13" s="124">
        <f t="shared" si="3"/>
        <v>3935917</v>
      </c>
      <c r="N13" s="126">
        <f t="shared" si="3"/>
        <v>3935917</v>
      </c>
      <c r="O13" s="126">
        <f t="shared" si="3"/>
        <v>3935917</v>
      </c>
      <c r="P13" s="126">
        <f t="shared" si="3"/>
        <v>3935917</v>
      </c>
      <c r="Q13" s="49">
        <v>3935917</v>
      </c>
      <c r="R13" s="49">
        <v>3935917</v>
      </c>
      <c r="S13" s="49">
        <v>3935917</v>
      </c>
      <c r="T13" s="61">
        <f t="shared" si="4"/>
        <v>3935917</v>
      </c>
      <c r="U13" s="61">
        <f t="shared" si="4"/>
        <v>3935917</v>
      </c>
      <c r="V13" s="61">
        <f t="shared" si="4"/>
        <v>3935917</v>
      </c>
      <c r="W13" s="61">
        <f t="shared" si="4"/>
        <v>3935917</v>
      </c>
      <c r="X13" s="61">
        <f t="shared" ref="X13:Y13" si="19">X72</f>
        <v>3935917</v>
      </c>
      <c r="Y13" s="61">
        <f t="shared" si="19"/>
        <v>3935817</v>
      </c>
      <c r="Z13" s="61">
        <f t="shared" ref="Z13" si="20">Z72</f>
        <v>3922929</v>
      </c>
      <c r="AA13" s="98"/>
    </row>
    <row r="14" spans="1:29">
      <c r="A14" s="65" t="s">
        <v>99</v>
      </c>
      <c r="B14" s="124">
        <f t="shared" si="3"/>
        <v>0</v>
      </c>
      <c r="C14" s="125">
        <v>57688688</v>
      </c>
      <c r="D14" s="125">
        <v>115413744</v>
      </c>
      <c r="E14" s="124">
        <f t="shared" si="3"/>
        <v>60325972</v>
      </c>
      <c r="F14" s="124">
        <f t="shared" si="3"/>
        <v>35940017</v>
      </c>
      <c r="G14" s="124">
        <f t="shared" si="3"/>
        <v>62274579</v>
      </c>
      <c r="H14" s="124">
        <f t="shared" si="3"/>
        <v>52274580</v>
      </c>
      <c r="I14" s="124">
        <f t="shared" si="3"/>
        <v>62274580</v>
      </c>
      <c r="J14" s="124">
        <f t="shared" si="3"/>
        <v>62274578</v>
      </c>
      <c r="K14" s="124">
        <f t="shared" si="3"/>
        <v>62274578</v>
      </c>
      <c r="L14" s="124">
        <f t="shared" si="3"/>
        <v>62274578</v>
      </c>
      <c r="M14" s="124">
        <f t="shared" si="3"/>
        <v>62274578</v>
      </c>
      <c r="N14" s="126">
        <f t="shared" si="3"/>
        <v>62274578</v>
      </c>
      <c r="O14" s="126">
        <f t="shared" si="3"/>
        <v>62274578</v>
      </c>
      <c r="P14" s="126">
        <f t="shared" si="3"/>
        <v>60229946</v>
      </c>
      <c r="Q14" s="49">
        <v>56031764</v>
      </c>
      <c r="R14" s="49">
        <v>55604763</v>
      </c>
      <c r="S14" s="49">
        <v>56234011</v>
      </c>
      <c r="T14" s="61">
        <f t="shared" si="4"/>
        <v>42175507</v>
      </c>
      <c r="U14" s="61">
        <f t="shared" si="4"/>
        <v>56234011</v>
      </c>
      <c r="V14" s="61">
        <f t="shared" si="4"/>
        <v>56048440</v>
      </c>
      <c r="W14" s="61">
        <f t="shared" si="4"/>
        <v>56048440</v>
      </c>
      <c r="X14" s="61">
        <f t="shared" ref="X14:Y14" si="21">X73</f>
        <v>56048439</v>
      </c>
      <c r="Y14" s="61">
        <f t="shared" si="21"/>
        <v>56048440</v>
      </c>
      <c r="Z14" s="61">
        <f t="shared" ref="Z14" si="22">Z73</f>
        <v>42293077</v>
      </c>
      <c r="AA14" s="98"/>
    </row>
    <row r="15" spans="1:29">
      <c r="A15" s="65" t="s">
        <v>101</v>
      </c>
      <c r="B15" s="124">
        <f t="shared" si="3"/>
        <v>0</v>
      </c>
      <c r="C15" s="125">
        <v>39897051</v>
      </c>
      <c r="D15" s="125">
        <v>35257775</v>
      </c>
      <c r="E15" s="124">
        <f t="shared" si="3"/>
        <v>35835614</v>
      </c>
      <c r="F15" s="124">
        <f t="shared" si="3"/>
        <v>14438109</v>
      </c>
      <c r="G15" s="124">
        <f t="shared" si="3"/>
        <v>36802497</v>
      </c>
      <c r="H15" s="124">
        <f t="shared" si="3"/>
        <v>18865151</v>
      </c>
      <c r="I15" s="124">
        <f t="shared" si="3"/>
        <v>-40531</v>
      </c>
      <c r="J15" s="124">
        <f t="shared" si="3"/>
        <v>14100000</v>
      </c>
      <c r="K15" s="124">
        <f t="shared" si="3"/>
        <v>20114508</v>
      </c>
      <c r="L15" s="124">
        <f t="shared" si="3"/>
        <v>22000000</v>
      </c>
      <c r="M15" s="124">
        <f t="shared" si="3"/>
        <v>7000000</v>
      </c>
      <c r="N15" s="126">
        <f t="shared" si="3"/>
        <v>0</v>
      </c>
      <c r="O15" s="126">
        <f t="shared" si="3"/>
        <v>13800000</v>
      </c>
      <c r="P15" s="126">
        <f t="shared" si="3"/>
        <v>0</v>
      </c>
      <c r="Q15" s="49">
        <v>0</v>
      </c>
      <c r="R15" s="49">
        <v>0</v>
      </c>
      <c r="S15" s="49">
        <v>1641997</v>
      </c>
      <c r="T15" s="61">
        <f t="shared" si="4"/>
        <v>6723084</v>
      </c>
      <c r="U15" s="61">
        <f t="shared" si="4"/>
        <v>5881073</v>
      </c>
      <c r="V15" s="61">
        <f t="shared" si="4"/>
        <v>2625206</v>
      </c>
      <c r="W15" s="61">
        <f t="shared" si="4"/>
        <v>1182112</v>
      </c>
      <c r="X15" s="61">
        <f t="shared" ref="X15:Y15" si="23">X74</f>
        <v>1913109</v>
      </c>
      <c r="Y15" s="61">
        <f t="shared" si="23"/>
        <v>1759348</v>
      </c>
      <c r="Z15" s="61">
        <f t="shared" ref="Z15" si="24">Z74</f>
        <v>1012170</v>
      </c>
      <c r="AA15" s="98"/>
    </row>
    <row r="16" spans="1:29">
      <c r="A16" s="65" t="s">
        <v>102</v>
      </c>
      <c r="B16" s="124">
        <f t="shared" si="3"/>
        <v>0</v>
      </c>
      <c r="C16" s="125">
        <v>1000000</v>
      </c>
      <c r="D16" s="125">
        <v>2000000</v>
      </c>
      <c r="E16" s="124">
        <f t="shared" si="3"/>
        <v>1000000</v>
      </c>
      <c r="F16" s="124">
        <f t="shared" si="3"/>
        <v>2000000</v>
      </c>
      <c r="G16" s="124">
        <f t="shared" si="3"/>
        <v>3200000</v>
      </c>
      <c r="H16" s="124">
        <f t="shared" si="3"/>
        <v>9890000</v>
      </c>
      <c r="I16" s="124">
        <f t="shared" si="3"/>
        <v>9798374</v>
      </c>
      <c r="J16" s="124">
        <f t="shared" si="3"/>
        <v>9982105</v>
      </c>
      <c r="K16" s="124">
        <f t="shared" si="3"/>
        <v>9832602</v>
      </c>
      <c r="L16" s="124">
        <f t="shared" si="3"/>
        <v>9889999</v>
      </c>
      <c r="M16" s="124">
        <f t="shared" si="3"/>
        <v>9890001</v>
      </c>
      <c r="N16" s="126">
        <f t="shared" si="3"/>
        <v>9890000</v>
      </c>
      <c r="O16" s="126">
        <f t="shared" si="3"/>
        <v>9890000</v>
      </c>
      <c r="P16" s="126">
        <f t="shared" si="3"/>
        <v>9890000</v>
      </c>
      <c r="Q16" s="49">
        <v>9890000</v>
      </c>
      <c r="R16" s="49">
        <v>7417500</v>
      </c>
      <c r="S16" s="49">
        <v>7800000</v>
      </c>
      <c r="T16" s="61">
        <f t="shared" si="4"/>
        <v>9890000</v>
      </c>
      <c r="U16" s="61">
        <f t="shared" si="4"/>
        <v>9890000</v>
      </c>
      <c r="V16" s="61">
        <f t="shared" si="4"/>
        <v>7417500</v>
      </c>
      <c r="W16" s="61">
        <f t="shared" si="4"/>
        <v>9857840</v>
      </c>
      <c r="X16" s="61">
        <f t="shared" ref="X16:Y16" si="25">X75</f>
        <v>7393380</v>
      </c>
      <c r="Y16" s="61">
        <f t="shared" si="25"/>
        <v>9857840</v>
      </c>
      <c r="Z16" s="61">
        <f t="shared" ref="Z16" si="26">Z75</f>
        <v>9857840</v>
      </c>
      <c r="AA16" s="98"/>
    </row>
    <row r="17" spans="1:27">
      <c r="A17" s="65" t="s">
        <v>103</v>
      </c>
      <c r="B17" s="124">
        <f t="shared" si="3"/>
        <v>0</v>
      </c>
      <c r="C17" s="125">
        <v>3278000</v>
      </c>
      <c r="D17" s="125">
        <v>3305046</v>
      </c>
      <c r="E17" s="124">
        <f t="shared" si="3"/>
        <v>3312473</v>
      </c>
      <c r="F17" s="124">
        <f t="shared" si="3"/>
        <v>2141199</v>
      </c>
      <c r="G17" s="124">
        <f t="shared" si="3"/>
        <v>1487133</v>
      </c>
      <c r="H17" s="124">
        <f t="shared" si="3"/>
        <v>1441201</v>
      </c>
      <c r="I17" s="124">
        <f t="shared" si="3"/>
        <v>3550751</v>
      </c>
      <c r="J17" s="124">
        <f t="shared" si="3"/>
        <v>1441201</v>
      </c>
      <c r="K17" s="124">
        <f t="shared" si="3"/>
        <v>1441201</v>
      </c>
      <c r="L17" s="124">
        <f t="shared" si="3"/>
        <v>1441201</v>
      </c>
      <c r="M17" s="124">
        <f t="shared" si="3"/>
        <v>1441201</v>
      </c>
      <c r="N17" s="126">
        <f t="shared" si="3"/>
        <v>1441201</v>
      </c>
      <c r="O17" s="126">
        <f t="shared" si="3"/>
        <v>1292534</v>
      </c>
      <c r="P17" s="126">
        <f t="shared" si="3"/>
        <v>3272658</v>
      </c>
      <c r="Q17" s="49">
        <v>1292533</v>
      </c>
      <c r="R17" s="49">
        <v>1292534</v>
      </c>
      <c r="S17" s="49">
        <v>1292534</v>
      </c>
      <c r="T17" s="61">
        <f t="shared" si="4"/>
        <v>323133</v>
      </c>
      <c r="U17" s="61">
        <f t="shared" si="4"/>
        <v>1292534</v>
      </c>
      <c r="V17" s="61">
        <f t="shared" si="4"/>
        <v>1288054</v>
      </c>
      <c r="W17" s="61">
        <f t="shared" si="4"/>
        <v>966041</v>
      </c>
      <c r="X17" s="61">
        <f t="shared" ref="X17:Y17" si="27">X76</f>
        <v>0</v>
      </c>
      <c r="Y17" s="61">
        <f t="shared" si="27"/>
        <v>0</v>
      </c>
      <c r="Z17" s="61">
        <f t="shared" ref="Z17" si="28">Z76</f>
        <v>0</v>
      </c>
      <c r="AA17" s="98"/>
    </row>
    <row r="18" spans="1:27">
      <c r="A18" s="65" t="s">
        <v>104</v>
      </c>
      <c r="B18" s="124">
        <f t="shared" si="3"/>
        <v>0</v>
      </c>
      <c r="C18" s="125">
        <v>58500000</v>
      </c>
      <c r="D18" s="125">
        <v>58505696</v>
      </c>
      <c r="E18" s="124">
        <f t="shared" si="3"/>
        <v>62662889</v>
      </c>
      <c r="F18" s="124">
        <f t="shared" si="3"/>
        <v>60175045</v>
      </c>
      <c r="G18" s="124">
        <f t="shared" si="3"/>
        <v>43879272</v>
      </c>
      <c r="H18" s="124">
        <f t="shared" si="3"/>
        <v>20502485</v>
      </c>
      <c r="I18" s="124">
        <f t="shared" si="3"/>
        <v>33990383</v>
      </c>
      <c r="J18" s="124">
        <f t="shared" si="3"/>
        <v>17467933</v>
      </c>
      <c r="K18" s="124">
        <f t="shared" si="3"/>
        <v>33426628</v>
      </c>
      <c r="L18" s="124">
        <f t="shared" si="3"/>
        <v>39667176</v>
      </c>
      <c r="M18" s="124">
        <f t="shared" si="3"/>
        <v>41574111</v>
      </c>
      <c r="N18" s="126">
        <f t="shared" si="3"/>
        <v>39672230</v>
      </c>
      <c r="O18" s="126">
        <f t="shared" si="3"/>
        <v>27955275</v>
      </c>
      <c r="P18" s="126">
        <f t="shared" si="3"/>
        <v>7915460</v>
      </c>
      <c r="Q18" s="49">
        <v>1200000</v>
      </c>
      <c r="R18" s="49">
        <v>1200000</v>
      </c>
      <c r="S18" s="49">
        <v>1200000</v>
      </c>
      <c r="T18" s="61">
        <f t="shared" si="4"/>
        <v>1200000</v>
      </c>
      <c r="U18" s="61">
        <f t="shared" si="4"/>
        <v>1200000</v>
      </c>
      <c r="V18" s="61">
        <f t="shared" si="4"/>
        <v>1200000</v>
      </c>
      <c r="W18" s="61">
        <f t="shared" si="4"/>
        <v>1500000</v>
      </c>
      <c r="X18" s="61">
        <f t="shared" ref="X18:Y18" si="29">X77</f>
        <v>1500000</v>
      </c>
      <c r="Y18" s="61">
        <f t="shared" si="29"/>
        <v>1200000</v>
      </c>
      <c r="Z18" s="61">
        <f t="shared" ref="Z18" si="30">Z77</f>
        <v>600000</v>
      </c>
      <c r="AA18" s="98"/>
    </row>
    <row r="19" spans="1:27">
      <c r="A19" s="65" t="s">
        <v>105</v>
      </c>
      <c r="B19" s="124">
        <f t="shared" si="3"/>
        <v>0</v>
      </c>
      <c r="C19" s="125">
        <v>26000000</v>
      </c>
      <c r="D19" s="125">
        <v>6000000</v>
      </c>
      <c r="E19" s="124">
        <f t="shared" si="3"/>
        <v>20679178</v>
      </c>
      <c r="F19" s="124">
        <f t="shared" si="3"/>
        <v>8788962</v>
      </c>
      <c r="G19" s="124">
        <f t="shared" si="3"/>
        <v>8788962</v>
      </c>
      <c r="H19" s="124">
        <f t="shared" si="3"/>
        <v>2000000</v>
      </c>
      <c r="I19" s="124">
        <f t="shared" si="3"/>
        <v>2000000</v>
      </c>
      <c r="J19" s="124">
        <f t="shared" si="3"/>
        <v>2000000</v>
      </c>
      <c r="K19" s="124">
        <f t="shared" si="3"/>
        <v>2000000</v>
      </c>
      <c r="L19" s="124">
        <f t="shared" si="3"/>
        <v>2000000</v>
      </c>
      <c r="M19" s="124">
        <f t="shared" si="3"/>
        <v>2000000</v>
      </c>
      <c r="N19" s="126">
        <f t="shared" si="3"/>
        <v>2000000</v>
      </c>
      <c r="O19" s="126">
        <f t="shared" si="3"/>
        <v>0</v>
      </c>
      <c r="P19" s="126">
        <f t="shared" si="3"/>
        <v>0</v>
      </c>
      <c r="Q19" s="49">
        <v>2000000</v>
      </c>
      <c r="R19" s="49">
        <v>0</v>
      </c>
      <c r="S19" s="49">
        <v>0</v>
      </c>
      <c r="T19" s="61">
        <f t="shared" si="4"/>
        <v>0</v>
      </c>
      <c r="U19" s="61">
        <f t="shared" si="4"/>
        <v>0</v>
      </c>
      <c r="V19" s="61">
        <f t="shared" si="4"/>
        <v>0</v>
      </c>
      <c r="W19" s="61">
        <f t="shared" si="4"/>
        <v>0</v>
      </c>
      <c r="X19" s="61">
        <f t="shared" ref="X19:Y19" si="31">X78</f>
        <v>0</v>
      </c>
      <c r="Y19" s="61">
        <f t="shared" si="31"/>
        <v>0</v>
      </c>
      <c r="Z19" s="61">
        <f t="shared" ref="Z19" si="32">Z78</f>
        <v>0</v>
      </c>
      <c r="AA19" s="98"/>
    </row>
    <row r="20" spans="1:27">
      <c r="A20" s="65" t="s">
        <v>107</v>
      </c>
      <c r="B20" s="124">
        <f t="shared" si="3"/>
        <v>4546031</v>
      </c>
      <c r="C20" s="125">
        <v>6646606</v>
      </c>
      <c r="D20" s="125">
        <v>12822427</v>
      </c>
      <c r="E20" s="124">
        <f t="shared" si="3"/>
        <v>12720929</v>
      </c>
      <c r="F20" s="124">
        <f t="shared" si="3"/>
        <v>11966225</v>
      </c>
      <c r="G20" s="124">
        <f t="shared" si="3"/>
        <v>11612112</v>
      </c>
      <c r="H20" s="124">
        <f t="shared" si="3"/>
        <v>11257997</v>
      </c>
      <c r="I20" s="124">
        <f t="shared" si="3"/>
        <v>11904734</v>
      </c>
      <c r="J20" s="124">
        <f t="shared" si="3"/>
        <v>12808841</v>
      </c>
      <c r="K20" s="124">
        <f t="shared" si="3"/>
        <v>13019471</v>
      </c>
      <c r="L20" s="124">
        <f t="shared" si="3"/>
        <v>12962008</v>
      </c>
      <c r="M20" s="124">
        <f t="shared" si="3"/>
        <v>12962008</v>
      </c>
      <c r="N20" s="126">
        <f t="shared" si="3"/>
        <v>12962008</v>
      </c>
      <c r="O20" s="126">
        <f t="shared" si="3"/>
        <v>12962008</v>
      </c>
      <c r="P20" s="126">
        <f t="shared" si="3"/>
        <v>12962008</v>
      </c>
      <c r="Q20" s="49">
        <v>12962008</v>
      </c>
      <c r="R20" s="49">
        <v>12962008</v>
      </c>
      <c r="S20" s="49">
        <v>12962008</v>
      </c>
      <c r="T20" s="61">
        <f t="shared" si="4"/>
        <v>12962008</v>
      </c>
      <c r="U20" s="61">
        <f t="shared" si="4"/>
        <v>12962008</v>
      </c>
      <c r="V20" s="61">
        <f t="shared" si="4"/>
        <v>12962008</v>
      </c>
      <c r="W20" s="61">
        <f t="shared" si="4"/>
        <v>12962008</v>
      </c>
      <c r="X20" s="61">
        <f t="shared" ref="X20:Y20" si="33">X79</f>
        <v>12962008</v>
      </c>
      <c r="Y20" s="61">
        <f t="shared" si="33"/>
        <v>12962008</v>
      </c>
      <c r="Z20" s="61">
        <f t="shared" ref="Z20" si="34">Z79</f>
        <v>12962008</v>
      </c>
      <c r="AA20" s="98"/>
    </row>
    <row r="21" spans="1:27">
      <c r="A21" s="65" t="s">
        <v>76</v>
      </c>
      <c r="B21" s="124">
        <f t="shared" si="3"/>
        <v>10000000</v>
      </c>
      <c r="C21" s="125">
        <v>10193106</v>
      </c>
      <c r="D21" s="125">
        <v>10193106</v>
      </c>
      <c r="E21" s="124">
        <f t="shared" si="3"/>
        <v>10193106</v>
      </c>
      <c r="F21" s="124">
        <f t="shared" si="3"/>
        <v>10193106</v>
      </c>
      <c r="G21" s="124">
        <f t="shared" si="3"/>
        <v>10193106</v>
      </c>
      <c r="H21" s="124">
        <f t="shared" si="3"/>
        <v>4332070</v>
      </c>
      <c r="I21" s="124">
        <f t="shared" si="3"/>
        <v>4332070</v>
      </c>
      <c r="J21" s="124">
        <f t="shared" si="3"/>
        <v>4332070</v>
      </c>
      <c r="K21" s="124">
        <f t="shared" si="3"/>
        <v>7191254</v>
      </c>
      <c r="L21" s="124">
        <f t="shared" si="3"/>
        <v>7191254</v>
      </c>
      <c r="M21" s="124">
        <f t="shared" si="3"/>
        <v>7191254</v>
      </c>
      <c r="N21" s="126">
        <f t="shared" si="3"/>
        <v>7191254</v>
      </c>
      <c r="O21" s="126">
        <f t="shared" si="3"/>
        <v>7191254</v>
      </c>
      <c r="P21" s="126">
        <f t="shared" si="3"/>
        <v>10193106</v>
      </c>
      <c r="Q21" s="49">
        <v>10193106</v>
      </c>
      <c r="R21" s="49">
        <v>10193106</v>
      </c>
      <c r="S21" s="49">
        <v>10193106</v>
      </c>
      <c r="T21" s="61">
        <f t="shared" si="4"/>
        <v>10193106</v>
      </c>
      <c r="U21" s="61">
        <f t="shared" si="4"/>
        <v>10190183</v>
      </c>
      <c r="V21" s="61">
        <f t="shared" si="4"/>
        <v>10117400</v>
      </c>
      <c r="W21" s="61">
        <f t="shared" si="4"/>
        <v>10136008</v>
      </c>
      <c r="X21" s="61">
        <f t="shared" ref="X21:Y21" si="35">X80</f>
        <v>10147769</v>
      </c>
      <c r="Y21" s="61">
        <f t="shared" si="35"/>
        <v>10147769</v>
      </c>
      <c r="Z21" s="61">
        <f t="shared" ref="Z21" si="36">Z80</f>
        <v>10147767</v>
      </c>
      <c r="AA21" s="98"/>
    </row>
    <row r="22" spans="1:27">
      <c r="A22" s="65" t="s">
        <v>110</v>
      </c>
      <c r="B22" s="124">
        <f t="shared" ref="B22:P37" si="37">SUM(B81,B140)</f>
        <v>3675544</v>
      </c>
      <c r="C22" s="125">
        <v>9200000</v>
      </c>
      <c r="D22" s="125">
        <v>27040000</v>
      </c>
      <c r="E22" s="124">
        <f t="shared" si="37"/>
        <v>18120000</v>
      </c>
      <c r="F22" s="124">
        <f t="shared" si="37"/>
        <v>7704700</v>
      </c>
      <c r="G22" s="124">
        <f t="shared" si="37"/>
        <v>-1000000</v>
      </c>
      <c r="H22" s="124">
        <f t="shared" si="37"/>
        <v>0</v>
      </c>
      <c r="I22" s="124">
        <f t="shared" si="37"/>
        <v>0</v>
      </c>
      <c r="J22" s="124">
        <f t="shared" si="37"/>
        <v>0</v>
      </c>
      <c r="K22" s="124">
        <f t="shared" si="37"/>
        <v>0</v>
      </c>
      <c r="L22" s="124">
        <f t="shared" si="37"/>
        <v>0</v>
      </c>
      <c r="M22" s="124">
        <f t="shared" si="37"/>
        <v>0</v>
      </c>
      <c r="N22" s="126">
        <f t="shared" si="37"/>
        <v>0</v>
      </c>
      <c r="O22" s="126">
        <f t="shared" si="37"/>
        <v>0</v>
      </c>
      <c r="P22" s="126">
        <f t="shared" si="37"/>
        <v>0</v>
      </c>
      <c r="Q22" s="49">
        <v>0</v>
      </c>
      <c r="R22" s="49">
        <v>0</v>
      </c>
      <c r="S22" s="49">
        <v>0</v>
      </c>
      <c r="T22" s="61">
        <f t="shared" si="4"/>
        <v>0</v>
      </c>
      <c r="U22" s="61">
        <f t="shared" si="4"/>
        <v>0</v>
      </c>
      <c r="V22" s="61">
        <f t="shared" si="4"/>
        <v>0</v>
      </c>
      <c r="W22" s="61">
        <f t="shared" si="4"/>
        <v>0</v>
      </c>
      <c r="X22" s="61">
        <f t="shared" ref="X22:Y22" si="38">X81</f>
        <v>0</v>
      </c>
      <c r="Y22" s="61">
        <f t="shared" si="38"/>
        <v>0</v>
      </c>
      <c r="Z22" s="61">
        <f t="shared" ref="Z22" si="39">Z81</f>
        <v>0</v>
      </c>
      <c r="AA22" s="98"/>
    </row>
    <row r="23" spans="1:27">
      <c r="A23" s="65" t="s">
        <v>111</v>
      </c>
      <c r="B23" s="124">
        <f t="shared" si="37"/>
        <v>0</v>
      </c>
      <c r="C23" s="125">
        <v>0</v>
      </c>
      <c r="D23" s="125">
        <v>0</v>
      </c>
      <c r="E23" s="124">
        <f t="shared" si="37"/>
        <v>0</v>
      </c>
      <c r="F23" s="124">
        <f t="shared" si="37"/>
        <v>0</v>
      </c>
      <c r="G23" s="124">
        <f t="shared" si="37"/>
        <v>16397196</v>
      </c>
      <c r="H23" s="124">
        <f t="shared" si="37"/>
        <v>16397197</v>
      </c>
      <c r="I23" s="124">
        <f t="shared" si="37"/>
        <v>16287524</v>
      </c>
      <c r="J23" s="124">
        <f t="shared" si="37"/>
        <v>16397196</v>
      </c>
      <c r="K23" s="124">
        <f t="shared" si="37"/>
        <v>16397196</v>
      </c>
      <c r="L23" s="124">
        <f t="shared" si="37"/>
        <v>16397199</v>
      </c>
      <c r="M23" s="124">
        <f t="shared" si="37"/>
        <v>16397199</v>
      </c>
      <c r="N23" s="126">
        <f t="shared" si="37"/>
        <v>16397199</v>
      </c>
      <c r="O23" s="126">
        <f t="shared" si="37"/>
        <v>16397199</v>
      </c>
      <c r="P23" s="126">
        <f t="shared" si="37"/>
        <v>16397199</v>
      </c>
      <c r="Q23" s="49">
        <v>16397199</v>
      </c>
      <c r="R23" s="49">
        <v>16397198</v>
      </c>
      <c r="S23" s="49">
        <v>16353344</v>
      </c>
      <c r="T23" s="61">
        <f t="shared" si="4"/>
        <v>16397198</v>
      </c>
      <c r="U23" s="61">
        <f t="shared" si="4"/>
        <v>16397198</v>
      </c>
      <c r="V23" s="61">
        <f t="shared" si="4"/>
        <v>16337709</v>
      </c>
      <c r="W23" s="61">
        <f t="shared" si="4"/>
        <v>16343088</v>
      </c>
      <c r="X23" s="61">
        <f t="shared" ref="X23:Y23" si="40">X82</f>
        <v>12348932</v>
      </c>
      <c r="Y23" s="61">
        <f t="shared" si="40"/>
        <v>16343088</v>
      </c>
      <c r="Z23" s="61">
        <f t="shared" ref="Z23" si="41">Z82</f>
        <v>16343087</v>
      </c>
      <c r="AA23" s="98"/>
    </row>
    <row r="24" spans="1:27">
      <c r="A24" s="65" t="s">
        <v>113</v>
      </c>
      <c r="B24" s="124">
        <f t="shared" si="37"/>
        <v>2212878</v>
      </c>
      <c r="C24" s="125">
        <v>2500000</v>
      </c>
      <c r="D24" s="125">
        <v>2500000</v>
      </c>
      <c r="E24" s="124">
        <f t="shared" si="37"/>
        <v>3025000</v>
      </c>
      <c r="F24" s="124">
        <f t="shared" si="37"/>
        <v>3250000</v>
      </c>
      <c r="G24" s="124">
        <f t="shared" si="37"/>
        <v>2375000</v>
      </c>
      <c r="H24" s="124">
        <f t="shared" si="37"/>
        <v>7469450</v>
      </c>
      <c r="I24" s="124">
        <f t="shared" si="37"/>
        <v>16684176</v>
      </c>
      <c r="J24" s="124">
        <f t="shared" si="37"/>
        <v>4909093</v>
      </c>
      <c r="K24" s="124">
        <f t="shared" si="37"/>
        <v>3263486</v>
      </c>
      <c r="L24" s="124">
        <f t="shared" si="37"/>
        <v>2816517</v>
      </c>
      <c r="M24" s="124">
        <f t="shared" si="37"/>
        <v>3961250</v>
      </c>
      <c r="N24" s="126">
        <f t="shared" si="37"/>
        <v>2542709</v>
      </c>
      <c r="O24" s="126">
        <f t="shared" si="37"/>
        <v>2009606</v>
      </c>
      <c r="P24" s="126">
        <f t="shared" si="37"/>
        <v>0</v>
      </c>
      <c r="Q24" s="49">
        <v>0</v>
      </c>
      <c r="R24" s="49">
        <v>7812089</v>
      </c>
      <c r="S24" s="49">
        <v>7437064</v>
      </c>
      <c r="T24" s="61">
        <f t="shared" si="4"/>
        <v>0</v>
      </c>
      <c r="U24" s="61">
        <f t="shared" si="4"/>
        <v>6222231</v>
      </c>
      <c r="V24" s="61">
        <f t="shared" si="4"/>
        <v>7786309</v>
      </c>
      <c r="W24" s="61">
        <f t="shared" si="4"/>
        <v>7100360</v>
      </c>
      <c r="X24" s="61">
        <f t="shared" ref="X24:Y24" si="42">X83</f>
        <v>7684650</v>
      </c>
      <c r="Y24" s="61">
        <f t="shared" si="42"/>
        <v>7698360</v>
      </c>
      <c r="Z24" s="61">
        <f t="shared" ref="Z24" si="43">Z83</f>
        <v>7786309</v>
      </c>
      <c r="AA24" s="98"/>
    </row>
    <row r="25" spans="1:27">
      <c r="A25" s="65" t="s">
        <v>78</v>
      </c>
      <c r="B25" s="124">
        <f t="shared" si="37"/>
        <v>0</v>
      </c>
      <c r="C25" s="125">
        <v>22909803</v>
      </c>
      <c r="D25" s="125">
        <v>22909803</v>
      </c>
      <c r="E25" s="124">
        <f t="shared" si="37"/>
        <v>22909803</v>
      </c>
      <c r="F25" s="124">
        <f t="shared" si="37"/>
        <v>22909803</v>
      </c>
      <c r="G25" s="124">
        <f t="shared" si="37"/>
        <v>22909803</v>
      </c>
      <c r="H25" s="124">
        <f t="shared" si="37"/>
        <v>22909803</v>
      </c>
      <c r="I25" s="124">
        <f t="shared" si="37"/>
        <v>22909803</v>
      </c>
      <c r="J25" s="124">
        <f t="shared" si="37"/>
        <v>22909803</v>
      </c>
      <c r="K25" s="124">
        <f t="shared" si="37"/>
        <v>22752450</v>
      </c>
      <c r="L25" s="124">
        <f t="shared" si="37"/>
        <v>22909803</v>
      </c>
      <c r="M25" s="124">
        <f t="shared" si="37"/>
        <v>22909803</v>
      </c>
      <c r="N25" s="126">
        <f t="shared" si="37"/>
        <v>22909803</v>
      </c>
      <c r="O25" s="126">
        <f t="shared" si="37"/>
        <v>22909803</v>
      </c>
      <c r="P25" s="126">
        <f t="shared" si="37"/>
        <v>22909803</v>
      </c>
      <c r="Q25" s="49">
        <v>22909803</v>
      </c>
      <c r="R25" s="49">
        <v>22909803</v>
      </c>
      <c r="S25" s="49">
        <v>22909803</v>
      </c>
      <c r="T25" s="61">
        <f t="shared" si="4"/>
        <v>22909803</v>
      </c>
      <c r="U25" s="61">
        <f t="shared" si="4"/>
        <v>22909803</v>
      </c>
      <c r="V25" s="61">
        <f t="shared" si="4"/>
        <v>22834201</v>
      </c>
      <c r="W25" s="61">
        <f t="shared" si="4"/>
        <v>22834201</v>
      </c>
      <c r="X25" s="61">
        <f t="shared" ref="X25:Y25" si="44">X84</f>
        <v>22834201</v>
      </c>
      <c r="Y25" s="61">
        <f t="shared" si="44"/>
        <v>22834201</v>
      </c>
      <c r="Z25" s="61">
        <f t="shared" ref="Z25" si="45">Z84</f>
        <v>22834201</v>
      </c>
      <c r="AA25" s="98"/>
    </row>
    <row r="26" spans="1:27">
      <c r="A26" s="65" t="s">
        <v>116</v>
      </c>
      <c r="B26" s="124">
        <f t="shared" si="37"/>
        <v>29646924</v>
      </c>
      <c r="C26" s="125">
        <v>45937112</v>
      </c>
      <c r="D26" s="125">
        <v>47937112</v>
      </c>
      <c r="E26" s="124">
        <f t="shared" si="37"/>
        <v>46993334</v>
      </c>
      <c r="F26" s="124">
        <f t="shared" si="37"/>
        <v>44973029</v>
      </c>
      <c r="G26" s="124">
        <f t="shared" si="37"/>
        <v>45937111</v>
      </c>
      <c r="H26" s="124">
        <f t="shared" si="37"/>
        <v>42109023</v>
      </c>
      <c r="I26" s="124">
        <f t="shared" si="37"/>
        <v>45937113</v>
      </c>
      <c r="J26" s="124">
        <f t="shared" si="37"/>
        <v>45937113</v>
      </c>
      <c r="K26" s="124">
        <f t="shared" si="37"/>
        <v>45937111</v>
      </c>
      <c r="L26" s="124">
        <f t="shared" si="37"/>
        <v>45937114</v>
      </c>
      <c r="M26" s="124">
        <f t="shared" si="37"/>
        <v>45937113</v>
      </c>
      <c r="N26" s="126">
        <f t="shared" si="37"/>
        <v>45937113</v>
      </c>
      <c r="O26" s="126">
        <f t="shared" si="37"/>
        <v>45937112</v>
      </c>
      <c r="P26" s="126">
        <f t="shared" si="37"/>
        <v>45937113</v>
      </c>
      <c r="Q26" s="49">
        <v>45937112</v>
      </c>
      <c r="R26" s="49">
        <v>45937112</v>
      </c>
      <c r="S26" s="49">
        <v>45937115</v>
      </c>
      <c r="T26" s="61">
        <f t="shared" si="4"/>
        <v>45937110</v>
      </c>
      <c r="U26" s="61">
        <f t="shared" si="4"/>
        <v>45937112</v>
      </c>
      <c r="V26" s="61">
        <f t="shared" si="4"/>
        <v>45785519</v>
      </c>
      <c r="W26" s="61">
        <f t="shared" si="4"/>
        <v>45785519</v>
      </c>
      <c r="X26" s="61">
        <f t="shared" ref="X26:Y26" si="46">X85</f>
        <v>45785519</v>
      </c>
      <c r="Y26" s="61">
        <f t="shared" si="46"/>
        <v>45785519</v>
      </c>
      <c r="Z26" s="61">
        <f t="shared" ref="Z26" si="47">Z85</f>
        <v>45785519</v>
      </c>
      <c r="AA26" s="98"/>
    </row>
    <row r="27" spans="1:27">
      <c r="A27" s="65" t="s">
        <v>117</v>
      </c>
      <c r="B27" s="124">
        <f t="shared" si="37"/>
        <v>76810640</v>
      </c>
      <c r="C27" s="125">
        <v>72782007</v>
      </c>
      <c r="D27" s="125">
        <v>79535285</v>
      </c>
      <c r="E27" s="124">
        <f t="shared" si="37"/>
        <v>79788415</v>
      </c>
      <c r="F27" s="124">
        <f t="shared" si="37"/>
        <v>18437183</v>
      </c>
      <c r="G27" s="124">
        <f t="shared" si="37"/>
        <v>27250532</v>
      </c>
      <c r="H27" s="124">
        <f t="shared" si="37"/>
        <v>20157975</v>
      </c>
      <c r="I27" s="124">
        <f t="shared" si="37"/>
        <v>26931583</v>
      </c>
      <c r="J27" s="124">
        <f t="shared" si="37"/>
        <v>43906666</v>
      </c>
      <c r="K27" s="124">
        <f t="shared" si="37"/>
        <v>67987100</v>
      </c>
      <c r="L27" s="124">
        <f t="shared" si="37"/>
        <v>67204013</v>
      </c>
      <c r="M27" s="124">
        <f t="shared" si="37"/>
        <v>71149002</v>
      </c>
      <c r="N27" s="126">
        <f t="shared" si="37"/>
        <v>77535285</v>
      </c>
      <c r="O27" s="126">
        <f t="shared" si="37"/>
        <v>77535285</v>
      </c>
      <c r="P27" s="126">
        <f t="shared" si="37"/>
        <v>77535285</v>
      </c>
      <c r="Q27" s="49">
        <v>77535285</v>
      </c>
      <c r="R27" s="49">
        <v>77535285</v>
      </c>
      <c r="S27" s="49">
        <v>77535285</v>
      </c>
      <c r="T27" s="61">
        <f t="shared" si="4"/>
        <v>77535285</v>
      </c>
      <c r="U27" s="61">
        <f t="shared" si="4"/>
        <v>77535286</v>
      </c>
      <c r="V27" s="61">
        <f t="shared" si="4"/>
        <v>77279419</v>
      </c>
      <c r="W27" s="61">
        <f t="shared" si="4"/>
        <v>77279419</v>
      </c>
      <c r="X27" s="61">
        <f t="shared" ref="X27:Y27" si="48">X86</f>
        <v>77279419</v>
      </c>
      <c r="Y27" s="61">
        <f t="shared" si="48"/>
        <v>77279419</v>
      </c>
      <c r="Z27" s="61">
        <f t="shared" ref="Z27" si="49">Z86</f>
        <v>77279419</v>
      </c>
      <c r="AA27" s="98"/>
    </row>
    <row r="28" spans="1:27">
      <c r="A28" s="65" t="s">
        <v>77</v>
      </c>
      <c r="B28" s="124">
        <f t="shared" si="37"/>
        <v>0</v>
      </c>
      <c r="C28" s="125">
        <v>100000</v>
      </c>
      <c r="D28" s="125">
        <v>53435211</v>
      </c>
      <c r="E28" s="124">
        <f t="shared" si="37"/>
        <v>16244789</v>
      </c>
      <c r="F28" s="124">
        <f t="shared" si="37"/>
        <v>26975366</v>
      </c>
      <c r="G28" s="124">
        <f t="shared" si="37"/>
        <v>21404600</v>
      </c>
      <c r="H28" s="124">
        <f t="shared" si="37"/>
        <v>3277034</v>
      </c>
      <c r="I28" s="124">
        <f t="shared" si="37"/>
        <v>4790000</v>
      </c>
      <c r="J28" s="124">
        <f t="shared" si="37"/>
        <v>0</v>
      </c>
      <c r="K28" s="124">
        <f t="shared" si="37"/>
        <v>4763750</v>
      </c>
      <c r="L28" s="124">
        <f t="shared" si="37"/>
        <v>140000</v>
      </c>
      <c r="M28" s="124">
        <f t="shared" si="37"/>
        <v>9440000</v>
      </c>
      <c r="N28" s="126">
        <f t="shared" si="37"/>
        <v>4790000</v>
      </c>
      <c r="O28" s="126">
        <f t="shared" si="37"/>
        <v>4790000</v>
      </c>
      <c r="P28" s="126">
        <f t="shared" si="37"/>
        <v>4790000</v>
      </c>
      <c r="Q28" s="49">
        <v>4790000</v>
      </c>
      <c r="R28" s="49">
        <v>4790000</v>
      </c>
      <c r="S28" s="49">
        <v>4790000</v>
      </c>
      <c r="T28" s="61">
        <f t="shared" si="4"/>
        <v>4790000</v>
      </c>
      <c r="U28" s="61">
        <f t="shared" si="4"/>
        <v>4719032</v>
      </c>
      <c r="V28" s="61">
        <f t="shared" si="4"/>
        <v>4790000</v>
      </c>
      <c r="W28" s="61">
        <f t="shared" si="4"/>
        <v>4790000</v>
      </c>
      <c r="X28" s="61">
        <f t="shared" ref="X28:Y28" si="50">X87</f>
        <v>4790000</v>
      </c>
      <c r="Y28" s="61">
        <f t="shared" si="50"/>
        <v>4790000</v>
      </c>
      <c r="Z28" s="61">
        <f t="shared" ref="Z28" si="51">Z87</f>
        <v>4790000</v>
      </c>
      <c r="AA28" s="98"/>
    </row>
    <row r="29" spans="1:27">
      <c r="A29" s="65" t="s">
        <v>120</v>
      </c>
      <c r="B29" s="124">
        <f t="shared" si="37"/>
        <v>0</v>
      </c>
      <c r="C29" s="125">
        <v>8676578</v>
      </c>
      <c r="D29" s="125">
        <v>17353696</v>
      </c>
      <c r="E29" s="124">
        <f t="shared" si="37"/>
        <v>9345999</v>
      </c>
      <c r="F29" s="124">
        <f t="shared" si="37"/>
        <v>9818163</v>
      </c>
      <c r="G29" s="124">
        <f t="shared" si="37"/>
        <v>9580266</v>
      </c>
      <c r="H29" s="124">
        <f t="shared" si="37"/>
        <v>59</v>
      </c>
      <c r="I29" s="124">
        <f t="shared" si="37"/>
        <v>9838241</v>
      </c>
      <c r="J29" s="124">
        <f t="shared" si="37"/>
        <v>9762014</v>
      </c>
      <c r="K29" s="124">
        <f t="shared" si="37"/>
        <v>9001204</v>
      </c>
      <c r="L29" s="124">
        <f t="shared" si="37"/>
        <v>9580325</v>
      </c>
      <c r="M29" s="124">
        <f t="shared" si="37"/>
        <v>9321860</v>
      </c>
      <c r="N29" s="126">
        <f t="shared" si="37"/>
        <v>9235912</v>
      </c>
      <c r="O29" s="126">
        <f t="shared" si="37"/>
        <v>9580325</v>
      </c>
      <c r="P29" s="126">
        <f t="shared" si="37"/>
        <v>9274483</v>
      </c>
      <c r="Q29" s="49">
        <v>8676758</v>
      </c>
      <c r="R29" s="49">
        <v>8676758</v>
      </c>
      <c r="S29" s="49">
        <v>8676758</v>
      </c>
      <c r="T29" s="61">
        <f t="shared" si="4"/>
        <v>8676758</v>
      </c>
      <c r="U29" s="61">
        <f t="shared" si="4"/>
        <v>8676757</v>
      </c>
      <c r="V29" s="61">
        <f t="shared" si="4"/>
        <v>0</v>
      </c>
      <c r="W29" s="61">
        <f t="shared" si="4"/>
        <v>8648125</v>
      </c>
      <c r="X29" s="61">
        <f t="shared" ref="X29:Y29" si="52">X88</f>
        <v>0</v>
      </c>
      <c r="Y29" s="61">
        <f t="shared" si="52"/>
        <v>0</v>
      </c>
      <c r="Z29" s="61">
        <f t="shared" ref="Z29" si="53">Z88</f>
        <v>0</v>
      </c>
      <c r="AA29" s="98"/>
    </row>
    <row r="30" spans="1:27">
      <c r="A30" s="65" t="s">
        <v>122</v>
      </c>
      <c r="B30" s="124">
        <f t="shared" si="37"/>
        <v>0</v>
      </c>
      <c r="C30" s="125">
        <v>21705174</v>
      </c>
      <c r="D30" s="125">
        <v>21705174</v>
      </c>
      <c r="E30" s="124">
        <f t="shared" si="37"/>
        <v>21705174</v>
      </c>
      <c r="F30" s="124">
        <f t="shared" si="37"/>
        <v>9224699</v>
      </c>
      <c r="G30" s="124">
        <f t="shared" si="37"/>
        <v>21705174</v>
      </c>
      <c r="H30" s="124">
        <f t="shared" si="37"/>
        <v>21705174</v>
      </c>
      <c r="I30" s="124">
        <f t="shared" si="37"/>
        <v>21705174</v>
      </c>
      <c r="J30" s="124">
        <f t="shared" si="37"/>
        <v>21705174</v>
      </c>
      <c r="K30" s="124">
        <f t="shared" si="37"/>
        <v>21705174</v>
      </c>
      <c r="L30" s="124">
        <f t="shared" si="37"/>
        <v>21705174</v>
      </c>
      <c r="M30" s="124">
        <f t="shared" si="37"/>
        <v>21705174</v>
      </c>
      <c r="N30" s="126">
        <f t="shared" si="37"/>
        <v>21705174</v>
      </c>
      <c r="O30" s="126">
        <f t="shared" si="37"/>
        <v>21705174</v>
      </c>
      <c r="P30" s="126">
        <f t="shared" si="37"/>
        <v>21701176</v>
      </c>
      <c r="Q30" s="49">
        <v>21701176</v>
      </c>
      <c r="R30" s="49">
        <v>21701176</v>
      </c>
      <c r="S30" s="49">
        <v>21701176</v>
      </c>
      <c r="T30" s="61">
        <f t="shared" si="4"/>
        <v>21701176</v>
      </c>
      <c r="U30" s="61">
        <f t="shared" si="4"/>
        <v>21701176</v>
      </c>
      <c r="V30" s="61">
        <f t="shared" si="4"/>
        <v>21633546</v>
      </c>
      <c r="W30" s="61">
        <f t="shared" si="4"/>
        <v>16315900</v>
      </c>
      <c r="X30" s="61">
        <f t="shared" ref="X30:Y30" si="54">X89</f>
        <v>21633547</v>
      </c>
      <c r="Y30" s="61">
        <f t="shared" si="54"/>
        <v>21633547</v>
      </c>
      <c r="Z30" s="61">
        <f t="shared" ref="Z30" si="55">Z89</f>
        <v>21633547</v>
      </c>
      <c r="AA30" s="98"/>
    </row>
    <row r="31" spans="1:27">
      <c r="A31" s="65" t="s">
        <v>124</v>
      </c>
      <c r="B31" s="124">
        <f t="shared" si="37"/>
        <v>0</v>
      </c>
      <c r="C31" s="125">
        <v>0</v>
      </c>
      <c r="D31" s="125">
        <v>3624065</v>
      </c>
      <c r="E31" s="124">
        <f t="shared" si="37"/>
        <v>4250000</v>
      </c>
      <c r="F31" s="124">
        <f t="shared" si="37"/>
        <v>4250000</v>
      </c>
      <c r="G31" s="124">
        <f t="shared" si="37"/>
        <v>4250000</v>
      </c>
      <c r="H31" s="124">
        <f t="shared" si="37"/>
        <v>3860602</v>
      </c>
      <c r="I31" s="124">
        <f t="shared" si="37"/>
        <v>1998226</v>
      </c>
      <c r="J31" s="124">
        <f t="shared" si="37"/>
        <v>1768467</v>
      </c>
      <c r="K31" s="124">
        <f t="shared" si="37"/>
        <v>1998226</v>
      </c>
      <c r="L31" s="124">
        <f t="shared" si="37"/>
        <v>1998226</v>
      </c>
      <c r="M31" s="124">
        <f t="shared" si="37"/>
        <v>1998226</v>
      </c>
      <c r="N31" s="126">
        <f t="shared" si="37"/>
        <v>1998226</v>
      </c>
      <c r="O31" s="126">
        <f t="shared" si="37"/>
        <v>1998226</v>
      </c>
      <c r="P31" s="126">
        <f t="shared" si="37"/>
        <v>1998226</v>
      </c>
      <c r="Q31" s="49">
        <v>2354101</v>
      </c>
      <c r="R31" s="49">
        <v>2354101</v>
      </c>
      <c r="S31" s="49">
        <v>2575839</v>
      </c>
      <c r="T31" s="61">
        <f t="shared" si="4"/>
        <v>2575839</v>
      </c>
      <c r="U31" s="61">
        <f t="shared" si="4"/>
        <v>2575839</v>
      </c>
      <c r="V31" s="61">
        <f t="shared" si="4"/>
        <v>2635839</v>
      </c>
      <c r="W31" s="61">
        <f t="shared" si="4"/>
        <v>2976239</v>
      </c>
      <c r="X31" s="61">
        <f t="shared" ref="X31:Y31" si="56">X90</f>
        <v>2976239</v>
      </c>
      <c r="Y31" s="61">
        <f t="shared" si="56"/>
        <v>1998226</v>
      </c>
      <c r="Z31" s="61">
        <f t="shared" ref="Z31" si="57">Z90</f>
        <v>1976440</v>
      </c>
      <c r="AA31" s="98"/>
    </row>
    <row r="32" spans="1:27">
      <c r="A32" s="65" t="s">
        <v>126</v>
      </c>
      <c r="B32" s="124">
        <f t="shared" si="37"/>
        <v>0</v>
      </c>
      <c r="C32" s="125">
        <v>0</v>
      </c>
      <c r="D32" s="125">
        <v>0</v>
      </c>
      <c r="E32" s="124">
        <f t="shared" si="37"/>
        <v>0</v>
      </c>
      <c r="F32" s="124">
        <f t="shared" si="37"/>
        <v>0</v>
      </c>
      <c r="G32" s="124">
        <f t="shared" si="37"/>
        <v>4400000</v>
      </c>
      <c r="H32" s="124">
        <f t="shared" si="37"/>
        <v>0</v>
      </c>
      <c r="I32" s="124">
        <f t="shared" si="37"/>
        <v>0</v>
      </c>
      <c r="J32" s="124">
        <f t="shared" si="37"/>
        <v>0</v>
      </c>
      <c r="K32" s="124">
        <f t="shared" si="37"/>
        <v>0</v>
      </c>
      <c r="L32" s="124">
        <f t="shared" si="37"/>
        <v>0</v>
      </c>
      <c r="M32" s="124">
        <f t="shared" si="37"/>
        <v>0</v>
      </c>
      <c r="N32" s="126">
        <f t="shared" si="37"/>
        <v>0</v>
      </c>
      <c r="O32" s="126">
        <f t="shared" si="37"/>
        <v>0</v>
      </c>
      <c r="P32" s="126">
        <f t="shared" si="37"/>
        <v>0</v>
      </c>
      <c r="Q32" s="49">
        <v>0</v>
      </c>
      <c r="R32" s="49">
        <v>0</v>
      </c>
      <c r="S32" s="49">
        <v>0</v>
      </c>
      <c r="T32" s="61">
        <f t="shared" si="4"/>
        <v>0</v>
      </c>
      <c r="U32" s="61">
        <f t="shared" si="4"/>
        <v>0</v>
      </c>
      <c r="V32" s="61">
        <f t="shared" si="4"/>
        <v>0</v>
      </c>
      <c r="W32" s="61">
        <f t="shared" si="4"/>
        <v>428383</v>
      </c>
      <c r="X32" s="61">
        <f t="shared" ref="X32:Y32" si="58">X91</f>
        <v>428383</v>
      </c>
      <c r="Y32" s="61">
        <f t="shared" si="58"/>
        <v>2578383</v>
      </c>
      <c r="Z32" s="61">
        <f t="shared" ref="Z32" si="59">Z91</f>
        <v>428383</v>
      </c>
      <c r="AA32" s="98"/>
    </row>
    <row r="33" spans="1:27">
      <c r="A33" s="65" t="s">
        <v>127</v>
      </c>
      <c r="B33" s="124">
        <f t="shared" si="37"/>
        <v>0</v>
      </c>
      <c r="C33" s="125">
        <v>0</v>
      </c>
      <c r="D33" s="125">
        <v>1189967</v>
      </c>
      <c r="E33" s="124">
        <f t="shared" si="37"/>
        <v>1798587</v>
      </c>
      <c r="F33" s="124">
        <f t="shared" si="37"/>
        <v>1140783</v>
      </c>
      <c r="G33" s="124">
        <f t="shared" si="37"/>
        <v>1279907</v>
      </c>
      <c r="H33" s="124">
        <f t="shared" si="37"/>
        <v>932868</v>
      </c>
      <c r="I33" s="124">
        <f t="shared" si="37"/>
        <v>654534</v>
      </c>
      <c r="J33" s="124">
        <f t="shared" si="37"/>
        <v>1249457</v>
      </c>
      <c r="K33" s="124">
        <f t="shared" si="37"/>
        <v>827875</v>
      </c>
      <c r="L33" s="124">
        <f t="shared" si="37"/>
        <v>1075161</v>
      </c>
      <c r="M33" s="124">
        <f t="shared" si="37"/>
        <v>2604454</v>
      </c>
      <c r="N33" s="126">
        <f t="shared" si="37"/>
        <v>1924690</v>
      </c>
      <c r="O33" s="126">
        <f t="shared" si="37"/>
        <v>754063</v>
      </c>
      <c r="P33" s="126">
        <f t="shared" si="37"/>
        <v>754063</v>
      </c>
      <c r="Q33" s="49">
        <v>0</v>
      </c>
      <c r="R33" s="49">
        <v>0</v>
      </c>
      <c r="S33" s="49">
        <v>0</v>
      </c>
      <c r="T33" s="61">
        <f t="shared" si="4"/>
        <v>0</v>
      </c>
      <c r="U33" s="61">
        <f t="shared" si="4"/>
        <v>0</v>
      </c>
      <c r="V33" s="61">
        <f t="shared" si="4"/>
        <v>0</v>
      </c>
      <c r="W33" s="61">
        <f t="shared" si="4"/>
        <v>0</v>
      </c>
      <c r="X33" s="61">
        <f t="shared" ref="X33:Y33" si="60">X92</f>
        <v>0</v>
      </c>
      <c r="Y33" s="61">
        <f t="shared" si="60"/>
        <v>0</v>
      </c>
      <c r="Z33" s="61">
        <f t="shared" ref="Z33" si="61">Z92</f>
        <v>0</v>
      </c>
      <c r="AA33" s="98"/>
    </row>
    <row r="34" spans="1:27">
      <c r="A34" s="65" t="s">
        <v>128</v>
      </c>
      <c r="B34" s="124">
        <f t="shared" si="37"/>
        <v>0</v>
      </c>
      <c r="C34" s="125">
        <v>0</v>
      </c>
      <c r="D34" s="125">
        <v>0</v>
      </c>
      <c r="E34" s="124">
        <f t="shared" si="37"/>
        <v>0</v>
      </c>
      <c r="F34" s="124">
        <f t="shared" si="37"/>
        <v>0</v>
      </c>
      <c r="G34" s="124">
        <f t="shared" si="37"/>
        <v>0</v>
      </c>
      <c r="H34" s="124">
        <f t="shared" si="37"/>
        <v>2931389</v>
      </c>
      <c r="I34" s="124">
        <f t="shared" si="37"/>
        <v>0</v>
      </c>
      <c r="J34" s="124">
        <f t="shared" si="37"/>
        <v>3852126</v>
      </c>
      <c r="K34" s="124">
        <f t="shared" si="37"/>
        <v>1147874</v>
      </c>
      <c r="L34" s="124">
        <f t="shared" si="37"/>
        <v>3000000</v>
      </c>
      <c r="M34" s="124">
        <f t="shared" si="37"/>
        <v>2644753</v>
      </c>
      <c r="N34" s="126">
        <f t="shared" si="37"/>
        <v>2000000</v>
      </c>
      <c r="O34" s="126">
        <f t="shared" si="37"/>
        <v>390666</v>
      </c>
      <c r="P34" s="126">
        <f t="shared" si="37"/>
        <v>936937</v>
      </c>
      <c r="Q34" s="49">
        <v>936937</v>
      </c>
      <c r="R34" s="49">
        <v>936937</v>
      </c>
      <c r="S34" s="49">
        <v>-2027712</v>
      </c>
      <c r="T34" s="61">
        <f t="shared" si="4"/>
        <v>936937</v>
      </c>
      <c r="U34" s="61">
        <f t="shared" si="4"/>
        <v>936937</v>
      </c>
      <c r="V34" s="61">
        <f t="shared" si="4"/>
        <v>877935</v>
      </c>
      <c r="W34" s="61">
        <f t="shared" si="4"/>
        <v>877935</v>
      </c>
      <c r="X34" s="61">
        <f t="shared" ref="X34:Y34" si="62">X93</f>
        <v>936937</v>
      </c>
      <c r="Y34" s="61">
        <f t="shared" si="62"/>
        <v>936937</v>
      </c>
      <c r="Z34" s="61">
        <f t="shared" ref="Z34" si="63">Z93</f>
        <v>660764.38</v>
      </c>
      <c r="AA34" s="98"/>
    </row>
    <row r="35" spans="1:27">
      <c r="A35" s="65" t="s">
        <v>130</v>
      </c>
      <c r="B35" s="124">
        <f t="shared" si="37"/>
        <v>30221382</v>
      </c>
      <c r="C35" s="125">
        <v>40403482</v>
      </c>
      <c r="D35" s="125">
        <v>40403482</v>
      </c>
      <c r="E35" s="124">
        <f t="shared" si="37"/>
        <v>40397994</v>
      </c>
      <c r="F35" s="124">
        <f t="shared" si="37"/>
        <v>40403482</v>
      </c>
      <c r="G35" s="124">
        <f t="shared" si="37"/>
        <v>40403000</v>
      </c>
      <c r="H35" s="124">
        <f t="shared" si="37"/>
        <v>15341351</v>
      </c>
      <c r="I35" s="124">
        <f t="shared" si="37"/>
        <v>15177540</v>
      </c>
      <c r="J35" s="124">
        <f t="shared" si="37"/>
        <v>15351254</v>
      </c>
      <c r="K35" s="124">
        <f t="shared" si="37"/>
        <v>15630000</v>
      </c>
      <c r="L35" s="124">
        <f t="shared" si="37"/>
        <v>15630000</v>
      </c>
      <c r="M35" s="124">
        <f t="shared" si="37"/>
        <v>15682000</v>
      </c>
      <c r="N35" s="126">
        <f t="shared" si="37"/>
        <v>16938000</v>
      </c>
      <c r="O35" s="126">
        <f t="shared" si="37"/>
        <v>16938000</v>
      </c>
      <c r="P35" s="126">
        <f t="shared" si="37"/>
        <v>16938000</v>
      </c>
      <c r="Q35" s="49">
        <v>12703500</v>
      </c>
      <c r="R35" s="49">
        <v>21172500</v>
      </c>
      <c r="S35" s="49">
        <v>16938000</v>
      </c>
      <c r="T35" s="61">
        <f t="shared" si="4"/>
        <v>16938000</v>
      </c>
      <c r="U35" s="61">
        <f t="shared" si="4"/>
        <v>16938000</v>
      </c>
      <c r="V35" s="61">
        <f t="shared" si="4"/>
        <v>14439012</v>
      </c>
      <c r="W35" s="61">
        <f t="shared" si="4"/>
        <v>13107067</v>
      </c>
      <c r="X35" s="61">
        <f t="shared" ref="X35:Y35" si="64">X94</f>
        <v>9377000</v>
      </c>
      <c r="Y35" s="61">
        <f t="shared" si="64"/>
        <v>9377000</v>
      </c>
      <c r="Z35" s="61">
        <f t="shared" ref="Z35" si="65">Z94</f>
        <v>9377000</v>
      </c>
      <c r="AA35" s="98"/>
    </row>
    <row r="36" spans="1:27">
      <c r="A36" s="65" t="s">
        <v>131</v>
      </c>
      <c r="B36" s="124">
        <f t="shared" si="37"/>
        <v>0</v>
      </c>
      <c r="C36" s="125">
        <v>0</v>
      </c>
      <c r="D36" s="125">
        <v>0</v>
      </c>
      <c r="E36" s="124">
        <f t="shared" si="37"/>
        <v>0</v>
      </c>
      <c r="F36" s="124">
        <f t="shared" si="37"/>
        <v>0</v>
      </c>
      <c r="G36" s="124">
        <f t="shared" si="37"/>
        <v>2000000</v>
      </c>
      <c r="H36" s="124">
        <f t="shared" si="37"/>
        <v>2000000</v>
      </c>
      <c r="I36" s="124">
        <f t="shared" si="37"/>
        <v>2000000</v>
      </c>
      <c r="J36" s="124">
        <f t="shared" si="37"/>
        <v>2000000</v>
      </c>
      <c r="K36" s="124">
        <f t="shared" si="37"/>
        <v>0</v>
      </c>
      <c r="L36" s="124">
        <f t="shared" si="37"/>
        <v>0</v>
      </c>
      <c r="M36" s="124">
        <f t="shared" si="37"/>
        <v>0</v>
      </c>
      <c r="N36" s="126">
        <f t="shared" si="37"/>
        <v>0</v>
      </c>
      <c r="O36" s="126">
        <f t="shared" si="37"/>
        <v>0</v>
      </c>
      <c r="P36" s="126">
        <f t="shared" si="37"/>
        <v>0</v>
      </c>
      <c r="Q36" s="49">
        <v>0</v>
      </c>
      <c r="R36" s="49">
        <v>0</v>
      </c>
      <c r="S36" s="49">
        <v>0</v>
      </c>
      <c r="T36" s="61">
        <f t="shared" si="4"/>
        <v>0</v>
      </c>
      <c r="U36" s="61">
        <f t="shared" si="4"/>
        <v>0</v>
      </c>
      <c r="V36" s="61">
        <f t="shared" si="4"/>
        <v>0</v>
      </c>
      <c r="W36" s="61">
        <f t="shared" si="4"/>
        <v>0</v>
      </c>
      <c r="X36" s="61">
        <f t="shared" ref="X36:Y36" si="66">X95</f>
        <v>0</v>
      </c>
      <c r="Y36" s="61">
        <f t="shared" si="66"/>
        <v>0</v>
      </c>
      <c r="Z36" s="61">
        <f t="shared" ref="Z36" si="67">Z95</f>
        <v>0</v>
      </c>
      <c r="AA36" s="98"/>
    </row>
    <row r="37" spans="1:27">
      <c r="A37" s="65" t="s">
        <v>132</v>
      </c>
      <c r="B37" s="124">
        <f t="shared" si="37"/>
        <v>168400000</v>
      </c>
      <c r="C37" s="125">
        <v>221000000</v>
      </c>
      <c r="D37" s="125">
        <v>244000000</v>
      </c>
      <c r="E37" s="124">
        <f t="shared" si="37"/>
        <v>244000000</v>
      </c>
      <c r="F37" s="124">
        <f t="shared" si="37"/>
        <v>244000000</v>
      </c>
      <c r="G37" s="124">
        <f t="shared" si="37"/>
        <v>244000000</v>
      </c>
      <c r="H37" s="124">
        <f t="shared" si="37"/>
        <v>244000000</v>
      </c>
      <c r="I37" s="124">
        <f t="shared" si="37"/>
        <v>122000000</v>
      </c>
      <c r="J37" s="124">
        <f t="shared" si="37"/>
        <v>119838433</v>
      </c>
      <c r="K37" s="124">
        <f t="shared" si="37"/>
        <v>123503788</v>
      </c>
      <c r="L37" s="124">
        <f t="shared" si="37"/>
        <v>125765830</v>
      </c>
      <c r="M37" s="124">
        <f t="shared" si="37"/>
        <v>125639424</v>
      </c>
      <c r="N37" s="126">
        <f t="shared" si="37"/>
        <v>200755328</v>
      </c>
      <c r="O37" s="126">
        <f t="shared" si="37"/>
        <v>167245286</v>
      </c>
      <c r="P37" s="126">
        <f t="shared" si="37"/>
        <v>192797333</v>
      </c>
      <c r="Q37" s="49">
        <v>190479111</v>
      </c>
      <c r="R37" s="49">
        <v>191552283</v>
      </c>
      <c r="S37" s="49">
        <v>181097334</v>
      </c>
      <c r="T37" s="61">
        <f t="shared" si="4"/>
        <v>181119543</v>
      </c>
      <c r="U37" s="61">
        <f t="shared" si="4"/>
        <v>180466610</v>
      </c>
      <c r="V37" s="61">
        <f t="shared" si="4"/>
        <v>180786939</v>
      </c>
      <c r="W37" s="61">
        <f t="shared" si="4"/>
        <v>178913966</v>
      </c>
      <c r="X37" s="61">
        <f t="shared" ref="X37:Y37" si="68">X96</f>
        <v>179014682</v>
      </c>
      <c r="Y37" s="61">
        <f t="shared" si="68"/>
        <v>197282050</v>
      </c>
      <c r="Z37" s="61">
        <f t="shared" ref="Z37" si="69">Z96</f>
        <v>204001398</v>
      </c>
      <c r="AA37" s="98"/>
    </row>
    <row r="38" spans="1:27">
      <c r="A38" s="65" t="s">
        <v>75</v>
      </c>
      <c r="B38" s="124">
        <f t="shared" ref="B38:P53" si="70">SUM(B97,B156)</f>
        <v>0</v>
      </c>
      <c r="C38" s="125">
        <v>970581</v>
      </c>
      <c r="D38" s="125">
        <v>7759313</v>
      </c>
      <c r="E38" s="124">
        <f t="shared" si="70"/>
        <v>23020332</v>
      </c>
      <c r="F38" s="124">
        <f t="shared" si="70"/>
        <v>6220801</v>
      </c>
      <c r="G38" s="124">
        <f t="shared" si="70"/>
        <v>6542135</v>
      </c>
      <c r="H38" s="124">
        <f t="shared" si="70"/>
        <v>4544769</v>
      </c>
      <c r="I38" s="124">
        <f t="shared" si="70"/>
        <v>6443497</v>
      </c>
      <c r="J38" s="124">
        <f t="shared" si="70"/>
        <v>5625602</v>
      </c>
      <c r="K38" s="124">
        <f t="shared" si="70"/>
        <v>4507418</v>
      </c>
      <c r="L38" s="124">
        <f t="shared" si="70"/>
        <v>12485180</v>
      </c>
      <c r="M38" s="124">
        <f t="shared" si="70"/>
        <v>16944657</v>
      </c>
      <c r="N38" s="126">
        <f t="shared" si="70"/>
        <v>14838807</v>
      </c>
      <c r="O38" s="126">
        <f t="shared" si="70"/>
        <v>9798534</v>
      </c>
      <c r="P38" s="126">
        <f t="shared" si="70"/>
        <v>10311313</v>
      </c>
      <c r="Q38" s="49">
        <v>13002987</v>
      </c>
      <c r="R38" s="49">
        <v>10075595</v>
      </c>
      <c r="S38" s="49">
        <v>9828259</v>
      </c>
      <c r="T38" s="61">
        <f t="shared" si="4"/>
        <v>12239700</v>
      </c>
      <c r="U38" s="61">
        <f t="shared" si="4"/>
        <v>5727105</v>
      </c>
      <c r="V38" s="61">
        <f t="shared" si="4"/>
        <v>13694772</v>
      </c>
      <c r="W38" s="61">
        <f t="shared" si="4"/>
        <v>12838994</v>
      </c>
      <c r="X38" s="61">
        <f t="shared" ref="X38:Y38" si="71">X97</f>
        <v>24036726</v>
      </c>
      <c r="Y38" s="61">
        <f t="shared" si="71"/>
        <v>18796830</v>
      </c>
      <c r="Z38" s="61">
        <f t="shared" ref="Z38" si="72">Z97</f>
        <v>24897882</v>
      </c>
      <c r="AA38" s="98"/>
    </row>
    <row r="39" spans="1:27">
      <c r="A39" s="65" t="s">
        <v>133</v>
      </c>
      <c r="B39" s="124">
        <f t="shared" si="70"/>
        <v>0</v>
      </c>
      <c r="C39" s="125">
        <v>0</v>
      </c>
      <c r="D39" s="125">
        <v>0</v>
      </c>
      <c r="E39" s="124">
        <f t="shared" si="70"/>
        <v>0</v>
      </c>
      <c r="F39" s="124">
        <f t="shared" si="70"/>
        <v>0</v>
      </c>
      <c r="G39" s="124">
        <f t="shared" si="70"/>
        <v>0</v>
      </c>
      <c r="H39" s="124">
        <f t="shared" si="70"/>
        <v>0</v>
      </c>
      <c r="I39" s="124">
        <f t="shared" si="70"/>
        <v>0</v>
      </c>
      <c r="J39" s="124">
        <f t="shared" si="70"/>
        <v>0</v>
      </c>
      <c r="K39" s="124">
        <f t="shared" si="70"/>
        <v>0</v>
      </c>
      <c r="L39" s="124">
        <f t="shared" si="70"/>
        <v>0</v>
      </c>
      <c r="M39" s="124">
        <f t="shared" si="70"/>
        <v>0</v>
      </c>
      <c r="N39" s="126">
        <f t="shared" si="70"/>
        <v>0</v>
      </c>
      <c r="O39" s="126">
        <f t="shared" si="70"/>
        <v>0</v>
      </c>
      <c r="P39" s="126">
        <f t="shared" si="70"/>
        <v>0</v>
      </c>
      <c r="Q39" s="49">
        <v>0</v>
      </c>
      <c r="R39" s="49">
        <v>0</v>
      </c>
      <c r="S39" s="49">
        <v>0</v>
      </c>
      <c r="T39" s="61">
        <f t="shared" si="4"/>
        <v>0</v>
      </c>
      <c r="U39" s="61">
        <f t="shared" si="4"/>
        <v>0</v>
      </c>
      <c r="V39" s="61">
        <f t="shared" si="4"/>
        <v>0</v>
      </c>
      <c r="W39" s="61">
        <f t="shared" si="4"/>
        <v>0</v>
      </c>
      <c r="X39" s="61">
        <f t="shared" ref="X39:Y39" si="73">X98</f>
        <v>0</v>
      </c>
      <c r="Y39" s="61">
        <f t="shared" si="73"/>
        <v>0</v>
      </c>
      <c r="Z39" s="61">
        <f t="shared" ref="Z39" si="74">Z98</f>
        <v>0</v>
      </c>
      <c r="AA39" s="98"/>
    </row>
    <row r="40" spans="1:27">
      <c r="A40" s="65" t="s">
        <v>134</v>
      </c>
      <c r="B40" s="124">
        <f t="shared" si="70"/>
        <v>0</v>
      </c>
      <c r="C40" s="125">
        <v>72796826</v>
      </c>
      <c r="D40" s="125">
        <v>145593652</v>
      </c>
      <c r="E40" s="124">
        <f t="shared" si="70"/>
        <v>72796826</v>
      </c>
      <c r="F40" s="124">
        <f t="shared" si="70"/>
        <v>72796826</v>
      </c>
      <c r="G40" s="124">
        <f t="shared" si="70"/>
        <v>72796826</v>
      </c>
      <c r="H40" s="124">
        <f t="shared" si="70"/>
        <v>74935420</v>
      </c>
      <c r="I40" s="124">
        <f t="shared" si="70"/>
        <v>75608192</v>
      </c>
      <c r="J40" s="124">
        <f t="shared" si="70"/>
        <v>74264659</v>
      </c>
      <c r="K40" s="124">
        <f t="shared" si="70"/>
        <v>72796826</v>
      </c>
      <c r="L40" s="124">
        <f t="shared" si="70"/>
        <v>60707841</v>
      </c>
      <c r="M40" s="124">
        <f t="shared" si="70"/>
        <v>57167392</v>
      </c>
      <c r="N40" s="126">
        <f t="shared" si="70"/>
        <v>54597620</v>
      </c>
      <c r="O40" s="126">
        <f t="shared" si="70"/>
        <v>90996032</v>
      </c>
      <c r="P40" s="126">
        <f t="shared" si="70"/>
        <v>43260642</v>
      </c>
      <c r="Q40" s="49">
        <v>56021758</v>
      </c>
      <c r="R40" s="49">
        <v>38533876</v>
      </c>
      <c r="S40" s="49">
        <v>72796826</v>
      </c>
      <c r="T40" s="61">
        <f t="shared" si="4"/>
        <v>60593787</v>
      </c>
      <c r="U40" s="61">
        <f t="shared" si="4"/>
        <v>60000000</v>
      </c>
      <c r="V40" s="61">
        <f t="shared" si="4"/>
        <v>64488404</v>
      </c>
      <c r="W40" s="61">
        <f t="shared" si="4"/>
        <v>64488404</v>
      </c>
      <c r="X40" s="61">
        <f t="shared" ref="X40:Y40" si="75">X99</f>
        <v>72556596</v>
      </c>
      <c r="Y40" s="61">
        <f t="shared" si="75"/>
        <v>72556596</v>
      </c>
      <c r="Z40" s="61">
        <f t="shared" ref="Z40" si="76">Z99</f>
        <v>72556596</v>
      </c>
      <c r="AA40" s="98"/>
    </row>
    <row r="41" spans="1:27">
      <c r="A41" s="65" t="s">
        <v>136</v>
      </c>
      <c r="B41" s="124">
        <f t="shared" si="70"/>
        <v>0</v>
      </c>
      <c r="C41" s="125">
        <v>11100000</v>
      </c>
      <c r="D41" s="125">
        <v>33245166</v>
      </c>
      <c r="E41" s="124">
        <f t="shared" si="70"/>
        <v>15099935</v>
      </c>
      <c r="F41" s="124">
        <f t="shared" si="70"/>
        <v>15165142</v>
      </c>
      <c r="G41" s="124">
        <f t="shared" si="70"/>
        <v>14759423</v>
      </c>
      <c r="H41" s="124">
        <f t="shared" si="70"/>
        <v>15411035</v>
      </c>
      <c r="I41" s="124">
        <f t="shared" si="70"/>
        <v>14759423</v>
      </c>
      <c r="J41" s="124">
        <f t="shared" si="70"/>
        <v>15379697</v>
      </c>
      <c r="K41" s="124">
        <f t="shared" si="70"/>
        <v>14759423</v>
      </c>
      <c r="L41" s="124">
        <f t="shared" si="70"/>
        <v>14759423</v>
      </c>
      <c r="M41" s="124">
        <f t="shared" si="70"/>
        <v>14585963</v>
      </c>
      <c r="N41" s="126">
        <f t="shared" si="70"/>
        <v>14528144</v>
      </c>
      <c r="O41" s="126">
        <f t="shared" si="70"/>
        <v>14528144</v>
      </c>
      <c r="P41" s="126">
        <f t="shared" si="70"/>
        <v>14528144</v>
      </c>
      <c r="Q41" s="49">
        <v>14528144</v>
      </c>
      <c r="R41" s="49">
        <v>14528144</v>
      </c>
      <c r="S41" s="49">
        <v>14528144</v>
      </c>
      <c r="T41" s="61">
        <f t="shared" si="4"/>
        <v>14528144</v>
      </c>
      <c r="U41" s="61">
        <f t="shared" si="4"/>
        <v>14528144</v>
      </c>
      <c r="V41" s="61">
        <f t="shared" si="4"/>
        <v>14479300</v>
      </c>
      <c r="W41" s="61">
        <f t="shared" si="4"/>
        <v>14479300</v>
      </c>
      <c r="X41" s="61">
        <f t="shared" ref="X41:Y41" si="77">X100</f>
        <v>14479299</v>
      </c>
      <c r="Y41" s="61">
        <f t="shared" si="77"/>
        <v>13800799</v>
      </c>
      <c r="Z41" s="61">
        <f t="shared" ref="Z41" si="78">Z100</f>
        <v>13800800</v>
      </c>
      <c r="AA41" s="98"/>
    </row>
    <row r="42" spans="1:27">
      <c r="A42" s="65" t="s">
        <v>145</v>
      </c>
      <c r="B42" s="124">
        <f t="shared" si="70"/>
        <v>0</v>
      </c>
      <c r="C42" s="125">
        <v>0</v>
      </c>
      <c r="D42" s="125">
        <v>0</v>
      </c>
      <c r="E42" s="124">
        <f t="shared" si="70"/>
        <v>0</v>
      </c>
      <c r="F42" s="124">
        <f t="shared" si="70"/>
        <v>0</v>
      </c>
      <c r="G42" s="124">
        <f t="shared" si="70"/>
        <v>0</v>
      </c>
      <c r="H42" s="124">
        <f t="shared" si="70"/>
        <v>0</v>
      </c>
      <c r="I42" s="124">
        <f t="shared" si="70"/>
        <v>0</v>
      </c>
      <c r="J42" s="124">
        <f t="shared" si="70"/>
        <v>0</v>
      </c>
      <c r="K42" s="124">
        <f t="shared" si="70"/>
        <v>0</v>
      </c>
      <c r="L42" s="124">
        <f t="shared" si="70"/>
        <v>0</v>
      </c>
      <c r="M42" s="124">
        <f t="shared" si="70"/>
        <v>0</v>
      </c>
      <c r="N42" s="126">
        <f t="shared" si="70"/>
        <v>0</v>
      </c>
      <c r="O42" s="126">
        <f t="shared" si="70"/>
        <v>0</v>
      </c>
      <c r="P42" s="126">
        <f t="shared" si="70"/>
        <v>0</v>
      </c>
      <c r="Q42" s="49">
        <v>0</v>
      </c>
      <c r="R42" s="49">
        <v>0</v>
      </c>
      <c r="S42" s="49">
        <v>0</v>
      </c>
      <c r="T42" s="61">
        <f t="shared" si="4"/>
        <v>0</v>
      </c>
      <c r="U42" s="61">
        <f t="shared" si="4"/>
        <v>0</v>
      </c>
      <c r="V42" s="61">
        <f t="shared" si="4"/>
        <v>0</v>
      </c>
      <c r="W42" s="61">
        <f t="shared" si="4"/>
        <v>0</v>
      </c>
      <c r="X42" s="61">
        <f t="shared" ref="X42:Y42" si="79">X101</f>
        <v>0</v>
      </c>
      <c r="Y42" s="61">
        <f t="shared" si="79"/>
        <v>0</v>
      </c>
      <c r="Z42" s="61">
        <f t="shared" ref="Z42" si="80">Z101</f>
        <v>0</v>
      </c>
      <c r="AA42" s="98"/>
    </row>
    <row r="43" spans="1:27">
      <c r="A43" s="65" t="s">
        <v>138</v>
      </c>
      <c r="B43" s="124">
        <f t="shared" si="70"/>
        <v>0</v>
      </c>
      <c r="C43" s="125">
        <v>53003526</v>
      </c>
      <c r="D43" s="125">
        <v>0</v>
      </c>
      <c r="E43" s="124">
        <f t="shared" si="70"/>
        <v>54924000</v>
      </c>
      <c r="F43" s="124">
        <f t="shared" si="70"/>
        <v>27167000</v>
      </c>
      <c r="G43" s="124">
        <f t="shared" si="70"/>
        <v>30746000</v>
      </c>
      <c r="H43" s="124">
        <f t="shared" si="70"/>
        <v>30579000</v>
      </c>
      <c r="I43" s="124">
        <f t="shared" si="70"/>
        <v>0</v>
      </c>
      <c r="J43" s="124">
        <f t="shared" si="70"/>
        <v>29374418</v>
      </c>
      <c r="K43" s="124">
        <f t="shared" si="70"/>
        <v>15110000</v>
      </c>
      <c r="L43" s="124">
        <f t="shared" si="70"/>
        <v>31048000</v>
      </c>
      <c r="M43" s="124">
        <f t="shared" si="70"/>
        <v>35760250</v>
      </c>
      <c r="N43" s="126">
        <f t="shared" si="70"/>
        <v>23232750</v>
      </c>
      <c r="O43" s="126">
        <f t="shared" si="70"/>
        <v>38721250</v>
      </c>
      <c r="P43" s="126">
        <f t="shared" si="70"/>
        <v>30977000</v>
      </c>
      <c r="Q43" s="49">
        <v>30977000</v>
      </c>
      <c r="R43" s="49">
        <v>30977000</v>
      </c>
      <c r="S43" s="49">
        <v>30977000</v>
      </c>
      <c r="T43" s="61">
        <f t="shared" si="4"/>
        <v>23232750</v>
      </c>
      <c r="U43" s="61">
        <f t="shared" si="4"/>
        <v>30977000</v>
      </c>
      <c r="V43" s="61">
        <f t="shared" si="4"/>
        <v>30977000</v>
      </c>
      <c r="W43" s="61">
        <f t="shared" si="4"/>
        <v>30977000</v>
      </c>
      <c r="X43" s="61">
        <f t="shared" ref="X43:Y43" si="81">X102</f>
        <v>30977000</v>
      </c>
      <c r="Y43" s="61">
        <f t="shared" si="81"/>
        <v>30977000</v>
      </c>
      <c r="Z43" s="61">
        <f t="shared" ref="Z43" si="82">Z102</f>
        <v>30977000</v>
      </c>
      <c r="AA43" s="98"/>
    </row>
    <row r="44" spans="1:27">
      <c r="A44" s="65" t="s">
        <v>140</v>
      </c>
      <c r="B44" s="124">
        <f t="shared" si="70"/>
        <v>0</v>
      </c>
      <c r="C44" s="125">
        <v>0</v>
      </c>
      <c r="D44" s="125">
        <v>2188456</v>
      </c>
      <c r="E44" s="124">
        <f t="shared" si="70"/>
        <v>3614150</v>
      </c>
      <c r="F44" s="124">
        <f t="shared" si="70"/>
        <v>0</v>
      </c>
      <c r="G44" s="124">
        <f t="shared" si="70"/>
        <v>666461</v>
      </c>
      <c r="H44" s="124">
        <f t="shared" si="70"/>
        <v>0</v>
      </c>
      <c r="I44" s="124">
        <f t="shared" si="70"/>
        <v>397030</v>
      </c>
      <c r="J44" s="124">
        <f t="shared" si="70"/>
        <v>1060000</v>
      </c>
      <c r="K44" s="124">
        <f t="shared" si="70"/>
        <v>4328783</v>
      </c>
      <c r="L44" s="124">
        <f t="shared" si="70"/>
        <v>7560000</v>
      </c>
      <c r="M44" s="124">
        <f t="shared" si="70"/>
        <v>6926593</v>
      </c>
      <c r="N44" s="126">
        <f t="shared" si="70"/>
        <v>8257769</v>
      </c>
      <c r="O44" s="126">
        <f t="shared" si="70"/>
        <v>6471830</v>
      </c>
      <c r="P44" s="126">
        <f t="shared" si="70"/>
        <v>7557672</v>
      </c>
      <c r="Q44" s="49">
        <v>8760000</v>
      </c>
      <c r="R44" s="49">
        <v>9337823</v>
      </c>
      <c r="S44" s="49">
        <v>9059250</v>
      </c>
      <c r="T44" s="61">
        <f t="shared" si="4"/>
        <v>7126618</v>
      </c>
      <c r="U44" s="61">
        <f t="shared" si="4"/>
        <v>8280235</v>
      </c>
      <c r="V44" s="61">
        <f t="shared" si="4"/>
        <v>6423698</v>
      </c>
      <c r="W44" s="61">
        <f t="shared" si="4"/>
        <v>9343063</v>
      </c>
      <c r="X44" s="61">
        <f t="shared" ref="X44:Y44" si="83">X103</f>
        <v>6357244</v>
      </c>
      <c r="Y44" s="61">
        <f t="shared" si="83"/>
        <v>4334037</v>
      </c>
      <c r="Z44" s="61">
        <f t="shared" ref="Z44" si="84">Z103</f>
        <v>7560018</v>
      </c>
      <c r="AA44" s="98"/>
    </row>
    <row r="45" spans="1:27">
      <c r="A45" s="65" t="s">
        <v>142</v>
      </c>
      <c r="B45" s="124">
        <f t="shared" si="70"/>
        <v>9384681</v>
      </c>
      <c r="C45" s="125">
        <v>612101</v>
      </c>
      <c r="D45" s="125">
        <v>9996782</v>
      </c>
      <c r="E45" s="124">
        <f t="shared" si="70"/>
        <v>19381463</v>
      </c>
      <c r="F45" s="124">
        <f t="shared" si="70"/>
        <v>9996782</v>
      </c>
      <c r="G45" s="124">
        <f t="shared" si="70"/>
        <v>9996782</v>
      </c>
      <c r="H45" s="124">
        <f t="shared" si="70"/>
        <v>5262210</v>
      </c>
      <c r="I45" s="124">
        <f t="shared" si="70"/>
        <v>9996782</v>
      </c>
      <c r="J45" s="124">
        <f t="shared" si="70"/>
        <v>19993564</v>
      </c>
      <c r="K45" s="124">
        <f t="shared" si="70"/>
        <v>9996782</v>
      </c>
      <c r="L45" s="124">
        <f t="shared" si="70"/>
        <v>3219929</v>
      </c>
      <c r="M45" s="124">
        <f t="shared" si="70"/>
        <v>5000000</v>
      </c>
      <c r="N45" s="126">
        <f t="shared" si="70"/>
        <v>4000000</v>
      </c>
      <c r="O45" s="126">
        <f t="shared" si="70"/>
        <v>0</v>
      </c>
      <c r="P45" s="126">
        <f t="shared" si="70"/>
        <v>0</v>
      </c>
      <c r="Q45" s="49">
        <v>0</v>
      </c>
      <c r="R45" s="49">
        <v>0</v>
      </c>
      <c r="S45" s="49">
        <v>0</v>
      </c>
      <c r="T45" s="61">
        <f t="shared" si="4"/>
        <v>0</v>
      </c>
      <c r="U45" s="61">
        <f t="shared" si="4"/>
        <v>0</v>
      </c>
      <c r="V45" s="61">
        <f t="shared" si="4"/>
        <v>0</v>
      </c>
      <c r="W45" s="61">
        <f t="shared" si="4"/>
        <v>0</v>
      </c>
      <c r="X45" s="61">
        <f t="shared" ref="X45:Y45" si="85">X104</f>
        <v>0</v>
      </c>
      <c r="Y45" s="61">
        <f t="shared" si="85"/>
        <v>0</v>
      </c>
      <c r="Z45" s="61">
        <f t="shared" ref="Z45" si="86">Z104</f>
        <v>0</v>
      </c>
      <c r="AA45" s="98"/>
    </row>
    <row r="46" spans="1:27">
      <c r="A46" s="65" t="s">
        <v>144</v>
      </c>
      <c r="B46" s="124">
        <f t="shared" si="70"/>
        <v>0</v>
      </c>
      <c r="C46" s="125">
        <v>2131341</v>
      </c>
      <c r="D46" s="125">
        <v>3940630</v>
      </c>
      <c r="E46" s="124">
        <f t="shared" si="70"/>
        <v>2181681</v>
      </c>
      <c r="F46" s="124">
        <f t="shared" si="70"/>
        <v>2127965</v>
      </c>
      <c r="G46" s="124">
        <f t="shared" si="70"/>
        <v>2202049</v>
      </c>
      <c r="H46" s="124">
        <f t="shared" si="70"/>
        <v>2286524</v>
      </c>
      <c r="I46" s="124">
        <f t="shared" si="70"/>
        <v>2202692</v>
      </c>
      <c r="J46" s="124">
        <f t="shared" si="70"/>
        <v>2172109</v>
      </c>
      <c r="K46" s="124">
        <f t="shared" si="70"/>
        <v>2127965</v>
      </c>
      <c r="L46" s="124">
        <f t="shared" si="70"/>
        <v>2127965</v>
      </c>
      <c r="M46" s="124">
        <f t="shared" si="70"/>
        <v>2127965</v>
      </c>
      <c r="N46" s="126">
        <f t="shared" si="70"/>
        <v>2127965</v>
      </c>
      <c r="O46" s="126">
        <f t="shared" si="70"/>
        <v>2127965</v>
      </c>
      <c r="P46" s="126">
        <f t="shared" si="70"/>
        <v>2127965</v>
      </c>
      <c r="Q46" s="49">
        <v>2127965</v>
      </c>
      <c r="R46" s="49">
        <v>2127965</v>
      </c>
      <c r="S46" s="49">
        <v>2127965</v>
      </c>
      <c r="T46" s="61">
        <f t="shared" si="4"/>
        <v>2127965</v>
      </c>
      <c r="U46" s="61">
        <f t="shared" si="4"/>
        <v>2127965</v>
      </c>
      <c r="V46" s="61">
        <f t="shared" si="4"/>
        <v>2120740</v>
      </c>
      <c r="W46" s="61">
        <f t="shared" si="4"/>
        <v>2120740</v>
      </c>
      <c r="X46" s="61">
        <f t="shared" ref="X46:Y46" si="87">X105</f>
        <v>2120740</v>
      </c>
      <c r="Y46" s="61">
        <f t="shared" si="87"/>
        <v>2120740</v>
      </c>
      <c r="Z46" s="61">
        <f t="shared" ref="Z46" si="88">Z105</f>
        <v>2120740</v>
      </c>
      <c r="AA46" s="98"/>
    </row>
    <row r="47" spans="1:27">
      <c r="A47" s="65" t="s">
        <v>146</v>
      </c>
      <c r="B47" s="124">
        <f t="shared" si="70"/>
        <v>0</v>
      </c>
      <c r="C47" s="125">
        <v>909900</v>
      </c>
      <c r="D47" s="125">
        <v>0</v>
      </c>
      <c r="E47" s="124">
        <f t="shared" si="70"/>
        <v>0</v>
      </c>
      <c r="F47" s="124">
        <f t="shared" si="70"/>
        <v>383262</v>
      </c>
      <c r="G47" s="124">
        <f t="shared" si="70"/>
        <v>9056280</v>
      </c>
      <c r="H47" s="124">
        <f t="shared" si="70"/>
        <v>5265988</v>
      </c>
      <c r="I47" s="124">
        <f t="shared" si="70"/>
        <v>0</v>
      </c>
      <c r="J47" s="124">
        <f t="shared" si="70"/>
        <v>9054731</v>
      </c>
      <c r="K47" s="124">
        <f t="shared" si="70"/>
        <v>10300000</v>
      </c>
      <c r="L47" s="124">
        <f t="shared" si="70"/>
        <v>0</v>
      </c>
      <c r="M47" s="124">
        <f t="shared" si="70"/>
        <v>0</v>
      </c>
      <c r="N47" s="126">
        <f t="shared" si="70"/>
        <v>9000000</v>
      </c>
      <c r="O47" s="126">
        <f t="shared" si="70"/>
        <v>9000000</v>
      </c>
      <c r="P47" s="126">
        <f t="shared" si="70"/>
        <v>0</v>
      </c>
      <c r="Q47" s="49">
        <v>0</v>
      </c>
      <c r="R47" s="49">
        <v>0</v>
      </c>
      <c r="S47" s="49">
        <v>0</v>
      </c>
      <c r="T47" s="61">
        <f t="shared" si="4"/>
        <v>0</v>
      </c>
      <c r="U47" s="61">
        <f t="shared" si="4"/>
        <v>0</v>
      </c>
      <c r="V47" s="61">
        <f t="shared" si="4"/>
        <v>0</v>
      </c>
      <c r="W47" s="61">
        <f t="shared" si="4"/>
        <v>0</v>
      </c>
      <c r="X47" s="61">
        <f t="shared" ref="X47:Y47" si="89">X106</f>
        <v>0</v>
      </c>
      <c r="Y47" s="61">
        <f t="shared" si="89"/>
        <v>0</v>
      </c>
      <c r="Z47" s="61">
        <f t="shared" ref="Z47" si="90">Z106</f>
        <v>0</v>
      </c>
      <c r="AA47" s="98"/>
    </row>
    <row r="48" spans="1:27">
      <c r="A48" s="65" t="s">
        <v>148</v>
      </c>
      <c r="B48" s="124">
        <f t="shared" si="70"/>
        <v>0</v>
      </c>
      <c r="C48" s="125">
        <v>23105516</v>
      </c>
      <c r="D48" s="125">
        <v>99704863</v>
      </c>
      <c r="E48" s="124">
        <f t="shared" si="70"/>
        <v>4370667</v>
      </c>
      <c r="F48" s="124">
        <f t="shared" si="70"/>
        <v>14788048</v>
      </c>
      <c r="G48" s="124">
        <f t="shared" si="70"/>
        <v>30979264</v>
      </c>
      <c r="H48" s="124">
        <f t="shared" si="70"/>
        <v>27159154</v>
      </c>
      <c r="I48" s="124">
        <f t="shared" si="70"/>
        <v>0</v>
      </c>
      <c r="J48" s="124">
        <f t="shared" si="70"/>
        <v>61057349</v>
      </c>
      <c r="K48" s="124">
        <f t="shared" si="70"/>
        <v>31235772</v>
      </c>
      <c r="L48" s="124">
        <f t="shared" si="70"/>
        <v>31235772</v>
      </c>
      <c r="M48" s="124">
        <f t="shared" si="70"/>
        <v>30735235</v>
      </c>
      <c r="N48" s="126">
        <f t="shared" si="70"/>
        <v>29777490</v>
      </c>
      <c r="O48" s="126">
        <f t="shared" si="70"/>
        <v>25661584</v>
      </c>
      <c r="P48" s="126">
        <f t="shared" si="70"/>
        <v>32408086</v>
      </c>
      <c r="Q48" s="49">
        <v>33565875</v>
      </c>
      <c r="R48" s="49">
        <v>33565875</v>
      </c>
      <c r="S48" s="49">
        <v>33566135</v>
      </c>
      <c r="T48" s="61">
        <f t="shared" si="4"/>
        <v>33573455</v>
      </c>
      <c r="U48" s="61">
        <f t="shared" si="4"/>
        <v>34561464</v>
      </c>
      <c r="V48" s="61">
        <f t="shared" si="4"/>
        <v>34964711</v>
      </c>
      <c r="W48" s="61">
        <f t="shared" si="4"/>
        <v>31267821</v>
      </c>
      <c r="X48" s="61">
        <f t="shared" ref="X48:Y48" si="91">X107</f>
        <v>31268006</v>
      </c>
      <c r="Y48" s="61">
        <f t="shared" si="91"/>
        <v>31668073</v>
      </c>
      <c r="Z48" s="61">
        <f t="shared" ref="Z48" si="92">Z107</f>
        <v>31663704</v>
      </c>
      <c r="AA48" s="98"/>
    </row>
    <row r="49" spans="1:35">
      <c r="A49" s="65" t="s">
        <v>150</v>
      </c>
      <c r="B49" s="124">
        <f t="shared" si="70"/>
        <v>0</v>
      </c>
      <c r="C49" s="125">
        <v>3116423</v>
      </c>
      <c r="D49" s="125">
        <v>4898000</v>
      </c>
      <c r="E49" s="124">
        <f t="shared" si="70"/>
        <v>5037000</v>
      </c>
      <c r="F49" s="124">
        <f t="shared" si="70"/>
        <v>4737000</v>
      </c>
      <c r="G49" s="124">
        <f t="shared" si="70"/>
        <v>5382000</v>
      </c>
      <c r="H49" s="124">
        <f t="shared" si="70"/>
        <v>12462419</v>
      </c>
      <c r="I49" s="124">
        <f t="shared" si="70"/>
        <v>1585114</v>
      </c>
      <c r="J49" s="124">
        <f t="shared" si="70"/>
        <v>3006000</v>
      </c>
      <c r="K49" s="124">
        <f t="shared" si="70"/>
        <v>5307000</v>
      </c>
      <c r="L49" s="124">
        <f t="shared" si="70"/>
        <v>3207000</v>
      </c>
      <c r="M49" s="124">
        <f t="shared" si="70"/>
        <v>7407000</v>
      </c>
      <c r="N49" s="126">
        <f t="shared" si="70"/>
        <v>7560948</v>
      </c>
      <c r="O49" s="126">
        <f t="shared" si="70"/>
        <v>7299000</v>
      </c>
      <c r="P49" s="126">
        <f t="shared" si="70"/>
        <v>2445999</v>
      </c>
      <c r="Q49" s="49">
        <v>7623137</v>
      </c>
      <c r="R49" s="49">
        <v>7560947</v>
      </c>
      <c r="S49" s="49">
        <v>6274800</v>
      </c>
      <c r="T49" s="61">
        <f t="shared" si="4"/>
        <v>7560947</v>
      </c>
      <c r="U49" s="61">
        <f t="shared" si="4"/>
        <v>7560000</v>
      </c>
      <c r="V49" s="61">
        <f t="shared" si="4"/>
        <v>7530000</v>
      </c>
      <c r="W49" s="61">
        <f t="shared" si="4"/>
        <v>7535000</v>
      </c>
      <c r="X49" s="61">
        <f t="shared" ref="X49:Y49" si="93">X108</f>
        <v>7535000</v>
      </c>
      <c r="Y49" s="61">
        <f t="shared" si="93"/>
        <v>7535000</v>
      </c>
      <c r="Z49" s="61">
        <f t="shared" ref="Z49" si="94">Z108</f>
        <v>7535000</v>
      </c>
      <c r="AA49" s="98"/>
    </row>
    <row r="50" spans="1:35">
      <c r="A50" s="65" t="s">
        <v>152</v>
      </c>
      <c r="B50" s="124">
        <f t="shared" si="70"/>
        <v>1700000</v>
      </c>
      <c r="C50" s="125">
        <v>6863119</v>
      </c>
      <c r="D50" s="125">
        <v>4735318</v>
      </c>
      <c r="E50" s="124">
        <f t="shared" si="70"/>
        <v>4735318</v>
      </c>
      <c r="F50" s="124">
        <f t="shared" si="70"/>
        <v>4735318</v>
      </c>
      <c r="G50" s="124">
        <f t="shared" si="70"/>
        <v>4735318</v>
      </c>
      <c r="H50" s="124">
        <f t="shared" si="70"/>
        <v>4735318</v>
      </c>
      <c r="I50" s="124">
        <f t="shared" si="70"/>
        <v>4735318</v>
      </c>
      <c r="J50" s="124">
        <f t="shared" si="70"/>
        <v>4735318</v>
      </c>
      <c r="K50" s="124">
        <f t="shared" si="70"/>
        <v>4735318</v>
      </c>
      <c r="L50" s="124">
        <f t="shared" si="70"/>
        <v>4735318</v>
      </c>
      <c r="M50" s="124">
        <f t="shared" si="70"/>
        <v>4735318</v>
      </c>
      <c r="N50" s="126">
        <f t="shared" si="70"/>
        <v>4735318</v>
      </c>
      <c r="O50" s="126">
        <f t="shared" si="70"/>
        <v>4735318</v>
      </c>
      <c r="P50" s="126">
        <f t="shared" si="70"/>
        <v>4735318</v>
      </c>
      <c r="Q50" s="49">
        <v>4735318</v>
      </c>
      <c r="R50" s="49">
        <v>4735318</v>
      </c>
      <c r="S50" s="49">
        <v>4735318</v>
      </c>
      <c r="T50" s="61">
        <f t="shared" si="4"/>
        <v>4735318</v>
      </c>
      <c r="U50" s="61">
        <f t="shared" si="4"/>
        <v>4735318</v>
      </c>
      <c r="V50" s="61">
        <f t="shared" si="4"/>
        <v>4719691</v>
      </c>
      <c r="W50" s="61">
        <f t="shared" si="4"/>
        <v>4719691</v>
      </c>
      <c r="X50" s="61">
        <f t="shared" ref="X50:Y50" si="95">X109</f>
        <v>4719691</v>
      </c>
      <c r="Y50" s="61">
        <f t="shared" si="95"/>
        <v>4719691</v>
      </c>
      <c r="Z50" s="61">
        <f t="shared" ref="Z50" si="96">Z109</f>
        <v>4719691</v>
      </c>
      <c r="AA50" s="98"/>
    </row>
    <row r="51" spans="1:35">
      <c r="A51" s="65" t="s">
        <v>153</v>
      </c>
      <c r="B51" s="124">
        <f t="shared" si="70"/>
        <v>11473357</v>
      </c>
      <c r="C51" s="125">
        <v>398031</v>
      </c>
      <c r="D51" s="125">
        <v>27301874</v>
      </c>
      <c r="E51" s="124">
        <f t="shared" si="70"/>
        <v>15828517</v>
      </c>
      <c r="F51" s="124">
        <f t="shared" si="70"/>
        <v>15828517</v>
      </c>
      <c r="G51" s="124">
        <f t="shared" si="70"/>
        <v>15828517</v>
      </c>
      <c r="H51" s="124">
        <f t="shared" si="70"/>
        <v>15828172</v>
      </c>
      <c r="I51" s="124">
        <f t="shared" si="70"/>
        <v>15828517</v>
      </c>
      <c r="J51" s="124">
        <f t="shared" si="70"/>
        <v>15285500</v>
      </c>
      <c r="K51" s="124">
        <f t="shared" si="70"/>
        <v>14581500</v>
      </c>
      <c r="L51" s="124">
        <f t="shared" si="70"/>
        <v>14028500</v>
      </c>
      <c r="M51" s="124">
        <f t="shared" si="70"/>
        <v>15828500</v>
      </c>
      <c r="N51" s="126">
        <f t="shared" si="70"/>
        <v>13956375</v>
      </c>
      <c r="O51" s="126">
        <f t="shared" si="70"/>
        <v>13040500</v>
      </c>
      <c r="P51" s="126">
        <f t="shared" si="70"/>
        <v>12648498</v>
      </c>
      <c r="Q51" s="49">
        <v>12724123</v>
      </c>
      <c r="R51" s="49">
        <v>13825500</v>
      </c>
      <c r="S51" s="49">
        <v>15825500</v>
      </c>
      <c r="T51" s="61">
        <f t="shared" si="4"/>
        <v>15825500</v>
      </c>
      <c r="U51" s="61">
        <f t="shared" si="4"/>
        <v>15825500</v>
      </c>
      <c r="V51" s="61">
        <f t="shared" si="4"/>
        <v>15776283</v>
      </c>
      <c r="W51" s="61">
        <f t="shared" si="4"/>
        <v>15776283</v>
      </c>
      <c r="X51" s="61">
        <f t="shared" ref="X51:Y51" si="97">X110</f>
        <v>15776283</v>
      </c>
      <c r="Y51" s="61">
        <f t="shared" si="97"/>
        <v>15776283</v>
      </c>
      <c r="Z51" s="61">
        <f t="shared" ref="Z51" si="98">Z110</f>
        <v>15776283</v>
      </c>
      <c r="AA51" s="98"/>
    </row>
    <row r="52" spans="1:35">
      <c r="A52" s="65" t="s">
        <v>154</v>
      </c>
      <c r="B52" s="124">
        <f t="shared" si="70"/>
        <v>0</v>
      </c>
      <c r="C52" s="125">
        <v>0</v>
      </c>
      <c r="D52" s="125">
        <v>0</v>
      </c>
      <c r="E52" s="124">
        <f t="shared" si="70"/>
        <v>26707762</v>
      </c>
      <c r="F52" s="124">
        <f t="shared" si="70"/>
        <v>31325000</v>
      </c>
      <c r="G52" s="124">
        <f t="shared" si="70"/>
        <v>10585000</v>
      </c>
      <c r="H52" s="124">
        <f t="shared" si="70"/>
        <v>10426130</v>
      </c>
      <c r="I52" s="124">
        <f t="shared" si="70"/>
        <v>10659333</v>
      </c>
      <c r="J52" s="124">
        <f t="shared" si="70"/>
        <v>7876568</v>
      </c>
      <c r="K52" s="124">
        <f t="shared" si="70"/>
        <v>9733928</v>
      </c>
      <c r="L52" s="124">
        <f t="shared" si="70"/>
        <v>7395919</v>
      </c>
      <c r="M52" s="124">
        <f t="shared" si="70"/>
        <v>9692081</v>
      </c>
      <c r="N52" s="126">
        <f t="shared" si="70"/>
        <v>8642000</v>
      </c>
      <c r="O52" s="126">
        <f t="shared" si="70"/>
        <v>8193000</v>
      </c>
      <c r="P52" s="126">
        <f t="shared" si="70"/>
        <v>10702000</v>
      </c>
      <c r="Q52" s="49">
        <v>7176000</v>
      </c>
      <c r="R52" s="49">
        <v>4675000</v>
      </c>
      <c r="S52" s="49">
        <v>6233000</v>
      </c>
      <c r="T52" s="61">
        <f t="shared" si="4"/>
        <v>4675000</v>
      </c>
      <c r="U52" s="61">
        <f t="shared" si="4"/>
        <v>5675000</v>
      </c>
      <c r="V52" s="61">
        <f t="shared" si="4"/>
        <v>5675000</v>
      </c>
      <c r="W52" s="61">
        <f t="shared" si="4"/>
        <v>5675000</v>
      </c>
      <c r="X52" s="61">
        <f t="shared" ref="X52:Y52" si="99">X111</f>
        <v>5675000</v>
      </c>
      <c r="Y52" s="61">
        <f t="shared" si="99"/>
        <v>5675000</v>
      </c>
      <c r="Z52" s="61">
        <f t="shared" ref="Z52" si="100">Z111</f>
        <v>5675000</v>
      </c>
      <c r="AA52" s="98"/>
    </row>
    <row r="53" spans="1:35">
      <c r="A53" s="65" t="s">
        <v>155</v>
      </c>
      <c r="B53" s="124">
        <f t="shared" si="70"/>
        <v>3562000</v>
      </c>
      <c r="C53" s="125">
        <v>7400000</v>
      </c>
      <c r="D53" s="125">
        <v>14635262</v>
      </c>
      <c r="E53" s="124">
        <f t="shared" si="70"/>
        <v>6441969</v>
      </c>
      <c r="F53" s="124">
        <f t="shared" si="70"/>
        <v>3314653</v>
      </c>
      <c r="G53" s="124">
        <f t="shared" si="70"/>
        <v>1306267</v>
      </c>
      <c r="H53" s="124">
        <f t="shared" si="70"/>
        <v>6947755</v>
      </c>
      <c r="I53" s="124">
        <f t="shared" si="70"/>
        <v>7414943</v>
      </c>
      <c r="J53" s="124">
        <f t="shared" si="70"/>
        <v>11031796</v>
      </c>
      <c r="K53" s="124">
        <f t="shared" si="70"/>
        <v>10918472</v>
      </c>
      <c r="L53" s="124">
        <f t="shared" si="70"/>
        <v>11017631</v>
      </c>
      <c r="M53" s="124">
        <f t="shared" si="70"/>
        <v>11017631</v>
      </c>
      <c r="N53" s="126">
        <f t="shared" si="70"/>
        <v>11017631</v>
      </c>
      <c r="O53" s="126">
        <f t="shared" si="70"/>
        <v>11017631</v>
      </c>
      <c r="P53" s="126">
        <f t="shared" si="70"/>
        <v>11017631</v>
      </c>
      <c r="Q53" s="49">
        <v>11017631</v>
      </c>
      <c r="R53" s="49">
        <v>11017631</v>
      </c>
      <c r="S53" s="49">
        <v>11017631</v>
      </c>
      <c r="T53" s="61">
        <f t="shared" si="4"/>
        <v>11017631</v>
      </c>
      <c r="U53" s="61">
        <f t="shared" si="4"/>
        <v>11017631</v>
      </c>
      <c r="V53" s="61">
        <f t="shared" si="4"/>
        <v>10981273</v>
      </c>
      <c r="W53" s="61">
        <f t="shared" si="4"/>
        <v>10981272</v>
      </c>
      <c r="X53" s="61">
        <f t="shared" ref="X53:Y53" si="101">X112</f>
        <v>10981273</v>
      </c>
      <c r="Y53" s="61">
        <f t="shared" si="101"/>
        <v>10981272</v>
      </c>
      <c r="Z53" s="61">
        <f t="shared" ref="Z53" si="102">Z112</f>
        <v>10981272</v>
      </c>
      <c r="AA53" s="98"/>
    </row>
    <row r="54" spans="1:35">
      <c r="A54" s="65" t="s">
        <v>157</v>
      </c>
      <c r="B54" s="124">
        <f t="shared" ref="B54:P56" si="103">SUM(B113,B172)</f>
        <v>0</v>
      </c>
      <c r="C54" s="125">
        <v>39700000</v>
      </c>
      <c r="D54" s="125">
        <v>31750000</v>
      </c>
      <c r="E54" s="124">
        <f t="shared" si="103"/>
        <v>31704759</v>
      </c>
      <c r="F54" s="124">
        <f t="shared" si="103"/>
        <v>33281448</v>
      </c>
      <c r="G54" s="124">
        <f t="shared" si="103"/>
        <v>13446338</v>
      </c>
      <c r="H54" s="124">
        <f t="shared" si="103"/>
        <v>13440834</v>
      </c>
      <c r="I54" s="124">
        <f t="shared" si="103"/>
        <v>13420499</v>
      </c>
      <c r="J54" s="124">
        <f t="shared" si="103"/>
        <v>13420500</v>
      </c>
      <c r="K54" s="124">
        <f t="shared" si="103"/>
        <v>14715200</v>
      </c>
      <c r="L54" s="124">
        <f t="shared" si="103"/>
        <v>13420500</v>
      </c>
      <c r="M54" s="124">
        <f t="shared" si="103"/>
        <v>13420500</v>
      </c>
      <c r="N54" s="126">
        <f t="shared" si="103"/>
        <v>13420500</v>
      </c>
      <c r="O54" s="126">
        <f t="shared" si="103"/>
        <v>13420500</v>
      </c>
      <c r="P54" s="126">
        <f t="shared" si="103"/>
        <v>14837318</v>
      </c>
      <c r="Q54" s="49">
        <v>15422200</v>
      </c>
      <c r="R54" s="49">
        <v>15433200</v>
      </c>
      <c r="S54" s="49">
        <v>15443200</v>
      </c>
      <c r="T54" s="61">
        <f t="shared" si="4"/>
        <v>15443200</v>
      </c>
      <c r="U54" s="61">
        <f t="shared" si="4"/>
        <v>15443200</v>
      </c>
      <c r="V54" s="61">
        <f t="shared" si="4"/>
        <v>14653500</v>
      </c>
      <c r="W54" s="61">
        <f t="shared" si="4"/>
        <v>14653500</v>
      </c>
      <c r="X54" s="61">
        <f t="shared" ref="X54:Y54" si="104">X113</f>
        <v>14653500</v>
      </c>
      <c r="Y54" s="61">
        <f t="shared" si="104"/>
        <v>14653500</v>
      </c>
      <c r="Z54" s="61">
        <f t="shared" ref="Z54" si="105">Z113</f>
        <v>14653500</v>
      </c>
      <c r="AA54" s="98"/>
    </row>
    <row r="55" spans="1:35">
      <c r="A55" s="65" t="s">
        <v>158</v>
      </c>
      <c r="B55" s="124">
        <f t="shared" si="103"/>
        <v>0</v>
      </c>
      <c r="C55" s="125">
        <v>0</v>
      </c>
      <c r="D55" s="125">
        <v>6048850</v>
      </c>
      <c r="E55" s="124">
        <f t="shared" si="103"/>
        <v>2174200</v>
      </c>
      <c r="F55" s="124">
        <f t="shared" si="103"/>
        <v>2009783</v>
      </c>
      <c r="G55" s="124">
        <f t="shared" si="103"/>
        <v>1958960</v>
      </c>
      <c r="H55" s="124">
        <f t="shared" si="103"/>
        <v>8014036</v>
      </c>
      <c r="I55" s="124">
        <f t="shared" si="103"/>
        <v>1850053</v>
      </c>
      <c r="J55" s="124">
        <f t="shared" si="103"/>
        <v>0</v>
      </c>
      <c r="K55" s="124">
        <f t="shared" si="103"/>
        <v>0</v>
      </c>
      <c r="L55" s="124">
        <f t="shared" si="103"/>
        <v>1836032</v>
      </c>
      <c r="M55" s="124">
        <f t="shared" si="103"/>
        <v>1850053</v>
      </c>
      <c r="N55" s="126">
        <f t="shared" si="103"/>
        <v>0</v>
      </c>
      <c r="O55" s="126">
        <f t="shared" si="103"/>
        <v>0</v>
      </c>
      <c r="P55" s="126">
        <f t="shared" si="103"/>
        <v>1850053</v>
      </c>
      <c r="Q55" s="49">
        <v>1850053</v>
      </c>
      <c r="R55" s="49">
        <v>1850053</v>
      </c>
      <c r="S55" s="49">
        <v>1850053</v>
      </c>
      <c r="T55" s="61">
        <f t="shared" si="4"/>
        <v>0</v>
      </c>
      <c r="U55" s="61">
        <f t="shared" si="4"/>
        <v>0</v>
      </c>
      <c r="V55" s="61">
        <f t="shared" si="4"/>
        <v>0</v>
      </c>
      <c r="W55" s="61">
        <f t="shared" si="4"/>
        <v>0</v>
      </c>
      <c r="X55" s="61">
        <f t="shared" ref="X55:Y55" si="106">X114</f>
        <v>0</v>
      </c>
      <c r="Y55" s="61">
        <f t="shared" si="106"/>
        <v>0</v>
      </c>
      <c r="Z55" s="61">
        <f t="shared" ref="Z55" si="107">Z114</f>
        <v>0</v>
      </c>
      <c r="AA55" s="98"/>
    </row>
    <row r="56" spans="1:35" s="99" customFormat="1">
      <c r="A56" s="70" t="s">
        <v>159</v>
      </c>
      <c r="B56" s="124">
        <f t="shared" si="103"/>
        <v>357599725</v>
      </c>
      <c r="C56" s="125">
        <f>SUM(C5:C55)</f>
        <v>1118203453</v>
      </c>
      <c r="D56" s="125">
        <f>SUM(D5:D55)</f>
        <v>1317950149</v>
      </c>
      <c r="E56" s="124">
        <f t="shared" si="103"/>
        <v>1096283464</v>
      </c>
      <c r="F56" s="124">
        <f t="shared" si="103"/>
        <v>933654437</v>
      </c>
      <c r="G56" s="124">
        <f t="shared" si="103"/>
        <v>1031375598</v>
      </c>
      <c r="H56" s="124">
        <f t="shared" si="103"/>
        <v>926728189</v>
      </c>
      <c r="I56" s="124">
        <f t="shared" si="103"/>
        <v>775012452</v>
      </c>
      <c r="J56" s="124">
        <f t="shared" si="103"/>
        <v>922416116</v>
      </c>
      <c r="K56" s="124">
        <f t="shared" si="103"/>
        <v>974038036</v>
      </c>
      <c r="L56" s="124">
        <f t="shared" si="103"/>
        <v>1152683782</v>
      </c>
      <c r="M56" s="124">
        <f t="shared" si="103"/>
        <v>1181211959</v>
      </c>
      <c r="N56" s="126">
        <f t="shared" si="103"/>
        <v>1212271057</v>
      </c>
      <c r="O56" s="126">
        <f t="shared" si="103"/>
        <v>1219931917</v>
      </c>
      <c r="P56" s="126">
        <f t="shared" si="103"/>
        <v>1135445928</v>
      </c>
      <c r="Q56" s="49">
        <v>1132658499</v>
      </c>
      <c r="R56" s="49">
        <v>1134838715</v>
      </c>
      <c r="S56" s="49">
        <v>1155909378</v>
      </c>
      <c r="T56" s="61">
        <f t="shared" si="4"/>
        <v>1125205136</v>
      </c>
      <c r="U56" s="61">
        <f t="shared" si="4"/>
        <v>1143016120</v>
      </c>
      <c r="V56" s="61">
        <f t="shared" si="4"/>
        <v>1137025437</v>
      </c>
      <c r="W56" s="61">
        <f t="shared" si="4"/>
        <v>1118840002</v>
      </c>
      <c r="X56" s="61">
        <f t="shared" si="4"/>
        <v>1118542394</v>
      </c>
      <c r="Y56" s="61">
        <f t="shared" ref="Y56:Z56" si="108">Y115</f>
        <v>1130955451</v>
      </c>
      <c r="Z56" s="61">
        <f t="shared" si="108"/>
        <v>1125690800.4200001</v>
      </c>
      <c r="AA56" s="98"/>
    </row>
    <row r="57" spans="1:35">
      <c r="A57" s="128"/>
      <c r="B57" s="129"/>
      <c r="C57" s="129"/>
      <c r="D57" s="129"/>
      <c r="E57" s="129"/>
      <c r="F57" s="129"/>
      <c r="G57" s="129"/>
      <c r="H57" s="129"/>
      <c r="I57" s="129"/>
      <c r="J57" s="129"/>
      <c r="K57" s="129"/>
      <c r="L57" s="129"/>
      <c r="M57" s="129"/>
      <c r="N57" s="129"/>
    </row>
    <row r="58" spans="1:35">
      <c r="A58" s="130"/>
      <c r="B58" s="130"/>
      <c r="C58" s="130"/>
      <c r="D58" s="130"/>
      <c r="E58" s="130"/>
      <c r="F58" s="130"/>
      <c r="G58" s="130"/>
      <c r="H58" s="130"/>
      <c r="I58" s="130"/>
      <c r="J58" s="130"/>
      <c r="K58" s="130"/>
      <c r="L58" s="130"/>
      <c r="M58" s="130"/>
      <c r="N58" s="130"/>
    </row>
    <row r="59" spans="1:35">
      <c r="A59" s="127"/>
      <c r="B59" s="131"/>
      <c r="C59" s="131"/>
      <c r="D59" s="131"/>
      <c r="E59" s="131"/>
      <c r="F59" s="131"/>
      <c r="G59" s="131"/>
      <c r="H59" s="131"/>
      <c r="I59" s="131"/>
      <c r="J59" s="131"/>
      <c r="K59" s="131"/>
      <c r="L59" s="131"/>
      <c r="M59" s="131"/>
      <c r="N59" s="131"/>
    </row>
    <row r="60" spans="1:35">
      <c r="A60" s="132"/>
      <c r="B60" s="132"/>
      <c r="C60" s="132"/>
      <c r="D60" s="132"/>
      <c r="E60" s="132"/>
      <c r="F60" s="132"/>
      <c r="G60" s="132"/>
      <c r="H60" s="132"/>
      <c r="I60" s="132"/>
      <c r="J60" s="132"/>
      <c r="K60" s="132"/>
      <c r="L60" s="132"/>
      <c r="M60" s="132"/>
      <c r="N60" s="132"/>
    </row>
    <row r="61" spans="1:35" ht="12.75" customHeight="1">
      <c r="A61" s="133"/>
      <c r="B61" s="134"/>
      <c r="C61" s="134"/>
      <c r="D61" s="134"/>
      <c r="E61" s="134"/>
      <c r="F61" s="134"/>
      <c r="G61" s="134"/>
      <c r="H61" s="134"/>
      <c r="I61" s="134"/>
      <c r="J61" s="134"/>
      <c r="K61" s="134"/>
      <c r="L61" s="134"/>
      <c r="M61" s="134"/>
      <c r="N61" s="134"/>
      <c r="AI61" s="100"/>
    </row>
    <row r="62" spans="1:35" ht="12.75" customHeight="1">
      <c r="A62" s="414"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35">
      <c r="A63" s="414"/>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row>
    <row r="64" spans="1:35">
      <c r="A64" s="65" t="s">
        <v>82</v>
      </c>
      <c r="B64" s="124">
        <v>0</v>
      </c>
      <c r="C64" s="125">
        <v>9598666</v>
      </c>
      <c r="D64" s="125">
        <v>20003790</v>
      </c>
      <c r="E64" s="125">
        <v>12153160</v>
      </c>
      <c r="F64" s="135">
        <v>13407422</v>
      </c>
      <c r="G64" s="125">
        <v>12423077</v>
      </c>
      <c r="H64" s="136">
        <v>10491352</v>
      </c>
      <c r="I64" s="124">
        <v>10643739</v>
      </c>
      <c r="J64" s="124">
        <v>10396342</v>
      </c>
      <c r="K64" s="124">
        <v>10440846</v>
      </c>
      <c r="L64" s="124">
        <v>10440846</v>
      </c>
      <c r="M64" s="124">
        <v>10440846</v>
      </c>
      <c r="N64" s="124">
        <v>10440848</v>
      </c>
      <c r="O64" s="124">
        <v>10440844</v>
      </c>
      <c r="P64" s="124">
        <v>8964633</v>
      </c>
      <c r="Q64" s="124">
        <v>2500000</v>
      </c>
      <c r="R64" s="49">
        <v>5000000</v>
      </c>
      <c r="S64" s="49">
        <v>9331520</v>
      </c>
      <c r="T64" s="61">
        <v>9331520</v>
      </c>
      <c r="U64" s="226">
        <v>9331520</v>
      </c>
      <c r="V64" s="226">
        <v>9300726</v>
      </c>
      <c r="W64" s="47">
        <v>9300727</v>
      </c>
      <c r="X64" s="47">
        <v>9300727</v>
      </c>
      <c r="Y64" s="61">
        <v>9300725</v>
      </c>
      <c r="Z64" s="61">
        <v>9300724</v>
      </c>
    </row>
    <row r="65" spans="1:26">
      <c r="A65" s="65" t="s">
        <v>84</v>
      </c>
      <c r="B65" s="124">
        <v>0</v>
      </c>
      <c r="C65" s="125">
        <v>3216300</v>
      </c>
      <c r="D65" s="125">
        <v>5551200</v>
      </c>
      <c r="E65" s="125">
        <v>6523650</v>
      </c>
      <c r="F65" s="135">
        <v>4716500</v>
      </c>
      <c r="G65" s="125">
        <v>4500000</v>
      </c>
      <c r="H65" s="136">
        <v>4100000</v>
      </c>
      <c r="I65" s="124">
        <v>3500000</v>
      </c>
      <c r="J65" s="124">
        <v>3100000</v>
      </c>
      <c r="K65" s="124">
        <v>4100000</v>
      </c>
      <c r="L65" s="124">
        <v>5100000</v>
      </c>
      <c r="M65" s="124">
        <v>5100000</v>
      </c>
      <c r="N65" s="124">
        <v>5049000</v>
      </c>
      <c r="O65" s="124">
        <v>5169000</v>
      </c>
      <c r="P65" s="124">
        <v>4981673</v>
      </c>
      <c r="Q65" s="124">
        <v>4526000</v>
      </c>
      <c r="R65" s="49">
        <v>4981673</v>
      </c>
      <c r="S65" s="49">
        <v>3000300</v>
      </c>
      <c r="T65" s="61">
        <v>4460737</v>
      </c>
      <c r="U65" s="226">
        <v>4460738</v>
      </c>
      <c r="V65" s="226">
        <v>4439747</v>
      </c>
      <c r="W65" s="47">
        <v>4439747</v>
      </c>
      <c r="X65" s="47">
        <v>4439747</v>
      </c>
      <c r="Y65" s="61">
        <v>4439747</v>
      </c>
      <c r="Z65" s="61">
        <v>4439746</v>
      </c>
    </row>
    <row r="66" spans="1:26">
      <c r="A66" s="65" t="s">
        <v>86</v>
      </c>
      <c r="B66" s="124">
        <v>0</v>
      </c>
      <c r="C66" s="125">
        <v>22639800</v>
      </c>
      <c r="D66" s="125">
        <v>34405537</v>
      </c>
      <c r="E66" s="125">
        <v>25867089</v>
      </c>
      <c r="F66" s="135">
        <v>23302151</v>
      </c>
      <c r="G66" s="125">
        <v>22867207</v>
      </c>
      <c r="H66" s="136">
        <v>22733434</v>
      </c>
      <c r="I66" s="124">
        <v>22613054</v>
      </c>
      <c r="J66" s="124">
        <v>23045436</v>
      </c>
      <c r="K66" s="124">
        <v>22613053</v>
      </c>
      <c r="L66" s="124">
        <v>22613054</v>
      </c>
      <c r="M66" s="124">
        <v>22530846</v>
      </c>
      <c r="N66" s="124">
        <v>22415757</v>
      </c>
      <c r="O66" s="124">
        <v>22406618</v>
      </c>
      <c r="P66" s="124">
        <v>21596800</v>
      </c>
      <c r="Q66" s="124">
        <v>20014130</v>
      </c>
      <c r="R66" s="49">
        <v>20014131</v>
      </c>
      <c r="S66" s="49">
        <v>20014130</v>
      </c>
      <c r="T66" s="61">
        <v>20014129</v>
      </c>
      <c r="U66" s="226">
        <v>20014130</v>
      </c>
      <c r="V66" s="226">
        <v>19940731</v>
      </c>
      <c r="W66" s="47">
        <v>19940731</v>
      </c>
      <c r="X66" s="47">
        <v>19940731</v>
      </c>
      <c r="Y66" s="61">
        <v>19940731</v>
      </c>
      <c r="Z66" s="61">
        <v>19940731</v>
      </c>
    </row>
    <row r="67" spans="1:26">
      <c r="A67" s="65" t="s">
        <v>88</v>
      </c>
      <c r="B67" s="124">
        <v>0</v>
      </c>
      <c r="C67" s="125">
        <v>0</v>
      </c>
      <c r="D67" s="125">
        <v>0</v>
      </c>
      <c r="E67" s="125">
        <v>6197131</v>
      </c>
      <c r="F67" s="135">
        <v>2540025</v>
      </c>
      <c r="G67" s="125">
        <v>0</v>
      </c>
      <c r="H67" s="136">
        <v>0</v>
      </c>
      <c r="I67" s="124">
        <v>2674150</v>
      </c>
      <c r="J67" s="124">
        <v>2430000</v>
      </c>
      <c r="K67" s="87">
        <v>-1701000</v>
      </c>
      <c r="L67" s="124">
        <v>0</v>
      </c>
      <c r="M67" s="124">
        <v>2000000</v>
      </c>
      <c r="N67" s="124">
        <v>0</v>
      </c>
      <c r="O67" s="124">
        <v>0</v>
      </c>
      <c r="P67" s="124">
        <v>0</v>
      </c>
      <c r="Q67" s="124">
        <v>0</v>
      </c>
      <c r="R67" s="49">
        <v>0</v>
      </c>
      <c r="S67" s="49">
        <v>0</v>
      </c>
      <c r="T67" s="61">
        <v>0</v>
      </c>
      <c r="U67" s="226">
        <v>0</v>
      </c>
      <c r="V67" s="226">
        <v>0</v>
      </c>
      <c r="W67" s="47">
        <v>0</v>
      </c>
      <c r="X67" s="47">
        <v>0</v>
      </c>
      <c r="Y67" s="61">
        <v>0</v>
      </c>
      <c r="Z67" s="61">
        <v>0</v>
      </c>
    </row>
    <row r="68" spans="1:26">
      <c r="A68" s="65" t="s">
        <v>74</v>
      </c>
      <c r="B68" s="124">
        <v>0</v>
      </c>
      <c r="C68" s="125">
        <v>183000000</v>
      </c>
      <c r="D68" s="125">
        <v>0</v>
      </c>
      <c r="E68" s="125">
        <v>0</v>
      </c>
      <c r="F68" s="135">
        <v>20000000</v>
      </c>
      <c r="G68" s="125">
        <v>70672000</v>
      </c>
      <c r="H68" s="136">
        <v>81535520</v>
      </c>
      <c r="I68" s="124">
        <v>86987889</v>
      </c>
      <c r="J68" s="124">
        <v>128163253</v>
      </c>
      <c r="K68" s="124">
        <v>181395121</v>
      </c>
      <c r="L68" s="124">
        <v>358819525</v>
      </c>
      <c r="M68" s="124">
        <v>365558000</v>
      </c>
      <c r="N68" s="124">
        <v>347641949</v>
      </c>
      <c r="O68" s="124">
        <v>366286577</v>
      </c>
      <c r="P68" s="124">
        <v>340460690</v>
      </c>
      <c r="Q68" s="124">
        <v>367284323</v>
      </c>
      <c r="R68" s="49">
        <v>364445461</v>
      </c>
      <c r="S68" s="49">
        <v>363604655</v>
      </c>
      <c r="T68" s="61">
        <v>365119521</v>
      </c>
      <c r="U68" s="226">
        <v>361919546</v>
      </c>
      <c r="V68" s="226">
        <v>360257361</v>
      </c>
      <c r="W68" s="47">
        <v>362416560</v>
      </c>
      <c r="X68" s="47">
        <v>362534438</v>
      </c>
      <c r="Y68" s="61">
        <v>357805368</v>
      </c>
      <c r="Z68" s="61">
        <v>354433444</v>
      </c>
    </row>
    <row r="69" spans="1:26">
      <c r="A69" s="65" t="s">
        <v>91</v>
      </c>
      <c r="B69" s="124">
        <v>0</v>
      </c>
      <c r="C69" s="125">
        <v>2152087</v>
      </c>
      <c r="D69" s="125">
        <v>27693930</v>
      </c>
      <c r="E69" s="125">
        <v>8576573</v>
      </c>
      <c r="F69" s="135">
        <v>12083120</v>
      </c>
      <c r="G69" s="125">
        <v>16944868</v>
      </c>
      <c r="H69" s="136">
        <v>14962638</v>
      </c>
      <c r="I69" s="124">
        <v>14962638</v>
      </c>
      <c r="J69" s="124">
        <v>14962638</v>
      </c>
      <c r="K69" s="124">
        <v>14623396</v>
      </c>
      <c r="L69" s="124">
        <v>12662064</v>
      </c>
      <c r="M69" s="124">
        <v>14962638</v>
      </c>
      <c r="N69" s="124">
        <v>13525884</v>
      </c>
      <c r="O69" s="124">
        <v>3506776</v>
      </c>
      <c r="P69" s="124">
        <v>16216068</v>
      </c>
      <c r="Q69" s="124">
        <v>-9803265</v>
      </c>
      <c r="R69" s="49">
        <v>1093643</v>
      </c>
      <c r="S69" s="49">
        <v>0</v>
      </c>
      <c r="T69" s="61">
        <v>0</v>
      </c>
      <c r="U69" s="226">
        <v>331397</v>
      </c>
      <c r="V69" s="226">
        <v>0</v>
      </c>
      <c r="W69" s="47">
        <v>5897601</v>
      </c>
      <c r="X69" s="47">
        <v>2200262</v>
      </c>
      <c r="Y69" s="61">
        <v>1426107</v>
      </c>
      <c r="Z69" s="61">
        <v>966811.04</v>
      </c>
    </row>
    <row r="70" spans="1:26">
      <c r="A70" s="65" t="s">
        <v>93</v>
      </c>
      <c r="B70" s="124">
        <v>5966288</v>
      </c>
      <c r="C70" s="125">
        <v>23842531</v>
      </c>
      <c r="D70" s="125">
        <v>24104956</v>
      </c>
      <c r="E70" s="125">
        <v>24377045</v>
      </c>
      <c r="F70" s="135">
        <v>26678813</v>
      </c>
      <c r="G70" s="125">
        <v>26678810</v>
      </c>
      <c r="H70" s="136">
        <v>26678810</v>
      </c>
      <c r="I70" s="124">
        <v>26678810</v>
      </c>
      <c r="J70" s="124">
        <v>26678810</v>
      </c>
      <c r="K70" s="124">
        <v>26438701</v>
      </c>
      <c r="L70" s="124">
        <v>26198590</v>
      </c>
      <c r="M70" s="124">
        <v>26678810</v>
      </c>
      <c r="N70" s="124">
        <v>26678810</v>
      </c>
      <c r="O70" s="124">
        <v>26678809</v>
      </c>
      <c r="P70" s="124">
        <v>26678810</v>
      </c>
      <c r="Q70" s="124">
        <v>26678810</v>
      </c>
      <c r="R70" s="49">
        <v>26678810</v>
      </c>
      <c r="S70" s="49">
        <v>26512113</v>
      </c>
      <c r="T70" s="61">
        <v>26678810</v>
      </c>
      <c r="U70" s="226">
        <v>23898520</v>
      </c>
      <c r="V70" s="226">
        <v>25821547</v>
      </c>
      <c r="W70" s="47">
        <v>0</v>
      </c>
      <c r="X70" s="47">
        <v>0</v>
      </c>
      <c r="Y70" s="61">
        <v>0</v>
      </c>
      <c r="Z70" s="61">
        <v>0</v>
      </c>
    </row>
    <row r="71" spans="1:26">
      <c r="A71" s="65" t="s">
        <v>95</v>
      </c>
      <c r="B71" s="124">
        <v>0</v>
      </c>
      <c r="C71" s="125">
        <v>3229098</v>
      </c>
      <c r="D71" s="125">
        <v>0</v>
      </c>
      <c r="E71" s="125">
        <v>0</v>
      </c>
      <c r="F71" s="135">
        <v>4383073</v>
      </c>
      <c r="G71" s="125">
        <v>1235849</v>
      </c>
      <c r="H71" s="136">
        <v>1336345</v>
      </c>
      <c r="I71" s="124">
        <v>3420400</v>
      </c>
      <c r="J71" s="124">
        <v>2402198</v>
      </c>
      <c r="K71" s="124">
        <v>2762513</v>
      </c>
      <c r="L71" s="124">
        <v>2543198</v>
      </c>
      <c r="M71" s="124">
        <v>3082353</v>
      </c>
      <c r="N71" s="124">
        <v>2788865</v>
      </c>
      <c r="O71" s="124">
        <v>2939694</v>
      </c>
      <c r="P71" s="124">
        <v>-3229098</v>
      </c>
      <c r="Q71" s="124">
        <v>0</v>
      </c>
      <c r="R71" s="49">
        <v>0</v>
      </c>
      <c r="S71" s="49">
        <v>0</v>
      </c>
      <c r="T71" s="61">
        <v>0</v>
      </c>
      <c r="U71" s="226">
        <v>0</v>
      </c>
      <c r="V71" s="226">
        <v>0</v>
      </c>
      <c r="W71" s="47">
        <v>0</v>
      </c>
      <c r="X71" s="47">
        <v>0</v>
      </c>
      <c r="Y71" s="61">
        <v>0</v>
      </c>
      <c r="Z71" s="61">
        <v>0</v>
      </c>
    </row>
    <row r="72" spans="1:26">
      <c r="A72" s="65" t="s">
        <v>97</v>
      </c>
      <c r="B72" s="124">
        <v>0</v>
      </c>
      <c r="C72" s="125">
        <v>0</v>
      </c>
      <c r="D72" s="125">
        <v>9260981</v>
      </c>
      <c r="E72" s="125">
        <v>9260981</v>
      </c>
      <c r="F72" s="135">
        <v>3935917</v>
      </c>
      <c r="G72" s="125">
        <v>3935917</v>
      </c>
      <c r="H72" s="136">
        <v>3935917</v>
      </c>
      <c r="I72" s="124">
        <v>3906104</v>
      </c>
      <c r="J72" s="124">
        <v>3906104</v>
      </c>
      <c r="K72" s="124">
        <v>3995543</v>
      </c>
      <c r="L72" s="124">
        <v>3935917</v>
      </c>
      <c r="M72" s="124">
        <v>3935917</v>
      </c>
      <c r="N72" s="124">
        <v>3935917</v>
      </c>
      <c r="O72" s="124">
        <v>3935917</v>
      </c>
      <c r="P72" s="124">
        <v>3935917</v>
      </c>
      <c r="Q72" s="124">
        <v>3935917</v>
      </c>
      <c r="R72" s="49">
        <v>3935917</v>
      </c>
      <c r="S72" s="49">
        <v>3935917</v>
      </c>
      <c r="T72" s="61">
        <v>3935917</v>
      </c>
      <c r="U72" s="226">
        <v>3935917</v>
      </c>
      <c r="V72" s="226">
        <v>3935917</v>
      </c>
      <c r="W72" s="47">
        <v>3935917</v>
      </c>
      <c r="X72" s="47">
        <v>3935917</v>
      </c>
      <c r="Y72" s="61">
        <v>3935817</v>
      </c>
      <c r="Z72" s="61">
        <v>3922929</v>
      </c>
    </row>
    <row r="73" spans="1:26">
      <c r="A73" s="65" t="s">
        <v>99</v>
      </c>
      <c r="B73" s="124">
        <v>0</v>
      </c>
      <c r="C73" s="125">
        <v>57688688</v>
      </c>
      <c r="D73" s="125">
        <v>115413744</v>
      </c>
      <c r="E73" s="125">
        <v>60325972</v>
      </c>
      <c r="F73" s="135">
        <v>35940017</v>
      </c>
      <c r="G73" s="125">
        <v>62274579</v>
      </c>
      <c r="H73" s="136">
        <v>52274580</v>
      </c>
      <c r="I73" s="124">
        <v>62274580</v>
      </c>
      <c r="J73" s="124">
        <v>62274578</v>
      </c>
      <c r="K73" s="124">
        <v>62274578</v>
      </c>
      <c r="L73" s="124">
        <v>62274578</v>
      </c>
      <c r="M73" s="124">
        <v>62274578</v>
      </c>
      <c r="N73" s="124">
        <v>62274578</v>
      </c>
      <c r="O73" s="124">
        <v>62274578</v>
      </c>
      <c r="P73" s="124">
        <v>60229946</v>
      </c>
      <c r="Q73" s="124">
        <v>56031764</v>
      </c>
      <c r="R73" s="49">
        <v>55604763</v>
      </c>
      <c r="S73" s="49">
        <v>56234011</v>
      </c>
      <c r="T73" s="61">
        <v>42175507</v>
      </c>
      <c r="U73" s="226">
        <v>56234011</v>
      </c>
      <c r="V73" s="226">
        <v>56048440</v>
      </c>
      <c r="W73" s="47">
        <v>56048440</v>
      </c>
      <c r="X73" s="47">
        <v>56048439</v>
      </c>
      <c r="Y73" s="61">
        <v>56048440</v>
      </c>
      <c r="Z73" s="61">
        <v>42293077</v>
      </c>
    </row>
    <row r="74" spans="1:26">
      <c r="A74" s="65" t="s">
        <v>101</v>
      </c>
      <c r="B74" s="124">
        <v>0</v>
      </c>
      <c r="C74" s="125">
        <v>39897051</v>
      </c>
      <c r="D74" s="125">
        <v>35257775</v>
      </c>
      <c r="E74" s="125">
        <v>35835614</v>
      </c>
      <c r="F74" s="135">
        <v>14438109</v>
      </c>
      <c r="G74" s="125">
        <v>36802497</v>
      </c>
      <c r="H74" s="136">
        <v>18865151</v>
      </c>
      <c r="I74" s="124">
        <v>-40531</v>
      </c>
      <c r="J74" s="124">
        <v>14100000</v>
      </c>
      <c r="K74" s="124">
        <v>20114508</v>
      </c>
      <c r="L74" s="124">
        <v>22000000</v>
      </c>
      <c r="M74" s="124">
        <v>7000000</v>
      </c>
      <c r="N74" s="124">
        <v>0</v>
      </c>
      <c r="O74" s="124">
        <v>13800000</v>
      </c>
      <c r="P74" s="124">
        <v>0</v>
      </c>
      <c r="Q74" s="124">
        <v>0</v>
      </c>
      <c r="R74" s="49">
        <v>0</v>
      </c>
      <c r="S74" s="49">
        <v>1641997</v>
      </c>
      <c r="T74" s="61">
        <v>6723084</v>
      </c>
      <c r="U74" s="226">
        <v>5881073</v>
      </c>
      <c r="V74" s="226">
        <v>2625206</v>
      </c>
      <c r="W74" s="47">
        <v>1182112</v>
      </c>
      <c r="X74" s="47">
        <v>1913109</v>
      </c>
      <c r="Y74" s="61">
        <v>1759348</v>
      </c>
      <c r="Z74" s="61">
        <v>1012170</v>
      </c>
    </row>
    <row r="75" spans="1:26">
      <c r="A75" s="65" t="s">
        <v>102</v>
      </c>
      <c r="B75" s="124">
        <v>0</v>
      </c>
      <c r="C75" s="125">
        <v>1000000</v>
      </c>
      <c r="D75" s="125">
        <v>2000000</v>
      </c>
      <c r="E75" s="125">
        <v>1000000</v>
      </c>
      <c r="F75" s="135">
        <v>2000000</v>
      </c>
      <c r="G75" s="125">
        <v>3200000</v>
      </c>
      <c r="H75" s="136">
        <v>9890000</v>
      </c>
      <c r="I75" s="124">
        <v>9798374</v>
      </c>
      <c r="J75" s="124">
        <v>9982105</v>
      </c>
      <c r="K75" s="124">
        <v>9832602</v>
      </c>
      <c r="L75" s="124">
        <v>9889999</v>
      </c>
      <c r="M75" s="124">
        <v>9890001</v>
      </c>
      <c r="N75" s="124">
        <v>9890000</v>
      </c>
      <c r="O75" s="124">
        <v>9890000</v>
      </c>
      <c r="P75" s="124">
        <v>9890000</v>
      </c>
      <c r="Q75" s="124">
        <v>9890000</v>
      </c>
      <c r="R75" s="49">
        <v>7417500</v>
      </c>
      <c r="S75" s="49">
        <v>7800000</v>
      </c>
      <c r="T75" s="61">
        <v>9890000</v>
      </c>
      <c r="U75" s="226">
        <v>9890000</v>
      </c>
      <c r="V75" s="226">
        <v>7417500</v>
      </c>
      <c r="W75" s="47">
        <v>9857840</v>
      </c>
      <c r="X75" s="47">
        <v>7393380</v>
      </c>
      <c r="Y75" s="61">
        <v>9857840</v>
      </c>
      <c r="Z75" s="61">
        <v>9857840</v>
      </c>
    </row>
    <row r="76" spans="1:26">
      <c r="A76" s="65" t="s">
        <v>103</v>
      </c>
      <c r="B76" s="124">
        <v>0</v>
      </c>
      <c r="C76" s="125">
        <v>3278000</v>
      </c>
      <c r="D76" s="125">
        <v>3305046</v>
      </c>
      <c r="E76" s="125">
        <v>3312473</v>
      </c>
      <c r="F76" s="135">
        <v>2141199</v>
      </c>
      <c r="G76" s="125">
        <v>1487133</v>
      </c>
      <c r="H76" s="136">
        <v>1441201</v>
      </c>
      <c r="I76" s="124">
        <v>3550751</v>
      </c>
      <c r="J76" s="124">
        <v>1441201</v>
      </c>
      <c r="K76" s="124">
        <v>1441201</v>
      </c>
      <c r="L76" s="124">
        <v>1441201</v>
      </c>
      <c r="M76" s="124">
        <v>1441201</v>
      </c>
      <c r="N76" s="124">
        <v>1441201</v>
      </c>
      <c r="O76" s="124">
        <v>1292534</v>
      </c>
      <c r="P76" s="124">
        <v>3272658</v>
      </c>
      <c r="Q76" s="124">
        <v>1292533</v>
      </c>
      <c r="R76" s="49">
        <v>1292534</v>
      </c>
      <c r="S76" s="49">
        <v>1292534</v>
      </c>
      <c r="T76" s="61">
        <v>323133</v>
      </c>
      <c r="U76" s="226">
        <v>1292534</v>
      </c>
      <c r="V76" s="226">
        <v>1288054</v>
      </c>
      <c r="W76" s="47">
        <v>966041</v>
      </c>
      <c r="X76" s="47">
        <v>0</v>
      </c>
      <c r="Y76" s="61">
        <v>0</v>
      </c>
      <c r="Z76" s="61">
        <v>0</v>
      </c>
    </row>
    <row r="77" spans="1:26">
      <c r="A77" s="65" t="s">
        <v>104</v>
      </c>
      <c r="B77" s="124">
        <v>0</v>
      </c>
      <c r="C77" s="125">
        <v>58500000</v>
      </c>
      <c r="D77" s="125">
        <v>58505696</v>
      </c>
      <c r="E77" s="125">
        <v>62662889</v>
      </c>
      <c r="F77" s="135">
        <v>60175045</v>
      </c>
      <c r="G77" s="125">
        <v>43879272</v>
      </c>
      <c r="H77" s="136">
        <v>20502485</v>
      </c>
      <c r="I77" s="124">
        <v>33990383</v>
      </c>
      <c r="J77" s="124">
        <v>17467933</v>
      </c>
      <c r="K77" s="124">
        <v>33426628</v>
      </c>
      <c r="L77" s="124">
        <v>39667176</v>
      </c>
      <c r="M77" s="124">
        <v>41574111</v>
      </c>
      <c r="N77" s="124">
        <v>39672230</v>
      </c>
      <c r="O77" s="124">
        <v>27955275</v>
      </c>
      <c r="P77" s="124">
        <v>7915460</v>
      </c>
      <c r="Q77" s="124">
        <v>1200000</v>
      </c>
      <c r="R77" s="49">
        <v>1200000</v>
      </c>
      <c r="S77" s="49">
        <v>1200000</v>
      </c>
      <c r="T77" s="61">
        <v>1200000</v>
      </c>
      <c r="U77" s="226">
        <v>1200000</v>
      </c>
      <c r="V77" s="226">
        <v>1200000</v>
      </c>
      <c r="W77" s="47">
        <v>1500000</v>
      </c>
      <c r="X77" s="47">
        <v>1500000</v>
      </c>
      <c r="Y77" s="61">
        <v>1200000</v>
      </c>
      <c r="Z77" s="61">
        <v>600000</v>
      </c>
    </row>
    <row r="78" spans="1:26">
      <c r="A78" s="65" t="s">
        <v>105</v>
      </c>
      <c r="B78" s="124">
        <v>0</v>
      </c>
      <c r="C78" s="125">
        <v>26000000</v>
      </c>
      <c r="D78" s="125">
        <v>6000000</v>
      </c>
      <c r="E78" s="125">
        <v>20679178</v>
      </c>
      <c r="F78" s="135">
        <v>8788962</v>
      </c>
      <c r="G78" s="125">
        <v>8788962</v>
      </c>
      <c r="H78" s="136">
        <v>2000000</v>
      </c>
      <c r="I78" s="124">
        <v>2000000</v>
      </c>
      <c r="J78" s="124">
        <v>2000000</v>
      </c>
      <c r="K78" s="124">
        <v>2000000</v>
      </c>
      <c r="L78" s="124">
        <v>2000000</v>
      </c>
      <c r="M78" s="124">
        <v>2000000</v>
      </c>
      <c r="N78" s="124">
        <v>2000000</v>
      </c>
      <c r="O78" s="124">
        <v>0</v>
      </c>
      <c r="P78" s="124">
        <v>0</v>
      </c>
      <c r="Q78" s="124">
        <v>2000000</v>
      </c>
      <c r="R78" s="49">
        <v>0</v>
      </c>
      <c r="S78" s="49">
        <v>0</v>
      </c>
      <c r="T78" s="61">
        <v>0</v>
      </c>
      <c r="U78" s="226">
        <v>0</v>
      </c>
      <c r="V78" s="226">
        <v>0</v>
      </c>
      <c r="W78" s="47">
        <v>0</v>
      </c>
      <c r="X78" s="47">
        <v>0</v>
      </c>
      <c r="Y78" s="61">
        <v>0</v>
      </c>
      <c r="Z78" s="61">
        <v>0</v>
      </c>
    </row>
    <row r="79" spans="1:26">
      <c r="A79" s="65" t="s">
        <v>107</v>
      </c>
      <c r="B79" s="124">
        <v>4546031</v>
      </c>
      <c r="C79" s="125">
        <v>6646606</v>
      </c>
      <c r="D79" s="125">
        <v>12822427</v>
      </c>
      <c r="E79" s="125">
        <v>12720929</v>
      </c>
      <c r="F79" s="135">
        <v>11966225</v>
      </c>
      <c r="G79" s="125">
        <v>11612112</v>
      </c>
      <c r="H79" s="136">
        <v>11257997</v>
      </c>
      <c r="I79" s="124">
        <v>11904734</v>
      </c>
      <c r="J79" s="124">
        <v>12808841</v>
      </c>
      <c r="K79" s="124">
        <v>13019471</v>
      </c>
      <c r="L79" s="124">
        <v>12962008</v>
      </c>
      <c r="M79" s="124">
        <v>12962008</v>
      </c>
      <c r="N79" s="124">
        <v>12962008</v>
      </c>
      <c r="O79" s="124">
        <v>12962008</v>
      </c>
      <c r="P79" s="124">
        <v>12962008</v>
      </c>
      <c r="Q79" s="124">
        <v>12962008</v>
      </c>
      <c r="R79" s="49">
        <v>12962008</v>
      </c>
      <c r="S79" s="49">
        <v>12962008</v>
      </c>
      <c r="T79" s="61">
        <v>12962008</v>
      </c>
      <c r="U79" s="226">
        <v>12962008</v>
      </c>
      <c r="V79" s="226">
        <v>12962008</v>
      </c>
      <c r="W79" s="47">
        <v>12962008</v>
      </c>
      <c r="X79" s="47">
        <v>12962008</v>
      </c>
      <c r="Y79" s="61">
        <v>12962008</v>
      </c>
      <c r="Z79" s="61">
        <v>12962008</v>
      </c>
    </row>
    <row r="80" spans="1:26">
      <c r="A80" s="65" t="s">
        <v>76</v>
      </c>
      <c r="B80" s="124">
        <v>10000000</v>
      </c>
      <c r="C80" s="125">
        <v>10193106</v>
      </c>
      <c r="D80" s="125">
        <v>10193106</v>
      </c>
      <c r="E80" s="125">
        <v>10193106</v>
      </c>
      <c r="F80" s="135">
        <v>10193106</v>
      </c>
      <c r="G80" s="125">
        <v>10193106</v>
      </c>
      <c r="H80" s="136">
        <v>4332070</v>
      </c>
      <c r="I80" s="124">
        <v>4332070</v>
      </c>
      <c r="J80" s="124">
        <v>4332070</v>
      </c>
      <c r="K80" s="124">
        <v>7191254</v>
      </c>
      <c r="L80" s="124">
        <v>7191254</v>
      </c>
      <c r="M80" s="124">
        <v>7191254</v>
      </c>
      <c r="N80" s="124">
        <v>7191254</v>
      </c>
      <c r="O80" s="124">
        <v>7191254</v>
      </c>
      <c r="P80" s="124">
        <v>10193106</v>
      </c>
      <c r="Q80" s="124">
        <v>10193106</v>
      </c>
      <c r="R80" s="49">
        <v>10193106</v>
      </c>
      <c r="S80" s="49">
        <v>10193106</v>
      </c>
      <c r="T80" s="61">
        <v>10193106</v>
      </c>
      <c r="U80" s="226">
        <v>10190183</v>
      </c>
      <c r="V80" s="226">
        <v>10117400</v>
      </c>
      <c r="W80" s="47">
        <v>10136008</v>
      </c>
      <c r="X80" s="47">
        <v>10147769</v>
      </c>
      <c r="Y80" s="61">
        <v>10147769</v>
      </c>
      <c r="Z80" s="61">
        <v>10147767</v>
      </c>
    </row>
    <row r="81" spans="1:26">
      <c r="A81" s="65" t="s">
        <v>110</v>
      </c>
      <c r="B81" s="124">
        <v>3675544</v>
      </c>
      <c r="C81" s="125">
        <v>9200000</v>
      </c>
      <c r="D81" s="125">
        <v>27040000</v>
      </c>
      <c r="E81" s="125">
        <v>18120000</v>
      </c>
      <c r="F81" s="135">
        <v>7704700</v>
      </c>
      <c r="G81" s="137">
        <v>-1000000</v>
      </c>
      <c r="H81" s="136">
        <v>0</v>
      </c>
      <c r="I81" s="124">
        <v>0</v>
      </c>
      <c r="J81" s="124">
        <v>0</v>
      </c>
      <c r="K81" s="124">
        <v>0</v>
      </c>
      <c r="L81" s="124">
        <v>0</v>
      </c>
      <c r="M81" s="124">
        <v>0</v>
      </c>
      <c r="N81" s="124">
        <v>0</v>
      </c>
      <c r="O81" s="124">
        <v>0</v>
      </c>
      <c r="P81" s="124">
        <v>0</v>
      </c>
      <c r="Q81" s="124">
        <v>0</v>
      </c>
      <c r="R81" s="49">
        <v>0</v>
      </c>
      <c r="S81" s="49">
        <v>0</v>
      </c>
      <c r="T81" s="61">
        <v>0</v>
      </c>
      <c r="U81" s="226">
        <v>0</v>
      </c>
      <c r="V81" s="226">
        <v>0</v>
      </c>
      <c r="W81" s="47">
        <v>0</v>
      </c>
      <c r="X81" s="47">
        <v>0</v>
      </c>
      <c r="Y81" s="61">
        <v>0</v>
      </c>
      <c r="Z81" s="61">
        <v>0</v>
      </c>
    </row>
    <row r="82" spans="1:26">
      <c r="A82" s="65" t="s">
        <v>111</v>
      </c>
      <c r="B82" s="124">
        <v>0</v>
      </c>
      <c r="C82" s="125">
        <v>0</v>
      </c>
      <c r="D82" s="125">
        <v>0</v>
      </c>
      <c r="E82" s="125">
        <v>0</v>
      </c>
      <c r="F82" s="135">
        <v>0</v>
      </c>
      <c r="G82" s="125">
        <v>16397196</v>
      </c>
      <c r="H82" s="136">
        <v>16397197</v>
      </c>
      <c r="I82" s="124">
        <v>16287524</v>
      </c>
      <c r="J82" s="124">
        <v>16397196</v>
      </c>
      <c r="K82" s="124">
        <v>16397196</v>
      </c>
      <c r="L82" s="124">
        <v>16397199</v>
      </c>
      <c r="M82" s="124">
        <v>16397199</v>
      </c>
      <c r="N82" s="124">
        <v>16397199</v>
      </c>
      <c r="O82" s="124">
        <v>16397199</v>
      </c>
      <c r="P82" s="124">
        <v>16397199</v>
      </c>
      <c r="Q82" s="124">
        <v>16397199</v>
      </c>
      <c r="R82" s="49">
        <v>16397198</v>
      </c>
      <c r="S82" s="49">
        <v>16353344</v>
      </c>
      <c r="T82" s="61">
        <v>16397198</v>
      </c>
      <c r="U82" s="226">
        <v>16397198</v>
      </c>
      <c r="V82" s="226">
        <v>16337709</v>
      </c>
      <c r="W82" s="47">
        <v>16343088</v>
      </c>
      <c r="X82" s="47">
        <v>12348932</v>
      </c>
      <c r="Y82" s="61">
        <v>16343088</v>
      </c>
      <c r="Z82" s="61">
        <v>16343087</v>
      </c>
    </row>
    <row r="83" spans="1:26">
      <c r="A83" s="65" t="s">
        <v>113</v>
      </c>
      <c r="B83" s="124">
        <v>2212878</v>
      </c>
      <c r="C83" s="125">
        <v>2500000</v>
      </c>
      <c r="D83" s="125">
        <v>2500000</v>
      </c>
      <c r="E83" s="125">
        <v>3025000</v>
      </c>
      <c r="F83" s="135">
        <v>3250000</v>
      </c>
      <c r="G83" s="125">
        <v>2375000</v>
      </c>
      <c r="H83" s="136">
        <v>7469450</v>
      </c>
      <c r="I83" s="124">
        <v>16684176</v>
      </c>
      <c r="J83" s="124">
        <v>4909093</v>
      </c>
      <c r="K83" s="124">
        <v>3263486</v>
      </c>
      <c r="L83" s="124">
        <v>2816517</v>
      </c>
      <c r="M83" s="124">
        <v>3961250</v>
      </c>
      <c r="N83" s="124">
        <v>2542709</v>
      </c>
      <c r="O83" s="124">
        <v>2009606</v>
      </c>
      <c r="P83" s="124">
        <v>0</v>
      </c>
      <c r="Q83" s="124">
        <v>0</v>
      </c>
      <c r="R83" s="49">
        <v>7812089</v>
      </c>
      <c r="S83" s="49">
        <v>7437064</v>
      </c>
      <c r="T83" s="61">
        <v>0</v>
      </c>
      <c r="U83" s="226">
        <v>6222231</v>
      </c>
      <c r="V83" s="226">
        <v>7786309</v>
      </c>
      <c r="W83" s="47">
        <v>7100360</v>
      </c>
      <c r="X83" s="47">
        <v>7684650</v>
      </c>
      <c r="Y83" s="61">
        <v>7698360</v>
      </c>
      <c r="Z83" s="61">
        <v>7786309</v>
      </c>
    </row>
    <row r="84" spans="1:26">
      <c r="A84" s="65" t="s">
        <v>78</v>
      </c>
      <c r="B84" s="124">
        <v>0</v>
      </c>
      <c r="C84" s="125">
        <v>22909803</v>
      </c>
      <c r="D84" s="125">
        <v>22909803</v>
      </c>
      <c r="E84" s="125">
        <v>22909803</v>
      </c>
      <c r="F84" s="135">
        <v>22909803</v>
      </c>
      <c r="G84" s="125">
        <v>22909803</v>
      </c>
      <c r="H84" s="136">
        <v>22909803</v>
      </c>
      <c r="I84" s="124">
        <v>22909803</v>
      </c>
      <c r="J84" s="124">
        <v>22909803</v>
      </c>
      <c r="K84" s="124">
        <v>22752450</v>
      </c>
      <c r="L84" s="124">
        <v>22909803</v>
      </c>
      <c r="M84" s="124">
        <v>22909803</v>
      </c>
      <c r="N84" s="124">
        <v>22909803</v>
      </c>
      <c r="O84" s="124">
        <v>22909803</v>
      </c>
      <c r="P84" s="124">
        <v>22909803</v>
      </c>
      <c r="Q84" s="124">
        <v>22909803</v>
      </c>
      <c r="R84" s="49">
        <v>22909803</v>
      </c>
      <c r="S84" s="49">
        <v>22909803</v>
      </c>
      <c r="T84" s="61">
        <v>22909803</v>
      </c>
      <c r="U84" s="226">
        <v>22909803</v>
      </c>
      <c r="V84" s="226">
        <v>22834201</v>
      </c>
      <c r="W84" s="47">
        <v>22834201</v>
      </c>
      <c r="X84" s="47">
        <v>22834201</v>
      </c>
      <c r="Y84" s="61">
        <v>22834201</v>
      </c>
      <c r="Z84" s="61">
        <v>22834201</v>
      </c>
    </row>
    <row r="85" spans="1:26">
      <c r="A85" s="65" t="s">
        <v>116</v>
      </c>
      <c r="B85" s="124">
        <v>29646924</v>
      </c>
      <c r="C85" s="125">
        <v>45937112</v>
      </c>
      <c r="D85" s="125">
        <v>47937112</v>
      </c>
      <c r="E85" s="125">
        <v>46993334</v>
      </c>
      <c r="F85" s="135">
        <v>44973029</v>
      </c>
      <c r="G85" s="125">
        <v>45937111</v>
      </c>
      <c r="H85" s="136">
        <v>42109023</v>
      </c>
      <c r="I85" s="124">
        <v>45937113</v>
      </c>
      <c r="J85" s="124">
        <v>45937113</v>
      </c>
      <c r="K85" s="124">
        <v>45937111</v>
      </c>
      <c r="L85" s="124">
        <v>45937114</v>
      </c>
      <c r="M85" s="124">
        <v>45937113</v>
      </c>
      <c r="N85" s="124">
        <v>45937113</v>
      </c>
      <c r="O85" s="124">
        <v>45937112</v>
      </c>
      <c r="P85" s="124">
        <v>45937113</v>
      </c>
      <c r="Q85" s="124">
        <v>45937112</v>
      </c>
      <c r="R85" s="49">
        <v>45937112</v>
      </c>
      <c r="S85" s="49">
        <v>45937115</v>
      </c>
      <c r="T85" s="61">
        <v>45937110</v>
      </c>
      <c r="U85" s="226">
        <v>45937112</v>
      </c>
      <c r="V85" s="226">
        <v>45785519</v>
      </c>
      <c r="W85" s="47">
        <v>45785519</v>
      </c>
      <c r="X85" s="47">
        <v>45785519</v>
      </c>
      <c r="Y85" s="61">
        <v>45785519</v>
      </c>
      <c r="Z85" s="61">
        <v>45785519</v>
      </c>
    </row>
    <row r="86" spans="1:26">
      <c r="A86" s="65" t="s">
        <v>117</v>
      </c>
      <c r="B86" s="124">
        <v>76810640</v>
      </c>
      <c r="C86" s="125">
        <v>72782007</v>
      </c>
      <c r="D86" s="125">
        <v>79535285</v>
      </c>
      <c r="E86" s="125">
        <v>79788415</v>
      </c>
      <c r="F86" s="135">
        <v>18437183</v>
      </c>
      <c r="G86" s="125">
        <v>27250532</v>
      </c>
      <c r="H86" s="136">
        <v>20157975</v>
      </c>
      <c r="I86" s="124">
        <v>26931583</v>
      </c>
      <c r="J86" s="124">
        <v>43906666</v>
      </c>
      <c r="K86" s="124">
        <v>67987100</v>
      </c>
      <c r="L86" s="124">
        <v>67204013</v>
      </c>
      <c r="M86" s="124">
        <v>71149002</v>
      </c>
      <c r="N86" s="124">
        <v>77535285</v>
      </c>
      <c r="O86" s="124">
        <v>77535285</v>
      </c>
      <c r="P86" s="124">
        <v>77535285</v>
      </c>
      <c r="Q86" s="124">
        <v>77535285</v>
      </c>
      <c r="R86" s="49">
        <v>77535285</v>
      </c>
      <c r="S86" s="49">
        <v>77535285</v>
      </c>
      <c r="T86" s="61">
        <v>77535285</v>
      </c>
      <c r="U86" s="226">
        <v>77535286</v>
      </c>
      <c r="V86" s="226">
        <v>77279419</v>
      </c>
      <c r="W86" s="47">
        <v>77279419</v>
      </c>
      <c r="X86" s="47">
        <v>77279419</v>
      </c>
      <c r="Y86" s="61">
        <v>77279419</v>
      </c>
      <c r="Z86" s="61">
        <v>77279419</v>
      </c>
    </row>
    <row r="87" spans="1:26">
      <c r="A87" s="65" t="s">
        <v>77</v>
      </c>
      <c r="B87" s="124">
        <v>0</v>
      </c>
      <c r="C87" s="125">
        <v>100000</v>
      </c>
      <c r="D87" s="125">
        <v>53435211</v>
      </c>
      <c r="E87" s="125">
        <v>16244789</v>
      </c>
      <c r="F87" s="135">
        <v>26975366</v>
      </c>
      <c r="G87" s="125">
        <v>21404600</v>
      </c>
      <c r="H87" s="136">
        <v>3277034</v>
      </c>
      <c r="I87" s="124">
        <v>4790000</v>
      </c>
      <c r="J87" s="124">
        <v>0</v>
      </c>
      <c r="K87" s="124">
        <v>4763750</v>
      </c>
      <c r="L87" s="124">
        <v>140000</v>
      </c>
      <c r="M87" s="124">
        <v>9440000</v>
      </c>
      <c r="N87" s="124">
        <v>4790000</v>
      </c>
      <c r="O87" s="124">
        <v>4790000</v>
      </c>
      <c r="P87" s="124">
        <v>4790000</v>
      </c>
      <c r="Q87" s="124">
        <v>4790000</v>
      </c>
      <c r="R87" s="49">
        <v>4790000</v>
      </c>
      <c r="S87" s="49">
        <v>4790000</v>
      </c>
      <c r="T87" s="61">
        <v>4790000</v>
      </c>
      <c r="U87" s="226">
        <v>4719032</v>
      </c>
      <c r="V87" s="226">
        <v>4790000</v>
      </c>
      <c r="W87" s="47">
        <v>4790000</v>
      </c>
      <c r="X87" s="47">
        <v>4790000</v>
      </c>
      <c r="Y87" s="61">
        <v>4790000</v>
      </c>
      <c r="Z87" s="61">
        <v>4790000</v>
      </c>
    </row>
    <row r="88" spans="1:26">
      <c r="A88" s="65" t="s">
        <v>120</v>
      </c>
      <c r="B88" s="124">
        <v>0</v>
      </c>
      <c r="C88" s="125">
        <v>8676578</v>
      </c>
      <c r="D88" s="125">
        <v>17353696</v>
      </c>
      <c r="E88" s="125">
        <v>9345999</v>
      </c>
      <c r="F88" s="135">
        <v>9818163</v>
      </c>
      <c r="G88" s="125">
        <v>9580266</v>
      </c>
      <c r="H88" s="136">
        <v>59</v>
      </c>
      <c r="I88" s="124">
        <v>9838241</v>
      </c>
      <c r="J88" s="124">
        <v>9762014</v>
      </c>
      <c r="K88" s="124">
        <v>9001204</v>
      </c>
      <c r="L88" s="124">
        <v>9580325</v>
      </c>
      <c r="M88" s="124">
        <v>9321860</v>
      </c>
      <c r="N88" s="124">
        <v>9235912</v>
      </c>
      <c r="O88" s="124">
        <v>9580325</v>
      </c>
      <c r="P88" s="124">
        <v>9274483</v>
      </c>
      <c r="Q88" s="124">
        <v>8676758</v>
      </c>
      <c r="R88" s="49">
        <v>8676758</v>
      </c>
      <c r="S88" s="49">
        <v>8676758</v>
      </c>
      <c r="T88" s="61">
        <v>8676758</v>
      </c>
      <c r="U88" s="226">
        <v>8676757</v>
      </c>
      <c r="V88" s="226">
        <v>0</v>
      </c>
      <c r="W88" s="47">
        <v>8648125</v>
      </c>
      <c r="X88" s="47">
        <v>0</v>
      </c>
      <c r="Y88" s="61">
        <v>0</v>
      </c>
      <c r="Z88" s="61">
        <v>0</v>
      </c>
    </row>
    <row r="89" spans="1:26">
      <c r="A89" s="65" t="s">
        <v>122</v>
      </c>
      <c r="B89" s="124">
        <v>0</v>
      </c>
      <c r="C89" s="125">
        <v>21705174</v>
      </c>
      <c r="D89" s="125">
        <v>21705174</v>
      </c>
      <c r="E89" s="125">
        <v>21705174</v>
      </c>
      <c r="F89" s="135">
        <v>9224699</v>
      </c>
      <c r="G89" s="125">
        <v>21705174</v>
      </c>
      <c r="H89" s="136">
        <v>21705174</v>
      </c>
      <c r="I89" s="124">
        <v>21705174</v>
      </c>
      <c r="J89" s="124">
        <v>21705174</v>
      </c>
      <c r="K89" s="124">
        <v>21705174</v>
      </c>
      <c r="L89" s="124">
        <v>21705174</v>
      </c>
      <c r="M89" s="124">
        <v>21705174</v>
      </c>
      <c r="N89" s="124">
        <v>21705174</v>
      </c>
      <c r="O89" s="124">
        <v>21705174</v>
      </c>
      <c r="P89" s="124">
        <v>21701176</v>
      </c>
      <c r="Q89" s="124">
        <v>21701176</v>
      </c>
      <c r="R89" s="49">
        <v>21701176</v>
      </c>
      <c r="S89" s="49">
        <v>21701176</v>
      </c>
      <c r="T89" s="61">
        <v>21701176</v>
      </c>
      <c r="U89" s="226">
        <v>21701176</v>
      </c>
      <c r="V89" s="226">
        <v>21633546</v>
      </c>
      <c r="W89" s="47">
        <v>16315900</v>
      </c>
      <c r="X89" s="47">
        <v>21633547</v>
      </c>
      <c r="Y89" s="61">
        <v>21633547</v>
      </c>
      <c r="Z89" s="61">
        <v>21633547</v>
      </c>
    </row>
    <row r="90" spans="1:26">
      <c r="A90" s="65" t="s">
        <v>124</v>
      </c>
      <c r="B90" s="124">
        <v>0</v>
      </c>
      <c r="C90" s="125">
        <v>0</v>
      </c>
      <c r="D90" s="125">
        <v>3624065</v>
      </c>
      <c r="E90" s="125">
        <v>4250000</v>
      </c>
      <c r="F90" s="135">
        <v>4250000</v>
      </c>
      <c r="G90" s="125">
        <v>4250000</v>
      </c>
      <c r="H90" s="136">
        <v>3860602</v>
      </c>
      <c r="I90" s="124">
        <v>1998226</v>
      </c>
      <c r="J90" s="124">
        <v>1768467</v>
      </c>
      <c r="K90" s="124">
        <v>1998226</v>
      </c>
      <c r="L90" s="124">
        <v>1998226</v>
      </c>
      <c r="M90" s="124">
        <v>1998226</v>
      </c>
      <c r="N90" s="124">
        <v>1998226</v>
      </c>
      <c r="O90" s="124">
        <v>1998226</v>
      </c>
      <c r="P90" s="124">
        <v>1998226</v>
      </c>
      <c r="Q90" s="124">
        <v>2354101</v>
      </c>
      <c r="R90" s="49">
        <v>2354101</v>
      </c>
      <c r="S90" s="49">
        <v>2575839</v>
      </c>
      <c r="T90" s="61">
        <v>2575839</v>
      </c>
      <c r="U90" s="226">
        <v>2575839</v>
      </c>
      <c r="V90" s="226">
        <v>2635839</v>
      </c>
      <c r="W90" s="47">
        <v>2976239</v>
      </c>
      <c r="X90" s="47">
        <v>2976239</v>
      </c>
      <c r="Y90" s="61">
        <v>1998226</v>
      </c>
      <c r="Z90" s="61">
        <v>1976440</v>
      </c>
    </row>
    <row r="91" spans="1:26">
      <c r="A91" s="65" t="s">
        <v>126</v>
      </c>
      <c r="B91" s="124">
        <v>0</v>
      </c>
      <c r="C91" s="125">
        <v>0</v>
      </c>
      <c r="D91" s="125">
        <v>0</v>
      </c>
      <c r="E91" s="125">
        <v>0</v>
      </c>
      <c r="F91" s="135">
        <v>0</v>
      </c>
      <c r="G91" s="125">
        <v>4400000</v>
      </c>
      <c r="H91" s="136">
        <v>0</v>
      </c>
      <c r="I91" s="124">
        <v>0</v>
      </c>
      <c r="J91" s="124">
        <v>0</v>
      </c>
      <c r="K91" s="124">
        <v>0</v>
      </c>
      <c r="L91" s="124">
        <v>0</v>
      </c>
      <c r="M91" s="124">
        <v>0</v>
      </c>
      <c r="N91" s="124">
        <v>0</v>
      </c>
      <c r="O91" s="124">
        <v>0</v>
      </c>
      <c r="P91" s="124">
        <v>0</v>
      </c>
      <c r="Q91" s="124">
        <v>0</v>
      </c>
      <c r="R91" s="49">
        <v>0</v>
      </c>
      <c r="S91" s="49">
        <v>0</v>
      </c>
      <c r="T91" s="61">
        <v>0</v>
      </c>
      <c r="U91" s="226">
        <v>0</v>
      </c>
      <c r="V91" s="226">
        <v>0</v>
      </c>
      <c r="W91" s="47">
        <v>428383</v>
      </c>
      <c r="X91" s="47">
        <v>428383</v>
      </c>
      <c r="Y91" s="61">
        <v>2578383</v>
      </c>
      <c r="Z91" s="61">
        <v>428383</v>
      </c>
    </row>
    <row r="92" spans="1:26">
      <c r="A92" s="65" t="s">
        <v>127</v>
      </c>
      <c r="B92" s="124">
        <v>0</v>
      </c>
      <c r="C92" s="125">
        <v>0</v>
      </c>
      <c r="D92" s="125">
        <v>1189967</v>
      </c>
      <c r="E92" s="125">
        <v>1798587</v>
      </c>
      <c r="F92" s="135">
        <v>1140783</v>
      </c>
      <c r="G92" s="125">
        <v>1279907</v>
      </c>
      <c r="H92" s="136">
        <v>932868</v>
      </c>
      <c r="I92" s="124">
        <v>654534</v>
      </c>
      <c r="J92" s="124">
        <v>1249457</v>
      </c>
      <c r="K92" s="124">
        <v>827875</v>
      </c>
      <c r="L92" s="124">
        <v>1075161</v>
      </c>
      <c r="M92" s="124">
        <v>2604454</v>
      </c>
      <c r="N92" s="124">
        <v>1924690</v>
      </c>
      <c r="O92" s="124">
        <v>754063</v>
      </c>
      <c r="P92" s="124">
        <v>754063</v>
      </c>
      <c r="Q92" s="124">
        <v>0</v>
      </c>
      <c r="R92" s="49">
        <v>0</v>
      </c>
      <c r="S92" s="49">
        <v>0</v>
      </c>
      <c r="T92" s="61">
        <v>0</v>
      </c>
      <c r="U92" s="226">
        <v>0</v>
      </c>
      <c r="V92" s="226">
        <v>0</v>
      </c>
      <c r="W92" s="47">
        <v>0</v>
      </c>
      <c r="X92" s="47">
        <v>0</v>
      </c>
      <c r="Y92" s="61">
        <v>0</v>
      </c>
      <c r="Z92" s="61">
        <v>0</v>
      </c>
    </row>
    <row r="93" spans="1:26">
      <c r="A93" s="65" t="s">
        <v>128</v>
      </c>
      <c r="B93" s="124">
        <v>0</v>
      </c>
      <c r="C93" s="125">
        <v>0</v>
      </c>
      <c r="D93" s="125">
        <v>0</v>
      </c>
      <c r="E93" s="125">
        <v>0</v>
      </c>
      <c r="F93" s="135">
        <v>0</v>
      </c>
      <c r="G93" s="125">
        <v>0</v>
      </c>
      <c r="H93" s="136">
        <v>2931389</v>
      </c>
      <c r="I93" s="124">
        <v>0</v>
      </c>
      <c r="J93" s="124">
        <v>3852126</v>
      </c>
      <c r="K93" s="124">
        <v>1147874</v>
      </c>
      <c r="L93" s="124">
        <v>3000000</v>
      </c>
      <c r="M93" s="124">
        <v>2644753</v>
      </c>
      <c r="N93" s="124">
        <v>2000000</v>
      </c>
      <c r="O93" s="124">
        <v>390666</v>
      </c>
      <c r="P93" s="124">
        <v>936937</v>
      </c>
      <c r="Q93" s="124">
        <v>936937</v>
      </c>
      <c r="R93" s="49">
        <v>936937</v>
      </c>
      <c r="S93" s="49">
        <v>-2027712</v>
      </c>
      <c r="T93" s="61">
        <v>936937</v>
      </c>
      <c r="U93" s="226">
        <v>936937</v>
      </c>
      <c r="V93" s="226">
        <v>877935</v>
      </c>
      <c r="W93" s="47">
        <v>877935</v>
      </c>
      <c r="X93" s="47">
        <v>936937</v>
      </c>
      <c r="Y93" s="61">
        <v>936937</v>
      </c>
      <c r="Z93" s="61">
        <v>660764.38</v>
      </c>
    </row>
    <row r="94" spans="1:26">
      <c r="A94" s="65" t="s">
        <v>130</v>
      </c>
      <c r="B94" s="124">
        <v>30221382</v>
      </c>
      <c r="C94" s="125">
        <v>40403482</v>
      </c>
      <c r="D94" s="125">
        <v>40403482</v>
      </c>
      <c r="E94" s="125">
        <v>40397994</v>
      </c>
      <c r="F94" s="135">
        <v>40403482</v>
      </c>
      <c r="G94" s="125">
        <v>40403000</v>
      </c>
      <c r="H94" s="136">
        <v>15341351</v>
      </c>
      <c r="I94" s="124">
        <v>15177540</v>
      </c>
      <c r="J94" s="124">
        <v>15351254</v>
      </c>
      <c r="K94" s="124">
        <v>15630000</v>
      </c>
      <c r="L94" s="124">
        <v>15630000</v>
      </c>
      <c r="M94" s="124">
        <v>15682000</v>
      </c>
      <c r="N94" s="124">
        <v>16938000</v>
      </c>
      <c r="O94" s="124">
        <v>16938000</v>
      </c>
      <c r="P94" s="124">
        <v>16938000</v>
      </c>
      <c r="Q94" s="124">
        <v>12703500</v>
      </c>
      <c r="R94" s="49">
        <v>21172500</v>
      </c>
      <c r="S94" s="49">
        <v>16938000</v>
      </c>
      <c r="T94" s="61">
        <v>16938000</v>
      </c>
      <c r="U94" s="226">
        <v>16938000</v>
      </c>
      <c r="V94" s="226">
        <v>14439012</v>
      </c>
      <c r="W94" s="47">
        <v>13107067</v>
      </c>
      <c r="X94" s="47">
        <v>9377000</v>
      </c>
      <c r="Y94" s="61">
        <v>9377000</v>
      </c>
      <c r="Z94" s="61">
        <v>9377000</v>
      </c>
    </row>
    <row r="95" spans="1:26">
      <c r="A95" s="65" t="s">
        <v>131</v>
      </c>
      <c r="B95" s="124">
        <v>0</v>
      </c>
      <c r="C95" s="125">
        <v>0</v>
      </c>
      <c r="D95" s="125">
        <v>0</v>
      </c>
      <c r="E95" s="125">
        <v>0</v>
      </c>
      <c r="F95" s="135">
        <v>0</v>
      </c>
      <c r="G95" s="125">
        <v>2000000</v>
      </c>
      <c r="H95" s="136">
        <v>2000000</v>
      </c>
      <c r="I95" s="124">
        <v>2000000</v>
      </c>
      <c r="J95" s="124">
        <v>2000000</v>
      </c>
      <c r="K95" s="124">
        <v>0</v>
      </c>
      <c r="L95" s="124">
        <v>0</v>
      </c>
      <c r="M95" s="124">
        <v>0</v>
      </c>
      <c r="N95" s="124">
        <v>0</v>
      </c>
      <c r="O95" s="124">
        <v>0</v>
      </c>
      <c r="P95" s="124">
        <v>0</v>
      </c>
      <c r="Q95" s="124">
        <v>0</v>
      </c>
      <c r="R95" s="49">
        <v>0</v>
      </c>
      <c r="S95" s="49">
        <v>0</v>
      </c>
      <c r="T95" s="61">
        <v>0</v>
      </c>
      <c r="U95" s="226">
        <v>0</v>
      </c>
      <c r="V95" s="226">
        <v>0</v>
      </c>
      <c r="W95" s="47">
        <v>0</v>
      </c>
      <c r="X95" s="47">
        <v>0</v>
      </c>
      <c r="Y95" s="61">
        <v>0</v>
      </c>
      <c r="Z95" s="61">
        <v>0</v>
      </c>
    </row>
    <row r="96" spans="1:26">
      <c r="A96" s="65" t="s">
        <v>132</v>
      </c>
      <c r="B96" s="124">
        <v>168400000</v>
      </c>
      <c r="C96" s="125">
        <v>221000000</v>
      </c>
      <c r="D96" s="125">
        <v>244000000</v>
      </c>
      <c r="E96" s="125">
        <v>244000000</v>
      </c>
      <c r="F96" s="135">
        <v>244000000</v>
      </c>
      <c r="G96" s="125">
        <v>244000000</v>
      </c>
      <c r="H96" s="136">
        <v>244000000</v>
      </c>
      <c r="I96" s="124">
        <v>122000000</v>
      </c>
      <c r="J96" s="124">
        <v>119838433</v>
      </c>
      <c r="K96" s="124">
        <v>123503788</v>
      </c>
      <c r="L96" s="124">
        <v>125765830</v>
      </c>
      <c r="M96" s="124">
        <v>125639424</v>
      </c>
      <c r="N96" s="124">
        <v>200755328</v>
      </c>
      <c r="O96" s="124">
        <v>167245286</v>
      </c>
      <c r="P96" s="124">
        <v>192797333</v>
      </c>
      <c r="Q96" s="124">
        <v>190479111</v>
      </c>
      <c r="R96" s="49">
        <v>191552283</v>
      </c>
      <c r="S96" s="49">
        <v>181097334</v>
      </c>
      <c r="T96" s="61">
        <v>181119543</v>
      </c>
      <c r="U96" s="226">
        <v>180466610</v>
      </c>
      <c r="V96" s="226">
        <v>180786939</v>
      </c>
      <c r="W96" s="47">
        <v>178913966</v>
      </c>
      <c r="X96" s="47">
        <v>179014682</v>
      </c>
      <c r="Y96" s="61">
        <v>197282050</v>
      </c>
      <c r="Z96" s="61">
        <v>204001398</v>
      </c>
    </row>
    <row r="97" spans="1:26">
      <c r="A97" s="65" t="s">
        <v>75</v>
      </c>
      <c r="B97" s="124">
        <v>0</v>
      </c>
      <c r="C97" s="125">
        <v>970581</v>
      </c>
      <c r="D97" s="125">
        <v>7759313</v>
      </c>
      <c r="E97" s="125">
        <v>23020332</v>
      </c>
      <c r="F97" s="135">
        <v>6220801</v>
      </c>
      <c r="G97" s="125">
        <v>6542135</v>
      </c>
      <c r="H97" s="136">
        <v>4544769</v>
      </c>
      <c r="I97" s="124">
        <v>6443497</v>
      </c>
      <c r="J97" s="124">
        <v>5625602</v>
      </c>
      <c r="K97" s="124">
        <v>4507418</v>
      </c>
      <c r="L97" s="124">
        <v>12485180</v>
      </c>
      <c r="M97" s="124">
        <v>16944657</v>
      </c>
      <c r="N97" s="124">
        <v>14838807</v>
      </c>
      <c r="O97" s="124">
        <v>9798534</v>
      </c>
      <c r="P97" s="124">
        <v>10311313</v>
      </c>
      <c r="Q97" s="124">
        <v>13002987</v>
      </c>
      <c r="R97" s="49">
        <v>10075595</v>
      </c>
      <c r="S97" s="49">
        <v>9828259</v>
      </c>
      <c r="T97" s="61">
        <v>12239700</v>
      </c>
      <c r="U97" s="226">
        <v>5727105</v>
      </c>
      <c r="V97" s="226">
        <v>13694772</v>
      </c>
      <c r="W97" s="47">
        <v>12838994</v>
      </c>
      <c r="X97" s="47">
        <v>24036726</v>
      </c>
      <c r="Y97" s="61">
        <v>18796830</v>
      </c>
      <c r="Z97" s="61">
        <v>24897882</v>
      </c>
    </row>
    <row r="98" spans="1:26">
      <c r="A98" s="65" t="s">
        <v>133</v>
      </c>
      <c r="B98" s="124">
        <v>0</v>
      </c>
      <c r="C98" s="125">
        <v>0</v>
      </c>
      <c r="D98" s="125">
        <v>0</v>
      </c>
      <c r="E98" s="125">
        <v>0</v>
      </c>
      <c r="F98" s="135">
        <v>0</v>
      </c>
      <c r="G98" s="125">
        <v>0</v>
      </c>
      <c r="H98" s="136">
        <v>0</v>
      </c>
      <c r="I98" s="124">
        <v>0</v>
      </c>
      <c r="J98" s="124">
        <v>0</v>
      </c>
      <c r="K98" s="124">
        <v>0</v>
      </c>
      <c r="L98" s="124">
        <v>0</v>
      </c>
      <c r="M98" s="124">
        <v>0</v>
      </c>
      <c r="N98" s="124">
        <v>0</v>
      </c>
      <c r="O98" s="124">
        <v>0</v>
      </c>
      <c r="P98" s="124">
        <v>0</v>
      </c>
      <c r="Q98" s="124">
        <v>0</v>
      </c>
      <c r="R98" s="49">
        <v>0</v>
      </c>
      <c r="S98" s="49">
        <v>0</v>
      </c>
      <c r="T98" s="61">
        <v>0</v>
      </c>
      <c r="U98" s="226">
        <v>0</v>
      </c>
      <c r="V98" s="226">
        <v>0</v>
      </c>
      <c r="W98" s="47">
        <v>0</v>
      </c>
      <c r="X98" s="47">
        <v>0</v>
      </c>
      <c r="Y98" s="61">
        <v>0</v>
      </c>
      <c r="Z98" s="61">
        <v>0</v>
      </c>
    </row>
    <row r="99" spans="1:26">
      <c r="A99" s="65" t="s">
        <v>134</v>
      </c>
      <c r="B99" s="124">
        <v>0</v>
      </c>
      <c r="C99" s="125">
        <v>72796826</v>
      </c>
      <c r="D99" s="125">
        <v>145593652</v>
      </c>
      <c r="E99" s="125">
        <v>72796826</v>
      </c>
      <c r="F99" s="135">
        <v>72796826</v>
      </c>
      <c r="G99" s="125">
        <v>72796826</v>
      </c>
      <c r="H99" s="136">
        <v>74935420</v>
      </c>
      <c r="I99" s="124">
        <v>75608192</v>
      </c>
      <c r="J99" s="124">
        <v>74264659</v>
      </c>
      <c r="K99" s="124">
        <v>72796826</v>
      </c>
      <c r="L99" s="124">
        <v>60707841</v>
      </c>
      <c r="M99" s="124">
        <v>57167392</v>
      </c>
      <c r="N99" s="124">
        <v>54597620</v>
      </c>
      <c r="O99" s="124">
        <v>90996032</v>
      </c>
      <c r="P99" s="124">
        <v>43260642</v>
      </c>
      <c r="Q99" s="124">
        <v>56021758</v>
      </c>
      <c r="R99" s="49">
        <v>38533876</v>
      </c>
      <c r="S99" s="49">
        <v>72796826</v>
      </c>
      <c r="T99" s="61">
        <v>60593787</v>
      </c>
      <c r="U99" s="226">
        <v>60000000</v>
      </c>
      <c r="V99" s="226">
        <v>64488404</v>
      </c>
      <c r="W99" s="47">
        <v>64488404</v>
      </c>
      <c r="X99" s="47">
        <v>72556596</v>
      </c>
      <c r="Y99" s="61">
        <v>72556596</v>
      </c>
      <c r="Z99" s="61">
        <v>72556596</v>
      </c>
    </row>
    <row r="100" spans="1:26">
      <c r="A100" s="65" t="s">
        <v>136</v>
      </c>
      <c r="B100" s="124">
        <v>0</v>
      </c>
      <c r="C100" s="125">
        <v>11100000</v>
      </c>
      <c r="D100" s="125">
        <v>33245166</v>
      </c>
      <c r="E100" s="125">
        <v>15099935</v>
      </c>
      <c r="F100" s="135">
        <v>15165142</v>
      </c>
      <c r="G100" s="125">
        <v>14759423</v>
      </c>
      <c r="H100" s="136">
        <v>15411035</v>
      </c>
      <c r="I100" s="124">
        <v>14759423</v>
      </c>
      <c r="J100" s="124">
        <v>15379697</v>
      </c>
      <c r="K100" s="124">
        <v>14759423</v>
      </c>
      <c r="L100" s="124">
        <v>14759423</v>
      </c>
      <c r="M100" s="124">
        <v>14585963</v>
      </c>
      <c r="N100" s="124">
        <v>14528144</v>
      </c>
      <c r="O100" s="124">
        <v>14528144</v>
      </c>
      <c r="P100" s="124">
        <v>14528144</v>
      </c>
      <c r="Q100" s="124">
        <v>14528144</v>
      </c>
      <c r="R100" s="49">
        <v>14528144</v>
      </c>
      <c r="S100" s="49">
        <v>14528144</v>
      </c>
      <c r="T100" s="61">
        <v>14528144</v>
      </c>
      <c r="U100" s="226">
        <v>14528144</v>
      </c>
      <c r="V100" s="226">
        <v>14479300</v>
      </c>
      <c r="W100" s="47">
        <v>14479300</v>
      </c>
      <c r="X100" s="47">
        <v>14479299</v>
      </c>
      <c r="Y100" s="61">
        <v>13800799</v>
      </c>
      <c r="Z100" s="61">
        <v>13800800</v>
      </c>
    </row>
    <row r="101" spans="1:26">
      <c r="A101" s="65" t="s">
        <v>145</v>
      </c>
      <c r="B101" s="124">
        <v>0</v>
      </c>
      <c r="C101" s="125">
        <v>0</v>
      </c>
      <c r="D101" s="125">
        <v>0</v>
      </c>
      <c r="E101" s="125">
        <v>0</v>
      </c>
      <c r="F101" s="135">
        <v>0</v>
      </c>
      <c r="G101" s="125">
        <v>0</v>
      </c>
      <c r="H101" s="136">
        <v>0</v>
      </c>
      <c r="I101" s="124">
        <v>0</v>
      </c>
      <c r="J101" s="124">
        <v>0</v>
      </c>
      <c r="K101" s="124">
        <v>0</v>
      </c>
      <c r="L101" s="124">
        <v>0</v>
      </c>
      <c r="M101" s="124">
        <v>0</v>
      </c>
      <c r="N101" s="124">
        <v>0</v>
      </c>
      <c r="O101" s="124">
        <v>0</v>
      </c>
      <c r="P101" s="124">
        <v>0</v>
      </c>
      <c r="Q101" s="124">
        <v>0</v>
      </c>
      <c r="R101" s="49">
        <v>0</v>
      </c>
      <c r="S101" s="49">
        <v>0</v>
      </c>
      <c r="T101" s="61">
        <v>0</v>
      </c>
      <c r="U101" s="226">
        <v>0</v>
      </c>
      <c r="V101" s="226">
        <v>0</v>
      </c>
      <c r="W101" s="47">
        <v>0</v>
      </c>
      <c r="X101" s="47">
        <v>0</v>
      </c>
      <c r="Y101" s="61">
        <v>0</v>
      </c>
      <c r="Z101" s="61">
        <v>0</v>
      </c>
    </row>
    <row r="102" spans="1:26">
      <c r="A102" s="65" t="s">
        <v>138</v>
      </c>
      <c r="B102" s="124">
        <v>0</v>
      </c>
      <c r="C102" s="125">
        <v>53003526</v>
      </c>
      <c r="D102" s="125">
        <v>0</v>
      </c>
      <c r="E102" s="125">
        <v>54924000</v>
      </c>
      <c r="F102" s="135">
        <v>27167000</v>
      </c>
      <c r="G102" s="125">
        <v>30746000</v>
      </c>
      <c r="H102" s="136">
        <v>30579000</v>
      </c>
      <c r="I102" s="124">
        <v>0</v>
      </c>
      <c r="J102" s="124">
        <v>29374418</v>
      </c>
      <c r="K102" s="124">
        <v>15110000</v>
      </c>
      <c r="L102" s="124">
        <v>31048000</v>
      </c>
      <c r="M102" s="124">
        <v>35760250</v>
      </c>
      <c r="N102" s="124">
        <v>23232750</v>
      </c>
      <c r="O102" s="124">
        <v>38721250</v>
      </c>
      <c r="P102" s="124">
        <v>30977000</v>
      </c>
      <c r="Q102" s="124">
        <v>30977000</v>
      </c>
      <c r="R102" s="49">
        <v>30977000</v>
      </c>
      <c r="S102" s="49">
        <v>30977000</v>
      </c>
      <c r="T102" s="61">
        <v>23232750</v>
      </c>
      <c r="U102" s="226">
        <v>30977000</v>
      </c>
      <c r="V102" s="226">
        <v>30977000</v>
      </c>
      <c r="W102" s="47">
        <v>30977000</v>
      </c>
      <c r="X102" s="47">
        <v>30977000</v>
      </c>
      <c r="Y102" s="61">
        <v>30977000</v>
      </c>
      <c r="Z102" s="61">
        <v>30977000</v>
      </c>
    </row>
    <row r="103" spans="1:26">
      <c r="A103" s="65" t="s">
        <v>140</v>
      </c>
      <c r="B103" s="124">
        <v>0</v>
      </c>
      <c r="C103" s="125">
        <v>0</v>
      </c>
      <c r="D103" s="125">
        <v>2188456</v>
      </c>
      <c r="E103" s="125">
        <v>3614150</v>
      </c>
      <c r="F103" s="135">
        <v>0</v>
      </c>
      <c r="G103" s="125">
        <v>666461</v>
      </c>
      <c r="H103" s="136">
        <v>0</v>
      </c>
      <c r="I103" s="124">
        <v>397030</v>
      </c>
      <c r="J103" s="124">
        <v>1060000</v>
      </c>
      <c r="K103" s="124">
        <v>4328783</v>
      </c>
      <c r="L103" s="124">
        <v>7560000</v>
      </c>
      <c r="M103" s="124">
        <v>6926593</v>
      </c>
      <c r="N103" s="124">
        <v>8257769</v>
      </c>
      <c r="O103" s="124">
        <v>6471830</v>
      </c>
      <c r="P103" s="124">
        <v>7557672</v>
      </c>
      <c r="Q103" s="124">
        <v>8760000</v>
      </c>
      <c r="R103" s="49">
        <v>9337823</v>
      </c>
      <c r="S103" s="49">
        <v>9059250</v>
      </c>
      <c r="T103" s="61">
        <v>7126618</v>
      </c>
      <c r="U103" s="226">
        <v>8280235</v>
      </c>
      <c r="V103" s="226">
        <v>6423698</v>
      </c>
      <c r="W103" s="47">
        <v>9343063</v>
      </c>
      <c r="X103" s="47">
        <v>6357244</v>
      </c>
      <c r="Y103" s="61">
        <v>4334037</v>
      </c>
      <c r="Z103" s="61">
        <v>7560018</v>
      </c>
    </row>
    <row r="104" spans="1:26">
      <c r="A104" s="65" t="s">
        <v>142</v>
      </c>
      <c r="B104" s="124">
        <v>9384681</v>
      </c>
      <c r="C104" s="125">
        <v>612101</v>
      </c>
      <c r="D104" s="125">
        <v>9996782</v>
      </c>
      <c r="E104" s="125">
        <v>19381463</v>
      </c>
      <c r="F104" s="135">
        <v>9996782</v>
      </c>
      <c r="G104" s="125">
        <v>9996782</v>
      </c>
      <c r="H104" s="136">
        <v>5262210</v>
      </c>
      <c r="I104" s="124">
        <v>9996782</v>
      </c>
      <c r="J104" s="124">
        <v>19993564</v>
      </c>
      <c r="K104" s="124">
        <v>9996782</v>
      </c>
      <c r="L104" s="124">
        <v>3219929</v>
      </c>
      <c r="M104" s="124">
        <v>5000000</v>
      </c>
      <c r="N104" s="124">
        <v>4000000</v>
      </c>
      <c r="O104" s="124">
        <v>0</v>
      </c>
      <c r="P104" s="124">
        <v>0</v>
      </c>
      <c r="Q104" s="124">
        <v>0</v>
      </c>
      <c r="R104" s="49">
        <v>0</v>
      </c>
      <c r="S104" s="49">
        <v>0</v>
      </c>
      <c r="T104" s="61">
        <v>0</v>
      </c>
      <c r="U104" s="226">
        <v>0</v>
      </c>
      <c r="V104" s="226">
        <v>0</v>
      </c>
      <c r="W104" s="47">
        <v>0</v>
      </c>
      <c r="X104" s="47">
        <v>0</v>
      </c>
      <c r="Y104" s="61">
        <v>0</v>
      </c>
      <c r="Z104" s="61">
        <v>0</v>
      </c>
    </row>
    <row r="105" spans="1:26">
      <c r="A105" s="65" t="s">
        <v>144</v>
      </c>
      <c r="B105" s="124">
        <v>0</v>
      </c>
      <c r="C105" s="125">
        <v>2131341</v>
      </c>
      <c r="D105" s="125">
        <v>3940630</v>
      </c>
      <c r="E105" s="125">
        <v>2181681</v>
      </c>
      <c r="F105" s="135">
        <v>2127965</v>
      </c>
      <c r="G105" s="125">
        <v>2202049</v>
      </c>
      <c r="H105" s="136">
        <v>2286524</v>
      </c>
      <c r="I105" s="124">
        <v>2202692</v>
      </c>
      <c r="J105" s="124">
        <v>2172109</v>
      </c>
      <c r="K105" s="124">
        <v>2127965</v>
      </c>
      <c r="L105" s="124">
        <v>2127965</v>
      </c>
      <c r="M105" s="124">
        <v>2127965</v>
      </c>
      <c r="N105" s="124">
        <v>2127965</v>
      </c>
      <c r="O105" s="124">
        <v>2127965</v>
      </c>
      <c r="P105" s="124">
        <v>2127965</v>
      </c>
      <c r="Q105" s="124">
        <v>2127965</v>
      </c>
      <c r="R105" s="49">
        <v>2127965</v>
      </c>
      <c r="S105" s="49">
        <v>2127965</v>
      </c>
      <c r="T105" s="61">
        <v>2127965</v>
      </c>
      <c r="U105" s="226">
        <v>2127965</v>
      </c>
      <c r="V105" s="226">
        <v>2120740</v>
      </c>
      <c r="W105" s="47">
        <v>2120740</v>
      </c>
      <c r="X105" s="47">
        <v>2120740</v>
      </c>
      <c r="Y105" s="61">
        <v>2120740</v>
      </c>
      <c r="Z105" s="61">
        <v>2120740</v>
      </c>
    </row>
    <row r="106" spans="1:26">
      <c r="A106" s="65" t="s">
        <v>146</v>
      </c>
      <c r="B106" s="124">
        <v>0</v>
      </c>
      <c r="C106" s="125">
        <v>909900</v>
      </c>
      <c r="D106" s="125">
        <v>0</v>
      </c>
      <c r="E106" s="125">
        <v>0</v>
      </c>
      <c r="F106" s="135">
        <v>383262</v>
      </c>
      <c r="G106" s="125">
        <v>9056280</v>
      </c>
      <c r="H106" s="136">
        <v>5265988</v>
      </c>
      <c r="I106" s="124">
        <v>0</v>
      </c>
      <c r="J106" s="124">
        <v>9054731</v>
      </c>
      <c r="K106" s="124">
        <v>10300000</v>
      </c>
      <c r="L106" s="124">
        <v>0</v>
      </c>
      <c r="M106" s="124">
        <v>0</v>
      </c>
      <c r="N106" s="124">
        <v>9000000</v>
      </c>
      <c r="O106" s="124">
        <v>9000000</v>
      </c>
      <c r="P106" s="124">
        <v>0</v>
      </c>
      <c r="Q106" s="124">
        <v>0</v>
      </c>
      <c r="R106" s="49">
        <v>0</v>
      </c>
      <c r="S106" s="49">
        <v>0</v>
      </c>
      <c r="T106" s="61">
        <v>0</v>
      </c>
      <c r="U106" s="226">
        <v>0</v>
      </c>
      <c r="V106" s="226">
        <v>0</v>
      </c>
      <c r="W106" s="47">
        <v>0</v>
      </c>
      <c r="X106" s="47">
        <v>0</v>
      </c>
      <c r="Y106" s="61">
        <v>0</v>
      </c>
      <c r="Z106" s="61">
        <v>0</v>
      </c>
    </row>
    <row r="107" spans="1:26">
      <c r="A107" s="65" t="s">
        <v>148</v>
      </c>
      <c r="B107" s="124">
        <v>0</v>
      </c>
      <c r="C107" s="125">
        <v>23105516</v>
      </c>
      <c r="D107" s="125">
        <v>99704863</v>
      </c>
      <c r="E107" s="125">
        <v>4370667</v>
      </c>
      <c r="F107" s="135">
        <v>14788048</v>
      </c>
      <c r="G107" s="125">
        <v>30979264</v>
      </c>
      <c r="H107" s="136">
        <v>27159154</v>
      </c>
      <c r="I107" s="124">
        <v>0</v>
      </c>
      <c r="J107" s="124">
        <v>61057349</v>
      </c>
      <c r="K107" s="124">
        <v>31235772</v>
      </c>
      <c r="L107" s="124">
        <v>31235772</v>
      </c>
      <c r="M107" s="124">
        <v>30735235</v>
      </c>
      <c r="N107" s="124">
        <v>29777490</v>
      </c>
      <c r="O107" s="124">
        <v>25661584</v>
      </c>
      <c r="P107" s="124">
        <v>32408086</v>
      </c>
      <c r="Q107" s="124">
        <v>33565875</v>
      </c>
      <c r="R107" s="49">
        <v>33565875</v>
      </c>
      <c r="S107" s="49">
        <v>33566135</v>
      </c>
      <c r="T107" s="61">
        <v>33573455</v>
      </c>
      <c r="U107" s="226">
        <v>34561464</v>
      </c>
      <c r="V107" s="226">
        <v>34964711</v>
      </c>
      <c r="W107" s="47">
        <v>31267821</v>
      </c>
      <c r="X107" s="47">
        <v>31268006</v>
      </c>
      <c r="Y107" s="61">
        <v>31668073</v>
      </c>
      <c r="Z107" s="61">
        <v>31663704</v>
      </c>
    </row>
    <row r="108" spans="1:26">
      <c r="A108" s="65" t="s">
        <v>150</v>
      </c>
      <c r="B108" s="124">
        <v>0</v>
      </c>
      <c r="C108" s="125">
        <v>3116423</v>
      </c>
      <c r="D108" s="125">
        <v>4898000</v>
      </c>
      <c r="E108" s="125">
        <v>5037000</v>
      </c>
      <c r="F108" s="135">
        <v>4737000</v>
      </c>
      <c r="G108" s="125">
        <v>5382000</v>
      </c>
      <c r="H108" s="136">
        <v>12462419</v>
      </c>
      <c r="I108" s="124">
        <v>1585114</v>
      </c>
      <c r="J108" s="124">
        <v>3006000</v>
      </c>
      <c r="K108" s="124">
        <v>5307000</v>
      </c>
      <c r="L108" s="124">
        <v>3207000</v>
      </c>
      <c r="M108" s="124">
        <v>7407000</v>
      </c>
      <c r="N108" s="124">
        <v>7560948</v>
      </c>
      <c r="O108" s="124">
        <v>7299000</v>
      </c>
      <c r="P108" s="124">
        <v>2445999</v>
      </c>
      <c r="Q108" s="124">
        <v>7623137</v>
      </c>
      <c r="R108" s="49">
        <v>7560947</v>
      </c>
      <c r="S108" s="49">
        <v>6274800</v>
      </c>
      <c r="T108" s="61">
        <v>7560947</v>
      </c>
      <c r="U108" s="226">
        <v>7560000</v>
      </c>
      <c r="V108" s="226">
        <v>7530000</v>
      </c>
      <c r="W108" s="47">
        <v>7535000</v>
      </c>
      <c r="X108" s="47">
        <v>7535000</v>
      </c>
      <c r="Y108" s="61">
        <v>7535000</v>
      </c>
      <c r="Z108" s="61">
        <v>7535000</v>
      </c>
    </row>
    <row r="109" spans="1:26">
      <c r="A109" s="65" t="s">
        <v>152</v>
      </c>
      <c r="B109" s="124">
        <v>1700000</v>
      </c>
      <c r="C109" s="125">
        <v>6863119</v>
      </c>
      <c r="D109" s="125">
        <v>4735318</v>
      </c>
      <c r="E109" s="125">
        <v>4735318</v>
      </c>
      <c r="F109" s="135">
        <v>4735318</v>
      </c>
      <c r="G109" s="125">
        <v>4735318</v>
      </c>
      <c r="H109" s="136">
        <v>4735318</v>
      </c>
      <c r="I109" s="124">
        <v>4735318</v>
      </c>
      <c r="J109" s="124">
        <v>4735318</v>
      </c>
      <c r="K109" s="124">
        <v>4735318</v>
      </c>
      <c r="L109" s="124">
        <v>4735318</v>
      </c>
      <c r="M109" s="124">
        <v>4735318</v>
      </c>
      <c r="N109" s="124">
        <v>4735318</v>
      </c>
      <c r="O109" s="124">
        <v>4735318</v>
      </c>
      <c r="P109" s="124">
        <v>4735318</v>
      </c>
      <c r="Q109" s="124">
        <v>4735318</v>
      </c>
      <c r="R109" s="49">
        <v>4735318</v>
      </c>
      <c r="S109" s="49">
        <v>4735318</v>
      </c>
      <c r="T109" s="61">
        <v>4735318</v>
      </c>
      <c r="U109" s="226">
        <v>4735318</v>
      </c>
      <c r="V109" s="226">
        <v>4719691</v>
      </c>
      <c r="W109" s="47">
        <v>4719691</v>
      </c>
      <c r="X109" s="47">
        <v>4719691</v>
      </c>
      <c r="Y109" s="61">
        <v>4719691</v>
      </c>
      <c r="Z109" s="61">
        <v>4719691</v>
      </c>
    </row>
    <row r="110" spans="1:26">
      <c r="A110" s="65" t="s">
        <v>153</v>
      </c>
      <c r="B110" s="124">
        <v>11473357</v>
      </c>
      <c r="C110" s="125">
        <v>398031</v>
      </c>
      <c r="D110" s="125">
        <v>27301874</v>
      </c>
      <c r="E110" s="125">
        <v>15828517</v>
      </c>
      <c r="F110" s="135">
        <v>15828517</v>
      </c>
      <c r="G110" s="125">
        <v>15828517</v>
      </c>
      <c r="H110" s="136">
        <v>15828172</v>
      </c>
      <c r="I110" s="124">
        <v>15828517</v>
      </c>
      <c r="J110" s="124">
        <v>15285500</v>
      </c>
      <c r="K110" s="124">
        <v>14581500</v>
      </c>
      <c r="L110" s="124">
        <v>14028500</v>
      </c>
      <c r="M110" s="124">
        <v>15828500</v>
      </c>
      <c r="N110" s="124">
        <v>13956375</v>
      </c>
      <c r="O110" s="124">
        <v>13040500</v>
      </c>
      <c r="P110" s="124">
        <v>12648498</v>
      </c>
      <c r="Q110" s="124">
        <v>12724123</v>
      </c>
      <c r="R110" s="49">
        <v>13825500</v>
      </c>
      <c r="S110" s="49">
        <v>15825500</v>
      </c>
      <c r="T110" s="61">
        <v>15825500</v>
      </c>
      <c r="U110" s="226">
        <v>15825500</v>
      </c>
      <c r="V110" s="226">
        <v>15776283</v>
      </c>
      <c r="W110" s="47">
        <v>15776283</v>
      </c>
      <c r="X110" s="47">
        <v>15776283</v>
      </c>
      <c r="Y110" s="61">
        <v>15776283</v>
      </c>
      <c r="Z110" s="61">
        <v>15776283</v>
      </c>
    </row>
    <row r="111" spans="1:26">
      <c r="A111" s="65" t="s">
        <v>154</v>
      </c>
      <c r="B111" s="124">
        <v>0</v>
      </c>
      <c r="C111" s="125">
        <v>0</v>
      </c>
      <c r="D111" s="125">
        <v>0</v>
      </c>
      <c r="E111" s="125">
        <v>26707762</v>
      </c>
      <c r="F111" s="135">
        <v>31325000</v>
      </c>
      <c r="G111" s="125">
        <v>10585000</v>
      </c>
      <c r="H111" s="136">
        <v>10426130</v>
      </c>
      <c r="I111" s="124">
        <v>10659333</v>
      </c>
      <c r="J111" s="124">
        <v>7876568</v>
      </c>
      <c r="K111" s="124">
        <v>9733928</v>
      </c>
      <c r="L111" s="124">
        <v>7395919</v>
      </c>
      <c r="M111" s="124">
        <v>9692081</v>
      </c>
      <c r="N111" s="124">
        <v>8642000</v>
      </c>
      <c r="O111" s="124">
        <v>8193000</v>
      </c>
      <c r="P111" s="124">
        <v>10702000</v>
      </c>
      <c r="Q111" s="124">
        <v>7176000</v>
      </c>
      <c r="R111" s="49">
        <v>4675000</v>
      </c>
      <c r="S111" s="49">
        <v>6233000</v>
      </c>
      <c r="T111" s="61">
        <v>4675000</v>
      </c>
      <c r="U111" s="226">
        <v>5675000</v>
      </c>
      <c r="V111" s="226">
        <v>5675000</v>
      </c>
      <c r="W111" s="47">
        <v>5675000</v>
      </c>
      <c r="X111" s="47">
        <v>5675000</v>
      </c>
      <c r="Y111" s="61">
        <v>5675000</v>
      </c>
      <c r="Z111" s="61">
        <v>5675000</v>
      </c>
    </row>
    <row r="112" spans="1:26">
      <c r="A112" s="65" t="s">
        <v>155</v>
      </c>
      <c r="B112" s="124">
        <v>3562000</v>
      </c>
      <c r="C112" s="125">
        <v>7400000</v>
      </c>
      <c r="D112" s="125">
        <v>14635262</v>
      </c>
      <c r="E112" s="125">
        <v>6441969</v>
      </c>
      <c r="F112" s="135">
        <v>3314653</v>
      </c>
      <c r="G112" s="125">
        <v>1306267</v>
      </c>
      <c r="H112" s="136">
        <v>6947755</v>
      </c>
      <c r="I112" s="124">
        <v>7414943</v>
      </c>
      <c r="J112" s="124">
        <v>11031796</v>
      </c>
      <c r="K112" s="124">
        <v>10918472</v>
      </c>
      <c r="L112" s="124">
        <v>11017631</v>
      </c>
      <c r="M112" s="124">
        <v>11017631</v>
      </c>
      <c r="N112" s="124">
        <v>11017631</v>
      </c>
      <c r="O112" s="124">
        <v>11017631</v>
      </c>
      <c r="P112" s="124">
        <v>11017631</v>
      </c>
      <c r="Q112" s="124">
        <v>11017631</v>
      </c>
      <c r="R112" s="49">
        <v>11017631</v>
      </c>
      <c r="S112" s="49">
        <v>11017631</v>
      </c>
      <c r="T112" s="61">
        <v>11017631</v>
      </c>
      <c r="U112" s="226">
        <v>11017631</v>
      </c>
      <c r="V112" s="226">
        <v>10981273</v>
      </c>
      <c r="W112" s="47">
        <v>10981272</v>
      </c>
      <c r="X112" s="47">
        <v>10981273</v>
      </c>
      <c r="Y112" s="61">
        <v>10981272</v>
      </c>
      <c r="Z112" s="61">
        <v>10981272</v>
      </c>
    </row>
    <row r="113" spans="1:26">
      <c r="A113" s="65" t="s">
        <v>157</v>
      </c>
      <c r="B113" s="124">
        <v>0</v>
      </c>
      <c r="C113" s="125">
        <v>39700000</v>
      </c>
      <c r="D113" s="125">
        <v>31750000</v>
      </c>
      <c r="E113" s="125">
        <v>31704759</v>
      </c>
      <c r="F113" s="135">
        <v>33281448</v>
      </c>
      <c r="G113" s="125">
        <v>13446338</v>
      </c>
      <c r="H113" s="136">
        <v>13440834</v>
      </c>
      <c r="I113" s="124">
        <v>13420499</v>
      </c>
      <c r="J113" s="124">
        <v>13420500</v>
      </c>
      <c r="K113" s="124">
        <v>14715200</v>
      </c>
      <c r="L113" s="124">
        <v>13420500</v>
      </c>
      <c r="M113" s="124">
        <v>13420500</v>
      </c>
      <c r="N113" s="124">
        <v>13420500</v>
      </c>
      <c r="O113" s="124">
        <v>13420500</v>
      </c>
      <c r="P113" s="124">
        <v>14837318</v>
      </c>
      <c r="Q113" s="124">
        <v>15422200</v>
      </c>
      <c r="R113" s="49">
        <v>15433200</v>
      </c>
      <c r="S113" s="49">
        <v>15443200</v>
      </c>
      <c r="T113" s="61">
        <v>15443200</v>
      </c>
      <c r="U113" s="226">
        <v>15443200</v>
      </c>
      <c r="V113" s="226">
        <v>14653500</v>
      </c>
      <c r="W113" s="47">
        <v>14653500</v>
      </c>
      <c r="X113" s="47">
        <v>14653500</v>
      </c>
      <c r="Y113" s="61">
        <v>14653500</v>
      </c>
      <c r="Z113" s="61">
        <v>14653500</v>
      </c>
    </row>
    <row r="114" spans="1:26">
      <c r="A114" s="65" t="s">
        <v>158</v>
      </c>
      <c r="B114" s="124">
        <v>0</v>
      </c>
      <c r="C114" s="125">
        <v>0</v>
      </c>
      <c r="D114" s="125">
        <v>6048850</v>
      </c>
      <c r="E114" s="125">
        <v>2174200</v>
      </c>
      <c r="F114" s="135">
        <v>2009783</v>
      </c>
      <c r="G114" s="125">
        <v>1958960</v>
      </c>
      <c r="H114" s="136">
        <v>8014036</v>
      </c>
      <c r="I114" s="124">
        <v>1850053</v>
      </c>
      <c r="J114" s="124">
        <v>0</v>
      </c>
      <c r="K114" s="124">
        <v>0</v>
      </c>
      <c r="L114" s="124">
        <v>1836032</v>
      </c>
      <c r="M114" s="124">
        <v>1850053</v>
      </c>
      <c r="N114" s="124">
        <v>0</v>
      </c>
      <c r="O114" s="124">
        <v>0</v>
      </c>
      <c r="P114" s="124">
        <v>1850053</v>
      </c>
      <c r="Q114" s="124">
        <v>1850053</v>
      </c>
      <c r="R114" s="49">
        <v>1850053</v>
      </c>
      <c r="S114" s="49">
        <v>1850053</v>
      </c>
      <c r="T114" s="61">
        <v>0</v>
      </c>
      <c r="U114" s="226">
        <v>0</v>
      </c>
      <c r="V114" s="226">
        <v>0</v>
      </c>
      <c r="W114" s="47">
        <v>0</v>
      </c>
      <c r="X114" s="47">
        <v>0</v>
      </c>
      <c r="Y114" s="61">
        <v>0</v>
      </c>
      <c r="Z114" s="61">
        <v>0</v>
      </c>
    </row>
    <row r="115" spans="1:26">
      <c r="A115" s="70" t="s">
        <v>159</v>
      </c>
      <c r="B115" s="124">
        <v>357599725</v>
      </c>
      <c r="C115" s="125">
        <v>1118203453</v>
      </c>
      <c r="D115" s="125">
        <f>SUM(D64:D114)</f>
        <v>1317950149</v>
      </c>
      <c r="E115" s="125">
        <v>1096283464</v>
      </c>
      <c r="F115" s="135">
        <v>933654437</v>
      </c>
      <c r="G115" s="124">
        <f>SUM(G64:G114)</f>
        <v>1031375598</v>
      </c>
      <c r="H115" s="136">
        <v>926728189</v>
      </c>
      <c r="I115" s="124">
        <v>775012452</v>
      </c>
      <c r="J115" s="124">
        <v>922416116</v>
      </c>
      <c r="K115" s="124">
        <v>974038036</v>
      </c>
      <c r="L115" s="124">
        <v>1152683782</v>
      </c>
      <c r="M115" s="124">
        <v>1181211959</v>
      </c>
      <c r="N115" s="124">
        <v>1212271057</v>
      </c>
      <c r="O115" s="124">
        <v>1219931917</v>
      </c>
      <c r="P115" s="124">
        <v>1135445928</v>
      </c>
      <c r="Q115" s="124">
        <v>1132658499</v>
      </c>
      <c r="R115" s="49">
        <v>1134838715</v>
      </c>
      <c r="S115" s="49">
        <v>1155909378</v>
      </c>
      <c r="T115" s="61">
        <v>1125205136</v>
      </c>
      <c r="U115" s="226">
        <v>1143016120</v>
      </c>
      <c r="V115" s="226">
        <f>SUM(V64:V114)</f>
        <v>1137025437</v>
      </c>
      <c r="W115" s="47">
        <f>SUM(W64:W114)</f>
        <v>1118840002</v>
      </c>
      <c r="X115" s="47">
        <f>SUM(X64:X114)</f>
        <v>1118542394</v>
      </c>
      <c r="Y115" s="61">
        <f>SUM(Y64:Y114)</f>
        <v>1130955451</v>
      </c>
      <c r="Z115" s="61">
        <f>SUM(Z64:Z114)</f>
        <v>1125690800.4200001</v>
      </c>
    </row>
    <row r="117" spans="1:26">
      <c r="B117" s="138"/>
      <c r="C117" s="138"/>
      <c r="D117" s="138"/>
      <c r="E117" s="138"/>
      <c r="F117" s="138"/>
      <c r="G117" s="138"/>
      <c r="H117" s="138"/>
      <c r="I117" s="138"/>
      <c r="J117" s="138"/>
      <c r="K117" s="138"/>
      <c r="L117" s="138"/>
      <c r="M117" s="138"/>
      <c r="N117" s="138"/>
    </row>
    <row r="121" spans="1:26">
      <c r="A121" s="41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335"/>
    </row>
    <row r="122" spans="1:26">
      <c r="A122" s="415"/>
      <c r="B122" s="410"/>
      <c r="C122" s="410"/>
      <c r="D122" s="410"/>
      <c r="E122" s="410"/>
      <c r="F122" s="410"/>
      <c r="G122" s="410"/>
      <c r="H122" s="410"/>
      <c r="I122" s="410"/>
      <c r="J122" s="410"/>
      <c r="K122" s="410"/>
      <c r="L122" s="410"/>
      <c r="M122" s="410"/>
      <c r="N122" s="410"/>
      <c r="O122" s="410"/>
      <c r="P122" s="410"/>
      <c r="Q122" s="410"/>
      <c r="R122" s="410"/>
      <c r="S122" s="410"/>
      <c r="T122" s="410"/>
      <c r="U122" s="410"/>
      <c r="V122" s="410"/>
      <c r="W122" s="410"/>
      <c r="X122" s="410"/>
      <c r="Y122" s="410"/>
      <c r="Z122" s="341"/>
    </row>
    <row r="123" spans="1:26">
      <c r="A123" s="65" t="s">
        <v>82</v>
      </c>
    </row>
    <row r="124" spans="1:26">
      <c r="A124" s="65" t="s">
        <v>84</v>
      </c>
    </row>
    <row r="125" spans="1:26">
      <c r="A125" s="65" t="s">
        <v>86</v>
      </c>
      <c r="E125" s="47" t="s">
        <v>320</v>
      </c>
    </row>
    <row r="126" spans="1:26">
      <c r="A126" s="65" t="s">
        <v>88</v>
      </c>
    </row>
    <row r="127" spans="1:26">
      <c r="A127" s="65" t="s">
        <v>74</v>
      </c>
    </row>
    <row r="128" spans="1:26">
      <c r="A128" s="65" t="s">
        <v>91</v>
      </c>
    </row>
    <row r="129" spans="1:1">
      <c r="A129" s="65" t="s">
        <v>93</v>
      </c>
    </row>
    <row r="130" spans="1:1">
      <c r="A130" s="65" t="s">
        <v>95</v>
      </c>
    </row>
    <row r="131" spans="1:1">
      <c r="A131" s="65" t="s">
        <v>97</v>
      </c>
    </row>
    <row r="132" spans="1:1">
      <c r="A132" s="65" t="s">
        <v>99</v>
      </c>
    </row>
    <row r="133" spans="1:1">
      <c r="A133" s="65" t="s">
        <v>101</v>
      </c>
    </row>
    <row r="134" spans="1:1">
      <c r="A134" s="65" t="s">
        <v>102</v>
      </c>
    </row>
    <row r="135" spans="1:1">
      <c r="A135" s="65" t="s">
        <v>103</v>
      </c>
    </row>
    <row r="136" spans="1:1">
      <c r="A136" s="65" t="s">
        <v>104</v>
      </c>
    </row>
    <row r="137" spans="1:1">
      <c r="A137" s="65" t="s">
        <v>105</v>
      </c>
    </row>
    <row r="138" spans="1:1">
      <c r="A138" s="65" t="s">
        <v>107</v>
      </c>
    </row>
    <row r="139" spans="1:1">
      <c r="A139" s="65" t="s">
        <v>76</v>
      </c>
    </row>
    <row r="140" spans="1:1">
      <c r="A140" s="65" t="s">
        <v>110</v>
      </c>
    </row>
    <row r="141" spans="1:1">
      <c r="A141" s="65" t="s">
        <v>111</v>
      </c>
    </row>
    <row r="142" spans="1:1">
      <c r="A142" s="65" t="s">
        <v>113</v>
      </c>
    </row>
    <row r="143" spans="1:1">
      <c r="A143" s="65" t="s">
        <v>78</v>
      </c>
    </row>
    <row r="144" spans="1:1">
      <c r="A144" s="65" t="s">
        <v>116</v>
      </c>
    </row>
    <row r="145" spans="1:1">
      <c r="A145" s="65" t="s">
        <v>117</v>
      </c>
    </row>
    <row r="146" spans="1:1">
      <c r="A146" s="65" t="s">
        <v>77</v>
      </c>
    </row>
    <row r="147" spans="1:1">
      <c r="A147" s="65" t="s">
        <v>120</v>
      </c>
    </row>
    <row r="148" spans="1:1">
      <c r="A148" s="65" t="s">
        <v>122</v>
      </c>
    </row>
    <row r="149" spans="1:1">
      <c r="A149" s="65" t="s">
        <v>124</v>
      </c>
    </row>
    <row r="150" spans="1:1">
      <c r="A150" s="65" t="s">
        <v>126</v>
      </c>
    </row>
    <row r="151" spans="1:1">
      <c r="A151" s="65" t="s">
        <v>127</v>
      </c>
    </row>
    <row r="152" spans="1:1">
      <c r="A152" s="65" t="s">
        <v>128</v>
      </c>
    </row>
    <row r="153" spans="1:1">
      <c r="A153" s="65" t="s">
        <v>130</v>
      </c>
    </row>
    <row r="154" spans="1:1">
      <c r="A154" s="65" t="s">
        <v>131</v>
      </c>
    </row>
    <row r="155" spans="1:1">
      <c r="A155" s="65" t="s">
        <v>132</v>
      </c>
    </row>
    <row r="156" spans="1:1">
      <c r="A156" s="65" t="s">
        <v>75</v>
      </c>
    </row>
    <row r="157" spans="1:1">
      <c r="A157" s="65" t="s">
        <v>133</v>
      </c>
    </row>
    <row r="158" spans="1:1">
      <c r="A158" s="65" t="s">
        <v>134</v>
      </c>
    </row>
    <row r="159" spans="1:1">
      <c r="A159" s="65" t="s">
        <v>136</v>
      </c>
    </row>
    <row r="160" spans="1:1">
      <c r="A160" s="65" t="s">
        <v>145</v>
      </c>
    </row>
    <row r="161" spans="1:1">
      <c r="A161" s="65" t="s">
        <v>138</v>
      </c>
    </row>
    <row r="162" spans="1:1">
      <c r="A162" s="65" t="s">
        <v>140</v>
      </c>
    </row>
    <row r="163" spans="1:1">
      <c r="A163" s="65" t="s">
        <v>142</v>
      </c>
    </row>
    <row r="164" spans="1:1">
      <c r="A164" s="65" t="s">
        <v>144</v>
      </c>
    </row>
    <row r="165" spans="1:1">
      <c r="A165" s="65" t="s">
        <v>146</v>
      </c>
    </row>
    <row r="166" spans="1:1">
      <c r="A166" s="65" t="s">
        <v>148</v>
      </c>
    </row>
    <row r="167" spans="1:1">
      <c r="A167" s="65" t="s">
        <v>150</v>
      </c>
    </row>
    <row r="168" spans="1:1">
      <c r="A168" s="65" t="s">
        <v>152</v>
      </c>
    </row>
    <row r="169" spans="1:1">
      <c r="A169" s="65" t="s">
        <v>153</v>
      </c>
    </row>
    <row r="170" spans="1:1">
      <c r="A170" s="65" t="s">
        <v>154</v>
      </c>
    </row>
    <row r="171" spans="1:1">
      <c r="A171" s="65" t="s">
        <v>155</v>
      </c>
    </row>
    <row r="172" spans="1:1">
      <c r="A172" s="65" t="s">
        <v>157</v>
      </c>
    </row>
    <row r="173" spans="1:1">
      <c r="A173" s="65" t="s">
        <v>158</v>
      </c>
    </row>
    <row r="174" spans="1:1">
      <c r="A174" s="70" t="s">
        <v>159</v>
      </c>
    </row>
    <row r="180" spans="1:28" ht="12.75" customHeight="1">
      <c r="A180" s="414" t="s">
        <v>351</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28">
      <c r="A181" s="414"/>
      <c r="B181" s="410"/>
      <c r="C181" s="410"/>
      <c r="D181" s="410"/>
      <c r="E181" s="410"/>
      <c r="F181" s="410"/>
      <c r="G181" s="410"/>
      <c r="H181" s="410"/>
      <c r="I181" s="410"/>
      <c r="J181" s="410"/>
      <c r="K181" s="410"/>
      <c r="L181" s="410"/>
      <c r="M181" s="410"/>
      <c r="N181" s="410"/>
      <c r="O181" s="410"/>
      <c r="P181" s="410"/>
      <c r="Q181" s="410"/>
      <c r="R181" s="410"/>
      <c r="S181" s="410"/>
      <c r="T181" s="410"/>
      <c r="U181" s="410"/>
      <c r="V181" s="410"/>
      <c r="W181" s="410"/>
      <c r="X181" s="410"/>
      <c r="Y181" s="410"/>
      <c r="Z181" s="410"/>
      <c r="AA181" s="139"/>
      <c r="AB181" s="139"/>
    </row>
    <row r="182" spans="1:28">
      <c r="A182" s="65" t="s">
        <v>82</v>
      </c>
      <c r="B182" s="89">
        <f>B5/'Total Funds Spent &amp; Transferred'!B5</f>
        <v>0</v>
      </c>
      <c r="C182" s="89">
        <f>C5/'Total Funds Spent &amp; Transferred'!C5</f>
        <v>8.0381304190547384E-2</v>
      </c>
      <c r="D182" s="89">
        <f>D5/'Total Funds Spent &amp; Transferred'!D5</f>
        <v>0.1256287161823135</v>
      </c>
      <c r="E182" s="89">
        <f>E5/'Total Funds Spent &amp; Transferred'!E5</f>
        <v>9.4458010908516951E-2</v>
      </c>
      <c r="F182" s="89">
        <f>F5/'Total Funds Spent &amp; Transferred'!F5</f>
        <v>9.2357748143050825E-2</v>
      </c>
      <c r="G182" s="89">
        <f>G5/'Total Funds Spent &amp; Transferred'!G5</f>
        <v>7.2294956613343703E-2</v>
      </c>
      <c r="H182" s="89">
        <f>H5/'Total Funds Spent &amp; Transferred'!H5</f>
        <v>5.2009830941101017E-2</v>
      </c>
      <c r="I182" s="89">
        <f>I5/'Total Funds Spent &amp; Transferred'!I5</f>
        <v>7.3530516285584935E-2</v>
      </c>
      <c r="J182" s="89">
        <f>J5/'Total Funds Spent &amp; Transferred'!J5</f>
        <v>7.5394923946276921E-2</v>
      </c>
      <c r="K182" s="89">
        <f>K5/'Total Funds Spent &amp; Transferred'!K5</f>
        <v>8.2593039809324892E-2</v>
      </c>
      <c r="L182" s="89">
        <f>L5/'Total Funds Spent &amp; Transferred'!L5</f>
        <v>5.7239414434949426E-2</v>
      </c>
      <c r="M182" s="89">
        <f>M5/'Total Funds Spent &amp; Transferred'!M5</f>
        <v>6.0592986651529707E-2</v>
      </c>
      <c r="N182" s="89">
        <f>N5/'Total Funds Spent &amp; Transferred'!N5</f>
        <v>6.5378147991757063E-2</v>
      </c>
      <c r="O182" s="89">
        <f>O5/'Total Funds Spent &amp; Transferred'!O5</f>
        <v>5.1808371660283146E-2</v>
      </c>
      <c r="P182" s="89">
        <f>P5/'Total Funds Spent &amp; Transferred'!P5</f>
        <v>4.5568749486917574E-2</v>
      </c>
      <c r="Q182" s="89">
        <f>Q5/'Total Funds Spent &amp; Transferred'!Q5</f>
        <v>1.4628988345711106E-2</v>
      </c>
      <c r="R182" s="89">
        <f>R5/'Total Funds Spent &amp; Transferred'!R5</f>
        <v>2.9259168846260179E-2</v>
      </c>
      <c r="S182" s="89">
        <f>S5/'Total Funds Spent &amp; Transferred'!S5</f>
        <v>4.9410774271712747E-2</v>
      </c>
      <c r="T182" s="89">
        <f>T5/'Total Funds Spent &amp; Transferred'!T5</f>
        <v>5.4903927834406036E-2</v>
      </c>
      <c r="U182" s="89">
        <f>U5/'Total Funds Spent &amp; Transferred'!U5</f>
        <v>5.1456345451516124E-2</v>
      </c>
      <c r="V182" s="89">
        <f>V5/'Total Funds Spent &amp; Transferred'!V5</f>
        <v>4.4082680177752895E-2</v>
      </c>
      <c r="W182" s="89">
        <f>W5/'Total Funds Spent &amp; Transferred'!W5</f>
        <v>5.0695924322679081E-2</v>
      </c>
      <c r="X182" s="89">
        <f>X5/'Total Funds Spent &amp; Transferred'!X5</f>
        <v>5.2568315975859758E-2</v>
      </c>
      <c r="Y182" s="89">
        <f>Y5/'Total Funds Spent &amp; Transferred'!Y5</f>
        <v>4.5521318644125668E-2</v>
      </c>
      <c r="Z182" s="89">
        <f>Z5/'Total Funds Spent &amp; Transferred'!Z5</f>
        <v>4.5368760162207519E-2</v>
      </c>
      <c r="AA182" s="140"/>
      <c r="AB182" s="140"/>
    </row>
    <row r="183" spans="1:28">
      <c r="A183" s="65" t="s">
        <v>84</v>
      </c>
      <c r="B183" s="89">
        <f>B6/'Total Funds Spent &amp; Transferred'!B6</f>
        <v>0</v>
      </c>
      <c r="C183" s="89">
        <f>C6/'Total Funds Spent &amp; Transferred'!C6</f>
        <v>3.0428222813833231E-2</v>
      </c>
      <c r="D183" s="89">
        <f>D6/'Total Funds Spent &amp; Transferred'!D6</f>
        <v>4.4500414309502946E-2</v>
      </c>
      <c r="E183" s="89">
        <f>E6/'Total Funds Spent &amp; Transferred'!E6</f>
        <v>5.7687723859765151E-2</v>
      </c>
      <c r="F183" s="89">
        <f>F6/'Total Funds Spent &amp; Transferred'!F6</f>
        <v>4.5572161800740515E-2</v>
      </c>
      <c r="G183" s="89">
        <f>G6/'Total Funds Spent &amp; Transferred'!G6</f>
        <v>4.0646965648463491E-2</v>
      </c>
      <c r="H183" s="89">
        <f>H6/'Total Funds Spent &amp; Transferred'!H6</f>
        <v>3.7970770175208432E-2</v>
      </c>
      <c r="I183" s="89">
        <f>I6/'Total Funds Spent &amp; Transferred'!I6</f>
        <v>3.6796942245590596E-2</v>
      </c>
      <c r="J183" s="89">
        <f>J6/'Total Funds Spent &amp; Transferred'!J6</f>
        <v>3.3505089066362105E-2</v>
      </c>
      <c r="K183" s="89">
        <f>K6/'Total Funds Spent &amp; Transferred'!K6</f>
        <v>4.7510150051075152E-2</v>
      </c>
      <c r="L183" s="89">
        <f>L6/'Total Funds Spent &amp; Transferred'!L6</f>
        <v>5.5011265821846796E-2</v>
      </c>
      <c r="M183" s="89">
        <f>M6/'Total Funds Spent &amp; Transferred'!M6</f>
        <v>6.399723491790027E-2</v>
      </c>
      <c r="N183" s="89">
        <f>N6/'Total Funds Spent &amp; Transferred'!N6</f>
        <v>5.9026690901630076E-2</v>
      </c>
      <c r="O183" s="89">
        <f>O6/'Total Funds Spent &amp; Transferred'!O6</f>
        <v>6.806334207153053E-2</v>
      </c>
      <c r="P183" s="89">
        <f>P6/'Total Funds Spent &amp; Transferred'!P6</f>
        <v>6.1318019742547358E-2</v>
      </c>
      <c r="Q183" s="89">
        <f>Q6/'Total Funds Spent &amp; Transferred'!Q6</f>
        <v>5.2935440960761179E-2</v>
      </c>
      <c r="R183" s="89">
        <f>R6/'Total Funds Spent &amp; Transferred'!R6</f>
        <v>5.5835966073310622E-2</v>
      </c>
      <c r="S183" s="89">
        <f>S6/'Total Funds Spent &amp; Transferred'!S6</f>
        <v>3.4705697294809865E-2</v>
      </c>
      <c r="T183" s="89">
        <f>T6/'Total Funds Spent &amp; Transferred'!T6</f>
        <v>5.1051629436111405E-2</v>
      </c>
      <c r="U183" s="89">
        <f>U6/'Total Funds Spent &amp; Transferred'!U6</f>
        <v>5.1515330273659593E-2</v>
      </c>
      <c r="V183" s="89">
        <f>V6/'Total Funds Spent &amp; Transferred'!V6</f>
        <v>5.1386637476776027E-2</v>
      </c>
      <c r="W183" s="89">
        <f>W6/'Total Funds Spent &amp; Transferred'!W6</f>
        <v>4.7849383371135243E-2</v>
      </c>
      <c r="X183" s="89">
        <f>X6/'Total Funds Spent &amp; Transferred'!X6</f>
        <v>5.2288629425147976E-2</v>
      </c>
      <c r="Y183" s="89">
        <f>Y6/'Total Funds Spent &amp; Transferred'!Y6</f>
        <v>4.837851950221464E-2</v>
      </c>
      <c r="Z183" s="89">
        <f>Z6/'Total Funds Spent &amp; Transferred'!Z6</f>
        <v>5.5267879329743225E-2</v>
      </c>
      <c r="AA183" s="140"/>
      <c r="AB183" s="140"/>
    </row>
    <row r="184" spans="1:28">
      <c r="A184" s="65" t="s">
        <v>86</v>
      </c>
      <c r="B184" s="89">
        <f>B7/'Total Funds Spent &amp; Transferred'!B7</f>
        <v>0</v>
      </c>
      <c r="C184" s="89">
        <f>C7/'Total Funds Spent &amp; Transferred'!C7</f>
        <v>8.6155260152368296E-2</v>
      </c>
      <c r="D184" s="89">
        <f>D7/'Total Funds Spent &amp; Transferred'!D7</f>
        <v>0.10680133567350379</v>
      </c>
      <c r="E184" s="89">
        <f>E7/'Total Funds Spent &amp; Transferred'!E7</f>
        <v>7.6454002444291097E-2</v>
      </c>
      <c r="F184" s="89">
        <f>F7/'Total Funds Spent &amp; Transferred'!F7</f>
        <v>7.8232436867106181E-2</v>
      </c>
      <c r="G184" s="89">
        <f>G7/'Total Funds Spent &amp; Transferred'!G7</f>
        <v>6.8734633926597191E-2</v>
      </c>
      <c r="H184" s="89">
        <f>H7/'Total Funds Spent &amp; Transferred'!H7</f>
        <v>6.238260693833643E-2</v>
      </c>
      <c r="I184" s="89">
        <f>I7/'Total Funds Spent &amp; Transferred'!I7</f>
        <v>6.9012079291537173E-2</v>
      </c>
      <c r="J184" s="89">
        <f>J7/'Total Funds Spent &amp; Transferred'!J7</f>
        <v>7.1652623608884178E-2</v>
      </c>
      <c r="K184" s="89">
        <f>K7/'Total Funds Spent &amp; Transferred'!K7</f>
        <v>6.8137553515560487E-2</v>
      </c>
      <c r="L184" s="89">
        <f>L7/'Total Funds Spent &amp; Transferred'!L7</f>
        <v>6.5032316120824732E-2</v>
      </c>
      <c r="M184" s="89">
        <f>M7/'Total Funds Spent &amp; Transferred'!M7</f>
        <v>6.0700722060108708E-2</v>
      </c>
      <c r="N184" s="89">
        <f>N7/'Total Funds Spent &amp; Transferred'!N7</f>
        <v>5.4740818487163348E-2</v>
      </c>
      <c r="O184" s="89">
        <f>O7/'Total Funds Spent &amp; Transferred'!O7</f>
        <v>6.0157597120004534E-2</v>
      </c>
      <c r="P184" s="89">
        <f>P7/'Total Funds Spent &amp; Transferred'!P7</f>
        <v>5.681070293567219E-2</v>
      </c>
      <c r="Q184" s="89">
        <f>Q7/'Total Funds Spent &amp; Transferred'!Q7</f>
        <v>5.7859692186991468E-2</v>
      </c>
      <c r="R184" s="89">
        <f>R7/'Total Funds Spent &amp; Transferred'!R7</f>
        <v>5.2745959223186506E-2</v>
      </c>
      <c r="S184" s="89">
        <f>S7/'Total Funds Spent &amp; Transferred'!S7</f>
        <v>5.6235494987855107E-2</v>
      </c>
      <c r="T184" s="89">
        <f>T7/'Total Funds Spent &amp; Transferred'!T7</f>
        <v>4.231536183830583E-2</v>
      </c>
      <c r="U184" s="89">
        <f>U7/'Total Funds Spent &amp; Transferred'!U7</f>
        <v>5.2234643373629493E-2</v>
      </c>
      <c r="V184" s="89">
        <f>V7/'Total Funds Spent &amp; Transferred'!V7</f>
        <v>5.5401857463942362E-2</v>
      </c>
      <c r="W184" s="89">
        <f>W7/'Total Funds Spent &amp; Transferred'!W7</f>
        <v>5.9663149836428279E-2</v>
      </c>
      <c r="X184" s="89">
        <f>X7/'Total Funds Spent &amp; Transferred'!X7</f>
        <v>5.7586683032313686E-2</v>
      </c>
      <c r="Y184" s="89">
        <f>Y7/'Total Funds Spent &amp; Transferred'!Y7</f>
        <v>5.60814728970329E-2</v>
      </c>
      <c r="Z184" s="89">
        <f>Z7/'Total Funds Spent &amp; Transferred'!Z7</f>
        <v>5.8987770520378666E-2</v>
      </c>
      <c r="AA184" s="140"/>
      <c r="AB184" s="140"/>
    </row>
    <row r="185" spans="1:28">
      <c r="A185" s="65" t="s">
        <v>88</v>
      </c>
      <c r="B185" s="89">
        <f>B8/'Total Funds Spent &amp; Transferred'!B8</f>
        <v>0</v>
      </c>
      <c r="C185" s="89">
        <f>C8/'Total Funds Spent &amp; Transferred'!C8</f>
        <v>0</v>
      </c>
      <c r="D185" s="89">
        <f>D8/'Total Funds Spent &amp; Transferred'!D8</f>
        <v>0</v>
      </c>
      <c r="E185" s="89">
        <f>E8/'Total Funds Spent &amp; Transferred'!E8</f>
        <v>4.1385745238170464E-2</v>
      </c>
      <c r="F185" s="89">
        <f>F8/'Total Funds Spent &amp; Transferred'!F8</f>
        <v>2.4186716106367065E-2</v>
      </c>
      <c r="G185" s="89">
        <f>G8/'Total Funds Spent &amp; Transferred'!G8</f>
        <v>0</v>
      </c>
      <c r="H185" s="89">
        <f>H8/'Total Funds Spent &amp; Transferred'!H8</f>
        <v>0</v>
      </c>
      <c r="I185" s="89">
        <f>I8/'Total Funds Spent &amp; Transferred'!I8</f>
        <v>4.4275871487037467E-2</v>
      </c>
      <c r="J185" s="89">
        <f>J8/'Total Funds Spent &amp; Transferred'!J8</f>
        <v>3.1741024588517783E-2</v>
      </c>
      <c r="K185" s="89">
        <f>K8/'Total Funds Spent &amp; Transferred'!K8</f>
        <v>-2.1218266280285489E-2</v>
      </c>
      <c r="L185" s="89">
        <f>L8/'Total Funds Spent &amp; Transferred'!L8</f>
        <v>0</v>
      </c>
      <c r="M185" s="89">
        <f>M8/'Total Funds Spent &amp; Transferred'!M8</f>
        <v>1.2584231135378654E-2</v>
      </c>
      <c r="N185" s="89">
        <f>N8/'Total Funds Spent &amp; Transferred'!N8</f>
        <v>0</v>
      </c>
      <c r="O185" s="89">
        <f>O8/'Total Funds Spent &amp; Transferred'!O8</f>
        <v>0</v>
      </c>
      <c r="P185" s="89">
        <f>P8/'Total Funds Spent &amp; Transferred'!P8</f>
        <v>0</v>
      </c>
      <c r="Q185" s="89">
        <f>Q8/'Total Funds Spent &amp; Transferred'!Q8</f>
        <v>0</v>
      </c>
      <c r="R185" s="89">
        <f>R8/'Total Funds Spent &amp; Transferred'!R8</f>
        <v>0</v>
      </c>
      <c r="S185" s="89">
        <f>S8/'Total Funds Spent &amp; Transferred'!S8</f>
        <v>0</v>
      </c>
      <c r="T185" s="89">
        <f>T8/'Total Funds Spent &amp; Transferred'!T8</f>
        <v>0</v>
      </c>
      <c r="U185" s="89">
        <f>U8/'Total Funds Spent &amp; Transferred'!U8</f>
        <v>0</v>
      </c>
      <c r="V185" s="89">
        <f>V8/'Total Funds Spent &amp; Transferred'!V8</f>
        <v>0</v>
      </c>
      <c r="W185" s="89">
        <f>W8/'Total Funds Spent &amp; Transferred'!W8</f>
        <v>0</v>
      </c>
      <c r="X185" s="89">
        <f>X8/'Total Funds Spent &amp; Transferred'!X8</f>
        <v>0</v>
      </c>
      <c r="Y185" s="89">
        <f>Y8/'Total Funds Spent &amp; Transferred'!Y8</f>
        <v>0</v>
      </c>
      <c r="Z185" s="89">
        <f>Z8/'Total Funds Spent &amp; Transferred'!Z8</f>
        <v>0</v>
      </c>
      <c r="AA185" s="140"/>
      <c r="AB185" s="140"/>
    </row>
    <row r="186" spans="1:28">
      <c r="A186" s="65" t="s">
        <v>74</v>
      </c>
      <c r="B186" s="89">
        <f>B9/'Total Funds Spent &amp; Transferred'!B9</f>
        <v>0</v>
      </c>
      <c r="C186" s="89">
        <f>C9/'Total Funds Spent &amp; Transferred'!C9</f>
        <v>2.9041602826055828E-2</v>
      </c>
      <c r="D186" s="89">
        <f>D9/'Total Funds Spent &amp; Transferred'!D9</f>
        <v>0</v>
      </c>
      <c r="E186" s="89">
        <f>E9/'Total Funds Spent &amp; Transferred'!E9</f>
        <v>0</v>
      </c>
      <c r="F186" s="89">
        <f>F9/'Total Funds Spent &amp; Transferred'!F9</f>
        <v>2.9615468749741975E-3</v>
      </c>
      <c r="G186" s="89">
        <f>G9/'Total Funds Spent &amp; Transferred'!G9</f>
        <v>1.1835211260399138E-2</v>
      </c>
      <c r="H186" s="89">
        <f>H9/'Total Funds Spent &amp; Transferred'!H9</f>
        <v>1.2533301993827238E-2</v>
      </c>
      <c r="I186" s="89">
        <f>I9/'Total Funds Spent &amp; Transferred'!I9</f>
        <v>1.3289877584299939E-2</v>
      </c>
      <c r="J186" s="89">
        <f>J9/'Total Funds Spent &amp; Transferred'!J9</f>
        <v>1.9953075639306313E-2</v>
      </c>
      <c r="K186" s="89">
        <f>K9/'Total Funds Spent &amp; Transferred'!K9</f>
        <v>2.7687359454958125E-2</v>
      </c>
      <c r="L186" s="89">
        <f>L9/'Total Funds Spent &amp; Transferred'!L9</f>
        <v>4.9737340909205056E-2</v>
      </c>
      <c r="M186" s="89">
        <f>M9/'Total Funds Spent &amp; Transferred'!M9</f>
        <v>5.1973509286093345E-2</v>
      </c>
      <c r="N186" s="89">
        <f>N9/'Total Funds Spent &amp; Transferred'!N9</f>
        <v>5.0503582043372922E-2</v>
      </c>
      <c r="O186" s="89">
        <f>O9/'Total Funds Spent &amp; Transferred'!O9</f>
        <v>4.822635615878227E-2</v>
      </c>
      <c r="P186" s="89">
        <f>P9/'Total Funds Spent &amp; Transferred'!P9</f>
        <v>4.853228695384048E-2</v>
      </c>
      <c r="Q186" s="89">
        <f>Q9/'Total Funds Spent &amp; Transferred'!Q9</f>
        <v>5.6656500024628659E-2</v>
      </c>
      <c r="R186" s="89">
        <f>R9/'Total Funds Spent &amp; Transferred'!R9</f>
        <v>5.1828057971777301E-2</v>
      </c>
      <c r="S186" s="89">
        <f>S9/'Total Funds Spent &amp; Transferred'!S9</f>
        <v>5.4228396265168143E-2</v>
      </c>
      <c r="T186" s="89">
        <f>T9/'Total Funds Spent &amp; Transferred'!T9</f>
        <v>5.5002044012074827E-2</v>
      </c>
      <c r="U186" s="89">
        <f>U9/'Total Funds Spent &amp; Transferred'!U9</f>
        <v>5.6719079750783323E-2</v>
      </c>
      <c r="V186" s="89">
        <f>V9/'Total Funds Spent &amp; Transferred'!V9</f>
        <v>5.4609875970974109E-2</v>
      </c>
      <c r="W186" s="89">
        <f>W9/'Total Funds Spent &amp; Transferred'!W9</f>
        <v>5.4962848859263162E-2</v>
      </c>
      <c r="X186" s="89">
        <f>X9/'Total Funds Spent &amp; Transferred'!X9</f>
        <v>5.5396713849004783E-2</v>
      </c>
      <c r="Y186" s="89">
        <f>Y9/'Total Funds Spent &amp; Transferred'!Y9</f>
        <v>5.3379544060261096E-2</v>
      </c>
      <c r="Z186" s="89">
        <f>Z9/'Total Funds Spent &amp; Transferred'!Z9</f>
        <v>5.8084898032205019E-2</v>
      </c>
      <c r="AA186" s="140"/>
      <c r="AB186" s="140"/>
    </row>
    <row r="187" spans="1:28">
      <c r="A187" s="65" t="s">
        <v>91</v>
      </c>
      <c r="B187" s="89">
        <f>B10/'Total Funds Spent &amp; Transferred'!B10</f>
        <v>0</v>
      </c>
      <c r="C187" s="89">
        <f>C10/'Total Funds Spent &amp; Transferred'!C10</f>
        <v>1.1935034157052909E-2</v>
      </c>
      <c r="D187" s="89">
        <f>D10/'Total Funds Spent &amp; Transferred'!D10</f>
        <v>0.11970137099305142</v>
      </c>
      <c r="E187" s="89">
        <f>E10/'Total Funds Spent &amp; Transferred'!E10</f>
        <v>3.4519431678588536E-2</v>
      </c>
      <c r="F187" s="89">
        <f>F10/'Total Funds Spent &amp; Transferred'!F10</f>
        <v>5.2308072622121927E-2</v>
      </c>
      <c r="G187" s="89">
        <f>G10/'Total Funds Spent &amp; Transferred'!G10</f>
        <v>5.9650459804427833E-2</v>
      </c>
      <c r="H187" s="89">
        <f>H10/'Total Funds Spent &amp; Transferred'!H10</f>
        <v>5.4729443736454268E-2</v>
      </c>
      <c r="I187" s="89">
        <f>I10/'Total Funds Spent &amp; Transferred'!I10</f>
        <v>5.8703520432854289E-2</v>
      </c>
      <c r="J187" s="89">
        <f>J10/'Total Funds Spent &amp; Transferred'!J10</f>
        <v>6.4647048559900416E-2</v>
      </c>
      <c r="K187" s="89">
        <f>K10/'Total Funds Spent &amp; Transferred'!K10</f>
        <v>6.1911195407821751E-2</v>
      </c>
      <c r="L187" s="89">
        <f>L10/'Total Funds Spent &amp; Transferred'!L10</f>
        <v>5.9699044221341362E-2</v>
      </c>
      <c r="M187" s="89">
        <f>M10/'Total Funds Spent &amp; Transferred'!M10</f>
        <v>5.4328448349491909E-2</v>
      </c>
      <c r="N187" s="89">
        <f>N10/'Total Funds Spent &amp; Transferred'!N10</f>
        <v>3.619552378433457E-2</v>
      </c>
      <c r="O187" s="89">
        <f>O10/'Total Funds Spent &amp; Transferred'!O10</f>
        <v>1.0604131400650332E-2</v>
      </c>
      <c r="P187" s="89">
        <f>P10/'Total Funds Spent &amp; Transferred'!P10</f>
        <v>4.7006701679323609E-2</v>
      </c>
      <c r="Q187" s="89">
        <f>Q10/'Total Funds Spent &amp; Transferred'!Q10</f>
        <v>-3.6886508263959283E-2</v>
      </c>
      <c r="R187" s="89">
        <f>R10/'Total Funds Spent &amp; Transferred'!R10</f>
        <v>3.464710248496667E-3</v>
      </c>
      <c r="S187" s="89">
        <f>S10/'Total Funds Spent &amp; Transferred'!S10</f>
        <v>0</v>
      </c>
      <c r="T187" s="89">
        <f>T10/'Total Funds Spent &amp; Transferred'!T10</f>
        <v>0</v>
      </c>
      <c r="U187" s="89">
        <f>U10/'Total Funds Spent &amp; Transferred'!U10</f>
        <v>8.7281718075001718E-4</v>
      </c>
      <c r="V187" s="89">
        <f>V10/'Total Funds Spent &amp; Transferred'!V10</f>
        <v>0</v>
      </c>
      <c r="W187" s="89">
        <f>W10/'Total Funds Spent &amp; Transferred'!W10</f>
        <v>1.5473013654373405E-2</v>
      </c>
      <c r="X187" s="89">
        <f>X10/'Total Funds Spent &amp; Transferred'!X10</f>
        <v>5.7467628787276955E-3</v>
      </c>
      <c r="Y187" s="89">
        <f>Y10/'Total Funds Spent &amp; Transferred'!Y10</f>
        <v>3.1554007156257046E-3</v>
      </c>
      <c r="Z187" s="89">
        <f>Z10/'Total Funds Spent &amp; Transferred'!Z10</f>
        <v>2.2784501082075566E-3</v>
      </c>
      <c r="AA187" s="140"/>
      <c r="AB187" s="140"/>
    </row>
    <row r="188" spans="1:28">
      <c r="A188" s="65" t="s">
        <v>93</v>
      </c>
      <c r="B188" s="89">
        <f>B11/'Total Funds Spent &amp; Transferred'!B11</f>
        <v>1.3766619861572498E-2</v>
      </c>
      <c r="C188" s="89">
        <f>C11/'Total Funds Spent &amp; Transferred'!C11</f>
        <v>5.0149876156942781E-2</v>
      </c>
      <c r="D188" s="89">
        <f>D11/'Total Funds Spent &amp; Transferred'!D11</f>
        <v>5.3536402434784504E-2</v>
      </c>
      <c r="E188" s="89">
        <f>E11/'Total Funds Spent &amp; Transferred'!E11</f>
        <v>5.2959403111066006E-2</v>
      </c>
      <c r="F188" s="89">
        <f>F11/'Total Funds Spent &amp; Transferred'!F11</f>
        <v>6.0714907560979268E-2</v>
      </c>
      <c r="G188" s="89">
        <f>G11/'Total Funds Spent &amp; Transferred'!G11</f>
        <v>5.7692673444308382E-2</v>
      </c>
      <c r="H188" s="89">
        <f>H11/'Total Funds Spent &amp; Transferred'!H11</f>
        <v>5.5975873221815763E-2</v>
      </c>
      <c r="I188" s="89">
        <f>I11/'Total Funds Spent &amp; Transferred'!I11</f>
        <v>5.7801930934063148E-2</v>
      </c>
      <c r="J188" s="89">
        <f>J11/'Total Funds Spent &amp; Transferred'!J11</f>
        <v>5.4954778984853653E-2</v>
      </c>
      <c r="K188" s="89">
        <f>K11/'Total Funds Spent &amp; Transferred'!K11</f>
        <v>5.3350427160366129E-2</v>
      </c>
      <c r="L188" s="89">
        <f>L11/'Total Funds Spent &amp; Transferred'!L11</f>
        <v>5.1240086712359023E-2</v>
      </c>
      <c r="M188" s="89">
        <f>M11/'Total Funds Spent &amp; Transferred'!M11</f>
        <v>5.100014522308275E-2</v>
      </c>
      <c r="N188" s="89">
        <f>N11/'Total Funds Spent &amp; Transferred'!N11</f>
        <v>5.2912970403727728E-2</v>
      </c>
      <c r="O188" s="89">
        <f>O11/'Total Funds Spent &amp; Transferred'!O11</f>
        <v>5.0633213780157331E-2</v>
      </c>
      <c r="P188" s="89">
        <f>P11/'Total Funds Spent &amp; Transferred'!P11</f>
        <v>5.23885403431531E-2</v>
      </c>
      <c r="Q188" s="89">
        <f>Q11/'Total Funds Spent &amp; Transferred'!Q11</f>
        <v>5.4042154898781926E-2</v>
      </c>
      <c r="R188" s="89">
        <f>R11/'Total Funds Spent &amp; Transferred'!R11</f>
        <v>5.4982884031310866E-2</v>
      </c>
      <c r="S188" s="89">
        <f>S11/'Total Funds Spent &amp; Transferred'!S11</f>
        <v>5.3346904353424471E-2</v>
      </c>
      <c r="T188" s="89">
        <f>T11/'Total Funds Spent &amp; Transferred'!T11</f>
        <v>5.286832052147452E-2</v>
      </c>
      <c r="U188" s="89">
        <f>U11/'Total Funds Spent &amp; Transferred'!U11</f>
        <v>5.099235736400759E-2</v>
      </c>
      <c r="V188" s="89">
        <f>V11/'Total Funds Spent &amp; Transferred'!V11</f>
        <v>5.3106789776323902E-2</v>
      </c>
      <c r="W188" s="89">
        <f>W11/'Total Funds Spent &amp; Transferred'!W11</f>
        <v>0</v>
      </c>
      <c r="X188" s="89">
        <f>X11/'Total Funds Spent &amp; Transferred'!X11</f>
        <v>0</v>
      </c>
      <c r="Y188" s="89">
        <f>Y11/'Total Funds Spent &amp; Transferred'!Y11</f>
        <v>0</v>
      </c>
      <c r="Z188" s="89">
        <f>Z11/'Total Funds Spent &amp; Transferred'!Z11</f>
        <v>0</v>
      </c>
      <c r="AA188" s="140"/>
      <c r="AB188" s="140"/>
    </row>
    <row r="189" spans="1:28">
      <c r="A189" s="65" t="s">
        <v>95</v>
      </c>
      <c r="B189" s="89">
        <f>B12/'Total Funds Spent &amp; Transferred'!B12</f>
        <v>0</v>
      </c>
      <c r="C189" s="89">
        <f>C12/'Total Funds Spent &amp; Transferred'!C12</f>
        <v>5.4057251068807821E-2</v>
      </c>
      <c r="D189" s="89">
        <f>D12/'Total Funds Spent &amp; Transferred'!D12</f>
        <v>0</v>
      </c>
      <c r="E189" s="89">
        <f>E12/'Total Funds Spent &amp; Transferred'!E12</f>
        <v>0</v>
      </c>
      <c r="F189" s="89">
        <f>F12/'Total Funds Spent &amp; Transferred'!F12</f>
        <v>7.4879102928094882E-2</v>
      </c>
      <c r="G189" s="89">
        <f>G12/'Total Funds Spent &amp; Transferred'!G12</f>
        <v>2.1396077297821708E-2</v>
      </c>
      <c r="H189" s="89">
        <f>H12/'Total Funds Spent &amp; Transferred'!H12</f>
        <v>2.2628625552952222E-2</v>
      </c>
      <c r="I189" s="89">
        <f>I12/'Total Funds Spent &amp; Transferred'!I12</f>
        <v>5.7001662870694338E-2</v>
      </c>
      <c r="J189" s="89">
        <f>J12/'Total Funds Spent &amp; Transferred'!J12</f>
        <v>4.0429935748292727E-2</v>
      </c>
      <c r="K189" s="89">
        <f>K12/'Total Funds Spent &amp; Transferred'!K12</f>
        <v>3.4793595726316136E-2</v>
      </c>
      <c r="L189" s="89">
        <f>L12/'Total Funds Spent &amp; Transferred'!L12</f>
        <v>3.8100166483116961E-2</v>
      </c>
      <c r="M189" s="89">
        <f>M12/'Total Funds Spent &amp; Transferred'!M12</f>
        <v>3.9745927018381533E-2</v>
      </c>
      <c r="N189" s="89">
        <f>N12/'Total Funds Spent &amp; Transferred'!N12</f>
        <v>4.4634773371932251E-2</v>
      </c>
      <c r="O189" s="89">
        <f>O12/'Total Funds Spent &amp; Transferred'!O12</f>
        <v>3.6972674688886889E-2</v>
      </c>
      <c r="P189" s="89">
        <f>P12/'Total Funds Spent &amp; Transferred'!P12</f>
        <v>-4.3753664884902767E-2</v>
      </c>
      <c r="Q189" s="89">
        <f>Q12/'Total Funds Spent &amp; Transferred'!Q12</f>
        <v>0</v>
      </c>
      <c r="R189" s="89">
        <f>R12/'Total Funds Spent &amp; Transferred'!R12</f>
        <v>0</v>
      </c>
      <c r="S189" s="89">
        <f>S12/'Total Funds Spent &amp; Transferred'!S12</f>
        <v>0</v>
      </c>
      <c r="T189" s="89">
        <f>T12/'Total Funds Spent &amp; Transferred'!T12</f>
        <v>0</v>
      </c>
      <c r="U189" s="89">
        <f>U12/'Total Funds Spent &amp; Transferred'!U12</f>
        <v>0</v>
      </c>
      <c r="V189" s="89">
        <f>V12/'Total Funds Spent &amp; Transferred'!V12</f>
        <v>0</v>
      </c>
      <c r="W189" s="89">
        <f>W12/'Total Funds Spent &amp; Transferred'!W12</f>
        <v>0</v>
      </c>
      <c r="X189" s="89">
        <f>X12/'Total Funds Spent &amp; Transferred'!X12</f>
        <v>0</v>
      </c>
      <c r="Y189" s="89">
        <f>Y12/'Total Funds Spent &amp; Transferred'!Y12</f>
        <v>0</v>
      </c>
      <c r="Z189" s="89">
        <f>Z12/'Total Funds Spent &amp; Transferred'!Z12</f>
        <v>0</v>
      </c>
      <c r="AA189" s="140"/>
      <c r="AB189" s="140"/>
    </row>
    <row r="190" spans="1:28">
      <c r="A190" s="65" t="s">
        <v>97</v>
      </c>
      <c r="B190" s="89">
        <f>B13/'Total Funds Spent &amp; Transferred'!B13</f>
        <v>0</v>
      </c>
      <c r="C190" s="89">
        <f>C13/'Total Funds Spent &amp; Transferred'!C13</f>
        <v>0</v>
      </c>
      <c r="D190" s="89">
        <f>D13/'Total Funds Spent &amp; Transferred'!D13</f>
        <v>5.7245311864519179E-2</v>
      </c>
      <c r="E190" s="89">
        <f>E13/'Total Funds Spent &amp; Transferred'!E13</f>
        <v>5.0067541581946283E-2</v>
      </c>
      <c r="F190" s="89">
        <f>F13/'Total Funds Spent &amp; Transferred'!F13</f>
        <v>2.0731916450784978E-2</v>
      </c>
      <c r="G190" s="89">
        <f>G13/'Total Funds Spent &amp; Transferred'!G13</f>
        <v>1.6994670141436116E-2</v>
      </c>
      <c r="H190" s="89">
        <f>H13/'Total Funds Spent &amp; Transferred'!H13</f>
        <v>2.084640630778101E-2</v>
      </c>
      <c r="I190" s="89">
        <f>I13/'Total Funds Spent &amp; Transferred'!I13</f>
        <v>2.0444186219741787E-2</v>
      </c>
      <c r="J190" s="89">
        <f>J13/'Total Funds Spent &amp; Transferred'!J13</f>
        <v>2.1899356042641229E-2</v>
      </c>
      <c r="K190" s="89">
        <f>K13/'Total Funds Spent &amp; Transferred'!K13</f>
        <v>1.8508586077967758E-2</v>
      </c>
      <c r="L190" s="89">
        <f>L13/'Total Funds Spent &amp; Transferred'!L13</f>
        <v>2.2904695677437217E-2</v>
      </c>
      <c r="M190" s="89">
        <f>M13/'Total Funds Spent &amp; Transferred'!M13</f>
        <v>2.3888104399918071E-2</v>
      </c>
      <c r="N190" s="89">
        <f>N13/'Total Funds Spent &amp; Transferred'!N13</f>
        <v>2.2331929255540704E-2</v>
      </c>
      <c r="O190" s="89">
        <f>O13/'Total Funds Spent &amp; Transferred'!O13</f>
        <v>1.5424681272376497E-2</v>
      </c>
      <c r="P190" s="89">
        <f>P13/'Total Funds Spent &amp; Transferred'!P13</f>
        <v>1.5507417274113403E-2</v>
      </c>
      <c r="Q190" s="89">
        <f>Q13/'Total Funds Spent &amp; Transferred'!Q13</f>
        <v>2.257560597092172E-2</v>
      </c>
      <c r="R190" s="89">
        <f>R13/'Total Funds Spent &amp; Transferred'!R13</f>
        <v>1.551199388934363E-2</v>
      </c>
      <c r="S190" s="89">
        <f>S13/'Total Funds Spent &amp; Transferred'!S13</f>
        <v>1.4882620366231425E-2</v>
      </c>
      <c r="T190" s="89">
        <f>T13/'Total Funds Spent &amp; Transferred'!T13</f>
        <v>1.4747153135250735E-2</v>
      </c>
      <c r="U190" s="89">
        <f>U13/'Total Funds Spent &amp; Transferred'!U13</f>
        <v>1.2989398747291941E-2</v>
      </c>
      <c r="V190" s="89">
        <f>V13/'Total Funds Spent &amp; Transferred'!V13</f>
        <v>1.2419725144487507E-2</v>
      </c>
      <c r="W190" s="89">
        <f>W13/'Total Funds Spent &amp; Transferred'!W13</f>
        <v>1.3588120335285654E-2</v>
      </c>
      <c r="X190" s="89">
        <f>X13/'Total Funds Spent &amp; Transferred'!X13</f>
        <v>1.0688068592256966E-2</v>
      </c>
      <c r="Y190" s="89">
        <f>Y13/'Total Funds Spent &amp; Transferred'!Y13</f>
        <v>1.2441123973788722E-2</v>
      </c>
      <c r="Z190" s="89">
        <f>Z13/'Total Funds Spent &amp; Transferred'!Z13</f>
        <v>9.138819131625904E-3</v>
      </c>
      <c r="AA190" s="140"/>
      <c r="AB190" s="140"/>
    </row>
    <row r="191" spans="1:28">
      <c r="A191" s="65" t="s">
        <v>99</v>
      </c>
      <c r="B191" s="89">
        <f>B14/'Total Funds Spent &amp; Transferred'!B14</f>
        <v>0</v>
      </c>
      <c r="C191" s="89">
        <f>C14/'Total Funds Spent &amp; Transferred'!C14</f>
        <v>7.3875197328353945E-2</v>
      </c>
      <c r="D191" s="89">
        <f>D14/'Total Funds Spent &amp; Transferred'!D14</f>
        <v>0.12729139228128428</v>
      </c>
      <c r="E191" s="89">
        <f>E14/'Total Funds Spent &amp; Transferred'!E14</f>
        <v>6.2912641354944746E-2</v>
      </c>
      <c r="F191" s="89">
        <f>F14/'Total Funds Spent &amp; Transferred'!F14</f>
        <v>3.232117400520719E-2</v>
      </c>
      <c r="G191" s="89">
        <f>G14/'Total Funds Spent &amp; Transferred'!G14</f>
        <v>5.2893914240233569E-2</v>
      </c>
      <c r="H191" s="89">
        <f>H14/'Total Funds Spent &amp; Transferred'!H14</f>
        <v>5.0907870551686878E-2</v>
      </c>
      <c r="I191" s="89">
        <f>I14/'Total Funds Spent &amp; Transferred'!I14</f>
        <v>5.8645067557525229E-2</v>
      </c>
      <c r="J191" s="89">
        <f>J14/'Total Funds Spent &amp; Transferred'!J14</f>
        <v>5.9131706904531608E-2</v>
      </c>
      <c r="K191" s="89">
        <f>K14/'Total Funds Spent &amp; Transferred'!K14</f>
        <v>6.2698337883234798E-2</v>
      </c>
      <c r="L191" s="89">
        <f>L14/'Total Funds Spent &amp; Transferred'!L14</f>
        <v>6.111758399755389E-2</v>
      </c>
      <c r="M191" s="89">
        <f>M14/'Total Funds Spent &amp; Transferred'!M14</f>
        <v>5.4956988776230432E-2</v>
      </c>
      <c r="N191" s="89">
        <f>N14/'Total Funds Spent &amp; Transferred'!N14</f>
        <v>5.983685883701087E-2</v>
      </c>
      <c r="O191" s="89">
        <f>O14/'Total Funds Spent &amp; Transferred'!O14</f>
        <v>5.7358416671571141E-2</v>
      </c>
      <c r="P191" s="89">
        <f>P14/'Total Funds Spent &amp; Transferred'!P14</f>
        <v>5.9467056570807891E-2</v>
      </c>
      <c r="Q191" s="89">
        <f>Q14/'Total Funds Spent &amp; Transferred'!Q14</f>
        <v>5.7423562838133546E-2</v>
      </c>
      <c r="R191" s="89">
        <f>R14/'Total Funds Spent &amp; Transferred'!R14</f>
        <v>5.5742547819899062E-2</v>
      </c>
      <c r="S191" s="89">
        <f>S14/'Total Funds Spent &amp; Transferred'!S14</f>
        <v>5.6275593711500552E-2</v>
      </c>
      <c r="T191" s="89">
        <f>T14/'Total Funds Spent &amp; Transferred'!T14</f>
        <v>4.4461537780685637E-2</v>
      </c>
      <c r="U191" s="89">
        <f>U14/'Total Funds Spent &amp; Transferred'!U14</f>
        <v>5.843988646074029E-2</v>
      </c>
      <c r="V191" s="89">
        <f>V14/'Total Funds Spent &amp; Transferred'!V14</f>
        <v>5.9966627220509258E-2</v>
      </c>
      <c r="W191" s="89">
        <f>W14/'Total Funds Spent &amp; Transferred'!W14</f>
        <v>5.9527105466580299E-2</v>
      </c>
      <c r="X191" s="89">
        <f>X14/'Total Funds Spent &amp; Transferred'!X14</f>
        <v>6.2001241293890015E-2</v>
      </c>
      <c r="Y191" s="89">
        <f>Y14/'Total Funds Spent &amp; Transferred'!Y14</f>
        <v>5.902333918133127E-2</v>
      </c>
      <c r="Z191" s="89">
        <f>Z14/'Total Funds Spent &amp; Transferred'!Z14</f>
        <v>4.7214041968376426E-2</v>
      </c>
      <c r="AA191" s="140"/>
      <c r="AB191" s="140"/>
    </row>
    <row r="192" spans="1:28">
      <c r="A192" s="65" t="s">
        <v>101</v>
      </c>
      <c r="B192" s="89">
        <f>B15/'Total Funds Spent &amp; Transferred'!B15</f>
        <v>0</v>
      </c>
      <c r="C192" s="89">
        <f>C15/'Total Funds Spent &amp; Transferred'!C15</f>
        <v>7.9760206305126508E-2</v>
      </c>
      <c r="D192" s="89">
        <f>D15/'Total Funds Spent &amp; Transferred'!D15</f>
        <v>7.395131601399435E-2</v>
      </c>
      <c r="E192" s="89">
        <f>E15/'Total Funds Spent &amp; Transferred'!E15</f>
        <v>7.5629560775075266E-2</v>
      </c>
      <c r="F192" s="89">
        <f>F15/'Total Funds Spent &amp; Transferred'!F15</f>
        <v>2.7321467178733478E-2</v>
      </c>
      <c r="G192" s="89">
        <f>G15/'Total Funds Spent &amp; Transferred'!G15</f>
        <v>6.4482138771997197E-2</v>
      </c>
      <c r="H192" s="89">
        <f>H15/'Total Funds Spent &amp; Transferred'!H15</f>
        <v>3.4199803730048557E-2</v>
      </c>
      <c r="I192" s="89">
        <f>I15/'Total Funds Spent &amp; Transferred'!I15</f>
        <v>-7.3895120095058027E-5</v>
      </c>
      <c r="J192" s="89">
        <f>J15/'Total Funds Spent &amp; Transferred'!J15</f>
        <v>2.6396253362973941E-2</v>
      </c>
      <c r="K192" s="89">
        <f>K15/'Total Funds Spent &amp; Transferred'!K15</f>
        <v>3.5160558486456488E-2</v>
      </c>
      <c r="L192" s="89">
        <f>L15/'Total Funds Spent &amp; Transferred'!L15</f>
        <v>3.9892069322798866E-2</v>
      </c>
      <c r="M192" s="89">
        <f>M15/'Total Funds Spent &amp; Transferred'!M15</f>
        <v>1.1254546428779919E-2</v>
      </c>
      <c r="N192" s="89">
        <f>N15/'Total Funds Spent &amp; Transferred'!N15</f>
        <v>0</v>
      </c>
      <c r="O192" s="89">
        <f>O15/'Total Funds Spent &amp; Transferred'!O15</f>
        <v>2.391438790536694E-2</v>
      </c>
      <c r="P192" s="89">
        <f>P15/'Total Funds Spent &amp; Transferred'!P15</f>
        <v>0</v>
      </c>
      <c r="Q192" s="89">
        <f>Q15/'Total Funds Spent &amp; Transferred'!Q15</f>
        <v>0</v>
      </c>
      <c r="R192" s="89">
        <f>R15/'Total Funds Spent &amp; Transferred'!R15</f>
        <v>0</v>
      </c>
      <c r="S192" s="89">
        <f>S15/'Total Funds Spent &amp; Transferred'!S15</f>
        <v>3.2265882899559567E-3</v>
      </c>
      <c r="T192" s="89">
        <f>T15/'Total Funds Spent &amp; Transferred'!T15</f>
        <v>1.2464954757757701E-2</v>
      </c>
      <c r="U192" s="89">
        <f>U15/'Total Funds Spent &amp; Transferred'!U15</f>
        <v>1.1868644079178401E-2</v>
      </c>
      <c r="V192" s="89">
        <f>V15/'Total Funds Spent &amp; Transferred'!V15</f>
        <v>5.3682554277985116E-3</v>
      </c>
      <c r="W192" s="89">
        <f>W15/'Total Funds Spent &amp; Transferred'!W15</f>
        <v>2.4117539841109321E-3</v>
      </c>
      <c r="X192" s="89">
        <f>X15/'Total Funds Spent &amp; Transferred'!X15</f>
        <v>3.8826630055057935E-3</v>
      </c>
      <c r="Y192" s="89">
        <f>Y15/'Total Funds Spent &amp; Transferred'!Y15</f>
        <v>3.6328430529693218E-3</v>
      </c>
      <c r="Z192" s="89">
        <f>Z15/'Total Funds Spent &amp; Transferred'!Z15</f>
        <v>2.2431606189634028E-3</v>
      </c>
      <c r="AA192" s="140"/>
      <c r="AB192" s="140"/>
    </row>
    <row r="193" spans="1:28">
      <c r="A193" s="65" t="s">
        <v>102</v>
      </c>
      <c r="B193" s="89">
        <f>B16/'Total Funds Spent &amp; Transferred'!B16</f>
        <v>0</v>
      </c>
      <c r="C193" s="89">
        <f>C16/'Total Funds Spent &amp; Transferred'!C16</f>
        <v>5.5856316685564816E-3</v>
      </c>
      <c r="D193" s="89">
        <f>D16/'Total Funds Spent &amp; Transferred'!D16</f>
        <v>1.0988424255456514E-2</v>
      </c>
      <c r="E193" s="89">
        <f>E16/'Total Funds Spent &amp; Transferred'!E16</f>
        <v>6.0894113381891844E-3</v>
      </c>
      <c r="F193" s="89">
        <f>F16/'Total Funds Spent &amp; Transferred'!F16</f>
        <v>1.2738991928154328E-2</v>
      </c>
      <c r="G193" s="89">
        <f>G16/'Total Funds Spent &amp; Transferred'!G16</f>
        <v>2.1498253891664307E-2</v>
      </c>
      <c r="H193" s="89">
        <f>H16/'Total Funds Spent &amp; Transferred'!H16</f>
        <v>6.3802262068236582E-2</v>
      </c>
      <c r="I193" s="89">
        <f>I16/'Total Funds Spent &amp; Transferred'!I16</f>
        <v>6.7491364786070707E-2</v>
      </c>
      <c r="J193" s="89">
        <f>J16/'Total Funds Spent &amp; Transferred'!J16</f>
        <v>6.7143960450834053E-2</v>
      </c>
      <c r="K193" s="89">
        <f>K16/'Total Funds Spent &amp; Transferred'!K16</f>
        <v>5.7419887634431219E-2</v>
      </c>
      <c r="L193" s="89">
        <f>L16/'Total Funds Spent &amp; Transferred'!L16</f>
        <v>4.4536719071799923E-2</v>
      </c>
      <c r="M193" s="89">
        <f>M16/'Total Funds Spent &amp; Transferred'!M16</f>
        <v>3.8192553535643811E-2</v>
      </c>
      <c r="N193" s="89">
        <f>N16/'Total Funds Spent &amp; Transferred'!N16</f>
        <v>2.7079700311338793E-2</v>
      </c>
      <c r="O193" s="89">
        <f>O16/'Total Funds Spent &amp; Transferred'!O16</f>
        <v>2.4570437818122265E-2</v>
      </c>
      <c r="P193" s="89">
        <f>P16/'Total Funds Spent &amp; Transferred'!P16</f>
        <v>2.8898880817351282E-2</v>
      </c>
      <c r="Q193" s="89">
        <f>Q16/'Total Funds Spent &amp; Transferred'!Q16</f>
        <v>3.7039773511035559E-2</v>
      </c>
      <c r="R193" s="89">
        <f>R16/'Total Funds Spent &amp; Transferred'!R16</f>
        <v>3.0338997838624027E-2</v>
      </c>
      <c r="S193" s="89">
        <f>S16/'Total Funds Spent &amp; Transferred'!S16</f>
        <v>2.953294231036185E-2</v>
      </c>
      <c r="T193" s="89">
        <f>T16/'Total Funds Spent &amp; Transferred'!T16</f>
        <v>3.6161354023838764E-2</v>
      </c>
      <c r="U193" s="89">
        <f>U16/'Total Funds Spent &amp; Transferred'!U16</f>
        <v>4.5842515394486805E-2</v>
      </c>
      <c r="V193" s="89">
        <f>V16/'Total Funds Spent &amp; Transferred'!V16</f>
        <v>3.6727259390811152E-2</v>
      </c>
      <c r="W193" s="89">
        <f>W16/'Total Funds Spent &amp; Transferred'!W16</f>
        <v>4.9609660547660084E-2</v>
      </c>
      <c r="X193" s="89">
        <f>X16/'Total Funds Spent &amp; Transferred'!X16</f>
        <v>3.5992443465023435E-2</v>
      </c>
      <c r="Y193" s="89">
        <f>Y16/'Total Funds Spent &amp; Transferred'!Y16</f>
        <v>4.4627297707079412E-2</v>
      </c>
      <c r="Z193" s="89">
        <f>Z16/'Total Funds Spent &amp; Transferred'!Z16</f>
        <v>4.7327680840368896E-2</v>
      </c>
      <c r="AA193" s="140"/>
      <c r="AB193" s="140"/>
    </row>
    <row r="194" spans="1:28">
      <c r="A194" s="65" t="s">
        <v>103</v>
      </c>
      <c r="B194" s="89">
        <f>B17/'Total Funds Spent &amp; Transferred'!B17</f>
        <v>0</v>
      </c>
      <c r="C194" s="89">
        <f>C17/'Total Funds Spent &amp; Transferred'!C17</f>
        <v>0.13391726380638783</v>
      </c>
      <c r="D194" s="89">
        <f>D17/'Total Funds Spent &amp; Transferred'!D17</f>
        <v>7.482965735399448E-2</v>
      </c>
      <c r="E194" s="89">
        <f>E17/'Total Funds Spent &amp; Transferred'!E17</f>
        <v>6.2042576257269111E-2</v>
      </c>
      <c r="F194" s="89">
        <f>F17/'Total Funds Spent &amp; Transferred'!F17</f>
        <v>3.8054621665935859E-2</v>
      </c>
      <c r="G194" s="89">
        <f>G17/'Total Funds Spent &amp; Transferred'!G17</f>
        <v>2.9821800497724853E-2</v>
      </c>
      <c r="H194" s="89">
        <f>H17/'Total Funds Spent &amp; Transferred'!H17</f>
        <v>2.7032088278201034E-2</v>
      </c>
      <c r="I194" s="89">
        <f>I17/'Total Funds Spent &amp; Transferred'!I17</f>
        <v>6.854394101170809E-2</v>
      </c>
      <c r="J194" s="89">
        <f>J17/'Total Funds Spent &amp; Transferred'!J17</f>
        <v>2.8848271587993163E-2</v>
      </c>
      <c r="K194" s="89">
        <f>K17/'Total Funds Spent &amp; Transferred'!K17</f>
        <v>2.9353014150415968E-2</v>
      </c>
      <c r="L194" s="89">
        <f>L17/'Total Funds Spent &amp; Transferred'!L17</f>
        <v>3.0335407030177289E-2</v>
      </c>
      <c r="M194" s="89">
        <f>M17/'Total Funds Spent &amp; Transferred'!M17</f>
        <v>3.2090752013697744E-2</v>
      </c>
      <c r="N194" s="89">
        <f>N17/'Total Funds Spent &amp; Transferred'!N17</f>
        <v>3.3810392986661469E-2</v>
      </c>
      <c r="O194" s="89">
        <f>O17/'Total Funds Spent &amp; Transferred'!O17</f>
        <v>3.5839969884680412E-2</v>
      </c>
      <c r="P194" s="89">
        <f>P17/'Total Funds Spent &amp; Transferred'!P17</f>
        <v>9.1655590575465129E-2</v>
      </c>
      <c r="Q194" s="89">
        <f>Q17/'Total Funds Spent &amp; Transferred'!Q17</f>
        <v>3.0046839327553795E-2</v>
      </c>
      <c r="R194" s="89">
        <f>R17/'Total Funds Spent &amp; Transferred'!R17</f>
        <v>2.7928954498177429E-2</v>
      </c>
      <c r="S194" s="89">
        <f>S17/'Total Funds Spent &amp; Transferred'!S17</f>
        <v>2.7901050044856369E-2</v>
      </c>
      <c r="T194" s="89">
        <f>T17/'Total Funds Spent &amp; Transferred'!T17</f>
        <v>7.4694556813868105E-3</v>
      </c>
      <c r="U194" s="89">
        <f>U17/'Total Funds Spent &amp; Transferred'!U17</f>
        <v>2.6937205097464684E-2</v>
      </c>
      <c r="V194" s="89">
        <f>V17/'Total Funds Spent &amp; Transferred'!V17</f>
        <v>2.6164408012530276E-2</v>
      </c>
      <c r="W194" s="89">
        <f>W17/'Total Funds Spent &amp; Transferred'!W17</f>
        <v>1.9497592583446709E-2</v>
      </c>
      <c r="X194" s="89">
        <f>X17/'Total Funds Spent &amp; Transferred'!X17</f>
        <v>0</v>
      </c>
      <c r="Y194" s="89">
        <f>Y17/'Total Funds Spent &amp; Transferred'!Y17</f>
        <v>0</v>
      </c>
      <c r="Z194" s="89">
        <f>Z17/'Total Funds Spent &amp; Transferred'!Z17</f>
        <v>0</v>
      </c>
      <c r="AA194" s="140"/>
      <c r="AB194" s="140"/>
    </row>
    <row r="195" spans="1:28">
      <c r="A195" s="65" t="s">
        <v>104</v>
      </c>
      <c r="B195" s="89">
        <f>B18/'Total Funds Spent &amp; Transferred'!B18</f>
        <v>0</v>
      </c>
      <c r="C195" s="89">
        <f>C18/'Total Funds Spent &amp; Transferred'!C18</f>
        <v>5.4110180297923381E-2</v>
      </c>
      <c r="D195" s="89">
        <f>D18/'Total Funds Spent &amp; Transferred'!D18</f>
        <v>5.7563624005307887E-2</v>
      </c>
      <c r="E195" s="89">
        <f>E18/'Total Funds Spent &amp; Transferred'!E18</f>
        <v>5.8716633213565482E-2</v>
      </c>
      <c r="F195" s="89">
        <f>F18/'Total Funds Spent &amp; Transferred'!F18</f>
        <v>5.7508881385936954E-2</v>
      </c>
      <c r="G195" s="89">
        <f>G18/'Total Funds Spent &amp; Transferred'!G18</f>
        <v>4.3224628389670297E-2</v>
      </c>
      <c r="H195" s="89">
        <f>H18/'Total Funds Spent &amp; Transferred'!H18</f>
        <v>2.030120237477891E-2</v>
      </c>
      <c r="I195" s="89">
        <f>I18/'Total Funds Spent &amp; Transferred'!I18</f>
        <v>3.348327369691928E-2</v>
      </c>
      <c r="J195" s="89">
        <f>J18/'Total Funds Spent &amp; Transferred'!J18</f>
        <v>1.7194584313970036E-2</v>
      </c>
      <c r="K195" s="89">
        <f>K18/'Total Funds Spent &amp; Transferred'!K18</f>
        <v>3.2927929470200602E-2</v>
      </c>
      <c r="L195" s="89">
        <f>L18/'Total Funds Spent &amp; Transferred'!L18</f>
        <v>3.7269774954236258E-2</v>
      </c>
      <c r="M195" s="89">
        <f>M18/'Total Funds Spent &amp; Transferred'!M18</f>
        <v>3.9411491591830418E-2</v>
      </c>
      <c r="N195" s="89">
        <f>N18/'Total Funds Spent &amp; Transferred'!N18</f>
        <v>3.5094366365839194E-2</v>
      </c>
      <c r="O195" s="89">
        <f>O18/'Total Funds Spent &amp; Transferred'!O18</f>
        <v>2.1795208515831162E-2</v>
      </c>
      <c r="P195" s="89">
        <f>P18/'Total Funds Spent &amp; Transferred'!P18</f>
        <v>6.001261107462256E-3</v>
      </c>
      <c r="Q195" s="89">
        <f>Q18/'Total Funds Spent &amp; Transferred'!Q18</f>
        <v>1.0120502230901523E-3</v>
      </c>
      <c r="R195" s="89">
        <f>R18/'Total Funds Spent &amp; Transferred'!R18</f>
        <v>1.0336603232201735E-3</v>
      </c>
      <c r="S195" s="89">
        <f>S18/'Total Funds Spent &amp; Transferred'!S18</f>
        <v>9.8381605213487865E-4</v>
      </c>
      <c r="T195" s="89">
        <f>T18/'Total Funds Spent &amp; Transferred'!T18</f>
        <v>8.7284358183243205E-4</v>
      </c>
      <c r="U195" s="89">
        <f>U18/'Total Funds Spent &amp; Transferred'!U18</f>
        <v>1.0834067219504199E-3</v>
      </c>
      <c r="V195" s="89">
        <f>V18/'Total Funds Spent &amp; Transferred'!V18</f>
        <v>1.1259140768617817E-3</v>
      </c>
      <c r="W195" s="89">
        <f>W18/'Total Funds Spent &amp; Transferred'!W18</f>
        <v>1.311648714898749E-3</v>
      </c>
      <c r="X195" s="89">
        <f>X18/'Total Funds Spent &amp; Transferred'!X18</f>
        <v>1.3793582703928707E-3</v>
      </c>
      <c r="Y195" s="89">
        <f>Y18/'Total Funds Spent &amp; Transferred'!Y18</f>
        <v>1.0367298285185709E-3</v>
      </c>
      <c r="Z195" s="89">
        <f>Z18/'Total Funds Spent &amp; Transferred'!Z18</f>
        <v>5.2196015423515429E-4</v>
      </c>
      <c r="AA195" s="140"/>
      <c r="AB195" s="140"/>
    </row>
    <row r="196" spans="1:28">
      <c r="A196" s="65" t="s">
        <v>105</v>
      </c>
      <c r="B196" s="89">
        <f>B19/'Total Funds Spent &amp; Transferred'!B19</f>
        <v>0</v>
      </c>
      <c r="C196" s="89">
        <f>C19/'Total Funds Spent &amp; Transferred'!C19</f>
        <v>9.9811561147023095E-2</v>
      </c>
      <c r="D196" s="89">
        <f>D19/'Total Funds Spent &amp; Transferred'!D19</f>
        <v>1.3790686368942205E-2</v>
      </c>
      <c r="E196" s="89">
        <f>E19/'Total Funds Spent &amp; Transferred'!E19</f>
        <v>5.1161715352169547E-2</v>
      </c>
      <c r="F196" s="89">
        <f>F19/'Total Funds Spent &amp; Transferred'!F19</f>
        <v>2.1233991101472088E-2</v>
      </c>
      <c r="G196" s="89">
        <f>G19/'Total Funds Spent &amp; Transferred'!G19</f>
        <v>2.4573634003404347E-2</v>
      </c>
      <c r="H196" s="89">
        <f>H19/'Total Funds Spent &amp; Transferred'!H19</f>
        <v>5.9936447885895385E-3</v>
      </c>
      <c r="I196" s="89">
        <f>I19/'Total Funds Spent &amp; Transferred'!I19</f>
        <v>6.249220175437358E-3</v>
      </c>
      <c r="J196" s="89">
        <f>J19/'Total Funds Spent &amp; Transferred'!J19</f>
        <v>6.3748675589390289E-3</v>
      </c>
      <c r="K196" s="89">
        <f>K19/'Total Funds Spent &amp; Transferred'!K19</f>
        <v>6.0796433953552312E-3</v>
      </c>
      <c r="L196" s="89">
        <f>L19/'Total Funds Spent &amp; Transferred'!L19</f>
        <v>6.2756298094210775E-3</v>
      </c>
      <c r="M196" s="89">
        <f>M19/'Total Funds Spent &amp; Transferred'!M19</f>
        <v>5.7624785738801358E-3</v>
      </c>
      <c r="N196" s="89">
        <f>N19/'Total Funds Spent &amp; Transferred'!N19</f>
        <v>5.6648551271932471E-3</v>
      </c>
      <c r="O196" s="89">
        <f>O19/'Total Funds Spent &amp; Transferred'!O19</f>
        <v>0</v>
      </c>
      <c r="P196" s="89">
        <f>P19/'Total Funds Spent &amp; Transferred'!P19</f>
        <v>0</v>
      </c>
      <c r="Q196" s="89">
        <f>Q19/'Total Funds Spent &amp; Transferred'!Q19</f>
        <v>8.0759750584009082E-3</v>
      </c>
      <c r="R196" s="89">
        <f>R19/'Total Funds Spent &amp; Transferred'!R19</f>
        <v>0</v>
      </c>
      <c r="S196" s="89">
        <f>S19/'Total Funds Spent &amp; Transferred'!S19</f>
        <v>0</v>
      </c>
      <c r="T196" s="89">
        <f>T19/'Total Funds Spent &amp; Transferred'!T19</f>
        <v>0</v>
      </c>
      <c r="U196" s="89">
        <f>U19/'Total Funds Spent &amp; Transferred'!U19</f>
        <v>0</v>
      </c>
      <c r="V196" s="89">
        <f>V19/'Total Funds Spent &amp; Transferred'!V19</f>
        <v>0</v>
      </c>
      <c r="W196" s="89">
        <f>W19/'Total Funds Spent &amp; Transferred'!W19</f>
        <v>0</v>
      </c>
      <c r="X196" s="89">
        <f>X19/'Total Funds Spent &amp; Transferred'!X19</f>
        <v>0</v>
      </c>
      <c r="Y196" s="89">
        <f>Y19/'Total Funds Spent &amp; Transferred'!Y19</f>
        <v>0</v>
      </c>
      <c r="Z196" s="89">
        <f>Z19/'Total Funds Spent &amp; Transferred'!Z19</f>
        <v>0</v>
      </c>
      <c r="AA196" s="140"/>
      <c r="AB196" s="140"/>
    </row>
    <row r="197" spans="1:28">
      <c r="A197" s="65" t="s">
        <v>107</v>
      </c>
      <c r="B197" s="89">
        <f>B20/'Total Funds Spent &amp; Transferred'!B20</f>
        <v>3.7805733279360043E-2</v>
      </c>
      <c r="C197" s="89">
        <f>C20/'Total Funds Spent &amp; Transferred'!C20</f>
        <v>3.6799660654571506E-2</v>
      </c>
      <c r="D197" s="89">
        <f>D20/'Total Funds Spent &amp; Transferred'!D20</f>
        <v>6.3335614087013367E-2</v>
      </c>
      <c r="E197" s="89">
        <f>E20/'Total Funds Spent &amp; Transferred'!E20</f>
        <v>6.2912036015024653E-2</v>
      </c>
      <c r="F197" s="89">
        <f>F20/'Total Funds Spent &amp; Transferred'!F20</f>
        <v>6.0444539762884254E-2</v>
      </c>
      <c r="G197" s="89">
        <f>G20/'Total Funds Spent &amp; Transferred'!G20</f>
        <v>6.133497324102731E-2</v>
      </c>
      <c r="H197" s="89">
        <f>H20/'Total Funds Spent &amp; Transferred'!H20</f>
        <v>5.7569121367337869E-2</v>
      </c>
      <c r="I197" s="89">
        <f>I20/'Total Funds Spent &amp; Transferred'!I20</f>
        <v>5.8736661003414903E-2</v>
      </c>
      <c r="J197" s="89">
        <f>J20/'Total Funds Spent &amp; Transferred'!J20</f>
        <v>6.4147883375026055E-2</v>
      </c>
      <c r="K197" s="89">
        <f>K20/'Total Funds Spent &amp; Transferred'!K20</f>
        <v>6.494658021509904E-2</v>
      </c>
      <c r="L197" s="89">
        <f>L20/'Total Funds Spent &amp; Transferred'!L20</f>
        <v>6.3728123504928791E-2</v>
      </c>
      <c r="M197" s="89">
        <f>M20/'Total Funds Spent &amp; Transferred'!M20</f>
        <v>6.1217270623486891E-2</v>
      </c>
      <c r="N197" s="89">
        <f>N20/'Total Funds Spent &amp; Transferred'!N20</f>
        <v>5.9233756131486265E-2</v>
      </c>
      <c r="O197" s="89">
        <f>O20/'Total Funds Spent &amp; Transferred'!O20</f>
        <v>5.5760220119979387E-2</v>
      </c>
      <c r="P197" s="89">
        <f>P20/'Total Funds Spent &amp; Transferred'!P20</f>
        <v>5.6016876999062708E-2</v>
      </c>
      <c r="Q197" s="89">
        <f>Q20/'Total Funds Spent &amp; Transferred'!Q20</f>
        <v>5.7222596637635494E-2</v>
      </c>
      <c r="R197" s="89">
        <f>R20/'Total Funds Spent &amp; Transferred'!R20</f>
        <v>6.1508799091169852E-2</v>
      </c>
      <c r="S197" s="89">
        <f>S20/'Total Funds Spent &amp; Transferred'!S20</f>
        <v>5.8761404825926768E-2</v>
      </c>
      <c r="T197" s="89">
        <f>T20/'Total Funds Spent &amp; Transferred'!T20</f>
        <v>5.9244743701669905E-2</v>
      </c>
      <c r="U197" s="89">
        <f>U20/'Total Funds Spent &amp; Transferred'!U20</f>
        <v>6.0718657188566019E-2</v>
      </c>
      <c r="V197" s="89">
        <f>V20/'Total Funds Spent &amp; Transferred'!V20</f>
        <v>5.7165302640850561E-2</v>
      </c>
      <c r="W197" s="89">
        <f>W20/'Total Funds Spent &amp; Transferred'!W20</f>
        <v>6.1284424868532889E-2</v>
      </c>
      <c r="X197" s="89">
        <f>X20/'Total Funds Spent &amp; Transferred'!X20</f>
        <v>6.4624166357119497E-2</v>
      </c>
      <c r="Y197" s="89">
        <f>Y20/'Total Funds Spent &amp; Transferred'!Y20</f>
        <v>6.7815417909979081E-2</v>
      </c>
      <c r="Z197" s="89">
        <f>Z20/'Total Funds Spent &amp; Transferred'!Z20</f>
        <v>7.0965552651072294E-2</v>
      </c>
      <c r="AA197" s="140"/>
      <c r="AB197" s="140"/>
    </row>
    <row r="198" spans="1:28">
      <c r="A198" s="65" t="s">
        <v>76</v>
      </c>
      <c r="B198" s="89">
        <f>B21/'Total Funds Spent &amp; Transferred'!B21</f>
        <v>5.7533231957093742E-2</v>
      </c>
      <c r="C198" s="89">
        <f>C21/'Total Funds Spent &amp; Transferred'!C21</f>
        <v>6.1366858783936315E-2</v>
      </c>
      <c r="D198" s="89">
        <f>D21/'Total Funds Spent &amp; Transferred'!D21</f>
        <v>5.9862156616977288E-2</v>
      </c>
      <c r="E198" s="89">
        <f>E21/'Total Funds Spent &amp; Transferred'!E21</f>
        <v>5.7681382932227424E-2</v>
      </c>
      <c r="F198" s="89">
        <f>F21/'Total Funds Spent &amp; Transferred'!F21</f>
        <v>5.961507880273486E-2</v>
      </c>
      <c r="G198" s="89">
        <f>G21/'Total Funds Spent &amp; Transferred'!G21</f>
        <v>6.2766512056245199E-2</v>
      </c>
      <c r="H198" s="89">
        <f>H21/'Total Funds Spent &amp; Transferred'!H21</f>
        <v>2.5919648461533072E-2</v>
      </c>
      <c r="I198" s="89">
        <f>I21/'Total Funds Spent &amp; Transferred'!I21</f>
        <v>2.3821508606170019E-2</v>
      </c>
      <c r="J198" s="89">
        <f>J21/'Total Funds Spent &amp; Transferred'!J21</f>
        <v>2.4060211361098208E-2</v>
      </c>
      <c r="K198" s="89">
        <f>K21/'Total Funds Spent &amp; Transferred'!K21</f>
        <v>3.9756531440945785E-2</v>
      </c>
      <c r="L198" s="89">
        <f>L21/'Total Funds Spent &amp; Transferred'!L21</f>
        <v>3.6314722824020748E-2</v>
      </c>
      <c r="M198" s="89">
        <f>M21/'Total Funds Spent &amp; Transferred'!M21</f>
        <v>3.4986452533073704E-2</v>
      </c>
      <c r="N198" s="89">
        <f>N21/'Total Funds Spent &amp; Transferred'!N21</f>
        <v>3.632827884098748E-2</v>
      </c>
      <c r="O198" s="89">
        <f>O21/'Total Funds Spent &amp; Transferred'!O21</f>
        <v>3.1432967854830227E-2</v>
      </c>
      <c r="P198" s="89">
        <f>P21/'Total Funds Spent &amp; Transferred'!P21</f>
        <v>4.2140975961872246E-2</v>
      </c>
      <c r="Q198" s="89">
        <f>Q21/'Total Funds Spent &amp; Transferred'!Q21</f>
        <v>5.5698229442571329E-2</v>
      </c>
      <c r="R198" s="89">
        <f>R21/'Total Funds Spent &amp; Transferred'!R21</f>
        <v>5.8724344215538835E-2</v>
      </c>
      <c r="S198" s="89">
        <f>S21/'Total Funds Spent &amp; Transferred'!S21</f>
        <v>6.411977451839225E-2</v>
      </c>
      <c r="T198" s="89">
        <f>T21/'Total Funds Spent &amp; Transferred'!T21</f>
        <v>6.2760559748425926E-2</v>
      </c>
      <c r="U198" s="89">
        <f>U21/'Total Funds Spent &amp; Transferred'!U21</f>
        <v>6.5926268234132696E-2</v>
      </c>
      <c r="V198" s="89">
        <f>V21/'Total Funds Spent &amp; Transferred'!V21</f>
        <v>5.8453120275732982E-2</v>
      </c>
      <c r="W198" s="89">
        <f>W21/'Total Funds Spent &amp; Transferred'!W21</f>
        <v>6.1252010532509366E-2</v>
      </c>
      <c r="X198" s="89">
        <f>X21/'Total Funds Spent &amp; Transferred'!X21</f>
        <v>5.9914423511318669E-2</v>
      </c>
      <c r="Y198" s="89">
        <f>Y21/'Total Funds Spent &amp; Transferred'!Y21</f>
        <v>5.7308708137267871E-2</v>
      </c>
      <c r="Z198" s="89">
        <f>Z21/'Total Funds Spent &amp; Transferred'!Z21</f>
        <v>6.282087677287565E-2</v>
      </c>
      <c r="AA198" s="140"/>
      <c r="AB198" s="140"/>
    </row>
    <row r="199" spans="1:28">
      <c r="A199" s="65" t="s">
        <v>110</v>
      </c>
      <c r="B199" s="89">
        <f>B22/'Total Funds Spent &amp; Transferred'!B22</f>
        <v>1.6720819926604236E-2</v>
      </c>
      <c r="C199" s="89">
        <f>C22/'Total Funds Spent &amp; Transferred'!C22</f>
        <v>4.1464592879353973E-2</v>
      </c>
      <c r="D199" s="89">
        <f>D22/'Total Funds Spent &amp; Transferred'!D22</f>
        <v>9.0576627424834133E-2</v>
      </c>
      <c r="E199" s="89">
        <f>E22/'Total Funds Spent &amp; Transferred'!E22</f>
        <v>7.0295852197896413E-2</v>
      </c>
      <c r="F199" s="89">
        <f>F22/'Total Funds Spent &amp; Transferred'!F22</f>
        <v>3.026626166933068E-2</v>
      </c>
      <c r="G199" s="89">
        <f>G22/'Total Funds Spent &amp; Transferred'!G22</f>
        <v>-4.1342104104817416E-3</v>
      </c>
      <c r="H199" s="89">
        <f>H22/'Total Funds Spent &amp; Transferred'!H22</f>
        <v>0</v>
      </c>
      <c r="I199" s="89">
        <f>I22/'Total Funds Spent &amp; Transferred'!I22</f>
        <v>0</v>
      </c>
      <c r="J199" s="89">
        <f>J22/'Total Funds Spent &amp; Transferred'!J22</f>
        <v>0</v>
      </c>
      <c r="K199" s="89">
        <f>K22/'Total Funds Spent &amp; Transferred'!K22</f>
        <v>0</v>
      </c>
      <c r="L199" s="89">
        <f>L22/'Total Funds Spent &amp; Transferred'!L22</f>
        <v>0</v>
      </c>
      <c r="M199" s="89">
        <f>M22/'Total Funds Spent &amp; Transferred'!M22</f>
        <v>0</v>
      </c>
      <c r="N199" s="89">
        <f>N22/'Total Funds Spent &amp; Transferred'!N22</f>
        <v>0</v>
      </c>
      <c r="O199" s="89">
        <f>O22/'Total Funds Spent &amp; Transferred'!O22</f>
        <v>0</v>
      </c>
      <c r="P199" s="89">
        <f>P22/'Total Funds Spent &amp; Transferred'!P22</f>
        <v>0</v>
      </c>
      <c r="Q199" s="89">
        <f>Q22/'Total Funds Spent &amp; Transferred'!Q22</f>
        <v>0</v>
      </c>
      <c r="R199" s="89">
        <f>R22/'Total Funds Spent &amp; Transferred'!R22</f>
        <v>0</v>
      </c>
      <c r="S199" s="89">
        <f>S22/'Total Funds Spent &amp; Transferred'!S22</f>
        <v>0</v>
      </c>
      <c r="T199" s="89">
        <f>T22/'Total Funds Spent &amp; Transferred'!T22</f>
        <v>0</v>
      </c>
      <c r="U199" s="89">
        <f>U22/'Total Funds Spent &amp; Transferred'!U22</f>
        <v>0</v>
      </c>
      <c r="V199" s="89">
        <f>V22/'Total Funds Spent &amp; Transferred'!V22</f>
        <v>0</v>
      </c>
      <c r="W199" s="89">
        <f>W22/'Total Funds Spent &amp; Transferred'!W22</f>
        <v>0</v>
      </c>
      <c r="X199" s="89">
        <f>X22/'Total Funds Spent &amp; Transferred'!X22</f>
        <v>0</v>
      </c>
      <c r="Y199" s="89">
        <f>Y22/'Total Funds Spent &amp; Transferred'!Y22</f>
        <v>0</v>
      </c>
      <c r="Z199" s="89">
        <f>Z22/'Total Funds Spent &amp; Transferred'!Z22</f>
        <v>0</v>
      </c>
      <c r="AA199" s="140"/>
      <c r="AB199" s="140"/>
    </row>
    <row r="200" spans="1:28">
      <c r="A200" s="65" t="s">
        <v>111</v>
      </c>
      <c r="B200" s="89">
        <f>B23/'Total Funds Spent &amp; Transferred'!B23</f>
        <v>0</v>
      </c>
      <c r="C200" s="89">
        <f>C23/'Total Funds Spent &amp; Transferred'!C23</f>
        <v>0</v>
      </c>
      <c r="D200" s="89">
        <f>D23/'Total Funds Spent &amp; Transferred'!D23</f>
        <v>0</v>
      </c>
      <c r="E200" s="89">
        <f>E23/'Total Funds Spent &amp; Transferred'!E23</f>
        <v>0</v>
      </c>
      <c r="F200" s="89">
        <f>F23/'Total Funds Spent &amp; Transferred'!F23</f>
        <v>0</v>
      </c>
      <c r="G200" s="89">
        <f>G23/'Total Funds Spent &amp; Transferred'!G23</f>
        <v>5.52200189880237E-2</v>
      </c>
      <c r="H200" s="89">
        <f>H23/'Total Funds Spent &amp; Transferred'!H23</f>
        <v>5.0813025287321782E-2</v>
      </c>
      <c r="I200" s="89">
        <f>I23/'Total Funds Spent &amp; Transferred'!I23</f>
        <v>5.6069841324527879E-2</v>
      </c>
      <c r="J200" s="89">
        <f>J23/'Total Funds Spent &amp; Transferred'!J23</f>
        <v>7.3722523688253716E-2</v>
      </c>
      <c r="K200" s="89">
        <f>K23/'Total Funds Spent &amp; Transferred'!K23</f>
        <v>6.8981845639910833E-2</v>
      </c>
      <c r="L200" s="89">
        <f>L23/'Total Funds Spent &amp; Transferred'!L23</f>
        <v>6.4290720828639417E-2</v>
      </c>
      <c r="M200" s="89">
        <f>M23/'Total Funds Spent &amp; Transferred'!M23</f>
        <v>7.2329138269230209E-2</v>
      </c>
      <c r="N200" s="89">
        <f>N23/'Total Funds Spent &amp; Transferred'!N23</f>
        <v>6.5140746739715802E-2</v>
      </c>
      <c r="O200" s="89">
        <f>O23/'Total Funds Spent &amp; Transferred'!O23</f>
        <v>5.5701202658853789E-2</v>
      </c>
      <c r="P200" s="89">
        <f>P23/'Total Funds Spent &amp; Transferred'!P23</f>
        <v>5.5132096187068207E-2</v>
      </c>
      <c r="Q200" s="89">
        <f>Q23/'Total Funds Spent &amp; Transferred'!Q23</f>
        <v>6.2812611965129106E-2</v>
      </c>
      <c r="R200" s="89">
        <f>R23/'Total Funds Spent &amp; Transferred'!R23</f>
        <v>7.3966343766748738E-2</v>
      </c>
      <c r="S200" s="89">
        <f>S23/'Total Funds Spent &amp; Transferred'!S23</f>
        <v>7.4678485696836383E-2</v>
      </c>
      <c r="T200" s="89">
        <f>T23/'Total Funds Spent &amp; Transferred'!T23</f>
        <v>7.133573180973965E-2</v>
      </c>
      <c r="U200" s="89">
        <f>U23/'Total Funds Spent &amp; Transferred'!U23</f>
        <v>7.0574992271901393E-2</v>
      </c>
      <c r="V200" s="89">
        <f>V23/'Total Funds Spent &amp; Transferred'!V23</f>
        <v>7.7084824594009269E-2</v>
      </c>
      <c r="W200" s="89">
        <f>W23/'Total Funds Spent &amp; Transferred'!W23</f>
        <v>7.2469884985062988E-2</v>
      </c>
      <c r="X200" s="89">
        <f>X23/'Total Funds Spent &amp; Transferred'!X23</f>
        <v>6.6155814961279133E-2</v>
      </c>
      <c r="Y200" s="89">
        <f>Y23/'Total Funds Spent &amp; Transferred'!Y23</f>
        <v>7.6433358374169133E-2</v>
      </c>
      <c r="Z200" s="89">
        <f>Z23/'Total Funds Spent &amp; Transferred'!Z23</f>
        <v>7.3196707402733763E-2</v>
      </c>
      <c r="AA200" s="140"/>
      <c r="AB200" s="140"/>
    </row>
    <row r="201" spans="1:28">
      <c r="A201" s="65" t="s">
        <v>113</v>
      </c>
      <c r="B201" s="89">
        <f>B24/'Total Funds Spent &amp; Transferred'!B24</f>
        <v>1.9677928973112421E-2</v>
      </c>
      <c r="C201" s="89">
        <f>C24/'Total Funds Spent &amp; Transferred'!C24</f>
        <v>2.103185352454788E-2</v>
      </c>
      <c r="D201" s="89">
        <f>D24/'Total Funds Spent &amp; Transferred'!D24</f>
        <v>2.0809907793546037E-2</v>
      </c>
      <c r="E201" s="89">
        <f>E24/'Total Funds Spent &amp; Transferred'!E24</f>
        <v>2.5608861475395168E-2</v>
      </c>
      <c r="F201" s="89">
        <f>F24/'Total Funds Spent &amp; Transferred'!F24</f>
        <v>3.0394479285194419E-2</v>
      </c>
      <c r="G201" s="89">
        <f>G24/'Total Funds Spent &amp; Transferred'!G24</f>
        <v>2.106198576108665E-2</v>
      </c>
      <c r="H201" s="89">
        <f>H24/'Total Funds Spent &amp; Transferred'!H24</f>
        <v>6.3204184645117706E-2</v>
      </c>
      <c r="I201" s="89">
        <f>I24/'Total Funds Spent &amp; Transferred'!I24</f>
        <v>0.12261609602229467</v>
      </c>
      <c r="J201" s="89">
        <f>J24/'Total Funds Spent &amp; Transferred'!J24</f>
        <v>3.4885639061141414E-2</v>
      </c>
      <c r="K201" s="89">
        <f>K24/'Total Funds Spent &amp; Transferred'!K24</f>
        <v>2.5805945432246222E-2</v>
      </c>
      <c r="L201" s="89">
        <f>L24/'Total Funds Spent &amp; Transferred'!L24</f>
        <v>2.2793487956386971E-2</v>
      </c>
      <c r="M201" s="89">
        <f>M24/'Total Funds Spent &amp; Transferred'!M24</f>
        <v>3.0517724127924785E-2</v>
      </c>
      <c r="N201" s="89">
        <f>N24/'Total Funds Spent &amp; Transferred'!N24</f>
        <v>1.8894893623098895E-2</v>
      </c>
      <c r="O201" s="89">
        <f>O24/'Total Funds Spent &amp; Transferred'!O24</f>
        <v>1.4015768278084175E-2</v>
      </c>
      <c r="P201" s="89">
        <f>P24/'Total Funds Spent &amp; Transferred'!P24</f>
        <v>0</v>
      </c>
      <c r="Q201" s="89">
        <f>Q24/'Total Funds Spent &amp; Transferred'!Q24</f>
        <v>0</v>
      </c>
      <c r="R201" s="89">
        <f>R24/'Total Funds Spent &amp; Transferred'!R24</f>
        <v>8.1430317445992412E-2</v>
      </c>
      <c r="S201" s="89">
        <f>S24/'Total Funds Spent &amp; Transferred'!S24</f>
        <v>8.6984517076339515E-2</v>
      </c>
      <c r="T201" s="89">
        <f>T24/'Total Funds Spent &amp; Transferred'!T24</f>
        <v>0</v>
      </c>
      <c r="U201" s="89">
        <f>U24/'Total Funds Spent &amp; Transferred'!U24</f>
        <v>7.0343028576184477E-2</v>
      </c>
      <c r="V201" s="89">
        <f>V24/'Total Funds Spent &amp; Transferred'!V24</f>
        <v>8.4652180483941422E-2</v>
      </c>
      <c r="W201" s="89">
        <f>W24/'Total Funds Spent &amp; Transferred'!W24</f>
        <v>6.0667114053979614E-2</v>
      </c>
      <c r="X201" s="89">
        <f>X24/'Total Funds Spent &amp; Transferred'!X24</f>
        <v>5.8627667419062633E-2</v>
      </c>
      <c r="Y201" s="89">
        <f>Y24/'Total Funds Spent &amp; Transferred'!Y24</f>
        <v>6.0386171510560825E-2</v>
      </c>
      <c r="Z201" s="89">
        <f>Z24/'Total Funds Spent &amp; Transferred'!Z24</f>
        <v>5.6131055464112921E-2</v>
      </c>
      <c r="AA201" s="140"/>
      <c r="AB201" s="140"/>
    </row>
    <row r="202" spans="1:28">
      <c r="A202" s="65" t="s">
        <v>78</v>
      </c>
      <c r="B202" s="89">
        <f>B25/'Total Funds Spent &amp; Transferred'!B25</f>
        <v>0</v>
      </c>
      <c r="C202" s="89">
        <f>C25/'Total Funds Spent &amp; Transferred'!C25</f>
        <v>6.7988552765979288E-2</v>
      </c>
      <c r="D202" s="89">
        <f>D25/'Total Funds Spent &amp; Transferred'!D25</f>
        <v>5.0002298030218592E-2</v>
      </c>
      <c r="E202" s="89">
        <f>E25/'Total Funds Spent &amp; Transferred'!E25</f>
        <v>5.6628710010177781E-2</v>
      </c>
      <c r="F202" s="89">
        <f>F25/'Total Funds Spent &amp; Transferred'!F25</f>
        <v>5.4761005678191449E-2</v>
      </c>
      <c r="G202" s="89">
        <f>G25/'Total Funds Spent &amp; Transferred'!G25</f>
        <v>5.3580552244883541E-2</v>
      </c>
      <c r="H202" s="89">
        <f>H25/'Total Funds Spent &amp; Transferred'!H25</f>
        <v>5.233931948905382E-2</v>
      </c>
      <c r="I202" s="89">
        <f>I25/'Total Funds Spent &amp; Transferred'!I25</f>
        <v>5.8478864360808964E-2</v>
      </c>
      <c r="J202" s="89">
        <f>J25/'Total Funds Spent &amp; Transferred'!J25</f>
        <v>6.1610497516494722E-2</v>
      </c>
      <c r="K202" s="89">
        <f>K25/'Total Funds Spent &amp; Transferred'!K25</f>
        <v>5.8322965822879679E-2</v>
      </c>
      <c r="L202" s="89">
        <f>L25/'Total Funds Spent &amp; Transferred'!L25</f>
        <v>5.484930489555731E-2</v>
      </c>
      <c r="M202" s="89">
        <f>M25/'Total Funds Spent &amp; Transferred'!M25</f>
        <v>5.2264540613562192E-2</v>
      </c>
      <c r="N202" s="89">
        <f>N25/'Total Funds Spent &amp; Transferred'!N25</f>
        <v>4.2041994400839042E-2</v>
      </c>
      <c r="O202" s="89">
        <f>O25/'Total Funds Spent &amp; Transferred'!O25</f>
        <v>3.855483541519511E-2</v>
      </c>
      <c r="P202" s="89">
        <f>P25/'Total Funds Spent &amp; Transferred'!P25</f>
        <v>4.6969395477175713E-2</v>
      </c>
      <c r="Q202" s="89">
        <f>Q25/'Total Funds Spent &amp; Transferred'!Q25</f>
        <v>4.0218186962374898E-2</v>
      </c>
      <c r="R202" s="89">
        <f>R25/'Total Funds Spent &amp; Transferred'!R25</f>
        <v>3.9215128019416866E-2</v>
      </c>
      <c r="S202" s="89">
        <f>S25/'Total Funds Spent &amp; Transferred'!S25</f>
        <v>3.8415661063813653E-2</v>
      </c>
      <c r="T202" s="89">
        <f>T25/'Total Funds Spent &amp; Transferred'!T25</f>
        <v>3.8070151619147279E-2</v>
      </c>
      <c r="U202" s="89">
        <f>U25/'Total Funds Spent &amp; Transferred'!U25</f>
        <v>4.1009226591466802E-2</v>
      </c>
      <c r="V202" s="89">
        <f>V25/'Total Funds Spent &amp; Transferred'!V25</f>
        <v>4.5906241964178959E-2</v>
      </c>
      <c r="W202" s="89">
        <f>W25/'Total Funds Spent &amp; Transferred'!W25</f>
        <v>4.5636760299887197E-2</v>
      </c>
      <c r="X202" s="89">
        <f>X25/'Total Funds Spent &amp; Transferred'!X25</f>
        <v>4.468853307012853E-2</v>
      </c>
      <c r="Y202" s="89">
        <f>Y25/'Total Funds Spent &amp; Transferred'!Y25</f>
        <v>4.1866341511643541E-2</v>
      </c>
      <c r="Z202" s="89">
        <f>Z25/'Total Funds Spent &amp; Transferred'!Z25</f>
        <v>3.7887204036678307E-2</v>
      </c>
      <c r="AA202" s="140"/>
      <c r="AB202" s="140"/>
    </row>
    <row r="203" spans="1:28">
      <c r="A203" s="65" t="s">
        <v>116</v>
      </c>
      <c r="B203" s="89">
        <f>B26/'Total Funds Spent &amp; Transferred'!B26</f>
        <v>3.6229070910848454E-2</v>
      </c>
      <c r="C203" s="89">
        <f>C26/'Total Funds Spent &amp; Transferred'!C26</f>
        <v>5.6135971748286183E-2</v>
      </c>
      <c r="D203" s="89">
        <f>D26/'Total Funds Spent &amp; Transferred'!D26</f>
        <v>5.7182448021413965E-2</v>
      </c>
      <c r="E203" s="89">
        <f>E26/'Total Funds Spent &amp; Transferred'!E26</f>
        <v>5.6671108366221752E-2</v>
      </c>
      <c r="F203" s="89">
        <f>F26/'Total Funds Spent &amp; Transferred'!F26</f>
        <v>5.4957845094372827E-2</v>
      </c>
      <c r="G203" s="89">
        <f>G26/'Total Funds Spent &amp; Transferred'!G26</f>
        <v>5.6840016415201665E-2</v>
      </c>
      <c r="H203" s="89">
        <f>H26/'Total Funds Spent &amp; Transferred'!H26</f>
        <v>5.0694220120592992E-2</v>
      </c>
      <c r="I203" s="89">
        <f>I26/'Total Funds Spent &amp; Transferred'!I26</f>
        <v>5.6087536252175406E-2</v>
      </c>
      <c r="J203" s="89">
        <f>J26/'Total Funds Spent &amp; Transferred'!J26</f>
        <v>5.5591620374748657E-2</v>
      </c>
      <c r="K203" s="89">
        <f>K26/'Total Funds Spent &amp; Transferred'!K26</f>
        <v>4.9290727015564577E-2</v>
      </c>
      <c r="L203" s="89">
        <f>L26/'Total Funds Spent &amp; Transferred'!L26</f>
        <v>4.5645266836448449E-2</v>
      </c>
      <c r="M203" s="89">
        <f>M26/'Total Funds Spent &amp; Transferred'!M26</f>
        <v>4.3631617999485839E-2</v>
      </c>
      <c r="N203" s="89">
        <f>N26/'Total Funds Spent &amp; Transferred'!N26</f>
        <v>3.8474055234133088E-2</v>
      </c>
      <c r="O203" s="89">
        <f>O26/'Total Funds Spent &amp; Transferred'!O26</f>
        <v>3.9618402808368952E-2</v>
      </c>
      <c r="P203" s="89">
        <f>P26/'Total Funds Spent &amp; Transferred'!P26</f>
        <v>3.9605503975341058E-2</v>
      </c>
      <c r="Q203" s="89">
        <f>Q26/'Total Funds Spent &amp; Transferred'!Q26</f>
        <v>3.9353656342791483E-2</v>
      </c>
      <c r="R203" s="89">
        <f>R26/'Total Funds Spent &amp; Transferred'!R26</f>
        <v>4.0353352903796505E-2</v>
      </c>
      <c r="S203" s="89">
        <f>S26/'Total Funds Spent &amp; Transferred'!S26</f>
        <v>4.1763823202651817E-2</v>
      </c>
      <c r="T203" s="89">
        <f>T26/'Total Funds Spent &amp; Transferred'!T26</f>
        <v>4.1304110381510308E-2</v>
      </c>
      <c r="U203" s="89">
        <f>U26/'Total Funds Spent &amp; Transferred'!U26</f>
        <v>4.2418907142226486E-2</v>
      </c>
      <c r="V203" s="89">
        <f>V26/'Total Funds Spent &amp; Transferred'!V26</f>
        <v>4.1688768474527765E-2</v>
      </c>
      <c r="W203" s="89">
        <f>W26/'Total Funds Spent &amp; Transferred'!W26</f>
        <v>4.1801083678504936E-2</v>
      </c>
      <c r="X203" s="89">
        <f>X26/'Total Funds Spent &amp; Transferred'!X26</f>
        <v>4.0572635284476112E-2</v>
      </c>
      <c r="Y203" s="89">
        <f>Y26/'Total Funds Spent &amp; Transferred'!Y26</f>
        <v>3.9751329441380365E-2</v>
      </c>
      <c r="Z203" s="89">
        <f>Z26/'Total Funds Spent &amp; Transferred'!Z26</f>
        <v>4.1506286146207799E-2</v>
      </c>
      <c r="AA203" s="140"/>
      <c r="AB203" s="140"/>
    </row>
    <row r="204" spans="1:28">
      <c r="A204" s="65" t="s">
        <v>117</v>
      </c>
      <c r="B204" s="89">
        <f>B27/'Total Funds Spent &amp; Transferred'!B27</f>
        <v>6.479803480477013E-2</v>
      </c>
      <c r="C204" s="89">
        <f>C27/'Total Funds Spent &amp; Transferred'!C27</f>
        <v>6.1249327873855584E-2</v>
      </c>
      <c r="D204" s="89">
        <f>D27/'Total Funds Spent &amp; Transferred'!D27</f>
        <v>6.5740534592556923E-2</v>
      </c>
      <c r="E204" s="89">
        <f>E27/'Total Funds Spent &amp; Transferred'!E27</f>
        <v>5.8959709559839181E-2</v>
      </c>
      <c r="F204" s="89">
        <f>F27/'Total Funds Spent &amp; Transferred'!F27</f>
        <v>1.4375345987877482E-2</v>
      </c>
      <c r="G204" s="89">
        <f>G27/'Total Funds Spent &amp; Transferred'!G27</f>
        <v>2.1058237048162953E-2</v>
      </c>
      <c r="H204" s="89">
        <f>H27/'Total Funds Spent &amp; Transferred'!H27</f>
        <v>1.6457199101072021E-2</v>
      </c>
      <c r="I204" s="89">
        <f>I27/'Total Funds Spent &amp; Transferred'!I27</f>
        <v>2.0589788060812925E-2</v>
      </c>
      <c r="J204" s="89">
        <f>J27/'Total Funds Spent &amp; Transferred'!J27</f>
        <v>3.2520136255363513E-2</v>
      </c>
      <c r="K204" s="89">
        <f>K27/'Total Funds Spent &amp; Transferred'!K27</f>
        <v>4.8950453725658032E-2</v>
      </c>
      <c r="L204" s="89">
        <f>L27/'Total Funds Spent &amp; Transferred'!L27</f>
        <v>5.1067051084374093E-2</v>
      </c>
      <c r="M204" s="89">
        <f>M27/'Total Funds Spent &amp; Transferred'!M27</f>
        <v>5.0805511366636927E-2</v>
      </c>
      <c r="N204" s="89">
        <f>N27/'Total Funds Spent &amp; Transferred'!N27</f>
        <v>4.8411183877310721E-2</v>
      </c>
      <c r="O204" s="89">
        <f>O27/'Total Funds Spent &amp; Transferred'!O27</f>
        <v>4.3545894949357081E-2</v>
      </c>
      <c r="P204" s="89">
        <f>P27/'Total Funds Spent &amp; Transferred'!P27</f>
        <v>5.3319454220730617E-2</v>
      </c>
      <c r="Q204" s="89">
        <f>Q27/'Total Funds Spent &amp; Transferred'!Q27</f>
        <v>4.895049226649429E-2</v>
      </c>
      <c r="R204" s="89">
        <f>R27/'Total Funds Spent &amp; Transferred'!R27</f>
        <v>5.4237546780455385E-2</v>
      </c>
      <c r="S204" s="89">
        <f>S27/'Total Funds Spent &amp; Transferred'!S27</f>
        <v>5.5554420691220414E-2</v>
      </c>
      <c r="T204" s="89">
        <f>T27/'Total Funds Spent &amp; Transferred'!T27</f>
        <v>5.6391799927124037E-2</v>
      </c>
      <c r="U204" s="89">
        <f>U27/'Total Funds Spent &amp; Transferred'!U27</f>
        <v>5.7419487363492269E-2</v>
      </c>
      <c r="V204" s="89">
        <f>V27/'Total Funds Spent &amp; Transferred'!V27</f>
        <v>6.185986569707546E-2</v>
      </c>
      <c r="W204" s="89">
        <f>W27/'Total Funds Spent &amp; Transferred'!W27</f>
        <v>5.5059732767501597E-2</v>
      </c>
      <c r="X204" s="89">
        <f>X27/'Total Funds Spent &amp; Transferred'!X27</f>
        <v>6.2578496347710344E-2</v>
      </c>
      <c r="Y204" s="89">
        <f>Y27/'Total Funds Spent &amp; Transferred'!Y27</f>
        <v>5.7646873613740504E-2</v>
      </c>
      <c r="Z204" s="89">
        <f>Z27/'Total Funds Spent &amp; Transferred'!Z27</f>
        <v>6.210372175487356E-2</v>
      </c>
      <c r="AA204" s="140"/>
      <c r="AB204" s="140"/>
    </row>
    <row r="205" spans="1:28">
      <c r="A205" s="65" t="s">
        <v>77</v>
      </c>
      <c r="B205" s="89">
        <f>B28/'Total Funds Spent &amp; Transferred'!B28</f>
        <v>0</v>
      </c>
      <c r="C205" s="89">
        <f>C28/'Total Funds Spent &amp; Transferred'!C28</f>
        <v>2.6430701120072321E-4</v>
      </c>
      <c r="D205" s="89">
        <f>D28/'Total Funds Spent &amp; Transferred'!D28</f>
        <v>0.11174805403091917</v>
      </c>
      <c r="E205" s="89">
        <f>E28/'Total Funds Spent &amp; Transferred'!E28</f>
        <v>3.9193903747593871E-2</v>
      </c>
      <c r="F205" s="89">
        <f>F28/'Total Funds Spent &amp; Transferred'!F28</f>
        <v>5.6549320888556701E-2</v>
      </c>
      <c r="G205" s="89">
        <f>G28/'Total Funds Spent &amp; Transferred'!G28</f>
        <v>4.2379383965128505E-2</v>
      </c>
      <c r="H205" s="89">
        <f>H28/'Total Funds Spent &amp; Transferred'!H28</f>
        <v>6.2118504499156599E-3</v>
      </c>
      <c r="I205" s="89">
        <f>I28/'Total Funds Spent &amp; Transferred'!I28</f>
        <v>1.1098550183414201E-2</v>
      </c>
      <c r="J205" s="89">
        <f>J28/'Total Funds Spent &amp; Transferred'!J28</f>
        <v>0</v>
      </c>
      <c r="K205" s="89">
        <f>K28/'Total Funds Spent &amp; Transferred'!K28</f>
        <v>9.8881211015829588E-3</v>
      </c>
      <c r="L205" s="89">
        <f>L28/'Total Funds Spent &amp; Transferred'!L28</f>
        <v>3.1774263575496238E-4</v>
      </c>
      <c r="M205" s="89">
        <f>M28/'Total Funds Spent &amp; Transferred'!M28</f>
        <v>1.9870220977422106E-2</v>
      </c>
      <c r="N205" s="89">
        <f>N28/'Total Funds Spent &amp; Transferred'!N28</f>
        <v>9.0631912924324393E-3</v>
      </c>
      <c r="O205" s="89">
        <f>O28/'Total Funds Spent &amp; Transferred'!O28</f>
        <v>9.0786090144188893E-3</v>
      </c>
      <c r="P205" s="89">
        <f>P28/'Total Funds Spent &amp; Transferred'!P28</f>
        <v>9.9156031676828869E-3</v>
      </c>
      <c r="Q205" s="89">
        <f>Q28/'Total Funds Spent &amp; Transferred'!Q28</f>
        <v>9.4805922736189343E-3</v>
      </c>
      <c r="R205" s="89">
        <f>R28/'Total Funds Spent &amp; Transferred'!R28</f>
        <v>1.0961749380594795E-2</v>
      </c>
      <c r="S205" s="89">
        <f>S28/'Total Funds Spent &amp; Transferred'!S28</f>
        <v>8.6872619836439961E-3</v>
      </c>
      <c r="T205" s="89">
        <f>T28/'Total Funds Spent &amp; Transferred'!T28</f>
        <v>8.7753157439671003E-3</v>
      </c>
      <c r="U205" s="89">
        <f>U28/'Total Funds Spent &amp; Transferred'!U28</f>
        <v>8.1114363746201765E-3</v>
      </c>
      <c r="V205" s="89">
        <f>V28/'Total Funds Spent &amp; Transferred'!V28</f>
        <v>8.1335619992878843E-3</v>
      </c>
      <c r="W205" s="89">
        <f>W28/'Total Funds Spent &amp; Transferred'!W28</f>
        <v>8.5054305398332836E-3</v>
      </c>
      <c r="X205" s="89">
        <f>X28/'Total Funds Spent &amp; Transferred'!X28</f>
        <v>8.768988328882947E-3</v>
      </c>
      <c r="Y205" s="89">
        <f>Y28/'Total Funds Spent &amp; Transferred'!Y28</f>
        <v>8.3658722245195001E-3</v>
      </c>
      <c r="Z205" s="89">
        <f>Z28/'Total Funds Spent &amp; Transferred'!Z28</f>
        <v>9.4492347987960232E-3</v>
      </c>
      <c r="AA205" s="140"/>
      <c r="AB205" s="140"/>
    </row>
    <row r="206" spans="1:28">
      <c r="A206" s="65" t="s">
        <v>120</v>
      </c>
      <c r="B206" s="89">
        <f>B29/'Total Funds Spent &amp; Transferred'!B29</f>
        <v>0</v>
      </c>
      <c r="C206" s="89">
        <f>C29/'Total Funds Spent &amp; Transferred'!C29</f>
        <v>0.1344139936404852</v>
      </c>
      <c r="D206" s="89">
        <f>D29/'Total Funds Spent &amp; Transferred'!D29</f>
        <v>0.20830380440542295</v>
      </c>
      <c r="E206" s="89">
        <f>E29/'Total Funds Spent &amp; Transferred'!E29</f>
        <v>0.1040958015617045</v>
      </c>
      <c r="F206" s="89">
        <f>F29/'Total Funds Spent &amp; Transferred'!F29</f>
        <v>6.1286171388283704E-2</v>
      </c>
      <c r="G206" s="89">
        <f>G29/'Total Funds Spent &amp; Transferred'!G29</f>
        <v>5.5534598299839831E-2</v>
      </c>
      <c r="H206" s="89">
        <f>H29/'Total Funds Spent &amp; Transferred'!H29</f>
        <v>4.2343899930599066E-7</v>
      </c>
      <c r="I206" s="89">
        <f>I29/'Total Funds Spent &amp; Transferred'!I29</f>
        <v>8.5253916434577567E-2</v>
      </c>
      <c r="J206" s="89">
        <f>J29/'Total Funds Spent &amp; Transferred'!J29</f>
        <v>9.0258062427164706E-2</v>
      </c>
      <c r="K206" s="89">
        <f>K29/'Total Funds Spent &amp; Transferred'!K29</f>
        <v>8.8102875359759122E-2</v>
      </c>
      <c r="L206" s="89">
        <f>L29/'Total Funds Spent &amp; Transferred'!L29</f>
        <v>8.6452883878774325E-2</v>
      </c>
      <c r="M206" s="89">
        <f>M29/'Total Funds Spent &amp; Transferred'!M29</f>
        <v>7.795073748801841E-2</v>
      </c>
      <c r="N206" s="89">
        <f>N29/'Total Funds Spent &amp; Transferred'!N29</f>
        <v>7.1556561960790577E-2</v>
      </c>
      <c r="O206" s="89">
        <f>O29/'Total Funds Spent &amp; Transferred'!O29</f>
        <v>7.1278494685568669E-2</v>
      </c>
      <c r="P206" s="89">
        <f>P29/'Total Funds Spent &amp; Transferred'!P29</f>
        <v>6.7369940056587946E-2</v>
      </c>
      <c r="Q206" s="89">
        <f>Q29/'Total Funds Spent &amp; Transferred'!Q29</f>
        <v>8.1422256875270077E-2</v>
      </c>
      <c r="R206" s="89">
        <f>R29/'Total Funds Spent &amp; Transferred'!R29</f>
        <v>8.1565205209989541E-2</v>
      </c>
      <c r="S206" s="89">
        <f>S29/'Total Funds Spent &amp; Transferred'!S29</f>
        <v>8.7452110520578719E-2</v>
      </c>
      <c r="T206" s="89">
        <f>T29/'Total Funds Spent &amp; Transferred'!T29</f>
        <v>9.2424449879167397E-2</v>
      </c>
      <c r="U206" s="89">
        <f>U29/'Total Funds Spent &amp; Transferred'!U29</f>
        <v>8.8901790841844741E-2</v>
      </c>
      <c r="V206" s="89">
        <f>V29/'Total Funds Spent &amp; Transferred'!V29</f>
        <v>0</v>
      </c>
      <c r="W206" s="89">
        <f>W29/'Total Funds Spent &amp; Transferred'!W29</f>
        <v>6.4156708715830707E-2</v>
      </c>
      <c r="X206" s="89">
        <f>X29/'Total Funds Spent &amp; Transferred'!X29</f>
        <v>0</v>
      </c>
      <c r="Y206" s="89">
        <f>Y29/'Total Funds Spent &amp; Transferred'!Y29</f>
        <v>0</v>
      </c>
      <c r="Z206" s="89">
        <f>Z29/'Total Funds Spent &amp; Transferred'!Z29</f>
        <v>0</v>
      </c>
      <c r="AA206" s="140"/>
      <c r="AB206" s="140"/>
    </row>
    <row r="207" spans="1:28">
      <c r="A207" s="65" t="s">
        <v>122</v>
      </c>
      <c r="B207" s="89">
        <f>B30/'Total Funds Spent &amp; Transferred'!B30</f>
        <v>0</v>
      </c>
      <c r="C207" s="89">
        <f>C30/'Total Funds Spent &amp; Transferred'!C30</f>
        <v>6.4792297395819182E-2</v>
      </c>
      <c r="D207" s="89">
        <f>D30/'Total Funds Spent &amp; Transferred'!D30</f>
        <v>5.6872935529645348E-2</v>
      </c>
      <c r="E207" s="89">
        <f>E30/'Total Funds Spent &amp; Transferred'!E30</f>
        <v>5.980474646615401E-2</v>
      </c>
      <c r="F207" s="89">
        <f>F30/'Total Funds Spent &amp; Transferred'!F30</f>
        <v>2.4808409628741666E-2</v>
      </c>
      <c r="G207" s="89">
        <f>G30/'Total Funds Spent &amp; Transferred'!G30</f>
        <v>6.0138785572502643E-2</v>
      </c>
      <c r="H207" s="89">
        <f>H30/'Total Funds Spent &amp; Transferred'!H30</f>
        <v>6.2880637194155833E-2</v>
      </c>
      <c r="I207" s="89">
        <f>I30/'Total Funds Spent &amp; Transferred'!I30</f>
        <v>6.2540997989636388E-2</v>
      </c>
      <c r="J207" s="89">
        <f>J30/'Total Funds Spent &amp; Transferred'!J30</f>
        <v>6.2371595070540374E-2</v>
      </c>
      <c r="K207" s="89">
        <f>K30/'Total Funds Spent &amp; Transferred'!K30</f>
        <v>5.8952967352026923E-2</v>
      </c>
      <c r="L207" s="89">
        <f>L30/'Total Funds Spent &amp; Transferred'!L30</f>
        <v>5.6211063759010908E-2</v>
      </c>
      <c r="M207" s="89">
        <f>M30/'Total Funds Spent &amp; Transferred'!M30</f>
        <v>5.7545580944428756E-2</v>
      </c>
      <c r="N207" s="89">
        <f>N30/'Total Funds Spent &amp; Transferred'!N30</f>
        <v>6.0429054540939775E-2</v>
      </c>
      <c r="O207" s="89">
        <f>O30/'Total Funds Spent &amp; Transferred'!O30</f>
        <v>5.0240080967149617E-2</v>
      </c>
      <c r="P207" s="89">
        <f>P30/'Total Funds Spent &amp; Transferred'!P30</f>
        <v>5.896798371232774E-2</v>
      </c>
      <c r="Q207" s="89">
        <f>Q30/'Total Funds Spent &amp; Transferred'!Q30</f>
        <v>5.253990057863802E-2</v>
      </c>
      <c r="R207" s="89">
        <f>R30/'Total Funds Spent &amp; Transferred'!R30</f>
        <v>5.3829397382340376E-2</v>
      </c>
      <c r="S207" s="89">
        <f>S30/'Total Funds Spent &amp; Transferred'!S30</f>
        <v>5.4913327817617992E-2</v>
      </c>
      <c r="T207" s="89">
        <f>T30/'Total Funds Spent &amp; Transferred'!T30</f>
        <v>5.1687863731098328E-2</v>
      </c>
      <c r="U207" s="89">
        <f>U30/'Total Funds Spent &amp; Transferred'!U30</f>
        <v>5.7574273154905563E-2</v>
      </c>
      <c r="V207" s="89">
        <f>V30/'Total Funds Spent &amp; Transferred'!V30</f>
        <v>6.0692649862335135E-2</v>
      </c>
      <c r="W207" s="89">
        <f>W30/'Total Funds Spent &amp; Transferred'!W30</f>
        <v>3.9271360450508712E-2</v>
      </c>
      <c r="X207" s="89">
        <f>X30/'Total Funds Spent &amp; Transferred'!X30</f>
        <v>5.9816982523574785E-2</v>
      </c>
      <c r="Y207" s="89">
        <f>Y30/'Total Funds Spent &amp; Transferred'!Y30</f>
        <v>5.82743855584332E-2</v>
      </c>
      <c r="Z207" s="89">
        <f>Z30/'Total Funds Spent &amp; Transferred'!Z30</f>
        <v>5.7956637218734709E-2</v>
      </c>
      <c r="AA207" s="140"/>
      <c r="AB207" s="140"/>
    </row>
    <row r="208" spans="1:28">
      <c r="A208" s="65" t="s">
        <v>124</v>
      </c>
      <c r="B208" s="89">
        <f>B31/'Total Funds Spent &amp; Transferred'!B31</f>
        <v>0</v>
      </c>
      <c r="C208" s="89">
        <f>C31/'Total Funds Spent &amp; Transferred'!C31</f>
        <v>0</v>
      </c>
      <c r="D208" s="89">
        <f>D31/'Total Funds Spent &amp; Transferred'!D31</f>
        <v>5.5610394304689351E-2</v>
      </c>
      <c r="E208" s="89">
        <f>E31/'Total Funds Spent &amp; Transferred'!E31</f>
        <v>7.5713810206107596E-2</v>
      </c>
      <c r="F208" s="89">
        <f>F31/'Total Funds Spent &amp; Transferred'!F31</f>
        <v>6.7662899106227234E-2</v>
      </c>
      <c r="G208" s="89">
        <f>G31/'Total Funds Spent &amp; Transferred'!G31</f>
        <v>5.7209045027314422E-2</v>
      </c>
      <c r="H208" s="89">
        <f>H31/'Total Funds Spent &amp; Transferred'!H31</f>
        <v>5.6616899031308322E-2</v>
      </c>
      <c r="I208" s="89">
        <f>I31/'Total Funds Spent &amp; Transferred'!I31</f>
        <v>4.1728385533022549E-2</v>
      </c>
      <c r="J208" s="89">
        <f>J31/'Total Funds Spent &amp; Transferred'!J31</f>
        <v>3.7188515921524015E-2</v>
      </c>
      <c r="K208" s="89">
        <f>K31/'Total Funds Spent &amp; Transferred'!K31</f>
        <v>4.0101868096192095E-2</v>
      </c>
      <c r="L208" s="89">
        <f>L31/'Total Funds Spent &amp; Transferred'!L31</f>
        <v>3.9570191173894785E-2</v>
      </c>
      <c r="M208" s="89">
        <f>M31/'Total Funds Spent &amp; Transferred'!M31</f>
        <v>4.0934930000172898E-2</v>
      </c>
      <c r="N208" s="89">
        <f>N31/'Total Funds Spent &amp; Transferred'!N31</f>
        <v>3.8684229075568725E-2</v>
      </c>
      <c r="O208" s="89">
        <f>O31/'Total Funds Spent &amp; Transferred'!O31</f>
        <v>3.5077804408693548E-2</v>
      </c>
      <c r="P208" s="89">
        <f>P31/'Total Funds Spent &amp; Transferred'!P31</f>
        <v>3.6215318307609261E-2</v>
      </c>
      <c r="Q208" s="89">
        <f>Q31/'Total Funds Spent &amp; Transferred'!Q31</f>
        <v>4.1649424798174822E-2</v>
      </c>
      <c r="R208" s="89">
        <f>R31/'Total Funds Spent &amp; Transferred'!R31</f>
        <v>4.388463221455749E-2</v>
      </c>
      <c r="S208" s="89">
        <f>S31/'Total Funds Spent &amp; Transferred'!S31</f>
        <v>4.8908893252061013E-2</v>
      </c>
      <c r="T208" s="89">
        <f>T31/'Total Funds Spent &amp; Transferred'!T31</f>
        <v>4.8850343592426577E-2</v>
      </c>
      <c r="U208" s="89">
        <f>U31/'Total Funds Spent &amp; Transferred'!U31</f>
        <v>4.4822871422638091E-2</v>
      </c>
      <c r="V208" s="89">
        <f>V31/'Total Funds Spent &amp; Transferred'!V31</f>
        <v>4.0305091480102535E-2</v>
      </c>
      <c r="W208" s="89">
        <f>W31/'Total Funds Spent &amp; Transferred'!W31</f>
        <v>5.0088204370659431E-2</v>
      </c>
      <c r="X208" s="89">
        <f>X31/'Total Funds Spent &amp; Transferred'!X31</f>
        <v>5.5829415364769597E-2</v>
      </c>
      <c r="Y208" s="89">
        <f>Y31/'Total Funds Spent &amp; Transferred'!Y31</f>
        <v>4.1231393317180079E-2</v>
      </c>
      <c r="Z208" s="89">
        <f>Z31/'Total Funds Spent &amp; Transferred'!Z31</f>
        <v>5.168423548183277E-2</v>
      </c>
      <c r="AA208" s="140"/>
      <c r="AB208" s="140"/>
    </row>
    <row r="209" spans="1:28">
      <c r="A209" s="65" t="s">
        <v>126</v>
      </c>
      <c r="B209" s="89">
        <f>B32/'Total Funds Spent &amp; Transferred'!B32</f>
        <v>0</v>
      </c>
      <c r="C209" s="89">
        <f>C32/'Total Funds Spent &amp; Transferred'!C32</f>
        <v>0</v>
      </c>
      <c r="D209" s="89">
        <f>D32/'Total Funds Spent &amp; Transferred'!D32</f>
        <v>0</v>
      </c>
      <c r="E209" s="89">
        <f>E32/'Total Funds Spent &amp; Transferred'!E32</f>
        <v>0</v>
      </c>
      <c r="F209" s="89">
        <f>F32/'Total Funds Spent &amp; Transferred'!F32</f>
        <v>0</v>
      </c>
      <c r="G209" s="89">
        <f>G32/'Total Funds Spent &amp; Transferred'!G32</f>
        <v>4.8803973770393035E-2</v>
      </c>
      <c r="H209" s="89">
        <f>H32/'Total Funds Spent &amp; Transferred'!H32</f>
        <v>0</v>
      </c>
      <c r="I209" s="89">
        <f>I32/'Total Funds Spent &amp; Transferred'!I32</f>
        <v>0</v>
      </c>
      <c r="J209" s="89">
        <f>J32/'Total Funds Spent &amp; Transferred'!J32</f>
        <v>0</v>
      </c>
      <c r="K209" s="89">
        <f>K32/'Total Funds Spent &amp; Transferred'!K32</f>
        <v>0</v>
      </c>
      <c r="L209" s="89">
        <f>L32/'Total Funds Spent &amp; Transferred'!L32</f>
        <v>0</v>
      </c>
      <c r="M209" s="89">
        <f>M32/'Total Funds Spent &amp; Transferred'!M32</f>
        <v>0</v>
      </c>
      <c r="N209" s="89">
        <f>N32/'Total Funds Spent &amp; Transferred'!N32</f>
        <v>0</v>
      </c>
      <c r="O209" s="89">
        <f>O32/'Total Funds Spent &amp; Transferred'!O32</f>
        <v>0</v>
      </c>
      <c r="P209" s="89">
        <f>P32/'Total Funds Spent &amp; Transferred'!P32</f>
        <v>0</v>
      </c>
      <c r="Q209" s="89">
        <f>Q32/'Total Funds Spent &amp; Transferred'!Q32</f>
        <v>0</v>
      </c>
      <c r="R209" s="89">
        <f>R32/'Total Funds Spent &amp; Transferred'!R32</f>
        <v>0</v>
      </c>
      <c r="S209" s="89">
        <f>S32/'Total Funds Spent &amp; Transferred'!S32</f>
        <v>0</v>
      </c>
      <c r="T209" s="89">
        <f>T32/'Total Funds Spent &amp; Transferred'!T32</f>
        <v>0</v>
      </c>
      <c r="U209" s="89">
        <f>U32/'Total Funds Spent &amp; Transferred'!U32</f>
        <v>0</v>
      </c>
      <c r="V209" s="89">
        <f>V32/'Total Funds Spent &amp; Transferred'!V32</f>
        <v>0</v>
      </c>
      <c r="W209" s="89">
        <f>W32/'Total Funds Spent &amp; Transferred'!W32</f>
        <v>4.1129825060058503E-3</v>
      </c>
      <c r="X209" s="89">
        <f>X32/'Total Funds Spent &amp; Transferred'!X32</f>
        <v>4.3302360134952651E-3</v>
      </c>
      <c r="Y209" s="89">
        <f>Y32/'Total Funds Spent &amp; Transferred'!Y32</f>
        <v>2.4817033806674726E-2</v>
      </c>
      <c r="Z209" s="89">
        <f>Z32/'Total Funds Spent &amp; Transferred'!Z32</f>
        <v>5.4019983006116839E-3</v>
      </c>
      <c r="AA209" s="140"/>
      <c r="AB209" s="140"/>
    </row>
    <row r="210" spans="1:28">
      <c r="A210" s="65" t="s">
        <v>127</v>
      </c>
      <c r="B210" s="89">
        <f>B33/'Total Funds Spent &amp; Transferred'!B33</f>
        <v>0</v>
      </c>
      <c r="C210" s="89">
        <f>C33/'Total Funds Spent &amp; Transferred'!C33</f>
        <v>0</v>
      </c>
      <c r="D210" s="89">
        <f>D33/'Total Funds Spent &amp; Transferred'!D33</f>
        <v>1.708873199657544E-2</v>
      </c>
      <c r="E210" s="89">
        <f>E33/'Total Funds Spent &amp; Transferred'!E33</f>
        <v>2.5462122603342338E-2</v>
      </c>
      <c r="F210" s="89">
        <f>F33/'Total Funds Spent &amp; Transferred'!F33</f>
        <v>1.8246278430682151E-2</v>
      </c>
      <c r="G210" s="89">
        <f>G33/'Total Funds Spent &amp; Transferred'!G33</f>
        <v>1.4127812836677548E-2</v>
      </c>
      <c r="H210" s="89">
        <f>H33/'Total Funds Spent &amp; Transferred'!H33</f>
        <v>1.0876610490798787E-2</v>
      </c>
      <c r="I210" s="89">
        <f>I33/'Total Funds Spent &amp; Transferred'!I33</f>
        <v>9.4721203236295473E-3</v>
      </c>
      <c r="J210" s="89">
        <f>J33/'Total Funds Spent &amp; Transferred'!J33</f>
        <v>1.7548605622252696E-2</v>
      </c>
      <c r="K210" s="89">
        <f>K33/'Total Funds Spent &amp; Transferred'!K33</f>
        <v>1.2213548670447438E-2</v>
      </c>
      <c r="L210" s="89">
        <f>L33/'Total Funds Spent &amp; Transferred'!L33</f>
        <v>1.5452987961280409E-2</v>
      </c>
      <c r="M210" s="89">
        <f>M33/'Total Funds Spent &amp; Transferred'!M33</f>
        <v>2.9829926671488101E-2</v>
      </c>
      <c r="N210" s="89">
        <f>N33/'Total Funds Spent &amp; Transferred'!N33</f>
        <v>1.486727437754967E-2</v>
      </c>
      <c r="O210" s="89">
        <f>O33/'Total Funds Spent &amp; Transferred'!O33</f>
        <v>6.9175065444786032E-3</v>
      </c>
      <c r="P210" s="89">
        <f>P33/'Total Funds Spent &amp; Transferred'!P33</f>
        <v>6.3032063403553711E-3</v>
      </c>
      <c r="Q210" s="89">
        <f>Q33/'Total Funds Spent &amp; Transferred'!Q33</f>
        <v>0</v>
      </c>
      <c r="R210" s="89">
        <f>R33/'Total Funds Spent &amp; Transferred'!R33</f>
        <v>0</v>
      </c>
      <c r="S210" s="89">
        <f>S33/'Total Funds Spent &amp; Transferred'!S33</f>
        <v>0</v>
      </c>
      <c r="T210" s="89">
        <f>T33/'Total Funds Spent &amp; Transferred'!T33</f>
        <v>0</v>
      </c>
      <c r="U210" s="89">
        <f>U33/'Total Funds Spent &amp; Transferred'!U33</f>
        <v>0</v>
      </c>
      <c r="V210" s="89">
        <f>V33/'Total Funds Spent &amp; Transferred'!V33</f>
        <v>0</v>
      </c>
      <c r="W210" s="89">
        <f>W33/'Total Funds Spent &amp; Transferred'!W33</f>
        <v>0</v>
      </c>
      <c r="X210" s="89">
        <f>X33/'Total Funds Spent &amp; Transferred'!X33</f>
        <v>0</v>
      </c>
      <c r="Y210" s="89">
        <f>Y33/'Total Funds Spent &amp; Transferred'!Y33</f>
        <v>0</v>
      </c>
      <c r="Z210" s="89">
        <f>Z33/'Total Funds Spent &amp; Transferred'!Z33</f>
        <v>0</v>
      </c>
      <c r="AA210" s="140"/>
      <c r="AB210" s="140"/>
    </row>
    <row r="211" spans="1:28">
      <c r="A211" s="65" t="s">
        <v>128</v>
      </c>
      <c r="B211" s="89">
        <f>B34/'Total Funds Spent &amp; Transferred'!B34</f>
        <v>0</v>
      </c>
      <c r="C211" s="89">
        <f>C34/'Total Funds Spent &amp; Transferred'!C34</f>
        <v>0</v>
      </c>
      <c r="D211" s="89">
        <f>D34/'Total Funds Spent &amp; Transferred'!D34</f>
        <v>0</v>
      </c>
      <c r="E211" s="89">
        <f>E34/'Total Funds Spent &amp; Transferred'!E34</f>
        <v>0</v>
      </c>
      <c r="F211" s="89">
        <f>F34/'Total Funds Spent &amp; Transferred'!F34</f>
        <v>0</v>
      </c>
      <c r="G211" s="89">
        <f>G34/'Total Funds Spent &amp; Transferred'!G34</f>
        <v>0</v>
      </c>
      <c r="H211" s="89">
        <f>H34/'Total Funds Spent &amp; Transferred'!H34</f>
        <v>3.8267240723556688E-2</v>
      </c>
      <c r="I211" s="89">
        <f>I34/'Total Funds Spent &amp; Transferred'!I34</f>
        <v>0</v>
      </c>
      <c r="J211" s="89">
        <f>J34/'Total Funds Spent &amp; Transferred'!J34</f>
        <v>5.3410596656852813E-2</v>
      </c>
      <c r="K211" s="89">
        <f>K34/'Total Funds Spent &amp; Transferred'!K34</f>
        <v>1.5172894682445495E-2</v>
      </c>
      <c r="L211" s="89">
        <f>L34/'Total Funds Spent &amp; Transferred'!L34</f>
        <v>3.0742646420461518E-2</v>
      </c>
      <c r="M211" s="89">
        <f>M34/'Total Funds Spent &amp; Transferred'!M34</f>
        <v>2.8579728967761227E-2</v>
      </c>
      <c r="N211" s="89">
        <f>N34/'Total Funds Spent &amp; Transferred'!N34</f>
        <v>2.2700167952867643E-2</v>
      </c>
      <c r="O211" s="89">
        <f>O34/'Total Funds Spent &amp; Transferred'!O34</f>
        <v>4.2855185222254906E-3</v>
      </c>
      <c r="P211" s="89">
        <f>P34/'Total Funds Spent &amp; Transferred'!P34</f>
        <v>1.1553520968800128E-2</v>
      </c>
      <c r="Q211" s="89">
        <f>Q34/'Total Funds Spent &amp; Transferred'!Q34</f>
        <v>1.2210072404994231E-2</v>
      </c>
      <c r="R211" s="89">
        <f>R34/'Total Funds Spent &amp; Transferred'!R34</f>
        <v>1.2838546951475936E-2</v>
      </c>
      <c r="S211" s="89">
        <f>S34/'Total Funds Spent &amp; Transferred'!S34</f>
        <v>-3.2929029324477395E-2</v>
      </c>
      <c r="T211" s="89">
        <f>T34/'Total Funds Spent &amp; Transferred'!T34</f>
        <v>1.5356999421459492E-2</v>
      </c>
      <c r="U211" s="89">
        <f>U34/'Total Funds Spent &amp; Transferred'!U34</f>
        <v>2.0558313121967816E-2</v>
      </c>
      <c r="V211" s="89">
        <f>V34/'Total Funds Spent &amp; Transferred'!V34</f>
        <v>1.1943808735698187E-2</v>
      </c>
      <c r="W211" s="89">
        <f>W34/'Total Funds Spent &amp; Transferred'!W34</f>
        <v>1.0411127439950681E-2</v>
      </c>
      <c r="X211" s="89">
        <f>X34/'Total Funds Spent &amp; Transferred'!X34</f>
        <v>9.6764768951660245E-3</v>
      </c>
      <c r="Y211" s="89">
        <f>Y34/'Total Funds Spent &amp; Transferred'!Y34</f>
        <v>1.1631879999592795E-2</v>
      </c>
      <c r="Z211" s="89">
        <f>Z34/'Total Funds Spent &amp; Transferred'!Z34</f>
        <v>9.5720871981092668E-3</v>
      </c>
      <c r="AA211" s="140"/>
      <c r="AB211" s="140"/>
    </row>
    <row r="212" spans="1:28">
      <c r="A212" s="65" t="s">
        <v>130</v>
      </c>
      <c r="B212" s="89">
        <f>B35/'Total Funds Spent &amp; Transferred'!B35</f>
        <v>5.8740309698843279E-2</v>
      </c>
      <c r="C212" s="89">
        <f>C35/'Total Funds Spent &amp; Transferred'!C35</f>
        <v>5.7375431171512579E-2</v>
      </c>
      <c r="D212" s="89">
        <f>D35/'Total Funds Spent &amp; Transferred'!D35</f>
        <v>6.8852220792148894E-2</v>
      </c>
      <c r="E212" s="89">
        <f>E35/'Total Funds Spent &amp; Transferred'!E35</f>
        <v>9.1622470350913837E-2</v>
      </c>
      <c r="F212" s="89">
        <f>F35/'Total Funds Spent &amp; Transferred'!F35</f>
        <v>6.7859034474653773E-2</v>
      </c>
      <c r="G212" s="89">
        <f>G35/'Total Funds Spent &amp; Transferred'!G35</f>
        <v>4.0703772631327302E-2</v>
      </c>
      <c r="H212" s="89">
        <f>H35/'Total Funds Spent &amp; Transferred'!H35</f>
        <v>1.7380222838134608E-2</v>
      </c>
      <c r="I212" s="89">
        <f>I35/'Total Funds Spent &amp; Transferred'!I35</f>
        <v>1.6127877590047298E-2</v>
      </c>
      <c r="J212" s="89">
        <f>J35/'Total Funds Spent &amp; Transferred'!J35</f>
        <v>1.521137139988228E-2</v>
      </c>
      <c r="K212" s="89">
        <f>K35/'Total Funds Spent &amp; Transferred'!K35</f>
        <v>2.3824027193253737E-2</v>
      </c>
      <c r="L212" s="89">
        <f>L35/'Total Funds Spent &amp; Transferred'!L35</f>
        <v>1.7066886874567717E-2</v>
      </c>
      <c r="M212" s="89">
        <f>M35/'Total Funds Spent &amp; Transferred'!M35</f>
        <v>1.4974776639776238E-2</v>
      </c>
      <c r="N212" s="89">
        <f>N35/'Total Funds Spent &amp; Transferred'!N35</f>
        <v>1.4022848001302851E-2</v>
      </c>
      <c r="O212" s="89">
        <f>O35/'Total Funds Spent &amp; Transferred'!O35</f>
        <v>1.100950276475797E-2</v>
      </c>
      <c r="P212" s="89">
        <f>P35/'Total Funds Spent &amp; Transferred'!P35</f>
        <v>1.3298253517236135E-2</v>
      </c>
      <c r="Q212" s="89">
        <f>Q35/'Total Funds Spent &amp; Transferred'!Q35</f>
        <v>1.1473424084356136E-2</v>
      </c>
      <c r="R212" s="89">
        <f>R35/'Total Funds Spent &amp; Transferred'!R35</f>
        <v>1.6349244429079805E-2</v>
      </c>
      <c r="S212" s="89">
        <f>S35/'Total Funds Spent &amp; Transferred'!S35</f>
        <v>1.3096005498046088E-2</v>
      </c>
      <c r="T212" s="89">
        <f>T35/'Total Funds Spent &amp; Transferred'!T35</f>
        <v>1.4321148577760841E-2</v>
      </c>
      <c r="U212" s="89">
        <f>U35/'Total Funds Spent &amp; Transferred'!U35</f>
        <v>1.3002046590298489E-2</v>
      </c>
      <c r="V212" s="89">
        <f>V35/'Total Funds Spent &amp; Transferred'!V35</f>
        <v>1.0482503819437099E-2</v>
      </c>
      <c r="W212" s="89">
        <f>W35/'Total Funds Spent &amp; Transferred'!W35</f>
        <v>9.6033486965831673E-3</v>
      </c>
      <c r="X212" s="89">
        <f>X35/'Total Funds Spent &amp; Transferred'!X35</f>
        <v>6.8782221485337259E-3</v>
      </c>
      <c r="Y212" s="89">
        <f>Y35/'Total Funds Spent &amp; Transferred'!Y35</f>
        <v>6.2903232520108536E-3</v>
      </c>
      <c r="Z212" s="89">
        <f>Z35/'Total Funds Spent &amp; Transferred'!Z35</f>
        <v>6.5324913096474055E-3</v>
      </c>
      <c r="AA212" s="140"/>
      <c r="AB212" s="140"/>
    </row>
    <row r="213" spans="1:28">
      <c r="A213" s="65" t="s">
        <v>131</v>
      </c>
      <c r="B213" s="89">
        <f>B36/'Total Funds Spent &amp; Transferred'!B36</f>
        <v>0</v>
      </c>
      <c r="C213" s="89">
        <f>C36/'Total Funds Spent &amp; Transferred'!C36</f>
        <v>0</v>
      </c>
      <c r="D213" s="89">
        <f>D36/'Total Funds Spent &amp; Transferred'!D36</f>
        <v>0</v>
      </c>
      <c r="E213" s="89">
        <f>E36/'Total Funds Spent &amp; Transferred'!E36</f>
        <v>0</v>
      </c>
      <c r="F213" s="89">
        <f>F36/'Total Funds Spent &amp; Transferred'!F36</f>
        <v>0</v>
      </c>
      <c r="G213" s="89">
        <f>G36/'Total Funds Spent &amp; Transferred'!G36</f>
        <v>1.2946884538738561E-2</v>
      </c>
      <c r="H213" s="89">
        <f>H36/'Total Funds Spent &amp; Transferred'!H36</f>
        <v>1.2917701048886969E-2</v>
      </c>
      <c r="I213" s="89">
        <f>I36/'Total Funds Spent &amp; Transferred'!I36</f>
        <v>1.193043606113647E-2</v>
      </c>
      <c r="J213" s="89">
        <f>J36/'Total Funds Spent &amp; Transferred'!J36</f>
        <v>1.258016307929583E-2</v>
      </c>
      <c r="K213" s="89">
        <f>K36/'Total Funds Spent &amp; Transferred'!K36</f>
        <v>0</v>
      </c>
      <c r="L213" s="89">
        <f>L36/'Total Funds Spent &amp; Transferred'!L36</f>
        <v>0</v>
      </c>
      <c r="M213" s="89">
        <f>M36/'Total Funds Spent &amp; Transferred'!M36</f>
        <v>0</v>
      </c>
      <c r="N213" s="89">
        <f>N36/'Total Funds Spent &amp; Transferred'!N36</f>
        <v>0</v>
      </c>
      <c r="O213" s="89">
        <f>O36/'Total Funds Spent &amp; Transferred'!O36</f>
        <v>0</v>
      </c>
      <c r="P213" s="89">
        <f>P36/'Total Funds Spent &amp; Transferred'!P36</f>
        <v>0</v>
      </c>
      <c r="Q213" s="89">
        <f>Q36/'Total Funds Spent &amp; Transferred'!Q36</f>
        <v>0</v>
      </c>
      <c r="R213" s="89">
        <f>R36/'Total Funds Spent &amp; Transferred'!R36</f>
        <v>0</v>
      </c>
      <c r="S213" s="89">
        <f>S36/'Total Funds Spent &amp; Transferred'!S36</f>
        <v>0</v>
      </c>
      <c r="T213" s="89">
        <f>T36/'Total Funds Spent &amp; Transferred'!T36</f>
        <v>0</v>
      </c>
      <c r="U213" s="89">
        <f>U36/'Total Funds Spent &amp; Transferred'!U36</f>
        <v>0</v>
      </c>
      <c r="V213" s="89">
        <f>V36/'Total Funds Spent &amp; Transferred'!V36</f>
        <v>0</v>
      </c>
      <c r="W213" s="89">
        <f>W36/'Total Funds Spent &amp; Transferred'!W36</f>
        <v>0</v>
      </c>
      <c r="X213" s="89">
        <f>X36/'Total Funds Spent &amp; Transferred'!X36</f>
        <v>0</v>
      </c>
      <c r="Y213" s="89">
        <f>Y36/'Total Funds Spent &amp; Transferred'!Y36</f>
        <v>0</v>
      </c>
      <c r="Z213" s="89">
        <f>Z36/'Total Funds Spent &amp; Transferred'!Z36</f>
        <v>0</v>
      </c>
      <c r="AA213" s="140"/>
      <c r="AB213" s="140"/>
    </row>
    <row r="214" spans="1:28">
      <c r="A214" s="65" t="s">
        <v>132</v>
      </c>
      <c r="B214" s="89">
        <f>B37/'Total Funds Spent &amp; Transferred'!B37</f>
        <v>5.0482393686033439E-2</v>
      </c>
      <c r="C214" s="89">
        <f>C37/'Total Funds Spent &amp; Transferred'!C37</f>
        <v>6.2144387057927269E-2</v>
      </c>
      <c r="D214" s="89">
        <f>D37/'Total Funds Spent &amp; Transferred'!D37</f>
        <v>5.8219366164214414E-2</v>
      </c>
      <c r="E214" s="89">
        <f>E37/'Total Funds Spent &amp; Transferred'!E37</f>
        <v>5.8185625363539134E-2</v>
      </c>
      <c r="F214" s="89">
        <f>F37/'Total Funds Spent &amp; Transferred'!F37</f>
        <v>5.5156231671855474E-2</v>
      </c>
      <c r="G214" s="89">
        <f>G37/'Total Funds Spent &amp; Transferred'!G37</f>
        <v>5.4344683401313675E-2</v>
      </c>
      <c r="H214" s="89">
        <f>H37/'Total Funds Spent &amp; Transferred'!H37</f>
        <v>5.1398857724846286E-2</v>
      </c>
      <c r="I214" s="89">
        <f>I37/'Total Funds Spent &amp; Transferred'!I37</f>
        <v>2.5815193557560297E-2</v>
      </c>
      <c r="J214" s="89">
        <f>J37/'Total Funds Spent &amp; Transferred'!J37</f>
        <v>2.6800509442302323E-2</v>
      </c>
      <c r="K214" s="89">
        <f>K37/'Total Funds Spent &amp; Transferred'!K37</f>
        <v>2.5137943598078819E-2</v>
      </c>
      <c r="L214" s="89">
        <f>L37/'Total Funds Spent &amp; Transferred'!L37</f>
        <v>2.5740554008520343E-2</v>
      </c>
      <c r="M214" s="89">
        <f>M37/'Total Funds Spent &amp; Transferred'!M37</f>
        <v>2.5537690535895032E-2</v>
      </c>
      <c r="N214" s="89">
        <f>N37/'Total Funds Spent &amp; Transferred'!N37</f>
        <v>3.5177493457288218E-2</v>
      </c>
      <c r="O214" s="89">
        <f>O37/'Total Funds Spent &amp; Transferred'!O37</f>
        <v>2.8650824489214077E-2</v>
      </c>
      <c r="P214" s="89">
        <f>P37/'Total Funds Spent &amp; Transferred'!P37</f>
        <v>3.4348068992681724E-2</v>
      </c>
      <c r="Q214" s="89">
        <f>Q37/'Total Funds Spent &amp; Transferred'!Q37</f>
        <v>3.5278553558966405E-2</v>
      </c>
      <c r="R214" s="89">
        <f>R37/'Total Funds Spent &amp; Transferred'!R37</f>
        <v>3.4140726956053392E-2</v>
      </c>
      <c r="S214" s="89">
        <f>S37/'Total Funds Spent &amp; Transferred'!S37</f>
        <v>3.1608250557842825E-2</v>
      </c>
      <c r="T214" s="89">
        <f>T37/'Total Funds Spent &amp; Transferred'!T37</f>
        <v>3.3139292236604667E-2</v>
      </c>
      <c r="U214" s="89">
        <f>U37/'Total Funds Spent &amp; Transferred'!U37</f>
        <v>3.3668065518575804E-2</v>
      </c>
      <c r="V214" s="89">
        <f>V37/'Total Funds Spent &amp; Transferred'!V37</f>
        <v>3.5459908053469102E-2</v>
      </c>
      <c r="W214" s="89">
        <f>W37/'Total Funds Spent &amp; Transferred'!W37</f>
        <v>3.3204452562968105E-2</v>
      </c>
      <c r="X214" s="89">
        <f>X37/'Total Funds Spent &amp; Transferred'!X37</f>
        <v>3.3872536359454676E-2</v>
      </c>
      <c r="Y214" s="89">
        <f>Y37/'Total Funds Spent &amp; Transferred'!Y37</f>
        <v>3.8229894930636138E-2</v>
      </c>
      <c r="Z214" s="89">
        <f>Z37/'Total Funds Spent &amp; Transferred'!Z37</f>
        <v>3.8463282785565336E-2</v>
      </c>
      <c r="AA214" s="140"/>
      <c r="AB214" s="140"/>
    </row>
    <row r="215" spans="1:28">
      <c r="A215" s="65" t="s">
        <v>75</v>
      </c>
      <c r="B215" s="89">
        <f>B38/'Total Funds Spent &amp; Transferred'!B38</f>
        <v>0</v>
      </c>
      <c r="C215" s="89">
        <f>C38/'Total Funds Spent &amp; Transferred'!C38</f>
        <v>2.5030313293074608E-3</v>
      </c>
      <c r="D215" s="89">
        <f>D38/'Total Funds Spent &amp; Transferred'!D38</f>
        <v>1.4583602688695119E-2</v>
      </c>
      <c r="E215" s="89">
        <f>E38/'Total Funds Spent &amp; Transferred'!E38</f>
        <v>4.3498169625498802E-2</v>
      </c>
      <c r="F215" s="89">
        <f>F38/'Total Funds Spent &amp; Transferred'!F38</f>
        <v>1.1225185492515437E-2</v>
      </c>
      <c r="G215" s="89">
        <f>G38/'Total Funds Spent &amp; Transferred'!G38</f>
        <v>1.1822561528318374E-2</v>
      </c>
      <c r="H215" s="89">
        <f>H38/'Total Funds Spent &amp; Transferred'!H38</f>
        <v>8.4815565812347057E-3</v>
      </c>
      <c r="I215" s="89">
        <f>I38/'Total Funds Spent &amp; Transferred'!I38</f>
        <v>1.2203068186657635E-2</v>
      </c>
      <c r="J215" s="89">
        <f>J38/'Total Funds Spent &amp; Transferred'!J38</f>
        <v>1.0427109361111853E-2</v>
      </c>
      <c r="K215" s="89">
        <f>K38/'Total Funds Spent &amp; Transferred'!K38</f>
        <v>1.3782322174477155E-2</v>
      </c>
      <c r="L215" s="89">
        <f>L38/'Total Funds Spent &amp; Transferred'!L38</f>
        <v>2.3318011650171815E-2</v>
      </c>
      <c r="M215" s="89">
        <f>M38/'Total Funds Spent &amp; Transferred'!M38</f>
        <v>3.1453348471068746E-2</v>
      </c>
      <c r="N215" s="89">
        <f>N38/'Total Funds Spent &amp; Transferred'!N38</f>
        <v>2.0164424313839024E-2</v>
      </c>
      <c r="O215" s="89">
        <f>O38/'Total Funds Spent &amp; Transferred'!O38</f>
        <v>1.4907587170727595E-2</v>
      </c>
      <c r="P215" s="89">
        <f>P38/'Total Funds Spent &amp; Transferred'!P38</f>
        <v>1.4227081908147402E-2</v>
      </c>
      <c r="Q215" s="89">
        <f>Q38/'Total Funds Spent &amp; Transferred'!Q38</f>
        <v>2.0872290875303661E-2</v>
      </c>
      <c r="R215" s="89">
        <f>R38/'Total Funds Spent &amp; Transferred'!R38</f>
        <v>1.6173602899936336E-2</v>
      </c>
      <c r="S215" s="89">
        <f>S38/'Total Funds Spent &amp; Transferred'!S38</f>
        <v>1.6047812167640309E-2</v>
      </c>
      <c r="T215" s="89">
        <f>T38/'Total Funds Spent &amp; Transferred'!T38</f>
        <v>2.1575336873298309E-2</v>
      </c>
      <c r="U215" s="89">
        <f>U38/'Total Funds Spent &amp; Transferred'!U38</f>
        <v>1.0712380439765176E-2</v>
      </c>
      <c r="V215" s="89">
        <f>V38/'Total Funds Spent &amp; Transferred'!V38</f>
        <v>2.3771489990849673E-2</v>
      </c>
      <c r="W215" s="89">
        <f>W38/'Total Funds Spent &amp; Transferred'!W38</f>
        <v>2.1497897402009448E-2</v>
      </c>
      <c r="X215" s="89">
        <f>X38/'Total Funds Spent &amp; Transferred'!X38</f>
        <v>4.2585424710130569E-2</v>
      </c>
      <c r="Y215" s="89">
        <f>Y38/'Total Funds Spent &amp; Transferred'!Y38</f>
        <v>3.216474777778161E-2</v>
      </c>
      <c r="Z215" s="89">
        <f>Z38/'Total Funds Spent &amp; Transferred'!Z38</f>
        <v>4.3077860334994222E-2</v>
      </c>
      <c r="AA215" s="140"/>
      <c r="AB215" s="140"/>
    </row>
    <row r="216" spans="1:28">
      <c r="A216" s="65" t="s">
        <v>133</v>
      </c>
      <c r="B216" s="89">
        <f>B39/'Total Funds Spent &amp; Transferred'!B39</f>
        <v>0</v>
      </c>
      <c r="C216" s="89">
        <f>C39/'Total Funds Spent &amp; Transferred'!C39</f>
        <v>0</v>
      </c>
      <c r="D216" s="89">
        <f>D39/'Total Funds Spent &amp; Transferred'!D39</f>
        <v>0</v>
      </c>
      <c r="E216" s="89">
        <f>E39/'Total Funds Spent &amp; Transferred'!E39</f>
        <v>0</v>
      </c>
      <c r="F216" s="89">
        <f>F39/'Total Funds Spent &amp; Transferred'!F39</f>
        <v>0</v>
      </c>
      <c r="G216" s="89">
        <f>G39/'Total Funds Spent &amp; Transferred'!G39</f>
        <v>0</v>
      </c>
      <c r="H216" s="89">
        <f>H39/'Total Funds Spent &amp; Transferred'!H39</f>
        <v>0</v>
      </c>
      <c r="I216" s="89">
        <f>I39/'Total Funds Spent &amp; Transferred'!I39</f>
        <v>0</v>
      </c>
      <c r="J216" s="89">
        <f>J39/'Total Funds Spent &amp; Transferred'!J39</f>
        <v>0</v>
      </c>
      <c r="K216" s="89">
        <f>K39/'Total Funds Spent &amp; Transferred'!K39</f>
        <v>0</v>
      </c>
      <c r="L216" s="89">
        <f>L39/'Total Funds Spent &amp; Transferred'!L39</f>
        <v>0</v>
      </c>
      <c r="M216" s="89">
        <f>M39/'Total Funds Spent &amp; Transferred'!M39</f>
        <v>0</v>
      </c>
      <c r="N216" s="89">
        <f>N39/'Total Funds Spent &amp; Transferred'!N39</f>
        <v>0</v>
      </c>
      <c r="O216" s="89">
        <f>O39/'Total Funds Spent &amp; Transferred'!O39</f>
        <v>0</v>
      </c>
      <c r="P216" s="89">
        <f>P39/'Total Funds Spent &amp; Transferred'!P39</f>
        <v>0</v>
      </c>
      <c r="Q216" s="89">
        <f>Q39/'Total Funds Spent &amp; Transferred'!Q39</f>
        <v>0</v>
      </c>
      <c r="R216" s="89">
        <f>R39/'Total Funds Spent &amp; Transferred'!R39</f>
        <v>0</v>
      </c>
      <c r="S216" s="89">
        <f>S39/'Total Funds Spent &amp; Transferred'!S39</f>
        <v>0</v>
      </c>
      <c r="T216" s="89">
        <f>T39/'Total Funds Spent &amp; Transferred'!T39</f>
        <v>0</v>
      </c>
      <c r="U216" s="89">
        <f>U39/'Total Funds Spent &amp; Transferred'!U39</f>
        <v>0</v>
      </c>
      <c r="V216" s="89">
        <f>V39/'Total Funds Spent &amp; Transferred'!V39</f>
        <v>0</v>
      </c>
      <c r="W216" s="89">
        <f>W39/'Total Funds Spent &amp; Transferred'!W39</f>
        <v>0</v>
      </c>
      <c r="X216" s="89">
        <f>X39/'Total Funds Spent &amp; Transferred'!X39</f>
        <v>0</v>
      </c>
      <c r="Y216" s="89">
        <f>Y39/'Total Funds Spent &amp; Transferred'!Y39</f>
        <v>0</v>
      </c>
      <c r="Z216" s="89">
        <f>Z39/'Total Funds Spent &amp; Transferred'!Z39</f>
        <v>0</v>
      </c>
      <c r="AA216" s="140"/>
      <c r="AB216" s="140"/>
    </row>
    <row r="217" spans="1:28">
      <c r="A217" s="65" t="s">
        <v>134</v>
      </c>
      <c r="B217" s="89">
        <f>B40/'Total Funds Spent &amp; Transferred'!B40</f>
        <v>0</v>
      </c>
      <c r="C217" s="89">
        <f>C40/'Total Funds Spent &amp; Transferred'!C40</f>
        <v>8.6009390588604254E-2</v>
      </c>
      <c r="D217" s="89">
        <f>D40/'Total Funds Spent &amp; Transferred'!D40</f>
        <v>0.15246222255716971</v>
      </c>
      <c r="E217" s="89">
        <f>E40/'Total Funds Spent &amp; Transferred'!E40</f>
        <v>6.3543491044848702E-2</v>
      </c>
      <c r="F217" s="89">
        <f>F40/'Total Funds Spent &amp; Transferred'!F40</f>
        <v>5.3223289073433842E-2</v>
      </c>
      <c r="G217" s="89">
        <f>G40/'Total Funds Spent &amp; Transferred'!G40</f>
        <v>6.5026054012041368E-2</v>
      </c>
      <c r="H217" s="89">
        <f>H40/'Total Funds Spent &amp; Transferred'!H40</f>
        <v>6.9280866436609315E-2</v>
      </c>
      <c r="I217" s="89">
        <f>I40/'Total Funds Spent &amp; Transferred'!I40</f>
        <v>8.3125795146488365E-2</v>
      </c>
      <c r="J217" s="89">
        <f>J40/'Total Funds Spent &amp; Transferred'!J40</f>
        <v>6.9775568271129088E-2</v>
      </c>
      <c r="K217" s="89">
        <f>K40/'Total Funds Spent &amp; Transferred'!K40</f>
        <v>6.1027575853529699E-2</v>
      </c>
      <c r="L217" s="89">
        <f>L40/'Total Funds Spent &amp; Transferred'!L40</f>
        <v>4.3368173514570729E-2</v>
      </c>
      <c r="M217" s="89">
        <f>M40/'Total Funds Spent &amp; Transferred'!M40</f>
        <v>3.6685024886518487E-2</v>
      </c>
      <c r="N217" s="89">
        <f>N40/'Total Funds Spent &amp; Transferred'!N40</f>
        <v>3.9794810702782631E-2</v>
      </c>
      <c r="O217" s="89">
        <f>O40/'Total Funds Spent &amp; Transferred'!O40</f>
        <v>6.3976114422448271E-2</v>
      </c>
      <c r="P217" s="89">
        <f>P40/'Total Funds Spent &amp; Transferred'!P40</f>
        <v>3.5149865736818151E-2</v>
      </c>
      <c r="Q217" s="89">
        <f>Q40/'Total Funds Spent &amp; Transferred'!Q40</f>
        <v>5.1097030819451106E-2</v>
      </c>
      <c r="R217" s="89">
        <f>R40/'Total Funds Spent &amp; Transferred'!R40</f>
        <v>3.8444619434615607E-2</v>
      </c>
      <c r="S217" s="89">
        <f>S40/'Total Funds Spent &amp; Transferred'!S40</f>
        <v>6.4691832463118409E-2</v>
      </c>
      <c r="T217" s="89">
        <f>T40/'Total Funds Spent &amp; Transferred'!T40</f>
        <v>5.6765496592397248E-2</v>
      </c>
      <c r="U217" s="89">
        <f>U40/'Total Funds Spent &amp; Transferred'!U40</f>
        <v>5.3289193160431889E-2</v>
      </c>
      <c r="V217" s="89">
        <f>V40/'Total Funds Spent &amp; Transferred'!V40</f>
        <v>5.6981745792782895E-2</v>
      </c>
      <c r="W217" s="89">
        <f>W40/'Total Funds Spent &amp; Transferred'!W40</f>
        <v>5.69538437735966E-2</v>
      </c>
      <c r="X217" s="89">
        <f>X40/'Total Funds Spent &amp; Transferred'!X40</f>
        <v>6.2922014240552923E-2</v>
      </c>
      <c r="Y217" s="89">
        <f>Y40/'Total Funds Spent &amp; Transferred'!Y40</f>
        <v>6.0671959037723038E-2</v>
      </c>
      <c r="Z217" s="89">
        <f>Z40/'Total Funds Spent &amp; Transferred'!Z40</f>
        <v>6.2918248375868846E-2</v>
      </c>
      <c r="AA217" s="140"/>
      <c r="AB217" s="140"/>
    </row>
    <row r="218" spans="1:28">
      <c r="A218" s="65" t="s">
        <v>136</v>
      </c>
      <c r="B218" s="89">
        <f>B41/'Total Funds Spent &amp; Transferred'!B41</f>
        <v>0</v>
      </c>
      <c r="C218" s="89">
        <f>C41/'Total Funds Spent &amp; Transferred'!C41</f>
        <v>6.9598825472793918E-2</v>
      </c>
      <c r="D218" s="89">
        <f>D41/'Total Funds Spent &amp; Transferred'!D41</f>
        <v>0.12698636750760633</v>
      </c>
      <c r="E218" s="89">
        <f>E41/'Total Funds Spent &amp; Transferred'!E41</f>
        <v>8.6376660756475515E-2</v>
      </c>
      <c r="F218" s="89">
        <f>F41/'Total Funds Spent &amp; Transferred'!F41</f>
        <v>8.9221220818918298E-2</v>
      </c>
      <c r="G218" s="89">
        <f>G41/'Total Funds Spent &amp; Transferred'!G41</f>
        <v>7.6920273079937734E-2</v>
      </c>
      <c r="H218" s="89">
        <f>H41/'Total Funds Spent &amp; Transferred'!H41</f>
        <v>6.1791104952677124E-2</v>
      </c>
      <c r="I218" s="89">
        <f>I41/'Total Funds Spent &amp; Transferred'!I41</f>
        <v>6.1787118169096412E-2</v>
      </c>
      <c r="J218" s="89">
        <f>J41/'Total Funds Spent &amp; Transferred'!J41</f>
        <v>6.9742947507943104E-2</v>
      </c>
      <c r="K218" s="89">
        <f>K41/'Total Funds Spent &amp; Transferred'!K41</f>
        <v>7.5592090383853866E-2</v>
      </c>
      <c r="L218" s="89">
        <f>L41/'Total Funds Spent &amp; Transferred'!L41</f>
        <v>7.4788032877395133E-2</v>
      </c>
      <c r="M218" s="89">
        <f>M41/'Total Funds Spent &amp; Transferred'!M41</f>
        <v>6.6397627374504734E-2</v>
      </c>
      <c r="N218" s="89">
        <f>N41/'Total Funds Spent &amp; Transferred'!N41</f>
        <v>5.5457496025884533E-2</v>
      </c>
      <c r="O218" s="89">
        <f>O41/'Total Funds Spent &amp; Transferred'!O41</f>
        <v>6.5270627679318557E-2</v>
      </c>
      <c r="P218" s="89">
        <f>P41/'Total Funds Spent &amp; Transferred'!P41</f>
        <v>6.7192252750847517E-2</v>
      </c>
      <c r="Q218" s="89">
        <f>Q41/'Total Funds Spent &amp; Transferred'!Q41</f>
        <v>7.5610795207630449E-2</v>
      </c>
      <c r="R218" s="89">
        <f>R41/'Total Funds Spent &amp; Transferred'!R41</f>
        <v>7.3003115862499773E-2</v>
      </c>
      <c r="S218" s="89">
        <f>S41/'Total Funds Spent &amp; Transferred'!S41</f>
        <v>7.3783186233965348E-2</v>
      </c>
      <c r="T218" s="89">
        <f>T41/'Total Funds Spent &amp; Transferred'!T41</f>
        <v>6.7648045626217471E-2</v>
      </c>
      <c r="U218" s="89">
        <f>U41/'Total Funds Spent &amp; Transferred'!U41</f>
        <v>6.8444538006161959E-2</v>
      </c>
      <c r="V218" s="89">
        <f>V41/'Total Funds Spent &amp; Transferred'!V41</f>
        <v>8.3110712994611077E-2</v>
      </c>
      <c r="W218" s="89">
        <f>W41/'Total Funds Spent &amp; Transferred'!W41</f>
        <v>9.8698965456002846E-2</v>
      </c>
      <c r="X218" s="89">
        <f>X41/'Total Funds Spent &amp; Transferred'!X41</f>
        <v>0.11270483480290792</v>
      </c>
      <c r="Y218" s="89">
        <f>Y41/'Total Funds Spent &amp; Transferred'!Y41</f>
        <v>9.5387119933104045E-2</v>
      </c>
      <c r="Z218" s="89">
        <f>Z41/'Total Funds Spent &amp; Transferred'!Z41</f>
        <v>0.10979423303101997</v>
      </c>
      <c r="AA218" s="140"/>
      <c r="AB218" s="140"/>
    </row>
    <row r="219" spans="1:28">
      <c r="A219" s="65" t="s">
        <v>145</v>
      </c>
      <c r="B219" s="89">
        <f>B42/'Total Funds Spent &amp; Transferred'!B42</f>
        <v>0</v>
      </c>
      <c r="C219" s="89">
        <f>C42/'Total Funds Spent &amp; Transferred'!C42</f>
        <v>0</v>
      </c>
      <c r="D219" s="89">
        <f>D42/'Total Funds Spent &amp; Transferred'!D42</f>
        <v>0</v>
      </c>
      <c r="E219" s="89">
        <f>E42/'Total Funds Spent &amp; Transferred'!E42</f>
        <v>0</v>
      </c>
      <c r="F219" s="89">
        <f>F42/'Total Funds Spent &amp; Transferred'!F42</f>
        <v>0</v>
      </c>
      <c r="G219" s="89">
        <f>G42/'Total Funds Spent &amp; Transferred'!G42</f>
        <v>0</v>
      </c>
      <c r="H219" s="89">
        <f>H42/'Total Funds Spent &amp; Transferred'!H42</f>
        <v>0</v>
      </c>
      <c r="I219" s="89">
        <f>I42/'Total Funds Spent &amp; Transferred'!I42</f>
        <v>0</v>
      </c>
      <c r="J219" s="89">
        <f>J42/'Total Funds Spent &amp; Transferred'!J42</f>
        <v>0</v>
      </c>
      <c r="K219" s="89">
        <f>K42/'Total Funds Spent &amp; Transferred'!K42</f>
        <v>0</v>
      </c>
      <c r="L219" s="89">
        <f>L42/'Total Funds Spent &amp; Transferred'!L42</f>
        <v>0</v>
      </c>
      <c r="M219" s="89">
        <f>M42/'Total Funds Spent &amp; Transferred'!M42</f>
        <v>0</v>
      </c>
      <c r="N219" s="89">
        <f>N42/'Total Funds Spent &amp; Transferred'!N42</f>
        <v>0</v>
      </c>
      <c r="O219" s="89">
        <f>O42/'Total Funds Spent &amp; Transferred'!O42</f>
        <v>0</v>
      </c>
      <c r="P219" s="89">
        <f>P42/'Total Funds Spent &amp; Transferred'!P42</f>
        <v>0</v>
      </c>
      <c r="Q219" s="89">
        <f>Q42/'Total Funds Spent &amp; Transferred'!Q42</f>
        <v>0</v>
      </c>
      <c r="R219" s="89">
        <f>R42/'Total Funds Spent &amp; Transferred'!R42</f>
        <v>0</v>
      </c>
      <c r="S219" s="89">
        <f>S42/'Total Funds Spent &amp; Transferred'!S42</f>
        <v>0</v>
      </c>
      <c r="T219" s="89">
        <f>T42/'Total Funds Spent &amp; Transferred'!T42</f>
        <v>0</v>
      </c>
      <c r="U219" s="89">
        <f>U42/'Total Funds Spent &amp; Transferred'!U42</f>
        <v>0</v>
      </c>
      <c r="V219" s="89">
        <f>V42/'Total Funds Spent &amp; Transferred'!V42</f>
        <v>0</v>
      </c>
      <c r="W219" s="89">
        <f>W42/'Total Funds Spent &amp; Transferred'!W42</f>
        <v>0</v>
      </c>
      <c r="X219" s="89">
        <f>X42/'Total Funds Spent &amp; Transferred'!X42</f>
        <v>0</v>
      </c>
      <c r="Y219" s="89">
        <f>Y42/'Total Funds Spent &amp; Transferred'!Y42</f>
        <v>0</v>
      </c>
      <c r="Z219" s="89">
        <f>Z42/'Total Funds Spent &amp; Transferred'!Z42</f>
        <v>0</v>
      </c>
      <c r="AA219" s="140"/>
      <c r="AB219" s="140"/>
    </row>
    <row r="220" spans="1:28">
      <c r="A220" s="65" t="s">
        <v>138</v>
      </c>
      <c r="B220" s="89">
        <f>B43/'Total Funds Spent &amp; Transferred'!B43</f>
        <v>0</v>
      </c>
      <c r="C220" s="89">
        <f>C43/'Total Funds Spent &amp; Transferred'!C43</f>
        <v>5.3236548013730185E-2</v>
      </c>
      <c r="D220" s="89">
        <f>D43/'Total Funds Spent &amp; Transferred'!D43</f>
        <v>0</v>
      </c>
      <c r="E220" s="89">
        <f>E43/'Total Funds Spent &amp; Transferred'!E43</f>
        <v>3.7895139729889595E-2</v>
      </c>
      <c r="F220" s="89">
        <f>F43/'Total Funds Spent &amp; Transferred'!F43</f>
        <v>2.6442445242965996E-2</v>
      </c>
      <c r="G220" s="89">
        <f>G43/'Total Funds Spent &amp; Transferred'!G43</f>
        <v>2.732511723007201E-2</v>
      </c>
      <c r="H220" s="89">
        <f>H43/'Total Funds Spent &amp; Transferred'!H43</f>
        <v>2.4200501293294367E-2</v>
      </c>
      <c r="I220" s="89">
        <f>I43/'Total Funds Spent &amp; Transferred'!I43</f>
        <v>0</v>
      </c>
      <c r="J220" s="89">
        <f>J43/'Total Funds Spent &amp; Transferred'!J43</f>
        <v>2.1978753514498506E-2</v>
      </c>
      <c r="K220" s="89">
        <f>K43/'Total Funds Spent &amp; Transferred'!K43</f>
        <v>1.3716936837518363E-2</v>
      </c>
      <c r="L220" s="89">
        <f>L43/'Total Funds Spent &amp; Transferred'!L43</f>
        <v>2.8175026268710962E-2</v>
      </c>
      <c r="M220" s="89">
        <f>M43/'Total Funds Spent &amp; Transferred'!M43</f>
        <v>3.1500705067353862E-2</v>
      </c>
      <c r="N220" s="89">
        <f>N43/'Total Funds Spent &amp; Transferred'!N43</f>
        <v>2.0417800735531746E-2</v>
      </c>
      <c r="O220" s="89">
        <f>O43/'Total Funds Spent &amp; Transferred'!O43</f>
        <v>3.3193005289611263E-2</v>
      </c>
      <c r="P220" s="89">
        <f>P43/'Total Funds Spent &amp; Transferred'!P43</f>
        <v>2.7354750010607172E-2</v>
      </c>
      <c r="Q220" s="89">
        <f>Q43/'Total Funds Spent &amp; Transferred'!Q43</f>
        <v>2.8503592836148037E-2</v>
      </c>
      <c r="R220" s="89">
        <f>R43/'Total Funds Spent &amp; Transferred'!R43</f>
        <v>2.9705769915759569E-2</v>
      </c>
      <c r="S220" s="89">
        <f>S43/'Total Funds Spent &amp; Transferred'!S43</f>
        <v>2.9257403787109816E-2</v>
      </c>
      <c r="T220" s="89">
        <f>T43/'Total Funds Spent &amp; Transferred'!T43</f>
        <v>2.1276066911476949E-2</v>
      </c>
      <c r="U220" s="89">
        <f>U43/'Total Funds Spent &amp; Transferred'!U43</f>
        <v>2.6737471032284497E-2</v>
      </c>
      <c r="V220" s="89">
        <f>V43/'Total Funds Spent &amp; Transferred'!V43</f>
        <v>2.5944268612147946E-2</v>
      </c>
      <c r="W220" s="89">
        <f>W43/'Total Funds Spent &amp; Transferred'!W43</f>
        <v>2.6824382780126919E-2</v>
      </c>
      <c r="X220" s="89">
        <f>X43/'Total Funds Spent &amp; Transferred'!X43</f>
        <v>2.5164612079572057E-2</v>
      </c>
      <c r="Y220" s="89">
        <f>Y43/'Total Funds Spent &amp; Transferred'!Y43</f>
        <v>2.7291897486551215E-2</v>
      </c>
      <c r="Z220" s="89">
        <f>Z43/'Total Funds Spent &amp; Transferred'!Z43</f>
        <v>3.2155777455067994E-2</v>
      </c>
      <c r="AA220" s="140"/>
      <c r="AB220" s="140"/>
    </row>
    <row r="221" spans="1:28">
      <c r="A221" s="65" t="s">
        <v>140</v>
      </c>
      <c r="B221" s="89">
        <f>B44/'Total Funds Spent &amp; Transferred'!B44</f>
        <v>0</v>
      </c>
      <c r="C221" s="89">
        <f>C44/'Total Funds Spent &amp; Transferred'!C44</f>
        <v>0</v>
      </c>
      <c r="D221" s="89">
        <f>D44/'Total Funds Spent &amp; Transferred'!D44</f>
        <v>1.2065747777223764E-2</v>
      </c>
      <c r="E221" s="89">
        <f>E44/'Total Funds Spent &amp; Transferred'!E44</f>
        <v>2.0126136522648216E-2</v>
      </c>
      <c r="F221" s="89">
        <f>F44/'Total Funds Spent &amp; Transferred'!F44</f>
        <v>0</v>
      </c>
      <c r="G221" s="89">
        <f>G44/'Total Funds Spent &amp; Transferred'!G44</f>
        <v>3.8234577403050999E-3</v>
      </c>
      <c r="H221" s="89">
        <f>H44/'Total Funds Spent &amp; Transferred'!H44</f>
        <v>0</v>
      </c>
      <c r="I221" s="89">
        <f>I44/'Total Funds Spent &amp; Transferred'!I44</f>
        <v>2.3536899204093199E-3</v>
      </c>
      <c r="J221" s="89">
        <f>J44/'Total Funds Spent &amp; Transferred'!J44</f>
        <v>5.9588918314071645E-3</v>
      </c>
      <c r="K221" s="89">
        <f>K44/'Total Funds Spent &amp; Transferred'!K44</f>
        <v>2.5723731023630181E-2</v>
      </c>
      <c r="L221" s="89">
        <f>L44/'Total Funds Spent &amp; Transferred'!L44</f>
        <v>4.4360426422696525E-2</v>
      </c>
      <c r="M221" s="89">
        <f>M44/'Total Funds Spent &amp; Transferred'!M44</f>
        <v>5.4184213196922425E-2</v>
      </c>
      <c r="N221" s="89">
        <f>N44/'Total Funds Spent &amp; Transferred'!N44</f>
        <v>6.5683742181125229E-2</v>
      </c>
      <c r="O221" s="89">
        <f>O44/'Total Funds Spent &amp; Transferred'!O44</f>
        <v>3.9628774439876155E-2</v>
      </c>
      <c r="P221" s="89">
        <f>P44/'Total Funds Spent &amp; Transferred'!P44</f>
        <v>4.7459067336858639E-2</v>
      </c>
      <c r="Q221" s="89">
        <f>Q44/'Total Funds Spent &amp; Transferred'!Q44</f>
        <v>5.3971601326321297E-2</v>
      </c>
      <c r="R221" s="89">
        <f>R44/'Total Funds Spent &amp; Transferred'!R44</f>
        <v>5.0107797126007401E-2</v>
      </c>
      <c r="S221" s="89">
        <f>S44/'Total Funds Spent &amp; Transferred'!S44</f>
        <v>5.1449686239120988E-2</v>
      </c>
      <c r="T221" s="89">
        <f>T44/'Total Funds Spent &amp; Transferred'!T44</f>
        <v>4.2656567916616192E-2</v>
      </c>
      <c r="U221" s="89">
        <f>U44/'Total Funds Spent &amp; Transferred'!U44</f>
        <v>4.4163484825894619E-2</v>
      </c>
      <c r="V221" s="89">
        <f>V44/'Total Funds Spent &amp; Transferred'!V44</f>
        <v>3.8676463864303103E-2</v>
      </c>
      <c r="W221" s="89">
        <f>W44/'Total Funds Spent &amp; Transferred'!W44</f>
        <v>5.5728203330425718E-2</v>
      </c>
      <c r="X221" s="89">
        <f>X44/'Total Funds Spent &amp; Transferred'!X44</f>
        <v>3.4807885776741175E-2</v>
      </c>
      <c r="Y221" s="89">
        <f>Y44/'Total Funds Spent &amp; Transferred'!Y44</f>
        <v>2.8022265394217538E-2</v>
      </c>
      <c r="Z221" s="89">
        <f>Z44/'Total Funds Spent &amp; Transferred'!Z44</f>
        <v>5.7219716489846688E-2</v>
      </c>
      <c r="AA221" s="140"/>
      <c r="AB221" s="140"/>
    </row>
    <row r="222" spans="1:28">
      <c r="A222" s="65" t="s">
        <v>142</v>
      </c>
      <c r="B222" s="89">
        <f>B45/'Total Funds Spent &amp; Transferred'!B45</f>
        <v>7.2364531248232514E-2</v>
      </c>
      <c r="C222" s="89">
        <f>C45/'Total Funds Spent &amp; Transferred'!C45</f>
        <v>7.4884634909190085E-3</v>
      </c>
      <c r="D222" s="89">
        <f>D45/'Total Funds Spent &amp; Transferred'!D45</f>
        <v>8.9191362783095293E-2</v>
      </c>
      <c r="E222" s="89">
        <f>E45/'Total Funds Spent &amp; Transferred'!E45</f>
        <v>7.2919235585533773E-2</v>
      </c>
      <c r="F222" s="89">
        <f>F45/'Total Funds Spent &amp; Transferred'!F45</f>
        <v>7.1842752971416957E-2</v>
      </c>
      <c r="G222" s="89">
        <f>G45/'Total Funds Spent &amp; Transferred'!G45</f>
        <v>6.8718556166972561E-2</v>
      </c>
      <c r="H222" s="89">
        <f>H45/'Total Funds Spent &amp; Transferred'!H45</f>
        <v>3.3948749755894229E-2</v>
      </c>
      <c r="I222" s="89">
        <f>I45/'Total Funds Spent &amp; Transferred'!I45</f>
        <v>7.236570651270742E-2</v>
      </c>
      <c r="J222" s="89">
        <f>J45/'Total Funds Spent &amp; Transferred'!J45</f>
        <v>7.9645016880578526E-2</v>
      </c>
      <c r="K222" s="89">
        <f>K45/'Total Funds Spent &amp; Transferred'!K45</f>
        <v>6.4382467477708094E-2</v>
      </c>
      <c r="L222" s="89">
        <f>L45/'Total Funds Spent &amp; Transferred'!L45</f>
        <v>2.0795955492728856E-2</v>
      </c>
      <c r="M222" s="89">
        <f>M45/'Total Funds Spent &amp; Transferred'!M45</f>
        <v>2.8512408049693752E-2</v>
      </c>
      <c r="N222" s="89">
        <f>N45/'Total Funds Spent &amp; Transferred'!N45</f>
        <v>2.1081102384389681E-2</v>
      </c>
      <c r="O222" s="89">
        <f>O45/'Total Funds Spent &amp; Transferred'!O45</f>
        <v>0</v>
      </c>
      <c r="P222" s="89">
        <f>P45/'Total Funds Spent &amp; Transferred'!P45</f>
        <v>0</v>
      </c>
      <c r="Q222" s="89">
        <f>Q45/'Total Funds Spent &amp; Transferred'!Q45</f>
        <v>0</v>
      </c>
      <c r="R222" s="89">
        <f>R45/'Total Funds Spent &amp; Transferred'!R45</f>
        <v>0</v>
      </c>
      <c r="S222" s="89">
        <f>S45/'Total Funds Spent &amp; Transferred'!S45</f>
        <v>0</v>
      </c>
      <c r="T222" s="89">
        <f>T45/'Total Funds Spent &amp; Transferred'!T45</f>
        <v>0</v>
      </c>
      <c r="U222" s="89">
        <f>U45/'Total Funds Spent &amp; Transferred'!U45</f>
        <v>0</v>
      </c>
      <c r="V222" s="89">
        <f>V45/'Total Funds Spent &amp; Transferred'!V45</f>
        <v>0</v>
      </c>
      <c r="W222" s="89">
        <f>W45/'Total Funds Spent &amp; Transferred'!W45</f>
        <v>0</v>
      </c>
      <c r="X222" s="89">
        <f>X45/'Total Funds Spent &amp; Transferred'!X45</f>
        <v>0</v>
      </c>
      <c r="Y222" s="89">
        <f>Y45/'Total Funds Spent &amp; Transferred'!Y45</f>
        <v>0</v>
      </c>
      <c r="Z222" s="89">
        <f>Z45/'Total Funds Spent &amp; Transferred'!Z45</f>
        <v>0</v>
      </c>
      <c r="AA222" s="140"/>
      <c r="AB222" s="140"/>
    </row>
    <row r="223" spans="1:28">
      <c r="A223" s="65" t="s">
        <v>144</v>
      </c>
      <c r="B223" s="89">
        <f>B46/'Total Funds Spent &amp; Transferred'!B46</f>
        <v>0</v>
      </c>
      <c r="C223" s="89">
        <f>C46/'Total Funds Spent &amp; Transferred'!C46</f>
        <v>8.1583426798589431E-2</v>
      </c>
      <c r="D223" s="89">
        <f>D46/'Total Funds Spent &amp; Transferred'!D46</f>
        <v>0.14741250306327702</v>
      </c>
      <c r="E223" s="89">
        <f>E46/'Total Funds Spent &amp; Transferred'!E46</f>
        <v>7.781944568544541E-2</v>
      </c>
      <c r="F223" s="89">
        <f>F46/'Total Funds Spent &amp; Transferred'!F46</f>
        <v>7.7839125463041586E-2</v>
      </c>
      <c r="G223" s="89">
        <f>G46/'Total Funds Spent &amp; Transferred'!G46</f>
        <v>8.0555298262341618E-2</v>
      </c>
      <c r="H223" s="89">
        <f>H46/'Total Funds Spent &amp; Transferred'!H46</f>
        <v>7.5019684873385062E-2</v>
      </c>
      <c r="I223" s="89">
        <f>I46/'Total Funds Spent &amp; Transferred'!I46</f>
        <v>7.0635679167712614E-2</v>
      </c>
      <c r="J223" s="89">
        <f>J46/'Total Funds Spent &amp; Transferred'!J46</f>
        <v>6.6689263736201321E-2</v>
      </c>
      <c r="K223" s="89">
        <f>K46/'Total Funds Spent &amp; Transferred'!K46</f>
        <v>6.8576784977853494E-2</v>
      </c>
      <c r="L223" s="89">
        <f>L46/'Total Funds Spent &amp; Transferred'!L46</f>
        <v>6.9262686574548385E-2</v>
      </c>
      <c r="M223" s="89">
        <f>M46/'Total Funds Spent &amp; Transferred'!M46</f>
        <v>6.937528807681953E-2</v>
      </c>
      <c r="N223" s="89">
        <f>N46/'Total Funds Spent &amp; Transferred'!N46</f>
        <v>7.6321311118397461E-2</v>
      </c>
      <c r="O223" s="89">
        <f>O46/'Total Funds Spent &amp; Transferred'!O46</f>
        <v>5.7146792571428559E-2</v>
      </c>
      <c r="P223" s="89">
        <f>P46/'Total Funds Spent &amp; Transferred'!P46</f>
        <v>6.4071584311898855E-2</v>
      </c>
      <c r="Q223" s="89">
        <f>Q46/'Total Funds Spent &amp; Transferred'!Q46</f>
        <v>7.2232547550453205E-2</v>
      </c>
      <c r="R223" s="89">
        <f>R46/'Total Funds Spent &amp; Transferred'!R46</f>
        <v>7.7113745914362833E-2</v>
      </c>
      <c r="S223" s="89">
        <f>S46/'Total Funds Spent &amp; Transferred'!S46</f>
        <v>8.3894836093287545E-2</v>
      </c>
      <c r="T223" s="89">
        <f>T46/'Total Funds Spent &amp; Transferred'!T46</f>
        <v>7.404011397911478E-2</v>
      </c>
      <c r="U223" s="89">
        <f>U46/'Total Funds Spent &amp; Transferred'!U46</f>
        <v>7.5252024164218459E-2</v>
      </c>
      <c r="V223" s="89">
        <f>V46/'Total Funds Spent &amp; Transferred'!V46</f>
        <v>7.24951454601485E-2</v>
      </c>
      <c r="W223" s="89">
        <f>W46/'Total Funds Spent &amp; Transferred'!W46</f>
        <v>6.4976008933657403E-2</v>
      </c>
      <c r="X223" s="89">
        <f>X46/'Total Funds Spent &amp; Transferred'!X46</f>
        <v>7.7487812625017402E-2</v>
      </c>
      <c r="Y223" s="89">
        <f>Y46/'Total Funds Spent &amp; Transferred'!Y46</f>
        <v>7.3287473687055155E-2</v>
      </c>
      <c r="Z223" s="89">
        <f>Z46/'Total Funds Spent &amp; Transferred'!Z46</f>
        <v>7.2550443279055341E-2</v>
      </c>
      <c r="AA223" s="140"/>
      <c r="AB223" s="140"/>
    </row>
    <row r="224" spans="1:28">
      <c r="A224" s="65" t="s">
        <v>146</v>
      </c>
      <c r="B224" s="89">
        <f>B47/'Total Funds Spent &amp; Transferred'!B47</f>
        <v>0</v>
      </c>
      <c r="C224" s="89">
        <f>C47/'Total Funds Spent &amp; Transferred'!C47</f>
        <v>7.1869133061975687E-3</v>
      </c>
      <c r="D224" s="89">
        <f>D47/'Total Funds Spent &amp; Transferred'!D47</f>
        <v>0</v>
      </c>
      <c r="E224" s="89">
        <f>E47/'Total Funds Spent &amp; Transferred'!E47</f>
        <v>0</v>
      </c>
      <c r="F224" s="89">
        <f>F47/'Total Funds Spent &amp; Transferred'!F47</f>
        <v>1.0746539344140943E-3</v>
      </c>
      <c r="G224" s="89">
        <f>G47/'Total Funds Spent &amp; Transferred'!G47</f>
        <v>2.4856782725680548E-2</v>
      </c>
      <c r="H224" s="89">
        <f>H47/'Total Funds Spent &amp; Transferred'!H47</f>
        <v>1.5879438923926192E-2</v>
      </c>
      <c r="I224" s="89">
        <f>I47/'Total Funds Spent &amp; Transferred'!I47</f>
        <v>0</v>
      </c>
      <c r="J224" s="89">
        <f>J47/'Total Funds Spent &amp; Transferred'!J47</f>
        <v>3.0180298794901032E-2</v>
      </c>
      <c r="K224" s="89">
        <f>K47/'Total Funds Spent &amp; Transferred'!K47</f>
        <v>3.1180381851060968E-2</v>
      </c>
      <c r="L224" s="89">
        <f>L47/'Total Funds Spent &amp; Transferred'!L47</f>
        <v>0</v>
      </c>
      <c r="M224" s="89">
        <f>M47/'Total Funds Spent &amp; Transferred'!M47</f>
        <v>0</v>
      </c>
      <c r="N224" s="89">
        <f>N47/'Total Funds Spent &amp; Transferred'!N47</f>
        <v>2.2173018979150805E-2</v>
      </c>
      <c r="O224" s="89">
        <f>O47/'Total Funds Spent &amp; Transferred'!O47</f>
        <v>2.2373650069042846E-2</v>
      </c>
      <c r="P224" s="89">
        <f>P47/'Total Funds Spent &amp; Transferred'!P47</f>
        <v>0</v>
      </c>
      <c r="Q224" s="89">
        <f>Q47/'Total Funds Spent &amp; Transferred'!Q47</f>
        <v>0</v>
      </c>
      <c r="R224" s="89">
        <f>R47/'Total Funds Spent &amp; Transferred'!R47</f>
        <v>0</v>
      </c>
      <c r="S224" s="89">
        <f>S47/'Total Funds Spent &amp; Transferred'!S47</f>
        <v>0</v>
      </c>
      <c r="T224" s="89">
        <f>T47/'Total Funds Spent &amp; Transferred'!T47</f>
        <v>0</v>
      </c>
      <c r="U224" s="89">
        <f>U47/'Total Funds Spent &amp; Transferred'!U47</f>
        <v>0</v>
      </c>
      <c r="V224" s="89">
        <f>V47/'Total Funds Spent &amp; Transferred'!V47</f>
        <v>0</v>
      </c>
      <c r="W224" s="89">
        <f>W47/'Total Funds Spent &amp; Transferred'!W47</f>
        <v>0</v>
      </c>
      <c r="X224" s="89">
        <f>X47/'Total Funds Spent &amp; Transferred'!X47</f>
        <v>0</v>
      </c>
      <c r="Y224" s="89">
        <f>Y47/'Total Funds Spent &amp; Transferred'!Y47</f>
        <v>0</v>
      </c>
      <c r="Z224" s="89">
        <f>Z47/'Total Funds Spent &amp; Transferred'!Z47</f>
        <v>0</v>
      </c>
      <c r="AA224" s="140"/>
      <c r="AB224" s="140"/>
    </row>
    <row r="225" spans="1:28">
      <c r="A225" s="65" t="s">
        <v>148</v>
      </c>
      <c r="B225" s="89">
        <f>B48/'Total Funds Spent &amp; Transferred'!B48</f>
        <v>0</v>
      </c>
      <c r="C225" s="89">
        <f>C48/'Total Funds Spent &amp; Transferred'!C48</f>
        <v>3.8658689578629057E-2</v>
      </c>
      <c r="D225" s="89">
        <f>D48/'Total Funds Spent &amp; Transferred'!D48</f>
        <v>0.12145243577260098</v>
      </c>
      <c r="E225" s="89">
        <f>E48/'Total Funds Spent &amp; Transferred'!E48</f>
        <v>5.675477295213908E-3</v>
      </c>
      <c r="F225" s="89">
        <f>F48/'Total Funds Spent &amp; Transferred'!F48</f>
        <v>1.9260957003904459E-2</v>
      </c>
      <c r="G225" s="89">
        <f>G48/'Total Funds Spent &amp; Transferred'!G48</f>
        <v>4.0017635408108126E-2</v>
      </c>
      <c r="H225" s="89">
        <f>H48/'Total Funds Spent &amp; Transferred'!H48</f>
        <v>2.9034502473604461E-2</v>
      </c>
      <c r="I225" s="89">
        <f>I48/'Total Funds Spent &amp; Transferred'!I48</f>
        <v>0</v>
      </c>
      <c r="J225" s="89">
        <f>J48/'Total Funds Spent &amp; Transferred'!J48</f>
        <v>6.6974542018267011E-2</v>
      </c>
      <c r="K225" s="89">
        <f>K48/'Total Funds Spent &amp; Transferred'!K48</f>
        <v>4.0977320853847296E-2</v>
      </c>
      <c r="L225" s="89">
        <f>L48/'Total Funds Spent &amp; Transferred'!L48</f>
        <v>3.8049940726576623E-2</v>
      </c>
      <c r="M225" s="89">
        <f>M48/'Total Funds Spent &amp; Transferred'!M48</f>
        <v>3.6048376985988985E-2</v>
      </c>
      <c r="N225" s="89">
        <f>N48/'Total Funds Spent &amp; Transferred'!N48</f>
        <v>3.5828121048351085E-2</v>
      </c>
      <c r="O225" s="89">
        <f>O48/'Total Funds Spent &amp; Transferred'!O48</f>
        <v>2.7481457800703234E-2</v>
      </c>
      <c r="P225" s="89">
        <f>P48/'Total Funds Spent &amp; Transferred'!P48</f>
        <v>3.8448211887296156E-2</v>
      </c>
      <c r="Q225" s="89">
        <f>Q48/'Total Funds Spent &amp; Transferred'!Q48</f>
        <v>3.6704987577492638E-2</v>
      </c>
      <c r="R225" s="89">
        <f>R48/'Total Funds Spent &amp; Transferred'!R48</f>
        <v>3.9264423497996033E-2</v>
      </c>
      <c r="S225" s="89">
        <f>S48/'Total Funds Spent &amp; Transferred'!S48</f>
        <v>3.7795343662790214E-2</v>
      </c>
      <c r="T225" s="89">
        <f>T48/'Total Funds Spent &amp; Transferred'!T48</f>
        <v>3.3609465391160845E-2</v>
      </c>
      <c r="U225" s="89">
        <f>U48/'Total Funds Spent &amp; Transferred'!U48</f>
        <v>3.9367916059393972E-2</v>
      </c>
      <c r="V225" s="89">
        <f>V48/'Total Funds Spent &amp; Transferred'!V48</f>
        <v>3.8675234544284273E-2</v>
      </c>
      <c r="W225" s="89">
        <f>W48/'Total Funds Spent &amp; Transferred'!W48</f>
        <v>3.6255567258121714E-2</v>
      </c>
      <c r="X225" s="89">
        <f>X48/'Total Funds Spent &amp; Transferred'!X48</f>
        <v>3.1496325065139955E-2</v>
      </c>
      <c r="Y225" s="89">
        <f>Y48/'Total Funds Spent &amp; Transferred'!Y48</f>
        <v>3.2176079398773642E-2</v>
      </c>
      <c r="Z225" s="89">
        <f>Z48/'Total Funds Spent &amp; Transferred'!Z48</f>
        <v>3.3029633666560781E-2</v>
      </c>
      <c r="AA225" s="140"/>
      <c r="AB225" s="140"/>
    </row>
    <row r="226" spans="1:28">
      <c r="A226" s="65" t="s">
        <v>150</v>
      </c>
      <c r="B226" s="89">
        <f>B49/'Total Funds Spent &amp; Transferred'!B49</f>
        <v>0</v>
      </c>
      <c r="C226" s="89">
        <f>C49/'Total Funds Spent &amp; Transferred'!C49</f>
        <v>3.3307456937786056E-2</v>
      </c>
      <c r="D226" s="89">
        <f>D49/'Total Funds Spent &amp; Transferred'!D49</f>
        <v>4.798476901907376E-2</v>
      </c>
      <c r="E226" s="89">
        <f>E49/'Total Funds Spent &amp; Transferred'!E49</f>
        <v>4.798387193189365E-2</v>
      </c>
      <c r="F226" s="89">
        <f>F49/'Total Funds Spent &amp; Transferred'!F49</f>
        <v>5.6193084039444056E-2</v>
      </c>
      <c r="G226" s="89">
        <f>G49/'Total Funds Spent &amp; Transferred'!G49</f>
        <v>4.6684349874932002E-2</v>
      </c>
      <c r="H226" s="89">
        <f>H49/'Total Funds Spent &amp; Transferred'!H49</f>
        <v>8.696580432105587E-2</v>
      </c>
      <c r="I226" s="89">
        <f>I49/'Total Funds Spent &amp; Transferred'!I49</f>
        <v>1.3756346046832416E-2</v>
      </c>
      <c r="J226" s="89">
        <f>J49/'Total Funds Spent &amp; Transferred'!J49</f>
        <v>2.7119773668437382E-2</v>
      </c>
      <c r="K226" s="89">
        <f>K49/'Total Funds Spent &amp; Transferred'!K49</f>
        <v>5.2490668886012108E-2</v>
      </c>
      <c r="L226" s="89">
        <f>L49/'Total Funds Spent &amp; Transferred'!L49</f>
        <v>3.4330015282583823E-2</v>
      </c>
      <c r="M226" s="89">
        <f>M49/'Total Funds Spent &amp; Transferred'!M49</f>
        <v>7.9546510786864477E-2</v>
      </c>
      <c r="N226" s="89">
        <f>N49/'Total Funds Spent &amp; Transferred'!N49</f>
        <v>5.5780938360318624E-2</v>
      </c>
      <c r="O226" s="89">
        <f>O49/'Total Funds Spent &amp; Transferred'!O49</f>
        <v>5.2451232049546728E-2</v>
      </c>
      <c r="P226" s="89">
        <f>P49/'Total Funds Spent &amp; Transferred'!P49</f>
        <v>2.0588443025463008E-2</v>
      </c>
      <c r="Q226" s="89">
        <f>Q49/'Total Funds Spent &amp; Transferred'!Q49</f>
        <v>7.3267139077282176E-2</v>
      </c>
      <c r="R226" s="89">
        <f>R49/'Total Funds Spent &amp; Transferred'!R49</f>
        <v>9.7493255594693101E-2</v>
      </c>
      <c r="S226" s="89">
        <f>S49/'Total Funds Spent &amp; Transferred'!S49</f>
        <v>6.6839174398785367E-2</v>
      </c>
      <c r="T226" s="89">
        <f>T49/'Total Funds Spent &amp; Transferred'!T49</f>
        <v>7.4705152918152828E-2</v>
      </c>
      <c r="U226" s="89">
        <f>U49/'Total Funds Spent &amp; Transferred'!U49</f>
        <v>6.6925862742757303E-2</v>
      </c>
      <c r="V226" s="89">
        <f>V49/'Total Funds Spent &amp; Transferred'!V49</f>
        <v>5.817216116763347E-2</v>
      </c>
      <c r="W226" s="89">
        <f>W49/'Total Funds Spent &amp; Transferred'!W49</f>
        <v>6.3393130119720892E-2</v>
      </c>
      <c r="X226" s="89">
        <f>X49/'Total Funds Spent &amp; Transferred'!X49</f>
        <v>7.1796994346274928E-2</v>
      </c>
      <c r="Y226" s="89">
        <f>Y49/'Total Funds Spent &amp; Transferred'!Y49</f>
        <v>7.7934549706686826E-2</v>
      </c>
      <c r="Z226" s="89">
        <f>Z49/'Total Funds Spent &amp; Transferred'!Z49</f>
        <v>9.031745464580461E-2</v>
      </c>
      <c r="AA226" s="140"/>
      <c r="AB226" s="140"/>
    </row>
    <row r="227" spans="1:28">
      <c r="A227" s="65" t="s">
        <v>152</v>
      </c>
      <c r="B227" s="89">
        <f>B50/'Total Funds Spent &amp; Transferred'!B50</f>
        <v>1.7510847815714353E-2</v>
      </c>
      <c r="C227" s="89">
        <f>C50/'Total Funds Spent &amp; Transferred'!C50</f>
        <v>0.1467124925584195</v>
      </c>
      <c r="D227" s="89">
        <f>D50/'Total Funds Spent &amp; Transferred'!D50</f>
        <v>6.1241585295515814E-2</v>
      </c>
      <c r="E227" s="89">
        <f>E50/'Total Funds Spent &amp; Transferred'!E50</f>
        <v>6.3589754993914657E-2</v>
      </c>
      <c r="F227" s="89">
        <f>F50/'Total Funds Spent &amp; Transferred'!F50</f>
        <v>6.556883060201299E-2</v>
      </c>
      <c r="G227" s="89">
        <f>G50/'Total Funds Spent &amp; Transferred'!G50</f>
        <v>5.8396837839221373E-2</v>
      </c>
      <c r="H227" s="89">
        <f>H50/'Total Funds Spent &amp; Transferred'!H50</f>
        <v>5.8773158513608356E-2</v>
      </c>
      <c r="I227" s="89">
        <f>I50/'Total Funds Spent &amp; Transferred'!I50</f>
        <v>5.7409494342277226E-2</v>
      </c>
      <c r="J227" s="89">
        <f>J50/'Total Funds Spent &amp; Transferred'!J50</f>
        <v>5.8130287705590936E-2</v>
      </c>
      <c r="K227" s="89">
        <f>K50/'Total Funds Spent &amp; Transferred'!K50</f>
        <v>6.0675381714457355E-2</v>
      </c>
      <c r="L227" s="89">
        <f>L50/'Total Funds Spent &amp; Transferred'!L50</f>
        <v>5.6338474241703233E-2</v>
      </c>
      <c r="M227" s="89">
        <f>M50/'Total Funds Spent &amp; Transferred'!M50</f>
        <v>5.4995995491908756E-2</v>
      </c>
      <c r="N227" s="89">
        <f>N50/'Total Funds Spent &amp; Transferred'!N50</f>
        <v>5.4720795577460686E-2</v>
      </c>
      <c r="O227" s="89">
        <f>O50/'Total Funds Spent &amp; Transferred'!O50</f>
        <v>5.144887076986538E-2</v>
      </c>
      <c r="P227" s="89">
        <f>P50/'Total Funds Spent &amp; Transferred'!P50</f>
        <v>5.44367601480608E-2</v>
      </c>
      <c r="Q227" s="89">
        <f>Q50/'Total Funds Spent &amp; Transferred'!Q50</f>
        <v>5.772715710893285E-2</v>
      </c>
      <c r="R227" s="89">
        <f>R50/'Total Funds Spent &amp; Transferred'!R50</f>
        <v>5.1202621778798252E-2</v>
      </c>
      <c r="S227" s="89">
        <f>S50/'Total Funds Spent &amp; Transferred'!S50</f>
        <v>5.118422340755794E-2</v>
      </c>
      <c r="T227" s="89">
        <f>T50/'Total Funds Spent &amp; Transferred'!T50</f>
        <v>4.8722097990073189E-2</v>
      </c>
      <c r="U227" s="89">
        <f>U50/'Total Funds Spent &amp; Transferred'!U50</f>
        <v>5.2538304536675837E-2</v>
      </c>
      <c r="V227" s="89">
        <f>V50/'Total Funds Spent &amp; Transferred'!V50</f>
        <v>4.851876942464825E-2</v>
      </c>
      <c r="W227" s="89">
        <f>W50/'Total Funds Spent &amp; Transferred'!W50</f>
        <v>5.0563260714202037E-2</v>
      </c>
      <c r="X227" s="89">
        <f>X50/'Total Funds Spent &amp; Transferred'!X50</f>
        <v>4.9088212050330857E-2</v>
      </c>
      <c r="Y227" s="89">
        <f>Y50/'Total Funds Spent &amp; Transferred'!Y50</f>
        <v>4.9820053386104388E-2</v>
      </c>
      <c r="Z227" s="89">
        <f>Z50/'Total Funds Spent &amp; Transferred'!Z50</f>
        <v>5.5325305551365833E-2</v>
      </c>
      <c r="AA227" s="140"/>
      <c r="AB227" s="140"/>
    </row>
    <row r="228" spans="1:28">
      <c r="A228" s="65" t="s">
        <v>153</v>
      </c>
      <c r="B228" s="89">
        <f>B51/'Total Funds Spent &amp; Transferred'!B51</f>
        <v>6.7612473648279367E-2</v>
      </c>
      <c r="C228" s="89">
        <f>C51/'Total Funds Spent &amp; Transferred'!C51</f>
        <v>2.2678601960089955E-3</v>
      </c>
      <c r="D228" s="89">
        <f>D51/'Total Funds Spent &amp; Transferred'!D51</f>
        <v>9.7894934728407018E-2</v>
      </c>
      <c r="E228" s="89">
        <f>E51/'Total Funds Spent &amp; Transferred'!E51</f>
        <v>3.4278446450457307E-2</v>
      </c>
      <c r="F228" s="89">
        <f>F51/'Total Funds Spent &amp; Transferred'!F51</f>
        <v>5.2996136728580133E-2</v>
      </c>
      <c r="G228" s="89">
        <f>G51/'Total Funds Spent &amp; Transferred'!G51</f>
        <v>5.1144755960305266E-2</v>
      </c>
      <c r="H228" s="89">
        <f>H51/'Total Funds Spent &amp; Transferred'!H51</f>
        <v>5.6326885692646086E-2</v>
      </c>
      <c r="I228" s="89">
        <f>I51/'Total Funds Spent &amp; Transferred'!I51</f>
        <v>5.0866600963013292E-2</v>
      </c>
      <c r="J228" s="89">
        <f>J51/'Total Funds Spent &amp; Transferred'!J51</f>
        <v>4.9623199364968486E-2</v>
      </c>
      <c r="K228" s="89">
        <f>K51/'Total Funds Spent &amp; Transferred'!K51</f>
        <v>4.7263640244761318E-2</v>
      </c>
      <c r="L228" s="89">
        <f>L51/'Total Funds Spent &amp; Transferred'!L51</f>
        <v>5.1112182100107581E-2</v>
      </c>
      <c r="M228" s="89">
        <f>M51/'Total Funds Spent &amp; Transferred'!M51</f>
        <v>5.2032319754526712E-2</v>
      </c>
      <c r="N228" s="89">
        <f>N51/'Total Funds Spent &amp; Transferred'!N51</f>
        <v>4.9521070734584401E-2</v>
      </c>
      <c r="O228" s="89">
        <f>O51/'Total Funds Spent &amp; Transferred'!O51</f>
        <v>4.0935874740925714E-2</v>
      </c>
      <c r="P228" s="89">
        <f>P51/'Total Funds Spent &amp; Transferred'!P51</f>
        <v>4.0207597691293583E-2</v>
      </c>
      <c r="Q228" s="89">
        <f>Q51/'Total Funds Spent &amp; Transferred'!Q51</f>
        <v>4.1490368137080035E-2</v>
      </c>
      <c r="R228" s="89">
        <f>R51/'Total Funds Spent &amp; Transferred'!R51</f>
        <v>4.919522178771988E-2</v>
      </c>
      <c r="S228" s="89">
        <f>S51/'Total Funds Spent &amp; Transferred'!S51</f>
        <v>5.4746388372058759E-2</v>
      </c>
      <c r="T228" s="89">
        <f>T51/'Total Funds Spent &amp; Transferred'!T51</f>
        <v>5.8066843227100172E-2</v>
      </c>
      <c r="U228" s="89">
        <f>U51/'Total Funds Spent &amp; Transferred'!U51</f>
        <v>5.8913139811291225E-2</v>
      </c>
      <c r="V228" s="89">
        <f>V51/'Total Funds Spent &amp; Transferred'!V51</f>
        <v>6.0237901383374329E-2</v>
      </c>
      <c r="W228" s="89">
        <f>W51/'Total Funds Spent &amp; Transferred'!W51</f>
        <v>5.6556016544704109E-2</v>
      </c>
      <c r="X228" s="89">
        <f>X51/'Total Funds Spent &amp; Transferred'!X51</f>
        <v>5.4878582080312537E-2</v>
      </c>
      <c r="Y228" s="89">
        <f>Y51/'Total Funds Spent &amp; Transferred'!Y51</f>
        <v>5.2593866391032987E-2</v>
      </c>
      <c r="Z228" s="89">
        <f>Z51/'Total Funds Spent &amp; Transferred'!Z51</f>
        <v>5.0104450947595025E-2</v>
      </c>
      <c r="AA228" s="140"/>
      <c r="AB228" s="140"/>
    </row>
    <row r="229" spans="1:28">
      <c r="A229" s="65" t="s">
        <v>154</v>
      </c>
      <c r="B229" s="89">
        <f>B52/'Total Funds Spent &amp; Transferred'!B52</f>
        <v>0</v>
      </c>
      <c r="C229" s="89">
        <f>C52/'Total Funds Spent &amp; Transferred'!C52</f>
        <v>0</v>
      </c>
      <c r="D229" s="89">
        <f>D52/'Total Funds Spent &amp; Transferred'!D52</f>
        <v>0</v>
      </c>
      <c r="E229" s="89">
        <f>E52/'Total Funds Spent &amp; Transferred'!E52</f>
        <v>4.0541494131342531E-2</v>
      </c>
      <c r="F229" s="89">
        <f>F52/'Total Funds Spent &amp; Transferred'!F52</f>
        <v>4.0314850060153812E-2</v>
      </c>
      <c r="G229" s="89">
        <f>G52/'Total Funds Spent &amp; Transferred'!G52</f>
        <v>1.4141651613578814E-2</v>
      </c>
      <c r="H229" s="89">
        <f>H52/'Total Funds Spent &amp; Transferred'!H52</f>
        <v>1.5124789716944715E-2</v>
      </c>
      <c r="I229" s="89">
        <f>I52/'Total Funds Spent &amp; Transferred'!I52</f>
        <v>1.5342070240081634E-2</v>
      </c>
      <c r="J229" s="89">
        <f>J52/'Total Funds Spent &amp; Transferred'!J52</f>
        <v>1.2387072361819653E-2</v>
      </c>
      <c r="K229" s="89">
        <f>K52/'Total Funds Spent &amp; Transferred'!K52</f>
        <v>1.3010633586346538E-2</v>
      </c>
      <c r="L229" s="89">
        <f>L52/'Total Funds Spent &amp; Transferred'!L52</f>
        <v>1.0174827797958197E-2</v>
      </c>
      <c r="M229" s="89">
        <f>M52/'Total Funds Spent &amp; Transferred'!M52</f>
        <v>1.1828576430690305E-2</v>
      </c>
      <c r="N229" s="89">
        <f>N52/'Total Funds Spent &amp; Transferred'!N52</f>
        <v>5.5222923353197839E-3</v>
      </c>
      <c r="O229" s="89">
        <f>O52/'Total Funds Spent &amp; Transferred'!O52</f>
        <v>5.0936734315441155E-3</v>
      </c>
      <c r="P229" s="89">
        <f>P52/'Total Funds Spent &amp; Transferred'!P52</f>
        <v>9.0697573922950848E-3</v>
      </c>
      <c r="Q229" s="89">
        <f>Q52/'Total Funds Spent &amp; Transferred'!Q52</f>
        <v>6.7626373491786974E-3</v>
      </c>
      <c r="R229" s="89">
        <f>R52/'Total Funds Spent &amp; Transferred'!R52</f>
        <v>5.4151580620293484E-3</v>
      </c>
      <c r="S229" s="89">
        <f>S52/'Total Funds Spent &amp; Transferred'!S52</f>
        <v>6.4013986627811971E-3</v>
      </c>
      <c r="T229" s="89">
        <f>T52/'Total Funds Spent &amp; Transferred'!T52</f>
        <v>4.4554420065272826E-3</v>
      </c>
      <c r="U229" s="89">
        <f>U52/'Total Funds Spent &amp; Transferred'!U52</f>
        <v>5.6021481473102295E-3</v>
      </c>
      <c r="V229" s="89">
        <f>V52/'Total Funds Spent &amp; Transferred'!V52</f>
        <v>5.499259258983623E-3</v>
      </c>
      <c r="W229" s="89">
        <f>W52/'Total Funds Spent &amp; Transferred'!W52</f>
        <v>5.3601166660608556E-3</v>
      </c>
      <c r="X229" s="89">
        <f>X52/'Total Funds Spent &amp; Transferred'!X52</f>
        <v>5.6295903673655506E-3</v>
      </c>
      <c r="Y229" s="89">
        <f>Y52/'Total Funds Spent &amp; Transferred'!Y52</f>
        <v>5.3716477885303255E-3</v>
      </c>
      <c r="Z229" s="89">
        <f>Z52/'Total Funds Spent &amp; Transferred'!Z52</f>
        <v>5.2510885699160771E-3</v>
      </c>
      <c r="AA229" s="140"/>
      <c r="AB229" s="140"/>
    </row>
    <row r="230" spans="1:28">
      <c r="A230" s="65" t="s">
        <v>155</v>
      </c>
      <c r="B230" s="89">
        <f>B53/'Total Funds Spent &amp; Transferred'!B53</f>
        <v>4.1950155560056775E-2</v>
      </c>
      <c r="C230" s="89">
        <f>C53/'Total Funds Spent &amp; Transferred'!C53</f>
        <v>0.10139058558269717</v>
      </c>
      <c r="D230" s="89">
        <f>D53/'Total Funds Spent &amp; Transferred'!D53</f>
        <v>0.12815013845220941</v>
      </c>
      <c r="E230" s="89">
        <f>E53/'Total Funds Spent &amp; Transferred'!E53</f>
        <v>4.7423915297682237E-2</v>
      </c>
      <c r="F230" s="89">
        <f>F53/'Total Funds Spent &amp; Transferred'!F53</f>
        <v>1.5914338651308205E-2</v>
      </c>
      <c r="G230" s="89">
        <f>G53/'Total Funds Spent &amp; Transferred'!G53</f>
        <v>6.0615427092481113E-3</v>
      </c>
      <c r="H230" s="89">
        <f>H53/'Total Funds Spent &amp; Transferred'!H53</f>
        <v>4.2413807272616476E-2</v>
      </c>
      <c r="I230" s="89">
        <f>I53/'Total Funds Spent &amp; Transferred'!I53</f>
        <v>4.7147823430546257E-2</v>
      </c>
      <c r="J230" s="89">
        <f>J53/'Total Funds Spent &amp; Transferred'!J53</f>
        <v>8.1711877112071091E-2</v>
      </c>
      <c r="K230" s="89">
        <f>K53/'Total Funds Spent &amp; Transferred'!K53</f>
        <v>8.6676452315174984E-2</v>
      </c>
      <c r="L230" s="89">
        <f>L53/'Total Funds Spent &amp; Transferred'!L53</f>
        <v>9.3712538820813512E-2</v>
      </c>
      <c r="M230" s="89">
        <f>M53/'Total Funds Spent &amp; Transferred'!M53</f>
        <v>8.7303307807921976E-2</v>
      </c>
      <c r="N230" s="89">
        <f>N53/'Total Funds Spent &amp; Transferred'!N53</f>
        <v>6.9561405761746131E-2</v>
      </c>
      <c r="O230" s="89">
        <f>O53/'Total Funds Spent &amp; Transferred'!O53</f>
        <v>5.2494964390779372E-2</v>
      </c>
      <c r="P230" s="89">
        <f>P53/'Total Funds Spent &amp; Transferred'!P53</f>
        <v>6.0214504496320854E-2</v>
      </c>
      <c r="Q230" s="89">
        <f>Q53/'Total Funds Spent &amp; Transferred'!Q53</f>
        <v>7.6187733276994837E-2</v>
      </c>
      <c r="R230" s="89">
        <f>R53/'Total Funds Spent &amp; Transferred'!R53</f>
        <v>7.6181863108735121E-2</v>
      </c>
      <c r="S230" s="89">
        <f>S53/'Total Funds Spent &amp; Transferred'!S53</f>
        <v>7.8159259556603661E-2</v>
      </c>
      <c r="T230" s="89">
        <f>T53/'Total Funds Spent &amp; Transferred'!T53</f>
        <v>8.744655515426171E-2</v>
      </c>
      <c r="U230" s="89">
        <f>U53/'Total Funds Spent &amp; Transferred'!U53</f>
        <v>9.62810786470603E-2</v>
      </c>
      <c r="V230" s="89">
        <f>V53/'Total Funds Spent &amp; Transferred'!V53</f>
        <v>7.8759329200066744E-2</v>
      </c>
      <c r="W230" s="89">
        <f>W53/'Total Funds Spent &amp; Transferred'!W53</f>
        <v>8.6416548278036132E-2</v>
      </c>
      <c r="X230" s="89">
        <f>X53/'Total Funds Spent &amp; Transferred'!X53</f>
        <v>9.3824471482999675E-2</v>
      </c>
      <c r="Y230" s="89">
        <f>Y53/'Total Funds Spent &amp; Transferred'!Y53</f>
        <v>7.5979865343156622E-2</v>
      </c>
      <c r="Z230" s="89">
        <f>Z53/'Total Funds Spent &amp; Transferred'!Z53</f>
        <v>8.1035852971588093E-2</v>
      </c>
      <c r="AA230" s="140"/>
      <c r="AB230" s="140"/>
    </row>
    <row r="231" spans="1:28">
      <c r="A231" s="65" t="s">
        <v>157</v>
      </c>
      <c r="B231" s="89">
        <f>B54/'Total Funds Spent &amp; Transferred'!B54</f>
        <v>0</v>
      </c>
      <c r="C231" s="89">
        <f>C54/'Total Funds Spent &amp; Transferred'!C54</f>
        <v>0.10491700799071982</v>
      </c>
      <c r="D231" s="89">
        <f>D54/'Total Funds Spent &amp; Transferred'!D54</f>
        <v>7.8256943633238998E-2</v>
      </c>
      <c r="E231" s="89">
        <f>E54/'Total Funds Spent &amp; Transferred'!E54</f>
        <v>6.6463450266543003E-2</v>
      </c>
      <c r="F231" s="89">
        <f>F54/'Total Funds Spent &amp; Transferred'!F54</f>
        <v>5.6322886998572935E-2</v>
      </c>
      <c r="G231" s="89">
        <f>G54/'Total Funds Spent &amp; Transferred'!G54</f>
        <v>2.3748476462526608E-2</v>
      </c>
      <c r="H231" s="89">
        <f>H54/'Total Funds Spent &amp; Transferred'!H54</f>
        <v>2.3668699759302147E-2</v>
      </c>
      <c r="I231" s="89">
        <f>I54/'Total Funds Spent &amp; Transferred'!I54</f>
        <v>2.3488951259789795E-2</v>
      </c>
      <c r="J231" s="89">
        <f>J54/'Total Funds Spent &amp; Transferred'!J54</f>
        <v>2.5633878219372432E-2</v>
      </c>
      <c r="K231" s="89">
        <f>K54/'Total Funds Spent &amp; Transferred'!K54</f>
        <v>2.8414554775621548E-2</v>
      </c>
      <c r="L231" s="89">
        <f>L54/'Total Funds Spent &amp; Transferred'!L54</f>
        <v>2.5705584290478402E-2</v>
      </c>
      <c r="M231" s="89">
        <f>M54/'Total Funds Spent &amp; Transferred'!M54</f>
        <v>2.5359724877115169E-2</v>
      </c>
      <c r="N231" s="89">
        <f>N54/'Total Funds Spent &amp; Transferred'!N54</f>
        <v>2.0808658696776988E-2</v>
      </c>
      <c r="O231" s="89">
        <f>O54/'Total Funds Spent &amp; Transferred'!O54</f>
        <v>2.4992920348632736E-2</v>
      </c>
      <c r="P231" s="89">
        <f>P54/'Total Funds Spent &amp; Transferred'!P54</f>
        <v>2.272017768749016E-2</v>
      </c>
      <c r="Q231" s="89">
        <f>Q54/'Total Funds Spent &amp; Transferred'!Q54</f>
        <v>2.556031919933191E-2</v>
      </c>
      <c r="R231" s="89">
        <f>R54/'Total Funds Spent &amp; Transferred'!R54</f>
        <v>2.5555281940570468E-2</v>
      </c>
      <c r="S231" s="89">
        <f>S54/'Total Funds Spent &amp; Transferred'!S54</f>
        <v>2.3495932631048603E-2</v>
      </c>
      <c r="T231" s="89">
        <f>T54/'Total Funds Spent &amp; Transferred'!T54</f>
        <v>2.6505034788673398E-2</v>
      </c>
      <c r="U231" s="89">
        <f>U54/'Total Funds Spent &amp; Transferred'!U54</f>
        <v>2.8132006599202727E-2</v>
      </c>
      <c r="V231" s="89">
        <f>V54/'Total Funds Spent &amp; Transferred'!V54</f>
        <v>2.5201946429211308E-2</v>
      </c>
      <c r="W231" s="89">
        <f>W54/'Total Funds Spent &amp; Transferred'!W54</f>
        <v>2.5217224529575848E-2</v>
      </c>
      <c r="X231" s="89">
        <f>X54/'Total Funds Spent &amp; Transferred'!X54</f>
        <v>2.5369355640388655E-2</v>
      </c>
      <c r="Y231" s="89">
        <f>Y54/'Total Funds Spent &amp; Transferred'!Y54</f>
        <v>2.5880870351124487E-2</v>
      </c>
      <c r="Z231" s="89">
        <f>Z54/'Total Funds Spent &amp; Transferred'!Z54</f>
        <v>2.6066578123018207E-2</v>
      </c>
      <c r="AA231" s="140"/>
      <c r="AB231" s="140"/>
    </row>
    <row r="232" spans="1:28">
      <c r="A232" s="65" t="s">
        <v>158</v>
      </c>
      <c r="B232" s="89">
        <f>B55/'Total Funds Spent &amp; Transferred'!B55</f>
        <v>0</v>
      </c>
      <c r="C232" s="89">
        <f>C55/'Total Funds Spent &amp; Transferred'!C55</f>
        <v>0</v>
      </c>
      <c r="D232" s="89">
        <f>D55/'Total Funds Spent &amp; Transferred'!D55</f>
        <v>0.47928576805289785</v>
      </c>
      <c r="E232" s="89">
        <f>E55/'Total Funds Spent &amp; Transferred'!E55</f>
        <v>6.5408771730847512E-2</v>
      </c>
      <c r="F232" s="89">
        <f>F55/'Total Funds Spent &amp; Transferred'!F55</f>
        <v>7.88587073317049E-2</v>
      </c>
      <c r="G232" s="89">
        <f>G55/'Total Funds Spent &amp; Transferred'!G55</f>
        <v>7.0629121828817476E-2</v>
      </c>
      <c r="H232" s="89">
        <f>H55/'Total Funds Spent &amp; Transferred'!H55</f>
        <v>8.8187733167830767E-2</v>
      </c>
      <c r="I232" s="89">
        <f>I55/'Total Funds Spent &amp; Transferred'!I55</f>
        <v>4.43818696668015E-2</v>
      </c>
      <c r="J232" s="89">
        <f>J55/'Total Funds Spent &amp; Transferred'!J55</f>
        <v>0</v>
      </c>
      <c r="K232" s="89">
        <f>K55/'Total Funds Spent &amp; Transferred'!K55</f>
        <v>0</v>
      </c>
      <c r="L232" s="89">
        <f>L55/'Total Funds Spent &amp; Transferred'!L55</f>
        <v>6.6245203936238728E-2</v>
      </c>
      <c r="M232" s="89">
        <f>M55/'Total Funds Spent &amp; Transferred'!M55</f>
        <v>6.3565951134989085E-2</v>
      </c>
      <c r="N232" s="89">
        <f>N55/'Total Funds Spent &amp; Transferred'!N55</f>
        <v>0</v>
      </c>
      <c r="O232" s="89">
        <f>O55/'Total Funds Spent &amp; Transferred'!O55</f>
        <v>0</v>
      </c>
      <c r="P232" s="89">
        <f>P55/'Total Funds Spent &amp; Transferred'!P55</f>
        <v>4.7651256983542396E-2</v>
      </c>
      <c r="Q232" s="89">
        <f>Q55/'Total Funds Spent &amp; Transferred'!Q55</f>
        <v>5.8969157496083204E-2</v>
      </c>
      <c r="R232" s="89">
        <f>R55/'Total Funds Spent &amp; Transferred'!R55</f>
        <v>5.6428522147621445E-2</v>
      </c>
      <c r="S232" s="89">
        <f>S55/'Total Funds Spent &amp; Transferred'!S55</f>
        <v>6.3290672422919553E-2</v>
      </c>
      <c r="T232" s="89">
        <f>T55/'Total Funds Spent &amp; Transferred'!T55</f>
        <v>0</v>
      </c>
      <c r="U232" s="89">
        <f>U55/'Total Funds Spent &amp; Transferred'!U55</f>
        <v>0</v>
      </c>
      <c r="V232" s="89">
        <f>V55/'Total Funds Spent &amp; Transferred'!V55</f>
        <v>0</v>
      </c>
      <c r="W232" s="89">
        <f>W55/'Total Funds Spent &amp; Transferred'!W55</f>
        <v>0</v>
      </c>
      <c r="X232" s="89">
        <f>X55/'Total Funds Spent &amp; Transferred'!X55</f>
        <v>0</v>
      </c>
      <c r="Y232" s="89">
        <f>Y55/'Total Funds Spent &amp; Transferred'!Y55</f>
        <v>0</v>
      </c>
      <c r="Z232" s="89">
        <f>Z55/'Total Funds Spent &amp; Transferred'!Z55</f>
        <v>0</v>
      </c>
      <c r="AA232" s="140"/>
      <c r="AB232" s="140"/>
    </row>
    <row r="233" spans="1:28">
      <c r="A233" s="70" t="s">
        <v>159</v>
      </c>
      <c r="B233" s="89">
        <f>B56/'Total Funds Spent &amp; Transferred'!B56</f>
        <v>1.8357031338491387E-2</v>
      </c>
      <c r="C233" s="89">
        <f>C56/'Total Funds Spent &amp; Transferred'!C56</f>
        <v>4.6704654706812503E-2</v>
      </c>
      <c r="D233" s="89">
        <f>D56/'Total Funds Spent &amp; Transferred'!D56</f>
        <v>4.8799248831127892E-2</v>
      </c>
      <c r="E233" s="89">
        <f>E56/'Total Funds Spent &amp; Transferred'!E56</f>
        <v>3.8751618476894505E-2</v>
      </c>
      <c r="F233" s="89">
        <f>F56/'Total Funds Spent &amp; Transferred'!F56</f>
        <v>3.2760098975464183E-2</v>
      </c>
      <c r="G233" s="89">
        <f>G56/'Total Funds Spent &amp; Transferred'!G56</f>
        <v>3.6351808499642591E-2</v>
      </c>
      <c r="H233" s="89">
        <f>H56/'Total Funds Spent &amp; Transferred'!H56</f>
        <v>3.1893578106746687E-2</v>
      </c>
      <c r="I233" s="89">
        <f>I56/'Total Funds Spent &amp; Transferred'!I56</f>
        <v>2.7153563828567689E-2</v>
      </c>
      <c r="J233" s="89">
        <f>J56/'Total Funds Spent &amp; Transferred'!J56</f>
        <v>3.2433872591031823E-2</v>
      </c>
      <c r="K233" s="89">
        <f>K56/'Total Funds Spent &amp; Transferred'!K56</f>
        <v>3.4241968030621454E-2</v>
      </c>
      <c r="L233" s="89">
        <f>L56/'Total Funds Spent &amp; Transferred'!L56</f>
        <v>3.8414525101619176E-2</v>
      </c>
      <c r="M233" s="89">
        <f>M56/'Total Funds Spent &amp; Transferred'!M56</f>
        <v>3.8116068724637325E-2</v>
      </c>
      <c r="N233" s="89">
        <f>N56/'Total Funds Spent &amp; Transferred'!N56</f>
        <v>3.6169086247745015E-2</v>
      </c>
      <c r="O233" s="89">
        <f>O56/'Total Funds Spent &amp; Transferred'!O56</f>
        <v>3.4030574725373519E-2</v>
      </c>
      <c r="P233" s="89">
        <f>P56/'Total Funds Spent &amp; Transferred'!P56</f>
        <v>3.4072466758073953E-2</v>
      </c>
      <c r="Q233" s="89">
        <f>Q56/'Total Funds Spent &amp; Transferred'!Q56</f>
        <v>3.6120128517057051E-2</v>
      </c>
      <c r="R233" s="89">
        <f>R56/'Total Funds Spent &amp; Transferred'!R56</f>
        <v>3.5856788126605289E-2</v>
      </c>
      <c r="S233" s="89">
        <f>S56/'Total Funds Spent &amp; Transferred'!S56</f>
        <v>3.6247614462487046E-2</v>
      </c>
      <c r="T233" s="89">
        <f>T56/'Total Funds Spent &amp; Transferred'!T56</f>
        <v>3.5526508028576972E-2</v>
      </c>
      <c r="U233" s="89">
        <f>U56/'Total Funds Spent &amp; Transferred'!U56</f>
        <v>3.7029529343151714E-2</v>
      </c>
      <c r="V233" s="89">
        <f>V56/'Total Funds Spent &amp; Transferred'!V56</f>
        <v>3.6544654986347375E-2</v>
      </c>
      <c r="W233" s="89">
        <f>W56/'Total Funds Spent &amp; Transferred'!W56</f>
        <v>3.5704203122749863E-2</v>
      </c>
      <c r="X233" s="89">
        <f>X56/'Total Funds Spent &amp; Transferred'!X56</f>
        <v>3.6194459998894639E-2</v>
      </c>
      <c r="Y233" s="89">
        <f>Y56/'Total Funds Spent &amp; Transferred'!Y56</f>
        <v>3.5843985831871435E-2</v>
      </c>
      <c r="Z233" s="89">
        <f>Z56/'Total Funds Spent &amp; Transferred'!Z56</f>
        <v>3.7124604664506025E-2</v>
      </c>
      <c r="AA233" s="140"/>
      <c r="AB233" s="140"/>
    </row>
  </sheetData>
  <mergeCells count="105">
    <mergeCell ref="A1:A2"/>
    <mergeCell ref="A3:A4"/>
    <mergeCell ref="B3:B4"/>
    <mergeCell ref="C3:C4"/>
    <mergeCell ref="D3:D4"/>
    <mergeCell ref="G62:G63"/>
    <mergeCell ref="N121:N122"/>
    <mergeCell ref="A62:A63"/>
    <mergeCell ref="B62:B63"/>
    <mergeCell ref="C62:C63"/>
    <mergeCell ref="D62:D63"/>
    <mergeCell ref="E62:E63"/>
    <mergeCell ref="A121:A122"/>
    <mergeCell ref="L3:L4"/>
    <mergeCell ref="M3:M4"/>
    <mergeCell ref="N3:N4"/>
    <mergeCell ref="L62:L63"/>
    <mergeCell ref="J62:J63"/>
    <mergeCell ref="F62:F63"/>
    <mergeCell ref="O121:O122"/>
    <mergeCell ref="H62:H63"/>
    <mergeCell ref="O3:O4"/>
    <mergeCell ref="U3:U4"/>
    <mergeCell ref="U62:U63"/>
    <mergeCell ref="U121:U122"/>
    <mergeCell ref="U180:U181"/>
    <mergeCell ref="E3:E4"/>
    <mergeCell ref="Q3:Q4"/>
    <mergeCell ref="F3:F4"/>
    <mergeCell ref="G3:G4"/>
    <mergeCell ref="H3:H4"/>
    <mergeCell ref="I3:I4"/>
    <mergeCell ref="J3:J4"/>
    <mergeCell ref="K3:K4"/>
    <mergeCell ref="M62:M63"/>
    <mergeCell ref="R3:R4"/>
    <mergeCell ref="S3:S4"/>
    <mergeCell ref="T3:T4"/>
    <mergeCell ref="F180:F181"/>
    <mergeCell ref="G180:G181"/>
    <mergeCell ref="H180:H181"/>
    <mergeCell ref="I62:I63"/>
    <mergeCell ref="K62:K63"/>
    <mergeCell ref="A180:A181"/>
    <mergeCell ref="B180:B181"/>
    <mergeCell ref="C180:C181"/>
    <mergeCell ref="D180:D181"/>
    <mergeCell ref="E180:E181"/>
    <mergeCell ref="J121:J122"/>
    <mergeCell ref="K121:K122"/>
    <mergeCell ref="L121:L122"/>
    <mergeCell ref="K180:K181"/>
    <mergeCell ref="L180:L181"/>
    <mergeCell ref="I180:I181"/>
    <mergeCell ref="J180:J181"/>
    <mergeCell ref="B121:B122"/>
    <mergeCell ref="C121:C122"/>
    <mergeCell ref="D121:D122"/>
    <mergeCell ref="E121:E122"/>
    <mergeCell ref="F121:F122"/>
    <mergeCell ref="G121:G122"/>
    <mergeCell ref="H121:H122"/>
    <mergeCell ref="I121:I122"/>
    <mergeCell ref="M180:M181"/>
    <mergeCell ref="N180:N181"/>
    <mergeCell ref="O180:O181"/>
    <mergeCell ref="P180:P181"/>
    <mergeCell ref="Q180:Q181"/>
    <mergeCell ref="S121:S122"/>
    <mergeCell ref="V3:V4"/>
    <mergeCell ref="V180:V181"/>
    <mergeCell ref="V121:V122"/>
    <mergeCell ref="V62:V63"/>
    <mergeCell ref="N62:N63"/>
    <mergeCell ref="T180:T181"/>
    <mergeCell ref="T62:T63"/>
    <mergeCell ref="O62:O63"/>
    <mergeCell ref="P62:P63"/>
    <mergeCell ref="Q62:Q63"/>
    <mergeCell ref="R62:R63"/>
    <mergeCell ref="S62:S63"/>
    <mergeCell ref="R121:R122"/>
    <mergeCell ref="M121:M122"/>
    <mergeCell ref="R180:R181"/>
    <mergeCell ref="S180:S181"/>
    <mergeCell ref="T121:T122"/>
    <mergeCell ref="P3:P4"/>
    <mergeCell ref="AA4:AC4"/>
    <mergeCell ref="P121:P122"/>
    <mergeCell ref="Q121:Q122"/>
    <mergeCell ref="Z3:Z4"/>
    <mergeCell ref="Z62:Z63"/>
    <mergeCell ref="X180:X181"/>
    <mergeCell ref="W121:W122"/>
    <mergeCell ref="W62:W63"/>
    <mergeCell ref="W180:W181"/>
    <mergeCell ref="X62:X63"/>
    <mergeCell ref="X3:X4"/>
    <mergeCell ref="Y62:Y63"/>
    <mergeCell ref="Y180:Y181"/>
    <mergeCell ref="Y3:Y4"/>
    <mergeCell ref="X121:X122"/>
    <mergeCell ref="Y121:Y122"/>
    <mergeCell ref="W3:W4"/>
    <mergeCell ref="Z180:Z181"/>
  </mergeCells>
  <phoneticPr fontId="39" type="noConversion"/>
  <pageMargins left="0.7" right="0.7" top="0.75" bottom="0.75" header="0.3" footer="0.3"/>
  <pageSetup orientation="portrait"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00000"/>
  </sheetPr>
  <dimension ref="A1:O233"/>
  <sheetViews>
    <sheetView topLeftCell="E1" workbookViewId="0">
      <selection activeCell="H121" sqref="H121:H122"/>
    </sheetView>
  </sheetViews>
  <sheetFormatPr defaultColWidth="9.42578125" defaultRowHeight="12.95"/>
  <cols>
    <col min="1" max="1" width="17" style="49" customWidth="1"/>
    <col min="2" max="3" width="10.42578125" style="49" bestFit="1" customWidth="1"/>
    <col min="4" max="4" width="11" style="49" bestFit="1" customWidth="1"/>
    <col min="5" max="5" width="10.42578125" style="49" bestFit="1" customWidth="1"/>
    <col min="6" max="6" width="14.42578125" style="49" bestFit="1" customWidth="1"/>
    <col min="7" max="7" width="11.28515625" style="49" bestFit="1" customWidth="1"/>
    <col min="8" max="8" width="10.7109375" style="49" bestFit="1" customWidth="1"/>
    <col min="9" max="9" width="11" style="49" bestFit="1" customWidth="1"/>
    <col min="10"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54"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0</v>
      </c>
      <c r="C5" s="55">
        <f t="shared" si="0"/>
        <v>0</v>
      </c>
      <c r="D5" s="55">
        <f t="shared" si="0"/>
        <v>0</v>
      </c>
      <c r="E5" s="55">
        <f t="shared" si="0"/>
        <v>0</v>
      </c>
      <c r="F5" s="55">
        <f t="shared" si="0"/>
        <v>0</v>
      </c>
      <c r="G5" s="55">
        <f t="shared" si="0"/>
        <v>0</v>
      </c>
      <c r="H5" s="55">
        <f t="shared" ref="H5" si="1">H64+H123</f>
        <v>0</v>
      </c>
    </row>
    <row r="6" spans="1:8">
      <c r="A6" s="51" t="s">
        <v>84</v>
      </c>
      <c r="B6" s="55">
        <f t="shared" ref="B6:E56" si="2">B65+B124</f>
        <v>0</v>
      </c>
      <c r="C6" s="55">
        <f t="shared" si="2"/>
        <v>0</v>
      </c>
      <c r="D6" s="55">
        <f t="shared" si="2"/>
        <v>0</v>
      </c>
      <c r="E6" s="55">
        <f t="shared" si="2"/>
        <v>0</v>
      </c>
      <c r="F6" s="55">
        <f t="shared" ref="F6:G6" si="3">F65+F124</f>
        <v>0</v>
      </c>
      <c r="G6" s="55">
        <f t="shared" si="3"/>
        <v>0</v>
      </c>
      <c r="H6" s="55">
        <f t="shared" ref="H6" si="4">H65+H124</f>
        <v>0</v>
      </c>
    </row>
    <row r="7" spans="1:8">
      <c r="A7" s="51" t="s">
        <v>86</v>
      </c>
      <c r="B7" s="55">
        <f t="shared" si="2"/>
        <v>0</v>
      </c>
      <c r="C7" s="55">
        <f t="shared" si="2"/>
        <v>0</v>
      </c>
      <c r="D7" s="55">
        <f t="shared" si="2"/>
        <v>0</v>
      </c>
      <c r="E7" s="55">
        <f t="shared" si="2"/>
        <v>0</v>
      </c>
      <c r="F7" s="55">
        <f t="shared" ref="F7:G7" si="5">F66+F125</f>
        <v>0</v>
      </c>
      <c r="G7" s="55">
        <f t="shared" si="5"/>
        <v>0</v>
      </c>
      <c r="H7" s="55">
        <f t="shared" ref="H7" si="6">H66+H125</f>
        <v>0</v>
      </c>
    </row>
    <row r="8" spans="1:8">
      <c r="A8" s="51" t="s">
        <v>88</v>
      </c>
      <c r="B8" s="55">
        <f t="shared" si="2"/>
        <v>369424</v>
      </c>
      <c r="C8" s="55">
        <f t="shared" si="2"/>
        <v>292378</v>
      </c>
      <c r="D8" s="55">
        <f t="shared" si="2"/>
        <v>0</v>
      </c>
      <c r="E8" s="55">
        <f t="shared" si="2"/>
        <v>0</v>
      </c>
      <c r="F8" s="55">
        <f t="shared" ref="F8:G8" si="7">F67+F126</f>
        <v>0</v>
      </c>
      <c r="G8" s="55">
        <f t="shared" si="7"/>
        <v>0</v>
      </c>
      <c r="H8" s="55">
        <f t="shared" ref="H8" si="8">H67+H126</f>
        <v>9772</v>
      </c>
    </row>
    <row r="9" spans="1:8">
      <c r="A9" s="51" t="s">
        <v>74</v>
      </c>
      <c r="B9" s="55">
        <f t="shared" si="2"/>
        <v>7450</v>
      </c>
      <c r="C9" s="55">
        <f t="shared" si="2"/>
        <v>9944</v>
      </c>
      <c r="D9" s="55">
        <f t="shared" si="2"/>
        <v>0</v>
      </c>
      <c r="E9" s="55">
        <f t="shared" si="2"/>
        <v>50</v>
      </c>
      <c r="F9" s="55">
        <f t="shared" ref="F9:G9" si="9">F68+F127</f>
        <v>0</v>
      </c>
      <c r="G9" s="55">
        <f t="shared" si="9"/>
        <v>4400</v>
      </c>
      <c r="H9" s="55">
        <f t="shared" ref="H9" si="10">H68+H127</f>
        <v>0</v>
      </c>
    </row>
    <row r="10" spans="1:8">
      <c r="A10" s="51" t="s">
        <v>91</v>
      </c>
      <c r="B10" s="55">
        <f t="shared" si="2"/>
        <v>17797</v>
      </c>
      <c r="C10" s="55">
        <f t="shared" si="2"/>
        <v>1520</v>
      </c>
      <c r="D10" s="55">
        <f t="shared" si="2"/>
        <v>795</v>
      </c>
      <c r="E10" s="55">
        <f t="shared" si="2"/>
        <v>2941</v>
      </c>
      <c r="F10" s="55">
        <f t="shared" ref="F10:G10" si="11">F69+F128</f>
        <v>31943</v>
      </c>
      <c r="G10" s="55">
        <f t="shared" si="11"/>
        <v>38392</v>
      </c>
      <c r="H10" s="55">
        <f t="shared" ref="H10" si="12">H69+H128</f>
        <v>71761</v>
      </c>
    </row>
    <row r="11" spans="1:8">
      <c r="A11" s="51" t="s">
        <v>93</v>
      </c>
      <c r="B11" s="55">
        <f t="shared" si="2"/>
        <v>0</v>
      </c>
      <c r="C11" s="55">
        <f t="shared" si="2"/>
        <v>0</v>
      </c>
      <c r="D11" s="55">
        <f t="shared" si="2"/>
        <v>0</v>
      </c>
      <c r="E11" s="55">
        <f t="shared" si="2"/>
        <v>0</v>
      </c>
      <c r="F11" s="55">
        <f t="shared" ref="F11:G11" si="13">F70+F129</f>
        <v>0</v>
      </c>
      <c r="G11" s="55">
        <f t="shared" si="13"/>
        <v>0</v>
      </c>
      <c r="H11" s="55">
        <f t="shared" ref="H11" si="14">H70+H129</f>
        <v>0</v>
      </c>
    </row>
    <row r="12" spans="1:8">
      <c r="A12" s="51" t="s">
        <v>95</v>
      </c>
      <c r="B12" s="55">
        <f t="shared" si="2"/>
        <v>0</v>
      </c>
      <c r="C12" s="55">
        <f t="shared" si="2"/>
        <v>0</v>
      </c>
      <c r="D12" s="55">
        <f t="shared" si="2"/>
        <v>0</v>
      </c>
      <c r="E12" s="55">
        <f t="shared" si="2"/>
        <v>0</v>
      </c>
      <c r="F12" s="55">
        <f t="shared" ref="F12:G12" si="15">F71+F130</f>
        <v>0</v>
      </c>
      <c r="G12" s="55">
        <f t="shared" si="15"/>
        <v>0</v>
      </c>
      <c r="H12" s="55">
        <f t="shared" ref="H12" si="16">H71+H130</f>
        <v>0</v>
      </c>
    </row>
    <row r="13" spans="1:8">
      <c r="A13" s="51" t="s">
        <v>97</v>
      </c>
      <c r="B13" s="55">
        <f t="shared" si="2"/>
        <v>0</v>
      </c>
      <c r="C13" s="55">
        <f t="shared" si="2"/>
        <v>0</v>
      </c>
      <c r="D13" s="55">
        <f t="shared" si="2"/>
        <v>0</v>
      </c>
      <c r="E13" s="55">
        <f t="shared" si="2"/>
        <v>0</v>
      </c>
      <c r="F13" s="55">
        <f t="shared" ref="F13:G13" si="17">F72+F131</f>
        <v>0</v>
      </c>
      <c r="G13" s="55">
        <f t="shared" si="17"/>
        <v>0</v>
      </c>
      <c r="H13" s="55">
        <f t="shared" ref="H13" si="18">H72+H131</f>
        <v>0</v>
      </c>
    </row>
    <row r="14" spans="1:8">
      <c r="A14" s="51" t="s">
        <v>99</v>
      </c>
      <c r="B14" s="55">
        <f t="shared" si="2"/>
        <v>0</v>
      </c>
      <c r="C14" s="55">
        <f t="shared" si="2"/>
        <v>0</v>
      </c>
      <c r="D14" s="55">
        <f t="shared" si="2"/>
        <v>0</v>
      </c>
      <c r="E14" s="55">
        <f t="shared" si="2"/>
        <v>0</v>
      </c>
      <c r="F14" s="55">
        <f t="shared" ref="F14:G14" si="19">F73+F132</f>
        <v>0</v>
      </c>
      <c r="G14" s="55">
        <f t="shared" si="19"/>
        <v>0</v>
      </c>
      <c r="H14" s="55">
        <f t="shared" ref="H14" si="20">H73+H132</f>
        <v>0</v>
      </c>
    </row>
    <row r="15" spans="1:8">
      <c r="A15" s="51" t="s">
        <v>101</v>
      </c>
      <c r="B15" s="55">
        <f t="shared" si="2"/>
        <v>0</v>
      </c>
      <c r="C15" s="55">
        <f t="shared" si="2"/>
        <v>0</v>
      </c>
      <c r="D15" s="55">
        <f t="shared" si="2"/>
        <v>0</v>
      </c>
      <c r="E15" s="55">
        <f t="shared" si="2"/>
        <v>0</v>
      </c>
      <c r="F15" s="55">
        <f t="shared" ref="F15:G15" si="21">F74+F133</f>
        <v>0</v>
      </c>
      <c r="G15" s="55">
        <f t="shared" si="21"/>
        <v>0</v>
      </c>
      <c r="H15" s="55">
        <f t="shared" ref="H15" si="22">H74+H133</f>
        <v>0</v>
      </c>
    </row>
    <row r="16" spans="1:8">
      <c r="A16" s="51" t="s">
        <v>102</v>
      </c>
      <c r="B16" s="55">
        <f t="shared" si="2"/>
        <v>0</v>
      </c>
      <c r="C16" s="55">
        <f t="shared" si="2"/>
        <v>0</v>
      </c>
      <c r="D16" s="55">
        <f t="shared" si="2"/>
        <v>183286</v>
      </c>
      <c r="E16" s="55">
        <f t="shared" si="2"/>
        <v>96491</v>
      </c>
      <c r="F16" s="55">
        <f t="shared" ref="F16:G16" si="23">F75+F134</f>
        <v>256333</v>
      </c>
      <c r="G16" s="55">
        <f t="shared" si="23"/>
        <v>359425</v>
      </c>
      <c r="H16" s="55">
        <f t="shared" ref="H16" si="24">H75+H134</f>
        <v>435827</v>
      </c>
    </row>
    <row r="17" spans="1:8">
      <c r="A17" s="51" t="s">
        <v>103</v>
      </c>
      <c r="B17" s="55">
        <f t="shared" si="2"/>
        <v>0</v>
      </c>
      <c r="C17" s="55">
        <f t="shared" si="2"/>
        <v>0</v>
      </c>
      <c r="D17" s="55">
        <f t="shared" si="2"/>
        <v>0</v>
      </c>
      <c r="E17" s="55">
        <f t="shared" si="2"/>
        <v>0</v>
      </c>
      <c r="F17" s="55">
        <f t="shared" ref="F17:G17" si="25">F76+F135</f>
        <v>0</v>
      </c>
      <c r="G17" s="55">
        <f t="shared" si="25"/>
        <v>0</v>
      </c>
      <c r="H17" s="55">
        <f t="shared" ref="H17" si="26">H76+H135</f>
        <v>0</v>
      </c>
    </row>
    <row r="18" spans="1:8">
      <c r="A18" s="51" t="s">
        <v>104</v>
      </c>
      <c r="B18" s="55">
        <f t="shared" si="2"/>
        <v>377984</v>
      </c>
      <c r="C18" s="55">
        <f t="shared" si="2"/>
        <v>377984</v>
      </c>
      <c r="D18" s="55">
        <f t="shared" si="2"/>
        <v>377984</v>
      </c>
      <c r="E18" s="55">
        <f t="shared" si="2"/>
        <v>377984</v>
      </c>
      <c r="F18" s="55">
        <f t="shared" ref="F18:G18" si="27">F77+F136</f>
        <v>453581</v>
      </c>
      <c r="G18" s="55">
        <f t="shared" si="27"/>
        <v>450600</v>
      </c>
      <c r="H18" s="55">
        <f t="shared" ref="H18" si="28">H77+H136</f>
        <v>460000</v>
      </c>
    </row>
    <row r="19" spans="1:8">
      <c r="A19" s="51" t="s">
        <v>105</v>
      </c>
      <c r="B19" s="55">
        <f t="shared" si="2"/>
        <v>0</v>
      </c>
      <c r="C19" s="55">
        <f t="shared" si="2"/>
        <v>0</v>
      </c>
      <c r="D19" s="55">
        <f t="shared" si="2"/>
        <v>0</v>
      </c>
      <c r="E19" s="55">
        <f t="shared" si="2"/>
        <v>0</v>
      </c>
      <c r="F19" s="55">
        <f t="shared" ref="F19:G19" si="29">F78+F137</f>
        <v>0</v>
      </c>
      <c r="G19" s="55">
        <f t="shared" si="29"/>
        <v>0</v>
      </c>
      <c r="H19" s="55">
        <f t="shared" ref="H19" si="30">H78+H137</f>
        <v>0</v>
      </c>
    </row>
    <row r="20" spans="1:8">
      <c r="A20" s="51" t="s">
        <v>107</v>
      </c>
      <c r="B20" s="55">
        <f t="shared" si="2"/>
        <v>0</v>
      </c>
      <c r="C20" s="55">
        <f t="shared" si="2"/>
        <v>0</v>
      </c>
      <c r="D20" s="55">
        <f t="shared" si="2"/>
        <v>0</v>
      </c>
      <c r="E20" s="55">
        <f t="shared" si="2"/>
        <v>0</v>
      </c>
      <c r="F20" s="55">
        <f t="shared" ref="F20:G20" si="31">F79+F138</f>
        <v>0</v>
      </c>
      <c r="G20" s="55">
        <f t="shared" si="31"/>
        <v>0</v>
      </c>
      <c r="H20" s="55">
        <f t="shared" ref="H20" si="32">H79+H138</f>
        <v>0</v>
      </c>
    </row>
    <row r="21" spans="1:8">
      <c r="A21" s="51" t="s">
        <v>76</v>
      </c>
      <c r="B21" s="55">
        <f t="shared" si="2"/>
        <v>0</v>
      </c>
      <c r="C21" s="55">
        <f t="shared" si="2"/>
        <v>0</v>
      </c>
      <c r="D21" s="55">
        <f t="shared" si="2"/>
        <v>0</v>
      </c>
      <c r="E21" s="55">
        <f t="shared" si="2"/>
        <v>0</v>
      </c>
      <c r="F21" s="55">
        <f t="shared" ref="F21:G21" si="33">F80+F139</f>
        <v>0</v>
      </c>
      <c r="G21" s="55">
        <f t="shared" si="33"/>
        <v>0</v>
      </c>
      <c r="H21" s="55">
        <f t="shared" ref="H21" si="34">H80+H139</f>
        <v>0</v>
      </c>
    </row>
    <row r="22" spans="1:8">
      <c r="A22" s="51" t="s">
        <v>110</v>
      </c>
      <c r="B22" s="55">
        <f t="shared" si="2"/>
        <v>0</v>
      </c>
      <c r="C22" s="55">
        <f t="shared" si="2"/>
        <v>0</v>
      </c>
      <c r="D22" s="55">
        <f t="shared" si="2"/>
        <v>0</v>
      </c>
      <c r="E22" s="55">
        <f t="shared" si="2"/>
        <v>0</v>
      </c>
      <c r="F22" s="55">
        <f t="shared" ref="F22:G22" si="35">F81+F140</f>
        <v>0</v>
      </c>
      <c r="G22" s="55">
        <f t="shared" si="35"/>
        <v>0</v>
      </c>
      <c r="H22" s="55">
        <f t="shared" ref="H22" si="36">H81+H140</f>
        <v>0</v>
      </c>
    </row>
    <row r="23" spans="1:8">
      <c r="A23" s="51" t="s">
        <v>111</v>
      </c>
      <c r="B23" s="55">
        <f t="shared" si="2"/>
        <v>0</v>
      </c>
      <c r="C23" s="55">
        <f t="shared" si="2"/>
        <v>0</v>
      </c>
      <c r="D23" s="55">
        <f t="shared" si="2"/>
        <v>0</v>
      </c>
      <c r="E23" s="55">
        <f t="shared" si="2"/>
        <v>0</v>
      </c>
      <c r="F23" s="55">
        <f t="shared" ref="F23:G23" si="37">F82+F141</f>
        <v>0</v>
      </c>
      <c r="G23" s="55">
        <f t="shared" si="37"/>
        <v>0</v>
      </c>
      <c r="H23" s="55">
        <f t="shared" ref="H23" si="38">H82+H141</f>
        <v>0</v>
      </c>
    </row>
    <row r="24" spans="1:8">
      <c r="A24" s="51" t="s">
        <v>113</v>
      </c>
      <c r="B24" s="55">
        <f t="shared" si="2"/>
        <v>0</v>
      </c>
      <c r="C24" s="55">
        <f t="shared" si="2"/>
        <v>0</v>
      </c>
      <c r="D24" s="55">
        <f t="shared" si="2"/>
        <v>25976</v>
      </c>
      <c r="E24" s="55">
        <f t="shared" si="2"/>
        <v>194183</v>
      </c>
      <c r="F24" s="55">
        <f t="shared" ref="F24:G24" si="39">F83+F142</f>
        <v>287670</v>
      </c>
      <c r="G24" s="55">
        <f t="shared" si="39"/>
        <v>288729</v>
      </c>
      <c r="H24" s="55">
        <f t="shared" ref="H24" si="40">H83+H142</f>
        <v>118900</v>
      </c>
    </row>
    <row r="25" spans="1:8">
      <c r="A25" s="51" t="s">
        <v>78</v>
      </c>
      <c r="B25" s="55">
        <f t="shared" si="2"/>
        <v>0</v>
      </c>
      <c r="C25" s="55">
        <f t="shared" si="2"/>
        <v>0</v>
      </c>
      <c r="D25" s="55">
        <f t="shared" si="2"/>
        <v>0</v>
      </c>
      <c r="E25" s="55">
        <f t="shared" si="2"/>
        <v>0</v>
      </c>
      <c r="F25" s="55">
        <f t="shared" ref="F25:G25" si="41">F84+F143</f>
        <v>0</v>
      </c>
      <c r="G25" s="55">
        <f t="shared" si="41"/>
        <v>0</v>
      </c>
      <c r="H25" s="55">
        <f t="shared" ref="H25" si="42">H84+H143</f>
        <v>0</v>
      </c>
    </row>
    <row r="26" spans="1:8">
      <c r="A26" s="51" t="s">
        <v>116</v>
      </c>
      <c r="B26" s="55">
        <f t="shared" si="2"/>
        <v>0</v>
      </c>
      <c r="C26" s="55">
        <f t="shared" si="2"/>
        <v>0</v>
      </c>
      <c r="D26" s="55">
        <f t="shared" si="2"/>
        <v>0</v>
      </c>
      <c r="E26" s="55">
        <f t="shared" si="2"/>
        <v>0</v>
      </c>
      <c r="F26" s="55">
        <f t="shared" ref="F26:G26" si="43">F85+F144</f>
        <v>0</v>
      </c>
      <c r="G26" s="55">
        <f t="shared" si="43"/>
        <v>0</v>
      </c>
      <c r="H26" s="55">
        <f t="shared" ref="H26" si="44">H85+H144</f>
        <v>0</v>
      </c>
    </row>
    <row r="27" spans="1:8">
      <c r="A27" s="51" t="s">
        <v>117</v>
      </c>
      <c r="B27" s="55">
        <f t="shared" si="2"/>
        <v>0</v>
      </c>
      <c r="C27" s="55">
        <f t="shared" si="2"/>
        <v>0</v>
      </c>
      <c r="D27" s="55">
        <f t="shared" si="2"/>
        <v>0</v>
      </c>
      <c r="E27" s="55">
        <f t="shared" si="2"/>
        <v>0</v>
      </c>
      <c r="F27" s="55">
        <f t="shared" ref="F27:G27" si="45">F86+F145</f>
        <v>0</v>
      </c>
      <c r="G27" s="55">
        <f t="shared" si="45"/>
        <v>0</v>
      </c>
      <c r="H27" s="55">
        <f t="shared" ref="H27" si="46">H86+H145</f>
        <v>0</v>
      </c>
    </row>
    <row r="28" spans="1:8">
      <c r="A28" s="51" t="s">
        <v>77</v>
      </c>
      <c r="B28" s="55">
        <f t="shared" si="2"/>
        <v>0</v>
      </c>
      <c r="C28" s="55">
        <f t="shared" si="2"/>
        <v>0</v>
      </c>
      <c r="D28" s="55">
        <f t="shared" si="2"/>
        <v>0</v>
      </c>
      <c r="E28" s="55">
        <f t="shared" si="2"/>
        <v>0</v>
      </c>
      <c r="F28" s="55">
        <f t="shared" ref="F28:G28" si="47">F87+F146</f>
        <v>0</v>
      </c>
      <c r="G28" s="55">
        <f t="shared" si="47"/>
        <v>0</v>
      </c>
      <c r="H28" s="55">
        <f t="shared" ref="H28" si="48">H87+H146</f>
        <v>0</v>
      </c>
    </row>
    <row r="29" spans="1:8">
      <c r="A29" s="51" t="s">
        <v>120</v>
      </c>
      <c r="B29" s="55">
        <f t="shared" si="2"/>
        <v>0</v>
      </c>
      <c r="C29" s="55">
        <f t="shared" si="2"/>
        <v>0</v>
      </c>
      <c r="D29" s="55">
        <f t="shared" si="2"/>
        <v>0</v>
      </c>
      <c r="E29" s="55">
        <f t="shared" si="2"/>
        <v>0</v>
      </c>
      <c r="F29" s="55">
        <f t="shared" ref="F29:G29" si="49">F88+F147</f>
        <v>0</v>
      </c>
      <c r="G29" s="55">
        <f t="shared" si="49"/>
        <v>0</v>
      </c>
      <c r="H29" s="55">
        <f t="shared" ref="H29" si="50">H88+H147</f>
        <v>0</v>
      </c>
    </row>
    <row r="30" spans="1:8">
      <c r="A30" s="51" t="s">
        <v>122</v>
      </c>
      <c r="B30" s="55">
        <f t="shared" si="2"/>
        <v>0</v>
      </c>
      <c r="C30" s="55">
        <f t="shared" si="2"/>
        <v>0</v>
      </c>
      <c r="D30" s="55">
        <f t="shared" si="2"/>
        <v>0</v>
      </c>
      <c r="E30" s="55">
        <f t="shared" si="2"/>
        <v>0</v>
      </c>
      <c r="F30" s="55">
        <f t="shared" ref="F30:G30" si="51">F89+F148</f>
        <v>0</v>
      </c>
      <c r="G30" s="55">
        <f t="shared" si="51"/>
        <v>0</v>
      </c>
      <c r="H30" s="55">
        <f t="shared" ref="H30" si="52">H89+H148</f>
        <v>0</v>
      </c>
    </row>
    <row r="31" spans="1:8">
      <c r="A31" s="51" t="s">
        <v>124</v>
      </c>
      <c r="B31" s="55">
        <f t="shared" si="2"/>
        <v>367805</v>
      </c>
      <c r="C31" s="55">
        <f t="shared" si="2"/>
        <v>417525</v>
      </c>
      <c r="D31" s="55">
        <f t="shared" si="2"/>
        <v>283145</v>
      </c>
      <c r="E31" s="55">
        <f t="shared" si="2"/>
        <v>344543</v>
      </c>
      <c r="F31" s="55">
        <f t="shared" ref="F31:G31" si="53">F90+F149</f>
        <v>127375</v>
      </c>
      <c r="G31" s="55">
        <f t="shared" si="53"/>
        <v>67347</v>
      </c>
      <c r="H31" s="55">
        <f t="shared" ref="H31" si="54">H90+H149</f>
        <v>63688</v>
      </c>
    </row>
    <row r="32" spans="1:8">
      <c r="A32" s="51" t="s">
        <v>126</v>
      </c>
      <c r="B32" s="55">
        <f t="shared" si="2"/>
        <v>0</v>
      </c>
      <c r="C32" s="55">
        <f t="shared" si="2"/>
        <v>0</v>
      </c>
      <c r="D32" s="55">
        <f t="shared" si="2"/>
        <v>0</v>
      </c>
      <c r="E32" s="55">
        <f t="shared" si="2"/>
        <v>0</v>
      </c>
      <c r="F32" s="55">
        <f t="shared" ref="F32:G32" si="55">F91+F150</f>
        <v>0</v>
      </c>
      <c r="G32" s="55">
        <f t="shared" si="55"/>
        <v>0</v>
      </c>
      <c r="H32" s="55">
        <f t="shared" ref="H32" si="56">H91+H150</f>
        <v>0</v>
      </c>
    </row>
    <row r="33" spans="1:8">
      <c r="A33" s="51" t="s">
        <v>127</v>
      </c>
      <c r="B33" s="55">
        <f t="shared" si="2"/>
        <v>0</v>
      </c>
      <c r="C33" s="55">
        <f t="shared" si="2"/>
        <v>0</v>
      </c>
      <c r="D33" s="55">
        <f t="shared" si="2"/>
        <v>0</v>
      </c>
      <c r="E33" s="55">
        <f t="shared" si="2"/>
        <v>0</v>
      </c>
      <c r="F33" s="55">
        <f t="shared" ref="F33:G33" si="57">F92+F151</f>
        <v>3753</v>
      </c>
      <c r="G33" s="55">
        <f t="shared" si="57"/>
        <v>5714</v>
      </c>
      <c r="H33" s="55">
        <f t="shared" ref="H33" si="58">H92+H151</f>
        <v>6762</v>
      </c>
    </row>
    <row r="34" spans="1:8">
      <c r="A34" s="51" t="s">
        <v>128</v>
      </c>
      <c r="B34" s="55">
        <f t="shared" si="2"/>
        <v>0</v>
      </c>
      <c r="C34" s="55">
        <f t="shared" si="2"/>
        <v>0</v>
      </c>
      <c r="D34" s="55">
        <f t="shared" si="2"/>
        <v>0</v>
      </c>
      <c r="E34" s="55">
        <f t="shared" si="2"/>
        <v>0</v>
      </c>
      <c r="F34" s="55">
        <f t="shared" ref="F34:G34" si="59">F93+F152</f>
        <v>0</v>
      </c>
      <c r="G34" s="55">
        <f t="shared" si="59"/>
        <v>0</v>
      </c>
      <c r="H34" s="55">
        <f t="shared" ref="H34" si="60">H93+H152</f>
        <v>0</v>
      </c>
    </row>
    <row r="35" spans="1:8">
      <c r="A35" s="51" t="s">
        <v>130</v>
      </c>
      <c r="B35" s="55">
        <f t="shared" si="2"/>
        <v>26495</v>
      </c>
      <c r="C35" s="55">
        <f t="shared" si="2"/>
        <v>15095</v>
      </c>
      <c r="D35" s="55">
        <f t="shared" si="2"/>
        <v>27479</v>
      </c>
      <c r="E35" s="55">
        <f t="shared" si="2"/>
        <v>19191</v>
      </c>
      <c r="F35" s="55">
        <f t="shared" ref="F35:G35" si="61">F94+F153</f>
        <v>19726</v>
      </c>
      <c r="G35" s="55">
        <f t="shared" si="61"/>
        <v>21241</v>
      </c>
      <c r="H35" s="55">
        <f t="shared" ref="H35" si="62">H94+H153</f>
        <v>10533</v>
      </c>
    </row>
    <row r="36" spans="1:8">
      <c r="A36" s="51" t="s">
        <v>131</v>
      </c>
      <c r="B36" s="55">
        <f t="shared" si="2"/>
        <v>0</v>
      </c>
      <c r="C36" s="55">
        <f t="shared" si="2"/>
        <v>0</v>
      </c>
      <c r="D36" s="55">
        <f t="shared" si="2"/>
        <v>0</v>
      </c>
      <c r="E36" s="55">
        <f t="shared" si="2"/>
        <v>0</v>
      </c>
      <c r="F36" s="55">
        <f t="shared" ref="F36:G36" si="63">F95+F154</f>
        <v>0</v>
      </c>
      <c r="G36" s="55">
        <f t="shared" si="63"/>
        <v>0</v>
      </c>
      <c r="H36" s="55">
        <f t="shared" ref="H36" si="64">H95+H154</f>
        <v>0</v>
      </c>
    </row>
    <row r="37" spans="1:8">
      <c r="A37" s="51" t="s">
        <v>132</v>
      </c>
      <c r="B37" s="55">
        <f t="shared" si="2"/>
        <v>60771</v>
      </c>
      <c r="C37" s="55">
        <f t="shared" si="2"/>
        <v>57658</v>
      </c>
      <c r="D37" s="55">
        <f t="shared" si="2"/>
        <v>38457</v>
      </c>
      <c r="E37" s="55">
        <f t="shared" si="2"/>
        <v>30916</v>
      </c>
      <c r="F37" s="55">
        <f t="shared" ref="F37:G37" si="65">F96+F155</f>
        <v>45352</v>
      </c>
      <c r="G37" s="55">
        <f t="shared" si="65"/>
        <v>24637</v>
      </c>
      <c r="H37" s="55">
        <f t="shared" ref="H37" si="66">H96+H155</f>
        <v>39935</v>
      </c>
    </row>
    <row r="38" spans="1:8">
      <c r="A38" s="51" t="s">
        <v>75</v>
      </c>
      <c r="B38" s="55">
        <f t="shared" si="2"/>
        <v>0</v>
      </c>
      <c r="C38" s="55">
        <f t="shared" si="2"/>
        <v>0</v>
      </c>
      <c r="D38" s="55">
        <f t="shared" si="2"/>
        <v>0</v>
      </c>
      <c r="E38" s="55">
        <f t="shared" si="2"/>
        <v>0</v>
      </c>
      <c r="F38" s="55">
        <f t="shared" ref="F38:G38" si="67">F97+F156</f>
        <v>0</v>
      </c>
      <c r="G38" s="55">
        <f t="shared" si="67"/>
        <v>0</v>
      </c>
      <c r="H38" s="55">
        <f t="shared" ref="H38" si="68">H97+H156</f>
        <v>0</v>
      </c>
    </row>
    <row r="39" spans="1:8">
      <c r="A39" s="51" t="s">
        <v>133</v>
      </c>
      <c r="B39" s="55">
        <f t="shared" si="2"/>
        <v>0</v>
      </c>
      <c r="C39" s="55">
        <f t="shared" si="2"/>
        <v>0</v>
      </c>
      <c r="D39" s="55">
        <f t="shared" si="2"/>
        <v>0</v>
      </c>
      <c r="E39" s="55">
        <f t="shared" si="2"/>
        <v>0</v>
      </c>
      <c r="F39" s="55">
        <f t="shared" ref="F39:G39" si="69">F98+F157</f>
        <v>0</v>
      </c>
      <c r="G39" s="55">
        <f t="shared" si="69"/>
        <v>0</v>
      </c>
      <c r="H39" s="55">
        <f t="shared" ref="H39" si="70">H98+H157</f>
        <v>0</v>
      </c>
    </row>
    <row r="40" spans="1:8">
      <c r="A40" s="51" t="s">
        <v>134</v>
      </c>
      <c r="B40" s="55">
        <f t="shared" si="2"/>
        <v>0</v>
      </c>
      <c r="C40" s="55">
        <f t="shared" si="2"/>
        <v>-19</v>
      </c>
      <c r="D40" s="55">
        <f t="shared" si="2"/>
        <v>0</v>
      </c>
      <c r="E40" s="55">
        <f t="shared" si="2"/>
        <v>0</v>
      </c>
      <c r="F40" s="55">
        <f t="shared" ref="F40:G40" si="71">F99+F158</f>
        <v>316</v>
      </c>
      <c r="G40" s="55">
        <f t="shared" si="71"/>
        <v>0</v>
      </c>
      <c r="H40" s="55">
        <f t="shared" ref="H40" si="72">H99+H158</f>
        <v>0</v>
      </c>
    </row>
    <row r="41" spans="1:8">
      <c r="A41" s="51" t="s">
        <v>136</v>
      </c>
      <c r="B41" s="55">
        <f t="shared" si="2"/>
        <v>0</v>
      </c>
      <c r="C41" s="55">
        <f t="shared" si="2"/>
        <v>0</v>
      </c>
      <c r="D41" s="55">
        <f t="shared" si="2"/>
        <v>0</v>
      </c>
      <c r="E41" s="55">
        <f t="shared" si="2"/>
        <v>0</v>
      </c>
      <c r="F41" s="55">
        <f t="shared" ref="F41:G41" si="73">F100+F159</f>
        <v>0</v>
      </c>
      <c r="G41" s="55">
        <f t="shared" si="73"/>
        <v>0</v>
      </c>
      <c r="H41" s="55">
        <f t="shared" ref="H41" si="74">H100+H159</f>
        <v>0</v>
      </c>
    </row>
    <row r="42" spans="1:8">
      <c r="A42" s="51" t="s">
        <v>145</v>
      </c>
      <c r="B42" s="55">
        <f t="shared" si="2"/>
        <v>0</v>
      </c>
      <c r="C42" s="55">
        <f t="shared" si="2"/>
        <v>0</v>
      </c>
      <c r="D42" s="55">
        <f t="shared" si="2"/>
        <v>0</v>
      </c>
      <c r="E42" s="55">
        <f t="shared" si="2"/>
        <v>0</v>
      </c>
      <c r="F42" s="55">
        <f t="shared" ref="F42:G42" si="75">F101+F160</f>
        <v>0</v>
      </c>
      <c r="G42" s="55">
        <f t="shared" si="75"/>
        <v>0</v>
      </c>
      <c r="H42" s="55">
        <f t="shared" ref="H42" si="76">H101+H160</f>
        <v>0</v>
      </c>
    </row>
    <row r="43" spans="1:8">
      <c r="A43" s="51" t="s">
        <v>138</v>
      </c>
      <c r="B43" s="55">
        <f t="shared" si="2"/>
        <v>0</v>
      </c>
      <c r="C43" s="55">
        <f t="shared" si="2"/>
        <v>0</v>
      </c>
      <c r="D43" s="55">
        <f t="shared" si="2"/>
        <v>0</v>
      </c>
      <c r="E43" s="55">
        <f t="shared" si="2"/>
        <v>0</v>
      </c>
      <c r="F43" s="55">
        <f t="shared" ref="F43:G43" si="77">F102+F161</f>
        <v>0</v>
      </c>
      <c r="G43" s="55">
        <f t="shared" si="77"/>
        <v>0</v>
      </c>
      <c r="H43" s="55">
        <f t="shared" ref="H43" si="78">H102+H161</f>
        <v>0</v>
      </c>
    </row>
    <row r="44" spans="1:8">
      <c r="A44" s="51" t="s">
        <v>140</v>
      </c>
      <c r="B44" s="55">
        <f t="shared" si="2"/>
        <v>0</v>
      </c>
      <c r="C44" s="55">
        <f t="shared" si="2"/>
        <v>0</v>
      </c>
      <c r="D44" s="55">
        <f t="shared" si="2"/>
        <v>0</v>
      </c>
      <c r="E44" s="55">
        <f t="shared" si="2"/>
        <v>0</v>
      </c>
      <c r="F44" s="55">
        <f t="shared" ref="F44:G44" si="79">F103+F162</f>
        <v>0</v>
      </c>
      <c r="G44" s="55">
        <f t="shared" si="79"/>
        <v>0</v>
      </c>
      <c r="H44" s="55">
        <f t="shared" ref="H44" si="80">H103+H162</f>
        <v>0</v>
      </c>
    </row>
    <row r="45" spans="1:8">
      <c r="A45" s="51" t="s">
        <v>142</v>
      </c>
      <c r="B45" s="55">
        <f t="shared" si="2"/>
        <v>0</v>
      </c>
      <c r="C45" s="55">
        <f t="shared" si="2"/>
        <v>0</v>
      </c>
      <c r="D45" s="55">
        <f t="shared" si="2"/>
        <v>0</v>
      </c>
      <c r="E45" s="55">
        <f t="shared" si="2"/>
        <v>0</v>
      </c>
      <c r="F45" s="55">
        <f t="shared" ref="F45:G45" si="81">F104+F163</f>
        <v>0</v>
      </c>
      <c r="G45" s="55">
        <f t="shared" si="81"/>
        <v>0</v>
      </c>
      <c r="H45" s="55">
        <f t="shared" ref="H45" si="82">H104+H163</f>
        <v>0</v>
      </c>
    </row>
    <row r="46" spans="1:8">
      <c r="A46" s="51" t="s">
        <v>144</v>
      </c>
      <c r="B46" s="55">
        <f t="shared" si="2"/>
        <v>0</v>
      </c>
      <c r="C46" s="55">
        <f t="shared" si="2"/>
        <v>0</v>
      </c>
      <c r="D46" s="55">
        <f t="shared" si="2"/>
        <v>0</v>
      </c>
      <c r="E46" s="55">
        <f t="shared" si="2"/>
        <v>0</v>
      </c>
      <c r="F46" s="55">
        <f t="shared" ref="F46:G46" si="83">F105+F164</f>
        <v>0</v>
      </c>
      <c r="G46" s="55">
        <f t="shared" si="83"/>
        <v>0</v>
      </c>
      <c r="H46" s="55">
        <f t="shared" ref="H46" si="84">H105+H164</f>
        <v>0</v>
      </c>
    </row>
    <row r="47" spans="1:8">
      <c r="A47" s="51" t="s">
        <v>146</v>
      </c>
      <c r="B47" s="55">
        <f t="shared" si="2"/>
        <v>0</v>
      </c>
      <c r="C47" s="55">
        <f t="shared" si="2"/>
        <v>0</v>
      </c>
      <c r="D47" s="55">
        <f t="shared" si="2"/>
        <v>0</v>
      </c>
      <c r="E47" s="55">
        <f t="shared" si="2"/>
        <v>0</v>
      </c>
      <c r="F47" s="55">
        <f t="shared" ref="F47:G47" si="85">F106+F165</f>
        <v>0</v>
      </c>
      <c r="G47" s="55">
        <f t="shared" si="85"/>
        <v>0</v>
      </c>
      <c r="H47" s="55">
        <f t="shared" ref="H47" si="86">H106+H165</f>
        <v>0</v>
      </c>
    </row>
    <row r="48" spans="1:8">
      <c r="A48" s="51" t="s">
        <v>148</v>
      </c>
      <c r="B48" s="55">
        <f t="shared" si="2"/>
        <v>0</v>
      </c>
      <c r="C48" s="55">
        <f t="shared" si="2"/>
        <v>0</v>
      </c>
      <c r="D48" s="55">
        <f t="shared" si="2"/>
        <v>0</v>
      </c>
      <c r="E48" s="55">
        <f t="shared" si="2"/>
        <v>0</v>
      </c>
      <c r="F48" s="55">
        <f t="shared" ref="F48:G48" si="87">F107+F166</f>
        <v>0</v>
      </c>
      <c r="G48" s="55">
        <f t="shared" si="87"/>
        <v>0</v>
      </c>
      <c r="H48" s="55">
        <f t="shared" ref="H48" si="88">H107+H166</f>
        <v>0</v>
      </c>
    </row>
    <row r="49" spans="1:15">
      <c r="A49" s="51" t="s">
        <v>150</v>
      </c>
      <c r="B49" s="55">
        <f t="shared" si="2"/>
        <v>339628</v>
      </c>
      <c r="C49" s="55">
        <f t="shared" si="2"/>
        <v>711628</v>
      </c>
      <c r="D49" s="55">
        <f t="shared" si="2"/>
        <v>1544188</v>
      </c>
      <c r="E49" s="55">
        <f t="shared" si="2"/>
        <v>1291155</v>
      </c>
      <c r="F49" s="55">
        <f t="shared" ref="F49:G49" si="89">F108+F167</f>
        <v>1230818</v>
      </c>
      <c r="G49" s="55">
        <f t="shared" si="89"/>
        <v>337965</v>
      </c>
      <c r="H49" s="55">
        <f t="shared" ref="H49" si="90">H108+H167</f>
        <v>1500316</v>
      </c>
    </row>
    <row r="50" spans="1:15">
      <c r="A50" s="51" t="s">
        <v>152</v>
      </c>
      <c r="B50" s="55">
        <f t="shared" si="2"/>
        <v>0</v>
      </c>
      <c r="C50" s="55">
        <f t="shared" si="2"/>
        <v>0</v>
      </c>
      <c r="D50" s="55">
        <f t="shared" si="2"/>
        <v>0</v>
      </c>
      <c r="E50" s="55">
        <f t="shared" si="2"/>
        <v>0</v>
      </c>
      <c r="F50" s="55">
        <f t="shared" ref="F50:G50" si="91">F109+F168</f>
        <v>0</v>
      </c>
      <c r="G50" s="55">
        <f t="shared" si="91"/>
        <v>0</v>
      </c>
      <c r="H50" s="55">
        <f t="shared" ref="H50" si="92">H109+H168</f>
        <v>0</v>
      </c>
    </row>
    <row r="51" spans="1:15">
      <c r="A51" s="51" t="s">
        <v>153</v>
      </c>
      <c r="B51" s="55">
        <f t="shared" si="2"/>
        <v>408</v>
      </c>
      <c r="C51" s="55">
        <f t="shared" si="2"/>
        <v>0</v>
      </c>
      <c r="D51" s="55">
        <f t="shared" si="2"/>
        <v>0</v>
      </c>
      <c r="E51" s="55">
        <f t="shared" si="2"/>
        <v>0</v>
      </c>
      <c r="F51" s="55">
        <f t="shared" ref="F51:G51" si="93">F110+F169</f>
        <v>0</v>
      </c>
      <c r="G51" s="55">
        <f t="shared" si="93"/>
        <v>9978</v>
      </c>
      <c r="H51" s="55">
        <f t="shared" ref="H51" si="94">H110+H169</f>
        <v>0</v>
      </c>
    </row>
    <row r="52" spans="1:15">
      <c r="A52" s="51" t="s">
        <v>154</v>
      </c>
      <c r="B52" s="55">
        <f t="shared" si="2"/>
        <v>0</v>
      </c>
      <c r="C52" s="55">
        <f t="shared" si="2"/>
        <v>0</v>
      </c>
      <c r="D52" s="55">
        <f t="shared" si="2"/>
        <v>0</v>
      </c>
      <c r="E52" s="55">
        <f t="shared" si="2"/>
        <v>0</v>
      </c>
      <c r="F52" s="55">
        <f t="shared" ref="F52:G52" si="95">F111+F170</f>
        <v>0</v>
      </c>
      <c r="G52" s="55">
        <f t="shared" si="95"/>
        <v>0</v>
      </c>
      <c r="H52" s="55">
        <f t="shared" ref="H52" si="96">H111+H170</f>
        <v>0</v>
      </c>
    </row>
    <row r="53" spans="1:15">
      <c r="A53" s="51" t="s">
        <v>155</v>
      </c>
      <c r="B53" s="55">
        <f t="shared" si="2"/>
        <v>0</v>
      </c>
      <c r="C53" s="55">
        <f t="shared" si="2"/>
        <v>0</v>
      </c>
      <c r="D53" s="55">
        <f t="shared" si="2"/>
        <v>0</v>
      </c>
      <c r="E53" s="55">
        <f t="shared" si="2"/>
        <v>0</v>
      </c>
      <c r="F53" s="55">
        <f t="shared" ref="F53:G53" si="97">F112+F171</f>
        <v>0</v>
      </c>
      <c r="G53" s="55">
        <f t="shared" si="97"/>
        <v>0</v>
      </c>
      <c r="H53" s="55">
        <f t="shared" ref="H53" si="98">H112+H171</f>
        <v>0</v>
      </c>
    </row>
    <row r="54" spans="1:15">
      <c r="A54" s="51" t="s">
        <v>157</v>
      </c>
      <c r="B54" s="55">
        <f t="shared" si="2"/>
        <v>0</v>
      </c>
      <c r="C54" s="55">
        <f t="shared" si="2"/>
        <v>0</v>
      </c>
      <c r="D54" s="55">
        <f t="shared" si="2"/>
        <v>0</v>
      </c>
      <c r="E54" s="55">
        <f t="shared" si="2"/>
        <v>0</v>
      </c>
      <c r="F54" s="55">
        <f t="shared" ref="F54:G54" si="99">F113+F172</f>
        <v>0</v>
      </c>
      <c r="G54" s="55">
        <f t="shared" si="99"/>
        <v>0</v>
      </c>
      <c r="H54" s="55">
        <f t="shared" ref="H54" si="100">H113+H172</f>
        <v>0</v>
      </c>
    </row>
    <row r="55" spans="1:15">
      <c r="A55" s="51" t="s">
        <v>158</v>
      </c>
      <c r="B55" s="55">
        <f t="shared" si="2"/>
        <v>0</v>
      </c>
      <c r="C55" s="55">
        <f t="shared" si="2"/>
        <v>0</v>
      </c>
      <c r="D55" s="55">
        <f t="shared" si="2"/>
        <v>0</v>
      </c>
      <c r="E55" s="55">
        <f t="shared" si="2"/>
        <v>0</v>
      </c>
      <c r="F55" s="55">
        <f t="shared" ref="F55:G55" si="101">F114+F173</f>
        <v>0</v>
      </c>
      <c r="G55" s="55">
        <f t="shared" si="101"/>
        <v>0</v>
      </c>
      <c r="H55" s="55">
        <f t="shared" ref="H55" si="102">H114+H173</f>
        <v>0</v>
      </c>
    </row>
    <row r="56" spans="1:15">
      <c r="A56" s="59" t="s">
        <v>159</v>
      </c>
      <c r="B56" s="55">
        <f t="shared" si="2"/>
        <v>1567762</v>
      </c>
      <c r="C56" s="55">
        <f t="shared" si="2"/>
        <v>1883713</v>
      </c>
      <c r="D56" s="55">
        <f t="shared" si="2"/>
        <v>2481310</v>
      </c>
      <c r="E56" s="55">
        <f t="shared" si="2"/>
        <v>2357454</v>
      </c>
      <c r="F56" s="55">
        <f t="shared" ref="F56:G56" si="103">F115+F174</f>
        <v>2456867</v>
      </c>
      <c r="G56" s="55">
        <f t="shared" si="103"/>
        <v>1608428</v>
      </c>
      <c r="H56" s="55">
        <f t="shared" ref="H56" si="104">H115+H174</f>
        <v>2717494</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49">
        <v>0</v>
      </c>
      <c r="E64" s="49">
        <v>0</v>
      </c>
      <c r="F64" s="49">
        <v>0</v>
      </c>
      <c r="G64" s="49">
        <v>0</v>
      </c>
      <c r="H64" s="49">
        <v>0</v>
      </c>
    </row>
    <row r="65" spans="1:8">
      <c r="A65" s="51" t="s">
        <v>84</v>
      </c>
      <c r="B65" s="49">
        <v>0</v>
      </c>
      <c r="C65" s="226">
        <v>0</v>
      </c>
      <c r="D65" s="49">
        <v>0</v>
      </c>
      <c r="E65" s="49">
        <v>0</v>
      </c>
      <c r="F65" s="49">
        <v>0</v>
      </c>
      <c r="G65" s="49">
        <v>0</v>
      </c>
      <c r="H65" s="49">
        <v>0</v>
      </c>
    </row>
    <row r="66" spans="1:8">
      <c r="A66" s="51" t="s">
        <v>86</v>
      </c>
      <c r="B66" s="49">
        <v>0</v>
      </c>
      <c r="C66" s="226">
        <v>0</v>
      </c>
      <c r="D66" s="49">
        <v>0</v>
      </c>
      <c r="E66" s="49">
        <v>0</v>
      </c>
      <c r="F66" s="49">
        <v>0</v>
      </c>
      <c r="G66" s="49">
        <v>0</v>
      </c>
      <c r="H66" s="49">
        <v>0</v>
      </c>
    </row>
    <row r="67" spans="1:8">
      <c r="A67" s="51" t="s">
        <v>88</v>
      </c>
      <c r="B67" s="49">
        <v>369424</v>
      </c>
      <c r="C67" s="226">
        <v>292378</v>
      </c>
      <c r="D67" s="49">
        <v>0</v>
      </c>
      <c r="E67" s="49">
        <v>0</v>
      </c>
      <c r="F67" s="49">
        <v>0</v>
      </c>
      <c r="G67" s="49">
        <v>0</v>
      </c>
      <c r="H67" s="49">
        <v>9772</v>
      </c>
    </row>
    <row r="68" spans="1:8">
      <c r="A68" s="51" t="s">
        <v>74</v>
      </c>
      <c r="B68" s="49">
        <v>0</v>
      </c>
      <c r="C68" s="226">
        <v>0</v>
      </c>
      <c r="D68" s="49">
        <v>0</v>
      </c>
      <c r="E68" s="49">
        <v>0</v>
      </c>
      <c r="F68" s="49">
        <v>0</v>
      </c>
      <c r="G68" s="49">
        <v>0</v>
      </c>
      <c r="H68" s="49">
        <v>0</v>
      </c>
    </row>
    <row r="69" spans="1:8">
      <c r="A69" s="51" t="s">
        <v>91</v>
      </c>
      <c r="B69" s="49">
        <v>6799</v>
      </c>
      <c r="C69" s="226">
        <v>1315</v>
      </c>
      <c r="D69" s="49">
        <v>675</v>
      </c>
      <c r="E69" s="49">
        <v>2912</v>
      </c>
      <c r="F69" s="49">
        <v>28851</v>
      </c>
      <c r="G69" s="49">
        <v>38392</v>
      </c>
      <c r="H69" s="49">
        <v>71761</v>
      </c>
    </row>
    <row r="70" spans="1:8">
      <c r="A70" s="51" t="s">
        <v>93</v>
      </c>
      <c r="B70" s="49">
        <v>0</v>
      </c>
      <c r="C70" s="226">
        <v>0</v>
      </c>
      <c r="D70" s="49">
        <v>0</v>
      </c>
      <c r="E70" s="49">
        <v>0</v>
      </c>
      <c r="F70" s="49">
        <v>0</v>
      </c>
      <c r="G70" s="49">
        <v>0</v>
      </c>
      <c r="H70" s="49">
        <v>0</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0</v>
      </c>
      <c r="C73" s="226">
        <v>0</v>
      </c>
      <c r="D73" s="49">
        <v>0</v>
      </c>
      <c r="E73" s="49">
        <v>0</v>
      </c>
      <c r="F73" s="49">
        <v>0</v>
      </c>
      <c r="G73" s="49">
        <v>0</v>
      </c>
      <c r="H73" s="49">
        <v>0</v>
      </c>
    </row>
    <row r="74" spans="1:8">
      <c r="A74" s="51" t="s">
        <v>101</v>
      </c>
      <c r="B74" s="49">
        <v>0</v>
      </c>
      <c r="C74" s="226">
        <v>0</v>
      </c>
      <c r="D74" s="49">
        <v>0</v>
      </c>
      <c r="E74" s="49">
        <v>0</v>
      </c>
      <c r="F74" s="49">
        <v>0</v>
      </c>
      <c r="G74" s="49">
        <v>0</v>
      </c>
      <c r="H74" s="49">
        <v>0</v>
      </c>
    </row>
    <row r="75" spans="1:8">
      <c r="A75" s="51" t="s">
        <v>102</v>
      </c>
      <c r="B75" s="49">
        <v>0</v>
      </c>
      <c r="C75" s="226">
        <v>0</v>
      </c>
      <c r="D75" s="49">
        <v>178797</v>
      </c>
      <c r="E75" s="49">
        <v>86219</v>
      </c>
      <c r="F75" s="49">
        <v>251505</v>
      </c>
      <c r="G75" s="49">
        <v>230524</v>
      </c>
      <c r="H75" s="49">
        <v>279437</v>
      </c>
    </row>
    <row r="76" spans="1:8">
      <c r="A76" s="51" t="s">
        <v>103</v>
      </c>
      <c r="B76" s="49">
        <v>0</v>
      </c>
      <c r="C76" s="226">
        <v>0</v>
      </c>
      <c r="D76" s="49">
        <v>0</v>
      </c>
      <c r="E76" s="49">
        <v>0</v>
      </c>
      <c r="F76" s="49">
        <v>0</v>
      </c>
      <c r="G76" s="49">
        <v>0</v>
      </c>
      <c r="H76" s="49">
        <v>0</v>
      </c>
    </row>
    <row r="77" spans="1:8">
      <c r="A77" s="51" t="s">
        <v>104</v>
      </c>
      <c r="B77" s="49">
        <v>377984</v>
      </c>
      <c r="C77" s="226">
        <v>377984</v>
      </c>
      <c r="D77" s="49">
        <v>377984</v>
      </c>
      <c r="E77" s="49">
        <v>377984</v>
      </c>
      <c r="F77" s="49">
        <v>453581</v>
      </c>
      <c r="G77" s="49">
        <v>450600</v>
      </c>
      <c r="H77" s="49">
        <v>460000</v>
      </c>
    </row>
    <row r="78" spans="1:8">
      <c r="A78" s="51" t="s">
        <v>105</v>
      </c>
      <c r="B78" s="49">
        <v>0</v>
      </c>
      <c r="C78" s="226">
        <v>0</v>
      </c>
      <c r="D78" s="49">
        <v>0</v>
      </c>
      <c r="E78" s="49">
        <v>0</v>
      </c>
      <c r="F78" s="49">
        <v>0</v>
      </c>
      <c r="G78" s="49">
        <v>0</v>
      </c>
      <c r="H78" s="49">
        <v>0</v>
      </c>
    </row>
    <row r="79" spans="1:8">
      <c r="A79" s="51" t="s">
        <v>107</v>
      </c>
      <c r="B79" s="49">
        <v>0</v>
      </c>
      <c r="C79" s="226">
        <v>0</v>
      </c>
      <c r="D79" s="49">
        <v>0</v>
      </c>
      <c r="E79" s="49">
        <v>0</v>
      </c>
      <c r="F79" s="49">
        <v>0</v>
      </c>
      <c r="G79" s="49">
        <v>0</v>
      </c>
      <c r="H79" s="49">
        <v>0</v>
      </c>
    </row>
    <row r="80" spans="1:8">
      <c r="A80" s="51" t="s">
        <v>76</v>
      </c>
      <c r="B80" s="49">
        <v>0</v>
      </c>
      <c r="C80" s="226">
        <v>0</v>
      </c>
      <c r="D80" s="49">
        <v>0</v>
      </c>
      <c r="E80" s="49">
        <v>0</v>
      </c>
      <c r="F80" s="49">
        <v>0</v>
      </c>
      <c r="G80" s="49">
        <v>0</v>
      </c>
      <c r="H80" s="49">
        <v>0</v>
      </c>
    </row>
    <row r="81" spans="1:8">
      <c r="A81" s="51" t="s">
        <v>110</v>
      </c>
      <c r="B81" s="49">
        <v>0</v>
      </c>
      <c r="C81" s="226">
        <v>0</v>
      </c>
      <c r="D81" s="49">
        <v>0</v>
      </c>
      <c r="E81" s="49">
        <v>0</v>
      </c>
      <c r="F81" s="49">
        <v>0</v>
      </c>
      <c r="G81" s="49">
        <v>0</v>
      </c>
      <c r="H81" s="49">
        <v>0</v>
      </c>
    </row>
    <row r="82" spans="1:8">
      <c r="A82" s="51" t="s">
        <v>111</v>
      </c>
      <c r="B82" s="49">
        <v>0</v>
      </c>
      <c r="C82" s="226">
        <v>0</v>
      </c>
      <c r="D82" s="49">
        <v>0</v>
      </c>
      <c r="E82" s="49">
        <v>0</v>
      </c>
      <c r="F82" s="49">
        <v>0</v>
      </c>
      <c r="G82" s="49">
        <v>0</v>
      </c>
      <c r="H82" s="49">
        <v>0</v>
      </c>
    </row>
    <row r="83" spans="1:8">
      <c r="A83" s="51" t="s">
        <v>113</v>
      </c>
      <c r="B83" s="49">
        <v>0</v>
      </c>
      <c r="C83" s="226">
        <v>0</v>
      </c>
      <c r="D83" s="49">
        <v>25976</v>
      </c>
      <c r="E83" s="49">
        <v>194183</v>
      </c>
      <c r="F83" s="49">
        <v>287670</v>
      </c>
      <c r="G83" s="49">
        <v>288729</v>
      </c>
      <c r="H83" s="49">
        <v>118900</v>
      </c>
    </row>
    <row r="84" spans="1:8">
      <c r="A84" s="51" t="s">
        <v>78</v>
      </c>
      <c r="B84" s="49">
        <v>0</v>
      </c>
      <c r="C84" s="226">
        <v>0</v>
      </c>
      <c r="D84" s="49">
        <v>0</v>
      </c>
      <c r="E84" s="49">
        <v>0</v>
      </c>
      <c r="F84" s="49">
        <v>0</v>
      </c>
      <c r="G84" s="49">
        <v>0</v>
      </c>
      <c r="H84" s="49">
        <v>0</v>
      </c>
    </row>
    <row r="85" spans="1:8">
      <c r="A85" s="51" t="s">
        <v>116</v>
      </c>
      <c r="B85" s="49">
        <v>0</v>
      </c>
      <c r="C85" s="226">
        <v>0</v>
      </c>
      <c r="D85" s="49">
        <v>0</v>
      </c>
      <c r="E85" s="49">
        <v>0</v>
      </c>
      <c r="F85" s="49">
        <v>0</v>
      </c>
      <c r="G85" s="49">
        <v>0</v>
      </c>
      <c r="H85" s="49">
        <v>0</v>
      </c>
    </row>
    <row r="86" spans="1:8">
      <c r="A86" s="51" t="s">
        <v>117</v>
      </c>
      <c r="B86" s="49">
        <v>0</v>
      </c>
      <c r="C86" s="226">
        <v>0</v>
      </c>
      <c r="D86" s="49">
        <v>0</v>
      </c>
      <c r="E86" s="49">
        <v>0</v>
      </c>
      <c r="F86" s="49">
        <v>0</v>
      </c>
      <c r="G86" s="49">
        <v>0</v>
      </c>
      <c r="H86" s="49">
        <v>0</v>
      </c>
    </row>
    <row r="87" spans="1:8">
      <c r="A87" s="51" t="s">
        <v>77</v>
      </c>
      <c r="B87" s="49">
        <v>0</v>
      </c>
      <c r="C87" s="226">
        <v>0</v>
      </c>
      <c r="D87" s="49">
        <v>0</v>
      </c>
      <c r="E87" s="49">
        <v>0</v>
      </c>
      <c r="F87" s="49">
        <v>0</v>
      </c>
      <c r="G87" s="49">
        <v>0</v>
      </c>
      <c r="H87" s="49">
        <v>0</v>
      </c>
    </row>
    <row r="88" spans="1:8">
      <c r="A88" s="51" t="s">
        <v>120</v>
      </c>
      <c r="B88" s="49">
        <v>0</v>
      </c>
      <c r="C88" s="226">
        <v>0</v>
      </c>
      <c r="D88" s="49">
        <v>0</v>
      </c>
      <c r="E88" s="49">
        <v>0</v>
      </c>
      <c r="F88" s="49">
        <v>0</v>
      </c>
      <c r="G88" s="49">
        <v>0</v>
      </c>
      <c r="H88" s="49">
        <v>0</v>
      </c>
    </row>
    <row r="89" spans="1:8">
      <c r="A89" s="51" t="s">
        <v>122</v>
      </c>
      <c r="B89" s="49">
        <v>0</v>
      </c>
      <c r="C89" s="226">
        <v>0</v>
      </c>
      <c r="D89" s="49">
        <v>0</v>
      </c>
      <c r="E89" s="49">
        <v>0</v>
      </c>
      <c r="F89" s="49">
        <v>0</v>
      </c>
      <c r="G89" s="49">
        <v>0</v>
      </c>
      <c r="H89" s="49">
        <v>0</v>
      </c>
    </row>
    <row r="90" spans="1:8">
      <c r="A90" s="51" t="s">
        <v>124</v>
      </c>
      <c r="B90" s="49">
        <v>367805</v>
      </c>
      <c r="C90" s="226">
        <v>417525</v>
      </c>
      <c r="D90" s="49">
        <v>249778</v>
      </c>
      <c r="E90" s="49">
        <v>132505</v>
      </c>
      <c r="F90" s="49">
        <v>11742</v>
      </c>
      <c r="G90" s="49">
        <v>10332</v>
      </c>
      <c r="H90" s="49">
        <v>14024</v>
      </c>
    </row>
    <row r="91" spans="1:8">
      <c r="A91" s="51" t="s">
        <v>126</v>
      </c>
      <c r="B91" s="49">
        <v>0</v>
      </c>
      <c r="C91" s="226">
        <v>0</v>
      </c>
      <c r="D91" s="49">
        <v>0</v>
      </c>
      <c r="E91" s="49">
        <v>0</v>
      </c>
      <c r="F91" s="49">
        <v>0</v>
      </c>
      <c r="G91" s="49">
        <v>0</v>
      </c>
      <c r="H91" s="49">
        <v>0</v>
      </c>
    </row>
    <row r="92" spans="1:8">
      <c r="A92" s="51" t="s">
        <v>127</v>
      </c>
      <c r="B92" s="49">
        <v>0</v>
      </c>
      <c r="C92" s="226">
        <v>0</v>
      </c>
      <c r="D92" s="49">
        <v>0</v>
      </c>
      <c r="E92" s="49">
        <v>0</v>
      </c>
      <c r="F92" s="49">
        <v>0</v>
      </c>
      <c r="G92" s="49">
        <v>0</v>
      </c>
      <c r="H92" s="49">
        <v>0</v>
      </c>
    </row>
    <row r="93" spans="1:8">
      <c r="A93" s="51" t="s">
        <v>128</v>
      </c>
      <c r="B93" s="49">
        <v>0</v>
      </c>
      <c r="C93" s="226">
        <v>0</v>
      </c>
      <c r="D93" s="49">
        <v>0</v>
      </c>
      <c r="E93" s="49">
        <v>0</v>
      </c>
      <c r="F93" s="49">
        <v>0</v>
      </c>
      <c r="G93" s="49">
        <v>0</v>
      </c>
      <c r="H93" s="49">
        <v>0</v>
      </c>
    </row>
    <row r="94" spans="1:8">
      <c r="A94" s="51" t="s">
        <v>130</v>
      </c>
      <c r="B94" s="49">
        <v>26495</v>
      </c>
      <c r="C94" s="226">
        <v>15095</v>
      </c>
      <c r="D94" s="49">
        <v>27479</v>
      </c>
      <c r="E94" s="49">
        <v>19191</v>
      </c>
      <c r="F94" s="49">
        <v>19726</v>
      </c>
      <c r="G94" s="49">
        <v>21241</v>
      </c>
      <c r="H94" s="49">
        <v>10533</v>
      </c>
    </row>
    <row r="95" spans="1:8">
      <c r="A95" s="51" t="s">
        <v>131</v>
      </c>
      <c r="B95" s="49">
        <v>0</v>
      </c>
      <c r="C95" s="226">
        <v>0</v>
      </c>
      <c r="D95" s="49">
        <v>0</v>
      </c>
      <c r="E95" s="49">
        <v>0</v>
      </c>
      <c r="F95" s="49">
        <v>0</v>
      </c>
      <c r="G95" s="49">
        <v>0</v>
      </c>
      <c r="H95" s="49">
        <v>0</v>
      </c>
    </row>
    <row r="96" spans="1:8">
      <c r="A96" s="51" t="s">
        <v>132</v>
      </c>
      <c r="B96" s="49">
        <v>55531</v>
      </c>
      <c r="C96" s="226">
        <v>45576</v>
      </c>
      <c r="D96" s="49">
        <v>38457</v>
      </c>
      <c r="E96" s="49">
        <v>29877</v>
      </c>
      <c r="F96" s="49">
        <v>44307</v>
      </c>
      <c r="G96" s="49">
        <v>24637</v>
      </c>
      <c r="H96" s="49">
        <v>38790</v>
      </c>
    </row>
    <row r="97" spans="1:8">
      <c r="A97" s="51" t="s">
        <v>75</v>
      </c>
      <c r="B97" s="49">
        <v>0</v>
      </c>
      <c r="C97" s="226">
        <v>0</v>
      </c>
      <c r="D97" s="49">
        <v>0</v>
      </c>
      <c r="E97" s="49">
        <v>0</v>
      </c>
      <c r="F97" s="49">
        <v>0</v>
      </c>
      <c r="G97" s="49">
        <v>0</v>
      </c>
      <c r="H97" s="49">
        <v>0</v>
      </c>
    </row>
    <row r="98" spans="1:8">
      <c r="A98" s="51" t="s">
        <v>133</v>
      </c>
      <c r="B98" s="49">
        <v>0</v>
      </c>
      <c r="C98" s="226">
        <v>0</v>
      </c>
      <c r="D98" s="49">
        <v>0</v>
      </c>
      <c r="E98" s="49">
        <v>0</v>
      </c>
      <c r="F98" s="49">
        <v>0</v>
      </c>
      <c r="G98" s="49">
        <v>0</v>
      </c>
      <c r="H98" s="49">
        <v>0</v>
      </c>
    </row>
    <row r="99" spans="1:8">
      <c r="A99" s="51" t="s">
        <v>134</v>
      </c>
      <c r="B99" s="49">
        <v>0</v>
      </c>
      <c r="C99" s="226">
        <v>-19</v>
      </c>
      <c r="D99" s="49">
        <v>0</v>
      </c>
      <c r="E99" s="49">
        <v>0</v>
      </c>
      <c r="F99" s="49">
        <v>316</v>
      </c>
      <c r="G99" s="49">
        <v>0</v>
      </c>
      <c r="H99" s="49">
        <v>0</v>
      </c>
    </row>
    <row r="100" spans="1:8">
      <c r="A100" s="51" t="s">
        <v>136</v>
      </c>
      <c r="B100" s="49">
        <v>0</v>
      </c>
      <c r="C100" s="226">
        <v>0</v>
      </c>
      <c r="D100" s="49">
        <v>0</v>
      </c>
      <c r="E100" s="49">
        <v>0</v>
      </c>
      <c r="F100" s="49">
        <v>0</v>
      </c>
      <c r="G100" s="49">
        <v>0</v>
      </c>
      <c r="H100" s="49">
        <v>0</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0</v>
      </c>
      <c r="C104" s="226">
        <v>0</v>
      </c>
      <c r="D104" s="49">
        <v>0</v>
      </c>
      <c r="E104" s="49">
        <v>0</v>
      </c>
      <c r="F104" s="49">
        <v>0</v>
      </c>
      <c r="G104" s="49">
        <v>0</v>
      </c>
      <c r="H104" s="49">
        <v>0</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0</v>
      </c>
    </row>
    <row r="107" spans="1:8">
      <c r="A107" s="51" t="s">
        <v>148</v>
      </c>
      <c r="B107" s="49">
        <v>0</v>
      </c>
      <c r="C107" s="226">
        <v>0</v>
      </c>
      <c r="D107" s="49">
        <v>0</v>
      </c>
      <c r="E107" s="49">
        <v>0</v>
      </c>
      <c r="F107" s="49">
        <v>0</v>
      </c>
      <c r="G107" s="49">
        <v>0</v>
      </c>
      <c r="H107" s="49">
        <v>0</v>
      </c>
    </row>
    <row r="108" spans="1:8">
      <c r="A108" s="51" t="s">
        <v>150</v>
      </c>
      <c r="B108" s="49">
        <v>339628</v>
      </c>
      <c r="C108" s="226">
        <v>581673</v>
      </c>
      <c r="D108" s="49">
        <v>1544188</v>
      </c>
      <c r="E108" s="49">
        <v>1291155</v>
      </c>
      <c r="F108" s="49">
        <v>1230818</v>
      </c>
      <c r="G108" s="49">
        <v>337965</v>
      </c>
      <c r="H108" s="49">
        <v>1500316</v>
      </c>
    </row>
    <row r="109" spans="1:8">
      <c r="A109" s="51" t="s">
        <v>152</v>
      </c>
      <c r="B109" s="49">
        <v>0</v>
      </c>
      <c r="C109" s="226">
        <v>0</v>
      </c>
      <c r="D109" s="49">
        <v>0</v>
      </c>
      <c r="E109" s="49">
        <v>0</v>
      </c>
      <c r="F109" s="49">
        <v>0</v>
      </c>
      <c r="G109" s="49">
        <v>0</v>
      </c>
      <c r="H109" s="49">
        <v>0</v>
      </c>
    </row>
    <row r="110" spans="1:8">
      <c r="A110" s="51" t="s">
        <v>153</v>
      </c>
      <c r="B110" s="49">
        <v>408</v>
      </c>
      <c r="C110" s="226">
        <v>0</v>
      </c>
      <c r="D110" s="49">
        <v>0</v>
      </c>
      <c r="E110" s="49">
        <v>0</v>
      </c>
      <c r="F110" s="49">
        <v>0</v>
      </c>
      <c r="G110" s="49">
        <v>9978</v>
      </c>
      <c r="H110" s="49">
        <v>0</v>
      </c>
    </row>
    <row r="111" spans="1:8">
      <c r="A111" s="51" t="s">
        <v>154</v>
      </c>
      <c r="B111" s="49">
        <v>0</v>
      </c>
      <c r="C111" s="226">
        <v>0</v>
      </c>
      <c r="D111" s="49">
        <v>0</v>
      </c>
      <c r="E111" s="49">
        <v>0</v>
      </c>
      <c r="F111" s="49">
        <v>0</v>
      </c>
      <c r="G111" s="49">
        <v>0</v>
      </c>
      <c r="H111" s="49">
        <v>0</v>
      </c>
    </row>
    <row r="112" spans="1:8">
      <c r="A112" s="51" t="s">
        <v>155</v>
      </c>
      <c r="B112" s="49">
        <v>0</v>
      </c>
      <c r="C112" s="226">
        <v>0</v>
      </c>
      <c r="D112" s="49">
        <v>0</v>
      </c>
      <c r="E112" s="49">
        <v>0</v>
      </c>
      <c r="F112" s="49">
        <v>0</v>
      </c>
      <c r="G112" s="49">
        <v>0</v>
      </c>
      <c r="H112" s="49">
        <v>0</v>
      </c>
    </row>
    <row r="113" spans="1:8">
      <c r="A113" s="51" t="s">
        <v>157</v>
      </c>
      <c r="B113" s="49">
        <v>0</v>
      </c>
      <c r="C113" s="226">
        <v>0</v>
      </c>
      <c r="D113" s="49">
        <v>0</v>
      </c>
      <c r="E113" s="49">
        <v>0</v>
      </c>
      <c r="F113" s="49">
        <v>0</v>
      </c>
      <c r="G113" s="49">
        <v>0</v>
      </c>
      <c r="H113" s="49">
        <v>0</v>
      </c>
    </row>
    <row r="114" spans="1:8">
      <c r="A114" s="51" t="s">
        <v>158</v>
      </c>
      <c r="B114" s="49">
        <v>0</v>
      </c>
      <c r="C114" s="226">
        <v>0</v>
      </c>
      <c r="D114" s="49">
        <v>0</v>
      </c>
      <c r="E114" s="49">
        <v>0</v>
      </c>
      <c r="F114" s="49">
        <v>0</v>
      </c>
      <c r="G114" s="49">
        <v>0</v>
      </c>
      <c r="H114" s="49">
        <v>0</v>
      </c>
    </row>
    <row r="115" spans="1:8">
      <c r="A115" s="59" t="s">
        <v>159</v>
      </c>
      <c r="B115" s="49">
        <v>1544074</v>
      </c>
      <c r="C115" s="226">
        <v>1731527</v>
      </c>
      <c r="D115" s="49">
        <f>SUM(D64:D114)</f>
        <v>2443334</v>
      </c>
      <c r="E115" s="49">
        <f>SUM(E64:E114)</f>
        <v>2134026</v>
      </c>
      <c r="F115" s="49">
        <f>SUM(F64:F114)</f>
        <v>2328516</v>
      </c>
      <c r="G115" s="49">
        <f>SUM(G64:G114)</f>
        <v>1412398</v>
      </c>
      <c r="H115" s="49">
        <f>SUM(H64:H114)</f>
        <v>2503533</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0</v>
      </c>
      <c r="C123" s="226">
        <v>0</v>
      </c>
      <c r="D123" s="49">
        <v>0</v>
      </c>
      <c r="E123" s="49">
        <v>0</v>
      </c>
      <c r="F123" s="49">
        <v>0</v>
      </c>
      <c r="G123" s="49">
        <v>0</v>
      </c>
      <c r="H123" s="49">
        <v>0</v>
      </c>
    </row>
    <row r="124" spans="1:8">
      <c r="A124" s="51" t="s">
        <v>84</v>
      </c>
      <c r="B124" s="49">
        <v>0</v>
      </c>
      <c r="C124" s="226">
        <v>0</v>
      </c>
      <c r="D124" s="49">
        <v>0</v>
      </c>
      <c r="E124" s="49">
        <v>0</v>
      </c>
      <c r="F124" s="49">
        <v>0</v>
      </c>
      <c r="G124" s="49">
        <v>0</v>
      </c>
      <c r="H124" s="49">
        <v>0</v>
      </c>
    </row>
    <row r="125" spans="1:8">
      <c r="A125" s="51" t="s">
        <v>86</v>
      </c>
      <c r="B125" s="49">
        <v>0</v>
      </c>
      <c r="C125" s="226">
        <v>0</v>
      </c>
      <c r="D125" s="49">
        <v>0</v>
      </c>
      <c r="E125" s="49">
        <v>0</v>
      </c>
      <c r="F125" s="49">
        <v>0</v>
      </c>
      <c r="G125" s="49">
        <v>0</v>
      </c>
      <c r="H125" s="49">
        <v>0</v>
      </c>
    </row>
    <row r="126" spans="1:8">
      <c r="A126" s="51" t="s">
        <v>88</v>
      </c>
      <c r="B126" s="49">
        <v>0</v>
      </c>
      <c r="C126" s="226">
        <v>0</v>
      </c>
      <c r="D126" s="49">
        <v>0</v>
      </c>
      <c r="E126" s="49">
        <v>0</v>
      </c>
      <c r="F126" s="49">
        <v>0</v>
      </c>
      <c r="G126" s="49">
        <v>0</v>
      </c>
      <c r="H126" s="49">
        <v>0</v>
      </c>
    </row>
    <row r="127" spans="1:8">
      <c r="A127" s="51" t="s">
        <v>74</v>
      </c>
      <c r="B127" s="49">
        <v>7450</v>
      </c>
      <c r="C127" s="226">
        <v>9944</v>
      </c>
      <c r="D127" s="49">
        <v>0</v>
      </c>
      <c r="E127" s="49">
        <v>50</v>
      </c>
      <c r="F127" s="49">
        <v>0</v>
      </c>
      <c r="G127" s="49">
        <v>4400</v>
      </c>
      <c r="H127" s="49">
        <v>0</v>
      </c>
    </row>
    <row r="128" spans="1:8">
      <c r="A128" s="51" t="s">
        <v>91</v>
      </c>
      <c r="B128" s="49">
        <v>10998</v>
      </c>
      <c r="C128" s="226">
        <v>205</v>
      </c>
      <c r="D128" s="49">
        <v>120</v>
      </c>
      <c r="E128" s="49">
        <v>29</v>
      </c>
      <c r="F128" s="49">
        <v>3092</v>
      </c>
      <c r="G128" s="49">
        <v>0</v>
      </c>
      <c r="H128" s="49">
        <v>0</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0</v>
      </c>
      <c r="C132" s="226">
        <v>0</v>
      </c>
      <c r="D132" s="49">
        <v>0</v>
      </c>
      <c r="E132" s="49">
        <v>0</v>
      </c>
      <c r="F132" s="49">
        <v>0</v>
      </c>
      <c r="G132" s="49">
        <v>0</v>
      </c>
      <c r="H132" s="49">
        <v>0</v>
      </c>
    </row>
    <row r="133" spans="1:8">
      <c r="A133" s="51" t="s">
        <v>101</v>
      </c>
      <c r="B133" s="49">
        <v>0</v>
      </c>
      <c r="C133" s="226">
        <v>0</v>
      </c>
      <c r="D133" s="49">
        <v>0</v>
      </c>
      <c r="E133" s="49">
        <v>0</v>
      </c>
      <c r="F133" s="49">
        <v>0</v>
      </c>
      <c r="G133" s="49">
        <v>0</v>
      </c>
      <c r="H133" s="49">
        <v>0</v>
      </c>
    </row>
    <row r="134" spans="1:8">
      <c r="A134" s="51" t="s">
        <v>102</v>
      </c>
      <c r="B134" s="49">
        <v>0</v>
      </c>
      <c r="C134" s="226">
        <v>0</v>
      </c>
      <c r="D134" s="49">
        <v>4489</v>
      </c>
      <c r="E134" s="49">
        <v>10272</v>
      </c>
      <c r="F134" s="49">
        <v>4828</v>
      </c>
      <c r="G134" s="49">
        <v>128901</v>
      </c>
      <c r="H134" s="49">
        <v>156390</v>
      </c>
    </row>
    <row r="135" spans="1:8">
      <c r="A135" s="51" t="s">
        <v>103</v>
      </c>
      <c r="B135" s="49">
        <v>0</v>
      </c>
      <c r="C135" s="226">
        <v>0</v>
      </c>
      <c r="D135" s="49">
        <v>0</v>
      </c>
      <c r="E135" s="49">
        <v>0</v>
      </c>
      <c r="F135" s="49">
        <v>0</v>
      </c>
      <c r="G135" s="49">
        <v>0</v>
      </c>
      <c r="H135" s="49">
        <v>0</v>
      </c>
    </row>
    <row r="136" spans="1:8">
      <c r="A136" s="51" t="s">
        <v>104</v>
      </c>
      <c r="B136" s="49">
        <v>0</v>
      </c>
      <c r="C136" s="226">
        <v>0</v>
      </c>
      <c r="D136" s="49">
        <v>0</v>
      </c>
      <c r="E136" s="49">
        <v>0</v>
      </c>
      <c r="F136" s="49">
        <v>0</v>
      </c>
      <c r="G136" s="49">
        <v>0</v>
      </c>
      <c r="H136" s="49">
        <v>0</v>
      </c>
    </row>
    <row r="137" spans="1:8">
      <c r="A137" s="51" t="s">
        <v>105</v>
      </c>
      <c r="B137" s="49">
        <v>0</v>
      </c>
      <c r="C137" s="226">
        <v>0</v>
      </c>
      <c r="D137" s="49">
        <v>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0</v>
      </c>
    </row>
    <row r="140" spans="1:8">
      <c r="A140" s="51" t="s">
        <v>110</v>
      </c>
      <c r="B140" s="49">
        <v>0</v>
      </c>
      <c r="C140" s="226">
        <v>0</v>
      </c>
      <c r="D140" s="49">
        <v>0</v>
      </c>
      <c r="E140" s="49">
        <v>0</v>
      </c>
      <c r="F140" s="49">
        <v>0</v>
      </c>
      <c r="G140" s="49">
        <v>0</v>
      </c>
      <c r="H140" s="49">
        <v>0</v>
      </c>
    </row>
    <row r="141" spans="1:8">
      <c r="A141" s="51" t="s">
        <v>111</v>
      </c>
      <c r="B141" s="49">
        <v>0</v>
      </c>
      <c r="C141" s="226">
        <v>0</v>
      </c>
      <c r="D141" s="49">
        <v>0</v>
      </c>
      <c r="E141" s="49">
        <v>0</v>
      </c>
      <c r="F141" s="49">
        <v>0</v>
      </c>
      <c r="G141" s="49">
        <v>0</v>
      </c>
      <c r="H141" s="49">
        <v>0</v>
      </c>
    </row>
    <row r="142" spans="1:8">
      <c r="A142" s="51" t="s">
        <v>113</v>
      </c>
      <c r="B142" s="49">
        <v>0</v>
      </c>
      <c r="C142" s="226">
        <v>0</v>
      </c>
      <c r="D142" s="49">
        <v>0</v>
      </c>
      <c r="E142" s="49">
        <v>0</v>
      </c>
      <c r="F142" s="49">
        <v>0</v>
      </c>
      <c r="G142" s="49">
        <v>0</v>
      </c>
      <c r="H142" s="49">
        <v>0</v>
      </c>
    </row>
    <row r="143" spans="1:8">
      <c r="A143" s="51" t="s">
        <v>78</v>
      </c>
      <c r="B143" s="49">
        <v>0</v>
      </c>
      <c r="C143" s="226">
        <v>0</v>
      </c>
      <c r="D143" s="49">
        <v>0</v>
      </c>
      <c r="E143" s="49">
        <v>0</v>
      </c>
      <c r="F143" s="49">
        <v>0</v>
      </c>
      <c r="G143" s="49">
        <v>0</v>
      </c>
      <c r="H143" s="49">
        <v>0</v>
      </c>
    </row>
    <row r="144" spans="1:8">
      <c r="A144" s="51" t="s">
        <v>116</v>
      </c>
      <c r="B144" s="49">
        <v>0</v>
      </c>
      <c r="C144" s="226">
        <v>0</v>
      </c>
      <c r="D144" s="49">
        <v>0</v>
      </c>
      <c r="E144" s="49">
        <v>0</v>
      </c>
      <c r="F144" s="49">
        <v>0</v>
      </c>
      <c r="G144" s="49">
        <v>0</v>
      </c>
      <c r="H144" s="49">
        <v>0</v>
      </c>
    </row>
    <row r="145" spans="1:8">
      <c r="A145" s="51" t="s">
        <v>117</v>
      </c>
      <c r="B145" s="49">
        <v>0</v>
      </c>
      <c r="C145" s="226">
        <v>0</v>
      </c>
      <c r="D145" s="49">
        <v>0</v>
      </c>
      <c r="E145" s="49">
        <v>0</v>
      </c>
      <c r="F145" s="49">
        <v>0</v>
      </c>
      <c r="G145" s="49">
        <v>0</v>
      </c>
      <c r="H145" s="49">
        <v>0</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33367</v>
      </c>
      <c r="E149" s="49">
        <v>212038</v>
      </c>
      <c r="F149" s="49">
        <v>115633</v>
      </c>
      <c r="G149" s="49">
        <v>57015</v>
      </c>
      <c r="H149" s="49">
        <v>49664</v>
      </c>
    </row>
    <row r="150" spans="1:8">
      <c r="A150" s="51" t="s">
        <v>126</v>
      </c>
      <c r="B150" s="49">
        <v>0</v>
      </c>
      <c r="C150" s="226">
        <v>0</v>
      </c>
      <c r="D150" s="49">
        <v>0</v>
      </c>
      <c r="E150" s="49">
        <v>0</v>
      </c>
      <c r="F150" s="49">
        <v>0</v>
      </c>
      <c r="G150" s="49">
        <v>0</v>
      </c>
      <c r="H150" s="49">
        <v>0</v>
      </c>
    </row>
    <row r="151" spans="1:8">
      <c r="A151" s="51" t="s">
        <v>127</v>
      </c>
      <c r="B151" s="49">
        <v>0</v>
      </c>
      <c r="C151" s="226">
        <v>0</v>
      </c>
      <c r="D151" s="49">
        <v>0</v>
      </c>
      <c r="E151" s="49">
        <v>0</v>
      </c>
      <c r="F151" s="49">
        <v>3753</v>
      </c>
      <c r="G151" s="49">
        <v>5714</v>
      </c>
      <c r="H151" s="49">
        <v>6762</v>
      </c>
    </row>
    <row r="152" spans="1:8">
      <c r="A152" s="51" t="s">
        <v>128</v>
      </c>
      <c r="B152" s="49">
        <v>0</v>
      </c>
      <c r="C152" s="226">
        <v>0</v>
      </c>
      <c r="D152" s="49">
        <v>0</v>
      </c>
      <c r="E152" s="49">
        <v>0</v>
      </c>
      <c r="F152" s="49">
        <v>0</v>
      </c>
      <c r="G152" s="49">
        <v>0</v>
      </c>
      <c r="H152" s="49">
        <v>0</v>
      </c>
    </row>
    <row r="153" spans="1:8">
      <c r="A153" s="51" t="s">
        <v>130</v>
      </c>
      <c r="B153" s="49">
        <v>0</v>
      </c>
      <c r="C153" s="226">
        <v>0</v>
      </c>
      <c r="D153" s="49">
        <v>0</v>
      </c>
      <c r="E153" s="49">
        <v>0</v>
      </c>
      <c r="F153" s="49">
        <v>0</v>
      </c>
      <c r="G153" s="49">
        <v>0</v>
      </c>
      <c r="H153" s="49">
        <v>0</v>
      </c>
    </row>
    <row r="154" spans="1:8">
      <c r="A154" s="51" t="s">
        <v>131</v>
      </c>
      <c r="B154" s="49">
        <v>0</v>
      </c>
      <c r="C154" s="226">
        <v>0</v>
      </c>
      <c r="D154" s="49">
        <v>0</v>
      </c>
      <c r="E154" s="49">
        <v>0</v>
      </c>
      <c r="F154" s="49">
        <v>0</v>
      </c>
      <c r="G154" s="49">
        <v>0</v>
      </c>
      <c r="H154" s="49">
        <v>0</v>
      </c>
    </row>
    <row r="155" spans="1:8">
      <c r="A155" s="51" t="s">
        <v>132</v>
      </c>
      <c r="B155" s="49">
        <v>5240</v>
      </c>
      <c r="C155" s="226">
        <v>12082</v>
      </c>
      <c r="D155" s="49">
        <v>0</v>
      </c>
      <c r="E155" s="49">
        <v>1039</v>
      </c>
      <c r="F155" s="49">
        <v>1045</v>
      </c>
      <c r="G155" s="49">
        <v>0</v>
      </c>
      <c r="H155" s="49">
        <v>1145</v>
      </c>
    </row>
    <row r="156" spans="1:8">
      <c r="A156" s="51" t="s">
        <v>75</v>
      </c>
      <c r="B156" s="49">
        <v>0</v>
      </c>
      <c r="C156" s="226">
        <v>0</v>
      </c>
      <c r="D156" s="49">
        <v>0</v>
      </c>
      <c r="E156" s="49">
        <v>0</v>
      </c>
      <c r="F156" s="49">
        <v>0</v>
      </c>
      <c r="G156" s="49">
        <v>0</v>
      </c>
      <c r="H156" s="49">
        <v>0</v>
      </c>
    </row>
    <row r="157" spans="1:8">
      <c r="A157" s="51" t="s">
        <v>133</v>
      </c>
      <c r="B157" s="49">
        <v>0</v>
      </c>
      <c r="C157" s="226">
        <v>0</v>
      </c>
      <c r="D157" s="49">
        <v>0</v>
      </c>
      <c r="E157" s="49">
        <v>0</v>
      </c>
      <c r="F157" s="49">
        <v>0</v>
      </c>
      <c r="G157" s="49">
        <v>0</v>
      </c>
      <c r="H157" s="49">
        <v>0</v>
      </c>
    </row>
    <row r="158" spans="1:8">
      <c r="A158" s="51" t="s">
        <v>134</v>
      </c>
      <c r="B158" s="49">
        <v>0</v>
      </c>
      <c r="C158" s="226">
        <v>0</v>
      </c>
      <c r="D158" s="49">
        <v>0</v>
      </c>
      <c r="E158" s="49">
        <v>0</v>
      </c>
      <c r="F158" s="49">
        <v>0</v>
      </c>
      <c r="G158" s="49">
        <v>0</v>
      </c>
      <c r="H158" s="49">
        <v>0</v>
      </c>
    </row>
    <row r="159" spans="1:8">
      <c r="A159" s="51" t="s">
        <v>136</v>
      </c>
      <c r="B159" s="49">
        <v>0</v>
      </c>
      <c r="C159" s="226">
        <v>0</v>
      </c>
      <c r="D159" s="49">
        <v>0</v>
      </c>
      <c r="E159" s="49">
        <v>0</v>
      </c>
      <c r="F159" s="49">
        <v>0</v>
      </c>
      <c r="G159" s="49">
        <v>0</v>
      </c>
      <c r="H159" s="49">
        <v>0</v>
      </c>
    </row>
    <row r="160" spans="1:8">
      <c r="A160" s="51" t="s">
        <v>145</v>
      </c>
      <c r="B160" s="49">
        <v>0</v>
      </c>
      <c r="C160" s="226">
        <v>0</v>
      </c>
      <c r="D160" s="49">
        <v>0</v>
      </c>
      <c r="E160" s="49">
        <v>0</v>
      </c>
      <c r="F160" s="49">
        <v>0</v>
      </c>
      <c r="G160" s="49">
        <v>0</v>
      </c>
      <c r="H160" s="49">
        <v>0</v>
      </c>
    </row>
    <row r="161" spans="1:8">
      <c r="A161" s="51" t="s">
        <v>138</v>
      </c>
      <c r="B161" s="49">
        <v>0</v>
      </c>
      <c r="C161" s="226">
        <v>0</v>
      </c>
      <c r="D161" s="49">
        <v>0</v>
      </c>
      <c r="E161" s="49">
        <v>0</v>
      </c>
      <c r="F161" s="49">
        <v>0</v>
      </c>
      <c r="G161" s="49">
        <v>0</v>
      </c>
      <c r="H161" s="49">
        <v>0</v>
      </c>
    </row>
    <row r="162" spans="1:8">
      <c r="A162" s="51" t="s">
        <v>140</v>
      </c>
      <c r="B162" s="49">
        <v>0</v>
      </c>
      <c r="C162" s="226">
        <v>0</v>
      </c>
      <c r="D162" s="49">
        <v>0</v>
      </c>
      <c r="E162" s="49">
        <v>0</v>
      </c>
      <c r="F162" s="49">
        <v>0</v>
      </c>
      <c r="G162" s="49">
        <v>0</v>
      </c>
      <c r="H162" s="49">
        <v>0</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0</v>
      </c>
      <c r="C167" s="226">
        <v>129955</v>
      </c>
      <c r="D167" s="49">
        <v>0</v>
      </c>
      <c r="E167" s="49">
        <v>0</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0</v>
      </c>
      <c r="G169" s="49">
        <v>0</v>
      </c>
      <c r="H169" s="49">
        <v>0</v>
      </c>
    </row>
    <row r="170" spans="1:8">
      <c r="A170" s="51" t="s">
        <v>154</v>
      </c>
      <c r="B170" s="49">
        <v>0</v>
      </c>
      <c r="C170" s="226">
        <v>0</v>
      </c>
      <c r="D170" s="49">
        <v>0</v>
      </c>
      <c r="E170" s="49">
        <v>0</v>
      </c>
      <c r="F170" s="49">
        <v>0</v>
      </c>
      <c r="G170" s="49">
        <v>0</v>
      </c>
      <c r="H170" s="49">
        <v>0</v>
      </c>
    </row>
    <row r="171" spans="1:8">
      <c r="A171" s="51" t="s">
        <v>155</v>
      </c>
      <c r="B171" s="49">
        <v>0</v>
      </c>
      <c r="C171" s="226">
        <v>0</v>
      </c>
      <c r="D171" s="49">
        <v>0</v>
      </c>
      <c r="E171" s="49">
        <v>0</v>
      </c>
      <c r="F171" s="49">
        <v>0</v>
      </c>
      <c r="G171" s="49">
        <v>0</v>
      </c>
      <c r="H171" s="49">
        <v>0</v>
      </c>
    </row>
    <row r="172" spans="1:8">
      <c r="A172" s="51" t="s">
        <v>157</v>
      </c>
      <c r="B172" s="49">
        <v>0</v>
      </c>
      <c r="C172" s="226">
        <v>0</v>
      </c>
      <c r="D172" s="49">
        <v>0</v>
      </c>
      <c r="E172" s="49">
        <v>0</v>
      </c>
      <c r="F172" s="49">
        <v>0</v>
      </c>
      <c r="G172" s="49">
        <v>0</v>
      </c>
      <c r="H172" s="49">
        <v>0</v>
      </c>
    </row>
    <row r="173" spans="1:8">
      <c r="A173" s="51" t="s">
        <v>158</v>
      </c>
      <c r="B173" s="49">
        <v>0</v>
      </c>
      <c r="C173" s="227">
        <v>0</v>
      </c>
      <c r="D173" s="49">
        <v>0</v>
      </c>
      <c r="E173" s="49">
        <v>0</v>
      </c>
      <c r="F173" s="49">
        <v>0</v>
      </c>
      <c r="G173" s="49">
        <v>0</v>
      </c>
      <c r="H173" s="49">
        <v>0</v>
      </c>
    </row>
    <row r="174" spans="1:8">
      <c r="A174" s="59" t="s">
        <v>159</v>
      </c>
      <c r="B174" s="49">
        <v>23688</v>
      </c>
      <c r="C174" s="226">
        <v>152186</v>
      </c>
      <c r="D174" s="49">
        <f>SUM(D123:D173)</f>
        <v>37976</v>
      </c>
      <c r="E174" s="49">
        <f>SUM(E123:E173)</f>
        <v>223428</v>
      </c>
      <c r="F174" s="49">
        <f>SUM(F123:F173)</f>
        <v>128351</v>
      </c>
      <c r="G174" s="49">
        <f>SUM(G123:G173)</f>
        <v>196030</v>
      </c>
      <c r="H174" s="49">
        <f>SUM(H123:H173)</f>
        <v>213961</v>
      </c>
    </row>
    <row r="175" spans="1:8">
      <c r="A175" s="82"/>
    </row>
    <row r="180" spans="1:15" ht="12.75" customHeight="1">
      <c r="A180" s="396" t="s">
        <v>232</v>
      </c>
      <c r="B180" s="402">
        <v>2015</v>
      </c>
      <c r="C180" s="402">
        <v>2016</v>
      </c>
      <c r="D180" s="402">
        <v>2017</v>
      </c>
      <c r="E180" s="402">
        <v>2018</v>
      </c>
      <c r="F180" s="402">
        <v>2019</v>
      </c>
      <c r="G180" s="402">
        <v>2020</v>
      </c>
      <c r="H180" s="402">
        <v>2021</v>
      </c>
    </row>
    <row r="181" spans="1:15" ht="18.95" customHeight="1">
      <c r="A181" s="396"/>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5">
      <c r="A185" s="51" t="s">
        <v>88</v>
      </c>
      <c r="B185" s="89">
        <f>B8/'Total Funds Spent &amp; Transferred'!T8</f>
        <v>2.5598948235685637E-3</v>
      </c>
      <c r="C185" s="89">
        <f>C8/'Total Funds Spent &amp; Transferred'!U8</f>
        <v>1.9043749343489965E-3</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1.1086248105966924E-4</v>
      </c>
    </row>
    <row r="186" spans="1:15">
      <c r="A186" s="51" t="s">
        <v>74</v>
      </c>
      <c r="B186" s="89">
        <f>B9/'Total Funds Spent &amp; Transferred'!T9</f>
        <v>1.1222769649995172E-6</v>
      </c>
      <c r="C186" s="89">
        <f>C9/'Total Funds Spent &amp; Transferred'!U9</f>
        <v>1.5583975368984061E-6</v>
      </c>
      <c r="D186" s="89">
        <f>D9/'Total Funds Spent &amp; Transferred'!V9</f>
        <v>0</v>
      </c>
      <c r="E186" s="89">
        <f>E9/'Total Funds Spent &amp; Transferred'!W9</f>
        <v>7.5828280113998051E-9</v>
      </c>
      <c r="F186" s="89">
        <f>F9/'Total Funds Spent &amp; Transferred'!X9</f>
        <v>0</v>
      </c>
      <c r="G186" s="89">
        <f>G9/'Total Funds Spent &amp; Transferred'!Y9</f>
        <v>6.5641830690798586E-7</v>
      </c>
      <c r="H186" s="89">
        <f>H9/'Total Funds Spent &amp; Transferred'!Z9</f>
        <v>0</v>
      </c>
    </row>
    <row r="187" spans="1:15">
      <c r="A187" s="51" t="s">
        <v>91</v>
      </c>
      <c r="B187" s="89">
        <f>B10/'Total Funds Spent &amp; Transferred'!T10</f>
        <v>5.9003808631694581E-5</v>
      </c>
      <c r="C187" s="89">
        <f>C10/'Total Funds Spent &amp; Transferred'!U10</f>
        <v>4.003301522765825E-6</v>
      </c>
      <c r="D187" s="89">
        <f>D10/'Total Funds Spent &amp; Transferred'!V10</f>
        <v>1.9390478196168254E-6</v>
      </c>
      <c r="E187" s="89">
        <f>E10/'Total Funds Spent &amp; Transferred'!W10</f>
        <v>7.7160413458815172E-6</v>
      </c>
      <c r="F187" s="89">
        <f>F10/'Total Funds Spent &amp; Transferred'!X10</f>
        <v>8.3430449026160878E-5</v>
      </c>
      <c r="G187" s="89">
        <f>G10/'Total Funds Spent &amp; Transferred'!Y10</f>
        <v>8.4946041408044443E-5</v>
      </c>
      <c r="H187" s="89">
        <f>H10/'Total Funds Spent &amp; Transferred'!Z10</f>
        <v>1.6911666442605215E-4</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9.0752847518762558E-4</v>
      </c>
      <c r="E193" s="89">
        <f>E16/'Total Funds Spent &amp; Transferred'!W16</f>
        <v>4.8559174787826437E-4</v>
      </c>
      <c r="F193" s="89">
        <f>F16/'Total Funds Spent &amp; Transferred'!X16</f>
        <v>1.2478799967971146E-3</v>
      </c>
      <c r="G193" s="89">
        <f>G16/'Total Funds Spent &amp; Transferred'!Y16</f>
        <v>1.6271481864553509E-3</v>
      </c>
      <c r="H193" s="89">
        <f>H16/'Total Funds Spent &amp; Transferred'!Z16</f>
        <v>2.0924138713567532E-3</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2.7493409036279169E-4</v>
      </c>
      <c r="C195" s="89">
        <f>C18/'Total Funds Spent &amp; Transferred'!U18</f>
        <v>3.4125867199142289E-4</v>
      </c>
      <c r="D195" s="89">
        <f>D18/'Total Funds Spent &amp; Transferred'!V18</f>
        <v>3.5464792202376976E-4</v>
      </c>
      <c r="E195" s="89">
        <f>E18/'Total Funds Spent &amp; Transferred'!W18</f>
        <v>3.3052148523485915E-4</v>
      </c>
      <c r="F195" s="89">
        <f>F18/'Total Funds Spent &amp; Transferred'!X18</f>
        <v>4.1710046909537908E-4</v>
      </c>
      <c r="G195" s="89">
        <f>G18/'Total Funds Spent &amp; Transferred'!Y18</f>
        <v>3.8929205060872339E-4</v>
      </c>
      <c r="H195" s="89">
        <f>H18/'Total Funds Spent &amp; Transferred'!Z18</f>
        <v>4.0016945158028496E-4</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2.8240916719987126E-4</v>
      </c>
      <c r="E201" s="89">
        <f>E24/'Total Funds Spent &amp; Transferred'!W24</f>
        <v>1.6591443544192017E-3</v>
      </c>
      <c r="F201" s="89">
        <f>F24/'Total Funds Spent &amp; Transferred'!X24</f>
        <v>2.1946895546891203E-3</v>
      </c>
      <c r="G201" s="89">
        <f>G24/'Total Funds Spent &amp; Transferred'!Y24</f>
        <v>2.2647991148858609E-3</v>
      </c>
      <c r="H201" s="89">
        <f>H24/'Total Funds Spent &amp; Transferred'!Z24</f>
        <v>8.5714328761972154E-4</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6.9753585627876811E-3</v>
      </c>
      <c r="C208" s="89">
        <f>C31/'Total Funds Spent &amp; Transferred'!U31</f>
        <v>7.2654655010413963E-3</v>
      </c>
      <c r="D208" s="89">
        <f>D31/'Total Funds Spent &amp; Transferred'!V31</f>
        <v>4.3296214704819343E-3</v>
      </c>
      <c r="E208" s="89">
        <f>E31/'Total Funds Spent &amp; Transferred'!W31</f>
        <v>5.7984389689403684E-3</v>
      </c>
      <c r="F208" s="89">
        <f>F31/'Total Funds Spent &amp; Transferred'!X31</f>
        <v>2.3893483628457013E-3</v>
      </c>
      <c r="G208" s="89">
        <f>G31/'Total Funds Spent &amp; Transferred'!Y31</f>
        <v>1.3896379317114914E-3</v>
      </c>
      <c r="H208" s="89">
        <f>H31/'Total Funds Spent &amp; Transferred'!Z31</f>
        <v>1.6654518170887889E-3</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3.0295754860022716E-5</v>
      </c>
      <c r="G210" s="89">
        <f>G33/'Total Funds Spent &amp; Transferred'!Y33</f>
        <v>5.0073606624340299E-5</v>
      </c>
      <c r="H210" s="89">
        <f>H33/'Total Funds Spent &amp; Transferred'!Z33</f>
        <v>5.858486770541397E-5</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2.2401631335917669E-5</v>
      </c>
      <c r="C212" s="89">
        <f>C35/'Total Funds Spent &amp; Transferred'!U35</f>
        <v>1.1587312154950742E-5</v>
      </c>
      <c r="D212" s="89">
        <f>D35/'Total Funds Spent &amp; Transferred'!V35</f>
        <v>1.9949337423801023E-5</v>
      </c>
      <c r="E212" s="89">
        <f>E35/'Total Funds Spent &amp; Transferred'!W35</f>
        <v>1.4060953898849191E-5</v>
      </c>
      <c r="F212" s="89">
        <f>F35/'Total Funds Spent &amp; Transferred'!X35</f>
        <v>1.4469426266607261E-5</v>
      </c>
      <c r="G212" s="89">
        <f>G35/'Total Funds Spent &amp; Transferred'!Y35</f>
        <v>1.4248987543560044E-5</v>
      </c>
      <c r="H212" s="89">
        <f>H35/'Total Funds Spent &amp; Transferred'!Z35</f>
        <v>7.3378192347783008E-6</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1.1119219357298743E-5</v>
      </c>
      <c r="C214" s="89">
        <f>C37/'Total Funds Spent &amp; Transferred'!U37</f>
        <v>1.0756745093566305E-5</v>
      </c>
      <c r="D214" s="89">
        <f>D37/'Total Funds Spent &amp; Transferred'!V37</f>
        <v>7.5430320993059196E-6</v>
      </c>
      <c r="E214" s="89">
        <f>E37/'Total Funds Spent &amp; Transferred'!W37</f>
        <v>5.7376675414859564E-6</v>
      </c>
      <c r="F214" s="89">
        <f>F37/'Total Funds Spent &amp; Transferred'!X37</f>
        <v>8.5813479196862112E-6</v>
      </c>
      <c r="G214" s="89">
        <f>G37/'Total Funds Spent &amp; Transferred'!Y37</f>
        <v>4.7742302019169129E-6</v>
      </c>
      <c r="H214" s="89">
        <f>H37/'Total Funds Spent &amp; Transferred'!Z37</f>
        <v>7.5295130969717752E-6</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-1.6874911167470099E-8</v>
      </c>
      <c r="D217" s="89">
        <f>D40/'Total Funds Spent &amp; Transferred'!V40</f>
        <v>0</v>
      </c>
      <c r="E217" s="89">
        <f>E40/'Total Funds Spent &amp; Transferred'!W40</f>
        <v>0</v>
      </c>
      <c r="F217" s="89">
        <f>F40/'Total Funds Spent &amp; Transferred'!X40</f>
        <v>2.7403926860095153E-7</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3.3556592415323644E-3</v>
      </c>
      <c r="C226" s="89">
        <f>C49/'Total Funds Spent &amp; Transferred'!U49</f>
        <v>6.2997774936379486E-3</v>
      </c>
      <c r="D226" s="89">
        <f>D49/'Total Funds Spent &amp; Transferred'!V49</f>
        <v>1.1929449297360638E-2</v>
      </c>
      <c r="E226" s="89">
        <f>E49/'Total Funds Spent &amp; Transferred'!W49</f>
        <v>1.0862688376871696E-2</v>
      </c>
      <c r="F226" s="89">
        <f>F49/'Total Funds Spent &amp; Transferred'!X49</f>
        <v>1.1727807961153738E-2</v>
      </c>
      <c r="G226" s="89">
        <f>G49/'Total Funds Spent &amp; Transferred'!Y49</f>
        <v>3.4955740002150519E-3</v>
      </c>
      <c r="H226" s="89">
        <f>H49/'Total Funds Spent &amp; Transferred'!Z49</f>
        <v>1.7983373893082282E-2</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1.4970315021109519E-6</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3.3263956969441228E-5</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4.9499515686442701E-5</v>
      </c>
      <c r="C233" s="89">
        <f>C56/'Total Funds Spent &amp; Transferred'!U56</f>
        <v>6.1025391144594137E-5</v>
      </c>
      <c r="D233" s="89">
        <f>D56/'Total Funds Spent &amp; Transferred'!V56</f>
        <v>7.9750738121941946E-5</v>
      </c>
      <c r="E233" s="89">
        <f>E56/'Total Funds Spent &amp; Transferred'!W56</f>
        <v>7.5230610559220203E-5</v>
      </c>
      <c r="F233" s="89">
        <f>F56/'Total Funds Spent &amp; Transferred'!X56</f>
        <v>7.9500763521444387E-5</v>
      </c>
      <c r="G233" s="89">
        <f>G56/'Total Funds Spent &amp; Transferred'!Y56</f>
        <v>5.0976782854363123E-5</v>
      </c>
      <c r="H233" s="89">
        <f>H56/'Total Funds Spent &amp; Transferred'!Z56</f>
        <v>8.9621315542888125E-5</v>
      </c>
    </row>
  </sheetData>
  <autoFilter ref="A180:A233" xr:uid="{00000000-0009-0000-0000-00002E000000}"/>
  <mergeCells count="33">
    <mergeCell ref="H3:H4"/>
    <mergeCell ref="H62:H63"/>
    <mergeCell ref="H121:H122"/>
    <mergeCell ref="H180:H181"/>
    <mergeCell ref="F180:F181"/>
    <mergeCell ref="F62:F63"/>
    <mergeCell ref="F121:F122"/>
    <mergeCell ref="F3:F4"/>
    <mergeCell ref="G3:G4"/>
    <mergeCell ref="G62:G63"/>
    <mergeCell ref="G121:G122"/>
    <mergeCell ref="G180:G181"/>
    <mergeCell ref="E121:E122"/>
    <mergeCell ref="E62:E63"/>
    <mergeCell ref="E3:E4"/>
    <mergeCell ref="E180:E181"/>
    <mergeCell ref="A1:A2"/>
    <mergeCell ref="A3:A4"/>
    <mergeCell ref="B3:B4"/>
    <mergeCell ref="A62:A63"/>
    <mergeCell ref="B62:B63"/>
    <mergeCell ref="A180:A181"/>
    <mergeCell ref="B180:B181"/>
    <mergeCell ref="A121:A122"/>
    <mergeCell ref="B121:B122"/>
    <mergeCell ref="D3:D4"/>
    <mergeCell ref="D62:D63"/>
    <mergeCell ref="D121:D122"/>
    <mergeCell ref="C62:C63"/>
    <mergeCell ref="C121:C122"/>
    <mergeCell ref="C3:C4"/>
    <mergeCell ref="C180:C181"/>
    <mergeCell ref="D180:D181"/>
  </mergeCells>
  <phoneticPr fontId="39" type="noConversion"/>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P291"/>
  <sheetViews>
    <sheetView workbookViewId="0">
      <selection sqref="A1:A2"/>
    </sheetView>
  </sheetViews>
  <sheetFormatPr defaultColWidth="9.42578125" defaultRowHeight="12.95"/>
  <cols>
    <col min="1" max="1" width="17" style="49" customWidth="1"/>
    <col min="2" max="2" width="15.42578125" style="49" customWidth="1"/>
    <col min="3" max="3" width="12.42578125" style="49" customWidth="1"/>
    <col min="4" max="4" width="12.42578125" style="49" bestFit="1" customWidth="1"/>
    <col min="5" max="5" width="13.42578125" style="49" customWidth="1"/>
    <col min="6" max="10" width="12.42578125" style="49" customWidth="1"/>
    <col min="11" max="12" width="14" style="49" bestFit="1" customWidth="1"/>
    <col min="13" max="13" width="9.42578125" style="49" bestFit="1" customWidth="1"/>
    <col min="14" max="14" width="12.42578125" style="49" customWidth="1"/>
    <col min="15" max="16384" width="9.42578125" style="49"/>
  </cols>
  <sheetData>
    <row r="1" spans="1:11" ht="19.5" customHeight="1">
      <c r="A1" s="394" t="s">
        <v>223</v>
      </c>
    </row>
    <row r="2" spans="1:11" ht="16.5" customHeight="1">
      <c r="A2" s="394"/>
    </row>
    <row r="3" spans="1:11" s="50" customFormat="1" ht="39" customHeight="1">
      <c r="A3" s="334" t="s">
        <v>224</v>
      </c>
      <c r="B3" s="332" t="s">
        <v>225</v>
      </c>
      <c r="C3" s="332" t="s">
        <v>7</v>
      </c>
      <c r="D3" s="332" t="s">
        <v>226</v>
      </c>
      <c r="E3" s="332" t="s">
        <v>24</v>
      </c>
      <c r="F3" s="332" t="s">
        <v>227</v>
      </c>
      <c r="G3" s="332" t="s">
        <v>228</v>
      </c>
      <c r="H3" s="332" t="s">
        <v>229</v>
      </c>
      <c r="I3" s="332" t="s">
        <v>230</v>
      </c>
      <c r="J3" s="332" t="s">
        <v>39</v>
      </c>
      <c r="K3" s="332" t="s">
        <v>61</v>
      </c>
    </row>
    <row r="4" spans="1:11">
      <c r="A4" s="51" t="s">
        <v>82</v>
      </c>
      <c r="B4" s="26">
        <f>B63+B122</f>
        <v>169960882</v>
      </c>
      <c r="C4" s="26">
        <f t="shared" ref="C4:I4" si="0">C63+C122</f>
        <v>31558999</v>
      </c>
      <c r="D4" s="26" t="e">
        <f t="shared" si="0"/>
        <v>#REF!</v>
      </c>
      <c r="E4" s="26">
        <f t="shared" si="0"/>
        <v>4519743</v>
      </c>
      <c r="F4" s="26">
        <f t="shared" si="0"/>
        <v>5880726</v>
      </c>
      <c r="G4" s="26">
        <f t="shared" si="0"/>
        <v>30080209</v>
      </c>
      <c r="H4" s="26">
        <f t="shared" si="0"/>
        <v>0</v>
      </c>
      <c r="I4" s="26">
        <f t="shared" si="0"/>
        <v>16469885</v>
      </c>
      <c r="J4" s="26">
        <f>J63+J122</f>
        <v>29767094</v>
      </c>
      <c r="K4" s="26" t="e">
        <f>K63+K122</f>
        <v>#REF!</v>
      </c>
    </row>
    <row r="5" spans="1:11">
      <c r="A5" s="51" t="s">
        <v>84</v>
      </c>
      <c r="B5" s="26">
        <f t="shared" ref="B5:K5" si="1">B64+B123</f>
        <v>87376976</v>
      </c>
      <c r="C5" s="26">
        <f t="shared" si="1"/>
        <v>46192118</v>
      </c>
      <c r="D5" s="26" t="e">
        <f t="shared" si="1"/>
        <v>#REF!</v>
      </c>
      <c r="E5" s="26">
        <f t="shared" si="1"/>
        <v>965318</v>
      </c>
      <c r="F5" s="26">
        <f t="shared" si="1"/>
        <v>18604444</v>
      </c>
      <c r="G5" s="26">
        <f t="shared" si="1"/>
        <v>6720937</v>
      </c>
      <c r="H5" s="26">
        <f t="shared" si="1"/>
        <v>0</v>
      </c>
      <c r="I5" s="26">
        <f t="shared" si="1"/>
        <v>0</v>
      </c>
      <c r="J5" s="26">
        <f t="shared" si="1"/>
        <v>0</v>
      </c>
      <c r="K5" s="26" t="e">
        <f t="shared" si="1"/>
        <v>#REF!</v>
      </c>
    </row>
    <row r="6" spans="1:11">
      <c r="A6" s="51" t="s">
        <v>86</v>
      </c>
      <c r="B6" s="26">
        <f t="shared" ref="B6:K6" si="2">B65+B124</f>
        <v>472975490</v>
      </c>
      <c r="C6" s="26">
        <f t="shared" si="2"/>
        <v>52908451</v>
      </c>
      <c r="D6" s="26" t="e">
        <f t="shared" si="2"/>
        <v>#REF!</v>
      </c>
      <c r="E6" s="26">
        <f t="shared" si="2"/>
        <v>15812574</v>
      </c>
      <c r="F6" s="26">
        <f t="shared" si="2"/>
        <v>2717800</v>
      </c>
      <c r="G6" s="26">
        <f t="shared" si="2"/>
        <v>80369001</v>
      </c>
      <c r="H6" s="26">
        <f t="shared" si="2"/>
        <v>0</v>
      </c>
      <c r="I6" s="26">
        <f t="shared" si="2"/>
        <v>0</v>
      </c>
      <c r="J6" s="26">
        <f t="shared" si="2"/>
        <v>250708918</v>
      </c>
      <c r="K6" s="26" t="e">
        <f t="shared" si="2"/>
        <v>#REF!</v>
      </c>
    </row>
    <row r="7" spans="1:11">
      <c r="A7" s="51" t="s">
        <v>88</v>
      </c>
      <c r="B7" s="26">
        <f t="shared" ref="B7:K7" si="3">B66+B125</f>
        <v>144312179</v>
      </c>
      <c r="C7" s="26">
        <f t="shared" si="3"/>
        <v>9212268</v>
      </c>
      <c r="D7" s="26" t="e">
        <f t="shared" si="3"/>
        <v>#REF!</v>
      </c>
      <c r="E7" s="26">
        <f t="shared" si="3"/>
        <v>1752171</v>
      </c>
      <c r="F7" s="26">
        <f t="shared" si="3"/>
        <v>385277</v>
      </c>
      <c r="G7" s="26">
        <f t="shared" si="3"/>
        <v>15712636</v>
      </c>
      <c r="H7" s="26">
        <f t="shared" si="3"/>
        <v>0</v>
      </c>
      <c r="I7" s="26">
        <f t="shared" si="3"/>
        <v>90558810</v>
      </c>
      <c r="J7" s="26">
        <f t="shared" si="3"/>
        <v>0</v>
      </c>
      <c r="K7" s="26" t="e">
        <f t="shared" si="3"/>
        <v>#REF!</v>
      </c>
    </row>
    <row r="8" spans="1:11">
      <c r="A8" s="51" t="s">
        <v>74</v>
      </c>
      <c r="B8" s="26">
        <f t="shared" ref="B8:K8" si="4">B67+B126</f>
        <v>6638290041</v>
      </c>
      <c r="C8" s="26">
        <f t="shared" si="4"/>
        <v>2838726503</v>
      </c>
      <c r="D8" s="26" t="e">
        <f t="shared" si="4"/>
        <v>#REF!</v>
      </c>
      <c r="E8" s="26">
        <f t="shared" si="4"/>
        <v>399028455</v>
      </c>
      <c r="F8" s="26">
        <f t="shared" si="4"/>
        <v>896082757</v>
      </c>
      <c r="G8" s="26">
        <f t="shared" si="4"/>
        <v>811589083</v>
      </c>
      <c r="H8" s="26">
        <f t="shared" si="4"/>
        <v>0</v>
      </c>
      <c r="I8" s="26">
        <f t="shared" si="4"/>
        <v>0</v>
      </c>
      <c r="J8" s="26">
        <f t="shared" si="4"/>
        <v>975735</v>
      </c>
      <c r="K8" s="26" t="e">
        <f t="shared" si="4"/>
        <v>#REF!</v>
      </c>
    </row>
    <row r="9" spans="1:11">
      <c r="A9" s="51" t="s">
        <v>91</v>
      </c>
      <c r="B9" s="26">
        <f t="shared" ref="B9:K9" si="5">B68+B127</f>
        <v>301624597</v>
      </c>
      <c r="C9" s="26">
        <f t="shared" si="5"/>
        <v>76899072</v>
      </c>
      <c r="D9" s="26" t="e">
        <f t="shared" si="5"/>
        <v>#REF!</v>
      </c>
      <c r="E9" s="26">
        <f t="shared" si="5"/>
        <v>23296028</v>
      </c>
      <c r="F9" s="26">
        <f t="shared" si="5"/>
        <v>4126286</v>
      </c>
      <c r="G9" s="26">
        <f t="shared" si="5"/>
        <v>51644232</v>
      </c>
      <c r="H9" s="26">
        <f t="shared" si="5"/>
        <v>4767752</v>
      </c>
      <c r="I9" s="26">
        <f t="shared" si="5"/>
        <v>62943078</v>
      </c>
      <c r="J9" s="26">
        <f t="shared" si="5"/>
        <v>44075674</v>
      </c>
      <c r="K9" s="26" t="e">
        <f t="shared" si="5"/>
        <v>#REF!</v>
      </c>
    </row>
    <row r="10" spans="1:11">
      <c r="A10" s="51" t="s">
        <v>93</v>
      </c>
      <c r="B10" s="26">
        <f t="shared" ref="B10:K10" si="6">B69+B128</f>
        <v>504627530</v>
      </c>
      <c r="C10" s="26">
        <f t="shared" si="6"/>
        <v>69820413</v>
      </c>
      <c r="D10" s="26" t="e">
        <f t="shared" si="6"/>
        <v>#REF!</v>
      </c>
      <c r="E10" s="26">
        <f t="shared" si="6"/>
        <v>10798293</v>
      </c>
      <c r="F10" s="26">
        <f t="shared" si="6"/>
        <v>56292730</v>
      </c>
      <c r="G10" s="26">
        <f t="shared" si="6"/>
        <v>88277471</v>
      </c>
      <c r="H10" s="26">
        <f t="shared" si="6"/>
        <v>0</v>
      </c>
      <c r="I10" s="26">
        <f t="shared" si="6"/>
        <v>83616896</v>
      </c>
      <c r="J10" s="26">
        <f t="shared" si="6"/>
        <v>55228981</v>
      </c>
      <c r="K10" s="26" t="e">
        <f t="shared" si="6"/>
        <v>#REF!</v>
      </c>
    </row>
    <row r="11" spans="1:11">
      <c r="A11" s="51" t="s">
        <v>95</v>
      </c>
      <c r="B11" s="26">
        <f t="shared" ref="B11:K11" si="7">B70+B129</f>
        <v>98856590</v>
      </c>
      <c r="C11" s="26">
        <f t="shared" si="7"/>
        <v>21009341</v>
      </c>
      <c r="D11" s="26" t="e">
        <f t="shared" si="7"/>
        <v>#REF!</v>
      </c>
      <c r="E11" s="26">
        <f t="shared" si="7"/>
        <v>750002</v>
      </c>
      <c r="F11" s="26">
        <f t="shared" si="7"/>
        <v>50594567</v>
      </c>
      <c r="G11" s="26">
        <f t="shared" si="7"/>
        <v>18016186</v>
      </c>
      <c r="H11" s="26">
        <f t="shared" si="7"/>
        <v>0</v>
      </c>
      <c r="I11" s="26">
        <f t="shared" si="7"/>
        <v>0</v>
      </c>
      <c r="J11" s="26">
        <f t="shared" si="7"/>
        <v>0</v>
      </c>
      <c r="K11" s="26" t="e">
        <f t="shared" si="7"/>
        <v>#REF!</v>
      </c>
    </row>
    <row r="12" spans="1:11">
      <c r="A12" s="51" t="s">
        <v>97</v>
      </c>
      <c r="B12" s="26">
        <f t="shared" ref="B12:K12" si="8">B71+B130</f>
        <v>266893343</v>
      </c>
      <c r="C12" s="26">
        <f t="shared" si="8"/>
        <v>76760797</v>
      </c>
      <c r="D12" s="26" t="e">
        <f t="shared" si="8"/>
        <v>#REF!</v>
      </c>
      <c r="E12" s="26">
        <f t="shared" si="8"/>
        <v>1238827</v>
      </c>
      <c r="F12" s="26">
        <f t="shared" si="8"/>
        <v>59532260</v>
      </c>
      <c r="G12" s="26">
        <f t="shared" si="8"/>
        <v>9019838</v>
      </c>
      <c r="H12" s="26">
        <f t="shared" si="8"/>
        <v>20000000</v>
      </c>
      <c r="I12" s="26">
        <f t="shared" si="8"/>
        <v>0</v>
      </c>
      <c r="J12" s="26">
        <f t="shared" si="8"/>
        <v>0</v>
      </c>
      <c r="K12" s="26" t="e">
        <f t="shared" si="8"/>
        <v>#REF!</v>
      </c>
    </row>
    <row r="13" spans="1:11">
      <c r="A13" s="51" t="s">
        <v>99</v>
      </c>
      <c r="B13" s="26">
        <f t="shared" ref="B13:K13" si="9">B72+B131</f>
        <v>948584082</v>
      </c>
      <c r="C13" s="26">
        <f t="shared" si="9"/>
        <v>177243696</v>
      </c>
      <c r="D13" s="26" t="e">
        <f t="shared" si="9"/>
        <v>#REF!</v>
      </c>
      <c r="E13" s="26">
        <f t="shared" si="9"/>
        <v>22261213</v>
      </c>
      <c r="F13" s="26">
        <f t="shared" si="9"/>
        <v>301640571</v>
      </c>
      <c r="G13" s="26">
        <f t="shared" si="9"/>
        <v>81396467</v>
      </c>
      <c r="H13" s="26">
        <f t="shared" si="9"/>
        <v>0</v>
      </c>
      <c r="I13" s="26">
        <f t="shared" si="9"/>
        <v>0</v>
      </c>
      <c r="J13" s="26">
        <f t="shared" si="9"/>
        <v>270946065</v>
      </c>
      <c r="K13" s="26" t="e">
        <f t="shared" si="9"/>
        <v>#REF!</v>
      </c>
    </row>
    <row r="14" spans="1:11">
      <c r="A14" s="51" t="s">
        <v>101</v>
      </c>
      <c r="B14" s="26">
        <f t="shared" ref="B14:K14" si="10">B73+B132</f>
        <v>539358877</v>
      </c>
      <c r="C14" s="26">
        <f t="shared" si="10"/>
        <v>96903315</v>
      </c>
      <c r="D14" s="26" t="e">
        <f t="shared" si="10"/>
        <v>#REF!</v>
      </c>
      <c r="E14" s="26">
        <f t="shared" si="10"/>
        <v>26747221</v>
      </c>
      <c r="F14" s="26">
        <f t="shared" si="10"/>
        <v>22182651</v>
      </c>
      <c r="G14" s="26">
        <f t="shared" si="10"/>
        <v>24666060</v>
      </c>
      <c r="H14" s="26">
        <f t="shared" si="10"/>
        <v>0</v>
      </c>
      <c r="I14" s="26">
        <f t="shared" si="10"/>
        <v>0</v>
      </c>
      <c r="J14" s="26">
        <f t="shared" si="10"/>
        <v>280016404</v>
      </c>
      <c r="K14" s="26" t="e">
        <f t="shared" si="10"/>
        <v>#REF!</v>
      </c>
    </row>
    <row r="15" spans="1:11">
      <c r="A15" s="51" t="s">
        <v>102</v>
      </c>
      <c r="B15" s="26">
        <f t="shared" ref="B15:K15" si="11">B74+B133</f>
        <v>273496396</v>
      </c>
      <c r="C15" s="26">
        <f t="shared" si="11"/>
        <v>52318996</v>
      </c>
      <c r="D15" s="26" t="e">
        <f t="shared" si="11"/>
        <v>#REF!</v>
      </c>
      <c r="E15" s="26">
        <f t="shared" si="11"/>
        <v>32412900</v>
      </c>
      <c r="F15" s="26">
        <f t="shared" si="11"/>
        <v>4971633</v>
      </c>
      <c r="G15" s="26">
        <f t="shared" si="11"/>
        <v>28260930</v>
      </c>
      <c r="H15" s="26">
        <f t="shared" si="11"/>
        <v>0</v>
      </c>
      <c r="I15" s="26">
        <f t="shared" si="11"/>
        <v>0</v>
      </c>
      <c r="J15" s="26">
        <f t="shared" si="11"/>
        <v>2156668</v>
      </c>
      <c r="K15" s="26" t="e">
        <f t="shared" si="11"/>
        <v>#REF!</v>
      </c>
    </row>
    <row r="16" spans="1:11">
      <c r="A16" s="51" t="s">
        <v>103</v>
      </c>
      <c r="B16" s="26">
        <f t="shared" ref="B16:K16" si="12">B75+B134</f>
        <v>43260582</v>
      </c>
      <c r="C16" s="26">
        <f t="shared" si="12"/>
        <v>7793360</v>
      </c>
      <c r="D16" s="26" t="e">
        <f t="shared" si="12"/>
        <v>#REF!</v>
      </c>
      <c r="E16" s="26">
        <f t="shared" si="12"/>
        <v>621125</v>
      </c>
      <c r="F16" s="26">
        <f t="shared" si="12"/>
        <v>10178072</v>
      </c>
      <c r="G16" s="26">
        <f t="shared" si="12"/>
        <v>5362305</v>
      </c>
      <c r="H16" s="26">
        <f t="shared" si="12"/>
        <v>0</v>
      </c>
      <c r="I16" s="26">
        <f t="shared" si="12"/>
        <v>1605551</v>
      </c>
      <c r="J16" s="26">
        <f t="shared" si="12"/>
        <v>1476554</v>
      </c>
      <c r="K16" s="26" t="e">
        <f t="shared" si="12"/>
        <v>#REF!</v>
      </c>
    </row>
    <row r="17" spans="1:11">
      <c r="A17" s="51" t="s">
        <v>104</v>
      </c>
      <c r="B17" s="26">
        <f t="shared" ref="B17:K17" si="13">B76+B135</f>
        <v>1374816777</v>
      </c>
      <c r="C17" s="26">
        <f t="shared" si="13"/>
        <v>68486653</v>
      </c>
      <c r="D17" s="26" t="e">
        <f t="shared" si="13"/>
        <v>#REF!</v>
      </c>
      <c r="E17" s="26">
        <f t="shared" si="13"/>
        <v>9929799</v>
      </c>
      <c r="F17" s="26">
        <f t="shared" si="13"/>
        <v>868183429</v>
      </c>
      <c r="G17" s="26">
        <f t="shared" si="13"/>
        <v>76080533</v>
      </c>
      <c r="H17" s="26">
        <f t="shared" si="13"/>
        <v>42607948</v>
      </c>
      <c r="I17" s="26">
        <f t="shared" si="13"/>
        <v>46154084</v>
      </c>
      <c r="J17" s="26">
        <f t="shared" si="13"/>
        <v>232845603</v>
      </c>
      <c r="K17" s="26" t="e">
        <f t="shared" si="13"/>
        <v>#REF!</v>
      </c>
    </row>
    <row r="18" spans="1:11">
      <c r="A18" s="51" t="s">
        <v>105</v>
      </c>
      <c r="B18" s="26">
        <f t="shared" ref="B18:K18" si="14">B77+B136</f>
        <v>295239175</v>
      </c>
      <c r="C18" s="26">
        <f t="shared" si="14"/>
        <v>20433286</v>
      </c>
      <c r="D18" s="26" t="e">
        <f t="shared" si="14"/>
        <v>#REF!</v>
      </c>
      <c r="E18" s="26">
        <f t="shared" si="14"/>
        <v>30345</v>
      </c>
      <c r="F18" s="26">
        <f t="shared" si="14"/>
        <v>100590661</v>
      </c>
      <c r="G18" s="26">
        <f t="shared" si="14"/>
        <v>23669810</v>
      </c>
      <c r="H18" s="26">
        <f t="shared" si="14"/>
        <v>31909902</v>
      </c>
      <c r="I18" s="26">
        <f t="shared" si="14"/>
        <v>0</v>
      </c>
      <c r="J18" s="26">
        <f t="shared" si="14"/>
        <v>0</v>
      </c>
      <c r="K18" s="26" t="e">
        <f t="shared" si="14"/>
        <v>#REF!</v>
      </c>
    </row>
    <row r="19" spans="1:11">
      <c r="A19" s="51" t="s">
        <v>107</v>
      </c>
      <c r="B19" s="26">
        <f t="shared" ref="B19:K19" si="15">B78+B137</f>
        <v>218787477</v>
      </c>
      <c r="C19" s="26">
        <f t="shared" si="15"/>
        <v>40449292</v>
      </c>
      <c r="D19" s="26" t="e">
        <f t="shared" si="15"/>
        <v>#REF!</v>
      </c>
      <c r="E19" s="26">
        <f t="shared" si="15"/>
        <v>2257358</v>
      </c>
      <c r="F19" s="26">
        <f t="shared" si="15"/>
        <v>49326392</v>
      </c>
      <c r="G19" s="26">
        <f t="shared" si="15"/>
        <v>14588306</v>
      </c>
      <c r="H19" s="26">
        <f t="shared" si="15"/>
        <v>26899212</v>
      </c>
      <c r="I19" s="26">
        <f t="shared" si="15"/>
        <v>0</v>
      </c>
      <c r="J19" s="26">
        <f t="shared" si="15"/>
        <v>51987121</v>
      </c>
      <c r="K19" s="26" t="e">
        <f t="shared" si="15"/>
        <v>#REF!</v>
      </c>
    </row>
    <row r="20" spans="1:11">
      <c r="A20" s="51" t="s">
        <v>76</v>
      </c>
      <c r="B20" s="26">
        <f t="shared" ref="B20:K20" si="16">B79+B138</f>
        <v>162412605</v>
      </c>
      <c r="C20" s="26">
        <f t="shared" si="16"/>
        <v>19610167</v>
      </c>
      <c r="D20" s="26" t="e">
        <f t="shared" si="16"/>
        <v>#REF!</v>
      </c>
      <c r="E20" s="26">
        <f t="shared" si="16"/>
        <v>4315728</v>
      </c>
      <c r="F20" s="26">
        <f t="shared" si="16"/>
        <v>14173102</v>
      </c>
      <c r="G20" s="26">
        <f t="shared" si="16"/>
        <v>12633512</v>
      </c>
      <c r="H20" s="26">
        <f t="shared" si="16"/>
        <v>46863376</v>
      </c>
      <c r="I20" s="26">
        <f t="shared" si="16"/>
        <v>14105000</v>
      </c>
      <c r="J20" s="26">
        <f t="shared" si="16"/>
        <v>23265856</v>
      </c>
      <c r="K20" s="26" t="e">
        <f t="shared" si="16"/>
        <v>#REF!</v>
      </c>
    </row>
    <row r="21" spans="1:11">
      <c r="A21" s="51" t="s">
        <v>110</v>
      </c>
      <c r="B21" s="26">
        <f t="shared" ref="B21:K21" si="17">B80+B139</f>
        <v>254141787</v>
      </c>
      <c r="C21" s="26">
        <f t="shared" si="17"/>
        <v>139795721</v>
      </c>
      <c r="D21" s="26" t="e">
        <f t="shared" si="17"/>
        <v>#REF!</v>
      </c>
      <c r="E21" s="26">
        <f t="shared" si="17"/>
        <v>15528330</v>
      </c>
      <c r="F21" s="26">
        <f t="shared" si="17"/>
        <v>46770069</v>
      </c>
      <c r="G21" s="26">
        <f t="shared" si="17"/>
        <v>14393051</v>
      </c>
      <c r="H21" s="26">
        <f t="shared" si="17"/>
        <v>0</v>
      </c>
      <c r="I21" s="26">
        <f t="shared" si="17"/>
        <v>0</v>
      </c>
      <c r="J21" s="26">
        <f t="shared" si="17"/>
        <v>0</v>
      </c>
      <c r="K21" s="26" t="e">
        <f t="shared" si="17"/>
        <v>#REF!</v>
      </c>
    </row>
    <row r="22" spans="1:11">
      <c r="A22" s="51" t="s">
        <v>111</v>
      </c>
      <c r="B22" s="26">
        <f t="shared" ref="B22:K22" si="18">B81+B140</f>
        <v>229859533</v>
      </c>
      <c r="C22" s="26">
        <f t="shared" si="18"/>
        <v>18826852</v>
      </c>
      <c r="D22" s="26" t="e">
        <f t="shared" si="18"/>
        <v>#REF!</v>
      </c>
      <c r="E22" s="26">
        <f t="shared" si="18"/>
        <v>9661177</v>
      </c>
      <c r="F22" s="26">
        <f t="shared" si="18"/>
        <v>5219488</v>
      </c>
      <c r="G22" s="26">
        <f t="shared" si="18"/>
        <v>17675739</v>
      </c>
      <c r="H22" s="26">
        <f t="shared" si="18"/>
        <v>16972846</v>
      </c>
      <c r="I22" s="26">
        <f t="shared" si="18"/>
        <v>68484619</v>
      </c>
      <c r="J22" s="26">
        <f t="shared" si="18"/>
        <v>30547038</v>
      </c>
      <c r="K22" s="26" t="e">
        <f t="shared" si="18"/>
        <v>#REF!</v>
      </c>
    </row>
    <row r="23" spans="1:11">
      <c r="A23" s="51" t="s">
        <v>113</v>
      </c>
      <c r="B23" s="26">
        <f t="shared" ref="B23:K23" si="19">B82+B141</f>
        <v>85220914</v>
      </c>
      <c r="C23" s="26">
        <f t="shared" si="19"/>
        <v>40489547</v>
      </c>
      <c r="D23" s="26" t="e">
        <f t="shared" si="19"/>
        <v>#REF!</v>
      </c>
      <c r="E23" s="26">
        <f t="shared" si="19"/>
        <v>6695634</v>
      </c>
      <c r="F23" s="26">
        <f t="shared" si="19"/>
        <v>9595257</v>
      </c>
      <c r="G23" s="26">
        <f t="shared" si="19"/>
        <v>11030521</v>
      </c>
      <c r="H23" s="26">
        <f t="shared" si="19"/>
        <v>2814704</v>
      </c>
      <c r="I23" s="26">
        <f t="shared" si="19"/>
        <v>5387299</v>
      </c>
      <c r="J23" s="26">
        <f t="shared" si="19"/>
        <v>1236659</v>
      </c>
      <c r="K23" s="26" t="e">
        <f t="shared" si="19"/>
        <v>#REF!</v>
      </c>
    </row>
    <row r="24" spans="1:11">
      <c r="A24" s="51" t="s">
        <v>78</v>
      </c>
      <c r="B24" s="26">
        <f t="shared" ref="B24:K24" si="20">B83+B142</f>
        <v>601778612</v>
      </c>
      <c r="C24" s="26">
        <f t="shared" si="20"/>
        <v>111435066</v>
      </c>
      <c r="D24" s="26" t="e">
        <f t="shared" si="20"/>
        <v>#REF!</v>
      </c>
      <c r="E24" s="26">
        <f t="shared" si="20"/>
        <v>5644180</v>
      </c>
      <c r="F24" s="26">
        <f t="shared" si="20"/>
        <v>25868019</v>
      </c>
      <c r="G24" s="26">
        <f t="shared" si="20"/>
        <v>51531510</v>
      </c>
      <c r="H24" s="26">
        <f t="shared" si="20"/>
        <v>161702187</v>
      </c>
      <c r="I24" s="26">
        <f t="shared" si="20"/>
        <v>86193197</v>
      </c>
      <c r="J24" s="26">
        <f t="shared" si="20"/>
        <v>33302354</v>
      </c>
      <c r="K24" s="26" t="e">
        <f t="shared" si="20"/>
        <v>#REF!</v>
      </c>
    </row>
    <row r="25" spans="1:11">
      <c r="A25" s="51" t="s">
        <v>116</v>
      </c>
      <c r="B25" s="26">
        <f t="shared" ref="B25:K25" si="21">B84+B143</f>
        <v>1112168004</v>
      </c>
      <c r="C25" s="26">
        <f t="shared" si="21"/>
        <v>266155892</v>
      </c>
      <c r="D25" s="26" t="e">
        <f t="shared" si="21"/>
        <v>#REF!</v>
      </c>
      <c r="E25" s="26">
        <f t="shared" si="21"/>
        <v>13839756</v>
      </c>
      <c r="F25" s="26">
        <f t="shared" si="21"/>
        <v>331905068</v>
      </c>
      <c r="G25" s="26">
        <f t="shared" si="21"/>
        <v>34693280</v>
      </c>
      <c r="H25" s="26">
        <f t="shared" si="21"/>
        <v>115984573</v>
      </c>
      <c r="I25" s="26">
        <f t="shared" si="21"/>
        <v>860667</v>
      </c>
      <c r="J25" s="26">
        <f t="shared" si="21"/>
        <v>14941258</v>
      </c>
      <c r="K25" s="26" t="e">
        <f t="shared" si="21"/>
        <v>#REF!</v>
      </c>
    </row>
    <row r="26" spans="1:11">
      <c r="A26" s="51" t="s">
        <v>117</v>
      </c>
      <c r="B26" s="26">
        <f t="shared" ref="B26:K26" si="22">B85+B144</f>
        <v>1374939000</v>
      </c>
      <c r="C26" s="26">
        <f t="shared" si="22"/>
        <v>149705357</v>
      </c>
      <c r="D26" s="26" t="e">
        <f t="shared" si="22"/>
        <v>#REF!</v>
      </c>
      <c r="E26" s="26">
        <f t="shared" si="22"/>
        <v>76433465</v>
      </c>
      <c r="F26" s="26">
        <f t="shared" si="22"/>
        <v>21546177</v>
      </c>
      <c r="G26" s="26">
        <f t="shared" si="22"/>
        <v>316292366</v>
      </c>
      <c r="H26" s="26">
        <f t="shared" si="22"/>
        <v>45842510</v>
      </c>
      <c r="I26" s="26">
        <f t="shared" si="22"/>
        <v>205124250</v>
      </c>
      <c r="J26" s="26">
        <f t="shared" si="22"/>
        <v>93908031</v>
      </c>
      <c r="K26" s="26" t="e">
        <f t="shared" si="22"/>
        <v>#REF!</v>
      </c>
    </row>
    <row r="27" spans="1:11">
      <c r="A27" s="51" t="s">
        <v>77</v>
      </c>
      <c r="B27" s="26">
        <f t="shared" ref="B27:K27" si="23">B86+B145</f>
        <v>545849305</v>
      </c>
      <c r="C27" s="26">
        <f t="shared" si="23"/>
        <v>84902158</v>
      </c>
      <c r="D27" s="26" t="e">
        <f t="shared" si="23"/>
        <v>#REF!</v>
      </c>
      <c r="E27" s="26">
        <f t="shared" si="23"/>
        <v>2659764</v>
      </c>
      <c r="F27" s="26">
        <f t="shared" si="23"/>
        <v>135224130</v>
      </c>
      <c r="G27" s="26">
        <f t="shared" si="23"/>
        <v>39775879</v>
      </c>
      <c r="H27" s="26">
        <f t="shared" si="23"/>
        <v>174884001</v>
      </c>
      <c r="I27" s="26">
        <f t="shared" si="23"/>
        <v>5700000</v>
      </c>
      <c r="J27" s="26">
        <f t="shared" si="23"/>
        <v>0</v>
      </c>
      <c r="K27" s="26" t="e">
        <f t="shared" si="23"/>
        <v>#REF!</v>
      </c>
    </row>
    <row r="28" spans="1:11">
      <c r="A28" s="51" t="s">
        <v>120</v>
      </c>
      <c r="B28" s="26">
        <f t="shared" ref="B28:K28" si="24">B87+B146</f>
        <v>93879466</v>
      </c>
      <c r="C28" s="26">
        <f t="shared" si="24"/>
        <v>11350245</v>
      </c>
      <c r="D28" s="26" t="e">
        <f t="shared" si="24"/>
        <v>#REF!</v>
      </c>
      <c r="E28" s="26">
        <f t="shared" si="24"/>
        <v>12259830</v>
      </c>
      <c r="F28" s="26">
        <f t="shared" si="24"/>
        <v>19068945</v>
      </c>
      <c r="G28" s="26">
        <f t="shared" si="24"/>
        <v>3296742</v>
      </c>
      <c r="H28" s="26">
        <f t="shared" si="24"/>
        <v>0</v>
      </c>
      <c r="I28" s="26">
        <f t="shared" si="24"/>
        <v>0</v>
      </c>
      <c r="J28" s="26">
        <f t="shared" si="24"/>
        <v>16847326</v>
      </c>
      <c r="K28" s="26" t="e">
        <f t="shared" si="24"/>
        <v>#REF!</v>
      </c>
    </row>
    <row r="29" spans="1:11">
      <c r="A29" s="51" t="s">
        <v>122</v>
      </c>
      <c r="B29" s="26">
        <f t="shared" ref="B29:K29" si="25">B88+B147</f>
        <v>419850511</v>
      </c>
      <c r="C29" s="26">
        <f t="shared" si="25"/>
        <v>77131363</v>
      </c>
      <c r="D29" s="26" t="e">
        <f t="shared" si="25"/>
        <v>#REF!</v>
      </c>
      <c r="E29" s="26">
        <f t="shared" si="25"/>
        <v>696595</v>
      </c>
      <c r="F29" s="26">
        <f t="shared" si="25"/>
        <v>44460220</v>
      </c>
      <c r="G29" s="26">
        <f t="shared" si="25"/>
        <v>5812847</v>
      </c>
      <c r="H29" s="26">
        <f t="shared" si="25"/>
        <v>0</v>
      </c>
      <c r="I29" s="26">
        <f t="shared" si="25"/>
        <v>0</v>
      </c>
      <c r="J29" s="26">
        <f t="shared" si="25"/>
        <v>0</v>
      </c>
      <c r="K29" s="26" t="e">
        <f t="shared" si="25"/>
        <v>#REF!</v>
      </c>
    </row>
    <row r="30" spans="1:11">
      <c r="A30" s="51" t="s">
        <v>124</v>
      </c>
      <c r="B30" s="26">
        <f t="shared" ref="B30:K30" si="26">B89+B148</f>
        <v>52729189</v>
      </c>
      <c r="C30" s="26">
        <f t="shared" si="26"/>
        <v>16611949</v>
      </c>
      <c r="D30" s="26" t="e">
        <f t="shared" si="26"/>
        <v>#REF!</v>
      </c>
      <c r="E30" s="26">
        <f t="shared" si="26"/>
        <v>0</v>
      </c>
      <c r="F30" s="26">
        <f t="shared" si="26"/>
        <v>10350868</v>
      </c>
      <c r="G30" s="26">
        <f t="shared" si="26"/>
        <v>5316436</v>
      </c>
      <c r="H30" s="26">
        <f t="shared" si="26"/>
        <v>0</v>
      </c>
      <c r="I30" s="26">
        <f t="shared" si="26"/>
        <v>0</v>
      </c>
      <c r="J30" s="26">
        <f t="shared" si="26"/>
        <v>1613829</v>
      </c>
      <c r="K30" s="26" t="e">
        <f t="shared" si="26"/>
        <v>#REF!</v>
      </c>
    </row>
    <row r="31" spans="1:11">
      <c r="A31" s="51" t="s">
        <v>126</v>
      </c>
      <c r="B31" s="26">
        <f t="shared" ref="B31:K31" si="27">B90+B149</f>
        <v>109001388</v>
      </c>
      <c r="C31" s="26">
        <f t="shared" si="27"/>
        <v>23968420</v>
      </c>
      <c r="D31" s="26" t="e">
        <f t="shared" si="27"/>
        <v>#REF!</v>
      </c>
      <c r="E31" s="26">
        <f t="shared" si="27"/>
        <v>0</v>
      </c>
      <c r="F31" s="26">
        <f t="shared" si="27"/>
        <v>23498997</v>
      </c>
      <c r="G31" s="26">
        <f t="shared" si="27"/>
        <v>5024311</v>
      </c>
      <c r="H31" s="26">
        <f t="shared" si="27"/>
        <v>36792452</v>
      </c>
      <c r="I31" s="26">
        <f t="shared" si="27"/>
        <v>0</v>
      </c>
      <c r="J31" s="26">
        <f t="shared" si="27"/>
        <v>4336923</v>
      </c>
      <c r="K31" s="26" t="e">
        <f t="shared" si="27"/>
        <v>#REF!</v>
      </c>
    </row>
    <row r="32" spans="1:11">
      <c r="A32" s="51" t="s">
        <v>127</v>
      </c>
      <c r="B32" s="26">
        <f t="shared" ref="B32:K32" si="28">B91+B150</f>
        <v>90806256</v>
      </c>
      <c r="C32" s="26">
        <f t="shared" si="28"/>
        <v>45850652</v>
      </c>
      <c r="D32" s="26" t="e">
        <f t="shared" si="28"/>
        <v>#REF!</v>
      </c>
      <c r="E32" s="26">
        <f t="shared" si="28"/>
        <v>2032283</v>
      </c>
      <c r="F32" s="26">
        <f t="shared" si="28"/>
        <v>0</v>
      </c>
      <c r="G32" s="26">
        <f t="shared" si="28"/>
        <v>11291546</v>
      </c>
      <c r="H32" s="26">
        <f t="shared" si="28"/>
        <v>0</v>
      </c>
      <c r="I32" s="26">
        <f t="shared" si="28"/>
        <v>0</v>
      </c>
      <c r="J32" s="26">
        <f t="shared" si="28"/>
        <v>0</v>
      </c>
      <c r="K32" s="26" t="e">
        <f t="shared" si="28"/>
        <v>#REF!</v>
      </c>
    </row>
    <row r="33" spans="1:11">
      <c r="A33" s="51" t="s">
        <v>128</v>
      </c>
      <c r="B33" s="26">
        <f t="shared" ref="B33:K33" si="29">B92+B151</f>
        <v>61010421</v>
      </c>
      <c r="C33" s="26">
        <f t="shared" si="29"/>
        <v>19309986</v>
      </c>
      <c r="D33" s="26" t="e">
        <f t="shared" si="29"/>
        <v>#REF!</v>
      </c>
      <c r="E33" s="26">
        <f t="shared" si="29"/>
        <v>1076693</v>
      </c>
      <c r="F33" s="26">
        <f t="shared" si="29"/>
        <v>8781872</v>
      </c>
      <c r="G33" s="26">
        <f t="shared" si="29"/>
        <v>9888940</v>
      </c>
      <c r="H33" s="26">
        <f t="shared" si="29"/>
        <v>0</v>
      </c>
      <c r="I33" s="26">
        <f t="shared" si="29"/>
        <v>0</v>
      </c>
      <c r="J33" s="26">
        <f t="shared" si="29"/>
        <v>3226683</v>
      </c>
      <c r="K33" s="26" t="e">
        <f t="shared" si="29"/>
        <v>#REF!</v>
      </c>
    </row>
    <row r="34" spans="1:11">
      <c r="A34" s="51" t="s">
        <v>130</v>
      </c>
      <c r="B34" s="26">
        <f t="shared" ref="B34:K34" si="30">B93+B152</f>
        <v>1182726365</v>
      </c>
      <c r="C34" s="26">
        <f t="shared" si="30"/>
        <v>190505511</v>
      </c>
      <c r="D34" s="26" t="e">
        <f t="shared" si="30"/>
        <v>#REF!</v>
      </c>
      <c r="E34" s="26">
        <f t="shared" si="30"/>
        <v>25007615</v>
      </c>
      <c r="F34" s="26">
        <f t="shared" si="30"/>
        <v>111916599</v>
      </c>
      <c r="G34" s="26">
        <f t="shared" si="30"/>
        <v>59376344</v>
      </c>
      <c r="H34" s="26">
        <f t="shared" si="30"/>
        <v>195070632</v>
      </c>
      <c r="I34" s="26">
        <f t="shared" si="30"/>
        <v>455799464</v>
      </c>
      <c r="J34" s="26">
        <f t="shared" si="30"/>
        <v>0</v>
      </c>
      <c r="K34" s="26" t="e">
        <f t="shared" si="30"/>
        <v>#REF!</v>
      </c>
    </row>
    <row r="35" spans="1:11">
      <c r="A35" s="51" t="s">
        <v>131</v>
      </c>
      <c r="B35" s="26">
        <f t="shared" ref="B35:K35" si="31">B94+B153</f>
        <v>235861816</v>
      </c>
      <c r="C35" s="26">
        <f t="shared" si="31"/>
        <v>52746082</v>
      </c>
      <c r="D35" s="26" t="e">
        <f t="shared" si="31"/>
        <v>#REF!</v>
      </c>
      <c r="E35" s="26">
        <f t="shared" si="31"/>
        <v>2169778</v>
      </c>
      <c r="F35" s="26">
        <f t="shared" si="31"/>
        <v>30527500</v>
      </c>
      <c r="G35" s="26">
        <f t="shared" si="31"/>
        <v>7795296</v>
      </c>
      <c r="H35" s="26">
        <f t="shared" si="31"/>
        <v>48312000</v>
      </c>
      <c r="I35" s="26">
        <f t="shared" si="31"/>
        <v>6100000</v>
      </c>
      <c r="J35" s="26">
        <f t="shared" si="31"/>
        <v>174384</v>
      </c>
      <c r="K35" s="26" t="e">
        <f t="shared" si="31"/>
        <v>#REF!</v>
      </c>
    </row>
    <row r="36" spans="1:11">
      <c r="A36" s="51" t="s">
        <v>132</v>
      </c>
      <c r="B36" s="26">
        <f t="shared" ref="B36:K36" si="32">B95+B154</f>
        <v>5465401666</v>
      </c>
      <c r="C36" s="26">
        <f t="shared" si="32"/>
        <v>1574482905</v>
      </c>
      <c r="D36" s="26" t="e">
        <f t="shared" si="32"/>
        <v>#REF!</v>
      </c>
      <c r="E36" s="26">
        <f t="shared" si="32"/>
        <v>51615140</v>
      </c>
      <c r="F36" s="26">
        <f t="shared" si="32"/>
        <v>414269998</v>
      </c>
      <c r="G36" s="26">
        <f t="shared" si="32"/>
        <v>448499275</v>
      </c>
      <c r="H36" s="26">
        <f t="shared" si="32"/>
        <v>1510253713</v>
      </c>
      <c r="I36" s="26">
        <f t="shared" si="32"/>
        <v>233737315</v>
      </c>
      <c r="J36" s="26">
        <f t="shared" si="32"/>
        <v>337151327</v>
      </c>
      <c r="K36" s="26" t="e">
        <f t="shared" si="32"/>
        <v>#REF!</v>
      </c>
    </row>
    <row r="37" spans="1:11">
      <c r="A37" s="51" t="s">
        <v>75</v>
      </c>
      <c r="B37" s="26">
        <f t="shared" ref="B37:K37" si="33">B96+B155</f>
        <v>567300528</v>
      </c>
      <c r="C37" s="26">
        <f t="shared" si="33"/>
        <v>52293388</v>
      </c>
      <c r="D37" s="26" t="e">
        <f t="shared" si="33"/>
        <v>#REF!</v>
      </c>
      <c r="E37" s="26">
        <f t="shared" si="33"/>
        <v>4291764</v>
      </c>
      <c r="F37" s="26">
        <f t="shared" si="33"/>
        <v>190761075</v>
      </c>
      <c r="G37" s="26">
        <f t="shared" si="33"/>
        <v>68860003</v>
      </c>
      <c r="H37" s="26">
        <f t="shared" si="33"/>
        <v>0</v>
      </c>
      <c r="I37" s="26">
        <f t="shared" si="33"/>
        <v>100552225</v>
      </c>
      <c r="J37" s="26">
        <f t="shared" si="33"/>
        <v>121121197</v>
      </c>
      <c r="K37" s="26" t="e">
        <f t="shared" si="33"/>
        <v>#REF!</v>
      </c>
    </row>
    <row r="38" spans="1:11">
      <c r="A38" s="51" t="s">
        <v>133</v>
      </c>
      <c r="B38" s="26">
        <f t="shared" ref="B38:K38" si="34">B97+B156</f>
        <v>38611947</v>
      </c>
      <c r="C38" s="26">
        <f t="shared" si="34"/>
        <v>4750630</v>
      </c>
      <c r="D38" s="26" t="e">
        <f t="shared" si="34"/>
        <v>#REF!</v>
      </c>
      <c r="E38" s="26">
        <f t="shared" si="34"/>
        <v>1057168</v>
      </c>
      <c r="F38" s="26">
        <f t="shared" si="34"/>
        <v>1113083</v>
      </c>
      <c r="G38" s="26">
        <f t="shared" si="34"/>
        <v>4205495</v>
      </c>
      <c r="H38" s="26">
        <f t="shared" si="34"/>
        <v>0</v>
      </c>
      <c r="I38" s="26">
        <f t="shared" si="34"/>
        <v>0</v>
      </c>
      <c r="J38" s="26">
        <f t="shared" si="34"/>
        <v>23850925</v>
      </c>
      <c r="K38" s="26" t="e">
        <f t="shared" si="34"/>
        <v>#REF!</v>
      </c>
    </row>
    <row r="39" spans="1:11">
      <c r="A39" s="51" t="s">
        <v>134</v>
      </c>
      <c r="B39" s="26">
        <f t="shared" ref="B39:K39" si="35">B98+B157</f>
        <v>1067440446</v>
      </c>
      <c r="C39" s="26">
        <f t="shared" si="35"/>
        <v>270717044</v>
      </c>
      <c r="D39" s="26" t="e">
        <f t="shared" si="35"/>
        <v>#REF!</v>
      </c>
      <c r="E39" s="26">
        <f t="shared" si="35"/>
        <v>24547749</v>
      </c>
      <c r="F39" s="26">
        <f t="shared" si="35"/>
        <v>378295090</v>
      </c>
      <c r="G39" s="26">
        <f t="shared" si="35"/>
        <v>159320764</v>
      </c>
      <c r="H39" s="26">
        <f t="shared" si="35"/>
        <v>0</v>
      </c>
      <c r="I39" s="26">
        <f t="shared" si="35"/>
        <v>0</v>
      </c>
      <c r="J39" s="26">
        <f t="shared" si="35"/>
        <v>7247980</v>
      </c>
      <c r="K39" s="26" t="e">
        <f t="shared" si="35"/>
        <v>#REF!</v>
      </c>
    </row>
    <row r="40" spans="1:11">
      <c r="A40" s="51" t="s">
        <v>136</v>
      </c>
      <c r="B40" s="26">
        <f t="shared" ref="B40:K40" si="36">B99+B158</f>
        <v>214760735</v>
      </c>
      <c r="C40" s="26">
        <f t="shared" si="36"/>
        <v>28345067</v>
      </c>
      <c r="D40" s="26" t="e">
        <f t="shared" si="36"/>
        <v>#REF!</v>
      </c>
      <c r="E40" s="26">
        <f t="shared" si="36"/>
        <v>3576244</v>
      </c>
      <c r="F40" s="26">
        <f t="shared" si="36"/>
        <v>76616761</v>
      </c>
      <c r="G40" s="26">
        <f t="shared" si="36"/>
        <v>25426600</v>
      </c>
      <c r="H40" s="26">
        <f t="shared" si="36"/>
        <v>0</v>
      </c>
      <c r="I40" s="26">
        <f t="shared" si="36"/>
        <v>11795965</v>
      </c>
      <c r="J40" s="26">
        <f t="shared" si="36"/>
        <v>17499800</v>
      </c>
      <c r="K40" s="26" t="e">
        <f t="shared" si="36"/>
        <v>#REF!</v>
      </c>
    </row>
    <row r="41" spans="1:11">
      <c r="A41" s="51" t="s">
        <v>145</v>
      </c>
      <c r="B41" s="26">
        <f t="shared" ref="B41:K41" si="37">B100+B159</f>
        <v>347738774</v>
      </c>
      <c r="C41" s="26">
        <f t="shared" si="37"/>
        <v>126404411</v>
      </c>
      <c r="D41" s="26" t="e">
        <f t="shared" si="37"/>
        <v>#REF!</v>
      </c>
      <c r="E41" s="26">
        <f t="shared" si="37"/>
        <v>12399975</v>
      </c>
      <c r="F41" s="26">
        <f t="shared" si="37"/>
        <v>12963750</v>
      </c>
      <c r="G41" s="26">
        <f t="shared" si="37"/>
        <v>126708022</v>
      </c>
      <c r="H41" s="26">
        <f t="shared" si="37"/>
        <v>2021712</v>
      </c>
      <c r="I41" s="26">
        <f t="shared" si="37"/>
        <v>8116027</v>
      </c>
      <c r="J41" s="26">
        <f t="shared" si="37"/>
        <v>8047639</v>
      </c>
      <c r="K41" s="26" t="e">
        <f t="shared" si="37"/>
        <v>#REF!</v>
      </c>
    </row>
    <row r="42" spans="1:11">
      <c r="A42" s="51" t="s">
        <v>138</v>
      </c>
      <c r="B42" s="26">
        <f t="shared" ref="B42:K42" si="38">B101+B160</f>
        <v>1091966391</v>
      </c>
      <c r="C42" s="26">
        <f t="shared" si="38"/>
        <v>284167818</v>
      </c>
      <c r="D42" s="26" t="e">
        <f t="shared" si="38"/>
        <v>#REF!</v>
      </c>
      <c r="E42" s="26">
        <f t="shared" si="38"/>
        <v>8602202</v>
      </c>
      <c r="F42" s="26">
        <f t="shared" si="38"/>
        <v>435782704</v>
      </c>
      <c r="G42" s="26">
        <f t="shared" si="38"/>
        <v>82782445</v>
      </c>
      <c r="H42" s="26">
        <f t="shared" si="38"/>
        <v>0</v>
      </c>
      <c r="I42" s="26">
        <f t="shared" si="38"/>
        <v>0</v>
      </c>
      <c r="J42" s="26">
        <f t="shared" si="38"/>
        <v>0</v>
      </c>
      <c r="K42" s="26" t="e">
        <f t="shared" si="38"/>
        <v>#REF!</v>
      </c>
    </row>
    <row r="43" spans="1:11">
      <c r="A43" s="51" t="s">
        <v>140</v>
      </c>
      <c r="B43" s="26">
        <f t="shared" ref="B43:K43" si="39">B102+B161</f>
        <v>167069653</v>
      </c>
      <c r="C43" s="26">
        <f t="shared" si="39"/>
        <v>20368850</v>
      </c>
      <c r="D43" s="26" t="e">
        <f t="shared" si="39"/>
        <v>#REF!</v>
      </c>
      <c r="E43" s="26">
        <f t="shared" si="39"/>
        <v>1276106</v>
      </c>
      <c r="F43" s="26">
        <f t="shared" si="39"/>
        <v>29281711</v>
      </c>
      <c r="G43" s="26">
        <f t="shared" si="39"/>
        <v>12597358</v>
      </c>
      <c r="H43" s="26">
        <f t="shared" si="39"/>
        <v>6375667</v>
      </c>
      <c r="I43" s="26">
        <f t="shared" si="39"/>
        <v>0</v>
      </c>
      <c r="J43" s="26">
        <f t="shared" si="39"/>
        <v>0</v>
      </c>
      <c r="K43" s="26" t="e">
        <f t="shared" si="39"/>
        <v>#REF!</v>
      </c>
    </row>
    <row r="44" spans="1:11">
      <c r="A44" s="51" t="s">
        <v>142</v>
      </c>
      <c r="B44" s="26">
        <f t="shared" ref="B44:K44" si="40">B103+B162</f>
        <v>180355883</v>
      </c>
      <c r="C44" s="26">
        <f t="shared" si="40"/>
        <v>40790583</v>
      </c>
      <c r="D44" s="26" t="e">
        <f t="shared" si="40"/>
        <v>#REF!</v>
      </c>
      <c r="E44" s="26">
        <f t="shared" si="40"/>
        <v>4894456</v>
      </c>
      <c r="F44" s="26">
        <f t="shared" si="40"/>
        <v>4085269</v>
      </c>
      <c r="G44" s="26">
        <f t="shared" si="40"/>
        <v>22416411</v>
      </c>
      <c r="H44" s="26">
        <f t="shared" si="40"/>
        <v>0</v>
      </c>
      <c r="I44" s="26">
        <f t="shared" si="40"/>
        <v>0</v>
      </c>
      <c r="J44" s="26">
        <f t="shared" si="40"/>
        <v>0</v>
      </c>
      <c r="K44" s="26" t="e">
        <f t="shared" si="40"/>
        <v>#REF!</v>
      </c>
    </row>
    <row r="45" spans="1:11">
      <c r="A45" s="51" t="s">
        <v>144</v>
      </c>
      <c r="B45" s="26">
        <f t="shared" ref="B45:K45" si="41">B104+B163</f>
        <v>28740704</v>
      </c>
      <c r="C45" s="26">
        <f t="shared" si="41"/>
        <v>14025248</v>
      </c>
      <c r="D45" s="26" t="e">
        <f t="shared" si="41"/>
        <v>#REF!</v>
      </c>
      <c r="E45" s="26">
        <f t="shared" si="41"/>
        <v>561685</v>
      </c>
      <c r="F45" s="26">
        <f t="shared" si="41"/>
        <v>802914</v>
      </c>
      <c r="G45" s="26">
        <f t="shared" si="41"/>
        <v>2927925</v>
      </c>
      <c r="H45" s="26">
        <f t="shared" si="41"/>
        <v>0</v>
      </c>
      <c r="I45" s="26">
        <f t="shared" si="41"/>
        <v>0</v>
      </c>
      <c r="J45" s="26">
        <f t="shared" si="41"/>
        <v>919460</v>
      </c>
      <c r="K45" s="26" t="e">
        <f t="shared" si="41"/>
        <v>#REF!</v>
      </c>
    </row>
    <row r="46" spans="1:11">
      <c r="A46" s="51" t="s">
        <v>146</v>
      </c>
      <c r="B46" s="26">
        <f t="shared" ref="B46:K46" si="42">B105+B164</f>
        <v>256375760</v>
      </c>
      <c r="C46" s="26">
        <f t="shared" si="42"/>
        <v>82102096</v>
      </c>
      <c r="D46" s="26" t="e">
        <f t="shared" si="42"/>
        <v>#REF!</v>
      </c>
      <c r="E46" s="26">
        <f t="shared" si="42"/>
        <v>2386008</v>
      </c>
      <c r="F46" s="26">
        <f t="shared" si="42"/>
        <v>31977251</v>
      </c>
      <c r="G46" s="26">
        <f t="shared" si="42"/>
        <v>35825907</v>
      </c>
      <c r="H46" s="26">
        <f t="shared" si="42"/>
        <v>0</v>
      </c>
      <c r="I46" s="26">
        <f t="shared" si="42"/>
        <v>61800907</v>
      </c>
      <c r="J46" s="26">
        <f t="shared" si="42"/>
        <v>0</v>
      </c>
      <c r="K46" s="26" t="e">
        <f t="shared" si="42"/>
        <v>#REF!</v>
      </c>
    </row>
    <row r="47" spans="1:11">
      <c r="A47" s="51" t="s">
        <v>148</v>
      </c>
      <c r="B47" s="26">
        <f t="shared" ref="B47:K47" si="43">B106+B165</f>
        <v>998928564</v>
      </c>
      <c r="C47" s="26">
        <f t="shared" si="43"/>
        <v>58129686</v>
      </c>
      <c r="D47" s="26" t="e">
        <f t="shared" si="43"/>
        <v>#REF!</v>
      </c>
      <c r="E47" s="26">
        <f t="shared" si="43"/>
        <v>4020278</v>
      </c>
      <c r="F47" s="26">
        <f t="shared" si="43"/>
        <v>0</v>
      </c>
      <c r="G47" s="26">
        <f t="shared" si="43"/>
        <v>51415273</v>
      </c>
      <c r="H47" s="26">
        <f t="shared" si="43"/>
        <v>0</v>
      </c>
      <c r="I47" s="26">
        <f t="shared" si="43"/>
        <v>374495148</v>
      </c>
      <c r="J47" s="26">
        <f t="shared" si="43"/>
        <v>365229370</v>
      </c>
      <c r="K47" s="26" t="e">
        <f t="shared" si="43"/>
        <v>#REF!</v>
      </c>
    </row>
    <row r="48" spans="1:11">
      <c r="A48" s="51" t="s">
        <v>150</v>
      </c>
      <c r="B48" s="26">
        <f t="shared" ref="B48:K48" si="44">B107+B166</f>
        <v>101210515</v>
      </c>
      <c r="C48" s="26">
        <f t="shared" si="44"/>
        <v>21580785</v>
      </c>
      <c r="D48" s="26" t="e">
        <f t="shared" si="44"/>
        <v>#REF!</v>
      </c>
      <c r="E48" s="26">
        <f t="shared" si="44"/>
        <v>4168438</v>
      </c>
      <c r="F48" s="26">
        <f t="shared" si="44"/>
        <v>19730840</v>
      </c>
      <c r="G48" s="26">
        <f t="shared" si="44"/>
        <v>6072301</v>
      </c>
      <c r="H48" s="26">
        <f t="shared" si="44"/>
        <v>0</v>
      </c>
      <c r="I48" s="26">
        <f t="shared" si="44"/>
        <v>630974</v>
      </c>
      <c r="J48" s="26">
        <f t="shared" si="44"/>
        <v>461854</v>
      </c>
      <c r="K48" s="26" t="e">
        <f t="shared" si="44"/>
        <v>#REF!</v>
      </c>
    </row>
    <row r="49" spans="1:16">
      <c r="A49" s="51" t="s">
        <v>152</v>
      </c>
      <c r="B49" s="26">
        <f t="shared" ref="B49:K49" si="45">B108+B167</f>
        <v>97190355</v>
      </c>
      <c r="C49" s="26">
        <f t="shared" si="45"/>
        <v>17726218</v>
      </c>
      <c r="D49" s="26" t="e">
        <f t="shared" si="45"/>
        <v>#REF!</v>
      </c>
      <c r="E49" s="26">
        <f t="shared" si="45"/>
        <v>0</v>
      </c>
      <c r="F49" s="26">
        <f t="shared" si="45"/>
        <v>32550925</v>
      </c>
      <c r="G49" s="26">
        <f t="shared" si="45"/>
        <v>13661596</v>
      </c>
      <c r="H49" s="26">
        <f t="shared" si="45"/>
        <v>19920612</v>
      </c>
      <c r="I49" s="26">
        <f t="shared" si="45"/>
        <v>0</v>
      </c>
      <c r="J49" s="26">
        <f t="shared" si="45"/>
        <v>3401987</v>
      </c>
      <c r="K49" s="26" t="e">
        <f t="shared" si="45"/>
        <v>#REF!</v>
      </c>
    </row>
    <row r="50" spans="1:16">
      <c r="A50" s="51" t="s">
        <v>153</v>
      </c>
      <c r="B50" s="26">
        <f t="shared" ref="B50:K50" si="46">B109+B168</f>
        <v>272539355</v>
      </c>
      <c r="C50" s="26">
        <f t="shared" si="46"/>
        <v>82836320</v>
      </c>
      <c r="D50" s="26" t="e">
        <f t="shared" si="46"/>
        <v>#REF!</v>
      </c>
      <c r="E50" s="26">
        <f t="shared" si="46"/>
        <v>7301542</v>
      </c>
      <c r="F50" s="26">
        <f t="shared" si="46"/>
        <v>37474286</v>
      </c>
      <c r="G50" s="26">
        <f t="shared" si="46"/>
        <v>20689401</v>
      </c>
      <c r="H50" s="26">
        <f t="shared" si="46"/>
        <v>0</v>
      </c>
      <c r="I50" s="26">
        <f t="shared" si="46"/>
        <v>0</v>
      </c>
      <c r="J50" s="26">
        <f t="shared" si="46"/>
        <v>0</v>
      </c>
      <c r="K50" s="26" t="e">
        <f t="shared" si="46"/>
        <v>#REF!</v>
      </c>
    </row>
    <row r="51" spans="1:16">
      <c r="A51" s="51" t="s">
        <v>154</v>
      </c>
      <c r="B51" s="26">
        <f t="shared" ref="B51:K51" si="47">B110+B169</f>
        <v>1049278611</v>
      </c>
      <c r="C51" s="26">
        <f t="shared" si="47"/>
        <v>154051563</v>
      </c>
      <c r="D51" s="26" t="e">
        <f t="shared" si="47"/>
        <v>#REF!</v>
      </c>
      <c r="E51" s="26">
        <f t="shared" si="47"/>
        <v>4268977</v>
      </c>
      <c r="F51" s="26">
        <f t="shared" si="47"/>
        <v>209055044</v>
      </c>
      <c r="G51" s="26">
        <f t="shared" si="47"/>
        <v>75899023</v>
      </c>
      <c r="H51" s="26">
        <f t="shared" si="47"/>
        <v>0</v>
      </c>
      <c r="I51" s="26">
        <f t="shared" si="47"/>
        <v>48715950</v>
      </c>
      <c r="J51" s="26">
        <f t="shared" si="47"/>
        <v>0</v>
      </c>
      <c r="K51" s="26" t="e">
        <f t="shared" si="47"/>
        <v>#REF!</v>
      </c>
    </row>
    <row r="52" spans="1:16">
      <c r="A52" s="51" t="s">
        <v>155</v>
      </c>
      <c r="B52" s="26">
        <f t="shared" ref="B52:K52" si="48">B111+B170</f>
        <v>125992739</v>
      </c>
      <c r="C52" s="26">
        <f t="shared" si="48"/>
        <v>24586981</v>
      </c>
      <c r="D52" s="26" t="e">
        <f t="shared" si="48"/>
        <v>#REF!</v>
      </c>
      <c r="E52" s="26">
        <f t="shared" si="48"/>
        <v>15159905</v>
      </c>
      <c r="F52" s="26">
        <f t="shared" si="48"/>
        <v>9075897</v>
      </c>
      <c r="G52" s="26">
        <f t="shared" si="48"/>
        <v>28704746</v>
      </c>
      <c r="H52" s="26">
        <f t="shared" si="48"/>
        <v>0</v>
      </c>
      <c r="I52" s="26">
        <f t="shared" si="48"/>
        <v>0</v>
      </c>
      <c r="J52" s="26">
        <f t="shared" si="48"/>
        <v>12977465</v>
      </c>
      <c r="K52" s="26" t="e">
        <f t="shared" si="48"/>
        <v>#REF!</v>
      </c>
    </row>
    <row r="53" spans="1:16">
      <c r="A53" s="51" t="s">
        <v>157</v>
      </c>
      <c r="B53" s="26">
        <f t="shared" ref="B53:K53" si="49">B112+B171</f>
        <v>582651565</v>
      </c>
      <c r="C53" s="26">
        <f t="shared" si="49"/>
        <v>120227388</v>
      </c>
      <c r="D53" s="26" t="e">
        <f t="shared" si="49"/>
        <v>#REF!</v>
      </c>
      <c r="E53" s="26">
        <f t="shared" si="49"/>
        <v>13008555</v>
      </c>
      <c r="F53" s="26">
        <f t="shared" si="49"/>
        <v>173489503</v>
      </c>
      <c r="G53" s="26">
        <f t="shared" si="49"/>
        <v>29941933</v>
      </c>
      <c r="H53" s="26">
        <f t="shared" si="49"/>
        <v>62500000</v>
      </c>
      <c r="I53" s="26">
        <f t="shared" si="49"/>
        <v>0</v>
      </c>
      <c r="J53" s="26">
        <f t="shared" si="49"/>
        <v>3726708</v>
      </c>
      <c r="K53" s="26" t="e">
        <f t="shared" si="49"/>
        <v>#REF!</v>
      </c>
    </row>
    <row r="54" spans="1:16">
      <c r="A54" s="51" t="s">
        <v>158</v>
      </c>
      <c r="B54" s="26">
        <f t="shared" ref="B54:K54" si="50">B113+B172</f>
        <v>28019124</v>
      </c>
      <c r="C54" s="26">
        <f t="shared" si="50"/>
        <v>4881309</v>
      </c>
      <c r="D54" s="26" t="e">
        <f t="shared" si="50"/>
        <v>#REF!</v>
      </c>
      <c r="E54" s="26">
        <f t="shared" si="50"/>
        <v>0</v>
      </c>
      <c r="F54" s="26">
        <f t="shared" si="50"/>
        <v>0</v>
      </c>
      <c r="G54" s="26">
        <f t="shared" si="50"/>
        <v>7068270</v>
      </c>
      <c r="H54" s="26">
        <f t="shared" si="50"/>
        <v>0</v>
      </c>
      <c r="I54" s="26">
        <f t="shared" si="50"/>
        <v>0</v>
      </c>
      <c r="J54" s="26">
        <f t="shared" si="50"/>
        <v>0</v>
      </c>
      <c r="K54" s="26" t="e">
        <f t="shared" si="50"/>
        <v>#REF!</v>
      </c>
    </row>
    <row r="55" spans="1:16" s="62" customFormat="1">
      <c r="A55" s="59" t="s">
        <v>231</v>
      </c>
      <c r="B55" s="26">
        <f t="shared" ref="B55:K55" si="51">B114+B173</f>
        <v>31672269481</v>
      </c>
      <c r="C55" s="26">
        <f t="shared" si="51"/>
        <v>7937579818</v>
      </c>
      <c r="D55" s="26" t="e">
        <f t="shared" si="51"/>
        <v>#REF!</v>
      </c>
      <c r="E55" s="26">
        <f t="shared" si="51"/>
        <v>893578392</v>
      </c>
      <c r="F55" s="26">
        <f t="shared" si="51"/>
        <v>5347522668</v>
      </c>
      <c r="G55" s="26">
        <f t="shared" si="51"/>
        <v>3194305072</v>
      </c>
      <c r="H55" s="26">
        <f t="shared" si="51"/>
        <v>2572495799</v>
      </c>
      <c r="I55" s="26">
        <f t="shared" si="51"/>
        <v>1988947311</v>
      </c>
      <c r="J55" s="26">
        <f t="shared" si="51"/>
        <v>2345220870</v>
      </c>
      <c r="K55" s="26" t="e">
        <f t="shared" si="51"/>
        <v>#REF!</v>
      </c>
      <c r="L55" s="49"/>
    </row>
    <row r="56" spans="1:16">
      <c r="A56" s="83"/>
    </row>
    <row r="57" spans="1:16">
      <c r="A57" s="84"/>
    </row>
    <row r="58" spans="1:16">
      <c r="A58" s="85"/>
    </row>
    <row r="59" spans="1:16">
      <c r="A59" s="85"/>
    </row>
    <row r="60" spans="1:16">
      <c r="A60" s="86"/>
      <c r="P60" s="63"/>
    </row>
    <row r="61" spans="1:16" ht="12.75" customHeight="1">
      <c r="A61" s="396" t="s">
        <v>156</v>
      </c>
      <c r="B61" s="398" t="s">
        <v>225</v>
      </c>
      <c r="C61" s="398" t="s">
        <v>7</v>
      </c>
      <c r="D61" s="398" t="s">
        <v>226</v>
      </c>
      <c r="E61" s="397" t="s">
        <v>24</v>
      </c>
      <c r="F61" s="398" t="s">
        <v>227</v>
      </c>
      <c r="G61" s="332" t="s">
        <v>228</v>
      </c>
      <c r="H61" s="332" t="s">
        <v>229</v>
      </c>
      <c r="I61" s="332" t="s">
        <v>230</v>
      </c>
      <c r="J61" s="332" t="s">
        <v>39</v>
      </c>
      <c r="K61" s="398" t="s">
        <v>61</v>
      </c>
    </row>
    <row r="62" spans="1:16">
      <c r="A62" s="396"/>
      <c r="B62" s="398"/>
      <c r="C62" s="398"/>
      <c r="D62" s="398"/>
      <c r="E62" s="397"/>
      <c r="F62" s="398"/>
      <c r="G62" s="332"/>
      <c r="H62" s="332"/>
      <c r="I62" s="332"/>
      <c r="J62" s="332"/>
      <c r="K62" s="398"/>
    </row>
    <row r="63" spans="1:16">
      <c r="A63" s="51" t="s">
        <v>82</v>
      </c>
      <c r="B63" s="49">
        <f>'Total Funds Spent &amp; Transferred'!T64</f>
        <v>80189810</v>
      </c>
      <c r="C63" s="49">
        <f>'Basic Assistance'!T64</f>
        <v>31558999</v>
      </c>
      <c r="D63" s="49" t="e">
        <f>#REF!</f>
        <v>#REF!</v>
      </c>
      <c r="E63" s="167">
        <f>'Work Supports &amp; Services'!B64</f>
        <v>2041473</v>
      </c>
      <c r="F63" s="49">
        <f>'Child Care (Spent or Transfer)'!T64</f>
        <v>0</v>
      </c>
      <c r="G63" s="49">
        <f>'Program Managment'!T64</f>
        <v>16769519</v>
      </c>
      <c r="H63" s="49">
        <f>'Refundable Tax Credits'!T64</f>
        <v>0</v>
      </c>
      <c r="I63" s="49">
        <f>'Pre-K &amp; Head Start'!B64</f>
        <v>0</v>
      </c>
      <c r="J63" s="49">
        <f>'Child Welfare'!B64</f>
        <v>10335083</v>
      </c>
      <c r="K63" s="49" t="e">
        <f>B63-SUM('Pie Charts'!C63:J63)</f>
        <v>#REF!</v>
      </c>
    </row>
    <row r="64" spans="1:16">
      <c r="A64" s="51" t="s">
        <v>84</v>
      </c>
      <c r="B64" s="49">
        <f>'Total Funds Spent &amp; Transferred'!T65</f>
        <v>49627338</v>
      </c>
      <c r="C64" s="49">
        <f>'Basic Assistance'!T65</f>
        <v>11178768</v>
      </c>
      <c r="D64" s="49" t="e">
        <f>#REF!</f>
        <v>#REF!</v>
      </c>
      <c r="E64" s="167">
        <f>'Work Supports &amp; Services'!B65</f>
        <v>965318</v>
      </c>
      <c r="F64" s="49">
        <f>'Child Care (Spent or Transfer)'!T65</f>
        <v>18604444</v>
      </c>
      <c r="G64" s="49">
        <f>'Program Managment'!T65</f>
        <v>4077790</v>
      </c>
      <c r="H64" s="49">
        <f>'Refundable Tax Credits'!T65</f>
        <v>0</v>
      </c>
      <c r="I64" s="49">
        <f>'Pre-K &amp; Head Start'!B65</f>
        <v>0</v>
      </c>
      <c r="J64" s="49">
        <f>'Child Welfare'!B65</f>
        <v>0</v>
      </c>
      <c r="K64" s="49" t="e">
        <f>B64-SUM('Pie Charts'!C64:J64)</f>
        <v>#REF!</v>
      </c>
    </row>
    <row r="65" spans="1:11">
      <c r="A65" s="51" t="s">
        <v>86</v>
      </c>
      <c r="B65" s="49">
        <f>'Total Funds Spent &amp; Transferred'!T66</f>
        <v>235639000</v>
      </c>
      <c r="C65" s="49">
        <f>'Basic Assistance'!T66</f>
        <v>52908451</v>
      </c>
      <c r="D65" s="49" t="e">
        <f>#REF!</f>
        <v>#REF!</v>
      </c>
      <c r="E65" s="167">
        <f>'Work Supports &amp; Services'!B66</f>
        <v>15205860</v>
      </c>
      <c r="F65" s="49">
        <f>'Child Care (Spent or Transfer)'!T66</f>
        <v>2717800</v>
      </c>
      <c r="G65" s="49">
        <f>'Program Managment'!T66</f>
        <v>46887952</v>
      </c>
      <c r="H65" s="49">
        <f>'Refundable Tax Credits'!T66</f>
        <v>0</v>
      </c>
      <c r="I65" s="49">
        <f>'Pre-K &amp; Head Start'!B66</f>
        <v>0</v>
      </c>
      <c r="J65" s="49">
        <f>'Child Welfare'!B66</f>
        <v>76378378</v>
      </c>
      <c r="K65" s="49" t="e">
        <f>B65-SUM('Pie Charts'!C65:J65)</f>
        <v>#REF!</v>
      </c>
    </row>
    <row r="66" spans="1:11">
      <c r="A66" s="51" t="s">
        <v>88</v>
      </c>
      <c r="B66" s="49">
        <f>'Total Funds Spent &amp; Transferred'!T67</f>
        <v>53309969</v>
      </c>
      <c r="C66" s="49">
        <f>'Basic Assistance'!T67</f>
        <v>9212268</v>
      </c>
      <c r="D66" s="49" t="e">
        <f>#REF!</f>
        <v>#REF!</v>
      </c>
      <c r="E66" s="167">
        <f>'Work Supports &amp; Services'!B67</f>
        <v>1308771</v>
      </c>
      <c r="F66" s="49">
        <f>'Child Care (Spent or Transfer)'!T67</f>
        <v>385277</v>
      </c>
      <c r="G66" s="49">
        <f>'Program Managment'!T67</f>
        <v>15712636</v>
      </c>
      <c r="H66" s="49">
        <f>'Refundable Tax Credits'!T67</f>
        <v>0</v>
      </c>
      <c r="I66" s="49">
        <f>'Pre-K &amp; Head Start'!B67</f>
        <v>0</v>
      </c>
      <c r="J66" s="49">
        <f>'Child Welfare'!B67</f>
        <v>0</v>
      </c>
      <c r="K66" s="49" t="e">
        <f>B66-SUM('Pie Charts'!C66:J66)</f>
        <v>#REF!</v>
      </c>
    </row>
    <row r="67" spans="1:11">
      <c r="A67" s="51" t="s">
        <v>74</v>
      </c>
      <c r="B67" s="49">
        <f>'Total Funds Spent &amp; Transferred'!T68</f>
        <v>3613655227</v>
      </c>
      <c r="C67" s="49">
        <f>'Basic Assistance'!T68</f>
        <v>1017637383</v>
      </c>
      <c r="D67" s="49" t="e">
        <f>#REF!</f>
        <v>#REF!</v>
      </c>
      <c r="E67" s="167">
        <f>'Work Supports &amp; Services'!B68</f>
        <v>284244888</v>
      </c>
      <c r="F67" s="49">
        <f>'Child Care (Spent or Transfer)'!T68</f>
        <v>122311636</v>
      </c>
      <c r="G67" s="49">
        <f>'Program Managment'!T68</f>
        <v>559294573</v>
      </c>
      <c r="H67" s="49">
        <f>'Refundable Tax Credits'!T68</f>
        <v>0</v>
      </c>
      <c r="I67" s="49">
        <f>'Pre-K &amp; Head Start'!B68</f>
        <v>0</v>
      </c>
      <c r="J67" s="49">
        <f>'Child Welfare'!B68</f>
        <v>0</v>
      </c>
      <c r="K67" s="49" t="e">
        <f>B67-SUM('Pie Charts'!C67:J67)</f>
        <v>#REF!</v>
      </c>
    </row>
    <row r="68" spans="1:11">
      <c r="A68" s="51" t="s">
        <v>91</v>
      </c>
      <c r="B68" s="49">
        <f>'Total Funds Spent &amp; Transferred'!T69</f>
        <v>134108064</v>
      </c>
      <c r="C68" s="49">
        <f>'Basic Assistance'!T69</f>
        <v>68964811</v>
      </c>
      <c r="D68" s="49" t="e">
        <f>#REF!</f>
        <v>#REF!</v>
      </c>
      <c r="E68" s="167">
        <f>'Work Supports &amp; Services'!B69</f>
        <v>8924140</v>
      </c>
      <c r="F68" s="49">
        <f>'Child Care (Spent or Transfer)'!T69</f>
        <v>1114901</v>
      </c>
      <c r="G68" s="49">
        <f>'Program Managment'!T69</f>
        <v>41746780</v>
      </c>
      <c r="H68" s="49">
        <f>'Refundable Tax Credits'!T69</f>
        <v>0</v>
      </c>
      <c r="I68" s="49">
        <f>'Pre-K &amp; Head Start'!B69</f>
        <v>23462</v>
      </c>
      <c r="J68" s="49">
        <f>'Child Welfare'!B69</f>
        <v>105942</v>
      </c>
      <c r="K68" s="49" t="e">
        <f>B68-SUM('Pie Charts'!C68:J68)</f>
        <v>#REF!</v>
      </c>
    </row>
    <row r="69" spans="1:11">
      <c r="A69" s="51" t="s">
        <v>93</v>
      </c>
      <c r="B69" s="49">
        <f>'Total Funds Spent &amp; Transferred'!T70</f>
        <v>266788106</v>
      </c>
      <c r="C69" s="49">
        <f>'Basic Assistance'!T70</f>
        <v>22752509</v>
      </c>
      <c r="D69" s="49" t="e">
        <f>#REF!</f>
        <v>#REF!</v>
      </c>
      <c r="E69" s="167">
        <f>'Work Supports &amp; Services'!B70</f>
        <v>8749093</v>
      </c>
      <c r="F69" s="49">
        <f>'Child Care (Spent or Transfer)'!T70</f>
        <v>0</v>
      </c>
      <c r="G69" s="49">
        <f>'Program Managment'!T70</f>
        <v>56321907</v>
      </c>
      <c r="H69" s="49">
        <f>'Refundable Tax Credits'!T70</f>
        <v>0</v>
      </c>
      <c r="I69" s="49">
        <f>'Pre-K &amp; Head Start'!B70</f>
        <v>0</v>
      </c>
      <c r="J69" s="49">
        <f>'Child Welfare'!B70</f>
        <v>55228981</v>
      </c>
      <c r="K69" s="49" t="e">
        <f>B69-SUM('Pie Charts'!C69:J69)</f>
        <v>#REF!</v>
      </c>
    </row>
    <row r="70" spans="1:11">
      <c r="A70" s="51" t="s">
        <v>95</v>
      </c>
      <c r="B70" s="49">
        <f>'Total Funds Spent &amp; Transferred'!T71</f>
        <v>33199783</v>
      </c>
      <c r="C70" s="49">
        <f>'Basic Assistance'!T71</f>
        <v>637864</v>
      </c>
      <c r="D70" s="49" t="e">
        <f>#REF!</f>
        <v>#REF!</v>
      </c>
      <c r="E70" s="167">
        <f>'Work Supports &amp; Services'!B71</f>
        <v>750002</v>
      </c>
      <c r="F70" s="49">
        <f>'Child Care (Spent or Transfer)'!T71</f>
        <v>17998690</v>
      </c>
      <c r="G70" s="49">
        <f>'Program Managment'!T71</f>
        <v>8205002</v>
      </c>
      <c r="H70" s="49">
        <f>'Refundable Tax Credits'!T71</f>
        <v>0</v>
      </c>
      <c r="I70" s="49">
        <f>'Pre-K &amp; Head Start'!B71</f>
        <v>0</v>
      </c>
      <c r="J70" s="49">
        <f>'Child Welfare'!B71</f>
        <v>0</v>
      </c>
      <c r="K70" s="49" t="e">
        <f>B70-SUM('Pie Charts'!C70:J70)</f>
        <v>#REF!</v>
      </c>
    </row>
    <row r="71" spans="1:11">
      <c r="A71" s="51" t="s">
        <v>97</v>
      </c>
      <c r="B71" s="49">
        <f>'Total Funds Spent &amp; Transferred'!T72</f>
        <v>95085260</v>
      </c>
      <c r="C71" s="49">
        <f>'Basic Assistance'!T72</f>
        <v>36290185</v>
      </c>
      <c r="D71" s="49" t="e">
        <f>#REF!</f>
        <v>#REF!</v>
      </c>
      <c r="E71" s="167">
        <f>'Work Supports &amp; Services'!B72</f>
        <v>407206</v>
      </c>
      <c r="F71" s="49">
        <f>'Child Care (Spent or Transfer)'!T72</f>
        <v>36947695</v>
      </c>
      <c r="G71" s="49">
        <f>'Program Managment'!T72</f>
        <v>9019838</v>
      </c>
      <c r="H71" s="49">
        <f>'Refundable Tax Credits'!T72</f>
        <v>0</v>
      </c>
      <c r="I71" s="49">
        <f>'Pre-K &amp; Head Start'!B72</f>
        <v>0</v>
      </c>
      <c r="J71" s="49">
        <f>'Child Welfare'!B72</f>
        <v>0</v>
      </c>
      <c r="K71" s="49" t="e">
        <f>B71-SUM('Pie Charts'!C71:J71)</f>
        <v>#REF!</v>
      </c>
    </row>
    <row r="72" spans="1:11">
      <c r="A72" s="51" t="s">
        <v>99</v>
      </c>
      <c r="B72" s="49">
        <f>'Total Funds Spent &amp; Transferred'!T73</f>
        <v>511569790</v>
      </c>
      <c r="C72" s="49">
        <f>'Basic Assistance'!T73</f>
        <v>43648558</v>
      </c>
      <c r="D72" s="49" t="e">
        <f>#REF!</f>
        <v>#REF!</v>
      </c>
      <c r="E72" s="167">
        <f>'Work Supports &amp; Services'!B73</f>
        <v>22261213</v>
      </c>
      <c r="F72" s="49">
        <f>'Child Care (Spent or Transfer)'!T73</f>
        <v>172715521</v>
      </c>
      <c r="G72" s="49">
        <f>'Program Managment'!T73</f>
        <v>62764884</v>
      </c>
      <c r="H72" s="49">
        <f>'Refundable Tax Credits'!T73</f>
        <v>0</v>
      </c>
      <c r="I72" s="49">
        <f>'Pre-K &amp; Head Start'!B73</f>
        <v>0</v>
      </c>
      <c r="J72" s="49">
        <f>'Child Welfare'!B73</f>
        <v>117252200</v>
      </c>
      <c r="K72" s="49" t="e">
        <f>B72-SUM('Pie Charts'!C72:J72)</f>
        <v>#REF!</v>
      </c>
    </row>
    <row r="73" spans="1:11">
      <c r="A73" s="51" t="s">
        <v>101</v>
      </c>
      <c r="B73" s="49">
        <f>'Total Funds Spent &amp; Transferred'!T74</f>
        <v>365990350</v>
      </c>
      <c r="C73" s="49">
        <f>'Basic Assistance'!T74</f>
        <v>69231994</v>
      </c>
      <c r="D73" s="49" t="e">
        <f>#REF!</f>
        <v>#REF!</v>
      </c>
      <c r="E73" s="167">
        <f>'Work Supports &amp; Services'!B74</f>
        <v>26392055</v>
      </c>
      <c r="F73" s="49">
        <f>'Child Care (Spent or Transfer)'!T74</f>
        <v>0</v>
      </c>
      <c r="G73" s="49">
        <f>'Program Managment'!T74</f>
        <v>24431286</v>
      </c>
      <c r="H73" s="49">
        <f>'Refundable Tax Credits'!T74</f>
        <v>0</v>
      </c>
      <c r="I73" s="49">
        <f>'Pre-K &amp; Head Start'!B74</f>
        <v>0</v>
      </c>
      <c r="J73" s="49">
        <f>'Child Welfare'!B74</f>
        <v>209124568</v>
      </c>
      <c r="K73" s="49" t="e">
        <f>B73-SUM('Pie Charts'!C73:J73)</f>
        <v>#REF!</v>
      </c>
    </row>
    <row r="74" spans="1:11">
      <c r="A74" s="51" t="s">
        <v>102</v>
      </c>
      <c r="B74" s="49">
        <f>'Total Funds Spent &amp; Transferred'!T75</f>
        <v>65904482</v>
      </c>
      <c r="C74" s="49">
        <f>'Basic Assistance'!T75</f>
        <v>34208575</v>
      </c>
      <c r="D74" s="49" t="e">
        <f>#REF!</f>
        <v>#REF!</v>
      </c>
      <c r="E74" s="167">
        <f>'Work Supports &amp; Services'!B75</f>
        <v>2122539</v>
      </c>
      <c r="F74" s="49">
        <f>'Child Care (Spent or Transfer)'!T75</f>
        <v>0</v>
      </c>
      <c r="G74" s="49">
        <f>'Program Managment'!T75</f>
        <v>13266171</v>
      </c>
      <c r="H74" s="49">
        <f>'Refundable Tax Credits'!T75</f>
        <v>0</v>
      </c>
      <c r="I74" s="49">
        <f>'Pre-K &amp; Head Start'!B75</f>
        <v>0</v>
      </c>
      <c r="J74" s="49">
        <f>'Child Welfare'!B75</f>
        <v>2024668</v>
      </c>
      <c r="K74" s="49" t="e">
        <f>B74-SUM('Pie Charts'!C74:J74)</f>
        <v>#REF!</v>
      </c>
    </row>
    <row r="75" spans="1:11">
      <c r="A75" s="51" t="s">
        <v>103</v>
      </c>
      <c r="B75" s="49">
        <f>'Total Funds Spent &amp; Transferred'!T76</f>
        <v>30235203</v>
      </c>
      <c r="C75" s="49">
        <f>'Basic Assistance'!T76</f>
        <v>3851708</v>
      </c>
      <c r="D75" s="49" t="e">
        <f>#REF!</f>
        <v>#REF!</v>
      </c>
      <c r="E75" s="167">
        <f>'Work Supports &amp; Services'!B76</f>
        <v>431624</v>
      </c>
      <c r="F75" s="49">
        <f>'Child Care (Spent or Transfer)'!T76</f>
        <v>9002252</v>
      </c>
      <c r="G75" s="49">
        <f>'Program Managment'!T76</f>
        <v>3775705</v>
      </c>
      <c r="H75" s="49">
        <f>'Refundable Tax Credits'!T76</f>
        <v>0</v>
      </c>
      <c r="I75" s="49">
        <f>'Pre-K &amp; Head Start'!B76</f>
        <v>1155551</v>
      </c>
      <c r="J75" s="49">
        <f>'Child Welfare'!B76</f>
        <v>12504</v>
      </c>
      <c r="K75" s="49" t="e">
        <f>B75-SUM('Pie Charts'!C75:J75)</f>
        <v>#REF!</v>
      </c>
    </row>
    <row r="76" spans="1:11">
      <c r="A76" s="51" t="s">
        <v>104</v>
      </c>
      <c r="B76" s="49">
        <f>'Total Funds Spent &amp; Transferred'!T77</f>
        <v>599413696</v>
      </c>
      <c r="C76" s="49">
        <f>'Basic Assistance'!T77</f>
        <v>63498813</v>
      </c>
      <c r="D76" s="49" t="e">
        <f>#REF!</f>
        <v>#REF!</v>
      </c>
      <c r="E76" s="167">
        <f>'Work Supports &amp; Services'!B77</f>
        <v>3597980</v>
      </c>
      <c r="F76" s="49">
        <f>'Child Care (Spent or Transfer)'!T77</f>
        <v>151574773</v>
      </c>
      <c r="G76" s="49">
        <f>'Program Managment'!T77</f>
        <v>75234952</v>
      </c>
      <c r="H76" s="49">
        <f>'Refundable Tax Credits'!T77</f>
        <v>42607948</v>
      </c>
      <c r="I76" s="49">
        <f>'Pre-K &amp; Head Start'!B77</f>
        <v>0</v>
      </c>
      <c r="J76" s="49">
        <f>'Child Welfare'!B77</f>
        <v>232845603</v>
      </c>
      <c r="K76" s="49" t="e">
        <f>B76-SUM('Pie Charts'!C76:J76)</f>
        <v>#REF!</v>
      </c>
    </row>
    <row r="77" spans="1:11">
      <c r="A77" s="51" t="s">
        <v>105</v>
      </c>
      <c r="B77" s="49">
        <f>'Total Funds Spent &amp; Transferred'!T78</f>
        <v>181386834</v>
      </c>
      <c r="C77" s="49">
        <f>'Basic Assistance'!T78</f>
        <v>19029824</v>
      </c>
      <c r="D77" s="49" t="e">
        <f>#REF!</f>
        <v>#REF!</v>
      </c>
      <c r="E77" s="167">
        <f>'Work Supports &amp; Services'!B78</f>
        <v>30345</v>
      </c>
      <c r="F77" s="49">
        <f>'Child Care (Spent or Transfer)'!T78</f>
        <v>85233714</v>
      </c>
      <c r="G77" s="49">
        <f>'Program Managment'!T78</f>
        <v>23669810</v>
      </c>
      <c r="H77" s="49">
        <f>'Refundable Tax Credits'!T78</f>
        <v>0</v>
      </c>
      <c r="I77" s="49">
        <f>'Pre-K &amp; Head Start'!B78</f>
        <v>0</v>
      </c>
      <c r="J77" s="49">
        <f>'Child Welfare'!B78</f>
        <v>0</v>
      </c>
      <c r="K77" s="49" t="e">
        <f>B77-SUM('Pie Charts'!C77:J77)</f>
        <v>#REF!</v>
      </c>
    </row>
    <row r="78" spans="1:11">
      <c r="A78" s="51" t="s">
        <v>107</v>
      </c>
      <c r="B78" s="49">
        <f>'Total Funds Spent &amp; Transferred'!T79</f>
        <v>132862330</v>
      </c>
      <c r="C78" s="49">
        <f>'Basic Assistance'!T79</f>
        <v>3322944</v>
      </c>
      <c r="D78" s="49" t="e">
        <f>#REF!</f>
        <v>#REF!</v>
      </c>
      <c r="E78" s="167">
        <f>'Work Supports &amp; Services'!B79</f>
        <v>419010</v>
      </c>
      <c r="F78" s="49">
        <f>'Child Care (Spent or Transfer)'!T79</f>
        <v>41059417</v>
      </c>
      <c r="G78" s="49">
        <f>'Program Managment'!T79</f>
        <v>7976958</v>
      </c>
      <c r="H78" s="49">
        <f>'Refundable Tax Credits'!T79</f>
        <v>0</v>
      </c>
      <c r="I78" s="49">
        <f>'Pre-K &amp; Head Start'!B79</f>
        <v>0</v>
      </c>
      <c r="J78" s="49">
        <f>'Child Welfare'!B79</f>
        <v>51987121</v>
      </c>
      <c r="K78" s="49" t="e">
        <f>B78-SUM('Pie Charts'!C78:J78)</f>
        <v>#REF!</v>
      </c>
    </row>
    <row r="79" spans="1:11">
      <c r="A79" s="51" t="s">
        <v>76</v>
      </c>
      <c r="B79" s="49">
        <f>'Total Funds Spent &amp; Transferred'!T80</f>
        <v>94771205</v>
      </c>
      <c r="C79" s="49">
        <f>'Basic Assistance'!T80</f>
        <v>19610167</v>
      </c>
      <c r="D79" s="49" t="e">
        <f>#REF!</f>
        <v>#REF!</v>
      </c>
      <c r="E79" s="167">
        <f>'Work Supports &amp; Services'!B80</f>
        <v>4315728</v>
      </c>
      <c r="F79" s="49">
        <f>'Child Care (Spent or Transfer)'!T80</f>
        <v>7500078</v>
      </c>
      <c r="G79" s="49">
        <f>'Program Managment'!T80</f>
        <v>12633512</v>
      </c>
      <c r="H79" s="49">
        <f>'Refundable Tax Credits'!T80</f>
        <v>0</v>
      </c>
      <c r="I79" s="49">
        <f>'Pre-K &amp; Head Start'!B80</f>
        <v>0</v>
      </c>
      <c r="J79" s="49">
        <f>'Child Welfare'!B80</f>
        <v>23265856</v>
      </c>
      <c r="K79" s="49" t="e">
        <f>B79-SUM('Pie Charts'!C79:J79)</f>
        <v>#REF!</v>
      </c>
    </row>
    <row r="80" spans="1:11">
      <c r="A80" s="51" t="s">
        <v>110</v>
      </c>
      <c r="B80" s="49">
        <f>'Total Funds Spent &amp; Transferred'!T81</f>
        <v>152807377</v>
      </c>
      <c r="C80" s="49">
        <f>'Basic Assistance'!T81</f>
        <v>76083387</v>
      </c>
      <c r="D80" s="49" t="e">
        <f>#REF!</f>
        <v>#REF!</v>
      </c>
      <c r="E80" s="167">
        <f>'Work Supports &amp; Services'!B81</f>
        <v>15382793</v>
      </c>
      <c r="F80" s="49">
        <f>'Child Care (Spent or Transfer)'!T81</f>
        <v>19047666</v>
      </c>
      <c r="G80" s="49">
        <f>'Program Managment'!T81</f>
        <v>13222792</v>
      </c>
      <c r="H80" s="49">
        <f>'Refundable Tax Credits'!T81</f>
        <v>0</v>
      </c>
      <c r="I80" s="49">
        <f>'Pre-K &amp; Head Start'!B81</f>
        <v>0</v>
      </c>
      <c r="J80" s="49">
        <f>'Child Welfare'!B81</f>
        <v>0</v>
      </c>
      <c r="K80" s="49" t="e">
        <f>B80-SUM('Pie Charts'!C80:J80)</f>
        <v>#REF!</v>
      </c>
    </row>
    <row r="81" spans="1:11">
      <c r="A81" s="51" t="s">
        <v>111</v>
      </c>
      <c r="B81" s="49">
        <f>'Total Funds Spent &amp; Transferred'!T82</f>
        <v>151022031</v>
      </c>
      <c r="C81" s="49">
        <f>'Basic Assistance'!T82</f>
        <v>18826852</v>
      </c>
      <c r="D81" s="49" t="e">
        <f>#REF!</f>
        <v>#REF!</v>
      </c>
      <c r="E81" s="167">
        <f>'Work Supports &amp; Services'!B82</f>
        <v>9661177</v>
      </c>
      <c r="F81" s="49">
        <f>'Child Care (Spent or Transfer)'!T82</f>
        <v>0</v>
      </c>
      <c r="G81" s="49">
        <f>'Program Managment'!T82</f>
        <v>17675739</v>
      </c>
      <c r="H81" s="49">
        <f>'Refundable Tax Credits'!T82</f>
        <v>0</v>
      </c>
      <c r="I81" s="49">
        <f>'Pre-K &amp; Head Start'!B82</f>
        <v>39718097</v>
      </c>
      <c r="J81" s="49">
        <f>'Child Welfare'!B82</f>
        <v>30547038</v>
      </c>
      <c r="K81" s="49" t="e">
        <f>B81-SUM('Pie Charts'!C81:J81)</f>
        <v>#REF!</v>
      </c>
    </row>
    <row r="82" spans="1:11">
      <c r="A82" s="51" t="s">
        <v>113</v>
      </c>
      <c r="B82" s="49">
        <f>'Total Funds Spent &amp; Transferred'!T83</f>
        <v>44924875</v>
      </c>
      <c r="C82" s="49">
        <f>'Basic Assistance'!T83</f>
        <v>14142246</v>
      </c>
      <c r="D82" s="49" t="e">
        <f>#REF!</f>
        <v>#REF!</v>
      </c>
      <c r="E82" s="167">
        <f>'Work Supports &amp; Services'!B83</f>
        <v>5969888</v>
      </c>
      <c r="F82" s="49">
        <f>'Child Care (Spent or Transfer)'!T83</f>
        <v>6553738</v>
      </c>
      <c r="G82" s="49">
        <f>'Program Managment'!T83</f>
        <v>9517013</v>
      </c>
      <c r="H82" s="49">
        <f>'Refundable Tax Credits'!T83</f>
        <v>0</v>
      </c>
      <c r="I82" s="49">
        <f>'Pre-K &amp; Head Start'!B83</f>
        <v>3950088</v>
      </c>
      <c r="J82" s="49">
        <f>'Child Welfare'!B83</f>
        <v>1236659</v>
      </c>
      <c r="K82" s="49" t="e">
        <f>B82-SUM('Pie Charts'!C82:J82)</f>
        <v>#REF!</v>
      </c>
    </row>
    <row r="83" spans="1:11">
      <c r="A83" s="51" t="s">
        <v>78</v>
      </c>
      <c r="B83" s="49">
        <f>'Total Funds Spent &amp; Transferred'!T84</f>
        <v>254619936</v>
      </c>
      <c r="C83" s="49">
        <f>'Basic Assistance'!T84</f>
        <v>102256597</v>
      </c>
      <c r="D83" s="49" t="e">
        <f>#REF!</f>
        <v>#REF!</v>
      </c>
      <c r="E83" s="167">
        <f>'Work Supports &amp; Services'!B84</f>
        <v>5237614</v>
      </c>
      <c r="F83" s="49">
        <f>'Child Care (Spent or Transfer)'!T84</f>
        <v>2130010</v>
      </c>
      <c r="G83" s="49">
        <f>'Program Managment'!T84</f>
        <v>50959192</v>
      </c>
      <c r="H83" s="49">
        <f>'Refundable Tax Credits'!T84</f>
        <v>0</v>
      </c>
      <c r="I83" s="49">
        <f>'Pre-K &amp; Head Start'!B84</f>
        <v>0</v>
      </c>
      <c r="J83" s="49">
        <f>'Child Welfare'!B84</f>
        <v>30214952</v>
      </c>
      <c r="K83" s="49" t="e">
        <f>B83-SUM('Pie Charts'!C83:J83)</f>
        <v>#REF!</v>
      </c>
    </row>
    <row r="84" spans="1:11">
      <c r="A84" s="51" t="s">
        <v>116</v>
      </c>
      <c r="B84" s="49">
        <f>'Total Funds Spent &amp; Transferred'!T85</f>
        <v>510545831</v>
      </c>
      <c r="C84" s="49">
        <f>'Basic Assistance'!T85</f>
        <v>10500000</v>
      </c>
      <c r="D84" s="49" t="e">
        <f>#REF!</f>
        <v>#REF!</v>
      </c>
      <c r="E84" s="167">
        <f>'Work Supports &amp; Services'!B85</f>
        <v>0</v>
      </c>
      <c r="F84" s="49">
        <f>'Child Care (Spent or Transfer)'!T85</f>
        <v>286931701</v>
      </c>
      <c r="G84" s="49">
        <f>'Program Managment'!T85</f>
        <v>0</v>
      </c>
      <c r="H84" s="49">
        <f>'Refundable Tax Credits'!T85</f>
        <v>0</v>
      </c>
      <c r="I84" s="49">
        <f>'Pre-K &amp; Head Start'!B85</f>
        <v>860667</v>
      </c>
      <c r="J84" s="49">
        <f>'Child Welfare'!B85</f>
        <v>0</v>
      </c>
      <c r="K84" s="49" t="e">
        <f>B84-SUM('Pie Charts'!C84:J84)</f>
        <v>#REF!</v>
      </c>
    </row>
    <row r="85" spans="1:11">
      <c r="A85" s="51" t="s">
        <v>117</v>
      </c>
      <c r="B85" s="49">
        <f>'Total Funds Spent &amp; Transferred'!T86</f>
        <v>756837337</v>
      </c>
      <c r="C85" s="49">
        <f>'Basic Assistance'!T86</f>
        <v>123029169</v>
      </c>
      <c r="D85" s="49" t="e">
        <f>#REF!</f>
        <v>#REF!</v>
      </c>
      <c r="E85" s="167">
        <f>'Work Supports &amp; Services'!B86</f>
        <v>66370857</v>
      </c>
      <c r="F85" s="49">
        <f>'Child Care (Spent or Transfer)'!T86</f>
        <v>2017081</v>
      </c>
      <c r="G85" s="49">
        <f>'Program Managment'!T86</f>
        <v>232471440</v>
      </c>
      <c r="H85" s="49">
        <f>'Refundable Tax Credits'!T86</f>
        <v>0</v>
      </c>
      <c r="I85" s="49">
        <f>'Pre-K &amp; Head Start'!B86</f>
        <v>0</v>
      </c>
      <c r="J85" s="49">
        <f>'Child Welfare'!B86</f>
        <v>86944094</v>
      </c>
      <c r="K85" s="49" t="e">
        <f>B85-SUM('Pie Charts'!C85:J85)</f>
        <v>#REF!</v>
      </c>
    </row>
    <row r="86" spans="1:11">
      <c r="A86" s="51" t="s">
        <v>77</v>
      </c>
      <c r="B86" s="49">
        <f>'Total Funds Spent &amp; Transferred'!T87</f>
        <v>239396186</v>
      </c>
      <c r="C86" s="49">
        <f>'Basic Assistance'!T87</f>
        <v>39474728</v>
      </c>
      <c r="D86" s="49" t="e">
        <f>#REF!</f>
        <v>#REF!</v>
      </c>
      <c r="E86" s="167">
        <f>'Work Supports &amp; Services'!B87</f>
        <v>2659764</v>
      </c>
      <c r="F86" s="49">
        <f>'Child Care (Spent or Transfer)'!T87</f>
        <v>50099000</v>
      </c>
      <c r="G86" s="49">
        <f>'Program Managment'!T87</f>
        <v>23360512</v>
      </c>
      <c r="H86" s="49">
        <f>'Refundable Tax Credits'!T87</f>
        <v>23166000</v>
      </c>
      <c r="I86" s="49">
        <f>'Pre-K &amp; Head Start'!B87</f>
        <v>0</v>
      </c>
      <c r="J86" s="49">
        <f>'Child Welfare'!B87</f>
        <v>0</v>
      </c>
      <c r="K86" s="49" t="e">
        <f>B86-SUM('Pie Charts'!C86:J86)</f>
        <v>#REF!</v>
      </c>
    </row>
    <row r="87" spans="1:11">
      <c r="A87" s="51" t="s">
        <v>120</v>
      </c>
      <c r="B87" s="49">
        <f>'Total Funds Spent &amp; Transferred'!T88</f>
        <v>72155157</v>
      </c>
      <c r="C87" s="49">
        <f>'Basic Assistance'!T88</f>
        <v>6931557</v>
      </c>
      <c r="D87" s="49" t="e">
        <f>#REF!</f>
        <v>#REF!</v>
      </c>
      <c r="E87" s="167">
        <f>'Work Supports &amp; Services'!B88</f>
        <v>11238554</v>
      </c>
      <c r="F87" s="49">
        <f>'Child Care (Spent or Transfer)'!T88</f>
        <v>17353515</v>
      </c>
      <c r="G87" s="49">
        <f>'Program Managment'!T88</f>
        <v>3011474</v>
      </c>
      <c r="H87" s="49">
        <f>'Refundable Tax Credits'!T88</f>
        <v>0</v>
      </c>
      <c r="I87" s="49">
        <f>'Pre-K &amp; Head Start'!B88</f>
        <v>0</v>
      </c>
      <c r="J87" s="49">
        <f>'Child Welfare'!B88</f>
        <v>16847326</v>
      </c>
      <c r="K87" s="49" t="e">
        <f>B87-SUM('Pie Charts'!C87:J87)</f>
        <v>#REF!</v>
      </c>
    </row>
    <row r="88" spans="1:11">
      <c r="A88" s="51" t="s">
        <v>122</v>
      </c>
      <c r="B88" s="49">
        <f>'Total Funds Spent &amp; Transferred'!T89</f>
        <v>234472459</v>
      </c>
      <c r="C88" s="49">
        <f>'Basic Assistance'!T89</f>
        <v>12807374</v>
      </c>
      <c r="D88" s="49" t="e">
        <f>#REF!</f>
        <v>#REF!</v>
      </c>
      <c r="E88" s="167">
        <f>'Work Supports &amp; Services'!B89</f>
        <v>696595</v>
      </c>
      <c r="F88" s="49">
        <f>'Child Care (Spent or Transfer)'!T89</f>
        <v>27911464</v>
      </c>
      <c r="G88" s="49">
        <f>'Program Managment'!T89</f>
        <v>1545765</v>
      </c>
      <c r="H88" s="49">
        <f>'Refundable Tax Credits'!T89</f>
        <v>0</v>
      </c>
      <c r="I88" s="49">
        <f>'Pre-K &amp; Head Start'!B89</f>
        <v>0</v>
      </c>
      <c r="J88" s="49">
        <f>'Child Welfare'!B89</f>
        <v>0</v>
      </c>
      <c r="K88" s="49" t="e">
        <f>B88-SUM('Pie Charts'!C88:J88)</f>
        <v>#REF!</v>
      </c>
    </row>
    <row r="89" spans="1:11">
      <c r="A89" s="51" t="s">
        <v>124</v>
      </c>
      <c r="B89" s="49">
        <f>'Total Funds Spent &amp; Transferred'!T90</f>
        <v>37487395</v>
      </c>
      <c r="C89" s="49">
        <f>'Basic Assistance'!T90</f>
        <v>14030562</v>
      </c>
      <c r="D89" s="49" t="e">
        <f>#REF!</f>
        <v>#REF!</v>
      </c>
      <c r="E89" s="167">
        <f>'Work Supports &amp; Services'!B90</f>
        <v>0</v>
      </c>
      <c r="F89" s="49">
        <f>'Child Care (Spent or Transfer)'!T90</f>
        <v>9036878</v>
      </c>
      <c r="G89" s="49">
        <f>'Program Managment'!T90</f>
        <v>3964530</v>
      </c>
      <c r="H89" s="49">
        <f>'Refundable Tax Credits'!T90</f>
        <v>0</v>
      </c>
      <c r="I89" s="49">
        <f>'Pre-K &amp; Head Start'!B90</f>
        <v>0</v>
      </c>
      <c r="J89" s="49">
        <f>'Child Welfare'!B90</f>
        <v>1613829</v>
      </c>
      <c r="K89" s="49" t="e">
        <f>B89-SUM('Pie Charts'!C89:J89)</f>
        <v>#REF!</v>
      </c>
    </row>
    <row r="90" spans="1:11">
      <c r="A90" s="51" t="s">
        <v>126</v>
      </c>
      <c r="B90" s="49">
        <f>'Total Funds Spent &amp; Transferred'!T91</f>
        <v>53117040</v>
      </c>
      <c r="C90" s="49">
        <f>'Basic Assistance'!T91</f>
        <v>13093813</v>
      </c>
      <c r="D90" s="49" t="e">
        <f>#REF!</f>
        <v>#REF!</v>
      </c>
      <c r="E90" s="167">
        <f>'Work Supports &amp; Services'!B91</f>
        <v>0</v>
      </c>
      <c r="F90" s="49">
        <f>'Child Care (Spent or Transfer)'!T91</f>
        <v>17000000</v>
      </c>
      <c r="G90" s="49">
        <f>'Program Managment'!T91</f>
        <v>5024311</v>
      </c>
      <c r="H90" s="49">
        <f>'Refundable Tax Credits'!T91</f>
        <v>0</v>
      </c>
      <c r="I90" s="49">
        <f>'Pre-K &amp; Head Start'!B91</f>
        <v>0</v>
      </c>
      <c r="J90" s="49">
        <f>'Child Welfare'!B91</f>
        <v>4336923</v>
      </c>
      <c r="K90" s="49" t="e">
        <f>B90-SUM('Pie Charts'!C90:J90)</f>
        <v>#REF!</v>
      </c>
    </row>
    <row r="91" spans="1:11">
      <c r="A91" s="51" t="s">
        <v>127</v>
      </c>
      <c r="B91" s="49">
        <f>'Total Funds Spent &amp; Transferred'!T92</f>
        <v>48946951</v>
      </c>
      <c r="C91" s="49">
        <f>'Basic Assistance'!T92</f>
        <v>36053042</v>
      </c>
      <c r="D91" s="49" t="e">
        <f>#REF!</f>
        <v>#REF!</v>
      </c>
      <c r="E91" s="167">
        <f>'Work Supports &amp; Services'!B92</f>
        <v>2032283</v>
      </c>
      <c r="F91" s="49">
        <f>'Child Care (Spent or Transfer)'!T92</f>
        <v>0</v>
      </c>
      <c r="G91" s="49">
        <f>'Program Managment'!T92</f>
        <v>4877400</v>
      </c>
      <c r="H91" s="49">
        <f>'Refundable Tax Credits'!T92</f>
        <v>0</v>
      </c>
      <c r="I91" s="49">
        <f>'Pre-K &amp; Head Start'!B92</f>
        <v>0</v>
      </c>
      <c r="J91" s="49">
        <f>'Child Welfare'!B92</f>
        <v>0</v>
      </c>
      <c r="K91" s="49" t="e">
        <f>B91-SUM('Pie Charts'!C91:J91)</f>
        <v>#REF!</v>
      </c>
    </row>
    <row r="92" spans="1:11">
      <c r="A92" s="51" t="s">
        <v>128</v>
      </c>
      <c r="B92" s="49">
        <f>'Total Funds Spent &amp; Transferred'!T93</f>
        <v>23255687</v>
      </c>
      <c r="C92" s="49">
        <f>'Basic Assistance'!T93</f>
        <v>4134092</v>
      </c>
      <c r="D92" s="49" t="e">
        <f>#REF!</f>
        <v>#REF!</v>
      </c>
      <c r="E92" s="167">
        <f>'Work Supports &amp; Services'!B93</f>
        <v>366978</v>
      </c>
      <c r="F92" s="49">
        <f>'Child Care (Spent or Transfer)'!T93</f>
        <v>4200000</v>
      </c>
      <c r="G92" s="49">
        <f>'Program Managment'!T93</f>
        <v>2768393</v>
      </c>
      <c r="H92" s="49">
        <f>'Refundable Tax Credits'!T93</f>
        <v>0</v>
      </c>
      <c r="I92" s="49">
        <f>'Pre-K &amp; Head Start'!B93</f>
        <v>0</v>
      </c>
      <c r="J92" s="49">
        <f>'Child Welfare'!B93</f>
        <v>3226683</v>
      </c>
      <c r="K92" s="49" t="e">
        <f>B92-SUM('Pie Charts'!C92:J92)</f>
        <v>#REF!</v>
      </c>
    </row>
    <row r="93" spans="1:11">
      <c r="A93" s="51" t="s">
        <v>130</v>
      </c>
      <c r="B93" s="49">
        <f>'Total Funds Spent &amp; Transferred'!T94</f>
        <v>419305769</v>
      </c>
      <c r="C93" s="49">
        <f>'Basic Assistance'!T94</f>
        <v>159489083</v>
      </c>
      <c r="D93" s="49" t="e">
        <f>#REF!</f>
        <v>#REF!</v>
      </c>
      <c r="E93" s="167">
        <f>'Work Supports &amp; Services'!B94</f>
        <v>17319326</v>
      </c>
      <c r="F93" s="49">
        <f>'Child Care (Spent or Transfer)'!T94</f>
        <v>85542421</v>
      </c>
      <c r="G93" s="49">
        <f>'Program Managment'!T94</f>
        <v>39778262</v>
      </c>
      <c r="H93" s="49">
        <f>'Refundable Tax Credits'!T94</f>
        <v>18393000</v>
      </c>
      <c r="I93" s="49">
        <f>'Pre-K &amp; Head Start'!B94</f>
        <v>0</v>
      </c>
      <c r="J93" s="49">
        <f>'Child Welfare'!B94</f>
        <v>0</v>
      </c>
      <c r="K93" s="49" t="e">
        <f>B93-SUM('Pie Charts'!C93:J93)</f>
        <v>#REF!</v>
      </c>
    </row>
    <row r="94" spans="1:11">
      <c r="A94" s="51" t="s">
        <v>131</v>
      </c>
      <c r="B94" s="49">
        <f>'Total Funds Spent &amp; Transferred'!T95</f>
        <v>104563640</v>
      </c>
      <c r="C94" s="49">
        <f>'Basic Assistance'!T95</f>
        <v>44766109</v>
      </c>
      <c r="D94" s="49" t="e">
        <f>#REF!</f>
        <v>#REF!</v>
      </c>
      <c r="E94" s="167">
        <f>'Work Supports &amp; Services'!B95</f>
        <v>2169778</v>
      </c>
      <c r="F94" s="49">
        <f>'Child Care (Spent or Transfer)'!T95</f>
        <v>30527500</v>
      </c>
      <c r="G94" s="49">
        <f>'Program Managment'!T95</f>
        <v>7795296</v>
      </c>
      <c r="H94" s="49">
        <f>'Refundable Tax Credits'!T95</f>
        <v>0</v>
      </c>
      <c r="I94" s="49">
        <f>'Pre-K &amp; Head Start'!B95</f>
        <v>6100000</v>
      </c>
      <c r="J94" s="49">
        <f>'Child Welfare'!B95</f>
        <v>174384</v>
      </c>
      <c r="K94" s="49" t="e">
        <f>B94-SUM('Pie Charts'!C94:J94)</f>
        <v>#REF!</v>
      </c>
    </row>
    <row r="95" spans="1:11">
      <c r="A95" s="51" t="s">
        <v>132</v>
      </c>
      <c r="B95" s="49">
        <f>'Total Funds Spent &amp; Transferred'!T96</f>
        <v>2597332634</v>
      </c>
      <c r="C95" s="49">
        <f>'Basic Assistance'!T96</f>
        <v>1112205620</v>
      </c>
      <c r="D95" s="49" t="e">
        <f>#REF!</f>
        <v>#REF!</v>
      </c>
      <c r="E95" s="167">
        <f>'Work Supports &amp; Services'!B96</f>
        <v>44981739</v>
      </c>
      <c r="F95" s="49">
        <f>'Child Care (Spent or Transfer)'!T96</f>
        <v>312331000</v>
      </c>
      <c r="G95" s="49">
        <f>'Program Managment'!T96</f>
        <v>240414893</v>
      </c>
      <c r="H95" s="49">
        <f>'Refundable Tax Credits'!T96</f>
        <v>0</v>
      </c>
      <c r="I95" s="49">
        <f>'Pre-K &amp; Head Start'!B96</f>
        <v>0</v>
      </c>
      <c r="J95" s="49">
        <f>'Child Welfare'!B96</f>
        <v>311807232</v>
      </c>
      <c r="K95" s="49" t="e">
        <f>B95-SUM('Pie Charts'!C95:J95)</f>
        <v>#REF!</v>
      </c>
    </row>
    <row r="96" spans="1:11">
      <c r="A96" s="51" t="s">
        <v>75</v>
      </c>
      <c r="B96" s="49">
        <f>'Total Funds Spent &amp; Transferred'!T97</f>
        <v>343608527</v>
      </c>
      <c r="C96" s="49">
        <f>'Basic Assistance'!T97</f>
        <v>52293388</v>
      </c>
      <c r="D96" s="49" t="e">
        <f>#REF!</f>
        <v>#REF!</v>
      </c>
      <c r="E96" s="167">
        <f>'Work Supports &amp; Services'!B97</f>
        <v>589659</v>
      </c>
      <c r="F96" s="49">
        <f>'Child Care (Spent or Transfer)'!T97</f>
        <v>166328290</v>
      </c>
      <c r="G96" s="49">
        <f>'Program Managment'!T97</f>
        <v>21456082</v>
      </c>
      <c r="H96" s="49">
        <f>'Refundable Tax Credits'!T97</f>
        <v>0</v>
      </c>
      <c r="I96" s="49">
        <f>'Pre-K &amp; Head Start'!B97</f>
        <v>0</v>
      </c>
      <c r="J96" s="49">
        <f>'Child Welfare'!B97</f>
        <v>84042310</v>
      </c>
      <c r="K96" s="49" t="e">
        <f>B96-SUM('Pie Charts'!C96:J96)</f>
        <v>#REF!</v>
      </c>
    </row>
    <row r="97" spans="1:11">
      <c r="A97" s="51" t="s">
        <v>133</v>
      </c>
      <c r="B97" s="49">
        <f>'Total Funds Spent &amp; Transferred'!T98</f>
        <v>29542661</v>
      </c>
      <c r="C97" s="49">
        <f>'Basic Assistance'!T98</f>
        <v>1438856</v>
      </c>
      <c r="D97" s="49" t="e">
        <f>#REF!</f>
        <v>#REF!</v>
      </c>
      <c r="E97" s="167">
        <f>'Work Supports &amp; Services'!B98</f>
        <v>605718</v>
      </c>
      <c r="F97" s="49">
        <f>'Child Care (Spent or Transfer)'!T98</f>
        <v>50570</v>
      </c>
      <c r="G97" s="49">
        <f>'Program Managment'!T98</f>
        <v>4205495</v>
      </c>
      <c r="H97" s="49">
        <f>'Refundable Tax Credits'!T98</f>
        <v>0</v>
      </c>
      <c r="I97" s="49">
        <f>'Pre-K &amp; Head Start'!B98</f>
        <v>0</v>
      </c>
      <c r="J97" s="49">
        <f>'Child Welfare'!B98</f>
        <v>22331673</v>
      </c>
      <c r="K97" s="49" t="e">
        <f>B97-SUM('Pie Charts'!C97:J97)</f>
        <v>#REF!</v>
      </c>
    </row>
    <row r="98" spans="1:11">
      <c r="A98" s="51" t="s">
        <v>134</v>
      </c>
      <c r="B98" s="49">
        <f>'Total Funds Spent &amp; Transferred'!T99</f>
        <v>640661729</v>
      </c>
      <c r="C98" s="49">
        <f>'Basic Assistance'!T99</f>
        <v>155558649</v>
      </c>
      <c r="D98" s="49" t="e">
        <f>#REF!</f>
        <v>#REF!</v>
      </c>
      <c r="E98" s="167">
        <f>'Work Supports &amp; Services'!B99</f>
        <v>24547749</v>
      </c>
      <c r="F98" s="49">
        <f>'Child Care (Spent or Transfer)'!T99</f>
        <v>194919776</v>
      </c>
      <c r="G98" s="49">
        <f>'Program Managment'!T99</f>
        <v>105974203</v>
      </c>
      <c r="H98" s="49">
        <f>'Refundable Tax Credits'!T99</f>
        <v>0</v>
      </c>
      <c r="I98" s="49">
        <f>'Pre-K &amp; Head Start'!B99</f>
        <v>0</v>
      </c>
      <c r="J98" s="49">
        <f>'Child Welfare'!B99</f>
        <v>5079798</v>
      </c>
      <c r="K98" s="49" t="e">
        <f>B98-SUM('Pie Charts'!C98:J98)</f>
        <v>#REF!</v>
      </c>
    </row>
    <row r="99" spans="1:11">
      <c r="A99" s="51" t="s">
        <v>136</v>
      </c>
      <c r="B99" s="49">
        <f>'Total Funds Spent &amp; Transferred'!T100</f>
        <v>154641021</v>
      </c>
      <c r="C99" s="49">
        <f>'Basic Assistance'!T100</f>
        <v>13975337</v>
      </c>
      <c r="D99" s="49" t="e">
        <f>#REF!</f>
        <v>#REF!</v>
      </c>
      <c r="E99" s="167">
        <f>'Work Supports &amp; Services'!B100</f>
        <v>2095826</v>
      </c>
      <c r="F99" s="49">
        <f>'Child Care (Spent or Transfer)'!T100</f>
        <v>69696385</v>
      </c>
      <c r="G99" s="49">
        <f>'Program Managment'!T100</f>
        <v>12002805</v>
      </c>
      <c r="H99" s="49">
        <f>'Refundable Tax Credits'!T100</f>
        <v>0</v>
      </c>
      <c r="I99" s="49">
        <f>'Pre-K &amp; Head Start'!B100</f>
        <v>0</v>
      </c>
      <c r="J99" s="49">
        <f>'Child Welfare'!B100</f>
        <v>13592363</v>
      </c>
      <c r="K99" s="49" t="e">
        <f>B99-SUM('Pie Charts'!C99:J99)</f>
        <v>#REF!</v>
      </c>
    </row>
    <row r="100" spans="1:11">
      <c r="A100" s="51" t="s">
        <v>145</v>
      </c>
      <c r="B100" s="49">
        <f>'Total Funds Spent &amp; Transferred'!T101</f>
        <v>163300112</v>
      </c>
      <c r="C100" s="49">
        <f>'Basic Assistance'!T101</f>
        <v>59023039</v>
      </c>
      <c r="D100" s="49" t="e">
        <f>#REF!</f>
        <v>#REF!</v>
      </c>
      <c r="E100" s="167">
        <f>'Work Supports &amp; Services'!B101</f>
        <v>9557219</v>
      </c>
      <c r="F100" s="49">
        <f>'Child Care (Spent or Transfer)'!T101</f>
        <v>3318659</v>
      </c>
      <c r="G100" s="49">
        <f>'Program Managment'!T101</f>
        <v>72204716</v>
      </c>
      <c r="H100" s="49">
        <f>'Refundable Tax Credits'!T101</f>
        <v>0</v>
      </c>
      <c r="I100" s="49">
        <f>'Pre-K &amp; Head Start'!B101</f>
        <v>0</v>
      </c>
      <c r="J100" s="49">
        <f>'Child Welfare'!B101</f>
        <v>8047639</v>
      </c>
      <c r="K100" s="49" t="e">
        <f>B100-SUM('Pie Charts'!C100:J100)</f>
        <v>#REF!</v>
      </c>
    </row>
    <row r="101" spans="1:11">
      <c r="A101" s="51" t="s">
        <v>138</v>
      </c>
      <c r="B101" s="49">
        <f>'Total Funds Spent &amp; Transferred'!T102</f>
        <v>683273442</v>
      </c>
      <c r="C101" s="49">
        <f>'Basic Assistance'!T102</f>
        <v>262799378</v>
      </c>
      <c r="D101" s="49" t="e">
        <f>#REF!</f>
        <v>#REF!</v>
      </c>
      <c r="E101" s="167">
        <f>'Work Supports &amp; Services'!B102</f>
        <v>8290279</v>
      </c>
      <c r="F101" s="49">
        <f>'Child Care (Spent or Transfer)'!T102</f>
        <v>136510636</v>
      </c>
      <c r="G101" s="49">
        <f>'Program Managment'!T102</f>
        <v>53010041</v>
      </c>
      <c r="H101" s="49">
        <f>'Refundable Tax Credits'!T102</f>
        <v>0</v>
      </c>
      <c r="I101" s="49">
        <f>'Pre-K &amp; Head Start'!B102</f>
        <v>0</v>
      </c>
      <c r="J101" s="49">
        <f>'Child Welfare'!B102</f>
        <v>0</v>
      </c>
      <c r="K101" s="49" t="e">
        <f>B101-SUM('Pie Charts'!C101:J101)</f>
        <v>#REF!</v>
      </c>
    </row>
    <row r="102" spans="1:11">
      <c r="A102" s="51" t="s">
        <v>140</v>
      </c>
      <c r="B102" s="49">
        <f>'Total Funds Spent &amp; Transferred'!T103</f>
        <v>83555576</v>
      </c>
      <c r="C102" s="49">
        <f>'Basic Assistance'!T103</f>
        <v>19910562</v>
      </c>
      <c r="D102" s="49" t="e">
        <f>#REF!</f>
        <v>#REF!</v>
      </c>
      <c r="E102" s="167">
        <f>'Work Supports &amp; Services'!B103</f>
        <v>1276106</v>
      </c>
      <c r="F102" s="49">
        <f>'Child Care (Spent or Transfer)'!T103</f>
        <v>23960585</v>
      </c>
      <c r="G102" s="49">
        <f>'Program Managment'!T103</f>
        <v>10118083</v>
      </c>
      <c r="H102" s="49">
        <f>'Refundable Tax Credits'!T103</f>
        <v>0</v>
      </c>
      <c r="I102" s="49">
        <f>'Pre-K &amp; Head Start'!B103</f>
        <v>0</v>
      </c>
      <c r="J102" s="49">
        <f>'Child Welfare'!B103</f>
        <v>0</v>
      </c>
      <c r="K102" s="49" t="e">
        <f>B102-SUM('Pie Charts'!C102:J102)</f>
        <v>#REF!</v>
      </c>
    </row>
    <row r="103" spans="1:11">
      <c r="A103" s="51" t="s">
        <v>142</v>
      </c>
      <c r="B103" s="49">
        <f>'Total Funds Spent &amp; Transferred'!T104</f>
        <v>122757736</v>
      </c>
      <c r="C103" s="49">
        <f>'Basic Assistance'!T104</f>
        <v>39890384</v>
      </c>
      <c r="D103" s="49" t="e">
        <f>#REF!</f>
        <v>#REF!</v>
      </c>
      <c r="E103" s="167">
        <f>'Work Supports &amp; Services'!B104</f>
        <v>4894456</v>
      </c>
      <c r="F103" s="49">
        <f>'Child Care (Spent or Transfer)'!T104</f>
        <v>0</v>
      </c>
      <c r="G103" s="49">
        <f>'Program Managment'!T104</f>
        <v>19077197</v>
      </c>
      <c r="H103" s="49">
        <f>'Refundable Tax Credits'!T104</f>
        <v>0</v>
      </c>
      <c r="I103" s="49">
        <f>'Pre-K &amp; Head Start'!B104</f>
        <v>0</v>
      </c>
      <c r="J103" s="49">
        <f>'Child Welfare'!B104</f>
        <v>0</v>
      </c>
      <c r="K103" s="49" t="e">
        <f>B103-SUM('Pie Charts'!C103:J103)</f>
        <v>#REF!</v>
      </c>
    </row>
    <row r="104" spans="1:11">
      <c r="A104" s="51" t="s">
        <v>144</v>
      </c>
      <c r="B104" s="49">
        <f>'Total Funds Spent &amp; Transferred'!T105</f>
        <v>20200704</v>
      </c>
      <c r="C104" s="49">
        <f>'Basic Assistance'!T105</f>
        <v>8515144</v>
      </c>
      <c r="D104" s="49" t="e">
        <f>#REF!</f>
        <v>#REF!</v>
      </c>
      <c r="E104" s="167">
        <f>'Work Supports &amp; Services'!B105</f>
        <v>518384</v>
      </c>
      <c r="F104" s="49">
        <f>'Child Care (Spent or Transfer)'!T105</f>
        <v>0</v>
      </c>
      <c r="G104" s="49">
        <f>'Program Managment'!T105</f>
        <v>2057459</v>
      </c>
      <c r="H104" s="49">
        <f>'Refundable Tax Credits'!T105</f>
        <v>0</v>
      </c>
      <c r="I104" s="49">
        <f>'Pre-K &amp; Head Start'!B105</f>
        <v>0</v>
      </c>
      <c r="J104" s="49">
        <f>'Child Welfare'!B105</f>
        <v>919460</v>
      </c>
      <c r="K104" s="49" t="e">
        <f>B104-SUM('Pie Charts'!C104:J104)</f>
        <v>#REF!</v>
      </c>
    </row>
    <row r="105" spans="1:11">
      <c r="A105" s="51" t="s">
        <v>146</v>
      </c>
      <c r="B105" s="49">
        <f>'Total Funds Spent &amp; Transferred'!T106</f>
        <v>123109891</v>
      </c>
      <c r="C105" s="49">
        <f>'Basic Assistance'!T106</f>
        <v>69544767</v>
      </c>
      <c r="D105" s="49" t="e">
        <f>#REF!</f>
        <v>#REF!</v>
      </c>
      <c r="E105" s="167">
        <f>'Work Supports &amp; Services'!B106</f>
        <v>1789506</v>
      </c>
      <c r="F105" s="49">
        <f>'Child Care (Spent or Transfer)'!T106</f>
        <v>13001469</v>
      </c>
      <c r="G105" s="49">
        <f>'Program Managment'!T106</f>
        <v>16521758</v>
      </c>
      <c r="H105" s="49">
        <f>'Refundable Tax Credits'!T106</f>
        <v>0</v>
      </c>
      <c r="I105" s="49">
        <f>'Pre-K &amp; Head Start'!B106</f>
        <v>0</v>
      </c>
      <c r="J105" s="49">
        <f>'Child Welfare'!B106</f>
        <v>0</v>
      </c>
      <c r="K105" s="49" t="e">
        <f>B105-SUM('Pie Charts'!C105:J105)</f>
        <v>#REF!</v>
      </c>
    </row>
    <row r="106" spans="1:11">
      <c r="A106" s="51" t="s">
        <v>148</v>
      </c>
      <c r="B106" s="49">
        <f>'Total Funds Spent &amp; Transferred'!T107</f>
        <v>604360678</v>
      </c>
      <c r="C106" s="49">
        <f>'Basic Assistance'!T107</f>
        <v>47690117</v>
      </c>
      <c r="D106" s="49" t="e">
        <f>#REF!</f>
        <v>#REF!</v>
      </c>
      <c r="E106" s="167">
        <f>'Work Supports &amp; Services'!B107</f>
        <v>3855380</v>
      </c>
      <c r="F106" s="49">
        <f>'Child Care (Spent or Transfer)'!T107</f>
        <v>0</v>
      </c>
      <c r="G106" s="49">
        <f>'Program Managment'!T107</f>
        <v>51042558</v>
      </c>
      <c r="H106" s="49">
        <f>'Refundable Tax Credits'!T107</f>
        <v>0</v>
      </c>
      <c r="I106" s="49">
        <f>'Pre-K &amp; Head Start'!B107</f>
        <v>0</v>
      </c>
      <c r="J106" s="49">
        <f>'Child Welfare'!B107</f>
        <v>364425553</v>
      </c>
      <c r="K106" s="49" t="e">
        <f>B106-SUM('Pie Charts'!C106:J106)</f>
        <v>#REF!</v>
      </c>
    </row>
    <row r="107" spans="1:11">
      <c r="A107" s="51" t="s">
        <v>150</v>
      </c>
      <c r="B107" s="49">
        <f>'Total Funds Spent &amp; Transferred'!T108</f>
        <v>76321480</v>
      </c>
      <c r="C107" s="49">
        <f>'Basic Assistance'!T108</f>
        <v>15210820</v>
      </c>
      <c r="D107" s="49" t="e">
        <f>#REF!</f>
        <v>#REF!</v>
      </c>
      <c r="E107" s="167">
        <f>'Work Supports &amp; Services'!B108</f>
        <v>4125443</v>
      </c>
      <c r="F107" s="49">
        <f>'Child Care (Spent or Transfer)'!T108</f>
        <v>15255916</v>
      </c>
      <c r="G107" s="49">
        <f>'Program Managment'!T108</f>
        <v>5366010</v>
      </c>
      <c r="H107" s="49">
        <f>'Refundable Tax Credits'!T108</f>
        <v>0</v>
      </c>
      <c r="I107" s="49">
        <f>'Pre-K &amp; Head Start'!B108</f>
        <v>630974</v>
      </c>
      <c r="J107" s="49">
        <f>'Child Welfare'!B108</f>
        <v>461854</v>
      </c>
      <c r="K107" s="49" t="e">
        <f>B107-SUM('Pie Charts'!C107:J107)</f>
        <v>#REF!</v>
      </c>
    </row>
    <row r="108" spans="1:11">
      <c r="A108" s="51" t="s">
        <v>152</v>
      </c>
      <c r="B108" s="49">
        <f>'Total Funds Spent &amp; Transferred'!T109</f>
        <v>48814847</v>
      </c>
      <c r="C108" s="49">
        <f>'Basic Assistance'!T109</f>
        <v>1563623</v>
      </c>
      <c r="D108" s="49" t="e">
        <f>#REF!</f>
        <v>#REF!</v>
      </c>
      <c r="E108" s="167">
        <f>'Work Supports &amp; Services'!B109</f>
        <v>0</v>
      </c>
      <c r="F108" s="49">
        <f>'Child Care (Spent or Transfer)'!T109</f>
        <v>9894469</v>
      </c>
      <c r="G108" s="49">
        <f>'Program Managment'!T109</f>
        <v>7213436</v>
      </c>
      <c r="H108" s="49">
        <f>'Refundable Tax Credits'!T109</f>
        <v>19920612</v>
      </c>
      <c r="I108" s="49">
        <f>'Pre-K &amp; Head Start'!B109</f>
        <v>0</v>
      </c>
      <c r="J108" s="49">
        <f>'Child Welfare'!B109</f>
        <v>3401987</v>
      </c>
      <c r="K108" s="49" t="e">
        <f>B108-SUM('Pie Charts'!C108:J108)</f>
        <v>#REF!</v>
      </c>
    </row>
    <row r="109" spans="1:11">
      <c r="A109" s="51" t="s">
        <v>153</v>
      </c>
      <c r="B109" s="49">
        <f>'Total Funds Spent &amp; Transferred'!T110</f>
        <v>134369744</v>
      </c>
      <c r="C109" s="49">
        <f>'Basic Assistance'!T110</f>
        <v>38835103</v>
      </c>
      <c r="D109" s="49" t="e">
        <f>#REF!</f>
        <v>#REF!</v>
      </c>
      <c r="E109" s="167">
        <f>'Work Supports &amp; Services'!B110</f>
        <v>950771</v>
      </c>
      <c r="F109" s="49">
        <f>'Child Care (Spent or Transfer)'!T110</f>
        <v>16145524</v>
      </c>
      <c r="G109" s="49">
        <f>'Program Managment'!T110</f>
        <v>7715831</v>
      </c>
      <c r="H109" s="49">
        <f>'Refundable Tax Credits'!T110</f>
        <v>0</v>
      </c>
      <c r="I109" s="49">
        <f>'Pre-K &amp; Head Start'!B110</f>
        <v>0</v>
      </c>
      <c r="J109" s="49">
        <f>'Child Welfare'!B110</f>
        <v>0</v>
      </c>
      <c r="K109" s="49" t="e">
        <f>B109-SUM('Pie Charts'!C109:J109)</f>
        <v>#REF!</v>
      </c>
    </row>
    <row r="110" spans="1:11">
      <c r="A110" s="51" t="s">
        <v>154</v>
      </c>
      <c r="B110" s="49">
        <f>'Total Funds Spent &amp; Transferred'!T111</f>
        <v>442941547</v>
      </c>
      <c r="C110" s="49">
        <f>'Basic Assistance'!T111</f>
        <v>151246379</v>
      </c>
      <c r="D110" s="49" t="e">
        <f>#REF!</f>
        <v>#REF!</v>
      </c>
      <c r="E110" s="167">
        <f>'Work Supports &amp; Services'!B111</f>
        <v>4255591</v>
      </c>
      <c r="F110" s="49">
        <f>'Child Care (Spent or Transfer)'!T111</f>
        <v>138128635</v>
      </c>
      <c r="G110" s="49">
        <f>'Program Managment'!T111</f>
        <v>50785823</v>
      </c>
      <c r="H110" s="49">
        <f>'Refundable Tax Credits'!T111</f>
        <v>0</v>
      </c>
      <c r="I110" s="49">
        <f>'Pre-K &amp; Head Start'!B111</f>
        <v>0</v>
      </c>
      <c r="J110" s="49">
        <f>'Child Welfare'!B111</f>
        <v>0</v>
      </c>
      <c r="K110" s="49" t="e">
        <f>B110-SUM('Pie Charts'!C110:J110)</f>
        <v>#REF!</v>
      </c>
    </row>
    <row r="111" spans="1:11">
      <c r="A111" s="51" t="s">
        <v>155</v>
      </c>
      <c r="B111" s="49">
        <f>'Total Funds Spent &amp; Transferred'!T112</f>
        <v>91546293</v>
      </c>
      <c r="C111" s="49">
        <f>'Basic Assistance'!T112</f>
        <v>616832</v>
      </c>
      <c r="D111" s="49" t="e">
        <f>#REF!</f>
        <v>#REF!</v>
      </c>
      <c r="E111" s="167">
        <f>'Work Supports &amp; Services'!B112</f>
        <v>14770368</v>
      </c>
      <c r="F111" s="49">
        <f>'Child Care (Spent or Transfer)'!T112</f>
        <v>6104505</v>
      </c>
      <c r="G111" s="49">
        <f>'Program Managment'!T112</f>
        <v>23537782</v>
      </c>
      <c r="H111" s="49">
        <f>'Refundable Tax Credits'!T112</f>
        <v>0</v>
      </c>
      <c r="I111" s="49">
        <f>'Pre-K &amp; Head Start'!B112</f>
        <v>0</v>
      </c>
      <c r="J111" s="49">
        <f>'Child Welfare'!B112</f>
        <v>12977465</v>
      </c>
      <c r="K111" s="49" t="e">
        <f>B111-SUM('Pie Charts'!C111:J111)</f>
        <v>#REF!</v>
      </c>
    </row>
    <row r="112" spans="1:11">
      <c r="A112" s="51" t="s">
        <v>157</v>
      </c>
      <c r="B112" s="49">
        <f>'Total Funds Spent &amp; Transferred'!T113</f>
        <v>315498838</v>
      </c>
      <c r="C112" s="49">
        <f>'Basic Assistance'!T113</f>
        <v>38481311</v>
      </c>
      <c r="D112" s="49" t="e">
        <f>#REF!</f>
        <v>#REF!</v>
      </c>
      <c r="E112" s="167">
        <f>'Work Supports &amp; Services'!B113</f>
        <v>118130</v>
      </c>
      <c r="F112" s="49">
        <f>'Child Care (Spent or Transfer)'!T113</f>
        <v>173489503</v>
      </c>
      <c r="G112" s="49">
        <f>'Program Managment'!T113</f>
        <v>13943367</v>
      </c>
      <c r="H112" s="49">
        <f>'Refundable Tax Credits'!T113</f>
        <v>62500000</v>
      </c>
      <c r="I112" s="49">
        <f>'Pre-K &amp; Head Start'!B113</f>
        <v>0</v>
      </c>
      <c r="J112" s="49">
        <f>'Child Welfare'!B113</f>
        <v>3726708</v>
      </c>
      <c r="K112" s="49" t="e">
        <f>B112-SUM('Pie Charts'!C112:J112)</f>
        <v>#REF!</v>
      </c>
    </row>
    <row r="113" spans="1:11">
      <c r="A113" s="51" t="s">
        <v>158</v>
      </c>
      <c r="B113" s="49">
        <f>'Total Funds Spent &amp; Transferred'!T114</f>
        <v>16033582</v>
      </c>
      <c r="C113" s="49">
        <f>'Basic Assistance'!T114</f>
        <v>1045040</v>
      </c>
      <c r="D113" s="49" t="e">
        <f>#REF!</f>
        <v>#REF!</v>
      </c>
      <c r="E113" s="167">
        <f>'Work Supports &amp; Services'!B114</f>
        <v>0</v>
      </c>
      <c r="F113" s="49">
        <f>'Child Care (Spent or Transfer)'!T114</f>
        <v>0</v>
      </c>
      <c r="G113" s="49">
        <f>'Program Managment'!T114</f>
        <v>5209270</v>
      </c>
      <c r="H113" s="49">
        <f>'Refundable Tax Credits'!T114</f>
        <v>0</v>
      </c>
      <c r="I113" s="49">
        <f>'Pre-K &amp; Head Start'!B114</f>
        <v>0</v>
      </c>
      <c r="J113" s="49">
        <f>'Child Welfare'!B114</f>
        <v>0</v>
      </c>
      <c r="K113" s="49" t="e">
        <f>B113-SUM('Pie Charts'!C113:J113)</f>
        <v>#REF!</v>
      </c>
    </row>
    <row r="114" spans="1:11">
      <c r="A114" s="59" t="s">
        <v>159</v>
      </c>
      <c r="B114" s="49">
        <f>'Total Funds Spent &amp; Transferred'!T115</f>
        <v>16339065160</v>
      </c>
      <c r="C114" s="49">
        <f>'Basic Assistance'!T115</f>
        <v>4273006781</v>
      </c>
      <c r="D114" s="49" t="e">
        <f>#REF!</f>
        <v>#REF!</v>
      </c>
      <c r="E114" s="167">
        <f>'Work Supports &amp; Services'!B115</f>
        <v>648495176</v>
      </c>
      <c r="F114" s="49">
        <f>'Child Care (Spent or Transfer)'!T115</f>
        <v>2504653094</v>
      </c>
      <c r="G114" s="49">
        <f>'Program Managment'!T115</f>
        <v>2119618203</v>
      </c>
      <c r="H114" s="49">
        <f>'Refundable Tax Credits'!T115</f>
        <v>166587560</v>
      </c>
      <c r="I114" s="49">
        <f>'Pre-K &amp; Head Start'!B115</f>
        <v>52438839</v>
      </c>
      <c r="J114" s="49">
        <f>'Child Welfare'!B115</f>
        <v>1784516834</v>
      </c>
      <c r="K114" s="49" t="e">
        <f>B114-SUM('Pie Charts'!C114:J114)</f>
        <v>#REF!</v>
      </c>
    </row>
    <row r="120" spans="1:11" ht="12.75" customHeight="1">
      <c r="A120" s="395" t="s">
        <v>160</v>
      </c>
      <c r="B120" s="398" t="s">
        <v>225</v>
      </c>
      <c r="C120" s="398" t="s">
        <v>7</v>
      </c>
      <c r="D120" s="398" t="s">
        <v>226</v>
      </c>
      <c r="E120" s="397" t="s">
        <v>24</v>
      </c>
      <c r="F120" s="398" t="s">
        <v>227</v>
      </c>
      <c r="G120" s="332" t="s">
        <v>228</v>
      </c>
      <c r="H120" s="332" t="s">
        <v>229</v>
      </c>
      <c r="I120" s="332" t="s">
        <v>230</v>
      </c>
      <c r="J120" s="332" t="s">
        <v>39</v>
      </c>
      <c r="K120" s="398" t="s">
        <v>61</v>
      </c>
    </row>
    <row r="121" spans="1:11">
      <c r="A121" s="395"/>
      <c r="B121" s="398"/>
      <c r="C121" s="398"/>
      <c r="D121" s="398"/>
      <c r="E121" s="397"/>
      <c r="F121" s="398"/>
      <c r="G121" s="332"/>
      <c r="H121" s="332"/>
      <c r="I121" s="332"/>
      <c r="J121" s="332"/>
      <c r="K121" s="398"/>
    </row>
    <row r="122" spans="1:11">
      <c r="A122" s="51" t="s">
        <v>82</v>
      </c>
      <c r="B122" s="49">
        <f>'Total Funds Spent &amp; Transferred'!T123</f>
        <v>89771072</v>
      </c>
      <c r="C122" s="49">
        <f>'Basic Assistance'!T123</f>
        <v>0</v>
      </c>
      <c r="D122" s="49" t="e">
        <f>#REF!</f>
        <v>#REF!</v>
      </c>
      <c r="E122" s="167">
        <f>'Work Supports &amp; Services'!B123</f>
        <v>2478270</v>
      </c>
      <c r="F122" s="49">
        <f>'Child Care (Spent or Transfer)'!T123</f>
        <v>5880726</v>
      </c>
      <c r="G122" s="49">
        <f>'Program Managment'!T123</f>
        <v>13310690</v>
      </c>
      <c r="H122" s="49">
        <f>'Refundable Tax Credits'!T123</f>
        <v>0</v>
      </c>
      <c r="I122" s="49">
        <f>'Pre-K &amp; Head Start'!B123</f>
        <v>16469885</v>
      </c>
      <c r="J122" s="49">
        <f>'Child Welfare'!B123</f>
        <v>19432011</v>
      </c>
      <c r="K122" s="49" t="e">
        <f>B122-SUM('Pie Charts'!C122:J122)</f>
        <v>#REF!</v>
      </c>
    </row>
    <row r="123" spans="1:11">
      <c r="A123" s="51" t="s">
        <v>84</v>
      </c>
      <c r="B123" s="49">
        <f>'Total Funds Spent &amp; Transferred'!T124</f>
        <v>37749638</v>
      </c>
      <c r="C123" s="49">
        <f>'Basic Assistance'!T124</f>
        <v>35013350</v>
      </c>
      <c r="D123" s="49" t="e">
        <f>#REF!</f>
        <v>#REF!</v>
      </c>
      <c r="E123" s="167">
        <f>'Work Supports &amp; Services'!B124</f>
        <v>0</v>
      </c>
      <c r="F123" s="49">
        <f>'Child Care (Spent or Transfer)'!T124</f>
        <v>0</v>
      </c>
      <c r="G123" s="49">
        <f>'Program Managment'!T124</f>
        <v>2643147</v>
      </c>
      <c r="H123" s="49">
        <f>'Refundable Tax Credits'!T124</f>
        <v>0</v>
      </c>
      <c r="I123" s="49">
        <f>'Pre-K &amp; Head Start'!B124</f>
        <v>0</v>
      </c>
      <c r="J123" s="49">
        <f>'Child Welfare'!B124</f>
        <v>0</v>
      </c>
      <c r="K123" s="49" t="e">
        <f>B123-SUM('Pie Charts'!C123:J123)</f>
        <v>#REF!</v>
      </c>
    </row>
    <row r="124" spans="1:11">
      <c r="A124" s="51" t="s">
        <v>86</v>
      </c>
      <c r="B124" s="49">
        <f>'Total Funds Spent &amp; Transferred'!T125</f>
        <v>237336490</v>
      </c>
      <c r="C124" s="49">
        <f>'Basic Assistance'!T125</f>
        <v>0</v>
      </c>
      <c r="D124" s="49" t="e">
        <f>#REF!</f>
        <v>#REF!</v>
      </c>
      <c r="E124" s="167">
        <f>'Work Supports &amp; Services'!B125</f>
        <v>606714</v>
      </c>
      <c r="F124" s="49">
        <f>'Child Care (Spent or Transfer)'!T125</f>
        <v>0</v>
      </c>
      <c r="G124" s="49">
        <f>'Program Managment'!T125</f>
        <v>33481049</v>
      </c>
      <c r="H124" s="49">
        <f>'Refundable Tax Credits'!T125</f>
        <v>0</v>
      </c>
      <c r="I124" s="49">
        <f>'Pre-K &amp; Head Start'!B125</f>
        <v>0</v>
      </c>
      <c r="J124" s="49">
        <f>'Child Welfare'!B125</f>
        <v>174330540</v>
      </c>
      <c r="K124" s="49" t="e">
        <f>B124-SUM('Pie Charts'!C124:J124)</f>
        <v>#REF!</v>
      </c>
    </row>
    <row r="125" spans="1:11">
      <c r="A125" s="51" t="s">
        <v>88</v>
      </c>
      <c r="B125" s="49">
        <f>'Total Funds Spent &amp; Transferred'!T126</f>
        <v>91002210</v>
      </c>
      <c r="C125" s="49">
        <f>'Basic Assistance'!T126</f>
        <v>0</v>
      </c>
      <c r="D125" s="49" t="e">
        <f>#REF!</f>
        <v>#REF!</v>
      </c>
      <c r="E125" s="167">
        <f>'Work Supports &amp; Services'!B126</f>
        <v>443400</v>
      </c>
      <c r="F125" s="49">
        <f>'Child Care (Spent or Transfer)'!T126</f>
        <v>0</v>
      </c>
      <c r="G125" s="49">
        <f>'Program Managment'!T126</f>
        <v>0</v>
      </c>
      <c r="H125" s="49">
        <f>'Refundable Tax Credits'!T126</f>
        <v>0</v>
      </c>
      <c r="I125" s="49">
        <f>'Pre-K &amp; Head Start'!B126</f>
        <v>90558810</v>
      </c>
      <c r="J125" s="49">
        <f>'Child Welfare'!B126</f>
        <v>0</v>
      </c>
      <c r="K125" s="49" t="e">
        <f>B125-SUM('Pie Charts'!C125:J125)</f>
        <v>#REF!</v>
      </c>
    </row>
    <row r="126" spans="1:11">
      <c r="A126" s="51" t="s">
        <v>74</v>
      </c>
      <c r="B126" s="49">
        <f>'Total Funds Spent &amp; Transferred'!T127</f>
        <v>3024634814</v>
      </c>
      <c r="C126" s="49">
        <f>'Basic Assistance'!T127</f>
        <v>1821089120</v>
      </c>
      <c r="D126" s="49" t="e">
        <f>#REF!</f>
        <v>#REF!</v>
      </c>
      <c r="E126" s="167">
        <f>'Work Supports &amp; Services'!B127</f>
        <v>114783567</v>
      </c>
      <c r="F126" s="49">
        <f>'Child Care (Spent or Transfer)'!T127</f>
        <v>773771121</v>
      </c>
      <c r="G126" s="49">
        <f>'Program Managment'!T127</f>
        <v>252294510</v>
      </c>
      <c r="H126" s="49">
        <f>'Refundable Tax Credits'!T127</f>
        <v>0</v>
      </c>
      <c r="I126" s="49">
        <f>'Pre-K &amp; Head Start'!B127</f>
        <v>0</v>
      </c>
      <c r="J126" s="49">
        <f>'Child Welfare'!B127</f>
        <v>975735</v>
      </c>
      <c r="K126" s="49" t="e">
        <f>B126-SUM('Pie Charts'!C126:J126)</f>
        <v>#REF!</v>
      </c>
    </row>
    <row r="127" spans="1:11">
      <c r="A127" s="51" t="s">
        <v>91</v>
      </c>
      <c r="B127" s="49">
        <f>'Total Funds Spent &amp; Transferred'!T128</f>
        <v>167516533</v>
      </c>
      <c r="C127" s="49">
        <f>'Basic Assistance'!T128</f>
        <v>7934261</v>
      </c>
      <c r="D127" s="49" t="e">
        <f>#REF!</f>
        <v>#REF!</v>
      </c>
      <c r="E127" s="167">
        <f>'Work Supports &amp; Services'!B128</f>
        <v>14371888</v>
      </c>
      <c r="F127" s="49">
        <f>'Child Care (Spent or Transfer)'!T128</f>
        <v>3011385</v>
      </c>
      <c r="G127" s="49">
        <f>'Program Managment'!T128</f>
        <v>9897452</v>
      </c>
      <c r="H127" s="49">
        <f>'Refundable Tax Credits'!T128</f>
        <v>4767752</v>
      </c>
      <c r="I127" s="49">
        <f>'Pre-K &amp; Head Start'!B128</f>
        <v>62919616</v>
      </c>
      <c r="J127" s="49">
        <f>'Child Welfare'!B128</f>
        <v>43969732</v>
      </c>
      <c r="K127" s="49" t="e">
        <f>B127-SUM('Pie Charts'!C127:J127)</f>
        <v>#REF!</v>
      </c>
    </row>
    <row r="128" spans="1:11">
      <c r="A128" s="51" t="s">
        <v>93</v>
      </c>
      <c r="B128" s="49">
        <f>'Total Funds Spent &amp; Transferred'!T129</f>
        <v>237839424</v>
      </c>
      <c r="C128" s="49">
        <f>'Basic Assistance'!T129</f>
        <v>47067904</v>
      </c>
      <c r="D128" s="49" t="e">
        <f>#REF!</f>
        <v>#REF!</v>
      </c>
      <c r="E128" s="167">
        <f>'Work Supports &amp; Services'!B129</f>
        <v>2049200</v>
      </c>
      <c r="F128" s="49">
        <f>'Child Care (Spent or Transfer)'!T129</f>
        <v>56292730</v>
      </c>
      <c r="G128" s="49">
        <f>'Program Managment'!T129</f>
        <v>31955564</v>
      </c>
      <c r="H128" s="49">
        <f>'Refundable Tax Credits'!T129</f>
        <v>0</v>
      </c>
      <c r="I128" s="49">
        <f>'Pre-K &amp; Head Start'!B129</f>
        <v>83616896</v>
      </c>
      <c r="J128" s="49">
        <f>'Child Welfare'!B129</f>
        <v>0</v>
      </c>
      <c r="K128" s="49" t="e">
        <f>B128-SUM('Pie Charts'!C128:J128)</f>
        <v>#REF!</v>
      </c>
    </row>
    <row r="129" spans="1:11">
      <c r="A129" s="51" t="s">
        <v>95</v>
      </c>
      <c r="B129" s="49">
        <f>'Total Funds Spent &amp; Transferred'!T130</f>
        <v>65656807</v>
      </c>
      <c r="C129" s="49">
        <f>'Basic Assistance'!T130</f>
        <v>20371477</v>
      </c>
      <c r="D129" s="49" t="e">
        <f>#REF!</f>
        <v>#REF!</v>
      </c>
      <c r="E129" s="167">
        <f>'Work Supports &amp; Services'!B130</f>
        <v>0</v>
      </c>
      <c r="F129" s="49">
        <f>'Child Care (Spent or Transfer)'!T130</f>
        <v>32595877</v>
      </c>
      <c r="G129" s="49">
        <f>'Program Managment'!T130</f>
        <v>9811184</v>
      </c>
      <c r="H129" s="49">
        <f>'Refundable Tax Credits'!T130</f>
        <v>0</v>
      </c>
      <c r="I129" s="49">
        <f>'Pre-K &amp; Head Start'!B130</f>
        <v>0</v>
      </c>
      <c r="J129" s="49">
        <f>'Child Welfare'!B130</f>
        <v>0</v>
      </c>
      <c r="K129" s="49" t="e">
        <f>B129-SUM('Pie Charts'!C129:J129)</f>
        <v>#REF!</v>
      </c>
    </row>
    <row r="130" spans="1:11">
      <c r="A130" s="51" t="s">
        <v>97</v>
      </c>
      <c r="B130" s="49">
        <f>'Total Funds Spent &amp; Transferred'!T131</f>
        <v>171808083</v>
      </c>
      <c r="C130" s="49">
        <f>'Basic Assistance'!T131</f>
        <v>40470612</v>
      </c>
      <c r="D130" s="49" t="e">
        <f>#REF!</f>
        <v>#REF!</v>
      </c>
      <c r="E130" s="167">
        <f>'Work Supports &amp; Services'!B131</f>
        <v>831621</v>
      </c>
      <c r="F130" s="49">
        <f>'Child Care (Spent or Transfer)'!T131</f>
        <v>22584565</v>
      </c>
      <c r="G130" s="49">
        <f>'Program Managment'!T131</f>
        <v>0</v>
      </c>
      <c r="H130" s="49">
        <f>'Refundable Tax Credits'!T131</f>
        <v>20000000</v>
      </c>
      <c r="I130" s="49">
        <f>'Pre-K &amp; Head Start'!B131</f>
        <v>0</v>
      </c>
      <c r="J130" s="49">
        <f>'Child Welfare'!B131</f>
        <v>0</v>
      </c>
      <c r="K130" s="49" t="e">
        <f>B130-SUM('Pie Charts'!C130:J130)</f>
        <v>#REF!</v>
      </c>
    </row>
    <row r="131" spans="1:11">
      <c r="A131" s="51" t="s">
        <v>99</v>
      </c>
      <c r="B131" s="49">
        <f>'Total Funds Spent &amp; Transferred'!T132</f>
        <v>437014292</v>
      </c>
      <c r="C131" s="49">
        <f>'Basic Assistance'!T132</f>
        <v>133595138</v>
      </c>
      <c r="D131" s="49" t="e">
        <f>#REF!</f>
        <v>#REF!</v>
      </c>
      <c r="E131" s="167">
        <f>'Work Supports &amp; Services'!B132</f>
        <v>0</v>
      </c>
      <c r="F131" s="49">
        <f>'Child Care (Spent or Transfer)'!T132</f>
        <v>128925050</v>
      </c>
      <c r="G131" s="49">
        <f>'Program Managment'!T132</f>
        <v>18631583</v>
      </c>
      <c r="H131" s="49">
        <f>'Refundable Tax Credits'!T132</f>
        <v>0</v>
      </c>
      <c r="I131" s="49">
        <f>'Pre-K &amp; Head Start'!B132</f>
        <v>0</v>
      </c>
      <c r="J131" s="49">
        <f>'Child Welfare'!B132</f>
        <v>153693865</v>
      </c>
      <c r="K131" s="49" t="e">
        <f>B131-SUM('Pie Charts'!C131:J131)</f>
        <v>#REF!</v>
      </c>
    </row>
    <row r="132" spans="1:11">
      <c r="A132" s="51" t="s">
        <v>101</v>
      </c>
      <c r="B132" s="49">
        <f>'Total Funds Spent &amp; Transferred'!T133</f>
        <v>173368527</v>
      </c>
      <c r="C132" s="49">
        <f>'Basic Assistance'!T133</f>
        <v>27671321</v>
      </c>
      <c r="D132" s="49" t="e">
        <f>#REF!</f>
        <v>#REF!</v>
      </c>
      <c r="E132" s="167">
        <f>'Work Supports &amp; Services'!B133</f>
        <v>355166</v>
      </c>
      <c r="F132" s="49">
        <f>'Child Care (Spent or Transfer)'!T133</f>
        <v>22182651</v>
      </c>
      <c r="G132" s="49">
        <f>'Program Managment'!T133</f>
        <v>234774</v>
      </c>
      <c r="H132" s="49">
        <f>'Refundable Tax Credits'!T133</f>
        <v>0</v>
      </c>
      <c r="I132" s="49">
        <f>'Pre-K &amp; Head Start'!B133</f>
        <v>0</v>
      </c>
      <c r="J132" s="49">
        <f>'Child Welfare'!B133</f>
        <v>70891836</v>
      </c>
      <c r="K132" s="49" t="e">
        <f>B132-SUM('Pie Charts'!C132:J132)</f>
        <v>#REF!</v>
      </c>
    </row>
    <row r="133" spans="1:11">
      <c r="A133" s="51" t="s">
        <v>102</v>
      </c>
      <c r="B133" s="49">
        <f>'Total Funds Spent &amp; Transferred'!T134</f>
        <v>207591914</v>
      </c>
      <c r="C133" s="49">
        <f>'Basic Assistance'!T134</f>
        <v>18110421</v>
      </c>
      <c r="D133" s="49" t="e">
        <f>#REF!</f>
        <v>#REF!</v>
      </c>
      <c r="E133" s="167">
        <f>'Work Supports &amp; Services'!B134</f>
        <v>30290361</v>
      </c>
      <c r="F133" s="49">
        <f>'Child Care (Spent or Transfer)'!T134</f>
        <v>4971633</v>
      </c>
      <c r="G133" s="49">
        <f>'Program Managment'!T134</f>
        <v>14994759</v>
      </c>
      <c r="H133" s="49">
        <f>'Refundable Tax Credits'!T134</f>
        <v>0</v>
      </c>
      <c r="I133" s="49">
        <f>'Pre-K &amp; Head Start'!B134</f>
        <v>0</v>
      </c>
      <c r="J133" s="49">
        <f>'Child Welfare'!B134</f>
        <v>132000</v>
      </c>
      <c r="K133" s="49" t="e">
        <f>B133-SUM('Pie Charts'!C133:J133)</f>
        <v>#REF!</v>
      </c>
    </row>
    <row r="134" spans="1:11">
      <c r="A134" s="51" t="s">
        <v>103</v>
      </c>
      <c r="B134" s="49">
        <f>'Total Funds Spent &amp; Transferred'!T135</f>
        <v>13025379</v>
      </c>
      <c r="C134" s="49">
        <f>'Basic Assistance'!T135</f>
        <v>3941652</v>
      </c>
      <c r="D134" s="49" t="e">
        <f>#REF!</f>
        <v>#REF!</v>
      </c>
      <c r="E134" s="167">
        <f>'Work Supports &amp; Services'!B135</f>
        <v>189501</v>
      </c>
      <c r="F134" s="49">
        <f>'Child Care (Spent or Transfer)'!T135</f>
        <v>1175820</v>
      </c>
      <c r="G134" s="49">
        <f>'Program Managment'!T135</f>
        <v>1586600</v>
      </c>
      <c r="H134" s="49">
        <f>'Refundable Tax Credits'!T135</f>
        <v>0</v>
      </c>
      <c r="I134" s="49">
        <f>'Pre-K &amp; Head Start'!B135</f>
        <v>450000</v>
      </c>
      <c r="J134" s="49">
        <f>'Child Welfare'!B135</f>
        <v>1464050</v>
      </c>
      <c r="K134" s="49" t="e">
        <f>B134-SUM('Pie Charts'!C134:J134)</f>
        <v>#REF!</v>
      </c>
    </row>
    <row r="135" spans="1:11">
      <c r="A135" s="51" t="s">
        <v>104</v>
      </c>
      <c r="B135" s="49">
        <f>'Total Funds Spent &amp; Transferred'!T136</f>
        <v>775403081</v>
      </c>
      <c r="C135" s="49">
        <f>'Basic Assistance'!T136</f>
        <v>4987840</v>
      </c>
      <c r="D135" s="49" t="e">
        <f>#REF!</f>
        <v>#REF!</v>
      </c>
      <c r="E135" s="167">
        <f>'Work Supports &amp; Services'!B136</f>
        <v>6331819</v>
      </c>
      <c r="F135" s="49">
        <f>'Child Care (Spent or Transfer)'!T136</f>
        <v>716608656</v>
      </c>
      <c r="G135" s="49">
        <f>'Program Managment'!T136</f>
        <v>845581</v>
      </c>
      <c r="H135" s="49">
        <f>'Refundable Tax Credits'!T136</f>
        <v>0</v>
      </c>
      <c r="I135" s="49">
        <f>'Pre-K &amp; Head Start'!B136</f>
        <v>46154084</v>
      </c>
      <c r="J135" s="49">
        <f>'Child Welfare'!B136</f>
        <v>0</v>
      </c>
      <c r="K135" s="49" t="e">
        <f>B135-SUM('Pie Charts'!C135:J135)</f>
        <v>#REF!</v>
      </c>
    </row>
    <row r="136" spans="1:11">
      <c r="A136" s="51" t="s">
        <v>105</v>
      </c>
      <c r="B136" s="49">
        <f>'Total Funds Spent &amp; Transferred'!T137</f>
        <v>113852341</v>
      </c>
      <c r="C136" s="49">
        <f>'Basic Assistance'!T137</f>
        <v>1403462</v>
      </c>
      <c r="D136" s="49" t="e">
        <f>#REF!</f>
        <v>#REF!</v>
      </c>
      <c r="E136" s="167">
        <f>'Work Supports &amp; Services'!B137</f>
        <v>0</v>
      </c>
      <c r="F136" s="49">
        <f>'Child Care (Spent or Transfer)'!T137</f>
        <v>15356947</v>
      </c>
      <c r="G136" s="49">
        <f>'Program Managment'!T137</f>
        <v>0</v>
      </c>
      <c r="H136" s="49">
        <f>'Refundable Tax Credits'!T137</f>
        <v>31909902</v>
      </c>
      <c r="I136" s="49">
        <f>'Pre-K &amp; Head Start'!B137</f>
        <v>0</v>
      </c>
      <c r="J136" s="49">
        <f>'Child Welfare'!B137</f>
        <v>0</v>
      </c>
      <c r="K136" s="49" t="e">
        <f>B136-SUM('Pie Charts'!C136:J136)</f>
        <v>#REF!</v>
      </c>
    </row>
    <row r="137" spans="1:11">
      <c r="A137" s="51" t="s">
        <v>107</v>
      </c>
      <c r="B137" s="49">
        <f>'Total Funds Spent &amp; Transferred'!T138</f>
        <v>85925147</v>
      </c>
      <c r="C137" s="49">
        <f>'Basic Assistance'!T138</f>
        <v>37126348</v>
      </c>
      <c r="D137" s="49" t="e">
        <f>#REF!</f>
        <v>#REF!</v>
      </c>
      <c r="E137" s="167">
        <f>'Work Supports &amp; Services'!B138</f>
        <v>1838348</v>
      </c>
      <c r="F137" s="49">
        <f>'Child Care (Spent or Transfer)'!T138</f>
        <v>8266975</v>
      </c>
      <c r="G137" s="49">
        <f>'Program Managment'!T138</f>
        <v>6611348</v>
      </c>
      <c r="H137" s="49">
        <f>'Refundable Tax Credits'!T138</f>
        <v>26899212</v>
      </c>
      <c r="I137" s="49">
        <f>'Pre-K &amp; Head Start'!B138</f>
        <v>0</v>
      </c>
      <c r="J137" s="49">
        <f>'Child Welfare'!B138</f>
        <v>0</v>
      </c>
      <c r="K137" s="49" t="e">
        <f>B137-SUM('Pie Charts'!C137:J137)</f>
        <v>#REF!</v>
      </c>
    </row>
    <row r="138" spans="1:11">
      <c r="A138" s="51" t="s">
        <v>76</v>
      </c>
      <c r="B138" s="49">
        <f>'Total Funds Spent &amp; Transferred'!T139</f>
        <v>67641400</v>
      </c>
      <c r="C138" s="49">
        <f>'Basic Assistance'!T139</f>
        <v>0</v>
      </c>
      <c r="D138" s="49" t="e">
        <f>#REF!</f>
        <v>#REF!</v>
      </c>
      <c r="E138" s="167">
        <f>'Work Supports &amp; Services'!B139</f>
        <v>0</v>
      </c>
      <c r="F138" s="49">
        <f>'Child Care (Spent or Transfer)'!T139</f>
        <v>6673024</v>
      </c>
      <c r="G138" s="49">
        <f>'Program Managment'!T139</f>
        <v>0</v>
      </c>
      <c r="H138" s="49">
        <f>'Refundable Tax Credits'!T139</f>
        <v>46863376</v>
      </c>
      <c r="I138" s="49">
        <f>'Pre-K &amp; Head Start'!B139</f>
        <v>14105000</v>
      </c>
      <c r="J138" s="49">
        <f>'Child Welfare'!B139</f>
        <v>0</v>
      </c>
      <c r="K138" s="49" t="e">
        <f>B138-SUM('Pie Charts'!C138:J138)</f>
        <v>#REF!</v>
      </c>
    </row>
    <row r="139" spans="1:11">
      <c r="A139" s="51" t="s">
        <v>110</v>
      </c>
      <c r="B139" s="49">
        <f>'Total Funds Spent &amp; Transferred'!T140</f>
        <v>101334410</v>
      </c>
      <c r="C139" s="49">
        <f>'Basic Assistance'!T140</f>
        <v>63712334</v>
      </c>
      <c r="D139" s="49" t="e">
        <f>#REF!</f>
        <v>#REF!</v>
      </c>
      <c r="E139" s="167">
        <f>'Work Supports &amp; Services'!B140</f>
        <v>145537</v>
      </c>
      <c r="F139" s="49">
        <f>'Child Care (Spent or Transfer)'!T140</f>
        <v>27722403</v>
      </c>
      <c r="G139" s="49">
        <f>'Program Managment'!T140</f>
        <v>1170259</v>
      </c>
      <c r="H139" s="49">
        <f>'Refundable Tax Credits'!T140</f>
        <v>0</v>
      </c>
      <c r="I139" s="49">
        <f>'Pre-K &amp; Head Start'!B140</f>
        <v>0</v>
      </c>
      <c r="J139" s="49">
        <f>'Child Welfare'!B140</f>
        <v>0</v>
      </c>
      <c r="K139" s="49" t="e">
        <f>B139-SUM('Pie Charts'!C139:J139)</f>
        <v>#REF!</v>
      </c>
    </row>
    <row r="140" spans="1:11">
      <c r="A140" s="51" t="s">
        <v>111</v>
      </c>
      <c r="B140" s="49">
        <f>'Total Funds Spent &amp; Transferred'!T141</f>
        <v>78837502</v>
      </c>
      <c r="C140" s="49">
        <f>'Basic Assistance'!T141</f>
        <v>0</v>
      </c>
      <c r="D140" s="49" t="e">
        <f>#REF!</f>
        <v>#REF!</v>
      </c>
      <c r="E140" s="167">
        <f>'Work Supports &amp; Services'!B141</f>
        <v>0</v>
      </c>
      <c r="F140" s="49">
        <f>'Child Care (Spent or Transfer)'!T141</f>
        <v>5219488</v>
      </c>
      <c r="G140" s="49">
        <f>'Program Managment'!T141</f>
        <v>0</v>
      </c>
      <c r="H140" s="49">
        <f>'Refundable Tax Credits'!T141</f>
        <v>16972846</v>
      </c>
      <c r="I140" s="49">
        <f>'Pre-K &amp; Head Start'!B141</f>
        <v>28766522</v>
      </c>
      <c r="J140" s="49">
        <f>'Child Welfare'!B141</f>
        <v>0</v>
      </c>
      <c r="K140" s="49" t="e">
        <f>B140-SUM('Pie Charts'!C140:J140)</f>
        <v>#REF!</v>
      </c>
    </row>
    <row r="141" spans="1:11">
      <c r="A141" s="51" t="s">
        <v>113</v>
      </c>
      <c r="B141" s="49">
        <f>'Total Funds Spent &amp; Transferred'!T142</f>
        <v>40296039</v>
      </c>
      <c r="C141" s="49">
        <f>'Basic Assistance'!T142</f>
        <v>26347301</v>
      </c>
      <c r="D141" s="49" t="e">
        <f>#REF!</f>
        <v>#REF!</v>
      </c>
      <c r="E141" s="167">
        <f>'Work Supports &amp; Services'!B142</f>
        <v>725746</v>
      </c>
      <c r="F141" s="49">
        <f>'Child Care (Spent or Transfer)'!T142</f>
        <v>3041519</v>
      </c>
      <c r="G141" s="49">
        <f>'Program Managment'!T142</f>
        <v>1513508</v>
      </c>
      <c r="H141" s="49">
        <f>'Refundable Tax Credits'!T142</f>
        <v>2814704</v>
      </c>
      <c r="I141" s="49">
        <f>'Pre-K &amp; Head Start'!B142</f>
        <v>1437211</v>
      </c>
      <c r="J141" s="49">
        <f>'Child Welfare'!B142</f>
        <v>0</v>
      </c>
      <c r="K141" s="49" t="e">
        <f>B141-SUM('Pie Charts'!C141:J141)</f>
        <v>#REF!</v>
      </c>
    </row>
    <row r="142" spans="1:11">
      <c r="A142" s="51" t="s">
        <v>78</v>
      </c>
      <c r="B142" s="49">
        <f>'Total Funds Spent &amp; Transferred'!T143</f>
        <v>347158676</v>
      </c>
      <c r="C142" s="49">
        <f>'Basic Assistance'!T143</f>
        <v>9178469</v>
      </c>
      <c r="D142" s="49" t="e">
        <f>#REF!</f>
        <v>#REF!</v>
      </c>
      <c r="E142" s="167">
        <f>'Work Supports &amp; Services'!B143</f>
        <v>406566</v>
      </c>
      <c r="F142" s="49">
        <f>'Child Care (Spent or Transfer)'!T143</f>
        <v>23738009</v>
      </c>
      <c r="G142" s="49">
        <f>'Program Managment'!T143</f>
        <v>572318</v>
      </c>
      <c r="H142" s="49">
        <f>'Refundable Tax Credits'!T143</f>
        <v>161702187</v>
      </c>
      <c r="I142" s="49">
        <f>'Pre-K &amp; Head Start'!B143</f>
        <v>86193197</v>
      </c>
      <c r="J142" s="49">
        <f>'Child Welfare'!B143</f>
        <v>3087402</v>
      </c>
      <c r="K142" s="49" t="e">
        <f>B142-SUM('Pie Charts'!C142:J142)</f>
        <v>#REF!</v>
      </c>
    </row>
    <row r="143" spans="1:11">
      <c r="A143" s="51" t="s">
        <v>116</v>
      </c>
      <c r="B143" s="49">
        <f>'Total Funds Spent &amp; Transferred'!T144</f>
        <v>601622173</v>
      </c>
      <c r="C143" s="49">
        <f>'Basic Assistance'!T144</f>
        <v>255655892</v>
      </c>
      <c r="D143" s="49" t="e">
        <f>#REF!</f>
        <v>#REF!</v>
      </c>
      <c r="E143" s="167">
        <f>'Work Supports &amp; Services'!B144</f>
        <v>13839756</v>
      </c>
      <c r="F143" s="49">
        <f>'Child Care (Spent or Transfer)'!T144</f>
        <v>44973367</v>
      </c>
      <c r="G143" s="49">
        <f>'Program Managment'!T144</f>
        <v>34693280</v>
      </c>
      <c r="H143" s="49">
        <f>'Refundable Tax Credits'!T144</f>
        <v>115984573</v>
      </c>
      <c r="I143" s="49">
        <f>'Pre-K &amp; Head Start'!B144</f>
        <v>0</v>
      </c>
      <c r="J143" s="49">
        <f>'Child Welfare'!B144</f>
        <v>14941258</v>
      </c>
      <c r="K143" s="49" t="e">
        <f>B143-SUM('Pie Charts'!C143:J143)</f>
        <v>#REF!</v>
      </c>
    </row>
    <row r="144" spans="1:11">
      <c r="A144" s="51" t="s">
        <v>117</v>
      </c>
      <c r="B144" s="49">
        <f>'Total Funds Spent &amp; Transferred'!T145</f>
        <v>618101663</v>
      </c>
      <c r="C144" s="49">
        <f>'Basic Assistance'!T145</f>
        <v>26676188</v>
      </c>
      <c r="D144" s="49" t="e">
        <f>#REF!</f>
        <v>#REF!</v>
      </c>
      <c r="E144" s="167">
        <f>'Work Supports &amp; Services'!B145</f>
        <v>10062608</v>
      </c>
      <c r="F144" s="49">
        <f>'Child Care (Spent or Transfer)'!T145</f>
        <v>19529096</v>
      </c>
      <c r="G144" s="49">
        <f>'Program Managment'!T145</f>
        <v>83820926</v>
      </c>
      <c r="H144" s="49">
        <f>'Refundable Tax Credits'!T145</f>
        <v>45842510</v>
      </c>
      <c r="I144" s="49">
        <f>'Pre-K &amp; Head Start'!B145</f>
        <v>205124250</v>
      </c>
      <c r="J144" s="49">
        <f>'Child Welfare'!B145</f>
        <v>6963937</v>
      </c>
      <c r="K144" s="49" t="e">
        <f>B144-SUM('Pie Charts'!C144:J144)</f>
        <v>#REF!</v>
      </c>
    </row>
    <row r="145" spans="1:11">
      <c r="A145" s="51" t="s">
        <v>77</v>
      </c>
      <c r="B145" s="49">
        <f>'Total Funds Spent &amp; Transferred'!T146</f>
        <v>306453119</v>
      </c>
      <c r="C145" s="49">
        <f>'Basic Assistance'!T146</f>
        <v>45427430</v>
      </c>
      <c r="D145" s="49" t="e">
        <f>#REF!</f>
        <v>#REF!</v>
      </c>
      <c r="E145" s="167">
        <f>'Work Supports &amp; Services'!B146</f>
        <v>0</v>
      </c>
      <c r="F145" s="49">
        <f>'Child Care (Spent or Transfer)'!T146</f>
        <v>85125130</v>
      </c>
      <c r="G145" s="49">
        <f>'Program Managment'!T146</f>
        <v>16415367</v>
      </c>
      <c r="H145" s="49">
        <f>'Refundable Tax Credits'!T146</f>
        <v>151718001</v>
      </c>
      <c r="I145" s="49">
        <f>'Pre-K &amp; Head Start'!B146</f>
        <v>5700000</v>
      </c>
      <c r="J145" s="49">
        <f>'Child Welfare'!B146</f>
        <v>0</v>
      </c>
      <c r="K145" s="49" t="e">
        <f>B145-SUM('Pie Charts'!C145:J145)</f>
        <v>#REF!</v>
      </c>
    </row>
    <row r="146" spans="1:11">
      <c r="A146" s="51" t="s">
        <v>120</v>
      </c>
      <c r="B146" s="49">
        <f>'Total Funds Spent &amp; Transferred'!T147</f>
        <v>21724309</v>
      </c>
      <c r="C146" s="49">
        <f>'Basic Assistance'!T147</f>
        <v>4418688</v>
      </c>
      <c r="D146" s="49" t="e">
        <f>#REF!</f>
        <v>#REF!</v>
      </c>
      <c r="E146" s="167">
        <f>'Work Supports &amp; Services'!B147</f>
        <v>1021276</v>
      </c>
      <c r="F146" s="49">
        <f>'Child Care (Spent or Transfer)'!T147</f>
        <v>1715430</v>
      </c>
      <c r="G146" s="49">
        <f>'Program Managment'!T147</f>
        <v>285268</v>
      </c>
      <c r="H146" s="49">
        <f>'Refundable Tax Credits'!T147</f>
        <v>0</v>
      </c>
      <c r="I146" s="49">
        <f>'Pre-K &amp; Head Start'!B147</f>
        <v>0</v>
      </c>
      <c r="J146" s="49">
        <f>'Child Welfare'!B147</f>
        <v>0</v>
      </c>
      <c r="K146" s="49" t="e">
        <f>B146-SUM('Pie Charts'!C146:J146)</f>
        <v>#REF!</v>
      </c>
    </row>
    <row r="147" spans="1:11">
      <c r="A147" s="51" t="s">
        <v>122</v>
      </c>
      <c r="B147" s="49">
        <f>'Total Funds Spent &amp; Transferred'!T148</f>
        <v>185378052</v>
      </c>
      <c r="C147" s="49">
        <f>'Basic Assistance'!T148</f>
        <v>64323989</v>
      </c>
      <c r="D147" s="49" t="e">
        <f>#REF!</f>
        <v>#REF!</v>
      </c>
      <c r="E147" s="167">
        <f>'Work Supports &amp; Services'!B148</f>
        <v>0</v>
      </c>
      <c r="F147" s="49">
        <f>'Child Care (Spent or Transfer)'!T148</f>
        <v>16548756</v>
      </c>
      <c r="G147" s="49">
        <f>'Program Managment'!T148</f>
        <v>4267082</v>
      </c>
      <c r="H147" s="49">
        <f>'Refundable Tax Credits'!T148</f>
        <v>0</v>
      </c>
      <c r="I147" s="49">
        <f>'Pre-K &amp; Head Start'!B148</f>
        <v>0</v>
      </c>
      <c r="J147" s="49">
        <f>'Child Welfare'!B148</f>
        <v>0</v>
      </c>
      <c r="K147" s="49" t="e">
        <f>B147-SUM('Pie Charts'!C147:J147)</f>
        <v>#REF!</v>
      </c>
    </row>
    <row r="148" spans="1:11">
      <c r="A148" s="51" t="s">
        <v>124</v>
      </c>
      <c r="B148" s="49">
        <f>'Total Funds Spent &amp; Transferred'!T149</f>
        <v>15241794</v>
      </c>
      <c r="C148" s="49">
        <f>'Basic Assistance'!T149</f>
        <v>2581387</v>
      </c>
      <c r="D148" s="49" t="e">
        <f>#REF!</f>
        <v>#REF!</v>
      </c>
      <c r="E148" s="167">
        <f>'Work Supports &amp; Services'!B149</f>
        <v>0</v>
      </c>
      <c r="F148" s="49">
        <f>'Child Care (Spent or Transfer)'!T149</f>
        <v>1313990</v>
      </c>
      <c r="G148" s="49">
        <f>'Program Managment'!T149</f>
        <v>1351906</v>
      </c>
      <c r="H148" s="49">
        <f>'Refundable Tax Credits'!T149</f>
        <v>0</v>
      </c>
      <c r="I148" s="49">
        <f>'Pre-K &amp; Head Start'!B149</f>
        <v>0</v>
      </c>
      <c r="J148" s="49">
        <f>'Child Welfare'!B149</f>
        <v>0</v>
      </c>
      <c r="K148" s="49" t="e">
        <f>B148-SUM('Pie Charts'!C148:J148)</f>
        <v>#REF!</v>
      </c>
    </row>
    <row r="149" spans="1:11">
      <c r="A149" s="51" t="s">
        <v>126</v>
      </c>
      <c r="B149" s="49">
        <f>'Total Funds Spent &amp; Transferred'!T150</f>
        <v>55884348</v>
      </c>
      <c r="C149" s="49">
        <f>'Basic Assistance'!T150</f>
        <v>10874607</v>
      </c>
      <c r="D149" s="49" t="e">
        <f>#REF!</f>
        <v>#REF!</v>
      </c>
      <c r="E149" s="167">
        <f>'Work Supports &amp; Services'!B150</f>
        <v>0</v>
      </c>
      <c r="F149" s="49">
        <f>'Child Care (Spent or Transfer)'!T150</f>
        <v>6498997</v>
      </c>
      <c r="G149" s="49">
        <f>'Program Managment'!T150</f>
        <v>0</v>
      </c>
      <c r="H149" s="49">
        <f>'Refundable Tax Credits'!T150</f>
        <v>36792452</v>
      </c>
      <c r="I149" s="49">
        <f>'Pre-K &amp; Head Start'!B150</f>
        <v>0</v>
      </c>
      <c r="J149" s="49">
        <f>'Child Welfare'!B150</f>
        <v>0</v>
      </c>
      <c r="K149" s="49" t="e">
        <f>B149-SUM('Pie Charts'!C149:J149)</f>
        <v>#REF!</v>
      </c>
    </row>
    <row r="150" spans="1:11">
      <c r="A150" s="51" t="s">
        <v>127</v>
      </c>
      <c r="B150" s="49">
        <f>'Total Funds Spent &amp; Transferred'!T151</f>
        <v>41859305</v>
      </c>
      <c r="C150" s="49">
        <f>'Basic Assistance'!T151</f>
        <v>9797610</v>
      </c>
      <c r="D150" s="49" t="e">
        <f>#REF!</f>
        <v>#REF!</v>
      </c>
      <c r="E150" s="167">
        <f>'Work Supports &amp; Services'!B151</f>
        <v>0</v>
      </c>
      <c r="F150" s="49">
        <f>'Child Care (Spent or Transfer)'!T151</f>
        <v>0</v>
      </c>
      <c r="G150" s="49">
        <f>'Program Managment'!T151</f>
        <v>6414146</v>
      </c>
      <c r="H150" s="49">
        <f>'Refundable Tax Credits'!T151</f>
        <v>0</v>
      </c>
      <c r="I150" s="49">
        <f>'Pre-K &amp; Head Start'!B151</f>
        <v>0</v>
      </c>
      <c r="J150" s="49">
        <f>'Child Welfare'!B151</f>
        <v>0</v>
      </c>
      <c r="K150" s="49" t="e">
        <f>B150-SUM('Pie Charts'!C150:J150)</f>
        <v>#REF!</v>
      </c>
    </row>
    <row r="151" spans="1:11">
      <c r="A151" s="51" t="s">
        <v>128</v>
      </c>
      <c r="B151" s="49">
        <f>'Total Funds Spent &amp; Transferred'!T152</f>
        <v>37754734</v>
      </c>
      <c r="C151" s="49">
        <f>'Basic Assistance'!T152</f>
        <v>15175894</v>
      </c>
      <c r="D151" s="49" t="e">
        <f>#REF!</f>
        <v>#REF!</v>
      </c>
      <c r="E151" s="167">
        <f>'Work Supports &amp; Services'!B152</f>
        <v>709715</v>
      </c>
      <c r="F151" s="49">
        <f>'Child Care (Spent or Transfer)'!T152</f>
        <v>4581872</v>
      </c>
      <c r="G151" s="49">
        <f>'Program Managment'!T152</f>
        <v>7120547</v>
      </c>
      <c r="H151" s="49">
        <f>'Refundable Tax Credits'!T152</f>
        <v>0</v>
      </c>
      <c r="I151" s="49">
        <f>'Pre-K &amp; Head Start'!B152</f>
        <v>0</v>
      </c>
      <c r="J151" s="49">
        <f>'Child Welfare'!B152</f>
        <v>0</v>
      </c>
      <c r="K151" s="49" t="e">
        <f>B151-SUM('Pie Charts'!C151:J151)</f>
        <v>#REF!</v>
      </c>
    </row>
    <row r="152" spans="1:11">
      <c r="A152" s="51" t="s">
        <v>130</v>
      </c>
      <c r="B152" s="49">
        <f>'Total Funds Spent &amp; Transferred'!T153</f>
        <v>763420596</v>
      </c>
      <c r="C152" s="49">
        <f>'Basic Assistance'!T153</f>
        <v>31016428</v>
      </c>
      <c r="D152" s="49" t="e">
        <f>#REF!</f>
        <v>#REF!</v>
      </c>
      <c r="E152" s="167">
        <f>'Work Supports &amp; Services'!B153</f>
        <v>7688289</v>
      </c>
      <c r="F152" s="49">
        <f>'Child Care (Spent or Transfer)'!T153</f>
        <v>26374178</v>
      </c>
      <c r="G152" s="49">
        <f>'Program Managment'!T153</f>
        <v>19598082</v>
      </c>
      <c r="H152" s="49">
        <f>'Refundable Tax Credits'!T153</f>
        <v>176677632</v>
      </c>
      <c r="I152" s="49">
        <f>'Pre-K &amp; Head Start'!B153</f>
        <v>455799464</v>
      </c>
      <c r="J152" s="49">
        <f>'Child Welfare'!B153</f>
        <v>0</v>
      </c>
      <c r="K152" s="49" t="e">
        <f>B152-SUM('Pie Charts'!C152:J152)</f>
        <v>#REF!</v>
      </c>
    </row>
    <row r="153" spans="1:11">
      <c r="A153" s="51" t="s">
        <v>131</v>
      </c>
      <c r="B153" s="49">
        <f>'Total Funds Spent &amp; Transferred'!T154</f>
        <v>131298176</v>
      </c>
      <c r="C153" s="49">
        <f>'Basic Assistance'!T154</f>
        <v>7979973</v>
      </c>
      <c r="D153" s="49" t="e">
        <f>#REF!</f>
        <v>#REF!</v>
      </c>
      <c r="E153" s="167">
        <f>'Work Supports &amp; Services'!B154</f>
        <v>0</v>
      </c>
      <c r="F153" s="49">
        <f>'Child Care (Spent or Transfer)'!T154</f>
        <v>0</v>
      </c>
      <c r="G153" s="49">
        <f>'Program Managment'!T154</f>
        <v>0</v>
      </c>
      <c r="H153" s="49">
        <f>'Refundable Tax Credits'!T154</f>
        <v>48312000</v>
      </c>
      <c r="I153" s="49">
        <f>'Pre-K &amp; Head Start'!B154</f>
        <v>0</v>
      </c>
      <c r="J153" s="49">
        <f>'Child Welfare'!B154</f>
        <v>0</v>
      </c>
      <c r="K153" s="49" t="e">
        <f>B153-SUM('Pie Charts'!C153:J153)</f>
        <v>#REF!</v>
      </c>
    </row>
    <row r="154" spans="1:11">
      <c r="A154" s="51" t="s">
        <v>132</v>
      </c>
      <c r="B154" s="49">
        <f>'Total Funds Spent &amp; Transferred'!T155</f>
        <v>2868069032</v>
      </c>
      <c r="C154" s="49">
        <f>'Basic Assistance'!T155</f>
        <v>462277285</v>
      </c>
      <c r="D154" s="49" t="e">
        <f>#REF!</f>
        <v>#REF!</v>
      </c>
      <c r="E154" s="167">
        <f>'Work Supports &amp; Services'!B155</f>
        <v>6633401</v>
      </c>
      <c r="F154" s="49">
        <f>'Child Care (Spent or Transfer)'!T155</f>
        <v>101938998</v>
      </c>
      <c r="G154" s="49">
        <f>'Program Managment'!T155</f>
        <v>208084382</v>
      </c>
      <c r="H154" s="49">
        <f>'Refundable Tax Credits'!T155</f>
        <v>1510253713</v>
      </c>
      <c r="I154" s="49">
        <f>'Pre-K &amp; Head Start'!B155</f>
        <v>233737315</v>
      </c>
      <c r="J154" s="49">
        <f>'Child Welfare'!B155</f>
        <v>25344095</v>
      </c>
      <c r="K154" s="49" t="e">
        <f>B154-SUM('Pie Charts'!C154:J154)</f>
        <v>#REF!</v>
      </c>
    </row>
    <row r="155" spans="1:11">
      <c r="A155" s="51" t="s">
        <v>75</v>
      </c>
      <c r="B155" s="49">
        <f>'Total Funds Spent &amp; Transferred'!T156</f>
        <v>223692001</v>
      </c>
      <c r="C155" s="49">
        <f>'Basic Assistance'!T156</f>
        <v>0</v>
      </c>
      <c r="D155" s="49" t="e">
        <f>#REF!</f>
        <v>#REF!</v>
      </c>
      <c r="E155" s="167">
        <f>'Work Supports &amp; Services'!B156</f>
        <v>3702105</v>
      </c>
      <c r="F155" s="49">
        <f>'Child Care (Spent or Transfer)'!T156</f>
        <v>24432785</v>
      </c>
      <c r="G155" s="49">
        <f>'Program Managment'!T156</f>
        <v>47403921</v>
      </c>
      <c r="H155" s="49">
        <f>'Refundable Tax Credits'!T156</f>
        <v>0</v>
      </c>
      <c r="I155" s="49">
        <f>'Pre-K &amp; Head Start'!B156</f>
        <v>100552225</v>
      </c>
      <c r="J155" s="49">
        <f>'Child Welfare'!B156</f>
        <v>37078887</v>
      </c>
      <c r="K155" s="49" t="e">
        <f>B155-SUM('Pie Charts'!C155:J155)</f>
        <v>#REF!</v>
      </c>
    </row>
    <row r="156" spans="1:11">
      <c r="A156" s="51" t="s">
        <v>133</v>
      </c>
      <c r="B156" s="49">
        <f>'Total Funds Spent &amp; Transferred'!T157</f>
        <v>9069286</v>
      </c>
      <c r="C156" s="49">
        <f>'Basic Assistance'!T157</f>
        <v>3311774</v>
      </c>
      <c r="D156" s="49" t="e">
        <f>#REF!</f>
        <v>#REF!</v>
      </c>
      <c r="E156" s="167">
        <f>'Work Supports &amp; Services'!B157</f>
        <v>451450</v>
      </c>
      <c r="F156" s="49">
        <f>'Child Care (Spent or Transfer)'!T157</f>
        <v>1062513</v>
      </c>
      <c r="G156" s="49">
        <f>'Program Managment'!T157</f>
        <v>0</v>
      </c>
      <c r="H156" s="49">
        <f>'Refundable Tax Credits'!T157</f>
        <v>0</v>
      </c>
      <c r="I156" s="49">
        <f>'Pre-K &amp; Head Start'!B157</f>
        <v>0</v>
      </c>
      <c r="J156" s="49">
        <f>'Child Welfare'!B157</f>
        <v>1519252</v>
      </c>
      <c r="K156" s="49" t="e">
        <f>B156-SUM('Pie Charts'!C156:J156)</f>
        <v>#REF!</v>
      </c>
    </row>
    <row r="157" spans="1:11">
      <c r="A157" s="51" t="s">
        <v>134</v>
      </c>
      <c r="B157" s="49">
        <f>'Total Funds Spent &amp; Transferred'!T158</f>
        <v>426778717</v>
      </c>
      <c r="C157" s="49">
        <f>'Basic Assistance'!T158</f>
        <v>115158395</v>
      </c>
      <c r="D157" s="49" t="e">
        <f>#REF!</f>
        <v>#REF!</v>
      </c>
      <c r="E157" s="167">
        <f>'Work Supports &amp; Services'!B158</f>
        <v>0</v>
      </c>
      <c r="F157" s="49">
        <f>'Child Care (Spent or Transfer)'!T158</f>
        <v>183375314</v>
      </c>
      <c r="G157" s="49">
        <f>'Program Managment'!T158</f>
        <v>53346561</v>
      </c>
      <c r="H157" s="49">
        <f>'Refundable Tax Credits'!T158</f>
        <v>0</v>
      </c>
      <c r="I157" s="49">
        <f>'Pre-K &amp; Head Start'!B158</f>
        <v>0</v>
      </c>
      <c r="J157" s="49">
        <f>'Child Welfare'!B158</f>
        <v>2168182</v>
      </c>
      <c r="K157" s="49" t="e">
        <f>B157-SUM('Pie Charts'!C157:J157)</f>
        <v>#REF!</v>
      </c>
    </row>
    <row r="158" spans="1:11">
      <c r="A158" s="51" t="s">
        <v>136</v>
      </c>
      <c r="B158" s="49">
        <f>'Total Funds Spent &amp; Transferred'!T159</f>
        <v>60119714</v>
      </c>
      <c r="C158" s="49">
        <f>'Basic Assistance'!T159</f>
        <v>14369730</v>
      </c>
      <c r="D158" s="49" t="e">
        <f>#REF!</f>
        <v>#REF!</v>
      </c>
      <c r="E158" s="167">
        <f>'Work Supports &amp; Services'!B159</f>
        <v>1480418</v>
      </c>
      <c r="F158" s="49">
        <f>'Child Care (Spent or Transfer)'!T159</f>
        <v>6920376</v>
      </c>
      <c r="G158" s="49">
        <f>'Program Managment'!T159</f>
        <v>13423795</v>
      </c>
      <c r="H158" s="49">
        <f>'Refundable Tax Credits'!T159</f>
        <v>0</v>
      </c>
      <c r="I158" s="49">
        <f>'Pre-K &amp; Head Start'!B159</f>
        <v>11795965</v>
      </c>
      <c r="J158" s="49">
        <f>'Child Welfare'!B159</f>
        <v>3907437</v>
      </c>
      <c r="K158" s="49" t="e">
        <f>B158-SUM('Pie Charts'!C158:J158)</f>
        <v>#REF!</v>
      </c>
    </row>
    <row r="159" spans="1:11">
      <c r="A159" s="51" t="s">
        <v>145</v>
      </c>
      <c r="B159" s="49">
        <f>'Total Funds Spent &amp; Transferred'!T160</f>
        <v>184438662</v>
      </c>
      <c r="C159" s="49">
        <f>'Basic Assistance'!T160</f>
        <v>67381372</v>
      </c>
      <c r="D159" s="49" t="e">
        <f>#REF!</f>
        <v>#REF!</v>
      </c>
      <c r="E159" s="167">
        <f>'Work Supports &amp; Services'!B160</f>
        <v>2842756</v>
      </c>
      <c r="F159" s="49">
        <f>'Child Care (Spent or Transfer)'!T160</f>
        <v>9645091</v>
      </c>
      <c r="G159" s="49">
        <f>'Program Managment'!T160</f>
        <v>54503306</v>
      </c>
      <c r="H159" s="49">
        <f>'Refundable Tax Credits'!T160</f>
        <v>2021712</v>
      </c>
      <c r="I159" s="49">
        <f>'Pre-K &amp; Head Start'!B160</f>
        <v>8116027</v>
      </c>
      <c r="J159" s="49">
        <f>'Child Welfare'!B160</f>
        <v>0</v>
      </c>
      <c r="K159" s="49" t="e">
        <f>B159-SUM('Pie Charts'!C159:J159)</f>
        <v>#REF!</v>
      </c>
    </row>
    <row r="160" spans="1:11">
      <c r="A160" s="51" t="s">
        <v>138</v>
      </c>
      <c r="B160" s="49">
        <f>'Total Funds Spent &amp; Transferred'!T161</f>
        <v>408692949</v>
      </c>
      <c r="C160" s="49">
        <f>'Basic Assistance'!T161</f>
        <v>21368440</v>
      </c>
      <c r="D160" s="49" t="e">
        <f>#REF!</f>
        <v>#REF!</v>
      </c>
      <c r="E160" s="167">
        <f>'Work Supports &amp; Services'!B161</f>
        <v>311923</v>
      </c>
      <c r="F160" s="49">
        <f>'Child Care (Spent or Transfer)'!T161</f>
        <v>299272068</v>
      </c>
      <c r="G160" s="49">
        <f>'Program Managment'!T161</f>
        <v>29772404</v>
      </c>
      <c r="H160" s="49">
        <f>'Refundable Tax Credits'!T161</f>
        <v>0</v>
      </c>
      <c r="I160" s="49">
        <f>'Pre-K &amp; Head Start'!B161</f>
        <v>0</v>
      </c>
      <c r="J160" s="49">
        <f>'Child Welfare'!B161</f>
        <v>0</v>
      </c>
      <c r="K160" s="49" t="e">
        <f>B160-SUM('Pie Charts'!C160:J160)</f>
        <v>#REF!</v>
      </c>
    </row>
    <row r="161" spans="1:11">
      <c r="A161" s="51" t="s">
        <v>140</v>
      </c>
      <c r="B161" s="49">
        <f>'Total Funds Spent &amp; Transferred'!T162</f>
        <v>83514077</v>
      </c>
      <c r="C161" s="49">
        <f>'Basic Assistance'!T162</f>
        <v>458288</v>
      </c>
      <c r="D161" s="49" t="e">
        <f>#REF!</f>
        <v>#REF!</v>
      </c>
      <c r="E161" s="167">
        <f>'Work Supports &amp; Services'!B162</f>
        <v>0</v>
      </c>
      <c r="F161" s="49">
        <f>'Child Care (Spent or Transfer)'!T162</f>
        <v>5321126</v>
      </c>
      <c r="G161" s="49">
        <f>'Program Managment'!T162</f>
        <v>2479275</v>
      </c>
      <c r="H161" s="49">
        <f>'Refundable Tax Credits'!T162</f>
        <v>6375667</v>
      </c>
      <c r="I161" s="49">
        <f>'Pre-K &amp; Head Start'!B162</f>
        <v>0</v>
      </c>
      <c r="J161" s="49">
        <f>'Child Welfare'!B162</f>
        <v>0</v>
      </c>
      <c r="K161" s="49" t="e">
        <f>B161-SUM('Pie Charts'!C161:J161)</f>
        <v>#REF!</v>
      </c>
    </row>
    <row r="162" spans="1:11">
      <c r="A162" s="51" t="s">
        <v>142</v>
      </c>
      <c r="B162" s="49">
        <f>'Total Funds Spent &amp; Transferred'!T163</f>
        <v>57598147</v>
      </c>
      <c r="C162" s="49">
        <f>'Basic Assistance'!T163</f>
        <v>900199</v>
      </c>
      <c r="D162" s="49" t="e">
        <f>#REF!</f>
        <v>#REF!</v>
      </c>
      <c r="E162" s="167">
        <f>'Work Supports &amp; Services'!B163</f>
        <v>0</v>
      </c>
      <c r="F162" s="49">
        <f>'Child Care (Spent or Transfer)'!T163</f>
        <v>4085269</v>
      </c>
      <c r="G162" s="49">
        <f>'Program Managment'!T163</f>
        <v>3339214</v>
      </c>
      <c r="H162" s="49">
        <f>'Refundable Tax Credits'!T163</f>
        <v>0</v>
      </c>
      <c r="I162" s="49">
        <f>'Pre-K &amp; Head Start'!B163</f>
        <v>0</v>
      </c>
      <c r="J162" s="49">
        <f>'Child Welfare'!B163</f>
        <v>0</v>
      </c>
      <c r="K162" s="49" t="e">
        <f>B162-SUM('Pie Charts'!C162:J162)</f>
        <v>#REF!</v>
      </c>
    </row>
    <row r="163" spans="1:11">
      <c r="A163" s="51" t="s">
        <v>144</v>
      </c>
      <c r="B163" s="49">
        <f>'Total Funds Spent &amp; Transferred'!T164</f>
        <v>8540000</v>
      </c>
      <c r="C163" s="49">
        <f>'Basic Assistance'!T164</f>
        <v>5510104</v>
      </c>
      <c r="D163" s="49" t="e">
        <f>#REF!</f>
        <v>#REF!</v>
      </c>
      <c r="E163" s="167">
        <f>'Work Supports &amp; Services'!B164</f>
        <v>43301</v>
      </c>
      <c r="F163" s="49">
        <f>'Child Care (Spent or Transfer)'!T164</f>
        <v>802914</v>
      </c>
      <c r="G163" s="49">
        <f>'Program Managment'!T164</f>
        <v>870466</v>
      </c>
      <c r="H163" s="49">
        <f>'Refundable Tax Credits'!T164</f>
        <v>0</v>
      </c>
      <c r="I163" s="49">
        <f>'Pre-K &amp; Head Start'!B164</f>
        <v>0</v>
      </c>
      <c r="J163" s="49">
        <f>'Child Welfare'!B164</f>
        <v>0</v>
      </c>
      <c r="K163" s="49" t="e">
        <f>B163-SUM('Pie Charts'!C163:J163)</f>
        <v>#REF!</v>
      </c>
    </row>
    <row r="164" spans="1:11">
      <c r="A164" s="51" t="s">
        <v>146</v>
      </c>
      <c r="B164" s="49">
        <f>'Total Funds Spent &amp; Transferred'!T165</f>
        <v>133265869</v>
      </c>
      <c r="C164" s="49">
        <f>'Basic Assistance'!T165</f>
        <v>12557329</v>
      </c>
      <c r="D164" s="49" t="e">
        <f>#REF!</f>
        <v>#REF!</v>
      </c>
      <c r="E164" s="167">
        <f>'Work Supports &amp; Services'!B165</f>
        <v>596502</v>
      </c>
      <c r="F164" s="49">
        <f>'Child Care (Spent or Transfer)'!T165</f>
        <v>18975782</v>
      </c>
      <c r="G164" s="49">
        <f>'Program Managment'!T165</f>
        <v>19304149</v>
      </c>
      <c r="H164" s="49">
        <f>'Refundable Tax Credits'!T165</f>
        <v>0</v>
      </c>
      <c r="I164" s="49">
        <f>'Pre-K &amp; Head Start'!B165</f>
        <v>61800907</v>
      </c>
      <c r="J164" s="49">
        <f>'Child Welfare'!B165</f>
        <v>0</v>
      </c>
      <c r="K164" s="49" t="e">
        <f>B164-SUM('Pie Charts'!C164:J164)</f>
        <v>#REF!</v>
      </c>
    </row>
    <row r="165" spans="1:11">
      <c r="A165" s="51" t="s">
        <v>148</v>
      </c>
      <c r="B165" s="49">
        <f>'Total Funds Spent &amp; Transferred'!T166</f>
        <v>394567886</v>
      </c>
      <c r="C165" s="49">
        <f>'Basic Assistance'!T166</f>
        <v>10439569</v>
      </c>
      <c r="D165" s="49" t="e">
        <f>#REF!</f>
        <v>#REF!</v>
      </c>
      <c r="E165" s="167">
        <f>'Work Supports &amp; Services'!B166</f>
        <v>164898</v>
      </c>
      <c r="F165" s="49">
        <f>'Child Care (Spent or Transfer)'!T166</f>
        <v>0</v>
      </c>
      <c r="G165" s="49">
        <f>'Program Managment'!T166</f>
        <v>372715</v>
      </c>
      <c r="H165" s="49">
        <f>'Refundable Tax Credits'!T166</f>
        <v>0</v>
      </c>
      <c r="I165" s="49">
        <f>'Pre-K &amp; Head Start'!B166</f>
        <v>374495148</v>
      </c>
      <c r="J165" s="49">
        <f>'Child Welfare'!B166</f>
        <v>803817</v>
      </c>
      <c r="K165" s="49" t="e">
        <f>B165-SUM('Pie Charts'!C165:J165)</f>
        <v>#REF!</v>
      </c>
    </row>
    <row r="166" spans="1:11">
      <c r="A166" s="51" t="s">
        <v>150</v>
      </c>
      <c r="B166" s="49">
        <f>'Total Funds Spent &amp; Transferred'!T167</f>
        <v>24889035</v>
      </c>
      <c r="C166" s="49">
        <f>'Basic Assistance'!T167</f>
        <v>6369965</v>
      </c>
      <c r="D166" s="49" t="e">
        <f>#REF!</f>
        <v>#REF!</v>
      </c>
      <c r="E166" s="167">
        <f>'Work Supports &amp; Services'!B167</f>
        <v>42995</v>
      </c>
      <c r="F166" s="49">
        <f>'Child Care (Spent or Transfer)'!T167</f>
        <v>4474924</v>
      </c>
      <c r="G166" s="49">
        <f>'Program Managment'!T167</f>
        <v>706291</v>
      </c>
      <c r="H166" s="49">
        <f>'Refundable Tax Credits'!T167</f>
        <v>0</v>
      </c>
      <c r="I166" s="49">
        <f>'Pre-K &amp; Head Start'!B167</f>
        <v>0</v>
      </c>
      <c r="J166" s="49">
        <f>'Child Welfare'!B167</f>
        <v>0</v>
      </c>
      <c r="K166" s="49" t="e">
        <f>B166-SUM('Pie Charts'!C166:J166)</f>
        <v>#REF!</v>
      </c>
    </row>
    <row r="167" spans="1:11">
      <c r="A167" s="51" t="s">
        <v>152</v>
      </c>
      <c r="B167" s="49">
        <f>'Total Funds Spent &amp; Transferred'!T168</f>
        <v>48375508</v>
      </c>
      <c r="C167" s="49">
        <f>'Basic Assistance'!T168</f>
        <v>16162595</v>
      </c>
      <c r="D167" s="49" t="e">
        <f>#REF!</f>
        <v>#REF!</v>
      </c>
      <c r="E167" s="167">
        <f>'Work Supports &amp; Services'!B168</f>
        <v>0</v>
      </c>
      <c r="F167" s="49">
        <f>'Child Care (Spent or Transfer)'!T168</f>
        <v>22656456</v>
      </c>
      <c r="G167" s="49">
        <f>'Program Managment'!T168</f>
        <v>6448160</v>
      </c>
      <c r="H167" s="49">
        <f>'Refundable Tax Credits'!T168</f>
        <v>0</v>
      </c>
      <c r="I167" s="49">
        <f>'Pre-K &amp; Head Start'!B168</f>
        <v>0</v>
      </c>
      <c r="J167" s="49">
        <f>'Child Welfare'!B168</f>
        <v>0</v>
      </c>
      <c r="K167" s="49" t="e">
        <f>B167-SUM('Pie Charts'!C167:J167)</f>
        <v>#REF!</v>
      </c>
    </row>
    <row r="168" spans="1:11">
      <c r="A168" s="51" t="s">
        <v>153</v>
      </c>
      <c r="B168" s="49">
        <f>'Total Funds Spent &amp; Transferred'!T169</f>
        <v>138169611</v>
      </c>
      <c r="C168" s="49">
        <f>'Basic Assistance'!T169</f>
        <v>44001217</v>
      </c>
      <c r="D168" s="49" t="e">
        <f>#REF!</f>
        <v>#REF!</v>
      </c>
      <c r="E168" s="167">
        <f>'Work Supports &amp; Services'!B169</f>
        <v>6350771</v>
      </c>
      <c r="F168" s="49">
        <f>'Child Care (Spent or Transfer)'!T169</f>
        <v>21328762</v>
      </c>
      <c r="G168" s="49">
        <f>'Program Managment'!T169</f>
        <v>12973570</v>
      </c>
      <c r="H168" s="49">
        <f>'Refundable Tax Credits'!T169</f>
        <v>0</v>
      </c>
      <c r="I168" s="49">
        <f>'Pre-K &amp; Head Start'!B169</f>
        <v>0</v>
      </c>
      <c r="J168" s="49">
        <f>'Child Welfare'!B169</f>
        <v>0</v>
      </c>
      <c r="K168" s="49" t="e">
        <f>B168-SUM('Pie Charts'!C168:J168)</f>
        <v>#REF!</v>
      </c>
    </row>
    <row r="169" spans="1:11">
      <c r="A169" s="51" t="s">
        <v>154</v>
      </c>
      <c r="B169" s="49">
        <f>'Total Funds Spent &amp; Transferred'!T170</f>
        <v>606337064</v>
      </c>
      <c r="C169" s="49">
        <f>'Basic Assistance'!T170</f>
        <v>2805184</v>
      </c>
      <c r="D169" s="49" t="e">
        <f>#REF!</f>
        <v>#REF!</v>
      </c>
      <c r="E169" s="167">
        <f>'Work Supports &amp; Services'!B170</f>
        <v>13386</v>
      </c>
      <c r="F169" s="49">
        <f>'Child Care (Spent or Transfer)'!T170</f>
        <v>70926409</v>
      </c>
      <c r="G169" s="49">
        <f>'Program Managment'!T170</f>
        <v>25113200</v>
      </c>
      <c r="H169" s="49">
        <f>'Refundable Tax Credits'!T170</f>
        <v>0</v>
      </c>
      <c r="I169" s="49">
        <f>'Pre-K &amp; Head Start'!B170</f>
        <v>48715950</v>
      </c>
      <c r="J169" s="49">
        <f>'Child Welfare'!B170</f>
        <v>0</v>
      </c>
      <c r="K169" s="49" t="e">
        <f>B169-SUM('Pie Charts'!C169:J169)</f>
        <v>#REF!</v>
      </c>
    </row>
    <row r="170" spans="1:11">
      <c r="A170" s="51" t="s">
        <v>155</v>
      </c>
      <c r="B170" s="49">
        <f>'Total Funds Spent &amp; Transferred'!T171</f>
        <v>34446446</v>
      </c>
      <c r="C170" s="49">
        <f>'Basic Assistance'!T171</f>
        <v>23970149</v>
      </c>
      <c r="D170" s="49" t="e">
        <f>#REF!</f>
        <v>#REF!</v>
      </c>
      <c r="E170" s="167">
        <f>'Work Supports &amp; Services'!B171</f>
        <v>389537</v>
      </c>
      <c r="F170" s="49">
        <f>'Child Care (Spent or Transfer)'!T171</f>
        <v>2971392</v>
      </c>
      <c r="G170" s="49">
        <f>'Program Managment'!T171</f>
        <v>5166964</v>
      </c>
      <c r="H170" s="49">
        <f>'Refundable Tax Credits'!T171</f>
        <v>0</v>
      </c>
      <c r="I170" s="49">
        <f>'Pre-K &amp; Head Start'!B171</f>
        <v>0</v>
      </c>
      <c r="J170" s="49">
        <f>'Child Welfare'!B171</f>
        <v>0</v>
      </c>
      <c r="K170" s="49" t="e">
        <f>B170-SUM('Pie Charts'!C170:J170)</f>
        <v>#REF!</v>
      </c>
    </row>
    <row r="171" spans="1:11">
      <c r="A171" s="51" t="s">
        <v>157</v>
      </c>
      <c r="B171" s="49">
        <f>'Total Funds Spent &amp; Transferred'!T172</f>
        <v>267152727</v>
      </c>
      <c r="C171" s="49">
        <f>'Basic Assistance'!T172</f>
        <v>81746077</v>
      </c>
      <c r="D171" s="49" t="e">
        <f>#REF!</f>
        <v>#REF!</v>
      </c>
      <c r="E171" s="167">
        <f>'Work Supports &amp; Services'!B172</f>
        <v>12890425</v>
      </c>
      <c r="F171" s="49">
        <f>'Child Care (Spent or Transfer)'!T172</f>
        <v>0</v>
      </c>
      <c r="G171" s="49">
        <f>'Program Managment'!T172</f>
        <v>15998566</v>
      </c>
      <c r="H171" s="49">
        <f>'Refundable Tax Credits'!T172</f>
        <v>0</v>
      </c>
      <c r="I171" s="49">
        <f>'Pre-K &amp; Head Start'!B172</f>
        <v>0</v>
      </c>
      <c r="J171" s="49">
        <f>'Child Welfare'!B172</f>
        <v>0</v>
      </c>
      <c r="K171" s="49" t="e">
        <f>B171-SUM('Pie Charts'!C171:J171)</f>
        <v>#REF!</v>
      </c>
    </row>
    <row r="172" spans="1:11">
      <c r="A172" s="51" t="s">
        <v>158</v>
      </c>
      <c r="B172" s="49">
        <f>'Total Funds Spent &amp; Transferred'!T173</f>
        <v>11985542</v>
      </c>
      <c r="C172" s="49">
        <f>'Basic Assistance'!T173</f>
        <v>3836269</v>
      </c>
      <c r="D172" s="49" t="e">
        <f>#REF!</f>
        <v>#REF!</v>
      </c>
      <c r="E172" s="167">
        <f>'Work Supports &amp; Services'!B173</f>
        <v>0</v>
      </c>
      <c r="F172" s="49">
        <f>'Child Care (Spent or Transfer)'!T173</f>
        <v>0</v>
      </c>
      <c r="G172" s="49">
        <f>'Program Managment'!T173</f>
        <v>1859000</v>
      </c>
      <c r="H172" s="49">
        <f>'Refundable Tax Credits'!T173</f>
        <v>0</v>
      </c>
      <c r="I172" s="49">
        <f>'Pre-K &amp; Head Start'!B173</f>
        <v>0</v>
      </c>
      <c r="J172" s="49">
        <f>'Child Welfare'!B173</f>
        <v>0</v>
      </c>
      <c r="K172" s="49" t="e">
        <f>B172-SUM('Pie Charts'!C172:J172)</f>
        <v>#REF!</v>
      </c>
    </row>
    <row r="173" spans="1:11">
      <c r="A173" s="59" t="s">
        <v>159</v>
      </c>
      <c r="B173" s="49">
        <f>'Total Funds Spent &amp; Transferred'!T174</f>
        <v>15333204321</v>
      </c>
      <c r="C173" s="49">
        <f>'Basic Assistance'!T174</f>
        <v>3664573037</v>
      </c>
      <c r="D173" s="49" t="e">
        <f>#REF!</f>
        <v>#REF!</v>
      </c>
      <c r="E173" s="167">
        <f>'Work Supports &amp; Services'!B174</f>
        <v>245083216</v>
      </c>
      <c r="F173" s="49">
        <f>'Child Care (Spent or Transfer)'!T174</f>
        <v>2842869574</v>
      </c>
      <c r="G173" s="49">
        <f>'Program Managment'!T174</f>
        <v>1074686869</v>
      </c>
      <c r="H173" s="49">
        <f>'Refundable Tax Credits'!T174</f>
        <v>2405908239</v>
      </c>
      <c r="I173" s="49">
        <f>'Pre-K &amp; Head Start'!B174</f>
        <v>1936508472</v>
      </c>
      <c r="J173" s="49">
        <f>'Child Welfare'!B174</f>
        <v>560704036</v>
      </c>
      <c r="K173" s="49" t="e">
        <f>B173-SUM('Pie Charts'!C173:J173)</f>
        <v>#REF!</v>
      </c>
    </row>
    <row r="178" spans="1:14" ht="12.75" customHeight="1">
      <c r="A178" s="396" t="s">
        <v>232</v>
      </c>
      <c r="B178" s="399" t="s">
        <v>233</v>
      </c>
      <c r="C178" s="398" t="s">
        <v>7</v>
      </c>
      <c r="D178" s="398" t="s">
        <v>226</v>
      </c>
      <c r="E178" s="397" t="s">
        <v>24</v>
      </c>
      <c r="F178" s="398" t="s">
        <v>227</v>
      </c>
      <c r="G178" s="398" t="s">
        <v>228</v>
      </c>
      <c r="H178" s="398" t="s">
        <v>229</v>
      </c>
      <c r="I178" s="398" t="s">
        <v>230</v>
      </c>
      <c r="J178" s="398" t="s">
        <v>39</v>
      </c>
      <c r="K178" s="398" t="s">
        <v>61</v>
      </c>
    </row>
    <row r="179" spans="1:14" ht="24" customHeight="1">
      <c r="A179" s="396"/>
      <c r="B179" s="399"/>
      <c r="C179" s="398"/>
      <c r="D179" s="398"/>
      <c r="E179" s="397"/>
      <c r="F179" s="398"/>
      <c r="G179" s="398"/>
      <c r="H179" s="398"/>
      <c r="I179" s="398"/>
      <c r="J179" s="398"/>
      <c r="K179" s="398"/>
      <c r="M179" s="50"/>
      <c r="N179" s="50"/>
    </row>
    <row r="180" spans="1:14">
      <c r="A180" s="51" t="s">
        <v>82</v>
      </c>
      <c r="B180" s="89" t="e">
        <f t="shared" ref="B180:B211" si="52">SUM(C180:F180)</f>
        <v>#REF!</v>
      </c>
      <c r="C180" s="89">
        <f>C4/$B4</f>
        <v>0.18568389754531869</v>
      </c>
      <c r="D180" s="89" t="e">
        <f t="shared" ref="D180:K180" si="53">D4/$B4</f>
        <v>#REF!</v>
      </c>
      <c r="E180" s="89">
        <f t="shared" si="53"/>
        <v>2.6592842698945279E-2</v>
      </c>
      <c r="F180" s="89">
        <f t="shared" si="53"/>
        <v>3.4600467653492173E-2</v>
      </c>
      <c r="G180" s="89">
        <f t="shared" si="53"/>
        <v>0.17698313074181388</v>
      </c>
      <c r="H180" s="89">
        <f t="shared" si="53"/>
        <v>0</v>
      </c>
      <c r="I180" s="89">
        <f t="shared" si="53"/>
        <v>9.6903974645177471E-2</v>
      </c>
      <c r="J180" s="89">
        <f t="shared" si="53"/>
        <v>0.17514085388189501</v>
      </c>
      <c r="K180" s="89" t="e">
        <f t="shared" si="53"/>
        <v>#REF!</v>
      </c>
    </row>
    <row r="181" spans="1:14">
      <c r="A181" s="51" t="s">
        <v>84</v>
      </c>
      <c r="B181" s="89" t="e">
        <f t="shared" si="52"/>
        <v>#REF!</v>
      </c>
      <c r="C181" s="89">
        <f t="shared" ref="C181:K181" si="54">C5/$B5</f>
        <v>0.52865320035795238</v>
      </c>
      <c r="D181" s="89" t="e">
        <f t="shared" si="54"/>
        <v>#REF!</v>
      </c>
      <c r="E181" s="89">
        <f t="shared" si="54"/>
        <v>1.1047738708650206E-2</v>
      </c>
      <c r="F181" s="89">
        <f t="shared" si="54"/>
        <v>0.21292158245439852</v>
      </c>
      <c r="G181" s="89">
        <f t="shared" si="54"/>
        <v>7.6918855603334224E-2</v>
      </c>
      <c r="H181" s="89">
        <f t="shared" si="54"/>
        <v>0</v>
      </c>
      <c r="I181" s="89">
        <f t="shared" si="54"/>
        <v>0</v>
      </c>
      <c r="J181" s="89">
        <f t="shared" si="54"/>
        <v>0</v>
      </c>
      <c r="K181" s="89" t="e">
        <f t="shared" si="54"/>
        <v>#REF!</v>
      </c>
    </row>
    <row r="182" spans="1:14">
      <c r="A182" s="51" t="s">
        <v>86</v>
      </c>
      <c r="B182" s="89" t="e">
        <f t="shared" si="52"/>
        <v>#REF!</v>
      </c>
      <c r="C182" s="89">
        <f t="shared" ref="C182:K182" si="55">C6/$B6</f>
        <v>0.11186298681143075</v>
      </c>
      <c r="D182" s="89" t="e">
        <f t="shared" si="55"/>
        <v>#REF!</v>
      </c>
      <c r="E182" s="89">
        <f t="shared" si="55"/>
        <v>3.3432121398087669E-2</v>
      </c>
      <c r="F182" s="89">
        <f t="shared" si="55"/>
        <v>5.7461751347834111E-3</v>
      </c>
      <c r="G182" s="89">
        <f t="shared" si="55"/>
        <v>0.16992212640870671</v>
      </c>
      <c r="H182" s="89">
        <f t="shared" si="55"/>
        <v>0</v>
      </c>
      <c r="I182" s="89">
        <f t="shared" si="55"/>
        <v>0</v>
      </c>
      <c r="J182" s="89">
        <f t="shared" si="55"/>
        <v>0.53006746290383888</v>
      </c>
      <c r="K182" s="89" t="e">
        <f t="shared" si="55"/>
        <v>#REF!</v>
      </c>
    </row>
    <row r="183" spans="1:14">
      <c r="A183" s="51" t="s">
        <v>88</v>
      </c>
      <c r="B183" s="89" t="e">
        <f t="shared" si="52"/>
        <v>#REF!</v>
      </c>
      <c r="C183" s="89">
        <f t="shared" ref="C183:K183" si="56">C7/$B7</f>
        <v>6.3835693313174902E-2</v>
      </c>
      <c r="D183" s="89" t="e">
        <f t="shared" si="56"/>
        <v>#REF!</v>
      </c>
      <c r="E183" s="89">
        <f t="shared" si="56"/>
        <v>1.214153242048961E-2</v>
      </c>
      <c r="F183" s="89">
        <f t="shared" si="56"/>
        <v>2.6697469518494345E-3</v>
      </c>
      <c r="G183" s="89">
        <f t="shared" si="56"/>
        <v>0.10887948687962089</v>
      </c>
      <c r="H183" s="89">
        <f t="shared" si="56"/>
        <v>0</v>
      </c>
      <c r="I183" s="89">
        <f t="shared" si="56"/>
        <v>0.62752021781889944</v>
      </c>
      <c r="J183" s="89">
        <f t="shared" si="56"/>
        <v>0</v>
      </c>
      <c r="K183" s="89" t="e">
        <f t="shared" si="56"/>
        <v>#REF!</v>
      </c>
    </row>
    <row r="184" spans="1:14">
      <c r="A184" s="51" t="s">
        <v>74</v>
      </c>
      <c r="B184" s="89" t="e">
        <f t="shared" si="52"/>
        <v>#REF!</v>
      </c>
      <c r="C184" s="89">
        <f t="shared" ref="C184:K184" si="57">C8/$B8</f>
        <v>0.42762917640946746</v>
      </c>
      <c r="D184" s="89" t="e">
        <f t="shared" si="57"/>
        <v>#REF!</v>
      </c>
      <c r="E184" s="89">
        <f t="shared" si="57"/>
        <v>6.0110126634341794E-2</v>
      </c>
      <c r="F184" s="89">
        <f t="shared" si="57"/>
        <v>0.13498698482071944</v>
      </c>
      <c r="G184" s="89">
        <f t="shared" si="57"/>
        <v>0.1222587560934203</v>
      </c>
      <c r="H184" s="89">
        <f t="shared" si="57"/>
        <v>0</v>
      </c>
      <c r="I184" s="89">
        <f t="shared" si="57"/>
        <v>0</v>
      </c>
      <c r="J184" s="89">
        <f t="shared" si="57"/>
        <v>1.4698589455621527E-4</v>
      </c>
      <c r="K184" s="89" t="e">
        <f t="shared" si="57"/>
        <v>#REF!</v>
      </c>
    </row>
    <row r="185" spans="1:14">
      <c r="A185" s="51" t="s">
        <v>91</v>
      </c>
      <c r="B185" s="89" t="e">
        <f t="shared" si="52"/>
        <v>#REF!</v>
      </c>
      <c r="C185" s="89">
        <f t="shared" ref="C185:K185" si="58">C9/$B9</f>
        <v>0.25494960545276751</v>
      </c>
      <c r="D185" s="89" t="e">
        <f t="shared" si="58"/>
        <v>#REF!</v>
      </c>
      <c r="E185" s="89">
        <f t="shared" si="58"/>
        <v>7.7235173230915249E-2</v>
      </c>
      <c r="F185" s="89">
        <f t="shared" si="58"/>
        <v>1.3680203939070658E-2</v>
      </c>
      <c r="G185" s="89">
        <f t="shared" si="58"/>
        <v>0.17122022710899801</v>
      </c>
      <c r="H185" s="89">
        <f t="shared" si="58"/>
        <v>1.5806907153530319E-2</v>
      </c>
      <c r="I185" s="89">
        <f t="shared" si="58"/>
        <v>0.20868018930167026</v>
      </c>
      <c r="J185" s="89">
        <f t="shared" si="58"/>
        <v>0.14612758521149388</v>
      </c>
      <c r="K185" s="89" t="e">
        <f t="shared" si="58"/>
        <v>#REF!</v>
      </c>
    </row>
    <row r="186" spans="1:14">
      <c r="A186" s="51" t="s">
        <v>93</v>
      </c>
      <c r="B186" s="89" t="e">
        <f t="shared" si="52"/>
        <v>#REF!</v>
      </c>
      <c r="C186" s="89">
        <f t="shared" ref="C186:K186" si="59">C10/$B10</f>
        <v>0.13836029318495566</v>
      </c>
      <c r="D186" s="89" t="e">
        <f t="shared" si="59"/>
        <v>#REF!</v>
      </c>
      <c r="E186" s="89">
        <f t="shared" si="59"/>
        <v>2.1398541217123052E-2</v>
      </c>
      <c r="F186" s="89">
        <f t="shared" si="59"/>
        <v>0.11155303001403827</v>
      </c>
      <c r="G186" s="89">
        <f t="shared" si="59"/>
        <v>0.17493589975164456</v>
      </c>
      <c r="H186" s="89">
        <f t="shared" si="59"/>
        <v>0</v>
      </c>
      <c r="I186" s="89">
        <f t="shared" si="59"/>
        <v>0.16570022646207985</v>
      </c>
      <c r="J186" s="89">
        <f t="shared" si="59"/>
        <v>0.10944504157353445</v>
      </c>
      <c r="K186" s="89" t="e">
        <f t="shared" si="59"/>
        <v>#REF!</v>
      </c>
    </row>
    <row r="187" spans="1:14">
      <c r="A187" s="51" t="s">
        <v>95</v>
      </c>
      <c r="B187" s="89" t="e">
        <f t="shared" si="52"/>
        <v>#REF!</v>
      </c>
      <c r="C187" s="89">
        <f t="shared" ref="C187:K187" si="60">C11/$B11</f>
        <v>0.21252342408331099</v>
      </c>
      <c r="D187" s="89" t="e">
        <f t="shared" si="60"/>
        <v>#REF!</v>
      </c>
      <c r="E187" s="89">
        <f t="shared" si="60"/>
        <v>7.586767862415647E-3</v>
      </c>
      <c r="F187" s="89">
        <f t="shared" si="60"/>
        <v>0.51179761511094002</v>
      </c>
      <c r="G187" s="89">
        <f t="shared" si="60"/>
        <v>0.18224567527566954</v>
      </c>
      <c r="H187" s="89">
        <f t="shared" si="60"/>
        <v>0</v>
      </c>
      <c r="I187" s="89">
        <f t="shared" si="60"/>
        <v>0</v>
      </c>
      <c r="J187" s="89">
        <f t="shared" si="60"/>
        <v>0</v>
      </c>
      <c r="K187" s="89" t="e">
        <f t="shared" si="60"/>
        <v>#REF!</v>
      </c>
    </row>
    <row r="188" spans="1:14">
      <c r="A188" s="51" t="s">
        <v>97</v>
      </c>
      <c r="B188" s="89" t="e">
        <f t="shared" si="52"/>
        <v>#REF!</v>
      </c>
      <c r="C188" s="89">
        <f t="shared" ref="C188:K188" si="61">C12/$B12</f>
        <v>0.28760851108976515</v>
      </c>
      <c r="D188" s="89" t="e">
        <f t="shared" si="61"/>
        <v>#REF!</v>
      </c>
      <c r="E188" s="89">
        <f t="shared" si="61"/>
        <v>4.6416556744167279E-3</v>
      </c>
      <c r="F188" s="89">
        <f t="shared" si="61"/>
        <v>0.22305636900055614</v>
      </c>
      <c r="G188" s="89">
        <f t="shared" si="61"/>
        <v>3.3795664959691406E-2</v>
      </c>
      <c r="H188" s="89">
        <f t="shared" si="61"/>
        <v>7.4936301427345836E-2</v>
      </c>
      <c r="I188" s="89">
        <f t="shared" si="61"/>
        <v>0</v>
      </c>
      <c r="J188" s="89">
        <f t="shared" si="61"/>
        <v>0</v>
      </c>
      <c r="K188" s="89" t="e">
        <f t="shared" si="61"/>
        <v>#REF!</v>
      </c>
    </row>
    <row r="189" spans="1:14">
      <c r="A189" s="51" t="s">
        <v>99</v>
      </c>
      <c r="B189" s="89" t="e">
        <f t="shared" si="52"/>
        <v>#REF!</v>
      </c>
      <c r="C189" s="89">
        <f t="shared" ref="C189:K189" si="62">C13/$B13</f>
        <v>0.18685080148751643</v>
      </c>
      <c r="D189" s="89" t="e">
        <f t="shared" si="62"/>
        <v>#REF!</v>
      </c>
      <c r="E189" s="89">
        <f t="shared" si="62"/>
        <v>2.3467833186768573E-2</v>
      </c>
      <c r="F189" s="89">
        <f t="shared" si="62"/>
        <v>0.31799033604276739</v>
      </c>
      <c r="G189" s="89">
        <f t="shared" si="62"/>
        <v>8.5808383826537798E-2</v>
      </c>
      <c r="H189" s="89">
        <f t="shared" si="62"/>
        <v>0</v>
      </c>
      <c r="I189" s="89">
        <f t="shared" si="62"/>
        <v>0</v>
      </c>
      <c r="J189" s="89">
        <f t="shared" si="62"/>
        <v>0.28563210172021419</v>
      </c>
      <c r="K189" s="89" t="e">
        <f t="shared" si="62"/>
        <v>#REF!</v>
      </c>
    </row>
    <row r="190" spans="1:14">
      <c r="A190" s="51" t="s">
        <v>101</v>
      </c>
      <c r="B190" s="89" t="e">
        <f t="shared" si="52"/>
        <v>#REF!</v>
      </c>
      <c r="C190" s="89">
        <f t="shared" ref="C190:K190" si="63">C14/$B14</f>
        <v>0.17966389195073915</v>
      </c>
      <c r="D190" s="89" t="e">
        <f t="shared" si="63"/>
        <v>#REF!</v>
      </c>
      <c r="E190" s="89">
        <f t="shared" si="63"/>
        <v>4.9590768114863161E-2</v>
      </c>
      <c r="F190" s="89">
        <f t="shared" si="63"/>
        <v>4.1127812938545553E-2</v>
      </c>
      <c r="G190" s="89">
        <f t="shared" si="63"/>
        <v>4.5732185103166477E-2</v>
      </c>
      <c r="H190" s="89">
        <f t="shared" si="63"/>
        <v>0</v>
      </c>
      <c r="I190" s="89">
        <f t="shared" si="63"/>
        <v>0</v>
      </c>
      <c r="J190" s="89">
        <f t="shared" si="63"/>
        <v>0.51916528296983977</v>
      </c>
      <c r="K190" s="89" t="e">
        <f t="shared" si="63"/>
        <v>#REF!</v>
      </c>
    </row>
    <row r="191" spans="1:14">
      <c r="A191" s="51" t="s">
        <v>102</v>
      </c>
      <c r="B191" s="89" t="e">
        <f t="shared" si="52"/>
        <v>#REF!</v>
      </c>
      <c r="C191" s="89">
        <f t="shared" ref="C191:K191" si="64">C15/$B15</f>
        <v>0.19129683888046553</v>
      </c>
      <c r="D191" s="89" t="e">
        <f t="shared" si="64"/>
        <v>#REF!</v>
      </c>
      <c r="E191" s="89">
        <f t="shared" si="64"/>
        <v>0.11851307905351703</v>
      </c>
      <c r="F191" s="89">
        <f t="shared" si="64"/>
        <v>1.8178056722911989E-2</v>
      </c>
      <c r="G191" s="89">
        <f t="shared" si="64"/>
        <v>0.10333200149372353</v>
      </c>
      <c r="H191" s="89">
        <f t="shared" si="64"/>
        <v>0</v>
      </c>
      <c r="I191" s="89">
        <f t="shared" si="64"/>
        <v>0</v>
      </c>
      <c r="J191" s="89">
        <f t="shared" si="64"/>
        <v>7.8855444954382507E-3</v>
      </c>
      <c r="K191" s="89" t="e">
        <f t="shared" si="64"/>
        <v>#REF!</v>
      </c>
    </row>
    <row r="192" spans="1:14">
      <c r="A192" s="51" t="s">
        <v>103</v>
      </c>
      <c r="B192" s="89" t="e">
        <f t="shared" si="52"/>
        <v>#REF!</v>
      </c>
      <c r="C192" s="89">
        <f t="shared" ref="C192:K192" si="65">C16/$B16</f>
        <v>0.18014921759489966</v>
      </c>
      <c r="D192" s="89" t="e">
        <f t="shared" si="65"/>
        <v>#REF!</v>
      </c>
      <c r="E192" s="89">
        <f t="shared" si="65"/>
        <v>1.4357758755996394E-2</v>
      </c>
      <c r="F192" s="89">
        <f t="shared" si="65"/>
        <v>0.23527357999945539</v>
      </c>
      <c r="G192" s="89">
        <f t="shared" si="65"/>
        <v>0.12395360284334593</v>
      </c>
      <c r="H192" s="89">
        <f t="shared" si="65"/>
        <v>0</v>
      </c>
      <c r="I192" s="89">
        <f t="shared" si="65"/>
        <v>3.7113485898086163E-2</v>
      </c>
      <c r="J192" s="89">
        <f t="shared" si="65"/>
        <v>3.4131625875953309E-2</v>
      </c>
      <c r="K192" s="89" t="e">
        <f t="shared" si="65"/>
        <v>#REF!</v>
      </c>
    </row>
    <row r="193" spans="1:11">
      <c r="A193" s="51" t="s">
        <v>104</v>
      </c>
      <c r="B193" s="89" t="e">
        <f t="shared" si="52"/>
        <v>#REF!</v>
      </c>
      <c r="C193" s="89">
        <f t="shared" ref="C193:K193" si="66">C17/$B17</f>
        <v>4.9815112926862401E-2</v>
      </c>
      <c r="D193" s="89" t="e">
        <f t="shared" si="66"/>
        <v>#REF!</v>
      </c>
      <c r="E193" s="89">
        <f t="shared" si="66"/>
        <v>7.222634438363418E-3</v>
      </c>
      <c r="F193" s="89">
        <f t="shared" si="66"/>
        <v>0.6314902782132692</v>
      </c>
      <c r="G193" s="89">
        <f t="shared" si="66"/>
        <v>5.5338670776200458E-2</v>
      </c>
      <c r="H193" s="89">
        <f t="shared" si="66"/>
        <v>3.0991728289041676E-2</v>
      </c>
      <c r="I193" s="89">
        <f t="shared" si="66"/>
        <v>3.3571079995629118E-2</v>
      </c>
      <c r="J193" s="89">
        <f t="shared" si="66"/>
        <v>0.1693648251137104</v>
      </c>
      <c r="K193" s="89" t="e">
        <f t="shared" si="66"/>
        <v>#REF!</v>
      </c>
    </row>
    <row r="194" spans="1:11">
      <c r="A194" s="51" t="s">
        <v>105</v>
      </c>
      <c r="B194" s="89" t="e">
        <f t="shared" si="52"/>
        <v>#REF!</v>
      </c>
      <c r="C194" s="89">
        <f t="shared" ref="C194:K194" si="67">C18/$B18</f>
        <v>6.9209263980635358E-2</v>
      </c>
      <c r="D194" s="89" t="e">
        <f t="shared" si="67"/>
        <v>#REF!</v>
      </c>
      <c r="E194" s="89">
        <f t="shared" si="67"/>
        <v>1.0278107571598519E-4</v>
      </c>
      <c r="F194" s="89">
        <f t="shared" si="67"/>
        <v>0.3407090573261492</v>
      </c>
      <c r="G194" s="89">
        <f t="shared" si="67"/>
        <v>8.0171643888383035E-2</v>
      </c>
      <c r="H194" s="89">
        <f t="shared" si="67"/>
        <v>0.10808153084698194</v>
      </c>
      <c r="I194" s="89">
        <f t="shared" si="67"/>
        <v>0</v>
      </c>
      <c r="J194" s="89">
        <f t="shared" si="67"/>
        <v>0</v>
      </c>
      <c r="K194" s="89" t="e">
        <f t="shared" si="67"/>
        <v>#REF!</v>
      </c>
    </row>
    <row r="195" spans="1:11">
      <c r="A195" s="51" t="s">
        <v>107</v>
      </c>
      <c r="B195" s="89" t="e">
        <f t="shared" si="52"/>
        <v>#REF!</v>
      </c>
      <c r="C195" s="89">
        <f t="shared" ref="C195:K195" si="68">C19/$B19</f>
        <v>0.18487937497446438</v>
      </c>
      <c r="D195" s="89" t="e">
        <f t="shared" si="68"/>
        <v>#REF!</v>
      </c>
      <c r="E195" s="89">
        <f t="shared" si="68"/>
        <v>1.0317583213412165E-2</v>
      </c>
      <c r="F195" s="89">
        <f t="shared" si="68"/>
        <v>0.22545345225586197</v>
      </c>
      <c r="G195" s="89">
        <f t="shared" si="68"/>
        <v>6.6677975357794364E-2</v>
      </c>
      <c r="H195" s="89">
        <f t="shared" si="68"/>
        <v>0.12294676262480965</v>
      </c>
      <c r="I195" s="89">
        <f t="shared" si="68"/>
        <v>0</v>
      </c>
      <c r="J195" s="89">
        <f t="shared" si="68"/>
        <v>0.2376147013204051</v>
      </c>
      <c r="K195" s="89" t="e">
        <f t="shared" si="68"/>
        <v>#REF!</v>
      </c>
    </row>
    <row r="196" spans="1:11">
      <c r="A196" s="51" t="s">
        <v>76</v>
      </c>
      <c r="B196" s="89" t="e">
        <f t="shared" si="52"/>
        <v>#REF!</v>
      </c>
      <c r="C196" s="89">
        <f t="shared" ref="C196:K196" si="69">C20/$B20</f>
        <v>0.12074288815206184</v>
      </c>
      <c r="D196" s="89" t="e">
        <f t="shared" si="69"/>
        <v>#REF!</v>
      </c>
      <c r="E196" s="89">
        <f t="shared" si="69"/>
        <v>2.6572617316248329E-2</v>
      </c>
      <c r="F196" s="89">
        <f t="shared" si="69"/>
        <v>8.7266022240084132E-2</v>
      </c>
      <c r="G196" s="89">
        <f t="shared" si="69"/>
        <v>7.7786524020102998E-2</v>
      </c>
      <c r="H196" s="89">
        <f t="shared" si="69"/>
        <v>0.28854519019629049</v>
      </c>
      <c r="I196" s="89">
        <f t="shared" si="69"/>
        <v>8.6846707495394221E-2</v>
      </c>
      <c r="J196" s="89">
        <f t="shared" si="69"/>
        <v>0.14325154134434331</v>
      </c>
      <c r="K196" s="89" t="e">
        <f t="shared" si="69"/>
        <v>#REF!</v>
      </c>
    </row>
    <row r="197" spans="1:11">
      <c r="A197" s="51" t="s">
        <v>110</v>
      </c>
      <c r="B197" s="89" t="e">
        <f t="shared" si="52"/>
        <v>#REF!</v>
      </c>
      <c r="C197" s="89">
        <f t="shared" ref="C197:K197" si="70">C21/$B21</f>
        <v>0.5500697962747858</v>
      </c>
      <c r="D197" s="89" t="e">
        <f t="shared" si="70"/>
        <v>#REF!</v>
      </c>
      <c r="E197" s="89">
        <f t="shared" si="70"/>
        <v>6.1101049863948584E-2</v>
      </c>
      <c r="F197" s="89">
        <f t="shared" si="70"/>
        <v>0.18403140055043368</v>
      </c>
      <c r="G197" s="89">
        <f t="shared" si="70"/>
        <v>5.6633941115712703E-2</v>
      </c>
      <c r="H197" s="89">
        <f t="shared" si="70"/>
        <v>0</v>
      </c>
      <c r="I197" s="89">
        <f t="shared" si="70"/>
        <v>0</v>
      </c>
      <c r="J197" s="89">
        <f t="shared" si="70"/>
        <v>0</v>
      </c>
      <c r="K197" s="89" t="e">
        <f t="shared" si="70"/>
        <v>#REF!</v>
      </c>
    </row>
    <row r="198" spans="1:11">
      <c r="A198" s="51" t="s">
        <v>111</v>
      </c>
      <c r="B198" s="89" t="e">
        <f t="shared" si="52"/>
        <v>#REF!</v>
      </c>
      <c r="C198" s="89">
        <f t="shared" ref="C198:K198" si="71">C22/$B22</f>
        <v>8.1905900330877288E-2</v>
      </c>
      <c r="D198" s="89" t="e">
        <f t="shared" si="71"/>
        <v>#REF!</v>
      </c>
      <c r="E198" s="89">
        <f t="shared" si="71"/>
        <v>4.203078668919074E-2</v>
      </c>
      <c r="F198" s="89">
        <f t="shared" si="71"/>
        <v>2.2707294023781036E-2</v>
      </c>
      <c r="G198" s="89">
        <f t="shared" si="71"/>
        <v>7.6898002746747074E-2</v>
      </c>
      <c r="H198" s="89">
        <f t="shared" si="71"/>
        <v>7.3840078671002951E-2</v>
      </c>
      <c r="I198" s="89">
        <f t="shared" si="71"/>
        <v>0.29794117349050736</v>
      </c>
      <c r="J198" s="89">
        <f t="shared" si="71"/>
        <v>0.13289437075468172</v>
      </c>
      <c r="K198" s="89" t="e">
        <f t="shared" si="71"/>
        <v>#REF!</v>
      </c>
    </row>
    <row r="199" spans="1:11">
      <c r="A199" s="51" t="s">
        <v>113</v>
      </c>
      <c r="B199" s="89" t="e">
        <f t="shared" si="52"/>
        <v>#REF!</v>
      </c>
      <c r="C199" s="89">
        <f t="shared" ref="C199:K199" si="72">C23/$B23</f>
        <v>0.47511279918917554</v>
      </c>
      <c r="D199" s="89" t="e">
        <f t="shared" si="72"/>
        <v>#REF!</v>
      </c>
      <c r="E199" s="89">
        <f t="shared" si="72"/>
        <v>7.856796748272378E-2</v>
      </c>
      <c r="F199" s="89">
        <f t="shared" si="72"/>
        <v>0.11259274923993423</v>
      </c>
      <c r="G199" s="89">
        <f t="shared" si="72"/>
        <v>0.12943443671585123</v>
      </c>
      <c r="H199" s="89">
        <f t="shared" si="72"/>
        <v>3.3028324479129616E-2</v>
      </c>
      <c r="I199" s="89">
        <f t="shared" si="72"/>
        <v>6.3215691397067161E-2</v>
      </c>
      <c r="J199" s="89">
        <f t="shared" si="72"/>
        <v>1.4511214934869157E-2</v>
      </c>
      <c r="K199" s="89" t="e">
        <f t="shared" si="72"/>
        <v>#REF!</v>
      </c>
    </row>
    <row r="200" spans="1:11">
      <c r="A200" s="51" t="s">
        <v>78</v>
      </c>
      <c r="B200" s="89" t="e">
        <f t="shared" si="52"/>
        <v>#REF!</v>
      </c>
      <c r="C200" s="89">
        <f t="shared" ref="C200:K200" si="73">C24/$B24</f>
        <v>0.18517618236654779</v>
      </c>
      <c r="D200" s="89" t="e">
        <f t="shared" si="73"/>
        <v>#REF!</v>
      </c>
      <c r="E200" s="89">
        <f t="shared" si="73"/>
        <v>9.3791635120458548E-3</v>
      </c>
      <c r="F200" s="89">
        <f t="shared" si="73"/>
        <v>4.2985939486995257E-2</v>
      </c>
      <c r="G200" s="89">
        <f t="shared" si="73"/>
        <v>8.563200647616237E-2</v>
      </c>
      <c r="H200" s="89">
        <f t="shared" si="73"/>
        <v>0.26870710220588562</v>
      </c>
      <c r="I200" s="89">
        <f t="shared" si="73"/>
        <v>0.14323074180642364</v>
      </c>
      <c r="J200" s="89">
        <f t="shared" si="73"/>
        <v>5.5339876386301348E-2</v>
      </c>
      <c r="K200" s="89" t="e">
        <f t="shared" si="73"/>
        <v>#REF!</v>
      </c>
    </row>
    <row r="201" spans="1:11">
      <c r="A201" s="51" t="s">
        <v>116</v>
      </c>
      <c r="B201" s="89" t="e">
        <f t="shared" si="52"/>
        <v>#REF!</v>
      </c>
      <c r="C201" s="89">
        <f t="shared" ref="C201:K201" si="74">C25/$B25</f>
        <v>0.23931266772893064</v>
      </c>
      <c r="D201" s="89" t="e">
        <f t="shared" si="74"/>
        <v>#REF!</v>
      </c>
      <c r="E201" s="89">
        <f t="shared" si="74"/>
        <v>1.2443943675977212E-2</v>
      </c>
      <c r="F201" s="89">
        <f t="shared" si="74"/>
        <v>0.29843069285061002</v>
      </c>
      <c r="G201" s="89">
        <f t="shared" si="74"/>
        <v>3.119427988867049E-2</v>
      </c>
      <c r="H201" s="89">
        <f t="shared" si="74"/>
        <v>0.10428691760853785</v>
      </c>
      <c r="I201" s="89">
        <f t="shared" si="74"/>
        <v>7.7386419758934189E-4</v>
      </c>
      <c r="J201" s="89">
        <f t="shared" si="74"/>
        <v>1.3434353394687302E-2</v>
      </c>
      <c r="K201" s="89" t="e">
        <f t="shared" si="74"/>
        <v>#REF!</v>
      </c>
    </row>
    <row r="202" spans="1:11">
      <c r="A202" s="51" t="s">
        <v>117</v>
      </c>
      <c r="B202" s="89" t="e">
        <f t="shared" si="52"/>
        <v>#REF!</v>
      </c>
      <c r="C202" s="89">
        <f t="shared" ref="C202:K202" si="75">C26/$B26</f>
        <v>0.10888145364994374</v>
      </c>
      <c r="D202" s="89" t="e">
        <f t="shared" si="75"/>
        <v>#REF!</v>
      </c>
      <c r="E202" s="89">
        <f t="shared" si="75"/>
        <v>5.5590440739552806E-2</v>
      </c>
      <c r="F202" s="89">
        <f t="shared" si="75"/>
        <v>1.5670642115759317E-2</v>
      </c>
      <c r="G202" s="89">
        <f t="shared" si="75"/>
        <v>0.23004101709239463</v>
      </c>
      <c r="H202" s="89">
        <f t="shared" si="75"/>
        <v>3.3341486422306735E-2</v>
      </c>
      <c r="I202" s="89">
        <f t="shared" si="75"/>
        <v>0.14918789124462975</v>
      </c>
      <c r="J202" s="89">
        <f t="shared" si="75"/>
        <v>6.8299779844778571E-2</v>
      </c>
      <c r="K202" s="89" t="e">
        <f t="shared" si="75"/>
        <v>#REF!</v>
      </c>
    </row>
    <row r="203" spans="1:11">
      <c r="A203" s="51" t="s">
        <v>77</v>
      </c>
      <c r="B203" s="89" t="e">
        <f t="shared" si="52"/>
        <v>#REF!</v>
      </c>
      <c r="C203" s="89">
        <f t="shared" ref="C203:K203" si="76">C27/$B27</f>
        <v>0.15554138701339923</v>
      </c>
      <c r="D203" s="89" t="e">
        <f t="shared" si="76"/>
        <v>#REF!</v>
      </c>
      <c r="E203" s="89">
        <f t="shared" si="76"/>
        <v>4.87270749570708E-3</v>
      </c>
      <c r="F203" s="89">
        <f t="shared" si="76"/>
        <v>0.24773161523032441</v>
      </c>
      <c r="G203" s="89">
        <f t="shared" si="76"/>
        <v>7.2869707143805931E-2</v>
      </c>
      <c r="H203" s="89">
        <f t="shared" si="76"/>
        <v>0.32038879485245475</v>
      </c>
      <c r="I203" s="89">
        <f t="shared" si="76"/>
        <v>1.0442442534574629E-2</v>
      </c>
      <c r="J203" s="89">
        <f t="shared" si="76"/>
        <v>0</v>
      </c>
      <c r="K203" s="89" t="e">
        <f t="shared" si="76"/>
        <v>#REF!</v>
      </c>
    </row>
    <row r="204" spans="1:11">
      <c r="A204" s="51" t="s">
        <v>120</v>
      </c>
      <c r="B204" s="89" t="e">
        <f t="shared" si="52"/>
        <v>#REF!</v>
      </c>
      <c r="C204" s="89">
        <f t="shared" ref="C204:K204" si="77">C28/$B28</f>
        <v>0.12090231744607495</v>
      </c>
      <c r="D204" s="89" t="e">
        <f t="shared" si="77"/>
        <v>#REF!</v>
      </c>
      <c r="E204" s="89">
        <f t="shared" si="77"/>
        <v>0.13059117741466489</v>
      </c>
      <c r="F204" s="89">
        <f t="shared" si="77"/>
        <v>0.20312157506307077</v>
      </c>
      <c r="G204" s="89">
        <f t="shared" si="77"/>
        <v>3.5116752794482238E-2</v>
      </c>
      <c r="H204" s="89">
        <f t="shared" si="77"/>
        <v>0</v>
      </c>
      <c r="I204" s="89">
        <f t="shared" si="77"/>
        <v>0</v>
      </c>
      <c r="J204" s="89">
        <f t="shared" si="77"/>
        <v>0.17945698583330247</v>
      </c>
      <c r="K204" s="89" t="e">
        <f t="shared" si="77"/>
        <v>#REF!</v>
      </c>
    </row>
    <row r="205" spans="1:11">
      <c r="A205" s="51" t="s">
        <v>122</v>
      </c>
      <c r="B205" s="89" t="e">
        <f t="shared" si="52"/>
        <v>#REF!</v>
      </c>
      <c r="C205" s="89">
        <f t="shared" ref="C205:K205" si="78">C29/$B29</f>
        <v>0.18371149011177457</v>
      </c>
      <c r="D205" s="89" t="e">
        <f t="shared" si="78"/>
        <v>#REF!</v>
      </c>
      <c r="E205" s="89">
        <f t="shared" si="78"/>
        <v>1.6591500587693699E-3</v>
      </c>
      <c r="F205" s="89">
        <f t="shared" si="78"/>
        <v>0.1058953575978856</v>
      </c>
      <c r="G205" s="89">
        <f t="shared" si="78"/>
        <v>1.384503971700537E-2</v>
      </c>
      <c r="H205" s="89">
        <f t="shared" si="78"/>
        <v>0</v>
      </c>
      <c r="I205" s="89">
        <f t="shared" si="78"/>
        <v>0</v>
      </c>
      <c r="J205" s="89">
        <f t="shared" si="78"/>
        <v>0</v>
      </c>
      <c r="K205" s="89" t="e">
        <f t="shared" si="78"/>
        <v>#REF!</v>
      </c>
    </row>
    <row r="206" spans="1:11">
      <c r="A206" s="51" t="s">
        <v>124</v>
      </c>
      <c r="B206" s="89" t="e">
        <f t="shared" si="52"/>
        <v>#REF!</v>
      </c>
      <c r="C206" s="89">
        <f t="shared" ref="C206:K206" si="79">C30/$B30</f>
        <v>0.31504275554095856</v>
      </c>
      <c r="D206" s="89" t="e">
        <f t="shared" si="79"/>
        <v>#REF!</v>
      </c>
      <c r="E206" s="89">
        <f t="shared" si="79"/>
        <v>0</v>
      </c>
      <c r="F206" s="89">
        <f t="shared" si="79"/>
        <v>0.1963024312776743</v>
      </c>
      <c r="G206" s="89">
        <f t="shared" si="79"/>
        <v>0.1008252943165881</v>
      </c>
      <c r="H206" s="89">
        <f t="shared" si="79"/>
        <v>0</v>
      </c>
      <c r="I206" s="89">
        <f t="shared" si="79"/>
        <v>0</v>
      </c>
      <c r="J206" s="89">
        <f t="shared" si="79"/>
        <v>3.0605989407498757E-2</v>
      </c>
      <c r="K206" s="89" t="e">
        <f t="shared" si="79"/>
        <v>#REF!</v>
      </c>
    </row>
    <row r="207" spans="1:11">
      <c r="A207" s="51" t="s">
        <v>126</v>
      </c>
      <c r="B207" s="89" t="e">
        <f t="shared" si="52"/>
        <v>#REF!</v>
      </c>
      <c r="C207" s="89">
        <f t="shared" ref="C207:K207" si="80">C31/$B31</f>
        <v>0.21989096138849168</v>
      </c>
      <c r="D207" s="89" t="e">
        <f t="shared" si="80"/>
        <v>#REF!</v>
      </c>
      <c r="E207" s="89">
        <f t="shared" si="80"/>
        <v>0</v>
      </c>
      <c r="F207" s="89">
        <f t="shared" si="80"/>
        <v>0.21558438320069834</v>
      </c>
      <c r="G207" s="89">
        <f t="shared" si="80"/>
        <v>4.6094009371697178E-2</v>
      </c>
      <c r="H207" s="89">
        <f t="shared" si="80"/>
        <v>0.33754113296245364</v>
      </c>
      <c r="I207" s="89">
        <f t="shared" si="80"/>
        <v>0</v>
      </c>
      <c r="J207" s="89">
        <f t="shared" si="80"/>
        <v>3.9787777748298031E-2</v>
      </c>
      <c r="K207" s="89" t="e">
        <f t="shared" si="80"/>
        <v>#REF!</v>
      </c>
    </row>
    <row r="208" spans="1:11">
      <c r="A208" s="51" t="s">
        <v>127</v>
      </c>
      <c r="B208" s="89" t="e">
        <f t="shared" si="52"/>
        <v>#REF!</v>
      </c>
      <c r="C208" s="89">
        <f t="shared" ref="C208:K208" si="81">C32/$B32</f>
        <v>0.50492833885806276</v>
      </c>
      <c r="D208" s="89" t="e">
        <f t="shared" si="81"/>
        <v>#REF!</v>
      </c>
      <c r="E208" s="89">
        <f t="shared" si="81"/>
        <v>2.2380429383631894E-2</v>
      </c>
      <c r="F208" s="89">
        <f t="shared" si="81"/>
        <v>0</v>
      </c>
      <c r="G208" s="89">
        <f t="shared" si="81"/>
        <v>0.12434766609031871</v>
      </c>
      <c r="H208" s="89">
        <f t="shared" si="81"/>
        <v>0</v>
      </c>
      <c r="I208" s="89">
        <f t="shared" si="81"/>
        <v>0</v>
      </c>
      <c r="J208" s="89">
        <f t="shared" si="81"/>
        <v>0</v>
      </c>
      <c r="K208" s="89" t="e">
        <f t="shared" si="81"/>
        <v>#REF!</v>
      </c>
    </row>
    <row r="209" spans="1:11">
      <c r="A209" s="51" t="s">
        <v>128</v>
      </c>
      <c r="B209" s="89" t="e">
        <f t="shared" si="52"/>
        <v>#REF!</v>
      </c>
      <c r="C209" s="89">
        <f t="shared" ref="C209:K209" si="82">C33/$B33</f>
        <v>0.31650307740049849</v>
      </c>
      <c r="D209" s="89" t="e">
        <f t="shared" si="82"/>
        <v>#REF!</v>
      </c>
      <c r="E209" s="89">
        <f t="shared" si="82"/>
        <v>1.7647690056097138E-2</v>
      </c>
      <c r="F209" s="89">
        <f t="shared" si="82"/>
        <v>0.14394052452121253</v>
      </c>
      <c r="G209" s="89">
        <f t="shared" si="82"/>
        <v>0.16208608034355312</v>
      </c>
      <c r="H209" s="89">
        <f t="shared" si="82"/>
        <v>0</v>
      </c>
      <c r="I209" s="89">
        <f t="shared" si="82"/>
        <v>0</v>
      </c>
      <c r="J209" s="89">
        <f t="shared" si="82"/>
        <v>5.288740754632721E-2</v>
      </c>
      <c r="K209" s="89" t="e">
        <f t="shared" si="82"/>
        <v>#REF!</v>
      </c>
    </row>
    <row r="210" spans="1:11">
      <c r="A210" s="51" t="s">
        <v>130</v>
      </c>
      <c r="B210" s="89" t="e">
        <f t="shared" si="52"/>
        <v>#REF!</v>
      </c>
      <c r="C210" s="89">
        <f t="shared" ref="C210:K210" si="83">C34/$B34</f>
        <v>0.16107319210728849</v>
      </c>
      <c r="D210" s="89" t="e">
        <f t="shared" si="83"/>
        <v>#REF!</v>
      </c>
      <c r="E210" s="89">
        <f t="shared" si="83"/>
        <v>2.1144041208551227E-2</v>
      </c>
      <c r="F210" s="89">
        <f t="shared" si="83"/>
        <v>9.4625944184477534E-2</v>
      </c>
      <c r="G210" s="89">
        <f t="shared" si="83"/>
        <v>5.0202942757600573E-2</v>
      </c>
      <c r="H210" s="89">
        <f t="shared" si="83"/>
        <v>0.16493302066535059</v>
      </c>
      <c r="I210" s="89">
        <f t="shared" si="83"/>
        <v>0.38538031914085213</v>
      </c>
      <c r="J210" s="89">
        <f t="shared" si="83"/>
        <v>0</v>
      </c>
      <c r="K210" s="89" t="e">
        <f t="shared" si="83"/>
        <v>#REF!</v>
      </c>
    </row>
    <row r="211" spans="1:11">
      <c r="A211" s="51" t="s">
        <v>131</v>
      </c>
      <c r="B211" s="89" t="e">
        <f t="shared" si="52"/>
        <v>#REF!</v>
      </c>
      <c r="C211" s="89">
        <f t="shared" ref="C211:K211" si="84">C35/$B35</f>
        <v>0.22363128926303188</v>
      </c>
      <c r="D211" s="89" t="e">
        <f t="shared" si="84"/>
        <v>#REF!</v>
      </c>
      <c r="E211" s="89">
        <f t="shared" si="84"/>
        <v>9.1993610360398478E-3</v>
      </c>
      <c r="F211" s="89">
        <f t="shared" si="84"/>
        <v>0.12942959787946345</v>
      </c>
      <c r="G211" s="89">
        <f t="shared" si="84"/>
        <v>3.3050267025841948E-2</v>
      </c>
      <c r="H211" s="89">
        <f t="shared" si="84"/>
        <v>0.20483179863246706</v>
      </c>
      <c r="I211" s="89">
        <f t="shared" si="84"/>
        <v>2.5862600837432709E-2</v>
      </c>
      <c r="J211" s="89">
        <f t="shared" si="84"/>
        <v>7.3934816138276492E-4</v>
      </c>
      <c r="K211" s="89" t="e">
        <f t="shared" si="84"/>
        <v>#REF!</v>
      </c>
    </row>
    <row r="212" spans="1:11">
      <c r="A212" s="51" t="s">
        <v>132</v>
      </c>
      <c r="B212" s="89" t="e">
        <f t="shared" ref="B212:B230" si="85">SUM(C212:F212)</f>
        <v>#REF!</v>
      </c>
      <c r="C212" s="89">
        <f t="shared" ref="C212:K212" si="86">C36/$B36</f>
        <v>0.28808182842164781</v>
      </c>
      <c r="D212" s="89" t="e">
        <f t="shared" si="86"/>
        <v>#REF!</v>
      </c>
      <c r="E212" s="89">
        <f t="shared" si="86"/>
        <v>9.4439792634263813E-3</v>
      </c>
      <c r="F212" s="89">
        <f t="shared" si="86"/>
        <v>7.5798637193887075E-2</v>
      </c>
      <c r="G212" s="89">
        <f t="shared" si="86"/>
        <v>8.2061539555288748E-2</v>
      </c>
      <c r="H212" s="89">
        <f t="shared" si="86"/>
        <v>0.27632986654854946</v>
      </c>
      <c r="I212" s="89">
        <f t="shared" si="86"/>
        <v>4.276672224368587E-2</v>
      </c>
      <c r="J212" s="89">
        <f t="shared" si="86"/>
        <v>6.168829806186106E-2</v>
      </c>
      <c r="K212" s="89" t="e">
        <f t="shared" si="86"/>
        <v>#REF!</v>
      </c>
    </row>
    <row r="213" spans="1:11">
      <c r="A213" s="51" t="s">
        <v>75</v>
      </c>
      <c r="B213" s="89" t="e">
        <f t="shared" si="85"/>
        <v>#REF!</v>
      </c>
      <c r="C213" s="89">
        <f t="shared" ref="C213:K213" si="87">C37/$B37</f>
        <v>9.217933955457204E-2</v>
      </c>
      <c r="D213" s="89" t="e">
        <f t="shared" si="87"/>
        <v>#REF!</v>
      </c>
      <c r="E213" s="89">
        <f t="shared" si="87"/>
        <v>7.5652388604863065E-3</v>
      </c>
      <c r="F213" s="89">
        <f t="shared" si="87"/>
        <v>0.33626105667929151</v>
      </c>
      <c r="G213" s="89">
        <f t="shared" si="87"/>
        <v>0.12138187715559468</v>
      </c>
      <c r="H213" s="89">
        <f t="shared" si="87"/>
        <v>0</v>
      </c>
      <c r="I213" s="89">
        <f t="shared" si="87"/>
        <v>0.17724683838122568</v>
      </c>
      <c r="J213" s="89">
        <f t="shared" si="87"/>
        <v>0.21350446724773717</v>
      </c>
      <c r="K213" s="89" t="e">
        <f t="shared" si="87"/>
        <v>#REF!</v>
      </c>
    </row>
    <row r="214" spans="1:11">
      <c r="A214" s="51" t="s">
        <v>133</v>
      </c>
      <c r="B214" s="89" t="e">
        <f t="shared" si="85"/>
        <v>#REF!</v>
      </c>
      <c r="C214" s="89">
        <f t="shared" ref="C214:K214" si="88">C38/$B38</f>
        <v>0.12303523570049446</v>
      </c>
      <c r="D214" s="89" t="e">
        <f t="shared" si="88"/>
        <v>#REF!</v>
      </c>
      <c r="E214" s="89">
        <f t="shared" si="88"/>
        <v>2.7379297915228154E-2</v>
      </c>
      <c r="F214" s="89">
        <f t="shared" si="88"/>
        <v>2.8827424838224293E-2</v>
      </c>
      <c r="G214" s="89">
        <f t="shared" si="88"/>
        <v>0.10891693702987834</v>
      </c>
      <c r="H214" s="89">
        <f t="shared" si="88"/>
        <v>0</v>
      </c>
      <c r="I214" s="89">
        <f t="shared" si="88"/>
        <v>0</v>
      </c>
      <c r="J214" s="89">
        <f t="shared" si="88"/>
        <v>0.61770842584032348</v>
      </c>
      <c r="K214" s="89" t="e">
        <f t="shared" si="88"/>
        <v>#REF!</v>
      </c>
    </row>
    <row r="215" spans="1:11">
      <c r="A215" s="51" t="s">
        <v>134</v>
      </c>
      <c r="B215" s="89" t="e">
        <f t="shared" si="85"/>
        <v>#REF!</v>
      </c>
      <c r="C215" s="89">
        <f t="shared" ref="C215:K215" si="89">C39/$B39</f>
        <v>0.25361325309946142</v>
      </c>
      <c r="D215" s="89" t="e">
        <f t="shared" si="89"/>
        <v>#REF!</v>
      </c>
      <c r="E215" s="89">
        <f t="shared" si="89"/>
        <v>2.2996832368482316E-2</v>
      </c>
      <c r="F215" s="89">
        <f t="shared" si="89"/>
        <v>0.3543945626358625</v>
      </c>
      <c r="G215" s="89">
        <f t="shared" si="89"/>
        <v>0.14925494400837047</v>
      </c>
      <c r="H215" s="89">
        <f t="shared" si="89"/>
        <v>0</v>
      </c>
      <c r="I215" s="89">
        <f t="shared" si="89"/>
        <v>0</v>
      </c>
      <c r="J215" s="89">
        <f t="shared" si="89"/>
        <v>6.7900556205830707E-3</v>
      </c>
      <c r="K215" s="89" t="e">
        <f t="shared" si="89"/>
        <v>#REF!</v>
      </c>
    </row>
    <row r="216" spans="1:11">
      <c r="A216" s="51" t="s">
        <v>136</v>
      </c>
      <c r="B216" s="89" t="e">
        <f t="shared" si="85"/>
        <v>#REF!</v>
      </c>
      <c r="C216" s="89">
        <f t="shared" ref="C216:K216" si="90">C40/$B40</f>
        <v>0.13198440115228699</v>
      </c>
      <c r="D216" s="89" t="e">
        <f t="shared" si="90"/>
        <v>#REF!</v>
      </c>
      <c r="E216" s="89">
        <f t="shared" si="90"/>
        <v>1.665222462569799E-2</v>
      </c>
      <c r="F216" s="89">
        <f t="shared" si="90"/>
        <v>0.35675404537985028</v>
      </c>
      <c r="G216" s="89">
        <f t="shared" si="90"/>
        <v>0.11839501294312482</v>
      </c>
      <c r="H216" s="89">
        <f t="shared" si="90"/>
        <v>0</v>
      </c>
      <c r="I216" s="89">
        <f t="shared" si="90"/>
        <v>5.4926078549693919E-2</v>
      </c>
      <c r="J216" s="89">
        <f t="shared" si="90"/>
        <v>8.1485100151105369E-2</v>
      </c>
      <c r="K216" s="89" t="e">
        <f t="shared" si="90"/>
        <v>#REF!</v>
      </c>
    </row>
    <row r="217" spans="1:11">
      <c r="A217" s="51" t="s">
        <v>145</v>
      </c>
      <c r="B217" s="89" t="e">
        <f t="shared" si="85"/>
        <v>#REF!</v>
      </c>
      <c r="C217" s="89">
        <f t="shared" ref="C217:K217" si="91">C41/$B41</f>
        <v>0.36350393010817944</v>
      </c>
      <c r="D217" s="89" t="e">
        <f t="shared" si="91"/>
        <v>#REF!</v>
      </c>
      <c r="E217" s="89">
        <f t="shared" si="91"/>
        <v>3.5658879386283225E-2</v>
      </c>
      <c r="F217" s="89">
        <f t="shared" si="91"/>
        <v>3.7280139487694861E-2</v>
      </c>
      <c r="G217" s="89">
        <f t="shared" si="91"/>
        <v>0.36437703090308821</v>
      </c>
      <c r="H217" s="89">
        <f t="shared" si="91"/>
        <v>5.8138814281320263E-3</v>
      </c>
      <c r="I217" s="89">
        <f t="shared" si="91"/>
        <v>2.3339436401187748E-2</v>
      </c>
      <c r="J217" s="89">
        <f t="shared" si="91"/>
        <v>2.3142771533438487E-2</v>
      </c>
      <c r="K217" s="89" t="e">
        <f t="shared" si="91"/>
        <v>#REF!</v>
      </c>
    </row>
    <row r="218" spans="1:11">
      <c r="A218" s="51" t="s">
        <v>138</v>
      </c>
      <c r="B218" s="89" t="e">
        <f t="shared" si="85"/>
        <v>#REF!</v>
      </c>
      <c r="C218" s="89">
        <f t="shared" ref="C218:K218" si="92">C42/$B42</f>
        <v>0.26023494893443105</v>
      </c>
      <c r="D218" s="89" t="e">
        <f t="shared" si="92"/>
        <v>#REF!</v>
      </c>
      <c r="E218" s="89">
        <f t="shared" si="92"/>
        <v>7.877716815187218E-3</v>
      </c>
      <c r="F218" s="89">
        <f t="shared" si="92"/>
        <v>0.3990806929514738</v>
      </c>
      <c r="G218" s="89">
        <f t="shared" si="92"/>
        <v>7.5810433070370942E-2</v>
      </c>
      <c r="H218" s="89">
        <f t="shared" si="92"/>
        <v>0</v>
      </c>
      <c r="I218" s="89">
        <f t="shared" si="92"/>
        <v>0</v>
      </c>
      <c r="J218" s="89">
        <f t="shared" si="92"/>
        <v>0</v>
      </c>
      <c r="K218" s="89" t="e">
        <f t="shared" si="92"/>
        <v>#REF!</v>
      </c>
    </row>
    <row r="219" spans="1:11">
      <c r="A219" s="51" t="s">
        <v>140</v>
      </c>
      <c r="B219" s="89" t="e">
        <f t="shared" si="85"/>
        <v>#REF!</v>
      </c>
      <c r="C219" s="89">
        <f t="shared" ref="C219:K219" si="93">C43/$B43</f>
        <v>0.12191831152004608</v>
      </c>
      <c r="D219" s="89" t="e">
        <f t="shared" si="93"/>
        <v>#REF!</v>
      </c>
      <c r="E219" s="89">
        <f t="shared" si="93"/>
        <v>7.6381675372247286E-3</v>
      </c>
      <c r="F219" s="89">
        <f t="shared" si="93"/>
        <v>0.17526648600868286</v>
      </c>
      <c r="G219" s="89">
        <f t="shared" si="93"/>
        <v>7.5401832551839923E-2</v>
      </c>
      <c r="H219" s="89">
        <f t="shared" si="93"/>
        <v>3.8161730065962365E-2</v>
      </c>
      <c r="I219" s="89">
        <f t="shared" si="93"/>
        <v>0</v>
      </c>
      <c r="J219" s="89">
        <f t="shared" si="93"/>
        <v>0</v>
      </c>
      <c r="K219" s="89" t="e">
        <f t="shared" si="93"/>
        <v>#REF!</v>
      </c>
    </row>
    <row r="220" spans="1:11">
      <c r="A220" s="51" t="s">
        <v>142</v>
      </c>
      <c r="B220" s="89" t="e">
        <f t="shared" si="85"/>
        <v>#REF!</v>
      </c>
      <c r="C220" s="89">
        <f t="shared" ref="C220:K220" si="94">C44/$B44</f>
        <v>0.22616718856905821</v>
      </c>
      <c r="D220" s="89" t="e">
        <f t="shared" si="94"/>
        <v>#REF!</v>
      </c>
      <c r="E220" s="89">
        <f t="shared" si="94"/>
        <v>2.7137767388491562E-2</v>
      </c>
      <c r="F220" s="89">
        <f t="shared" si="94"/>
        <v>2.2651154661808288E-2</v>
      </c>
      <c r="G220" s="89">
        <f t="shared" si="94"/>
        <v>0.12428987969302892</v>
      </c>
      <c r="H220" s="89">
        <f t="shared" si="94"/>
        <v>0</v>
      </c>
      <c r="I220" s="89">
        <f t="shared" si="94"/>
        <v>0</v>
      </c>
      <c r="J220" s="89">
        <f t="shared" si="94"/>
        <v>0</v>
      </c>
      <c r="K220" s="89" t="e">
        <f t="shared" si="94"/>
        <v>#REF!</v>
      </c>
    </row>
    <row r="221" spans="1:11">
      <c r="A221" s="51" t="s">
        <v>144</v>
      </c>
      <c r="B221" s="89" t="e">
        <f t="shared" si="85"/>
        <v>#REF!</v>
      </c>
      <c r="C221" s="89">
        <f t="shared" ref="C221:K221" si="95">C45/$B45</f>
        <v>0.48799250011412387</v>
      </c>
      <c r="D221" s="89" t="e">
        <f t="shared" si="95"/>
        <v>#REF!</v>
      </c>
      <c r="E221" s="89">
        <f t="shared" si="95"/>
        <v>1.9543188642839091E-2</v>
      </c>
      <c r="F221" s="89">
        <f t="shared" si="95"/>
        <v>2.7936476434258534E-2</v>
      </c>
      <c r="G221" s="89">
        <f t="shared" si="95"/>
        <v>0.10187380935414804</v>
      </c>
      <c r="H221" s="89">
        <f t="shared" si="95"/>
        <v>0</v>
      </c>
      <c r="I221" s="89">
        <f t="shared" si="95"/>
        <v>0</v>
      </c>
      <c r="J221" s="89">
        <f t="shared" si="95"/>
        <v>3.1991561514985854E-2</v>
      </c>
      <c r="K221" s="89" t="e">
        <f t="shared" si="95"/>
        <v>#REF!</v>
      </c>
    </row>
    <row r="222" spans="1:11">
      <c r="A222" s="51" t="s">
        <v>146</v>
      </c>
      <c r="B222" s="89" t="e">
        <f t="shared" si="85"/>
        <v>#REF!</v>
      </c>
      <c r="C222" s="89">
        <f t="shared" ref="C222:K222" si="96">C46/$B46</f>
        <v>0.32024125837793715</v>
      </c>
      <c r="D222" s="89" t="e">
        <f t="shared" si="96"/>
        <v>#REF!</v>
      </c>
      <c r="E222" s="89">
        <f t="shared" si="96"/>
        <v>9.3066832839422877E-3</v>
      </c>
      <c r="F222" s="89">
        <f t="shared" si="96"/>
        <v>0.1247280593141879</v>
      </c>
      <c r="G222" s="89">
        <f t="shared" si="96"/>
        <v>0.1397398373387562</v>
      </c>
      <c r="H222" s="89">
        <f t="shared" si="96"/>
        <v>0</v>
      </c>
      <c r="I222" s="89">
        <f t="shared" si="96"/>
        <v>0.24105596800571161</v>
      </c>
      <c r="J222" s="89">
        <f t="shared" si="96"/>
        <v>0</v>
      </c>
      <c r="K222" s="89" t="e">
        <f t="shared" si="96"/>
        <v>#REF!</v>
      </c>
    </row>
    <row r="223" spans="1:11">
      <c r="A223" s="51" t="s">
        <v>148</v>
      </c>
      <c r="B223" s="89" t="e">
        <f t="shared" si="85"/>
        <v>#REF!</v>
      </c>
      <c r="C223" s="89">
        <f t="shared" ref="C223:K223" si="97">C47/$B47</f>
        <v>5.8192035041256467E-2</v>
      </c>
      <c r="D223" s="89" t="e">
        <f t="shared" si="97"/>
        <v>#REF!</v>
      </c>
      <c r="E223" s="89">
        <f t="shared" si="97"/>
        <v>4.0245900907084284E-3</v>
      </c>
      <c r="F223" s="89">
        <f t="shared" si="97"/>
        <v>0</v>
      </c>
      <c r="G223" s="89">
        <f t="shared" si="97"/>
        <v>5.1470420261202986E-2</v>
      </c>
      <c r="H223" s="89">
        <f t="shared" si="97"/>
        <v>0</v>
      </c>
      <c r="I223" s="89">
        <f t="shared" si="97"/>
        <v>0.37489682595561458</v>
      </c>
      <c r="J223" s="89">
        <f t="shared" si="97"/>
        <v>0.36562110961920596</v>
      </c>
      <c r="K223" s="89" t="e">
        <f t="shared" si="97"/>
        <v>#REF!</v>
      </c>
    </row>
    <row r="224" spans="1:11">
      <c r="A224" s="51" t="s">
        <v>150</v>
      </c>
      <c r="B224" s="89" t="e">
        <f t="shared" si="85"/>
        <v>#REF!</v>
      </c>
      <c r="C224" s="89">
        <f t="shared" ref="C224:K224" si="98">C48/$B48</f>
        <v>0.21322670870709431</v>
      </c>
      <c r="D224" s="89" t="e">
        <f t="shared" si="98"/>
        <v>#REF!</v>
      </c>
      <c r="E224" s="89">
        <f t="shared" si="98"/>
        <v>4.1185819477353711E-2</v>
      </c>
      <c r="F224" s="89">
        <f t="shared" si="98"/>
        <v>0.19494851893600185</v>
      </c>
      <c r="G224" s="89">
        <f t="shared" si="98"/>
        <v>5.9996740457253873E-2</v>
      </c>
      <c r="H224" s="89">
        <f t="shared" si="98"/>
        <v>0</v>
      </c>
      <c r="I224" s="89">
        <f t="shared" si="98"/>
        <v>6.2342731879192594E-3</v>
      </c>
      <c r="J224" s="89">
        <f t="shared" si="98"/>
        <v>4.5633005621994911E-3</v>
      </c>
      <c r="K224" s="89" t="e">
        <f t="shared" si="98"/>
        <v>#REF!</v>
      </c>
    </row>
    <row r="225" spans="1:11">
      <c r="A225" s="51" t="s">
        <v>152</v>
      </c>
      <c r="B225" s="89" t="e">
        <f t="shared" si="85"/>
        <v>#REF!</v>
      </c>
      <c r="C225" s="89">
        <f t="shared" ref="C225:K225" si="99">C49/$B49</f>
        <v>0.18238659587157594</v>
      </c>
      <c r="D225" s="89" t="e">
        <f t="shared" si="99"/>
        <v>#REF!</v>
      </c>
      <c r="E225" s="89">
        <f t="shared" si="99"/>
        <v>0</v>
      </c>
      <c r="F225" s="89">
        <f t="shared" si="99"/>
        <v>0.3349192931747188</v>
      </c>
      <c r="G225" s="89">
        <f t="shared" si="99"/>
        <v>0.14056534725076372</v>
      </c>
      <c r="H225" s="89">
        <f t="shared" si="99"/>
        <v>0.20496490623992472</v>
      </c>
      <c r="I225" s="89">
        <f t="shared" si="99"/>
        <v>0</v>
      </c>
      <c r="J225" s="89">
        <f t="shared" si="99"/>
        <v>3.5003339580352393E-2</v>
      </c>
      <c r="K225" s="89" t="e">
        <f t="shared" si="99"/>
        <v>#REF!</v>
      </c>
    </row>
    <row r="226" spans="1:11">
      <c r="A226" s="51" t="s">
        <v>153</v>
      </c>
      <c r="B226" s="89" t="e">
        <f t="shared" si="85"/>
        <v>#REF!</v>
      </c>
      <c r="C226" s="89">
        <f t="shared" ref="C226:K226" si="100">C50/$B50</f>
        <v>0.30394259940917523</v>
      </c>
      <c r="D226" s="89" t="e">
        <f t="shared" si="100"/>
        <v>#REF!</v>
      </c>
      <c r="E226" s="89">
        <f t="shared" si="100"/>
        <v>2.6790780362711285E-2</v>
      </c>
      <c r="F226" s="89">
        <f t="shared" si="100"/>
        <v>0.13750045750273387</v>
      </c>
      <c r="G226" s="89">
        <f t="shared" si="100"/>
        <v>7.5913443766680966E-2</v>
      </c>
      <c r="H226" s="89">
        <f t="shared" si="100"/>
        <v>0</v>
      </c>
      <c r="I226" s="89">
        <f t="shared" si="100"/>
        <v>0</v>
      </c>
      <c r="J226" s="89">
        <f t="shared" si="100"/>
        <v>0</v>
      </c>
      <c r="K226" s="89" t="e">
        <f t="shared" si="100"/>
        <v>#REF!</v>
      </c>
    </row>
    <row r="227" spans="1:11">
      <c r="A227" s="51" t="s">
        <v>154</v>
      </c>
      <c r="B227" s="89" t="e">
        <f t="shared" si="85"/>
        <v>#REF!</v>
      </c>
      <c r="C227" s="89">
        <f t="shared" ref="C227:K227" si="101">C51/$B51</f>
        <v>0.14681664277248857</v>
      </c>
      <c r="D227" s="89" t="e">
        <f t="shared" si="101"/>
        <v>#REF!</v>
      </c>
      <c r="E227" s="89">
        <f t="shared" si="101"/>
        <v>4.068487583037181E-3</v>
      </c>
      <c r="F227" s="89">
        <f t="shared" si="101"/>
        <v>0.19923692507251536</v>
      </c>
      <c r="G227" s="89">
        <f t="shared" si="101"/>
        <v>7.2334480284188318E-2</v>
      </c>
      <c r="H227" s="89">
        <f t="shared" si="101"/>
        <v>0</v>
      </c>
      <c r="I227" s="89">
        <f t="shared" si="101"/>
        <v>4.642804064553642E-2</v>
      </c>
      <c r="J227" s="89">
        <f t="shared" si="101"/>
        <v>0</v>
      </c>
      <c r="K227" s="89" t="e">
        <f t="shared" si="101"/>
        <v>#REF!</v>
      </c>
    </row>
    <row r="228" spans="1:11">
      <c r="A228" s="51" t="s">
        <v>155</v>
      </c>
      <c r="B228" s="89" t="e">
        <f t="shared" si="85"/>
        <v>#REF!</v>
      </c>
      <c r="C228" s="89">
        <f t="shared" ref="C228:K228" si="102">C52/$B52</f>
        <v>0.19514601551760852</v>
      </c>
      <c r="D228" s="89" t="e">
        <f t="shared" si="102"/>
        <v>#REF!</v>
      </c>
      <c r="E228" s="89">
        <f t="shared" si="102"/>
        <v>0.12032364023771243</v>
      </c>
      <c r="F228" s="89">
        <f t="shared" si="102"/>
        <v>7.2035079735825097E-2</v>
      </c>
      <c r="G228" s="89">
        <f t="shared" si="102"/>
        <v>0.22782857351803423</v>
      </c>
      <c r="H228" s="89">
        <f t="shared" si="102"/>
        <v>0</v>
      </c>
      <c r="I228" s="89">
        <f t="shared" si="102"/>
        <v>0</v>
      </c>
      <c r="J228" s="89">
        <f t="shared" si="102"/>
        <v>0.1030016896449882</v>
      </c>
      <c r="K228" s="89" t="e">
        <f t="shared" si="102"/>
        <v>#REF!</v>
      </c>
    </row>
    <row r="229" spans="1:11">
      <c r="A229" s="51" t="s">
        <v>157</v>
      </c>
      <c r="B229" s="89" t="e">
        <f t="shared" si="85"/>
        <v>#REF!</v>
      </c>
      <c r="C229" s="89">
        <f t="shared" ref="C229:K229" si="103">C53/$B53</f>
        <v>0.20634525885123126</v>
      </c>
      <c r="D229" s="89" t="e">
        <f t="shared" si="103"/>
        <v>#REF!</v>
      </c>
      <c r="E229" s="89">
        <f t="shared" si="103"/>
        <v>2.2326473970768448E-2</v>
      </c>
      <c r="F229" s="89">
        <f t="shared" si="103"/>
        <v>0.29775858063643923</v>
      </c>
      <c r="G229" s="89">
        <f t="shared" si="103"/>
        <v>5.1389088777269484E-2</v>
      </c>
      <c r="H229" s="89">
        <f t="shared" si="103"/>
        <v>0.10726822642276779</v>
      </c>
      <c r="I229" s="89">
        <f t="shared" si="103"/>
        <v>0</v>
      </c>
      <c r="J229" s="89">
        <f t="shared" si="103"/>
        <v>6.3961177208886411E-3</v>
      </c>
      <c r="K229" s="89" t="e">
        <f t="shared" si="103"/>
        <v>#REF!</v>
      </c>
    </row>
    <row r="230" spans="1:11">
      <c r="A230" s="51" t="s">
        <v>158</v>
      </c>
      <c r="B230" s="89" t="e">
        <f t="shared" si="85"/>
        <v>#REF!</v>
      </c>
      <c r="C230" s="89">
        <f t="shared" ref="C230:K230" si="104">C54/$B54</f>
        <v>0.17421347648127758</v>
      </c>
      <c r="D230" s="89" t="e">
        <f t="shared" si="104"/>
        <v>#REF!</v>
      </c>
      <c r="E230" s="89">
        <f t="shared" si="104"/>
        <v>0</v>
      </c>
      <c r="F230" s="89">
        <f t="shared" si="104"/>
        <v>0</v>
      </c>
      <c r="G230" s="89">
        <f t="shared" si="104"/>
        <v>0.25226591666463233</v>
      </c>
      <c r="H230" s="89">
        <f t="shared" si="104"/>
        <v>0</v>
      </c>
      <c r="I230" s="89">
        <f t="shared" si="104"/>
        <v>0</v>
      </c>
      <c r="J230" s="89">
        <f t="shared" si="104"/>
        <v>0</v>
      </c>
      <c r="K230" s="89" t="e">
        <f t="shared" si="104"/>
        <v>#REF!</v>
      </c>
    </row>
    <row r="231" spans="1:11">
      <c r="A231" s="59" t="s">
        <v>159</v>
      </c>
      <c r="B231" s="89" t="e">
        <f t="shared" ref="B231" si="105">SUM(C231:F231)</f>
        <v>#REF!</v>
      </c>
      <c r="C231" s="89">
        <f t="shared" ref="C231:K231" si="106">C55/$B55</f>
        <v>0.25061607355802856</v>
      </c>
      <c r="D231" s="89" t="e">
        <f t="shared" si="106"/>
        <v>#REF!</v>
      </c>
      <c r="E231" s="89">
        <f t="shared" si="106"/>
        <v>2.8213273208478232E-2</v>
      </c>
      <c r="F231" s="89">
        <f t="shared" si="106"/>
        <v>0.16883926398794838</v>
      </c>
      <c r="G231" s="89">
        <f t="shared" si="106"/>
        <v>0.1008549473827963</v>
      </c>
      <c r="H231" s="89">
        <f t="shared" si="106"/>
        <v>8.1222338694207696E-2</v>
      </c>
      <c r="I231" s="89">
        <f t="shared" si="106"/>
        <v>6.2797751584967962E-2</v>
      </c>
      <c r="J231" s="89">
        <f t="shared" si="106"/>
        <v>7.4046505300382204E-2</v>
      </c>
      <c r="K231" s="89" t="e">
        <f t="shared" si="106"/>
        <v>#REF!</v>
      </c>
    </row>
    <row r="241" spans="1:1">
      <c r="A241" s="89"/>
    </row>
    <row r="242" spans="1:1">
      <c r="A242" s="89"/>
    </row>
    <row r="243" spans="1:1">
      <c r="A243" s="89"/>
    </row>
    <row r="244" spans="1:1">
      <c r="A244" s="89"/>
    </row>
    <row r="245" spans="1:1">
      <c r="A245" s="89"/>
    </row>
    <row r="246" spans="1:1">
      <c r="A246" s="89"/>
    </row>
    <row r="247" spans="1:1">
      <c r="A247" s="89"/>
    </row>
    <row r="248" spans="1:1">
      <c r="A248" s="89"/>
    </row>
    <row r="249" spans="1:1">
      <c r="A249" s="89"/>
    </row>
    <row r="250" spans="1:1">
      <c r="A250" s="89"/>
    </row>
    <row r="251" spans="1:1">
      <c r="A251" s="89"/>
    </row>
    <row r="252" spans="1:1">
      <c r="A252" s="89"/>
    </row>
    <row r="253" spans="1:1">
      <c r="A253" s="89"/>
    </row>
    <row r="254" spans="1:1">
      <c r="A254" s="89"/>
    </row>
    <row r="255" spans="1:1">
      <c r="A255" s="89"/>
    </row>
    <row r="256" spans="1:1">
      <c r="A256" s="89"/>
    </row>
    <row r="257" spans="1:1">
      <c r="A257" s="89"/>
    </row>
    <row r="258" spans="1:1">
      <c r="A258" s="89"/>
    </row>
    <row r="259" spans="1:1">
      <c r="A259" s="89"/>
    </row>
    <row r="260" spans="1:1">
      <c r="A260" s="89"/>
    </row>
    <row r="261" spans="1:1">
      <c r="A261" s="89"/>
    </row>
    <row r="262" spans="1:1">
      <c r="A262" s="89"/>
    </row>
    <row r="263" spans="1:1">
      <c r="A263" s="89"/>
    </row>
    <row r="264" spans="1:1">
      <c r="A264" s="89"/>
    </row>
    <row r="265" spans="1:1">
      <c r="A265" s="89"/>
    </row>
    <row r="266" spans="1:1">
      <c r="A266" s="89"/>
    </row>
    <row r="267" spans="1:1">
      <c r="A267" s="89"/>
    </row>
    <row r="268" spans="1:1">
      <c r="A268" s="89"/>
    </row>
    <row r="269" spans="1:1">
      <c r="A269" s="89"/>
    </row>
    <row r="270" spans="1:1">
      <c r="A270" s="89"/>
    </row>
    <row r="271" spans="1:1">
      <c r="A271" s="89"/>
    </row>
    <row r="272" spans="1:1">
      <c r="A272" s="89"/>
    </row>
    <row r="273" spans="1:1">
      <c r="A273" s="89"/>
    </row>
    <row r="274" spans="1:1">
      <c r="A274" s="89"/>
    </row>
    <row r="275" spans="1:1">
      <c r="A275" s="89"/>
    </row>
    <row r="276" spans="1:1">
      <c r="A276" s="89"/>
    </row>
    <row r="277" spans="1:1">
      <c r="A277" s="89"/>
    </row>
    <row r="278" spans="1:1">
      <c r="A278" s="89"/>
    </row>
    <row r="279" spans="1:1">
      <c r="A279" s="89"/>
    </row>
    <row r="280" spans="1:1">
      <c r="A280" s="89"/>
    </row>
    <row r="281" spans="1:1">
      <c r="A281" s="89"/>
    </row>
    <row r="282" spans="1:1">
      <c r="A282" s="89"/>
    </row>
    <row r="283" spans="1:1">
      <c r="A283" s="89"/>
    </row>
    <row r="284" spans="1:1">
      <c r="A284" s="89"/>
    </row>
    <row r="285" spans="1:1">
      <c r="A285" s="89"/>
    </row>
    <row r="286" spans="1:1">
      <c r="A286" s="89"/>
    </row>
    <row r="287" spans="1:1">
      <c r="A287" s="89"/>
    </row>
    <row r="288" spans="1:1">
      <c r="A288" s="89"/>
    </row>
    <row r="289" spans="1:1">
      <c r="A289" s="89"/>
    </row>
    <row r="290" spans="1:1">
      <c r="A290" s="89"/>
    </row>
    <row r="291" spans="1:1">
      <c r="A291" s="89"/>
    </row>
  </sheetData>
  <sortState xmlns:xlrd2="http://schemas.microsoft.com/office/spreadsheetml/2017/richdata2" ref="A182:K232">
    <sortCondition ref="A232"/>
  </sortState>
  <mergeCells count="26">
    <mergeCell ref="A178:A179"/>
    <mergeCell ref="K178:K179"/>
    <mergeCell ref="G178:G179"/>
    <mergeCell ref="H178:H179"/>
    <mergeCell ref="I178:I179"/>
    <mergeCell ref="J178:J179"/>
    <mergeCell ref="B178:B179"/>
    <mergeCell ref="C178:C179"/>
    <mergeCell ref="D178:D179"/>
    <mergeCell ref="E178:E179"/>
    <mergeCell ref="F178:F179"/>
    <mergeCell ref="K61:K62"/>
    <mergeCell ref="K120:K121"/>
    <mergeCell ref="F61:F62"/>
    <mergeCell ref="F120:F121"/>
    <mergeCell ref="C120:C121"/>
    <mergeCell ref="A1:A2"/>
    <mergeCell ref="A120:A121"/>
    <mergeCell ref="A61:A62"/>
    <mergeCell ref="E120:E121"/>
    <mergeCell ref="B120:B121"/>
    <mergeCell ref="E61:E62"/>
    <mergeCell ref="D61:D62"/>
    <mergeCell ref="C61:C62"/>
    <mergeCell ref="B61:B62"/>
    <mergeCell ref="D120:D12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C00000"/>
  </sheetPr>
  <dimension ref="A1:AI233"/>
  <sheetViews>
    <sheetView topLeftCell="A212" zoomScale="91" workbookViewId="0">
      <pane xSplit="1" topLeftCell="V1" activePane="topRight" state="frozen"/>
      <selection pane="topRight" activeCell="Z123" sqref="Z123"/>
    </sheetView>
  </sheetViews>
  <sheetFormatPr defaultColWidth="19" defaultRowHeight="12.95"/>
  <cols>
    <col min="1" max="1" width="19" style="49"/>
    <col min="2" max="18" width="13.42578125" style="49" customWidth="1"/>
    <col min="19" max="19" width="16.42578125" style="49" customWidth="1"/>
    <col min="20" max="20" width="12.42578125" style="49" customWidth="1"/>
    <col min="21" max="22" width="12.42578125" style="49" bestFit="1" customWidth="1"/>
    <col min="23" max="23" width="14.42578125" style="49" bestFit="1" customWidth="1"/>
    <col min="24" max="25" width="12.28515625" style="49" bestFit="1" customWidth="1"/>
    <col min="26" max="26" width="12.28515625" style="49" customWidth="1"/>
    <col min="27" max="27" width="15" style="49" bestFit="1" customWidth="1"/>
    <col min="28" max="28" width="12.42578125" style="49" customWidth="1"/>
    <col min="29" max="30" width="10.42578125" style="49" customWidth="1"/>
    <col min="31" max="31" width="11.42578125" style="49" customWidth="1"/>
    <col min="32" max="34" width="11" style="49" customWidth="1"/>
    <col min="35" max="35" width="11.42578125" style="49" customWidth="1"/>
    <col min="36" max="36" width="10.42578125" style="49" customWidth="1"/>
    <col min="37" max="16384" width="19" style="49"/>
  </cols>
  <sheetData>
    <row r="1" spans="1:30" ht="29.25" customHeight="1">
      <c r="A1" s="394" t="s">
        <v>223</v>
      </c>
    </row>
    <row r="2" spans="1:30" ht="53.25" customHeight="1">
      <c r="A2" s="394"/>
    </row>
    <row r="3" spans="1:30" s="50" customForma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A3" s="408" t="s">
        <v>321</v>
      </c>
      <c r="AB3" s="408"/>
      <c r="AC3" s="408"/>
    </row>
    <row r="4" spans="1:30"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96" t="s">
        <v>328</v>
      </c>
      <c r="AB4" s="49">
        <f>$Z$56</f>
        <v>940661884.29999995</v>
      </c>
      <c r="AC4" s="168"/>
      <c r="AD4" s="328">
        <f>AB4/1000000000</f>
        <v>0.94066188429999997</v>
      </c>
    </row>
    <row r="5" spans="1:30">
      <c r="A5" s="51" t="s">
        <v>82</v>
      </c>
      <c r="B5" s="49">
        <f t="shared" ref="B5:P20" si="0">SUM(B64,B123)</f>
        <v>0</v>
      </c>
      <c r="C5" s="52">
        <v>0</v>
      </c>
      <c r="D5" s="52">
        <v>0</v>
      </c>
      <c r="E5" s="49">
        <f t="shared" si="0"/>
        <v>0</v>
      </c>
      <c r="F5" s="49">
        <f t="shared" si="0"/>
        <v>0</v>
      </c>
      <c r="G5" s="49">
        <f t="shared" si="0"/>
        <v>0</v>
      </c>
      <c r="H5" s="49">
        <f t="shared" si="0"/>
        <v>0</v>
      </c>
      <c r="I5" s="49">
        <f t="shared" si="0"/>
        <v>0</v>
      </c>
      <c r="J5" s="49">
        <f t="shared" si="0"/>
        <v>0</v>
      </c>
      <c r="K5" s="49">
        <f t="shared" si="0"/>
        <v>84483</v>
      </c>
      <c r="L5" s="49">
        <f t="shared" si="0"/>
        <v>66000</v>
      </c>
      <c r="M5" s="49">
        <f t="shared" si="0"/>
        <v>0</v>
      </c>
      <c r="N5" s="26">
        <f t="shared" si="0"/>
        <v>0</v>
      </c>
      <c r="O5" s="26">
        <f t="shared" si="0"/>
        <v>31153599</v>
      </c>
      <c r="P5" s="26">
        <f t="shared" si="0"/>
        <v>22399775</v>
      </c>
      <c r="Q5" s="26">
        <v>23231828</v>
      </c>
      <c r="R5" s="26">
        <f t="shared" ref="R5:S20" si="1">SUM(R64,R123)</f>
        <v>23466022</v>
      </c>
      <c r="S5" s="26">
        <f t="shared" si="1"/>
        <v>28248278</v>
      </c>
      <c r="T5" s="55">
        <f t="shared" ref="T5:Y5" si="2">T64+T123</f>
        <v>27276847</v>
      </c>
      <c r="U5" s="55">
        <f t="shared" si="2"/>
        <v>45787754</v>
      </c>
      <c r="V5" s="55">
        <f t="shared" si="2"/>
        <v>36833089</v>
      </c>
      <c r="W5" s="55">
        <f t="shared" si="2"/>
        <v>34228732</v>
      </c>
      <c r="X5" s="55">
        <f t="shared" si="2"/>
        <v>30984473</v>
      </c>
      <c r="Y5" s="55">
        <f t="shared" si="2"/>
        <v>38054834</v>
      </c>
      <c r="Z5" s="55">
        <f t="shared" ref="Z5" si="3">Z64+Z123</f>
        <v>33267380</v>
      </c>
      <c r="AA5" s="96" t="s">
        <v>329</v>
      </c>
      <c r="AB5" s="89">
        <f>$Z$233</f>
        <v>3.1022462442242014E-2</v>
      </c>
    </row>
    <row r="6" spans="1:30">
      <c r="A6" s="51" t="s">
        <v>84</v>
      </c>
      <c r="B6" s="49">
        <f t="shared" si="0"/>
        <v>0</v>
      </c>
      <c r="C6" s="52">
        <v>0</v>
      </c>
      <c r="D6" s="52">
        <v>0</v>
      </c>
      <c r="E6" s="49">
        <f t="shared" si="0"/>
        <v>279402</v>
      </c>
      <c r="F6" s="49">
        <f t="shared" si="0"/>
        <v>347074</v>
      </c>
      <c r="G6" s="49">
        <f t="shared" si="0"/>
        <v>722989</v>
      </c>
      <c r="H6" s="49">
        <f t="shared" si="0"/>
        <v>2360328</v>
      </c>
      <c r="I6" s="49">
        <f t="shared" si="0"/>
        <v>973027</v>
      </c>
      <c r="J6" s="49">
        <f t="shared" si="0"/>
        <v>964641</v>
      </c>
      <c r="K6" s="49">
        <f t="shared" si="0"/>
        <v>1020771</v>
      </c>
      <c r="L6" s="49">
        <f t="shared" si="0"/>
        <v>1047347</v>
      </c>
      <c r="M6" s="49">
        <f t="shared" si="0"/>
        <v>857265</v>
      </c>
      <c r="N6" s="26">
        <f t="shared" si="0"/>
        <v>646586</v>
      </c>
      <c r="O6" s="26">
        <f t="shared" si="0"/>
        <v>316553</v>
      </c>
      <c r="P6" s="26">
        <f t="shared" si="0"/>
        <v>377500</v>
      </c>
      <c r="Q6" s="26">
        <v>48534</v>
      </c>
      <c r="R6" s="26">
        <f t="shared" si="1"/>
        <v>1983</v>
      </c>
      <c r="S6" s="26">
        <f t="shared" si="1"/>
        <v>0</v>
      </c>
      <c r="T6" s="55">
        <f t="shared" ref="T6:W56" si="4">T65+T124</f>
        <v>16250</v>
      </c>
      <c r="U6" s="55">
        <f t="shared" si="4"/>
        <v>0</v>
      </c>
      <c r="V6" s="55">
        <f t="shared" si="4"/>
        <v>562274</v>
      </c>
      <c r="W6" s="55">
        <f t="shared" si="4"/>
        <v>303110</v>
      </c>
      <c r="X6" s="55">
        <f t="shared" ref="X6:Y6" si="5">X65+X124</f>
        <v>367313</v>
      </c>
      <c r="Y6" s="55">
        <f t="shared" si="5"/>
        <v>325889</v>
      </c>
      <c r="Z6" s="55">
        <f t="shared" ref="Z6" si="6">Z65+Z124</f>
        <v>317557.24</v>
      </c>
    </row>
    <row r="7" spans="1:30">
      <c r="A7" s="51" t="s">
        <v>86</v>
      </c>
      <c r="B7" s="49">
        <f t="shared" si="0"/>
        <v>0</v>
      </c>
      <c r="C7" s="52">
        <v>0</v>
      </c>
      <c r="D7" s="52">
        <v>0</v>
      </c>
      <c r="E7" s="49">
        <f t="shared" si="0"/>
        <v>0</v>
      </c>
      <c r="F7" s="49">
        <f t="shared" si="0"/>
        <v>0</v>
      </c>
      <c r="G7" s="49">
        <f t="shared" si="0"/>
        <v>0</v>
      </c>
      <c r="H7" s="49">
        <f t="shared" si="0"/>
        <v>0</v>
      </c>
      <c r="I7" s="49">
        <f t="shared" si="0"/>
        <v>0</v>
      </c>
      <c r="J7" s="49">
        <f t="shared" si="0"/>
        <v>0</v>
      </c>
      <c r="K7" s="49">
        <f t="shared" si="0"/>
        <v>2645144</v>
      </c>
      <c r="L7" s="49">
        <f t="shared" si="0"/>
        <v>562730</v>
      </c>
      <c r="M7" s="49">
        <f t="shared" si="0"/>
        <v>2165126</v>
      </c>
      <c r="N7" s="26">
        <f t="shared" si="0"/>
        <v>3083823</v>
      </c>
      <c r="O7" s="26">
        <f t="shared" si="0"/>
        <v>34740942</v>
      </c>
      <c r="P7" s="26">
        <f t="shared" si="0"/>
        <v>36495954</v>
      </c>
      <c r="Q7" s="26">
        <v>28612365</v>
      </c>
      <c r="R7" s="26">
        <f t="shared" si="1"/>
        <v>30573031</v>
      </c>
      <c r="S7" s="26">
        <f t="shared" si="1"/>
        <v>29644673</v>
      </c>
      <c r="T7" s="55">
        <f t="shared" si="4"/>
        <v>32092067</v>
      </c>
      <c r="U7" s="55">
        <f t="shared" si="4"/>
        <v>8196228</v>
      </c>
      <c r="V7" s="55">
        <f t="shared" si="4"/>
        <v>10368879</v>
      </c>
      <c r="W7" s="55">
        <f t="shared" si="4"/>
        <v>9482507</v>
      </c>
      <c r="X7" s="55">
        <f t="shared" ref="X7:Y7" si="7">X66+X125</f>
        <v>26535374</v>
      </c>
      <c r="Y7" s="55">
        <f t="shared" si="7"/>
        <v>9179442</v>
      </c>
      <c r="Z7" s="55">
        <f t="shared" ref="Z7" si="8">Z66+Z125</f>
        <v>7032622</v>
      </c>
    </row>
    <row r="8" spans="1:30">
      <c r="A8" s="51" t="s">
        <v>88</v>
      </c>
      <c r="B8" s="49">
        <f t="shared" si="0"/>
        <v>0</v>
      </c>
      <c r="C8" s="52">
        <v>0</v>
      </c>
      <c r="D8" s="52">
        <v>0</v>
      </c>
      <c r="E8" s="49">
        <f t="shared" si="0"/>
        <v>0</v>
      </c>
      <c r="F8" s="49">
        <f t="shared" si="0"/>
        <v>0</v>
      </c>
      <c r="G8" s="49">
        <f t="shared" si="0"/>
        <v>0</v>
      </c>
      <c r="H8" s="49">
        <f t="shared" si="0"/>
        <v>0</v>
      </c>
      <c r="I8" s="49">
        <f t="shared" si="0"/>
        <v>0</v>
      </c>
      <c r="J8" s="49">
        <f t="shared" si="0"/>
        <v>105687</v>
      </c>
      <c r="K8" s="49">
        <f t="shared" si="0"/>
        <v>260472</v>
      </c>
      <c r="L8" s="49">
        <f t="shared" si="0"/>
        <v>149207</v>
      </c>
      <c r="M8" s="49">
        <f t="shared" si="0"/>
        <v>-142935</v>
      </c>
      <c r="N8" s="26">
        <f t="shared" si="0"/>
        <v>0</v>
      </c>
      <c r="O8" s="26">
        <f t="shared" si="0"/>
        <v>1911950</v>
      </c>
      <c r="P8" s="26">
        <f t="shared" si="0"/>
        <v>-103805</v>
      </c>
      <c r="Q8" s="26">
        <v>0</v>
      </c>
      <c r="R8" s="26">
        <f t="shared" si="1"/>
        <v>0</v>
      </c>
      <c r="S8" s="26">
        <f t="shared" si="1"/>
        <v>49021</v>
      </c>
      <c r="T8" s="55">
        <f t="shared" si="4"/>
        <v>0</v>
      </c>
      <c r="U8" s="55">
        <f t="shared" si="4"/>
        <v>0</v>
      </c>
      <c r="V8" s="55">
        <f t="shared" si="4"/>
        <v>0</v>
      </c>
      <c r="W8" s="55">
        <f t="shared" si="4"/>
        <v>0</v>
      </c>
      <c r="X8" s="55">
        <f t="shared" ref="X8:Y8" si="9">X67+X126</f>
        <v>0</v>
      </c>
      <c r="Y8" s="55">
        <f t="shared" si="9"/>
        <v>0</v>
      </c>
      <c r="Z8" s="55">
        <f t="shared" ref="Z8" si="10">Z67+Z126</f>
        <v>2047112</v>
      </c>
    </row>
    <row r="9" spans="1:30">
      <c r="A9" s="51" t="s">
        <v>74</v>
      </c>
      <c r="B9" s="49">
        <f t="shared" si="0"/>
        <v>0</v>
      </c>
      <c r="C9" s="52">
        <v>0</v>
      </c>
      <c r="D9" s="52">
        <v>0</v>
      </c>
      <c r="E9" s="49">
        <f t="shared" si="0"/>
        <v>731868</v>
      </c>
      <c r="F9" s="49">
        <f t="shared" si="0"/>
        <v>966180</v>
      </c>
      <c r="G9" s="49">
        <f t="shared" si="0"/>
        <v>1154282</v>
      </c>
      <c r="H9" s="49">
        <f t="shared" si="0"/>
        <v>1665164</v>
      </c>
      <c r="I9" s="49">
        <f t="shared" si="0"/>
        <v>1502100</v>
      </c>
      <c r="J9" s="49">
        <f t="shared" si="0"/>
        <v>2030440</v>
      </c>
      <c r="K9" s="49">
        <f t="shared" si="0"/>
        <v>2232276</v>
      </c>
      <c r="L9" s="49">
        <f t="shared" si="0"/>
        <v>1706617</v>
      </c>
      <c r="M9" s="49">
        <f t="shared" si="0"/>
        <v>1499155</v>
      </c>
      <c r="N9" s="26">
        <f t="shared" si="0"/>
        <v>695588</v>
      </c>
      <c r="O9" s="26">
        <f t="shared" si="0"/>
        <v>91043892</v>
      </c>
      <c r="P9" s="26">
        <f t="shared" si="0"/>
        <v>-670248</v>
      </c>
      <c r="Q9" s="26">
        <v>715402</v>
      </c>
      <c r="R9" s="26">
        <f t="shared" si="1"/>
        <v>8954720</v>
      </c>
      <c r="S9" s="26">
        <f t="shared" si="1"/>
        <v>480009</v>
      </c>
      <c r="T9" s="55">
        <f t="shared" si="4"/>
        <v>501011</v>
      </c>
      <c r="U9" s="55">
        <f t="shared" si="4"/>
        <v>780227</v>
      </c>
      <c r="V9" s="55">
        <f t="shared" si="4"/>
        <v>625362</v>
      </c>
      <c r="W9" s="55">
        <f t="shared" si="4"/>
        <v>693922</v>
      </c>
      <c r="X9" s="55">
        <f t="shared" ref="X9:Y9" si="11">X68+X127</f>
        <v>676476</v>
      </c>
      <c r="Y9" s="55">
        <f t="shared" si="11"/>
        <v>585746</v>
      </c>
      <c r="Z9" s="55">
        <f t="shared" ref="Z9" si="12">Z68+Z127</f>
        <v>142829552</v>
      </c>
    </row>
    <row r="10" spans="1:30">
      <c r="A10" s="51" t="s">
        <v>91</v>
      </c>
      <c r="B10" s="49">
        <f t="shared" si="0"/>
        <v>0</v>
      </c>
      <c r="C10" s="52">
        <v>0</v>
      </c>
      <c r="D10" s="52">
        <v>0</v>
      </c>
      <c r="E10" s="49">
        <f t="shared" si="0"/>
        <v>5529874</v>
      </c>
      <c r="F10" s="49">
        <f t="shared" si="0"/>
        <v>7652035</v>
      </c>
      <c r="G10" s="49">
        <f t="shared" si="0"/>
        <v>11076658</v>
      </c>
      <c r="H10" s="49">
        <f t="shared" si="0"/>
        <v>6819474</v>
      </c>
      <c r="I10" s="49">
        <f t="shared" si="0"/>
        <v>4321334</v>
      </c>
      <c r="J10" s="49">
        <f t="shared" si="0"/>
        <v>3085415</v>
      </c>
      <c r="K10" s="49">
        <f t="shared" si="0"/>
        <v>3177689</v>
      </c>
      <c r="L10" s="49">
        <f t="shared" si="0"/>
        <v>4216199</v>
      </c>
      <c r="M10" s="49">
        <f t="shared" si="0"/>
        <v>6857879</v>
      </c>
      <c r="N10" s="26">
        <f t="shared" si="0"/>
        <v>10254365</v>
      </c>
      <c r="O10" s="26">
        <f t="shared" si="0"/>
        <v>4995555</v>
      </c>
      <c r="P10" s="26">
        <f t="shared" si="0"/>
        <v>3978804</v>
      </c>
      <c r="Q10" s="26">
        <v>4508479</v>
      </c>
      <c r="R10" s="26">
        <f t="shared" si="1"/>
        <v>4726278</v>
      </c>
      <c r="S10" s="26">
        <f t="shared" si="1"/>
        <v>4512421</v>
      </c>
      <c r="T10" s="55">
        <f t="shared" si="4"/>
        <v>8115630</v>
      </c>
      <c r="U10" s="55">
        <f t="shared" si="4"/>
        <v>21754424</v>
      </c>
      <c r="V10" s="55">
        <f t="shared" si="4"/>
        <v>31388560</v>
      </c>
      <c r="W10" s="55">
        <f t="shared" si="4"/>
        <v>20467571</v>
      </c>
      <c r="X10" s="55">
        <f t="shared" ref="X10:Y10" si="13">X69+X128</f>
        <v>18120717</v>
      </c>
      <c r="Y10" s="55">
        <f t="shared" si="13"/>
        <v>21549410</v>
      </c>
      <c r="Z10" s="55">
        <f t="shared" ref="Z10" si="14">Z69+Z128</f>
        <v>3831516</v>
      </c>
    </row>
    <row r="11" spans="1:30">
      <c r="A11" s="51" t="s">
        <v>93</v>
      </c>
      <c r="B11" s="49">
        <f t="shared" si="0"/>
        <v>0</v>
      </c>
      <c r="C11" s="52">
        <v>0</v>
      </c>
      <c r="D11" s="52">
        <v>0</v>
      </c>
      <c r="E11" s="49">
        <f t="shared" si="0"/>
        <v>113019</v>
      </c>
      <c r="F11" s="49">
        <f t="shared" si="0"/>
        <v>35366</v>
      </c>
      <c r="G11" s="49">
        <f t="shared" si="0"/>
        <v>28209</v>
      </c>
      <c r="H11" s="49">
        <f t="shared" si="0"/>
        <v>22218</v>
      </c>
      <c r="I11" s="49">
        <f t="shared" si="0"/>
        <v>20328</v>
      </c>
      <c r="J11" s="49">
        <f t="shared" si="0"/>
        <v>18716</v>
      </c>
      <c r="K11" s="49">
        <f t="shared" si="0"/>
        <v>14601</v>
      </c>
      <c r="L11" s="49">
        <f t="shared" si="0"/>
        <v>17433</v>
      </c>
      <c r="M11" s="49">
        <f t="shared" si="0"/>
        <v>10112</v>
      </c>
      <c r="N11" s="26">
        <f t="shared" si="0"/>
        <v>6543</v>
      </c>
      <c r="O11" s="26">
        <f t="shared" si="0"/>
        <v>16446484</v>
      </c>
      <c r="P11" s="26">
        <f t="shared" si="0"/>
        <v>5398196</v>
      </c>
      <c r="Q11" s="26">
        <v>858348</v>
      </c>
      <c r="R11" s="26">
        <f t="shared" si="1"/>
        <v>0</v>
      </c>
      <c r="S11" s="26">
        <f t="shared" si="1"/>
        <v>19209</v>
      </c>
      <c r="T11" s="55">
        <f t="shared" si="4"/>
        <v>0</v>
      </c>
      <c r="U11" s="55">
        <f t="shared" si="4"/>
        <v>0</v>
      </c>
      <c r="V11" s="55">
        <f t="shared" si="4"/>
        <v>0</v>
      </c>
      <c r="W11" s="55">
        <f t="shared" si="4"/>
        <v>0</v>
      </c>
      <c r="X11" s="55">
        <f t="shared" ref="X11:Y11" si="15">X70+X129</f>
        <v>0</v>
      </c>
      <c r="Y11" s="55">
        <f t="shared" si="15"/>
        <v>0</v>
      </c>
      <c r="Z11" s="55">
        <f t="shared" ref="Z11" si="16">Z70+Z129</f>
        <v>0</v>
      </c>
    </row>
    <row r="12" spans="1:30">
      <c r="A12" s="51" t="s">
        <v>95</v>
      </c>
      <c r="B12" s="49">
        <f t="shared" si="0"/>
        <v>0</v>
      </c>
      <c r="C12" s="52">
        <v>0</v>
      </c>
      <c r="D12" s="52">
        <v>0</v>
      </c>
      <c r="E12" s="49">
        <f t="shared" si="0"/>
        <v>0</v>
      </c>
      <c r="F12" s="49">
        <f t="shared" si="0"/>
        <v>0</v>
      </c>
      <c r="G12" s="49">
        <f t="shared" si="0"/>
        <v>0</v>
      </c>
      <c r="H12" s="49">
        <f t="shared" si="0"/>
        <v>0</v>
      </c>
      <c r="I12" s="49">
        <f t="shared" si="0"/>
        <v>0</v>
      </c>
      <c r="J12" s="49">
        <f t="shared" si="0"/>
        <v>0</v>
      </c>
      <c r="K12" s="49">
        <f t="shared" si="0"/>
        <v>2697206</v>
      </c>
      <c r="L12" s="49">
        <f t="shared" si="0"/>
        <v>2663306</v>
      </c>
      <c r="M12" s="49">
        <f t="shared" si="0"/>
        <v>10825590</v>
      </c>
      <c r="N12" s="26">
        <f t="shared" si="0"/>
        <v>1738145</v>
      </c>
      <c r="O12" s="26">
        <f t="shared" si="0"/>
        <v>5013997</v>
      </c>
      <c r="P12" s="26">
        <f t="shared" si="0"/>
        <v>1217667</v>
      </c>
      <c r="Q12" s="26">
        <v>2401246</v>
      </c>
      <c r="R12" s="26">
        <f t="shared" si="1"/>
        <v>2539423</v>
      </c>
      <c r="S12" s="26">
        <f t="shared" si="1"/>
        <v>3040942</v>
      </c>
      <c r="T12" s="55">
        <f t="shared" si="4"/>
        <v>2460644</v>
      </c>
      <c r="U12" s="55">
        <f t="shared" si="4"/>
        <v>4672581</v>
      </c>
      <c r="V12" s="55">
        <f t="shared" si="4"/>
        <v>2724338</v>
      </c>
      <c r="W12" s="55">
        <f t="shared" si="4"/>
        <v>2648501</v>
      </c>
      <c r="X12" s="55">
        <f t="shared" ref="X12:Y12" si="17">X71+X130</f>
        <v>1795080</v>
      </c>
      <c r="Y12" s="55">
        <f t="shared" si="17"/>
        <v>2432926</v>
      </c>
      <c r="Z12" s="55">
        <f t="shared" ref="Z12" si="18">Z71+Z130</f>
        <v>1313959</v>
      </c>
    </row>
    <row r="13" spans="1:30">
      <c r="A13" s="51" t="s">
        <v>97</v>
      </c>
      <c r="B13" s="49">
        <f t="shared" si="0"/>
        <v>0</v>
      </c>
      <c r="C13" s="52">
        <v>0</v>
      </c>
      <c r="D13" s="52">
        <v>0</v>
      </c>
      <c r="E13" s="49">
        <f t="shared" si="0"/>
        <v>0</v>
      </c>
      <c r="F13" s="49">
        <f t="shared" si="0"/>
        <v>0</v>
      </c>
      <c r="G13" s="49">
        <f t="shared" si="0"/>
        <v>0</v>
      </c>
      <c r="H13" s="49">
        <f t="shared" si="0"/>
        <v>0</v>
      </c>
      <c r="I13" s="49">
        <f t="shared" si="0"/>
        <v>0</v>
      </c>
      <c r="J13" s="49">
        <f t="shared" si="0"/>
        <v>0</v>
      </c>
      <c r="K13" s="49">
        <f t="shared" si="0"/>
        <v>0</v>
      </c>
      <c r="L13" s="49">
        <f t="shared" si="0"/>
        <v>0</v>
      </c>
      <c r="M13" s="49">
        <f t="shared" si="0"/>
        <v>0</v>
      </c>
      <c r="N13" s="26">
        <f t="shared" si="0"/>
        <v>0</v>
      </c>
      <c r="O13" s="26">
        <f t="shared" si="0"/>
        <v>22667616</v>
      </c>
      <c r="P13" s="26">
        <f t="shared" si="0"/>
        <v>17541303</v>
      </c>
      <c r="Q13" s="26">
        <v>4692733</v>
      </c>
      <c r="R13" s="26">
        <f t="shared" si="1"/>
        <v>15854555</v>
      </c>
      <c r="S13" s="26">
        <f t="shared" si="1"/>
        <v>17307099</v>
      </c>
      <c r="T13" s="55">
        <f t="shared" si="4"/>
        <v>51742177</v>
      </c>
      <c r="U13" s="55">
        <f t="shared" si="4"/>
        <v>52684109</v>
      </c>
      <c r="V13" s="55">
        <f t="shared" si="4"/>
        <v>51109684</v>
      </c>
      <c r="W13" s="55">
        <f t="shared" si="4"/>
        <v>67558860</v>
      </c>
      <c r="X13" s="55">
        <f t="shared" ref="X13:Y13" si="19">X72+X131</f>
        <v>69143965</v>
      </c>
      <c r="Y13" s="55">
        <f t="shared" si="19"/>
        <v>11551705</v>
      </c>
      <c r="Z13" s="55">
        <f t="shared" ref="Z13" si="20">Z72+Z131</f>
        <v>96951322</v>
      </c>
    </row>
    <row r="14" spans="1:30">
      <c r="A14" s="51" t="s">
        <v>99</v>
      </c>
      <c r="B14" s="49">
        <f t="shared" si="0"/>
        <v>0</v>
      </c>
      <c r="C14" s="52">
        <v>0</v>
      </c>
      <c r="D14" s="52">
        <v>0</v>
      </c>
      <c r="E14" s="49">
        <f t="shared" si="0"/>
        <v>8924468</v>
      </c>
      <c r="F14" s="49">
        <f t="shared" si="0"/>
        <v>3049849</v>
      </c>
      <c r="G14" s="49">
        <f t="shared" si="0"/>
        <v>960354</v>
      </c>
      <c r="H14" s="49">
        <f t="shared" si="0"/>
        <v>1791101</v>
      </c>
      <c r="I14" s="49">
        <f t="shared" si="0"/>
        <v>1723677</v>
      </c>
      <c r="J14" s="49">
        <f t="shared" si="0"/>
        <v>1956189</v>
      </c>
      <c r="K14" s="49">
        <f t="shared" si="0"/>
        <v>2979550</v>
      </c>
      <c r="L14" s="49">
        <f t="shared" si="0"/>
        <v>2505882</v>
      </c>
      <c r="M14" s="49">
        <f t="shared" si="0"/>
        <v>1944400</v>
      </c>
      <c r="N14" s="26">
        <f t="shared" si="0"/>
        <v>1396074</v>
      </c>
      <c r="O14" s="26">
        <f t="shared" si="0"/>
        <v>1387165</v>
      </c>
      <c r="P14" s="26">
        <f t="shared" si="0"/>
        <v>5252194</v>
      </c>
      <c r="Q14" s="26">
        <v>790723</v>
      </c>
      <c r="R14" s="26">
        <f t="shared" si="1"/>
        <v>497525</v>
      </c>
      <c r="S14" s="26">
        <f t="shared" si="1"/>
        <v>712410</v>
      </c>
      <c r="T14" s="55">
        <f t="shared" si="4"/>
        <v>836210</v>
      </c>
      <c r="U14" s="55">
        <f t="shared" si="4"/>
        <v>953259</v>
      </c>
      <c r="V14" s="55">
        <f t="shared" si="4"/>
        <v>933915</v>
      </c>
      <c r="W14" s="55">
        <f t="shared" si="4"/>
        <v>902114</v>
      </c>
      <c r="X14" s="55">
        <f t="shared" ref="X14:Y14" si="21">X73+X132</f>
        <v>950065</v>
      </c>
      <c r="Y14" s="55">
        <f t="shared" si="21"/>
        <v>876886</v>
      </c>
      <c r="Z14" s="55">
        <f t="shared" ref="Z14" si="22">Z73+Z132</f>
        <v>2037870</v>
      </c>
    </row>
    <row r="15" spans="1:30">
      <c r="A15" s="51" t="s">
        <v>101</v>
      </c>
      <c r="B15" s="49">
        <f t="shared" si="0"/>
        <v>0</v>
      </c>
      <c r="C15" s="52">
        <v>0</v>
      </c>
      <c r="D15" s="52">
        <v>0</v>
      </c>
      <c r="E15" s="49">
        <f t="shared" si="0"/>
        <v>87467</v>
      </c>
      <c r="F15" s="49">
        <f t="shared" si="0"/>
        <v>0</v>
      </c>
      <c r="G15" s="49">
        <f t="shared" si="0"/>
        <v>2872283</v>
      </c>
      <c r="H15" s="49">
        <f t="shared" si="0"/>
        <v>2448077</v>
      </c>
      <c r="I15" s="49">
        <f t="shared" si="0"/>
        <v>-2332</v>
      </c>
      <c r="J15" s="49">
        <f t="shared" si="0"/>
        <v>0</v>
      </c>
      <c r="K15" s="49">
        <f t="shared" si="0"/>
        <v>0</v>
      </c>
      <c r="L15" s="49">
        <f t="shared" si="0"/>
        <v>0</v>
      </c>
      <c r="M15" s="49">
        <f t="shared" si="0"/>
        <v>0</v>
      </c>
      <c r="N15" s="26">
        <f t="shared" si="0"/>
        <v>86120</v>
      </c>
      <c r="O15" s="26">
        <f t="shared" si="0"/>
        <v>6646929</v>
      </c>
      <c r="P15" s="26">
        <f t="shared" si="0"/>
        <v>16889711</v>
      </c>
      <c r="Q15" s="26">
        <v>0</v>
      </c>
      <c r="R15" s="26">
        <f t="shared" si="1"/>
        <v>52962</v>
      </c>
      <c r="S15" s="26">
        <f t="shared" si="1"/>
        <v>30879</v>
      </c>
      <c r="T15" s="55">
        <f t="shared" si="4"/>
        <v>73720</v>
      </c>
      <c r="U15" s="55">
        <f t="shared" si="4"/>
        <v>105518</v>
      </c>
      <c r="V15" s="55">
        <f t="shared" si="4"/>
        <v>85275</v>
      </c>
      <c r="W15" s="55">
        <f t="shared" si="4"/>
        <v>4671914</v>
      </c>
      <c r="X15" s="55">
        <f t="shared" ref="X15:Y15" si="23">X74+X133</f>
        <v>5428798</v>
      </c>
      <c r="Y15" s="55">
        <f t="shared" si="23"/>
        <v>5799183</v>
      </c>
      <c r="Z15" s="55">
        <f t="shared" ref="Z15" si="24">Z74+Z133</f>
        <v>4677673</v>
      </c>
    </row>
    <row r="16" spans="1:30">
      <c r="A16" s="51" t="s">
        <v>102</v>
      </c>
      <c r="B16" s="49">
        <f t="shared" si="0"/>
        <v>0</v>
      </c>
      <c r="C16" s="52">
        <v>0</v>
      </c>
      <c r="D16" s="52">
        <v>0</v>
      </c>
      <c r="E16" s="49">
        <f t="shared" si="0"/>
        <v>0</v>
      </c>
      <c r="F16" s="49">
        <f t="shared" si="0"/>
        <v>0</v>
      </c>
      <c r="G16" s="49">
        <f t="shared" si="0"/>
        <v>0</v>
      </c>
      <c r="H16" s="49">
        <f t="shared" si="0"/>
        <v>0</v>
      </c>
      <c r="I16" s="49">
        <f t="shared" si="0"/>
        <v>0</v>
      </c>
      <c r="J16" s="49">
        <f t="shared" si="0"/>
        <v>0</v>
      </c>
      <c r="K16" s="49">
        <f t="shared" si="0"/>
        <v>0</v>
      </c>
      <c r="L16" s="49">
        <f t="shared" si="0"/>
        <v>0</v>
      </c>
      <c r="M16" s="49">
        <f t="shared" si="0"/>
        <v>0</v>
      </c>
      <c r="N16" s="26">
        <f t="shared" si="0"/>
        <v>9790644</v>
      </c>
      <c r="O16" s="26">
        <f t="shared" si="0"/>
        <v>26037011</v>
      </c>
      <c r="P16" s="26">
        <f t="shared" si="0"/>
        <v>9969587</v>
      </c>
      <c r="Q16" s="26">
        <v>6405520</v>
      </c>
      <c r="R16" s="26">
        <f t="shared" si="1"/>
        <v>3955294</v>
      </c>
      <c r="S16" s="26">
        <f t="shared" si="1"/>
        <v>3770677</v>
      </c>
      <c r="T16" s="55">
        <f t="shared" si="4"/>
        <v>714049</v>
      </c>
      <c r="U16" s="55">
        <f t="shared" si="4"/>
        <v>466366</v>
      </c>
      <c r="V16" s="55">
        <f t="shared" si="4"/>
        <v>5920155</v>
      </c>
      <c r="W16" s="55">
        <f t="shared" si="4"/>
        <v>5701063</v>
      </c>
      <c r="X16" s="55">
        <f t="shared" ref="X16:Y16" si="25">X75+X134</f>
        <v>8145765</v>
      </c>
      <c r="Y16" s="55">
        <f t="shared" si="25"/>
        <v>7928807</v>
      </c>
      <c r="Z16" s="55">
        <f t="shared" ref="Z16" si="26">Z75+Z134</f>
        <v>11720288</v>
      </c>
    </row>
    <row r="17" spans="1:26">
      <c r="A17" s="51" t="s">
        <v>103</v>
      </c>
      <c r="B17" s="49">
        <f t="shared" si="0"/>
        <v>0</v>
      </c>
      <c r="C17" s="52">
        <v>0</v>
      </c>
      <c r="D17" s="52">
        <v>0</v>
      </c>
      <c r="E17" s="49">
        <f t="shared" si="0"/>
        <v>2674983</v>
      </c>
      <c r="F17" s="49">
        <f t="shared" si="0"/>
        <v>2452394</v>
      </c>
      <c r="G17" s="49">
        <f t="shared" si="0"/>
        <v>1752043</v>
      </c>
      <c r="H17" s="49">
        <f t="shared" si="0"/>
        <v>2073423</v>
      </c>
      <c r="I17" s="49">
        <f t="shared" si="0"/>
        <v>2135037</v>
      </c>
      <c r="J17" s="49">
        <f t="shared" si="0"/>
        <v>2291641</v>
      </c>
      <c r="K17" s="49">
        <f t="shared" si="0"/>
        <v>2147601</v>
      </c>
      <c r="L17" s="49">
        <f t="shared" si="0"/>
        <v>1033258</v>
      </c>
      <c r="M17" s="49">
        <f t="shared" si="0"/>
        <v>1284499</v>
      </c>
      <c r="N17" s="26">
        <f t="shared" si="0"/>
        <v>1518533</v>
      </c>
      <c r="O17" s="26">
        <f t="shared" si="0"/>
        <v>2480920</v>
      </c>
      <c r="P17" s="26">
        <f t="shared" si="0"/>
        <v>-788228</v>
      </c>
      <c r="Q17" s="26">
        <v>1464930</v>
      </c>
      <c r="R17" s="26">
        <f t="shared" si="1"/>
        <v>2319241</v>
      </c>
      <c r="S17" s="26">
        <f t="shared" si="1"/>
        <v>2376557</v>
      </c>
      <c r="T17" s="55">
        <f t="shared" si="4"/>
        <v>1413268</v>
      </c>
      <c r="U17" s="55">
        <f t="shared" si="4"/>
        <v>1472237</v>
      </c>
      <c r="V17" s="55">
        <f t="shared" si="4"/>
        <v>1443799</v>
      </c>
      <c r="W17" s="55">
        <f t="shared" si="4"/>
        <v>1344553</v>
      </c>
      <c r="X17" s="55">
        <f t="shared" ref="X17:Y17" si="27">X76+X135</f>
        <v>1407085</v>
      </c>
      <c r="Y17" s="55">
        <f t="shared" si="27"/>
        <v>974528</v>
      </c>
      <c r="Z17" s="55">
        <f t="shared" ref="Z17" si="28">Z76+Z135</f>
        <v>2183869</v>
      </c>
    </row>
    <row r="18" spans="1:26">
      <c r="A18" s="51" t="s">
        <v>104</v>
      </c>
      <c r="B18" s="49">
        <f t="shared" si="0"/>
        <v>0</v>
      </c>
      <c r="C18" s="52">
        <v>0</v>
      </c>
      <c r="D18" s="52">
        <v>0</v>
      </c>
      <c r="E18" s="49">
        <f t="shared" si="0"/>
        <v>0</v>
      </c>
      <c r="F18" s="49">
        <f t="shared" si="0"/>
        <v>0</v>
      </c>
      <c r="G18" s="49">
        <f t="shared" si="0"/>
        <v>0</v>
      </c>
      <c r="H18" s="49">
        <f t="shared" si="0"/>
        <v>0</v>
      </c>
      <c r="I18" s="49">
        <f t="shared" si="0"/>
        <v>0</v>
      </c>
      <c r="J18" s="49">
        <f t="shared" si="0"/>
        <v>551703</v>
      </c>
      <c r="K18" s="49">
        <f t="shared" si="0"/>
        <v>0</v>
      </c>
      <c r="L18" s="49">
        <f t="shared" si="0"/>
        <v>0</v>
      </c>
      <c r="M18" s="49">
        <f t="shared" si="0"/>
        <v>0</v>
      </c>
      <c r="N18" s="26">
        <f t="shared" si="0"/>
        <v>0</v>
      </c>
      <c r="O18" s="26">
        <f t="shared" si="0"/>
        <v>7193540</v>
      </c>
      <c r="P18" s="26">
        <f t="shared" si="0"/>
        <v>2418382</v>
      </c>
      <c r="Q18" s="26">
        <v>0</v>
      </c>
      <c r="R18" s="26">
        <f t="shared" si="1"/>
        <v>0</v>
      </c>
      <c r="S18" s="26">
        <f t="shared" si="1"/>
        <v>0</v>
      </c>
      <c r="T18" s="55">
        <f t="shared" si="4"/>
        <v>915631</v>
      </c>
      <c r="U18" s="55">
        <f t="shared" si="4"/>
        <v>564492</v>
      </c>
      <c r="V18" s="55">
        <f t="shared" si="4"/>
        <v>915631</v>
      </c>
      <c r="W18" s="55">
        <f t="shared" si="4"/>
        <v>740061</v>
      </c>
      <c r="X18" s="55">
        <f t="shared" ref="X18:Y18" si="29">X77+X136</f>
        <v>650817</v>
      </c>
      <c r="Y18" s="55">
        <f t="shared" si="29"/>
        <v>878738</v>
      </c>
      <c r="Z18" s="55">
        <f t="shared" ref="Z18" si="30">Z77+Z136</f>
        <v>919342</v>
      </c>
    </row>
    <row r="19" spans="1:26">
      <c r="A19" s="51" t="s">
        <v>105</v>
      </c>
      <c r="B19" s="49">
        <f t="shared" si="0"/>
        <v>0</v>
      </c>
      <c r="C19" s="52">
        <v>0</v>
      </c>
      <c r="D19" s="52">
        <v>0</v>
      </c>
      <c r="E19" s="49">
        <f t="shared" si="0"/>
        <v>0</v>
      </c>
      <c r="F19" s="49">
        <f t="shared" si="0"/>
        <v>0</v>
      </c>
      <c r="G19" s="49">
        <f t="shared" si="0"/>
        <v>0</v>
      </c>
      <c r="H19" s="49">
        <f t="shared" si="0"/>
        <v>0</v>
      </c>
      <c r="I19" s="49">
        <f t="shared" si="0"/>
        <v>0</v>
      </c>
      <c r="J19" s="49">
        <f t="shared" si="0"/>
        <v>0</v>
      </c>
      <c r="K19" s="49">
        <f t="shared" si="0"/>
        <v>0</v>
      </c>
      <c r="L19" s="49">
        <f t="shared" si="0"/>
        <v>0</v>
      </c>
      <c r="M19" s="49">
        <f t="shared" si="0"/>
        <v>20021875</v>
      </c>
      <c r="N19" s="26">
        <f t="shared" si="0"/>
        <v>0</v>
      </c>
      <c r="O19" s="26">
        <f t="shared" si="0"/>
        <v>0</v>
      </c>
      <c r="P19" s="26">
        <f t="shared" si="0"/>
        <v>0</v>
      </c>
      <c r="Q19" s="26">
        <v>0</v>
      </c>
      <c r="R19" s="26">
        <f t="shared" si="1"/>
        <v>0</v>
      </c>
      <c r="S19" s="26">
        <f t="shared" si="1"/>
        <v>0</v>
      </c>
      <c r="T19" s="55">
        <f t="shared" si="4"/>
        <v>0</v>
      </c>
      <c r="U19" s="55">
        <f t="shared" si="4"/>
        <v>0</v>
      </c>
      <c r="V19" s="55">
        <f t="shared" si="4"/>
        <v>545523</v>
      </c>
      <c r="W19" s="55">
        <f t="shared" si="4"/>
        <v>387960</v>
      </c>
      <c r="X19" s="55">
        <f t="shared" ref="X19:Y19" si="31">X78+X137</f>
        <v>191416</v>
      </c>
      <c r="Y19" s="55">
        <f t="shared" si="31"/>
        <v>290265</v>
      </c>
      <c r="Z19" s="55">
        <f t="shared" ref="Z19" si="32">Z78+Z137</f>
        <v>346140</v>
      </c>
    </row>
    <row r="20" spans="1:26">
      <c r="A20" s="51" t="s">
        <v>107</v>
      </c>
      <c r="B20" s="49">
        <f t="shared" si="0"/>
        <v>0</v>
      </c>
      <c r="C20" s="52">
        <v>0</v>
      </c>
      <c r="D20" s="52">
        <v>0</v>
      </c>
      <c r="E20" s="49">
        <f t="shared" si="0"/>
        <v>4647864</v>
      </c>
      <c r="F20" s="49">
        <f t="shared" si="0"/>
        <v>3385868</v>
      </c>
      <c r="G20" s="49">
        <f t="shared" si="0"/>
        <v>3281818</v>
      </c>
      <c r="H20" s="49">
        <f t="shared" si="0"/>
        <v>395132</v>
      </c>
      <c r="I20" s="49">
        <f t="shared" si="0"/>
        <v>246714</v>
      </c>
      <c r="J20" s="49">
        <f t="shared" si="0"/>
        <v>407511</v>
      </c>
      <c r="K20" s="49">
        <f t="shared" si="0"/>
        <v>494087</v>
      </c>
      <c r="L20" s="49">
        <f t="shared" si="0"/>
        <v>575006</v>
      </c>
      <c r="M20" s="49">
        <f t="shared" si="0"/>
        <v>446370</v>
      </c>
      <c r="N20" s="26">
        <f t="shared" si="0"/>
        <v>2366664</v>
      </c>
      <c r="O20" s="26">
        <f t="shared" si="0"/>
        <v>1042989</v>
      </c>
      <c r="P20" s="26">
        <f t="shared" si="0"/>
        <v>189086</v>
      </c>
      <c r="Q20" s="26">
        <v>140801</v>
      </c>
      <c r="R20" s="26">
        <f t="shared" si="1"/>
        <v>117031</v>
      </c>
      <c r="S20" s="26">
        <f t="shared" si="1"/>
        <v>136287</v>
      </c>
      <c r="T20" s="55">
        <f t="shared" si="4"/>
        <v>203485</v>
      </c>
      <c r="U20" s="55">
        <f t="shared" si="4"/>
        <v>250677</v>
      </c>
      <c r="V20" s="55">
        <f t="shared" si="4"/>
        <v>252912</v>
      </c>
      <c r="W20" s="55">
        <f t="shared" si="4"/>
        <v>298427</v>
      </c>
      <c r="X20" s="55">
        <f t="shared" ref="X20:Y20" si="33">X79+X138</f>
        <v>392387</v>
      </c>
      <c r="Y20" s="55">
        <f t="shared" si="33"/>
        <v>346675</v>
      </c>
      <c r="Z20" s="55">
        <f t="shared" ref="Z20" si="34">Z79+Z138</f>
        <v>183350</v>
      </c>
    </row>
    <row r="21" spans="1:26">
      <c r="A21" s="51" t="s">
        <v>76</v>
      </c>
      <c r="B21" s="49">
        <f t="shared" ref="B21:P36" si="35">SUM(B80,B139)</f>
        <v>0</v>
      </c>
      <c r="C21" s="52">
        <v>0</v>
      </c>
      <c r="D21" s="52">
        <v>0</v>
      </c>
      <c r="E21" s="49">
        <f t="shared" si="35"/>
        <v>0</v>
      </c>
      <c r="F21" s="49">
        <f t="shared" si="35"/>
        <v>0</v>
      </c>
      <c r="G21" s="49">
        <f t="shared" si="35"/>
        <v>0</v>
      </c>
      <c r="H21" s="49">
        <f t="shared" si="35"/>
        <v>0</v>
      </c>
      <c r="I21" s="49">
        <f t="shared" si="35"/>
        <v>0</v>
      </c>
      <c r="J21" s="49">
        <f t="shared" si="35"/>
        <v>0</v>
      </c>
      <c r="K21" s="49">
        <f t="shared" si="35"/>
        <v>0</v>
      </c>
      <c r="L21" s="49">
        <f t="shared" si="35"/>
        <v>0</v>
      </c>
      <c r="M21" s="49">
        <f t="shared" si="35"/>
        <v>0</v>
      </c>
      <c r="N21" s="26">
        <f t="shared" si="35"/>
        <v>0</v>
      </c>
      <c r="O21" s="26">
        <f t="shared" si="35"/>
        <v>11417102</v>
      </c>
      <c r="P21" s="26">
        <f t="shared" si="35"/>
        <v>1006531</v>
      </c>
      <c r="Q21" s="26">
        <v>77264</v>
      </c>
      <c r="R21" s="26">
        <f t="shared" ref="R21:S36" si="36">SUM(R80,R139)</f>
        <v>1000</v>
      </c>
      <c r="S21" s="26">
        <f t="shared" si="36"/>
        <v>135371</v>
      </c>
      <c r="T21" s="55">
        <f t="shared" si="4"/>
        <v>997</v>
      </c>
      <c r="U21" s="55">
        <f t="shared" si="4"/>
        <v>0</v>
      </c>
      <c r="V21" s="55">
        <f t="shared" si="4"/>
        <v>71499</v>
      </c>
      <c r="W21" s="55">
        <f t="shared" si="4"/>
        <v>701</v>
      </c>
      <c r="X21" s="55">
        <f t="shared" ref="X21:Y21" si="37">X80+X139</f>
        <v>0</v>
      </c>
      <c r="Y21" s="55">
        <f t="shared" si="37"/>
        <v>0</v>
      </c>
      <c r="Z21" s="55">
        <f t="shared" ref="Z21" si="38">Z80+Z139</f>
        <v>0</v>
      </c>
    </row>
    <row r="22" spans="1:26">
      <c r="A22" s="51" t="s">
        <v>110</v>
      </c>
      <c r="B22" s="49">
        <f t="shared" si="35"/>
        <v>0</v>
      </c>
      <c r="C22" s="52">
        <v>0</v>
      </c>
      <c r="D22" s="52">
        <v>0</v>
      </c>
      <c r="E22" s="49">
        <f t="shared" si="35"/>
        <v>0</v>
      </c>
      <c r="F22" s="49">
        <f t="shared" si="35"/>
        <v>0</v>
      </c>
      <c r="G22" s="49">
        <f t="shared" si="35"/>
        <v>0</v>
      </c>
      <c r="H22" s="49">
        <f t="shared" si="35"/>
        <v>0</v>
      </c>
      <c r="I22" s="49">
        <f t="shared" si="35"/>
        <v>0</v>
      </c>
      <c r="J22" s="49">
        <f t="shared" si="35"/>
        <v>0</v>
      </c>
      <c r="K22" s="49">
        <f t="shared" si="35"/>
        <v>0</v>
      </c>
      <c r="L22" s="49">
        <f t="shared" si="35"/>
        <v>0</v>
      </c>
      <c r="M22" s="49">
        <f t="shared" si="35"/>
        <v>0</v>
      </c>
      <c r="N22" s="26">
        <f t="shared" si="35"/>
        <v>0</v>
      </c>
      <c r="O22" s="26">
        <f t="shared" si="35"/>
        <v>0</v>
      </c>
      <c r="P22" s="26">
        <f t="shared" si="35"/>
        <v>0</v>
      </c>
      <c r="Q22" s="26">
        <v>0</v>
      </c>
      <c r="R22" s="26">
        <f t="shared" si="36"/>
        <v>0</v>
      </c>
      <c r="S22" s="26">
        <f t="shared" si="36"/>
        <v>0</v>
      </c>
      <c r="T22" s="55">
        <f t="shared" si="4"/>
        <v>0</v>
      </c>
      <c r="U22" s="55">
        <f t="shared" si="4"/>
        <v>0</v>
      </c>
      <c r="V22" s="55">
        <f t="shared" si="4"/>
        <v>0</v>
      </c>
      <c r="W22" s="55">
        <f t="shared" si="4"/>
        <v>0</v>
      </c>
      <c r="X22" s="55">
        <f t="shared" ref="X22:Y22" si="39">X81+X140</f>
        <v>0</v>
      </c>
      <c r="Y22" s="55">
        <f t="shared" si="39"/>
        <v>0</v>
      </c>
      <c r="Z22" s="55">
        <f t="shared" ref="Z22" si="40">Z81+Z140</f>
        <v>0</v>
      </c>
    </row>
    <row r="23" spans="1:26">
      <c r="A23" s="51" t="s">
        <v>111</v>
      </c>
      <c r="B23" s="49">
        <f t="shared" si="35"/>
        <v>0</v>
      </c>
      <c r="C23" s="52">
        <v>0</v>
      </c>
      <c r="D23" s="52">
        <v>0</v>
      </c>
      <c r="E23" s="49">
        <f t="shared" si="35"/>
        <v>0</v>
      </c>
      <c r="F23" s="49">
        <f t="shared" si="35"/>
        <v>0</v>
      </c>
      <c r="G23" s="49">
        <f t="shared" si="35"/>
        <v>25622751</v>
      </c>
      <c r="H23" s="49">
        <f t="shared" si="35"/>
        <v>7806332</v>
      </c>
      <c r="I23" s="49">
        <f t="shared" si="35"/>
        <v>-62523</v>
      </c>
      <c r="J23" s="49">
        <f t="shared" si="35"/>
        <v>0</v>
      </c>
      <c r="K23" s="49">
        <f t="shared" si="35"/>
        <v>0</v>
      </c>
      <c r="L23" s="49">
        <f t="shared" si="35"/>
        <v>0</v>
      </c>
      <c r="M23" s="49">
        <f t="shared" si="35"/>
        <v>0</v>
      </c>
      <c r="N23" s="26">
        <f t="shared" si="35"/>
        <v>0</v>
      </c>
      <c r="O23" s="26">
        <f t="shared" si="35"/>
        <v>0</v>
      </c>
      <c r="P23" s="26">
        <f t="shared" si="35"/>
        <v>0</v>
      </c>
      <c r="Q23" s="26">
        <v>0</v>
      </c>
      <c r="R23" s="26">
        <f t="shared" si="36"/>
        <v>0</v>
      </c>
      <c r="S23" s="26">
        <f t="shared" si="36"/>
        <v>0</v>
      </c>
      <c r="T23" s="55">
        <f t="shared" si="4"/>
        <v>0</v>
      </c>
      <c r="U23" s="55">
        <f t="shared" si="4"/>
        <v>0</v>
      </c>
      <c r="V23" s="55">
        <f t="shared" si="4"/>
        <v>0</v>
      </c>
      <c r="W23" s="55">
        <f t="shared" si="4"/>
        <v>0</v>
      </c>
      <c r="X23" s="55">
        <f t="shared" ref="X23:Y23" si="41">X82+X141</f>
        <v>0</v>
      </c>
      <c r="Y23" s="55">
        <f t="shared" si="41"/>
        <v>0</v>
      </c>
      <c r="Z23" s="55">
        <f t="shared" ref="Z23" si="42">Z82+Z141</f>
        <v>0</v>
      </c>
    </row>
    <row r="24" spans="1:26">
      <c r="A24" s="51" t="s">
        <v>113</v>
      </c>
      <c r="B24" s="49">
        <f t="shared" si="35"/>
        <v>0</v>
      </c>
      <c r="C24" s="52">
        <v>0</v>
      </c>
      <c r="D24" s="52">
        <v>0</v>
      </c>
      <c r="E24" s="49">
        <f t="shared" si="35"/>
        <v>935058</v>
      </c>
      <c r="F24" s="49">
        <f t="shared" si="35"/>
        <v>1071495</v>
      </c>
      <c r="G24" s="49">
        <f t="shared" si="35"/>
        <v>1075204</v>
      </c>
      <c r="H24" s="49">
        <f t="shared" si="35"/>
        <v>1038077</v>
      </c>
      <c r="I24" s="49">
        <f t="shared" si="35"/>
        <v>1390105</v>
      </c>
      <c r="J24" s="49">
        <f t="shared" si="35"/>
        <v>2289958</v>
      </c>
      <c r="K24" s="49">
        <f t="shared" si="35"/>
        <v>3676365</v>
      </c>
      <c r="L24" s="49">
        <f t="shared" si="35"/>
        <v>1205639</v>
      </c>
      <c r="M24" s="49">
        <f t="shared" si="35"/>
        <v>198088</v>
      </c>
      <c r="N24" s="26">
        <f t="shared" si="35"/>
        <v>295725</v>
      </c>
      <c r="O24" s="26">
        <f t="shared" si="35"/>
        <v>9874295</v>
      </c>
      <c r="P24" s="26">
        <f t="shared" si="35"/>
        <v>1095057</v>
      </c>
      <c r="Q24" s="26">
        <v>795784</v>
      </c>
      <c r="R24" s="26">
        <f t="shared" si="36"/>
        <v>503897</v>
      </c>
      <c r="S24" s="26">
        <f t="shared" si="36"/>
        <v>633431</v>
      </c>
      <c r="T24" s="55">
        <f t="shared" si="4"/>
        <v>4458000</v>
      </c>
      <c r="U24" s="55">
        <f t="shared" si="4"/>
        <v>3900127</v>
      </c>
      <c r="V24" s="55">
        <f t="shared" si="4"/>
        <v>4162192</v>
      </c>
      <c r="W24" s="55">
        <f t="shared" si="4"/>
        <v>4867314</v>
      </c>
      <c r="X24" s="55">
        <f t="shared" ref="X24:Y24" si="43">X83+X142</f>
        <v>5760101</v>
      </c>
      <c r="Y24" s="55">
        <f t="shared" si="43"/>
        <v>5176968</v>
      </c>
      <c r="Z24" s="55">
        <f t="shared" ref="Z24" si="44">Z83+Z142</f>
        <v>6064324</v>
      </c>
    </row>
    <row r="25" spans="1:26">
      <c r="A25" s="51" t="s">
        <v>78</v>
      </c>
      <c r="B25" s="49">
        <f t="shared" si="35"/>
        <v>0</v>
      </c>
      <c r="C25" s="52">
        <v>0</v>
      </c>
      <c r="D25" s="52">
        <v>0</v>
      </c>
      <c r="E25" s="49">
        <f t="shared" si="35"/>
        <v>0</v>
      </c>
      <c r="F25" s="49">
        <f t="shared" si="35"/>
        <v>0</v>
      </c>
      <c r="G25" s="49">
        <f t="shared" si="35"/>
        <v>0</v>
      </c>
      <c r="H25" s="49">
        <f t="shared" si="35"/>
        <v>4831591</v>
      </c>
      <c r="I25" s="49">
        <f t="shared" si="35"/>
        <v>8735885</v>
      </c>
      <c r="J25" s="49">
        <f t="shared" si="35"/>
        <v>4805163</v>
      </c>
      <c r="K25" s="49">
        <f t="shared" si="35"/>
        <v>7341293</v>
      </c>
      <c r="L25" s="49">
        <f t="shared" si="35"/>
        <v>9163532</v>
      </c>
      <c r="M25" s="49">
        <f t="shared" si="35"/>
        <v>21488492</v>
      </c>
      <c r="N25" s="26">
        <f t="shared" si="35"/>
        <v>56950878</v>
      </c>
      <c r="O25" s="26">
        <f t="shared" si="35"/>
        <v>61505360</v>
      </c>
      <c r="P25" s="26">
        <f t="shared" si="35"/>
        <v>45455834</v>
      </c>
      <c r="Q25" s="26">
        <v>37493557</v>
      </c>
      <c r="R25" s="26">
        <f t="shared" si="36"/>
        <v>31258432</v>
      </c>
      <c r="S25" s="26">
        <f t="shared" si="36"/>
        <v>42709339</v>
      </c>
      <c r="T25" s="55">
        <f t="shared" si="4"/>
        <v>66979299</v>
      </c>
      <c r="U25" s="55">
        <f t="shared" si="4"/>
        <v>37539190</v>
      </c>
      <c r="V25" s="55">
        <f t="shared" si="4"/>
        <v>26369776</v>
      </c>
      <c r="W25" s="55">
        <f t="shared" si="4"/>
        <v>42786157</v>
      </c>
      <c r="X25" s="55">
        <f t="shared" ref="X25:Y25" si="45">X84+X143</f>
        <v>38835441</v>
      </c>
      <c r="Y25" s="55">
        <f t="shared" si="45"/>
        <v>27517826</v>
      </c>
      <c r="Z25" s="55">
        <f t="shared" ref="Z25" si="46">Z84+Z143</f>
        <v>37056390</v>
      </c>
    </row>
    <row r="26" spans="1:26">
      <c r="A26" s="51" t="s">
        <v>116</v>
      </c>
      <c r="B26" s="49">
        <f t="shared" si="35"/>
        <v>0</v>
      </c>
      <c r="C26" s="52">
        <v>0</v>
      </c>
      <c r="D26" s="52">
        <v>0</v>
      </c>
      <c r="E26" s="49">
        <f t="shared" si="35"/>
        <v>38120309</v>
      </c>
      <c r="F26" s="49">
        <f t="shared" si="35"/>
        <v>34187800</v>
      </c>
      <c r="G26" s="49">
        <f t="shared" si="35"/>
        <v>42910114</v>
      </c>
      <c r="H26" s="49">
        <f t="shared" si="35"/>
        <v>40585563</v>
      </c>
      <c r="I26" s="49">
        <f t="shared" si="35"/>
        <v>36060613</v>
      </c>
      <c r="J26" s="49">
        <f t="shared" si="35"/>
        <v>22947767</v>
      </c>
      <c r="K26" s="49">
        <f t="shared" si="35"/>
        <v>26883257</v>
      </c>
      <c r="L26" s="49">
        <f t="shared" si="35"/>
        <v>41054963</v>
      </c>
      <c r="M26" s="49">
        <f t="shared" si="35"/>
        <v>37311832</v>
      </c>
      <c r="N26" s="26">
        <f t="shared" si="35"/>
        <v>67496304</v>
      </c>
      <c r="O26" s="26">
        <f t="shared" si="35"/>
        <v>86786994</v>
      </c>
      <c r="P26" s="26">
        <f t="shared" si="35"/>
        <v>72087300</v>
      </c>
      <c r="Q26" s="26">
        <v>63993493</v>
      </c>
      <c r="R26" s="26">
        <f t="shared" si="36"/>
        <v>64473540</v>
      </c>
      <c r="S26" s="26">
        <f t="shared" si="36"/>
        <v>86821664</v>
      </c>
      <c r="T26" s="55">
        <f t="shared" si="4"/>
        <v>96740969</v>
      </c>
      <c r="U26" s="55">
        <f t="shared" si="4"/>
        <v>105971454</v>
      </c>
      <c r="V26" s="55">
        <f t="shared" si="4"/>
        <v>103872692</v>
      </c>
      <c r="W26" s="55">
        <f t="shared" si="4"/>
        <v>106279586</v>
      </c>
      <c r="X26" s="55">
        <f t="shared" ref="X26:Y26" si="47">X85+X144</f>
        <v>104097545</v>
      </c>
      <c r="Y26" s="55">
        <f t="shared" si="47"/>
        <v>103343991</v>
      </c>
      <c r="Z26" s="55">
        <f t="shared" ref="Z26" si="48">Z85+Z144</f>
        <v>91806952</v>
      </c>
    </row>
    <row r="27" spans="1:26">
      <c r="A27" s="51" t="s">
        <v>117</v>
      </c>
      <c r="B27" s="49">
        <f t="shared" si="35"/>
        <v>0</v>
      </c>
      <c r="C27" s="52">
        <v>0</v>
      </c>
      <c r="D27" s="52">
        <v>0</v>
      </c>
      <c r="E27" s="49">
        <f t="shared" si="35"/>
        <v>0</v>
      </c>
      <c r="F27" s="49">
        <f t="shared" si="35"/>
        <v>0</v>
      </c>
      <c r="G27" s="49">
        <f t="shared" si="35"/>
        <v>0</v>
      </c>
      <c r="H27" s="49">
        <f t="shared" si="35"/>
        <v>16958815</v>
      </c>
      <c r="I27" s="49">
        <f t="shared" si="35"/>
        <v>23029932</v>
      </c>
      <c r="J27" s="49">
        <f t="shared" si="35"/>
        <v>50000</v>
      </c>
      <c r="K27" s="49">
        <f t="shared" si="35"/>
        <v>49997</v>
      </c>
      <c r="L27" s="49">
        <f t="shared" si="35"/>
        <v>9118019</v>
      </c>
      <c r="M27" s="49">
        <f t="shared" si="35"/>
        <v>11478828</v>
      </c>
      <c r="N27" s="26">
        <f t="shared" si="35"/>
        <v>34101654</v>
      </c>
      <c r="O27" s="26">
        <f t="shared" si="35"/>
        <v>50671294</v>
      </c>
      <c r="P27" s="26">
        <f t="shared" si="35"/>
        <v>34993466</v>
      </c>
      <c r="Q27" s="26">
        <v>4536103</v>
      </c>
      <c r="R27" s="26">
        <f t="shared" si="36"/>
        <v>84300951</v>
      </c>
      <c r="S27" s="26">
        <f t="shared" si="36"/>
        <v>85861260</v>
      </c>
      <c r="T27" s="55">
        <f t="shared" si="4"/>
        <v>70664138</v>
      </c>
      <c r="U27" s="55">
        <f t="shared" si="4"/>
        <v>64388301</v>
      </c>
      <c r="V27" s="55">
        <f t="shared" si="4"/>
        <v>66706683</v>
      </c>
      <c r="W27" s="55">
        <f t="shared" si="4"/>
        <v>65738794</v>
      </c>
      <c r="X27" s="55">
        <f t="shared" ref="X27:Y27" si="49">X86+X145</f>
        <v>17524137</v>
      </c>
      <c r="Y27" s="55">
        <f t="shared" si="49"/>
        <v>20483656</v>
      </c>
      <c r="Z27" s="55">
        <f t="shared" ref="Z27" si="50">Z86+Z145</f>
        <v>21292523</v>
      </c>
    </row>
    <row r="28" spans="1:26">
      <c r="A28" s="51" t="s">
        <v>77</v>
      </c>
      <c r="B28" s="49">
        <f t="shared" si="35"/>
        <v>0</v>
      </c>
      <c r="C28" s="52">
        <v>0</v>
      </c>
      <c r="D28" s="52">
        <v>0</v>
      </c>
      <c r="E28" s="49">
        <f t="shared" si="35"/>
        <v>16997571</v>
      </c>
      <c r="F28" s="49">
        <f t="shared" si="35"/>
        <v>22717278</v>
      </c>
      <c r="G28" s="49">
        <f t="shared" si="35"/>
        <v>26412334</v>
      </c>
      <c r="H28" s="49">
        <f t="shared" si="35"/>
        <v>27172813</v>
      </c>
      <c r="I28" s="49">
        <f t="shared" si="35"/>
        <v>18510952</v>
      </c>
      <c r="J28" s="49">
        <f t="shared" si="35"/>
        <v>35746787</v>
      </c>
      <c r="K28" s="49">
        <f t="shared" si="35"/>
        <v>41421393</v>
      </c>
      <c r="L28" s="49">
        <f t="shared" si="35"/>
        <v>42529827</v>
      </c>
      <c r="M28" s="49">
        <f t="shared" si="35"/>
        <v>27378634</v>
      </c>
      <c r="N28" s="26">
        <f t="shared" si="35"/>
        <v>41746113</v>
      </c>
      <c r="O28" s="26">
        <f t="shared" si="35"/>
        <v>48690057</v>
      </c>
      <c r="P28" s="26">
        <f t="shared" si="35"/>
        <v>26096757</v>
      </c>
      <c r="Q28" s="26">
        <v>33072099</v>
      </c>
      <c r="R28" s="26">
        <f t="shared" si="36"/>
        <v>38358820</v>
      </c>
      <c r="S28" s="26">
        <f t="shared" si="36"/>
        <v>31437520</v>
      </c>
      <c r="T28" s="55">
        <f t="shared" si="4"/>
        <v>29591723</v>
      </c>
      <c r="U28" s="55">
        <f t="shared" si="4"/>
        <v>26769754</v>
      </c>
      <c r="V28" s="55">
        <f t="shared" si="4"/>
        <v>27477716</v>
      </c>
      <c r="W28" s="55">
        <f t="shared" si="4"/>
        <v>24677916</v>
      </c>
      <c r="X28" s="55">
        <f t="shared" ref="X28:Y28" si="51">X87+X146</f>
        <v>23845893</v>
      </c>
      <c r="Y28" s="55">
        <f t="shared" si="51"/>
        <v>22554230</v>
      </c>
      <c r="Z28" s="55">
        <f t="shared" ref="Z28" si="52">Z87+Z146</f>
        <v>14044698</v>
      </c>
    </row>
    <row r="29" spans="1:26">
      <c r="A29" s="51" t="s">
        <v>120</v>
      </c>
      <c r="B29" s="49">
        <f t="shared" si="35"/>
        <v>0</v>
      </c>
      <c r="C29" s="52">
        <v>0</v>
      </c>
      <c r="D29" s="52">
        <v>0</v>
      </c>
      <c r="E29" s="49">
        <f t="shared" si="35"/>
        <v>0</v>
      </c>
      <c r="F29" s="49">
        <f t="shared" si="35"/>
        <v>0</v>
      </c>
      <c r="G29" s="49">
        <f t="shared" si="35"/>
        <v>0</v>
      </c>
      <c r="H29" s="49">
        <f t="shared" si="35"/>
        <v>0</v>
      </c>
      <c r="I29" s="49">
        <f t="shared" si="35"/>
        <v>0</v>
      </c>
      <c r="J29" s="49">
        <f t="shared" si="35"/>
        <v>0</v>
      </c>
      <c r="K29" s="49">
        <f t="shared" si="35"/>
        <v>482</v>
      </c>
      <c r="L29" s="49">
        <f t="shared" si="35"/>
        <v>2233976</v>
      </c>
      <c r="M29" s="49">
        <f t="shared" si="35"/>
        <v>-1000</v>
      </c>
      <c r="N29" s="26">
        <f t="shared" si="35"/>
        <v>0</v>
      </c>
      <c r="O29" s="26">
        <f t="shared" si="35"/>
        <v>0</v>
      </c>
      <c r="P29" s="26">
        <f t="shared" si="35"/>
        <v>0</v>
      </c>
      <c r="Q29" s="26">
        <v>0</v>
      </c>
      <c r="R29" s="26">
        <f t="shared" si="36"/>
        <v>0</v>
      </c>
      <c r="S29" s="26">
        <f t="shared" si="36"/>
        <v>0</v>
      </c>
      <c r="T29" s="55">
        <f t="shared" si="4"/>
        <v>0</v>
      </c>
      <c r="U29" s="55">
        <f t="shared" si="4"/>
        <v>0</v>
      </c>
      <c r="V29" s="55">
        <f t="shared" si="4"/>
        <v>0</v>
      </c>
      <c r="W29" s="55">
        <f t="shared" si="4"/>
        <v>0</v>
      </c>
      <c r="X29" s="55">
        <f t="shared" ref="X29:Y29" si="53">X88+X147</f>
        <v>0</v>
      </c>
      <c r="Y29" s="55">
        <f t="shared" si="53"/>
        <v>0</v>
      </c>
      <c r="Z29" s="55">
        <f t="shared" ref="Z29" si="54">Z88+Z147</f>
        <v>0</v>
      </c>
    </row>
    <row r="30" spans="1:26">
      <c r="A30" s="51" t="s">
        <v>122</v>
      </c>
      <c r="B30" s="49">
        <f t="shared" si="35"/>
        <v>0</v>
      </c>
      <c r="C30" s="52">
        <v>0</v>
      </c>
      <c r="D30" s="52">
        <v>0</v>
      </c>
      <c r="E30" s="49">
        <f t="shared" si="35"/>
        <v>24736</v>
      </c>
      <c r="F30" s="49">
        <f t="shared" si="35"/>
        <v>13313</v>
      </c>
      <c r="G30" s="49">
        <f t="shared" si="35"/>
        <v>2818</v>
      </c>
      <c r="H30" s="49">
        <f t="shared" si="35"/>
        <v>0</v>
      </c>
      <c r="I30" s="49">
        <f t="shared" si="35"/>
        <v>0</v>
      </c>
      <c r="J30" s="49">
        <f t="shared" si="35"/>
        <v>0</v>
      </c>
      <c r="K30" s="49">
        <f t="shared" si="35"/>
        <v>0</v>
      </c>
      <c r="L30" s="49">
        <f t="shared" si="35"/>
        <v>0</v>
      </c>
      <c r="M30" s="49">
        <f t="shared" si="35"/>
        <v>0</v>
      </c>
      <c r="N30" s="26">
        <f t="shared" si="35"/>
        <v>0</v>
      </c>
      <c r="O30" s="26">
        <f t="shared" si="35"/>
        <v>72615147</v>
      </c>
      <c r="P30" s="26">
        <f t="shared" si="35"/>
        <v>15473030</v>
      </c>
      <c r="Q30" s="26">
        <v>27906642</v>
      </c>
      <c r="R30" s="26">
        <f t="shared" si="36"/>
        <v>54563394</v>
      </c>
      <c r="S30" s="26">
        <f t="shared" si="36"/>
        <v>46906756</v>
      </c>
      <c r="T30" s="55">
        <f t="shared" si="4"/>
        <v>62571432</v>
      </c>
      <c r="U30" s="55">
        <f t="shared" si="4"/>
        <v>63707738</v>
      </c>
      <c r="V30" s="55">
        <f t="shared" si="4"/>
        <v>59190790</v>
      </c>
      <c r="W30" s="55">
        <f t="shared" si="4"/>
        <v>76644403</v>
      </c>
      <c r="X30" s="55">
        <f t="shared" ref="X30:Y30" si="55">X89+X148</f>
        <v>67182098</v>
      </c>
      <c r="Y30" s="55">
        <f t="shared" si="55"/>
        <v>73252177</v>
      </c>
      <c r="Z30" s="55">
        <f t="shared" ref="Z30" si="56">Z89+Z148</f>
        <v>83549148</v>
      </c>
    </row>
    <row r="31" spans="1:26">
      <c r="A31" s="51" t="s">
        <v>124</v>
      </c>
      <c r="B31" s="49">
        <f t="shared" si="35"/>
        <v>0</v>
      </c>
      <c r="C31" s="52">
        <v>0</v>
      </c>
      <c r="D31" s="52">
        <v>0</v>
      </c>
      <c r="E31" s="49">
        <f t="shared" si="35"/>
        <v>0</v>
      </c>
      <c r="F31" s="49">
        <f t="shared" si="35"/>
        <v>525653</v>
      </c>
      <c r="G31" s="49">
        <f t="shared" si="35"/>
        <v>-231669</v>
      </c>
      <c r="H31" s="49">
        <f t="shared" si="35"/>
        <v>605650</v>
      </c>
      <c r="I31" s="49">
        <f t="shared" si="35"/>
        <v>328515</v>
      </c>
      <c r="J31" s="49">
        <f t="shared" si="35"/>
        <v>726014</v>
      </c>
      <c r="K31" s="49">
        <f t="shared" si="35"/>
        <v>965355</v>
      </c>
      <c r="L31" s="49">
        <f t="shared" si="35"/>
        <v>574500</v>
      </c>
      <c r="M31" s="49">
        <f t="shared" si="35"/>
        <v>403500</v>
      </c>
      <c r="N31" s="26">
        <f t="shared" si="35"/>
        <v>-375</v>
      </c>
      <c r="O31" s="26">
        <f t="shared" si="35"/>
        <v>148351</v>
      </c>
      <c r="P31" s="26">
        <f t="shared" si="35"/>
        <v>6593</v>
      </c>
      <c r="Q31" s="26">
        <v>0</v>
      </c>
      <c r="R31" s="26">
        <f t="shared" si="36"/>
        <v>0</v>
      </c>
      <c r="S31" s="26">
        <f t="shared" si="36"/>
        <v>0</v>
      </c>
      <c r="T31" s="55">
        <f t="shared" si="4"/>
        <v>642528</v>
      </c>
      <c r="U31" s="55">
        <f t="shared" si="4"/>
        <v>589806</v>
      </c>
      <c r="V31" s="55">
        <f t="shared" si="4"/>
        <v>576563</v>
      </c>
      <c r="W31" s="55">
        <f t="shared" si="4"/>
        <v>216068</v>
      </c>
      <c r="X31" s="55">
        <f t="shared" ref="X31:Y31" si="57">X90+X149</f>
        <v>239654</v>
      </c>
      <c r="Y31" s="55">
        <f t="shared" si="57"/>
        <v>253371</v>
      </c>
      <c r="Z31" s="55">
        <f t="shared" ref="Z31" si="58">Z90+Z149</f>
        <v>259059</v>
      </c>
    </row>
    <row r="32" spans="1:26">
      <c r="A32" s="51" t="s">
        <v>126</v>
      </c>
      <c r="B32" s="49">
        <f t="shared" si="35"/>
        <v>0</v>
      </c>
      <c r="C32" s="52">
        <v>0</v>
      </c>
      <c r="D32" s="52">
        <v>0</v>
      </c>
      <c r="E32" s="49">
        <f t="shared" si="35"/>
        <v>0</v>
      </c>
      <c r="F32" s="49">
        <f t="shared" si="35"/>
        <v>0</v>
      </c>
      <c r="G32" s="49">
        <f t="shared" si="35"/>
        <v>0</v>
      </c>
      <c r="H32" s="49">
        <f t="shared" si="35"/>
        <v>0</v>
      </c>
      <c r="I32" s="49">
        <f t="shared" si="35"/>
        <v>0</v>
      </c>
      <c r="J32" s="49">
        <f t="shared" si="35"/>
        <v>0</v>
      </c>
      <c r="K32" s="49">
        <f t="shared" si="35"/>
        <v>0</v>
      </c>
      <c r="L32" s="49">
        <f t="shared" si="35"/>
        <v>0</v>
      </c>
      <c r="M32" s="49">
        <f t="shared" si="35"/>
        <v>5993206</v>
      </c>
      <c r="N32" s="26">
        <f t="shared" si="35"/>
        <v>0</v>
      </c>
      <c r="O32" s="26">
        <f t="shared" si="35"/>
        <v>0</v>
      </c>
      <c r="P32" s="26">
        <f t="shared" si="35"/>
        <v>0</v>
      </c>
      <c r="Q32" s="26">
        <v>0</v>
      </c>
      <c r="R32" s="26">
        <f t="shared" si="36"/>
        <v>0</v>
      </c>
      <c r="S32" s="26">
        <f t="shared" si="36"/>
        <v>0</v>
      </c>
      <c r="T32" s="55">
        <f t="shared" si="4"/>
        <v>0</v>
      </c>
      <c r="U32" s="55">
        <f t="shared" si="4"/>
        <v>0</v>
      </c>
      <c r="V32" s="55">
        <f t="shared" si="4"/>
        <v>0</v>
      </c>
      <c r="W32" s="55">
        <f t="shared" si="4"/>
        <v>145575</v>
      </c>
      <c r="X32" s="55">
        <f t="shared" ref="X32:Y32" si="59">X91+X150</f>
        <v>127079</v>
      </c>
      <c r="Y32" s="55">
        <f t="shared" si="59"/>
        <v>89874</v>
      </c>
      <c r="Z32" s="55">
        <f t="shared" ref="Z32" si="60">Z91+Z150</f>
        <v>167465.5</v>
      </c>
    </row>
    <row r="33" spans="1:26">
      <c r="A33" s="51" t="s">
        <v>127</v>
      </c>
      <c r="B33" s="49">
        <f t="shared" si="35"/>
        <v>0</v>
      </c>
      <c r="C33" s="52">
        <v>0</v>
      </c>
      <c r="D33" s="52">
        <v>0</v>
      </c>
      <c r="E33" s="49">
        <f t="shared" si="35"/>
        <v>44975</v>
      </c>
      <c r="F33" s="49">
        <f t="shared" si="35"/>
        <v>61995</v>
      </c>
      <c r="G33" s="49">
        <f t="shared" si="35"/>
        <v>63357</v>
      </c>
      <c r="H33" s="49">
        <f t="shared" si="35"/>
        <v>51320</v>
      </c>
      <c r="I33" s="49">
        <f t="shared" si="35"/>
        <v>55094</v>
      </c>
      <c r="J33" s="49">
        <f t="shared" si="35"/>
        <v>39275</v>
      </c>
      <c r="K33" s="49">
        <f t="shared" si="35"/>
        <v>57262</v>
      </c>
      <c r="L33" s="49">
        <f t="shared" si="35"/>
        <v>66405</v>
      </c>
      <c r="M33" s="49">
        <f t="shared" si="35"/>
        <v>17405</v>
      </c>
      <c r="N33" s="26">
        <f t="shared" si="35"/>
        <v>0</v>
      </c>
      <c r="O33" s="26">
        <f t="shared" si="35"/>
        <v>0</v>
      </c>
      <c r="P33" s="26">
        <f t="shared" si="35"/>
        <v>0</v>
      </c>
      <c r="Q33" s="26">
        <v>0</v>
      </c>
      <c r="R33" s="26">
        <f t="shared" si="36"/>
        <v>0</v>
      </c>
      <c r="S33" s="26">
        <f t="shared" si="36"/>
        <v>0</v>
      </c>
      <c r="T33" s="55">
        <f t="shared" si="4"/>
        <v>0</v>
      </c>
      <c r="U33" s="55">
        <f t="shared" si="4"/>
        <v>0</v>
      </c>
      <c r="V33" s="55">
        <f t="shared" si="4"/>
        <v>3384281</v>
      </c>
      <c r="W33" s="55">
        <f t="shared" si="4"/>
        <v>2721290</v>
      </c>
      <c r="X33" s="55">
        <f t="shared" ref="X33:Y33" si="61">X92+X151</f>
        <v>6974608</v>
      </c>
      <c r="Y33" s="55">
        <f t="shared" si="61"/>
        <v>8956033</v>
      </c>
      <c r="Z33" s="55">
        <f t="shared" ref="Z33" si="62">Z92+Z151</f>
        <v>7920290</v>
      </c>
    </row>
    <row r="34" spans="1:26">
      <c r="A34" s="51" t="s">
        <v>128</v>
      </c>
      <c r="B34" s="49">
        <f t="shared" si="35"/>
        <v>0</v>
      </c>
      <c r="C34" s="52">
        <v>0</v>
      </c>
      <c r="D34" s="52">
        <v>0</v>
      </c>
      <c r="E34" s="49">
        <f t="shared" si="35"/>
        <v>0</v>
      </c>
      <c r="F34" s="49">
        <f t="shared" si="35"/>
        <v>0</v>
      </c>
      <c r="G34" s="49">
        <f t="shared" si="35"/>
        <v>0</v>
      </c>
      <c r="H34" s="49">
        <f t="shared" si="35"/>
        <v>0</v>
      </c>
      <c r="I34" s="49">
        <f t="shared" si="35"/>
        <v>0</v>
      </c>
      <c r="J34" s="49">
        <f t="shared" si="35"/>
        <v>0</v>
      </c>
      <c r="K34" s="49">
        <f t="shared" si="35"/>
        <v>0</v>
      </c>
      <c r="L34" s="49">
        <f t="shared" si="35"/>
        <v>6475999</v>
      </c>
      <c r="M34" s="49">
        <f t="shared" si="35"/>
        <v>8234176</v>
      </c>
      <c r="N34" s="26">
        <f t="shared" si="35"/>
        <v>3700372</v>
      </c>
      <c r="O34" s="26">
        <f t="shared" si="35"/>
        <v>4425548</v>
      </c>
      <c r="P34" s="26">
        <f t="shared" si="35"/>
        <v>2034032</v>
      </c>
      <c r="Q34" s="26">
        <v>2600234</v>
      </c>
      <c r="R34" s="26">
        <f t="shared" si="36"/>
        <v>2897690</v>
      </c>
      <c r="S34" s="26">
        <f t="shared" si="36"/>
        <v>2611141</v>
      </c>
      <c r="T34" s="55">
        <f t="shared" si="4"/>
        <v>2240084</v>
      </c>
      <c r="U34" s="55">
        <f t="shared" si="4"/>
        <v>1858786</v>
      </c>
      <c r="V34" s="55">
        <f t="shared" si="4"/>
        <v>470508</v>
      </c>
      <c r="W34" s="55">
        <f t="shared" si="4"/>
        <v>6043382</v>
      </c>
      <c r="X34" s="55">
        <f t="shared" ref="X34:Y34" si="63">X93+X152</f>
        <v>7995489</v>
      </c>
      <c r="Y34" s="55">
        <f t="shared" si="63"/>
        <v>2205184</v>
      </c>
      <c r="Z34" s="55">
        <f t="shared" ref="Z34" si="64">Z93+Z152</f>
        <v>1731062</v>
      </c>
    </row>
    <row r="35" spans="1:26">
      <c r="A35" s="51" t="s">
        <v>130</v>
      </c>
      <c r="B35" s="49">
        <f t="shared" si="35"/>
        <v>0</v>
      </c>
      <c r="C35" s="52">
        <v>0</v>
      </c>
      <c r="D35" s="52">
        <v>0</v>
      </c>
      <c r="E35" s="49">
        <f t="shared" si="35"/>
        <v>567417</v>
      </c>
      <c r="F35" s="49">
        <f t="shared" si="35"/>
        <v>1</v>
      </c>
      <c r="G35" s="49">
        <f t="shared" si="35"/>
        <v>5324583</v>
      </c>
      <c r="H35" s="49">
        <f t="shared" si="35"/>
        <v>2372635</v>
      </c>
      <c r="I35" s="49">
        <f t="shared" si="35"/>
        <v>-136394</v>
      </c>
      <c r="J35" s="49">
        <f t="shared" si="35"/>
        <v>3845351</v>
      </c>
      <c r="K35" s="49">
        <f t="shared" si="35"/>
        <v>1983725</v>
      </c>
      <c r="L35" s="49">
        <f t="shared" si="35"/>
        <v>643062</v>
      </c>
      <c r="M35" s="49">
        <f t="shared" si="35"/>
        <v>0</v>
      </c>
      <c r="N35" s="26">
        <f t="shared" si="35"/>
        <v>25945562</v>
      </c>
      <c r="O35" s="26">
        <f t="shared" si="35"/>
        <v>53043183</v>
      </c>
      <c r="P35" s="26">
        <f t="shared" si="35"/>
        <v>7669914</v>
      </c>
      <c r="Q35" s="26">
        <v>8913466</v>
      </c>
      <c r="R35" s="26">
        <f t="shared" si="36"/>
        <v>14607622</v>
      </c>
      <c r="S35" s="26">
        <f t="shared" si="36"/>
        <v>-187070</v>
      </c>
      <c r="T35" s="55">
        <f t="shared" si="4"/>
        <v>9071654</v>
      </c>
      <c r="U35" s="55">
        <f t="shared" si="4"/>
        <v>9702813</v>
      </c>
      <c r="V35" s="55">
        <f t="shared" si="4"/>
        <v>10504393</v>
      </c>
      <c r="W35" s="55">
        <f t="shared" si="4"/>
        <v>8250538</v>
      </c>
      <c r="X35" s="55">
        <f t="shared" ref="X35:Y35" si="65">X94+X153</f>
        <v>7944670</v>
      </c>
      <c r="Y35" s="55">
        <f t="shared" si="65"/>
        <v>9263135</v>
      </c>
      <c r="Z35" s="55">
        <f t="shared" ref="Z35" si="66">Z94+Z153</f>
        <v>9099077.1500000004</v>
      </c>
    </row>
    <row r="36" spans="1:26">
      <c r="A36" s="51" t="s">
        <v>131</v>
      </c>
      <c r="B36" s="49">
        <f t="shared" si="35"/>
        <v>0</v>
      </c>
      <c r="C36" s="52">
        <v>0</v>
      </c>
      <c r="D36" s="52">
        <v>0</v>
      </c>
      <c r="E36" s="49">
        <f t="shared" si="35"/>
        <v>0</v>
      </c>
      <c r="F36" s="49">
        <f t="shared" si="35"/>
        <v>0</v>
      </c>
      <c r="G36" s="49">
        <f t="shared" si="35"/>
        <v>0</v>
      </c>
      <c r="H36" s="49">
        <f t="shared" si="35"/>
        <v>0</v>
      </c>
      <c r="I36" s="49">
        <f t="shared" si="35"/>
        <v>0</v>
      </c>
      <c r="J36" s="49">
        <f t="shared" si="35"/>
        <v>0</v>
      </c>
      <c r="K36" s="49">
        <f t="shared" si="35"/>
        <v>0</v>
      </c>
      <c r="L36" s="49">
        <f t="shared" si="35"/>
        <v>0</v>
      </c>
      <c r="M36" s="49">
        <f t="shared" si="35"/>
        <v>0</v>
      </c>
      <c r="N36" s="26">
        <f t="shared" si="35"/>
        <v>0</v>
      </c>
      <c r="O36" s="26">
        <f t="shared" si="35"/>
        <v>0</v>
      </c>
      <c r="P36" s="26">
        <f t="shared" si="35"/>
        <v>0</v>
      </c>
      <c r="Q36" s="26">
        <v>0</v>
      </c>
      <c r="R36" s="26">
        <f t="shared" si="36"/>
        <v>0</v>
      </c>
      <c r="S36" s="26">
        <f t="shared" si="36"/>
        <v>0</v>
      </c>
      <c r="T36" s="55">
        <f t="shared" si="4"/>
        <v>0</v>
      </c>
      <c r="U36" s="55">
        <f t="shared" si="4"/>
        <v>0</v>
      </c>
      <c r="V36" s="55">
        <f t="shared" si="4"/>
        <v>0</v>
      </c>
      <c r="W36" s="55">
        <f t="shared" si="4"/>
        <v>2919126</v>
      </c>
      <c r="X36" s="55">
        <f t="shared" ref="X36:Y36" si="67">X95+X154</f>
        <v>9472585</v>
      </c>
      <c r="Y36" s="55">
        <f t="shared" si="67"/>
        <v>6369254</v>
      </c>
      <c r="Z36" s="55">
        <f t="shared" ref="Z36" si="68">Z95+Z154</f>
        <v>8956971</v>
      </c>
    </row>
    <row r="37" spans="1:26">
      <c r="A37" s="51" t="s">
        <v>132</v>
      </c>
      <c r="B37" s="49">
        <f t="shared" ref="B37:P52" si="69">SUM(B96,B155)</f>
        <v>0</v>
      </c>
      <c r="C37" s="52">
        <v>0</v>
      </c>
      <c r="D37" s="52">
        <v>0</v>
      </c>
      <c r="E37" s="49">
        <f t="shared" si="69"/>
        <v>0</v>
      </c>
      <c r="F37" s="49">
        <f t="shared" si="69"/>
        <v>7810197</v>
      </c>
      <c r="G37" s="49">
        <f t="shared" si="69"/>
        <v>33423453</v>
      </c>
      <c r="H37" s="49">
        <f t="shared" si="69"/>
        <v>50504569</v>
      </c>
      <c r="I37" s="49">
        <f t="shared" si="69"/>
        <v>72978405</v>
      </c>
      <c r="J37" s="49">
        <f t="shared" si="69"/>
        <v>82810998</v>
      </c>
      <c r="K37" s="49">
        <f t="shared" si="69"/>
        <v>71449547</v>
      </c>
      <c r="L37" s="49">
        <f t="shared" si="69"/>
        <v>116747195</v>
      </c>
      <c r="M37" s="49">
        <f t="shared" si="69"/>
        <v>173224848</v>
      </c>
      <c r="N37" s="26">
        <f t="shared" si="69"/>
        <v>375714346</v>
      </c>
      <c r="O37" s="26">
        <f t="shared" si="69"/>
        <v>230345828</v>
      </c>
      <c r="P37" s="26">
        <f t="shared" si="69"/>
        <v>163587203</v>
      </c>
      <c r="Q37" s="26">
        <v>133899766</v>
      </c>
      <c r="R37" s="26">
        <f t="shared" ref="R37:S52" si="70">SUM(R96,R155)</f>
        <v>173868350</v>
      </c>
      <c r="S37" s="26">
        <f t="shared" si="70"/>
        <v>173055701</v>
      </c>
      <c r="T37" s="55">
        <f t="shared" si="4"/>
        <v>205170617</v>
      </c>
      <c r="U37" s="55">
        <f t="shared" si="4"/>
        <v>209776596</v>
      </c>
      <c r="V37" s="55">
        <f t="shared" si="4"/>
        <v>192570425</v>
      </c>
      <c r="W37" s="55">
        <f t="shared" si="4"/>
        <v>299114653</v>
      </c>
      <c r="X37" s="55">
        <f t="shared" ref="X37:Y37" si="71">X96+X155</f>
        <v>236783421</v>
      </c>
      <c r="Y37" s="55">
        <f t="shared" si="71"/>
        <v>185945931</v>
      </c>
      <c r="Z37" s="55">
        <f t="shared" ref="Z37" si="72">Z96+Z155</f>
        <v>173452019</v>
      </c>
    </row>
    <row r="38" spans="1:26">
      <c r="A38" s="51" t="s">
        <v>75</v>
      </c>
      <c r="B38" s="49">
        <f t="shared" si="69"/>
        <v>0</v>
      </c>
      <c r="C38" s="52">
        <v>0</v>
      </c>
      <c r="D38" s="52">
        <v>0</v>
      </c>
      <c r="E38" s="49">
        <f t="shared" si="69"/>
        <v>8925327</v>
      </c>
      <c r="F38" s="49">
        <f t="shared" si="69"/>
        <v>9026023</v>
      </c>
      <c r="G38" s="49">
        <f t="shared" si="69"/>
        <v>8100198</v>
      </c>
      <c r="H38" s="49">
        <f t="shared" si="69"/>
        <v>8232305</v>
      </c>
      <c r="I38" s="49">
        <f t="shared" si="69"/>
        <v>8575670</v>
      </c>
      <c r="J38" s="49">
        <f t="shared" si="69"/>
        <v>7643929</v>
      </c>
      <c r="K38" s="49">
        <f t="shared" si="69"/>
        <v>4837034</v>
      </c>
      <c r="L38" s="49">
        <f t="shared" si="69"/>
        <v>9802537</v>
      </c>
      <c r="M38" s="49">
        <f t="shared" si="69"/>
        <v>8782839</v>
      </c>
      <c r="N38" s="26">
        <f t="shared" si="69"/>
        <v>15390436</v>
      </c>
      <c r="O38" s="26">
        <f t="shared" si="69"/>
        <v>8122347</v>
      </c>
      <c r="P38" s="26">
        <f t="shared" si="69"/>
        <v>8624050</v>
      </c>
      <c r="Q38" s="26">
        <v>7369380</v>
      </c>
      <c r="R38" s="26">
        <f t="shared" si="70"/>
        <v>5325762</v>
      </c>
      <c r="S38" s="26">
        <f t="shared" si="70"/>
        <v>4293569</v>
      </c>
      <c r="T38" s="55">
        <f t="shared" si="4"/>
        <v>4919303</v>
      </c>
      <c r="U38" s="55">
        <f t="shared" si="4"/>
        <v>4486345</v>
      </c>
      <c r="V38" s="55">
        <f t="shared" si="4"/>
        <v>5076516</v>
      </c>
      <c r="W38" s="55">
        <f t="shared" si="4"/>
        <v>5420927</v>
      </c>
      <c r="X38" s="55">
        <f t="shared" ref="X38:Y38" si="73">X97+X156</f>
        <v>5117183</v>
      </c>
      <c r="Y38" s="55">
        <f t="shared" si="73"/>
        <v>3574011</v>
      </c>
      <c r="Z38" s="55">
        <f t="shared" ref="Z38" si="74">Z97+Z156</f>
        <v>3840901</v>
      </c>
    </row>
    <row r="39" spans="1:26">
      <c r="A39" s="51" t="s">
        <v>133</v>
      </c>
      <c r="B39" s="49">
        <f t="shared" si="69"/>
        <v>0</v>
      </c>
      <c r="C39" s="52">
        <v>0</v>
      </c>
      <c r="D39" s="52">
        <v>0</v>
      </c>
      <c r="E39" s="49">
        <f t="shared" si="69"/>
        <v>0</v>
      </c>
      <c r="F39" s="49">
        <f t="shared" si="69"/>
        <v>0</v>
      </c>
      <c r="G39" s="49">
        <f t="shared" si="69"/>
        <v>0</v>
      </c>
      <c r="H39" s="49">
        <f t="shared" si="69"/>
        <v>0</v>
      </c>
      <c r="I39" s="49">
        <f t="shared" si="69"/>
        <v>0</v>
      </c>
      <c r="J39" s="49">
        <f t="shared" si="69"/>
        <v>0</v>
      </c>
      <c r="K39" s="49">
        <f t="shared" si="69"/>
        <v>165215</v>
      </c>
      <c r="L39" s="49">
        <f t="shared" si="69"/>
        <v>2382654</v>
      </c>
      <c r="M39" s="49">
        <f t="shared" si="69"/>
        <v>2658298</v>
      </c>
      <c r="N39" s="26">
        <f t="shared" si="69"/>
        <v>811614</v>
      </c>
      <c r="O39" s="26">
        <f t="shared" si="69"/>
        <v>45538</v>
      </c>
      <c r="P39" s="26">
        <f t="shared" si="69"/>
        <v>40049</v>
      </c>
      <c r="Q39" s="26">
        <v>29907</v>
      </c>
      <c r="R39" s="26">
        <f t="shared" si="70"/>
        <v>41945</v>
      </c>
      <c r="S39" s="26">
        <f t="shared" si="70"/>
        <v>26243</v>
      </c>
      <c r="T39" s="55">
        <f t="shared" si="4"/>
        <v>18480</v>
      </c>
      <c r="U39" s="55">
        <f t="shared" si="4"/>
        <v>17272</v>
      </c>
      <c r="V39" s="55">
        <f t="shared" si="4"/>
        <v>19006</v>
      </c>
      <c r="W39" s="55">
        <f t="shared" si="4"/>
        <v>19489</v>
      </c>
      <c r="X39" s="55">
        <f t="shared" ref="X39:Y39" si="75">X98+X157</f>
        <v>14523</v>
      </c>
      <c r="Y39" s="55">
        <f t="shared" si="75"/>
        <v>79371</v>
      </c>
      <c r="Z39" s="55">
        <f t="shared" ref="Z39" si="76">Z98+Z157</f>
        <v>21930</v>
      </c>
    </row>
    <row r="40" spans="1:26">
      <c r="A40" s="51" t="s">
        <v>134</v>
      </c>
      <c r="B40" s="49">
        <f t="shared" si="69"/>
        <v>0</v>
      </c>
      <c r="C40" s="52">
        <v>0</v>
      </c>
      <c r="D40" s="52">
        <v>0</v>
      </c>
      <c r="E40" s="49">
        <f t="shared" si="69"/>
        <v>30148424</v>
      </c>
      <c r="F40" s="49">
        <f t="shared" si="69"/>
        <v>107060499</v>
      </c>
      <c r="G40" s="49">
        <f t="shared" si="69"/>
        <v>35416373</v>
      </c>
      <c r="H40" s="49">
        <f t="shared" si="69"/>
        <v>25677718</v>
      </c>
      <c r="I40" s="49">
        <f t="shared" si="69"/>
        <v>38329910</v>
      </c>
      <c r="J40" s="49">
        <f t="shared" si="69"/>
        <v>47939135</v>
      </c>
      <c r="K40" s="49">
        <f t="shared" si="69"/>
        <v>60831906</v>
      </c>
      <c r="L40" s="49">
        <f t="shared" si="69"/>
        <v>62813274</v>
      </c>
      <c r="M40" s="49">
        <f t="shared" si="69"/>
        <v>69653125</v>
      </c>
      <c r="N40" s="26">
        <f t="shared" si="69"/>
        <v>39179245</v>
      </c>
      <c r="O40" s="26">
        <f t="shared" si="69"/>
        <v>59006743</v>
      </c>
      <c r="P40" s="26">
        <f t="shared" si="69"/>
        <v>49956103</v>
      </c>
      <c r="Q40" s="26">
        <v>34377049</v>
      </c>
      <c r="R40" s="26">
        <f t="shared" si="70"/>
        <v>38515734</v>
      </c>
      <c r="S40" s="26">
        <f t="shared" si="70"/>
        <v>50725068</v>
      </c>
      <c r="T40" s="55">
        <f t="shared" si="4"/>
        <v>55328735</v>
      </c>
      <c r="U40" s="55">
        <f t="shared" si="4"/>
        <v>62576957</v>
      </c>
      <c r="V40" s="55">
        <f t="shared" si="4"/>
        <v>53851653</v>
      </c>
      <c r="W40" s="55">
        <f t="shared" si="4"/>
        <v>54605143</v>
      </c>
      <c r="X40" s="55">
        <f t="shared" ref="X40:Y40" si="77">X99+X158</f>
        <v>57001368</v>
      </c>
      <c r="Y40" s="55">
        <f t="shared" si="77"/>
        <v>76520953</v>
      </c>
      <c r="Z40" s="55">
        <f t="shared" ref="Z40" si="78">Z99+Z158</f>
        <v>67748994</v>
      </c>
    </row>
    <row r="41" spans="1:26">
      <c r="A41" s="51" t="s">
        <v>136</v>
      </c>
      <c r="B41" s="49">
        <f t="shared" si="69"/>
        <v>0</v>
      </c>
      <c r="C41" s="52">
        <v>0</v>
      </c>
      <c r="D41" s="52">
        <v>0</v>
      </c>
      <c r="E41" s="49">
        <f t="shared" si="69"/>
        <v>0</v>
      </c>
      <c r="F41" s="49">
        <f t="shared" si="69"/>
        <v>11721778</v>
      </c>
      <c r="G41" s="49">
        <f t="shared" si="69"/>
        <v>2927056</v>
      </c>
      <c r="H41" s="49">
        <f t="shared" si="69"/>
        <v>1927533</v>
      </c>
      <c r="I41" s="49">
        <f t="shared" si="69"/>
        <v>1374411</v>
      </c>
      <c r="J41" s="49">
        <f t="shared" si="69"/>
        <v>1874835</v>
      </c>
      <c r="K41" s="49">
        <f t="shared" si="69"/>
        <v>1671427</v>
      </c>
      <c r="L41" s="49">
        <f t="shared" si="69"/>
        <v>1449288</v>
      </c>
      <c r="M41" s="49">
        <f t="shared" si="69"/>
        <v>626122</v>
      </c>
      <c r="N41" s="26">
        <f t="shared" si="69"/>
        <v>651783</v>
      </c>
      <c r="O41" s="26">
        <f t="shared" si="69"/>
        <v>6441417</v>
      </c>
      <c r="P41" s="26">
        <f t="shared" si="69"/>
        <v>4705465</v>
      </c>
      <c r="Q41" s="26">
        <v>1724</v>
      </c>
      <c r="R41" s="26">
        <f t="shared" si="70"/>
        <v>462095</v>
      </c>
      <c r="S41" s="26">
        <f t="shared" si="70"/>
        <v>93466</v>
      </c>
      <c r="T41" s="55">
        <f t="shared" si="4"/>
        <v>150452</v>
      </c>
      <c r="U41" s="55">
        <f t="shared" si="4"/>
        <v>708888</v>
      </c>
      <c r="V41" s="55">
        <f t="shared" si="4"/>
        <v>749775</v>
      </c>
      <c r="W41" s="55">
        <f t="shared" si="4"/>
        <v>884108</v>
      </c>
      <c r="X41" s="55">
        <f t="shared" ref="X41:Y41" si="79">X100+X159</f>
        <v>629491</v>
      </c>
      <c r="Y41" s="55">
        <f t="shared" si="79"/>
        <v>587450</v>
      </c>
      <c r="Z41" s="55">
        <f t="shared" ref="Z41" si="80">Z100+Z159</f>
        <v>514299</v>
      </c>
    </row>
    <row r="42" spans="1:26">
      <c r="A42" s="51" t="s">
        <v>145</v>
      </c>
      <c r="B42" s="49">
        <f t="shared" si="69"/>
        <v>0</v>
      </c>
      <c r="C42" s="52">
        <v>0</v>
      </c>
      <c r="D42" s="52">
        <v>0</v>
      </c>
      <c r="E42" s="49">
        <f t="shared" si="69"/>
        <v>0</v>
      </c>
      <c r="F42" s="49">
        <f t="shared" si="69"/>
        <v>0</v>
      </c>
      <c r="G42" s="49">
        <f t="shared" si="69"/>
        <v>0</v>
      </c>
      <c r="H42" s="49">
        <f t="shared" si="69"/>
        <v>0</v>
      </c>
      <c r="I42" s="49">
        <f t="shared" si="69"/>
        <v>0</v>
      </c>
      <c r="J42" s="49">
        <f t="shared" si="69"/>
        <v>0</v>
      </c>
      <c r="K42" s="49">
        <f t="shared" si="69"/>
        <v>0</v>
      </c>
      <c r="L42" s="49">
        <f t="shared" si="69"/>
        <v>0</v>
      </c>
      <c r="M42" s="49">
        <f t="shared" si="69"/>
        <v>0</v>
      </c>
      <c r="N42" s="26">
        <f t="shared" si="69"/>
        <v>0</v>
      </c>
      <c r="O42" s="26">
        <f t="shared" si="69"/>
        <v>0</v>
      </c>
      <c r="P42" s="26">
        <f t="shared" si="69"/>
        <v>0</v>
      </c>
      <c r="Q42" s="26">
        <v>0</v>
      </c>
      <c r="R42" s="26">
        <f t="shared" si="70"/>
        <v>0</v>
      </c>
      <c r="S42" s="26">
        <f t="shared" si="70"/>
        <v>0</v>
      </c>
      <c r="T42" s="55">
        <f t="shared" si="4"/>
        <v>29342535</v>
      </c>
      <c r="U42" s="55">
        <f t="shared" si="4"/>
        <v>27215516</v>
      </c>
      <c r="V42" s="55">
        <f t="shared" si="4"/>
        <v>29308375</v>
      </c>
      <c r="W42" s="55">
        <f t="shared" si="4"/>
        <v>29298535</v>
      </c>
      <c r="X42" s="55">
        <f t="shared" ref="X42:Y42" si="81">X101+X160</f>
        <v>27219442</v>
      </c>
      <c r="Y42" s="55">
        <f t="shared" si="81"/>
        <v>21792613</v>
      </c>
      <c r="Z42" s="55">
        <f t="shared" ref="Z42" si="82">Z101+Z160</f>
        <v>10224343</v>
      </c>
    </row>
    <row r="43" spans="1:26">
      <c r="A43" s="51" t="s">
        <v>138</v>
      </c>
      <c r="B43" s="49">
        <f t="shared" si="69"/>
        <v>0</v>
      </c>
      <c r="C43" s="52">
        <v>0</v>
      </c>
      <c r="D43" s="52">
        <v>0</v>
      </c>
      <c r="E43" s="49">
        <f t="shared" si="69"/>
        <v>1487017</v>
      </c>
      <c r="F43" s="49">
        <f t="shared" si="69"/>
        <v>3334544</v>
      </c>
      <c r="G43" s="49">
        <f t="shared" si="69"/>
        <v>6314418</v>
      </c>
      <c r="H43" s="49">
        <f t="shared" si="69"/>
        <v>18114595</v>
      </c>
      <c r="I43" s="49">
        <f t="shared" si="69"/>
        <v>7085830</v>
      </c>
      <c r="J43" s="49">
        <f t="shared" si="69"/>
        <v>9547962</v>
      </c>
      <c r="K43" s="49">
        <f t="shared" si="69"/>
        <v>7627996</v>
      </c>
      <c r="L43" s="49">
        <f t="shared" si="69"/>
        <v>29267321</v>
      </c>
      <c r="M43" s="49">
        <f t="shared" si="69"/>
        <v>32556714</v>
      </c>
      <c r="N43" s="26">
        <f t="shared" si="69"/>
        <v>63350842</v>
      </c>
      <c r="O43" s="26">
        <f t="shared" si="69"/>
        <v>37791830</v>
      </c>
      <c r="P43" s="26">
        <f t="shared" si="69"/>
        <v>45610893</v>
      </c>
      <c r="Q43" s="26">
        <v>12336045</v>
      </c>
      <c r="R43" s="26">
        <f t="shared" si="70"/>
        <v>12807903</v>
      </c>
      <c r="S43" s="26">
        <f t="shared" si="70"/>
        <v>12975703</v>
      </c>
      <c r="T43" s="55">
        <f t="shared" si="4"/>
        <v>13476620</v>
      </c>
      <c r="U43" s="55">
        <f t="shared" si="4"/>
        <v>14024660</v>
      </c>
      <c r="V43" s="55">
        <f t="shared" si="4"/>
        <v>14302817</v>
      </c>
      <c r="W43" s="55">
        <f t="shared" si="4"/>
        <v>13787906</v>
      </c>
      <c r="X43" s="55">
        <f t="shared" ref="X43:Y43" si="83">X102+X161</f>
        <v>13485224</v>
      </c>
      <c r="Y43" s="55">
        <f t="shared" si="83"/>
        <v>9249707</v>
      </c>
      <c r="Z43" s="55">
        <f t="shared" ref="Z43" si="84">Z102+Z161</f>
        <v>5242243</v>
      </c>
    </row>
    <row r="44" spans="1:26">
      <c r="A44" s="51" t="s">
        <v>140</v>
      </c>
      <c r="B44" s="49">
        <f t="shared" si="69"/>
        <v>0</v>
      </c>
      <c r="C44" s="52">
        <v>0</v>
      </c>
      <c r="D44" s="52">
        <v>0</v>
      </c>
      <c r="E44" s="49">
        <f t="shared" si="69"/>
        <v>0</v>
      </c>
      <c r="F44" s="49">
        <f t="shared" si="69"/>
        <v>0</v>
      </c>
      <c r="G44" s="49">
        <f t="shared" si="69"/>
        <v>0</v>
      </c>
      <c r="H44" s="49">
        <f t="shared" si="69"/>
        <v>0</v>
      </c>
      <c r="I44" s="49">
        <f t="shared" si="69"/>
        <v>0</v>
      </c>
      <c r="J44" s="49">
        <f t="shared" si="69"/>
        <v>0</v>
      </c>
      <c r="K44" s="49">
        <f t="shared" si="69"/>
        <v>0</v>
      </c>
      <c r="L44" s="49">
        <f t="shared" si="69"/>
        <v>0</v>
      </c>
      <c r="M44" s="49">
        <f t="shared" si="69"/>
        <v>0</v>
      </c>
      <c r="N44" s="26">
        <f t="shared" si="69"/>
        <v>0</v>
      </c>
      <c r="O44" s="26">
        <f t="shared" si="69"/>
        <v>0</v>
      </c>
      <c r="P44" s="26">
        <f t="shared" si="69"/>
        <v>0</v>
      </c>
      <c r="Q44" s="26">
        <v>0</v>
      </c>
      <c r="R44" s="26">
        <f t="shared" si="70"/>
        <v>0</v>
      </c>
      <c r="S44" s="26">
        <f t="shared" si="70"/>
        <v>0</v>
      </c>
      <c r="T44" s="55">
        <f t="shared" si="4"/>
        <v>0</v>
      </c>
      <c r="U44" s="55">
        <f t="shared" si="4"/>
        <v>32582621</v>
      </c>
      <c r="V44" s="55">
        <f t="shared" si="4"/>
        <v>26236901</v>
      </c>
      <c r="W44" s="55">
        <f t="shared" si="4"/>
        <v>24854811</v>
      </c>
      <c r="X44" s="55">
        <f t="shared" ref="X44:Y44" si="85">X103+X162</f>
        <v>27702288</v>
      </c>
      <c r="Y44" s="55">
        <f t="shared" si="85"/>
        <v>0</v>
      </c>
      <c r="Z44" s="55">
        <f t="shared" ref="Z44" si="86">Z103+Z162</f>
        <v>0</v>
      </c>
    </row>
    <row r="45" spans="1:26">
      <c r="A45" s="51" t="s">
        <v>142</v>
      </c>
      <c r="B45" s="49">
        <f t="shared" si="69"/>
        <v>0</v>
      </c>
      <c r="C45" s="52">
        <v>0</v>
      </c>
      <c r="D45" s="52">
        <v>0</v>
      </c>
      <c r="E45" s="49">
        <f t="shared" si="69"/>
        <v>0</v>
      </c>
      <c r="F45" s="49">
        <f t="shared" si="69"/>
        <v>0</v>
      </c>
      <c r="G45" s="49">
        <f t="shared" si="69"/>
        <v>0</v>
      </c>
      <c r="H45" s="49">
        <f t="shared" si="69"/>
        <v>0</v>
      </c>
      <c r="I45" s="49">
        <f t="shared" si="69"/>
        <v>0</v>
      </c>
      <c r="J45" s="49">
        <f t="shared" si="69"/>
        <v>0</v>
      </c>
      <c r="K45" s="49">
        <f t="shared" si="69"/>
        <v>0</v>
      </c>
      <c r="L45" s="49">
        <f t="shared" si="69"/>
        <v>0</v>
      </c>
      <c r="M45" s="49">
        <f t="shared" si="69"/>
        <v>0</v>
      </c>
      <c r="N45" s="26">
        <f t="shared" si="69"/>
        <v>0</v>
      </c>
      <c r="O45" s="26">
        <f t="shared" si="69"/>
        <v>0</v>
      </c>
      <c r="P45" s="26">
        <f t="shared" si="69"/>
        <v>0</v>
      </c>
      <c r="Q45" s="26">
        <v>0</v>
      </c>
      <c r="R45" s="26">
        <f t="shared" si="70"/>
        <v>0</v>
      </c>
      <c r="S45" s="26">
        <f t="shared" si="70"/>
        <v>0</v>
      </c>
      <c r="T45" s="55">
        <f t="shared" si="4"/>
        <v>0</v>
      </c>
      <c r="U45" s="55">
        <f t="shared" si="4"/>
        <v>0</v>
      </c>
      <c r="V45" s="55">
        <f t="shared" si="4"/>
        <v>0</v>
      </c>
      <c r="W45" s="55">
        <f t="shared" si="4"/>
        <v>0</v>
      </c>
      <c r="X45" s="55">
        <f t="shared" ref="X45:Y45" si="87">X104+X163</f>
        <v>0</v>
      </c>
      <c r="Y45" s="55">
        <f t="shared" si="87"/>
        <v>0</v>
      </c>
      <c r="Z45" s="55">
        <f t="shared" ref="Z45" si="88">Z104+Z163</f>
        <v>0</v>
      </c>
    </row>
    <row r="46" spans="1:26">
      <c r="A46" s="51" t="s">
        <v>144</v>
      </c>
      <c r="B46" s="49">
        <f t="shared" si="69"/>
        <v>0</v>
      </c>
      <c r="C46" s="52">
        <v>0</v>
      </c>
      <c r="D46" s="52">
        <v>0</v>
      </c>
      <c r="E46" s="49">
        <f t="shared" si="69"/>
        <v>0</v>
      </c>
      <c r="F46" s="49">
        <f t="shared" si="69"/>
        <v>0</v>
      </c>
      <c r="G46" s="49">
        <f t="shared" si="69"/>
        <v>0</v>
      </c>
      <c r="H46" s="49">
        <f t="shared" si="69"/>
        <v>0</v>
      </c>
      <c r="I46" s="49">
        <f t="shared" si="69"/>
        <v>0</v>
      </c>
      <c r="J46" s="49">
        <f t="shared" si="69"/>
        <v>0</v>
      </c>
      <c r="K46" s="49">
        <f t="shared" si="69"/>
        <v>0</v>
      </c>
      <c r="L46" s="49">
        <f t="shared" si="69"/>
        <v>0</v>
      </c>
      <c r="M46" s="49">
        <f t="shared" si="69"/>
        <v>0</v>
      </c>
      <c r="N46" s="26">
        <f t="shared" si="69"/>
        <v>0</v>
      </c>
      <c r="O46" s="26">
        <f t="shared" si="69"/>
        <v>18058</v>
      </c>
      <c r="P46" s="26">
        <f t="shared" si="69"/>
        <v>582971</v>
      </c>
      <c r="Q46" s="26">
        <v>0</v>
      </c>
      <c r="R46" s="26">
        <f t="shared" si="70"/>
        <v>0</v>
      </c>
      <c r="S46" s="26">
        <f t="shared" si="70"/>
        <v>0</v>
      </c>
      <c r="T46" s="55">
        <f t="shared" si="4"/>
        <v>0</v>
      </c>
      <c r="U46" s="55">
        <f t="shared" si="4"/>
        <v>0</v>
      </c>
      <c r="V46" s="55">
        <f t="shared" si="4"/>
        <v>0</v>
      </c>
      <c r="W46" s="55">
        <f t="shared" si="4"/>
        <v>0</v>
      </c>
      <c r="X46" s="55">
        <f t="shared" ref="X46:Y46" si="89">X105+X164</f>
        <v>0</v>
      </c>
      <c r="Y46" s="55">
        <f t="shared" si="89"/>
        <v>0</v>
      </c>
      <c r="Z46" s="55">
        <f t="shared" ref="Z46" si="90">Z105+Z164</f>
        <v>0</v>
      </c>
    </row>
    <row r="47" spans="1:26">
      <c r="A47" s="51" t="s">
        <v>146</v>
      </c>
      <c r="B47" s="49">
        <f t="shared" si="69"/>
        <v>0</v>
      </c>
      <c r="C47" s="52">
        <v>0</v>
      </c>
      <c r="D47" s="52">
        <v>0</v>
      </c>
      <c r="E47" s="49">
        <f t="shared" si="69"/>
        <v>0</v>
      </c>
      <c r="F47" s="49">
        <f t="shared" si="69"/>
        <v>0</v>
      </c>
      <c r="G47" s="49">
        <f t="shared" si="69"/>
        <v>0</v>
      </c>
      <c r="H47" s="49">
        <f t="shared" si="69"/>
        <v>0</v>
      </c>
      <c r="I47" s="49">
        <f t="shared" si="69"/>
        <v>0</v>
      </c>
      <c r="J47" s="49">
        <f t="shared" si="69"/>
        <v>0</v>
      </c>
      <c r="K47" s="49">
        <f t="shared" si="69"/>
        <v>0</v>
      </c>
      <c r="L47" s="49">
        <f t="shared" si="69"/>
        <v>0</v>
      </c>
      <c r="M47" s="49">
        <f t="shared" si="69"/>
        <v>0</v>
      </c>
      <c r="N47" s="26">
        <f t="shared" si="69"/>
        <v>0</v>
      </c>
      <c r="O47" s="26">
        <f t="shared" si="69"/>
        <v>0</v>
      </c>
      <c r="P47" s="26">
        <f t="shared" si="69"/>
        <v>0</v>
      </c>
      <c r="Q47" s="26">
        <v>0</v>
      </c>
      <c r="R47" s="26">
        <f t="shared" si="70"/>
        <v>0</v>
      </c>
      <c r="S47" s="26">
        <f t="shared" si="70"/>
        <v>0</v>
      </c>
      <c r="T47" s="55">
        <f t="shared" si="4"/>
        <v>0</v>
      </c>
      <c r="U47" s="55">
        <f t="shared" si="4"/>
        <v>0</v>
      </c>
      <c r="V47" s="55">
        <f t="shared" si="4"/>
        <v>0</v>
      </c>
      <c r="W47" s="55">
        <f t="shared" si="4"/>
        <v>0</v>
      </c>
      <c r="X47" s="55">
        <f t="shared" ref="X47:Y47" si="91">X106+X165</f>
        <v>0</v>
      </c>
      <c r="Y47" s="55">
        <f t="shared" si="91"/>
        <v>0</v>
      </c>
      <c r="Z47" s="55">
        <f t="shared" ref="Z47" si="92">Z106+Z165</f>
        <v>0</v>
      </c>
    </row>
    <row r="48" spans="1:26">
      <c r="A48" s="51" t="s">
        <v>148</v>
      </c>
      <c r="B48" s="49">
        <f t="shared" si="69"/>
        <v>0</v>
      </c>
      <c r="C48" s="52">
        <v>0</v>
      </c>
      <c r="D48" s="52">
        <v>0</v>
      </c>
      <c r="E48" s="49">
        <f t="shared" si="69"/>
        <v>5401000</v>
      </c>
      <c r="F48" s="49">
        <f t="shared" si="69"/>
        <v>2973000</v>
      </c>
      <c r="G48" s="49">
        <f t="shared" si="69"/>
        <v>6469472</v>
      </c>
      <c r="H48" s="49">
        <f t="shared" si="69"/>
        <v>15514817</v>
      </c>
      <c r="I48" s="49">
        <f t="shared" si="69"/>
        <v>14366259</v>
      </c>
      <c r="J48" s="49">
        <f t="shared" si="69"/>
        <v>11161978</v>
      </c>
      <c r="K48" s="49">
        <f t="shared" si="69"/>
        <v>8720616</v>
      </c>
      <c r="L48" s="49">
        <f t="shared" si="69"/>
        <v>7001634</v>
      </c>
      <c r="M48" s="49">
        <f t="shared" si="69"/>
        <v>6134599</v>
      </c>
      <c r="N48" s="26">
        <f t="shared" si="69"/>
        <v>18515001</v>
      </c>
      <c r="O48" s="26">
        <f t="shared" si="69"/>
        <v>6081801</v>
      </c>
      <c r="P48" s="26">
        <f t="shared" si="69"/>
        <v>21124166</v>
      </c>
      <c r="Q48" s="26">
        <v>5191174</v>
      </c>
      <c r="R48" s="26">
        <f t="shared" si="70"/>
        <v>7012727</v>
      </c>
      <c r="S48" s="26">
        <f t="shared" si="70"/>
        <v>7825249</v>
      </c>
      <c r="T48" s="55">
        <f t="shared" si="4"/>
        <v>4381696</v>
      </c>
      <c r="U48" s="55">
        <f t="shared" si="4"/>
        <v>3695334</v>
      </c>
      <c r="V48" s="55">
        <f t="shared" si="4"/>
        <v>3385376</v>
      </c>
      <c r="W48" s="55">
        <f t="shared" si="4"/>
        <v>3801921</v>
      </c>
      <c r="X48" s="55">
        <f t="shared" ref="X48:Y48" si="93">X107+X166</f>
        <v>5685579</v>
      </c>
      <c r="Y48" s="55">
        <f t="shared" si="93"/>
        <v>4336509</v>
      </c>
      <c r="Z48" s="55">
        <f t="shared" ref="Z48" si="94">Z107+Z166</f>
        <v>1481441</v>
      </c>
    </row>
    <row r="49" spans="1:34">
      <c r="A49" s="51" t="s">
        <v>150</v>
      </c>
      <c r="B49" s="49">
        <f t="shared" si="69"/>
        <v>0</v>
      </c>
      <c r="C49" s="52">
        <v>0</v>
      </c>
      <c r="D49" s="52">
        <v>0</v>
      </c>
      <c r="E49" s="49">
        <f t="shared" si="69"/>
        <v>1461030</v>
      </c>
      <c r="F49" s="49">
        <f t="shared" si="69"/>
        <v>1303044</v>
      </c>
      <c r="G49" s="49">
        <f t="shared" si="69"/>
        <v>1077555</v>
      </c>
      <c r="H49" s="49">
        <f t="shared" si="69"/>
        <v>711126</v>
      </c>
      <c r="I49" s="49">
        <f t="shared" si="69"/>
        <v>793134</v>
      </c>
      <c r="J49" s="49">
        <f t="shared" si="69"/>
        <v>857087</v>
      </c>
      <c r="K49" s="49">
        <f t="shared" si="69"/>
        <v>821092</v>
      </c>
      <c r="L49" s="49">
        <f t="shared" si="69"/>
        <v>1059400</v>
      </c>
      <c r="M49" s="49">
        <f t="shared" si="69"/>
        <v>993274</v>
      </c>
      <c r="N49" s="26">
        <f t="shared" si="69"/>
        <v>670173</v>
      </c>
      <c r="O49" s="26">
        <f t="shared" si="69"/>
        <v>2569980</v>
      </c>
      <c r="P49" s="26">
        <f t="shared" si="69"/>
        <v>4428204</v>
      </c>
      <c r="Q49" s="26">
        <v>4551765</v>
      </c>
      <c r="R49" s="26">
        <f t="shared" si="70"/>
        <v>2861839</v>
      </c>
      <c r="S49" s="26">
        <f t="shared" si="70"/>
        <v>2743447</v>
      </c>
      <c r="T49" s="55">
        <f t="shared" si="4"/>
        <v>2485481</v>
      </c>
      <c r="U49" s="55">
        <f t="shared" si="4"/>
        <v>1571196</v>
      </c>
      <c r="V49" s="55">
        <f t="shared" si="4"/>
        <v>4418609</v>
      </c>
      <c r="W49" s="55">
        <f t="shared" si="4"/>
        <v>2962906</v>
      </c>
      <c r="X49" s="55">
        <f t="shared" ref="X49:Y49" si="95">X108+X167</f>
        <v>1834595</v>
      </c>
      <c r="Y49" s="55">
        <f t="shared" si="95"/>
        <v>1983188</v>
      </c>
      <c r="Z49" s="55">
        <f t="shared" ref="Z49" si="96">Z108+Z167</f>
        <v>1543240</v>
      </c>
    </row>
    <row r="50" spans="1:34">
      <c r="A50" s="51" t="s">
        <v>152</v>
      </c>
      <c r="B50" s="49">
        <f t="shared" si="69"/>
        <v>0</v>
      </c>
      <c r="C50" s="52">
        <v>0</v>
      </c>
      <c r="D50" s="52">
        <v>0</v>
      </c>
      <c r="E50" s="49">
        <f t="shared" si="69"/>
        <v>779780</v>
      </c>
      <c r="F50" s="49">
        <f t="shared" si="69"/>
        <v>815695</v>
      </c>
      <c r="G50" s="49">
        <f t="shared" si="69"/>
        <v>1164745</v>
      </c>
      <c r="H50" s="49">
        <f t="shared" si="69"/>
        <v>1835834</v>
      </c>
      <c r="I50" s="49">
        <f t="shared" si="69"/>
        <v>2565137</v>
      </c>
      <c r="J50" s="49">
        <f t="shared" si="69"/>
        <v>937328</v>
      </c>
      <c r="K50" s="49">
        <f t="shared" si="69"/>
        <v>790951</v>
      </c>
      <c r="L50" s="49">
        <f t="shared" si="69"/>
        <v>1087629</v>
      </c>
      <c r="M50" s="49">
        <f t="shared" si="69"/>
        <v>1275718</v>
      </c>
      <c r="N50" s="26">
        <f t="shared" si="69"/>
        <v>5737133</v>
      </c>
      <c r="O50" s="26">
        <f t="shared" si="69"/>
        <v>8998366</v>
      </c>
      <c r="P50" s="26">
        <f t="shared" si="69"/>
        <v>4962265</v>
      </c>
      <c r="Q50" s="26">
        <v>3779390</v>
      </c>
      <c r="R50" s="26">
        <f t="shared" si="70"/>
        <v>4061448</v>
      </c>
      <c r="S50" s="26">
        <f t="shared" si="70"/>
        <v>2510794</v>
      </c>
      <c r="T50" s="55">
        <f t="shared" si="4"/>
        <v>2729517</v>
      </c>
      <c r="U50" s="55">
        <f t="shared" si="4"/>
        <v>1386107</v>
      </c>
      <c r="V50" s="55">
        <f t="shared" si="4"/>
        <v>1359600</v>
      </c>
      <c r="W50" s="55">
        <f t="shared" si="4"/>
        <v>1317249</v>
      </c>
      <c r="X50" s="55">
        <f t="shared" ref="X50:Y50" si="97">X109+X168</f>
        <v>1446903</v>
      </c>
      <c r="Y50" s="55">
        <f t="shared" si="97"/>
        <v>673878</v>
      </c>
      <c r="Z50" s="55">
        <f t="shared" ref="Z50" si="98">Z109+Z168</f>
        <v>474929</v>
      </c>
    </row>
    <row r="51" spans="1:34">
      <c r="A51" s="51" t="s">
        <v>153</v>
      </c>
      <c r="B51" s="49">
        <f t="shared" si="69"/>
        <v>0</v>
      </c>
      <c r="C51" s="52">
        <v>0</v>
      </c>
      <c r="D51" s="52">
        <v>0</v>
      </c>
      <c r="E51" s="49">
        <f t="shared" si="69"/>
        <v>2329360</v>
      </c>
      <c r="F51" s="49">
        <f t="shared" si="69"/>
        <v>4050627</v>
      </c>
      <c r="G51" s="49">
        <f t="shared" si="69"/>
        <v>5438672</v>
      </c>
      <c r="H51" s="49">
        <f t="shared" si="69"/>
        <v>4758760</v>
      </c>
      <c r="I51" s="49">
        <f t="shared" si="69"/>
        <v>9803285</v>
      </c>
      <c r="J51" s="49">
        <f t="shared" si="69"/>
        <v>5684601</v>
      </c>
      <c r="K51" s="49">
        <f t="shared" si="69"/>
        <v>11117614</v>
      </c>
      <c r="L51" s="49">
        <f t="shared" si="69"/>
        <v>3886316</v>
      </c>
      <c r="M51" s="49">
        <f t="shared" si="69"/>
        <v>7266479</v>
      </c>
      <c r="N51" s="26">
        <f t="shared" si="69"/>
        <v>8820730</v>
      </c>
      <c r="O51" s="26">
        <f t="shared" si="69"/>
        <v>7389431</v>
      </c>
      <c r="P51" s="26">
        <f t="shared" si="69"/>
        <v>1811688</v>
      </c>
      <c r="Q51" s="26">
        <v>782731</v>
      </c>
      <c r="R51" s="26">
        <f t="shared" si="70"/>
        <v>16717</v>
      </c>
      <c r="S51" s="26">
        <f t="shared" si="70"/>
        <v>658291</v>
      </c>
      <c r="T51" s="55">
        <f t="shared" si="4"/>
        <v>2220644</v>
      </c>
      <c r="U51" s="55">
        <f t="shared" si="4"/>
        <v>3116401</v>
      </c>
      <c r="V51" s="55">
        <f t="shared" si="4"/>
        <v>5269021</v>
      </c>
      <c r="W51" s="55">
        <f t="shared" si="4"/>
        <v>4727247</v>
      </c>
      <c r="X51" s="55">
        <f t="shared" ref="X51:Y51" si="99">X110+X169</f>
        <v>4555541</v>
      </c>
      <c r="Y51" s="55">
        <f t="shared" si="99"/>
        <v>5391563</v>
      </c>
      <c r="Z51" s="55">
        <f t="shared" ref="Z51" si="100">Z110+Z169</f>
        <v>6874756</v>
      </c>
    </row>
    <row r="52" spans="1:34">
      <c r="A52" s="51" t="s">
        <v>154</v>
      </c>
      <c r="B52" s="49">
        <f t="shared" si="69"/>
        <v>0</v>
      </c>
      <c r="C52" s="52">
        <v>0</v>
      </c>
      <c r="D52" s="52">
        <v>0</v>
      </c>
      <c r="E52" s="49">
        <f t="shared" si="69"/>
        <v>4916096</v>
      </c>
      <c r="F52" s="49">
        <f t="shared" si="69"/>
        <v>4052561</v>
      </c>
      <c r="G52" s="49">
        <f t="shared" si="69"/>
        <v>5144101</v>
      </c>
      <c r="H52" s="49">
        <f t="shared" si="69"/>
        <v>5567088</v>
      </c>
      <c r="I52" s="49">
        <f t="shared" si="69"/>
        <v>7379948</v>
      </c>
      <c r="J52" s="49">
        <f t="shared" si="69"/>
        <v>8585308</v>
      </c>
      <c r="K52" s="49">
        <f t="shared" si="69"/>
        <v>11139467</v>
      </c>
      <c r="L52" s="49">
        <f t="shared" si="69"/>
        <v>11787770</v>
      </c>
      <c r="M52" s="49">
        <f t="shared" si="69"/>
        <v>10180885</v>
      </c>
      <c r="N52" s="26">
        <f t="shared" si="69"/>
        <v>22826540</v>
      </c>
      <c r="O52" s="26">
        <f t="shared" si="69"/>
        <v>35044246</v>
      </c>
      <c r="P52" s="26">
        <f t="shared" si="69"/>
        <v>33421813</v>
      </c>
      <c r="Q52" s="26">
        <v>38032197</v>
      </c>
      <c r="R52" s="26">
        <f t="shared" si="70"/>
        <v>26862723</v>
      </c>
      <c r="S52" s="26">
        <f t="shared" si="70"/>
        <v>29169333</v>
      </c>
      <c r="T52" s="55">
        <f t="shared" si="4"/>
        <v>35933983</v>
      </c>
      <c r="U52" s="55">
        <f t="shared" si="4"/>
        <v>54458307</v>
      </c>
      <c r="V52" s="55">
        <f t="shared" si="4"/>
        <v>48503969</v>
      </c>
      <c r="W52" s="55">
        <f t="shared" si="4"/>
        <v>49245018</v>
      </c>
      <c r="X52" s="55">
        <f t="shared" ref="X52:Y52" si="101">X111+X170</f>
        <v>63951155</v>
      </c>
      <c r="Y52" s="55">
        <f t="shared" si="101"/>
        <v>71442939</v>
      </c>
      <c r="Z52" s="55">
        <f t="shared" ref="Z52" si="102">Z111+Z170</f>
        <v>46810630.409999996</v>
      </c>
    </row>
    <row r="53" spans="1:34">
      <c r="A53" s="51" t="s">
        <v>155</v>
      </c>
      <c r="B53" s="49">
        <f t="shared" ref="B53:P56" si="103">SUM(B112,B171)</f>
        <v>0</v>
      </c>
      <c r="C53" s="52">
        <v>0</v>
      </c>
      <c r="D53" s="52">
        <v>0</v>
      </c>
      <c r="E53" s="49">
        <f t="shared" si="103"/>
        <v>0</v>
      </c>
      <c r="F53" s="49">
        <f t="shared" si="103"/>
        <v>1752881</v>
      </c>
      <c r="G53" s="49">
        <f t="shared" si="103"/>
        <v>2601095</v>
      </c>
      <c r="H53" s="49">
        <f t="shared" si="103"/>
        <v>2427907</v>
      </c>
      <c r="I53" s="49">
        <f t="shared" si="103"/>
        <v>2461103</v>
      </c>
      <c r="J53" s="49">
        <f t="shared" si="103"/>
        <v>2039112</v>
      </c>
      <c r="K53" s="49">
        <f t="shared" si="103"/>
        <v>1580812</v>
      </c>
      <c r="L53" s="49">
        <f t="shared" si="103"/>
        <v>1608945</v>
      </c>
      <c r="M53" s="49">
        <f t="shared" si="103"/>
        <v>1499229</v>
      </c>
      <c r="N53" s="26">
        <f t="shared" si="103"/>
        <v>104403</v>
      </c>
      <c r="O53" s="26">
        <f t="shared" si="103"/>
        <v>26542065</v>
      </c>
      <c r="P53" s="26">
        <f t="shared" si="103"/>
        <v>20488681</v>
      </c>
      <c r="Q53" s="26">
        <v>297881</v>
      </c>
      <c r="R53" s="26">
        <f t="shared" ref="R53:S56" si="104">SUM(R112,R171)</f>
        <v>1533518</v>
      </c>
      <c r="S53" s="26">
        <f t="shared" si="104"/>
        <v>1771489</v>
      </c>
      <c r="T53" s="55">
        <f t="shared" si="4"/>
        <v>17720360</v>
      </c>
      <c r="U53" s="55">
        <f t="shared" si="4"/>
        <v>13686723</v>
      </c>
      <c r="V53" s="55">
        <f t="shared" si="4"/>
        <v>18241051</v>
      </c>
      <c r="W53" s="55">
        <f t="shared" si="4"/>
        <v>11858728</v>
      </c>
      <c r="X53" s="55">
        <f t="shared" ref="X53:Y53" si="105">X112+X171</f>
        <v>13509750</v>
      </c>
      <c r="Y53" s="55">
        <f t="shared" si="105"/>
        <v>13169193</v>
      </c>
      <c r="Z53" s="55">
        <f t="shared" ref="Z53" si="106">Z112+Z171</f>
        <v>1180952</v>
      </c>
    </row>
    <row r="54" spans="1:34">
      <c r="A54" s="51" t="s">
        <v>157</v>
      </c>
      <c r="B54" s="49">
        <f t="shared" si="103"/>
        <v>0</v>
      </c>
      <c r="C54" s="52">
        <v>0</v>
      </c>
      <c r="D54" s="52">
        <v>0</v>
      </c>
      <c r="E54" s="49">
        <f t="shared" si="103"/>
        <v>12023846</v>
      </c>
      <c r="F54" s="49">
        <f t="shared" si="103"/>
        <v>5582427</v>
      </c>
      <c r="G54" s="49">
        <f t="shared" si="103"/>
        <v>6644823</v>
      </c>
      <c r="H54" s="49">
        <f t="shared" si="103"/>
        <v>6729903</v>
      </c>
      <c r="I54" s="49">
        <f t="shared" si="103"/>
        <v>6544291</v>
      </c>
      <c r="J54" s="49">
        <f t="shared" si="103"/>
        <v>6341576</v>
      </c>
      <c r="K54" s="49">
        <f t="shared" si="103"/>
        <v>8509262</v>
      </c>
      <c r="L54" s="49">
        <f t="shared" si="103"/>
        <v>7401753</v>
      </c>
      <c r="M54" s="49">
        <f t="shared" si="103"/>
        <v>6864267</v>
      </c>
      <c r="N54" s="26">
        <f t="shared" si="103"/>
        <v>43361122</v>
      </c>
      <c r="O54" s="26">
        <f t="shared" si="103"/>
        <v>7738972</v>
      </c>
      <c r="P54" s="26">
        <f t="shared" si="103"/>
        <v>36349800</v>
      </c>
      <c r="Q54" s="26">
        <v>43626871</v>
      </c>
      <c r="R54" s="26">
        <f t="shared" si="104"/>
        <v>46154251</v>
      </c>
      <c r="S54" s="26">
        <f t="shared" si="104"/>
        <v>42677961</v>
      </c>
      <c r="T54" s="55">
        <f t="shared" si="4"/>
        <v>37522702</v>
      </c>
      <c r="U54" s="55">
        <f t="shared" si="4"/>
        <v>38783634</v>
      </c>
      <c r="V54" s="55">
        <f t="shared" si="4"/>
        <v>38553002</v>
      </c>
      <c r="W54" s="55">
        <f t="shared" si="4"/>
        <v>38639988</v>
      </c>
      <c r="X54" s="55">
        <f t="shared" ref="X54:Y54" si="107">X113+X172</f>
        <v>38010986</v>
      </c>
      <c r="Y54" s="55">
        <f t="shared" si="107"/>
        <v>32355677</v>
      </c>
      <c r="Z54" s="55">
        <f t="shared" ref="Z54" si="108">Z113+Z172</f>
        <v>26105006</v>
      </c>
    </row>
    <row r="55" spans="1:34">
      <c r="A55" s="51" t="s">
        <v>158</v>
      </c>
      <c r="B55" s="49">
        <f t="shared" si="103"/>
        <v>0</v>
      </c>
      <c r="C55" s="52">
        <v>0</v>
      </c>
      <c r="D55" s="52">
        <v>0</v>
      </c>
      <c r="E55" s="49">
        <f t="shared" si="103"/>
        <v>0</v>
      </c>
      <c r="F55" s="49">
        <f t="shared" si="103"/>
        <v>0</v>
      </c>
      <c r="G55" s="49">
        <f t="shared" si="103"/>
        <v>0</v>
      </c>
      <c r="H55" s="49">
        <f t="shared" si="103"/>
        <v>0</v>
      </c>
      <c r="I55" s="49">
        <f t="shared" si="103"/>
        <v>0</v>
      </c>
      <c r="J55" s="49">
        <f t="shared" si="103"/>
        <v>0</v>
      </c>
      <c r="K55" s="49">
        <f t="shared" si="103"/>
        <v>0</v>
      </c>
      <c r="L55" s="49">
        <f t="shared" si="103"/>
        <v>0</v>
      </c>
      <c r="M55" s="49">
        <f t="shared" si="103"/>
        <v>0</v>
      </c>
      <c r="N55" s="26">
        <f t="shared" si="103"/>
        <v>0</v>
      </c>
      <c r="O55" s="26">
        <f t="shared" si="103"/>
        <v>0</v>
      </c>
      <c r="P55" s="26">
        <f t="shared" si="103"/>
        <v>0</v>
      </c>
      <c r="Q55" s="26">
        <v>0</v>
      </c>
      <c r="R55" s="26">
        <f t="shared" si="104"/>
        <v>165443</v>
      </c>
      <c r="S55" s="26">
        <f t="shared" si="104"/>
        <v>389722</v>
      </c>
      <c r="T55" s="55">
        <f t="shared" si="4"/>
        <v>3410646</v>
      </c>
      <c r="U55" s="55">
        <f t="shared" si="4"/>
        <v>3176073</v>
      </c>
      <c r="V55" s="55">
        <f t="shared" si="4"/>
        <v>3399126</v>
      </c>
      <c r="W55" s="55">
        <f t="shared" si="4"/>
        <v>3175468</v>
      </c>
      <c r="X55" s="55">
        <f t="shared" ref="X55:Y55" si="109">X114+X173</f>
        <v>3294209</v>
      </c>
      <c r="Y55" s="55">
        <f t="shared" si="109"/>
        <v>3219757</v>
      </c>
      <c r="Z55" s="55">
        <f t="shared" ref="Z55" si="110">Z114+Z173</f>
        <v>3538689</v>
      </c>
    </row>
    <row r="56" spans="1:34">
      <c r="A56" s="59" t="s">
        <v>159</v>
      </c>
      <c r="B56" s="49">
        <f t="shared" si="103"/>
        <v>0</v>
      </c>
      <c r="C56" s="40">
        <f>SUM(C5:C55)</f>
        <v>0</v>
      </c>
      <c r="D56" s="40">
        <f>SUM(D5:D55)</f>
        <v>0</v>
      </c>
      <c r="E56" s="49">
        <f t="shared" si="103"/>
        <v>147150891</v>
      </c>
      <c r="F56" s="49">
        <f t="shared" si="103"/>
        <v>235949577</v>
      </c>
      <c r="G56" s="49">
        <f t="shared" si="103"/>
        <v>237750089</v>
      </c>
      <c r="H56" s="49">
        <f t="shared" si="103"/>
        <v>260999868</v>
      </c>
      <c r="I56" s="49">
        <f t="shared" si="103"/>
        <v>271089447</v>
      </c>
      <c r="J56" s="49">
        <f t="shared" si="103"/>
        <v>267286107</v>
      </c>
      <c r="K56" s="49">
        <f t="shared" si="103"/>
        <v>289395948</v>
      </c>
      <c r="L56" s="49">
        <f t="shared" si="103"/>
        <v>383904623</v>
      </c>
      <c r="M56" s="49">
        <f t="shared" si="103"/>
        <v>479988894</v>
      </c>
      <c r="N56" s="26">
        <f>SUM(N115,N174)</f>
        <v>856952686</v>
      </c>
      <c r="O56" s="26">
        <f>SUM(O115,O174)</f>
        <v>1088393095</v>
      </c>
      <c r="P56" s="26">
        <f>SUM(P115,P174)</f>
        <v>722177743</v>
      </c>
      <c r="Q56" s="26">
        <v>537535431</v>
      </c>
      <c r="R56" s="26">
        <f>SUM(R115,R174)</f>
        <v>703713866</v>
      </c>
      <c r="S56" s="26">
        <f t="shared" si="104"/>
        <v>716173910</v>
      </c>
      <c r="T56" s="55">
        <f t="shared" si="4"/>
        <v>884133584</v>
      </c>
      <c r="U56" s="55">
        <f t="shared" si="4"/>
        <v>923378471</v>
      </c>
      <c r="V56" s="55">
        <f t="shared" si="4"/>
        <v>891741711</v>
      </c>
      <c r="W56" s="55">
        <f t="shared" si="4"/>
        <v>1034434242</v>
      </c>
      <c r="X56" s="55">
        <f t="shared" ref="X56:Y56" si="111">X115+X174</f>
        <v>955030689</v>
      </c>
      <c r="Y56" s="55">
        <f t="shared" si="111"/>
        <v>810563473</v>
      </c>
      <c r="Z56" s="55">
        <f t="shared" ref="Z56" si="112">Z115+Z174</f>
        <v>940661884.29999995</v>
      </c>
    </row>
    <row r="57" spans="1:34" s="62" customFormat="1">
      <c r="A57" s="82"/>
      <c r="B57" s="82"/>
      <c r="C57" s="82"/>
      <c r="D57" s="82"/>
      <c r="E57" s="82"/>
      <c r="F57" s="82"/>
      <c r="G57" s="82"/>
      <c r="H57" s="82"/>
      <c r="I57" s="82"/>
      <c r="J57" s="82"/>
      <c r="K57" s="82"/>
      <c r="L57" s="82"/>
      <c r="M57" s="82"/>
      <c r="N57" s="82"/>
      <c r="O57" s="49"/>
      <c r="P57" s="49"/>
      <c r="Q57" s="49"/>
      <c r="R57" s="49"/>
      <c r="S57" s="49"/>
      <c r="T57" s="49"/>
      <c r="U57" s="49"/>
      <c r="V57" s="49"/>
      <c r="W57" s="49"/>
      <c r="X57" s="49"/>
      <c r="Y57" s="49"/>
      <c r="Z57" s="49"/>
    </row>
    <row r="58" spans="1:34">
      <c r="A58" s="83"/>
      <c r="B58" s="83"/>
      <c r="C58" s="83"/>
      <c r="D58" s="83"/>
      <c r="E58" s="83"/>
      <c r="F58" s="83"/>
      <c r="G58" s="83"/>
      <c r="H58" s="83"/>
      <c r="I58" s="83"/>
      <c r="J58" s="83"/>
      <c r="K58" s="83"/>
      <c r="L58" s="83"/>
      <c r="M58" s="83"/>
      <c r="N58" s="83"/>
    </row>
    <row r="59" spans="1:34">
      <c r="A59" s="84"/>
      <c r="B59" s="84"/>
      <c r="C59" s="84"/>
      <c r="D59" s="84"/>
      <c r="E59" s="84"/>
      <c r="F59" s="84"/>
      <c r="G59" s="84"/>
      <c r="H59" s="84"/>
      <c r="I59" s="84"/>
      <c r="J59" s="84"/>
      <c r="K59" s="84"/>
      <c r="L59" s="84"/>
      <c r="M59" s="84"/>
      <c r="N59" s="84"/>
    </row>
    <row r="60" spans="1:34">
      <c r="A60" s="85"/>
      <c r="B60" s="85"/>
      <c r="C60" s="85"/>
      <c r="D60" s="85"/>
      <c r="E60" s="85"/>
      <c r="F60" s="85"/>
      <c r="G60" s="85"/>
      <c r="H60" s="85"/>
      <c r="I60" s="85"/>
      <c r="J60" s="85"/>
      <c r="K60" s="85"/>
      <c r="L60" s="85"/>
      <c r="M60" s="85"/>
      <c r="N60" s="85"/>
    </row>
    <row r="61" spans="1:34">
      <c r="A61" s="86"/>
      <c r="B61" s="86"/>
      <c r="C61" s="86"/>
      <c r="D61" s="86"/>
      <c r="E61" s="86"/>
      <c r="F61" s="86"/>
      <c r="G61" s="86"/>
      <c r="H61" s="86"/>
      <c r="I61" s="86"/>
      <c r="J61" s="86"/>
      <c r="K61" s="86"/>
      <c r="L61" s="86"/>
      <c r="M61" s="86"/>
      <c r="N61" s="86"/>
    </row>
    <row r="62" spans="1:34"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H62" s="63"/>
    </row>
    <row r="63" spans="1:34"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4">
      <c r="A64" s="51" t="s">
        <v>82</v>
      </c>
      <c r="B64" s="26">
        <v>0</v>
      </c>
      <c r="C64" s="26">
        <v>0</v>
      </c>
      <c r="D64" s="26">
        <v>0</v>
      </c>
      <c r="E64" s="26">
        <v>0</v>
      </c>
      <c r="F64" s="26">
        <v>0</v>
      </c>
      <c r="G64" s="26">
        <v>0</v>
      </c>
      <c r="H64" s="26">
        <v>0</v>
      </c>
      <c r="I64" s="49">
        <v>0</v>
      </c>
      <c r="J64" s="49">
        <v>0</v>
      </c>
      <c r="K64" s="49">
        <v>84483</v>
      </c>
      <c r="L64" s="49">
        <v>66000</v>
      </c>
      <c r="M64" s="49">
        <v>0</v>
      </c>
      <c r="N64" s="49">
        <v>0</v>
      </c>
      <c r="O64" s="49">
        <v>30898778</v>
      </c>
      <c r="P64" s="49">
        <v>167509</v>
      </c>
      <c r="Q64" s="49">
        <v>233</v>
      </c>
      <c r="R64" s="49">
        <v>260</v>
      </c>
      <c r="S64" s="49">
        <v>0</v>
      </c>
      <c r="T64" s="49">
        <v>4277022</v>
      </c>
      <c r="U64" s="226">
        <v>7564333</v>
      </c>
      <c r="V64" s="49">
        <v>13592421</v>
      </c>
      <c r="W64" s="49">
        <v>12064545</v>
      </c>
      <c r="X64" s="49">
        <v>8353326</v>
      </c>
      <c r="Y64" s="49">
        <v>15964194</v>
      </c>
      <c r="Z64" s="49">
        <v>5956362</v>
      </c>
    </row>
    <row r="65" spans="1:26">
      <c r="A65" s="51" t="s">
        <v>84</v>
      </c>
      <c r="B65" s="26">
        <v>0</v>
      </c>
      <c r="C65" s="26">
        <v>0</v>
      </c>
      <c r="D65" s="26">
        <v>0</v>
      </c>
      <c r="E65" s="26">
        <v>59859</v>
      </c>
      <c r="F65" s="26">
        <v>49181</v>
      </c>
      <c r="G65" s="26">
        <v>487860</v>
      </c>
      <c r="H65" s="26">
        <v>942716</v>
      </c>
      <c r="I65" s="49">
        <v>231217</v>
      </c>
      <c r="J65" s="49">
        <v>342334</v>
      </c>
      <c r="K65" s="49">
        <v>292341</v>
      </c>
      <c r="L65" s="49">
        <v>295443</v>
      </c>
      <c r="M65" s="49">
        <v>181497</v>
      </c>
      <c r="N65" s="49">
        <v>213310</v>
      </c>
      <c r="O65" s="49">
        <v>40755</v>
      </c>
      <c r="P65" s="49">
        <v>126259</v>
      </c>
      <c r="Q65" s="49">
        <v>24267</v>
      </c>
      <c r="R65" s="49">
        <v>1289</v>
      </c>
      <c r="S65" s="49">
        <v>0</v>
      </c>
      <c r="T65" s="49">
        <v>16250</v>
      </c>
      <c r="U65" s="226">
        <v>0</v>
      </c>
      <c r="V65" s="49">
        <v>0</v>
      </c>
      <c r="W65" s="49">
        <v>0</v>
      </c>
      <c r="X65" s="49">
        <v>0</v>
      </c>
      <c r="Y65" s="49">
        <v>28547</v>
      </c>
      <c r="Z65" s="49">
        <v>30049.24</v>
      </c>
    </row>
    <row r="66" spans="1:26">
      <c r="A66" s="51" t="s">
        <v>86</v>
      </c>
      <c r="B66" s="26">
        <v>0</v>
      </c>
      <c r="C66" s="26">
        <v>0</v>
      </c>
      <c r="D66" s="26">
        <v>0</v>
      </c>
      <c r="E66" s="26">
        <v>0</v>
      </c>
      <c r="F66" s="26">
        <v>0</v>
      </c>
      <c r="G66" s="26">
        <v>0</v>
      </c>
      <c r="H66" s="26">
        <v>0</v>
      </c>
      <c r="I66" s="49">
        <v>0</v>
      </c>
      <c r="J66" s="49">
        <v>0</v>
      </c>
      <c r="K66" s="49">
        <v>2645144</v>
      </c>
      <c r="L66" s="49">
        <v>562730</v>
      </c>
      <c r="M66" s="49">
        <v>2165126</v>
      </c>
      <c r="N66" s="49">
        <v>3083823</v>
      </c>
      <c r="O66" s="49">
        <v>9654965</v>
      </c>
      <c r="P66" s="49">
        <v>18765343</v>
      </c>
      <c r="Q66" s="49">
        <v>8930317</v>
      </c>
      <c r="R66" s="49">
        <v>8020548</v>
      </c>
      <c r="S66" s="49">
        <v>7568395</v>
      </c>
      <c r="T66" s="49">
        <v>15375125</v>
      </c>
      <c r="U66" s="226">
        <v>8196228</v>
      </c>
      <c r="V66" s="49">
        <v>10368879</v>
      </c>
      <c r="W66" s="49">
        <v>9482507</v>
      </c>
      <c r="X66" s="49">
        <v>9623158</v>
      </c>
      <c r="Y66" s="49">
        <v>9179442</v>
      </c>
      <c r="Z66" s="49">
        <v>7032622</v>
      </c>
    </row>
    <row r="67" spans="1:26">
      <c r="A67" s="51" t="s">
        <v>88</v>
      </c>
      <c r="B67" s="26">
        <v>0</v>
      </c>
      <c r="C67" s="26">
        <v>0</v>
      </c>
      <c r="D67" s="26">
        <v>0</v>
      </c>
      <c r="E67" s="26">
        <v>0</v>
      </c>
      <c r="F67" s="26">
        <v>0</v>
      </c>
      <c r="G67" s="26">
        <v>0</v>
      </c>
      <c r="H67" s="26">
        <v>0</v>
      </c>
      <c r="I67" s="49">
        <v>0</v>
      </c>
      <c r="J67" s="49">
        <v>80015</v>
      </c>
      <c r="K67" s="49">
        <v>245736</v>
      </c>
      <c r="L67" s="49">
        <v>149207</v>
      </c>
      <c r="M67" s="49">
        <v>-142935</v>
      </c>
      <c r="N67" s="49">
        <v>0</v>
      </c>
      <c r="O67" s="49">
        <v>1911950</v>
      </c>
      <c r="P67" s="49">
        <v>-103805</v>
      </c>
      <c r="Q67" s="49">
        <v>0</v>
      </c>
      <c r="R67" s="49">
        <v>0</v>
      </c>
      <c r="S67" s="49">
        <v>49021</v>
      </c>
      <c r="T67" s="49">
        <v>0</v>
      </c>
      <c r="U67" s="226">
        <v>0</v>
      </c>
      <c r="V67" s="49">
        <v>0</v>
      </c>
      <c r="W67" s="49">
        <v>0</v>
      </c>
      <c r="X67" s="49">
        <v>0</v>
      </c>
      <c r="Y67" s="49">
        <v>0</v>
      </c>
      <c r="Z67" s="49">
        <v>2047112</v>
      </c>
    </row>
    <row r="68" spans="1:26">
      <c r="A68" s="51" t="s">
        <v>74</v>
      </c>
      <c r="B68" s="26">
        <v>0</v>
      </c>
      <c r="C68" s="26">
        <v>0</v>
      </c>
      <c r="D68" s="26">
        <v>0</v>
      </c>
      <c r="E68" s="26">
        <v>688624</v>
      </c>
      <c r="F68" s="26">
        <v>902465</v>
      </c>
      <c r="G68" s="26">
        <v>1059671</v>
      </c>
      <c r="H68" s="26">
        <v>1566934</v>
      </c>
      <c r="I68" s="49">
        <v>1426793</v>
      </c>
      <c r="J68" s="49">
        <v>1783041</v>
      </c>
      <c r="K68" s="49">
        <v>2014934</v>
      </c>
      <c r="L68" s="49">
        <v>1502278</v>
      </c>
      <c r="M68" s="49">
        <v>1223632</v>
      </c>
      <c r="N68" s="49">
        <v>383875</v>
      </c>
      <c r="O68" s="49">
        <v>78094085</v>
      </c>
      <c r="P68" s="49">
        <v>-1120105</v>
      </c>
      <c r="Q68" s="49">
        <v>292240</v>
      </c>
      <c r="R68" s="49">
        <v>8584848</v>
      </c>
      <c r="S68" s="49">
        <v>110192</v>
      </c>
      <c r="T68" s="49">
        <v>165756</v>
      </c>
      <c r="U68" s="226">
        <v>264669</v>
      </c>
      <c r="V68" s="49">
        <v>273875</v>
      </c>
      <c r="W68" s="49">
        <v>247347</v>
      </c>
      <c r="X68" s="49">
        <v>226744</v>
      </c>
      <c r="Y68" s="49">
        <v>153558</v>
      </c>
      <c r="Z68" s="49">
        <v>87682</v>
      </c>
    </row>
    <row r="69" spans="1:26">
      <c r="A69" s="51" t="s">
        <v>91</v>
      </c>
      <c r="B69" s="26">
        <v>0</v>
      </c>
      <c r="C69" s="26">
        <v>0</v>
      </c>
      <c r="D69" s="26">
        <v>0</v>
      </c>
      <c r="E69" s="26">
        <v>3859917</v>
      </c>
      <c r="F69" s="26">
        <v>6598213</v>
      </c>
      <c r="G69" s="26">
        <v>9456072</v>
      </c>
      <c r="H69" s="26">
        <v>5357134</v>
      </c>
      <c r="I69" s="49">
        <v>3644948</v>
      </c>
      <c r="J69" s="49">
        <v>2603103</v>
      </c>
      <c r="K69" s="49">
        <v>2659332</v>
      </c>
      <c r="L69" s="49">
        <v>3468739</v>
      </c>
      <c r="M69" s="49">
        <v>5577732</v>
      </c>
      <c r="N69" s="49">
        <v>9506928</v>
      </c>
      <c r="O69" s="49">
        <v>4825377</v>
      </c>
      <c r="P69" s="49">
        <v>3627941</v>
      </c>
      <c r="Q69" s="49">
        <v>4196682</v>
      </c>
      <c r="R69" s="49">
        <v>4350659</v>
      </c>
      <c r="S69" s="49">
        <v>4015359</v>
      </c>
      <c r="T69" s="49">
        <v>2982810</v>
      </c>
      <c r="U69" s="226">
        <v>2993695</v>
      </c>
      <c r="V69" s="49">
        <v>2957492</v>
      </c>
      <c r="W69" s="49">
        <v>4568848</v>
      </c>
      <c r="X69" s="49">
        <v>3277783</v>
      </c>
      <c r="Y69" s="49">
        <v>5823932</v>
      </c>
      <c r="Z69" s="49">
        <v>3831516</v>
      </c>
    </row>
    <row r="70" spans="1:26">
      <c r="A70" s="51" t="s">
        <v>93</v>
      </c>
      <c r="B70" s="26">
        <v>0</v>
      </c>
      <c r="C70" s="26">
        <v>0</v>
      </c>
      <c r="D70" s="26">
        <v>0</v>
      </c>
      <c r="E70" s="26">
        <v>113019</v>
      </c>
      <c r="F70" s="26">
        <v>35366</v>
      </c>
      <c r="G70" s="26">
        <v>28209</v>
      </c>
      <c r="H70" s="26">
        <v>22218</v>
      </c>
      <c r="I70" s="49">
        <v>20328</v>
      </c>
      <c r="J70" s="49">
        <v>18716</v>
      </c>
      <c r="K70" s="49">
        <v>14601</v>
      </c>
      <c r="L70" s="49">
        <v>17433</v>
      </c>
      <c r="M70" s="49">
        <v>10112</v>
      </c>
      <c r="N70" s="49">
        <v>6543</v>
      </c>
      <c r="O70" s="49">
        <v>5503690</v>
      </c>
      <c r="P70" s="49">
        <v>5398196</v>
      </c>
      <c r="Q70" s="49">
        <v>858348</v>
      </c>
      <c r="R70" s="49">
        <v>0</v>
      </c>
      <c r="S70" s="49">
        <v>19209</v>
      </c>
      <c r="T70" s="49">
        <v>0</v>
      </c>
      <c r="U70" s="226">
        <v>0</v>
      </c>
      <c r="V70" s="49">
        <v>0</v>
      </c>
      <c r="W70" s="49">
        <v>0</v>
      </c>
      <c r="X70" s="49">
        <v>0</v>
      </c>
      <c r="Y70" s="49">
        <v>0</v>
      </c>
      <c r="Z70" s="49">
        <v>0</v>
      </c>
    </row>
    <row r="71" spans="1:26">
      <c r="A71" s="51" t="s">
        <v>95</v>
      </c>
      <c r="B71" s="26">
        <v>0</v>
      </c>
      <c r="C71" s="26">
        <v>0</v>
      </c>
      <c r="D71" s="26">
        <v>0</v>
      </c>
      <c r="E71" s="26">
        <v>0</v>
      </c>
      <c r="F71" s="26">
        <v>0</v>
      </c>
      <c r="G71" s="26">
        <v>0</v>
      </c>
      <c r="H71" s="26">
        <v>0</v>
      </c>
      <c r="I71" s="49">
        <v>0</v>
      </c>
      <c r="J71" s="49">
        <v>0</v>
      </c>
      <c r="K71" s="49">
        <v>0</v>
      </c>
      <c r="L71" s="49">
        <v>1489717</v>
      </c>
      <c r="M71" s="49">
        <v>0</v>
      </c>
      <c r="N71" s="49">
        <v>1353470</v>
      </c>
      <c r="O71" s="49">
        <v>4978329</v>
      </c>
      <c r="P71" s="49">
        <v>1017823</v>
      </c>
      <c r="Q71" s="49">
        <v>497300</v>
      </c>
      <c r="R71" s="49">
        <v>1503664</v>
      </c>
      <c r="S71" s="49">
        <v>1866000</v>
      </c>
      <c r="T71" s="49">
        <v>1743874</v>
      </c>
      <c r="U71" s="226">
        <v>2544277</v>
      </c>
      <c r="V71" s="49">
        <v>1937784</v>
      </c>
      <c r="W71" s="49">
        <v>1846293</v>
      </c>
      <c r="X71" s="49">
        <v>992872</v>
      </c>
      <c r="Y71" s="49">
        <v>1417137</v>
      </c>
      <c r="Z71" s="49">
        <v>1052521</v>
      </c>
    </row>
    <row r="72" spans="1:26">
      <c r="A72" s="51" t="s">
        <v>97</v>
      </c>
      <c r="B72" s="26">
        <v>0</v>
      </c>
      <c r="C72" s="26">
        <v>0</v>
      </c>
      <c r="D72" s="26">
        <v>0</v>
      </c>
      <c r="E72" s="26">
        <v>0</v>
      </c>
      <c r="F72" s="26">
        <v>0</v>
      </c>
      <c r="G72" s="26">
        <v>0</v>
      </c>
      <c r="H72" s="26">
        <v>0</v>
      </c>
      <c r="I72" s="49">
        <v>0</v>
      </c>
      <c r="J72" s="49">
        <v>0</v>
      </c>
      <c r="K72" s="49">
        <v>0</v>
      </c>
      <c r="L72" s="49">
        <v>0</v>
      </c>
      <c r="M72" s="49">
        <v>0</v>
      </c>
      <c r="N72" s="49">
        <v>0</v>
      </c>
      <c r="O72" s="49">
        <v>0</v>
      </c>
      <c r="P72" s="49">
        <v>0</v>
      </c>
      <c r="Q72" s="49">
        <v>0</v>
      </c>
      <c r="R72" s="49">
        <v>0</v>
      </c>
      <c r="S72" s="49">
        <v>0</v>
      </c>
      <c r="T72" s="49">
        <v>0</v>
      </c>
      <c r="U72" s="226">
        <v>0</v>
      </c>
      <c r="V72" s="49">
        <v>0</v>
      </c>
      <c r="W72" s="49">
        <v>0</v>
      </c>
      <c r="X72" s="49">
        <v>0</v>
      </c>
      <c r="Y72" s="49">
        <v>0</v>
      </c>
      <c r="Z72" s="49">
        <v>0</v>
      </c>
    </row>
    <row r="73" spans="1:26">
      <c r="A73" s="51" t="s">
        <v>99</v>
      </c>
      <c r="B73" s="26">
        <v>0</v>
      </c>
      <c r="C73" s="26">
        <v>0</v>
      </c>
      <c r="D73" s="26">
        <v>0</v>
      </c>
      <c r="E73" s="26">
        <v>8359504</v>
      </c>
      <c r="F73" s="26">
        <v>2949683</v>
      </c>
      <c r="G73" s="26">
        <v>440651</v>
      </c>
      <c r="H73" s="26">
        <v>905759</v>
      </c>
      <c r="I73" s="49">
        <v>934794</v>
      </c>
      <c r="J73" s="49">
        <v>992341</v>
      </c>
      <c r="K73" s="49">
        <v>1508285</v>
      </c>
      <c r="L73" s="49">
        <v>1379024</v>
      </c>
      <c r="M73" s="49">
        <v>929719</v>
      </c>
      <c r="N73" s="49">
        <v>958543</v>
      </c>
      <c r="O73" s="49">
        <v>1272680</v>
      </c>
      <c r="P73" s="49">
        <v>5252194</v>
      </c>
      <c r="Q73" s="49">
        <v>790723</v>
      </c>
      <c r="R73" s="49">
        <v>497525</v>
      </c>
      <c r="S73" s="49">
        <v>712410</v>
      </c>
      <c r="T73" s="49">
        <v>836210</v>
      </c>
      <c r="U73" s="226">
        <v>953259</v>
      </c>
      <c r="V73" s="49">
        <v>933915</v>
      </c>
      <c r="W73" s="49">
        <v>902114</v>
      </c>
      <c r="X73" s="49">
        <v>950065</v>
      </c>
      <c r="Y73" s="49">
        <v>876886</v>
      </c>
      <c r="Z73" s="49">
        <v>869411</v>
      </c>
    </row>
    <row r="74" spans="1:26">
      <c r="A74" s="51" t="s">
        <v>101</v>
      </c>
      <c r="B74" s="26">
        <v>0</v>
      </c>
      <c r="C74" s="26">
        <v>0</v>
      </c>
      <c r="D74" s="26">
        <v>0</v>
      </c>
      <c r="E74" s="26">
        <v>0</v>
      </c>
      <c r="F74" s="26">
        <v>0</v>
      </c>
      <c r="G74" s="26">
        <v>2853110</v>
      </c>
      <c r="H74" s="26">
        <v>2448077</v>
      </c>
      <c r="I74" s="49">
        <v>-2332</v>
      </c>
      <c r="J74" s="49">
        <v>0</v>
      </c>
      <c r="K74" s="49">
        <v>0</v>
      </c>
      <c r="L74" s="49">
        <v>0</v>
      </c>
      <c r="M74" s="49">
        <v>0</v>
      </c>
      <c r="N74" s="49">
        <v>86120</v>
      </c>
      <c r="O74" s="49">
        <v>6646929</v>
      </c>
      <c r="P74" s="49">
        <v>16889711</v>
      </c>
      <c r="Q74" s="49">
        <v>0</v>
      </c>
      <c r="R74" s="49">
        <v>52962</v>
      </c>
      <c r="S74" s="49">
        <v>30879</v>
      </c>
      <c r="T74" s="49">
        <v>73720</v>
      </c>
      <c r="U74" s="226">
        <v>105518</v>
      </c>
      <c r="V74" s="49">
        <v>85275</v>
      </c>
      <c r="W74" s="49">
        <v>4671914</v>
      </c>
      <c r="X74" s="49">
        <v>5428798</v>
      </c>
      <c r="Y74" s="49">
        <v>5799183</v>
      </c>
      <c r="Z74" s="49">
        <v>4677673</v>
      </c>
    </row>
    <row r="75" spans="1:26">
      <c r="A75" s="51" t="s">
        <v>102</v>
      </c>
      <c r="B75" s="26">
        <v>0</v>
      </c>
      <c r="C75" s="26">
        <v>0</v>
      </c>
      <c r="D75" s="26">
        <v>0</v>
      </c>
      <c r="E75" s="26">
        <v>0</v>
      </c>
      <c r="F75" s="26">
        <v>0</v>
      </c>
      <c r="G75" s="26">
        <v>0</v>
      </c>
      <c r="H75" s="26">
        <v>0</v>
      </c>
      <c r="I75" s="49">
        <v>0</v>
      </c>
      <c r="J75" s="49">
        <v>0</v>
      </c>
      <c r="K75" s="49">
        <v>0</v>
      </c>
      <c r="L75" s="49">
        <v>0</v>
      </c>
      <c r="M75" s="49">
        <v>0</v>
      </c>
      <c r="N75" s="49">
        <v>1666963</v>
      </c>
      <c r="O75" s="49">
        <v>1329345</v>
      </c>
      <c r="P75" s="49">
        <v>1554717</v>
      </c>
      <c r="Q75" s="49">
        <v>738072</v>
      </c>
      <c r="R75" s="49">
        <v>423368</v>
      </c>
      <c r="S75" s="49">
        <v>412947</v>
      </c>
      <c r="T75" s="49">
        <v>347191</v>
      </c>
      <c r="U75" s="226">
        <v>245465</v>
      </c>
      <c r="V75" s="49">
        <v>263496</v>
      </c>
      <c r="W75" s="49">
        <v>182527</v>
      </c>
      <c r="X75" s="49">
        <v>827696</v>
      </c>
      <c r="Y75" s="49">
        <v>1196653</v>
      </c>
      <c r="Z75" s="49">
        <v>1726755</v>
      </c>
    </row>
    <row r="76" spans="1:26">
      <c r="A76" s="51" t="s">
        <v>103</v>
      </c>
      <c r="B76" s="26">
        <v>0</v>
      </c>
      <c r="C76" s="26">
        <v>0</v>
      </c>
      <c r="D76" s="26">
        <v>0</v>
      </c>
      <c r="E76" s="26">
        <v>853704</v>
      </c>
      <c r="F76" s="26">
        <v>1893993</v>
      </c>
      <c r="G76" s="26">
        <v>1260390</v>
      </c>
      <c r="H76" s="26">
        <v>1663279</v>
      </c>
      <c r="I76" s="49">
        <v>1807559</v>
      </c>
      <c r="J76" s="49">
        <v>2043609</v>
      </c>
      <c r="K76" s="49">
        <v>1956681</v>
      </c>
      <c r="L76" s="49">
        <v>851607</v>
      </c>
      <c r="M76" s="49">
        <v>1149532</v>
      </c>
      <c r="N76" s="49">
        <v>1350404</v>
      </c>
      <c r="O76" s="49">
        <v>1750213</v>
      </c>
      <c r="P76" s="49">
        <v>-1134571</v>
      </c>
      <c r="Q76" s="49">
        <v>888099</v>
      </c>
      <c r="R76" s="49">
        <v>1861089</v>
      </c>
      <c r="S76" s="49">
        <v>1730740</v>
      </c>
      <c r="T76" s="49">
        <v>1318778</v>
      </c>
      <c r="U76" s="226">
        <v>1402157</v>
      </c>
      <c r="V76" s="49">
        <v>1393728</v>
      </c>
      <c r="W76" s="49">
        <v>1304105</v>
      </c>
      <c r="X76" s="49">
        <v>1372188</v>
      </c>
      <c r="Y76" s="49">
        <v>962499</v>
      </c>
      <c r="Z76" s="49">
        <v>2171987</v>
      </c>
    </row>
    <row r="77" spans="1:26">
      <c r="A77" s="51" t="s">
        <v>104</v>
      </c>
      <c r="B77" s="26">
        <v>0</v>
      </c>
      <c r="C77" s="26">
        <v>0</v>
      </c>
      <c r="D77" s="26">
        <v>0</v>
      </c>
      <c r="E77" s="26">
        <v>0</v>
      </c>
      <c r="F77" s="26">
        <v>0</v>
      </c>
      <c r="G77" s="26">
        <v>0</v>
      </c>
      <c r="H77" s="26">
        <v>0</v>
      </c>
      <c r="I77" s="49">
        <v>0</v>
      </c>
      <c r="J77" s="49">
        <v>324549</v>
      </c>
      <c r="K77" s="49">
        <v>0</v>
      </c>
      <c r="L77" s="49">
        <v>0</v>
      </c>
      <c r="M77" s="49">
        <v>0</v>
      </c>
      <c r="N77" s="49">
        <v>0</v>
      </c>
      <c r="O77" s="49">
        <v>5415613</v>
      </c>
      <c r="P77" s="49">
        <v>2418382</v>
      </c>
      <c r="Q77" s="49">
        <v>0</v>
      </c>
      <c r="R77" s="49">
        <v>0</v>
      </c>
      <c r="S77" s="49">
        <v>0</v>
      </c>
      <c r="T77" s="49">
        <v>564492</v>
      </c>
      <c r="U77" s="226">
        <v>564492</v>
      </c>
      <c r="V77" s="49">
        <v>915631</v>
      </c>
      <c r="W77" s="49">
        <v>564492</v>
      </c>
      <c r="X77" s="49">
        <v>434644</v>
      </c>
      <c r="Y77" s="49">
        <v>568202</v>
      </c>
      <c r="Z77" s="49">
        <v>568203</v>
      </c>
    </row>
    <row r="78" spans="1:26">
      <c r="A78" s="51" t="s">
        <v>105</v>
      </c>
      <c r="B78" s="26">
        <v>0</v>
      </c>
      <c r="C78" s="26">
        <v>0</v>
      </c>
      <c r="D78" s="26">
        <v>0</v>
      </c>
      <c r="E78" s="26">
        <v>0</v>
      </c>
      <c r="F78" s="26">
        <v>0</v>
      </c>
      <c r="G78" s="26">
        <v>0</v>
      </c>
      <c r="H78" s="26">
        <v>0</v>
      </c>
      <c r="I78" s="49">
        <v>0</v>
      </c>
      <c r="J78" s="49">
        <v>0</v>
      </c>
      <c r="K78" s="49">
        <v>0</v>
      </c>
      <c r="L78" s="49">
        <v>0</v>
      </c>
      <c r="M78" s="49">
        <v>20021875</v>
      </c>
      <c r="N78" s="49">
        <v>0</v>
      </c>
      <c r="O78" s="49">
        <v>0</v>
      </c>
      <c r="P78" s="49">
        <v>0</v>
      </c>
      <c r="Q78" s="49">
        <v>0</v>
      </c>
      <c r="R78" s="49">
        <v>0</v>
      </c>
      <c r="S78" s="49">
        <v>0</v>
      </c>
      <c r="T78" s="49">
        <v>0</v>
      </c>
      <c r="U78" s="226">
        <v>0</v>
      </c>
      <c r="V78" s="49">
        <v>545523</v>
      </c>
      <c r="W78" s="49">
        <v>387960</v>
      </c>
      <c r="X78" s="49">
        <v>191416</v>
      </c>
      <c r="Y78" s="49">
        <v>290265</v>
      </c>
      <c r="Z78" s="49">
        <v>346140</v>
      </c>
    </row>
    <row r="79" spans="1:26">
      <c r="A79" s="51" t="s">
        <v>107</v>
      </c>
      <c r="B79" s="26">
        <v>0</v>
      </c>
      <c r="C79" s="26">
        <v>0</v>
      </c>
      <c r="D79" s="26">
        <v>0</v>
      </c>
      <c r="E79" s="26">
        <v>4647864</v>
      </c>
      <c r="F79" s="26">
        <v>3385868</v>
      </c>
      <c r="G79" s="26">
        <v>3281818</v>
      </c>
      <c r="H79" s="26">
        <v>395132</v>
      </c>
      <c r="I79" s="49">
        <v>246714</v>
      </c>
      <c r="J79" s="49">
        <v>407511</v>
      </c>
      <c r="K79" s="49">
        <v>494087</v>
      </c>
      <c r="L79" s="49">
        <v>575006</v>
      </c>
      <c r="M79" s="49">
        <v>446370</v>
      </c>
      <c r="N79" s="49">
        <v>248525</v>
      </c>
      <c r="O79" s="49">
        <v>160170</v>
      </c>
      <c r="P79" s="49">
        <v>177784</v>
      </c>
      <c r="Q79" s="49">
        <v>140801</v>
      </c>
      <c r="R79" s="49">
        <v>117031</v>
      </c>
      <c r="S79" s="49">
        <v>136287</v>
      </c>
      <c r="T79" s="49">
        <v>203485</v>
      </c>
      <c r="U79" s="226">
        <v>250677</v>
      </c>
      <c r="V79" s="49">
        <v>252912</v>
      </c>
      <c r="W79" s="49">
        <v>298427</v>
      </c>
      <c r="X79" s="49">
        <v>392387</v>
      </c>
      <c r="Y79" s="49">
        <v>346675</v>
      </c>
      <c r="Z79" s="49">
        <v>183202</v>
      </c>
    </row>
    <row r="80" spans="1:26">
      <c r="A80" s="51" t="s">
        <v>76</v>
      </c>
      <c r="B80" s="26">
        <v>0</v>
      </c>
      <c r="C80" s="26">
        <v>0</v>
      </c>
      <c r="D80" s="26">
        <v>0</v>
      </c>
      <c r="E80" s="26">
        <v>0</v>
      </c>
      <c r="F80" s="26">
        <v>0</v>
      </c>
      <c r="G80" s="26">
        <v>0</v>
      </c>
      <c r="H80" s="26">
        <v>0</v>
      </c>
      <c r="I80" s="49">
        <v>0</v>
      </c>
      <c r="J80" s="49">
        <v>0</v>
      </c>
      <c r="K80" s="49">
        <v>0</v>
      </c>
      <c r="L80" s="49">
        <v>0</v>
      </c>
      <c r="M80" s="49">
        <v>0</v>
      </c>
      <c r="N80" s="49">
        <v>0</v>
      </c>
      <c r="O80" s="49">
        <v>11398780</v>
      </c>
      <c r="P80" s="49">
        <v>8830</v>
      </c>
      <c r="Q80" s="49">
        <v>77264</v>
      </c>
      <c r="R80" s="49">
        <v>1000</v>
      </c>
      <c r="S80" s="49">
        <v>135371</v>
      </c>
      <c r="T80" s="49">
        <v>997</v>
      </c>
      <c r="U80" s="226">
        <v>0</v>
      </c>
      <c r="V80" s="49">
        <v>71499</v>
      </c>
      <c r="W80" s="49">
        <v>701</v>
      </c>
      <c r="X80" s="49">
        <v>0</v>
      </c>
      <c r="Y80" s="49">
        <v>0</v>
      </c>
      <c r="Z80" s="49">
        <v>0</v>
      </c>
    </row>
    <row r="81" spans="1:26">
      <c r="A81" s="51" t="s">
        <v>110</v>
      </c>
      <c r="B81" s="26">
        <v>0</v>
      </c>
      <c r="C81" s="26">
        <v>0</v>
      </c>
      <c r="D81" s="26">
        <v>0</v>
      </c>
      <c r="E81" s="26">
        <v>0</v>
      </c>
      <c r="F81" s="26">
        <v>0</v>
      </c>
      <c r="G81" s="26">
        <v>0</v>
      </c>
      <c r="H81" s="26">
        <v>0</v>
      </c>
      <c r="I81" s="49">
        <v>0</v>
      </c>
      <c r="J81" s="49">
        <v>0</v>
      </c>
      <c r="K81" s="49">
        <v>0</v>
      </c>
      <c r="L81" s="49">
        <v>0</v>
      </c>
      <c r="M81" s="49">
        <v>0</v>
      </c>
      <c r="N81" s="49">
        <v>0</v>
      </c>
      <c r="O81" s="49">
        <v>0</v>
      </c>
      <c r="P81" s="49">
        <v>0</v>
      </c>
      <c r="Q81" s="49">
        <v>0</v>
      </c>
      <c r="R81" s="49">
        <v>0</v>
      </c>
      <c r="S81" s="49">
        <v>0</v>
      </c>
      <c r="T81" s="49">
        <v>0</v>
      </c>
      <c r="U81" s="226">
        <v>0</v>
      </c>
      <c r="V81" s="49">
        <v>0</v>
      </c>
      <c r="W81" s="49">
        <v>0</v>
      </c>
      <c r="X81" s="49">
        <v>0</v>
      </c>
      <c r="Y81" s="49">
        <v>0</v>
      </c>
      <c r="Z81" s="49">
        <v>0</v>
      </c>
    </row>
    <row r="82" spans="1:26">
      <c r="A82" s="51" t="s">
        <v>111</v>
      </c>
      <c r="B82" s="26">
        <v>0</v>
      </c>
      <c r="C82" s="26">
        <v>0</v>
      </c>
      <c r="D82" s="26">
        <v>0</v>
      </c>
      <c r="E82" s="26">
        <v>0</v>
      </c>
      <c r="F82" s="26">
        <v>0</v>
      </c>
      <c r="G82" s="26">
        <v>20935798</v>
      </c>
      <c r="H82" s="26">
        <v>7981765</v>
      </c>
      <c r="I82" s="49">
        <v>-62523</v>
      </c>
      <c r="J82" s="49">
        <v>0</v>
      </c>
      <c r="K82" s="49">
        <v>0</v>
      </c>
      <c r="L82" s="49">
        <v>0</v>
      </c>
      <c r="M82" s="49">
        <v>0</v>
      </c>
      <c r="N82" s="49">
        <v>0</v>
      </c>
      <c r="O82" s="49">
        <v>0</v>
      </c>
      <c r="P82" s="49">
        <v>0</v>
      </c>
      <c r="Q82" s="49">
        <v>0</v>
      </c>
      <c r="R82" s="49">
        <v>0</v>
      </c>
      <c r="S82" s="49">
        <v>0</v>
      </c>
      <c r="T82" s="49">
        <v>0</v>
      </c>
      <c r="U82" s="226">
        <v>0</v>
      </c>
      <c r="V82" s="49">
        <v>0</v>
      </c>
      <c r="W82" s="49">
        <v>0</v>
      </c>
      <c r="X82" s="49">
        <v>0</v>
      </c>
      <c r="Y82" s="49">
        <v>0</v>
      </c>
      <c r="Z82" s="49">
        <v>0</v>
      </c>
    </row>
    <row r="83" spans="1:26">
      <c r="A83" s="51" t="s">
        <v>113</v>
      </c>
      <c r="B83" s="26">
        <v>0</v>
      </c>
      <c r="C83" s="26">
        <v>0</v>
      </c>
      <c r="D83" s="26">
        <v>0</v>
      </c>
      <c r="E83" s="26">
        <v>118110</v>
      </c>
      <c r="F83" s="26">
        <v>91487</v>
      </c>
      <c r="G83" s="26">
        <v>778888</v>
      </c>
      <c r="H83" s="26">
        <v>886890</v>
      </c>
      <c r="I83" s="49">
        <v>1411407</v>
      </c>
      <c r="J83" s="49">
        <v>2129474</v>
      </c>
      <c r="K83" s="49">
        <v>3673868</v>
      </c>
      <c r="L83" s="49">
        <v>1205951</v>
      </c>
      <c r="M83" s="49">
        <v>198088</v>
      </c>
      <c r="N83" s="49">
        <v>295725</v>
      </c>
      <c r="O83" s="49">
        <v>7605421</v>
      </c>
      <c r="P83" s="49">
        <v>434005</v>
      </c>
      <c r="Q83" s="49">
        <v>348728</v>
      </c>
      <c r="R83" s="49">
        <v>283591</v>
      </c>
      <c r="S83" s="49">
        <v>235070</v>
      </c>
      <c r="T83" s="49">
        <v>615338</v>
      </c>
      <c r="U83" s="226">
        <v>495477</v>
      </c>
      <c r="V83" s="49">
        <v>337456</v>
      </c>
      <c r="W83" s="49">
        <v>1192313</v>
      </c>
      <c r="X83" s="49">
        <v>2375596</v>
      </c>
      <c r="Y83" s="49">
        <v>1575358</v>
      </c>
      <c r="Z83" s="49">
        <v>1848880</v>
      </c>
    </row>
    <row r="84" spans="1:26">
      <c r="A84" s="51" t="s">
        <v>78</v>
      </c>
      <c r="B84" s="26">
        <v>0</v>
      </c>
      <c r="C84" s="26">
        <v>0</v>
      </c>
      <c r="D84" s="26">
        <v>0</v>
      </c>
      <c r="E84" s="26">
        <v>0</v>
      </c>
      <c r="F84" s="26">
        <v>0</v>
      </c>
      <c r="G84" s="26">
        <v>0</v>
      </c>
      <c r="H84" s="26">
        <v>583592</v>
      </c>
      <c r="I84" s="49">
        <v>442887</v>
      </c>
      <c r="J84" s="49">
        <v>407003</v>
      </c>
      <c r="K84" s="49">
        <v>430640</v>
      </c>
      <c r="L84" s="49">
        <v>773430</v>
      </c>
      <c r="M84" s="49">
        <v>731169</v>
      </c>
      <c r="N84" s="49">
        <v>9103169</v>
      </c>
      <c r="O84" s="49">
        <v>6742198</v>
      </c>
      <c r="P84" s="49">
        <v>4150120</v>
      </c>
      <c r="Q84" s="49">
        <v>12711101</v>
      </c>
      <c r="R84" s="49">
        <v>2182225</v>
      </c>
      <c r="S84" s="49">
        <v>2236157</v>
      </c>
      <c r="T84" s="49">
        <v>5696767</v>
      </c>
      <c r="U84" s="226">
        <v>1626785</v>
      </c>
      <c r="V84" s="49">
        <v>408691</v>
      </c>
      <c r="W84" s="49">
        <v>12405999</v>
      </c>
      <c r="X84" s="49">
        <v>2555081</v>
      </c>
      <c r="Y84" s="49">
        <v>5621867</v>
      </c>
      <c r="Z84" s="49">
        <v>700338</v>
      </c>
    </row>
    <row r="85" spans="1:26">
      <c r="A85" s="51" t="s">
        <v>116</v>
      </c>
      <c r="B85" s="26">
        <v>0</v>
      </c>
      <c r="C85" s="26">
        <v>0</v>
      </c>
      <c r="D85" s="26">
        <v>0</v>
      </c>
      <c r="E85" s="26">
        <v>26117977</v>
      </c>
      <c r="F85" s="26">
        <v>18000299</v>
      </c>
      <c r="G85" s="26">
        <v>15437231</v>
      </c>
      <c r="H85" s="26">
        <v>6988112</v>
      </c>
      <c r="I85" s="49">
        <v>92038</v>
      </c>
      <c r="J85" s="49">
        <v>3609933</v>
      </c>
      <c r="K85" s="49">
        <v>14235330</v>
      </c>
      <c r="L85" s="49">
        <v>23291477</v>
      </c>
      <c r="M85" s="49">
        <v>9644613</v>
      </c>
      <c r="N85" s="49">
        <v>14113244</v>
      </c>
      <c r="O85" s="49">
        <v>2997573</v>
      </c>
      <c r="P85" s="49">
        <v>0</v>
      </c>
      <c r="Q85" s="49">
        <v>0</v>
      </c>
      <c r="R85" s="49">
        <v>0</v>
      </c>
      <c r="S85" s="49">
        <v>0</v>
      </c>
      <c r="T85" s="49">
        <v>0</v>
      </c>
      <c r="U85" s="226">
        <v>0</v>
      </c>
      <c r="V85" s="49">
        <v>0</v>
      </c>
      <c r="W85" s="49">
        <v>0</v>
      </c>
      <c r="X85" s="49">
        <v>0</v>
      </c>
      <c r="Y85" s="49">
        <v>0</v>
      </c>
      <c r="Z85" s="49">
        <v>0</v>
      </c>
    </row>
    <row r="86" spans="1:26">
      <c r="A86" s="51" t="s">
        <v>117</v>
      </c>
      <c r="B86" s="26">
        <v>0</v>
      </c>
      <c r="C86" s="26">
        <v>0</v>
      </c>
      <c r="D86" s="26">
        <v>0</v>
      </c>
      <c r="E86" s="26">
        <v>0</v>
      </c>
      <c r="F86" s="26">
        <v>0</v>
      </c>
      <c r="G86" s="26">
        <v>0</v>
      </c>
      <c r="H86" s="26">
        <v>15740620</v>
      </c>
      <c r="I86" s="49">
        <v>12941536</v>
      </c>
      <c r="J86" s="49">
        <v>50000</v>
      </c>
      <c r="K86" s="49">
        <v>49997</v>
      </c>
      <c r="L86" s="49">
        <v>0</v>
      </c>
      <c r="M86" s="49">
        <v>0</v>
      </c>
      <c r="N86" s="49">
        <v>0</v>
      </c>
      <c r="O86" s="49">
        <v>11992734</v>
      </c>
      <c r="P86" s="49">
        <v>854457</v>
      </c>
      <c r="Q86" s="49">
        <v>4271642</v>
      </c>
      <c r="R86" s="49">
        <v>31984840</v>
      </c>
      <c r="S86" s="49">
        <v>3252906</v>
      </c>
      <c r="T86" s="49">
        <v>19091868</v>
      </c>
      <c r="U86" s="226">
        <v>17146076</v>
      </c>
      <c r="V86" s="49">
        <v>21661546</v>
      </c>
      <c r="W86" s="49">
        <v>18392168</v>
      </c>
      <c r="X86" s="49">
        <v>10548663</v>
      </c>
      <c r="Y86" s="49">
        <v>14332578</v>
      </c>
      <c r="Z86" s="49">
        <v>12393608</v>
      </c>
    </row>
    <row r="87" spans="1:26">
      <c r="A87" s="51" t="s">
        <v>77</v>
      </c>
      <c r="B87" s="26">
        <v>0</v>
      </c>
      <c r="C87" s="26">
        <v>0</v>
      </c>
      <c r="D87" s="26">
        <v>0</v>
      </c>
      <c r="E87" s="26">
        <v>10845423</v>
      </c>
      <c r="F87" s="26">
        <v>14095468</v>
      </c>
      <c r="G87" s="26">
        <v>25253533</v>
      </c>
      <c r="H87" s="26">
        <v>26883465</v>
      </c>
      <c r="I87" s="49">
        <v>18408719</v>
      </c>
      <c r="J87" s="49">
        <v>35484007</v>
      </c>
      <c r="K87" s="49">
        <v>41188679</v>
      </c>
      <c r="L87" s="49">
        <v>42282063</v>
      </c>
      <c r="M87" s="49">
        <v>27266239</v>
      </c>
      <c r="N87" s="49">
        <v>41445156</v>
      </c>
      <c r="O87" s="49">
        <v>48304748</v>
      </c>
      <c r="P87" s="49">
        <v>25796321</v>
      </c>
      <c r="Q87" s="49">
        <v>32853270</v>
      </c>
      <c r="R87" s="49">
        <v>38102534</v>
      </c>
      <c r="S87" s="49">
        <v>31257841</v>
      </c>
      <c r="T87" s="49">
        <v>29408685</v>
      </c>
      <c r="U87" s="226">
        <v>26633513</v>
      </c>
      <c r="V87" s="49">
        <v>27265549</v>
      </c>
      <c r="W87" s="49">
        <v>24531212</v>
      </c>
      <c r="X87" s="49">
        <v>23665478</v>
      </c>
      <c r="Y87" s="49">
        <v>22323206</v>
      </c>
      <c r="Z87" s="49">
        <v>13809742</v>
      </c>
    </row>
    <row r="88" spans="1:26">
      <c r="A88" s="51" t="s">
        <v>120</v>
      </c>
      <c r="B88" s="26">
        <v>0</v>
      </c>
      <c r="C88" s="26">
        <v>0</v>
      </c>
      <c r="D88" s="26">
        <v>0</v>
      </c>
      <c r="E88" s="26">
        <v>0</v>
      </c>
      <c r="F88" s="26">
        <v>0</v>
      </c>
      <c r="G88" s="26">
        <v>0</v>
      </c>
      <c r="H88" s="26">
        <v>0</v>
      </c>
      <c r="I88" s="49">
        <v>0</v>
      </c>
      <c r="J88" s="49">
        <v>0</v>
      </c>
      <c r="K88" s="49">
        <v>241</v>
      </c>
      <c r="L88" s="49">
        <v>2233976</v>
      </c>
      <c r="M88" s="49">
        <v>-1000</v>
      </c>
      <c r="N88" s="49">
        <v>0</v>
      </c>
      <c r="O88" s="49">
        <v>0</v>
      </c>
      <c r="P88" s="49">
        <v>0</v>
      </c>
      <c r="Q88" s="49">
        <v>0</v>
      </c>
      <c r="R88" s="49">
        <v>0</v>
      </c>
      <c r="S88" s="49">
        <v>0</v>
      </c>
      <c r="T88" s="49">
        <v>0</v>
      </c>
      <c r="U88" s="226">
        <v>0</v>
      </c>
      <c r="V88" s="49">
        <v>0</v>
      </c>
      <c r="W88" s="49">
        <v>0</v>
      </c>
      <c r="X88" s="49">
        <v>0</v>
      </c>
      <c r="Y88" s="49">
        <v>0</v>
      </c>
      <c r="Z88" s="49">
        <v>0</v>
      </c>
    </row>
    <row r="89" spans="1:26">
      <c r="A89" s="51" t="s">
        <v>122</v>
      </c>
      <c r="B89" s="26">
        <v>0</v>
      </c>
      <c r="C89" s="26">
        <v>0</v>
      </c>
      <c r="D89" s="26">
        <v>0</v>
      </c>
      <c r="E89" s="26">
        <v>24736</v>
      </c>
      <c r="F89" s="26">
        <v>13313</v>
      </c>
      <c r="G89" s="26">
        <v>2818</v>
      </c>
      <c r="H89" s="26">
        <v>0</v>
      </c>
      <c r="I89" s="49">
        <v>0</v>
      </c>
      <c r="J89" s="49">
        <v>0</v>
      </c>
      <c r="K89" s="49">
        <v>0</v>
      </c>
      <c r="L89" s="49">
        <v>0</v>
      </c>
      <c r="M89" s="49">
        <v>0</v>
      </c>
      <c r="N89" s="49">
        <v>0</v>
      </c>
      <c r="O89" s="49">
        <v>10685981</v>
      </c>
      <c r="P89" s="49">
        <v>15473030</v>
      </c>
      <c r="Q89" s="49">
        <v>1383528</v>
      </c>
      <c r="R89" s="49">
        <v>0</v>
      </c>
      <c r="S89" s="49">
        <v>0</v>
      </c>
      <c r="T89" s="49">
        <v>0</v>
      </c>
      <c r="U89" s="226">
        <v>0</v>
      </c>
      <c r="V89" s="49">
        <v>0</v>
      </c>
      <c r="W89" s="49">
        <v>0</v>
      </c>
      <c r="X89" s="49">
        <v>0</v>
      </c>
      <c r="Y89" s="49">
        <v>0</v>
      </c>
      <c r="Z89" s="49">
        <v>0</v>
      </c>
    </row>
    <row r="90" spans="1:26">
      <c r="A90" s="51" t="s">
        <v>124</v>
      </c>
      <c r="B90" s="26">
        <v>0</v>
      </c>
      <c r="C90" s="26">
        <v>0</v>
      </c>
      <c r="D90" s="26">
        <v>0</v>
      </c>
      <c r="E90" s="26">
        <v>0</v>
      </c>
      <c r="F90" s="26">
        <v>0</v>
      </c>
      <c r="G90" s="26">
        <v>9215</v>
      </c>
      <c r="H90" s="26">
        <v>568999</v>
      </c>
      <c r="I90" s="49">
        <v>328515</v>
      </c>
      <c r="J90" s="49">
        <v>218277</v>
      </c>
      <c r="K90" s="49">
        <v>965355</v>
      </c>
      <c r="L90" s="49">
        <v>574500</v>
      </c>
      <c r="M90" s="49">
        <v>403500</v>
      </c>
      <c r="N90" s="49">
        <v>-375</v>
      </c>
      <c r="O90" s="49">
        <v>148351</v>
      </c>
      <c r="P90" s="49">
        <v>6593</v>
      </c>
      <c r="Q90" s="49">
        <v>0</v>
      </c>
      <c r="R90" s="49">
        <v>0</v>
      </c>
      <c r="S90" s="49">
        <v>0</v>
      </c>
      <c r="T90" s="49">
        <v>247741</v>
      </c>
      <c r="U90" s="226">
        <v>58447</v>
      </c>
      <c r="V90" s="49">
        <v>69724</v>
      </c>
      <c r="W90" s="49">
        <v>0</v>
      </c>
      <c r="X90" s="49">
        <v>0</v>
      </c>
      <c r="Y90" s="49">
        <v>0</v>
      </c>
      <c r="Z90" s="49">
        <v>0</v>
      </c>
    </row>
    <row r="91" spans="1:26">
      <c r="A91" s="51" t="s">
        <v>126</v>
      </c>
      <c r="B91" s="26">
        <v>0</v>
      </c>
      <c r="C91" s="26">
        <v>0</v>
      </c>
      <c r="D91" s="26">
        <v>0</v>
      </c>
      <c r="E91" s="26">
        <v>0</v>
      </c>
      <c r="F91" s="26">
        <v>0</v>
      </c>
      <c r="G91" s="26">
        <v>0</v>
      </c>
      <c r="H91" s="26">
        <v>0</v>
      </c>
      <c r="I91" s="49">
        <v>0</v>
      </c>
      <c r="J91" s="49">
        <v>0</v>
      </c>
      <c r="K91" s="49">
        <v>0</v>
      </c>
      <c r="L91" s="49">
        <v>0</v>
      </c>
      <c r="M91" s="49">
        <v>4128803</v>
      </c>
      <c r="N91" s="49">
        <v>0</v>
      </c>
      <c r="O91" s="49">
        <v>0</v>
      </c>
      <c r="P91" s="49">
        <v>0</v>
      </c>
      <c r="Q91" s="49">
        <v>0</v>
      </c>
      <c r="R91" s="49">
        <v>0</v>
      </c>
      <c r="S91" s="49">
        <v>0</v>
      </c>
      <c r="T91" s="49">
        <v>0</v>
      </c>
      <c r="U91" s="226">
        <v>0</v>
      </c>
      <c r="V91" s="49">
        <v>0</v>
      </c>
      <c r="W91" s="49">
        <v>0</v>
      </c>
      <c r="X91" s="49">
        <v>0</v>
      </c>
      <c r="Y91" s="49">
        <v>58859</v>
      </c>
      <c r="Z91" s="49">
        <v>167172.5</v>
      </c>
    </row>
    <row r="92" spans="1:26">
      <c r="A92" s="51" t="s">
        <v>127</v>
      </c>
      <c r="B92" s="26">
        <v>0</v>
      </c>
      <c r="C92" s="26">
        <v>0</v>
      </c>
      <c r="D92" s="26">
        <v>0</v>
      </c>
      <c r="E92" s="26">
        <v>44975</v>
      </c>
      <c r="F92" s="26">
        <v>61995</v>
      </c>
      <c r="G92" s="26">
        <v>32734</v>
      </c>
      <c r="H92" s="26">
        <v>51320</v>
      </c>
      <c r="I92" s="49">
        <v>55094</v>
      </c>
      <c r="J92" s="49">
        <v>39275</v>
      </c>
      <c r="K92" s="49">
        <v>57262</v>
      </c>
      <c r="L92" s="49">
        <v>66405</v>
      </c>
      <c r="M92" s="49">
        <v>17405</v>
      </c>
      <c r="N92" s="49">
        <v>0</v>
      </c>
      <c r="O92" s="49">
        <v>0</v>
      </c>
      <c r="P92" s="49">
        <v>0</v>
      </c>
      <c r="Q92" s="49">
        <v>0</v>
      </c>
      <c r="R92" s="49">
        <v>0</v>
      </c>
      <c r="S92" s="49">
        <v>0</v>
      </c>
      <c r="T92" s="49">
        <v>0</v>
      </c>
      <c r="U92" s="226">
        <v>0</v>
      </c>
      <c r="V92" s="49">
        <v>0</v>
      </c>
      <c r="W92" s="49">
        <v>0</v>
      </c>
      <c r="X92" s="49">
        <v>45821</v>
      </c>
      <c r="Y92" s="49">
        <v>0</v>
      </c>
      <c r="Z92" s="49">
        <v>0</v>
      </c>
    </row>
    <row r="93" spans="1:26">
      <c r="A93" s="51" t="s">
        <v>128</v>
      </c>
      <c r="B93" s="26">
        <v>0</v>
      </c>
      <c r="C93" s="26">
        <v>0</v>
      </c>
      <c r="D93" s="26">
        <v>0</v>
      </c>
      <c r="E93" s="26">
        <v>0</v>
      </c>
      <c r="F93" s="26">
        <v>0</v>
      </c>
      <c r="G93" s="26">
        <v>0</v>
      </c>
      <c r="H93" s="26">
        <v>0</v>
      </c>
      <c r="I93" s="49">
        <v>0</v>
      </c>
      <c r="J93" s="49">
        <v>0</v>
      </c>
      <c r="K93" s="49">
        <v>0</v>
      </c>
      <c r="L93" s="49">
        <v>1546247</v>
      </c>
      <c r="M93" s="49">
        <v>1895480</v>
      </c>
      <c r="N93" s="49">
        <v>2888</v>
      </c>
      <c r="O93" s="49">
        <v>465760</v>
      </c>
      <c r="P93" s="49">
        <v>546420</v>
      </c>
      <c r="Q93" s="49">
        <v>377282</v>
      </c>
      <c r="R93" s="49">
        <v>302091</v>
      </c>
      <c r="S93" s="49">
        <v>195933</v>
      </c>
      <c r="T93" s="49">
        <v>157561</v>
      </c>
      <c r="U93" s="226">
        <v>89859</v>
      </c>
      <c r="V93" s="49">
        <v>188997</v>
      </c>
      <c r="W93" s="49">
        <v>1550055</v>
      </c>
      <c r="X93" s="49">
        <v>2809595</v>
      </c>
      <c r="Y93" s="49">
        <v>0</v>
      </c>
      <c r="Z93" s="49">
        <v>26195</v>
      </c>
    </row>
    <row r="94" spans="1:26">
      <c r="A94" s="51" t="s">
        <v>130</v>
      </c>
      <c r="B94" s="26">
        <v>0</v>
      </c>
      <c r="C94" s="26">
        <v>0</v>
      </c>
      <c r="D94" s="26">
        <v>0</v>
      </c>
      <c r="E94" s="26">
        <v>36386</v>
      </c>
      <c r="F94" s="26">
        <v>342007</v>
      </c>
      <c r="G94" s="26">
        <v>3662946</v>
      </c>
      <c r="H94" s="26">
        <v>2251994</v>
      </c>
      <c r="I94" s="49">
        <v>-136394</v>
      </c>
      <c r="J94" s="49">
        <v>3359947</v>
      </c>
      <c r="K94" s="49">
        <v>128175</v>
      </c>
      <c r="L94" s="49">
        <v>6349</v>
      </c>
      <c r="M94" s="49">
        <v>0</v>
      </c>
      <c r="N94" s="49">
        <v>18190106</v>
      </c>
      <c r="O94" s="49">
        <v>40026612</v>
      </c>
      <c r="P94" s="49">
        <v>3894583</v>
      </c>
      <c r="Q94" s="49">
        <v>5169661</v>
      </c>
      <c r="R94" s="49">
        <v>11075792</v>
      </c>
      <c r="S94" s="49">
        <v>-2007068</v>
      </c>
      <c r="T94" s="49">
        <v>2923723</v>
      </c>
      <c r="U94" s="226">
        <v>3183931</v>
      </c>
      <c r="V94" s="49">
        <v>3015809</v>
      </c>
      <c r="W94" s="49">
        <v>3036786</v>
      </c>
      <c r="X94" s="49">
        <v>2541586</v>
      </c>
      <c r="Y94" s="49">
        <v>2771377</v>
      </c>
      <c r="Z94" s="49">
        <v>3441772</v>
      </c>
    </row>
    <row r="95" spans="1:26">
      <c r="A95" s="51" t="s">
        <v>131</v>
      </c>
      <c r="B95" s="26">
        <v>0</v>
      </c>
      <c r="C95" s="26">
        <v>0</v>
      </c>
      <c r="D95" s="26">
        <v>0</v>
      </c>
      <c r="E95" s="26">
        <v>0</v>
      </c>
      <c r="F95" s="26">
        <v>0</v>
      </c>
      <c r="G95" s="26">
        <v>0</v>
      </c>
      <c r="H95" s="26">
        <v>0</v>
      </c>
      <c r="I95" s="49">
        <v>0</v>
      </c>
      <c r="J95" s="49">
        <v>0</v>
      </c>
      <c r="K95" s="49">
        <v>0</v>
      </c>
      <c r="L95" s="49">
        <v>0</v>
      </c>
      <c r="M95" s="49">
        <v>0</v>
      </c>
      <c r="N95" s="49">
        <v>0</v>
      </c>
      <c r="O95" s="49">
        <v>0</v>
      </c>
      <c r="P95" s="49">
        <v>0</v>
      </c>
      <c r="Q95" s="49">
        <v>0</v>
      </c>
      <c r="R95" s="49">
        <v>0</v>
      </c>
      <c r="S95" s="49">
        <v>0</v>
      </c>
      <c r="T95" s="49">
        <v>0</v>
      </c>
      <c r="U95" s="226">
        <v>0</v>
      </c>
      <c r="V95" s="49">
        <v>0</v>
      </c>
      <c r="W95" s="49">
        <v>0</v>
      </c>
      <c r="X95" s="49">
        <v>0</v>
      </c>
      <c r="Y95" s="49">
        <v>0</v>
      </c>
      <c r="Z95" s="49">
        <v>0</v>
      </c>
    </row>
    <row r="96" spans="1:26">
      <c r="A96" s="51" t="s">
        <v>132</v>
      </c>
      <c r="B96" s="26">
        <v>0</v>
      </c>
      <c r="C96" s="26">
        <v>0</v>
      </c>
      <c r="D96" s="26">
        <v>0</v>
      </c>
      <c r="E96" s="26">
        <v>0</v>
      </c>
      <c r="F96" s="26">
        <v>7810197</v>
      </c>
      <c r="G96" s="26">
        <v>16252502</v>
      </c>
      <c r="H96" s="26">
        <v>23574780</v>
      </c>
      <c r="I96" s="49">
        <v>33008153</v>
      </c>
      <c r="J96" s="49">
        <v>52144851</v>
      </c>
      <c r="K96" s="49">
        <v>32639987</v>
      </c>
      <c r="L96" s="49">
        <v>49526600</v>
      </c>
      <c r="M96" s="49">
        <v>67452271</v>
      </c>
      <c r="N96" s="49">
        <v>215258374</v>
      </c>
      <c r="O96" s="49">
        <v>97642052</v>
      </c>
      <c r="P96" s="49">
        <v>112573576</v>
      </c>
      <c r="Q96" s="49">
        <v>109471320</v>
      </c>
      <c r="R96" s="49">
        <v>148696523</v>
      </c>
      <c r="S96" s="49">
        <v>151455950</v>
      </c>
      <c r="T96" s="49">
        <v>173484063</v>
      </c>
      <c r="U96" s="226">
        <v>174140745</v>
      </c>
      <c r="V96" s="49">
        <v>155080235</v>
      </c>
      <c r="W96" s="49">
        <v>250855122</v>
      </c>
      <c r="X96" s="49">
        <v>197066095</v>
      </c>
      <c r="Y96" s="49">
        <v>146384744</v>
      </c>
      <c r="Z96" s="49">
        <v>141651655</v>
      </c>
    </row>
    <row r="97" spans="1:26">
      <c r="A97" s="51" t="s">
        <v>75</v>
      </c>
      <c r="B97" s="26">
        <v>0</v>
      </c>
      <c r="C97" s="26">
        <v>0</v>
      </c>
      <c r="D97" s="26">
        <v>0</v>
      </c>
      <c r="E97" s="26">
        <v>683425</v>
      </c>
      <c r="F97" s="26">
        <v>2603318</v>
      </c>
      <c r="G97" s="26">
        <v>1868348</v>
      </c>
      <c r="H97" s="26">
        <v>3049928</v>
      </c>
      <c r="I97" s="49">
        <v>2961827</v>
      </c>
      <c r="J97" s="49">
        <v>2675838</v>
      </c>
      <c r="K97" s="49">
        <v>-1115951</v>
      </c>
      <c r="L97" s="49">
        <v>3236822</v>
      </c>
      <c r="M97" s="49">
        <v>3448839</v>
      </c>
      <c r="N97" s="49">
        <v>9383898</v>
      </c>
      <c r="O97" s="49">
        <v>2601606</v>
      </c>
      <c r="P97" s="49">
        <v>3256321</v>
      </c>
      <c r="Q97" s="49">
        <v>2376596</v>
      </c>
      <c r="R97" s="49">
        <v>453587</v>
      </c>
      <c r="S97" s="49">
        <v>781495</v>
      </c>
      <c r="T97" s="49">
        <v>653258</v>
      </c>
      <c r="U97" s="226">
        <v>668201</v>
      </c>
      <c r="V97" s="49">
        <v>323437</v>
      </c>
      <c r="W97" s="49">
        <v>369273</v>
      </c>
      <c r="X97" s="49">
        <v>495287</v>
      </c>
      <c r="Y97" s="49">
        <v>434540</v>
      </c>
      <c r="Z97" s="49">
        <v>170063</v>
      </c>
    </row>
    <row r="98" spans="1:26">
      <c r="A98" s="51" t="s">
        <v>133</v>
      </c>
      <c r="B98" s="26">
        <v>0</v>
      </c>
      <c r="C98" s="26">
        <v>0</v>
      </c>
      <c r="D98" s="26">
        <v>0</v>
      </c>
      <c r="E98" s="26">
        <v>0</v>
      </c>
      <c r="F98" s="26">
        <v>0</v>
      </c>
      <c r="G98" s="26">
        <v>0</v>
      </c>
      <c r="H98" s="26">
        <v>0</v>
      </c>
      <c r="I98" s="49">
        <v>0</v>
      </c>
      <c r="J98" s="49">
        <v>0</v>
      </c>
      <c r="K98" s="49">
        <v>165215</v>
      </c>
      <c r="L98" s="49">
        <v>1704147</v>
      </c>
      <c r="M98" s="49">
        <v>721570</v>
      </c>
      <c r="N98" s="49">
        <v>537</v>
      </c>
      <c r="O98" s="49">
        <v>45538</v>
      </c>
      <c r="P98" s="49">
        <v>29872</v>
      </c>
      <c r="Q98" s="49">
        <v>29907</v>
      </c>
      <c r="R98" s="49">
        <v>27263</v>
      </c>
      <c r="S98" s="49">
        <v>26243</v>
      </c>
      <c r="T98" s="49">
        <v>18480</v>
      </c>
      <c r="U98" s="226">
        <v>17272</v>
      </c>
      <c r="V98" s="49">
        <v>19006</v>
      </c>
      <c r="W98" s="49">
        <v>19489</v>
      </c>
      <c r="X98" s="49">
        <v>14523</v>
      </c>
      <c r="Y98" s="49">
        <v>79371</v>
      </c>
      <c r="Z98" s="49">
        <v>21930</v>
      </c>
    </row>
    <row r="99" spans="1:26">
      <c r="A99" s="51" t="s">
        <v>134</v>
      </c>
      <c r="B99" s="26">
        <v>0</v>
      </c>
      <c r="C99" s="26">
        <v>0</v>
      </c>
      <c r="D99" s="26">
        <v>0</v>
      </c>
      <c r="E99" s="26">
        <v>30148424</v>
      </c>
      <c r="F99" s="26">
        <v>107060499</v>
      </c>
      <c r="G99" s="26">
        <v>16015051</v>
      </c>
      <c r="H99" s="26">
        <v>8627668</v>
      </c>
      <c r="I99" s="49">
        <v>13080258</v>
      </c>
      <c r="J99" s="49">
        <v>36025643</v>
      </c>
      <c r="K99" s="49">
        <v>34431676</v>
      </c>
      <c r="L99" s="49">
        <v>39840611</v>
      </c>
      <c r="M99" s="49">
        <v>53620078</v>
      </c>
      <c r="N99" s="49">
        <v>39179245</v>
      </c>
      <c r="O99" s="49">
        <v>27420370</v>
      </c>
      <c r="P99" s="49">
        <v>16431195</v>
      </c>
      <c r="Q99" s="49">
        <v>4775112</v>
      </c>
      <c r="R99" s="49">
        <v>5106901</v>
      </c>
      <c r="S99" s="49">
        <v>11411203</v>
      </c>
      <c r="T99" s="49">
        <v>17545474</v>
      </c>
      <c r="U99" s="226">
        <v>19384524</v>
      </c>
      <c r="V99" s="49">
        <v>12522759</v>
      </c>
      <c r="W99" s="49">
        <v>16881449</v>
      </c>
      <c r="X99" s="49">
        <v>17275211</v>
      </c>
      <c r="Y99" s="49">
        <v>40094860</v>
      </c>
      <c r="Z99" s="49">
        <v>31314579</v>
      </c>
    </row>
    <row r="100" spans="1:26">
      <c r="A100" s="51" t="s">
        <v>136</v>
      </c>
      <c r="B100" s="26">
        <v>0</v>
      </c>
      <c r="C100" s="26">
        <v>0</v>
      </c>
      <c r="D100" s="26">
        <v>0</v>
      </c>
      <c r="E100" s="26">
        <v>0</v>
      </c>
      <c r="F100" s="26">
        <v>6527671</v>
      </c>
      <c r="G100" s="26">
        <v>821193</v>
      </c>
      <c r="H100" s="26">
        <v>1261941</v>
      </c>
      <c r="I100" s="49">
        <v>900415</v>
      </c>
      <c r="J100" s="49">
        <v>1223522</v>
      </c>
      <c r="K100" s="49">
        <v>1016332</v>
      </c>
      <c r="L100" s="49">
        <v>824164</v>
      </c>
      <c r="M100" s="49">
        <v>245976</v>
      </c>
      <c r="N100" s="49">
        <v>322439</v>
      </c>
      <c r="O100" s="49">
        <v>6081359</v>
      </c>
      <c r="P100" s="49">
        <v>4503933</v>
      </c>
      <c r="Q100" s="49">
        <v>838</v>
      </c>
      <c r="R100" s="49">
        <v>150795</v>
      </c>
      <c r="S100" s="49">
        <v>93466</v>
      </c>
      <c r="T100" s="49">
        <v>150452</v>
      </c>
      <c r="U100" s="226">
        <v>368065</v>
      </c>
      <c r="V100" s="49">
        <v>280222</v>
      </c>
      <c r="W100" s="49">
        <v>346385</v>
      </c>
      <c r="X100" s="49">
        <v>152432</v>
      </c>
      <c r="Y100" s="49">
        <v>101038</v>
      </c>
      <c r="Z100" s="49">
        <v>78369</v>
      </c>
    </row>
    <row r="101" spans="1:26">
      <c r="A101" s="51" t="s">
        <v>145</v>
      </c>
      <c r="B101" s="26">
        <v>0</v>
      </c>
      <c r="C101" s="26">
        <v>0</v>
      </c>
      <c r="D101" s="26">
        <v>0</v>
      </c>
      <c r="E101" s="26">
        <v>0</v>
      </c>
      <c r="F101" s="26">
        <v>0</v>
      </c>
      <c r="G101" s="26">
        <v>0</v>
      </c>
      <c r="H101" s="26">
        <v>0</v>
      </c>
      <c r="I101" s="49">
        <v>0</v>
      </c>
      <c r="J101" s="49">
        <v>0</v>
      </c>
      <c r="K101" s="49">
        <v>0</v>
      </c>
      <c r="L101" s="49">
        <v>0</v>
      </c>
      <c r="M101" s="49">
        <v>0</v>
      </c>
      <c r="N101" s="49">
        <v>0</v>
      </c>
      <c r="O101" s="49">
        <v>0</v>
      </c>
      <c r="P101" s="49">
        <v>0</v>
      </c>
      <c r="Q101" s="49">
        <v>0</v>
      </c>
      <c r="R101" s="49">
        <v>0</v>
      </c>
      <c r="S101" s="49">
        <v>0</v>
      </c>
      <c r="T101" s="49">
        <v>0</v>
      </c>
      <c r="U101" s="226">
        <v>0</v>
      </c>
      <c r="V101" s="49">
        <v>0</v>
      </c>
      <c r="W101" s="49">
        <v>0</v>
      </c>
      <c r="X101" s="49">
        <v>112674</v>
      </c>
      <c r="Y101" s="49">
        <v>0</v>
      </c>
      <c r="Z101" s="49">
        <v>3857</v>
      </c>
    </row>
    <row r="102" spans="1:26">
      <c r="A102" s="51" t="s">
        <v>138</v>
      </c>
      <c r="B102" s="26">
        <v>0</v>
      </c>
      <c r="C102" s="26">
        <v>0</v>
      </c>
      <c r="D102" s="26">
        <v>0</v>
      </c>
      <c r="E102" s="26">
        <v>0</v>
      </c>
      <c r="F102" s="26">
        <v>214504</v>
      </c>
      <c r="G102" s="26">
        <v>2851713</v>
      </c>
      <c r="H102" s="26">
        <v>14129987</v>
      </c>
      <c r="I102" s="49">
        <v>3153847</v>
      </c>
      <c r="J102" s="49">
        <v>5147195</v>
      </c>
      <c r="K102" s="49">
        <v>1799740</v>
      </c>
      <c r="L102" s="49">
        <v>12524766</v>
      </c>
      <c r="M102" s="49">
        <v>15258763</v>
      </c>
      <c r="N102" s="49">
        <v>44402537</v>
      </c>
      <c r="O102" s="49">
        <v>22027612</v>
      </c>
      <c r="P102" s="49">
        <v>36488187</v>
      </c>
      <c r="Q102" s="49">
        <v>969</v>
      </c>
      <c r="R102" s="49">
        <v>2800000</v>
      </c>
      <c r="S102" s="49">
        <v>4125001</v>
      </c>
      <c r="T102" s="49">
        <v>11872625</v>
      </c>
      <c r="U102" s="226">
        <v>12689272</v>
      </c>
      <c r="V102" s="49">
        <v>13072685</v>
      </c>
      <c r="W102" s="49">
        <v>12841427</v>
      </c>
      <c r="X102" s="49">
        <v>12668081</v>
      </c>
      <c r="Y102" s="49">
        <v>8817282</v>
      </c>
      <c r="Z102" s="49">
        <v>5063848</v>
      </c>
    </row>
    <row r="103" spans="1:26">
      <c r="A103" s="51" t="s">
        <v>140</v>
      </c>
      <c r="B103" s="26">
        <v>0</v>
      </c>
      <c r="C103" s="26">
        <v>0</v>
      </c>
      <c r="D103" s="26">
        <v>0</v>
      </c>
      <c r="E103" s="26">
        <v>0</v>
      </c>
      <c r="F103" s="26">
        <v>0</v>
      </c>
      <c r="G103" s="26">
        <v>0</v>
      </c>
      <c r="H103" s="26">
        <v>0</v>
      </c>
      <c r="I103" s="49">
        <v>0</v>
      </c>
      <c r="J103" s="49">
        <v>0</v>
      </c>
      <c r="K103" s="49">
        <v>0</v>
      </c>
      <c r="L103" s="49">
        <v>0</v>
      </c>
      <c r="M103" s="49">
        <v>0</v>
      </c>
      <c r="N103" s="49">
        <v>0</v>
      </c>
      <c r="O103" s="49">
        <v>0</v>
      </c>
      <c r="P103" s="49">
        <v>0</v>
      </c>
      <c r="Q103" s="49">
        <v>0</v>
      </c>
      <c r="R103" s="49">
        <v>0</v>
      </c>
      <c r="S103" s="49">
        <v>0</v>
      </c>
      <c r="T103" s="49">
        <v>0</v>
      </c>
      <c r="U103" s="226">
        <v>0</v>
      </c>
      <c r="V103" s="49">
        <v>0</v>
      </c>
      <c r="W103" s="49">
        <v>0</v>
      </c>
      <c r="X103" s="49">
        <v>0</v>
      </c>
      <c r="Y103" s="49">
        <v>0</v>
      </c>
      <c r="Z103" s="49">
        <v>0</v>
      </c>
    </row>
    <row r="104" spans="1:26">
      <c r="A104" s="51" t="s">
        <v>142</v>
      </c>
      <c r="B104" s="26">
        <v>0</v>
      </c>
      <c r="C104" s="26">
        <v>0</v>
      </c>
      <c r="D104" s="26">
        <v>0</v>
      </c>
      <c r="E104" s="26">
        <v>0</v>
      </c>
      <c r="F104" s="26">
        <v>0</v>
      </c>
      <c r="G104" s="26">
        <v>0</v>
      </c>
      <c r="H104" s="26">
        <v>0</v>
      </c>
      <c r="I104" s="49">
        <v>0</v>
      </c>
      <c r="J104" s="49">
        <v>0</v>
      </c>
      <c r="K104" s="49">
        <v>0</v>
      </c>
      <c r="L104" s="49">
        <v>0</v>
      </c>
      <c r="M104" s="49">
        <v>0</v>
      </c>
      <c r="N104" s="49">
        <v>0</v>
      </c>
      <c r="O104" s="49">
        <v>0</v>
      </c>
      <c r="P104" s="49">
        <v>0</v>
      </c>
      <c r="Q104" s="49">
        <v>0</v>
      </c>
      <c r="R104" s="49">
        <v>0</v>
      </c>
      <c r="S104" s="49">
        <v>0</v>
      </c>
      <c r="T104" s="49">
        <v>0</v>
      </c>
      <c r="U104" s="226">
        <v>0</v>
      </c>
      <c r="V104" s="49">
        <v>0</v>
      </c>
      <c r="W104" s="49">
        <v>0</v>
      </c>
      <c r="X104" s="49">
        <v>0</v>
      </c>
      <c r="Y104" s="49">
        <v>0</v>
      </c>
      <c r="Z104" s="49">
        <v>0</v>
      </c>
    </row>
    <row r="105" spans="1:26">
      <c r="A105" s="51" t="s">
        <v>144</v>
      </c>
      <c r="B105" s="26">
        <v>0</v>
      </c>
      <c r="C105" s="26">
        <v>0</v>
      </c>
      <c r="D105" s="26">
        <v>0</v>
      </c>
      <c r="E105" s="26">
        <v>0</v>
      </c>
      <c r="F105" s="26">
        <v>0</v>
      </c>
      <c r="G105" s="26">
        <v>0</v>
      </c>
      <c r="H105" s="26">
        <v>0</v>
      </c>
      <c r="I105" s="49">
        <v>0</v>
      </c>
      <c r="J105" s="49">
        <v>0</v>
      </c>
      <c r="K105" s="49">
        <v>0</v>
      </c>
      <c r="L105" s="49">
        <v>0</v>
      </c>
      <c r="M105" s="49">
        <v>0</v>
      </c>
      <c r="N105" s="49">
        <v>0</v>
      </c>
      <c r="O105" s="49">
        <v>18058</v>
      </c>
      <c r="P105" s="49">
        <v>582971</v>
      </c>
      <c r="Q105" s="49">
        <v>0</v>
      </c>
      <c r="R105" s="49">
        <v>0</v>
      </c>
      <c r="S105" s="49">
        <v>0</v>
      </c>
      <c r="T105" s="49">
        <v>0</v>
      </c>
      <c r="U105" s="226">
        <v>0</v>
      </c>
      <c r="V105" s="49">
        <v>0</v>
      </c>
      <c r="W105" s="49">
        <v>0</v>
      </c>
      <c r="X105" s="49">
        <v>0</v>
      </c>
      <c r="Y105" s="49">
        <v>0</v>
      </c>
      <c r="Z105" s="49">
        <v>0</v>
      </c>
    </row>
    <row r="106" spans="1:26">
      <c r="A106" s="51" t="s">
        <v>146</v>
      </c>
      <c r="B106" s="26">
        <v>0</v>
      </c>
      <c r="C106" s="26">
        <v>0</v>
      </c>
      <c r="D106" s="26">
        <v>0</v>
      </c>
      <c r="E106" s="26">
        <v>0</v>
      </c>
      <c r="F106" s="26">
        <v>0</v>
      </c>
      <c r="G106" s="26">
        <v>0</v>
      </c>
      <c r="H106" s="26">
        <v>0</v>
      </c>
      <c r="I106" s="49">
        <v>0</v>
      </c>
      <c r="J106" s="49">
        <v>0</v>
      </c>
      <c r="K106" s="49">
        <v>0</v>
      </c>
      <c r="L106" s="49">
        <v>0</v>
      </c>
      <c r="M106" s="49">
        <v>0</v>
      </c>
      <c r="N106" s="49">
        <v>0</v>
      </c>
      <c r="O106" s="49">
        <v>0</v>
      </c>
      <c r="P106" s="49">
        <v>0</v>
      </c>
      <c r="Q106" s="49">
        <v>0</v>
      </c>
      <c r="R106" s="49">
        <v>0</v>
      </c>
      <c r="S106" s="49">
        <v>0</v>
      </c>
      <c r="T106" s="49">
        <v>0</v>
      </c>
      <c r="U106" s="226">
        <v>0</v>
      </c>
      <c r="V106" s="49">
        <v>0</v>
      </c>
      <c r="W106" s="49">
        <v>0</v>
      </c>
      <c r="X106" s="49">
        <v>0</v>
      </c>
      <c r="Y106" s="49">
        <v>0</v>
      </c>
      <c r="Z106" s="49">
        <v>0</v>
      </c>
    </row>
    <row r="107" spans="1:26">
      <c r="A107" s="51" t="s">
        <v>148</v>
      </c>
      <c r="B107" s="26">
        <v>0</v>
      </c>
      <c r="C107" s="26">
        <v>0</v>
      </c>
      <c r="D107" s="26">
        <v>0</v>
      </c>
      <c r="E107" s="26">
        <v>4701507</v>
      </c>
      <c r="F107" s="26">
        <v>2793000</v>
      </c>
      <c r="G107" s="26">
        <v>6469472</v>
      </c>
      <c r="H107" s="26">
        <v>15514817</v>
      </c>
      <c r="I107" s="49">
        <v>14366259</v>
      </c>
      <c r="J107" s="49">
        <v>11161978</v>
      </c>
      <c r="K107" s="49">
        <v>8646616</v>
      </c>
      <c r="L107" s="49">
        <v>7001634</v>
      </c>
      <c r="M107" s="49">
        <v>6134599</v>
      </c>
      <c r="N107" s="49">
        <v>18515001</v>
      </c>
      <c r="O107" s="49">
        <v>5982493</v>
      </c>
      <c r="P107" s="49">
        <v>21010951</v>
      </c>
      <c r="Q107" s="49">
        <v>5089865</v>
      </c>
      <c r="R107" s="49">
        <v>6929039</v>
      </c>
      <c r="S107" s="49">
        <v>7732068</v>
      </c>
      <c r="T107" s="49">
        <v>4362870</v>
      </c>
      <c r="U107" s="226">
        <v>3614774</v>
      </c>
      <c r="V107" s="49">
        <v>3289270</v>
      </c>
      <c r="W107" s="49">
        <v>3712799</v>
      </c>
      <c r="X107" s="49">
        <v>5536439</v>
      </c>
      <c r="Y107" s="49">
        <v>4250924</v>
      </c>
      <c r="Z107" s="49">
        <v>1434905</v>
      </c>
    </row>
    <row r="108" spans="1:26">
      <c r="A108" s="51" t="s">
        <v>150</v>
      </c>
      <c r="B108" s="26">
        <v>0</v>
      </c>
      <c r="C108" s="26">
        <v>0</v>
      </c>
      <c r="D108" s="26">
        <v>0</v>
      </c>
      <c r="E108" s="26">
        <v>1261921</v>
      </c>
      <c r="F108" s="26">
        <v>770867</v>
      </c>
      <c r="G108" s="26">
        <v>530635</v>
      </c>
      <c r="H108" s="26">
        <v>351570</v>
      </c>
      <c r="I108" s="49">
        <v>394729</v>
      </c>
      <c r="J108" s="49">
        <v>426354</v>
      </c>
      <c r="K108" s="49">
        <v>409818</v>
      </c>
      <c r="L108" s="49">
        <v>629982</v>
      </c>
      <c r="M108" s="49">
        <v>993274</v>
      </c>
      <c r="N108" s="49">
        <v>560794</v>
      </c>
      <c r="O108" s="49">
        <v>2569980</v>
      </c>
      <c r="P108" s="49">
        <v>4428204</v>
      </c>
      <c r="Q108" s="49">
        <v>4551765</v>
      </c>
      <c r="R108" s="49">
        <v>2297035</v>
      </c>
      <c r="S108" s="49">
        <v>1371723</v>
      </c>
      <c r="T108" s="49">
        <v>2157789</v>
      </c>
      <c r="U108" s="226">
        <v>1387452</v>
      </c>
      <c r="V108" s="49">
        <v>4359808</v>
      </c>
      <c r="W108" s="49">
        <v>2962906</v>
      </c>
      <c r="X108" s="49">
        <v>1834595</v>
      </c>
      <c r="Y108" s="49">
        <v>1983188</v>
      </c>
      <c r="Z108" s="49">
        <v>1543240</v>
      </c>
    </row>
    <row r="109" spans="1:26">
      <c r="A109" s="51" t="s">
        <v>152</v>
      </c>
      <c r="B109" s="26">
        <v>0</v>
      </c>
      <c r="C109" s="26">
        <v>0</v>
      </c>
      <c r="D109" s="26">
        <v>0</v>
      </c>
      <c r="E109" s="26">
        <v>428372</v>
      </c>
      <c r="F109" s="26">
        <v>437798</v>
      </c>
      <c r="G109" s="26">
        <v>680908</v>
      </c>
      <c r="H109" s="26">
        <v>840777</v>
      </c>
      <c r="I109" s="49">
        <v>1223884</v>
      </c>
      <c r="J109" s="49">
        <v>607277</v>
      </c>
      <c r="K109" s="49">
        <v>738853</v>
      </c>
      <c r="L109" s="49">
        <v>825644</v>
      </c>
      <c r="M109" s="49">
        <v>808766</v>
      </c>
      <c r="N109" s="49">
        <v>1750435</v>
      </c>
      <c r="O109" s="49">
        <v>8885820</v>
      </c>
      <c r="P109" s="49">
        <v>2168215</v>
      </c>
      <c r="Q109" s="49">
        <v>1518536</v>
      </c>
      <c r="R109" s="49">
        <v>1242120</v>
      </c>
      <c r="S109" s="49">
        <v>1143628</v>
      </c>
      <c r="T109" s="49">
        <v>2080225</v>
      </c>
      <c r="U109" s="226">
        <v>832362</v>
      </c>
      <c r="V109" s="49">
        <v>829306</v>
      </c>
      <c r="W109" s="49">
        <v>190583</v>
      </c>
      <c r="X109" s="49">
        <v>109601</v>
      </c>
      <c r="Y109" s="49">
        <v>110955</v>
      </c>
      <c r="Z109" s="49">
        <v>10984</v>
      </c>
    </row>
    <row r="110" spans="1:26">
      <c r="A110" s="51" t="s">
        <v>153</v>
      </c>
      <c r="B110" s="26">
        <v>0</v>
      </c>
      <c r="C110" s="26">
        <v>0</v>
      </c>
      <c r="D110" s="26">
        <v>0</v>
      </c>
      <c r="E110" s="26">
        <v>2288826</v>
      </c>
      <c r="F110" s="26">
        <v>4026761</v>
      </c>
      <c r="G110" s="26">
        <v>5422586</v>
      </c>
      <c r="H110" s="26">
        <v>4737613</v>
      </c>
      <c r="I110" s="49">
        <v>9787059</v>
      </c>
      <c r="J110" s="49">
        <v>5671347</v>
      </c>
      <c r="K110" s="49">
        <v>11111725</v>
      </c>
      <c r="L110" s="49">
        <v>3868303</v>
      </c>
      <c r="M110" s="49">
        <v>7254634</v>
      </c>
      <c r="N110" s="49">
        <v>8810229</v>
      </c>
      <c r="O110" s="49">
        <v>7380357</v>
      </c>
      <c r="P110" s="49">
        <v>1804847</v>
      </c>
      <c r="Q110" s="49">
        <v>775859</v>
      </c>
      <c r="R110" s="49">
        <v>14498</v>
      </c>
      <c r="S110" s="49">
        <v>654503</v>
      </c>
      <c r="T110" s="49">
        <v>2219649</v>
      </c>
      <c r="U110" s="226">
        <v>3116283</v>
      </c>
      <c r="V110" s="49">
        <v>5269021</v>
      </c>
      <c r="W110" s="49">
        <v>4727247</v>
      </c>
      <c r="X110" s="49">
        <v>4555541</v>
      </c>
      <c r="Y110" s="49">
        <v>5391563</v>
      </c>
      <c r="Z110" s="49">
        <v>6873428</v>
      </c>
    </row>
    <row r="111" spans="1:26">
      <c r="A111" s="51" t="s">
        <v>154</v>
      </c>
      <c r="B111" s="26">
        <v>0</v>
      </c>
      <c r="C111" s="26">
        <v>0</v>
      </c>
      <c r="D111" s="26">
        <v>0</v>
      </c>
      <c r="E111" s="26">
        <v>3100</v>
      </c>
      <c r="F111" s="26">
        <v>257</v>
      </c>
      <c r="G111" s="26">
        <v>-2</v>
      </c>
      <c r="H111" s="26">
        <v>0</v>
      </c>
      <c r="I111" s="49">
        <v>0</v>
      </c>
      <c r="J111" s="49">
        <v>0</v>
      </c>
      <c r="K111" s="49">
        <v>0</v>
      </c>
      <c r="L111" s="49">
        <v>0</v>
      </c>
      <c r="M111" s="49">
        <v>0</v>
      </c>
      <c r="N111" s="49">
        <v>1314431</v>
      </c>
      <c r="O111" s="49">
        <v>387798</v>
      </c>
      <c r="P111" s="49">
        <v>273014</v>
      </c>
      <c r="Q111" s="49">
        <v>270444</v>
      </c>
      <c r="R111" s="49">
        <v>372246</v>
      </c>
      <c r="S111" s="49">
        <v>384802</v>
      </c>
      <c r="T111" s="49">
        <v>200000</v>
      </c>
      <c r="U111" s="226">
        <v>300000</v>
      </c>
      <c r="V111" s="49">
        <v>200000</v>
      </c>
      <c r="W111" s="49">
        <v>176000</v>
      </c>
      <c r="X111" s="49">
        <v>0</v>
      </c>
      <c r="Y111" s="49">
        <v>0</v>
      </c>
      <c r="Z111" s="49">
        <v>0</v>
      </c>
    </row>
    <row r="112" spans="1:26">
      <c r="A112" s="51" t="s">
        <v>155</v>
      </c>
      <c r="B112" s="26">
        <v>0</v>
      </c>
      <c r="C112" s="26">
        <v>0</v>
      </c>
      <c r="D112" s="26">
        <v>0</v>
      </c>
      <c r="E112" s="26">
        <v>0</v>
      </c>
      <c r="F112" s="26">
        <v>1752881</v>
      </c>
      <c r="G112" s="26">
        <v>2601095</v>
      </c>
      <c r="H112" s="26">
        <v>2427907</v>
      </c>
      <c r="I112" s="49">
        <v>2461103</v>
      </c>
      <c r="J112" s="49">
        <v>2039112</v>
      </c>
      <c r="K112" s="49">
        <v>1580812</v>
      </c>
      <c r="L112" s="49">
        <v>1608945</v>
      </c>
      <c r="M112" s="49">
        <v>1499229</v>
      </c>
      <c r="N112" s="49">
        <v>104403</v>
      </c>
      <c r="O112" s="49">
        <v>26542065</v>
      </c>
      <c r="P112" s="49">
        <v>20488681</v>
      </c>
      <c r="Q112" s="49">
        <v>297881</v>
      </c>
      <c r="R112" s="49">
        <v>1533518</v>
      </c>
      <c r="S112" s="49">
        <v>1771489</v>
      </c>
      <c r="T112" s="49">
        <v>15771956</v>
      </c>
      <c r="U112" s="226">
        <v>13686723</v>
      </c>
      <c r="V112" s="49">
        <v>18241051</v>
      </c>
      <c r="W112" s="49">
        <v>11858728</v>
      </c>
      <c r="X112" s="49">
        <v>13509750</v>
      </c>
      <c r="Y112" s="49">
        <v>13169193</v>
      </c>
      <c r="Z112" s="49">
        <v>1180952</v>
      </c>
    </row>
    <row r="113" spans="1:26">
      <c r="A113" s="51" t="s">
        <v>157</v>
      </c>
      <c r="B113" s="26">
        <v>0</v>
      </c>
      <c r="C113" s="26">
        <v>0</v>
      </c>
      <c r="D113" s="26">
        <v>0</v>
      </c>
      <c r="E113" s="26">
        <v>5338853</v>
      </c>
      <c r="F113" s="26">
        <v>4293448</v>
      </c>
      <c r="G113" s="26">
        <v>4985122</v>
      </c>
      <c r="H113" s="26">
        <v>4936700</v>
      </c>
      <c r="I113" s="49">
        <v>4531440</v>
      </c>
      <c r="J113" s="49">
        <v>3915716</v>
      </c>
      <c r="K113" s="49">
        <v>5011990</v>
      </c>
      <c r="L113" s="49">
        <v>4114162</v>
      </c>
      <c r="M113" s="49">
        <v>3492221</v>
      </c>
      <c r="N113" s="49">
        <v>3109369</v>
      </c>
      <c r="O113" s="49">
        <v>2385705</v>
      </c>
      <c r="P113" s="49">
        <v>3169270</v>
      </c>
      <c r="Q113" s="49">
        <v>1187534</v>
      </c>
      <c r="R113" s="49">
        <v>600000</v>
      </c>
      <c r="S113" s="49">
        <v>615589</v>
      </c>
      <c r="T113" s="49">
        <v>600000</v>
      </c>
      <c r="U113" s="226">
        <v>600000</v>
      </c>
      <c r="V113" s="49">
        <v>640453</v>
      </c>
      <c r="W113" s="49">
        <v>600000</v>
      </c>
      <c r="X113" s="49">
        <v>1038849</v>
      </c>
      <c r="Y113" s="49">
        <v>1048637</v>
      </c>
      <c r="Z113" s="49">
        <v>600000</v>
      </c>
    </row>
    <row r="114" spans="1:26">
      <c r="A114" s="51" t="s">
        <v>158</v>
      </c>
      <c r="B114" s="26">
        <v>0</v>
      </c>
      <c r="C114" s="26">
        <v>0</v>
      </c>
      <c r="D114" s="26">
        <v>0</v>
      </c>
      <c r="E114" s="26">
        <v>0</v>
      </c>
      <c r="F114" s="26">
        <v>0</v>
      </c>
      <c r="G114" s="26">
        <v>0</v>
      </c>
      <c r="H114" s="26">
        <v>0</v>
      </c>
      <c r="I114" s="49">
        <v>0</v>
      </c>
      <c r="J114" s="49">
        <v>0</v>
      </c>
      <c r="K114" s="49">
        <v>0</v>
      </c>
      <c r="L114" s="49">
        <v>0</v>
      </c>
      <c r="M114" s="49">
        <v>0</v>
      </c>
      <c r="N114" s="49">
        <v>0</v>
      </c>
      <c r="O114" s="49">
        <v>0</v>
      </c>
      <c r="P114" s="49">
        <v>0</v>
      </c>
      <c r="Q114" s="49">
        <v>0</v>
      </c>
      <c r="R114" s="49">
        <v>165443</v>
      </c>
      <c r="S114" s="49">
        <v>389722</v>
      </c>
      <c r="T114" s="49">
        <v>1863211</v>
      </c>
      <c r="U114" s="226">
        <v>1651558</v>
      </c>
      <c r="V114" s="49">
        <v>1767546</v>
      </c>
      <c r="W114" s="49">
        <v>1197498</v>
      </c>
      <c r="X114" s="49">
        <v>1648881</v>
      </c>
      <c r="Y114" s="49">
        <v>1385397</v>
      </c>
      <c r="Z114" s="49">
        <v>1280472</v>
      </c>
    </row>
    <row r="115" spans="1:26">
      <c r="A115" s="59" t="s">
        <v>159</v>
      </c>
      <c r="B115" s="26">
        <v>0</v>
      </c>
      <c r="C115" s="26">
        <v>0</v>
      </c>
      <c r="D115" s="26">
        <v>0</v>
      </c>
      <c r="E115" s="26">
        <v>100624526</v>
      </c>
      <c r="F115" s="26">
        <v>186710539</v>
      </c>
      <c r="G115" s="26">
        <v>143479567</v>
      </c>
      <c r="H115" s="26">
        <v>154691694</v>
      </c>
      <c r="I115" s="49">
        <v>127660274</v>
      </c>
      <c r="J115" s="49">
        <v>174931968</v>
      </c>
      <c r="K115" s="49">
        <v>169081984</v>
      </c>
      <c r="L115" s="49">
        <v>208043362</v>
      </c>
      <c r="M115" s="49">
        <v>236777177</v>
      </c>
      <c r="N115" s="49">
        <v>444720109</v>
      </c>
      <c r="O115" s="49">
        <v>502821850</v>
      </c>
      <c r="P115" s="49">
        <v>331410974</v>
      </c>
      <c r="Q115" s="49">
        <v>204896184</v>
      </c>
      <c r="R115" s="49">
        <v>279734284</v>
      </c>
      <c r="S115" s="49">
        <v>233914531</v>
      </c>
      <c r="T115" s="49">
        <v>319027445</v>
      </c>
      <c r="U115" s="226">
        <v>306776089</v>
      </c>
      <c r="V115" s="49">
        <f>SUM(V64:V114)</f>
        <v>302435001</v>
      </c>
      <c r="W115" s="49">
        <f>SUM(W64:W114)</f>
        <v>404369219</v>
      </c>
      <c r="X115" s="49">
        <f>SUM(X64:X114)</f>
        <v>332630856</v>
      </c>
      <c r="Y115" s="49">
        <f>SUM(Y64:Y114)</f>
        <v>312542110</v>
      </c>
      <c r="Z115" s="49">
        <f>SUM(Z64:Z114)</f>
        <v>254197224.74000001</v>
      </c>
    </row>
    <row r="116" spans="1:26">
      <c r="A116" s="82"/>
      <c r="B116" s="82"/>
      <c r="C116" s="82"/>
      <c r="D116" s="82"/>
      <c r="E116" s="82"/>
      <c r="F116" s="82"/>
      <c r="G116" s="82"/>
      <c r="H116" s="82"/>
      <c r="I116" s="82"/>
      <c r="J116" s="82"/>
      <c r="K116" s="82"/>
      <c r="L116" s="82"/>
      <c r="M116" s="82"/>
      <c r="N116" s="82"/>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0</v>
      </c>
      <c r="C123" s="49">
        <v>0</v>
      </c>
      <c r="D123" s="49">
        <v>0</v>
      </c>
      <c r="E123" s="49">
        <v>0</v>
      </c>
      <c r="F123" s="49">
        <v>0</v>
      </c>
      <c r="G123" s="49">
        <v>0</v>
      </c>
      <c r="H123" s="49">
        <v>0</v>
      </c>
      <c r="I123" s="49">
        <v>0</v>
      </c>
      <c r="J123" s="49">
        <v>0</v>
      </c>
      <c r="K123" s="49">
        <v>0</v>
      </c>
      <c r="L123" s="49">
        <v>0</v>
      </c>
      <c r="M123" s="49">
        <v>0</v>
      </c>
      <c r="N123" s="49">
        <v>0</v>
      </c>
      <c r="O123" s="49">
        <v>254821</v>
      </c>
      <c r="P123" s="49">
        <v>22232266</v>
      </c>
      <c r="Q123" s="49">
        <v>23231595</v>
      </c>
      <c r="R123" s="49">
        <v>23465762</v>
      </c>
      <c r="S123" s="49">
        <v>28248278</v>
      </c>
      <c r="T123" s="49">
        <v>22999825</v>
      </c>
      <c r="U123" s="226">
        <v>38223421</v>
      </c>
      <c r="V123" s="49">
        <v>23240668</v>
      </c>
      <c r="W123" s="49">
        <v>22164187</v>
      </c>
      <c r="X123" s="49">
        <v>22631147</v>
      </c>
      <c r="Y123" s="49">
        <v>22090640</v>
      </c>
      <c r="Z123" s="49">
        <v>27311018</v>
      </c>
    </row>
    <row r="124" spans="1:26">
      <c r="A124" s="51" t="s">
        <v>84</v>
      </c>
      <c r="B124" s="49">
        <v>0</v>
      </c>
      <c r="C124" s="49">
        <v>0</v>
      </c>
      <c r="D124" s="49">
        <v>0</v>
      </c>
      <c r="E124" s="49">
        <v>219543</v>
      </c>
      <c r="F124" s="49">
        <v>297893</v>
      </c>
      <c r="G124" s="49">
        <v>235129</v>
      </c>
      <c r="H124" s="49">
        <v>1417612</v>
      </c>
      <c r="I124" s="49">
        <v>741810</v>
      </c>
      <c r="J124" s="49">
        <v>622307</v>
      </c>
      <c r="K124" s="49">
        <v>728430</v>
      </c>
      <c r="L124" s="49">
        <v>751904</v>
      </c>
      <c r="M124" s="49">
        <v>675768</v>
      </c>
      <c r="N124" s="49">
        <v>433276</v>
      </c>
      <c r="O124" s="49">
        <v>275798</v>
      </c>
      <c r="P124" s="49">
        <v>251241</v>
      </c>
      <c r="Q124" s="49">
        <v>24267</v>
      </c>
      <c r="R124" s="49">
        <v>694</v>
      </c>
      <c r="S124" s="49">
        <v>0</v>
      </c>
      <c r="T124" s="49">
        <v>0</v>
      </c>
      <c r="U124" s="226">
        <v>0</v>
      </c>
      <c r="V124" s="49">
        <v>562274</v>
      </c>
      <c r="W124" s="49">
        <v>303110</v>
      </c>
      <c r="X124" s="49">
        <v>367313</v>
      </c>
      <c r="Y124" s="49">
        <v>297342</v>
      </c>
      <c r="Z124" s="49">
        <v>287508</v>
      </c>
    </row>
    <row r="125" spans="1:26">
      <c r="A125" s="51" t="s">
        <v>86</v>
      </c>
      <c r="B125" s="49">
        <v>0</v>
      </c>
      <c r="C125" s="49">
        <v>0</v>
      </c>
      <c r="D125" s="49">
        <v>0</v>
      </c>
      <c r="E125" s="49">
        <v>0</v>
      </c>
      <c r="F125" s="49">
        <v>0</v>
      </c>
      <c r="G125" s="49">
        <v>0</v>
      </c>
      <c r="H125" s="49">
        <v>0</v>
      </c>
      <c r="I125" s="49">
        <v>0</v>
      </c>
      <c r="J125" s="49">
        <v>0</v>
      </c>
      <c r="K125" s="49">
        <v>0</v>
      </c>
      <c r="L125" s="49">
        <v>0</v>
      </c>
      <c r="M125" s="49">
        <v>0</v>
      </c>
      <c r="N125" s="49">
        <v>0</v>
      </c>
      <c r="O125" s="49">
        <v>25085977</v>
      </c>
      <c r="P125" s="49">
        <v>17730611</v>
      </c>
      <c r="Q125" s="49">
        <v>19682048</v>
      </c>
      <c r="R125" s="49">
        <v>22552483</v>
      </c>
      <c r="S125" s="49">
        <v>22076278</v>
      </c>
      <c r="T125" s="49">
        <v>16716942</v>
      </c>
      <c r="U125" s="226">
        <v>0</v>
      </c>
      <c r="V125" s="49">
        <v>0</v>
      </c>
      <c r="W125" s="49">
        <v>0</v>
      </c>
      <c r="X125" s="49">
        <v>16912216</v>
      </c>
      <c r="Y125" s="49">
        <v>0</v>
      </c>
      <c r="Z125" s="49">
        <v>0</v>
      </c>
    </row>
    <row r="126" spans="1:26">
      <c r="A126" s="51" t="s">
        <v>88</v>
      </c>
      <c r="B126" s="49">
        <v>0</v>
      </c>
      <c r="C126" s="49">
        <v>0</v>
      </c>
      <c r="D126" s="49">
        <v>0</v>
      </c>
      <c r="E126" s="49">
        <v>0</v>
      </c>
      <c r="F126" s="49">
        <v>0</v>
      </c>
      <c r="G126" s="49">
        <v>0</v>
      </c>
      <c r="H126" s="49">
        <v>0</v>
      </c>
      <c r="I126" s="49">
        <v>0</v>
      </c>
      <c r="J126" s="49">
        <v>25672</v>
      </c>
      <c r="K126" s="49">
        <v>14736</v>
      </c>
      <c r="L126" s="49">
        <v>0</v>
      </c>
      <c r="M126" s="49">
        <v>0</v>
      </c>
      <c r="N126" s="49">
        <v>0</v>
      </c>
      <c r="O126" s="49">
        <v>0</v>
      </c>
      <c r="P126" s="49">
        <v>0</v>
      </c>
      <c r="Q126" s="49">
        <v>0</v>
      </c>
      <c r="R126" s="49">
        <v>0</v>
      </c>
      <c r="S126" s="49">
        <v>0</v>
      </c>
      <c r="T126" s="49">
        <v>0</v>
      </c>
      <c r="U126" s="226">
        <v>0</v>
      </c>
      <c r="V126" s="49">
        <v>0</v>
      </c>
      <c r="W126" s="49">
        <v>0</v>
      </c>
      <c r="X126" s="49">
        <v>0</v>
      </c>
      <c r="Y126" s="49">
        <v>0</v>
      </c>
      <c r="Z126" s="49">
        <v>0</v>
      </c>
    </row>
    <row r="127" spans="1:26">
      <c r="A127" s="51" t="s">
        <v>74</v>
      </c>
      <c r="B127" s="49">
        <v>0</v>
      </c>
      <c r="C127" s="49">
        <v>0</v>
      </c>
      <c r="D127" s="49">
        <v>0</v>
      </c>
      <c r="E127" s="49">
        <v>43244</v>
      </c>
      <c r="F127" s="49">
        <v>63715</v>
      </c>
      <c r="G127" s="49">
        <v>94611</v>
      </c>
      <c r="H127" s="49">
        <v>98230</v>
      </c>
      <c r="I127" s="49">
        <v>75307</v>
      </c>
      <c r="J127" s="49">
        <v>247399</v>
      </c>
      <c r="K127" s="49">
        <v>217342</v>
      </c>
      <c r="L127" s="49">
        <v>204339</v>
      </c>
      <c r="M127" s="49">
        <v>275523</v>
      </c>
      <c r="N127" s="49">
        <v>311713</v>
      </c>
      <c r="O127" s="49">
        <v>12949807</v>
      </c>
      <c r="P127" s="49">
        <v>449857</v>
      </c>
      <c r="Q127" s="49">
        <v>423162</v>
      </c>
      <c r="R127" s="49">
        <v>369872</v>
      </c>
      <c r="S127" s="49">
        <v>369817</v>
      </c>
      <c r="T127" s="49">
        <v>335255</v>
      </c>
      <c r="U127" s="226">
        <v>515558</v>
      </c>
      <c r="V127" s="49">
        <v>351487</v>
      </c>
      <c r="W127" s="49">
        <v>446575</v>
      </c>
      <c r="X127" s="49">
        <v>449732</v>
      </c>
      <c r="Y127" s="49">
        <v>432188</v>
      </c>
      <c r="Z127" s="49">
        <v>142741870</v>
      </c>
    </row>
    <row r="128" spans="1:26">
      <c r="A128" s="51" t="s">
        <v>91</v>
      </c>
      <c r="B128" s="49">
        <v>0</v>
      </c>
      <c r="C128" s="49">
        <v>0</v>
      </c>
      <c r="D128" s="49">
        <v>0</v>
      </c>
      <c r="E128" s="49">
        <v>1669957</v>
      </c>
      <c r="F128" s="49">
        <v>1053822</v>
      </c>
      <c r="G128" s="49">
        <v>1620586</v>
      </c>
      <c r="H128" s="49">
        <v>1462340</v>
      </c>
      <c r="I128" s="49">
        <v>676386</v>
      </c>
      <c r="J128" s="49">
        <v>482312</v>
      </c>
      <c r="K128" s="49">
        <v>518357</v>
      </c>
      <c r="L128" s="49">
        <v>747460</v>
      </c>
      <c r="M128" s="49">
        <v>1280147</v>
      </c>
      <c r="N128" s="49">
        <v>747437</v>
      </c>
      <c r="O128" s="49">
        <v>170178</v>
      </c>
      <c r="P128" s="49">
        <v>350863</v>
      </c>
      <c r="Q128" s="49">
        <v>311797</v>
      </c>
      <c r="R128" s="49">
        <v>375619</v>
      </c>
      <c r="S128" s="49">
        <v>497062</v>
      </c>
      <c r="T128" s="49">
        <v>5132820</v>
      </c>
      <c r="U128" s="226">
        <v>18760729</v>
      </c>
      <c r="V128" s="49">
        <v>28431068</v>
      </c>
      <c r="W128" s="49">
        <v>15898723</v>
      </c>
      <c r="X128" s="49">
        <v>14842934</v>
      </c>
      <c r="Y128" s="49">
        <v>15725478</v>
      </c>
      <c r="Z128" s="49">
        <v>0</v>
      </c>
    </row>
    <row r="129" spans="1:26">
      <c r="A129" s="51" t="s">
        <v>93</v>
      </c>
      <c r="B129" s="49">
        <v>0</v>
      </c>
      <c r="C129" s="49">
        <v>0</v>
      </c>
      <c r="D129" s="49">
        <v>0</v>
      </c>
      <c r="E129" s="49">
        <v>0</v>
      </c>
      <c r="F129" s="49">
        <v>0</v>
      </c>
      <c r="G129" s="49">
        <v>0</v>
      </c>
      <c r="H129" s="49">
        <v>0</v>
      </c>
      <c r="I129" s="49">
        <v>0</v>
      </c>
      <c r="J129" s="49">
        <v>0</v>
      </c>
      <c r="K129" s="49">
        <v>0</v>
      </c>
      <c r="L129" s="49">
        <v>0</v>
      </c>
      <c r="M129" s="49">
        <v>0</v>
      </c>
      <c r="N129" s="49">
        <v>0</v>
      </c>
      <c r="O129" s="49">
        <v>10942794</v>
      </c>
      <c r="P129" s="49">
        <v>0</v>
      </c>
      <c r="Q129" s="49">
        <v>0</v>
      </c>
      <c r="R129" s="49">
        <v>0</v>
      </c>
      <c r="S129" s="49">
        <v>0</v>
      </c>
      <c r="T129" s="49">
        <v>0</v>
      </c>
      <c r="U129" s="226">
        <v>0</v>
      </c>
      <c r="V129" s="49">
        <v>0</v>
      </c>
      <c r="W129" s="49">
        <v>0</v>
      </c>
      <c r="X129" s="49">
        <v>0</v>
      </c>
      <c r="Y129" s="49">
        <v>0</v>
      </c>
      <c r="Z129" s="49">
        <v>0</v>
      </c>
    </row>
    <row r="130" spans="1:26">
      <c r="A130" s="51" t="s">
        <v>95</v>
      </c>
      <c r="B130" s="49">
        <v>0</v>
      </c>
      <c r="C130" s="49">
        <v>0</v>
      </c>
      <c r="D130" s="49">
        <v>0</v>
      </c>
      <c r="E130" s="49">
        <v>0</v>
      </c>
      <c r="F130" s="49">
        <v>0</v>
      </c>
      <c r="G130" s="49">
        <v>0</v>
      </c>
      <c r="H130" s="49">
        <v>0</v>
      </c>
      <c r="I130" s="49">
        <v>0</v>
      </c>
      <c r="J130" s="49">
        <v>0</v>
      </c>
      <c r="K130" s="49">
        <v>2697206</v>
      </c>
      <c r="L130" s="49">
        <v>1173589</v>
      </c>
      <c r="M130" s="49">
        <v>10825590</v>
      </c>
      <c r="N130" s="49">
        <v>384675</v>
      </c>
      <c r="O130" s="49">
        <v>35668</v>
      </c>
      <c r="P130" s="49">
        <v>199844</v>
      </c>
      <c r="Q130" s="49">
        <v>1903946</v>
      </c>
      <c r="R130" s="49">
        <v>1035759</v>
      </c>
      <c r="S130" s="49">
        <v>1174942</v>
      </c>
      <c r="T130" s="49">
        <v>716770</v>
      </c>
      <c r="U130" s="226">
        <v>2128304</v>
      </c>
      <c r="V130" s="49">
        <v>786554</v>
      </c>
      <c r="W130" s="49">
        <v>802208</v>
      </c>
      <c r="X130" s="49">
        <v>802208</v>
      </c>
      <c r="Y130" s="49">
        <v>1015789</v>
      </c>
      <c r="Z130" s="49">
        <v>261438</v>
      </c>
    </row>
    <row r="131" spans="1:26">
      <c r="A131" s="51" t="s">
        <v>97</v>
      </c>
      <c r="B131" s="49">
        <v>0</v>
      </c>
      <c r="C131" s="49">
        <v>0</v>
      </c>
      <c r="D131" s="49">
        <v>0</v>
      </c>
      <c r="E131" s="49">
        <v>0</v>
      </c>
      <c r="F131" s="49">
        <v>0</v>
      </c>
      <c r="G131" s="49">
        <v>0</v>
      </c>
      <c r="H131" s="49">
        <v>0</v>
      </c>
      <c r="I131" s="49">
        <v>0</v>
      </c>
      <c r="J131" s="49">
        <v>0</v>
      </c>
      <c r="K131" s="49">
        <v>0</v>
      </c>
      <c r="L131" s="49">
        <v>0</v>
      </c>
      <c r="M131" s="49">
        <v>0</v>
      </c>
      <c r="N131" s="49">
        <v>0</v>
      </c>
      <c r="O131" s="49">
        <v>22667616</v>
      </c>
      <c r="P131" s="49">
        <v>17541303</v>
      </c>
      <c r="Q131" s="49">
        <v>4692733</v>
      </c>
      <c r="R131" s="49">
        <v>15854555</v>
      </c>
      <c r="S131" s="49">
        <v>17307099</v>
      </c>
      <c r="T131" s="49">
        <v>51742177</v>
      </c>
      <c r="U131" s="226">
        <v>52684109</v>
      </c>
      <c r="V131" s="49">
        <v>51109684</v>
      </c>
      <c r="W131" s="49">
        <v>67558860</v>
      </c>
      <c r="X131" s="49">
        <v>69143965</v>
      </c>
      <c r="Y131" s="49">
        <v>11551705</v>
      </c>
      <c r="Z131" s="49">
        <v>96951322</v>
      </c>
    </row>
    <row r="132" spans="1:26">
      <c r="A132" s="51" t="s">
        <v>99</v>
      </c>
      <c r="B132" s="49">
        <v>0</v>
      </c>
      <c r="C132" s="49">
        <v>0</v>
      </c>
      <c r="D132" s="49">
        <v>0</v>
      </c>
      <c r="E132" s="49">
        <v>564964</v>
      </c>
      <c r="F132" s="49">
        <v>100166</v>
      </c>
      <c r="G132" s="49">
        <v>519703</v>
      </c>
      <c r="H132" s="49">
        <v>885342</v>
      </c>
      <c r="I132" s="49">
        <v>788883</v>
      </c>
      <c r="J132" s="49">
        <v>963848</v>
      </c>
      <c r="K132" s="49">
        <v>1471265</v>
      </c>
      <c r="L132" s="49">
        <v>1126858</v>
      </c>
      <c r="M132" s="49">
        <v>1014681</v>
      </c>
      <c r="N132" s="49">
        <v>437531</v>
      </c>
      <c r="O132" s="49">
        <v>114485</v>
      </c>
      <c r="P132" s="49">
        <v>0</v>
      </c>
      <c r="Q132" s="49">
        <v>0</v>
      </c>
      <c r="R132" s="49">
        <v>0</v>
      </c>
      <c r="S132" s="49">
        <v>0</v>
      </c>
      <c r="T132" s="49">
        <v>0</v>
      </c>
      <c r="U132" s="226">
        <v>0</v>
      </c>
      <c r="V132" s="49">
        <v>0</v>
      </c>
      <c r="W132" s="49">
        <v>0</v>
      </c>
      <c r="X132" s="49">
        <v>0</v>
      </c>
      <c r="Y132" s="49">
        <v>0</v>
      </c>
      <c r="Z132" s="49">
        <v>1168459</v>
      </c>
    </row>
    <row r="133" spans="1:26">
      <c r="A133" s="51" t="s">
        <v>101</v>
      </c>
      <c r="B133" s="49">
        <v>0</v>
      </c>
      <c r="C133" s="49">
        <v>0</v>
      </c>
      <c r="D133" s="49">
        <v>0</v>
      </c>
      <c r="E133" s="49">
        <v>87467</v>
      </c>
      <c r="F133" s="49">
        <v>0</v>
      </c>
      <c r="G133" s="49">
        <v>19173</v>
      </c>
      <c r="H133" s="49">
        <v>0</v>
      </c>
      <c r="I133" s="49">
        <v>0</v>
      </c>
      <c r="J133" s="49">
        <v>0</v>
      </c>
      <c r="K133" s="49">
        <v>0</v>
      </c>
      <c r="L133" s="49">
        <v>0</v>
      </c>
      <c r="M133" s="49">
        <v>0</v>
      </c>
      <c r="N133" s="49">
        <v>0</v>
      </c>
      <c r="O133" s="49">
        <v>0</v>
      </c>
      <c r="P133" s="49">
        <v>0</v>
      </c>
      <c r="Q133" s="49">
        <v>0</v>
      </c>
      <c r="R133" s="49">
        <v>0</v>
      </c>
      <c r="S133" s="49">
        <v>0</v>
      </c>
      <c r="T133" s="49">
        <v>0</v>
      </c>
      <c r="U133" s="226">
        <v>0</v>
      </c>
      <c r="V133" s="49">
        <v>0</v>
      </c>
      <c r="W133" s="49">
        <v>0</v>
      </c>
      <c r="X133" s="49">
        <v>0</v>
      </c>
      <c r="Y133" s="49">
        <v>0</v>
      </c>
      <c r="Z133" s="49">
        <v>0</v>
      </c>
    </row>
    <row r="134" spans="1:26">
      <c r="A134" s="51" t="s">
        <v>102</v>
      </c>
      <c r="B134" s="49">
        <v>0</v>
      </c>
      <c r="C134" s="49">
        <v>0</v>
      </c>
      <c r="D134" s="49">
        <v>0</v>
      </c>
      <c r="E134" s="49">
        <v>0</v>
      </c>
      <c r="F134" s="49">
        <v>0</v>
      </c>
      <c r="G134" s="49">
        <v>0</v>
      </c>
      <c r="H134" s="49">
        <v>0</v>
      </c>
      <c r="I134" s="49">
        <v>0</v>
      </c>
      <c r="J134" s="49">
        <v>0</v>
      </c>
      <c r="K134" s="49">
        <v>0</v>
      </c>
      <c r="L134" s="49">
        <v>0</v>
      </c>
      <c r="M134" s="49">
        <v>0</v>
      </c>
      <c r="N134" s="49">
        <v>8123681</v>
      </c>
      <c r="O134" s="49">
        <v>24707666</v>
      </c>
      <c r="P134" s="49">
        <v>8414870</v>
      </c>
      <c r="Q134" s="49">
        <v>5667448</v>
      </c>
      <c r="R134" s="49">
        <v>3531926</v>
      </c>
      <c r="S134" s="49">
        <v>3357730</v>
      </c>
      <c r="T134" s="49">
        <v>366858</v>
      </c>
      <c r="U134" s="226">
        <v>220901</v>
      </c>
      <c r="V134" s="49">
        <v>5656659</v>
      </c>
      <c r="W134" s="49">
        <v>5518536</v>
      </c>
      <c r="X134" s="49">
        <v>7318069</v>
      </c>
      <c r="Y134" s="49">
        <v>6732154</v>
      </c>
      <c r="Z134" s="49">
        <v>9993533</v>
      </c>
    </row>
    <row r="135" spans="1:26">
      <c r="A135" s="51" t="s">
        <v>103</v>
      </c>
      <c r="B135" s="49">
        <v>0</v>
      </c>
      <c r="C135" s="49">
        <v>0</v>
      </c>
      <c r="D135" s="49">
        <v>0</v>
      </c>
      <c r="E135" s="49">
        <v>1821279</v>
      </c>
      <c r="F135" s="49">
        <v>558401</v>
      </c>
      <c r="G135" s="49">
        <v>491653</v>
      </c>
      <c r="H135" s="49">
        <v>410144</v>
      </c>
      <c r="I135" s="49">
        <v>327478</v>
      </c>
      <c r="J135" s="49">
        <v>248032</v>
      </c>
      <c r="K135" s="49">
        <v>190920</v>
      </c>
      <c r="L135" s="49">
        <v>181651</v>
      </c>
      <c r="M135" s="49">
        <v>134967</v>
      </c>
      <c r="N135" s="49">
        <v>168129</v>
      </c>
      <c r="O135" s="49">
        <v>730707</v>
      </c>
      <c r="P135" s="49">
        <v>346343</v>
      </c>
      <c r="Q135" s="49">
        <v>576831</v>
      </c>
      <c r="R135" s="49">
        <v>458152</v>
      </c>
      <c r="S135" s="49">
        <v>645817</v>
      </c>
      <c r="T135" s="49">
        <v>94490</v>
      </c>
      <c r="U135" s="226">
        <v>70080</v>
      </c>
      <c r="V135" s="49">
        <v>50071</v>
      </c>
      <c r="W135" s="49">
        <v>40448</v>
      </c>
      <c r="X135" s="49">
        <v>34897</v>
      </c>
      <c r="Y135" s="49">
        <v>12029</v>
      </c>
      <c r="Z135" s="49">
        <v>11882</v>
      </c>
    </row>
    <row r="136" spans="1:26">
      <c r="A136" s="51" t="s">
        <v>104</v>
      </c>
      <c r="B136" s="49">
        <v>0</v>
      </c>
      <c r="C136" s="49">
        <v>0</v>
      </c>
      <c r="D136" s="49">
        <v>0</v>
      </c>
      <c r="E136" s="49">
        <v>0</v>
      </c>
      <c r="F136" s="49">
        <v>0</v>
      </c>
      <c r="G136" s="49">
        <v>0</v>
      </c>
      <c r="H136" s="49">
        <v>0</v>
      </c>
      <c r="I136" s="49">
        <v>0</v>
      </c>
      <c r="J136" s="49">
        <v>227154</v>
      </c>
      <c r="K136" s="49">
        <v>0</v>
      </c>
      <c r="L136" s="49">
        <v>0</v>
      </c>
      <c r="M136" s="49">
        <v>0</v>
      </c>
      <c r="N136" s="49">
        <v>0</v>
      </c>
      <c r="O136" s="49">
        <v>1777927</v>
      </c>
      <c r="P136" s="49">
        <v>0</v>
      </c>
      <c r="Q136" s="49">
        <v>0</v>
      </c>
      <c r="R136" s="49">
        <v>0</v>
      </c>
      <c r="S136" s="49">
        <v>0</v>
      </c>
      <c r="T136" s="49">
        <v>351139</v>
      </c>
      <c r="U136" s="226">
        <v>0</v>
      </c>
      <c r="V136" s="49">
        <v>0</v>
      </c>
      <c r="W136" s="49">
        <v>175569</v>
      </c>
      <c r="X136" s="49">
        <v>216173</v>
      </c>
      <c r="Y136" s="49">
        <v>310536</v>
      </c>
      <c r="Z136" s="49">
        <v>351139</v>
      </c>
    </row>
    <row r="137" spans="1:26">
      <c r="A137" s="51" t="s">
        <v>105</v>
      </c>
      <c r="B137" s="49">
        <v>0</v>
      </c>
      <c r="C137" s="49">
        <v>0</v>
      </c>
      <c r="D137" s="49">
        <v>0</v>
      </c>
      <c r="E137" s="49">
        <v>0</v>
      </c>
      <c r="F137" s="49">
        <v>0</v>
      </c>
      <c r="G137" s="49">
        <v>0</v>
      </c>
      <c r="H137" s="49">
        <v>0</v>
      </c>
      <c r="I137" s="49">
        <v>0</v>
      </c>
      <c r="J137" s="49">
        <v>0</v>
      </c>
      <c r="K137" s="49">
        <v>0</v>
      </c>
      <c r="L137" s="49">
        <v>0</v>
      </c>
      <c r="M137" s="49">
        <v>0</v>
      </c>
      <c r="N137" s="49">
        <v>0</v>
      </c>
      <c r="O137" s="49">
        <v>0</v>
      </c>
      <c r="P137" s="49">
        <v>0</v>
      </c>
      <c r="Q137" s="49">
        <v>0</v>
      </c>
      <c r="R137" s="49">
        <v>0</v>
      </c>
      <c r="S137" s="49">
        <v>0</v>
      </c>
      <c r="T137" s="49">
        <v>0</v>
      </c>
      <c r="U137" s="226">
        <v>0</v>
      </c>
      <c r="V137" s="49">
        <v>0</v>
      </c>
      <c r="W137" s="49">
        <v>0</v>
      </c>
      <c r="X137" s="49">
        <v>0</v>
      </c>
      <c r="Y137" s="49">
        <v>0</v>
      </c>
      <c r="Z137" s="49">
        <v>0</v>
      </c>
    </row>
    <row r="138" spans="1:26">
      <c r="A138" s="51" t="s">
        <v>107</v>
      </c>
      <c r="B138" s="49">
        <v>0</v>
      </c>
      <c r="C138" s="49">
        <v>0</v>
      </c>
      <c r="D138" s="49">
        <v>0</v>
      </c>
      <c r="E138" s="49">
        <v>0</v>
      </c>
      <c r="F138" s="49">
        <v>0</v>
      </c>
      <c r="G138" s="49">
        <v>0</v>
      </c>
      <c r="H138" s="49">
        <v>0</v>
      </c>
      <c r="I138" s="49">
        <v>0</v>
      </c>
      <c r="J138" s="49">
        <v>0</v>
      </c>
      <c r="K138" s="49">
        <v>0</v>
      </c>
      <c r="L138" s="49">
        <v>0</v>
      </c>
      <c r="M138" s="49">
        <v>0</v>
      </c>
      <c r="N138" s="49">
        <v>2118139</v>
      </c>
      <c r="O138" s="49">
        <v>882819</v>
      </c>
      <c r="P138" s="49">
        <v>11302</v>
      </c>
      <c r="Q138" s="49">
        <v>0</v>
      </c>
      <c r="R138" s="49">
        <v>0</v>
      </c>
      <c r="S138" s="49">
        <v>0</v>
      </c>
      <c r="T138" s="49">
        <v>0</v>
      </c>
      <c r="U138" s="226">
        <v>0</v>
      </c>
      <c r="V138" s="49">
        <v>0</v>
      </c>
      <c r="W138" s="49">
        <v>0</v>
      </c>
      <c r="X138" s="49">
        <v>0</v>
      </c>
      <c r="Y138" s="49">
        <v>0</v>
      </c>
      <c r="Z138" s="49">
        <v>148</v>
      </c>
    </row>
    <row r="139" spans="1:26">
      <c r="A139" s="51" t="s">
        <v>76</v>
      </c>
      <c r="B139" s="49">
        <v>0</v>
      </c>
      <c r="C139" s="49">
        <v>0</v>
      </c>
      <c r="D139" s="49">
        <v>0</v>
      </c>
      <c r="E139" s="49">
        <v>0</v>
      </c>
      <c r="F139" s="49">
        <v>0</v>
      </c>
      <c r="G139" s="49">
        <v>0</v>
      </c>
      <c r="H139" s="49">
        <v>0</v>
      </c>
      <c r="I139" s="49">
        <v>0</v>
      </c>
      <c r="J139" s="49">
        <v>0</v>
      </c>
      <c r="K139" s="49">
        <v>0</v>
      </c>
      <c r="L139" s="49">
        <v>0</v>
      </c>
      <c r="M139" s="49">
        <v>0</v>
      </c>
      <c r="N139" s="49">
        <v>0</v>
      </c>
      <c r="O139" s="49">
        <v>18322</v>
      </c>
      <c r="P139" s="49">
        <v>997701</v>
      </c>
      <c r="Q139" s="49">
        <v>0</v>
      </c>
      <c r="R139" s="49">
        <v>0</v>
      </c>
      <c r="S139" s="49">
        <v>0</v>
      </c>
      <c r="T139" s="49">
        <v>0</v>
      </c>
      <c r="U139" s="226">
        <v>0</v>
      </c>
      <c r="V139" s="49">
        <v>0</v>
      </c>
      <c r="W139" s="49">
        <v>0</v>
      </c>
      <c r="X139" s="49">
        <v>0</v>
      </c>
      <c r="Y139" s="49">
        <v>0</v>
      </c>
      <c r="Z139" s="49">
        <v>0</v>
      </c>
    </row>
    <row r="140" spans="1:26">
      <c r="A140" s="51" t="s">
        <v>110</v>
      </c>
      <c r="B140" s="49">
        <v>0</v>
      </c>
      <c r="C140" s="49">
        <v>0</v>
      </c>
      <c r="D140" s="49">
        <v>0</v>
      </c>
      <c r="E140" s="49">
        <v>0</v>
      </c>
      <c r="F140" s="49">
        <v>0</v>
      </c>
      <c r="G140" s="49">
        <v>0</v>
      </c>
      <c r="H140" s="49">
        <v>0</v>
      </c>
      <c r="I140" s="49">
        <v>0</v>
      </c>
      <c r="J140" s="49">
        <v>0</v>
      </c>
      <c r="K140" s="49">
        <v>0</v>
      </c>
      <c r="L140" s="49">
        <v>0</v>
      </c>
      <c r="M140" s="49">
        <v>0</v>
      </c>
      <c r="N140" s="49">
        <v>0</v>
      </c>
      <c r="O140" s="49">
        <v>0</v>
      </c>
      <c r="P140" s="49">
        <v>0</v>
      </c>
      <c r="Q140" s="49">
        <v>0</v>
      </c>
      <c r="R140" s="49">
        <v>0</v>
      </c>
      <c r="S140" s="49">
        <v>0</v>
      </c>
      <c r="T140" s="49">
        <v>0</v>
      </c>
      <c r="U140" s="226">
        <v>0</v>
      </c>
      <c r="V140" s="49">
        <v>0</v>
      </c>
      <c r="W140" s="49">
        <v>0</v>
      </c>
      <c r="X140" s="49">
        <v>0</v>
      </c>
      <c r="Y140" s="49">
        <v>0</v>
      </c>
      <c r="Z140" s="49">
        <v>0</v>
      </c>
    </row>
    <row r="141" spans="1:26">
      <c r="A141" s="51" t="s">
        <v>111</v>
      </c>
      <c r="B141" s="49">
        <v>0</v>
      </c>
      <c r="C141" s="49">
        <v>0</v>
      </c>
      <c r="D141" s="49">
        <v>0</v>
      </c>
      <c r="E141" s="49">
        <v>0</v>
      </c>
      <c r="F141" s="49">
        <v>0</v>
      </c>
      <c r="G141" s="49">
        <v>4686953</v>
      </c>
      <c r="H141" s="49">
        <v>-175433</v>
      </c>
      <c r="I141" s="49">
        <v>0</v>
      </c>
      <c r="J141" s="49">
        <v>0</v>
      </c>
      <c r="K141" s="49">
        <v>0</v>
      </c>
      <c r="L141" s="49">
        <v>0</v>
      </c>
      <c r="M141" s="49">
        <v>0</v>
      </c>
      <c r="N141" s="49">
        <v>0</v>
      </c>
      <c r="O141" s="49">
        <v>0</v>
      </c>
      <c r="P141" s="49">
        <v>0</v>
      </c>
      <c r="Q141" s="49">
        <v>0</v>
      </c>
      <c r="R141" s="49">
        <v>0</v>
      </c>
      <c r="S141" s="49">
        <v>0</v>
      </c>
      <c r="T141" s="49">
        <v>0</v>
      </c>
      <c r="U141" s="226">
        <v>0</v>
      </c>
      <c r="V141" s="49">
        <v>0</v>
      </c>
      <c r="W141" s="49">
        <v>0</v>
      </c>
      <c r="X141" s="49">
        <v>0</v>
      </c>
      <c r="Y141" s="49">
        <v>0</v>
      </c>
      <c r="Z141" s="49">
        <v>0</v>
      </c>
    </row>
    <row r="142" spans="1:26">
      <c r="A142" s="51" t="s">
        <v>113</v>
      </c>
      <c r="B142" s="49">
        <v>0</v>
      </c>
      <c r="C142" s="49">
        <v>0</v>
      </c>
      <c r="D142" s="49">
        <v>0</v>
      </c>
      <c r="E142" s="49">
        <v>816948</v>
      </c>
      <c r="F142" s="49">
        <v>980008</v>
      </c>
      <c r="G142" s="49">
        <v>296316</v>
      </c>
      <c r="H142" s="49">
        <v>151187</v>
      </c>
      <c r="I142" s="49">
        <v>-21302</v>
      </c>
      <c r="J142" s="49">
        <v>160484</v>
      </c>
      <c r="K142" s="49">
        <v>2497</v>
      </c>
      <c r="L142" s="49">
        <v>-312</v>
      </c>
      <c r="M142" s="49">
        <v>0</v>
      </c>
      <c r="N142" s="49">
        <v>0</v>
      </c>
      <c r="O142" s="49">
        <v>2268874</v>
      </c>
      <c r="P142" s="49">
        <v>661052</v>
      </c>
      <c r="Q142" s="49">
        <v>447056</v>
      </c>
      <c r="R142" s="49">
        <v>220306</v>
      </c>
      <c r="S142" s="49">
        <v>398361</v>
      </c>
      <c r="T142" s="49">
        <v>3842662</v>
      </c>
      <c r="U142" s="226">
        <v>3404650</v>
      </c>
      <c r="V142" s="49">
        <v>3824736</v>
      </c>
      <c r="W142" s="49">
        <v>3675001</v>
      </c>
      <c r="X142" s="49">
        <v>3384505</v>
      </c>
      <c r="Y142" s="49">
        <v>3601610</v>
      </c>
      <c r="Z142" s="49">
        <v>4215444</v>
      </c>
    </row>
    <row r="143" spans="1:26">
      <c r="A143" s="51" t="s">
        <v>78</v>
      </c>
      <c r="B143" s="49">
        <v>0</v>
      </c>
      <c r="C143" s="49">
        <v>0</v>
      </c>
      <c r="D143" s="49">
        <v>0</v>
      </c>
      <c r="E143" s="49">
        <v>0</v>
      </c>
      <c r="F143" s="49">
        <v>0</v>
      </c>
      <c r="G143" s="49">
        <v>0</v>
      </c>
      <c r="H143" s="49">
        <v>4247999</v>
      </c>
      <c r="I143" s="49">
        <v>8292998</v>
      </c>
      <c r="J143" s="49">
        <v>4398160</v>
      </c>
      <c r="K143" s="49">
        <v>6910653</v>
      </c>
      <c r="L143" s="49">
        <v>8390102</v>
      </c>
      <c r="M143" s="49">
        <v>20757323</v>
      </c>
      <c r="N143" s="49">
        <v>47847709</v>
      </c>
      <c r="O143" s="49">
        <v>54763162</v>
      </c>
      <c r="P143" s="49">
        <v>41305714</v>
      </c>
      <c r="Q143" s="49">
        <v>24782456</v>
      </c>
      <c r="R143" s="49">
        <v>29076207</v>
      </c>
      <c r="S143" s="49">
        <v>40473182</v>
      </c>
      <c r="T143" s="49">
        <v>61282532</v>
      </c>
      <c r="U143" s="226">
        <v>35912405</v>
      </c>
      <c r="V143" s="49">
        <v>25961085</v>
      </c>
      <c r="W143" s="49">
        <v>30380158</v>
      </c>
      <c r="X143" s="49">
        <v>36280360</v>
      </c>
      <c r="Y143" s="49">
        <v>21895959</v>
      </c>
      <c r="Z143" s="49">
        <v>36356052</v>
      </c>
    </row>
    <row r="144" spans="1:26">
      <c r="A144" s="51" t="s">
        <v>116</v>
      </c>
      <c r="B144" s="49">
        <v>0</v>
      </c>
      <c r="C144" s="49">
        <v>0</v>
      </c>
      <c r="D144" s="49">
        <v>0</v>
      </c>
      <c r="E144" s="49">
        <v>12002332</v>
      </c>
      <c r="F144" s="49">
        <v>16187501</v>
      </c>
      <c r="G144" s="49">
        <v>27472883</v>
      </c>
      <c r="H144" s="49">
        <v>33597451</v>
      </c>
      <c r="I144" s="49">
        <v>35968575</v>
      </c>
      <c r="J144" s="49">
        <v>19337834</v>
      </c>
      <c r="K144" s="49">
        <v>12647927</v>
      </c>
      <c r="L144" s="49">
        <v>17763486</v>
      </c>
      <c r="M144" s="49">
        <v>27667219</v>
      </c>
      <c r="N144" s="49">
        <v>53383060</v>
      </c>
      <c r="O144" s="49">
        <v>83789421</v>
      </c>
      <c r="P144" s="49">
        <v>72087300</v>
      </c>
      <c r="Q144" s="49">
        <v>63993493</v>
      </c>
      <c r="R144" s="49">
        <v>64473540</v>
      </c>
      <c r="S144" s="49">
        <v>86821664</v>
      </c>
      <c r="T144" s="49">
        <v>96740969</v>
      </c>
      <c r="U144" s="226">
        <v>105971454</v>
      </c>
      <c r="V144" s="49">
        <v>103872692</v>
      </c>
      <c r="W144" s="49">
        <v>106279586</v>
      </c>
      <c r="X144" s="49">
        <v>104097545</v>
      </c>
      <c r="Y144" s="49">
        <v>103343991</v>
      </c>
      <c r="Z144" s="49">
        <v>91806952</v>
      </c>
    </row>
    <row r="145" spans="1:26">
      <c r="A145" s="51" t="s">
        <v>117</v>
      </c>
      <c r="B145" s="49">
        <v>0</v>
      </c>
      <c r="C145" s="49">
        <v>0</v>
      </c>
      <c r="D145" s="49">
        <v>0</v>
      </c>
      <c r="E145" s="49">
        <v>0</v>
      </c>
      <c r="F145" s="49">
        <v>0</v>
      </c>
      <c r="G145" s="49">
        <v>0</v>
      </c>
      <c r="H145" s="49">
        <v>1218195</v>
      </c>
      <c r="I145" s="49">
        <v>10088396</v>
      </c>
      <c r="J145" s="49">
        <v>0</v>
      </c>
      <c r="K145" s="49">
        <v>0</v>
      </c>
      <c r="L145" s="49">
        <v>9118019</v>
      </c>
      <c r="M145" s="49">
        <v>11478828</v>
      </c>
      <c r="N145" s="49">
        <v>34101654</v>
      </c>
      <c r="O145" s="49">
        <v>38678560</v>
      </c>
      <c r="P145" s="49">
        <v>34139009</v>
      </c>
      <c r="Q145" s="49">
        <v>264461</v>
      </c>
      <c r="R145" s="49">
        <v>52316111</v>
      </c>
      <c r="S145" s="49">
        <v>82608354</v>
      </c>
      <c r="T145" s="49">
        <v>51572270</v>
      </c>
      <c r="U145" s="226">
        <v>47242225</v>
      </c>
      <c r="V145" s="49">
        <v>45045137</v>
      </c>
      <c r="W145" s="49">
        <v>47346626</v>
      </c>
      <c r="X145" s="49">
        <v>6975474</v>
      </c>
      <c r="Y145" s="49">
        <v>6151078</v>
      </c>
      <c r="Z145" s="49">
        <v>8898915</v>
      </c>
    </row>
    <row r="146" spans="1:26">
      <c r="A146" s="51" t="s">
        <v>77</v>
      </c>
      <c r="B146" s="49">
        <v>0</v>
      </c>
      <c r="C146" s="49">
        <v>0</v>
      </c>
      <c r="D146" s="49">
        <v>0</v>
      </c>
      <c r="E146" s="49">
        <v>6152148</v>
      </c>
      <c r="F146" s="49">
        <v>8621810</v>
      </c>
      <c r="G146" s="49">
        <v>1158801</v>
      </c>
      <c r="H146" s="49">
        <v>289348</v>
      </c>
      <c r="I146" s="49">
        <v>102233</v>
      </c>
      <c r="J146" s="49">
        <v>262780</v>
      </c>
      <c r="K146" s="49">
        <v>232714</v>
      </c>
      <c r="L146" s="49">
        <v>247764</v>
      </c>
      <c r="M146" s="49">
        <v>112395</v>
      </c>
      <c r="N146" s="49">
        <v>300957</v>
      </c>
      <c r="O146" s="49">
        <v>385309</v>
      </c>
      <c r="P146" s="49">
        <v>300436</v>
      </c>
      <c r="Q146" s="49">
        <v>218829</v>
      </c>
      <c r="R146" s="49">
        <v>256286</v>
      </c>
      <c r="S146" s="49">
        <v>179679</v>
      </c>
      <c r="T146" s="49">
        <v>183038</v>
      </c>
      <c r="U146" s="226">
        <v>136241</v>
      </c>
      <c r="V146" s="49">
        <v>212167</v>
      </c>
      <c r="W146" s="49">
        <v>146704</v>
      </c>
      <c r="X146" s="49">
        <v>180415</v>
      </c>
      <c r="Y146" s="49">
        <v>231024</v>
      </c>
      <c r="Z146" s="49">
        <v>234956</v>
      </c>
    </row>
    <row r="147" spans="1:26">
      <c r="A147" s="51" t="s">
        <v>120</v>
      </c>
      <c r="B147" s="49">
        <v>0</v>
      </c>
      <c r="C147" s="49">
        <v>0</v>
      </c>
      <c r="D147" s="49">
        <v>0</v>
      </c>
      <c r="E147" s="49">
        <v>0</v>
      </c>
      <c r="F147" s="49">
        <v>0</v>
      </c>
      <c r="G147" s="49">
        <v>0</v>
      </c>
      <c r="H147" s="49">
        <v>0</v>
      </c>
      <c r="I147" s="49">
        <v>0</v>
      </c>
      <c r="J147" s="49">
        <v>0</v>
      </c>
      <c r="K147" s="49">
        <v>241</v>
      </c>
      <c r="L147" s="49">
        <v>0</v>
      </c>
      <c r="M147" s="49">
        <v>0</v>
      </c>
      <c r="N147" s="49">
        <v>0</v>
      </c>
      <c r="O147" s="49">
        <v>0</v>
      </c>
      <c r="P147" s="49">
        <v>0</v>
      </c>
      <c r="Q147" s="49">
        <v>0</v>
      </c>
      <c r="R147" s="49">
        <v>0</v>
      </c>
      <c r="S147" s="49">
        <v>0</v>
      </c>
      <c r="T147" s="49">
        <v>0</v>
      </c>
      <c r="U147" s="226">
        <v>0</v>
      </c>
      <c r="V147" s="49">
        <v>0</v>
      </c>
      <c r="W147" s="49">
        <v>0</v>
      </c>
      <c r="X147" s="49">
        <v>0</v>
      </c>
      <c r="Y147" s="49">
        <v>0</v>
      </c>
      <c r="Z147" s="49">
        <v>0</v>
      </c>
    </row>
    <row r="148" spans="1:26">
      <c r="A148" s="51" t="s">
        <v>122</v>
      </c>
      <c r="B148" s="49">
        <v>0</v>
      </c>
      <c r="C148" s="49">
        <v>0</v>
      </c>
      <c r="D148" s="49">
        <v>0</v>
      </c>
      <c r="E148" s="49">
        <v>0</v>
      </c>
      <c r="F148" s="49">
        <v>0</v>
      </c>
      <c r="G148" s="49">
        <v>0</v>
      </c>
      <c r="H148" s="49">
        <v>0</v>
      </c>
      <c r="I148" s="49">
        <v>0</v>
      </c>
      <c r="J148" s="49">
        <v>0</v>
      </c>
      <c r="K148" s="49">
        <v>0</v>
      </c>
      <c r="L148" s="49">
        <v>0</v>
      </c>
      <c r="M148" s="49">
        <v>0</v>
      </c>
      <c r="N148" s="49">
        <v>0</v>
      </c>
      <c r="O148" s="49">
        <v>61929166</v>
      </c>
      <c r="P148" s="49">
        <v>0</v>
      </c>
      <c r="Q148" s="49">
        <v>26523114</v>
      </c>
      <c r="R148" s="49">
        <v>54563394</v>
      </c>
      <c r="S148" s="49">
        <v>46906756</v>
      </c>
      <c r="T148" s="49">
        <v>62571432</v>
      </c>
      <c r="U148" s="226">
        <v>63707738</v>
      </c>
      <c r="V148" s="49">
        <v>59190790</v>
      </c>
      <c r="W148" s="49">
        <v>76644403</v>
      </c>
      <c r="X148" s="49">
        <v>67182098</v>
      </c>
      <c r="Y148" s="49">
        <v>73252177</v>
      </c>
      <c r="Z148" s="49">
        <v>83549148</v>
      </c>
    </row>
    <row r="149" spans="1:26">
      <c r="A149" s="51" t="s">
        <v>124</v>
      </c>
      <c r="B149" s="49">
        <v>0</v>
      </c>
      <c r="C149" s="49">
        <v>0</v>
      </c>
      <c r="D149" s="49">
        <v>0</v>
      </c>
      <c r="E149" s="49">
        <v>0</v>
      </c>
      <c r="F149" s="49">
        <v>525653</v>
      </c>
      <c r="G149" s="49">
        <v>-240884</v>
      </c>
      <c r="H149" s="49">
        <v>36651</v>
      </c>
      <c r="I149" s="49">
        <v>0</v>
      </c>
      <c r="J149" s="49">
        <v>507737</v>
      </c>
      <c r="K149" s="49">
        <v>0</v>
      </c>
      <c r="L149" s="49">
        <v>0</v>
      </c>
      <c r="M149" s="49">
        <v>0</v>
      </c>
      <c r="N149" s="49">
        <v>0</v>
      </c>
      <c r="O149" s="49">
        <v>0</v>
      </c>
      <c r="P149" s="49">
        <v>0</v>
      </c>
      <c r="Q149" s="49">
        <v>0</v>
      </c>
      <c r="R149" s="49">
        <v>0</v>
      </c>
      <c r="S149" s="49">
        <v>0</v>
      </c>
      <c r="T149" s="49">
        <v>394787</v>
      </c>
      <c r="U149" s="226">
        <v>531359</v>
      </c>
      <c r="V149" s="49">
        <v>506839</v>
      </c>
      <c r="W149" s="49">
        <v>216068</v>
      </c>
      <c r="X149" s="49">
        <v>239654</v>
      </c>
      <c r="Y149" s="49">
        <v>253371</v>
      </c>
      <c r="Z149" s="49">
        <v>259059</v>
      </c>
    </row>
    <row r="150" spans="1:26">
      <c r="A150" s="51" t="s">
        <v>126</v>
      </c>
      <c r="B150" s="49">
        <v>0</v>
      </c>
      <c r="C150" s="49">
        <v>0</v>
      </c>
      <c r="D150" s="49">
        <v>0</v>
      </c>
      <c r="E150" s="49">
        <v>0</v>
      </c>
      <c r="F150" s="49">
        <v>0</v>
      </c>
      <c r="G150" s="49">
        <v>0</v>
      </c>
      <c r="H150" s="49">
        <v>0</v>
      </c>
      <c r="I150" s="49">
        <v>0</v>
      </c>
      <c r="J150" s="49">
        <v>0</v>
      </c>
      <c r="K150" s="49">
        <v>0</v>
      </c>
      <c r="L150" s="49">
        <v>0</v>
      </c>
      <c r="M150" s="49">
        <v>1864403</v>
      </c>
      <c r="N150" s="49">
        <v>0</v>
      </c>
      <c r="O150" s="49">
        <v>0</v>
      </c>
      <c r="P150" s="49">
        <v>0</v>
      </c>
      <c r="Q150" s="49">
        <v>0</v>
      </c>
      <c r="R150" s="49">
        <v>0</v>
      </c>
      <c r="S150" s="49">
        <v>0</v>
      </c>
      <c r="T150" s="49">
        <v>0</v>
      </c>
      <c r="U150" s="226">
        <v>0</v>
      </c>
      <c r="V150" s="49">
        <v>0</v>
      </c>
      <c r="W150" s="49">
        <v>145575</v>
      </c>
      <c r="X150" s="49">
        <v>127079</v>
      </c>
      <c r="Y150" s="49">
        <v>31015</v>
      </c>
      <c r="Z150" s="49">
        <v>293</v>
      </c>
    </row>
    <row r="151" spans="1:26">
      <c r="A151" s="51" t="s">
        <v>127</v>
      </c>
      <c r="B151" s="49">
        <v>0</v>
      </c>
      <c r="C151" s="49">
        <v>0</v>
      </c>
      <c r="D151" s="49">
        <v>0</v>
      </c>
      <c r="E151" s="49">
        <v>0</v>
      </c>
      <c r="F151" s="49">
        <v>0</v>
      </c>
      <c r="G151" s="49">
        <v>30623</v>
      </c>
      <c r="H151" s="49">
        <v>0</v>
      </c>
      <c r="I151" s="49">
        <v>0</v>
      </c>
      <c r="J151" s="49">
        <v>0</v>
      </c>
      <c r="K151" s="49">
        <v>0</v>
      </c>
      <c r="L151" s="49">
        <v>0</v>
      </c>
      <c r="M151" s="49">
        <v>0</v>
      </c>
      <c r="N151" s="49">
        <v>0</v>
      </c>
      <c r="O151" s="49">
        <v>0</v>
      </c>
      <c r="P151" s="49">
        <v>0</v>
      </c>
      <c r="Q151" s="49">
        <v>0</v>
      </c>
      <c r="R151" s="49">
        <v>0</v>
      </c>
      <c r="S151" s="49">
        <v>0</v>
      </c>
      <c r="T151" s="49">
        <v>0</v>
      </c>
      <c r="U151" s="226">
        <v>0</v>
      </c>
      <c r="V151" s="49">
        <v>3384281</v>
      </c>
      <c r="W151" s="49">
        <v>2721290</v>
      </c>
      <c r="X151" s="49">
        <v>6928787</v>
      </c>
      <c r="Y151" s="49">
        <v>8956033</v>
      </c>
      <c r="Z151" s="49">
        <v>7920290</v>
      </c>
    </row>
    <row r="152" spans="1:26">
      <c r="A152" s="51" t="s">
        <v>128</v>
      </c>
      <c r="B152" s="49">
        <v>0</v>
      </c>
      <c r="C152" s="49">
        <v>0</v>
      </c>
      <c r="D152" s="49">
        <v>0</v>
      </c>
      <c r="E152" s="49">
        <v>0</v>
      </c>
      <c r="F152" s="49">
        <v>0</v>
      </c>
      <c r="G152" s="49">
        <v>0</v>
      </c>
      <c r="H152" s="49">
        <v>0</v>
      </c>
      <c r="I152" s="49">
        <v>0</v>
      </c>
      <c r="J152" s="49">
        <v>0</v>
      </c>
      <c r="K152" s="49">
        <v>0</v>
      </c>
      <c r="L152" s="49">
        <v>4929752</v>
      </c>
      <c r="M152" s="49">
        <v>6338696</v>
      </c>
      <c r="N152" s="49">
        <v>3697484</v>
      </c>
      <c r="O152" s="49">
        <v>3959788</v>
      </c>
      <c r="P152" s="49">
        <v>1487612</v>
      </c>
      <c r="Q152" s="49">
        <v>2222952</v>
      </c>
      <c r="R152" s="49">
        <v>2595599</v>
      </c>
      <c r="S152" s="49">
        <v>2415208</v>
      </c>
      <c r="T152" s="49">
        <v>2082523</v>
      </c>
      <c r="U152" s="226">
        <v>1768927</v>
      </c>
      <c r="V152" s="49">
        <v>281511</v>
      </c>
      <c r="W152" s="49">
        <v>4493327</v>
      </c>
      <c r="X152" s="49">
        <v>5185894</v>
      </c>
      <c r="Y152" s="49">
        <v>2205184</v>
      </c>
      <c r="Z152" s="49">
        <v>1704867</v>
      </c>
    </row>
    <row r="153" spans="1:26">
      <c r="A153" s="51" t="s">
        <v>130</v>
      </c>
      <c r="B153" s="49">
        <v>0</v>
      </c>
      <c r="C153" s="49">
        <v>0</v>
      </c>
      <c r="D153" s="49">
        <v>0</v>
      </c>
      <c r="E153" s="49">
        <v>531031</v>
      </c>
      <c r="F153" s="49">
        <v>-342006</v>
      </c>
      <c r="G153" s="49">
        <v>1661637</v>
      </c>
      <c r="H153" s="49">
        <v>120641</v>
      </c>
      <c r="I153" s="49">
        <v>0</v>
      </c>
      <c r="J153" s="49">
        <v>485404</v>
      </c>
      <c r="K153" s="49">
        <v>1855550</v>
      </c>
      <c r="L153" s="49">
        <v>636713</v>
      </c>
      <c r="M153" s="49">
        <v>0</v>
      </c>
      <c r="N153" s="49">
        <v>7755456</v>
      </c>
      <c r="O153" s="49">
        <v>13016571</v>
      </c>
      <c r="P153" s="49">
        <v>3775331</v>
      </c>
      <c r="Q153" s="49">
        <v>3743805</v>
      </c>
      <c r="R153" s="49">
        <v>3531830</v>
      </c>
      <c r="S153" s="49">
        <v>1819998</v>
      </c>
      <c r="T153" s="49">
        <v>6147931</v>
      </c>
      <c r="U153" s="226">
        <v>6518882</v>
      </c>
      <c r="V153" s="49">
        <v>7488584</v>
      </c>
      <c r="W153" s="49">
        <v>5213752</v>
      </c>
      <c r="X153" s="49">
        <v>5403084</v>
      </c>
      <c r="Y153" s="49">
        <v>6491758</v>
      </c>
      <c r="Z153" s="49">
        <v>5657305.1500000004</v>
      </c>
    </row>
    <row r="154" spans="1:26">
      <c r="A154" s="51" t="s">
        <v>131</v>
      </c>
      <c r="B154" s="49">
        <v>0</v>
      </c>
      <c r="C154" s="49">
        <v>0</v>
      </c>
      <c r="D154" s="49">
        <v>0</v>
      </c>
      <c r="E154" s="49">
        <v>0</v>
      </c>
      <c r="F154" s="49">
        <v>0</v>
      </c>
      <c r="G154" s="49">
        <v>0</v>
      </c>
      <c r="H154" s="49">
        <v>0</v>
      </c>
      <c r="I154" s="49">
        <v>0</v>
      </c>
      <c r="J154" s="49">
        <v>0</v>
      </c>
      <c r="K154" s="49">
        <v>0</v>
      </c>
      <c r="L154" s="49">
        <v>0</v>
      </c>
      <c r="M154" s="49">
        <v>0</v>
      </c>
      <c r="N154" s="49">
        <v>0</v>
      </c>
      <c r="O154" s="49">
        <v>0</v>
      </c>
      <c r="P154" s="49">
        <v>0</v>
      </c>
      <c r="Q154" s="49">
        <v>0</v>
      </c>
      <c r="R154" s="49">
        <v>0</v>
      </c>
      <c r="S154" s="49">
        <v>0</v>
      </c>
      <c r="T154" s="49">
        <v>0</v>
      </c>
      <c r="U154" s="226">
        <v>0</v>
      </c>
      <c r="V154" s="49">
        <v>0</v>
      </c>
      <c r="W154" s="49">
        <v>2919126</v>
      </c>
      <c r="X154" s="49">
        <v>9472585</v>
      </c>
      <c r="Y154" s="49">
        <v>6369254</v>
      </c>
      <c r="Z154" s="49">
        <v>8956971</v>
      </c>
    </row>
    <row r="155" spans="1:26">
      <c r="A155" s="51" t="s">
        <v>132</v>
      </c>
      <c r="B155" s="49">
        <v>0</v>
      </c>
      <c r="C155" s="49">
        <v>0</v>
      </c>
      <c r="D155" s="49">
        <v>0</v>
      </c>
      <c r="E155" s="49">
        <v>0</v>
      </c>
      <c r="F155" s="49">
        <v>0</v>
      </c>
      <c r="G155" s="49">
        <v>17170951</v>
      </c>
      <c r="H155" s="49">
        <v>26929789</v>
      </c>
      <c r="I155" s="49">
        <v>39970252</v>
      </c>
      <c r="J155" s="49">
        <v>30666147</v>
      </c>
      <c r="K155" s="49">
        <v>38809560</v>
      </c>
      <c r="L155" s="49">
        <v>67220595</v>
      </c>
      <c r="M155" s="49">
        <v>105772577</v>
      </c>
      <c r="N155" s="49">
        <v>160455972</v>
      </c>
      <c r="O155" s="49">
        <v>132703776</v>
      </c>
      <c r="P155" s="49">
        <v>51013627</v>
      </c>
      <c r="Q155" s="49">
        <v>24428446</v>
      </c>
      <c r="R155" s="49">
        <v>25171827</v>
      </c>
      <c r="S155" s="49">
        <v>21599751</v>
      </c>
      <c r="T155" s="49">
        <v>31686554</v>
      </c>
      <c r="U155" s="226">
        <v>35635851</v>
      </c>
      <c r="V155" s="49">
        <v>37490190</v>
      </c>
      <c r="W155" s="49">
        <v>48259531</v>
      </c>
      <c r="X155" s="49">
        <v>39717326</v>
      </c>
      <c r="Y155" s="49">
        <v>39561187</v>
      </c>
      <c r="Z155" s="49">
        <v>31800364</v>
      </c>
    </row>
    <row r="156" spans="1:26">
      <c r="A156" s="51" t="s">
        <v>75</v>
      </c>
      <c r="B156" s="49">
        <v>0</v>
      </c>
      <c r="C156" s="49">
        <v>0</v>
      </c>
      <c r="D156" s="49">
        <v>0</v>
      </c>
      <c r="E156" s="49">
        <v>8241902</v>
      </c>
      <c r="F156" s="49">
        <v>6422705</v>
      </c>
      <c r="G156" s="49">
        <v>6231850</v>
      </c>
      <c r="H156" s="49">
        <v>5182377</v>
      </c>
      <c r="I156" s="49">
        <v>5613843</v>
      </c>
      <c r="J156" s="49">
        <v>4968091</v>
      </c>
      <c r="K156" s="49">
        <v>5952985</v>
      </c>
      <c r="L156" s="49">
        <v>6565715</v>
      </c>
      <c r="M156" s="49">
        <v>5334000</v>
      </c>
      <c r="N156" s="49">
        <v>6006538</v>
      </c>
      <c r="O156" s="49">
        <v>5520741</v>
      </c>
      <c r="P156" s="49">
        <v>5367729</v>
      </c>
      <c r="Q156" s="49">
        <v>4992784</v>
      </c>
      <c r="R156" s="49">
        <v>4872175</v>
      </c>
      <c r="S156" s="49">
        <v>3512074</v>
      </c>
      <c r="T156" s="49">
        <v>4266045</v>
      </c>
      <c r="U156" s="226">
        <v>3818144</v>
      </c>
      <c r="V156" s="49">
        <v>4753079</v>
      </c>
      <c r="W156" s="49">
        <v>5051654</v>
      </c>
      <c r="X156" s="49">
        <v>4621896</v>
      </c>
      <c r="Y156" s="49">
        <v>3139471</v>
      </c>
      <c r="Z156" s="49">
        <v>3670838</v>
      </c>
    </row>
    <row r="157" spans="1:26">
      <c r="A157" s="51" t="s">
        <v>133</v>
      </c>
      <c r="B157" s="49">
        <v>0</v>
      </c>
      <c r="C157" s="49">
        <v>0</v>
      </c>
      <c r="D157" s="49">
        <v>0</v>
      </c>
      <c r="E157" s="49">
        <v>0</v>
      </c>
      <c r="F157" s="49">
        <v>0</v>
      </c>
      <c r="G157" s="49">
        <v>0</v>
      </c>
      <c r="H157" s="49">
        <v>0</v>
      </c>
      <c r="I157" s="49">
        <v>0</v>
      </c>
      <c r="J157" s="49">
        <v>0</v>
      </c>
      <c r="K157" s="49">
        <v>0</v>
      </c>
      <c r="L157" s="49">
        <v>678507</v>
      </c>
      <c r="M157" s="49">
        <v>1936728</v>
      </c>
      <c r="N157" s="49">
        <v>811077</v>
      </c>
      <c r="O157" s="49">
        <v>0</v>
      </c>
      <c r="P157" s="49">
        <v>10177</v>
      </c>
      <c r="Q157" s="49">
        <v>0</v>
      </c>
      <c r="R157" s="49">
        <v>14682</v>
      </c>
      <c r="S157" s="49">
        <v>0</v>
      </c>
      <c r="T157" s="49">
        <v>0</v>
      </c>
      <c r="U157" s="226">
        <v>0</v>
      </c>
      <c r="V157" s="49">
        <v>0</v>
      </c>
      <c r="W157" s="49">
        <v>0</v>
      </c>
      <c r="X157" s="49">
        <v>0</v>
      </c>
      <c r="Y157" s="49">
        <v>0</v>
      </c>
      <c r="Z157" s="49">
        <v>0</v>
      </c>
    </row>
    <row r="158" spans="1:26">
      <c r="A158" s="51" t="s">
        <v>134</v>
      </c>
      <c r="B158" s="49">
        <v>0</v>
      </c>
      <c r="C158" s="49">
        <v>0</v>
      </c>
      <c r="D158" s="49">
        <v>0</v>
      </c>
      <c r="E158" s="49">
        <v>0</v>
      </c>
      <c r="F158" s="49">
        <v>0</v>
      </c>
      <c r="G158" s="49">
        <v>19401322</v>
      </c>
      <c r="H158" s="49">
        <v>17050050</v>
      </c>
      <c r="I158" s="49">
        <v>25249652</v>
      </c>
      <c r="J158" s="49">
        <v>11913492</v>
      </c>
      <c r="K158" s="49">
        <v>26400230</v>
      </c>
      <c r="L158" s="49">
        <v>22972663</v>
      </c>
      <c r="M158" s="49">
        <v>16033047</v>
      </c>
      <c r="N158" s="49">
        <v>0</v>
      </c>
      <c r="O158" s="49">
        <v>31586373</v>
      </c>
      <c r="P158" s="49">
        <v>33524908</v>
      </c>
      <c r="Q158" s="49">
        <v>29601937</v>
      </c>
      <c r="R158" s="49">
        <v>33408833</v>
      </c>
      <c r="S158" s="49">
        <v>39313865</v>
      </c>
      <c r="T158" s="49">
        <v>37783261</v>
      </c>
      <c r="U158" s="226">
        <v>43192433</v>
      </c>
      <c r="V158" s="49">
        <v>41328894</v>
      </c>
      <c r="W158" s="49">
        <v>37723694</v>
      </c>
      <c r="X158" s="49">
        <v>39726157</v>
      </c>
      <c r="Y158" s="49">
        <v>36426093</v>
      </c>
      <c r="Z158" s="49">
        <v>36434415</v>
      </c>
    </row>
    <row r="159" spans="1:26">
      <c r="A159" s="51" t="s">
        <v>136</v>
      </c>
      <c r="B159" s="49">
        <v>0</v>
      </c>
      <c r="C159" s="49">
        <v>0</v>
      </c>
      <c r="D159" s="49">
        <v>0</v>
      </c>
      <c r="E159" s="49">
        <v>0</v>
      </c>
      <c r="F159" s="49">
        <v>5194107</v>
      </c>
      <c r="G159" s="49">
        <v>2105863</v>
      </c>
      <c r="H159" s="49">
        <v>665592</v>
      </c>
      <c r="I159" s="49">
        <v>473996</v>
      </c>
      <c r="J159" s="49">
        <v>651313</v>
      </c>
      <c r="K159" s="49">
        <v>655095</v>
      </c>
      <c r="L159" s="49">
        <v>625124</v>
      </c>
      <c r="M159" s="49">
        <v>380146</v>
      </c>
      <c r="N159" s="49">
        <v>329344</v>
      </c>
      <c r="O159" s="49">
        <v>360058</v>
      </c>
      <c r="P159" s="49">
        <v>201532</v>
      </c>
      <c r="Q159" s="49">
        <v>886</v>
      </c>
      <c r="R159" s="49">
        <v>311300</v>
      </c>
      <c r="S159" s="49">
        <v>0</v>
      </c>
      <c r="T159" s="49">
        <v>0</v>
      </c>
      <c r="U159" s="226">
        <v>340823</v>
      </c>
      <c r="V159" s="49">
        <v>469553</v>
      </c>
      <c r="W159" s="49">
        <v>537723</v>
      </c>
      <c r="X159" s="49">
        <v>477059</v>
      </c>
      <c r="Y159" s="49">
        <v>486412</v>
      </c>
      <c r="Z159" s="49">
        <v>435930</v>
      </c>
    </row>
    <row r="160" spans="1:26">
      <c r="A160" s="51" t="s">
        <v>145</v>
      </c>
      <c r="B160" s="49">
        <v>0</v>
      </c>
      <c r="C160" s="49">
        <v>0</v>
      </c>
      <c r="D160" s="49">
        <v>0</v>
      </c>
      <c r="E160" s="49">
        <v>0</v>
      </c>
      <c r="F160" s="49">
        <v>0</v>
      </c>
      <c r="G160" s="49">
        <v>0</v>
      </c>
      <c r="H160" s="49">
        <v>0</v>
      </c>
      <c r="I160" s="49">
        <v>0</v>
      </c>
      <c r="J160" s="49">
        <v>0</v>
      </c>
      <c r="K160" s="49">
        <v>0</v>
      </c>
      <c r="L160" s="49">
        <v>0</v>
      </c>
      <c r="M160" s="49">
        <v>0</v>
      </c>
      <c r="N160" s="49">
        <v>0</v>
      </c>
      <c r="O160" s="49">
        <v>0</v>
      </c>
      <c r="P160" s="49">
        <v>0</v>
      </c>
      <c r="Q160" s="49">
        <v>0</v>
      </c>
      <c r="R160" s="49">
        <v>0</v>
      </c>
      <c r="S160" s="49">
        <v>0</v>
      </c>
      <c r="T160" s="49">
        <v>29342535</v>
      </c>
      <c r="U160" s="226">
        <v>27215516</v>
      </c>
      <c r="V160" s="49">
        <v>29308375</v>
      </c>
      <c r="W160" s="49">
        <v>29298535</v>
      </c>
      <c r="X160" s="49">
        <v>27106768</v>
      </c>
      <c r="Y160" s="49">
        <v>21792613</v>
      </c>
      <c r="Z160" s="49">
        <v>10220486</v>
      </c>
    </row>
    <row r="161" spans="1:26">
      <c r="A161" s="51" t="s">
        <v>138</v>
      </c>
      <c r="B161" s="49">
        <v>0</v>
      </c>
      <c r="C161" s="49">
        <v>0</v>
      </c>
      <c r="D161" s="49">
        <v>0</v>
      </c>
      <c r="E161" s="49">
        <v>1487017</v>
      </c>
      <c r="F161" s="49">
        <v>3120040</v>
      </c>
      <c r="G161" s="49">
        <v>3462705</v>
      </c>
      <c r="H161" s="49">
        <v>3984608</v>
      </c>
      <c r="I161" s="49">
        <v>3931983</v>
      </c>
      <c r="J161" s="49">
        <v>4400767</v>
      </c>
      <c r="K161" s="49">
        <v>5828256</v>
      </c>
      <c r="L161" s="49">
        <v>16742555</v>
      </c>
      <c r="M161" s="49">
        <v>17297951</v>
      </c>
      <c r="N161" s="49">
        <v>18948305</v>
      </c>
      <c r="O161" s="49">
        <v>15764218</v>
      </c>
      <c r="P161" s="49">
        <v>9122706</v>
      </c>
      <c r="Q161" s="49">
        <v>12335076</v>
      </c>
      <c r="R161" s="49">
        <v>10007903</v>
      </c>
      <c r="S161" s="49">
        <v>8850702</v>
      </c>
      <c r="T161" s="49">
        <v>1603995</v>
      </c>
      <c r="U161" s="226">
        <v>1335388</v>
      </c>
      <c r="V161" s="49">
        <v>1230132</v>
      </c>
      <c r="W161" s="49">
        <v>946479</v>
      </c>
      <c r="X161" s="49">
        <v>817143</v>
      </c>
      <c r="Y161" s="49">
        <v>432425</v>
      </c>
      <c r="Z161" s="49">
        <v>178395</v>
      </c>
    </row>
    <row r="162" spans="1:26">
      <c r="A162" s="51" t="s">
        <v>140</v>
      </c>
      <c r="B162" s="49">
        <v>0</v>
      </c>
      <c r="C162" s="49">
        <v>0</v>
      </c>
      <c r="D162" s="49">
        <v>0</v>
      </c>
      <c r="E162" s="49">
        <v>0</v>
      </c>
      <c r="F162" s="49">
        <v>0</v>
      </c>
      <c r="G162" s="49">
        <v>0</v>
      </c>
      <c r="H162" s="49">
        <v>0</v>
      </c>
      <c r="I162" s="49">
        <v>0</v>
      </c>
      <c r="J162" s="49">
        <v>0</v>
      </c>
      <c r="K162" s="49">
        <v>0</v>
      </c>
      <c r="L162" s="49">
        <v>0</v>
      </c>
      <c r="M162" s="49">
        <v>0</v>
      </c>
      <c r="N162" s="49">
        <v>0</v>
      </c>
      <c r="O162" s="49">
        <v>0</v>
      </c>
      <c r="P162" s="49">
        <v>0</v>
      </c>
      <c r="Q162" s="49">
        <v>0</v>
      </c>
      <c r="R162" s="49">
        <v>0</v>
      </c>
      <c r="S162" s="49">
        <v>0</v>
      </c>
      <c r="T162" s="49">
        <v>0</v>
      </c>
      <c r="U162" s="226">
        <v>32582621</v>
      </c>
      <c r="V162" s="49">
        <v>26236901</v>
      </c>
      <c r="W162" s="49">
        <v>24854811</v>
      </c>
      <c r="X162" s="49">
        <v>27702288</v>
      </c>
      <c r="Y162" s="49">
        <v>0</v>
      </c>
      <c r="Z162" s="49">
        <v>0</v>
      </c>
    </row>
    <row r="163" spans="1:26">
      <c r="A163" s="51" t="s">
        <v>142</v>
      </c>
      <c r="B163" s="49">
        <v>0</v>
      </c>
      <c r="C163" s="49">
        <v>0</v>
      </c>
      <c r="D163" s="49">
        <v>0</v>
      </c>
      <c r="E163" s="49">
        <v>0</v>
      </c>
      <c r="F163" s="49">
        <v>0</v>
      </c>
      <c r="G163" s="49">
        <v>0</v>
      </c>
      <c r="H163" s="49">
        <v>0</v>
      </c>
      <c r="I163" s="49">
        <v>0</v>
      </c>
      <c r="J163" s="49">
        <v>0</v>
      </c>
      <c r="K163" s="49">
        <v>0</v>
      </c>
      <c r="L163" s="49">
        <v>0</v>
      </c>
      <c r="M163" s="49">
        <v>0</v>
      </c>
      <c r="N163" s="49">
        <v>0</v>
      </c>
      <c r="O163" s="49">
        <v>0</v>
      </c>
      <c r="P163" s="49">
        <v>0</v>
      </c>
      <c r="Q163" s="49">
        <v>0</v>
      </c>
      <c r="R163" s="49">
        <v>0</v>
      </c>
      <c r="S163" s="49">
        <v>0</v>
      </c>
      <c r="T163" s="49">
        <v>0</v>
      </c>
      <c r="U163" s="226">
        <v>0</v>
      </c>
      <c r="V163" s="49">
        <v>0</v>
      </c>
      <c r="W163" s="49">
        <v>0</v>
      </c>
      <c r="X163" s="49">
        <v>0</v>
      </c>
      <c r="Y163" s="49">
        <v>0</v>
      </c>
      <c r="Z163" s="49">
        <v>0</v>
      </c>
    </row>
    <row r="164" spans="1:26">
      <c r="A164" s="51" t="s">
        <v>144</v>
      </c>
      <c r="B164" s="49">
        <v>0</v>
      </c>
      <c r="C164" s="49">
        <v>0</v>
      </c>
      <c r="D164" s="49">
        <v>0</v>
      </c>
      <c r="E164" s="49">
        <v>0</v>
      </c>
      <c r="F164" s="49">
        <v>0</v>
      </c>
      <c r="G164" s="49">
        <v>0</v>
      </c>
      <c r="H164" s="49">
        <v>0</v>
      </c>
      <c r="I164" s="49">
        <v>0</v>
      </c>
      <c r="J164" s="49">
        <v>0</v>
      </c>
      <c r="K164" s="49">
        <v>0</v>
      </c>
      <c r="L164" s="49">
        <v>0</v>
      </c>
      <c r="M164" s="49">
        <v>0</v>
      </c>
      <c r="N164" s="49">
        <v>0</v>
      </c>
      <c r="O164" s="49">
        <v>0</v>
      </c>
      <c r="P164" s="49">
        <v>0</v>
      </c>
      <c r="Q164" s="49">
        <v>0</v>
      </c>
      <c r="R164" s="49">
        <v>0</v>
      </c>
      <c r="S164" s="49">
        <v>0</v>
      </c>
      <c r="T164" s="49">
        <v>0</v>
      </c>
      <c r="U164" s="226">
        <v>0</v>
      </c>
      <c r="V164" s="49">
        <v>0</v>
      </c>
      <c r="W164" s="49">
        <v>0</v>
      </c>
      <c r="X164" s="49">
        <v>0</v>
      </c>
      <c r="Y164" s="49">
        <v>0</v>
      </c>
      <c r="Z164" s="49">
        <v>0</v>
      </c>
    </row>
    <row r="165" spans="1:26">
      <c r="A165" s="51" t="s">
        <v>146</v>
      </c>
      <c r="B165" s="49">
        <v>0</v>
      </c>
      <c r="C165" s="49">
        <v>0</v>
      </c>
      <c r="D165" s="49">
        <v>0</v>
      </c>
      <c r="E165" s="49">
        <v>0</v>
      </c>
      <c r="F165" s="49">
        <v>0</v>
      </c>
      <c r="G165" s="49">
        <v>0</v>
      </c>
      <c r="H165" s="49">
        <v>0</v>
      </c>
      <c r="I165" s="49">
        <v>0</v>
      </c>
      <c r="J165" s="49">
        <v>0</v>
      </c>
      <c r="K165" s="49">
        <v>0</v>
      </c>
      <c r="L165" s="49">
        <v>0</v>
      </c>
      <c r="M165" s="49">
        <v>0</v>
      </c>
      <c r="N165" s="49">
        <v>0</v>
      </c>
      <c r="O165" s="49">
        <v>0</v>
      </c>
      <c r="P165" s="49">
        <v>0</v>
      </c>
      <c r="Q165" s="49">
        <v>0</v>
      </c>
      <c r="R165" s="49">
        <v>0</v>
      </c>
      <c r="S165" s="49">
        <v>0</v>
      </c>
      <c r="T165" s="49">
        <v>0</v>
      </c>
      <c r="U165" s="226">
        <v>0</v>
      </c>
      <c r="V165" s="49">
        <v>0</v>
      </c>
      <c r="W165" s="49">
        <v>0</v>
      </c>
      <c r="X165" s="49">
        <v>0</v>
      </c>
      <c r="Y165" s="49">
        <v>0</v>
      </c>
      <c r="Z165" s="49">
        <v>0</v>
      </c>
    </row>
    <row r="166" spans="1:26">
      <c r="A166" s="51" t="s">
        <v>148</v>
      </c>
      <c r="B166" s="49">
        <v>0</v>
      </c>
      <c r="C166" s="49">
        <v>0</v>
      </c>
      <c r="D166" s="49">
        <v>0</v>
      </c>
      <c r="E166" s="49">
        <v>699493</v>
      </c>
      <c r="F166" s="49">
        <v>180000</v>
      </c>
      <c r="G166" s="49">
        <v>0</v>
      </c>
      <c r="H166" s="49">
        <v>0</v>
      </c>
      <c r="I166" s="49">
        <v>0</v>
      </c>
      <c r="J166" s="49">
        <v>0</v>
      </c>
      <c r="K166" s="49">
        <v>74000</v>
      </c>
      <c r="L166" s="49">
        <v>0</v>
      </c>
      <c r="M166" s="49">
        <v>0</v>
      </c>
      <c r="N166" s="49">
        <v>0</v>
      </c>
      <c r="O166" s="49">
        <v>99308</v>
      </c>
      <c r="P166" s="49">
        <v>113215</v>
      </c>
      <c r="Q166" s="49">
        <v>101309</v>
      </c>
      <c r="R166" s="49">
        <v>83688</v>
      </c>
      <c r="S166" s="49">
        <v>93181</v>
      </c>
      <c r="T166" s="49">
        <v>18826</v>
      </c>
      <c r="U166" s="226">
        <v>80560</v>
      </c>
      <c r="V166" s="49">
        <v>96106</v>
      </c>
      <c r="W166" s="49">
        <v>89122</v>
      </c>
      <c r="X166" s="49">
        <v>149140</v>
      </c>
      <c r="Y166" s="49">
        <v>85585</v>
      </c>
      <c r="Z166" s="49">
        <v>46536</v>
      </c>
    </row>
    <row r="167" spans="1:26">
      <c r="A167" s="51" t="s">
        <v>150</v>
      </c>
      <c r="B167" s="49">
        <v>0</v>
      </c>
      <c r="C167" s="49">
        <v>0</v>
      </c>
      <c r="D167" s="49">
        <v>0</v>
      </c>
      <c r="E167" s="49">
        <v>199109</v>
      </c>
      <c r="F167" s="49">
        <v>532177</v>
      </c>
      <c r="G167" s="49">
        <v>546920</v>
      </c>
      <c r="H167" s="49">
        <v>359556</v>
      </c>
      <c r="I167" s="49">
        <v>398405</v>
      </c>
      <c r="J167" s="49">
        <v>430733</v>
      </c>
      <c r="K167" s="49">
        <v>411274</v>
      </c>
      <c r="L167" s="49">
        <v>429418</v>
      </c>
      <c r="M167" s="49">
        <v>0</v>
      </c>
      <c r="N167" s="49">
        <v>109379</v>
      </c>
      <c r="O167" s="49">
        <v>0</v>
      </c>
      <c r="P167" s="49">
        <v>0</v>
      </c>
      <c r="Q167" s="49">
        <v>0</v>
      </c>
      <c r="R167" s="49">
        <v>564804</v>
      </c>
      <c r="S167" s="49">
        <v>1371724</v>
      </c>
      <c r="T167" s="49">
        <v>327692</v>
      </c>
      <c r="U167" s="226">
        <v>183744</v>
      </c>
      <c r="V167" s="49">
        <v>58801</v>
      </c>
      <c r="W167" s="49">
        <v>0</v>
      </c>
      <c r="X167" s="49">
        <v>0</v>
      </c>
      <c r="Y167" s="49">
        <v>0</v>
      </c>
      <c r="Z167" s="49">
        <v>0</v>
      </c>
    </row>
    <row r="168" spans="1:26">
      <c r="A168" s="51" t="s">
        <v>152</v>
      </c>
      <c r="B168" s="49">
        <v>0</v>
      </c>
      <c r="C168" s="49">
        <v>0</v>
      </c>
      <c r="D168" s="49">
        <v>0</v>
      </c>
      <c r="E168" s="49">
        <v>351408</v>
      </c>
      <c r="F168" s="49">
        <v>377897</v>
      </c>
      <c r="G168" s="49">
        <v>483837</v>
      </c>
      <c r="H168" s="49">
        <v>995057</v>
      </c>
      <c r="I168" s="49">
        <v>1341253</v>
      </c>
      <c r="J168" s="49">
        <v>330051</v>
      </c>
      <c r="K168" s="49">
        <v>52098</v>
      </c>
      <c r="L168" s="49">
        <v>261985</v>
      </c>
      <c r="M168" s="49">
        <v>466952</v>
      </c>
      <c r="N168" s="49">
        <v>3986698</v>
      </c>
      <c r="O168" s="49">
        <v>112546</v>
      </c>
      <c r="P168" s="49">
        <v>2794050</v>
      </c>
      <c r="Q168" s="49">
        <v>2260854</v>
      </c>
      <c r="R168" s="49">
        <v>2819328</v>
      </c>
      <c r="S168" s="49">
        <v>1367166</v>
      </c>
      <c r="T168" s="49">
        <v>649292</v>
      </c>
      <c r="U168" s="226">
        <v>553745</v>
      </c>
      <c r="V168" s="49">
        <v>530294</v>
      </c>
      <c r="W168" s="49">
        <v>1126666</v>
      </c>
      <c r="X168" s="49">
        <v>1337302</v>
      </c>
      <c r="Y168" s="49">
        <v>562923</v>
      </c>
      <c r="Z168" s="49">
        <v>463945</v>
      </c>
    </row>
    <row r="169" spans="1:26">
      <c r="A169" s="51" t="s">
        <v>153</v>
      </c>
      <c r="B169" s="49">
        <v>0</v>
      </c>
      <c r="C169" s="49">
        <v>0</v>
      </c>
      <c r="D169" s="49">
        <v>0</v>
      </c>
      <c r="E169" s="49">
        <v>40534</v>
      </c>
      <c r="F169" s="49">
        <v>23866</v>
      </c>
      <c r="G169" s="49">
        <v>16086</v>
      </c>
      <c r="H169" s="49">
        <v>21147</v>
      </c>
      <c r="I169" s="49">
        <v>16226</v>
      </c>
      <c r="J169" s="49">
        <v>13254</v>
      </c>
      <c r="K169" s="49">
        <v>5889</v>
      </c>
      <c r="L169" s="49">
        <v>18013</v>
      </c>
      <c r="M169" s="49">
        <v>11845</v>
      </c>
      <c r="N169" s="49">
        <v>10501</v>
      </c>
      <c r="O169" s="49">
        <v>9074</v>
      </c>
      <c r="P169" s="49">
        <v>6841</v>
      </c>
      <c r="Q169" s="49">
        <v>6872</v>
      </c>
      <c r="R169" s="49">
        <v>2219</v>
      </c>
      <c r="S169" s="49">
        <v>3788</v>
      </c>
      <c r="T169" s="49">
        <v>995</v>
      </c>
      <c r="U169" s="226">
        <v>118</v>
      </c>
      <c r="V169" s="49">
        <v>0</v>
      </c>
      <c r="W169" s="49">
        <v>0</v>
      </c>
      <c r="X169" s="49">
        <v>0</v>
      </c>
      <c r="Y169" s="49">
        <v>0</v>
      </c>
      <c r="Z169" s="49">
        <v>1328</v>
      </c>
    </row>
    <row r="170" spans="1:26">
      <c r="A170" s="51" t="s">
        <v>154</v>
      </c>
      <c r="B170" s="49">
        <v>0</v>
      </c>
      <c r="C170" s="49">
        <v>0</v>
      </c>
      <c r="D170" s="49">
        <v>0</v>
      </c>
      <c r="E170" s="49">
        <v>4912996</v>
      </c>
      <c r="F170" s="49">
        <v>4052304</v>
      </c>
      <c r="G170" s="49">
        <v>5144103</v>
      </c>
      <c r="H170" s="49">
        <v>5567088</v>
      </c>
      <c r="I170" s="49">
        <v>7379948</v>
      </c>
      <c r="J170" s="49">
        <v>8585308</v>
      </c>
      <c r="K170" s="49">
        <v>11139467</v>
      </c>
      <c r="L170" s="49">
        <v>11787770</v>
      </c>
      <c r="M170" s="49">
        <v>10180885</v>
      </c>
      <c r="N170" s="49">
        <v>21512109</v>
      </c>
      <c r="O170" s="49">
        <v>34656448</v>
      </c>
      <c r="P170" s="49">
        <v>33148799</v>
      </c>
      <c r="Q170" s="49">
        <v>37761753</v>
      </c>
      <c r="R170" s="49">
        <v>26490477</v>
      </c>
      <c r="S170" s="49">
        <v>28784531</v>
      </c>
      <c r="T170" s="49">
        <v>35733983</v>
      </c>
      <c r="U170" s="226">
        <v>54158307</v>
      </c>
      <c r="V170" s="49">
        <v>48303969</v>
      </c>
      <c r="W170" s="49">
        <v>49069018</v>
      </c>
      <c r="X170" s="49">
        <v>63951155</v>
      </c>
      <c r="Y170" s="49">
        <v>71442939</v>
      </c>
      <c r="Z170" s="49">
        <v>46810630.409999996</v>
      </c>
    </row>
    <row r="171" spans="1:26">
      <c r="A171" s="51" t="s">
        <v>155</v>
      </c>
      <c r="B171" s="49">
        <v>0</v>
      </c>
      <c r="C171" s="49">
        <v>0</v>
      </c>
      <c r="D171" s="49">
        <v>0</v>
      </c>
      <c r="E171" s="49">
        <v>0</v>
      </c>
      <c r="F171" s="49">
        <v>0</v>
      </c>
      <c r="G171" s="49">
        <v>0</v>
      </c>
      <c r="H171" s="49">
        <v>0</v>
      </c>
      <c r="I171" s="49">
        <v>0</v>
      </c>
      <c r="J171" s="49">
        <v>0</v>
      </c>
      <c r="K171" s="49">
        <v>0</v>
      </c>
      <c r="L171" s="49">
        <v>0</v>
      </c>
      <c r="M171" s="49">
        <v>0</v>
      </c>
      <c r="N171" s="49">
        <v>0</v>
      </c>
      <c r="O171" s="49">
        <v>0</v>
      </c>
      <c r="P171" s="49">
        <v>0</v>
      </c>
      <c r="Q171" s="49">
        <v>0</v>
      </c>
      <c r="R171" s="49">
        <v>0</v>
      </c>
      <c r="S171" s="49">
        <v>0</v>
      </c>
      <c r="T171" s="49">
        <v>1948404</v>
      </c>
      <c r="U171" s="226">
        <v>0</v>
      </c>
      <c r="V171" s="49">
        <v>0</v>
      </c>
      <c r="W171" s="49">
        <v>0</v>
      </c>
      <c r="X171" s="49">
        <v>0</v>
      </c>
      <c r="Y171" s="49">
        <v>0</v>
      </c>
      <c r="Z171" s="49">
        <v>0</v>
      </c>
    </row>
    <row r="172" spans="1:26">
      <c r="A172" s="51" t="s">
        <v>157</v>
      </c>
      <c r="B172" s="49">
        <v>0</v>
      </c>
      <c r="C172" s="49">
        <v>0</v>
      </c>
      <c r="D172" s="49">
        <v>0</v>
      </c>
      <c r="E172" s="49">
        <v>6684993</v>
      </c>
      <c r="F172" s="49">
        <v>1288979</v>
      </c>
      <c r="G172" s="49">
        <v>1659701</v>
      </c>
      <c r="H172" s="49">
        <v>1793203</v>
      </c>
      <c r="I172" s="49">
        <v>2012851</v>
      </c>
      <c r="J172" s="49">
        <v>2425860</v>
      </c>
      <c r="K172" s="49">
        <v>3497272</v>
      </c>
      <c r="L172" s="49">
        <v>3287591</v>
      </c>
      <c r="M172" s="49">
        <v>3372046</v>
      </c>
      <c r="N172" s="49">
        <v>40251753</v>
      </c>
      <c r="O172" s="49">
        <v>5353267</v>
      </c>
      <c r="P172" s="49">
        <v>33180530</v>
      </c>
      <c r="Q172" s="49">
        <v>42439337</v>
      </c>
      <c r="R172" s="49">
        <v>45554251</v>
      </c>
      <c r="S172" s="49">
        <v>42062372</v>
      </c>
      <c r="T172" s="49">
        <v>36922702</v>
      </c>
      <c r="U172" s="226">
        <v>38183634</v>
      </c>
      <c r="V172" s="49">
        <v>37912549</v>
      </c>
      <c r="W172" s="49">
        <v>38039988</v>
      </c>
      <c r="X172" s="49">
        <v>36972137</v>
      </c>
      <c r="Y172" s="49">
        <v>31307040</v>
      </c>
      <c r="Z172" s="49">
        <v>25505006</v>
      </c>
    </row>
    <row r="173" spans="1:26">
      <c r="A173" s="51" t="s">
        <v>158</v>
      </c>
      <c r="B173" s="49">
        <v>0</v>
      </c>
      <c r="C173" s="49">
        <v>0</v>
      </c>
      <c r="D173" s="49">
        <v>0</v>
      </c>
      <c r="E173" s="49">
        <v>0</v>
      </c>
      <c r="F173" s="49">
        <v>0</v>
      </c>
      <c r="G173" s="49">
        <v>0</v>
      </c>
      <c r="H173" s="49">
        <v>0</v>
      </c>
      <c r="I173" s="49">
        <v>0</v>
      </c>
      <c r="J173" s="49">
        <v>0</v>
      </c>
      <c r="K173" s="49">
        <v>0</v>
      </c>
      <c r="L173" s="49">
        <v>0</v>
      </c>
      <c r="M173" s="49">
        <v>0</v>
      </c>
      <c r="N173" s="49">
        <v>0</v>
      </c>
      <c r="O173" s="49">
        <v>0</v>
      </c>
      <c r="P173" s="49">
        <v>0</v>
      </c>
      <c r="Q173" s="49">
        <v>0</v>
      </c>
      <c r="R173" s="49">
        <v>0</v>
      </c>
      <c r="S173" s="49">
        <v>0</v>
      </c>
      <c r="T173" s="49">
        <v>1547435</v>
      </c>
      <c r="U173" s="227">
        <v>1524515</v>
      </c>
      <c r="V173" s="49">
        <v>1631580</v>
      </c>
      <c r="W173" s="49">
        <v>1977970</v>
      </c>
      <c r="X173" s="49">
        <v>1645328</v>
      </c>
      <c r="Y173" s="49">
        <v>1834360</v>
      </c>
      <c r="Z173" s="49">
        <v>2258217</v>
      </c>
    </row>
    <row r="174" spans="1:26">
      <c r="A174" s="59" t="s">
        <v>159</v>
      </c>
      <c r="B174" s="49">
        <v>0</v>
      </c>
      <c r="C174" s="49">
        <v>0</v>
      </c>
      <c r="D174" s="49">
        <v>0</v>
      </c>
      <c r="E174" s="49">
        <v>46526365</v>
      </c>
      <c r="F174" s="49">
        <v>49239038</v>
      </c>
      <c r="G174" s="49">
        <v>94270522</v>
      </c>
      <c r="H174" s="49">
        <v>106308174</v>
      </c>
      <c r="I174" s="49">
        <v>143429173</v>
      </c>
      <c r="J174" s="49">
        <v>92354139</v>
      </c>
      <c r="K174" s="49">
        <v>120313964</v>
      </c>
      <c r="L174" s="49">
        <v>175861261</v>
      </c>
      <c r="M174" s="49">
        <v>243211717</v>
      </c>
      <c r="N174" s="49">
        <v>412232577</v>
      </c>
      <c r="O174" s="49">
        <v>585571245</v>
      </c>
      <c r="P174" s="49">
        <v>390766769</v>
      </c>
      <c r="Q174" s="49">
        <v>332639247</v>
      </c>
      <c r="R174" s="49">
        <v>423979582</v>
      </c>
      <c r="S174" s="49">
        <v>482259379</v>
      </c>
      <c r="T174" s="49">
        <v>565106139</v>
      </c>
      <c r="U174" s="226">
        <v>616602382</v>
      </c>
      <c r="V174" s="49">
        <f>SUM(V123:V173)</f>
        <v>589306710</v>
      </c>
      <c r="W174" s="49">
        <f>SUM(W123:W173)</f>
        <v>630065023</v>
      </c>
      <c r="X174" s="49">
        <f>SUM(X123:X173)</f>
        <v>622399833</v>
      </c>
      <c r="Y174" s="49">
        <f>SUM(Y123:Y173)</f>
        <v>498021363</v>
      </c>
      <c r="Z174" s="49">
        <f>SUM(Z123:Z173)</f>
        <v>686464659.55999994</v>
      </c>
    </row>
    <row r="175" spans="1:26">
      <c r="A175" s="82"/>
      <c r="B175" s="82"/>
      <c r="C175" s="82"/>
      <c r="D175" s="82"/>
      <c r="E175" s="82"/>
      <c r="F175" s="82"/>
      <c r="G175" s="82"/>
      <c r="H175" s="82"/>
      <c r="I175" s="82"/>
      <c r="J175" s="82"/>
      <c r="K175" s="82"/>
      <c r="L175" s="82"/>
      <c r="M175" s="82"/>
      <c r="N175" s="82"/>
      <c r="O175" s="82"/>
    </row>
    <row r="180" spans="1:35" ht="12.75" customHeight="1">
      <c r="A180" s="395"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35" ht="22.7" customHeight="1">
      <c r="A181" s="395"/>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50"/>
      <c r="AB181" s="50"/>
      <c r="AC181" s="50"/>
      <c r="AD181" s="50"/>
      <c r="AE181" s="50"/>
      <c r="AF181" s="50"/>
      <c r="AH181" s="50"/>
      <c r="AI181" s="50"/>
    </row>
    <row r="182" spans="1:35" ht="14.25" customHeight="1">
      <c r="A182" s="51" t="s">
        <v>82</v>
      </c>
      <c r="B182" s="89">
        <f>B5/'Total Funds Spent &amp; Transferred'!B5</f>
        <v>0</v>
      </c>
      <c r="C182" s="89">
        <f>C5/'Total Funds Spent &amp; Transferred'!C5</f>
        <v>0</v>
      </c>
      <c r="D182" s="89">
        <f>D5/'Total Funds Spent &amp; Transferred'!D5</f>
        <v>0</v>
      </c>
      <c r="E182" s="89">
        <f>E5/'Total Funds Spent &amp; Transferred'!E5</f>
        <v>0</v>
      </c>
      <c r="F182" s="89">
        <f>F5/'Total Funds Spent &amp; Transferred'!F5</f>
        <v>0</v>
      </c>
      <c r="G182" s="89">
        <f>G5/'Total Funds Spent &amp; Transferred'!G5</f>
        <v>0</v>
      </c>
      <c r="H182" s="89">
        <f>H5/'Total Funds Spent &amp; Transferred'!H5</f>
        <v>0</v>
      </c>
      <c r="I182" s="89">
        <f>I5/'Total Funds Spent &amp; Transferred'!I5</f>
        <v>0</v>
      </c>
      <c r="J182" s="89">
        <f>J5/'Total Funds Spent &amp; Transferred'!J5</f>
        <v>0</v>
      </c>
      <c r="K182" s="89">
        <f>K5/'Total Funds Spent &amp; Transferred'!K5</f>
        <v>6.6830865834159364E-4</v>
      </c>
      <c r="L182" s="89">
        <f>L5/'Total Funds Spent &amp; Transferred'!L5</f>
        <v>3.6182904648786714E-4</v>
      </c>
      <c r="M182" s="89">
        <f>M5/'Total Funds Spent &amp; Transferred'!M5</f>
        <v>0</v>
      </c>
      <c r="N182" s="89">
        <f>N5/'Total Funds Spent &amp; Transferred'!N5</f>
        <v>0</v>
      </c>
      <c r="O182" s="89">
        <f>O5/'Total Funds Spent &amp; Transferred'!O5</f>
        <v>0.15458685481244863</v>
      </c>
      <c r="P182" s="89">
        <f>P5/'Total Funds Spent &amp; Transferred'!P5</f>
        <v>0.1138618541928397</v>
      </c>
      <c r="Q182" s="89">
        <f>Q5/'Total Funds Spent &amp; Transferred'!Q5</f>
        <v>0.13594325642462599</v>
      </c>
      <c r="R182" s="89">
        <f>R5/'Total Funds Spent &amp; Transferred'!R5</f>
        <v>0.1373192599696112</v>
      </c>
      <c r="S182" s="89">
        <f>S5/'Total Funds Spent &amp; Transferred'!S5</f>
        <v>0.14957576984484727</v>
      </c>
      <c r="T182" s="89">
        <f>T5/'Total Funds Spent &amp; Transferred'!T5</f>
        <v>0.16048897063266593</v>
      </c>
      <c r="U182" s="89">
        <f>U5/'Total Funds Spent &amp; Transferred'!U5</f>
        <v>0.25248517789953184</v>
      </c>
      <c r="V182" s="89">
        <f>V5/'Total Funds Spent &amp; Transferred'!V5</f>
        <v>0.17457790739622997</v>
      </c>
      <c r="W182" s="89">
        <f>W5/'Total Funds Spent &amp; Transferred'!W5</f>
        <v>0.18657221173498198</v>
      </c>
      <c r="X182" s="89">
        <f>X5/'Total Funds Spent &amp; Transferred'!X5</f>
        <v>0.17512626346408139</v>
      </c>
      <c r="Y182" s="89">
        <f>Y5/'Total Funds Spent &amp; Transferred'!Y5</f>
        <v>0.18625496662500046</v>
      </c>
      <c r="Z182" s="89">
        <f>Z5/'Total Funds Spent &amp; Transferred'!Z5</f>
        <v>0.16227766617362469</v>
      </c>
    </row>
    <row r="183" spans="1:35">
      <c r="A183" s="51" t="s">
        <v>84</v>
      </c>
      <c r="B183" s="89">
        <f>B6/'Total Funds Spent &amp; Transferred'!B6</f>
        <v>0</v>
      </c>
      <c r="C183" s="89">
        <f>C6/'Total Funds Spent &amp; Transferred'!C6</f>
        <v>0</v>
      </c>
      <c r="D183" s="89">
        <f>D6/'Total Funds Spent &amp; Transferred'!D6</f>
        <v>0</v>
      </c>
      <c r="E183" s="89">
        <f>E6/'Total Funds Spent &amp; Transferred'!E6</f>
        <v>2.4707127791751709E-3</v>
      </c>
      <c r="F183" s="89">
        <f>F6/'Total Funds Spent &amp; Transferred'!F6</f>
        <v>3.3535275065896776E-3</v>
      </c>
      <c r="G183" s="89">
        <f>G6/'Total Funds Spent &amp; Transferred'!G6</f>
        <v>6.5305131216037713E-3</v>
      </c>
      <c r="H183" s="89">
        <f>H6/'Total Funds Spent &amp; Transferred'!H6</f>
        <v>2.1859383421002285E-2</v>
      </c>
      <c r="I183" s="89">
        <f>I6/'Total Funds Spent &amp; Transferred'!I6</f>
        <v>1.0229833806400079E-2</v>
      </c>
      <c r="J183" s="89">
        <f>J6/'Total Funds Spent &amp; Transferred'!J6</f>
        <v>1.0425929878085357E-2</v>
      </c>
      <c r="K183" s="89">
        <f>K6/'Total Funds Spent &amp; Transferred'!K6</f>
        <v>1.1828532531167325E-2</v>
      </c>
      <c r="L183" s="89">
        <f>L6/'Total Funds Spent &amp; Transferred'!L6</f>
        <v>1.1297232200924269E-2</v>
      </c>
      <c r="M183" s="89">
        <f>M6/'Total Funds Spent &amp; Transferred'!M6</f>
        <v>1.0757370508214466E-2</v>
      </c>
      <c r="N183" s="89">
        <f>N6/'Total Funds Spent &amp; Transferred'!N6</f>
        <v>7.559087336763989E-3</v>
      </c>
      <c r="O183" s="89">
        <f>O6/'Total Funds Spent &amp; Transferred'!O6</f>
        <v>4.1682443650162904E-3</v>
      </c>
      <c r="P183" s="89">
        <f>P6/'Total Funds Spent &amp; Transferred'!P6</f>
        <v>4.6465419253354503E-3</v>
      </c>
      <c r="Q183" s="89">
        <f>Q6/'Total Funds Spent &amp; Transferred'!Q6</f>
        <v>5.6764663976791496E-4</v>
      </c>
      <c r="R183" s="89">
        <f>R6/'Total Funds Spent &amp; Transferred'!R6</f>
        <v>2.2226011366738636E-5</v>
      </c>
      <c r="S183" s="89">
        <f>S6/'Total Funds Spent &amp; Transferred'!S6</f>
        <v>0</v>
      </c>
      <c r="T183" s="89">
        <f>T6/'Total Funds Spent &amp; Transferred'!T6</f>
        <v>1.8597576551516271E-4</v>
      </c>
      <c r="U183" s="89">
        <f>U6/'Total Funds Spent &amp; Transferred'!U6</f>
        <v>0</v>
      </c>
      <c r="V183" s="89">
        <f>V6/'Total Funds Spent &amp; Transferred'!V6</f>
        <v>6.507886643229167E-3</v>
      </c>
      <c r="W183" s="89">
        <f>W6/'Total Funds Spent &amp; Transferred'!W6</f>
        <v>3.2667687130876612E-3</v>
      </c>
      <c r="X183" s="89">
        <f>X6/'Total Funds Spent &amp; Transferred'!X6</f>
        <v>4.3259882466364363E-3</v>
      </c>
      <c r="Y183" s="89">
        <f>Y6/'Total Funds Spent &amp; Transferred'!Y6</f>
        <v>3.5511094082742159E-3</v>
      </c>
      <c r="Z183" s="89">
        <f>Z6/'Total Funds Spent &amp; Transferred'!Z6</f>
        <v>3.9530899336597874E-3</v>
      </c>
    </row>
    <row r="184" spans="1:35" ht="14.25" customHeight="1">
      <c r="A184" s="51" t="s">
        <v>86</v>
      </c>
      <c r="B184" s="89">
        <f>B7/'Total Funds Spent &amp; Transferred'!B7</f>
        <v>0</v>
      </c>
      <c r="C184" s="89">
        <f>C7/'Total Funds Spent &amp; Transferred'!C7</f>
        <v>0</v>
      </c>
      <c r="D184" s="89">
        <f>D7/'Total Funds Spent &amp; Transferred'!D7</f>
        <v>0</v>
      </c>
      <c r="E184" s="89">
        <f>E7/'Total Funds Spent &amp; Transferred'!E7</f>
        <v>0</v>
      </c>
      <c r="F184" s="89">
        <f>F7/'Total Funds Spent &amp; Transferred'!F7</f>
        <v>0</v>
      </c>
      <c r="G184" s="89">
        <f>G7/'Total Funds Spent &amp; Transferred'!G7</f>
        <v>0</v>
      </c>
      <c r="H184" s="89">
        <f>H7/'Total Funds Spent &amp; Transferred'!H7</f>
        <v>0</v>
      </c>
      <c r="I184" s="89">
        <f>I7/'Total Funds Spent &amp; Transferred'!I7</f>
        <v>0</v>
      </c>
      <c r="J184" s="89">
        <f>J7/'Total Funds Spent &amp; Transferred'!J7</f>
        <v>0</v>
      </c>
      <c r="K184" s="89">
        <f>K7/'Total Funds Spent &amp; Transferred'!K7</f>
        <v>7.9703364625892722E-3</v>
      </c>
      <c r="L184" s="89">
        <f>L7/'Total Funds Spent &amp; Transferred'!L7</f>
        <v>1.6183411250276811E-3</v>
      </c>
      <c r="M184" s="89">
        <f>M7/'Total Funds Spent &amp; Transferred'!M7</f>
        <v>5.8331014978805018E-3</v>
      </c>
      <c r="N184" s="89">
        <f>N7/'Total Funds Spent &amp; Transferred'!N7</f>
        <v>7.5309076151003759E-3</v>
      </c>
      <c r="O184" s="89">
        <f>O7/'Total Funds Spent &amp; Transferred'!O7</f>
        <v>9.3272960355081008E-2</v>
      </c>
      <c r="P184" s="89">
        <f>P7/'Total Funds Spent &amp; Transferred'!P7</f>
        <v>9.6003148663133295E-2</v>
      </c>
      <c r="Q184" s="89">
        <f>Q7/'Total Funds Spent &amp; Transferred'!Q7</f>
        <v>8.2716692239025544E-2</v>
      </c>
      <c r="R184" s="89">
        <f>R7/'Total Funds Spent &amp; Transferred'!R7</f>
        <v>8.0573263283587826E-2</v>
      </c>
      <c r="S184" s="89">
        <f>S7/'Total Funds Spent &amp; Transferred'!S7</f>
        <v>8.3295294869579817E-2</v>
      </c>
      <c r="T184" s="89">
        <f>T7/'Total Funds Spent &amp; Transferred'!T7</f>
        <v>6.785143771403461E-2</v>
      </c>
      <c r="U184" s="89">
        <f>U7/'Total Funds Spent &amp; Transferred'!U7</f>
        <v>2.1391239418798447E-2</v>
      </c>
      <c r="V184" s="89">
        <f>V7/'Total Funds Spent &amp; Transferred'!V7</f>
        <v>2.880812927163328E-2</v>
      </c>
      <c r="W184" s="89">
        <f>W7/'Total Funds Spent &amp; Transferred'!W7</f>
        <v>2.8371890477133462E-2</v>
      </c>
      <c r="X184" s="89">
        <f>X7/'Total Funds Spent &amp; Transferred'!X7</f>
        <v>7.6631301614865463E-2</v>
      </c>
      <c r="Y184" s="89">
        <f>Y7/'Total Funds Spent &amp; Transferred'!Y7</f>
        <v>2.5816336809963761E-2</v>
      </c>
      <c r="Z184" s="89">
        <f>Z7/'Total Funds Spent &amp; Transferred'!Z7</f>
        <v>2.0803585018651847E-2</v>
      </c>
    </row>
    <row r="185" spans="1:35">
      <c r="A185" s="51" t="s">
        <v>88</v>
      </c>
      <c r="B185" s="89">
        <f>B8/'Total Funds Spent &amp; Transferred'!B8</f>
        <v>0</v>
      </c>
      <c r="C185" s="89">
        <f>C8/'Total Funds Spent &amp; Transferred'!C8</f>
        <v>0</v>
      </c>
      <c r="D185" s="89">
        <f>D8/'Total Funds Spent &amp; Transferred'!D8</f>
        <v>0</v>
      </c>
      <c r="E185" s="89">
        <f>E8/'Total Funds Spent &amp; Transferred'!E8</f>
        <v>0</v>
      </c>
      <c r="F185" s="89">
        <f>F8/'Total Funds Spent &amp; Transferred'!F8</f>
        <v>0</v>
      </c>
      <c r="G185" s="89">
        <f>G8/'Total Funds Spent &amp; Transferred'!G8</f>
        <v>0</v>
      </c>
      <c r="H185" s="89">
        <f>H8/'Total Funds Spent &amp; Transferred'!H8</f>
        <v>0</v>
      </c>
      <c r="I185" s="89">
        <f>I8/'Total Funds Spent &amp; Transferred'!I8</f>
        <v>0</v>
      </c>
      <c r="J185" s="89">
        <f>J8/'Total Funds Spent &amp; Transferred'!J8</f>
        <v>1.3804994508998679E-3</v>
      </c>
      <c r="K185" s="89">
        <f>K8/'Total Funds Spent &amp; Transferred'!K8</f>
        <v>3.2491265458897836E-3</v>
      </c>
      <c r="L185" s="89">
        <f>L8/'Total Funds Spent &amp; Transferred'!L8</f>
        <v>1.2994472548317813E-3</v>
      </c>
      <c r="M185" s="89">
        <f>M8/'Total Funds Spent &amp; Transferred'!M8</f>
        <v>-8.9936353866767397E-4</v>
      </c>
      <c r="N185" s="89">
        <f>N8/'Total Funds Spent &amp; Transferred'!N8</f>
        <v>0</v>
      </c>
      <c r="O185" s="89">
        <f>O8/'Total Funds Spent &amp; Transferred'!O8</f>
        <v>8.2135793718670167E-3</v>
      </c>
      <c r="P185" s="89">
        <f>P8/'Total Funds Spent &amp; Transferred'!P8</f>
        <v>-5.5557266437128796E-4</v>
      </c>
      <c r="Q185" s="89">
        <f>Q8/'Total Funds Spent &amp; Transferred'!Q8</f>
        <v>0</v>
      </c>
      <c r="R185" s="89">
        <f>R8/'Total Funds Spent &amp; Transferred'!R8</f>
        <v>0</v>
      </c>
      <c r="S185" s="89">
        <f>S8/'Total Funds Spent &amp; Transferred'!S8</f>
        <v>3.4791491753147463E-4</v>
      </c>
      <c r="T185" s="89">
        <f>T8/'Total Funds Spent &amp; Transferred'!T8</f>
        <v>0</v>
      </c>
      <c r="U185" s="89">
        <f>U8/'Total Funds Spent &amp; Transferred'!U8</f>
        <v>0</v>
      </c>
      <c r="V185" s="89">
        <f>V8/'Total Funds Spent &amp; Transferred'!V8</f>
        <v>0</v>
      </c>
      <c r="W185" s="89">
        <f>W8/'Total Funds Spent &amp; Transferred'!W8</f>
        <v>0</v>
      </c>
      <c r="X185" s="89">
        <f>X8/'Total Funds Spent &amp; Transferred'!X8</f>
        <v>0</v>
      </c>
      <c r="Y185" s="89">
        <f>Y8/'Total Funds Spent &amp; Transferred'!Y8</f>
        <v>0</v>
      </c>
      <c r="Z185" s="89">
        <f>Z8/'Total Funds Spent &amp; Transferred'!Z8</f>
        <v>2.3224305702724275E-2</v>
      </c>
    </row>
    <row r="186" spans="1:35" ht="14.25" customHeight="1">
      <c r="A186" s="51" t="s">
        <v>74</v>
      </c>
      <c r="B186" s="89">
        <f>B9/'Total Funds Spent &amp; Transferred'!B9</f>
        <v>0</v>
      </c>
      <c r="C186" s="89">
        <f>C9/'Total Funds Spent &amp; Transferred'!C9</f>
        <v>0</v>
      </c>
      <c r="D186" s="89">
        <f>D9/'Total Funds Spent &amp; Transferred'!D9</f>
        <v>0</v>
      </c>
      <c r="E186" s="89">
        <f>E9/'Total Funds Spent &amp; Transferred'!E9</f>
        <v>1.0513222198961114E-4</v>
      </c>
      <c r="F186" s="89">
        <f>F9/'Total Funds Spent &amp; Transferred'!F9</f>
        <v>1.4306936798312852E-4</v>
      </c>
      <c r="G186" s="89">
        <f>G9/'Total Funds Spent &amp; Transferred'!G9</f>
        <v>1.933038731615921E-4</v>
      </c>
      <c r="H186" s="89">
        <f>H9/'Total Funds Spent &amp; Transferred'!H9</f>
        <v>2.5596210438406892E-4</v>
      </c>
      <c r="I186" s="89">
        <f>I9/'Total Funds Spent &amp; Transferred'!I9</f>
        <v>2.2948855695735919E-4</v>
      </c>
      <c r="J186" s="89">
        <f>J9/'Total Funds Spent &amp; Transferred'!J9</f>
        <v>3.1610872814747537E-4</v>
      </c>
      <c r="K186" s="89">
        <f>K9/'Total Funds Spent &amp; Transferred'!K9</f>
        <v>3.4072486445032939E-4</v>
      </c>
      <c r="L186" s="89">
        <f>L9/'Total Funds Spent &amp; Transferred'!L9</f>
        <v>2.3656068194852217E-4</v>
      </c>
      <c r="M186" s="89">
        <f>M9/'Total Funds Spent &amp; Transferred'!M9</f>
        <v>2.1314359503496919E-4</v>
      </c>
      <c r="N186" s="89">
        <f>N9/'Total Funds Spent &amp; Transferred'!N9</f>
        <v>1.0105134241548532E-4</v>
      </c>
      <c r="O186" s="89">
        <f>O9/'Total Funds Spent &amp; Transferred'!O9</f>
        <v>1.1987103643368585E-2</v>
      </c>
      <c r="P186" s="89">
        <f>P9/'Total Funds Spent &amp; Transferred'!P9</f>
        <v>-9.5543095639727667E-5</v>
      </c>
      <c r="Q186" s="89">
        <f>Q9/'Total Funds Spent &amp; Transferred'!Q9</f>
        <v>1.1035639392269784E-4</v>
      </c>
      <c r="R186" s="89">
        <f>R9/'Total Funds Spent &amp; Transferred'!R9</f>
        <v>1.2734573398378356E-3</v>
      </c>
      <c r="S186" s="89">
        <f>S9/'Total Funds Spent &amp; Transferred'!S9</f>
        <v>7.1589067700046614E-5</v>
      </c>
      <c r="T186" s="89">
        <f>T9/'Total Funds Spent &amp; Transferred'!T9</f>
        <v>7.5472899934412498E-5</v>
      </c>
      <c r="U186" s="89">
        <f>U9/'Total Funds Spent &amp; Transferred'!U9</f>
        <v>1.2227512419767022E-4</v>
      </c>
      <c r="V186" s="89">
        <f>V9/'Total Funds Spent &amp; Transferred'!V9</f>
        <v>9.4795956874175601E-5</v>
      </c>
      <c r="W186" s="89">
        <f>W9/'Total Funds Spent &amp; Transferred'!W9</f>
        <v>1.0523782358653152E-4</v>
      </c>
      <c r="X186" s="89">
        <f>X9/'Total Funds Spent &amp; Transferred'!X9</f>
        <v>1.0336824166127732E-4</v>
      </c>
      <c r="Y186" s="89">
        <f>Y9/'Total Funds Spent &amp; Transferred'!Y9</f>
        <v>8.7385090363210246E-5</v>
      </c>
      <c r="Z186" s="89">
        <f>Z9/'Total Funds Spent &amp; Transferred'!Z9</f>
        <v>2.3407046102301578E-2</v>
      </c>
    </row>
    <row r="187" spans="1:35">
      <c r="A187" s="51" t="s">
        <v>91</v>
      </c>
      <c r="B187" s="89">
        <f>B10/'Total Funds Spent &amp; Transferred'!B10</f>
        <v>0</v>
      </c>
      <c r="C187" s="89">
        <f>C10/'Total Funds Spent &amp; Transferred'!C10</f>
        <v>0</v>
      </c>
      <c r="D187" s="89">
        <f>D10/'Total Funds Spent &amp; Transferred'!D10</f>
        <v>0</v>
      </c>
      <c r="E187" s="89">
        <f>E10/'Total Funds Spent &amp; Transferred'!E10</f>
        <v>2.2256921002619941E-2</v>
      </c>
      <c r="F187" s="89">
        <f>F10/'Total Funds Spent &amp; Transferred'!F10</f>
        <v>3.312581539263193E-2</v>
      </c>
      <c r="G187" s="89">
        <f>G10/'Total Funds Spent &amp; Transferred'!G10</f>
        <v>3.899279373533001E-2</v>
      </c>
      <c r="H187" s="89">
        <f>H10/'Total Funds Spent &amp; Transferred'!H10</f>
        <v>2.4943864751336812E-2</v>
      </c>
      <c r="I187" s="89">
        <f>I10/'Total Funds Spent &amp; Transferred'!I10</f>
        <v>1.6954063766441985E-2</v>
      </c>
      <c r="J187" s="89">
        <f>J10/'Total Funds Spent &amp; Transferred'!J10</f>
        <v>1.3330735752107692E-2</v>
      </c>
      <c r="K187" s="89">
        <f>K10/'Total Funds Spent &amp; Transferred'!K10</f>
        <v>1.3453408813129706E-2</v>
      </c>
      <c r="L187" s="89">
        <f>L10/'Total Funds Spent &amp; Transferred'!L10</f>
        <v>1.9878516689457202E-2</v>
      </c>
      <c r="M187" s="89">
        <f>M10/'Total Funds Spent &amp; Transferred'!M10</f>
        <v>2.4900550627407092E-2</v>
      </c>
      <c r="N187" s="89">
        <f>N10/'Total Funds Spent &amp; Transferred'!N10</f>
        <v>2.7440876489163143E-2</v>
      </c>
      <c r="O187" s="89">
        <f>O10/'Total Funds Spent &amp; Transferred'!O10</f>
        <v>1.5106046590707752E-2</v>
      </c>
      <c r="P187" s="89">
        <f>P10/'Total Funds Spent &amp; Transferred'!P10</f>
        <v>1.1533649998785124E-2</v>
      </c>
      <c r="Q187" s="89">
        <f>Q10/'Total Funds Spent &amp; Transferred'!Q10</f>
        <v>1.6963944960315454E-2</v>
      </c>
      <c r="R187" s="89">
        <f>R10/'Total Funds Spent &amp; Transferred'!R10</f>
        <v>1.4973061432153207E-2</v>
      </c>
      <c r="S187" s="89">
        <f>S10/'Total Funds Spent &amp; Transferred'!S10</f>
        <v>1.4275747504038391E-2</v>
      </c>
      <c r="T187" s="89">
        <f>T10/'Total Funds Spent &amp; Transferred'!T10</f>
        <v>2.690639318119006E-2</v>
      </c>
      <c r="U187" s="89">
        <f>U10/'Total Funds Spent &amp; Transferred'!U10</f>
        <v>5.7295736004008821E-2</v>
      </c>
      <c r="V187" s="89">
        <f>V10/'Total Funds Spent &amp; Transferred'!V10</f>
        <v>7.6558388464040131E-2</v>
      </c>
      <c r="W187" s="89">
        <f>W10/'Total Funds Spent &amp; Transferred'!W10</f>
        <v>5.3698954126407863E-2</v>
      </c>
      <c r="X187" s="89">
        <f>X10/'Total Funds Spent &amp; Transferred'!X10</f>
        <v>4.7328665309644892E-2</v>
      </c>
      <c r="Y187" s="89">
        <f>Y10/'Total Funds Spent &amp; Transferred'!Y10</f>
        <v>4.7680169675425273E-2</v>
      </c>
      <c r="Z187" s="89">
        <f>Z10/'Total Funds Spent &amp; Transferred'!Z10</f>
        <v>9.0296011150213847E-3</v>
      </c>
    </row>
    <row r="188" spans="1:35" ht="14.25" customHeight="1">
      <c r="A188" s="51" t="s">
        <v>93</v>
      </c>
      <c r="B188" s="89">
        <f>B11/'Total Funds Spent &amp; Transferred'!B11</f>
        <v>0</v>
      </c>
      <c r="C188" s="89">
        <f>C11/'Total Funds Spent &amp; Transferred'!C11</f>
        <v>0</v>
      </c>
      <c r="D188" s="89">
        <f>D11/'Total Funds Spent &amp; Transferred'!D11</f>
        <v>0</v>
      </c>
      <c r="E188" s="89">
        <f>E11/'Total Funds Spent &amp; Transferred'!E11</f>
        <v>2.4553504250451885E-4</v>
      </c>
      <c r="F188" s="89">
        <f>F11/'Total Funds Spent &amp; Transferred'!F11</f>
        <v>8.0484968383023371E-5</v>
      </c>
      <c r="G188" s="89">
        <f>G11/'Total Funds Spent &amp; Transferred'!G11</f>
        <v>6.1001694797874983E-5</v>
      </c>
      <c r="H188" s="89">
        <f>H11/'Total Funds Spent &amp; Transferred'!H11</f>
        <v>4.6616470196470628E-5</v>
      </c>
      <c r="I188" s="89">
        <f>I11/'Total Funds Spent &amp; Transferred'!I11</f>
        <v>4.4042356163098569E-5</v>
      </c>
      <c r="J188" s="89">
        <f>J11/'Total Funds Spent &amp; Transferred'!J11</f>
        <v>3.8552455805956895E-5</v>
      </c>
      <c r="K188" s="89">
        <f>K11/'Total Funds Spent &amp; Transferred'!K11</f>
        <v>2.9463232212827166E-5</v>
      </c>
      <c r="L188" s="89">
        <f>L11/'Total Funds Spent &amp; Transferred'!L11</f>
        <v>3.4096049888812902E-5</v>
      </c>
      <c r="M188" s="89">
        <f>M11/'Total Funds Spent &amp; Transferred'!M11</f>
        <v>1.9330452463802275E-5</v>
      </c>
      <c r="N188" s="89">
        <f>N11/'Total Funds Spent &amp; Transferred'!N11</f>
        <v>1.2976949322386962E-5</v>
      </c>
      <c r="O188" s="89">
        <f>O11/'Total Funds Spent &amp; Transferred'!O11</f>
        <v>3.1213475095681262E-2</v>
      </c>
      <c r="P188" s="89">
        <f>P11/'Total Funds Spent &amp; Transferred'!P11</f>
        <v>1.0600308219378888E-2</v>
      </c>
      <c r="Q188" s="89">
        <f>Q11/'Total Funds Spent &amp; Transferred'!Q11</f>
        <v>1.7387198144542303E-3</v>
      </c>
      <c r="R188" s="89">
        <f>R11/'Total Funds Spent &amp; Transferred'!R11</f>
        <v>0</v>
      </c>
      <c r="S188" s="89">
        <f>S11/'Total Funds Spent &amp; Transferred'!S11</f>
        <v>3.8651792323189432E-5</v>
      </c>
      <c r="T188" s="89">
        <f>T11/'Total Funds Spent &amp; Transferred'!T11</f>
        <v>0</v>
      </c>
      <c r="U188" s="89">
        <f>U11/'Total Funds Spent &amp; Transferred'!U11</f>
        <v>0</v>
      </c>
      <c r="V188" s="89">
        <f>V11/'Total Funds Spent &amp; Transferred'!V11</f>
        <v>0</v>
      </c>
      <c r="W188" s="89">
        <f>W11/'Total Funds Spent &amp; Transferred'!W11</f>
        <v>0</v>
      </c>
      <c r="X188" s="89">
        <f>X11/'Total Funds Spent &amp; Transferred'!X11</f>
        <v>0</v>
      </c>
      <c r="Y188" s="89">
        <f>Y11/'Total Funds Spent &amp; Transferred'!Y11</f>
        <v>0</v>
      </c>
      <c r="Z188" s="89">
        <f>Z11/'Total Funds Spent &amp; Transferred'!Z11</f>
        <v>0</v>
      </c>
    </row>
    <row r="189" spans="1:35">
      <c r="A189" s="51" t="s">
        <v>95</v>
      </c>
      <c r="B189" s="89">
        <f>B12/'Total Funds Spent &amp; Transferred'!B12</f>
        <v>0</v>
      </c>
      <c r="C189" s="89">
        <f>C12/'Total Funds Spent &amp; Transferred'!C12</f>
        <v>0</v>
      </c>
      <c r="D189" s="89">
        <f>D12/'Total Funds Spent &amp; Transferred'!D12</f>
        <v>0</v>
      </c>
      <c r="E189" s="89">
        <f>E12/'Total Funds Spent &amp; Transferred'!E12</f>
        <v>0</v>
      </c>
      <c r="F189" s="89">
        <f>F12/'Total Funds Spent &amp; Transferred'!F12</f>
        <v>0</v>
      </c>
      <c r="G189" s="89">
        <f>G12/'Total Funds Spent &amp; Transferred'!G12</f>
        <v>0</v>
      </c>
      <c r="H189" s="89">
        <f>H12/'Total Funds Spent &amp; Transferred'!H12</f>
        <v>0</v>
      </c>
      <c r="I189" s="89">
        <f>I12/'Total Funds Spent &amp; Transferred'!I12</f>
        <v>0</v>
      </c>
      <c r="J189" s="89">
        <f>J12/'Total Funds Spent &amp; Transferred'!J12</f>
        <v>0</v>
      </c>
      <c r="K189" s="89">
        <f>K12/'Total Funds Spent &amp; Transferred'!K12</f>
        <v>3.3971060101651733E-2</v>
      </c>
      <c r="L189" s="89">
        <f>L12/'Total Funds Spent &amp; Transferred'!L12</f>
        <v>3.9899528859131027E-2</v>
      </c>
      <c r="M189" s="89">
        <f>M12/'Total Funds Spent &amp; Transferred'!M12</f>
        <v>0.13959241854223736</v>
      </c>
      <c r="N189" s="89">
        <f>N12/'Total Funds Spent &amp; Transferred'!N12</f>
        <v>2.7818380653978295E-2</v>
      </c>
      <c r="O189" s="89">
        <f>O12/'Total Funds Spent &amp; Transferred'!O12</f>
        <v>6.3061284600388609E-2</v>
      </c>
      <c r="P189" s="89">
        <f>P12/'Total Funds Spent &amp; Transferred'!P12</f>
        <v>1.6499156686915321E-2</v>
      </c>
      <c r="Q189" s="89">
        <f>Q12/'Total Funds Spent &amp; Transferred'!Q12</f>
        <v>2.7266198445409073E-2</v>
      </c>
      <c r="R189" s="89">
        <f>R12/'Total Funds Spent &amp; Transferred'!R12</f>
        <v>3.0528153184398714E-2</v>
      </c>
      <c r="S189" s="89">
        <f>S12/'Total Funds Spent &amp; Transferred'!S12</f>
        <v>2.8642153582910241E-2</v>
      </c>
      <c r="T189" s="89">
        <f>T12/'Total Funds Spent &amp; Transferred'!T12</f>
        <v>2.4891046717269938E-2</v>
      </c>
      <c r="U189" s="89">
        <f>U12/'Total Funds Spent &amp; Transferred'!U12</f>
        <v>4.0084706502765077E-2</v>
      </c>
      <c r="V189" s="89">
        <f>V12/'Total Funds Spent &amp; Transferred'!V12</f>
        <v>2.3773718060953138E-2</v>
      </c>
      <c r="W189" s="89">
        <f>W12/'Total Funds Spent &amp; Transferred'!W12</f>
        <v>2.2725463996782175E-2</v>
      </c>
      <c r="X189" s="89">
        <f>X12/'Total Funds Spent &amp; Transferred'!X12</f>
        <v>1.5519340264984858E-2</v>
      </c>
      <c r="Y189" s="89">
        <f>Y12/'Total Funds Spent &amp; Transferred'!Y12</f>
        <v>1.9258597590754527E-2</v>
      </c>
      <c r="Z189" s="89">
        <f>Z12/'Total Funds Spent &amp; Transferred'!Z12</f>
        <v>1.3405276275296528E-2</v>
      </c>
    </row>
    <row r="190" spans="1:35" ht="14.25" customHeight="1">
      <c r="A190" s="51" t="s">
        <v>97</v>
      </c>
      <c r="B190" s="89">
        <f>B13/'Total Funds Spent &amp; Transferred'!B13</f>
        <v>0</v>
      </c>
      <c r="C190" s="89">
        <f>C13/'Total Funds Spent &amp; Transferred'!C13</f>
        <v>0</v>
      </c>
      <c r="D190" s="89">
        <f>D13/'Total Funds Spent &amp; Transferred'!D13</f>
        <v>0</v>
      </c>
      <c r="E190" s="89">
        <f>E13/'Total Funds Spent &amp; Transferred'!E13</f>
        <v>0</v>
      </c>
      <c r="F190" s="89">
        <f>F13/'Total Funds Spent &amp; Transferred'!F13</f>
        <v>0</v>
      </c>
      <c r="G190" s="89">
        <f>G13/'Total Funds Spent &amp; Transferred'!G13</f>
        <v>0</v>
      </c>
      <c r="H190" s="89">
        <f>H13/'Total Funds Spent &amp; Transferred'!H13</f>
        <v>0</v>
      </c>
      <c r="I190" s="89">
        <f>I13/'Total Funds Spent &amp; Transferred'!I13</f>
        <v>0</v>
      </c>
      <c r="J190" s="89">
        <f>J13/'Total Funds Spent &amp; Transferred'!J13</f>
        <v>0</v>
      </c>
      <c r="K190" s="89">
        <f>K13/'Total Funds Spent &amp; Transferred'!K13</f>
        <v>0</v>
      </c>
      <c r="L190" s="89">
        <f>L13/'Total Funds Spent &amp; Transferred'!L13</f>
        <v>0</v>
      </c>
      <c r="M190" s="89">
        <f>M13/'Total Funds Spent &amp; Transferred'!M13</f>
        <v>0</v>
      </c>
      <c r="N190" s="89">
        <f>N13/'Total Funds Spent &amp; Transferred'!N13</f>
        <v>0</v>
      </c>
      <c r="O190" s="89">
        <f>O13/'Total Funds Spent &amp; Transferred'!O13</f>
        <v>8.8833365135652473E-2</v>
      </c>
      <c r="P190" s="89">
        <f>P13/'Total Funds Spent &amp; Transferred'!P13</f>
        <v>6.9112307285102106E-2</v>
      </c>
      <c r="Q190" s="89">
        <f>Q13/'Total Funds Spent &amp; Transferred'!Q13</f>
        <v>2.691654603863379E-2</v>
      </c>
      <c r="R190" s="89">
        <f>R13/'Total Funds Spent &amp; Transferred'!R13</f>
        <v>6.2484996578500637E-2</v>
      </c>
      <c r="S190" s="89">
        <f>S13/'Total Funds Spent &amp; Transferred'!S13</f>
        <v>6.5442178800463408E-2</v>
      </c>
      <c r="T190" s="89">
        <f>T13/'Total Funds Spent &amp; Transferred'!T13</f>
        <v>0.19386836860895404</v>
      </c>
      <c r="U190" s="89">
        <f>U13/'Total Funds Spent &amp; Transferred'!U13</f>
        <v>0.17386924049638042</v>
      </c>
      <c r="V190" s="89">
        <f>V13/'Total Funds Spent &amp; Transferred'!V13</f>
        <v>0.16127581641117197</v>
      </c>
      <c r="W190" s="89">
        <f>W13/'Total Funds Spent &amp; Transferred'!W13</f>
        <v>0.23323609705050097</v>
      </c>
      <c r="X190" s="89">
        <f>X13/'Total Funds Spent &amp; Transferred'!X13</f>
        <v>0.18776194738370114</v>
      </c>
      <c r="Y190" s="89">
        <f>Y13/'Total Funds Spent &amp; Transferred'!Y13</f>
        <v>3.6514958397109172E-2</v>
      </c>
      <c r="Z190" s="89">
        <f>Z13/'Total Funds Spent &amp; Transferred'!Z13</f>
        <v>0.22585690343363934</v>
      </c>
    </row>
    <row r="191" spans="1:35">
      <c r="A191" s="51" t="s">
        <v>99</v>
      </c>
      <c r="B191" s="89">
        <f>B14/'Total Funds Spent &amp; Transferred'!B14</f>
        <v>0</v>
      </c>
      <c r="C191" s="89">
        <f>C14/'Total Funds Spent &amp; Transferred'!C14</f>
        <v>0</v>
      </c>
      <c r="D191" s="89">
        <f>D14/'Total Funds Spent &amp; Transferred'!D14</f>
        <v>0</v>
      </c>
      <c r="E191" s="89">
        <f>E14/'Total Funds Spent &amp; Transferred'!E14</f>
        <v>9.3071331626066629E-3</v>
      </c>
      <c r="F191" s="89">
        <f>F14/'Total Funds Spent &amp; Transferred'!F14</f>
        <v>2.7427560821300426E-3</v>
      </c>
      <c r="G191" s="89">
        <f>G14/'Total Funds Spent &amp; Transferred'!G14</f>
        <v>8.1569209992194845E-4</v>
      </c>
      <c r="H191" s="89">
        <f>H14/'Total Funds Spent &amp; Transferred'!H14</f>
        <v>1.7442729879990793E-3</v>
      </c>
      <c r="I191" s="89">
        <f>I14/'Total Funds Spent &amp; Transferred'!I14</f>
        <v>1.6232169548530463E-3</v>
      </c>
      <c r="J191" s="89">
        <f>J14/'Total Funds Spent &amp; Transferred'!J14</f>
        <v>1.8574641260173418E-3</v>
      </c>
      <c r="K191" s="89">
        <f>K14/'Total Funds Spent &amp; Transferred'!K14</f>
        <v>2.9998249468666371E-3</v>
      </c>
      <c r="L191" s="89">
        <f>L14/'Total Funds Spent &amp; Transferred'!L14</f>
        <v>2.4593254348983036E-3</v>
      </c>
      <c r="M191" s="89">
        <f>M14/'Total Funds Spent &amp; Transferred'!M14</f>
        <v>1.7159228116568281E-3</v>
      </c>
      <c r="N191" s="89">
        <f>N14/'Total Funds Spent &amp; Transferred'!N14</f>
        <v>1.341425113535432E-3</v>
      </c>
      <c r="O191" s="89">
        <f>O14/'Total Funds Spent &amp; Transferred'!O14</f>
        <v>1.2776576031108551E-3</v>
      </c>
      <c r="P191" s="89">
        <f>P14/'Total Funds Spent &amp; Transferred'!P14</f>
        <v>5.1856682341846656E-3</v>
      </c>
      <c r="Q191" s="89">
        <f>Q14/'Total Funds Spent &amp; Transferred'!Q14</f>
        <v>8.1036413342363222E-4</v>
      </c>
      <c r="R191" s="89">
        <f>R14/'Total Funds Spent &amp; Transferred'!R14</f>
        <v>4.987578331031692E-4</v>
      </c>
      <c r="S191" s="89">
        <f>S14/'Total Funds Spent &amp; Transferred'!S14</f>
        <v>7.1293679755495497E-4</v>
      </c>
      <c r="T191" s="89">
        <f>T14/'Total Funds Spent &amp; Transferred'!T14</f>
        <v>8.8153492754899508E-4</v>
      </c>
      <c r="U191" s="89">
        <f>U14/'Total Funds Spent &amp; Transferred'!U14</f>
        <v>9.9065221806210533E-4</v>
      </c>
      <c r="V191" s="89">
        <f>V14/'Total Funds Spent &amp; Transferred'!V14</f>
        <v>9.99202344626218E-4</v>
      </c>
      <c r="W191" s="89">
        <f>W14/'Total Funds Spent &amp; Transferred'!W14</f>
        <v>9.5810401183116993E-4</v>
      </c>
      <c r="X191" s="89">
        <f>X14/'Total Funds Spent &amp; Transferred'!X14</f>
        <v>1.050969667681193E-3</v>
      </c>
      <c r="Y191" s="89">
        <f>Y14/'Total Funds Spent &amp; Transferred'!Y14</f>
        <v>9.2342873060090259E-4</v>
      </c>
      <c r="Z191" s="89">
        <f>Z14/'Total Funds Spent &amp; Transferred'!Z14</f>
        <v>2.2749841470767252E-3</v>
      </c>
    </row>
    <row r="192" spans="1:35" ht="14.25" customHeight="1">
      <c r="A192" s="51" t="s">
        <v>101</v>
      </c>
      <c r="B192" s="89">
        <f>B15/'Total Funds Spent &amp; Transferred'!B15</f>
        <v>0</v>
      </c>
      <c r="C192" s="89">
        <f>C15/'Total Funds Spent &amp; Transferred'!C15</f>
        <v>0</v>
      </c>
      <c r="D192" s="89">
        <f>D15/'Total Funds Spent &amp; Transferred'!D15</f>
        <v>0</v>
      </c>
      <c r="E192" s="89">
        <f>E15/'Total Funds Spent &amp; Transferred'!E15</f>
        <v>1.8459543604620556E-4</v>
      </c>
      <c r="F192" s="89">
        <f>F15/'Total Funds Spent &amp; Transferred'!F15</f>
        <v>0</v>
      </c>
      <c r="G192" s="89">
        <f>G15/'Total Funds Spent &amp; Transferred'!G15</f>
        <v>5.0325648011994521E-3</v>
      </c>
      <c r="H192" s="89">
        <f>H15/'Total Funds Spent &amp; Transferred'!H15</f>
        <v>4.4380112788944062E-3</v>
      </c>
      <c r="I192" s="89">
        <f>I15/'Total Funds Spent &amp; Transferred'!I15</f>
        <v>-4.25164491529139E-6</v>
      </c>
      <c r="J192" s="89">
        <f>J15/'Total Funds Spent &amp; Transferred'!J15</f>
        <v>0</v>
      </c>
      <c r="K192" s="89">
        <f>K15/'Total Funds Spent &amp; Transferred'!K15</f>
        <v>0</v>
      </c>
      <c r="L192" s="89">
        <f>L15/'Total Funds Spent &amp; Transferred'!L15</f>
        <v>0</v>
      </c>
      <c r="M192" s="89">
        <f>M15/'Total Funds Spent &amp; Transferred'!M15</f>
        <v>0</v>
      </c>
      <c r="N192" s="89">
        <f>N15/'Total Funds Spent &amp; Transferred'!N15</f>
        <v>1.6514298738348613E-4</v>
      </c>
      <c r="O192" s="89">
        <f>O15/'Total Funds Spent &amp; Transferred'!O15</f>
        <v>1.1518640469958897E-2</v>
      </c>
      <c r="P192" s="89">
        <f>P15/'Total Funds Spent &amp; Transferred'!P15</f>
        <v>3.0079479554906627E-2</v>
      </c>
      <c r="Q192" s="89">
        <f>Q15/'Total Funds Spent &amp; Transferred'!Q15</f>
        <v>0</v>
      </c>
      <c r="R192" s="89">
        <f>R15/'Total Funds Spent &amp; Transferred'!R15</f>
        <v>1.072221071715592E-4</v>
      </c>
      <c r="S192" s="89">
        <f>S15/'Total Funds Spent &amp; Transferred'!S15</f>
        <v>6.0678442046818594E-5</v>
      </c>
      <c r="T192" s="89">
        <f>T15/'Total Funds Spent &amp; Transferred'!T15</f>
        <v>1.3668079481706573E-4</v>
      </c>
      <c r="U192" s="89">
        <f>U15/'Total Funds Spent &amp; Transferred'!U15</f>
        <v>2.1294678470183017E-4</v>
      </c>
      <c r="V192" s="89">
        <f>V15/'Total Funds Spent &amp; Transferred'!V15</f>
        <v>1.743779275247421E-4</v>
      </c>
      <c r="W192" s="89">
        <f>W15/'Total Funds Spent &amp; Transferred'!W15</f>
        <v>9.5316748353147934E-3</v>
      </c>
      <c r="X192" s="89">
        <f>X15/'Total Funds Spent &amp; Transferred'!X15</f>
        <v>1.1017769065413336E-2</v>
      </c>
      <c r="Y192" s="89">
        <f>Y15/'Total Funds Spent &amp; Transferred'!Y15</f>
        <v>1.1974618821545135E-2</v>
      </c>
      <c r="Z192" s="89">
        <f>Z15/'Total Funds Spent &amp; Transferred'!Z15</f>
        <v>1.036661021566377E-2</v>
      </c>
    </row>
    <row r="193" spans="1:26">
      <c r="A193" s="51" t="s">
        <v>102</v>
      </c>
      <c r="B193" s="89">
        <f>B16/'Total Funds Spent &amp; Transferred'!B16</f>
        <v>0</v>
      </c>
      <c r="C193" s="89">
        <f>C16/'Total Funds Spent &amp; Transferred'!C16</f>
        <v>0</v>
      </c>
      <c r="D193" s="89">
        <f>D16/'Total Funds Spent &amp; Transferred'!D16</f>
        <v>0</v>
      </c>
      <c r="E193" s="89">
        <f>E16/'Total Funds Spent &amp; Transferred'!E16</f>
        <v>0</v>
      </c>
      <c r="F193" s="89">
        <f>F16/'Total Funds Spent &amp; Transferred'!F16</f>
        <v>0</v>
      </c>
      <c r="G193" s="89">
        <f>G16/'Total Funds Spent &amp; Transferred'!G16</f>
        <v>0</v>
      </c>
      <c r="H193" s="89">
        <f>H16/'Total Funds Spent &amp; Transferred'!H16</f>
        <v>0</v>
      </c>
      <c r="I193" s="89">
        <f>I16/'Total Funds Spent &amp; Transferred'!I16</f>
        <v>0</v>
      </c>
      <c r="J193" s="89">
        <f>J16/'Total Funds Spent &amp; Transferred'!J16</f>
        <v>0</v>
      </c>
      <c r="K193" s="89">
        <f>K16/'Total Funds Spent &amp; Transferred'!K16</f>
        <v>0</v>
      </c>
      <c r="L193" s="89">
        <f>L16/'Total Funds Spent &amp; Transferred'!L16</f>
        <v>0</v>
      </c>
      <c r="M193" s="89">
        <f>M16/'Total Funds Spent &amp; Transferred'!M16</f>
        <v>0</v>
      </c>
      <c r="N193" s="89">
        <f>N16/'Total Funds Spent &amp; Transferred'!N16</f>
        <v>2.6807654739636731E-2</v>
      </c>
      <c r="O193" s="89">
        <f>O16/'Total Funds Spent &amp; Transferred'!O16</f>
        <v>6.4685617769996498E-2</v>
      </c>
      <c r="P193" s="89">
        <f>P16/'Total Funds Spent &amp; Transferred'!P16</f>
        <v>2.9131436452094511E-2</v>
      </c>
      <c r="Q193" s="89">
        <f>Q16/'Total Funds Spent &amp; Transferred'!Q16</f>
        <v>2.3989788677493275E-2</v>
      </c>
      <c r="R193" s="89">
        <f>R16/'Total Funds Spent &amp; Transferred'!R16</f>
        <v>1.6177911171839917E-2</v>
      </c>
      <c r="S193" s="89">
        <f>S16/'Total Funds Spent &amp; Transferred'!S16</f>
        <v>1.4276818757949781E-2</v>
      </c>
      <c r="T193" s="89">
        <f>T16/'Total Funds Spent &amp; Transferred'!T16</f>
        <v>2.6108168533233614E-3</v>
      </c>
      <c r="U193" s="89">
        <f>U16/'Total Funds Spent &amp; Transferred'!U16</f>
        <v>2.1617179509064947E-3</v>
      </c>
      <c r="V193" s="89">
        <f>V16/'Total Funds Spent &amp; Transferred'!V16</f>
        <v>2.9313254913219761E-2</v>
      </c>
      <c r="W193" s="89">
        <f>W16/'Total Funds Spent &amp; Transferred'!W16</f>
        <v>2.8690646246117269E-2</v>
      </c>
      <c r="X193" s="89">
        <f>X16/'Total Funds Spent &amp; Transferred'!X16</f>
        <v>3.9655203200953636E-2</v>
      </c>
      <c r="Y193" s="89">
        <f>Y16/'Total Funds Spent &amp; Transferred'!Y16</f>
        <v>3.5894397804283204E-2</v>
      </c>
      <c r="Z193" s="89">
        <f>Z16/'Total Funds Spent &amp; Transferred'!Z16</f>
        <v>5.6269329774190441E-2</v>
      </c>
    </row>
    <row r="194" spans="1:26" ht="14.25" customHeight="1">
      <c r="A194" s="51" t="s">
        <v>103</v>
      </c>
      <c r="B194" s="89">
        <f>B17/'Total Funds Spent &amp; Transferred'!B17</f>
        <v>0</v>
      </c>
      <c r="C194" s="89">
        <f>C17/'Total Funds Spent &amp; Transferred'!C17</f>
        <v>0</v>
      </c>
      <c r="D194" s="89">
        <f>D17/'Total Funds Spent &amp; Transferred'!D17</f>
        <v>0</v>
      </c>
      <c r="E194" s="89">
        <f>E17/'Total Funds Spent &amp; Transferred'!E17</f>
        <v>5.0102396838977555E-2</v>
      </c>
      <c r="F194" s="89">
        <f>F17/'Total Funds Spent &amp; Transferred'!F17</f>
        <v>4.3585358411717505E-2</v>
      </c>
      <c r="G194" s="89">
        <f>G17/'Total Funds Spent &amp; Transferred'!G17</f>
        <v>3.5134098167033709E-2</v>
      </c>
      <c r="H194" s="89">
        <f>H17/'Total Funds Spent &amp; Transferred'!H17</f>
        <v>3.8890448711909317E-2</v>
      </c>
      <c r="I194" s="89">
        <f>I17/'Total Funds Spent &amp; Transferred'!I17</f>
        <v>4.1214900787414889E-2</v>
      </c>
      <c r="J194" s="89">
        <f>J17/'Total Funds Spent &amp; Transferred'!J17</f>
        <v>4.5871382236190673E-2</v>
      </c>
      <c r="K194" s="89">
        <f>K17/'Total Funds Spent &amp; Transferred'!K17</f>
        <v>4.3740298919059506E-2</v>
      </c>
      <c r="L194" s="89">
        <f>L17/'Total Funds Spent &amp; Transferred'!L17</f>
        <v>2.1748737335865659E-2</v>
      </c>
      <c r="M194" s="89">
        <f>M17/'Total Funds Spent &amp; Transferred'!M17</f>
        <v>2.86015197539016E-2</v>
      </c>
      <c r="N194" s="89">
        <f>N17/'Total Funds Spent &amp; Transferred'!N17</f>
        <v>3.5624591915502414E-2</v>
      </c>
      <c r="O194" s="89">
        <f>O17/'Total Funds Spent &amp; Transferred'!O17</f>
        <v>6.8792076716203451E-2</v>
      </c>
      <c r="P194" s="89">
        <f>P17/'Total Funds Spent &amp; Transferred'!P17</f>
        <v>-2.2075482023516581E-2</v>
      </c>
      <c r="Q194" s="89">
        <f>Q17/'Total Funds Spent &amp; Transferred'!Q17</f>
        <v>3.4054462312461946E-2</v>
      </c>
      <c r="R194" s="89">
        <f>R17/'Total Funds Spent &amp; Transferred'!R17</f>
        <v>5.0113943895717647E-2</v>
      </c>
      <c r="S194" s="89">
        <f>S17/'Total Funds Spent &amp; Transferred'!S17</f>
        <v>5.1301115321882224E-2</v>
      </c>
      <c r="T194" s="89">
        <f>T17/'Total Funds Spent &amp; Transferred'!T17</f>
        <v>3.2668723689385407E-2</v>
      </c>
      <c r="U194" s="89">
        <f>U17/'Total Funds Spent &amp; Transferred'!U17</f>
        <v>3.0682326361299677E-2</v>
      </c>
      <c r="V194" s="89">
        <f>V17/'Total Funds Spent &amp; Transferred'!V17</f>
        <v>2.9328076403693636E-2</v>
      </c>
      <c r="W194" s="89">
        <f>W17/'Total Funds Spent &amp; Transferred'!W17</f>
        <v>2.7137095217336555E-2</v>
      </c>
      <c r="X194" s="89">
        <f>X17/'Total Funds Spent &amp; Transferred'!X17</f>
        <v>2.9041854007472861E-2</v>
      </c>
      <c r="Y194" s="89">
        <f>Y17/'Total Funds Spent &amp; Transferred'!Y17</f>
        <v>2.2284399767672658E-2</v>
      </c>
      <c r="Z194" s="89">
        <f>Z17/'Total Funds Spent &amp; Transferred'!Z17</f>
        <v>5.3475895628673428E-2</v>
      </c>
    </row>
    <row r="195" spans="1:26">
      <c r="A195" s="51" t="s">
        <v>104</v>
      </c>
      <c r="B195" s="89">
        <f>B18/'Total Funds Spent &amp; Transferred'!B18</f>
        <v>0</v>
      </c>
      <c r="C195" s="89">
        <f>C18/'Total Funds Spent &amp; Transferred'!C18</f>
        <v>0</v>
      </c>
      <c r="D195" s="89">
        <f>D18/'Total Funds Spent &amp; Transferred'!D18</f>
        <v>0</v>
      </c>
      <c r="E195" s="89">
        <f>E18/'Total Funds Spent &amp; Transferred'!E18</f>
        <v>0</v>
      </c>
      <c r="F195" s="89">
        <f>F18/'Total Funds Spent &amp; Transferred'!F18</f>
        <v>0</v>
      </c>
      <c r="G195" s="89">
        <f>G18/'Total Funds Spent &amp; Transferred'!G18</f>
        <v>0</v>
      </c>
      <c r="H195" s="89">
        <f>H18/'Total Funds Spent &amp; Transferred'!H18</f>
        <v>0</v>
      </c>
      <c r="I195" s="89">
        <f>I18/'Total Funds Spent &amp; Transferred'!I18</f>
        <v>0</v>
      </c>
      <c r="J195" s="89">
        <f>J18/'Total Funds Spent &amp; Transferred'!J18</f>
        <v>5.4306962075994982E-4</v>
      </c>
      <c r="K195" s="89">
        <f>K18/'Total Funds Spent &amp; Transferred'!K18</f>
        <v>0</v>
      </c>
      <c r="L195" s="89">
        <f>L18/'Total Funds Spent &amp; Transferred'!L18</f>
        <v>0</v>
      </c>
      <c r="M195" s="89">
        <f>M18/'Total Funds Spent &amp; Transferred'!M18</f>
        <v>0</v>
      </c>
      <c r="N195" s="89">
        <f>N18/'Total Funds Spent &amp; Transferred'!N18</f>
        <v>0</v>
      </c>
      <c r="O195" s="89">
        <f>O18/'Total Funds Spent &amp; Transferred'!O18</f>
        <v>5.6084121607450511E-3</v>
      </c>
      <c r="P195" s="89">
        <f>P18/'Total Funds Spent &amp; Transferred'!P18</f>
        <v>1.8335437030301189E-3</v>
      </c>
      <c r="Q195" s="89">
        <f>Q18/'Total Funds Spent &amp; Transferred'!Q18</f>
        <v>0</v>
      </c>
      <c r="R195" s="89">
        <f>R18/'Total Funds Spent &amp; Transferred'!R18</f>
        <v>0</v>
      </c>
      <c r="S195" s="89">
        <f>S18/'Total Funds Spent &amp; Transferred'!S18</f>
        <v>0</v>
      </c>
      <c r="T195" s="89">
        <f>T18/'Total Funds Spent &amp; Transferred'!T18</f>
        <v>6.6600220139734299E-4</v>
      </c>
      <c r="U195" s="89">
        <f>U18/'Total Funds Spent &amp; Transferred'!U18</f>
        <v>5.0964535607269702E-4</v>
      </c>
      <c r="V195" s="89">
        <f>V18/'Total Funds Spent &amp; Transferred'!V18</f>
        <v>8.5910152675919174E-4</v>
      </c>
      <c r="W195" s="89">
        <f>W18/'Total Funds Spent &amp; Transferred'!W18</f>
        <v>6.4713337306445545E-4</v>
      </c>
      <c r="X195" s="89">
        <f>X18/'Total Funds Spent &amp; Transferred'!X18</f>
        <v>5.9847320764151789E-4</v>
      </c>
      <c r="Y195" s="89">
        <f>Y18/'Total Funds Spent &amp; Transferred'!Y18</f>
        <v>7.5917824671062665E-4</v>
      </c>
      <c r="Z195" s="89">
        <f>Z18/'Total Funds Spent &amp; Transferred'!Z18</f>
        <v>7.9976648685809197E-4</v>
      </c>
    </row>
    <row r="196" spans="1:26" ht="14.25" customHeight="1">
      <c r="A196" s="51" t="s">
        <v>105</v>
      </c>
      <c r="B196" s="89">
        <f>B19/'Total Funds Spent &amp; Transferred'!B19</f>
        <v>0</v>
      </c>
      <c r="C196" s="89">
        <f>C19/'Total Funds Spent &amp; Transferred'!C19</f>
        <v>0</v>
      </c>
      <c r="D196" s="89">
        <f>D19/'Total Funds Spent &amp; Transferred'!D19</f>
        <v>0</v>
      </c>
      <c r="E196" s="89">
        <f>E19/'Total Funds Spent &amp; Transferred'!E19</f>
        <v>0</v>
      </c>
      <c r="F196" s="89">
        <f>F19/'Total Funds Spent &amp; Transferred'!F19</f>
        <v>0</v>
      </c>
      <c r="G196" s="89">
        <f>G19/'Total Funds Spent &amp; Transferred'!G19</f>
        <v>0</v>
      </c>
      <c r="H196" s="89">
        <f>H19/'Total Funds Spent &amp; Transferred'!H19</f>
        <v>0</v>
      </c>
      <c r="I196" s="89">
        <f>I19/'Total Funds Spent &amp; Transferred'!I19</f>
        <v>0</v>
      </c>
      <c r="J196" s="89">
        <f>J19/'Total Funds Spent &amp; Transferred'!J19</f>
        <v>0</v>
      </c>
      <c r="K196" s="89">
        <f>K19/'Total Funds Spent &amp; Transferred'!K19</f>
        <v>0</v>
      </c>
      <c r="L196" s="89">
        <f>L19/'Total Funds Spent &amp; Transferred'!L19</f>
        <v>0</v>
      </c>
      <c r="M196" s="89">
        <f>M19/'Total Funds Spent &amp; Transferred'!M19</f>
        <v>5.7687812848203172E-2</v>
      </c>
      <c r="N196" s="89">
        <f>N19/'Total Funds Spent &amp; Transferred'!N19</f>
        <v>0</v>
      </c>
      <c r="O196" s="89">
        <f>O19/'Total Funds Spent &amp; Transferred'!O19</f>
        <v>0</v>
      </c>
      <c r="P196" s="89">
        <f>P19/'Total Funds Spent &amp; Transferred'!P19</f>
        <v>0</v>
      </c>
      <c r="Q196" s="89">
        <f>Q19/'Total Funds Spent &amp; Transferred'!Q19</f>
        <v>0</v>
      </c>
      <c r="R196" s="89">
        <f>R19/'Total Funds Spent &amp; Transferred'!R19</f>
        <v>0</v>
      </c>
      <c r="S196" s="89">
        <f>S19/'Total Funds Spent &amp; Transferred'!S19</f>
        <v>0</v>
      </c>
      <c r="T196" s="89">
        <f>T19/'Total Funds Spent &amp; Transferred'!T19</f>
        <v>0</v>
      </c>
      <c r="U196" s="89">
        <f>U19/'Total Funds Spent &amp; Transferred'!U19</f>
        <v>0</v>
      </c>
      <c r="V196" s="89">
        <f>V19/'Total Funds Spent &amp; Transferred'!V19</f>
        <v>1.0670507517076141E-3</v>
      </c>
      <c r="W196" s="89">
        <f>W19/'Total Funds Spent &amp; Transferred'!W19</f>
        <v>9.3513024666706855E-4</v>
      </c>
      <c r="X196" s="89">
        <f>X19/'Total Funds Spent &amp; Transferred'!X19</f>
        <v>5.4395248219169857E-4</v>
      </c>
      <c r="Y196" s="89">
        <f>Y19/'Total Funds Spent &amp; Transferred'!Y19</f>
        <v>8.7087658807315368E-4</v>
      </c>
      <c r="Z196" s="89">
        <f>Z19/'Total Funds Spent &amp; Transferred'!Z19</f>
        <v>1.2034616806522122E-3</v>
      </c>
    </row>
    <row r="197" spans="1:26">
      <c r="A197" s="51" t="s">
        <v>107</v>
      </c>
      <c r="B197" s="89">
        <f>B20/'Total Funds Spent &amp; Transferred'!B20</f>
        <v>0</v>
      </c>
      <c r="C197" s="89">
        <f>C20/'Total Funds Spent &amp; Transferred'!C20</f>
        <v>0</v>
      </c>
      <c r="D197" s="89">
        <f>D20/'Total Funds Spent &amp; Transferred'!D20</f>
        <v>0</v>
      </c>
      <c r="E197" s="89">
        <f>E20/'Total Funds Spent &amp; Transferred'!E20</f>
        <v>2.2986260465799043E-2</v>
      </c>
      <c r="F197" s="89">
        <f>F20/'Total Funds Spent &amp; Transferred'!F20</f>
        <v>1.7102906970065949E-2</v>
      </c>
      <c r="G197" s="89">
        <f>G20/'Total Funds Spent &amp; Transferred'!G20</f>
        <v>1.7334505489778409E-2</v>
      </c>
      <c r="H197" s="89">
        <f>H20/'Total Funds Spent &amp; Transferred'!H20</f>
        <v>2.020554994295961E-3</v>
      </c>
      <c r="I197" s="89">
        <f>I20/'Total Funds Spent &amp; Transferred'!I20</f>
        <v>1.2172600062123609E-3</v>
      </c>
      <c r="J197" s="89">
        <f>J20/'Total Funds Spent &amp; Transferred'!J20</f>
        <v>2.0408535090755083E-3</v>
      </c>
      <c r="K197" s="89">
        <f>K20/'Total Funds Spent &amp; Transferred'!K20</f>
        <v>2.464713119199516E-3</v>
      </c>
      <c r="L197" s="89">
        <f>L20/'Total Funds Spent &amp; Transferred'!L20</f>
        <v>2.8270352389903699E-3</v>
      </c>
      <c r="M197" s="89">
        <f>M20/'Total Funds Spent &amp; Transferred'!M20</f>
        <v>2.1081265409036813E-3</v>
      </c>
      <c r="N197" s="89">
        <f>N20/'Total Funds Spent &amp; Transferred'!N20</f>
        <v>1.0815176029915103E-2</v>
      </c>
      <c r="O197" s="89">
        <f>O20/'Total Funds Spent &amp; Transferred'!O20</f>
        <v>4.4867505268255644E-3</v>
      </c>
      <c r="P197" s="89">
        <f>P20/'Total Funds Spent &amp; Transferred'!P20</f>
        <v>8.1715789746810612E-4</v>
      </c>
      <c r="Q197" s="89">
        <f>Q20/'Total Funds Spent &amp; Transferred'!Q20</f>
        <v>6.215857010098833E-4</v>
      </c>
      <c r="R197" s="89">
        <f>R20/'Total Funds Spent &amp; Transferred'!R20</f>
        <v>5.5534885231043674E-4</v>
      </c>
      <c r="S197" s="89">
        <f>S20/'Total Funds Spent &amp; Transferred'!S20</f>
        <v>6.178375742023212E-4</v>
      </c>
      <c r="T197" s="89">
        <f>T20/'Total Funds Spent &amp; Transferred'!T20</f>
        <v>9.3005780216570623E-4</v>
      </c>
      <c r="U197" s="89">
        <f>U20/'Total Funds Spent &amp; Transferred'!U20</f>
        <v>1.1742602556685789E-3</v>
      </c>
      <c r="V197" s="89">
        <f>V20/'Total Funds Spent &amp; Transferred'!V20</f>
        <v>1.1153974771117869E-3</v>
      </c>
      <c r="W197" s="89">
        <f>W20/'Total Funds Spent &amp; Transferred'!W20</f>
        <v>1.4109640312088732E-3</v>
      </c>
      <c r="X197" s="89">
        <f>X20/'Total Funds Spent &amp; Transferred'!X20</f>
        <v>1.956308217397416E-3</v>
      </c>
      <c r="Y197" s="89">
        <f>Y20/'Total Funds Spent &amp; Transferred'!Y20</f>
        <v>1.8137552456333923E-3</v>
      </c>
      <c r="Z197" s="89">
        <f>Z20/'Total Funds Spent &amp; Transferred'!Z20</f>
        <v>1.0038208646819308E-3</v>
      </c>
    </row>
    <row r="198" spans="1:26" ht="14.25" customHeight="1">
      <c r="A198" s="51" t="s">
        <v>76</v>
      </c>
      <c r="B198" s="89">
        <f>B21/'Total Funds Spent &amp; Transferred'!B21</f>
        <v>0</v>
      </c>
      <c r="C198" s="89">
        <f>C21/'Total Funds Spent &amp; Transferred'!C21</f>
        <v>0</v>
      </c>
      <c r="D198" s="89">
        <f>D21/'Total Funds Spent &amp; Transferred'!D21</f>
        <v>0</v>
      </c>
      <c r="E198" s="89">
        <f>E21/'Total Funds Spent &amp; Transferred'!E21</f>
        <v>0</v>
      </c>
      <c r="F198" s="89">
        <f>F21/'Total Funds Spent &amp; Transferred'!F21</f>
        <v>0</v>
      </c>
      <c r="G198" s="89">
        <f>G21/'Total Funds Spent &amp; Transferred'!G21</f>
        <v>0</v>
      </c>
      <c r="H198" s="89">
        <f>H21/'Total Funds Spent &amp; Transferred'!H21</f>
        <v>0</v>
      </c>
      <c r="I198" s="89">
        <f>I21/'Total Funds Spent &amp; Transferred'!I21</f>
        <v>0</v>
      </c>
      <c r="J198" s="89">
        <f>J21/'Total Funds Spent &amp; Transferred'!J21</f>
        <v>0</v>
      </c>
      <c r="K198" s="89">
        <f>K21/'Total Funds Spent &amp; Transferred'!K21</f>
        <v>0</v>
      </c>
      <c r="L198" s="89">
        <f>L21/'Total Funds Spent &amp; Transferred'!L21</f>
        <v>0</v>
      </c>
      <c r="M198" s="89">
        <f>M21/'Total Funds Spent &amp; Transferred'!M21</f>
        <v>0</v>
      </c>
      <c r="N198" s="89">
        <f>N21/'Total Funds Spent &amp; Transferred'!N21</f>
        <v>0</v>
      </c>
      <c r="O198" s="89">
        <f>O21/'Total Funds Spent &amp; Transferred'!O21</f>
        <v>4.9904147477104532E-2</v>
      </c>
      <c r="P198" s="89">
        <f>P21/'Total Funds Spent &amp; Transferred'!P21</f>
        <v>4.1612633750575372E-3</v>
      </c>
      <c r="Q198" s="89">
        <f>Q21/'Total Funds Spent &amp; Transferred'!Q21</f>
        <v>4.2219398087794149E-4</v>
      </c>
      <c r="R198" s="89">
        <f>R21/'Total Funds Spent &amp; Transferred'!R21</f>
        <v>5.7611825301864649E-6</v>
      </c>
      <c r="S198" s="89">
        <f>S21/'Total Funds Spent &amp; Transferred'!S21</f>
        <v>8.5155182299970949E-4</v>
      </c>
      <c r="T198" s="89">
        <f>T21/'Total Funds Spent &amp; Transferred'!T21</f>
        <v>6.1386860952079426E-6</v>
      </c>
      <c r="U198" s="89">
        <f>U21/'Total Funds Spent &amp; Transferred'!U21</f>
        <v>0</v>
      </c>
      <c r="V198" s="89">
        <f>V21/'Total Funds Spent &amp; Transferred'!V21</f>
        <v>4.1308435433951734E-4</v>
      </c>
      <c r="W198" s="89">
        <f>W21/'Total Funds Spent &amp; Transferred'!W21</f>
        <v>4.236150897206185E-6</v>
      </c>
      <c r="X198" s="89">
        <f>X21/'Total Funds Spent &amp; Transferred'!X21</f>
        <v>0</v>
      </c>
      <c r="Y198" s="89">
        <f>Y21/'Total Funds Spent &amp; Transferred'!Y21</f>
        <v>0</v>
      </c>
      <c r="Z198" s="89">
        <f>Z21/'Total Funds Spent &amp; Transferred'!Z21</f>
        <v>0</v>
      </c>
    </row>
    <row r="199" spans="1:26">
      <c r="A199" s="51" t="s">
        <v>110</v>
      </c>
      <c r="B199" s="89">
        <f>B22/'Total Funds Spent &amp; Transferred'!B22</f>
        <v>0</v>
      </c>
      <c r="C199" s="89">
        <f>C22/'Total Funds Spent &amp; Transferred'!C22</f>
        <v>0</v>
      </c>
      <c r="D199" s="89">
        <f>D22/'Total Funds Spent &amp; Transferred'!D22</f>
        <v>0</v>
      </c>
      <c r="E199" s="89">
        <f>E22/'Total Funds Spent &amp; Transferred'!E22</f>
        <v>0</v>
      </c>
      <c r="F199" s="89">
        <f>F22/'Total Funds Spent &amp; Transferred'!F22</f>
        <v>0</v>
      </c>
      <c r="G199" s="89">
        <f>G22/'Total Funds Spent &amp; Transferred'!G22</f>
        <v>0</v>
      </c>
      <c r="H199" s="89">
        <f>H22/'Total Funds Spent &amp; Transferred'!H22</f>
        <v>0</v>
      </c>
      <c r="I199" s="89">
        <f>I22/'Total Funds Spent &amp; Transferred'!I22</f>
        <v>0</v>
      </c>
      <c r="J199" s="89">
        <f>J22/'Total Funds Spent &amp; Transferred'!J22</f>
        <v>0</v>
      </c>
      <c r="K199" s="89">
        <f>K22/'Total Funds Spent &amp; Transferred'!K22</f>
        <v>0</v>
      </c>
      <c r="L199" s="89">
        <f>L22/'Total Funds Spent &amp; Transferred'!L22</f>
        <v>0</v>
      </c>
      <c r="M199" s="89">
        <f>M22/'Total Funds Spent &amp; Transferred'!M22</f>
        <v>0</v>
      </c>
      <c r="N199" s="89">
        <f>N22/'Total Funds Spent &amp; Transferred'!N22</f>
        <v>0</v>
      </c>
      <c r="O199" s="89">
        <f>O22/'Total Funds Spent &amp; Transferred'!O22</f>
        <v>0</v>
      </c>
      <c r="P199" s="89">
        <f>P22/'Total Funds Spent &amp; Transferred'!P22</f>
        <v>0</v>
      </c>
      <c r="Q199" s="89">
        <f>Q22/'Total Funds Spent &amp; Transferred'!Q22</f>
        <v>0</v>
      </c>
      <c r="R199" s="89">
        <f>R22/'Total Funds Spent &amp; Transferred'!R22</f>
        <v>0</v>
      </c>
      <c r="S199" s="89">
        <f>S22/'Total Funds Spent &amp; Transferred'!S22</f>
        <v>0</v>
      </c>
      <c r="T199" s="89">
        <f>T22/'Total Funds Spent &amp; Transferred'!T22</f>
        <v>0</v>
      </c>
      <c r="U199" s="89">
        <f>U22/'Total Funds Spent &amp; Transferred'!U22</f>
        <v>0</v>
      </c>
      <c r="V199" s="89">
        <f>V22/'Total Funds Spent &amp; Transferred'!V22</f>
        <v>0</v>
      </c>
      <c r="W199" s="89">
        <f>W22/'Total Funds Spent &amp; Transferred'!W22</f>
        <v>0</v>
      </c>
      <c r="X199" s="89">
        <f>X22/'Total Funds Spent &amp; Transferred'!X22</f>
        <v>0</v>
      </c>
      <c r="Y199" s="89">
        <f>Y22/'Total Funds Spent &amp; Transferred'!Y22</f>
        <v>0</v>
      </c>
      <c r="Z199" s="89">
        <f>Z22/'Total Funds Spent &amp; Transferred'!Z22</f>
        <v>0</v>
      </c>
    </row>
    <row r="200" spans="1:26" ht="14.25" customHeight="1">
      <c r="A200" s="51" t="s">
        <v>111</v>
      </c>
      <c r="B200" s="89">
        <f>B23/'Total Funds Spent &amp; Transferred'!B23</f>
        <v>0</v>
      </c>
      <c r="C200" s="89">
        <f>C23/'Total Funds Spent &amp; Transferred'!C23</f>
        <v>0</v>
      </c>
      <c r="D200" s="89">
        <f>D23/'Total Funds Spent &amp; Transferred'!D23</f>
        <v>0</v>
      </c>
      <c r="E200" s="89">
        <f>E23/'Total Funds Spent &amp; Transferred'!E23</f>
        <v>0</v>
      </c>
      <c r="F200" s="89">
        <f>F23/'Total Funds Spent &amp; Transferred'!F23</f>
        <v>0</v>
      </c>
      <c r="G200" s="89">
        <f>G23/'Total Funds Spent &amp; Transferred'!G23</f>
        <v>8.6288460340743819E-2</v>
      </c>
      <c r="H200" s="89">
        <f>H23/'Total Funds Spent &amp; Transferred'!H23</f>
        <v>2.4190923931524957E-2</v>
      </c>
      <c r="I200" s="89">
        <f>I23/'Total Funds Spent &amp; Transferred'!I23</f>
        <v>-2.1523558087364639E-4</v>
      </c>
      <c r="J200" s="89">
        <f>J23/'Total Funds Spent &amp; Transferred'!J23</f>
        <v>0</v>
      </c>
      <c r="K200" s="89">
        <f>K23/'Total Funds Spent &amp; Transferred'!K23</f>
        <v>0</v>
      </c>
      <c r="L200" s="89">
        <f>L23/'Total Funds Spent &amp; Transferred'!L23</f>
        <v>0</v>
      </c>
      <c r="M200" s="89">
        <f>M23/'Total Funds Spent &amp; Transferred'!M23</f>
        <v>0</v>
      </c>
      <c r="N200" s="89">
        <f>N23/'Total Funds Spent &amp; Transferred'!N23</f>
        <v>0</v>
      </c>
      <c r="O200" s="89">
        <f>O23/'Total Funds Spent &amp; Transferred'!O23</f>
        <v>0</v>
      </c>
      <c r="P200" s="89">
        <f>P23/'Total Funds Spent &amp; Transferred'!P23</f>
        <v>0</v>
      </c>
      <c r="Q200" s="89">
        <f>Q23/'Total Funds Spent &amp; Transferred'!Q23</f>
        <v>0</v>
      </c>
      <c r="R200" s="89">
        <f>R23/'Total Funds Spent &amp; Transferred'!R23</f>
        <v>0</v>
      </c>
      <c r="S200" s="89">
        <f>S23/'Total Funds Spent &amp; Transferred'!S23</f>
        <v>0</v>
      </c>
      <c r="T200" s="89">
        <f>T23/'Total Funds Spent &amp; Transferred'!T23</f>
        <v>0</v>
      </c>
      <c r="U200" s="89">
        <f>U23/'Total Funds Spent &amp; Transferred'!U23</f>
        <v>0</v>
      </c>
      <c r="V200" s="89">
        <f>V23/'Total Funds Spent &amp; Transferred'!V23</f>
        <v>0</v>
      </c>
      <c r="W200" s="89">
        <f>W23/'Total Funds Spent &amp; Transferred'!W23</f>
        <v>0</v>
      </c>
      <c r="X200" s="89">
        <f>X23/'Total Funds Spent &amp; Transferred'!X23</f>
        <v>0</v>
      </c>
      <c r="Y200" s="89">
        <f>Y23/'Total Funds Spent &amp; Transferred'!Y23</f>
        <v>0</v>
      </c>
      <c r="Z200" s="89">
        <f>Z23/'Total Funds Spent &amp; Transferred'!Z23</f>
        <v>0</v>
      </c>
    </row>
    <row r="201" spans="1:26">
      <c r="A201" s="51" t="s">
        <v>113</v>
      </c>
      <c r="B201" s="89">
        <f>B24/'Total Funds Spent &amp; Transferred'!B24</f>
        <v>0</v>
      </c>
      <c r="C201" s="89">
        <f>C24/'Total Funds Spent &amp; Transferred'!C24</f>
        <v>0</v>
      </c>
      <c r="D201" s="89">
        <f>D24/'Total Funds Spent &amp; Transferred'!D24</f>
        <v>0</v>
      </c>
      <c r="E201" s="89">
        <f>E24/'Total Funds Spent &amp; Transferred'!E24</f>
        <v>7.9159572870942333E-3</v>
      </c>
      <c r="F201" s="89">
        <f>F24/'Total Funds Spent &amp; Transferred'!F24</f>
        <v>1.0020779255904428E-2</v>
      </c>
      <c r="G201" s="89">
        <f>G24/'Total Funds Spent &amp; Transferred'!G24</f>
        <v>9.5351289845319615E-3</v>
      </c>
      <c r="H201" s="89">
        <f>H24/'Total Funds Spent &amp; Transferred'!H24</f>
        <v>8.7838877539644609E-3</v>
      </c>
      <c r="I201" s="89">
        <f>I24/'Total Funds Spent &amp; Transferred'!I24</f>
        <v>1.0216222135337816E-2</v>
      </c>
      <c r="J201" s="89">
        <f>J24/'Total Funds Spent &amp; Transferred'!J24</f>
        <v>1.6273199194468971E-2</v>
      </c>
      <c r="K201" s="89">
        <f>K24/'Total Funds Spent &amp; Transferred'!K24</f>
        <v>2.9070777254451185E-2</v>
      </c>
      <c r="L201" s="89">
        <f>L24/'Total Funds Spent &amp; Transferred'!L24</f>
        <v>9.7569863864661321E-3</v>
      </c>
      <c r="M201" s="89">
        <f>M24/'Total Funds Spent &amp; Transferred'!M24</f>
        <v>1.5260826600321526E-3</v>
      </c>
      <c r="N201" s="89">
        <f>N24/'Total Funds Spent &amp; Transferred'!N24</f>
        <v>2.1975351551006901E-3</v>
      </c>
      <c r="O201" s="89">
        <f>O24/'Total Funds Spent &amp; Transferred'!O24</f>
        <v>6.8867146410512906E-2</v>
      </c>
      <c r="P201" s="89">
        <f>P24/'Total Funds Spent &amp; Transferred'!P24</f>
        <v>8.4519628059824652E-3</v>
      </c>
      <c r="Q201" s="89">
        <f>Q24/'Total Funds Spent &amp; Transferred'!Q24</f>
        <v>6.919926398259545E-3</v>
      </c>
      <c r="R201" s="89">
        <f>R24/'Total Funds Spent &amp; Transferred'!R24</f>
        <v>5.252435381891225E-3</v>
      </c>
      <c r="S201" s="89">
        <f>S24/'Total Funds Spent &amp; Transferred'!S24</f>
        <v>7.4086614874072365E-3</v>
      </c>
      <c r="T201" s="89">
        <f>T24/'Total Funds Spent &amp; Transferred'!T24</f>
        <v>5.2311102882562369E-2</v>
      </c>
      <c r="U201" s="89">
        <f>U24/'Total Funds Spent &amp; Transferred'!U24</f>
        <v>4.4091378962264276E-2</v>
      </c>
      <c r="V201" s="89">
        <f>V24/'Total Funds Spent &amp; Transferred'!V24</f>
        <v>4.525104621365747E-2</v>
      </c>
      <c r="W201" s="89">
        <f>W24/'Total Funds Spent &amp; Transferred'!W24</f>
        <v>4.1587453815656067E-2</v>
      </c>
      <c r="X201" s="89">
        <f>X24/'Total Funds Spent &amp; Transferred'!X24</f>
        <v>4.3944914306859789E-2</v>
      </c>
      <c r="Y201" s="89">
        <f>Y24/'Total Funds Spent &amp; Transferred'!Y24</f>
        <v>4.0608295474969351E-2</v>
      </c>
      <c r="Z201" s="89">
        <f>Z24/'Total Funds Spent &amp; Transferred'!Z24</f>
        <v>4.3717364260312704E-2</v>
      </c>
    </row>
    <row r="202" spans="1:26" ht="14.25" customHeight="1">
      <c r="A202" s="51" t="s">
        <v>78</v>
      </c>
      <c r="B202" s="89">
        <f>B25/'Total Funds Spent &amp; Transferred'!B25</f>
        <v>0</v>
      </c>
      <c r="C202" s="89">
        <f>C25/'Total Funds Spent &amp; Transferred'!C25</f>
        <v>0</v>
      </c>
      <c r="D202" s="89">
        <f>D25/'Total Funds Spent &amp; Transferred'!D25</f>
        <v>0</v>
      </c>
      <c r="E202" s="89">
        <f>E25/'Total Funds Spent &amp; Transferred'!E25</f>
        <v>0</v>
      </c>
      <c r="F202" s="89">
        <f>F25/'Total Funds Spent &amp; Transferred'!F25</f>
        <v>0</v>
      </c>
      <c r="G202" s="89">
        <f>G25/'Total Funds Spent &amp; Transferred'!G25</f>
        <v>0</v>
      </c>
      <c r="H202" s="89">
        <f>H25/'Total Funds Spent &amp; Transferred'!H25</f>
        <v>1.1038164971974532E-2</v>
      </c>
      <c r="I202" s="89">
        <f>I25/'Total Funds Spent &amp; Transferred'!I25</f>
        <v>2.2298953595830815E-2</v>
      </c>
      <c r="J202" s="89">
        <f>J25/'Total Funds Spent &amp; Transferred'!J25</f>
        <v>1.2922349575762495E-2</v>
      </c>
      <c r="K202" s="89">
        <f>K25/'Total Funds Spent &amp; Transferred'!K25</f>
        <v>1.881845606669813E-2</v>
      </c>
      <c r="L202" s="89">
        <f>L25/'Total Funds Spent &amp; Transferred'!L25</f>
        <v>2.1938790158439865E-2</v>
      </c>
      <c r="M202" s="89">
        <f>M25/'Total Funds Spent &amp; Transferred'!M25</f>
        <v>4.9022078577376081E-2</v>
      </c>
      <c r="N202" s="89">
        <f>N25/'Total Funds Spent &amp; Transferred'!N25</f>
        <v>0.10451109047069795</v>
      </c>
      <c r="O202" s="89">
        <f>O25/'Total Funds Spent &amp; Transferred'!O25</f>
        <v>0.10350717690380509</v>
      </c>
      <c r="P202" s="89">
        <f>P25/'Total Funds Spent &amp; Transferred'!P25</f>
        <v>9.3192990087730132E-2</v>
      </c>
      <c r="Q202" s="89">
        <f>Q25/'Total Funds Spent &amp; Transferred'!Q25</f>
        <v>6.5819984803468637E-2</v>
      </c>
      <c r="R202" s="89">
        <f>R25/'Total Funds Spent &amp; Transferred'!R25</f>
        <v>5.3505628685075857E-2</v>
      </c>
      <c r="S202" s="89">
        <f>S25/'Total Funds Spent &amp; Transferred'!S25</f>
        <v>7.1615958080631162E-2</v>
      </c>
      <c r="T202" s="89">
        <f>T25/'Total Funds Spent &amp; Transferred'!T25</f>
        <v>0.11130222587571789</v>
      </c>
      <c r="U202" s="89">
        <f>U25/'Total Funds Spent &amp; Transferred'!U25</f>
        <v>6.7196263048186169E-2</v>
      </c>
      <c r="V202" s="89">
        <f>V25/'Total Funds Spent &amp; Transferred'!V25</f>
        <v>5.3014218347171384E-2</v>
      </c>
      <c r="W202" s="89">
        <f>W25/'Total Funds Spent &amp; Transferred'!W25</f>
        <v>8.5513024570570292E-2</v>
      </c>
      <c r="X202" s="89">
        <f>X25/'Total Funds Spent &amp; Transferred'!X25</f>
        <v>7.6004362465825953E-2</v>
      </c>
      <c r="Y202" s="89">
        <f>Y25/'Total Funds Spent &amp; Transferred'!Y25</f>
        <v>5.0453733895658708E-2</v>
      </c>
      <c r="Z202" s="89">
        <f>Z25/'Total Funds Spent &amp; Transferred'!Z25</f>
        <v>6.148509460842206E-2</v>
      </c>
    </row>
    <row r="203" spans="1:26">
      <c r="A203" s="51" t="s">
        <v>116</v>
      </c>
      <c r="B203" s="89">
        <f>B26/'Total Funds Spent &amp; Transferred'!B26</f>
        <v>0</v>
      </c>
      <c r="C203" s="89">
        <f>C26/'Total Funds Spent &amp; Transferred'!C26</f>
        <v>0</v>
      </c>
      <c r="D203" s="89">
        <f>D26/'Total Funds Spent &amp; Transferred'!D26</f>
        <v>0</v>
      </c>
      <c r="E203" s="89">
        <f>E26/'Total Funds Spent &amp; Transferred'!E26</f>
        <v>4.5970778797964372E-2</v>
      </c>
      <c r="F203" s="89">
        <f>F26/'Total Funds Spent &amp; Transferred'!F26</f>
        <v>4.1778102527125743E-2</v>
      </c>
      <c r="G203" s="89">
        <f>G26/'Total Funds Spent &amp; Transferred'!G26</f>
        <v>5.3094579329078288E-2</v>
      </c>
      <c r="H203" s="89">
        <f>H26/'Total Funds Spent &amp; Transferred'!H26</f>
        <v>4.8860156751682288E-2</v>
      </c>
      <c r="I203" s="89">
        <f>I26/'Total Funds Spent &amp; Transferred'!I26</f>
        <v>4.4028690677909335E-2</v>
      </c>
      <c r="J203" s="89">
        <f>J26/'Total Funds Spent &amp; Transferred'!J26</f>
        <v>2.7770651401453655E-2</v>
      </c>
      <c r="K203" s="89">
        <f>K26/'Total Funds Spent &amp; Transferred'!K26</f>
        <v>2.8845855850104841E-2</v>
      </c>
      <c r="L203" s="89">
        <f>L26/'Total Funds Spent &amp; Transferred'!L26</f>
        <v>4.0794133064073597E-2</v>
      </c>
      <c r="M203" s="89">
        <f>M26/'Total Funds Spent &amp; Transferred'!M26</f>
        <v>3.5439223198135937E-2</v>
      </c>
      <c r="N203" s="89">
        <f>N26/'Total Funds Spent &amp; Transferred'!N26</f>
        <v>5.6530686379787039E-2</v>
      </c>
      <c r="O203" s="89">
        <f>O26/'Total Funds Spent &amp; Transferred'!O26</f>
        <v>7.4849330685383519E-2</v>
      </c>
      <c r="P203" s="89">
        <f>P26/'Total Funds Spent &amp; Transferred'!P26</f>
        <v>6.2151355630938404E-2</v>
      </c>
      <c r="Q203" s="89">
        <f>Q26/'Total Funds Spent &amp; Transferred'!Q26</f>
        <v>5.4822295570013904E-2</v>
      </c>
      <c r="R203" s="89">
        <f>R26/'Total Funds Spent &amp; Transferred'!R26</f>
        <v>5.6636636464587498E-2</v>
      </c>
      <c r="S203" s="89">
        <f>S26/'Total Funds Spent &amp; Transferred'!S26</f>
        <v>7.8934095566429011E-2</v>
      </c>
      <c r="T203" s="89">
        <f>T26/'Total Funds Spent &amp; Transferred'!T26</f>
        <v>8.6984132480042109E-2</v>
      </c>
      <c r="U203" s="89">
        <f>U26/'Total Funds Spent &amp; Transferred'!U26</f>
        <v>9.7855373819597663E-2</v>
      </c>
      <c r="V203" s="89">
        <f>V26/'Total Funds Spent &amp; Transferred'!V26</f>
        <v>9.4578475950309354E-2</v>
      </c>
      <c r="W203" s="89">
        <f>W26/'Total Funds Spent &amp; Transferred'!W26</f>
        <v>9.7030719859326306E-2</v>
      </c>
      <c r="X203" s="89">
        <f>X26/'Total Funds Spent &amp; Transferred'!X26</f>
        <v>9.2245579378369386E-2</v>
      </c>
      <c r="Y203" s="89">
        <f>Y26/'Total Funds Spent &amp; Transferred'!Y26</f>
        <v>8.9724024577029424E-2</v>
      </c>
      <c r="Z203" s="89">
        <f>Z26/'Total Funds Spent &amp; Transferred'!Z26</f>
        <v>8.3226437160691877E-2</v>
      </c>
    </row>
    <row r="204" spans="1:26" ht="14.25" customHeight="1">
      <c r="A204" s="51" t="s">
        <v>117</v>
      </c>
      <c r="B204" s="89">
        <f>B27/'Total Funds Spent &amp; Transferred'!B27</f>
        <v>0</v>
      </c>
      <c r="C204" s="89">
        <f>C27/'Total Funds Spent &amp; Transferred'!C27</f>
        <v>0</v>
      </c>
      <c r="D204" s="89">
        <f>D27/'Total Funds Spent &amp; Transferred'!D27</f>
        <v>0</v>
      </c>
      <c r="E204" s="89">
        <f>E27/'Total Funds Spent &amp; Transferred'!E27</f>
        <v>0</v>
      </c>
      <c r="F204" s="89">
        <f>F27/'Total Funds Spent &amp; Transferred'!F27</f>
        <v>0</v>
      </c>
      <c r="G204" s="89">
        <f>G27/'Total Funds Spent &amp; Transferred'!G27</f>
        <v>0</v>
      </c>
      <c r="H204" s="89">
        <f>H27/'Total Funds Spent &amp; Transferred'!H27</f>
        <v>1.3845368643092708E-2</v>
      </c>
      <c r="I204" s="89">
        <f>I27/'Total Funds Spent &amp; Transferred'!I27</f>
        <v>1.7606889982476469E-2</v>
      </c>
      <c r="J204" s="89">
        <f>J27/'Total Funds Spent &amp; Transferred'!J27</f>
        <v>3.7033256243327049E-5</v>
      </c>
      <c r="K204" s="89">
        <f>K27/'Total Funds Spent &amp; Transferred'!K27</f>
        <v>3.5997650067758806E-5</v>
      </c>
      <c r="L204" s="89">
        <f>L27/'Total Funds Spent &amp; Transferred'!L27</f>
        <v>6.928609189771057E-3</v>
      </c>
      <c r="M204" s="89">
        <f>M27/'Total Funds Spent &amp; Transferred'!M27</f>
        <v>8.1967098629109406E-3</v>
      </c>
      <c r="N204" s="89">
        <f>N27/'Total Funds Spent &amp; Transferred'!N27</f>
        <v>2.1292259934485684E-2</v>
      </c>
      <c r="O204" s="89">
        <f>O27/'Total Funds Spent &amp; Transferred'!O27</f>
        <v>2.8458357320437885E-2</v>
      </c>
      <c r="P204" s="89">
        <f>P27/'Total Funds Spent &amp; Transferred'!P27</f>
        <v>2.4064301929266053E-2</v>
      </c>
      <c r="Q204" s="89">
        <f>Q27/'Total Funds Spent &amp; Transferred'!Q27</f>
        <v>2.8637861435799401E-3</v>
      </c>
      <c r="R204" s="89">
        <f>R27/'Total Funds Spent &amp; Transferred'!R27</f>
        <v>5.8970271064320942E-2</v>
      </c>
      <c r="S204" s="89">
        <f>S27/'Total Funds Spent &amp; Transferred'!S27</f>
        <v>6.1520023549513692E-2</v>
      </c>
      <c r="T204" s="89">
        <f>T27/'Total Funds Spent &amp; Transferred'!T27</f>
        <v>5.1394380405239797E-2</v>
      </c>
      <c r="U204" s="89">
        <f>U27/'Total Funds Spent &amp; Transferred'!U27</f>
        <v>4.7683363618807532E-2</v>
      </c>
      <c r="V204" s="89">
        <f>V27/'Total Funds Spent &amp; Transferred'!V27</f>
        <v>5.3396706456571408E-2</v>
      </c>
      <c r="W204" s="89">
        <f>W27/'Total Funds Spent &amp; Transferred'!W27</f>
        <v>4.6837314215546023E-2</v>
      </c>
      <c r="X204" s="89">
        <f>X27/'Total Funds Spent &amp; Transferred'!X27</f>
        <v>1.4190507090267796E-2</v>
      </c>
      <c r="Y204" s="89">
        <f>Y27/'Total Funds Spent &amp; Transferred'!Y27</f>
        <v>1.5279860328392703E-2</v>
      </c>
      <c r="Z204" s="89">
        <f>Z27/'Total Funds Spent &amp; Transferred'!Z27</f>
        <v>1.7111217203266572E-2</v>
      </c>
    </row>
    <row r="205" spans="1:26">
      <c r="A205" s="51" t="s">
        <v>77</v>
      </c>
      <c r="B205" s="89">
        <f>B28/'Total Funds Spent &amp; Transferred'!B28</f>
        <v>0</v>
      </c>
      <c r="C205" s="89">
        <f>C28/'Total Funds Spent &amp; Transferred'!C28</f>
        <v>0</v>
      </c>
      <c r="D205" s="89">
        <f>D28/'Total Funds Spent &amp; Transferred'!D28</f>
        <v>0</v>
      </c>
      <c r="E205" s="89">
        <f>E28/'Total Funds Spent &amp; Transferred'!E28</f>
        <v>4.1010145574491168E-2</v>
      </c>
      <c r="F205" s="89">
        <f>F28/'Total Funds Spent &amp; Transferred'!F28</f>
        <v>4.7622955081927328E-2</v>
      </c>
      <c r="G205" s="89">
        <f>G28/'Total Funds Spent &amp; Transferred'!G28</f>
        <v>5.2294293936874237E-2</v>
      </c>
      <c r="H205" s="89">
        <f>H28/'Total Funds Spent &amp; Transferred'!H28</f>
        <v>5.1507994930636701E-2</v>
      </c>
      <c r="I205" s="89">
        <f>I28/'Total Funds Spent &amp; Transferred'!I28</f>
        <v>4.2890340232728905E-2</v>
      </c>
      <c r="J205" s="89">
        <f>J28/'Total Funds Spent &amp; Transferred'!J28</f>
        <v>8.6142497263440643E-2</v>
      </c>
      <c r="K205" s="89">
        <f>K28/'Total Funds Spent &amp; Transferred'!K28</f>
        <v>8.5978430895882571E-2</v>
      </c>
      <c r="L205" s="89">
        <f>L28/'Total Funds Spent &amp; Transferred'!L28</f>
        <v>9.6525280922732604E-2</v>
      </c>
      <c r="M205" s="89">
        <f>M28/'Total Funds Spent &amp; Transferred'!M28</f>
        <v>5.7629185131351915E-2</v>
      </c>
      <c r="N205" s="89">
        <f>N28/'Total Funds Spent &amp; Transferred'!N28</f>
        <v>7.8988101844363404E-2</v>
      </c>
      <c r="O205" s="89">
        <f>O28/'Total Funds Spent &amp; Transferred'!O28</f>
        <v>9.2283505301204494E-2</v>
      </c>
      <c r="P205" s="89">
        <f>P28/'Total Funds Spent &amp; Transferred'!P28</f>
        <v>5.4021938700511599E-2</v>
      </c>
      <c r="Q205" s="89">
        <f>Q28/'Total Funds Spent &amp; Transferred'!Q28</f>
        <v>6.5457846816651455E-2</v>
      </c>
      <c r="R205" s="89">
        <f>R28/'Total Funds Spent &amp; Transferred'!R28</f>
        <v>8.7782833272515071E-2</v>
      </c>
      <c r="S205" s="89">
        <f>S28/'Total Funds Spent &amp; Transferred'!S28</f>
        <v>5.7015860617128981E-2</v>
      </c>
      <c r="T205" s="89">
        <f>T28/'Total Funds Spent &amp; Transferred'!T28</f>
        <v>5.421225735553515E-2</v>
      </c>
      <c r="U205" s="89">
        <f>U28/'Total Funds Spent &amp; Transferred'!U28</f>
        <v>4.6013919027299233E-2</v>
      </c>
      <c r="V205" s="89">
        <f>V28/'Total Funds Spent &amp; Transferred'!V28</f>
        <v>4.6657976343387197E-2</v>
      </c>
      <c r="W205" s="89">
        <f>W28/'Total Funds Spent &amp; Transferred'!W28</f>
        <v>4.3819686932325769E-2</v>
      </c>
      <c r="X205" s="89">
        <f>X28/'Total Funds Spent &amp; Transferred'!X28</f>
        <v>4.3654354365092185E-2</v>
      </c>
      <c r="Y205" s="89">
        <f>Y28/'Total Funds Spent &amp; Transferred'!Y28</f>
        <v>3.939160883140385E-2</v>
      </c>
      <c r="Z205" s="89">
        <f>Z28/'Total Funds Spent &amp; Transferred'!Z28</f>
        <v>2.7705981018826913E-2</v>
      </c>
    </row>
    <row r="206" spans="1:26" ht="14.25" customHeight="1">
      <c r="A206" s="51" t="s">
        <v>120</v>
      </c>
      <c r="B206" s="89">
        <f>B29/'Total Funds Spent &amp; Transferred'!B29</f>
        <v>0</v>
      </c>
      <c r="C206" s="89">
        <f>C29/'Total Funds Spent &amp; Transferred'!C29</f>
        <v>0</v>
      </c>
      <c r="D206" s="89">
        <f>D29/'Total Funds Spent &amp; Transferred'!D29</f>
        <v>0</v>
      </c>
      <c r="E206" s="89">
        <f>E29/'Total Funds Spent &amp; Transferred'!E29</f>
        <v>0</v>
      </c>
      <c r="F206" s="89">
        <f>F29/'Total Funds Spent &amp; Transferred'!F29</f>
        <v>0</v>
      </c>
      <c r="G206" s="89">
        <f>G29/'Total Funds Spent &amp; Transferred'!G29</f>
        <v>0</v>
      </c>
      <c r="H206" s="89">
        <f>H29/'Total Funds Spent &amp; Transferred'!H29</f>
        <v>0</v>
      </c>
      <c r="I206" s="89">
        <f>I29/'Total Funds Spent &amp; Transferred'!I29</f>
        <v>0</v>
      </c>
      <c r="J206" s="89">
        <f>J29/'Total Funds Spent &amp; Transferred'!J29</f>
        <v>0</v>
      </c>
      <c r="K206" s="89">
        <f>K29/'Total Funds Spent &amp; Transferred'!K29</f>
        <v>4.7177673035078306E-6</v>
      </c>
      <c r="L206" s="89">
        <f>L29/'Total Funds Spent &amp; Transferred'!L29</f>
        <v>2.0159406671064785E-2</v>
      </c>
      <c r="M206" s="89">
        <f>M29/'Total Funds Spent &amp; Transferred'!M29</f>
        <v>-8.3621441952591441E-6</v>
      </c>
      <c r="N206" s="89">
        <f>N29/'Total Funds Spent &amp; Transferred'!N29</f>
        <v>0</v>
      </c>
      <c r="O206" s="89">
        <f>O29/'Total Funds Spent &amp; Transferred'!O29</f>
        <v>0</v>
      </c>
      <c r="P206" s="89">
        <f>P29/'Total Funds Spent &amp; Transferred'!P29</f>
        <v>0</v>
      </c>
      <c r="Q206" s="89">
        <f>Q29/'Total Funds Spent &amp; Transferred'!Q29</f>
        <v>0</v>
      </c>
      <c r="R206" s="89">
        <f>R29/'Total Funds Spent &amp; Transferred'!R29</f>
        <v>0</v>
      </c>
      <c r="S206" s="89">
        <f>S29/'Total Funds Spent &amp; Transferred'!S29</f>
        <v>0</v>
      </c>
      <c r="T206" s="89">
        <f>T29/'Total Funds Spent &amp; Transferred'!T29</f>
        <v>0</v>
      </c>
      <c r="U206" s="89">
        <f>U29/'Total Funds Spent &amp; Transferred'!U29</f>
        <v>0</v>
      </c>
      <c r="V206" s="89">
        <f>V29/'Total Funds Spent &amp; Transferred'!V29</f>
        <v>0</v>
      </c>
      <c r="W206" s="89">
        <f>W29/'Total Funds Spent &amp; Transferred'!W29</f>
        <v>0</v>
      </c>
      <c r="X206" s="89">
        <f>X29/'Total Funds Spent &amp; Transferred'!X29</f>
        <v>0</v>
      </c>
      <c r="Y206" s="89">
        <f>Y29/'Total Funds Spent &amp; Transferred'!Y29</f>
        <v>0</v>
      </c>
      <c r="Z206" s="89">
        <f>Z29/'Total Funds Spent &amp; Transferred'!Z29</f>
        <v>0</v>
      </c>
    </row>
    <row r="207" spans="1:26">
      <c r="A207" s="51" t="s">
        <v>122</v>
      </c>
      <c r="B207" s="89">
        <f>B30/'Total Funds Spent &amp; Transferred'!B30</f>
        <v>0</v>
      </c>
      <c r="C207" s="89">
        <f>C30/'Total Funds Spent &amp; Transferred'!C30</f>
        <v>0</v>
      </c>
      <c r="D207" s="89">
        <f>D30/'Total Funds Spent &amp; Transferred'!D30</f>
        <v>0</v>
      </c>
      <c r="E207" s="89">
        <f>E30/'Total Funds Spent &amp; Transferred'!E30</f>
        <v>6.8155648445241012E-5</v>
      </c>
      <c r="F207" s="89">
        <f>F30/'Total Funds Spent &amp; Transferred'!F30</f>
        <v>3.5803266576767201E-5</v>
      </c>
      <c r="G207" s="89">
        <f>G30/'Total Funds Spent &amp; Transferred'!G30</f>
        <v>7.8078663522030492E-6</v>
      </c>
      <c r="H207" s="89">
        <f>H30/'Total Funds Spent &amp; Transferred'!H30</f>
        <v>0</v>
      </c>
      <c r="I207" s="89">
        <f>I30/'Total Funds Spent &amp; Transferred'!I30</f>
        <v>0</v>
      </c>
      <c r="J207" s="89">
        <f>J30/'Total Funds Spent &amp; Transferred'!J30</f>
        <v>0</v>
      </c>
      <c r="K207" s="89">
        <f>K30/'Total Funds Spent &amp; Transferred'!K30</f>
        <v>0</v>
      </c>
      <c r="L207" s="89">
        <f>L30/'Total Funds Spent &amp; Transferred'!L30</f>
        <v>0</v>
      </c>
      <c r="M207" s="89">
        <f>M30/'Total Funds Spent &amp; Transferred'!M30</f>
        <v>0</v>
      </c>
      <c r="N207" s="89">
        <f>N30/'Total Funds Spent &amp; Transferred'!N30</f>
        <v>0</v>
      </c>
      <c r="O207" s="89">
        <f>O30/'Total Funds Spent &amp; Transferred'!O30</f>
        <v>0.1680793190011502</v>
      </c>
      <c r="P207" s="89">
        <f>P30/'Total Funds Spent &amp; Transferred'!P30</f>
        <v>4.2044421049825066E-2</v>
      </c>
      <c r="Q207" s="89">
        <f>Q30/'Total Funds Spent &amp; Transferred'!Q30</f>
        <v>6.7563720793916607E-2</v>
      </c>
      <c r="R207" s="89">
        <f>R30/'Total Funds Spent &amp; Transferred'!R30</f>
        <v>0.1353435693141794</v>
      </c>
      <c r="S207" s="89">
        <f>S30/'Total Funds Spent &amp; Transferred'!S30</f>
        <v>0.11869430804528841</v>
      </c>
      <c r="T207" s="89">
        <f>T30/'Total Funds Spent &amp; Transferred'!T30</f>
        <v>0.14903264462145671</v>
      </c>
      <c r="U207" s="89">
        <f>U30/'Total Funds Spent &amp; Transferred'!U30</f>
        <v>0.16901972085260067</v>
      </c>
      <c r="V207" s="89">
        <f>V30/'Total Funds Spent &amp; Transferred'!V30</f>
        <v>0.16605904055419338</v>
      </c>
      <c r="W207" s="89">
        <f>W30/'Total Funds Spent &amp; Transferred'!W30</f>
        <v>0.18447832952684506</v>
      </c>
      <c r="X207" s="89">
        <f>X30/'Total Funds Spent &amp; Transferred'!X30</f>
        <v>0.18575919991128076</v>
      </c>
      <c r="Y207" s="89">
        <f>Y30/'Total Funds Spent &amp; Transferred'!Y30</f>
        <v>0.19731972780481133</v>
      </c>
      <c r="Z207" s="89">
        <f>Z30/'Total Funds Spent &amp; Transferred'!Z30</f>
        <v>0.22382957637831533</v>
      </c>
    </row>
    <row r="208" spans="1:26" ht="14.25" customHeight="1">
      <c r="A208" s="51" t="s">
        <v>124</v>
      </c>
      <c r="B208" s="89">
        <f>B31/'Total Funds Spent &amp; Transferred'!B31</f>
        <v>0</v>
      </c>
      <c r="C208" s="89">
        <f>C31/'Total Funds Spent &amp; Transferred'!C31</f>
        <v>0</v>
      </c>
      <c r="D208" s="89">
        <f>D31/'Total Funds Spent &amp; Transferred'!D31</f>
        <v>0</v>
      </c>
      <c r="E208" s="89">
        <f>E31/'Total Funds Spent &amp; Transferred'!E31</f>
        <v>0</v>
      </c>
      <c r="F208" s="89">
        <f>F31/'Total Funds Spent &amp; Transferred'!F31</f>
        <v>8.3687543303260382E-3</v>
      </c>
      <c r="G208" s="89">
        <f>G31/'Total Funds Spent &amp; Transferred'!G31</f>
        <v>-3.1184852358665661E-3</v>
      </c>
      <c r="H208" s="89">
        <f>H31/'Total Funds Spent &amp; Transferred'!H31</f>
        <v>8.8820409092446942E-3</v>
      </c>
      <c r="I208" s="89">
        <f>I31/'Total Funds Spent &amp; Transferred'!I31</f>
        <v>6.8602853598045983E-3</v>
      </c>
      <c r="J208" s="89">
        <f>J31/'Total Funds Spent &amp; Transferred'!J31</f>
        <v>1.5267111683876114E-2</v>
      </c>
      <c r="K208" s="89">
        <f>K31/'Total Funds Spent &amp; Transferred'!K31</f>
        <v>1.9373453691424052E-2</v>
      </c>
      <c r="L208" s="89">
        <f>L31/'Total Funds Spent &amp; Transferred'!L31</f>
        <v>1.1376628484166732E-2</v>
      </c>
      <c r="M208" s="89">
        <f>M31/'Total Funds Spent &amp; Transferred'!M31</f>
        <v>8.2659540287583905E-3</v>
      </c>
      <c r="N208" s="89">
        <f>N31/'Total Funds Spent &amp; Transferred'!N31</f>
        <v>-7.2597323342496146E-6</v>
      </c>
      <c r="O208" s="89">
        <f>O31/'Total Funds Spent &amp; Transferred'!O31</f>
        <v>2.6042236272744409E-3</v>
      </c>
      <c r="P208" s="89">
        <f>P31/'Total Funds Spent &amp; Transferred'!P31</f>
        <v>1.1948978423965449E-4</v>
      </c>
      <c r="Q208" s="89">
        <f>Q31/'Total Funds Spent &amp; Transferred'!Q31</f>
        <v>0</v>
      </c>
      <c r="R208" s="89">
        <f>R31/'Total Funds Spent &amp; Transferred'!R31</f>
        <v>0</v>
      </c>
      <c r="S208" s="89">
        <f>S31/'Total Funds Spent &amp; Transferred'!S31</f>
        <v>0</v>
      </c>
      <c r="T208" s="89">
        <f>T31/'Total Funds Spent &amp; Transferred'!T31</f>
        <v>1.218543300561668E-2</v>
      </c>
      <c r="U208" s="89">
        <f>U31/'Total Funds Spent &amp; Transferred'!U31</f>
        <v>1.0263373798711986E-2</v>
      </c>
      <c r="V208" s="89">
        <f>V31/'Total Funds Spent &amp; Transferred'!V31</f>
        <v>8.8163292443287911E-3</v>
      </c>
      <c r="W208" s="89">
        <f>W31/'Total Funds Spent &amp; Transferred'!W31</f>
        <v>3.6362866496809036E-3</v>
      </c>
      <c r="X208" s="89">
        <f>X31/'Total Funds Spent &amp; Transferred'!X31</f>
        <v>4.4955202555401275E-3</v>
      </c>
      <c r="Y208" s="89">
        <f>Y31/'Total Funds Spent &amp; Transferred'!Y31</f>
        <v>5.2280569646112269E-3</v>
      </c>
      <c r="Z208" s="89">
        <f>Z31/'Total Funds Spent &amp; Transferred'!Z31</f>
        <v>6.7744360363522884E-3</v>
      </c>
    </row>
    <row r="209" spans="1:26">
      <c r="A209" s="51" t="s">
        <v>126</v>
      </c>
      <c r="B209" s="89">
        <f>B32/'Total Funds Spent &amp; Transferred'!B32</f>
        <v>0</v>
      </c>
      <c r="C209" s="89">
        <f>C32/'Total Funds Spent &amp; Transferred'!C32</f>
        <v>0</v>
      </c>
      <c r="D209" s="89">
        <f>D32/'Total Funds Spent &amp; Transferred'!D32</f>
        <v>0</v>
      </c>
      <c r="E209" s="89">
        <f>E32/'Total Funds Spent &amp; Transferred'!E32</f>
        <v>0</v>
      </c>
      <c r="F209" s="89">
        <f>F32/'Total Funds Spent &amp; Transferred'!F32</f>
        <v>0</v>
      </c>
      <c r="G209" s="89">
        <f>G32/'Total Funds Spent &amp; Transferred'!G32</f>
        <v>0</v>
      </c>
      <c r="H209" s="89">
        <f>H32/'Total Funds Spent &amp; Transferred'!H32</f>
        <v>0</v>
      </c>
      <c r="I209" s="89">
        <f>I32/'Total Funds Spent &amp; Transferred'!I32</f>
        <v>0</v>
      </c>
      <c r="J209" s="89">
        <f>J32/'Total Funds Spent &amp; Transferred'!J32</f>
        <v>0</v>
      </c>
      <c r="K209" s="89">
        <f>K32/'Total Funds Spent &amp; Transferred'!K32</f>
        <v>0</v>
      </c>
      <c r="L209" s="89">
        <f>L32/'Total Funds Spent &amp; Transferred'!L32</f>
        <v>0</v>
      </c>
      <c r="M209" s="89">
        <f>M32/'Total Funds Spent &amp; Transferred'!M32</f>
        <v>5.4926623696576589E-2</v>
      </c>
      <c r="N209" s="89">
        <f>N32/'Total Funds Spent &amp; Transferred'!N32</f>
        <v>0</v>
      </c>
      <c r="O209" s="89">
        <f>O32/'Total Funds Spent &amp; Transferred'!O32</f>
        <v>0</v>
      </c>
      <c r="P209" s="89">
        <f>P32/'Total Funds Spent &amp; Transferred'!P32</f>
        <v>0</v>
      </c>
      <c r="Q209" s="89">
        <f>Q32/'Total Funds Spent &amp; Transferred'!Q32</f>
        <v>0</v>
      </c>
      <c r="R209" s="89">
        <f>R32/'Total Funds Spent &amp; Transferred'!R32</f>
        <v>0</v>
      </c>
      <c r="S209" s="89">
        <f>S32/'Total Funds Spent &amp; Transferred'!S32</f>
        <v>0</v>
      </c>
      <c r="T209" s="89">
        <f>T32/'Total Funds Spent &amp; Transferred'!T32</f>
        <v>0</v>
      </c>
      <c r="U209" s="89">
        <f>U32/'Total Funds Spent &amp; Transferred'!U32</f>
        <v>0</v>
      </c>
      <c r="V209" s="89">
        <f>V32/'Total Funds Spent &amp; Transferred'!V32</f>
        <v>0</v>
      </c>
      <c r="W209" s="89">
        <f>W32/'Total Funds Spent &amp; Transferred'!W32</f>
        <v>1.3976918512448012E-3</v>
      </c>
      <c r="X209" s="89">
        <f>X32/'Total Funds Spent &amp; Transferred'!X32</f>
        <v>1.2845562554045442E-3</v>
      </c>
      <c r="Y209" s="89">
        <f>Y32/'Total Funds Spent &amp; Transferred'!Y32</f>
        <v>8.6504064614957674E-4</v>
      </c>
      <c r="Z209" s="89">
        <f>Z32/'Total Funds Spent &amp; Transferred'!Z32</f>
        <v>2.111774618533149E-3</v>
      </c>
    </row>
    <row r="210" spans="1:26" ht="14.25" customHeight="1">
      <c r="A210" s="51" t="s">
        <v>127</v>
      </c>
      <c r="B210" s="89">
        <f>B33/'Total Funds Spent &amp; Transferred'!B33</f>
        <v>0</v>
      </c>
      <c r="C210" s="89">
        <f>C33/'Total Funds Spent &amp; Transferred'!C33</f>
        <v>0</v>
      </c>
      <c r="D210" s="89">
        <f>D33/'Total Funds Spent &amp; Transferred'!D33</f>
        <v>0</v>
      </c>
      <c r="E210" s="89">
        <f>E33/'Total Funds Spent &amp; Transferred'!E33</f>
        <v>6.3669923339005653E-4</v>
      </c>
      <c r="F210" s="89">
        <f>F33/'Total Funds Spent &amp; Transferred'!F33</f>
        <v>9.9158037182368593E-4</v>
      </c>
      <c r="G210" s="89">
        <f>G33/'Total Funds Spent &amp; Transferred'!G33</f>
        <v>6.9934443509831531E-4</v>
      </c>
      <c r="H210" s="89">
        <f>H33/'Total Funds Spent &amp; Transferred'!H33</f>
        <v>5.9835652030919035E-4</v>
      </c>
      <c r="I210" s="89">
        <f>I33/'Total Funds Spent &amp; Transferred'!I33</f>
        <v>7.9729547603340134E-4</v>
      </c>
      <c r="J210" s="89">
        <f>J33/'Total Funds Spent &amp; Transferred'!J33</f>
        <v>5.5161681099387546E-4</v>
      </c>
      <c r="K210" s="89">
        <f>K33/'Total Funds Spent &amp; Transferred'!K33</f>
        <v>8.4477997761396497E-4</v>
      </c>
      <c r="L210" s="89">
        <f>L33/'Total Funds Spent &amp; Transferred'!L33</f>
        <v>9.5442046871940626E-4</v>
      </c>
      <c r="M210" s="89">
        <f>M33/'Total Funds Spent &amp; Transferred'!M33</f>
        <v>1.9934691636606E-4</v>
      </c>
      <c r="N210" s="89">
        <f>N33/'Total Funds Spent &amp; Transferred'!N33</f>
        <v>0</v>
      </c>
      <c r="O210" s="89">
        <f>O33/'Total Funds Spent &amp; Transferred'!O33</f>
        <v>0</v>
      </c>
      <c r="P210" s="89">
        <f>P33/'Total Funds Spent &amp; Transferred'!P33</f>
        <v>0</v>
      </c>
      <c r="Q210" s="89">
        <f>Q33/'Total Funds Spent &amp; Transferred'!Q33</f>
        <v>0</v>
      </c>
      <c r="R210" s="89">
        <f>R33/'Total Funds Spent &amp; Transferred'!R33</f>
        <v>0</v>
      </c>
      <c r="S210" s="89">
        <f>S33/'Total Funds Spent &amp; Transferred'!S33</f>
        <v>0</v>
      </c>
      <c r="T210" s="89">
        <f>T33/'Total Funds Spent &amp; Transferred'!T33</f>
        <v>0</v>
      </c>
      <c r="U210" s="89">
        <f>U33/'Total Funds Spent &amp; Transferred'!U33</f>
        <v>0</v>
      </c>
      <c r="V210" s="89">
        <f>V33/'Total Funds Spent &amp; Transferred'!V33</f>
        <v>3.3055397056170978E-2</v>
      </c>
      <c r="W210" s="89">
        <f>W33/'Total Funds Spent &amp; Transferred'!W33</f>
        <v>2.6385765871751461E-2</v>
      </c>
      <c r="X210" s="89">
        <f>X33/'Total Funds Spent &amp; Transferred'!X33</f>
        <v>5.6301895606915349E-2</v>
      </c>
      <c r="Y210" s="89">
        <f>Y33/'Total Funds Spent &amp; Transferred'!Y33</f>
        <v>7.8484577066260122E-2</v>
      </c>
      <c r="Z210" s="89">
        <f>Z33/'Total Funds Spent &amp; Transferred'!Z33</f>
        <v>6.862010379155771E-2</v>
      </c>
    </row>
    <row r="211" spans="1:26">
      <c r="A211" s="51" t="s">
        <v>128</v>
      </c>
      <c r="B211" s="89">
        <f>B34/'Total Funds Spent &amp; Transferred'!B34</f>
        <v>0</v>
      </c>
      <c r="C211" s="89">
        <f>C34/'Total Funds Spent &amp; Transferred'!C34</f>
        <v>0</v>
      </c>
      <c r="D211" s="89">
        <f>D34/'Total Funds Spent &amp; Transferred'!D34</f>
        <v>0</v>
      </c>
      <c r="E211" s="89">
        <f>E34/'Total Funds Spent &amp; Transferred'!E34</f>
        <v>0</v>
      </c>
      <c r="F211" s="89">
        <f>F34/'Total Funds Spent &amp; Transferred'!F34</f>
        <v>0</v>
      </c>
      <c r="G211" s="89">
        <f>G34/'Total Funds Spent &amp; Transferred'!G34</f>
        <v>0</v>
      </c>
      <c r="H211" s="89">
        <f>H34/'Total Funds Spent &amp; Transferred'!H34</f>
        <v>0</v>
      </c>
      <c r="I211" s="89">
        <f>I34/'Total Funds Spent &amp; Transferred'!I34</f>
        <v>0</v>
      </c>
      <c r="J211" s="89">
        <f>J34/'Total Funds Spent &amp; Transferred'!J34</f>
        <v>0</v>
      </c>
      <c r="K211" s="89">
        <f>K34/'Total Funds Spent &amp; Transferred'!K34</f>
        <v>0</v>
      </c>
      <c r="L211" s="89">
        <f>L34/'Total Funds Spent &amp; Transferred'!L34</f>
        <v>6.6363115825420788E-2</v>
      </c>
      <c r="M211" s="89">
        <f>M34/'Total Funds Spent &amp; Transferred'!M34</f>
        <v>8.8980149886527873E-2</v>
      </c>
      <c r="N211" s="89">
        <f>N34/'Total Funds Spent &amp; Transferred'!N34</f>
        <v>4.199953294404437E-2</v>
      </c>
      <c r="O211" s="89">
        <f>O34/'Total Funds Spent &amp; Transferred'!O34</f>
        <v>4.8547270366497149E-2</v>
      </c>
      <c r="P211" s="89">
        <f>P34/'Total Funds Spent &amp; Transferred'!P34</f>
        <v>2.5081976016755089E-2</v>
      </c>
      <c r="Q211" s="89">
        <f>Q34/'Total Funds Spent &amp; Transferred'!Q34</f>
        <v>3.3885998108653809E-2</v>
      </c>
      <c r="R211" s="89">
        <f>R34/'Total Funds Spent &amp; Transferred'!R34</f>
        <v>3.970611590301408E-2</v>
      </c>
      <c r="S211" s="89">
        <f>S34/'Total Funds Spent &amp; Transferred'!S34</f>
        <v>4.2403624656433075E-2</v>
      </c>
      <c r="T211" s="89">
        <f>T34/'Total Funds Spent &amp; Transferred'!T34</f>
        <v>3.6716416036532515E-2</v>
      </c>
      <c r="U211" s="89">
        <f>U34/'Total Funds Spent &amp; Transferred'!U34</f>
        <v>4.0785564680154658E-2</v>
      </c>
      <c r="V211" s="89">
        <f>V34/'Total Funds Spent &amp; Transferred'!V34</f>
        <v>6.4009950174168722E-3</v>
      </c>
      <c r="W211" s="89">
        <f>W34/'Total Funds Spent &amp; Transferred'!W34</f>
        <v>7.1666376406344462E-2</v>
      </c>
      <c r="X211" s="89">
        <f>X34/'Total Funds Spent &amp; Transferred'!X34</f>
        <v>8.2575631631640237E-2</v>
      </c>
      <c r="Y211" s="89">
        <f>Y34/'Total Funds Spent &amp; Transferred'!Y34</f>
        <v>2.7376905453645271E-2</v>
      </c>
      <c r="Z211" s="89">
        <f>Z34/'Total Funds Spent &amp; Transferred'!Z34</f>
        <v>2.5076830578145609E-2</v>
      </c>
    </row>
    <row r="212" spans="1:26" ht="14.25" customHeight="1">
      <c r="A212" s="51" t="s">
        <v>130</v>
      </c>
      <c r="B212" s="89">
        <f>B35/'Total Funds Spent &amp; Transferred'!B35</f>
        <v>0</v>
      </c>
      <c r="C212" s="89">
        <f>C35/'Total Funds Spent &amp; Transferred'!C35</f>
        <v>0</v>
      </c>
      <c r="D212" s="89">
        <f>D35/'Total Funds Spent &amp; Transferred'!D35</f>
        <v>0</v>
      </c>
      <c r="E212" s="89">
        <f>E35/'Total Funds Spent &amp; Transferred'!E35</f>
        <v>1.2868992272018378E-3</v>
      </c>
      <c r="F212" s="89">
        <f>F35/'Total Funds Spent &amp; Transferred'!F35</f>
        <v>1.6795343152516848E-9</v>
      </c>
      <c r="G212" s="89">
        <f>G35/'Total Funds Spent &amp; Transferred'!G35</f>
        <v>5.3642208694559962E-3</v>
      </c>
      <c r="H212" s="89">
        <f>H35/'Total Funds Spent &amp; Transferred'!H35</f>
        <v>2.6879591643237614E-3</v>
      </c>
      <c r="I212" s="89">
        <f>I35/'Total Funds Spent &amp; Transferred'!I35</f>
        <v>-1.4493427367128739E-4</v>
      </c>
      <c r="J212" s="89">
        <f>J35/'Total Funds Spent &amp; Transferred'!J35</f>
        <v>3.8103116673014938E-3</v>
      </c>
      <c r="K212" s="89">
        <f>K35/'Total Funds Spent &amp; Transferred'!K35</f>
        <v>3.0236927923184436E-3</v>
      </c>
      <c r="L212" s="89">
        <f>L35/'Total Funds Spent &amp; Transferred'!L35</f>
        <v>7.0217955261249292E-4</v>
      </c>
      <c r="M212" s="89">
        <f>M35/'Total Funds Spent &amp; Transferred'!M35</f>
        <v>0</v>
      </c>
      <c r="N212" s="89">
        <f>N35/'Total Funds Spent &amp; Transferred'!N35</f>
        <v>2.1480143596314748E-2</v>
      </c>
      <c r="O212" s="89">
        <f>O35/'Total Funds Spent &amp; Transferred'!O35</f>
        <v>3.4477451286460202E-2</v>
      </c>
      <c r="P212" s="89">
        <f>P35/'Total Funds Spent &amp; Transferred'!P35</f>
        <v>6.0217535026212471E-3</v>
      </c>
      <c r="Q212" s="89">
        <f>Q35/'Total Funds Spent &amp; Transferred'!Q35</f>
        <v>8.0503778863690763E-3</v>
      </c>
      <c r="R212" s="89">
        <f>R35/'Total Funds Spent &amp; Transferred'!R35</f>
        <v>1.1279895270072197E-2</v>
      </c>
      <c r="S212" s="89">
        <f>S35/'Total Funds Spent &amp; Transferred'!S35</f>
        <v>-1.4463748662885121E-4</v>
      </c>
      <c r="T212" s="89">
        <f>T35/'Total Funds Spent &amp; Transferred'!T35</f>
        <v>7.6701207214569869E-3</v>
      </c>
      <c r="U212" s="89">
        <f>U35/'Total Funds Spent &amp; Transferred'!U35</f>
        <v>7.4481300438631387E-3</v>
      </c>
      <c r="V212" s="89">
        <f>V35/'Total Funds Spent &amp; Transferred'!V35</f>
        <v>7.6260300734820588E-3</v>
      </c>
      <c r="W212" s="89">
        <f>W35/'Total Funds Spent &amp; Transferred'!W35</f>
        <v>6.0450437423116773E-3</v>
      </c>
      <c r="X212" s="89">
        <f>X35/'Total Funds Spent &amp; Transferred'!X35</f>
        <v>5.8275786666088774E-3</v>
      </c>
      <c r="Y212" s="89">
        <f>Y35/'Total Funds Spent &amp; Transferred'!Y35</f>
        <v>6.2139397970582865E-3</v>
      </c>
      <c r="Z212" s="89">
        <f>Z35/'Total Funds Spent &amp; Transferred'!Z35</f>
        <v>6.338876229944149E-3</v>
      </c>
    </row>
    <row r="213" spans="1:26">
      <c r="A213" s="51" t="s">
        <v>131</v>
      </c>
      <c r="B213" s="89">
        <f>B36/'Total Funds Spent &amp; Transferred'!B36</f>
        <v>0</v>
      </c>
      <c r="C213" s="89">
        <f>C36/'Total Funds Spent &amp; Transferred'!C36</f>
        <v>0</v>
      </c>
      <c r="D213" s="89">
        <f>D36/'Total Funds Spent &amp; Transferred'!D36</f>
        <v>0</v>
      </c>
      <c r="E213" s="89">
        <f>E36/'Total Funds Spent &amp; Transferred'!E36</f>
        <v>0</v>
      </c>
      <c r="F213" s="89">
        <f>F36/'Total Funds Spent &amp; Transferred'!F36</f>
        <v>0</v>
      </c>
      <c r="G213" s="89">
        <f>G36/'Total Funds Spent &amp; Transferred'!G36</f>
        <v>0</v>
      </c>
      <c r="H213" s="89">
        <f>H36/'Total Funds Spent &amp; Transferred'!H36</f>
        <v>0</v>
      </c>
      <c r="I213" s="89">
        <f>I36/'Total Funds Spent &amp; Transferred'!I36</f>
        <v>0</v>
      </c>
      <c r="J213" s="89">
        <f>J36/'Total Funds Spent &amp; Transferred'!J36</f>
        <v>0</v>
      </c>
      <c r="K213" s="89">
        <f>K36/'Total Funds Spent &amp; Transferred'!K36</f>
        <v>0</v>
      </c>
      <c r="L213" s="89">
        <f>L36/'Total Funds Spent &amp; Transferred'!L36</f>
        <v>0</v>
      </c>
      <c r="M213" s="89">
        <f>M36/'Total Funds Spent &amp; Transferred'!M36</f>
        <v>0</v>
      </c>
      <c r="N213" s="89">
        <f>N36/'Total Funds Spent &amp; Transferred'!N36</f>
        <v>0</v>
      </c>
      <c r="O213" s="89">
        <f>O36/'Total Funds Spent &amp; Transferred'!O36</f>
        <v>0</v>
      </c>
      <c r="P213" s="89">
        <f>P36/'Total Funds Spent &amp; Transferred'!P36</f>
        <v>0</v>
      </c>
      <c r="Q213" s="89">
        <f>Q36/'Total Funds Spent &amp; Transferred'!Q36</f>
        <v>0</v>
      </c>
      <c r="R213" s="89">
        <f>R36/'Total Funds Spent &amp; Transferred'!R36</f>
        <v>0</v>
      </c>
      <c r="S213" s="89">
        <f>S36/'Total Funds Spent &amp; Transferred'!S36</f>
        <v>0</v>
      </c>
      <c r="T213" s="89">
        <f>T36/'Total Funds Spent &amp; Transferred'!T36</f>
        <v>0</v>
      </c>
      <c r="U213" s="89">
        <f>U36/'Total Funds Spent &amp; Transferred'!U36</f>
        <v>0</v>
      </c>
      <c r="V213" s="89">
        <f>V36/'Total Funds Spent &amp; Transferred'!V36</f>
        <v>0</v>
      </c>
      <c r="W213" s="89">
        <f>W36/'Total Funds Spent &amp; Transferred'!W36</f>
        <v>1.1834302734675801E-2</v>
      </c>
      <c r="X213" s="89">
        <f>X36/'Total Funds Spent &amp; Transferred'!X36</f>
        <v>4.080645689904968E-2</v>
      </c>
      <c r="Y213" s="89">
        <f>Y36/'Total Funds Spent &amp; Transferred'!Y36</f>
        <v>2.0866551114025127E-2</v>
      </c>
      <c r="Z213" s="89">
        <f>Z36/'Total Funds Spent &amp; Transferred'!Z36</f>
        <v>2.7195539615867331E-2</v>
      </c>
    </row>
    <row r="214" spans="1:26" ht="14.25" customHeight="1">
      <c r="A214" s="51" t="s">
        <v>132</v>
      </c>
      <c r="B214" s="89">
        <f>B37/'Total Funds Spent &amp; Transferred'!B37</f>
        <v>0</v>
      </c>
      <c r="C214" s="89">
        <f>C37/'Total Funds Spent &amp; Transferred'!C37</f>
        <v>0</v>
      </c>
      <c r="D214" s="89">
        <f>D37/'Total Funds Spent &amp; Transferred'!D37</f>
        <v>0</v>
      </c>
      <c r="E214" s="89">
        <f>E37/'Total Funds Spent &amp; Transferred'!E37</f>
        <v>0</v>
      </c>
      <c r="F214" s="89">
        <f>F37/'Total Funds Spent &amp; Transferred'!F37</f>
        <v>1.7654960456345518E-3</v>
      </c>
      <c r="G214" s="89">
        <f>G37/'Total Funds Spent &amp; Transferred'!G37</f>
        <v>7.4442088994413434E-3</v>
      </c>
      <c r="H214" s="89">
        <f>H37/'Total Funds Spent &amp; Transferred'!H37</f>
        <v>1.063884080526919E-2</v>
      </c>
      <c r="I214" s="89">
        <f>I37/'Total Funds Spent &amp; Transferred'!I37</f>
        <v>1.5442226644237918E-2</v>
      </c>
      <c r="J214" s="89">
        <f>J37/'Total Funds Spent &amp; Transferred'!J37</f>
        <v>1.8519742608996557E-2</v>
      </c>
      <c r="K214" s="89">
        <f>K37/'Total Funds Spent &amp; Transferred'!K37</f>
        <v>1.4542830723493935E-2</v>
      </c>
      <c r="L214" s="89">
        <f>L37/'Total Funds Spent &amp; Transferred'!L37</f>
        <v>2.3894705567010979E-2</v>
      </c>
      <c r="M214" s="89">
        <f>M37/'Total Funds Spent &amp; Transferred'!M37</f>
        <v>3.5209987601912719E-2</v>
      </c>
      <c r="N214" s="89">
        <f>N37/'Total Funds Spent &amp; Transferred'!N37</f>
        <v>6.5834810362912624E-2</v>
      </c>
      <c r="O214" s="89">
        <f>O37/'Total Funds Spent &amp; Transferred'!O37</f>
        <v>3.9460591372666221E-2</v>
      </c>
      <c r="P214" s="89">
        <f>P37/'Total Funds Spent &amp; Transferred'!P37</f>
        <v>2.9144098870723646E-2</v>
      </c>
      <c r="Q214" s="89">
        <f>Q37/'Total Funds Spent &amp; Transferred'!Q37</f>
        <v>2.4799517603607824E-2</v>
      </c>
      <c r="R214" s="89">
        <f>R37/'Total Funds Spent &amp; Transferred'!R37</f>
        <v>3.0988886014214331E-2</v>
      </c>
      <c r="S214" s="89">
        <f>S37/'Total Funds Spent &amp; Transferred'!S37</f>
        <v>3.0204685164891117E-2</v>
      </c>
      <c r="T214" s="89">
        <f>T37/'Total Funds Spent &amp; Transferred'!T37</f>
        <v>3.7539897255192883E-2</v>
      </c>
      <c r="U214" s="89">
        <f>U37/'Total Funds Spent &amp; Transferred'!U37</f>
        <v>3.9136171385896854E-2</v>
      </c>
      <c r="V214" s="89">
        <f>V37/'Total Funds Spent &amp; Transferred'!V37</f>
        <v>3.7771144320981442E-2</v>
      </c>
      <c r="W214" s="89">
        <f>W37/'Total Funds Spent &amp; Transferred'!W37</f>
        <v>5.5512370154642741E-2</v>
      </c>
      <c r="X214" s="89">
        <f>X37/'Total Funds Spent &amp; Transferred'!X37</f>
        <v>4.4803336505877013E-2</v>
      </c>
      <c r="Y214" s="89">
        <f>Y37/'Total Funds Spent &amp; Transferred'!Y37</f>
        <v>3.6033148504434724E-2</v>
      </c>
      <c r="Z214" s="89">
        <f>Z37/'Total Funds Spent &amp; Transferred'!Z37</f>
        <v>3.2703374201995671E-2</v>
      </c>
    </row>
    <row r="215" spans="1:26">
      <c r="A215" s="51" t="s">
        <v>75</v>
      </c>
      <c r="B215" s="89">
        <f>B38/'Total Funds Spent &amp; Transferred'!B38</f>
        <v>0</v>
      </c>
      <c r="C215" s="89">
        <f>C38/'Total Funds Spent &amp; Transferred'!C38</f>
        <v>0</v>
      </c>
      <c r="D215" s="89">
        <f>D38/'Total Funds Spent &amp; Transferred'!D38</f>
        <v>0</v>
      </c>
      <c r="E215" s="89">
        <f>E38/'Total Funds Spent &amp; Transferred'!E38</f>
        <v>1.6864890906397194E-2</v>
      </c>
      <c r="F215" s="89">
        <f>F38/'Total Funds Spent &amp; Transferred'!F38</f>
        <v>1.6287095895642804E-2</v>
      </c>
      <c r="G215" s="89">
        <f>G38/'Total Funds Spent &amp; Transferred'!G38</f>
        <v>1.4638201328245511E-2</v>
      </c>
      <c r="H215" s="89">
        <f>H38/'Total Funds Spent &amp; Transferred'!H38</f>
        <v>1.5363324439917931E-2</v>
      </c>
      <c r="I215" s="89">
        <f>I38/'Total Funds Spent &amp; Transferred'!I38</f>
        <v>1.6241101028878307E-2</v>
      </c>
      <c r="J215" s="89">
        <f>J38/'Total Funds Spent &amp; Transferred'!J38</f>
        <v>1.4168098566442197E-2</v>
      </c>
      <c r="K215" s="89">
        <f>K38/'Total Funds Spent &amp; Transferred'!K38</f>
        <v>1.4790188297801519E-2</v>
      </c>
      <c r="L215" s="89">
        <f>L38/'Total Funds Spent &amp; Transferred'!L38</f>
        <v>1.8307759436967691E-2</v>
      </c>
      <c r="M215" s="89">
        <f>M38/'Total Funds Spent &amp; Transferred'!M38</f>
        <v>1.6303056216026852E-2</v>
      </c>
      <c r="N215" s="89">
        <f>N38/'Total Funds Spent &amp; Transferred'!N38</f>
        <v>2.0914031827422744E-2</v>
      </c>
      <c r="O215" s="89">
        <f>O38/'Total Funds Spent &amp; Transferred'!O38</f>
        <v>1.2357419582704695E-2</v>
      </c>
      <c r="P215" s="89">
        <f>P38/'Total Funds Spent &amp; Transferred'!P38</f>
        <v>1.189907296286696E-2</v>
      </c>
      <c r="Q215" s="89">
        <f>Q38/'Total Funds Spent &amp; Transferred'!Q38</f>
        <v>1.18292699154929E-2</v>
      </c>
      <c r="R215" s="89">
        <f>R38/'Total Funds Spent &amp; Transferred'!R38</f>
        <v>8.549049433564047E-3</v>
      </c>
      <c r="S215" s="89">
        <f>S38/'Total Funds Spent &amp; Transferred'!S38</f>
        <v>7.0106403220349849E-3</v>
      </c>
      <c r="T215" s="89">
        <f>T38/'Total Funds Spent &amp; Transferred'!T38</f>
        <v>8.6714232707359659E-3</v>
      </c>
      <c r="U215" s="89">
        <f>U38/'Total Funds Spent &amp; Transferred'!U38</f>
        <v>8.3915755733548272E-3</v>
      </c>
      <c r="V215" s="89">
        <f>V38/'Total Funds Spent &amp; Transferred'!V38</f>
        <v>8.81185530378952E-3</v>
      </c>
      <c r="W215" s="89">
        <f>W38/'Total Funds Spent &amp; Transferred'!W38</f>
        <v>9.0769208607608103E-3</v>
      </c>
      <c r="X215" s="89">
        <f>X38/'Total Funds Spent &amp; Transferred'!X38</f>
        <v>9.0660188652339786E-3</v>
      </c>
      <c r="Y215" s="89">
        <f>Y38/'Total Funds Spent &amp; Transferred'!Y38</f>
        <v>6.115773902834523E-3</v>
      </c>
      <c r="Z215" s="89">
        <f>Z38/'Total Funds Spent &amp; Transferred'!Z38</f>
        <v>6.645456703447291E-3</v>
      </c>
    </row>
    <row r="216" spans="1:26" ht="14.25" customHeight="1">
      <c r="A216" s="51" t="s">
        <v>133</v>
      </c>
      <c r="B216" s="89">
        <f>B39/'Total Funds Spent &amp; Transferred'!B39</f>
        <v>0</v>
      </c>
      <c r="C216" s="89">
        <f>C39/'Total Funds Spent &amp; Transferred'!C39</f>
        <v>0</v>
      </c>
      <c r="D216" s="89">
        <f>D39/'Total Funds Spent &amp; Transferred'!D39</f>
        <v>0</v>
      </c>
      <c r="E216" s="89">
        <f>E39/'Total Funds Spent &amp; Transferred'!E39</f>
        <v>0</v>
      </c>
      <c r="F216" s="89">
        <f>F39/'Total Funds Spent &amp; Transferred'!F39</f>
        <v>0</v>
      </c>
      <c r="G216" s="89">
        <f>G39/'Total Funds Spent &amp; Transferred'!G39</f>
        <v>0</v>
      </c>
      <c r="H216" s="89">
        <f>H39/'Total Funds Spent &amp; Transferred'!H39</f>
        <v>0</v>
      </c>
      <c r="I216" s="89">
        <f>I39/'Total Funds Spent &amp; Transferred'!I39</f>
        <v>0</v>
      </c>
      <c r="J216" s="89">
        <f>J39/'Total Funds Spent &amp; Transferred'!J39</f>
        <v>0</v>
      </c>
      <c r="K216" s="89">
        <f>K39/'Total Funds Spent &amp; Transferred'!K39</f>
        <v>5.2038931413938855E-3</v>
      </c>
      <c r="L216" s="89">
        <f>L39/'Total Funds Spent &amp; Transferred'!L39</f>
        <v>6.6679532489289844E-2</v>
      </c>
      <c r="M216" s="89">
        <f>M39/'Total Funds Spent &amp; Transferred'!M39</f>
        <v>7.1238262246026751E-2</v>
      </c>
      <c r="N216" s="89">
        <f>N39/'Total Funds Spent &amp; Transferred'!N39</f>
        <v>2.234607738944169E-2</v>
      </c>
      <c r="O216" s="89">
        <f>O39/'Total Funds Spent &amp; Transferred'!O39</f>
        <v>1.2128082113651618E-3</v>
      </c>
      <c r="P216" s="89">
        <f>P39/'Total Funds Spent &amp; Transferred'!P39</f>
        <v>1.1465259867533865E-3</v>
      </c>
      <c r="Q216" s="89">
        <f>Q39/'Total Funds Spent &amp; Transferred'!Q39</f>
        <v>8.0096539000348486E-4</v>
      </c>
      <c r="R216" s="89">
        <f>R39/'Total Funds Spent &amp; Transferred'!R39</f>
        <v>1.2365204312117745E-3</v>
      </c>
      <c r="S216" s="89">
        <f>S39/'Total Funds Spent &amp; Transferred'!S39</f>
        <v>7.0597451411289944E-4</v>
      </c>
      <c r="T216" s="89">
        <f>T39/'Total Funds Spent &amp; Transferred'!T39</f>
        <v>4.7860834368181434E-4</v>
      </c>
      <c r="U216" s="89">
        <f>U39/'Total Funds Spent &amp; Transferred'!U39</f>
        <v>4.3252986170188229E-4</v>
      </c>
      <c r="V216" s="89">
        <f>V39/'Total Funds Spent &amp; Transferred'!V39</f>
        <v>5.8980396946822626E-4</v>
      </c>
      <c r="W216" s="89">
        <f>W39/'Total Funds Spent &amp; Transferred'!W39</f>
        <v>4.5189555682487501E-4</v>
      </c>
      <c r="X216" s="89">
        <f>X39/'Total Funds Spent &amp; Transferred'!X39</f>
        <v>4.5381192643865846E-4</v>
      </c>
      <c r="Y216" s="89">
        <f>Y39/'Total Funds Spent &amp; Transferred'!Y39</f>
        <v>2.0255769184832572E-3</v>
      </c>
      <c r="Z216" s="89">
        <f>Z39/'Total Funds Spent &amp; Transferred'!Z39</f>
        <v>7.1435623782674916E-4</v>
      </c>
    </row>
    <row r="217" spans="1:26">
      <c r="A217" s="51" t="s">
        <v>134</v>
      </c>
      <c r="B217" s="89">
        <f>B40/'Total Funds Spent &amp; Transferred'!B40</f>
        <v>0</v>
      </c>
      <c r="C217" s="89">
        <f>C40/'Total Funds Spent &amp; Transferred'!C40</f>
        <v>0</v>
      </c>
      <c r="D217" s="89">
        <f>D40/'Total Funds Spent &amp; Transferred'!D40</f>
        <v>0</v>
      </c>
      <c r="E217" s="89">
        <f>E40/'Total Funds Spent &amp; Transferred'!E40</f>
        <v>2.6316203819934426E-2</v>
      </c>
      <c r="F217" s="89">
        <f>F40/'Total Funds Spent &amp; Transferred'!F40</f>
        <v>7.82741803416412E-2</v>
      </c>
      <c r="G217" s="89">
        <f>G40/'Total Funds Spent &amp; Transferred'!G40</f>
        <v>3.1635815874837783E-2</v>
      </c>
      <c r="H217" s="89">
        <f>H40/'Total Funds Spent &amp; Transferred'!H40</f>
        <v>2.3740102492985544E-2</v>
      </c>
      <c r="I217" s="89">
        <f>I40/'Total Funds Spent &amp; Transferred'!I40</f>
        <v>4.2140992429012661E-2</v>
      </c>
      <c r="J217" s="89">
        <f>J40/'Total Funds Spent &amp; Transferred'!J40</f>
        <v>4.5041348497289586E-2</v>
      </c>
      <c r="K217" s="89">
        <f>K40/'Total Funds Spent &amp; Transferred'!K40</f>
        <v>5.0997055252515931E-2</v>
      </c>
      <c r="L217" s="89">
        <f>L40/'Total Funds Spent &amp; Transferred'!L40</f>
        <v>4.4872242546893974E-2</v>
      </c>
      <c r="M217" s="89">
        <f>M40/'Total Funds Spent &amp; Transferred'!M40</f>
        <v>4.4697274698988945E-2</v>
      </c>
      <c r="N217" s="89">
        <f>N40/'Total Funds Spent &amp; Transferred'!N40</f>
        <v>2.8556750976561671E-2</v>
      </c>
      <c r="O217" s="89">
        <f>O40/'Total Funds Spent &amp; Transferred'!O40</f>
        <v>4.1485568753855097E-2</v>
      </c>
      <c r="P217" s="89">
        <f>P40/'Total Funds Spent &amp; Transferred'!P40</f>
        <v>4.059001975016132E-2</v>
      </c>
      <c r="Q217" s="89">
        <f>Q40/'Total Funds Spent &amp; Transferred'!Q40</f>
        <v>3.1355051946687945E-2</v>
      </c>
      <c r="R217" s="89">
        <f>R40/'Total Funds Spent &amp; Transferred'!R40</f>
        <v>3.8426519457188404E-2</v>
      </c>
      <c r="S217" s="89">
        <f>S40/'Total Funds Spent &amp; Transferred'!S40</f>
        <v>4.5077481822302104E-2</v>
      </c>
      <c r="T217" s="89">
        <f>T40/'Total Funds Spent &amp; Transferred'!T40</f>
        <v>5.1833088400699404E-2</v>
      </c>
      <c r="U217" s="89">
        <f>U40/'Total Funds Spent &amp; Transferred'!U40</f>
        <v>5.5577925816084006E-2</v>
      </c>
      <c r="V217" s="89">
        <f>V40/'Total Funds Spent &amp; Transferred'!V40</f>
        <v>4.7583146913779323E-2</v>
      </c>
      <c r="W217" s="89">
        <f>W40/'Total Funds Spent &amp; Transferred'!W40</f>
        <v>4.8225302391681178E-2</v>
      </c>
      <c r="X217" s="89">
        <f>X40/'Total Funds Spent &amp; Transferred'!X40</f>
        <v>4.9432320240423044E-2</v>
      </c>
      <c r="Y217" s="89">
        <f>Y40/'Total Funds Spent &amp; Transferred'!Y40</f>
        <v>6.3986961653266228E-2</v>
      </c>
      <c r="Z217" s="89">
        <f>Z40/'Total Funds Spent &amp; Transferred'!Z40</f>
        <v>5.8749283548352356E-2</v>
      </c>
    </row>
    <row r="218" spans="1:26" ht="14.25" customHeight="1">
      <c r="A218" s="51" t="s">
        <v>136</v>
      </c>
      <c r="B218" s="89">
        <f>B41/'Total Funds Spent &amp; Transferred'!B41</f>
        <v>0</v>
      </c>
      <c r="C218" s="89">
        <f>C41/'Total Funds Spent &amp; Transferred'!C41</f>
        <v>0</v>
      </c>
      <c r="D218" s="89">
        <f>D41/'Total Funds Spent &amp; Transferred'!D41</f>
        <v>0</v>
      </c>
      <c r="E218" s="89">
        <f>E41/'Total Funds Spent &amp; Transferred'!E41</f>
        <v>0</v>
      </c>
      <c r="F218" s="89">
        <f>F41/'Total Funds Spent &amp; Transferred'!F41</f>
        <v>6.8962845407470524E-2</v>
      </c>
      <c r="G218" s="89">
        <f>G41/'Total Funds Spent &amp; Transferred'!G41</f>
        <v>1.5254657776274196E-2</v>
      </c>
      <c r="H218" s="89">
        <f>H41/'Total Funds Spent &amp; Transferred'!H41</f>
        <v>7.7285136204510987E-3</v>
      </c>
      <c r="I218" s="89">
        <f>I41/'Total Funds Spent &amp; Transferred'!I41</f>
        <v>5.7536730853168152E-3</v>
      </c>
      <c r="J218" s="89">
        <f>J41/'Total Funds Spent &amp; Transferred'!J41</f>
        <v>8.5018917467005045E-3</v>
      </c>
      <c r="K218" s="89">
        <f>K41/'Total Funds Spent &amp; Transferred'!K41</f>
        <v>8.5604065181961193E-3</v>
      </c>
      <c r="L218" s="89">
        <f>L41/'Total Funds Spent &amp; Transferred'!L41</f>
        <v>7.3437422718228371E-3</v>
      </c>
      <c r="M218" s="89">
        <f>M41/'Total Funds Spent &amp; Transferred'!M41</f>
        <v>2.8502070961635962E-3</v>
      </c>
      <c r="N218" s="89">
        <f>N41/'Total Funds Spent &amp; Transferred'!N41</f>
        <v>2.4880158905527848E-3</v>
      </c>
      <c r="O218" s="89">
        <f>O41/'Total Funds Spent &amp; Transferred'!O41</f>
        <v>2.8939369731896456E-2</v>
      </c>
      <c r="P218" s="89">
        <f>P41/'Total Funds Spent &amp; Transferred'!P41</f>
        <v>2.1762641779312395E-2</v>
      </c>
      <c r="Q218" s="89">
        <f>Q41/'Total Funds Spent &amp; Transferred'!Q41</f>
        <v>8.9724476118873067E-6</v>
      </c>
      <c r="R218" s="89">
        <f>R41/'Total Funds Spent &amp; Transferred'!R41</f>
        <v>2.3220016833865242E-3</v>
      </c>
      <c r="S218" s="89">
        <f>S41/'Total Funds Spent &amp; Transferred'!S41</f>
        <v>4.7467999247142681E-4</v>
      </c>
      <c r="T218" s="89">
        <f>T41/'Total Funds Spent &amp; Transferred'!T41</f>
        <v>7.0055636566898507E-4</v>
      </c>
      <c r="U218" s="89">
        <f>U41/'Total Funds Spent &amp; Transferred'!U41</f>
        <v>3.3396909927456762E-3</v>
      </c>
      <c r="V218" s="89">
        <f>V41/'Total Funds Spent &amp; Transferred'!V41</f>
        <v>4.3036842137074661E-3</v>
      </c>
      <c r="W218" s="89">
        <f>W41/'Total Funds Spent &amp; Transferred'!W41</f>
        <v>6.0265720684961124E-3</v>
      </c>
      <c r="X218" s="89">
        <f>X41/'Total Funds Spent &amp; Transferred'!X41</f>
        <v>4.8998697495588224E-3</v>
      </c>
      <c r="Y218" s="89">
        <f>Y41/'Total Funds Spent &amp; Transferred'!Y41</f>
        <v>4.0602840172298703E-3</v>
      </c>
      <c r="Z218" s="89">
        <f>Z41/'Total Funds Spent &amp; Transferred'!Z41</f>
        <v>4.0915790572735302E-3</v>
      </c>
    </row>
    <row r="219" spans="1:26">
      <c r="A219" s="51" t="s">
        <v>145</v>
      </c>
      <c r="B219" s="89">
        <f>B42/'Total Funds Spent &amp; Transferred'!B42</f>
        <v>0</v>
      </c>
      <c r="C219" s="89">
        <f>C42/'Total Funds Spent &amp; Transferred'!C42</f>
        <v>0</v>
      </c>
      <c r="D219" s="89">
        <f>D42/'Total Funds Spent &amp; Transferred'!D42</f>
        <v>0</v>
      </c>
      <c r="E219" s="89">
        <f>E42/'Total Funds Spent &amp; Transferred'!E42</f>
        <v>0</v>
      </c>
      <c r="F219" s="89">
        <f>F42/'Total Funds Spent &amp; Transferred'!F42</f>
        <v>0</v>
      </c>
      <c r="G219" s="89">
        <f>G42/'Total Funds Spent &amp; Transferred'!G42</f>
        <v>0</v>
      </c>
      <c r="H219" s="89">
        <f>H42/'Total Funds Spent &amp; Transferred'!H42</f>
        <v>0</v>
      </c>
      <c r="I219" s="89">
        <f>I42/'Total Funds Spent &amp; Transferred'!I42</f>
        <v>0</v>
      </c>
      <c r="J219" s="89">
        <f>J42/'Total Funds Spent &amp; Transferred'!J42</f>
        <v>0</v>
      </c>
      <c r="K219" s="89">
        <f>K42/'Total Funds Spent &amp; Transferred'!K42</f>
        <v>0</v>
      </c>
      <c r="L219" s="89">
        <f>L42/'Total Funds Spent &amp; Transferred'!L42</f>
        <v>0</v>
      </c>
      <c r="M219" s="89">
        <f>M42/'Total Funds Spent &amp; Transferred'!M42</f>
        <v>0</v>
      </c>
      <c r="N219" s="89">
        <f>N42/'Total Funds Spent &amp; Transferred'!N42</f>
        <v>0</v>
      </c>
      <c r="O219" s="89">
        <f>O42/'Total Funds Spent &amp; Transferred'!O42</f>
        <v>0</v>
      </c>
      <c r="P219" s="89">
        <f>P42/'Total Funds Spent &amp; Transferred'!P42</f>
        <v>0</v>
      </c>
      <c r="Q219" s="89">
        <f>Q42/'Total Funds Spent &amp; Transferred'!Q42</f>
        <v>0</v>
      </c>
      <c r="R219" s="89">
        <f>R42/'Total Funds Spent &amp; Transferred'!R42</f>
        <v>0</v>
      </c>
      <c r="S219" s="89">
        <f>S42/'Total Funds Spent &amp; Transferred'!S42</f>
        <v>0</v>
      </c>
      <c r="T219" s="89">
        <f>T42/'Total Funds Spent &amp; Transferred'!T42</f>
        <v>8.4380969836858055E-2</v>
      </c>
      <c r="U219" s="89">
        <f>U42/'Total Funds Spent &amp; Transferred'!U42</f>
        <v>8.7694620325598424E-2</v>
      </c>
      <c r="V219" s="89">
        <f>V42/'Total Funds Spent &amp; Transferred'!V42</f>
        <v>9.6415009287885614E-2</v>
      </c>
      <c r="W219" s="89">
        <f>W42/'Total Funds Spent &amp; Transferred'!W42</f>
        <v>0.10598711349305848</v>
      </c>
      <c r="X219" s="89">
        <f>X42/'Total Funds Spent &amp; Transferred'!X42</f>
        <v>0.11444396300659704</v>
      </c>
      <c r="Y219" s="89">
        <f>Y42/'Total Funds Spent &amp; Transferred'!Y42</f>
        <v>8.8681953963176893E-2</v>
      </c>
      <c r="Z219" s="89">
        <f>Z42/'Total Funds Spent &amp; Transferred'!Z42</f>
        <v>5.9089005249278639E-2</v>
      </c>
    </row>
    <row r="220" spans="1:26" ht="14.25" customHeight="1">
      <c r="A220" s="51" t="s">
        <v>138</v>
      </c>
      <c r="B220" s="89">
        <f>B43/'Total Funds Spent &amp; Transferred'!B43</f>
        <v>0</v>
      </c>
      <c r="C220" s="89">
        <f>C43/'Total Funds Spent &amp; Transferred'!C43</f>
        <v>0</v>
      </c>
      <c r="D220" s="89">
        <f>D43/'Total Funds Spent &amp; Transferred'!D43</f>
        <v>0</v>
      </c>
      <c r="E220" s="89">
        <f>E43/'Total Funds Spent &amp; Transferred'!E43</f>
        <v>1.0259762034032706E-3</v>
      </c>
      <c r="F220" s="89">
        <f>F43/'Total Funds Spent &amp; Transferred'!F43</f>
        <v>3.2456103776736778E-3</v>
      </c>
      <c r="G220" s="89">
        <f>G43/'Total Funds Spent &amp; Transferred'!G43</f>
        <v>5.6118588463434866E-3</v>
      </c>
      <c r="H220" s="89">
        <f>H43/'Total Funds Spent &amp; Transferred'!H43</f>
        <v>1.4336056761993647E-2</v>
      </c>
      <c r="I220" s="89">
        <f>I43/'Total Funds Spent &amp; Transferred'!I43</f>
        <v>5.2184027787814547E-3</v>
      </c>
      <c r="J220" s="89">
        <f>J43/'Total Funds Spent &amp; Transferred'!J43</f>
        <v>7.144049743004208E-3</v>
      </c>
      <c r="K220" s="89">
        <f>K43/'Total Funds Spent &amp; Transferred'!K43</f>
        <v>6.9247345684210933E-3</v>
      </c>
      <c r="L220" s="89">
        <f>L43/'Total Funds Spent &amp; Transferred'!L43</f>
        <v>2.6559119363237436E-2</v>
      </c>
      <c r="M220" s="89">
        <f>M43/'Total Funds Spent &amp; Transferred'!M43</f>
        <v>2.8678754921349553E-2</v>
      </c>
      <c r="N220" s="89">
        <f>N43/'Total Funds Spent &amp; Transferred'!N43</f>
        <v>5.5675065086318039E-2</v>
      </c>
      <c r="O220" s="89">
        <f>O43/'Total Funds Spent &amp; Transferred'!O43</f>
        <v>3.2396278867394247E-2</v>
      </c>
      <c r="P220" s="89">
        <f>P43/'Total Funds Spent &amp; Transferred'!P43</f>
        <v>4.0277450230027205E-2</v>
      </c>
      <c r="Q220" s="89">
        <f>Q43/'Total Funds Spent &amp; Transferred'!Q43</f>
        <v>1.1351054133337632E-2</v>
      </c>
      <c r="R220" s="89">
        <f>R43/'Total Funds Spent &amp; Transferred'!R43</f>
        <v>1.228229394781182E-2</v>
      </c>
      <c r="S220" s="89">
        <f>S43/'Total Funds Spent &amp; Transferred'!S43</f>
        <v>1.2255395360835853E-2</v>
      </c>
      <c r="T220" s="89">
        <f>T43/'Total Funds Spent &amp; Transferred'!T43</f>
        <v>1.2341606949695945E-2</v>
      </c>
      <c r="U220" s="89">
        <f>U43/'Total Funds Spent &amp; Transferred'!U43</f>
        <v>1.2105237449967367E-2</v>
      </c>
      <c r="V220" s="89">
        <f>V43/'Total Funds Spent &amp; Transferred'!V43</f>
        <v>1.197908532648081E-2</v>
      </c>
      <c r="W220" s="89">
        <f>W43/'Total Funds Spent &amp; Transferred'!W43</f>
        <v>1.1939570270859302E-2</v>
      </c>
      <c r="X220" s="89">
        <f>X43/'Total Funds Spent &amp; Transferred'!X43</f>
        <v>1.0954915930081511E-2</v>
      </c>
      <c r="Y220" s="89">
        <f>Y43/'Total Funds Spent &amp; Transferred'!Y43</f>
        <v>8.1493383873401295E-3</v>
      </c>
      <c r="Z220" s="89">
        <f>Z43/'Total Funds Spent &amp; Transferred'!Z43</f>
        <v>5.4417277100231786E-3</v>
      </c>
    </row>
    <row r="221" spans="1:26">
      <c r="A221" s="51" t="s">
        <v>140</v>
      </c>
      <c r="B221" s="89">
        <f>B44/'Total Funds Spent &amp; Transferred'!B44</f>
        <v>0</v>
      </c>
      <c r="C221" s="89">
        <f>C44/'Total Funds Spent &amp; Transferred'!C44</f>
        <v>0</v>
      </c>
      <c r="D221" s="89">
        <f>D44/'Total Funds Spent &amp; Transferred'!D44</f>
        <v>0</v>
      </c>
      <c r="E221" s="89">
        <f>E44/'Total Funds Spent &amp; Transferred'!E44</f>
        <v>0</v>
      </c>
      <c r="F221" s="89">
        <f>F44/'Total Funds Spent &amp; Transferred'!F44</f>
        <v>0</v>
      </c>
      <c r="G221" s="89">
        <f>G44/'Total Funds Spent &amp; Transferred'!G44</f>
        <v>0</v>
      </c>
      <c r="H221" s="89">
        <f>H44/'Total Funds Spent &amp; Transferred'!H44</f>
        <v>0</v>
      </c>
      <c r="I221" s="89">
        <f>I44/'Total Funds Spent &amp; Transferred'!I44</f>
        <v>0</v>
      </c>
      <c r="J221" s="89">
        <f>J44/'Total Funds Spent &amp; Transferred'!J44</f>
        <v>0</v>
      </c>
      <c r="K221" s="89">
        <f>K44/'Total Funds Spent &amp; Transferred'!K44</f>
        <v>0</v>
      </c>
      <c r="L221" s="89">
        <f>L44/'Total Funds Spent &amp; Transferred'!L44</f>
        <v>0</v>
      </c>
      <c r="M221" s="89">
        <f>M44/'Total Funds Spent &amp; Transferred'!M44</f>
        <v>0</v>
      </c>
      <c r="N221" s="89">
        <f>N44/'Total Funds Spent &amp; Transferred'!N44</f>
        <v>0</v>
      </c>
      <c r="O221" s="89">
        <f>O44/'Total Funds Spent &amp; Transferred'!O44</f>
        <v>0</v>
      </c>
      <c r="P221" s="89">
        <f>P44/'Total Funds Spent &amp; Transferred'!P44</f>
        <v>0</v>
      </c>
      <c r="Q221" s="89">
        <f>Q44/'Total Funds Spent &amp; Transferred'!Q44</f>
        <v>0</v>
      </c>
      <c r="R221" s="89">
        <f>R44/'Total Funds Spent &amp; Transferred'!R44</f>
        <v>0</v>
      </c>
      <c r="S221" s="89">
        <f>S44/'Total Funds Spent &amp; Transferred'!S44</f>
        <v>0</v>
      </c>
      <c r="T221" s="89">
        <f>T44/'Total Funds Spent &amp; Transferred'!T44</f>
        <v>0</v>
      </c>
      <c r="U221" s="89">
        <f>U44/'Total Funds Spent &amp; Transferred'!U44</f>
        <v>0.17378275956194181</v>
      </c>
      <c r="V221" s="89">
        <f>V44/'Total Funds Spent &amp; Transferred'!V44</f>
        <v>0.15796984127177177</v>
      </c>
      <c r="W221" s="89">
        <f>W44/'Total Funds Spent &amp; Transferred'!W44</f>
        <v>0.14825052139189276</v>
      </c>
      <c r="X221" s="89">
        <f>X44/'Total Funds Spent &amp; Transferred'!X44</f>
        <v>0.15167863251094149</v>
      </c>
      <c r="Y221" s="89">
        <f>Y44/'Total Funds Spent &amp; Transferred'!Y44</f>
        <v>0</v>
      </c>
      <c r="Z221" s="89">
        <f>Z44/'Total Funds Spent &amp; Transferred'!Z44</f>
        <v>0</v>
      </c>
    </row>
    <row r="222" spans="1:26" ht="14.25" customHeight="1">
      <c r="A222" s="51" t="s">
        <v>142</v>
      </c>
      <c r="B222" s="89">
        <f>B45/'Total Funds Spent &amp; Transferred'!B45</f>
        <v>0</v>
      </c>
      <c r="C222" s="89">
        <f>C45/'Total Funds Spent &amp; Transferred'!C45</f>
        <v>0</v>
      </c>
      <c r="D222" s="89">
        <f>D45/'Total Funds Spent &amp; Transferred'!D45</f>
        <v>0</v>
      </c>
      <c r="E222" s="89">
        <f>E45/'Total Funds Spent &amp; Transferred'!E45</f>
        <v>0</v>
      </c>
      <c r="F222" s="89">
        <f>F45/'Total Funds Spent &amp; Transferred'!F45</f>
        <v>0</v>
      </c>
      <c r="G222" s="89">
        <f>G45/'Total Funds Spent &amp; Transferred'!G45</f>
        <v>0</v>
      </c>
      <c r="H222" s="89">
        <f>H45/'Total Funds Spent &amp; Transferred'!H45</f>
        <v>0</v>
      </c>
      <c r="I222" s="89">
        <f>I45/'Total Funds Spent &amp; Transferred'!I45</f>
        <v>0</v>
      </c>
      <c r="J222" s="89">
        <f>J45/'Total Funds Spent &amp; Transferred'!J45</f>
        <v>0</v>
      </c>
      <c r="K222" s="89">
        <f>K45/'Total Funds Spent &amp; Transferred'!K45</f>
        <v>0</v>
      </c>
      <c r="L222" s="89">
        <f>L45/'Total Funds Spent &amp; Transferred'!L45</f>
        <v>0</v>
      </c>
      <c r="M222" s="89">
        <f>M45/'Total Funds Spent &amp; Transferred'!M45</f>
        <v>0</v>
      </c>
      <c r="N222" s="89">
        <f>N45/'Total Funds Spent &amp; Transferred'!N45</f>
        <v>0</v>
      </c>
      <c r="O222" s="89">
        <f>O45/'Total Funds Spent &amp; Transferred'!O45</f>
        <v>0</v>
      </c>
      <c r="P222" s="89">
        <f>P45/'Total Funds Spent &amp; Transferred'!P45</f>
        <v>0</v>
      </c>
      <c r="Q222" s="89">
        <f>Q45/'Total Funds Spent &amp; Transferred'!Q45</f>
        <v>0</v>
      </c>
      <c r="R222" s="89">
        <f>R45/'Total Funds Spent &amp; Transferred'!R45</f>
        <v>0</v>
      </c>
      <c r="S222" s="89">
        <f>S45/'Total Funds Spent &amp; Transferred'!S45</f>
        <v>0</v>
      </c>
      <c r="T222" s="89">
        <f>T45/'Total Funds Spent &amp; Transferred'!T45</f>
        <v>0</v>
      </c>
      <c r="U222" s="89">
        <f>U45/'Total Funds Spent &amp; Transferred'!U45</f>
        <v>0</v>
      </c>
      <c r="V222" s="89">
        <f>V45/'Total Funds Spent &amp; Transferred'!V45</f>
        <v>0</v>
      </c>
      <c r="W222" s="89">
        <f>W45/'Total Funds Spent &amp; Transferred'!W45</f>
        <v>0</v>
      </c>
      <c r="X222" s="89">
        <f>X45/'Total Funds Spent &amp; Transferred'!X45</f>
        <v>0</v>
      </c>
      <c r="Y222" s="89">
        <f>Y45/'Total Funds Spent &amp; Transferred'!Y45</f>
        <v>0</v>
      </c>
      <c r="Z222" s="89">
        <f>Z45/'Total Funds Spent &amp; Transferred'!Z45</f>
        <v>0</v>
      </c>
    </row>
    <row r="223" spans="1:26">
      <c r="A223" s="51" t="s">
        <v>144</v>
      </c>
      <c r="B223" s="89">
        <f>B46/'Total Funds Spent &amp; Transferred'!B46</f>
        <v>0</v>
      </c>
      <c r="C223" s="89">
        <f>C46/'Total Funds Spent &amp; Transferred'!C46</f>
        <v>0</v>
      </c>
      <c r="D223" s="89">
        <f>D46/'Total Funds Spent &amp; Transferred'!D46</f>
        <v>0</v>
      </c>
      <c r="E223" s="89">
        <f>E46/'Total Funds Spent &amp; Transferred'!E46</f>
        <v>0</v>
      </c>
      <c r="F223" s="89">
        <f>F46/'Total Funds Spent &amp; Transferred'!F46</f>
        <v>0</v>
      </c>
      <c r="G223" s="89">
        <f>G46/'Total Funds Spent &amp; Transferred'!G46</f>
        <v>0</v>
      </c>
      <c r="H223" s="89">
        <f>H46/'Total Funds Spent &amp; Transferred'!H46</f>
        <v>0</v>
      </c>
      <c r="I223" s="89">
        <f>I46/'Total Funds Spent &amp; Transferred'!I46</f>
        <v>0</v>
      </c>
      <c r="J223" s="89">
        <f>J46/'Total Funds Spent &amp; Transferred'!J46</f>
        <v>0</v>
      </c>
      <c r="K223" s="89">
        <f>K46/'Total Funds Spent &amp; Transferred'!K46</f>
        <v>0</v>
      </c>
      <c r="L223" s="89">
        <f>L46/'Total Funds Spent &amp; Transferred'!L46</f>
        <v>0</v>
      </c>
      <c r="M223" s="89">
        <f>M46/'Total Funds Spent &amp; Transferred'!M46</f>
        <v>0</v>
      </c>
      <c r="N223" s="89">
        <f>N46/'Total Funds Spent &amp; Transferred'!N46</f>
        <v>0</v>
      </c>
      <c r="O223" s="89">
        <f>O46/'Total Funds Spent &amp; Transferred'!O46</f>
        <v>4.8495007213692745E-4</v>
      </c>
      <c r="P223" s="89">
        <f>P46/'Total Funds Spent &amp; Transferred'!P46</f>
        <v>1.7552861808296655E-2</v>
      </c>
      <c r="Q223" s="89">
        <f>Q46/'Total Funds Spent &amp; Transferred'!Q46</f>
        <v>0</v>
      </c>
      <c r="R223" s="89">
        <f>R46/'Total Funds Spent &amp; Transferred'!R46</f>
        <v>0</v>
      </c>
      <c r="S223" s="89">
        <f>S46/'Total Funds Spent &amp; Transferred'!S46</f>
        <v>0</v>
      </c>
      <c r="T223" s="89">
        <f>T46/'Total Funds Spent &amp; Transferred'!T46</f>
        <v>0</v>
      </c>
      <c r="U223" s="89">
        <f>U46/'Total Funds Spent &amp; Transferred'!U46</f>
        <v>0</v>
      </c>
      <c r="V223" s="89">
        <f>V46/'Total Funds Spent &amp; Transferred'!V46</f>
        <v>0</v>
      </c>
      <c r="W223" s="89">
        <f>W46/'Total Funds Spent &amp; Transferred'!W46</f>
        <v>0</v>
      </c>
      <c r="X223" s="89">
        <f>X46/'Total Funds Spent &amp; Transferred'!X46</f>
        <v>0</v>
      </c>
      <c r="Y223" s="89">
        <f>Y46/'Total Funds Spent &amp; Transferred'!Y46</f>
        <v>0</v>
      </c>
      <c r="Z223" s="89">
        <f>Z46/'Total Funds Spent &amp; Transferred'!Z46</f>
        <v>0</v>
      </c>
    </row>
    <row r="224" spans="1:26" ht="14.25" customHeight="1">
      <c r="A224" s="51" t="s">
        <v>146</v>
      </c>
      <c r="B224" s="89">
        <f>B47/'Total Funds Spent &amp; Transferred'!B47</f>
        <v>0</v>
      </c>
      <c r="C224" s="89">
        <f>C47/'Total Funds Spent &amp; Transferred'!C47</f>
        <v>0</v>
      </c>
      <c r="D224" s="89">
        <f>D47/'Total Funds Spent &amp; Transferred'!D47</f>
        <v>0</v>
      </c>
      <c r="E224" s="89">
        <f>E47/'Total Funds Spent &amp; Transferred'!E47</f>
        <v>0</v>
      </c>
      <c r="F224" s="89">
        <f>F47/'Total Funds Spent &amp; Transferred'!F47</f>
        <v>0</v>
      </c>
      <c r="G224" s="89">
        <f>G47/'Total Funds Spent &amp; Transferred'!G47</f>
        <v>0</v>
      </c>
      <c r="H224" s="89">
        <f>H47/'Total Funds Spent &amp; Transferred'!H47</f>
        <v>0</v>
      </c>
      <c r="I224" s="89">
        <f>I47/'Total Funds Spent &amp; Transferred'!I47</f>
        <v>0</v>
      </c>
      <c r="J224" s="89">
        <f>J47/'Total Funds Spent &amp; Transferred'!J47</f>
        <v>0</v>
      </c>
      <c r="K224" s="89">
        <f>K47/'Total Funds Spent &amp; Transferred'!K47</f>
        <v>0</v>
      </c>
      <c r="L224" s="89">
        <f>L47/'Total Funds Spent &amp; Transferred'!L47</f>
        <v>0</v>
      </c>
      <c r="M224" s="89">
        <f>M47/'Total Funds Spent &amp; Transferred'!M47</f>
        <v>0</v>
      </c>
      <c r="N224" s="89">
        <f>N47/'Total Funds Spent &amp; Transferred'!N47</f>
        <v>0</v>
      </c>
      <c r="O224" s="89">
        <f>O47/'Total Funds Spent &amp; Transferred'!O47</f>
        <v>0</v>
      </c>
      <c r="P224" s="89">
        <f>P47/'Total Funds Spent &amp; Transferred'!P47</f>
        <v>0</v>
      </c>
      <c r="Q224" s="89">
        <f>Q47/'Total Funds Spent &amp; Transferred'!Q47</f>
        <v>0</v>
      </c>
      <c r="R224" s="89">
        <f>R47/'Total Funds Spent &amp; Transferred'!R47</f>
        <v>0</v>
      </c>
      <c r="S224" s="89">
        <f>S47/'Total Funds Spent &amp; Transferred'!S47</f>
        <v>0</v>
      </c>
      <c r="T224" s="89">
        <f>T47/'Total Funds Spent &amp; Transferred'!T47</f>
        <v>0</v>
      </c>
      <c r="U224" s="89">
        <f>U47/'Total Funds Spent &amp; Transferred'!U47</f>
        <v>0</v>
      </c>
      <c r="V224" s="89">
        <f>V47/'Total Funds Spent &amp; Transferred'!V47</f>
        <v>0</v>
      </c>
      <c r="W224" s="89">
        <f>W47/'Total Funds Spent &amp; Transferred'!W47</f>
        <v>0</v>
      </c>
      <c r="X224" s="89">
        <f>X47/'Total Funds Spent &amp; Transferred'!X47</f>
        <v>0</v>
      </c>
      <c r="Y224" s="89">
        <f>Y47/'Total Funds Spent &amp; Transferred'!Y47</f>
        <v>0</v>
      </c>
      <c r="Z224" s="89">
        <f>Z47/'Total Funds Spent &amp; Transferred'!Z47</f>
        <v>0</v>
      </c>
    </row>
    <row r="225" spans="1:26">
      <c r="A225" s="51" t="s">
        <v>148</v>
      </c>
      <c r="B225" s="89">
        <f>B48/'Total Funds Spent &amp; Transferred'!B48</f>
        <v>0</v>
      </c>
      <c r="C225" s="89">
        <f>C48/'Total Funds Spent &amp; Transferred'!C48</f>
        <v>0</v>
      </c>
      <c r="D225" s="89">
        <f>D48/'Total Funds Spent &amp; Transferred'!D48</f>
        <v>0</v>
      </c>
      <c r="E225" s="89">
        <f>E48/'Total Funds Spent &amp; Transferred'!E48</f>
        <v>7.013403874385836E-3</v>
      </c>
      <c r="F225" s="89">
        <f>F48/'Total Funds Spent &amp; Transferred'!F48</f>
        <v>3.8722369018959063E-3</v>
      </c>
      <c r="G225" s="89">
        <f>G48/'Total Funds Spent &amp; Transferred'!G48</f>
        <v>8.3569761947528548E-3</v>
      </c>
      <c r="H225" s="89">
        <f>H48/'Total Funds Spent &amp; Transferred'!H48</f>
        <v>1.6586120192257112E-2</v>
      </c>
      <c r="I225" s="89">
        <f>I48/'Total Funds Spent &amp; Transferred'!I48</f>
        <v>1.8707874273834611E-2</v>
      </c>
      <c r="J225" s="89">
        <f>J48/'Total Funds Spent &amp; Transferred'!J48</f>
        <v>1.2243708199122304E-2</v>
      </c>
      <c r="K225" s="89">
        <f>K48/'Total Funds Spent &amp; Transferred'!K48</f>
        <v>1.1440328091625025E-2</v>
      </c>
      <c r="L225" s="89">
        <f>L48/'Total Funds Spent &amp; Transferred'!L48</f>
        <v>8.5290595247392506E-3</v>
      </c>
      <c r="M225" s="89">
        <f>M48/'Total Funds Spent &amp; Transferred'!M48</f>
        <v>7.1950755349640579E-3</v>
      </c>
      <c r="N225" s="89">
        <f>N48/'Total Funds Spent &amp; Transferred'!N48</f>
        <v>2.2277152877503828E-2</v>
      </c>
      <c r="O225" s="89">
        <f>O48/'Total Funds Spent &amp; Transferred'!O48</f>
        <v>6.5131114873413394E-3</v>
      </c>
      <c r="P225" s="89">
        <f>P48/'Total Funds Spent &amp; Transferred'!P48</f>
        <v>2.5061227321799173E-2</v>
      </c>
      <c r="Q225" s="89">
        <f>Q48/'Total Funds Spent &amp; Transferred'!Q48</f>
        <v>5.6766575333609733E-3</v>
      </c>
      <c r="R225" s="89">
        <f>R48/'Total Funds Spent &amp; Transferred'!R48</f>
        <v>8.2032922664411773E-3</v>
      </c>
      <c r="S225" s="89">
        <f>S48/'Total Funds Spent &amp; Transferred'!S48</f>
        <v>8.8112013850240867E-3</v>
      </c>
      <c r="T225" s="89">
        <f>T48/'Total Funds Spent &amp; Transferred'!T48</f>
        <v>4.3863957423085562E-3</v>
      </c>
      <c r="U225" s="89">
        <f>U48/'Total Funds Spent &amp; Transferred'!U48</f>
        <v>4.2092429511500018E-3</v>
      </c>
      <c r="V225" s="89">
        <f>V48/'Total Funds Spent &amp; Transferred'!V48</f>
        <v>3.7446387250445433E-3</v>
      </c>
      <c r="W225" s="89">
        <f>W48/'Total Funds Spent &amp; Transferred'!W48</f>
        <v>4.408391698467423E-3</v>
      </c>
      <c r="X225" s="89">
        <f>X48/'Total Funds Spent &amp; Transferred'!X48</f>
        <v>5.7270951133735022E-3</v>
      </c>
      <c r="Y225" s="89">
        <f>Y48/'Total Funds Spent &amp; Transferred'!Y48</f>
        <v>4.406073520719006E-3</v>
      </c>
      <c r="Z225" s="89">
        <f>Z48/'Total Funds Spent &amp; Transferred'!Z48</f>
        <v>1.545348375181358E-3</v>
      </c>
    </row>
    <row r="226" spans="1:26" ht="14.25" customHeight="1">
      <c r="A226" s="51" t="s">
        <v>150</v>
      </c>
      <c r="B226" s="89">
        <f>B49/'Total Funds Spent &amp; Transferred'!B49</f>
        <v>0</v>
      </c>
      <c r="C226" s="89">
        <f>C49/'Total Funds Spent &amp; Transferred'!C49</f>
        <v>0</v>
      </c>
      <c r="D226" s="89">
        <f>D49/'Total Funds Spent &amp; Transferred'!D49</f>
        <v>0</v>
      </c>
      <c r="E226" s="89">
        <f>E49/'Total Funds Spent &amp; Transferred'!E49</f>
        <v>1.3918180744223662E-2</v>
      </c>
      <c r="F226" s="89">
        <f>F49/'Total Funds Spent &amp; Transferred'!F49</f>
        <v>1.5457475406183944E-2</v>
      </c>
      <c r="G226" s="89">
        <f>G49/'Total Funds Spent &amp; Transferred'!G49</f>
        <v>9.3468886342404963E-3</v>
      </c>
      <c r="H226" s="89">
        <f>H49/'Total Funds Spent &amp; Transferred'!H49</f>
        <v>4.9624109543753249E-3</v>
      </c>
      <c r="I226" s="89">
        <f>I49/'Total Funds Spent &amp; Transferred'!I49</f>
        <v>6.8831804939634509E-3</v>
      </c>
      <c r="J226" s="89">
        <f>J49/'Total Funds Spent &amp; Transferred'!J49</f>
        <v>7.7325367445642019E-3</v>
      </c>
      <c r="K226" s="89">
        <f>K49/'Total Funds Spent &amp; Transferred'!K49</f>
        <v>8.1212866585553892E-3</v>
      </c>
      <c r="L226" s="89">
        <f>L49/'Total Funds Spent &amp; Transferred'!L49</f>
        <v>1.1340573180657718E-2</v>
      </c>
      <c r="M226" s="89">
        <f>M49/'Total Funds Spent &amp; Transferred'!M49</f>
        <v>1.0667136621481306E-2</v>
      </c>
      <c r="N226" s="89">
        <f>N49/'Total Funds Spent &amp; Transferred'!N49</f>
        <v>4.9442052509486665E-3</v>
      </c>
      <c r="O226" s="89">
        <f>O49/'Total Funds Spent &amp; Transferred'!O49</f>
        <v>1.8468093895423223E-2</v>
      </c>
      <c r="P226" s="89">
        <f>P49/'Total Funds Spent &amp; Transferred'!P49</f>
        <v>3.7273042940380349E-2</v>
      </c>
      <c r="Q226" s="89">
        <f>Q49/'Total Funds Spent &amp; Transferred'!Q49</f>
        <v>4.3747711644445762E-2</v>
      </c>
      <c r="R226" s="89">
        <f>R49/'Total Funds Spent &amp; Transferred'!R49</f>
        <v>3.6901462356218197E-2</v>
      </c>
      <c r="S226" s="89">
        <f>S49/'Total Funds Spent &amp; Transferred'!S49</f>
        <v>2.9223199542108835E-2</v>
      </c>
      <c r="T226" s="89">
        <f>T49/'Total Funds Spent &amp; Transferred'!T49</f>
        <v>2.4557537327025755E-2</v>
      </c>
      <c r="U226" s="89">
        <f>U49/'Total Funds Spent &amp; Transferred'!U49</f>
        <v>1.3909212676980066E-2</v>
      </c>
      <c r="V226" s="89">
        <f>V49/'Total Funds Spent &amp; Transferred'!V49</f>
        <v>3.4135462800100366E-2</v>
      </c>
      <c r="W226" s="89">
        <f>W49/'Total Funds Spent &amp; Transferred'!W49</f>
        <v>2.492739025753175E-2</v>
      </c>
      <c r="X226" s="89">
        <f>X49/'Total Funds Spent &amp; Transferred'!X49</f>
        <v>1.748087682053142E-2</v>
      </c>
      <c r="Y226" s="89">
        <f>Y49/'Total Funds Spent &amp; Transferred'!Y49</f>
        <v>2.0512125250657577E-2</v>
      </c>
      <c r="Z226" s="89">
        <f>Z49/'Total Funds Spent &amp; Transferred'!Z49</f>
        <v>1.8497877731598077E-2</v>
      </c>
    </row>
    <row r="227" spans="1:26">
      <c r="A227" s="51" t="s">
        <v>152</v>
      </c>
      <c r="B227" s="89">
        <f>B50/'Total Funds Spent &amp; Transferred'!B50</f>
        <v>0</v>
      </c>
      <c r="C227" s="89">
        <f>C50/'Total Funds Spent &amp; Transferred'!C50</f>
        <v>0</v>
      </c>
      <c r="D227" s="89">
        <f>D50/'Total Funds Spent &amp; Transferred'!D50</f>
        <v>0</v>
      </c>
      <c r="E227" s="89">
        <f>E50/'Total Funds Spent &amp; Transferred'!E50</f>
        <v>1.0471528870744219E-2</v>
      </c>
      <c r="F227" s="89">
        <f>F50/'Total Funds Spent &amp; Transferred'!F50</f>
        <v>1.1294736124988646E-2</v>
      </c>
      <c r="G227" s="89">
        <f>G50/'Total Funds Spent &amp; Transferred'!G50</f>
        <v>1.4363855793643404E-2</v>
      </c>
      <c r="H227" s="89">
        <f>H50/'Total Funds Spent &amp; Transferred'!H50</f>
        <v>2.2785748008195369E-2</v>
      </c>
      <c r="I227" s="89">
        <f>I50/'Total Funds Spent &amp; Transferred'!I50</f>
        <v>3.1098907842866303E-2</v>
      </c>
      <c r="J227" s="89">
        <f>J50/'Total Funds Spent &amp; Transferred'!J50</f>
        <v>1.1506544294281005E-2</v>
      </c>
      <c r="K227" s="89">
        <f>K50/'Total Funds Spent &amp; Transferred'!K50</f>
        <v>1.01347478337108E-2</v>
      </c>
      <c r="L227" s="89">
        <f>L50/'Total Funds Spent &amp; Transferred'!L50</f>
        <v>1.2940072536000633E-2</v>
      </c>
      <c r="M227" s="89">
        <f>M50/'Total Funds Spent &amp; Transferred'!M50</f>
        <v>1.4816192149491725E-2</v>
      </c>
      <c r="N227" s="89">
        <f>N50/'Total Funds Spent &amp; Transferred'!N50</f>
        <v>6.6297655636581063E-2</v>
      </c>
      <c r="O227" s="89">
        <f>O50/'Total Funds Spent &amp; Transferred'!O50</f>
        <v>9.7766563824003047E-2</v>
      </c>
      <c r="P227" s="89">
        <f>P50/'Total Funds Spent &amp; Transferred'!P50</f>
        <v>5.7045721025729836E-2</v>
      </c>
      <c r="Q227" s="89">
        <f>Q50/'Total Funds Spent &amp; Transferred'!Q50</f>
        <v>4.6073661854585002E-2</v>
      </c>
      <c r="R227" s="89">
        <f>R50/'Total Funds Spent &amp; Transferred'!R50</f>
        <v>4.3916118372252212E-2</v>
      </c>
      <c r="S227" s="89">
        <f>S50/'Total Funds Spent &amp; Transferred'!S50</f>
        <v>2.7139263092015368E-2</v>
      </c>
      <c r="T227" s="89">
        <f>T50/'Total Funds Spent &amp; Transferred'!T50</f>
        <v>2.8084237371084817E-2</v>
      </c>
      <c r="U227" s="89">
        <f>U50/'Total Funds Spent &amp; Transferred'!U50</f>
        <v>1.5378842917501662E-2</v>
      </c>
      <c r="V227" s="89">
        <f>V50/'Total Funds Spent &amp; Transferred'!V50</f>
        <v>1.3976787656173204E-2</v>
      </c>
      <c r="W227" s="89">
        <f>W50/'Total Funds Spent &amp; Transferred'!W50</f>
        <v>1.4112026531508507E-2</v>
      </c>
      <c r="X227" s="89">
        <f>X50/'Total Funds Spent &amp; Transferred'!X50</f>
        <v>1.5048841392425875E-2</v>
      </c>
      <c r="Y227" s="89">
        <f>Y50/'Total Funds Spent &amp; Transferred'!Y50</f>
        <v>7.1133127011326061E-3</v>
      </c>
      <c r="Z227" s="89">
        <f>Z50/'Total Funds Spent &amp; Transferred'!Z50</f>
        <v>5.5672271850433904E-3</v>
      </c>
    </row>
    <row r="228" spans="1:26" ht="14.25" customHeight="1">
      <c r="A228" s="51" t="s">
        <v>153</v>
      </c>
      <c r="B228" s="89">
        <f>B51/'Total Funds Spent &amp; Transferred'!B51</f>
        <v>0</v>
      </c>
      <c r="C228" s="89">
        <f>C51/'Total Funds Spent &amp; Transferred'!C51</f>
        <v>0</v>
      </c>
      <c r="D228" s="89">
        <f>D51/'Total Funds Spent &amp; Transferred'!D51</f>
        <v>0</v>
      </c>
      <c r="E228" s="89">
        <f>E51/'Total Funds Spent &amp; Transferred'!E51</f>
        <v>5.044492925258711E-3</v>
      </c>
      <c r="F228" s="89">
        <f>F51/'Total Funds Spent &amp; Transferred'!F51</f>
        <v>1.3562078009486193E-2</v>
      </c>
      <c r="G228" s="89">
        <f>G51/'Total Funds Spent &amp; Transferred'!G51</f>
        <v>1.7573317335297132E-2</v>
      </c>
      <c r="H228" s="89">
        <f>H51/'Total Funds Spent &amp; Transferred'!H51</f>
        <v>1.6934749670317994E-2</v>
      </c>
      <c r="I228" s="89">
        <f>I51/'Total Funds Spent &amp; Transferred'!I51</f>
        <v>3.150388543801632E-2</v>
      </c>
      <c r="J228" s="89">
        <f>J51/'Total Funds Spent &amp; Transferred'!J51</f>
        <v>1.8454619654790439E-2</v>
      </c>
      <c r="K228" s="89">
        <f>K51/'Total Funds Spent &amp; Transferred'!K51</f>
        <v>3.6035998249571155E-2</v>
      </c>
      <c r="L228" s="89">
        <f>L51/'Total Funds Spent &amp; Transferred'!L51</f>
        <v>1.4159610157220066E-2</v>
      </c>
      <c r="M228" s="89">
        <f>M51/'Total Funds Spent &amp; Transferred'!M51</f>
        <v>2.38867712554919E-2</v>
      </c>
      <c r="N228" s="89">
        <f>N51/'Total Funds Spent &amp; Transferred'!N51</f>
        <v>3.1298384735339274E-2</v>
      </c>
      <c r="O228" s="89">
        <f>O51/'Total Funds Spent &amp; Transferred'!O51</f>
        <v>2.3196412854009696E-2</v>
      </c>
      <c r="P228" s="89">
        <f>P51/'Total Funds Spent &amp; Transferred'!P51</f>
        <v>5.7590729149140313E-3</v>
      </c>
      <c r="Q228" s="89">
        <f>Q51/'Total Funds Spent &amp; Transferred'!Q51</f>
        <v>2.5523014310931129E-3</v>
      </c>
      <c r="R228" s="89">
        <f>R51/'Total Funds Spent &amp; Transferred'!R51</f>
        <v>5.9484034763684005E-5</v>
      </c>
      <c r="S228" s="89">
        <f>S51/'Total Funds Spent &amp; Transferred'!S51</f>
        <v>2.2772774792474762E-3</v>
      </c>
      <c r="T228" s="89">
        <f>T51/'Total Funds Spent &amp; Transferred'!T51</f>
        <v>8.1479755465041007E-3</v>
      </c>
      <c r="U228" s="89">
        <f>U51/'Total Funds Spent &amp; Transferred'!U51</f>
        <v>1.1601337576762048E-2</v>
      </c>
      <c r="V228" s="89">
        <f>V51/'Total Funds Spent &amp; Transferred'!V51</f>
        <v>2.011847577689424E-2</v>
      </c>
      <c r="W228" s="89">
        <f>W51/'Total Funds Spent &amp; Transferred'!W51</f>
        <v>1.6946593791636651E-2</v>
      </c>
      <c r="X228" s="89">
        <f>X51/'Total Funds Spent &amp; Transferred'!X51</f>
        <v>1.5846675081115688E-2</v>
      </c>
      <c r="Y228" s="89">
        <f>Y51/'Total Funds Spent &amp; Transferred'!Y51</f>
        <v>1.7974014795553363E-2</v>
      </c>
      <c r="Z228" s="89">
        <f>Z51/'Total Funds Spent &amp; Transferred'!Z51</f>
        <v>2.183377889320853E-2</v>
      </c>
    </row>
    <row r="229" spans="1:26">
      <c r="A229" s="51" t="s">
        <v>154</v>
      </c>
      <c r="B229" s="89">
        <f>B52/'Total Funds Spent &amp; Transferred'!B52</f>
        <v>0</v>
      </c>
      <c r="C229" s="89">
        <f>C52/'Total Funds Spent &amp; Transferred'!C52</f>
        <v>0</v>
      </c>
      <c r="D229" s="89">
        <f>D52/'Total Funds Spent &amp; Transferred'!D52</f>
        <v>0</v>
      </c>
      <c r="E229" s="89">
        <f>E52/'Total Funds Spent &amp; Transferred'!E52</f>
        <v>7.4624701662803676E-3</v>
      </c>
      <c r="F229" s="89">
        <f>F52/'Total Funds Spent &amp; Transferred'!F52</f>
        <v>5.2155910319114764E-3</v>
      </c>
      <c r="G229" s="89">
        <f>G52/'Total Funds Spent &amp; Transferred'!G52</f>
        <v>6.8725634583904011E-3</v>
      </c>
      <c r="H229" s="89">
        <f>H52/'Total Funds Spent &amp; Transferred'!H52</f>
        <v>8.0759625417797711E-3</v>
      </c>
      <c r="I229" s="89">
        <f>I52/'Total Funds Spent &amp; Transferred'!I52</f>
        <v>1.0622023027533709E-2</v>
      </c>
      <c r="J229" s="89">
        <f>J52/'Total Funds Spent &amp; Transferred'!J52</f>
        <v>1.3501671215751476E-2</v>
      </c>
      <c r="K229" s="89">
        <f>K52/'Total Funds Spent &amp; Transferred'!K52</f>
        <v>1.4889315339521611E-2</v>
      </c>
      <c r="L229" s="89">
        <f>L52/'Total Funds Spent &amp; Transferred'!L52</f>
        <v>1.6216852817335842E-2</v>
      </c>
      <c r="M229" s="89">
        <f>M52/'Total Funds Spent &amp; Transferred'!M52</f>
        <v>1.2425131027543874E-2</v>
      </c>
      <c r="N229" s="89">
        <f>N52/'Total Funds Spent &amp; Transferred'!N52</f>
        <v>1.4586302578554786E-2</v>
      </c>
      <c r="O229" s="89">
        <f>O52/'Total Funds Spent &amp; Transferred'!O52</f>
        <v>2.1787372730220449E-2</v>
      </c>
      <c r="P229" s="89">
        <f>P52/'Total Funds Spent &amp; Transferred'!P52</f>
        <v>2.8324400627981122E-2</v>
      </c>
      <c r="Q229" s="89">
        <f>Q52/'Total Funds Spent &amp; Transferred'!Q52</f>
        <v>3.584140968555212E-2</v>
      </c>
      <c r="R229" s="89">
        <f>R52/'Total Funds Spent &amp; Transferred'!R52</f>
        <v>3.1115698614226996E-2</v>
      </c>
      <c r="S229" s="89">
        <f>S52/'Total Funds Spent &amp; Transferred'!S52</f>
        <v>2.9957408833694764E-2</v>
      </c>
      <c r="T229" s="89">
        <f>T52/'Total Funds Spent &amp; Transferred'!T52</f>
        <v>3.4246369480221875E-2</v>
      </c>
      <c r="U229" s="89">
        <f>U52/'Total Funds Spent &amp; Transferred'!U52</f>
        <v>5.3759207694396779E-2</v>
      </c>
      <c r="V229" s="89">
        <f>V52/'Total Funds Spent &amp; Transferred'!V52</f>
        <v>4.7001920814221082E-2</v>
      </c>
      <c r="W229" s="89">
        <f>W52/'Total Funds Spent &amp; Transferred'!W52</f>
        <v>4.6512606467359788E-2</v>
      </c>
      <c r="X229" s="89">
        <f>X52/'Total Funds Spent &amp; Transferred'!X52</f>
        <v>6.3439437210555297E-2</v>
      </c>
      <c r="Y229" s="89">
        <f>Y52/'Total Funds Spent &amp; Transferred'!Y52</f>
        <v>6.7624018552503426E-2</v>
      </c>
      <c r="Z229" s="89">
        <f>Z52/'Total Funds Spent &amp; Transferred'!Z52</f>
        <v>4.3313967629342191E-2</v>
      </c>
    </row>
    <row r="230" spans="1:26" ht="14.25" customHeight="1">
      <c r="A230" s="51" t="s">
        <v>155</v>
      </c>
      <c r="B230" s="89">
        <f>B53/'Total Funds Spent &amp; Transferred'!B53</f>
        <v>0</v>
      </c>
      <c r="C230" s="89">
        <f>C53/'Total Funds Spent &amp; Transferred'!C53</f>
        <v>0</v>
      </c>
      <c r="D230" s="89">
        <f>D53/'Total Funds Spent &amp; Transferred'!D53</f>
        <v>0</v>
      </c>
      <c r="E230" s="89">
        <f>E53/'Total Funds Spent &amp; Transferred'!E53</f>
        <v>0</v>
      </c>
      <c r="F230" s="89">
        <f>F53/'Total Funds Spent &amp; Transferred'!F53</f>
        <v>8.4159463598282459E-3</v>
      </c>
      <c r="G230" s="89">
        <f>G53/'Total Funds Spent &amp; Transferred'!G53</f>
        <v>1.2070004396736438E-2</v>
      </c>
      <c r="H230" s="89">
        <f>H53/'Total Funds Spent &amp; Transferred'!H53</f>
        <v>1.482159051000452E-2</v>
      </c>
      <c r="I230" s="89">
        <f>I53/'Total Funds Spent &amp; Transferred'!I53</f>
        <v>1.5648893010827957E-2</v>
      </c>
      <c r="J230" s="89">
        <f>J53/'Total Funds Spent &amp; Transferred'!J53</f>
        <v>1.5103585051948887E-2</v>
      </c>
      <c r="K230" s="89">
        <f>K53/'Total Funds Spent &amp; Transferred'!K53</f>
        <v>1.2549299566574553E-2</v>
      </c>
      <c r="L230" s="89">
        <f>L53/'Total Funds Spent &amp; Transferred'!L53</f>
        <v>1.368518520660692E-2</v>
      </c>
      <c r="M230" s="89">
        <f>M53/'Total Funds Spent &amp; Transferred'!M53</f>
        <v>1.1879836133699074E-2</v>
      </c>
      <c r="N230" s="89">
        <f>N53/'Total Funds Spent &amp; Transferred'!N53</f>
        <v>6.5916343048188694E-4</v>
      </c>
      <c r="O230" s="89">
        <f>O53/'Total Funds Spent &amp; Transferred'!O53</f>
        <v>0.12646318950351046</v>
      </c>
      <c r="P230" s="89">
        <f>P53/'Total Funds Spent &amp; Transferred'!P53</f>
        <v>0.11197650150002153</v>
      </c>
      <c r="Q230" s="89">
        <f>Q53/'Total Funds Spent &amp; Transferred'!Q53</f>
        <v>2.0598691475766889E-3</v>
      </c>
      <c r="R230" s="89">
        <f>R53/'Total Funds Spent &amp; Transferred'!R53</f>
        <v>1.0603573340837178E-2</v>
      </c>
      <c r="S230" s="89">
        <f>S53/'Total Funds Spent &amp; Transferred'!S53</f>
        <v>1.256697275055484E-2</v>
      </c>
      <c r="T230" s="89">
        <f>T53/'Total Funds Spent &amp; Transferred'!T53</f>
        <v>0.14064588277583204</v>
      </c>
      <c r="U230" s="89">
        <f>U53/'Total Funds Spent &amp; Transferred'!U53</f>
        <v>0.11960578944634551</v>
      </c>
      <c r="V230" s="89">
        <f>V53/'Total Funds Spent &amp; Transferred'!V53</f>
        <v>0.13082754072903993</v>
      </c>
      <c r="W230" s="89">
        <f>W53/'Total Funds Spent &amp; Transferred'!W53</f>
        <v>9.3321642586405185E-2</v>
      </c>
      <c r="X230" s="89">
        <f>X53/'Total Funds Spent &amp; Transferred'!X53</f>
        <v>0.11542788833475452</v>
      </c>
      <c r="Y230" s="89">
        <f>Y53/'Total Funds Spent &amp; Transferred'!Y53</f>
        <v>9.1118179279963268E-2</v>
      </c>
      <c r="Z230" s="89">
        <f>Z53/'Total Funds Spent &amp; Transferred'!Z53</f>
        <v>8.7147875618145965E-3</v>
      </c>
    </row>
    <row r="231" spans="1:26">
      <c r="A231" s="51" t="s">
        <v>157</v>
      </c>
      <c r="B231" s="89">
        <f>B54/'Total Funds Spent &amp; Transferred'!B54</f>
        <v>0</v>
      </c>
      <c r="C231" s="89">
        <f>C54/'Total Funds Spent &amp; Transferred'!C54</f>
        <v>0</v>
      </c>
      <c r="D231" s="89">
        <f>D54/'Total Funds Spent &amp; Transferred'!D54</f>
        <v>0</v>
      </c>
      <c r="E231" s="89">
        <f>E54/'Total Funds Spent &amp; Transferred'!E54</f>
        <v>2.5205878102829041E-2</v>
      </c>
      <c r="F231" s="89">
        <f>F54/'Total Funds Spent &amp; Transferred'!F54</f>
        <v>9.4472573759045147E-3</v>
      </c>
      <c r="G231" s="89">
        <f>G54/'Total Funds Spent &amp; Transferred'!G54</f>
        <v>1.1735866123040745E-2</v>
      </c>
      <c r="H231" s="89">
        <f>H54/'Total Funds Spent &amp; Transferred'!H54</f>
        <v>1.1851054295903572E-2</v>
      </c>
      <c r="I231" s="89">
        <f>I54/'Total Funds Spent &amp; Transferred'!I54</f>
        <v>1.1454010192086079E-2</v>
      </c>
      <c r="J231" s="89">
        <f>J54/'Total Funds Spent &amp; Transferred'!J54</f>
        <v>1.2112751902156771E-2</v>
      </c>
      <c r="K231" s="89">
        <f>K54/'Total Funds Spent &amp; Transferred'!K54</f>
        <v>1.6431097857937029E-2</v>
      </c>
      <c r="L231" s="89">
        <f>L54/'Total Funds Spent &amp; Transferred'!L54</f>
        <v>1.4177294857777384E-2</v>
      </c>
      <c r="M231" s="89">
        <f>M54/'Total Funds Spent &amp; Transferred'!M54</f>
        <v>1.2970896956377237E-2</v>
      </c>
      <c r="N231" s="89">
        <f>N54/'Total Funds Spent &amp; Transferred'!N54</f>
        <v>6.7231980060899962E-2</v>
      </c>
      <c r="O231" s="89">
        <f>O54/'Total Funds Spent &amp; Transferred'!O54</f>
        <v>1.4412243267858798E-2</v>
      </c>
      <c r="P231" s="89">
        <f>P54/'Total Funds Spent &amp; Transferred'!P54</f>
        <v>5.5661940716289146E-2</v>
      </c>
      <c r="Q231" s="89">
        <f>Q54/'Total Funds Spent &amp; Transferred'!Q54</f>
        <v>7.2305945223643614E-2</v>
      </c>
      <c r="R231" s="89">
        <f>R54/'Total Funds Spent &amp; Transferred'!R54</f>
        <v>7.6425167629581445E-2</v>
      </c>
      <c r="S231" s="89">
        <f>S54/'Total Funds Spent &amp; Transferred'!S54</f>
        <v>6.4932041059270071E-2</v>
      </c>
      <c r="T231" s="89">
        <f>T54/'Total Funds Spent &amp; Transferred'!T54</f>
        <v>6.4399899106080669E-2</v>
      </c>
      <c r="U231" s="89">
        <f>U54/'Total Funds Spent &amp; Transferred'!U54</f>
        <v>7.0649959051819783E-2</v>
      </c>
      <c r="V231" s="89">
        <f>V54/'Total Funds Spent &amp; Transferred'!V54</f>
        <v>6.6305707925702145E-2</v>
      </c>
      <c r="W231" s="89">
        <f>W54/'Total Funds Spent &amp; Transferred'!W54</f>
        <v>6.6495598540697878E-2</v>
      </c>
      <c r="X231" s="89">
        <f>X54/'Total Funds Spent &amp; Transferred'!X54</f>
        <v>6.5807774393546542E-2</v>
      </c>
      <c r="Y231" s="89">
        <f>Y54/'Total Funds Spent &amp; Transferred'!Y54</f>
        <v>5.7146284611857952E-2</v>
      </c>
      <c r="Z231" s="89">
        <f>Z54/'Total Funds Spent &amp; Transferred'!Z54</f>
        <v>4.6437245593261609E-2</v>
      </c>
    </row>
    <row r="232" spans="1:26" ht="14.25" customHeight="1">
      <c r="A232" s="51" t="s">
        <v>158</v>
      </c>
      <c r="B232" s="89">
        <f>B55/'Total Funds Spent &amp; Transferred'!B55</f>
        <v>0</v>
      </c>
      <c r="C232" s="89">
        <f>C55/'Total Funds Spent &amp; Transferred'!C55</f>
        <v>0</v>
      </c>
      <c r="D232" s="89">
        <f>D55/'Total Funds Spent &amp; Transferred'!D55</f>
        <v>0</v>
      </c>
      <c r="E232" s="89">
        <f>E55/'Total Funds Spent &amp; Transferred'!E55</f>
        <v>0</v>
      </c>
      <c r="F232" s="89">
        <f>F55/'Total Funds Spent &amp; Transferred'!F55</f>
        <v>0</v>
      </c>
      <c r="G232" s="89">
        <f>G55/'Total Funds Spent &amp; Transferred'!G55</f>
        <v>0</v>
      </c>
      <c r="H232" s="89">
        <f>H55/'Total Funds Spent &amp; Transferred'!H55</f>
        <v>0</v>
      </c>
      <c r="I232" s="89">
        <f>I55/'Total Funds Spent &amp; Transferred'!I55</f>
        <v>0</v>
      </c>
      <c r="J232" s="89">
        <f>J55/'Total Funds Spent &amp; Transferred'!J55</f>
        <v>0</v>
      </c>
      <c r="K232" s="89">
        <f>K55/'Total Funds Spent &amp; Transferred'!K55</f>
        <v>0</v>
      </c>
      <c r="L232" s="89">
        <f>L55/'Total Funds Spent &amp; Transferred'!L55</f>
        <v>0</v>
      </c>
      <c r="M232" s="89">
        <f>M55/'Total Funds Spent &amp; Transferred'!M55</f>
        <v>0</v>
      </c>
      <c r="N232" s="89">
        <f>N55/'Total Funds Spent &amp; Transferred'!N55</f>
        <v>0</v>
      </c>
      <c r="O232" s="89">
        <f>O55/'Total Funds Spent &amp; Transferred'!O55</f>
        <v>0</v>
      </c>
      <c r="P232" s="89">
        <f>P55/'Total Funds Spent &amp; Transferred'!P55</f>
        <v>0</v>
      </c>
      <c r="Q232" s="89">
        <f>Q55/'Total Funds Spent &amp; Transferred'!Q55</f>
        <v>0</v>
      </c>
      <c r="R232" s="89">
        <f>R55/'Total Funds Spent &amp; Transferred'!R55</f>
        <v>5.0461819146094379E-3</v>
      </c>
      <c r="S232" s="89">
        <f>S55/'Total Funds Spent &amp; Transferred'!S55</f>
        <v>1.3332465306672325E-2</v>
      </c>
      <c r="T232" s="89">
        <f>T55/'Total Funds Spent &amp; Transferred'!T55</f>
        <v>0.12172564709731824</v>
      </c>
      <c r="U232" s="89">
        <f>U55/'Total Funds Spent &amp; Transferred'!U55</f>
        <v>9.5400016652567254E-2</v>
      </c>
      <c r="V232" s="89">
        <f>V55/'Total Funds Spent &amp; Transferred'!V55</f>
        <v>0.12309093008100452</v>
      </c>
      <c r="W232" s="89">
        <f>W55/'Total Funds Spent &amp; Transferred'!W55</f>
        <v>0.13439319159050306</v>
      </c>
      <c r="X232" s="89">
        <f>X55/'Total Funds Spent &amp; Transferred'!X55</f>
        <v>0.12892801901281922</v>
      </c>
      <c r="Y232" s="89">
        <f>Y55/'Total Funds Spent &amp; Transferred'!Y55</f>
        <v>0.10916752261141913</v>
      </c>
      <c r="Z232" s="89">
        <f>Z55/'Total Funds Spent &amp; Transferred'!Z55</f>
        <v>0.11838060766603713</v>
      </c>
    </row>
    <row r="233" spans="1:26">
      <c r="A233" s="59" t="s">
        <v>159</v>
      </c>
      <c r="B233" s="89">
        <f>B56/'Total Funds Spent &amp; Transferred'!B56</f>
        <v>0</v>
      </c>
      <c r="C233" s="89">
        <f>C56/'Total Funds Spent &amp; Transferred'!C56</f>
        <v>0</v>
      </c>
      <c r="D233" s="89">
        <f>D56/'Total Funds Spent &amp; Transferred'!D56</f>
        <v>0</v>
      </c>
      <c r="E233" s="89">
        <f>E56/'Total Funds Spent &amp; Transferred'!E56</f>
        <v>5.2015152775916436E-3</v>
      </c>
      <c r="F233" s="89">
        <f>F56/'Total Funds Spent &amp; Transferred'!F56</f>
        <v>8.279006867440087E-3</v>
      </c>
      <c r="G233" s="89">
        <f>G56/'Total Funds Spent &amp; Transferred'!G56</f>
        <v>8.3797267676881584E-3</v>
      </c>
      <c r="H233" s="89">
        <f>H56/'Total Funds Spent &amp; Transferred'!H56</f>
        <v>8.982374524390966E-3</v>
      </c>
      <c r="I233" s="89">
        <f>I56/'Total Funds Spent &amp; Transferred'!I56</f>
        <v>9.4979694627740224E-3</v>
      </c>
      <c r="J233" s="89">
        <f>J56/'Total Funds Spent &amp; Transferred'!J56</f>
        <v>9.3982784877870672E-3</v>
      </c>
      <c r="K233" s="89">
        <f>K56/'Total Funds Spent &amp; Transferred'!K56</f>
        <v>1.0173613794695167E-2</v>
      </c>
      <c r="L233" s="89">
        <f>L56/'Total Funds Spent &amp; Transferred'!L56</f>
        <v>1.2794067208330989E-2</v>
      </c>
      <c r="M233" s="89">
        <f>M56/'Total Funds Spent &amp; Transferred'!M56</f>
        <v>1.5488574706147772E-2</v>
      </c>
      <c r="N233" s="89">
        <f>N56/'Total Funds Spent &amp; Transferred'!N56</f>
        <v>2.5567875625831057E-2</v>
      </c>
      <c r="O233" s="89">
        <f>O56/'Total Funds Spent &amp; Transferred'!O56</f>
        <v>3.0361237405003526E-2</v>
      </c>
      <c r="P233" s="89">
        <f>P56/'Total Funds Spent &amp; Transferred'!P56</f>
        <v>2.1671113115118219E-2</v>
      </c>
      <c r="Q233" s="89">
        <f>Q56/'Total Funds Spent &amp; Transferred'!Q56</f>
        <v>1.7141838309899664E-2</v>
      </c>
      <c r="R233" s="89">
        <f>R56/'Total Funds Spent &amp; Transferred'!R56</f>
        <v>2.2234806286914797E-2</v>
      </c>
      <c r="S233" s="89">
        <f>S56/'Total Funds Spent &amp; Transferred'!S56</f>
        <v>2.2458158288055606E-2</v>
      </c>
      <c r="T233" s="89">
        <f>T56/'Total Funds Spent &amp; Transferred'!T56</f>
        <v>2.791506887532598E-2</v>
      </c>
      <c r="U233" s="89">
        <f>U56/'Total Funds Spent &amp; Transferred'!U56</f>
        <v>2.9914075215955016E-2</v>
      </c>
      <c r="V233" s="89">
        <f>V56/'Total Funds Spent &amp; Transferred'!V56</f>
        <v>2.866109420683971E-2</v>
      </c>
      <c r="W233" s="89">
        <f>W56/'Total Funds Spent &amp; Transferred'!W56</f>
        <v>3.301066303267175E-2</v>
      </c>
      <c r="X233" s="89">
        <f>X56/'Total Funds Spent &amp; Transferred'!X56</f>
        <v>3.0903451005655211E-2</v>
      </c>
      <c r="Y233" s="89">
        <f>Y56/'Total Funds Spent &amp; Transferred'!Y56</f>
        <v>2.5689628726184466E-2</v>
      </c>
      <c r="Z233" s="89">
        <f>Z56/'Total Funds Spent &amp; Transferred'!Z56</f>
        <v>3.1022462442242014E-2</v>
      </c>
    </row>
  </sheetData>
  <mergeCells count="106">
    <mergeCell ref="A62:A63"/>
    <mergeCell ref="B62:B63"/>
    <mergeCell ref="C62:C63"/>
    <mergeCell ref="D62:D63"/>
    <mergeCell ref="E62:E63"/>
    <mergeCell ref="X3:X4"/>
    <mergeCell ref="X62:X63"/>
    <mergeCell ref="X121:X122"/>
    <mergeCell ref="U180:U181"/>
    <mergeCell ref="W121:W122"/>
    <mergeCell ref="W62:W63"/>
    <mergeCell ref="W3:W4"/>
    <mergeCell ref="W180:W181"/>
    <mergeCell ref="N62:N63"/>
    <mergeCell ref="H62:H63"/>
    <mergeCell ref="I62:I63"/>
    <mergeCell ref="J62:J63"/>
    <mergeCell ref="K62:K63"/>
    <mergeCell ref="L62:L63"/>
    <mergeCell ref="M62:M63"/>
    <mergeCell ref="F62:F63"/>
    <mergeCell ref="G62:G63"/>
    <mergeCell ref="A180:A181"/>
    <mergeCell ref="B180:B181"/>
    <mergeCell ref="A1:A2"/>
    <mergeCell ref="A3:A4"/>
    <mergeCell ref="B3:B4"/>
    <mergeCell ref="C3:C4"/>
    <mergeCell ref="D3:D4"/>
    <mergeCell ref="E3:E4"/>
    <mergeCell ref="Q3:Q4"/>
    <mergeCell ref="F3:F4"/>
    <mergeCell ref="G3:G4"/>
    <mergeCell ref="H3:H4"/>
    <mergeCell ref="I3:I4"/>
    <mergeCell ref="J3:J4"/>
    <mergeCell ref="K3:K4"/>
    <mergeCell ref="L3:L4"/>
    <mergeCell ref="M3:M4"/>
    <mergeCell ref="N3:N4"/>
    <mergeCell ref="O3:O4"/>
    <mergeCell ref="P3:P4"/>
    <mergeCell ref="C180:C181"/>
    <mergeCell ref="D180:D181"/>
    <mergeCell ref="E180:E181"/>
    <mergeCell ref="T62:T63"/>
    <mergeCell ref="O62:O63"/>
    <mergeCell ref="P62:P63"/>
    <mergeCell ref="Q62:Q63"/>
    <mergeCell ref="R62:R63"/>
    <mergeCell ref="S62:S63"/>
    <mergeCell ref="T180:T181"/>
    <mergeCell ref="L180:L181"/>
    <mergeCell ref="Q121:Q122"/>
    <mergeCell ref="R121:R122"/>
    <mergeCell ref="Q180:Q181"/>
    <mergeCell ref="P180:P181"/>
    <mergeCell ref="P121:P122"/>
    <mergeCell ref="A121:A122"/>
    <mergeCell ref="B121:B122"/>
    <mergeCell ref="C121:C122"/>
    <mergeCell ref="D121:D122"/>
    <mergeCell ref="E121:E122"/>
    <mergeCell ref="F121:F122"/>
    <mergeCell ref="K180:K181"/>
    <mergeCell ref="O121:O122"/>
    <mergeCell ref="M180:M181"/>
    <mergeCell ref="N180:N181"/>
    <mergeCell ref="O180:O181"/>
    <mergeCell ref="M121:M122"/>
    <mergeCell ref="N121:N122"/>
    <mergeCell ref="F180:F181"/>
    <mergeCell ref="G180:G181"/>
    <mergeCell ref="H180:H181"/>
    <mergeCell ref="I180:I181"/>
    <mergeCell ref="J180:J181"/>
    <mergeCell ref="G121:G122"/>
    <mergeCell ref="H121:H122"/>
    <mergeCell ref="I121:I122"/>
    <mergeCell ref="J121:J122"/>
    <mergeCell ref="K121:K122"/>
    <mergeCell ref="L121:L122"/>
    <mergeCell ref="Y3:Y4"/>
    <mergeCell ref="Y62:Y63"/>
    <mergeCell ref="Y121:Y122"/>
    <mergeCell ref="Y180:Y181"/>
    <mergeCell ref="AA3:AC3"/>
    <mergeCell ref="S121:S122"/>
    <mergeCell ref="R180:R181"/>
    <mergeCell ref="S180:S181"/>
    <mergeCell ref="T121:T122"/>
    <mergeCell ref="R3:R4"/>
    <mergeCell ref="S3:S4"/>
    <mergeCell ref="T3:T4"/>
    <mergeCell ref="X180:X181"/>
    <mergeCell ref="U3:U4"/>
    <mergeCell ref="U62:U63"/>
    <mergeCell ref="U121:U122"/>
    <mergeCell ref="V3:V4"/>
    <mergeCell ref="V62:V63"/>
    <mergeCell ref="V121:V122"/>
    <mergeCell ref="V180:V181"/>
    <mergeCell ref="Z3:Z4"/>
    <mergeCell ref="Z62:Z63"/>
    <mergeCell ref="Z121:Z122"/>
    <mergeCell ref="Z180:Z181"/>
  </mergeCells>
  <phoneticPr fontId="39" type="noConversion"/>
  <pageMargins left="0.7" right="0.7" top="0.75" bottom="0.75" header="0.3" footer="0.3"/>
  <pageSetup orientation="portrait"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00000"/>
  </sheetPr>
  <dimension ref="A1:P233"/>
  <sheetViews>
    <sheetView topLeftCell="F1" workbookViewId="0">
      <selection activeCell="J5" sqref="J5"/>
    </sheetView>
  </sheetViews>
  <sheetFormatPr defaultColWidth="9.42578125" defaultRowHeight="12.95"/>
  <cols>
    <col min="1" max="1" width="17" style="49" customWidth="1"/>
    <col min="2" max="5" width="12.42578125" style="49" bestFit="1" customWidth="1"/>
    <col min="6" max="6" width="14.42578125" style="49" bestFit="1" customWidth="1"/>
    <col min="7" max="8" width="12.7109375" style="49" bestFit="1" customWidth="1"/>
    <col min="9" max="9" width="15" style="49" bestFit="1" customWidth="1"/>
    <col min="10" max="10" width="11.42578125" style="49" bestFit="1" customWidth="1"/>
    <col min="11" max="13" width="9.42578125" style="49"/>
    <col min="14" max="14" width="12.42578125" style="49" customWidth="1"/>
    <col min="15" max="15" width="9.42578125" style="49"/>
    <col min="16" max="16" width="9.42578125" style="49" bestFit="1" customWidth="1"/>
    <col min="17" max="16384" width="9.42578125" style="49"/>
  </cols>
  <sheetData>
    <row r="1" spans="1:11" ht="23.25" customHeight="1">
      <c r="A1" s="394" t="s">
        <v>223</v>
      </c>
      <c r="B1" s="317" t="s">
        <v>370</v>
      </c>
    </row>
    <row r="2" spans="1:11" ht="24.75" customHeight="1">
      <c r="A2" s="394"/>
    </row>
    <row r="3" spans="1:11" s="50" customFormat="1" ht="12.75" customHeight="1">
      <c r="A3" s="400" t="s">
        <v>224</v>
      </c>
      <c r="B3" s="402">
        <v>2015</v>
      </c>
      <c r="C3" s="402">
        <v>2016</v>
      </c>
      <c r="D3" s="402">
        <v>2017</v>
      </c>
      <c r="E3" s="402">
        <v>2018</v>
      </c>
      <c r="F3" s="402">
        <v>2019</v>
      </c>
      <c r="G3" s="402">
        <v>2020</v>
      </c>
      <c r="H3" s="402">
        <v>2021</v>
      </c>
    </row>
    <row r="4" spans="1:11" s="50" customFormat="1">
      <c r="A4" s="400"/>
      <c r="B4" s="398"/>
      <c r="C4" s="398"/>
      <c r="D4" s="398"/>
      <c r="E4" s="398"/>
      <c r="F4" s="398"/>
      <c r="G4" s="398"/>
      <c r="H4" s="398"/>
      <c r="I4" s="408" t="s">
        <v>321</v>
      </c>
      <c r="J4" s="408"/>
      <c r="K4" s="408"/>
    </row>
    <row r="5" spans="1:11">
      <c r="A5" s="51" t="s">
        <v>82</v>
      </c>
      <c r="B5" s="55">
        <f t="shared" ref="B5:G5" si="0">B64+B123</f>
        <v>8842391</v>
      </c>
      <c r="C5" s="55">
        <f t="shared" si="0"/>
        <v>1288438</v>
      </c>
      <c r="D5" s="55">
        <f t="shared" si="0"/>
        <v>900000</v>
      </c>
      <c r="E5" s="55">
        <f t="shared" si="0"/>
        <v>900000</v>
      </c>
      <c r="F5" s="55">
        <f t="shared" si="0"/>
        <v>1093712</v>
      </c>
      <c r="G5" s="55">
        <f t="shared" si="0"/>
        <v>2174189</v>
      </c>
      <c r="H5" s="55">
        <f t="shared" ref="H5" si="1">H64+H123</f>
        <v>2175836</v>
      </c>
      <c r="I5" s="96" t="s">
        <v>328</v>
      </c>
      <c r="J5" s="49">
        <f>$H$56</f>
        <v>924975632.46000004</v>
      </c>
      <c r="K5" s="168"/>
    </row>
    <row r="6" spans="1:11">
      <c r="A6" s="51" t="s">
        <v>84</v>
      </c>
      <c r="B6" s="55">
        <f t="shared" ref="B6:E56" si="2">B65+B124</f>
        <v>0</v>
      </c>
      <c r="C6" s="55">
        <f t="shared" si="2"/>
        <v>0</v>
      </c>
      <c r="D6" s="55">
        <f t="shared" si="2"/>
        <v>4603822</v>
      </c>
      <c r="E6" s="55">
        <f t="shared" si="2"/>
        <v>7187759</v>
      </c>
      <c r="F6" s="55">
        <f t="shared" ref="F6:G6" si="3">F65+F124</f>
        <v>8492224</v>
      </c>
      <c r="G6" s="55">
        <f t="shared" si="3"/>
        <v>8015105</v>
      </c>
      <c r="H6" s="55">
        <f t="shared" ref="H6" si="4">H65+H124</f>
        <v>6647843.0600000005</v>
      </c>
      <c r="I6" s="96" t="s">
        <v>329</v>
      </c>
      <c r="J6" s="89">
        <f>$H$233</f>
        <v>3.0505139303409753E-2</v>
      </c>
    </row>
    <row r="7" spans="1:11">
      <c r="A7" s="51" t="s">
        <v>86</v>
      </c>
      <c r="B7" s="55">
        <f t="shared" si="2"/>
        <v>0</v>
      </c>
      <c r="C7" s="55">
        <f t="shared" si="2"/>
        <v>0</v>
      </c>
      <c r="D7" s="55">
        <f t="shared" si="2"/>
        <v>0</v>
      </c>
      <c r="E7" s="55">
        <f t="shared" si="2"/>
        <v>0</v>
      </c>
      <c r="F7" s="55">
        <f t="shared" ref="F7:G7" si="5">F66+F125</f>
        <v>0</v>
      </c>
      <c r="G7" s="55">
        <f t="shared" si="5"/>
        <v>0</v>
      </c>
      <c r="H7" s="55">
        <f t="shared" ref="H7" si="6">H66+H125</f>
        <v>0</v>
      </c>
    </row>
    <row r="8" spans="1:11">
      <c r="A8" s="51" t="s">
        <v>88</v>
      </c>
      <c r="B8" s="55">
        <f t="shared" si="2"/>
        <v>0</v>
      </c>
      <c r="C8" s="55">
        <f t="shared" si="2"/>
        <v>0</v>
      </c>
      <c r="D8" s="55">
        <f t="shared" si="2"/>
        <v>146337</v>
      </c>
      <c r="E8" s="55">
        <f t="shared" si="2"/>
        <v>440195</v>
      </c>
      <c r="F8" s="55">
        <f t="shared" ref="F8:G8" si="7">F67+F126</f>
        <v>520588</v>
      </c>
      <c r="G8" s="55">
        <f t="shared" si="7"/>
        <v>1563613</v>
      </c>
      <c r="H8" s="55">
        <f t="shared" ref="H8" si="8">H67+H126</f>
        <v>1941639</v>
      </c>
    </row>
    <row r="9" spans="1:11">
      <c r="A9" s="51" t="s">
        <v>74</v>
      </c>
      <c r="B9" s="55">
        <f t="shared" si="2"/>
        <v>1255755</v>
      </c>
      <c r="C9" s="55">
        <f t="shared" si="2"/>
        <v>729105</v>
      </c>
      <c r="D9" s="55">
        <f t="shared" si="2"/>
        <v>1361011</v>
      </c>
      <c r="E9" s="55">
        <f t="shared" si="2"/>
        <v>884096</v>
      </c>
      <c r="F9" s="55">
        <f t="shared" ref="F9:G9" si="9">F68+F127</f>
        <v>848777</v>
      </c>
      <c r="G9" s="55">
        <f t="shared" si="9"/>
        <v>666076</v>
      </c>
      <c r="H9" s="55">
        <f t="shared" ref="H9" si="10">H68+H127</f>
        <v>617223</v>
      </c>
    </row>
    <row r="10" spans="1:11">
      <c r="A10" s="51" t="s">
        <v>91</v>
      </c>
      <c r="B10" s="55">
        <f t="shared" si="2"/>
        <v>7368736</v>
      </c>
      <c r="C10" s="55">
        <f t="shared" si="2"/>
        <v>301730</v>
      </c>
      <c r="D10" s="55">
        <f t="shared" si="2"/>
        <v>306128</v>
      </c>
      <c r="E10" s="55">
        <f t="shared" si="2"/>
        <v>599970</v>
      </c>
      <c r="F10" s="55">
        <f t="shared" ref="F10:G10" si="11">F69+F128</f>
        <v>1197651</v>
      </c>
      <c r="G10" s="55">
        <f t="shared" si="11"/>
        <v>995131</v>
      </c>
      <c r="H10" s="55">
        <f t="shared" ref="H10" si="12">H69+H128</f>
        <v>827896</v>
      </c>
    </row>
    <row r="11" spans="1:11">
      <c r="A11" s="51" t="s">
        <v>93</v>
      </c>
      <c r="B11" s="55">
        <f t="shared" si="2"/>
        <v>0</v>
      </c>
      <c r="C11" s="55">
        <f t="shared" si="2"/>
        <v>0</v>
      </c>
      <c r="D11" s="55">
        <f t="shared" si="2"/>
        <v>0</v>
      </c>
      <c r="E11" s="55">
        <f t="shared" si="2"/>
        <v>0</v>
      </c>
      <c r="F11" s="55">
        <f t="shared" ref="F11:G11" si="13">F70+F129</f>
        <v>0</v>
      </c>
      <c r="G11" s="55">
        <f t="shared" si="13"/>
        <v>0</v>
      </c>
      <c r="H11" s="55">
        <f t="shared" ref="H11" si="14">H70+H129</f>
        <v>0</v>
      </c>
    </row>
    <row r="12" spans="1:11">
      <c r="A12" s="51" t="s">
        <v>95</v>
      </c>
      <c r="B12" s="55">
        <f t="shared" si="2"/>
        <v>0</v>
      </c>
      <c r="C12" s="55">
        <f t="shared" si="2"/>
        <v>0</v>
      </c>
      <c r="D12" s="55">
        <f t="shared" si="2"/>
        <v>0</v>
      </c>
      <c r="E12" s="55">
        <f t="shared" si="2"/>
        <v>0</v>
      </c>
      <c r="F12" s="55">
        <f t="shared" ref="F12:G12" si="15">F71+F130</f>
        <v>0</v>
      </c>
      <c r="G12" s="55">
        <f t="shared" si="15"/>
        <v>0</v>
      </c>
      <c r="H12" s="55">
        <f t="shared" ref="H12" si="16">H71+H130</f>
        <v>0</v>
      </c>
    </row>
    <row r="13" spans="1:11">
      <c r="A13" s="51" t="s">
        <v>97</v>
      </c>
      <c r="B13" s="55">
        <f t="shared" si="2"/>
        <v>0</v>
      </c>
      <c r="C13" s="55">
        <f t="shared" si="2"/>
        <v>0</v>
      </c>
      <c r="D13" s="55">
        <f t="shared" si="2"/>
        <v>0</v>
      </c>
      <c r="E13" s="55">
        <f t="shared" si="2"/>
        <v>0</v>
      </c>
      <c r="F13" s="55">
        <f t="shared" ref="F13:G13" si="17">F72+F131</f>
        <v>0</v>
      </c>
      <c r="G13" s="55">
        <f t="shared" si="17"/>
        <v>0</v>
      </c>
      <c r="H13" s="55">
        <f t="shared" ref="H13" si="18">H72+H131</f>
        <v>0</v>
      </c>
    </row>
    <row r="14" spans="1:11">
      <c r="A14" s="51" t="s">
        <v>99</v>
      </c>
      <c r="B14" s="55">
        <f t="shared" si="2"/>
        <v>0</v>
      </c>
      <c r="C14" s="55">
        <f t="shared" si="2"/>
        <v>0</v>
      </c>
      <c r="D14" s="55">
        <f t="shared" si="2"/>
        <v>0</v>
      </c>
      <c r="E14" s="55">
        <f t="shared" si="2"/>
        <v>0</v>
      </c>
      <c r="F14" s="55">
        <f t="shared" ref="F14:G14" si="19">F73+F132</f>
        <v>0</v>
      </c>
      <c r="G14" s="55">
        <f t="shared" si="19"/>
        <v>0</v>
      </c>
      <c r="H14" s="55">
        <f t="shared" ref="H14" si="20">H73+H132</f>
        <v>0</v>
      </c>
    </row>
    <row r="15" spans="1:11">
      <c r="A15" s="51" t="s">
        <v>101</v>
      </c>
      <c r="B15" s="55">
        <f t="shared" si="2"/>
        <v>67848089</v>
      </c>
      <c r="C15" s="55">
        <f t="shared" si="2"/>
        <v>66952484</v>
      </c>
      <c r="D15" s="55">
        <f t="shared" si="2"/>
        <v>53281863</v>
      </c>
      <c r="E15" s="55">
        <f t="shared" si="2"/>
        <v>57528070</v>
      </c>
      <c r="F15" s="55">
        <f t="shared" ref="F15:G15" si="21">F74+F133</f>
        <v>15525170</v>
      </c>
      <c r="G15" s="55">
        <f t="shared" si="21"/>
        <v>53933897</v>
      </c>
      <c r="H15" s="55">
        <f t="shared" ref="H15" si="22">H74+H133</f>
        <v>34575120</v>
      </c>
    </row>
    <row r="16" spans="1:11">
      <c r="A16" s="51" t="s">
        <v>102</v>
      </c>
      <c r="B16" s="55">
        <f t="shared" si="2"/>
        <v>21100037</v>
      </c>
      <c r="C16" s="55">
        <f t="shared" si="2"/>
        <v>16563669</v>
      </c>
      <c r="D16" s="55">
        <f t="shared" si="2"/>
        <v>6630231</v>
      </c>
      <c r="E16" s="55">
        <f t="shared" si="2"/>
        <v>5828715</v>
      </c>
      <c r="F16" s="55">
        <f t="shared" ref="F16:G16" si="23">F75+F134</f>
        <v>6550796</v>
      </c>
      <c r="G16" s="55">
        <f t="shared" si="23"/>
        <v>7595601</v>
      </c>
      <c r="H16" s="55">
        <f t="shared" ref="H16" si="24">H75+H134</f>
        <v>3686427</v>
      </c>
    </row>
    <row r="17" spans="1:8">
      <c r="A17" s="51" t="s">
        <v>103</v>
      </c>
      <c r="B17" s="55">
        <f t="shared" si="2"/>
        <v>0</v>
      </c>
      <c r="C17" s="55">
        <f t="shared" si="2"/>
        <v>0</v>
      </c>
      <c r="D17" s="55">
        <f t="shared" si="2"/>
        <v>0</v>
      </c>
      <c r="E17" s="55">
        <f t="shared" si="2"/>
        <v>0</v>
      </c>
      <c r="F17" s="55">
        <f t="shared" ref="F17:G17" si="25">F76+F135</f>
        <v>0</v>
      </c>
      <c r="G17" s="55">
        <f t="shared" si="25"/>
        <v>0</v>
      </c>
      <c r="H17" s="55">
        <f t="shared" ref="H17" si="26">H76+H135</f>
        <v>0</v>
      </c>
    </row>
    <row r="18" spans="1:8">
      <c r="A18" s="51" t="s">
        <v>104</v>
      </c>
      <c r="B18" s="55">
        <f t="shared" si="2"/>
        <v>6151218</v>
      </c>
      <c r="C18" s="55">
        <f t="shared" si="2"/>
        <v>0</v>
      </c>
      <c r="D18" s="55">
        <f t="shared" si="2"/>
        <v>0</v>
      </c>
      <c r="E18" s="55">
        <f t="shared" si="2"/>
        <v>0</v>
      </c>
      <c r="F18" s="55">
        <f t="shared" ref="F18:G18" si="27">F77+F136</f>
        <v>11786164</v>
      </c>
      <c r="G18" s="55">
        <f t="shared" si="27"/>
        <v>12953384</v>
      </c>
      <c r="H18" s="55">
        <f t="shared" ref="H18" si="28">H77+H136</f>
        <v>11354095</v>
      </c>
    </row>
    <row r="19" spans="1:8">
      <c r="A19" s="51" t="s">
        <v>105</v>
      </c>
      <c r="B19" s="55">
        <f t="shared" si="2"/>
        <v>497908</v>
      </c>
      <c r="C19" s="55">
        <f t="shared" si="2"/>
        <v>21375984</v>
      </c>
      <c r="D19" s="55">
        <f t="shared" si="2"/>
        <v>22999917</v>
      </c>
      <c r="E19" s="55">
        <f t="shared" si="2"/>
        <v>21141988</v>
      </c>
      <c r="F19" s="55">
        <f t="shared" ref="F19:G19" si="29">F78+F137</f>
        <v>16483653</v>
      </c>
      <c r="G19" s="55">
        <f t="shared" si="29"/>
        <v>19431304</v>
      </c>
      <c r="H19" s="55">
        <f t="shared" ref="H19" si="30">H78+H137</f>
        <v>22070766</v>
      </c>
    </row>
    <row r="20" spans="1:8">
      <c r="A20" s="51" t="s">
        <v>107</v>
      </c>
      <c r="B20" s="55">
        <f t="shared" si="2"/>
        <v>5354874</v>
      </c>
      <c r="C20" s="55">
        <f t="shared" si="2"/>
        <v>4921116</v>
      </c>
      <c r="D20" s="55">
        <f t="shared" si="2"/>
        <v>0</v>
      </c>
      <c r="E20" s="55">
        <f t="shared" si="2"/>
        <v>0</v>
      </c>
      <c r="F20" s="55">
        <f t="shared" ref="F20:G20" si="31">F79+F138</f>
        <v>0</v>
      </c>
      <c r="G20" s="55">
        <f t="shared" si="31"/>
        <v>0</v>
      </c>
      <c r="H20" s="55">
        <f t="shared" ref="H20" si="32">H79+H138</f>
        <v>0</v>
      </c>
    </row>
    <row r="21" spans="1:8">
      <c r="A21" s="51" t="s">
        <v>76</v>
      </c>
      <c r="B21" s="55">
        <f t="shared" si="2"/>
        <v>12930635</v>
      </c>
      <c r="C21" s="55">
        <f t="shared" si="2"/>
        <v>13996246</v>
      </c>
      <c r="D21" s="55">
        <f t="shared" si="2"/>
        <v>26278361</v>
      </c>
      <c r="E21" s="55">
        <f t="shared" si="2"/>
        <v>17646613</v>
      </c>
      <c r="F21" s="55">
        <f t="shared" ref="F21:G21" si="33">F80+F139</f>
        <v>19481605</v>
      </c>
      <c r="G21" s="55">
        <f t="shared" si="33"/>
        <v>19481823</v>
      </c>
      <c r="H21" s="55">
        <f t="shared" ref="H21" si="34">H80+H139</f>
        <v>15147881</v>
      </c>
    </row>
    <row r="22" spans="1:8">
      <c r="A22" s="51" t="s">
        <v>110</v>
      </c>
      <c r="B22" s="55">
        <f t="shared" si="2"/>
        <v>0</v>
      </c>
      <c r="C22" s="55">
        <f t="shared" si="2"/>
        <v>0</v>
      </c>
      <c r="D22" s="55">
        <f t="shared" si="2"/>
        <v>0</v>
      </c>
      <c r="E22" s="55">
        <f t="shared" si="2"/>
        <v>0</v>
      </c>
      <c r="F22" s="55">
        <f t="shared" ref="F22:G22" si="35">F81+F140</f>
        <v>0</v>
      </c>
      <c r="G22" s="55">
        <f t="shared" si="35"/>
        <v>0</v>
      </c>
      <c r="H22" s="55">
        <f t="shared" ref="H22" si="36">H81+H140</f>
        <v>0</v>
      </c>
    </row>
    <row r="23" spans="1:8">
      <c r="A23" s="51" t="s">
        <v>111</v>
      </c>
      <c r="B23" s="55">
        <f t="shared" si="2"/>
        <v>3035096</v>
      </c>
      <c r="C23" s="55">
        <f t="shared" si="2"/>
        <v>1503358</v>
      </c>
      <c r="D23" s="55">
        <f t="shared" si="2"/>
        <v>809999</v>
      </c>
      <c r="E23" s="55">
        <f t="shared" si="2"/>
        <v>809999</v>
      </c>
      <c r="F23" s="55">
        <f t="shared" ref="F23:G23" si="37">F82+F141</f>
        <v>810000</v>
      </c>
      <c r="G23" s="55">
        <f t="shared" si="37"/>
        <v>810000</v>
      </c>
      <c r="H23" s="55">
        <f t="shared" ref="H23" si="38">H82+H141</f>
        <v>810000</v>
      </c>
    </row>
    <row r="24" spans="1:8">
      <c r="A24" s="51" t="s">
        <v>113</v>
      </c>
      <c r="B24" s="55">
        <f t="shared" si="2"/>
        <v>0</v>
      </c>
      <c r="C24" s="55">
        <f t="shared" si="2"/>
        <v>0</v>
      </c>
      <c r="D24" s="55">
        <f t="shared" si="2"/>
        <v>2878424</v>
      </c>
      <c r="E24" s="55">
        <f t="shared" si="2"/>
        <v>10308342</v>
      </c>
      <c r="F24" s="55">
        <f t="shared" ref="F24:G24" si="39">F83+F142</f>
        <v>11899052</v>
      </c>
      <c r="G24" s="55">
        <f t="shared" si="39"/>
        <v>13894889</v>
      </c>
      <c r="H24" s="55">
        <f t="shared" ref="H24" si="40">H83+H142</f>
        <v>11033245</v>
      </c>
    </row>
    <row r="25" spans="1:8">
      <c r="A25" s="51" t="s">
        <v>78</v>
      </c>
      <c r="B25" s="55">
        <f t="shared" si="2"/>
        <v>0</v>
      </c>
      <c r="C25" s="55">
        <f t="shared" si="2"/>
        <v>0</v>
      </c>
      <c r="D25" s="55">
        <f t="shared" si="2"/>
        <v>0</v>
      </c>
      <c r="E25" s="55">
        <f t="shared" si="2"/>
        <v>0</v>
      </c>
      <c r="F25" s="55">
        <f t="shared" ref="F25:G25" si="41">F84+F143</f>
        <v>0</v>
      </c>
      <c r="G25" s="55">
        <f t="shared" si="41"/>
        <v>0</v>
      </c>
      <c r="H25" s="55">
        <f t="shared" ref="H25" si="42">H84+H143</f>
        <v>0</v>
      </c>
    </row>
    <row r="26" spans="1:8">
      <c r="A26" s="51" t="s">
        <v>116</v>
      </c>
      <c r="B26" s="55">
        <f t="shared" si="2"/>
        <v>0</v>
      </c>
      <c r="C26" s="55">
        <f t="shared" si="2"/>
        <v>0</v>
      </c>
      <c r="D26" s="55">
        <f t="shared" si="2"/>
        <v>0</v>
      </c>
      <c r="E26" s="55">
        <f t="shared" si="2"/>
        <v>0</v>
      </c>
      <c r="F26" s="55">
        <f t="shared" ref="F26:G26" si="43">F85+F144</f>
        <v>0</v>
      </c>
      <c r="G26" s="55">
        <f t="shared" si="43"/>
        <v>0</v>
      </c>
      <c r="H26" s="55">
        <f t="shared" ref="H26" si="44">H85+H144</f>
        <v>0</v>
      </c>
    </row>
    <row r="27" spans="1:8">
      <c r="A27" s="51" t="s">
        <v>117</v>
      </c>
      <c r="B27" s="55">
        <f t="shared" si="2"/>
        <v>312936661</v>
      </c>
      <c r="C27" s="55">
        <f t="shared" si="2"/>
        <v>311491741</v>
      </c>
      <c r="D27" s="55">
        <f t="shared" si="2"/>
        <v>215134854</v>
      </c>
      <c r="E27" s="55">
        <f t="shared" si="2"/>
        <v>324189515</v>
      </c>
      <c r="F27" s="55">
        <f t="shared" ref="F27:G27" si="45">F86+F145</f>
        <v>337517477</v>
      </c>
      <c r="G27" s="55">
        <f t="shared" si="45"/>
        <v>370192638</v>
      </c>
      <c r="H27" s="55">
        <f t="shared" ref="H27" si="46">H86+H145</f>
        <v>329337235</v>
      </c>
    </row>
    <row r="28" spans="1:8">
      <c r="A28" s="51" t="s">
        <v>77</v>
      </c>
      <c r="B28" s="55">
        <f t="shared" si="2"/>
        <v>0</v>
      </c>
      <c r="C28" s="55">
        <f t="shared" si="2"/>
        <v>0</v>
      </c>
      <c r="D28" s="55">
        <f t="shared" si="2"/>
        <v>0</v>
      </c>
      <c r="E28" s="55">
        <f t="shared" si="2"/>
        <v>0</v>
      </c>
      <c r="F28" s="55">
        <f t="shared" ref="F28:G28" si="47">F87+F146</f>
        <v>0</v>
      </c>
      <c r="G28" s="55">
        <f t="shared" si="47"/>
        <v>0</v>
      </c>
      <c r="H28" s="55">
        <f t="shared" ref="H28" si="48">H87+H146</f>
        <v>0</v>
      </c>
    </row>
    <row r="29" spans="1:8">
      <c r="A29" s="51" t="s">
        <v>120</v>
      </c>
      <c r="B29" s="55">
        <f t="shared" si="2"/>
        <v>4098980</v>
      </c>
      <c r="C29" s="55">
        <f t="shared" si="2"/>
        <v>4312145</v>
      </c>
      <c r="D29" s="55">
        <f t="shared" si="2"/>
        <v>162412</v>
      </c>
      <c r="E29" s="55">
        <f t="shared" si="2"/>
        <v>43662</v>
      </c>
      <c r="F29" s="55">
        <f t="shared" ref="F29:G29" si="49">F88+F147</f>
        <v>0</v>
      </c>
      <c r="G29" s="55">
        <f t="shared" si="49"/>
        <v>0</v>
      </c>
      <c r="H29" s="55">
        <f t="shared" ref="H29" si="50">H88+H147</f>
        <v>0</v>
      </c>
    </row>
    <row r="30" spans="1:8">
      <c r="A30" s="51" t="s">
        <v>122</v>
      </c>
      <c r="B30" s="55">
        <f t="shared" si="2"/>
        <v>0</v>
      </c>
      <c r="C30" s="55">
        <f t="shared" si="2"/>
        <v>0</v>
      </c>
      <c r="D30" s="55">
        <f t="shared" si="2"/>
        <v>0</v>
      </c>
      <c r="E30" s="55">
        <f t="shared" si="2"/>
        <v>0</v>
      </c>
      <c r="F30" s="55">
        <f t="shared" ref="F30:G30" si="51">F89+F148</f>
        <v>0</v>
      </c>
      <c r="G30" s="55">
        <f t="shared" si="51"/>
        <v>0</v>
      </c>
      <c r="H30" s="55">
        <f t="shared" ref="H30" si="52">H89+H148</f>
        <v>0</v>
      </c>
    </row>
    <row r="31" spans="1:8">
      <c r="A31" s="51" t="s">
        <v>124</v>
      </c>
      <c r="B31" s="55">
        <f t="shared" si="2"/>
        <v>860004</v>
      </c>
      <c r="C31" s="55">
        <f t="shared" si="2"/>
        <v>954003</v>
      </c>
      <c r="D31" s="55">
        <f t="shared" si="2"/>
        <v>119341</v>
      </c>
      <c r="E31" s="55">
        <f t="shared" si="2"/>
        <v>0</v>
      </c>
      <c r="F31" s="55">
        <f t="shared" ref="F31:G31" si="53">F90+F149</f>
        <v>0</v>
      </c>
      <c r="G31" s="55">
        <f t="shared" si="53"/>
        <v>0</v>
      </c>
      <c r="H31" s="55">
        <f t="shared" ref="H31" si="54">H90+H149</f>
        <v>0</v>
      </c>
    </row>
    <row r="32" spans="1:8">
      <c r="A32" s="51" t="s">
        <v>126</v>
      </c>
      <c r="B32" s="55">
        <f t="shared" si="2"/>
        <v>238421</v>
      </c>
      <c r="C32" s="55">
        <f t="shared" si="2"/>
        <v>218892</v>
      </c>
      <c r="D32" s="55">
        <f t="shared" si="2"/>
        <v>290065</v>
      </c>
      <c r="E32" s="55">
        <f t="shared" si="2"/>
        <v>312965</v>
      </c>
      <c r="F32" s="55">
        <f t="shared" ref="F32:G32" si="55">F91+F150</f>
        <v>0</v>
      </c>
      <c r="G32" s="55">
        <f t="shared" si="55"/>
        <v>365093</v>
      </c>
      <c r="H32" s="55">
        <f t="shared" ref="H32" si="56">H91+H150</f>
        <v>363629.4</v>
      </c>
    </row>
    <row r="33" spans="1:8">
      <c r="A33" s="51" t="s">
        <v>127</v>
      </c>
      <c r="B33" s="55">
        <f t="shared" si="2"/>
        <v>0</v>
      </c>
      <c r="C33" s="55">
        <f t="shared" si="2"/>
        <v>0</v>
      </c>
      <c r="D33" s="55">
        <f t="shared" si="2"/>
        <v>0</v>
      </c>
      <c r="E33" s="55">
        <f t="shared" si="2"/>
        <v>145267</v>
      </c>
      <c r="F33" s="55">
        <f t="shared" ref="F33:G33" si="57">F92+F151</f>
        <v>433044</v>
      </c>
      <c r="G33" s="55">
        <f t="shared" si="57"/>
        <v>1740887</v>
      </c>
      <c r="H33" s="55">
        <f t="shared" ref="H33" si="58">H92+H151</f>
        <v>1399718</v>
      </c>
    </row>
    <row r="34" spans="1:8">
      <c r="A34" s="51" t="s">
        <v>128</v>
      </c>
      <c r="B34" s="55">
        <f t="shared" si="2"/>
        <v>0</v>
      </c>
      <c r="C34" s="55">
        <f t="shared" si="2"/>
        <v>0</v>
      </c>
      <c r="D34" s="55">
        <f t="shared" si="2"/>
        <v>0</v>
      </c>
      <c r="E34" s="55">
        <f t="shared" si="2"/>
        <v>0</v>
      </c>
      <c r="F34" s="55">
        <f t="shared" ref="F34:G34" si="59">F93+F152</f>
        <v>0</v>
      </c>
      <c r="G34" s="55">
        <f t="shared" si="59"/>
        <v>0</v>
      </c>
      <c r="H34" s="55">
        <f t="shared" ref="H34" si="60">H93+H152</f>
        <v>0</v>
      </c>
    </row>
    <row r="35" spans="1:8">
      <c r="A35" s="51" t="s">
        <v>130</v>
      </c>
      <c r="B35" s="55">
        <f t="shared" si="2"/>
        <v>18637903</v>
      </c>
      <c r="C35" s="55">
        <f t="shared" si="2"/>
        <v>18772465</v>
      </c>
      <c r="D35" s="55">
        <f t="shared" si="2"/>
        <v>16925945</v>
      </c>
      <c r="E35" s="55">
        <f t="shared" si="2"/>
        <v>32079502</v>
      </c>
      <c r="F35" s="55">
        <f t="shared" ref="F35:G35" si="61">F94+F153</f>
        <v>30133371</v>
      </c>
      <c r="G35" s="55">
        <f t="shared" si="61"/>
        <v>37315938</v>
      </c>
      <c r="H35" s="55">
        <f t="shared" ref="H35" si="62">H94+H153</f>
        <v>38683507</v>
      </c>
    </row>
    <row r="36" spans="1:8">
      <c r="A36" s="51" t="s">
        <v>131</v>
      </c>
      <c r="B36" s="55">
        <f t="shared" si="2"/>
        <v>0</v>
      </c>
      <c r="C36" s="55">
        <f t="shared" si="2"/>
        <v>0</v>
      </c>
      <c r="D36" s="55">
        <f t="shared" si="2"/>
        <v>0</v>
      </c>
      <c r="E36" s="55">
        <f t="shared" si="2"/>
        <v>2721200</v>
      </c>
      <c r="F36" s="55">
        <f t="shared" ref="F36:G36" si="63">F95+F154</f>
        <v>3797405</v>
      </c>
      <c r="G36" s="55">
        <f t="shared" si="63"/>
        <v>3957368</v>
      </c>
      <c r="H36" s="55">
        <f t="shared" ref="H36" si="64">H95+H154</f>
        <v>3961639</v>
      </c>
    </row>
    <row r="37" spans="1:8">
      <c r="A37" s="51" t="s">
        <v>132</v>
      </c>
      <c r="B37" s="55">
        <f t="shared" si="2"/>
        <v>5668439</v>
      </c>
      <c r="C37" s="55">
        <f t="shared" si="2"/>
        <v>17244330</v>
      </c>
      <c r="D37" s="55">
        <f t="shared" si="2"/>
        <v>18260558</v>
      </c>
      <c r="E37" s="55">
        <f t="shared" si="2"/>
        <v>17217018</v>
      </c>
      <c r="F37" s="55">
        <f t="shared" ref="F37:G37" si="65">F96+F155</f>
        <v>17747899</v>
      </c>
      <c r="G37" s="55">
        <f t="shared" si="65"/>
        <v>5255105</v>
      </c>
      <c r="H37" s="55">
        <f t="shared" ref="H37" si="66">H96+H155</f>
        <v>10359621</v>
      </c>
    </row>
    <row r="38" spans="1:8">
      <c r="A38" s="51" t="s">
        <v>75</v>
      </c>
      <c r="B38" s="55">
        <f t="shared" si="2"/>
        <v>3550226</v>
      </c>
      <c r="C38" s="55">
        <f t="shared" si="2"/>
        <v>4037896</v>
      </c>
      <c r="D38" s="55">
        <f t="shared" si="2"/>
        <v>3942513</v>
      </c>
      <c r="E38" s="55">
        <f t="shared" si="2"/>
        <v>3568665</v>
      </c>
      <c r="F38" s="55">
        <f t="shared" ref="F38:G38" si="67">F97+F156</f>
        <v>3604987</v>
      </c>
      <c r="G38" s="55">
        <f t="shared" si="67"/>
        <v>3632666</v>
      </c>
      <c r="H38" s="55">
        <f t="shared" ref="H38" si="68">H97+H156</f>
        <v>3558181</v>
      </c>
    </row>
    <row r="39" spans="1:8">
      <c r="A39" s="51" t="s">
        <v>133</v>
      </c>
      <c r="B39" s="55">
        <f t="shared" si="2"/>
        <v>0</v>
      </c>
      <c r="C39" s="55">
        <f t="shared" si="2"/>
        <v>0</v>
      </c>
      <c r="D39" s="55">
        <f t="shared" si="2"/>
        <v>0</v>
      </c>
      <c r="E39" s="55">
        <f t="shared" si="2"/>
        <v>0</v>
      </c>
      <c r="F39" s="55">
        <f t="shared" ref="F39:G39" si="69">F98+F157</f>
        <v>0</v>
      </c>
      <c r="G39" s="55">
        <f t="shared" si="69"/>
        <v>0</v>
      </c>
      <c r="H39" s="55">
        <f t="shared" ref="H39" si="70">H98+H157</f>
        <v>0</v>
      </c>
    </row>
    <row r="40" spans="1:8">
      <c r="A40" s="51" t="s">
        <v>134</v>
      </c>
      <c r="B40" s="55">
        <f t="shared" si="2"/>
        <v>4378401</v>
      </c>
      <c r="C40" s="55">
        <f t="shared" si="2"/>
        <v>2689361</v>
      </c>
      <c r="D40" s="55">
        <f t="shared" si="2"/>
        <v>2066440</v>
      </c>
      <c r="E40" s="55">
        <f t="shared" si="2"/>
        <v>2070362</v>
      </c>
      <c r="F40" s="55">
        <f t="shared" ref="F40:G40" si="71">F99+F158</f>
        <v>2802046</v>
      </c>
      <c r="G40" s="55">
        <f t="shared" si="71"/>
        <v>5615989</v>
      </c>
      <c r="H40" s="55">
        <f t="shared" ref="H40" si="72">H99+H158</f>
        <v>7092813</v>
      </c>
    </row>
    <row r="41" spans="1:8">
      <c r="A41" s="51" t="s">
        <v>136</v>
      </c>
      <c r="B41" s="55">
        <f t="shared" si="2"/>
        <v>2207693</v>
      </c>
      <c r="C41" s="55">
        <f t="shared" si="2"/>
        <v>977756</v>
      </c>
      <c r="D41" s="55">
        <f t="shared" si="2"/>
        <v>1080000</v>
      </c>
      <c r="E41" s="55">
        <f t="shared" si="2"/>
        <v>1212125</v>
      </c>
      <c r="F41" s="55">
        <f t="shared" ref="F41:G41" si="73">F100+F159</f>
        <v>1133309</v>
      </c>
      <c r="G41" s="55">
        <f t="shared" si="73"/>
        <v>1447785</v>
      </c>
      <c r="H41" s="55">
        <f t="shared" ref="H41" si="74">H100+H159</f>
        <v>1473316</v>
      </c>
    </row>
    <row r="42" spans="1:8">
      <c r="A42" s="51" t="s">
        <v>145</v>
      </c>
      <c r="B42" s="55">
        <f t="shared" si="2"/>
        <v>0</v>
      </c>
      <c r="C42" s="55">
        <f t="shared" si="2"/>
        <v>0</v>
      </c>
      <c r="D42" s="55">
        <f t="shared" si="2"/>
        <v>0</v>
      </c>
      <c r="E42" s="55">
        <f t="shared" si="2"/>
        <v>0</v>
      </c>
      <c r="F42" s="55">
        <f t="shared" ref="F42:G42" si="75">F101+F160</f>
        <v>0</v>
      </c>
      <c r="G42" s="55">
        <f t="shared" si="75"/>
        <v>0</v>
      </c>
      <c r="H42" s="55">
        <f t="shared" ref="H42" si="76">H101+H160</f>
        <v>0</v>
      </c>
    </row>
    <row r="43" spans="1:8">
      <c r="A43" s="51" t="s">
        <v>138</v>
      </c>
      <c r="B43" s="55">
        <f t="shared" si="2"/>
        <v>0</v>
      </c>
      <c r="C43" s="55">
        <f t="shared" si="2"/>
        <v>154384</v>
      </c>
      <c r="D43" s="55">
        <f t="shared" si="2"/>
        <v>0</v>
      </c>
      <c r="E43" s="55">
        <f t="shared" si="2"/>
        <v>0</v>
      </c>
      <c r="F43" s="55">
        <f t="shared" ref="F43:G43" si="77">F102+F161</f>
        <v>0</v>
      </c>
      <c r="G43" s="55">
        <f t="shared" si="77"/>
        <v>0</v>
      </c>
      <c r="H43" s="55">
        <f t="shared" ref="H43" si="78">H102+H161</f>
        <v>0</v>
      </c>
    </row>
    <row r="44" spans="1:8">
      <c r="A44" s="51" t="s">
        <v>140</v>
      </c>
      <c r="B44" s="55">
        <f t="shared" si="2"/>
        <v>0</v>
      </c>
      <c r="C44" s="55">
        <f t="shared" si="2"/>
        <v>236920</v>
      </c>
      <c r="D44" s="55">
        <f t="shared" si="2"/>
        <v>455066</v>
      </c>
      <c r="E44" s="55">
        <f t="shared" si="2"/>
        <v>0</v>
      </c>
      <c r="F44" s="55">
        <f t="shared" ref="F44:G44" si="79">F103+F162</f>
        <v>0</v>
      </c>
      <c r="G44" s="55">
        <f t="shared" si="79"/>
        <v>0</v>
      </c>
      <c r="H44" s="55">
        <f t="shared" ref="H44" si="80">H103+H162</f>
        <v>0</v>
      </c>
    </row>
    <row r="45" spans="1:8">
      <c r="A45" s="51" t="s">
        <v>142</v>
      </c>
      <c r="B45" s="55">
        <f t="shared" si="2"/>
        <v>0</v>
      </c>
      <c r="C45" s="55">
        <f t="shared" si="2"/>
        <v>0</v>
      </c>
      <c r="D45" s="55">
        <f t="shared" si="2"/>
        <v>0</v>
      </c>
      <c r="E45" s="55">
        <f t="shared" si="2"/>
        <v>0</v>
      </c>
      <c r="F45" s="55">
        <f t="shared" ref="F45:G45" si="81">F104+F163</f>
        <v>0</v>
      </c>
      <c r="G45" s="55">
        <f t="shared" si="81"/>
        <v>0</v>
      </c>
      <c r="H45" s="55">
        <f t="shared" ref="H45" si="82">H104+H163</f>
        <v>0</v>
      </c>
    </row>
    <row r="46" spans="1:8">
      <c r="A46" s="51" t="s">
        <v>144</v>
      </c>
      <c r="B46" s="55">
        <f t="shared" si="2"/>
        <v>0</v>
      </c>
      <c r="C46" s="55">
        <f t="shared" si="2"/>
        <v>0</v>
      </c>
      <c r="D46" s="55">
        <f t="shared" si="2"/>
        <v>0</v>
      </c>
      <c r="E46" s="55">
        <f t="shared" si="2"/>
        <v>0</v>
      </c>
      <c r="F46" s="55">
        <f t="shared" ref="F46:G46" si="83">F105+F164</f>
        <v>0</v>
      </c>
      <c r="G46" s="55">
        <f t="shared" si="83"/>
        <v>0</v>
      </c>
      <c r="H46" s="55">
        <f t="shared" ref="H46" si="84">H105+H164</f>
        <v>0</v>
      </c>
    </row>
    <row r="47" spans="1:8">
      <c r="A47" s="51" t="s">
        <v>146</v>
      </c>
      <c r="B47" s="55">
        <f t="shared" si="2"/>
        <v>0</v>
      </c>
      <c r="C47" s="55">
        <f t="shared" si="2"/>
        <v>0</v>
      </c>
      <c r="D47" s="55">
        <f t="shared" si="2"/>
        <v>0</v>
      </c>
      <c r="E47" s="55">
        <f t="shared" si="2"/>
        <v>0</v>
      </c>
      <c r="F47" s="55">
        <f t="shared" ref="F47:G47" si="85">F106+F165</f>
        <v>0</v>
      </c>
      <c r="G47" s="55">
        <f t="shared" si="85"/>
        <v>0</v>
      </c>
      <c r="H47" s="55">
        <f t="shared" ref="H47" si="86">H106+H165</f>
        <v>535256</v>
      </c>
    </row>
    <row r="48" spans="1:8">
      <c r="A48" s="51" t="s">
        <v>148</v>
      </c>
      <c r="B48" s="55">
        <f t="shared" si="2"/>
        <v>0</v>
      </c>
      <c r="C48" s="55">
        <f t="shared" si="2"/>
        <v>0</v>
      </c>
      <c r="D48" s="55">
        <f t="shared" si="2"/>
        <v>0</v>
      </c>
      <c r="E48" s="55">
        <f t="shared" si="2"/>
        <v>0</v>
      </c>
      <c r="F48" s="55">
        <f t="shared" ref="F48:G48" si="87">F107+F166</f>
        <v>0</v>
      </c>
      <c r="G48" s="55">
        <f t="shared" si="87"/>
        <v>0</v>
      </c>
      <c r="H48" s="55">
        <f t="shared" ref="H48" si="88">H107+H166</f>
        <v>0</v>
      </c>
    </row>
    <row r="49" spans="1:16">
      <c r="A49" s="51" t="s">
        <v>150</v>
      </c>
      <c r="B49" s="55">
        <f t="shared" si="2"/>
        <v>6425072</v>
      </c>
      <c r="C49" s="55">
        <f t="shared" si="2"/>
        <v>9007119</v>
      </c>
      <c r="D49" s="55">
        <f t="shared" si="2"/>
        <v>10308882</v>
      </c>
      <c r="E49" s="55">
        <f t="shared" si="2"/>
        <v>5959530</v>
      </c>
      <c r="F49" s="55">
        <f t="shared" ref="F49:G49" si="89">F108+F167</f>
        <v>2967114</v>
      </c>
      <c r="G49" s="55">
        <f t="shared" si="89"/>
        <v>1215163</v>
      </c>
      <c r="H49" s="55">
        <f t="shared" ref="H49" si="90">H108+H167</f>
        <v>2964852</v>
      </c>
    </row>
    <row r="50" spans="1:16">
      <c r="A50" s="51" t="s">
        <v>152</v>
      </c>
      <c r="B50" s="55">
        <f t="shared" si="2"/>
        <v>2311776</v>
      </c>
      <c r="C50" s="55">
        <f t="shared" si="2"/>
        <v>2404273</v>
      </c>
      <c r="D50" s="55">
        <f t="shared" si="2"/>
        <v>2076735</v>
      </c>
      <c r="E50" s="55">
        <f t="shared" si="2"/>
        <v>2481214</v>
      </c>
      <c r="F50" s="55">
        <f t="shared" ref="F50:G50" si="91">F109+F168</f>
        <v>2204612</v>
      </c>
      <c r="G50" s="55">
        <f t="shared" si="91"/>
        <v>2689459</v>
      </c>
      <c r="H50" s="55">
        <f t="shared" ref="H50" si="92">H109+H168</f>
        <v>3082575</v>
      </c>
    </row>
    <row r="51" spans="1:16">
      <c r="A51" s="51" t="s">
        <v>153</v>
      </c>
      <c r="B51" s="55">
        <f t="shared" si="2"/>
        <v>0</v>
      </c>
      <c r="C51" s="55">
        <f t="shared" si="2"/>
        <v>0</v>
      </c>
      <c r="D51" s="55">
        <f t="shared" si="2"/>
        <v>0</v>
      </c>
      <c r="E51" s="55">
        <f t="shared" si="2"/>
        <v>1052259</v>
      </c>
      <c r="F51" s="55">
        <f t="shared" ref="F51:G51" si="93">F110+F169</f>
        <v>1000004</v>
      </c>
      <c r="G51" s="55">
        <f t="shared" si="93"/>
        <v>1500000</v>
      </c>
      <c r="H51" s="55">
        <f t="shared" ref="H51" si="94">H110+H169</f>
        <v>1881142</v>
      </c>
    </row>
    <row r="52" spans="1:16">
      <c r="A52" s="51" t="s">
        <v>154</v>
      </c>
      <c r="B52" s="55">
        <f t="shared" si="2"/>
        <v>0</v>
      </c>
      <c r="C52" s="55">
        <f t="shared" si="2"/>
        <v>0</v>
      </c>
      <c r="D52" s="55">
        <f t="shared" si="2"/>
        <v>0</v>
      </c>
      <c r="E52" s="55">
        <f t="shared" si="2"/>
        <v>0</v>
      </c>
      <c r="F52" s="55">
        <f t="shared" ref="F52:G52" si="95">F111+F170</f>
        <v>287362997</v>
      </c>
      <c r="G52" s="55">
        <f t="shared" si="95"/>
        <v>319434061</v>
      </c>
      <c r="H52" s="55">
        <f t="shared" ref="H52" si="96">H111+H170</f>
        <v>323211286</v>
      </c>
    </row>
    <row r="53" spans="1:16">
      <c r="A53" s="51" t="s">
        <v>155</v>
      </c>
      <c r="B53" s="55">
        <f t="shared" si="2"/>
        <v>0</v>
      </c>
      <c r="C53" s="55">
        <f t="shared" si="2"/>
        <v>0</v>
      </c>
      <c r="D53" s="55">
        <f t="shared" si="2"/>
        <v>1455</v>
      </c>
      <c r="E53" s="55">
        <f t="shared" si="2"/>
        <v>0</v>
      </c>
      <c r="F53" s="55">
        <f t="shared" ref="F53:G53" si="97">F112+F171</f>
        <v>135</v>
      </c>
      <c r="G53" s="55">
        <f t="shared" si="97"/>
        <v>585</v>
      </c>
      <c r="H53" s="55">
        <f t="shared" ref="H53" si="98">H112+H171</f>
        <v>645</v>
      </c>
    </row>
    <row r="54" spans="1:16">
      <c r="A54" s="51" t="s">
        <v>157</v>
      </c>
      <c r="B54" s="55">
        <f t="shared" si="2"/>
        <v>83290652</v>
      </c>
      <c r="C54" s="55">
        <f t="shared" si="2"/>
        <v>81456432</v>
      </c>
      <c r="D54" s="55">
        <f t="shared" si="2"/>
        <v>82048995</v>
      </c>
      <c r="E54" s="55">
        <f t="shared" si="2"/>
        <v>81941222</v>
      </c>
      <c r="F54" s="55">
        <f t="shared" ref="F54:G54" si="99">F113+F172</f>
        <v>86233362</v>
      </c>
      <c r="G54" s="55">
        <f t="shared" si="99"/>
        <v>85970461</v>
      </c>
      <c r="H54" s="55">
        <f t="shared" ref="H54" si="100">H113+H172</f>
        <v>86182246</v>
      </c>
    </row>
    <row r="55" spans="1:16">
      <c r="A55" s="51" t="s">
        <v>158</v>
      </c>
      <c r="B55" s="55">
        <f t="shared" si="2"/>
        <v>0</v>
      </c>
      <c r="C55" s="55">
        <f t="shared" si="2"/>
        <v>0</v>
      </c>
      <c r="D55" s="55">
        <f t="shared" si="2"/>
        <v>0</v>
      </c>
      <c r="E55" s="55">
        <f t="shared" si="2"/>
        <v>0</v>
      </c>
      <c r="F55" s="55">
        <f t="shared" ref="F55:G55" si="101">F114+F173</f>
        <v>0</v>
      </c>
      <c r="G55" s="55">
        <f t="shared" si="101"/>
        <v>0</v>
      </c>
      <c r="H55" s="55">
        <f t="shared" ref="H55" si="102">H114+H173</f>
        <v>0</v>
      </c>
    </row>
    <row r="56" spans="1:16">
      <c r="A56" s="59" t="s">
        <v>159</v>
      </c>
      <c r="B56" s="55">
        <f t="shared" si="2"/>
        <v>578988967</v>
      </c>
      <c r="C56" s="55">
        <f t="shared" si="2"/>
        <v>581589847</v>
      </c>
      <c r="D56" s="55">
        <f t="shared" si="2"/>
        <v>473069354</v>
      </c>
      <c r="E56" s="55">
        <f t="shared" si="2"/>
        <v>598270253</v>
      </c>
      <c r="F56" s="55">
        <f t="shared" ref="F56:G56" si="103">F115+F174</f>
        <v>871627154</v>
      </c>
      <c r="G56" s="55">
        <f t="shared" si="103"/>
        <v>981848210</v>
      </c>
      <c r="H56" s="55">
        <f t="shared" ref="H56" si="104">H115+H174</f>
        <v>924975632.46000004</v>
      </c>
    </row>
    <row r="57" spans="1:16" s="62" customFormat="1">
      <c r="A57" s="82"/>
      <c r="B57" s="49"/>
      <c r="C57" s="49"/>
      <c r="D57" s="49"/>
      <c r="E57" s="49"/>
      <c r="F57" s="49"/>
      <c r="G57" s="49"/>
      <c r="H57" s="49"/>
    </row>
    <row r="58" spans="1:16">
      <c r="A58" s="83"/>
    </row>
    <row r="59" spans="1:16">
      <c r="A59" s="84"/>
    </row>
    <row r="60" spans="1:16">
      <c r="A60" s="85"/>
    </row>
    <row r="61" spans="1:16">
      <c r="A61" s="86"/>
    </row>
    <row r="62" spans="1:16" ht="12.75" customHeight="1">
      <c r="A62" s="396" t="s">
        <v>156</v>
      </c>
      <c r="B62" s="402">
        <v>2015</v>
      </c>
      <c r="C62" s="402">
        <v>2016</v>
      </c>
      <c r="D62" s="402">
        <v>2017</v>
      </c>
      <c r="E62" s="402">
        <v>2018</v>
      </c>
      <c r="F62" s="402">
        <v>2019</v>
      </c>
      <c r="G62" s="402">
        <v>2020</v>
      </c>
      <c r="H62" s="402">
        <v>2021</v>
      </c>
      <c r="P62" s="63"/>
    </row>
    <row r="63" spans="1:16" ht="12.75" customHeight="1">
      <c r="A63" s="396"/>
      <c r="B63" s="398"/>
      <c r="C63" s="398"/>
      <c r="D63" s="398"/>
      <c r="E63" s="398"/>
      <c r="F63" s="398"/>
      <c r="G63" s="398"/>
      <c r="H63" s="398"/>
    </row>
    <row r="64" spans="1:16">
      <c r="A64" s="51" t="s">
        <v>82</v>
      </c>
      <c r="B64" s="49">
        <v>1323115</v>
      </c>
      <c r="C64" s="226">
        <v>1144224</v>
      </c>
      <c r="D64" s="49">
        <v>697500</v>
      </c>
      <c r="E64" s="49">
        <v>900000</v>
      </c>
      <c r="F64" s="49">
        <v>673712</v>
      </c>
      <c r="G64" s="49">
        <v>1242346</v>
      </c>
      <c r="H64" s="49">
        <v>1985698</v>
      </c>
    </row>
    <row r="65" spans="1:8">
      <c r="A65" s="51" t="s">
        <v>84</v>
      </c>
      <c r="B65" s="49">
        <v>0</v>
      </c>
      <c r="C65" s="226">
        <v>0</v>
      </c>
      <c r="D65" s="49">
        <v>0</v>
      </c>
      <c r="E65" s="49">
        <v>0</v>
      </c>
      <c r="F65" s="49">
        <v>1500537</v>
      </c>
      <c r="G65" s="49">
        <v>1759016</v>
      </c>
      <c r="H65" s="49">
        <v>1853097.06</v>
      </c>
    </row>
    <row r="66" spans="1:8">
      <c r="A66" s="51" t="s">
        <v>86</v>
      </c>
      <c r="B66" s="49">
        <v>0</v>
      </c>
      <c r="C66" s="226">
        <v>0</v>
      </c>
      <c r="D66" s="49">
        <v>0</v>
      </c>
      <c r="E66" s="49">
        <v>0</v>
      </c>
      <c r="F66" s="49">
        <v>0</v>
      </c>
      <c r="G66" s="49">
        <v>0</v>
      </c>
      <c r="H66" s="49">
        <v>0</v>
      </c>
    </row>
    <row r="67" spans="1:8">
      <c r="A67" s="51" t="s">
        <v>88</v>
      </c>
      <c r="B67" s="49">
        <v>0</v>
      </c>
      <c r="C67" s="226">
        <v>0</v>
      </c>
      <c r="D67" s="49">
        <v>146337</v>
      </c>
      <c r="E67" s="49">
        <v>106403</v>
      </c>
      <c r="F67" s="49">
        <v>520588</v>
      </c>
      <c r="G67" s="49">
        <v>1563613</v>
      </c>
      <c r="H67" s="49">
        <v>1941639</v>
      </c>
    </row>
    <row r="68" spans="1:8">
      <c r="A68" s="51" t="s">
        <v>74</v>
      </c>
      <c r="B68" s="49">
        <v>0</v>
      </c>
      <c r="C68" s="226">
        <v>0</v>
      </c>
      <c r="D68" s="49">
        <v>0</v>
      </c>
      <c r="E68" s="49">
        <v>0</v>
      </c>
      <c r="F68" s="49">
        <v>0</v>
      </c>
      <c r="G68" s="49">
        <v>0</v>
      </c>
      <c r="H68" s="49">
        <v>0</v>
      </c>
    </row>
    <row r="69" spans="1:8">
      <c r="A69" s="51" t="s">
        <v>91</v>
      </c>
      <c r="B69" s="49">
        <v>400258</v>
      </c>
      <c r="C69" s="226">
        <v>264483</v>
      </c>
      <c r="D69" s="49">
        <v>257717</v>
      </c>
      <c r="E69" s="49">
        <v>563025</v>
      </c>
      <c r="F69" s="49">
        <v>1107316</v>
      </c>
      <c r="G69" s="49">
        <v>995131</v>
      </c>
      <c r="H69" s="49">
        <v>827896</v>
      </c>
    </row>
    <row r="70" spans="1:8">
      <c r="A70" s="51" t="s">
        <v>93</v>
      </c>
      <c r="B70" s="49">
        <v>0</v>
      </c>
      <c r="C70" s="226">
        <v>0</v>
      </c>
      <c r="D70" s="49">
        <v>0</v>
      </c>
      <c r="E70" s="49">
        <v>0</v>
      </c>
      <c r="F70" s="49">
        <v>0</v>
      </c>
      <c r="G70" s="49">
        <v>0</v>
      </c>
      <c r="H70" s="49">
        <v>0</v>
      </c>
    </row>
    <row r="71" spans="1:8">
      <c r="A71" s="51" t="s">
        <v>95</v>
      </c>
      <c r="B71" s="49">
        <v>0</v>
      </c>
      <c r="C71" s="226">
        <v>0</v>
      </c>
      <c r="D71" s="49">
        <v>0</v>
      </c>
      <c r="E71" s="49">
        <v>0</v>
      </c>
      <c r="F71" s="49">
        <v>0</v>
      </c>
      <c r="G71" s="49">
        <v>0</v>
      </c>
      <c r="H71" s="49">
        <v>0</v>
      </c>
    </row>
    <row r="72" spans="1:8">
      <c r="A72" s="51" t="s">
        <v>97</v>
      </c>
      <c r="B72" s="49">
        <v>0</v>
      </c>
      <c r="C72" s="226">
        <v>0</v>
      </c>
      <c r="D72" s="49">
        <v>0</v>
      </c>
      <c r="E72" s="49">
        <v>0</v>
      </c>
      <c r="F72" s="49">
        <v>0</v>
      </c>
      <c r="G72" s="49">
        <v>0</v>
      </c>
      <c r="H72" s="49">
        <v>0</v>
      </c>
    </row>
    <row r="73" spans="1:8">
      <c r="A73" s="51" t="s">
        <v>99</v>
      </c>
      <c r="B73" s="49">
        <v>0</v>
      </c>
      <c r="C73" s="226">
        <v>0</v>
      </c>
      <c r="D73" s="49">
        <v>0</v>
      </c>
      <c r="E73" s="49">
        <v>0</v>
      </c>
      <c r="F73" s="49">
        <v>0</v>
      </c>
      <c r="G73" s="49">
        <v>0</v>
      </c>
      <c r="H73" s="49">
        <v>0</v>
      </c>
    </row>
    <row r="74" spans="1:8">
      <c r="A74" s="51" t="s">
        <v>101</v>
      </c>
      <c r="B74" s="49">
        <v>17992306</v>
      </c>
      <c r="C74" s="226">
        <v>17068875</v>
      </c>
      <c r="D74" s="49">
        <v>13965334</v>
      </c>
      <c r="E74" s="49">
        <v>17114865</v>
      </c>
      <c r="F74" s="49">
        <v>15525170</v>
      </c>
      <c r="G74" s="49">
        <v>14749724</v>
      </c>
      <c r="H74" s="49">
        <v>13980783</v>
      </c>
    </row>
    <row r="75" spans="1:8">
      <c r="A75" s="51" t="s">
        <v>102</v>
      </c>
      <c r="B75" s="49">
        <v>592037</v>
      </c>
      <c r="C75" s="226">
        <v>933091</v>
      </c>
      <c r="D75" s="49">
        <v>635564</v>
      </c>
      <c r="E75" s="49">
        <v>735367</v>
      </c>
      <c r="F75" s="49">
        <v>755671</v>
      </c>
      <c r="G75" s="49">
        <v>894211</v>
      </c>
      <c r="H75" s="49">
        <v>901732</v>
      </c>
    </row>
    <row r="76" spans="1:8">
      <c r="A76" s="51" t="s">
        <v>103</v>
      </c>
      <c r="B76" s="49">
        <v>0</v>
      </c>
      <c r="C76" s="226">
        <v>0</v>
      </c>
      <c r="D76" s="49">
        <v>0</v>
      </c>
      <c r="E76" s="49">
        <v>0</v>
      </c>
      <c r="F76" s="49">
        <v>0</v>
      </c>
      <c r="G76" s="49">
        <v>0</v>
      </c>
      <c r="H76" s="49">
        <v>0</v>
      </c>
    </row>
    <row r="77" spans="1:8">
      <c r="A77" s="51" t="s">
        <v>104</v>
      </c>
      <c r="B77" s="49">
        <v>6151218</v>
      </c>
      <c r="C77" s="226">
        <v>0</v>
      </c>
      <c r="D77" s="49">
        <v>0</v>
      </c>
      <c r="E77" s="49">
        <v>0</v>
      </c>
      <c r="F77" s="49">
        <v>11786164</v>
      </c>
      <c r="G77" s="49">
        <v>12953384</v>
      </c>
      <c r="H77" s="49">
        <v>11354095</v>
      </c>
    </row>
    <row r="78" spans="1:8">
      <c r="A78" s="51" t="s">
        <v>105</v>
      </c>
      <c r="B78" s="49">
        <v>497908</v>
      </c>
      <c r="C78" s="226">
        <v>7985388</v>
      </c>
      <c r="D78" s="49">
        <v>9120269</v>
      </c>
      <c r="E78" s="49">
        <v>7374770</v>
      </c>
      <c r="F78" s="49">
        <v>7623808</v>
      </c>
      <c r="G78" s="49">
        <v>2696804</v>
      </c>
      <c r="H78" s="49">
        <v>1562636</v>
      </c>
    </row>
    <row r="79" spans="1:8">
      <c r="A79" s="51" t="s">
        <v>107</v>
      </c>
      <c r="B79" s="49">
        <v>5354874</v>
      </c>
      <c r="C79" s="226">
        <v>4921116</v>
      </c>
      <c r="D79" s="49">
        <v>0</v>
      </c>
      <c r="E79" s="49">
        <v>0</v>
      </c>
      <c r="F79" s="49">
        <v>0</v>
      </c>
      <c r="G79" s="49">
        <v>0</v>
      </c>
      <c r="H79" s="49">
        <v>0</v>
      </c>
    </row>
    <row r="80" spans="1:8">
      <c r="A80" s="51" t="s">
        <v>76</v>
      </c>
      <c r="B80" s="49">
        <v>12930635</v>
      </c>
      <c r="C80" s="226">
        <v>13996246</v>
      </c>
      <c r="D80" s="49">
        <v>26278361</v>
      </c>
      <c r="E80" s="49">
        <v>17646613</v>
      </c>
      <c r="F80" s="49">
        <v>19481605</v>
      </c>
      <c r="G80" s="49">
        <v>19481823</v>
      </c>
      <c r="H80" s="49">
        <v>15147881</v>
      </c>
    </row>
    <row r="81" spans="1:8">
      <c r="A81" s="51" t="s">
        <v>110</v>
      </c>
      <c r="B81" s="49">
        <v>0</v>
      </c>
      <c r="C81" s="226">
        <v>0</v>
      </c>
      <c r="D81" s="49">
        <v>0</v>
      </c>
      <c r="E81" s="49">
        <v>0</v>
      </c>
      <c r="F81" s="49">
        <v>0</v>
      </c>
      <c r="G81" s="49">
        <v>0</v>
      </c>
      <c r="H81" s="49">
        <v>0</v>
      </c>
    </row>
    <row r="82" spans="1:8">
      <c r="A82" s="51" t="s">
        <v>111</v>
      </c>
      <c r="B82" s="49">
        <v>900000</v>
      </c>
      <c r="C82" s="226">
        <v>810000</v>
      </c>
      <c r="D82" s="49">
        <v>809999</v>
      </c>
      <c r="E82" s="49">
        <v>809999</v>
      </c>
      <c r="F82" s="49">
        <v>810000</v>
      </c>
      <c r="G82" s="49">
        <v>810000</v>
      </c>
      <c r="H82" s="49">
        <v>810000</v>
      </c>
    </row>
    <row r="83" spans="1:8">
      <c r="A83" s="51" t="s">
        <v>113</v>
      </c>
      <c r="B83" s="49">
        <v>0</v>
      </c>
      <c r="C83" s="226">
        <v>0</v>
      </c>
      <c r="D83" s="49">
        <v>1808942</v>
      </c>
      <c r="E83" s="49">
        <v>5350808</v>
      </c>
      <c r="F83" s="49">
        <v>7592970</v>
      </c>
      <c r="G83" s="49">
        <v>8732621</v>
      </c>
      <c r="H83" s="49">
        <v>7484382</v>
      </c>
    </row>
    <row r="84" spans="1:8">
      <c r="A84" s="51" t="s">
        <v>78</v>
      </c>
      <c r="B84" s="49">
        <v>0</v>
      </c>
      <c r="C84" s="226">
        <v>0</v>
      </c>
      <c r="D84" s="49">
        <v>0</v>
      </c>
      <c r="E84" s="49">
        <v>0</v>
      </c>
      <c r="F84" s="49">
        <v>0</v>
      </c>
      <c r="G84" s="49">
        <v>0</v>
      </c>
      <c r="H84" s="49">
        <v>0</v>
      </c>
    </row>
    <row r="85" spans="1:8">
      <c r="A85" s="51" t="s">
        <v>116</v>
      </c>
      <c r="B85" s="49">
        <v>0</v>
      </c>
      <c r="C85" s="226">
        <v>0</v>
      </c>
      <c r="D85" s="49">
        <v>0</v>
      </c>
      <c r="E85" s="49">
        <v>0</v>
      </c>
      <c r="F85" s="49">
        <v>0</v>
      </c>
      <c r="G85" s="49">
        <v>0</v>
      </c>
      <c r="H85" s="49">
        <v>0</v>
      </c>
    </row>
    <row r="86" spans="1:8">
      <c r="A86" s="51" t="s">
        <v>117</v>
      </c>
      <c r="B86" s="49">
        <v>144933962</v>
      </c>
      <c r="C86" s="226">
        <v>134971442</v>
      </c>
      <c r="D86" s="49">
        <v>109111002</v>
      </c>
      <c r="E86" s="49">
        <v>109500291</v>
      </c>
      <c r="F86" s="49">
        <v>114091974</v>
      </c>
      <c r="G86" s="49">
        <v>129966180</v>
      </c>
      <c r="H86" s="49">
        <v>109305307</v>
      </c>
    </row>
    <row r="87" spans="1:8">
      <c r="A87" s="51" t="s">
        <v>77</v>
      </c>
      <c r="B87" s="49">
        <v>0</v>
      </c>
      <c r="C87" s="226">
        <v>0</v>
      </c>
      <c r="D87" s="49">
        <v>0</v>
      </c>
      <c r="E87" s="49">
        <v>0</v>
      </c>
      <c r="F87" s="49">
        <v>0</v>
      </c>
      <c r="G87" s="49">
        <v>0</v>
      </c>
      <c r="H87" s="49">
        <v>0</v>
      </c>
    </row>
    <row r="88" spans="1:8">
      <c r="A88" s="51" t="s">
        <v>120</v>
      </c>
      <c r="B88" s="49">
        <v>4098980</v>
      </c>
      <c r="C88" s="226">
        <v>4312145</v>
      </c>
      <c r="D88" s="49">
        <v>162412</v>
      </c>
      <c r="E88" s="49">
        <v>43662</v>
      </c>
      <c r="F88" s="49">
        <v>0</v>
      </c>
      <c r="G88" s="49">
        <v>0</v>
      </c>
      <c r="H88" s="49">
        <v>0</v>
      </c>
    </row>
    <row r="89" spans="1:8">
      <c r="A89" s="51" t="s">
        <v>122</v>
      </c>
      <c r="B89" s="49">
        <v>0</v>
      </c>
      <c r="C89" s="226">
        <v>0</v>
      </c>
      <c r="D89" s="49">
        <v>0</v>
      </c>
      <c r="E89" s="49">
        <v>0</v>
      </c>
      <c r="F89" s="49">
        <v>0</v>
      </c>
      <c r="G89" s="49">
        <v>0</v>
      </c>
      <c r="H89" s="49">
        <v>0</v>
      </c>
    </row>
    <row r="90" spans="1:8">
      <c r="A90" s="51" t="s">
        <v>124</v>
      </c>
      <c r="B90" s="49">
        <v>860004</v>
      </c>
      <c r="C90" s="226">
        <v>954003</v>
      </c>
      <c r="D90" s="49">
        <v>119341</v>
      </c>
      <c r="E90" s="49">
        <v>0</v>
      </c>
      <c r="F90" s="49">
        <v>0</v>
      </c>
      <c r="G90" s="49">
        <v>0</v>
      </c>
      <c r="H90" s="49">
        <v>0</v>
      </c>
    </row>
    <row r="91" spans="1:8">
      <c r="A91" s="51" t="s">
        <v>126</v>
      </c>
      <c r="B91" s="49">
        <v>0</v>
      </c>
      <c r="C91" s="226">
        <v>0</v>
      </c>
      <c r="D91" s="49">
        <v>0</v>
      </c>
      <c r="E91" s="49">
        <v>0</v>
      </c>
      <c r="F91" s="49">
        <v>0</v>
      </c>
      <c r="G91" s="49">
        <v>0</v>
      </c>
      <c r="H91" s="49">
        <v>0</v>
      </c>
    </row>
    <row r="92" spans="1:8">
      <c r="A92" s="51" t="s">
        <v>127</v>
      </c>
      <c r="B92" s="49">
        <v>0</v>
      </c>
      <c r="C92" s="226">
        <v>0</v>
      </c>
      <c r="D92" s="49">
        <v>0</v>
      </c>
      <c r="E92" s="49">
        <v>0</v>
      </c>
      <c r="F92" s="49">
        <v>0</v>
      </c>
      <c r="G92" s="49">
        <v>0</v>
      </c>
      <c r="H92" s="49">
        <v>0</v>
      </c>
    </row>
    <row r="93" spans="1:8">
      <c r="A93" s="51" t="s">
        <v>128</v>
      </c>
      <c r="B93" s="49">
        <v>0</v>
      </c>
      <c r="C93" s="226">
        <v>0</v>
      </c>
      <c r="D93" s="49">
        <v>0</v>
      </c>
      <c r="E93" s="49">
        <v>0</v>
      </c>
      <c r="F93" s="49">
        <v>0</v>
      </c>
      <c r="G93" s="49">
        <v>0</v>
      </c>
      <c r="H93" s="49">
        <v>0</v>
      </c>
    </row>
    <row r="94" spans="1:8">
      <c r="A94" s="51" t="s">
        <v>130</v>
      </c>
      <c r="B94" s="49">
        <v>12565867</v>
      </c>
      <c r="C94" s="226">
        <v>12900982</v>
      </c>
      <c r="D94" s="49">
        <v>11352058</v>
      </c>
      <c r="E94" s="49">
        <v>20192703</v>
      </c>
      <c r="F94" s="49">
        <v>20455242</v>
      </c>
      <c r="G94" s="49">
        <v>20105998</v>
      </c>
      <c r="H94" s="49">
        <v>15834462</v>
      </c>
    </row>
    <row r="95" spans="1:8">
      <c r="A95" s="51" t="s">
        <v>131</v>
      </c>
      <c r="B95" s="49">
        <v>0</v>
      </c>
      <c r="C95" s="226">
        <v>0</v>
      </c>
      <c r="D95" s="49">
        <v>0</v>
      </c>
      <c r="E95" s="49">
        <v>0</v>
      </c>
      <c r="F95" s="49">
        <v>0</v>
      </c>
      <c r="G95" s="49">
        <v>0</v>
      </c>
      <c r="H95" s="49">
        <v>0</v>
      </c>
    </row>
    <row r="96" spans="1:8">
      <c r="A96" s="51" t="s">
        <v>132</v>
      </c>
      <c r="B96" s="49">
        <v>5507226</v>
      </c>
      <c r="C96" s="226">
        <v>3864975</v>
      </c>
      <c r="D96" s="49">
        <v>4521258</v>
      </c>
      <c r="E96" s="49">
        <v>3150922</v>
      </c>
      <c r="F96" s="49">
        <v>2747265</v>
      </c>
      <c r="G96" s="49">
        <v>2758497</v>
      </c>
      <c r="H96" s="49">
        <v>10359621</v>
      </c>
    </row>
    <row r="97" spans="1:8">
      <c r="A97" s="51" t="s">
        <v>75</v>
      </c>
      <c r="B97" s="49">
        <v>3348585</v>
      </c>
      <c r="C97" s="226">
        <v>3748077</v>
      </c>
      <c r="D97" s="49">
        <v>3867847</v>
      </c>
      <c r="E97" s="49">
        <v>3275606</v>
      </c>
      <c r="F97" s="49">
        <v>3333078</v>
      </c>
      <c r="G97" s="49">
        <v>3344139</v>
      </c>
      <c r="H97" s="49">
        <v>3327877</v>
      </c>
    </row>
    <row r="98" spans="1:8">
      <c r="A98" s="51" t="s">
        <v>133</v>
      </c>
      <c r="B98" s="49">
        <v>0</v>
      </c>
      <c r="C98" s="226">
        <v>0</v>
      </c>
      <c r="D98" s="49">
        <v>0</v>
      </c>
      <c r="E98" s="49">
        <v>0</v>
      </c>
      <c r="F98" s="49">
        <v>0</v>
      </c>
      <c r="G98" s="49">
        <v>0</v>
      </c>
      <c r="H98" s="49">
        <v>0</v>
      </c>
    </row>
    <row r="99" spans="1:8">
      <c r="A99" s="51" t="s">
        <v>134</v>
      </c>
      <c r="B99" s="49">
        <v>3578501</v>
      </c>
      <c r="C99" s="226">
        <v>2689361</v>
      </c>
      <c r="D99" s="49">
        <v>2066440</v>
      </c>
      <c r="E99" s="49">
        <v>2070362</v>
      </c>
      <c r="F99" s="49">
        <v>2802046</v>
      </c>
      <c r="G99" s="49">
        <v>5615989</v>
      </c>
      <c r="H99" s="49">
        <v>7092813</v>
      </c>
    </row>
    <row r="100" spans="1:8">
      <c r="A100" s="51" t="s">
        <v>136</v>
      </c>
      <c r="B100" s="49">
        <v>909892</v>
      </c>
      <c r="C100" s="226">
        <v>536437</v>
      </c>
      <c r="D100" s="49">
        <v>456145</v>
      </c>
      <c r="E100" s="49">
        <v>439515</v>
      </c>
      <c r="F100" s="49">
        <v>317739</v>
      </c>
      <c r="G100" s="49">
        <v>398836</v>
      </c>
      <c r="H100" s="49">
        <v>229466</v>
      </c>
    </row>
    <row r="101" spans="1:8">
      <c r="A101" s="51" t="s">
        <v>145</v>
      </c>
      <c r="B101" s="49">
        <v>0</v>
      </c>
      <c r="C101" s="226">
        <v>0</v>
      </c>
      <c r="D101" s="49">
        <v>0</v>
      </c>
      <c r="E101" s="49">
        <v>0</v>
      </c>
      <c r="F101" s="49">
        <v>0</v>
      </c>
      <c r="G101" s="49">
        <v>0</v>
      </c>
      <c r="H101" s="49">
        <v>0</v>
      </c>
    </row>
    <row r="102" spans="1:8">
      <c r="A102" s="51" t="s">
        <v>138</v>
      </c>
      <c r="B102" s="49">
        <v>0</v>
      </c>
      <c r="C102" s="226">
        <v>154384</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0</v>
      </c>
      <c r="C104" s="226">
        <v>0</v>
      </c>
      <c r="D104" s="49">
        <v>0</v>
      </c>
      <c r="E104" s="49">
        <v>0</v>
      </c>
      <c r="F104" s="49">
        <v>0</v>
      </c>
      <c r="G104" s="49">
        <v>0</v>
      </c>
      <c r="H104" s="49">
        <v>0</v>
      </c>
    </row>
    <row r="105" spans="1:8">
      <c r="A105" s="51" t="s">
        <v>144</v>
      </c>
      <c r="B105" s="49">
        <v>0</v>
      </c>
      <c r="C105" s="226">
        <v>0</v>
      </c>
      <c r="D105" s="49">
        <v>0</v>
      </c>
      <c r="E105" s="49">
        <v>0</v>
      </c>
      <c r="F105" s="49">
        <v>0</v>
      </c>
      <c r="G105" s="49">
        <v>0</v>
      </c>
      <c r="H105" s="49">
        <v>0</v>
      </c>
    </row>
    <row r="106" spans="1:8">
      <c r="A106" s="51" t="s">
        <v>146</v>
      </c>
      <c r="B106" s="49">
        <v>0</v>
      </c>
      <c r="C106" s="226">
        <v>0</v>
      </c>
      <c r="D106" s="49">
        <v>0</v>
      </c>
      <c r="E106" s="49">
        <v>0</v>
      </c>
      <c r="F106" s="49">
        <v>0</v>
      </c>
      <c r="G106" s="49">
        <v>0</v>
      </c>
      <c r="H106" s="49">
        <v>535256</v>
      </c>
    </row>
    <row r="107" spans="1:8">
      <c r="A107" s="51" t="s">
        <v>148</v>
      </c>
      <c r="B107" s="49">
        <v>0</v>
      </c>
      <c r="C107" s="226">
        <v>0</v>
      </c>
      <c r="D107" s="49">
        <v>0</v>
      </c>
      <c r="E107" s="49">
        <v>0</v>
      </c>
      <c r="F107" s="49">
        <v>0</v>
      </c>
      <c r="G107" s="49">
        <v>0</v>
      </c>
      <c r="H107" s="49">
        <v>0</v>
      </c>
    </row>
    <row r="108" spans="1:8">
      <c r="A108" s="51" t="s">
        <v>150</v>
      </c>
      <c r="B108" s="49">
        <v>2963201</v>
      </c>
      <c r="C108" s="226">
        <v>4839697</v>
      </c>
      <c r="D108" s="49">
        <v>10308882</v>
      </c>
      <c r="E108" s="49">
        <v>5959530</v>
      </c>
      <c r="F108" s="49">
        <v>2967114</v>
      </c>
      <c r="G108" s="49">
        <v>1215163</v>
      </c>
      <c r="H108" s="49">
        <v>2964852</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1052259</v>
      </c>
      <c r="F110" s="49">
        <v>1000004</v>
      </c>
      <c r="G110" s="49">
        <v>1500000</v>
      </c>
      <c r="H110" s="49">
        <v>1881142</v>
      </c>
    </row>
    <row r="111" spans="1:8">
      <c r="A111" s="51" t="s">
        <v>154</v>
      </c>
      <c r="B111" s="49">
        <v>0</v>
      </c>
      <c r="C111" s="226">
        <v>0</v>
      </c>
      <c r="D111" s="49">
        <v>0</v>
      </c>
      <c r="E111" s="49">
        <v>0</v>
      </c>
      <c r="F111" s="49">
        <v>0</v>
      </c>
      <c r="G111" s="49">
        <v>0</v>
      </c>
      <c r="H111" s="49">
        <v>0</v>
      </c>
    </row>
    <row r="112" spans="1:8">
      <c r="A112" s="51" t="s">
        <v>155</v>
      </c>
      <c r="B112" s="49">
        <v>0</v>
      </c>
      <c r="C112" s="226">
        <v>0</v>
      </c>
      <c r="D112" s="49">
        <v>1455</v>
      </c>
      <c r="E112" s="49">
        <v>0</v>
      </c>
      <c r="F112" s="49">
        <v>135</v>
      </c>
      <c r="G112" s="49">
        <v>585</v>
      </c>
      <c r="H112" s="49">
        <v>645</v>
      </c>
    </row>
    <row r="113" spans="1:10">
      <c r="A113" s="51" t="s">
        <v>157</v>
      </c>
      <c r="B113" s="49">
        <v>1297837</v>
      </c>
      <c r="C113" s="226">
        <v>724462</v>
      </c>
      <c r="D113" s="49">
        <v>1069445</v>
      </c>
      <c r="E113" s="49">
        <v>820793</v>
      </c>
      <c r="F113" s="49">
        <v>2171148</v>
      </c>
      <c r="G113" s="49">
        <v>2153952</v>
      </c>
      <c r="H113" s="49">
        <v>2497245</v>
      </c>
    </row>
    <row r="114" spans="1:10">
      <c r="A114" s="51" t="s">
        <v>158</v>
      </c>
      <c r="B114" s="49">
        <v>0</v>
      </c>
      <c r="C114" s="226">
        <v>0</v>
      </c>
      <c r="D114" s="49">
        <v>0</v>
      </c>
      <c r="E114" s="49">
        <v>0</v>
      </c>
      <c r="F114" s="49">
        <v>0</v>
      </c>
      <c r="G114" s="49">
        <v>0</v>
      </c>
      <c r="H114" s="49">
        <v>0</v>
      </c>
    </row>
    <row r="115" spans="1:10">
      <c r="A115" s="59" t="s">
        <v>159</v>
      </c>
      <c r="B115" s="49">
        <v>226206406</v>
      </c>
      <c r="C115" s="226">
        <v>216819388</v>
      </c>
      <c r="D115" s="49">
        <f>SUM(D64:D114)</f>
        <v>196756308</v>
      </c>
      <c r="E115" s="49">
        <f>SUM(E64:E114)</f>
        <v>197107493</v>
      </c>
      <c r="F115" s="49">
        <f>SUM(F64:F114)</f>
        <v>217263286</v>
      </c>
      <c r="G115" s="49">
        <f>SUM(G64:G114)</f>
        <v>232938012</v>
      </c>
      <c r="H115" s="49">
        <f>SUM(H64:H114)</f>
        <v>211878525.06</v>
      </c>
      <c r="I115" s="298"/>
      <c r="J115" s="168"/>
    </row>
    <row r="116" spans="1:10">
      <c r="A116" s="82"/>
    </row>
    <row r="121" spans="1:10">
      <c r="A121" s="395" t="s">
        <v>160</v>
      </c>
      <c r="B121" s="402">
        <v>2015</v>
      </c>
      <c r="C121" s="402">
        <v>2016</v>
      </c>
      <c r="D121" s="402">
        <v>2017</v>
      </c>
      <c r="E121" s="402">
        <v>2018</v>
      </c>
      <c r="F121" s="402">
        <v>2019</v>
      </c>
      <c r="G121" s="402">
        <v>2020</v>
      </c>
      <c r="H121" s="402">
        <v>2021</v>
      </c>
    </row>
    <row r="122" spans="1:10">
      <c r="A122" s="395"/>
      <c r="B122" s="398"/>
      <c r="C122" s="398"/>
      <c r="D122" s="398"/>
      <c r="E122" s="398"/>
      <c r="F122" s="398"/>
      <c r="G122" s="398"/>
      <c r="H122" s="398"/>
    </row>
    <row r="123" spans="1:10">
      <c r="A123" s="51" t="s">
        <v>82</v>
      </c>
      <c r="B123" s="49">
        <v>7519276</v>
      </c>
      <c r="C123" s="226">
        <v>144214</v>
      </c>
      <c r="D123" s="49">
        <v>202500</v>
      </c>
      <c r="E123" s="49">
        <v>0</v>
      </c>
      <c r="F123" s="49">
        <v>420000</v>
      </c>
      <c r="G123" s="49">
        <v>931843</v>
      </c>
      <c r="H123" s="49">
        <v>190138</v>
      </c>
    </row>
    <row r="124" spans="1:10">
      <c r="A124" s="51" t="s">
        <v>84</v>
      </c>
      <c r="B124" s="49">
        <v>0</v>
      </c>
      <c r="C124" s="226">
        <v>0</v>
      </c>
      <c r="D124" s="49">
        <v>4603822</v>
      </c>
      <c r="E124" s="49">
        <v>7187759</v>
      </c>
      <c r="F124" s="49">
        <v>6991687</v>
      </c>
      <c r="G124" s="49">
        <v>6256089</v>
      </c>
      <c r="H124" s="49">
        <v>4794746</v>
      </c>
    </row>
    <row r="125" spans="1:10">
      <c r="A125" s="51" t="s">
        <v>86</v>
      </c>
      <c r="B125" s="49">
        <v>0</v>
      </c>
      <c r="C125" s="226">
        <v>0</v>
      </c>
      <c r="D125" s="49">
        <v>0</v>
      </c>
      <c r="E125" s="49">
        <v>0</v>
      </c>
      <c r="F125" s="49">
        <v>0</v>
      </c>
      <c r="G125" s="49">
        <v>0</v>
      </c>
      <c r="H125" s="49">
        <v>0</v>
      </c>
    </row>
    <row r="126" spans="1:10">
      <c r="A126" s="51" t="s">
        <v>88</v>
      </c>
      <c r="B126" s="49">
        <v>0</v>
      </c>
      <c r="C126" s="226">
        <v>0</v>
      </c>
      <c r="D126" s="49">
        <v>0</v>
      </c>
      <c r="E126" s="49">
        <v>333792</v>
      </c>
      <c r="F126" s="49">
        <v>0</v>
      </c>
      <c r="G126" s="49">
        <v>0</v>
      </c>
      <c r="H126" s="49">
        <v>0</v>
      </c>
    </row>
    <row r="127" spans="1:10">
      <c r="A127" s="51" t="s">
        <v>74</v>
      </c>
      <c r="B127" s="49">
        <v>1255755</v>
      </c>
      <c r="C127" s="226">
        <v>729105</v>
      </c>
      <c r="D127" s="49">
        <v>1361011</v>
      </c>
      <c r="E127" s="49">
        <v>884096</v>
      </c>
      <c r="F127" s="49">
        <v>848777</v>
      </c>
      <c r="G127" s="49">
        <v>666076</v>
      </c>
      <c r="H127" s="49">
        <v>617223</v>
      </c>
    </row>
    <row r="128" spans="1:10">
      <c r="A128" s="51" t="s">
        <v>91</v>
      </c>
      <c r="B128" s="49">
        <v>6968478</v>
      </c>
      <c r="C128" s="226">
        <v>37247</v>
      </c>
      <c r="D128" s="49">
        <v>48411</v>
      </c>
      <c r="E128" s="49">
        <v>36945</v>
      </c>
      <c r="F128" s="49">
        <v>90335</v>
      </c>
      <c r="G128" s="49">
        <v>0</v>
      </c>
      <c r="H128" s="49">
        <v>0</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0</v>
      </c>
      <c r="C132" s="226">
        <v>0</v>
      </c>
      <c r="D132" s="49">
        <v>0</v>
      </c>
      <c r="E132" s="49">
        <v>0</v>
      </c>
      <c r="F132" s="49">
        <v>0</v>
      </c>
      <c r="G132" s="49">
        <v>0</v>
      </c>
      <c r="H132" s="49">
        <v>0</v>
      </c>
    </row>
    <row r="133" spans="1:8">
      <c r="A133" s="51" t="s">
        <v>101</v>
      </c>
      <c r="B133" s="49">
        <v>49855783</v>
      </c>
      <c r="C133" s="226">
        <v>49883609</v>
      </c>
      <c r="D133" s="49">
        <v>39316529</v>
      </c>
      <c r="E133" s="49">
        <v>40413205</v>
      </c>
      <c r="F133" s="49">
        <v>0</v>
      </c>
      <c r="G133" s="49">
        <v>39184173</v>
      </c>
      <c r="H133" s="49">
        <v>20594337</v>
      </c>
    </row>
    <row r="134" spans="1:8">
      <c r="A134" s="51" t="s">
        <v>102</v>
      </c>
      <c r="B134" s="49">
        <v>20508000</v>
      </c>
      <c r="C134" s="226">
        <v>15630578</v>
      </c>
      <c r="D134" s="49">
        <v>5994667</v>
      </c>
      <c r="E134" s="49">
        <v>5093348</v>
      </c>
      <c r="F134" s="49">
        <v>5795125</v>
      </c>
      <c r="G134" s="49">
        <v>6701390</v>
      </c>
      <c r="H134" s="49">
        <v>2784695</v>
      </c>
    </row>
    <row r="135" spans="1:8">
      <c r="A135" s="51" t="s">
        <v>103</v>
      </c>
      <c r="B135" s="49">
        <v>0</v>
      </c>
      <c r="C135" s="226">
        <v>0</v>
      </c>
      <c r="D135" s="49">
        <v>0</v>
      </c>
      <c r="E135" s="49">
        <v>0</v>
      </c>
      <c r="F135" s="49">
        <v>0</v>
      </c>
      <c r="G135" s="49">
        <v>0</v>
      </c>
      <c r="H135" s="49">
        <v>0</v>
      </c>
    </row>
    <row r="136" spans="1:8">
      <c r="A136" s="51" t="s">
        <v>104</v>
      </c>
      <c r="B136" s="49">
        <v>0</v>
      </c>
      <c r="C136" s="226">
        <v>0</v>
      </c>
      <c r="D136" s="49">
        <v>0</v>
      </c>
      <c r="E136" s="49">
        <v>0</v>
      </c>
      <c r="F136" s="49">
        <v>0</v>
      </c>
      <c r="G136" s="49">
        <v>0</v>
      </c>
      <c r="H136" s="49">
        <v>0</v>
      </c>
    </row>
    <row r="137" spans="1:8">
      <c r="A137" s="51" t="s">
        <v>105</v>
      </c>
      <c r="B137" s="49">
        <v>0</v>
      </c>
      <c r="C137" s="226">
        <v>13390596</v>
      </c>
      <c r="D137" s="49">
        <v>13879648</v>
      </c>
      <c r="E137" s="49">
        <v>13767218</v>
      </c>
      <c r="F137" s="49">
        <v>8859845</v>
      </c>
      <c r="G137" s="49">
        <v>16734500</v>
      </c>
      <c r="H137" s="49">
        <v>20508130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0</v>
      </c>
    </row>
    <row r="140" spans="1:8">
      <c r="A140" s="51" t="s">
        <v>110</v>
      </c>
      <c r="B140" s="49">
        <v>0</v>
      </c>
      <c r="C140" s="226">
        <v>0</v>
      </c>
      <c r="D140" s="49">
        <v>0</v>
      </c>
      <c r="E140" s="49">
        <v>0</v>
      </c>
      <c r="F140" s="49">
        <v>0</v>
      </c>
      <c r="G140" s="49">
        <v>0</v>
      </c>
      <c r="H140" s="49">
        <v>0</v>
      </c>
    </row>
    <row r="141" spans="1:8">
      <c r="A141" s="51" t="s">
        <v>111</v>
      </c>
      <c r="B141" s="49">
        <v>2135096</v>
      </c>
      <c r="C141" s="226">
        <v>693358</v>
      </c>
      <c r="D141" s="49">
        <v>0</v>
      </c>
      <c r="E141" s="49">
        <v>0</v>
      </c>
      <c r="F141" s="49">
        <v>0</v>
      </c>
      <c r="G141" s="49">
        <v>0</v>
      </c>
      <c r="H141" s="49">
        <v>0</v>
      </c>
    </row>
    <row r="142" spans="1:8">
      <c r="A142" s="51" t="s">
        <v>113</v>
      </c>
      <c r="B142" s="49">
        <v>0</v>
      </c>
      <c r="C142" s="226">
        <v>0</v>
      </c>
      <c r="D142" s="49">
        <v>1069482</v>
      </c>
      <c r="E142" s="49">
        <v>4957534</v>
      </c>
      <c r="F142" s="49">
        <v>4306082</v>
      </c>
      <c r="G142" s="49">
        <v>5162268</v>
      </c>
      <c r="H142" s="49">
        <v>3548863</v>
      </c>
    </row>
    <row r="143" spans="1:8">
      <c r="A143" s="51" t="s">
        <v>78</v>
      </c>
      <c r="B143" s="49">
        <v>0</v>
      </c>
      <c r="C143" s="226">
        <v>0</v>
      </c>
      <c r="D143" s="49">
        <v>0</v>
      </c>
      <c r="E143" s="49">
        <v>0</v>
      </c>
      <c r="F143" s="49">
        <v>0</v>
      </c>
      <c r="G143" s="49">
        <v>0</v>
      </c>
      <c r="H143" s="49">
        <v>0</v>
      </c>
    </row>
    <row r="144" spans="1:8">
      <c r="A144" s="51" t="s">
        <v>116</v>
      </c>
      <c r="B144" s="49">
        <v>0</v>
      </c>
      <c r="C144" s="226">
        <v>0</v>
      </c>
      <c r="D144" s="49">
        <v>0</v>
      </c>
      <c r="E144" s="49">
        <v>0</v>
      </c>
      <c r="F144" s="49">
        <v>0</v>
      </c>
      <c r="G144" s="49">
        <v>0</v>
      </c>
      <c r="H144" s="49">
        <v>0</v>
      </c>
    </row>
    <row r="145" spans="1:8">
      <c r="A145" s="51" t="s">
        <v>117</v>
      </c>
      <c r="B145" s="49">
        <v>168002699</v>
      </c>
      <c r="C145" s="226">
        <v>176520299</v>
      </c>
      <c r="D145" s="49">
        <v>106023852</v>
      </c>
      <c r="E145" s="49">
        <v>214689224</v>
      </c>
      <c r="F145" s="49">
        <v>223425503</v>
      </c>
      <c r="G145" s="49">
        <v>240226458</v>
      </c>
      <c r="H145" s="49">
        <v>220031928</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238421</v>
      </c>
      <c r="C150" s="226">
        <v>218892</v>
      </c>
      <c r="D150" s="49">
        <v>290065</v>
      </c>
      <c r="E150" s="49">
        <v>312965</v>
      </c>
      <c r="F150" s="49">
        <v>0</v>
      </c>
      <c r="G150" s="49">
        <v>365093</v>
      </c>
      <c r="H150" s="49">
        <v>363629.4</v>
      </c>
    </row>
    <row r="151" spans="1:8">
      <c r="A151" s="51" t="s">
        <v>127</v>
      </c>
      <c r="B151" s="49">
        <v>0</v>
      </c>
      <c r="C151" s="226">
        <v>0</v>
      </c>
      <c r="D151" s="49">
        <v>0</v>
      </c>
      <c r="E151" s="49">
        <v>145267</v>
      </c>
      <c r="F151" s="49">
        <v>433044</v>
      </c>
      <c r="G151" s="49">
        <v>1740887</v>
      </c>
      <c r="H151" s="49">
        <v>1399718</v>
      </c>
    </row>
    <row r="152" spans="1:8">
      <c r="A152" s="51" t="s">
        <v>128</v>
      </c>
      <c r="B152" s="49">
        <v>0</v>
      </c>
      <c r="C152" s="226">
        <v>0</v>
      </c>
      <c r="D152" s="49">
        <v>0</v>
      </c>
      <c r="E152" s="49">
        <v>0</v>
      </c>
      <c r="F152" s="49">
        <v>0</v>
      </c>
      <c r="G152" s="49">
        <v>0</v>
      </c>
      <c r="H152" s="49">
        <v>0</v>
      </c>
    </row>
    <row r="153" spans="1:8">
      <c r="A153" s="51" t="s">
        <v>130</v>
      </c>
      <c r="B153" s="49">
        <v>6072036</v>
      </c>
      <c r="C153" s="226">
        <v>5871483</v>
      </c>
      <c r="D153" s="49">
        <v>5573887</v>
      </c>
      <c r="E153" s="49">
        <v>11886799</v>
      </c>
      <c r="F153" s="49">
        <v>9678129</v>
      </c>
      <c r="G153" s="49">
        <v>17209940</v>
      </c>
      <c r="H153" s="49">
        <v>22849045</v>
      </c>
    </row>
    <row r="154" spans="1:8">
      <c r="A154" s="51" t="s">
        <v>131</v>
      </c>
      <c r="B154" s="49">
        <v>0</v>
      </c>
      <c r="C154" s="226">
        <v>0</v>
      </c>
      <c r="D154" s="49">
        <v>0</v>
      </c>
      <c r="E154" s="49">
        <v>2721200</v>
      </c>
      <c r="F154" s="49">
        <v>3797405</v>
      </c>
      <c r="G154" s="49">
        <v>3957368</v>
      </c>
      <c r="H154" s="49">
        <v>3961639</v>
      </c>
    </row>
    <row r="155" spans="1:8">
      <c r="A155" s="51" t="s">
        <v>132</v>
      </c>
      <c r="B155" s="49">
        <v>161213</v>
      </c>
      <c r="C155" s="226">
        <v>13379355</v>
      </c>
      <c r="D155" s="49">
        <v>13739300</v>
      </c>
      <c r="E155" s="49">
        <v>14066096</v>
      </c>
      <c r="F155" s="49">
        <v>15000634</v>
      </c>
      <c r="G155" s="49">
        <v>2496608</v>
      </c>
      <c r="H155" s="49">
        <v>0</v>
      </c>
    </row>
    <row r="156" spans="1:8">
      <c r="A156" s="51" t="s">
        <v>75</v>
      </c>
      <c r="B156" s="49">
        <v>201641</v>
      </c>
      <c r="C156" s="226">
        <v>289819</v>
      </c>
      <c r="D156" s="49">
        <v>74666</v>
      </c>
      <c r="E156" s="49">
        <v>293059</v>
      </c>
      <c r="F156" s="49">
        <v>271909</v>
      </c>
      <c r="G156" s="49">
        <v>288527</v>
      </c>
      <c r="H156" s="49">
        <v>230304</v>
      </c>
    </row>
    <row r="157" spans="1:8">
      <c r="A157" s="51" t="s">
        <v>133</v>
      </c>
      <c r="B157" s="49">
        <v>0</v>
      </c>
      <c r="C157" s="226">
        <v>0</v>
      </c>
      <c r="D157" s="49">
        <v>0</v>
      </c>
      <c r="E157" s="49">
        <v>0</v>
      </c>
      <c r="F157" s="49">
        <v>0</v>
      </c>
      <c r="G157" s="49">
        <v>0</v>
      </c>
      <c r="H157" s="49">
        <v>0</v>
      </c>
    </row>
    <row r="158" spans="1:8">
      <c r="A158" s="51" t="s">
        <v>134</v>
      </c>
      <c r="B158" s="49">
        <v>799900</v>
      </c>
      <c r="C158" s="226">
        <v>0</v>
      </c>
      <c r="D158" s="49">
        <v>0</v>
      </c>
      <c r="E158" s="49">
        <v>0</v>
      </c>
      <c r="F158" s="49">
        <v>0</v>
      </c>
      <c r="G158" s="49">
        <v>0</v>
      </c>
      <c r="H158" s="49">
        <v>0</v>
      </c>
    </row>
    <row r="159" spans="1:8">
      <c r="A159" s="51" t="s">
        <v>136</v>
      </c>
      <c r="B159" s="49">
        <v>1297801</v>
      </c>
      <c r="C159" s="226">
        <v>441319</v>
      </c>
      <c r="D159" s="49">
        <v>623855</v>
      </c>
      <c r="E159" s="49">
        <v>772610</v>
      </c>
      <c r="F159" s="49">
        <v>815570</v>
      </c>
      <c r="G159" s="49">
        <v>1048949</v>
      </c>
      <c r="H159" s="49">
        <v>1243850</v>
      </c>
    </row>
    <row r="160" spans="1:8">
      <c r="A160" s="51" t="s">
        <v>145</v>
      </c>
      <c r="B160" s="49">
        <v>0</v>
      </c>
      <c r="C160" s="226">
        <v>0</v>
      </c>
      <c r="D160" s="49">
        <v>0</v>
      </c>
      <c r="E160" s="49">
        <v>0</v>
      </c>
      <c r="F160" s="49">
        <v>0</v>
      </c>
      <c r="G160" s="49">
        <v>0</v>
      </c>
      <c r="H160" s="49">
        <v>0</v>
      </c>
    </row>
    <row r="161" spans="1:8">
      <c r="A161" s="51" t="s">
        <v>138</v>
      </c>
      <c r="B161" s="49">
        <v>0</v>
      </c>
      <c r="C161" s="226">
        <v>0</v>
      </c>
      <c r="D161" s="49">
        <v>0</v>
      </c>
      <c r="E161" s="49">
        <v>0</v>
      </c>
      <c r="F161" s="49">
        <v>0</v>
      </c>
      <c r="G161" s="49">
        <v>0</v>
      </c>
      <c r="H161" s="49">
        <v>0</v>
      </c>
    </row>
    <row r="162" spans="1:8">
      <c r="A162" s="51" t="s">
        <v>140</v>
      </c>
      <c r="B162" s="49">
        <v>0</v>
      </c>
      <c r="C162" s="226">
        <v>236920</v>
      </c>
      <c r="D162" s="49">
        <v>455066</v>
      </c>
      <c r="E162" s="49">
        <v>0</v>
      </c>
      <c r="F162" s="49">
        <v>0</v>
      </c>
      <c r="G162" s="49">
        <v>0</v>
      </c>
      <c r="H162" s="49">
        <v>0</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3461871</v>
      </c>
      <c r="C167" s="226">
        <v>4167422</v>
      </c>
      <c r="D167" s="49">
        <v>0</v>
      </c>
      <c r="E167" s="49">
        <v>0</v>
      </c>
      <c r="F167" s="49">
        <v>0</v>
      </c>
      <c r="G167" s="49">
        <v>0</v>
      </c>
      <c r="H167" s="49">
        <v>0</v>
      </c>
    </row>
    <row r="168" spans="1:8">
      <c r="A168" s="51" t="s">
        <v>152</v>
      </c>
      <c r="B168" s="49">
        <v>2311776</v>
      </c>
      <c r="C168" s="226">
        <v>2404273</v>
      </c>
      <c r="D168" s="49">
        <v>2076735</v>
      </c>
      <c r="E168" s="49">
        <v>2481214</v>
      </c>
      <c r="F168" s="49">
        <v>2204612</v>
      </c>
      <c r="G168" s="49">
        <v>2689459</v>
      </c>
      <c r="H168" s="49">
        <v>3082575</v>
      </c>
    </row>
    <row r="169" spans="1:8">
      <c r="A169" s="51" t="s">
        <v>153</v>
      </c>
      <c r="B169" s="49">
        <v>0</v>
      </c>
      <c r="C169" s="226">
        <v>0</v>
      </c>
      <c r="D169" s="49">
        <v>0</v>
      </c>
      <c r="E169" s="49">
        <v>0</v>
      </c>
      <c r="F169" s="49">
        <v>0</v>
      </c>
      <c r="G169" s="49">
        <v>0</v>
      </c>
      <c r="H169" s="49">
        <v>0</v>
      </c>
    </row>
    <row r="170" spans="1:8">
      <c r="A170" s="51" t="s">
        <v>154</v>
      </c>
      <c r="B170" s="49">
        <v>0</v>
      </c>
      <c r="C170" s="226">
        <v>0</v>
      </c>
      <c r="D170" s="49">
        <v>0</v>
      </c>
      <c r="E170" s="49">
        <v>0</v>
      </c>
      <c r="F170" s="49">
        <v>287362997</v>
      </c>
      <c r="G170" s="49">
        <v>319434061</v>
      </c>
      <c r="H170" s="49">
        <v>323211286</v>
      </c>
    </row>
    <row r="171" spans="1:8">
      <c r="A171" s="51" t="s">
        <v>155</v>
      </c>
      <c r="B171" s="49">
        <v>0</v>
      </c>
      <c r="C171" s="226">
        <v>0</v>
      </c>
      <c r="D171" s="49">
        <v>0</v>
      </c>
      <c r="E171" s="49">
        <v>0</v>
      </c>
      <c r="F171" s="49">
        <v>0</v>
      </c>
      <c r="G171" s="49">
        <v>0</v>
      </c>
      <c r="H171" s="49">
        <v>0</v>
      </c>
    </row>
    <row r="172" spans="1:8">
      <c r="A172" s="51" t="s">
        <v>157</v>
      </c>
      <c r="B172" s="49">
        <v>81992815</v>
      </c>
      <c r="C172" s="226">
        <v>80731970</v>
      </c>
      <c r="D172" s="49">
        <v>80979550</v>
      </c>
      <c r="E172" s="49">
        <v>81120429</v>
      </c>
      <c r="F172" s="49">
        <v>84062214</v>
      </c>
      <c r="G172" s="49">
        <v>83816509</v>
      </c>
      <c r="H172" s="49">
        <v>83685001</v>
      </c>
    </row>
    <row r="173" spans="1:8">
      <c r="A173" s="51" t="s">
        <v>158</v>
      </c>
      <c r="B173" s="49">
        <v>0</v>
      </c>
      <c r="C173" s="227">
        <v>0</v>
      </c>
      <c r="D173" s="49">
        <v>0</v>
      </c>
      <c r="E173" s="49">
        <v>0</v>
      </c>
      <c r="F173" s="49">
        <v>0</v>
      </c>
      <c r="G173" s="49">
        <v>0</v>
      </c>
      <c r="H173" s="49">
        <v>0</v>
      </c>
    </row>
    <row r="174" spans="1:8">
      <c r="A174" s="59" t="s">
        <v>159</v>
      </c>
      <c r="B174" s="49">
        <v>352782561</v>
      </c>
      <c r="C174" s="226">
        <v>364770459</v>
      </c>
      <c r="D174" s="49">
        <f>SUM(D123:D173)</f>
        <v>276313046</v>
      </c>
      <c r="E174" s="49">
        <f>SUM(E123:E173)</f>
        <v>401162760</v>
      </c>
      <c r="F174" s="49">
        <f>SUM(F123:F173)</f>
        <v>654363868</v>
      </c>
      <c r="G174" s="49">
        <f>SUM(G123:G173)</f>
        <v>748910198</v>
      </c>
      <c r="H174" s="49">
        <f>SUM(H123:H173)</f>
        <v>713097107.39999998</v>
      </c>
    </row>
    <row r="175" spans="1:8">
      <c r="A175" s="82"/>
    </row>
    <row r="180" spans="1:16" ht="12.75" customHeight="1">
      <c r="A180" s="395" t="s">
        <v>232</v>
      </c>
      <c r="B180" s="402">
        <v>2015</v>
      </c>
      <c r="C180" s="402">
        <v>2016</v>
      </c>
      <c r="D180" s="402">
        <v>2017</v>
      </c>
      <c r="E180" s="402">
        <v>2018</v>
      </c>
      <c r="F180" s="402">
        <v>2019</v>
      </c>
      <c r="G180" s="402">
        <v>2020</v>
      </c>
      <c r="H180" s="402">
        <v>2021</v>
      </c>
    </row>
    <row r="181" spans="1:16" ht="18.95" customHeight="1">
      <c r="A181" s="395"/>
      <c r="B181" s="398"/>
      <c r="C181" s="398"/>
      <c r="D181" s="398"/>
      <c r="E181" s="402"/>
      <c r="F181" s="402"/>
      <c r="G181" s="402"/>
      <c r="H181" s="402"/>
      <c r="I181" s="50"/>
      <c r="J181" s="50"/>
      <c r="K181" s="50"/>
      <c r="L181" s="50"/>
      <c r="M181" s="50"/>
      <c r="O181" s="50"/>
      <c r="P181" s="50"/>
    </row>
    <row r="182" spans="1:16">
      <c r="A182" s="51" t="s">
        <v>82</v>
      </c>
      <c r="B182" s="89">
        <f>B5/'Total Funds Spent &amp; Transferred'!T5</f>
        <v>5.2026036202848139E-2</v>
      </c>
      <c r="C182" s="89">
        <f>C5/'Total Funds Spent &amp; Transferred'!U5</f>
        <v>7.1047708005620236E-3</v>
      </c>
      <c r="D182" s="89">
        <f>D5/'Total Funds Spent &amp; Transferred'!V5</f>
        <v>4.2657328212848764E-3</v>
      </c>
      <c r="E182" s="89">
        <f>E5/'Total Funds Spent &amp; Transferred'!W5</f>
        <v>4.9056737059813898E-3</v>
      </c>
      <c r="F182" s="89">
        <f>F5/'Total Funds Spent &amp; Transferred'!X5</f>
        <v>6.181731600399574E-3</v>
      </c>
      <c r="G182" s="89">
        <f>G5/'Total Funds Spent &amp; Transferred'!Y5</f>
        <v>1.0641315624486579E-2</v>
      </c>
      <c r="H182" s="89">
        <f>H5/'Total Funds Spent &amp; Transferred'!Z5</f>
        <v>1.0613687884545005E-2</v>
      </c>
    </row>
    <row r="183" spans="1:16">
      <c r="A183" s="51" t="s">
        <v>84</v>
      </c>
      <c r="B183" s="89">
        <f>B6/'Total Funds Spent &amp; Transferred'!T6</f>
        <v>0</v>
      </c>
      <c r="C183" s="89">
        <f>C6/'Total Funds Spent &amp; Transferred'!U6</f>
        <v>0</v>
      </c>
      <c r="D183" s="89">
        <f>D6/'Total Funds Spent &amp; Transferred'!V6</f>
        <v>5.328567869331427E-2</v>
      </c>
      <c r="E183" s="89">
        <f>E6/'Total Funds Spent &amp; Transferred'!W6</f>
        <v>7.7466088939375982E-2</v>
      </c>
      <c r="F183" s="89">
        <f>F6/'Total Funds Spent &amp; Transferred'!X6</f>
        <v>0.10001622924264555</v>
      </c>
      <c r="G183" s="89">
        <f>G6/'Total Funds Spent &amp; Transferred'!Y6</f>
        <v>8.7338065334533255E-2</v>
      </c>
      <c r="H183" s="89">
        <f>H6/'Total Funds Spent &amp; Transferred'!Z6</f>
        <v>8.2755226997929823E-2</v>
      </c>
    </row>
    <row r="184" spans="1:16">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6">
      <c r="A185" s="51" t="s">
        <v>88</v>
      </c>
      <c r="B185" s="89">
        <f>B8/'Total Funds Spent &amp; Transferred'!T8</f>
        <v>0</v>
      </c>
      <c r="C185" s="89">
        <f>C8/'Total Funds Spent &amp; Transferred'!U8</f>
        <v>0</v>
      </c>
      <c r="D185" s="89">
        <f>D8/'Total Funds Spent &amp; Transferred'!V8</f>
        <v>9.0689205612831203E-4</v>
      </c>
      <c r="E185" s="89">
        <f>E8/'Total Funds Spent &amp; Transferred'!W8</f>
        <v>2.6650290133658715E-3</v>
      </c>
      <c r="F185" s="89">
        <f>F8/'Total Funds Spent &amp; Transferred'!X8</f>
        <v>6.4972130482021948E-3</v>
      </c>
      <c r="G185" s="89">
        <f>G8/'Total Funds Spent &amp; Transferred'!Y8</f>
        <v>1.858593938067258E-2</v>
      </c>
      <c r="H185" s="89">
        <f>H8/'Total Funds Spent &amp; Transferred'!Z8</f>
        <v>2.2027723788601631E-2</v>
      </c>
    </row>
    <row r="186" spans="1:16">
      <c r="A186" s="51" t="s">
        <v>74</v>
      </c>
      <c r="B186" s="89">
        <f>B9/'Total Funds Spent &amp; Transferred'!T9</f>
        <v>1.8916844431986156E-4</v>
      </c>
      <c r="C186" s="89">
        <f>C9/'Total Funds Spent &amp; Transferred'!U9</f>
        <v>1.142634187590821E-4</v>
      </c>
      <c r="D186" s="89">
        <f>D9/'Total Funds Spent &amp; Transferred'!V9</f>
        <v>2.0630984943325405E-4</v>
      </c>
      <c r="E186" s="89">
        <f>E9/'Total Funds Spent &amp; Transferred'!W9</f>
        <v>1.3407895827133044E-4</v>
      </c>
      <c r="F186" s="89">
        <f>F9/'Total Funds Spent &amp; Transferred'!X9</f>
        <v>1.2969652441850707E-4</v>
      </c>
      <c r="G186" s="89">
        <f>G9/'Total Funds Spent &amp; Transferred'!Y9</f>
        <v>9.936920004364627E-5</v>
      </c>
      <c r="H186" s="89">
        <f>H9/'Total Funds Spent &amp; Transferred'!Z9</f>
        <v>1.0115110643489862E-4</v>
      </c>
    </row>
    <row r="187" spans="1:16">
      <c r="A187" s="51" t="s">
        <v>91</v>
      </c>
      <c r="B187" s="89">
        <f>B10/'Total Funds Spent &amp; Transferred'!T10</f>
        <v>2.4430156138758138E-2</v>
      </c>
      <c r="C187" s="89">
        <f>C10/'Total Funds Spent &amp; Transferred'!U10</f>
        <v>7.9468168977903444E-4</v>
      </c>
      <c r="D187" s="89">
        <f>D10/'Total Funds Spent &amp; Transferred'!V10</f>
        <v>7.4666268040711882E-4</v>
      </c>
      <c r="E187" s="89">
        <f>E10/'Total Funds Spent &amp; Transferred'!W10</f>
        <v>1.5740881762286753E-3</v>
      </c>
      <c r="F187" s="89">
        <f>F10/'Total Funds Spent &amp; Transferred'!X10</f>
        <v>3.1280894313818548E-3</v>
      </c>
      <c r="G187" s="89">
        <f>G10/'Total Funds Spent &amp; Transferred'!Y10</f>
        <v>2.2018243158061232E-3</v>
      </c>
      <c r="H187" s="89">
        <f>H10/'Total Funds Spent &amp; Transferred'!Z10</f>
        <v>1.9510738425003952E-3</v>
      </c>
    </row>
    <row r="188" spans="1:16">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6">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6">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6">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6">
      <c r="A192" s="51" t="s">
        <v>101</v>
      </c>
      <c r="B192" s="89">
        <f>B15/'Total Funds Spent &amp; Transferred'!T15</f>
        <v>0.12579396000188572</v>
      </c>
      <c r="C192" s="89">
        <f>C15/'Total Funds Spent &amp; Transferred'!U15</f>
        <v>0.13511738466992104</v>
      </c>
      <c r="D192" s="89">
        <f>D15/'Total Funds Spent &amp; Transferred'!V15</f>
        <v>0.10895550682611829</v>
      </c>
      <c r="E192" s="89">
        <f>E15/'Total Funds Spent &amp; Transferred'!W15</f>
        <v>0.11736921037999155</v>
      </c>
      <c r="F192" s="89">
        <f>F15/'Total Funds Spent &amp; Transferred'!X15</f>
        <v>3.1508399789655674E-2</v>
      </c>
      <c r="G192" s="89">
        <f>G15/'Total Funds Spent &amp; Transferred'!Y15</f>
        <v>0.11136704224292916</v>
      </c>
      <c r="H192" s="89">
        <f>H15/'Total Funds Spent &amp; Transferred'!Z15</f>
        <v>7.6625021073469801E-2</v>
      </c>
    </row>
    <row r="193" spans="1:8">
      <c r="A193" s="51" t="s">
        <v>102</v>
      </c>
      <c r="B193" s="89">
        <f>B16/'Total Funds Spent &amp; Transferred'!T16</f>
        <v>7.7149232343083601E-2</v>
      </c>
      <c r="C193" s="89">
        <f>C16/'Total Funds Spent &amp; Transferred'!U16</f>
        <v>7.6776567353051953E-2</v>
      </c>
      <c r="D193" s="89">
        <f>D16/'Total Funds Spent &amp; Transferred'!V16</f>
        <v>3.2829149141624159E-2</v>
      </c>
      <c r="E193" s="89">
        <f>E16/'Total Funds Spent &amp; Transferred'!W16</f>
        <v>2.93330559817419E-2</v>
      </c>
      <c r="F193" s="89">
        <f>F16/'Total Funds Spent &amp; Transferred'!X16</f>
        <v>3.1890577067714851E-2</v>
      </c>
      <c r="G193" s="89">
        <f>G16/'Total Funds Spent &amp; Transferred'!Y16</f>
        <v>3.438594530761202E-2</v>
      </c>
      <c r="H193" s="89">
        <f>H16/'Total Funds Spent &amp; Transferred'!Z16</f>
        <v>1.7698607453287798E-2</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4.4742092931267744E-3</v>
      </c>
      <c r="C195" s="89">
        <f>C18/'Total Funds Spent &amp; Transferred'!U18</f>
        <v>0</v>
      </c>
      <c r="D195" s="89">
        <f>D18/'Total Funds Spent &amp; Transferred'!V18</f>
        <v>0</v>
      </c>
      <c r="E195" s="89">
        <f>E18/'Total Funds Spent &amp; Transferred'!W18</f>
        <v>0</v>
      </c>
      <c r="F195" s="89">
        <f>F18/'Total Funds Spent &amp; Transferred'!X18</f>
        <v>1.0838228526404479E-2</v>
      </c>
      <c r="G195" s="89">
        <f>G18/'Total Funds Spent &amp; Transferred'!Y18</f>
        <v>1.1190966310879335E-2</v>
      </c>
      <c r="H195" s="89">
        <f>H18/'Total Funds Spent &amp; Transferred'!Z18</f>
        <v>9.8773086290009898E-3</v>
      </c>
    </row>
    <row r="196" spans="1:8">
      <c r="A196" s="51" t="s">
        <v>105</v>
      </c>
      <c r="B196" s="89">
        <f>B19/'Total Funds Spent &amp; Transferred'!T19</f>
        <v>1.6864564128388449E-3</v>
      </c>
      <c r="C196" s="89">
        <f>C19/'Total Funds Spent &amp; Transferred'!U19</f>
        <v>7.0757485834631026E-2</v>
      </c>
      <c r="D196" s="89">
        <f>D19/'Total Funds Spent &amp; Transferred'!V19</f>
        <v>4.4988164979410092E-2</v>
      </c>
      <c r="E196" s="89">
        <f>E19/'Total Funds Spent &amp; Transferred'!W19</f>
        <v>5.0960182630869683E-2</v>
      </c>
      <c r="F196" s="89">
        <f>F19/'Total Funds Spent &amp; Transferred'!X19</f>
        <v>4.6842081983411207E-2</v>
      </c>
      <c r="G196" s="89">
        <f>G19/'Total Funds Spent &amp; Transferred'!Y19</f>
        <v>5.8299373776832281E-2</v>
      </c>
      <c r="H196" s="89">
        <f>H19/'Total Funds Spent &amp; Transferred'!Z19</f>
        <v>7.6735774957074301E-2</v>
      </c>
    </row>
    <row r="197" spans="1:8">
      <c r="A197" s="51" t="s">
        <v>107</v>
      </c>
      <c r="B197" s="89">
        <f>B20/'Total Funds Spent &amp; Transferred'!T20</f>
        <v>2.4475230819540918E-2</v>
      </c>
      <c r="C197" s="89">
        <f>C20/'Total Funds Spent &amp; Transferred'!U20</f>
        <v>2.3052258214095164E-2</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7.9615957148153615E-2</v>
      </c>
      <c r="C198" s="89">
        <f>C21/'Total Funds Spent &amp; Transferred'!U21</f>
        <v>9.0549921239579972E-2</v>
      </c>
      <c r="D198" s="89">
        <f>D21/'Total Funds Spent &amp; Transferred'!V21</f>
        <v>0.15182281971476178</v>
      </c>
      <c r="E198" s="89">
        <f>E21/'Total Funds Spent &amp; Transferred'!W21</f>
        <v>0.10663868115920161</v>
      </c>
      <c r="F198" s="89">
        <f>F21/'Total Funds Spent &amp; Transferred'!X21</f>
        <v>0.1150232265486358</v>
      </c>
      <c r="G198" s="89">
        <f>G21/'Total Funds Spent &amp; Transferred'!Y21</f>
        <v>0.11002202634775313</v>
      </c>
      <c r="H198" s="89">
        <f>H21/'Total Funds Spent &amp; Transferred'!Z21</f>
        <v>9.3774636890183269E-2</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1.320413367410783E-2</v>
      </c>
      <c r="C200" s="89">
        <f>C23/'Total Funds Spent &amp; Transferred'!U23</f>
        <v>6.4705859642544498E-3</v>
      </c>
      <c r="D200" s="89">
        <f>D23/'Total Funds Spent &amp; Transferred'!V23</f>
        <v>3.8217494776239995E-3</v>
      </c>
      <c r="E200" s="89">
        <f>E23/'Total Funds Spent &amp; Transferred'!W23</f>
        <v>3.591765177304071E-3</v>
      </c>
      <c r="F200" s="89">
        <f>F23/'Total Funds Spent &amp; Transferred'!X23</f>
        <v>4.3393396383295414E-3</v>
      </c>
      <c r="G200" s="89">
        <f>G23/'Total Funds Spent &amp; Transferred'!Y23</f>
        <v>3.788208218855396E-3</v>
      </c>
      <c r="H200" s="89">
        <f>H23/'Total Funds Spent &amp; Transferred'!Z23</f>
        <v>3.627792778452097E-3</v>
      </c>
    </row>
    <row r="201" spans="1:8">
      <c r="A201" s="51" t="s">
        <v>113</v>
      </c>
      <c r="B201" s="89">
        <f>B24/'Total Funds Spent &amp; Transferred'!T24</f>
        <v>0</v>
      </c>
      <c r="C201" s="89">
        <f>C24/'Total Funds Spent &amp; Transferred'!U24</f>
        <v>0</v>
      </c>
      <c r="D201" s="89">
        <f>D24/'Total Funds Spent &amp; Transferred'!V24</f>
        <v>3.1294014655378899E-2</v>
      </c>
      <c r="E201" s="89">
        <f>E24/'Total Funds Spent &amp; Transferred'!W24</f>
        <v>8.8076852416134999E-2</v>
      </c>
      <c r="F201" s="89">
        <f>F24/'Total Funds Spent &amp; Transferred'!X24</f>
        <v>9.0780147860752544E-2</v>
      </c>
      <c r="G201" s="89">
        <f>G24/'Total Funds Spent &amp; Transferred'!Y24</f>
        <v>0.10899193468143929</v>
      </c>
      <c r="H201" s="89">
        <f>H24/'Total Funds Spent &amp; Transferred'!Z24</f>
        <v>7.9538031054784311E-2</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0.22760039609029928</v>
      </c>
      <c r="C204" s="89">
        <f>C27/'Total Funds Spent &amp; Transferred'!U27</f>
        <v>0.23067814680120877</v>
      </c>
      <c r="D204" s="89">
        <f>D27/'Total Funds Spent &amp; Transferred'!V27</f>
        <v>0.17220902210975392</v>
      </c>
      <c r="E204" s="89">
        <f>E27/'Total Funds Spent &amp; Transferred'!W27</f>
        <v>0.23097725491344534</v>
      </c>
      <c r="F204" s="89">
        <f>F27/'Total Funds Spent &amp; Transferred'!X27</f>
        <v>0.27331127064675409</v>
      </c>
      <c r="G204" s="89">
        <f>G27/'Total Funds Spent &amp; Transferred'!Y27</f>
        <v>0.27614659234851635</v>
      </c>
      <c r="H204" s="89">
        <f>H27/'Total Funds Spent &amp; Transferred'!Z27</f>
        <v>0.26466384285264111</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4.3662157175031226E-2</v>
      </c>
      <c r="C206" s="89">
        <f>C29/'Total Funds Spent &amp; Transferred'!U29</f>
        <v>4.4182107770184942E-2</v>
      </c>
      <c r="D206" s="89">
        <f>D29/'Total Funds Spent &amp; Transferred'!V29</f>
        <v>1.3548876358494633E-3</v>
      </c>
      <c r="E206" s="89">
        <f>E29/'Total Funds Spent &amp; Transferred'!W29</f>
        <v>3.2390954292989526E-4</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1.6309827939891129E-2</v>
      </c>
      <c r="C208" s="89">
        <f>C31/'Total Funds Spent &amp; Transferred'!U31</f>
        <v>1.6600864341991487E-2</v>
      </c>
      <c r="D208" s="89">
        <f>D31/'Total Funds Spent &amp; Transferred'!V31</f>
        <v>1.82486484277944E-3</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2.1873207706309206E-3</v>
      </c>
      <c r="C209" s="89">
        <f>C32/'Total Funds Spent &amp; Transferred'!U32</f>
        <v>1.9858059130824805E-3</v>
      </c>
      <c r="D209" s="89">
        <f>D32/'Total Funds Spent &amp; Transferred'!V32</f>
        <v>2.7774638138304397E-3</v>
      </c>
      <c r="E209" s="89">
        <f>E32/'Total Funds Spent &amp; Transferred'!W32</f>
        <v>3.004833455090704E-3</v>
      </c>
      <c r="F209" s="89">
        <f>F32/'Total Funds Spent &amp; Transferred'!X32</f>
        <v>0</v>
      </c>
      <c r="G209" s="89">
        <f>G32/'Total Funds Spent &amp; Transferred'!Y32</f>
        <v>3.5140339210971744E-3</v>
      </c>
      <c r="H209" s="89">
        <f>H32/'Total Funds Spent &amp; Transferred'!Z32</f>
        <v>4.5854420013222898E-3</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1.4085162003651648E-3</v>
      </c>
      <c r="F210" s="89">
        <f>F33/'Total Funds Spent &amp; Transferred'!X33</f>
        <v>3.4957087310428128E-3</v>
      </c>
      <c r="G210" s="89">
        <f>G33/'Total Funds Spent &amp; Transferred'!Y33</f>
        <v>1.5255948690134392E-2</v>
      </c>
      <c r="H210" s="89">
        <f>H33/'Total Funds Spent &amp; Transferred'!Z33</f>
        <v>1.2126928993624169E-2</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1.5758423547106774E-2</v>
      </c>
      <c r="C212" s="89">
        <f>C35/'Total Funds Spent &amp; Transferred'!U35</f>
        <v>1.4410229339045207E-2</v>
      </c>
      <c r="D212" s="89">
        <f>D35/'Total Funds Spent &amp; Transferred'!V35</f>
        <v>1.2287979476025248E-2</v>
      </c>
      <c r="E212" s="89">
        <f>E35/'Total Funds Spent &amp; Transferred'!W35</f>
        <v>2.3504163343235913E-2</v>
      </c>
      <c r="F212" s="89">
        <f>F35/'Total Funds Spent &amp; Transferred'!X35</f>
        <v>2.2103446712400967E-2</v>
      </c>
      <c r="G212" s="89">
        <f>G35/'Total Funds Spent &amp; Transferred'!Y35</f>
        <v>2.5032453073690453E-2</v>
      </c>
      <c r="H212" s="89">
        <f>H35/'Total Funds Spent &amp; Transferred'!Z35</f>
        <v>2.6948882724131876E-2</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1.1031899480049777E-2</v>
      </c>
      <c r="F213" s="89">
        <f>F36/'Total Funds Spent &amp; Transferred'!X36</f>
        <v>1.6358643755715652E-2</v>
      </c>
      <c r="G213" s="89">
        <f>G36/'Total Funds Spent &amp; Transferred'!Y36</f>
        <v>1.2964881232402945E-2</v>
      </c>
      <c r="H213" s="89">
        <f>H36/'Total Funds Spent &amp; Transferred'!Z36</f>
        <v>1.2028498291248798E-2</v>
      </c>
    </row>
    <row r="214" spans="1:8">
      <c r="A214" s="51" t="s">
        <v>132</v>
      </c>
      <c r="B214" s="89">
        <f>B37/'Total Funds Spent &amp; Transferred'!T37</f>
        <v>1.0371495722378624E-3</v>
      </c>
      <c r="C214" s="89">
        <f>C37/'Total Funds Spent &amp; Transferred'!U37</f>
        <v>3.2171227257160886E-3</v>
      </c>
      <c r="D214" s="89">
        <f>D37/'Total Funds Spent &amp; Transferred'!V37</f>
        <v>3.5816619898909824E-3</v>
      </c>
      <c r="E214" s="89">
        <f>E37/'Total Funds Spent &amp; Transferred'!W37</f>
        <v>3.1952880495464955E-3</v>
      </c>
      <c r="F214" s="89">
        <f>F37/'Total Funds Spent &amp; Transferred'!X37</f>
        <v>3.3581958053107023E-3</v>
      </c>
      <c r="G214" s="89">
        <f>G37/'Total Funds Spent &amp; Transferred'!Y37</f>
        <v>1.0183496775274822E-3</v>
      </c>
      <c r="H214" s="89">
        <f>H37/'Total Funds Spent &amp; Transferred'!Z37</f>
        <v>1.9532465756645508E-3</v>
      </c>
    </row>
    <row r="215" spans="1:8">
      <c r="A215" s="51" t="s">
        <v>75</v>
      </c>
      <c r="B215" s="89">
        <f>B38/'Total Funds Spent &amp; Transferred'!T38</f>
        <v>6.2581045226878405E-3</v>
      </c>
      <c r="C215" s="89">
        <f>C38/'Total Funds Spent &amp; Transferred'!U38</f>
        <v>7.552764988280474E-3</v>
      </c>
      <c r="D215" s="89">
        <f>D38/'Total Funds Spent &amp; Transferred'!V38</f>
        <v>6.843444222240043E-3</v>
      </c>
      <c r="E215" s="89">
        <f>E38/'Total Funds Spent &amp; Transferred'!W38</f>
        <v>5.9754521290485878E-3</v>
      </c>
      <c r="F215" s="89">
        <f>F38/'Total Funds Spent &amp; Transferred'!X38</f>
        <v>6.3868890659027136E-3</v>
      </c>
      <c r="G215" s="89">
        <f>G38/'Total Funds Spent &amp; Transferred'!Y38</f>
        <v>6.2161431289703009E-3</v>
      </c>
      <c r="H215" s="89">
        <f>H38/'Total Funds Spent &amp; Transferred'!Z38</f>
        <v>6.1562997272069193E-3</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4.1017754352545869E-3</v>
      </c>
      <c r="C217" s="89">
        <f>C40/'Total Funds Spent &amp; Transferred'!U40</f>
        <v>2.3885646301188708E-3</v>
      </c>
      <c r="D217" s="89">
        <f>D40/'Total Funds Spent &amp; Transferred'!V40</f>
        <v>1.8258997195222614E-3</v>
      </c>
      <c r="E217" s="89">
        <f>E40/'Total Funds Spent &amp; Transferred'!W40</f>
        <v>1.8284694082798358E-3</v>
      </c>
      <c r="F217" s="89">
        <f>F40/'Total Funds Spent &amp; Transferred'!X40</f>
        <v>2.4299703684374108E-3</v>
      </c>
      <c r="G217" s="89">
        <f>G40/'Total Funds Spent &amp; Transferred'!Y40</f>
        <v>4.6961003319988051E-3</v>
      </c>
      <c r="H217" s="89">
        <f>H40/'Total Funds Spent &amp; Transferred'!Z40</f>
        <v>6.1506106215014752E-3</v>
      </c>
    </row>
    <row r="218" spans="1:8">
      <c r="A218" s="51" t="s">
        <v>136</v>
      </c>
      <c r="B218" s="89">
        <f>B41/'Total Funds Spent &amp; Transferred'!T41</f>
        <v>1.0279779495073901E-2</v>
      </c>
      <c r="C218" s="89">
        <f>C41/'Total Funds Spent &amp; Transferred'!U41</f>
        <v>4.6063735121811087E-3</v>
      </c>
      <c r="D218" s="89">
        <f>D41/'Total Funds Spent &amp; Transferred'!V41</f>
        <v>6.1991650172439246E-3</v>
      </c>
      <c r="E218" s="89">
        <f>E41/'Total Funds Spent &amp; Transferred'!W41</f>
        <v>8.2625184576158688E-3</v>
      </c>
      <c r="F218" s="89">
        <f>F41/'Total Funds Spent &amp; Transferred'!X41</f>
        <v>8.8215184744543755E-3</v>
      </c>
      <c r="G218" s="89">
        <f>G41/'Total Funds Spent &amp; Transferred'!Y41</f>
        <v>1.0006670007464715E-2</v>
      </c>
      <c r="H218" s="89">
        <f>H41/'Total Funds Spent &amp; Transferred'!Z41</f>
        <v>1.1721175600858662E-2</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1.3325492229228814E-4</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1.2636371823928853E-3</v>
      </c>
      <c r="D221" s="89">
        <f>D44/'Total Funds Spent &amp; Transferred'!V44</f>
        <v>2.7399083370471269E-3</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1.9784051612944152E-3</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6.3482257747626322E-2</v>
      </c>
      <c r="C226" s="89">
        <f>C49/'Total Funds Spent &amp; Transferred'!U49</f>
        <v>7.9736667976412878E-2</v>
      </c>
      <c r="D226" s="89">
        <f>D49/'Total Funds Spent &amp; Transferred'!V49</f>
        <v>7.964009895911231E-2</v>
      </c>
      <c r="E226" s="89">
        <f>E49/'Total Funds Spent &amp; Transferred'!W49</f>
        <v>5.0138455307548804E-2</v>
      </c>
      <c r="F226" s="89">
        <f>F49/'Total Funds Spent &amp; Transferred'!X49</f>
        <v>2.8272046062740967E-2</v>
      </c>
      <c r="G226" s="89">
        <f>G49/'Total Funds Spent &amp; Transferred'!Y49</f>
        <v>1.2568438118809117E-2</v>
      </c>
      <c r="H226" s="89">
        <f>H49/'Total Funds Spent &amp; Transferred'!Z49</f>
        <v>3.5537874723493443E-2</v>
      </c>
    </row>
    <row r="227" spans="1:8">
      <c r="A227" s="51" t="s">
        <v>152</v>
      </c>
      <c r="B227" s="89">
        <f>B50/'Total Funds Spent &amp; Transferred'!T50</f>
        <v>2.378606395665496E-2</v>
      </c>
      <c r="C227" s="89">
        <f>C50/'Total Funds Spent &amp; Transferred'!U50</f>
        <v>2.6675384221990419E-2</v>
      </c>
      <c r="D227" s="89">
        <f>D50/'Total Funds Spent &amp; Transferred'!V50</f>
        <v>2.1348988020846466E-2</v>
      </c>
      <c r="E227" s="89">
        <f>E50/'Total Funds Spent &amp; Transferred'!W50</f>
        <v>2.6581882239690709E-2</v>
      </c>
      <c r="F227" s="89">
        <f>F50/'Total Funds Spent &amp; Transferred'!X50</f>
        <v>2.2929564953448014E-2</v>
      </c>
      <c r="G227" s="89">
        <f>G50/'Total Funds Spent &amp; Transferred'!Y50</f>
        <v>2.8389356625198328E-2</v>
      </c>
      <c r="H227" s="89">
        <f>H50/'Total Funds Spent &amp; Transferred'!Z50</f>
        <v>3.6134654527171704E-2</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3.772217918080818E-3</v>
      </c>
      <c r="F228" s="89">
        <f>F51/'Total Funds Spent &amp; Transferred'!X51</f>
        <v>3.4785634610282317E-3</v>
      </c>
      <c r="G228" s="89">
        <f>G51/'Total Funds Spent &amp; Transferred'!Y51</f>
        <v>5.0005948540951936E-3</v>
      </c>
      <c r="H228" s="89">
        <f>H51/'Total Funds Spent &amp; Transferred'!Z51</f>
        <v>5.9743849083121036E-3</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0.2850636052596468</v>
      </c>
      <c r="G229" s="89">
        <f>G52/'Total Funds Spent &amp; Transferred'!Y52</f>
        <v>0.30235898984174642</v>
      </c>
      <c r="H229" s="89">
        <f>H52/'Total Funds Spent &amp; Transferred'!Z52</f>
        <v>0.29906803340660376</v>
      </c>
    </row>
    <row r="230" spans="1:8">
      <c r="A230" s="51" t="s">
        <v>155</v>
      </c>
      <c r="B230" s="89">
        <f>B53/'Total Funds Spent &amp; Transferred'!T53</f>
        <v>0</v>
      </c>
      <c r="C230" s="89">
        <f>C53/'Total Funds Spent &amp; Transferred'!U53</f>
        <v>0</v>
      </c>
      <c r="D230" s="89">
        <f>D53/'Total Funds Spent &amp; Transferred'!V53</f>
        <v>1.0435477197051481E-5</v>
      </c>
      <c r="E230" s="89">
        <f>E53/'Total Funds Spent &amp; Transferred'!W53</f>
        <v>0</v>
      </c>
      <c r="F230" s="89">
        <f>F53/'Total Funds Spent &amp; Transferred'!X53</f>
        <v>1.1534458391303954E-6</v>
      </c>
      <c r="G230" s="89">
        <f>G53/'Total Funds Spent &amp; Transferred'!Y53</f>
        <v>4.0476386729831144E-6</v>
      </c>
      <c r="H230" s="89">
        <f>H53/'Total Funds Spent &amp; Transferred'!Z53</f>
        <v>4.7597514355963788E-6</v>
      </c>
    </row>
    <row r="231" spans="1:8">
      <c r="A231" s="51" t="s">
        <v>157</v>
      </c>
      <c r="B231" s="89">
        <f>B54/'Total Funds Spent &amp; Transferred'!T54</f>
        <v>0.14295104828217531</v>
      </c>
      <c r="C231" s="89">
        <f>C54/'Total Funds Spent &amp; Transferred'!U54</f>
        <v>0.1483845888527966</v>
      </c>
      <c r="D231" s="89">
        <f>D54/'Total Funds Spent &amp; Transferred'!V54</f>
        <v>0.14111266090426358</v>
      </c>
      <c r="E231" s="89">
        <f>E54/'Total Funds Spent &amp; Transferred'!W54</f>
        <v>0.14101274053310267</v>
      </c>
      <c r="F231" s="89">
        <f>F54/'Total Funds Spent &amp; Transferred'!X54</f>
        <v>0.14929435483975684</v>
      </c>
      <c r="G231" s="89">
        <f>G54/'Total Funds Spent &amp; Transferred'!Y54</f>
        <v>0.15184019894000778</v>
      </c>
      <c r="H231" s="89">
        <f>H54/'Total Funds Spent &amp; Transferred'!Z54</f>
        <v>0.15330646249538837</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1.8280627706433603E-2</v>
      </c>
      <c r="C233" s="89">
        <f>C56/'Total Funds Spent &amp; Transferred'!U56</f>
        <v>1.884137758719065E-2</v>
      </c>
      <c r="D233" s="89">
        <f>D56/'Total Funds Spent &amp; Transferred'!V56</f>
        <v>1.5204722571694087E-2</v>
      </c>
      <c r="E233" s="89">
        <f>E56/'Total Funds Spent &amp; Transferred'!W56</f>
        <v>1.9091883197979321E-2</v>
      </c>
      <c r="F233" s="89">
        <f>F56/'Total Funds Spent &amp; Transferred'!X56</f>
        <v>2.8204629818799141E-2</v>
      </c>
      <c r="G233" s="89">
        <f>G56/'Total Funds Spent &amp; Transferred'!Y56</f>
        <v>3.1118248996607322E-2</v>
      </c>
      <c r="H233" s="89">
        <f>H56/'Total Funds Spent &amp; Transferred'!Z56</f>
        <v>3.0505139303409753E-2</v>
      </c>
    </row>
  </sheetData>
  <autoFilter ref="A180:A233" xr:uid="{00000000-0009-0000-0000-000030000000}"/>
  <mergeCells count="34">
    <mergeCell ref="A1:A2"/>
    <mergeCell ref="A3:A4"/>
    <mergeCell ref="B3:B4"/>
    <mergeCell ref="A62:A63"/>
    <mergeCell ref="B62:B63"/>
    <mergeCell ref="E62:E63"/>
    <mergeCell ref="E3:E4"/>
    <mergeCell ref="F180:F181"/>
    <mergeCell ref="C62:C63"/>
    <mergeCell ref="C121:C122"/>
    <mergeCell ref="C3:C4"/>
    <mergeCell ref="C180:C181"/>
    <mergeCell ref="D3:D4"/>
    <mergeCell ref="D62:D63"/>
    <mergeCell ref="D121:D122"/>
    <mergeCell ref="D180:D181"/>
    <mergeCell ref="E180:E181"/>
    <mergeCell ref="F3:F4"/>
    <mergeCell ref="F62:F63"/>
    <mergeCell ref="F121:F122"/>
    <mergeCell ref="A180:A181"/>
    <mergeCell ref="B180:B181"/>
    <mergeCell ref="A121:A122"/>
    <mergeCell ref="B121:B122"/>
    <mergeCell ref="E121:E122"/>
    <mergeCell ref="G3:G4"/>
    <mergeCell ref="G62:G63"/>
    <mergeCell ref="G121:G122"/>
    <mergeCell ref="G180:G181"/>
    <mergeCell ref="I4:K4"/>
    <mergeCell ref="H3:H4"/>
    <mergeCell ref="H62:H63"/>
    <mergeCell ref="H121:H122"/>
    <mergeCell ref="H180:H181"/>
  </mergeCells>
  <phoneticPr fontId="39" type="noConversion"/>
  <pageMargins left="0.7" right="0.7" top="0.75" bottom="0.75" header="0.3" footer="0.3"/>
  <pageSetup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C00000"/>
  </sheetPr>
  <dimension ref="A1:AC233"/>
  <sheetViews>
    <sheetView topLeftCell="A199" zoomScale="80" zoomScaleNormal="80" workbookViewId="0">
      <pane xSplit="1" topLeftCell="X1" activePane="topRight" state="frozen"/>
      <selection pane="topRight" activeCell="Y65" sqref="Y65"/>
    </sheetView>
  </sheetViews>
  <sheetFormatPr defaultColWidth="8.85546875" defaultRowHeight="14.45"/>
  <cols>
    <col min="1" max="1" width="17" customWidth="1"/>
    <col min="2" max="2" width="10.42578125" customWidth="1"/>
    <col min="3" max="3" width="9.42578125" customWidth="1"/>
    <col min="4" max="4" width="9.42578125" bestFit="1" customWidth="1"/>
    <col min="5" max="6" width="11.42578125" bestFit="1" customWidth="1"/>
    <col min="7" max="9" width="13.42578125" bestFit="1" customWidth="1"/>
    <col min="10" max="11" width="11.7109375" bestFit="1" customWidth="1"/>
    <col min="12" max="13" width="13.42578125" bestFit="1" customWidth="1"/>
    <col min="14" max="19" width="13.42578125" customWidth="1"/>
    <col min="20" max="20" width="13.42578125" bestFit="1" customWidth="1"/>
    <col min="21" max="21" width="12.42578125" customWidth="1"/>
    <col min="22" max="22" width="12.42578125" bestFit="1" customWidth="1"/>
    <col min="23" max="23" width="13" customWidth="1"/>
    <col min="24" max="24" width="12.7109375" bestFit="1" customWidth="1"/>
    <col min="25" max="25" width="12.42578125" bestFit="1" customWidth="1"/>
    <col min="26" max="26" width="12.42578125" customWidth="1"/>
    <col min="27" max="27" width="15" bestFit="1" customWidth="1"/>
    <col min="28" max="28" width="11" bestFit="1" customWidth="1"/>
  </cols>
  <sheetData>
    <row r="1" spans="1:29" ht="38.25" customHeight="1">
      <c r="A1" s="394" t="s">
        <v>223</v>
      </c>
    </row>
    <row r="2" spans="1:29" ht="16.899999999999999" customHeight="1">
      <c r="A2" s="394"/>
    </row>
    <row r="3" spans="1:29">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c r="AA3" s="416" t="s">
        <v>321</v>
      </c>
      <c r="AB3" s="416"/>
      <c r="AC3" s="416"/>
    </row>
    <row r="4" spans="1:29">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288" t="s">
        <v>328</v>
      </c>
      <c r="AB4" s="288">
        <f>Y56</f>
        <v>393393754</v>
      </c>
      <c r="AC4" s="298"/>
    </row>
    <row r="5" spans="1:29">
      <c r="A5" s="51" t="s">
        <v>82</v>
      </c>
      <c r="B5" s="114">
        <f>'Pregnancy Prevention'!B5+'Fatherhood &amp; 2-Parent Family'!B5</f>
        <v>0</v>
      </c>
      <c r="C5" s="114">
        <f>'Pregnancy Prevention'!C5+'Fatherhood &amp; 2-Parent Family'!C5</f>
        <v>0</v>
      </c>
      <c r="D5" s="114">
        <f>'Pregnancy Prevention'!D5+'Fatherhood &amp; 2-Parent Family'!D5</f>
        <v>0</v>
      </c>
      <c r="E5" s="114">
        <f>'Pregnancy Prevention'!E5+'Fatherhood &amp; 2-Parent Family'!E5</f>
        <v>850000</v>
      </c>
      <c r="F5" s="114">
        <f>'Pregnancy Prevention'!F5+'Fatherhood &amp; 2-Parent Family'!F5</f>
        <v>2032646</v>
      </c>
      <c r="G5" s="114">
        <f>'Pregnancy Prevention'!G5+'Fatherhood &amp; 2-Parent Family'!G5</f>
        <v>6152249</v>
      </c>
      <c r="H5" s="114">
        <f>'Pregnancy Prevention'!H5+'Fatherhood &amp; 2-Parent Family'!H5</f>
        <v>6583463</v>
      </c>
      <c r="I5" s="114">
        <f>'Pregnancy Prevention'!I5+'Fatherhood &amp; 2-Parent Family'!I5</f>
        <v>4908626</v>
      </c>
      <c r="J5" s="114">
        <f>'Pregnancy Prevention'!J5+'Fatherhood &amp; 2-Parent Family'!J5</f>
        <v>1898583</v>
      </c>
      <c r="K5" s="114">
        <f>'Pregnancy Prevention'!K5+'Fatherhood &amp; 2-Parent Family'!K5</f>
        <v>2406300</v>
      </c>
      <c r="L5" s="114">
        <f>'Pregnancy Prevention'!L5+'Fatherhood &amp; 2-Parent Family'!L5</f>
        <v>1537215</v>
      </c>
      <c r="M5" s="114">
        <f>'Pregnancy Prevention'!M5+'Fatherhood &amp; 2-Parent Family'!M5</f>
        <v>5215477</v>
      </c>
      <c r="N5" s="114">
        <f>'Pregnancy Prevention'!N5+'Fatherhood &amp; 2-Parent Family'!N5</f>
        <v>3565397</v>
      </c>
      <c r="O5" s="114">
        <f>'Pregnancy Prevention'!O5+'Fatherhood &amp; 2-Parent Family'!O5</f>
        <v>2754395</v>
      </c>
      <c r="P5" s="114">
        <f>'Pregnancy Prevention'!P5+'Fatherhood &amp; 2-Parent Family'!P5</f>
        <v>2905565</v>
      </c>
      <c r="Q5" s="114">
        <f>'Pregnancy Prevention'!Q5+'Fatherhood &amp; 2-Parent Family'!Q5</f>
        <v>2895008</v>
      </c>
      <c r="R5" s="114">
        <f>'Pregnancy Prevention'!R5+'Fatherhood &amp; 2-Parent Family'!R5</f>
        <v>1733040</v>
      </c>
      <c r="S5" s="114">
        <f>'Pregnancy Prevention'!S5+'Fatherhood &amp; 2-Parent Family'!S5</f>
        <v>1846087</v>
      </c>
      <c r="T5" s="114">
        <f t="shared" ref="T5:Y5" si="0">T64+T123</f>
        <v>1309828</v>
      </c>
      <c r="U5" s="114">
        <f t="shared" si="0"/>
        <v>3275767</v>
      </c>
      <c r="V5" s="114">
        <f t="shared" si="0"/>
        <v>3812149</v>
      </c>
      <c r="W5" s="114">
        <f t="shared" si="0"/>
        <v>3725874</v>
      </c>
      <c r="X5" s="114">
        <f t="shared" si="0"/>
        <v>3860347</v>
      </c>
      <c r="Y5" s="114">
        <f t="shared" si="0"/>
        <v>5105676</v>
      </c>
      <c r="Z5" s="114">
        <f t="shared" ref="Z5" si="1">Z64+Z123</f>
        <v>4341194</v>
      </c>
      <c r="AA5" s="288" t="s">
        <v>329</v>
      </c>
      <c r="AB5" s="299">
        <f>Y233</f>
        <v>1.2468042072085753E-2</v>
      </c>
      <c r="AC5" s="288"/>
    </row>
    <row r="6" spans="1:29">
      <c r="A6" s="51" t="s">
        <v>84</v>
      </c>
      <c r="B6" s="114">
        <f>'Pregnancy Prevention'!B6+'Fatherhood &amp; 2-Parent Family'!B6</f>
        <v>0</v>
      </c>
      <c r="C6" s="114">
        <f>'Pregnancy Prevention'!C6+'Fatherhood &amp; 2-Parent Family'!C6</f>
        <v>0</v>
      </c>
      <c r="D6" s="114">
        <f>'Pregnancy Prevention'!D6+'Fatherhood &amp; 2-Parent Family'!D6</f>
        <v>0</v>
      </c>
      <c r="E6" s="114">
        <f>'Pregnancy Prevention'!E6+'Fatherhood &amp; 2-Parent Family'!E6</f>
        <v>953248</v>
      </c>
      <c r="F6" s="114">
        <f>'Pregnancy Prevention'!F6+'Fatherhood &amp; 2-Parent Family'!F6</f>
        <v>662546</v>
      </c>
      <c r="G6" s="114">
        <f>'Pregnancy Prevention'!G6+'Fatherhood &amp; 2-Parent Family'!G6</f>
        <v>771954</v>
      </c>
      <c r="H6" s="114">
        <f>'Pregnancy Prevention'!H6+'Fatherhood &amp; 2-Parent Family'!H6</f>
        <v>373458</v>
      </c>
      <c r="I6" s="114">
        <f>'Pregnancy Prevention'!I6+'Fatherhood &amp; 2-Parent Family'!I6</f>
        <v>348</v>
      </c>
      <c r="J6" s="114">
        <f>'Pregnancy Prevention'!J6+'Fatherhood &amp; 2-Parent Family'!J6</f>
        <v>648942</v>
      </c>
      <c r="K6" s="114">
        <f>'Pregnancy Prevention'!K6+'Fatherhood &amp; 2-Parent Family'!K6</f>
        <v>642880</v>
      </c>
      <c r="L6" s="114">
        <f>'Pregnancy Prevention'!L6+'Fatherhood &amp; 2-Parent Family'!L6</f>
        <v>509448</v>
      </c>
      <c r="M6" s="114">
        <f>'Pregnancy Prevention'!M6+'Fatherhood &amp; 2-Parent Family'!M6</f>
        <v>350841</v>
      </c>
      <c r="N6" s="114">
        <f>'Pregnancy Prevention'!N6+'Fatherhood &amp; 2-Parent Family'!N6</f>
        <v>336245</v>
      </c>
      <c r="O6" s="114">
        <f>'Pregnancy Prevention'!O6+'Fatherhood &amp; 2-Parent Family'!O6</f>
        <v>257955</v>
      </c>
      <c r="P6" s="114">
        <f>'Pregnancy Prevention'!P6+'Fatherhood &amp; 2-Parent Family'!P6</f>
        <v>389271</v>
      </c>
      <c r="Q6" s="114">
        <f>'Pregnancy Prevention'!Q6+'Fatherhood &amp; 2-Parent Family'!Q6</f>
        <v>368035</v>
      </c>
      <c r="R6" s="114">
        <f>'Pregnancy Prevention'!R6+'Fatherhood &amp; 2-Parent Family'!R6</f>
        <v>371013</v>
      </c>
      <c r="S6" s="114">
        <f>'Pregnancy Prevention'!S6+'Fatherhood &amp; 2-Parent Family'!S6</f>
        <v>374222</v>
      </c>
      <c r="T6" s="114">
        <f t="shared" ref="T6:W56" si="2">T65+T124</f>
        <v>374835</v>
      </c>
      <c r="U6" s="114">
        <f t="shared" si="2"/>
        <v>266797</v>
      </c>
      <c r="V6" s="114">
        <f t="shared" si="2"/>
        <v>0</v>
      </c>
      <c r="W6" s="114">
        <f t="shared" si="2"/>
        <v>2988174</v>
      </c>
      <c r="X6" s="114">
        <f t="shared" ref="X6:Y6" si="3">X65+X124</f>
        <v>2842350</v>
      </c>
      <c r="Y6" s="114">
        <f t="shared" si="3"/>
        <v>0</v>
      </c>
      <c r="Z6" s="114">
        <f t="shared" ref="Z6" si="4">Z65+Z124</f>
        <v>335059.17</v>
      </c>
    </row>
    <row r="7" spans="1:29">
      <c r="A7" s="51" t="s">
        <v>86</v>
      </c>
      <c r="B7" s="114">
        <f>'Pregnancy Prevention'!B7+'Fatherhood &amp; 2-Parent Family'!B7</f>
        <v>0</v>
      </c>
      <c r="C7" s="114">
        <f>'Pregnancy Prevention'!C7+'Fatherhood &amp; 2-Parent Family'!C7</f>
        <v>0</v>
      </c>
      <c r="D7" s="114">
        <f>'Pregnancy Prevention'!D7+'Fatherhood &amp; 2-Parent Family'!D7</f>
        <v>0</v>
      </c>
      <c r="E7" s="114">
        <f>'Pregnancy Prevention'!E7+'Fatherhood &amp; 2-Parent Family'!E7</f>
        <v>1443949</v>
      </c>
      <c r="F7" s="114">
        <f>'Pregnancy Prevention'!F7+'Fatherhood &amp; 2-Parent Family'!F7</f>
        <v>2814911</v>
      </c>
      <c r="G7" s="114">
        <f>'Pregnancy Prevention'!G7+'Fatherhood &amp; 2-Parent Family'!G7</f>
        <v>9990</v>
      </c>
      <c r="H7" s="114">
        <f>'Pregnancy Prevention'!H7+'Fatherhood &amp; 2-Parent Family'!H7</f>
        <v>415837</v>
      </c>
      <c r="I7" s="114">
        <f>'Pregnancy Prevention'!I7+'Fatherhood &amp; 2-Parent Family'!I7</f>
        <v>388345</v>
      </c>
      <c r="J7" s="114">
        <f>'Pregnancy Prevention'!J7+'Fatherhood &amp; 2-Parent Family'!J7</f>
        <v>22470</v>
      </c>
      <c r="K7" s="114">
        <f>'Pregnancy Prevention'!K7+'Fatherhood &amp; 2-Parent Family'!K7</f>
        <v>174</v>
      </c>
      <c r="L7" s="114">
        <f>'Pregnancy Prevention'!L7+'Fatherhood &amp; 2-Parent Family'!L7</f>
        <v>1116043</v>
      </c>
      <c r="M7" s="114">
        <f>'Pregnancy Prevention'!M7+'Fatherhood &amp; 2-Parent Family'!M7</f>
        <v>1015154</v>
      </c>
      <c r="N7" s="114">
        <f>'Pregnancy Prevention'!N7+'Fatherhood &amp; 2-Parent Family'!N7</f>
        <v>425415</v>
      </c>
      <c r="O7" s="114">
        <f>'Pregnancy Prevention'!O7+'Fatherhood &amp; 2-Parent Family'!O7</f>
        <v>0</v>
      </c>
      <c r="P7" s="114">
        <f>'Pregnancy Prevention'!P7+'Fatherhood &amp; 2-Parent Family'!P7</f>
        <v>0</v>
      </c>
      <c r="Q7" s="114">
        <f>'Pregnancy Prevention'!Q7+'Fatherhood &amp; 2-Parent Family'!Q7</f>
        <v>0</v>
      </c>
      <c r="R7" s="114">
        <f>'Pregnancy Prevention'!R7+'Fatherhood &amp; 2-Parent Family'!R7</f>
        <v>0</v>
      </c>
      <c r="S7" s="114">
        <f>'Pregnancy Prevention'!S7+'Fatherhood &amp; 2-Parent Family'!S7</f>
        <v>0</v>
      </c>
      <c r="T7" s="114">
        <f t="shared" si="2"/>
        <v>0</v>
      </c>
      <c r="U7" s="114">
        <f t="shared" si="2"/>
        <v>0</v>
      </c>
      <c r="V7" s="114">
        <f t="shared" si="2"/>
        <v>0</v>
      </c>
      <c r="W7" s="114">
        <f t="shared" si="2"/>
        <v>0</v>
      </c>
      <c r="X7" s="114">
        <f t="shared" ref="X7:Y7" si="5">X66+X125</f>
        <v>0</v>
      </c>
      <c r="Y7" s="114">
        <f t="shared" si="5"/>
        <v>0</v>
      </c>
      <c r="Z7" s="114">
        <f t="shared" ref="Z7" si="6">Z66+Z125</f>
        <v>0</v>
      </c>
    </row>
    <row r="8" spans="1:29">
      <c r="A8" s="51" t="s">
        <v>88</v>
      </c>
      <c r="B8" s="114">
        <f>'Pregnancy Prevention'!B8+'Fatherhood &amp; 2-Parent Family'!B8</f>
        <v>0</v>
      </c>
      <c r="C8" s="114">
        <f>'Pregnancy Prevention'!C8+'Fatherhood &amp; 2-Parent Family'!C8</f>
        <v>0</v>
      </c>
      <c r="D8" s="114">
        <f>'Pregnancy Prevention'!D8+'Fatherhood &amp; 2-Parent Family'!D8</f>
        <v>0</v>
      </c>
      <c r="E8" s="114">
        <f>'Pregnancy Prevention'!E8+'Fatherhood &amp; 2-Parent Family'!E8</f>
        <v>3781305</v>
      </c>
      <c r="F8" s="114">
        <f>'Pregnancy Prevention'!F8+'Fatherhood &amp; 2-Parent Family'!F8</f>
        <v>2419405</v>
      </c>
      <c r="G8" s="114">
        <f>'Pregnancy Prevention'!G8+'Fatherhood &amp; 2-Parent Family'!G8</f>
        <v>2026424</v>
      </c>
      <c r="H8" s="114">
        <f>'Pregnancy Prevention'!H8+'Fatherhood &amp; 2-Parent Family'!H8</f>
        <v>2290293</v>
      </c>
      <c r="I8" s="114">
        <f>'Pregnancy Prevention'!I8+'Fatherhood &amp; 2-Parent Family'!I8</f>
        <v>1883313</v>
      </c>
      <c r="J8" s="114">
        <f>'Pregnancy Prevention'!J8+'Fatherhood &amp; 2-Parent Family'!J8</f>
        <v>2522692</v>
      </c>
      <c r="K8" s="114">
        <f>'Pregnancy Prevention'!K8+'Fatherhood &amp; 2-Parent Family'!K8</f>
        <v>2777292</v>
      </c>
      <c r="L8" s="114">
        <f>'Pregnancy Prevention'!L8+'Fatherhood &amp; 2-Parent Family'!L8</f>
        <v>2234460</v>
      </c>
      <c r="M8" s="114">
        <f>'Pregnancy Prevention'!M8+'Fatherhood &amp; 2-Parent Family'!M8</f>
        <v>82892776</v>
      </c>
      <c r="N8" s="114">
        <f>'Pregnancy Prevention'!N8+'Fatherhood &amp; 2-Parent Family'!N8</f>
        <v>60092828</v>
      </c>
      <c r="O8" s="114">
        <f>'Pregnancy Prevention'!O8+'Fatherhood &amp; 2-Parent Family'!O8</f>
        <v>96323699</v>
      </c>
      <c r="P8" s="114">
        <f>'Pregnancy Prevention'!P8+'Fatherhood &amp; 2-Parent Family'!P8</f>
        <v>116250328</v>
      </c>
      <c r="Q8" s="114">
        <f>'Pregnancy Prevention'!Q8+'Fatherhood &amp; 2-Parent Family'!Q8</f>
        <v>95614928</v>
      </c>
      <c r="R8" s="114">
        <f>'Pregnancy Prevention'!R8+'Fatherhood &amp; 2-Parent Family'!R8</f>
        <v>86759599</v>
      </c>
      <c r="S8" s="114">
        <f>'Pregnancy Prevention'!S8+'Fatherhood &amp; 2-Parent Family'!S8</f>
        <v>93347425</v>
      </c>
      <c r="T8" s="114">
        <f t="shared" si="2"/>
        <v>3201199</v>
      </c>
      <c r="U8" s="114">
        <f t="shared" si="2"/>
        <v>3782464</v>
      </c>
      <c r="V8" s="114">
        <f t="shared" si="2"/>
        <v>3449842</v>
      </c>
      <c r="W8" s="114">
        <f t="shared" si="2"/>
        <v>3231753</v>
      </c>
      <c r="X8" s="114">
        <f t="shared" ref="X8:Y8" si="7">X67+X126</f>
        <v>5103513</v>
      </c>
      <c r="Y8" s="114">
        <f t="shared" si="7"/>
        <v>8597563</v>
      </c>
      <c r="Z8" s="114">
        <f t="shared" ref="Z8" si="8">Z67+Z126</f>
        <v>13457740</v>
      </c>
    </row>
    <row r="9" spans="1:29">
      <c r="A9" s="51" t="s">
        <v>74</v>
      </c>
      <c r="B9" s="114">
        <f>'Pregnancy Prevention'!B9+'Fatherhood &amp; 2-Parent Family'!B9</f>
        <v>0</v>
      </c>
      <c r="C9" s="114">
        <f>'Pregnancy Prevention'!C9+'Fatherhood &amp; 2-Parent Family'!C9</f>
        <v>0</v>
      </c>
      <c r="D9" s="114">
        <f>'Pregnancy Prevention'!D9+'Fatherhood &amp; 2-Parent Family'!D9</f>
        <v>0</v>
      </c>
      <c r="E9" s="114">
        <f>'Pregnancy Prevention'!E9+'Fatherhood &amp; 2-Parent Family'!E9</f>
        <v>1434334</v>
      </c>
      <c r="F9" s="114">
        <f>'Pregnancy Prevention'!F9+'Fatherhood &amp; 2-Parent Family'!F9</f>
        <v>14716642</v>
      </c>
      <c r="G9" s="114">
        <f>'Pregnancy Prevention'!G9+'Fatherhood &amp; 2-Parent Family'!G9</f>
        <v>17838865</v>
      </c>
      <c r="H9" s="114">
        <f>'Pregnancy Prevention'!H9+'Fatherhood &amp; 2-Parent Family'!H9</f>
        <v>9465032</v>
      </c>
      <c r="I9" s="114">
        <f>'Pregnancy Prevention'!I9+'Fatherhood &amp; 2-Parent Family'!I9</f>
        <v>23529417</v>
      </c>
      <c r="J9" s="114">
        <f>'Pregnancy Prevention'!J9+'Fatherhood &amp; 2-Parent Family'!J9</f>
        <v>22060884</v>
      </c>
      <c r="K9" s="114">
        <f>'Pregnancy Prevention'!K9+'Fatherhood &amp; 2-Parent Family'!K9</f>
        <v>14491564</v>
      </c>
      <c r="L9" s="114">
        <f>'Pregnancy Prevention'!L9+'Fatherhood &amp; 2-Parent Family'!L9</f>
        <v>682463003</v>
      </c>
      <c r="M9" s="114">
        <f>'Pregnancy Prevention'!M9+'Fatherhood &amp; 2-Parent Family'!M9</f>
        <v>329120923</v>
      </c>
      <c r="N9" s="114">
        <f>'Pregnancy Prevention'!N9+'Fatherhood &amp; 2-Parent Family'!N9</f>
        <v>142485790</v>
      </c>
      <c r="O9" s="114">
        <f>'Pregnancy Prevention'!O9+'Fatherhood &amp; 2-Parent Family'!O9</f>
        <v>33978713</v>
      </c>
      <c r="P9" s="114">
        <f>'Pregnancy Prevention'!P9+'Fatherhood &amp; 2-Parent Family'!P9</f>
        <v>32663381</v>
      </c>
      <c r="Q9" s="114">
        <f>'Pregnancy Prevention'!Q9+'Fatherhood &amp; 2-Parent Family'!Q9</f>
        <v>219422041</v>
      </c>
      <c r="R9" s="114">
        <f>'Pregnancy Prevention'!R9+'Fatherhood &amp; 2-Parent Family'!R9</f>
        <v>753558733</v>
      </c>
      <c r="S9" s="114">
        <f>'Pregnancy Prevention'!S9+'Fatherhood &amp; 2-Parent Family'!S9</f>
        <v>518993594</v>
      </c>
      <c r="T9" s="114">
        <f t="shared" si="2"/>
        <v>19679769</v>
      </c>
      <c r="U9" s="114">
        <f t="shared" si="2"/>
        <v>26250768</v>
      </c>
      <c r="V9" s="114">
        <f t="shared" si="2"/>
        <v>26232572</v>
      </c>
      <c r="W9" s="114">
        <f t="shared" si="2"/>
        <v>30337270</v>
      </c>
      <c r="X9" s="114">
        <f t="shared" ref="X9:Y9" si="9">X68+X127</f>
        <v>33693420</v>
      </c>
      <c r="Y9" s="114">
        <f t="shared" si="9"/>
        <v>33603317</v>
      </c>
      <c r="Z9" s="114">
        <f t="shared" ref="Z9" si="10">Z68+Z127</f>
        <v>22945778</v>
      </c>
    </row>
    <row r="10" spans="1:29">
      <c r="A10" s="51" t="s">
        <v>91</v>
      </c>
      <c r="B10" s="114">
        <f>'Pregnancy Prevention'!B10+'Fatherhood &amp; 2-Parent Family'!B10</f>
        <v>0</v>
      </c>
      <c r="C10" s="114">
        <f>'Pregnancy Prevention'!C10+'Fatherhood &amp; 2-Parent Family'!C10</f>
        <v>0</v>
      </c>
      <c r="D10" s="114">
        <f>'Pregnancy Prevention'!D10+'Fatherhood &amp; 2-Parent Family'!D10</f>
        <v>0</v>
      </c>
      <c r="E10" s="114">
        <f>'Pregnancy Prevention'!E10+'Fatherhood &amp; 2-Parent Family'!E10</f>
        <v>0</v>
      </c>
      <c r="F10" s="114">
        <f>'Pregnancy Prevention'!F10+'Fatherhood &amp; 2-Parent Family'!F10</f>
        <v>0</v>
      </c>
      <c r="G10" s="114">
        <f>'Pregnancy Prevention'!G10+'Fatherhood &amp; 2-Parent Family'!G10</f>
        <v>25875</v>
      </c>
      <c r="H10" s="114">
        <f>'Pregnancy Prevention'!H10+'Fatherhood &amp; 2-Parent Family'!H10</f>
        <v>374928</v>
      </c>
      <c r="I10" s="114">
        <f>'Pregnancy Prevention'!I10+'Fatherhood &amp; 2-Parent Family'!I10</f>
        <v>220707</v>
      </c>
      <c r="J10" s="114">
        <f>'Pregnancy Prevention'!J10+'Fatherhood &amp; 2-Parent Family'!J10</f>
        <v>100631</v>
      </c>
      <c r="K10" s="114">
        <f>'Pregnancy Prevention'!K10+'Fatherhood &amp; 2-Parent Family'!K10</f>
        <v>90759</v>
      </c>
      <c r="L10" s="114">
        <f>'Pregnancy Prevention'!L10+'Fatherhood &amp; 2-Parent Family'!L10</f>
        <v>4299665</v>
      </c>
      <c r="M10" s="114">
        <f>'Pregnancy Prevention'!M10+'Fatherhood &amp; 2-Parent Family'!M10</f>
        <v>4995807</v>
      </c>
      <c r="N10" s="114">
        <f>'Pregnancy Prevention'!N10+'Fatherhood &amp; 2-Parent Family'!N10</f>
        <v>3658917</v>
      </c>
      <c r="O10" s="114">
        <f>'Pregnancy Prevention'!O10+'Fatherhood &amp; 2-Parent Family'!O10</f>
        <v>642034</v>
      </c>
      <c r="P10" s="114">
        <f>'Pregnancy Prevention'!P10+'Fatherhood &amp; 2-Parent Family'!P10</f>
        <v>509958</v>
      </c>
      <c r="Q10" s="114">
        <f>'Pregnancy Prevention'!Q10+'Fatherhood &amp; 2-Parent Family'!Q10</f>
        <v>395913</v>
      </c>
      <c r="R10" s="114">
        <f>'Pregnancy Prevention'!R10+'Fatherhood &amp; 2-Parent Family'!R10</f>
        <v>396966</v>
      </c>
      <c r="S10" s="114">
        <f>'Pregnancy Prevention'!S10+'Fatherhood &amp; 2-Parent Family'!S10</f>
        <v>390533</v>
      </c>
      <c r="T10" s="114">
        <f t="shared" si="2"/>
        <v>833284</v>
      </c>
      <c r="U10" s="114">
        <f t="shared" si="2"/>
        <v>573059</v>
      </c>
      <c r="V10" s="114">
        <f t="shared" si="2"/>
        <v>591615</v>
      </c>
      <c r="W10" s="114">
        <f t="shared" si="2"/>
        <v>943442</v>
      </c>
      <c r="X10" s="114">
        <f t="shared" ref="X10:Y10" si="11">X69+X128</f>
        <v>834342</v>
      </c>
      <c r="Y10" s="114">
        <f t="shared" si="11"/>
        <v>1160454</v>
      </c>
      <c r="Z10" s="114">
        <f t="shared" ref="Z10" si="12">Z69+Z128</f>
        <v>1042041</v>
      </c>
    </row>
    <row r="11" spans="1:29">
      <c r="A11" s="51" t="s">
        <v>93</v>
      </c>
      <c r="B11" s="114">
        <f>'Pregnancy Prevention'!B11+'Fatherhood &amp; 2-Parent Family'!B11</f>
        <v>0</v>
      </c>
      <c r="C11" s="114">
        <f>'Pregnancy Prevention'!C11+'Fatherhood &amp; 2-Parent Family'!C11</f>
        <v>0</v>
      </c>
      <c r="D11" s="114">
        <f>'Pregnancy Prevention'!D11+'Fatherhood &amp; 2-Parent Family'!D11</f>
        <v>0</v>
      </c>
      <c r="E11" s="114">
        <f>'Pregnancy Prevention'!E11+'Fatherhood &amp; 2-Parent Family'!E11</f>
        <v>1242653</v>
      </c>
      <c r="F11" s="114">
        <f>'Pregnancy Prevention'!F11+'Fatherhood &amp; 2-Parent Family'!F11</f>
        <v>21439212</v>
      </c>
      <c r="G11" s="114">
        <f>'Pregnancy Prevention'!G11+'Fatherhood &amp; 2-Parent Family'!G11</f>
        <v>37432030</v>
      </c>
      <c r="H11" s="114">
        <f>'Pregnancy Prevention'!H11+'Fatherhood &amp; 2-Parent Family'!H11</f>
        <v>71527105</v>
      </c>
      <c r="I11" s="114">
        <f>'Pregnancy Prevention'!I11+'Fatherhood &amp; 2-Parent Family'!I11</f>
        <v>70040693</v>
      </c>
      <c r="J11" s="114">
        <f>'Pregnancy Prevention'!J11+'Fatherhood &amp; 2-Parent Family'!J11</f>
        <v>74103343</v>
      </c>
      <c r="K11" s="114">
        <f>'Pregnancy Prevention'!K11+'Fatherhood &amp; 2-Parent Family'!K11</f>
        <v>79079712</v>
      </c>
      <c r="L11" s="114">
        <f>'Pregnancy Prevention'!L11+'Fatherhood &amp; 2-Parent Family'!L11</f>
        <v>86156263</v>
      </c>
      <c r="M11" s="114">
        <f>'Pregnancy Prevention'!M11+'Fatherhood &amp; 2-Parent Family'!M11</f>
        <v>81716806</v>
      </c>
      <c r="N11" s="114">
        <f>'Pregnancy Prevention'!N11+'Fatherhood &amp; 2-Parent Family'!N11</f>
        <v>81636761</v>
      </c>
      <c r="O11" s="114">
        <f>'Pregnancy Prevention'!O11+'Fatherhood &amp; 2-Parent Family'!O11</f>
        <v>95939396</v>
      </c>
      <c r="P11" s="114">
        <f>'Pregnancy Prevention'!P11+'Fatherhood &amp; 2-Parent Family'!P11</f>
        <v>80938036</v>
      </c>
      <c r="Q11" s="114">
        <f>'Pregnancy Prevention'!Q11+'Fatherhood &amp; 2-Parent Family'!Q11</f>
        <v>86501307</v>
      </c>
      <c r="R11" s="114">
        <f>'Pregnancy Prevention'!R11+'Fatherhood &amp; 2-Parent Family'!R11</f>
        <v>92928016</v>
      </c>
      <c r="S11" s="114">
        <f>'Pregnancy Prevention'!S11+'Fatherhood &amp; 2-Parent Family'!S11</f>
        <v>77833997</v>
      </c>
      <c r="T11" s="114">
        <f t="shared" si="2"/>
        <v>84575787</v>
      </c>
      <c r="U11" s="114">
        <f t="shared" si="2"/>
        <v>83844456</v>
      </c>
      <c r="V11" s="114">
        <f t="shared" si="2"/>
        <v>79040027</v>
      </c>
      <c r="W11" s="114">
        <f t="shared" si="2"/>
        <v>67795430</v>
      </c>
      <c r="X11" s="114">
        <f t="shared" ref="X11:Y11" si="13">X70+X129</f>
        <v>51070174</v>
      </c>
      <c r="Y11" s="114">
        <f t="shared" si="13"/>
        <v>49825292</v>
      </c>
      <c r="Z11" s="114">
        <f t="shared" ref="Z11" si="14">Z70+Z129</f>
        <v>54732392</v>
      </c>
    </row>
    <row r="12" spans="1:29">
      <c r="A12" s="51" t="s">
        <v>95</v>
      </c>
      <c r="B12" s="114">
        <f>'Pregnancy Prevention'!B12+'Fatherhood &amp; 2-Parent Family'!B12</f>
        <v>0</v>
      </c>
      <c r="C12" s="114">
        <f>'Pregnancy Prevention'!C12+'Fatherhood &amp; 2-Parent Family'!C12</f>
        <v>0</v>
      </c>
      <c r="D12" s="114">
        <f>'Pregnancy Prevention'!D12+'Fatherhood &amp; 2-Parent Family'!D12</f>
        <v>0</v>
      </c>
      <c r="E12" s="114">
        <f>'Pregnancy Prevention'!E12+'Fatherhood &amp; 2-Parent Family'!E12</f>
        <v>0</v>
      </c>
      <c r="F12" s="114">
        <f>'Pregnancy Prevention'!F12+'Fatherhood &amp; 2-Parent Family'!F12</f>
        <v>17333</v>
      </c>
      <c r="G12" s="114">
        <f>'Pregnancy Prevention'!G12+'Fatherhood &amp; 2-Parent Family'!G12</f>
        <v>0</v>
      </c>
      <c r="H12" s="114">
        <f>'Pregnancy Prevention'!H12+'Fatherhood &amp; 2-Parent Family'!H12</f>
        <v>0</v>
      </c>
      <c r="I12" s="114">
        <f>'Pregnancy Prevention'!I12+'Fatherhood &amp; 2-Parent Family'!I12</f>
        <v>0</v>
      </c>
      <c r="J12" s="114">
        <f>'Pregnancy Prevention'!J12+'Fatherhood &amp; 2-Parent Family'!J12</f>
        <v>0</v>
      </c>
      <c r="K12" s="114">
        <f>'Pregnancy Prevention'!K12+'Fatherhood &amp; 2-Parent Family'!K12</f>
        <v>615972</v>
      </c>
      <c r="L12" s="114">
        <f>'Pregnancy Prevention'!L12+'Fatherhood &amp; 2-Parent Family'!L12</f>
        <v>472050</v>
      </c>
      <c r="M12" s="114">
        <f>'Pregnancy Prevention'!M12+'Fatherhood &amp; 2-Parent Family'!M12</f>
        <v>4385445</v>
      </c>
      <c r="N12" s="114">
        <f>'Pregnancy Prevention'!N12+'Fatherhood &amp; 2-Parent Family'!N12</f>
        <v>21</v>
      </c>
      <c r="O12" s="114">
        <f>'Pregnancy Prevention'!O12+'Fatherhood &amp; 2-Parent Family'!O12</f>
        <v>317046</v>
      </c>
      <c r="P12" s="114">
        <f>'Pregnancy Prevention'!P12+'Fatherhood &amp; 2-Parent Family'!P12</f>
        <v>1825000</v>
      </c>
      <c r="Q12" s="114">
        <f>'Pregnancy Prevention'!Q12+'Fatherhood &amp; 2-Parent Family'!Q12</f>
        <v>0</v>
      </c>
      <c r="R12" s="114">
        <f>'Pregnancy Prevention'!R12+'Fatherhood &amp; 2-Parent Family'!R12</f>
        <v>0</v>
      </c>
      <c r="S12" s="114">
        <f>'Pregnancy Prevention'!S12+'Fatherhood &amp; 2-Parent Family'!S12</f>
        <v>0</v>
      </c>
      <c r="T12" s="114">
        <f t="shared" si="2"/>
        <v>0</v>
      </c>
      <c r="U12" s="114">
        <f t="shared" si="2"/>
        <v>0</v>
      </c>
      <c r="V12" s="114">
        <f t="shared" si="2"/>
        <v>0</v>
      </c>
      <c r="W12" s="114">
        <f t="shared" si="2"/>
        <v>0</v>
      </c>
      <c r="X12" s="114">
        <f t="shared" ref="X12:Y12" si="15">X71+X130</f>
        <v>0</v>
      </c>
      <c r="Y12" s="114">
        <f t="shared" si="15"/>
        <v>0</v>
      </c>
      <c r="Z12" s="114">
        <f t="shared" ref="Z12" si="16">Z71+Z130</f>
        <v>0</v>
      </c>
    </row>
    <row r="13" spans="1:29">
      <c r="A13" s="51" t="s">
        <v>97</v>
      </c>
      <c r="B13" s="114">
        <f>'Pregnancy Prevention'!B13+'Fatherhood &amp; 2-Parent Family'!B13</f>
        <v>0</v>
      </c>
      <c r="C13" s="114">
        <f>'Pregnancy Prevention'!C13+'Fatherhood &amp; 2-Parent Family'!C13</f>
        <v>0</v>
      </c>
      <c r="D13" s="114">
        <f>'Pregnancy Prevention'!D13+'Fatherhood &amp; 2-Parent Family'!D13</f>
        <v>0</v>
      </c>
      <c r="E13" s="114">
        <f>'Pregnancy Prevention'!E13+'Fatherhood &amp; 2-Parent Family'!E13</f>
        <v>12121588</v>
      </c>
      <c r="F13" s="114">
        <f>'Pregnancy Prevention'!F13+'Fatherhood &amp; 2-Parent Family'!F13</f>
        <v>12134211</v>
      </c>
      <c r="G13" s="114">
        <f>'Pregnancy Prevention'!G13+'Fatherhood &amp; 2-Parent Family'!G13</f>
        <v>17712295</v>
      </c>
      <c r="H13" s="114">
        <f>'Pregnancy Prevention'!H13+'Fatherhood &amp; 2-Parent Family'!H13</f>
        <v>1828386</v>
      </c>
      <c r="I13" s="114">
        <f>'Pregnancy Prevention'!I13+'Fatherhood &amp; 2-Parent Family'!I13</f>
        <v>6134716</v>
      </c>
      <c r="J13" s="114">
        <f>'Pregnancy Prevention'!J13+'Fatherhood &amp; 2-Parent Family'!J13</f>
        <v>2809608</v>
      </c>
      <c r="K13" s="114">
        <f>'Pregnancy Prevention'!K13+'Fatherhood &amp; 2-Parent Family'!K13</f>
        <v>13675550</v>
      </c>
      <c r="L13" s="114">
        <f>'Pregnancy Prevention'!L13+'Fatherhood &amp; 2-Parent Family'!L13</f>
        <v>14369427</v>
      </c>
      <c r="M13" s="114">
        <f>'Pregnancy Prevention'!M13+'Fatherhood &amp; 2-Parent Family'!M13</f>
        <v>11771526</v>
      </c>
      <c r="N13" s="114">
        <f>'Pregnancy Prevention'!N13+'Fatherhood &amp; 2-Parent Family'!N13</f>
        <v>11931968</v>
      </c>
      <c r="O13" s="114">
        <f>'Pregnancy Prevention'!O13+'Fatherhood &amp; 2-Parent Family'!O13</f>
        <v>12319762</v>
      </c>
      <c r="P13" s="114">
        <f>'Pregnancy Prevention'!P13+'Fatherhood &amp; 2-Parent Family'!P13</f>
        <v>11443876</v>
      </c>
      <c r="Q13" s="114">
        <f>'Pregnancy Prevention'!Q13+'Fatherhood &amp; 2-Parent Family'!Q13</f>
        <v>5579226</v>
      </c>
      <c r="R13" s="114">
        <f>'Pregnancy Prevention'!R13+'Fatherhood &amp; 2-Parent Family'!R13</f>
        <v>2362815</v>
      </c>
      <c r="S13" s="114">
        <f>'Pregnancy Prevention'!S13+'Fatherhood &amp; 2-Parent Family'!S13</f>
        <v>1434018</v>
      </c>
      <c r="T13" s="114">
        <f t="shared" si="2"/>
        <v>1395105</v>
      </c>
      <c r="U13" s="114">
        <f t="shared" si="2"/>
        <v>1421787</v>
      </c>
      <c r="V13" s="114">
        <f t="shared" si="2"/>
        <v>1293726</v>
      </c>
      <c r="W13" s="114">
        <f t="shared" si="2"/>
        <v>973682</v>
      </c>
      <c r="X13" s="114">
        <f t="shared" ref="X13:Y13" si="17">X72+X131</f>
        <v>1025929</v>
      </c>
      <c r="Y13" s="114">
        <f t="shared" si="17"/>
        <v>1068165</v>
      </c>
      <c r="Z13" s="114">
        <f t="shared" ref="Z13" si="18">Z72+Z131</f>
        <v>282049.36</v>
      </c>
    </row>
    <row r="14" spans="1:29">
      <c r="A14" s="51" t="s">
        <v>99</v>
      </c>
      <c r="B14" s="114">
        <f>'Pregnancy Prevention'!B14+'Fatherhood &amp; 2-Parent Family'!B14</f>
        <v>0</v>
      </c>
      <c r="C14" s="114">
        <f>'Pregnancy Prevention'!C14+'Fatherhood &amp; 2-Parent Family'!C14</f>
        <v>0</v>
      </c>
      <c r="D14" s="114">
        <f>'Pregnancy Prevention'!D14+'Fatherhood &amp; 2-Parent Family'!D14</f>
        <v>0</v>
      </c>
      <c r="E14" s="114">
        <f>'Pregnancy Prevention'!E14+'Fatherhood &amp; 2-Parent Family'!E14</f>
        <v>36576416</v>
      </c>
      <c r="F14" s="114">
        <f>'Pregnancy Prevention'!F14+'Fatherhood &amp; 2-Parent Family'!F14</f>
        <v>28851611</v>
      </c>
      <c r="G14" s="114">
        <f>'Pregnancy Prevention'!G14+'Fatherhood &amp; 2-Parent Family'!G14</f>
        <v>17368841</v>
      </c>
      <c r="H14" s="114">
        <f>'Pregnancy Prevention'!H14+'Fatherhood &amp; 2-Parent Family'!H14</f>
        <v>11229815</v>
      </c>
      <c r="I14" s="114">
        <f>'Pregnancy Prevention'!I14+'Fatherhood &amp; 2-Parent Family'!I14</f>
        <v>6203155</v>
      </c>
      <c r="J14" s="114">
        <f>'Pregnancy Prevention'!J14+'Fatherhood &amp; 2-Parent Family'!J14</f>
        <v>11274885</v>
      </c>
      <c r="K14" s="114">
        <f>'Pregnancy Prevention'!K14+'Fatherhood &amp; 2-Parent Family'!K14</f>
        <v>6872912</v>
      </c>
      <c r="L14" s="114">
        <f>'Pregnancy Prevention'!L14+'Fatherhood &amp; 2-Parent Family'!L14</f>
        <v>55501718</v>
      </c>
      <c r="M14" s="114">
        <f>'Pregnancy Prevention'!M14+'Fatherhood &amp; 2-Parent Family'!M14</f>
        <v>73011709</v>
      </c>
      <c r="N14" s="114">
        <f>'Pregnancy Prevention'!N14+'Fatherhood &amp; 2-Parent Family'!N14</f>
        <v>6797941</v>
      </c>
      <c r="O14" s="114">
        <f>'Pregnancy Prevention'!O14+'Fatherhood &amp; 2-Parent Family'!O14</f>
        <v>4804810</v>
      </c>
      <c r="P14" s="114">
        <f>'Pregnancy Prevention'!P14+'Fatherhood &amp; 2-Parent Family'!P14</f>
        <v>4219991</v>
      </c>
      <c r="Q14" s="114">
        <f>'Pregnancy Prevention'!Q14+'Fatherhood &amp; 2-Parent Family'!Q14</f>
        <v>5045189</v>
      </c>
      <c r="R14" s="114">
        <f>'Pregnancy Prevention'!R14+'Fatherhood &amp; 2-Parent Family'!R14</f>
        <v>5195700</v>
      </c>
      <c r="S14" s="114">
        <f>'Pregnancy Prevention'!S14+'Fatherhood &amp; 2-Parent Family'!S14</f>
        <v>7261172</v>
      </c>
      <c r="T14" s="114">
        <f t="shared" si="2"/>
        <v>735043</v>
      </c>
      <c r="U14" s="114">
        <f t="shared" si="2"/>
        <v>379213</v>
      </c>
      <c r="V14" s="114">
        <f t="shared" si="2"/>
        <v>298070</v>
      </c>
      <c r="W14" s="114">
        <f t="shared" si="2"/>
        <v>204322</v>
      </c>
      <c r="X14" s="114">
        <f t="shared" ref="X14:Y14" si="19">X73+X132</f>
        <v>576393</v>
      </c>
      <c r="Y14" s="114">
        <f t="shared" si="19"/>
        <v>304805</v>
      </c>
      <c r="Z14" s="114">
        <f t="shared" ref="Z14" si="20">Z73+Z132</f>
        <v>645406</v>
      </c>
    </row>
    <row r="15" spans="1:29">
      <c r="A15" s="51" t="s">
        <v>101</v>
      </c>
      <c r="B15" s="114">
        <f>'Pregnancy Prevention'!B15+'Fatherhood &amp; 2-Parent Family'!B15</f>
        <v>0</v>
      </c>
      <c r="C15" s="114">
        <f>'Pregnancy Prevention'!C15+'Fatherhood &amp; 2-Parent Family'!C15</f>
        <v>0</v>
      </c>
      <c r="D15" s="114">
        <f>'Pregnancy Prevention'!D15+'Fatherhood &amp; 2-Parent Family'!D15</f>
        <v>0</v>
      </c>
      <c r="E15" s="114">
        <f>'Pregnancy Prevention'!E15+'Fatherhood &amp; 2-Parent Family'!E15</f>
        <v>45605530</v>
      </c>
      <c r="F15" s="114">
        <f>'Pregnancy Prevention'!F15+'Fatherhood &amp; 2-Parent Family'!F15</f>
        <v>27828182</v>
      </c>
      <c r="G15" s="114">
        <f>'Pregnancy Prevention'!G15+'Fatherhood &amp; 2-Parent Family'!G15</f>
        <v>22029692</v>
      </c>
      <c r="H15" s="114">
        <f>'Pregnancy Prevention'!H15+'Fatherhood &amp; 2-Parent Family'!H15</f>
        <v>18059220</v>
      </c>
      <c r="I15" s="114">
        <f>'Pregnancy Prevention'!I15+'Fatherhood &amp; 2-Parent Family'!I15</f>
        <v>25291104</v>
      </c>
      <c r="J15" s="114">
        <f>'Pregnancy Prevention'!J15+'Fatherhood &amp; 2-Parent Family'!J15</f>
        <v>31508182</v>
      </c>
      <c r="K15" s="114">
        <f>'Pregnancy Prevention'!K15+'Fatherhood &amp; 2-Parent Family'!K15</f>
        <v>35882944</v>
      </c>
      <c r="L15" s="114">
        <f>'Pregnancy Prevention'!L15+'Fatherhood &amp; 2-Parent Family'!L15</f>
        <v>34556646</v>
      </c>
      <c r="M15" s="114">
        <f>'Pregnancy Prevention'!M15+'Fatherhood &amp; 2-Parent Family'!M15</f>
        <v>36363048</v>
      </c>
      <c r="N15" s="114">
        <f>'Pregnancy Prevention'!N15+'Fatherhood &amp; 2-Parent Family'!N15</f>
        <v>27948531</v>
      </c>
      <c r="O15" s="114">
        <f>'Pregnancy Prevention'!O15+'Fatherhood &amp; 2-Parent Family'!O15</f>
        <v>27456060</v>
      </c>
      <c r="P15" s="114">
        <f>'Pregnancy Prevention'!P15+'Fatherhood &amp; 2-Parent Family'!P15</f>
        <v>30470329</v>
      </c>
      <c r="Q15" s="114">
        <f>'Pregnancy Prevention'!Q15+'Fatherhood &amp; 2-Parent Family'!Q15</f>
        <v>27048161</v>
      </c>
      <c r="R15" s="114">
        <f>'Pregnancy Prevention'!R15+'Fatherhood &amp; 2-Parent Family'!R15</f>
        <v>-42174</v>
      </c>
      <c r="S15" s="114">
        <f>'Pregnancy Prevention'!S15+'Fatherhood &amp; 2-Parent Family'!S15</f>
        <v>13355231</v>
      </c>
      <c r="T15" s="114">
        <f t="shared" si="2"/>
        <v>1487028</v>
      </c>
      <c r="U15" s="114">
        <f t="shared" si="2"/>
        <v>1122805</v>
      </c>
      <c r="V15" s="114">
        <f t="shared" si="2"/>
        <v>932283</v>
      </c>
      <c r="W15" s="114">
        <f t="shared" si="2"/>
        <v>10133405</v>
      </c>
      <c r="X15" s="114">
        <f t="shared" ref="X15:Y15" si="21">X74+X133</f>
        <v>6272890</v>
      </c>
      <c r="Y15" s="114">
        <f t="shared" si="21"/>
        <v>10011809</v>
      </c>
      <c r="Z15" s="114">
        <f t="shared" ref="Z15" si="22">Z74+Z133</f>
        <v>8049679</v>
      </c>
    </row>
    <row r="16" spans="1:29">
      <c r="A16" s="51" t="s">
        <v>102</v>
      </c>
      <c r="B16" s="114">
        <f>'Pregnancy Prevention'!B16+'Fatherhood &amp; 2-Parent Family'!B16</f>
        <v>0</v>
      </c>
      <c r="C16" s="114">
        <f>'Pregnancy Prevention'!C16+'Fatherhood &amp; 2-Parent Family'!C16</f>
        <v>0</v>
      </c>
      <c r="D16" s="114">
        <f>'Pregnancy Prevention'!D16+'Fatherhood &amp; 2-Parent Family'!D16</f>
        <v>0</v>
      </c>
      <c r="E16" s="114">
        <f>'Pregnancy Prevention'!E16+'Fatherhood &amp; 2-Parent Family'!E16</f>
        <v>0</v>
      </c>
      <c r="F16" s="114">
        <f>'Pregnancy Prevention'!F16+'Fatherhood &amp; 2-Parent Family'!F16</f>
        <v>0</v>
      </c>
      <c r="G16" s="114">
        <f>'Pregnancy Prevention'!G16+'Fatherhood &amp; 2-Parent Family'!G16</f>
        <v>0</v>
      </c>
      <c r="H16" s="114">
        <f>'Pregnancy Prevention'!H16+'Fatherhood &amp; 2-Parent Family'!H16</f>
        <v>0</v>
      </c>
      <c r="I16" s="114">
        <f>'Pregnancy Prevention'!I16+'Fatherhood &amp; 2-Parent Family'!I16</f>
        <v>0</v>
      </c>
      <c r="J16" s="114">
        <f>'Pregnancy Prevention'!J16+'Fatherhood &amp; 2-Parent Family'!J16</f>
        <v>0</v>
      </c>
      <c r="K16" s="114">
        <f>'Pregnancy Prevention'!K16+'Fatherhood &amp; 2-Parent Family'!K16</f>
        <v>0</v>
      </c>
      <c r="L16" s="114">
        <f>'Pregnancy Prevention'!L16+'Fatherhood &amp; 2-Parent Family'!L16</f>
        <v>0</v>
      </c>
      <c r="M16" s="114">
        <f>'Pregnancy Prevention'!M16+'Fatherhood &amp; 2-Parent Family'!M16</f>
        <v>0</v>
      </c>
      <c r="N16" s="114">
        <f>'Pregnancy Prevention'!N16+'Fatherhood &amp; 2-Parent Family'!N16</f>
        <v>38128505</v>
      </c>
      <c r="O16" s="114">
        <f>'Pregnancy Prevention'!O16+'Fatherhood &amp; 2-Parent Family'!O16</f>
        <v>37974749</v>
      </c>
      <c r="P16" s="114">
        <f>'Pregnancy Prevention'!P16+'Fatherhood &amp; 2-Parent Family'!P16</f>
        <v>41777919</v>
      </c>
      <c r="Q16" s="114">
        <f>'Pregnancy Prevention'!Q16+'Fatherhood &amp; 2-Parent Family'!Q16</f>
        <v>13346910</v>
      </c>
      <c r="R16" s="114">
        <f>'Pregnancy Prevention'!R16+'Fatherhood &amp; 2-Parent Family'!R16</f>
        <v>13747686</v>
      </c>
      <c r="S16" s="114">
        <f>'Pregnancy Prevention'!S16+'Fatherhood &amp; 2-Parent Family'!S16</f>
        <v>19254809</v>
      </c>
      <c r="T16" s="114">
        <f t="shared" si="2"/>
        <v>5868856</v>
      </c>
      <c r="U16" s="114">
        <f t="shared" si="2"/>
        <v>7784300</v>
      </c>
      <c r="V16" s="114">
        <f t="shared" si="2"/>
        <v>7092852</v>
      </c>
      <c r="W16" s="114">
        <f t="shared" si="2"/>
        <v>13077617</v>
      </c>
      <c r="X16" s="114">
        <f t="shared" ref="X16:Y16" si="23">X75+X134</f>
        <v>10446099</v>
      </c>
      <c r="Y16" s="114">
        <f t="shared" si="23"/>
        <v>22616074</v>
      </c>
      <c r="Z16" s="114">
        <f t="shared" ref="Z16" si="24">Z75+Z134</f>
        <v>8817445</v>
      </c>
    </row>
    <row r="17" spans="1:26">
      <c r="A17" s="51" t="s">
        <v>103</v>
      </c>
      <c r="B17" s="114">
        <f>'Pregnancy Prevention'!B17+'Fatherhood &amp; 2-Parent Family'!B17</f>
        <v>0</v>
      </c>
      <c r="C17" s="114">
        <f>'Pregnancy Prevention'!C17+'Fatherhood &amp; 2-Parent Family'!C17</f>
        <v>0</v>
      </c>
      <c r="D17" s="114">
        <f>'Pregnancy Prevention'!D17+'Fatherhood &amp; 2-Parent Family'!D17</f>
        <v>0</v>
      </c>
      <c r="E17" s="114">
        <f>'Pregnancy Prevention'!E17+'Fatherhood &amp; 2-Parent Family'!E17</f>
        <v>6086304</v>
      </c>
      <c r="F17" s="114">
        <f>'Pregnancy Prevention'!F17+'Fatherhood &amp; 2-Parent Family'!F17</f>
        <v>6392044</v>
      </c>
      <c r="G17" s="114">
        <f>'Pregnancy Prevention'!G17+'Fatherhood &amp; 2-Parent Family'!G17</f>
        <v>5992916</v>
      </c>
      <c r="H17" s="114">
        <f>'Pregnancy Prevention'!H17+'Fatherhood &amp; 2-Parent Family'!H17</f>
        <v>7626705</v>
      </c>
      <c r="I17" s="114">
        <f>'Pregnancy Prevention'!I17+'Fatherhood &amp; 2-Parent Family'!I17</f>
        <v>-577822</v>
      </c>
      <c r="J17" s="114">
        <f>'Pregnancy Prevention'!J17+'Fatherhood &amp; 2-Parent Family'!J17</f>
        <v>2518136</v>
      </c>
      <c r="K17" s="114">
        <f>'Pregnancy Prevention'!K17+'Fatherhood &amp; 2-Parent Family'!K17</f>
        <v>2369772</v>
      </c>
      <c r="L17" s="114">
        <f>'Pregnancy Prevention'!L17+'Fatherhood &amp; 2-Parent Family'!L17</f>
        <v>2253125</v>
      </c>
      <c r="M17" s="114">
        <f>'Pregnancy Prevention'!M17+'Fatherhood &amp; 2-Parent Family'!M17</f>
        <v>3193787</v>
      </c>
      <c r="N17" s="114">
        <f>'Pregnancy Prevention'!N17+'Fatherhood &amp; 2-Parent Family'!N17</f>
        <v>1183072</v>
      </c>
      <c r="O17" s="114">
        <f>'Pregnancy Prevention'!O17+'Fatherhood &amp; 2-Parent Family'!O17</f>
        <v>885343</v>
      </c>
      <c r="P17" s="114">
        <f>'Pregnancy Prevention'!P17+'Fatherhood &amp; 2-Parent Family'!P17</f>
        <v>-2773102</v>
      </c>
      <c r="Q17" s="114">
        <f>'Pregnancy Prevention'!Q17+'Fatherhood &amp; 2-Parent Family'!Q17</f>
        <v>393568</v>
      </c>
      <c r="R17" s="114">
        <f>'Pregnancy Prevention'!R17+'Fatherhood &amp; 2-Parent Family'!R17</f>
        <v>405298</v>
      </c>
      <c r="S17" s="114">
        <f>'Pregnancy Prevention'!S17+'Fatherhood &amp; 2-Parent Family'!S17</f>
        <v>397242</v>
      </c>
      <c r="T17" s="114">
        <f t="shared" si="2"/>
        <v>399111</v>
      </c>
      <c r="U17" s="114">
        <f t="shared" si="2"/>
        <v>385778</v>
      </c>
      <c r="V17" s="114">
        <f t="shared" si="2"/>
        <v>385081</v>
      </c>
      <c r="W17" s="114">
        <f t="shared" si="2"/>
        <v>403855</v>
      </c>
      <c r="X17" s="114">
        <f t="shared" ref="X17:Y17" si="25">X76+X135</f>
        <v>405136</v>
      </c>
      <c r="Y17" s="114">
        <f t="shared" si="25"/>
        <v>353180</v>
      </c>
      <c r="Z17" s="114">
        <f t="shared" ref="Z17" si="26">Z76+Z135</f>
        <v>333780</v>
      </c>
    </row>
    <row r="18" spans="1:26">
      <c r="A18" s="51" t="s">
        <v>104</v>
      </c>
      <c r="B18" s="114">
        <f>'Pregnancy Prevention'!B18+'Fatherhood &amp; 2-Parent Family'!B18</f>
        <v>0</v>
      </c>
      <c r="C18" s="114">
        <f>'Pregnancy Prevention'!C18+'Fatherhood &amp; 2-Parent Family'!C18</f>
        <v>0</v>
      </c>
      <c r="D18" s="114">
        <f>'Pregnancy Prevention'!D18+'Fatherhood &amp; 2-Parent Family'!D18</f>
        <v>0</v>
      </c>
      <c r="E18" s="114">
        <f>'Pregnancy Prevention'!E18+'Fatherhood &amp; 2-Parent Family'!E18</f>
        <v>1108200</v>
      </c>
      <c r="F18" s="114">
        <f>'Pregnancy Prevention'!F18+'Fatherhood &amp; 2-Parent Family'!F18</f>
        <v>841900</v>
      </c>
      <c r="G18" s="114">
        <f>'Pregnancy Prevention'!G18+'Fatherhood &amp; 2-Parent Family'!G18</f>
        <v>780800</v>
      </c>
      <c r="H18" s="114">
        <f>'Pregnancy Prevention'!H18+'Fatherhood &amp; 2-Parent Family'!H18</f>
        <v>1200000</v>
      </c>
      <c r="I18" s="114">
        <f>'Pregnancy Prevention'!I18+'Fatherhood &amp; 2-Parent Family'!I18</f>
        <v>1000000</v>
      </c>
      <c r="J18" s="114">
        <f>'Pregnancy Prevention'!J18+'Fatherhood &amp; 2-Parent Family'!J18</f>
        <v>1200000</v>
      </c>
      <c r="K18" s="114">
        <f>'Pregnancy Prevention'!K18+'Fatherhood &amp; 2-Parent Family'!K18</f>
        <v>1200000</v>
      </c>
      <c r="L18" s="114">
        <f>'Pregnancy Prevention'!L18+'Fatherhood &amp; 2-Parent Family'!L18</f>
        <v>800000</v>
      </c>
      <c r="M18" s="114">
        <f>'Pregnancy Prevention'!M18+'Fatherhood &amp; 2-Parent Family'!M18</f>
        <v>0</v>
      </c>
      <c r="N18" s="114">
        <f>'Pregnancy Prevention'!N18+'Fatherhood &amp; 2-Parent Family'!N18</f>
        <v>0</v>
      </c>
      <c r="O18" s="114">
        <f>'Pregnancy Prevention'!O18+'Fatherhood &amp; 2-Parent Family'!O18</f>
        <v>0</v>
      </c>
      <c r="P18" s="114">
        <f>'Pregnancy Prevention'!P18+'Fatherhood &amp; 2-Parent Family'!P18</f>
        <v>0</v>
      </c>
      <c r="Q18" s="114">
        <f>'Pregnancy Prevention'!Q18+'Fatherhood &amp; 2-Parent Family'!Q18</f>
        <v>0</v>
      </c>
      <c r="R18" s="114">
        <f>'Pregnancy Prevention'!R18+'Fatherhood &amp; 2-Parent Family'!R18</f>
        <v>0</v>
      </c>
      <c r="S18" s="114">
        <f>'Pregnancy Prevention'!S18+'Fatherhood &amp; 2-Parent Family'!S18</f>
        <v>0</v>
      </c>
      <c r="T18" s="114">
        <f t="shared" si="2"/>
        <v>858209</v>
      </c>
      <c r="U18" s="114">
        <f t="shared" si="2"/>
        <v>2350644</v>
      </c>
      <c r="V18" s="114">
        <f t="shared" si="2"/>
        <v>2307780</v>
      </c>
      <c r="W18" s="114">
        <f t="shared" si="2"/>
        <v>102555</v>
      </c>
      <c r="X18" s="114">
        <f t="shared" ref="X18:Y18" si="27">X77+X136</f>
        <v>119111</v>
      </c>
      <c r="Y18" s="114">
        <f t="shared" si="27"/>
        <v>110872</v>
      </c>
      <c r="Z18" s="114">
        <f t="shared" ref="Z18" si="28">Z77+Z136</f>
        <v>112693</v>
      </c>
    </row>
    <row r="19" spans="1:26">
      <c r="A19" s="51" t="s">
        <v>105</v>
      </c>
      <c r="B19" s="114">
        <f>'Pregnancy Prevention'!B19+'Fatherhood &amp; 2-Parent Family'!B19</f>
        <v>0</v>
      </c>
      <c r="C19" s="114">
        <f>'Pregnancy Prevention'!C19+'Fatherhood &amp; 2-Parent Family'!C19</f>
        <v>0</v>
      </c>
      <c r="D19" s="114">
        <f>'Pregnancy Prevention'!D19+'Fatherhood &amp; 2-Parent Family'!D19</f>
        <v>0</v>
      </c>
      <c r="E19" s="114">
        <f>'Pregnancy Prevention'!E19+'Fatherhood &amp; 2-Parent Family'!E19</f>
        <v>0</v>
      </c>
      <c r="F19" s="114">
        <f>'Pregnancy Prevention'!F19+'Fatherhood &amp; 2-Parent Family'!F19</f>
        <v>0</v>
      </c>
      <c r="G19" s="114">
        <f>'Pregnancy Prevention'!G19+'Fatherhood &amp; 2-Parent Family'!G19</f>
        <v>2116915</v>
      </c>
      <c r="H19" s="114">
        <f>'Pregnancy Prevention'!H19+'Fatherhood &amp; 2-Parent Family'!H19</f>
        <v>1390324</v>
      </c>
      <c r="I19" s="114">
        <f>'Pregnancy Prevention'!I19+'Fatherhood &amp; 2-Parent Family'!I19</f>
        <v>1653358</v>
      </c>
      <c r="J19" s="114">
        <f>'Pregnancy Prevention'!J19+'Fatherhood &amp; 2-Parent Family'!J19</f>
        <v>1560801</v>
      </c>
      <c r="K19" s="114">
        <f>'Pregnancy Prevention'!K19+'Fatherhood &amp; 2-Parent Family'!K19</f>
        <v>1602367</v>
      </c>
      <c r="L19" s="114">
        <f>'Pregnancy Prevention'!L19+'Fatherhood &amp; 2-Parent Family'!L19</f>
        <v>1448057</v>
      </c>
      <c r="M19" s="114">
        <f>'Pregnancy Prevention'!M19+'Fatherhood &amp; 2-Parent Family'!M19</f>
        <v>1459398</v>
      </c>
      <c r="N19" s="114">
        <f>'Pregnancy Prevention'!N19+'Fatherhood &amp; 2-Parent Family'!N19</f>
        <v>1286619</v>
      </c>
      <c r="O19" s="114">
        <f>'Pregnancy Prevention'!O19+'Fatherhood &amp; 2-Parent Family'!O19</f>
        <v>438716</v>
      </c>
      <c r="P19" s="114">
        <f>'Pregnancy Prevention'!P19+'Fatherhood &amp; 2-Parent Family'!P19</f>
        <v>0</v>
      </c>
      <c r="Q19" s="114">
        <f>'Pregnancy Prevention'!Q19+'Fatherhood &amp; 2-Parent Family'!Q19</f>
        <v>4304887</v>
      </c>
      <c r="R19" s="114">
        <f>'Pregnancy Prevention'!R19+'Fatherhood &amp; 2-Parent Family'!R19</f>
        <v>2125586</v>
      </c>
      <c r="S19" s="114">
        <f>'Pregnancy Prevention'!S19+'Fatherhood &amp; 2-Parent Family'!S19</f>
        <v>405952</v>
      </c>
      <c r="T19" s="114">
        <f t="shared" si="2"/>
        <v>2356733</v>
      </c>
      <c r="U19" s="114">
        <f t="shared" si="2"/>
        <v>5054299</v>
      </c>
      <c r="V19" s="114">
        <f t="shared" si="2"/>
        <v>21129478</v>
      </c>
      <c r="W19" s="114">
        <f t="shared" si="2"/>
        <v>29796385</v>
      </c>
      <c r="X19" s="114">
        <f t="shared" ref="X19:Y19" si="29">X78+X137</f>
        <v>42042278</v>
      </c>
      <c r="Y19" s="114">
        <f t="shared" si="29"/>
        <v>36242842</v>
      </c>
      <c r="Z19" s="114">
        <f t="shared" ref="Z19" si="30">Z78+Z137</f>
        <v>22348388</v>
      </c>
    </row>
    <row r="20" spans="1:26">
      <c r="A20" s="51" t="s">
        <v>107</v>
      </c>
      <c r="B20" s="114">
        <f>'Pregnancy Prevention'!B20+'Fatherhood &amp; 2-Parent Family'!B20</f>
        <v>0</v>
      </c>
      <c r="C20" s="114">
        <f>'Pregnancy Prevention'!C20+'Fatherhood &amp; 2-Parent Family'!C20</f>
        <v>0</v>
      </c>
      <c r="D20" s="114">
        <f>'Pregnancy Prevention'!D20+'Fatherhood &amp; 2-Parent Family'!D20</f>
        <v>0</v>
      </c>
      <c r="E20" s="114">
        <f>'Pregnancy Prevention'!E20+'Fatherhood &amp; 2-Parent Family'!E20</f>
        <v>51642</v>
      </c>
      <c r="F20" s="114">
        <f>'Pregnancy Prevention'!F20+'Fatherhood &amp; 2-Parent Family'!F20</f>
        <v>1829769</v>
      </c>
      <c r="G20" s="114">
        <f>'Pregnancy Prevention'!G20+'Fatherhood &amp; 2-Parent Family'!G20</f>
        <v>2063357</v>
      </c>
      <c r="H20" s="114">
        <f>'Pregnancy Prevention'!H20+'Fatherhood &amp; 2-Parent Family'!H20</f>
        <v>1776841</v>
      </c>
      <c r="I20" s="114">
        <f>'Pregnancy Prevention'!I20+'Fatherhood &amp; 2-Parent Family'!I20</f>
        <v>3520201</v>
      </c>
      <c r="J20" s="114">
        <f>'Pregnancy Prevention'!J20+'Fatherhood &amp; 2-Parent Family'!J20</f>
        <v>8315452</v>
      </c>
      <c r="K20" s="114">
        <f>'Pregnancy Prevention'!K20+'Fatherhood &amp; 2-Parent Family'!K20</f>
        <v>15265308</v>
      </c>
      <c r="L20" s="114">
        <f>'Pregnancy Prevention'!L20+'Fatherhood &amp; 2-Parent Family'!L20</f>
        <v>37941931</v>
      </c>
      <c r="M20" s="114">
        <f>'Pregnancy Prevention'!M20+'Fatherhood &amp; 2-Parent Family'!M20</f>
        <v>38714653</v>
      </c>
      <c r="N20" s="114">
        <f>'Pregnancy Prevention'!N20+'Fatherhood &amp; 2-Parent Family'!N20</f>
        <v>48032726</v>
      </c>
      <c r="O20" s="114">
        <f>'Pregnancy Prevention'!O20+'Fatherhood &amp; 2-Parent Family'!O20</f>
        <v>51956418</v>
      </c>
      <c r="P20" s="114">
        <f>'Pregnancy Prevention'!P20+'Fatherhood &amp; 2-Parent Family'!P20</f>
        <v>55776262</v>
      </c>
      <c r="Q20" s="114">
        <f>'Pregnancy Prevention'!Q20+'Fatherhood &amp; 2-Parent Family'!Q20</f>
        <v>51008251</v>
      </c>
      <c r="R20" s="114">
        <f>'Pregnancy Prevention'!R20+'Fatherhood &amp; 2-Parent Family'!R20</f>
        <v>63040220</v>
      </c>
      <c r="S20" s="114">
        <f>'Pregnancy Prevention'!S20+'Fatherhood &amp; 2-Parent Family'!S20</f>
        <v>58544206</v>
      </c>
      <c r="T20" s="114">
        <f t="shared" si="2"/>
        <v>1783227</v>
      </c>
      <c r="U20" s="114">
        <f t="shared" si="2"/>
        <v>1547728</v>
      </c>
      <c r="V20" s="114">
        <f t="shared" si="2"/>
        <v>1681622</v>
      </c>
      <c r="W20" s="114">
        <f t="shared" si="2"/>
        <v>1685842</v>
      </c>
      <c r="X20" s="114">
        <f t="shared" ref="X20:Y20" si="31">X79+X138</f>
        <v>1467323</v>
      </c>
      <c r="Y20" s="114">
        <f t="shared" si="31"/>
        <v>1549001</v>
      </c>
      <c r="Z20" s="114">
        <f t="shared" ref="Z20" si="32">Z79+Z138</f>
        <v>1457480</v>
      </c>
    </row>
    <row r="21" spans="1:26">
      <c r="A21" s="51" t="s">
        <v>76</v>
      </c>
      <c r="B21" s="114">
        <f>'Pregnancy Prevention'!B21+'Fatherhood &amp; 2-Parent Family'!B21</f>
        <v>0</v>
      </c>
      <c r="C21" s="114">
        <f>'Pregnancy Prevention'!C21+'Fatherhood &amp; 2-Parent Family'!C21</f>
        <v>0</v>
      </c>
      <c r="D21" s="114">
        <f>'Pregnancy Prevention'!D21+'Fatherhood &amp; 2-Parent Family'!D21</f>
        <v>0</v>
      </c>
      <c r="E21" s="114">
        <f>'Pregnancy Prevention'!E21+'Fatherhood &amp; 2-Parent Family'!E21</f>
        <v>400000</v>
      </c>
      <c r="F21" s="114">
        <f>'Pregnancy Prevention'!F21+'Fatherhood &amp; 2-Parent Family'!F21</f>
        <v>176000</v>
      </c>
      <c r="G21" s="114">
        <f>'Pregnancy Prevention'!G21+'Fatherhood &amp; 2-Parent Family'!G21</f>
        <v>0</v>
      </c>
      <c r="H21" s="114">
        <f>'Pregnancy Prevention'!H21+'Fatherhood &amp; 2-Parent Family'!H21</f>
        <v>0</v>
      </c>
      <c r="I21" s="114">
        <f>'Pregnancy Prevention'!I21+'Fatherhood &amp; 2-Parent Family'!I21</f>
        <v>0</v>
      </c>
      <c r="J21" s="114">
        <f>'Pregnancy Prevention'!J21+'Fatherhood &amp; 2-Parent Family'!J21</f>
        <v>0</v>
      </c>
      <c r="K21" s="114">
        <f>'Pregnancy Prevention'!K21+'Fatherhood &amp; 2-Parent Family'!K21</f>
        <v>0</v>
      </c>
      <c r="L21" s="114">
        <f>'Pregnancy Prevention'!L21+'Fatherhood &amp; 2-Parent Family'!L21</f>
        <v>0</v>
      </c>
      <c r="M21" s="114">
        <f>'Pregnancy Prevention'!M21+'Fatherhood &amp; 2-Parent Family'!M21</f>
        <v>0</v>
      </c>
      <c r="N21" s="114">
        <f>'Pregnancy Prevention'!N21+'Fatherhood &amp; 2-Parent Family'!N21</f>
        <v>0</v>
      </c>
      <c r="O21" s="114">
        <f>'Pregnancy Prevention'!O21+'Fatherhood &amp; 2-Parent Family'!O21</f>
        <v>0</v>
      </c>
      <c r="P21" s="114">
        <f>'Pregnancy Prevention'!P21+'Fatherhood &amp; 2-Parent Family'!P21</f>
        <v>0</v>
      </c>
      <c r="Q21" s="114">
        <f>'Pregnancy Prevention'!Q21+'Fatherhood &amp; 2-Parent Family'!Q21</f>
        <v>0</v>
      </c>
      <c r="R21" s="114">
        <f>'Pregnancy Prevention'!R21+'Fatherhood &amp; 2-Parent Family'!R21</f>
        <v>2736633</v>
      </c>
      <c r="S21" s="114">
        <f>'Pregnancy Prevention'!S21+'Fatherhood &amp; 2-Parent Family'!S21</f>
        <v>1444001</v>
      </c>
      <c r="T21" s="114">
        <f t="shared" si="2"/>
        <v>963059</v>
      </c>
      <c r="U21" s="114">
        <f t="shared" si="2"/>
        <v>1018090</v>
      </c>
      <c r="V21" s="114">
        <f t="shared" si="2"/>
        <v>1366090</v>
      </c>
      <c r="W21" s="114">
        <f t="shared" si="2"/>
        <v>1289560</v>
      </c>
      <c r="X21" s="114">
        <f t="shared" ref="X21:Y21" si="33">X80+X139</f>
        <v>1266976</v>
      </c>
      <c r="Y21" s="114">
        <f t="shared" si="33"/>
        <v>1180105</v>
      </c>
      <c r="Z21" s="114">
        <f t="shared" ref="Z21" si="34">Z80+Z139</f>
        <v>2035773</v>
      </c>
    </row>
    <row r="22" spans="1:26">
      <c r="A22" s="51" t="s">
        <v>110</v>
      </c>
      <c r="B22" s="114">
        <f>'Pregnancy Prevention'!B22+'Fatherhood &amp; 2-Parent Family'!B22</f>
        <v>0</v>
      </c>
      <c r="C22" s="114">
        <f>'Pregnancy Prevention'!C22+'Fatherhood &amp; 2-Parent Family'!C22</f>
        <v>0</v>
      </c>
      <c r="D22" s="114">
        <f>'Pregnancy Prevention'!D22+'Fatherhood &amp; 2-Parent Family'!D22</f>
        <v>0</v>
      </c>
      <c r="E22" s="114">
        <f>'Pregnancy Prevention'!E22+'Fatherhood &amp; 2-Parent Family'!E22</f>
        <v>8452569</v>
      </c>
      <c r="F22" s="114">
        <f>'Pregnancy Prevention'!F22+'Fatherhood &amp; 2-Parent Family'!F22</f>
        <v>270253</v>
      </c>
      <c r="G22" s="114">
        <f>'Pregnancy Prevention'!G22+'Fatherhood &amp; 2-Parent Family'!G22</f>
        <v>263397</v>
      </c>
      <c r="H22" s="114">
        <f>'Pregnancy Prevention'!H22+'Fatherhood &amp; 2-Parent Family'!H22</f>
        <v>0</v>
      </c>
      <c r="I22" s="114">
        <f>'Pregnancy Prevention'!I22+'Fatherhood &amp; 2-Parent Family'!I22</f>
        <v>0</v>
      </c>
      <c r="J22" s="114">
        <f>'Pregnancy Prevention'!J22+'Fatherhood &amp; 2-Parent Family'!J22</f>
        <v>0</v>
      </c>
      <c r="K22" s="114">
        <f>'Pregnancy Prevention'!K22+'Fatherhood &amp; 2-Parent Family'!K22</f>
        <v>0</v>
      </c>
      <c r="L22" s="114">
        <f>'Pregnancy Prevention'!L22+'Fatherhood &amp; 2-Parent Family'!L22</f>
        <v>0</v>
      </c>
      <c r="M22" s="114">
        <f>'Pregnancy Prevention'!M22+'Fatherhood &amp; 2-Parent Family'!M22</f>
        <v>0</v>
      </c>
      <c r="N22" s="114">
        <f>'Pregnancy Prevention'!N22+'Fatherhood &amp; 2-Parent Family'!N22</f>
        <v>0</v>
      </c>
      <c r="O22" s="114">
        <f>'Pregnancy Prevention'!O22+'Fatherhood &amp; 2-Parent Family'!O22</f>
        <v>0</v>
      </c>
      <c r="P22" s="114">
        <f>'Pregnancy Prevention'!P22+'Fatherhood &amp; 2-Parent Family'!P22</f>
        <v>0</v>
      </c>
      <c r="Q22" s="114">
        <f>'Pregnancy Prevention'!Q22+'Fatherhood &amp; 2-Parent Family'!Q22</f>
        <v>0</v>
      </c>
      <c r="R22" s="114">
        <f>'Pregnancy Prevention'!R22+'Fatherhood &amp; 2-Parent Family'!R22</f>
        <v>0</v>
      </c>
      <c r="S22" s="114">
        <f>'Pregnancy Prevention'!S22+'Fatherhood &amp; 2-Parent Family'!S22</f>
        <v>0</v>
      </c>
      <c r="T22" s="114">
        <f t="shared" si="2"/>
        <v>4958048</v>
      </c>
      <c r="U22" s="114">
        <f t="shared" si="2"/>
        <v>4744389</v>
      </c>
      <c r="V22" s="114">
        <f t="shared" si="2"/>
        <v>4896435</v>
      </c>
      <c r="W22" s="114">
        <f t="shared" si="2"/>
        <v>4636349</v>
      </c>
      <c r="X22" s="114">
        <f t="shared" ref="X22:Y22" si="35">X81+X140</f>
        <v>5220461</v>
      </c>
      <c r="Y22" s="114">
        <f t="shared" si="35"/>
        <v>5013343</v>
      </c>
      <c r="Z22" s="114">
        <f t="shared" ref="Z22" si="36">Z81+Z140</f>
        <v>381433</v>
      </c>
    </row>
    <row r="23" spans="1:26">
      <c r="A23" s="51" t="s">
        <v>111</v>
      </c>
      <c r="B23" s="114">
        <f>'Pregnancy Prevention'!B23+'Fatherhood &amp; 2-Parent Family'!B23</f>
        <v>0</v>
      </c>
      <c r="C23" s="114">
        <f>'Pregnancy Prevention'!C23+'Fatherhood &amp; 2-Parent Family'!C23</f>
        <v>0</v>
      </c>
      <c r="D23" s="114">
        <f>'Pregnancy Prevention'!D23+'Fatherhood &amp; 2-Parent Family'!D23</f>
        <v>0</v>
      </c>
      <c r="E23" s="114">
        <f>'Pregnancy Prevention'!E23+'Fatherhood &amp; 2-Parent Family'!E23</f>
        <v>441328</v>
      </c>
      <c r="F23" s="114">
        <f>'Pregnancy Prevention'!F23+'Fatherhood &amp; 2-Parent Family'!F23</f>
        <v>2379861</v>
      </c>
      <c r="G23" s="114">
        <f>'Pregnancy Prevention'!G23+'Fatherhood &amp; 2-Parent Family'!G23</f>
        <v>78006621</v>
      </c>
      <c r="H23" s="114">
        <f>'Pregnancy Prevention'!H23+'Fatherhood &amp; 2-Parent Family'!H23</f>
        <v>89083599</v>
      </c>
      <c r="I23" s="114">
        <f>'Pregnancy Prevention'!I23+'Fatherhood &amp; 2-Parent Family'!I23</f>
        <v>82986386</v>
      </c>
      <c r="J23" s="114">
        <f>'Pregnancy Prevention'!J23+'Fatherhood &amp; 2-Parent Family'!J23</f>
        <v>51228962</v>
      </c>
      <c r="K23" s="114">
        <f>'Pregnancy Prevention'!K23+'Fatherhood &amp; 2-Parent Family'!K23</f>
        <v>57752039</v>
      </c>
      <c r="L23" s="114">
        <f>'Pregnancy Prevention'!L23+'Fatherhood &amp; 2-Parent Family'!L23</f>
        <v>73679087</v>
      </c>
      <c r="M23" s="114">
        <f>'Pregnancy Prevention'!M23+'Fatherhood &amp; 2-Parent Family'!M23</f>
        <v>65340594</v>
      </c>
      <c r="N23" s="114">
        <f>'Pregnancy Prevention'!N23+'Fatherhood &amp; 2-Parent Family'!N23</f>
        <v>103924294</v>
      </c>
      <c r="O23" s="114">
        <f>'Pregnancy Prevention'!O23+'Fatherhood &amp; 2-Parent Family'!O23</f>
        <v>133595912</v>
      </c>
      <c r="P23" s="114">
        <f>'Pregnancy Prevention'!P23+'Fatherhood &amp; 2-Parent Family'!P23</f>
        <v>70447148</v>
      </c>
      <c r="Q23" s="114">
        <f>'Pregnancy Prevention'!Q23+'Fatherhood &amp; 2-Parent Family'!Q23</f>
        <v>146600362</v>
      </c>
      <c r="R23" s="114">
        <f>'Pregnancy Prevention'!R23+'Fatherhood &amp; 2-Parent Family'!R23</f>
        <v>88151624</v>
      </c>
      <c r="S23" s="114">
        <f>'Pregnancy Prevention'!S23+'Fatherhood &amp; 2-Parent Family'!S23</f>
        <v>81938552</v>
      </c>
      <c r="T23" s="114">
        <f t="shared" si="2"/>
        <v>1197060</v>
      </c>
      <c r="U23" s="114">
        <f t="shared" si="2"/>
        <v>1172778</v>
      </c>
      <c r="V23" s="114">
        <f t="shared" si="2"/>
        <v>4062631</v>
      </c>
      <c r="W23" s="114">
        <f t="shared" si="2"/>
        <v>4032621</v>
      </c>
      <c r="X23" s="114">
        <f t="shared" ref="X23:Y23" si="37">X82+X141</f>
        <v>1185723</v>
      </c>
      <c r="Y23" s="114">
        <f t="shared" si="37"/>
        <v>1122322</v>
      </c>
      <c r="Z23" s="114">
        <f t="shared" ref="Z23" si="38">Z82+Z141</f>
        <v>1041833</v>
      </c>
    </row>
    <row r="24" spans="1:26">
      <c r="A24" s="51" t="s">
        <v>113</v>
      </c>
      <c r="B24" s="114">
        <f>'Pregnancy Prevention'!B24+'Fatherhood &amp; 2-Parent Family'!B24</f>
        <v>0</v>
      </c>
      <c r="C24" s="114">
        <f>'Pregnancy Prevention'!C24+'Fatherhood &amp; 2-Parent Family'!C24</f>
        <v>0</v>
      </c>
      <c r="D24" s="114">
        <f>'Pregnancy Prevention'!D24+'Fatherhood &amp; 2-Parent Family'!D24</f>
        <v>0</v>
      </c>
      <c r="E24" s="114">
        <f>'Pregnancy Prevention'!E24+'Fatherhood &amp; 2-Parent Family'!E24</f>
        <v>13687</v>
      </c>
      <c r="F24" s="114">
        <f>'Pregnancy Prevention'!F24+'Fatherhood &amp; 2-Parent Family'!F24</f>
        <v>0</v>
      </c>
      <c r="G24" s="114">
        <f>'Pregnancy Prevention'!G24+'Fatherhood &amp; 2-Parent Family'!G24</f>
        <v>0</v>
      </c>
      <c r="H24" s="114">
        <f>'Pregnancy Prevention'!H24+'Fatherhood &amp; 2-Parent Family'!H24</f>
        <v>0</v>
      </c>
      <c r="I24" s="114">
        <f>'Pregnancy Prevention'!I24+'Fatherhood &amp; 2-Parent Family'!I24</f>
        <v>-13687</v>
      </c>
      <c r="J24" s="114">
        <f>'Pregnancy Prevention'!J24+'Fatherhood &amp; 2-Parent Family'!J24</f>
        <v>0</v>
      </c>
      <c r="K24" s="114">
        <f>'Pregnancy Prevention'!K24+'Fatherhood &amp; 2-Parent Family'!K24</f>
        <v>0</v>
      </c>
      <c r="L24" s="114">
        <f>'Pregnancy Prevention'!L24+'Fatherhood &amp; 2-Parent Family'!L24</f>
        <v>0</v>
      </c>
      <c r="M24" s="114">
        <f>'Pregnancy Prevention'!M24+'Fatherhood &amp; 2-Parent Family'!M24</f>
        <v>0</v>
      </c>
      <c r="N24" s="114">
        <f>'Pregnancy Prevention'!N24+'Fatherhood &amp; 2-Parent Family'!N24</f>
        <v>0</v>
      </c>
      <c r="O24" s="114">
        <f>'Pregnancy Prevention'!O24+'Fatherhood &amp; 2-Parent Family'!O24</f>
        <v>0</v>
      </c>
      <c r="P24" s="114">
        <f>'Pregnancy Prevention'!P24+'Fatherhood &amp; 2-Parent Family'!P24</f>
        <v>0</v>
      </c>
      <c r="Q24" s="114">
        <f>'Pregnancy Prevention'!Q24+'Fatherhood &amp; 2-Parent Family'!Q24</f>
        <v>0</v>
      </c>
      <c r="R24" s="114">
        <f>'Pregnancy Prevention'!R24+'Fatherhood &amp; 2-Parent Family'!R24</f>
        <v>0</v>
      </c>
      <c r="S24" s="114">
        <f>'Pregnancy Prevention'!S24+'Fatherhood &amp; 2-Parent Family'!S24</f>
        <v>0</v>
      </c>
      <c r="T24" s="114">
        <f t="shared" si="2"/>
        <v>422240</v>
      </c>
      <c r="U24" s="114">
        <f t="shared" si="2"/>
        <v>837555</v>
      </c>
      <c r="V24" s="114">
        <f t="shared" si="2"/>
        <v>0</v>
      </c>
      <c r="W24" s="114">
        <f t="shared" si="2"/>
        <v>223657</v>
      </c>
      <c r="X24" s="114">
        <f t="shared" ref="X24:Y24" si="39">X83+X142</f>
        <v>0</v>
      </c>
      <c r="Y24" s="114">
        <f t="shared" si="39"/>
        <v>0</v>
      </c>
      <c r="Z24" s="114">
        <f t="shared" ref="Z24" si="40">Z83+Z142</f>
        <v>0</v>
      </c>
    </row>
    <row r="25" spans="1:26">
      <c r="A25" s="51" t="s">
        <v>78</v>
      </c>
      <c r="B25" s="114">
        <f>'Pregnancy Prevention'!B25+'Fatherhood &amp; 2-Parent Family'!B25</f>
        <v>0</v>
      </c>
      <c r="C25" s="114">
        <f>'Pregnancy Prevention'!C25+'Fatherhood &amp; 2-Parent Family'!C25</f>
        <v>0</v>
      </c>
      <c r="D25" s="114">
        <f>'Pregnancy Prevention'!D25+'Fatherhood &amp; 2-Parent Family'!D25</f>
        <v>0</v>
      </c>
      <c r="E25" s="114">
        <f>'Pregnancy Prevention'!E25+'Fatherhood &amp; 2-Parent Family'!E25</f>
        <v>16511092</v>
      </c>
      <c r="F25" s="114">
        <f>'Pregnancy Prevention'!F25+'Fatherhood &amp; 2-Parent Family'!F25</f>
        <v>27193590</v>
      </c>
      <c r="G25" s="114">
        <f>'Pregnancy Prevention'!G25+'Fatherhood &amp; 2-Parent Family'!G25</f>
        <v>65945210</v>
      </c>
      <c r="H25" s="114">
        <f>'Pregnancy Prevention'!H25+'Fatherhood &amp; 2-Parent Family'!H25</f>
        <v>49731227</v>
      </c>
      <c r="I25" s="114">
        <f>'Pregnancy Prevention'!I25+'Fatherhood &amp; 2-Parent Family'!I25</f>
        <v>27535634</v>
      </c>
      <c r="J25" s="114">
        <f>'Pregnancy Prevention'!J25+'Fatherhood &amp; 2-Parent Family'!J25</f>
        <v>21567111</v>
      </c>
      <c r="K25" s="114">
        <f>'Pregnancy Prevention'!K25+'Fatherhood &amp; 2-Parent Family'!K25</f>
        <v>33006850</v>
      </c>
      <c r="L25" s="114">
        <f>'Pregnancy Prevention'!L25+'Fatherhood &amp; 2-Parent Family'!L25</f>
        <v>58935253</v>
      </c>
      <c r="M25" s="114">
        <f>'Pregnancy Prevention'!M25+'Fatherhood &amp; 2-Parent Family'!M25</f>
        <v>73026011</v>
      </c>
      <c r="N25" s="114">
        <f>'Pregnancy Prevention'!N25+'Fatherhood &amp; 2-Parent Family'!N25</f>
        <v>101081042</v>
      </c>
      <c r="O25" s="114">
        <f>'Pregnancy Prevention'!O25+'Fatherhood &amp; 2-Parent Family'!O25</f>
        <v>109044747</v>
      </c>
      <c r="P25" s="114">
        <f>'Pregnancy Prevention'!P25+'Fatherhood &amp; 2-Parent Family'!P25</f>
        <v>57559128</v>
      </c>
      <c r="Q25" s="114">
        <f>'Pregnancy Prevention'!Q25+'Fatherhood &amp; 2-Parent Family'!Q25</f>
        <v>35842427</v>
      </c>
      <c r="R25" s="114">
        <f>'Pregnancy Prevention'!R25+'Fatherhood &amp; 2-Parent Family'!R25</f>
        <v>39513850</v>
      </c>
      <c r="S25" s="114">
        <f>'Pregnancy Prevention'!S25+'Fatherhood &amp; 2-Parent Family'!S25</f>
        <v>47134973</v>
      </c>
      <c r="T25" s="114">
        <f t="shared" si="2"/>
        <v>1460898</v>
      </c>
      <c r="U25" s="114">
        <f t="shared" si="2"/>
        <v>2093779</v>
      </c>
      <c r="V25" s="114">
        <f t="shared" si="2"/>
        <v>4142277</v>
      </c>
      <c r="W25" s="114">
        <f t="shared" si="2"/>
        <v>947057</v>
      </c>
      <c r="X25" s="114">
        <f t="shared" ref="X25:Y25" si="41">X84+X143</f>
        <v>1275913</v>
      </c>
      <c r="Y25" s="114">
        <f t="shared" si="41"/>
        <v>868539</v>
      </c>
      <c r="Z25" s="114">
        <f t="shared" ref="Z25" si="42">Z84+Z143</f>
        <v>677332</v>
      </c>
    </row>
    <row r="26" spans="1:26">
      <c r="A26" s="51" t="s">
        <v>116</v>
      </c>
      <c r="B26" s="114">
        <f>'Pregnancy Prevention'!B26+'Fatherhood &amp; 2-Parent Family'!B26</f>
        <v>0</v>
      </c>
      <c r="C26" s="114">
        <f>'Pregnancy Prevention'!C26+'Fatherhood &amp; 2-Parent Family'!C26</f>
        <v>0</v>
      </c>
      <c r="D26" s="114">
        <f>'Pregnancy Prevention'!D26+'Fatherhood &amp; 2-Parent Family'!D26</f>
        <v>0</v>
      </c>
      <c r="E26" s="114">
        <f>'Pregnancy Prevention'!E26+'Fatherhood &amp; 2-Parent Family'!E26</f>
        <v>331508</v>
      </c>
      <c r="F26" s="114">
        <f>'Pregnancy Prevention'!F26+'Fatherhood &amp; 2-Parent Family'!F26</f>
        <v>7776407</v>
      </c>
      <c r="G26" s="114">
        <f>'Pregnancy Prevention'!G26+'Fatherhood &amp; 2-Parent Family'!G26</f>
        <v>3315513</v>
      </c>
      <c r="H26" s="114">
        <f>'Pregnancy Prevention'!H26+'Fatherhood &amp; 2-Parent Family'!H26</f>
        <v>1611139</v>
      </c>
      <c r="I26" s="114">
        <f>'Pregnancy Prevention'!I26+'Fatherhood &amp; 2-Parent Family'!I26</f>
        <v>479211</v>
      </c>
      <c r="J26" s="114">
        <f>'Pregnancy Prevention'!J26+'Fatherhood &amp; 2-Parent Family'!J26</f>
        <v>561344</v>
      </c>
      <c r="K26" s="114">
        <f>'Pregnancy Prevention'!K26+'Fatherhood &amp; 2-Parent Family'!K26</f>
        <v>29798485</v>
      </c>
      <c r="L26" s="114">
        <f>'Pregnancy Prevention'!L26+'Fatherhood &amp; 2-Parent Family'!L26</f>
        <v>45832119</v>
      </c>
      <c r="M26" s="114">
        <f>'Pregnancy Prevention'!M26+'Fatherhood &amp; 2-Parent Family'!M26</f>
        <v>85203602</v>
      </c>
      <c r="N26" s="114">
        <f>'Pregnancy Prevention'!N26+'Fatherhood &amp; 2-Parent Family'!N26</f>
        <v>56163058</v>
      </c>
      <c r="O26" s="114">
        <f>'Pregnancy Prevention'!O26+'Fatherhood &amp; 2-Parent Family'!O26</f>
        <v>39224389</v>
      </c>
      <c r="P26" s="114">
        <f>'Pregnancy Prevention'!P26+'Fatherhood &amp; 2-Parent Family'!P26</f>
        <v>36290010</v>
      </c>
      <c r="Q26" s="114">
        <f>'Pregnancy Prevention'!Q26+'Fatherhood &amp; 2-Parent Family'!Q26</f>
        <v>28336848</v>
      </c>
      <c r="R26" s="114">
        <f>'Pregnancy Prevention'!R26+'Fatherhood &amp; 2-Parent Family'!R26</f>
        <v>10350246</v>
      </c>
      <c r="S26" s="114">
        <f>'Pregnancy Prevention'!S26+'Fatherhood &amp; 2-Parent Family'!S26</f>
        <v>15568891</v>
      </c>
      <c r="T26" s="114">
        <f t="shared" si="2"/>
        <v>15010037</v>
      </c>
      <c r="U26" s="114">
        <f t="shared" si="2"/>
        <v>10207078</v>
      </c>
      <c r="V26" s="114">
        <f t="shared" si="2"/>
        <v>8394990</v>
      </c>
      <c r="W26" s="114">
        <f t="shared" si="2"/>
        <v>9303812</v>
      </c>
      <c r="X26" s="114">
        <f t="shared" ref="X26:Y26" si="43">X85+X144</f>
        <v>11583829</v>
      </c>
      <c r="Y26" s="114">
        <f t="shared" si="43"/>
        <v>11839872</v>
      </c>
      <c r="Z26" s="114">
        <f t="shared" ref="Z26" si="44">Z85+Z144</f>
        <v>8720696</v>
      </c>
    </row>
    <row r="27" spans="1:26">
      <c r="A27" s="51" t="s">
        <v>117</v>
      </c>
      <c r="B27" s="114">
        <f>'Pregnancy Prevention'!B27+'Fatherhood &amp; 2-Parent Family'!B27</f>
        <v>0</v>
      </c>
      <c r="C27" s="114">
        <f>'Pregnancy Prevention'!C27+'Fatherhood &amp; 2-Parent Family'!C27</f>
        <v>0</v>
      </c>
      <c r="D27" s="114">
        <f>'Pregnancy Prevention'!D27+'Fatherhood &amp; 2-Parent Family'!D27</f>
        <v>0</v>
      </c>
      <c r="E27" s="114">
        <f>'Pregnancy Prevention'!E27+'Fatherhood &amp; 2-Parent Family'!E27</f>
        <v>60251767</v>
      </c>
      <c r="F27" s="114">
        <f>'Pregnancy Prevention'!F27+'Fatherhood &amp; 2-Parent Family'!F27</f>
        <v>45207367</v>
      </c>
      <c r="G27" s="114">
        <f>'Pregnancy Prevention'!G27+'Fatherhood &amp; 2-Parent Family'!G27</f>
        <v>105567947</v>
      </c>
      <c r="H27" s="114">
        <f>'Pregnancy Prevention'!H27+'Fatherhood &amp; 2-Parent Family'!H27</f>
        <v>119068132</v>
      </c>
      <c r="I27" s="114">
        <f>'Pregnancy Prevention'!I27+'Fatherhood &amp; 2-Parent Family'!I27</f>
        <v>182315964</v>
      </c>
      <c r="J27" s="114">
        <f>'Pregnancy Prevention'!J27+'Fatherhood &amp; 2-Parent Family'!J27</f>
        <v>102106546</v>
      </c>
      <c r="K27" s="114">
        <f>'Pregnancy Prevention'!K27+'Fatherhood &amp; 2-Parent Family'!K27</f>
        <v>105285376</v>
      </c>
      <c r="L27" s="114">
        <f>'Pregnancy Prevention'!L27+'Fatherhood &amp; 2-Parent Family'!L27</f>
        <v>137261238</v>
      </c>
      <c r="M27" s="114">
        <f>'Pregnancy Prevention'!M27+'Fatherhood &amp; 2-Parent Family'!M27</f>
        <v>337925468</v>
      </c>
      <c r="N27" s="114">
        <f>'Pregnancy Prevention'!N27+'Fatherhood &amp; 2-Parent Family'!N27</f>
        <v>409421535</v>
      </c>
      <c r="O27" s="114">
        <f>'Pregnancy Prevention'!O27+'Fatherhood &amp; 2-Parent Family'!O27</f>
        <v>361451734</v>
      </c>
      <c r="P27" s="114">
        <f>'Pregnancy Prevention'!P27+'Fatherhood &amp; 2-Parent Family'!P27</f>
        <v>419530104</v>
      </c>
      <c r="Q27" s="114">
        <f>'Pregnancy Prevention'!Q27+'Fatherhood &amp; 2-Parent Family'!Q27</f>
        <v>416433185</v>
      </c>
      <c r="R27" s="114">
        <f>'Pregnancy Prevention'!R27+'Fatherhood &amp; 2-Parent Family'!R27</f>
        <v>411838156</v>
      </c>
      <c r="S27" s="114">
        <f>'Pregnancy Prevention'!S27+'Fatherhood &amp; 2-Parent Family'!S27</f>
        <v>500149767</v>
      </c>
      <c r="T27" s="114">
        <f t="shared" si="2"/>
        <v>24023</v>
      </c>
      <c r="U27" s="114">
        <f t="shared" si="2"/>
        <v>0</v>
      </c>
      <c r="V27" s="114">
        <f t="shared" si="2"/>
        <v>3022</v>
      </c>
      <c r="W27" s="114">
        <f t="shared" si="2"/>
        <v>0</v>
      </c>
      <c r="X27" s="114">
        <f t="shared" ref="X27:Y27" si="45">X86+X145</f>
        <v>0</v>
      </c>
      <c r="Y27" s="114">
        <f t="shared" si="45"/>
        <v>0</v>
      </c>
      <c r="Z27" s="114">
        <f t="shared" ref="Z27" si="46">Z86+Z145</f>
        <v>0</v>
      </c>
    </row>
    <row r="28" spans="1:26">
      <c r="A28" s="51" t="s">
        <v>77</v>
      </c>
      <c r="B28" s="114">
        <f>'Pregnancy Prevention'!B28+'Fatherhood &amp; 2-Parent Family'!B28</f>
        <v>0</v>
      </c>
      <c r="C28" s="114">
        <f>'Pregnancy Prevention'!C28+'Fatherhood &amp; 2-Parent Family'!C28</f>
        <v>0</v>
      </c>
      <c r="D28" s="114">
        <f>'Pregnancy Prevention'!D28+'Fatherhood &amp; 2-Parent Family'!D28</f>
        <v>0</v>
      </c>
      <c r="E28" s="114">
        <f>'Pregnancy Prevention'!E28+'Fatherhood &amp; 2-Parent Family'!E28</f>
        <v>108300</v>
      </c>
      <c r="F28" s="114">
        <f>'Pregnancy Prevention'!F28+'Fatherhood &amp; 2-Parent Family'!F28</f>
        <v>540184</v>
      </c>
      <c r="G28" s="114">
        <f>'Pregnancy Prevention'!G28+'Fatherhood &amp; 2-Parent Family'!G28</f>
        <v>304652</v>
      </c>
      <c r="H28" s="114">
        <f>'Pregnancy Prevention'!H28+'Fatherhood &amp; 2-Parent Family'!H28</f>
        <v>1613314</v>
      </c>
      <c r="I28" s="114">
        <f>'Pregnancy Prevention'!I28+'Fatherhood &amp; 2-Parent Family'!I28</f>
        <v>0</v>
      </c>
      <c r="J28" s="114">
        <f>'Pregnancy Prevention'!J28+'Fatherhood &amp; 2-Parent Family'!J28</f>
        <v>0</v>
      </c>
      <c r="K28" s="114">
        <f>'Pregnancy Prevention'!K28+'Fatherhood &amp; 2-Parent Family'!K28</f>
        <v>0</v>
      </c>
      <c r="L28" s="114">
        <f>'Pregnancy Prevention'!L28+'Fatherhood &amp; 2-Parent Family'!L28</f>
        <v>0</v>
      </c>
      <c r="M28" s="114">
        <f>'Pregnancy Prevention'!M28+'Fatherhood &amp; 2-Parent Family'!M28</f>
        <v>1050309</v>
      </c>
      <c r="N28" s="114">
        <f>'Pregnancy Prevention'!N28+'Fatherhood &amp; 2-Parent Family'!N28</f>
        <v>1156000</v>
      </c>
      <c r="O28" s="114">
        <f>'Pregnancy Prevention'!O28+'Fatherhood &amp; 2-Parent Family'!O28</f>
        <v>1156000</v>
      </c>
      <c r="P28" s="114">
        <f>'Pregnancy Prevention'!P28+'Fatherhood &amp; 2-Parent Family'!P28</f>
        <v>1156000</v>
      </c>
      <c r="Q28" s="114">
        <f>'Pregnancy Prevention'!Q28+'Fatherhood &amp; 2-Parent Family'!Q28</f>
        <v>1116022</v>
      </c>
      <c r="R28" s="114">
        <f>'Pregnancy Prevention'!R28+'Fatherhood &amp; 2-Parent Family'!R28</f>
        <v>814681</v>
      </c>
      <c r="S28" s="114">
        <f>'Pregnancy Prevention'!S28+'Fatherhood &amp; 2-Parent Family'!S28</f>
        <v>1479463</v>
      </c>
      <c r="T28" s="114">
        <f t="shared" si="2"/>
        <v>1156000</v>
      </c>
      <c r="U28" s="114">
        <f t="shared" si="2"/>
        <v>1118569</v>
      </c>
      <c r="V28" s="114">
        <f t="shared" si="2"/>
        <v>998867</v>
      </c>
      <c r="W28" s="114">
        <f t="shared" si="2"/>
        <v>157133</v>
      </c>
      <c r="X28" s="114">
        <f t="shared" ref="X28:Y28" si="47">X87+X146</f>
        <v>1312944</v>
      </c>
      <c r="Y28" s="114">
        <f t="shared" si="47"/>
        <v>1824896</v>
      </c>
      <c r="Z28" s="114">
        <f t="shared" ref="Z28" si="48">Z87+Z146</f>
        <v>1314985</v>
      </c>
    </row>
    <row r="29" spans="1:26">
      <c r="A29" s="51" t="s">
        <v>120</v>
      </c>
      <c r="B29" s="114">
        <f>'Pregnancy Prevention'!B29+'Fatherhood &amp; 2-Parent Family'!B29</f>
        <v>0</v>
      </c>
      <c r="C29" s="114">
        <f>'Pregnancy Prevention'!C29+'Fatherhood &amp; 2-Parent Family'!C29</f>
        <v>0</v>
      </c>
      <c r="D29" s="114">
        <f>'Pregnancy Prevention'!D29+'Fatherhood &amp; 2-Parent Family'!D29</f>
        <v>0</v>
      </c>
      <c r="E29" s="114">
        <f>'Pregnancy Prevention'!E29+'Fatherhood &amp; 2-Parent Family'!E29</f>
        <v>1532272</v>
      </c>
      <c r="F29" s="114">
        <f>'Pregnancy Prevention'!F29+'Fatherhood &amp; 2-Parent Family'!F29</f>
        <v>18285167</v>
      </c>
      <c r="G29" s="114">
        <f>'Pregnancy Prevention'!G29+'Fatherhood &amp; 2-Parent Family'!G29</f>
        <v>17509070</v>
      </c>
      <c r="H29" s="114">
        <f>'Pregnancy Prevention'!H29+'Fatherhood &amp; 2-Parent Family'!H29</f>
        <v>15913682</v>
      </c>
      <c r="I29" s="114">
        <f>'Pregnancy Prevention'!I29+'Fatherhood &amp; 2-Parent Family'!I29</f>
        <v>6430053</v>
      </c>
      <c r="J29" s="114">
        <f>'Pregnancy Prevention'!J29+'Fatherhood &amp; 2-Parent Family'!J29</f>
        <v>7295384</v>
      </c>
      <c r="K29" s="114">
        <f>'Pregnancy Prevention'!K29+'Fatherhood &amp; 2-Parent Family'!K29</f>
        <v>5706446</v>
      </c>
      <c r="L29" s="114">
        <f>'Pregnancy Prevention'!L29+'Fatherhood &amp; 2-Parent Family'!L29</f>
        <v>4251192</v>
      </c>
      <c r="M29" s="114">
        <f>'Pregnancy Prevention'!M29+'Fatherhood &amp; 2-Parent Family'!M29</f>
        <v>10833910</v>
      </c>
      <c r="N29" s="114">
        <f>'Pregnancy Prevention'!N29+'Fatherhood &amp; 2-Parent Family'!N29</f>
        <v>7970920</v>
      </c>
      <c r="O29" s="114">
        <f>'Pregnancy Prevention'!O29+'Fatherhood &amp; 2-Parent Family'!O29</f>
        <v>9722885</v>
      </c>
      <c r="P29" s="114">
        <f>'Pregnancy Prevention'!P29+'Fatherhood &amp; 2-Parent Family'!P29</f>
        <v>6588736</v>
      </c>
      <c r="Q29" s="114">
        <f>'Pregnancy Prevention'!Q29+'Fatherhood &amp; 2-Parent Family'!Q29</f>
        <v>4824941</v>
      </c>
      <c r="R29" s="114">
        <f>'Pregnancy Prevention'!R29+'Fatherhood &amp; 2-Parent Family'!R29</f>
        <v>4353132</v>
      </c>
      <c r="S29" s="114">
        <f>'Pregnancy Prevention'!S29+'Fatherhood &amp; 2-Parent Family'!S29</f>
        <v>4171512</v>
      </c>
      <c r="T29" s="114">
        <f t="shared" si="2"/>
        <v>1699803</v>
      </c>
      <c r="U29" s="114">
        <f t="shared" si="2"/>
        <v>1946998</v>
      </c>
      <c r="V29" s="114">
        <f t="shared" si="2"/>
        <v>9312895</v>
      </c>
      <c r="W29" s="114">
        <f t="shared" si="2"/>
        <v>39930321</v>
      </c>
      <c r="X29" s="114">
        <f t="shared" ref="X29:Y29" si="49">X88+X147</f>
        <v>26326311</v>
      </c>
      <c r="Y29" s="114">
        <f t="shared" si="49"/>
        <v>15387010</v>
      </c>
      <c r="Z29" s="114">
        <f t="shared" ref="Z29" si="50">Z88+Z147</f>
        <v>10015528</v>
      </c>
    </row>
    <row r="30" spans="1:26">
      <c r="A30" s="51" t="s">
        <v>122</v>
      </c>
      <c r="B30" s="114">
        <f>'Pregnancy Prevention'!B30+'Fatherhood &amp; 2-Parent Family'!B30</f>
        <v>0</v>
      </c>
      <c r="C30" s="114">
        <f>'Pregnancy Prevention'!C30+'Fatherhood &amp; 2-Parent Family'!C30</f>
        <v>0</v>
      </c>
      <c r="D30" s="114">
        <f>'Pregnancy Prevention'!D30+'Fatherhood &amp; 2-Parent Family'!D30</f>
        <v>0</v>
      </c>
      <c r="E30" s="114">
        <f>'Pregnancy Prevention'!E30+'Fatherhood &amp; 2-Parent Family'!E30</f>
        <v>4354276</v>
      </c>
      <c r="F30" s="114">
        <f>'Pregnancy Prevention'!F30+'Fatherhood &amp; 2-Parent Family'!F30</f>
        <v>3950724</v>
      </c>
      <c r="G30" s="114">
        <f>'Pregnancy Prevention'!G30+'Fatherhood &amp; 2-Parent Family'!G30</f>
        <v>2700456</v>
      </c>
      <c r="H30" s="114">
        <f>'Pregnancy Prevention'!H30+'Fatherhood &amp; 2-Parent Family'!H30</f>
        <v>7579190</v>
      </c>
      <c r="I30" s="114">
        <f>'Pregnancy Prevention'!I30+'Fatherhood &amp; 2-Parent Family'!I30</f>
        <v>0</v>
      </c>
      <c r="J30" s="114">
        <f>'Pregnancy Prevention'!J30+'Fatherhood &amp; 2-Parent Family'!J30</f>
        <v>7382871</v>
      </c>
      <c r="K30" s="114">
        <f>'Pregnancy Prevention'!K30+'Fatherhood &amp; 2-Parent Family'!K30</f>
        <v>11586061</v>
      </c>
      <c r="L30" s="114">
        <f>'Pregnancy Prevention'!L30+'Fatherhood &amp; 2-Parent Family'!L30</f>
        <v>40908545</v>
      </c>
      <c r="M30" s="114">
        <f>'Pregnancy Prevention'!M30+'Fatherhood &amp; 2-Parent Family'!M30</f>
        <v>0</v>
      </c>
      <c r="N30" s="114">
        <f>'Pregnancy Prevention'!N30+'Fatherhood &amp; 2-Parent Family'!N30</f>
        <v>0</v>
      </c>
      <c r="O30" s="114">
        <f>'Pregnancy Prevention'!O30+'Fatherhood &amp; 2-Parent Family'!O30</f>
        <v>0</v>
      </c>
      <c r="P30" s="114">
        <f>'Pregnancy Prevention'!P30+'Fatherhood &amp; 2-Parent Family'!P30</f>
        <v>0</v>
      </c>
      <c r="Q30" s="114">
        <f>'Pregnancy Prevention'!Q30+'Fatherhood &amp; 2-Parent Family'!Q30</f>
        <v>14477674</v>
      </c>
      <c r="R30" s="114">
        <f>'Pregnancy Prevention'!R30+'Fatherhood &amp; 2-Parent Family'!R30</f>
        <v>0</v>
      </c>
      <c r="S30" s="114">
        <f>'Pregnancy Prevention'!S30+'Fatherhood &amp; 2-Parent Family'!S30</f>
        <v>0</v>
      </c>
      <c r="T30" s="114">
        <f t="shared" si="2"/>
        <v>473437</v>
      </c>
      <c r="U30" s="114">
        <f t="shared" si="2"/>
        <v>670322</v>
      </c>
      <c r="V30" s="114">
        <f t="shared" si="2"/>
        <v>1010125</v>
      </c>
      <c r="W30" s="114">
        <f t="shared" si="2"/>
        <v>10976715</v>
      </c>
      <c r="X30" s="114">
        <f t="shared" ref="X30:Y30" si="51">X89+X148</f>
        <v>20128914</v>
      </c>
      <c r="Y30" s="114">
        <f t="shared" si="51"/>
        <v>18424930</v>
      </c>
      <c r="Z30" s="114">
        <f t="shared" ref="Z30" si="52">Z89+Z148</f>
        <v>18420376</v>
      </c>
    </row>
    <row r="31" spans="1:26">
      <c r="A31" s="51" t="s">
        <v>124</v>
      </c>
      <c r="B31" s="114">
        <f>'Pregnancy Prevention'!B31+'Fatherhood &amp; 2-Parent Family'!B31</f>
        <v>0</v>
      </c>
      <c r="C31" s="114">
        <f>'Pregnancy Prevention'!C31+'Fatherhood &amp; 2-Parent Family'!C31</f>
        <v>0</v>
      </c>
      <c r="D31" s="114">
        <f>'Pregnancy Prevention'!D31+'Fatherhood &amp; 2-Parent Family'!D31</f>
        <v>0</v>
      </c>
      <c r="E31" s="114">
        <f>'Pregnancy Prevention'!E31+'Fatherhood &amp; 2-Parent Family'!E31</f>
        <v>0</v>
      </c>
      <c r="F31" s="114">
        <f>'Pregnancy Prevention'!F31+'Fatherhood &amp; 2-Parent Family'!F31</f>
        <v>0</v>
      </c>
      <c r="G31" s="114">
        <f>'Pregnancy Prevention'!G31+'Fatherhood &amp; 2-Parent Family'!G31</f>
        <v>2000</v>
      </c>
      <c r="H31" s="114">
        <f>'Pregnancy Prevention'!H31+'Fatherhood &amp; 2-Parent Family'!H31</f>
        <v>0</v>
      </c>
      <c r="I31" s="114">
        <f>'Pregnancy Prevention'!I31+'Fatherhood &amp; 2-Parent Family'!I31</f>
        <v>0</v>
      </c>
      <c r="J31" s="114">
        <f>'Pregnancy Prevention'!J31+'Fatherhood &amp; 2-Parent Family'!J31</f>
        <v>384175</v>
      </c>
      <c r="K31" s="114">
        <f>'Pregnancy Prevention'!K31+'Fatherhood &amp; 2-Parent Family'!K31</f>
        <v>363960</v>
      </c>
      <c r="L31" s="114">
        <f>'Pregnancy Prevention'!L31+'Fatherhood &amp; 2-Parent Family'!L31</f>
        <v>375207</v>
      </c>
      <c r="M31" s="114">
        <f>'Pregnancy Prevention'!M31+'Fatherhood &amp; 2-Parent Family'!M31</f>
        <v>422130</v>
      </c>
      <c r="N31" s="114">
        <f>'Pregnancy Prevention'!N31+'Fatherhood &amp; 2-Parent Family'!N31</f>
        <v>325394</v>
      </c>
      <c r="O31" s="114">
        <f>'Pregnancy Prevention'!O31+'Fatherhood &amp; 2-Parent Family'!O31</f>
        <v>665833</v>
      </c>
      <c r="P31" s="114">
        <f>'Pregnancy Prevention'!P31+'Fatherhood &amp; 2-Parent Family'!P31</f>
        <v>682015</v>
      </c>
      <c r="Q31" s="114">
        <f>'Pregnancy Prevention'!Q31+'Fatherhood &amp; 2-Parent Family'!Q31</f>
        <v>651041</v>
      </c>
      <c r="R31" s="114">
        <f>'Pregnancy Prevention'!R31+'Fatherhood &amp; 2-Parent Family'!R31</f>
        <v>624720</v>
      </c>
      <c r="S31" s="114">
        <f>'Pregnancy Prevention'!S31+'Fatherhood &amp; 2-Parent Family'!S31</f>
        <v>1057841</v>
      </c>
      <c r="T31" s="114">
        <f t="shared" si="2"/>
        <v>268823</v>
      </c>
      <c r="U31" s="114">
        <f t="shared" si="2"/>
        <v>289378</v>
      </c>
      <c r="V31" s="114">
        <f t="shared" si="2"/>
        <v>318019</v>
      </c>
      <c r="W31" s="114">
        <f t="shared" si="2"/>
        <v>33861</v>
      </c>
      <c r="X31" s="114">
        <f t="shared" ref="X31:Y31" si="53">X90+X149</f>
        <v>0</v>
      </c>
      <c r="Y31" s="114">
        <f t="shared" si="53"/>
        <v>0</v>
      </c>
      <c r="Z31" s="114">
        <f t="shared" ref="Z31" si="54">Z90+Z149</f>
        <v>0</v>
      </c>
    </row>
    <row r="32" spans="1:26">
      <c r="A32" s="51" t="s">
        <v>126</v>
      </c>
      <c r="B32" s="114">
        <f>'Pregnancy Prevention'!B32+'Fatherhood &amp; 2-Parent Family'!B32</f>
        <v>0</v>
      </c>
      <c r="C32" s="114">
        <f>'Pregnancy Prevention'!C32+'Fatherhood &amp; 2-Parent Family'!C32</f>
        <v>0</v>
      </c>
      <c r="D32" s="114">
        <f>'Pregnancy Prevention'!D32+'Fatherhood &amp; 2-Parent Family'!D32</f>
        <v>0</v>
      </c>
      <c r="E32" s="114">
        <f>'Pregnancy Prevention'!E32+'Fatherhood &amp; 2-Parent Family'!E32</f>
        <v>0</v>
      </c>
      <c r="F32" s="114">
        <f>'Pregnancy Prevention'!F32+'Fatherhood &amp; 2-Parent Family'!F32</f>
        <v>0</v>
      </c>
      <c r="G32" s="114">
        <f>'Pregnancy Prevention'!G32+'Fatherhood &amp; 2-Parent Family'!G32</f>
        <v>0</v>
      </c>
      <c r="H32" s="114">
        <f>'Pregnancy Prevention'!H32+'Fatherhood &amp; 2-Parent Family'!H32</f>
        <v>0</v>
      </c>
      <c r="I32" s="114">
        <f>'Pregnancy Prevention'!I32+'Fatherhood &amp; 2-Parent Family'!I32</f>
        <v>0</v>
      </c>
      <c r="J32" s="114">
        <f>'Pregnancy Prevention'!J32+'Fatherhood &amp; 2-Parent Family'!J32</f>
        <v>0</v>
      </c>
      <c r="K32" s="114">
        <f>'Pregnancy Prevention'!K32+'Fatherhood &amp; 2-Parent Family'!K32</f>
        <v>142677</v>
      </c>
      <c r="L32" s="114">
        <f>'Pregnancy Prevention'!L32+'Fatherhood &amp; 2-Parent Family'!L32</f>
        <v>8117653</v>
      </c>
      <c r="M32" s="114">
        <f>'Pregnancy Prevention'!M32+'Fatherhood &amp; 2-Parent Family'!M32</f>
        <v>391180</v>
      </c>
      <c r="N32" s="114">
        <f>'Pregnancy Prevention'!N32+'Fatherhood &amp; 2-Parent Family'!N32</f>
        <v>301775</v>
      </c>
      <c r="O32" s="114">
        <f>'Pregnancy Prevention'!O32+'Fatherhood &amp; 2-Parent Family'!O32</f>
        <v>114930</v>
      </c>
      <c r="P32" s="114">
        <f>'Pregnancy Prevention'!P32+'Fatherhood &amp; 2-Parent Family'!P32</f>
        <v>245255</v>
      </c>
      <c r="Q32" s="114">
        <f>'Pregnancy Prevention'!Q32+'Fatherhood &amp; 2-Parent Family'!Q32</f>
        <v>335046</v>
      </c>
      <c r="R32" s="114">
        <f>'Pregnancy Prevention'!R32+'Fatherhood &amp; 2-Parent Family'!R32</f>
        <v>210558</v>
      </c>
      <c r="S32" s="114">
        <f>'Pregnancy Prevention'!S32+'Fatherhood &amp; 2-Parent Family'!S32</f>
        <v>263334</v>
      </c>
      <c r="T32" s="114">
        <f t="shared" si="2"/>
        <v>0</v>
      </c>
      <c r="U32" s="114">
        <f t="shared" si="2"/>
        <v>0</v>
      </c>
      <c r="V32" s="114">
        <f t="shared" si="2"/>
        <v>0</v>
      </c>
      <c r="W32" s="114">
        <f t="shared" si="2"/>
        <v>0</v>
      </c>
      <c r="X32" s="114">
        <f t="shared" ref="X32:Y32" si="55">X91+X150</f>
        <v>0</v>
      </c>
      <c r="Y32" s="114">
        <f t="shared" si="55"/>
        <v>0</v>
      </c>
      <c r="Z32" s="114">
        <f t="shared" ref="Z32" si="56">Z91+Z150</f>
        <v>361289.15</v>
      </c>
    </row>
    <row r="33" spans="1:26">
      <c r="A33" s="51" t="s">
        <v>127</v>
      </c>
      <c r="B33" s="114">
        <f>'Pregnancy Prevention'!B33+'Fatherhood &amp; 2-Parent Family'!B33</f>
        <v>0</v>
      </c>
      <c r="C33" s="114">
        <f>'Pregnancy Prevention'!C33+'Fatherhood &amp; 2-Parent Family'!C33</f>
        <v>0</v>
      </c>
      <c r="D33" s="114">
        <f>'Pregnancy Prevention'!D33+'Fatherhood &amp; 2-Parent Family'!D33</f>
        <v>2174044</v>
      </c>
      <c r="E33" s="114">
        <f>'Pregnancy Prevention'!E33+'Fatherhood &amp; 2-Parent Family'!E33</f>
        <v>0</v>
      </c>
      <c r="F33" s="114">
        <f>'Pregnancy Prevention'!F33+'Fatherhood &amp; 2-Parent Family'!F33</f>
        <v>0</v>
      </c>
      <c r="G33" s="114">
        <f>'Pregnancy Prevention'!G33+'Fatherhood &amp; 2-Parent Family'!G33</f>
        <v>189751</v>
      </c>
      <c r="H33" s="114">
        <f>'Pregnancy Prevention'!H33+'Fatherhood &amp; 2-Parent Family'!H33</f>
        <v>0</v>
      </c>
      <c r="I33" s="114">
        <f>'Pregnancy Prevention'!I33+'Fatherhood &amp; 2-Parent Family'!I33</f>
        <v>138149</v>
      </c>
      <c r="J33" s="114">
        <f>'Pregnancy Prevention'!J33+'Fatherhood &amp; 2-Parent Family'!J33</f>
        <v>331583</v>
      </c>
      <c r="K33" s="114">
        <f>'Pregnancy Prevention'!K33+'Fatherhood &amp; 2-Parent Family'!K33</f>
        <v>0</v>
      </c>
      <c r="L33" s="114">
        <f>'Pregnancy Prevention'!L33+'Fatherhood &amp; 2-Parent Family'!L33</f>
        <v>0</v>
      </c>
      <c r="M33" s="114">
        <f>'Pregnancy Prevention'!M33+'Fatherhood &amp; 2-Parent Family'!M33</f>
        <v>0</v>
      </c>
      <c r="N33" s="114">
        <f>'Pregnancy Prevention'!N33+'Fatherhood &amp; 2-Parent Family'!N33</f>
        <v>0</v>
      </c>
      <c r="O33" s="114">
        <f>'Pregnancy Prevention'!O33+'Fatherhood &amp; 2-Parent Family'!O33</f>
        <v>0</v>
      </c>
      <c r="P33" s="114">
        <f>'Pregnancy Prevention'!P33+'Fatherhood &amp; 2-Parent Family'!P33</f>
        <v>0</v>
      </c>
      <c r="Q33" s="114">
        <f>'Pregnancy Prevention'!Q33+'Fatherhood &amp; 2-Parent Family'!Q33</f>
        <v>0</v>
      </c>
      <c r="R33" s="114">
        <f>'Pregnancy Prevention'!R33+'Fatherhood &amp; 2-Parent Family'!R33</f>
        <v>0</v>
      </c>
      <c r="S33" s="114">
        <f>'Pregnancy Prevention'!S33+'Fatherhood &amp; 2-Parent Family'!S33</f>
        <v>0</v>
      </c>
      <c r="T33" s="114">
        <f t="shared" si="2"/>
        <v>129405</v>
      </c>
      <c r="U33" s="114">
        <f t="shared" si="2"/>
        <v>120863</v>
      </c>
      <c r="V33" s="114">
        <f t="shared" si="2"/>
        <v>110347</v>
      </c>
      <c r="W33" s="114">
        <f t="shared" si="2"/>
        <v>133763</v>
      </c>
      <c r="X33" s="114">
        <f t="shared" ref="X33:Y33" si="57">X92+X151</f>
        <v>231605</v>
      </c>
      <c r="Y33" s="114">
        <f t="shared" si="57"/>
        <v>156820</v>
      </c>
      <c r="Z33" s="114">
        <f t="shared" ref="Z33" si="58">Z92+Z151</f>
        <v>167494</v>
      </c>
    </row>
    <row r="34" spans="1:26">
      <c r="A34" s="51" t="s">
        <v>128</v>
      </c>
      <c r="B34" s="114">
        <f>'Pregnancy Prevention'!B34+'Fatherhood &amp; 2-Parent Family'!B34</f>
        <v>0</v>
      </c>
      <c r="C34" s="114">
        <f>'Pregnancy Prevention'!C34+'Fatherhood &amp; 2-Parent Family'!C34</f>
        <v>0</v>
      </c>
      <c r="D34" s="114">
        <f>'Pregnancy Prevention'!D34+'Fatherhood &amp; 2-Parent Family'!D34</f>
        <v>0</v>
      </c>
      <c r="E34" s="114">
        <f>'Pregnancy Prevention'!E34+'Fatherhood &amp; 2-Parent Family'!E34</f>
        <v>101701</v>
      </c>
      <c r="F34" s="114">
        <f>'Pregnancy Prevention'!F34+'Fatherhood &amp; 2-Parent Family'!F34</f>
        <v>859713</v>
      </c>
      <c r="G34" s="114">
        <f>'Pregnancy Prevention'!G34+'Fatherhood &amp; 2-Parent Family'!G34</f>
        <v>1319173</v>
      </c>
      <c r="H34" s="114">
        <f>'Pregnancy Prevention'!H34+'Fatherhood &amp; 2-Parent Family'!H34</f>
        <v>2082933</v>
      </c>
      <c r="I34" s="114">
        <f>'Pregnancy Prevention'!I34+'Fatherhood &amp; 2-Parent Family'!I34</f>
        <v>1411386</v>
      </c>
      <c r="J34" s="114">
        <f>'Pregnancy Prevention'!J34+'Fatherhood &amp; 2-Parent Family'!J34</f>
        <v>1185591</v>
      </c>
      <c r="K34" s="114">
        <f>'Pregnancy Prevention'!K34+'Fatherhood &amp; 2-Parent Family'!K34</f>
        <v>1323072</v>
      </c>
      <c r="L34" s="114">
        <f>'Pregnancy Prevention'!L34+'Fatherhood &amp; 2-Parent Family'!L34</f>
        <v>13017394</v>
      </c>
      <c r="M34" s="114">
        <f>'Pregnancy Prevention'!M34+'Fatherhood &amp; 2-Parent Family'!M34</f>
        <v>11903929</v>
      </c>
      <c r="N34" s="114">
        <f>'Pregnancy Prevention'!N34+'Fatherhood &amp; 2-Parent Family'!N34</f>
        <v>2660911</v>
      </c>
      <c r="O34" s="114">
        <f>'Pregnancy Prevention'!O34+'Fatherhood &amp; 2-Parent Family'!O34</f>
        <v>2881522</v>
      </c>
      <c r="P34" s="114">
        <f>'Pregnancy Prevention'!P34+'Fatherhood &amp; 2-Parent Family'!P34</f>
        <v>835617</v>
      </c>
      <c r="Q34" s="114">
        <f>'Pregnancy Prevention'!Q34+'Fatherhood &amp; 2-Parent Family'!Q34</f>
        <v>3310463</v>
      </c>
      <c r="R34" s="114">
        <f>'Pregnancy Prevention'!R34+'Fatherhood &amp; 2-Parent Family'!R34</f>
        <v>3674157</v>
      </c>
      <c r="S34" s="114">
        <f>'Pregnancy Prevention'!S34+'Fatherhood &amp; 2-Parent Family'!S34</f>
        <v>4449407</v>
      </c>
      <c r="T34" s="114">
        <f t="shared" si="2"/>
        <v>3535707</v>
      </c>
      <c r="U34" s="114">
        <f t="shared" si="2"/>
        <v>3443757</v>
      </c>
      <c r="V34" s="114">
        <f t="shared" si="2"/>
        <v>7779868</v>
      </c>
      <c r="W34" s="114">
        <f t="shared" si="2"/>
        <v>6475149</v>
      </c>
      <c r="X34" s="114">
        <f t="shared" ref="X34:Y34" si="59">X93+X152</f>
        <v>6845669</v>
      </c>
      <c r="Y34" s="114">
        <f t="shared" si="59"/>
        <v>6812959</v>
      </c>
      <c r="Z34" s="114">
        <f t="shared" ref="Z34" si="60">Z93+Z152</f>
        <v>7856791</v>
      </c>
    </row>
    <row r="35" spans="1:26">
      <c r="A35" s="51" t="s">
        <v>130</v>
      </c>
      <c r="B35" s="114">
        <f>'Pregnancy Prevention'!B35+'Fatherhood &amp; 2-Parent Family'!B35</f>
        <v>0</v>
      </c>
      <c r="C35" s="114">
        <f>'Pregnancy Prevention'!C35+'Fatherhood &amp; 2-Parent Family'!C35</f>
        <v>0</v>
      </c>
      <c r="D35" s="114">
        <f>'Pregnancy Prevention'!D35+'Fatherhood &amp; 2-Parent Family'!D35</f>
        <v>0</v>
      </c>
      <c r="E35" s="114">
        <f>'Pregnancy Prevention'!E35+'Fatherhood &amp; 2-Parent Family'!E35</f>
        <v>161479</v>
      </c>
      <c r="F35" s="114">
        <f>'Pregnancy Prevention'!F35+'Fatherhood &amp; 2-Parent Family'!F35</f>
        <v>85629833</v>
      </c>
      <c r="G35" s="114">
        <f>'Pregnancy Prevention'!G35+'Fatherhood &amp; 2-Parent Family'!G35</f>
        <v>331814730</v>
      </c>
      <c r="H35" s="114">
        <f>'Pregnancy Prevention'!H35+'Fatherhood &amp; 2-Parent Family'!H35</f>
        <v>260012842</v>
      </c>
      <c r="I35" s="114">
        <f>'Pregnancy Prevention'!I35+'Fatherhood &amp; 2-Parent Family'!I35</f>
        <v>332723496</v>
      </c>
      <c r="J35" s="114">
        <f>'Pregnancy Prevention'!J35+'Fatherhood &amp; 2-Parent Family'!J35</f>
        <v>350730177</v>
      </c>
      <c r="K35" s="114">
        <f>'Pregnancy Prevention'!K35+'Fatherhood &amp; 2-Parent Family'!K35</f>
        <v>208388454</v>
      </c>
      <c r="L35" s="114">
        <f>'Pregnancy Prevention'!L35+'Fatherhood &amp; 2-Parent Family'!L35</f>
        <v>362929950</v>
      </c>
      <c r="M35" s="114">
        <f>'Pregnancy Prevention'!M35+'Fatherhood &amp; 2-Parent Family'!M35</f>
        <v>400967606</v>
      </c>
      <c r="N35" s="114">
        <f>'Pregnancy Prevention'!N35+'Fatherhood &amp; 2-Parent Family'!N35</f>
        <v>458081456</v>
      </c>
      <c r="O35" s="114">
        <f>'Pregnancy Prevention'!O35+'Fatherhood &amp; 2-Parent Family'!O35</f>
        <v>469736106</v>
      </c>
      <c r="P35" s="114">
        <f>'Pregnancy Prevention'!P35+'Fatherhood &amp; 2-Parent Family'!P35</f>
        <v>468676513</v>
      </c>
      <c r="Q35" s="114">
        <f>'Pregnancy Prevention'!Q35+'Fatherhood &amp; 2-Parent Family'!Q35</f>
        <v>457879048</v>
      </c>
      <c r="R35" s="114">
        <f>'Pregnancy Prevention'!R35+'Fatherhood &amp; 2-Parent Family'!R35</f>
        <v>506945115</v>
      </c>
      <c r="S35" s="114">
        <f>'Pregnancy Prevention'!S35+'Fatherhood &amp; 2-Parent Family'!S35</f>
        <v>563254007</v>
      </c>
      <c r="T35" s="114">
        <f t="shared" si="2"/>
        <v>8406322</v>
      </c>
      <c r="U35" s="114">
        <f t="shared" si="2"/>
        <v>8000661</v>
      </c>
      <c r="V35" s="114">
        <f t="shared" si="2"/>
        <v>7874040</v>
      </c>
      <c r="W35" s="114">
        <f t="shared" si="2"/>
        <v>6837525</v>
      </c>
      <c r="X35" s="114">
        <f t="shared" ref="X35:Y35" si="61">X94+X153</f>
        <v>7218607</v>
      </c>
      <c r="Y35" s="114">
        <f t="shared" si="61"/>
        <v>6818068</v>
      </c>
      <c r="Z35" s="114">
        <f t="shared" ref="Z35" si="62">Z94+Z153</f>
        <v>6831017</v>
      </c>
    </row>
    <row r="36" spans="1:26">
      <c r="A36" s="51" t="s">
        <v>131</v>
      </c>
      <c r="B36" s="114">
        <f>'Pregnancy Prevention'!B36+'Fatherhood &amp; 2-Parent Family'!B36</f>
        <v>0</v>
      </c>
      <c r="C36" s="114">
        <f>'Pregnancy Prevention'!C36+'Fatherhood &amp; 2-Parent Family'!C36</f>
        <v>0</v>
      </c>
      <c r="D36" s="114">
        <f>'Pregnancy Prevention'!D36+'Fatherhood &amp; 2-Parent Family'!D36</f>
        <v>0</v>
      </c>
      <c r="E36" s="114">
        <f>'Pregnancy Prevention'!E36+'Fatherhood &amp; 2-Parent Family'!E36</f>
        <v>0</v>
      </c>
      <c r="F36" s="114">
        <f>'Pregnancy Prevention'!F36+'Fatherhood &amp; 2-Parent Family'!F36</f>
        <v>0</v>
      </c>
      <c r="G36" s="114">
        <f>'Pregnancy Prevention'!G36+'Fatherhood &amp; 2-Parent Family'!G36</f>
        <v>0</v>
      </c>
      <c r="H36" s="114">
        <f>'Pregnancy Prevention'!H36+'Fatherhood &amp; 2-Parent Family'!H36</f>
        <v>1072517</v>
      </c>
      <c r="I36" s="114">
        <f>'Pregnancy Prevention'!I36+'Fatherhood &amp; 2-Parent Family'!I36</f>
        <v>1938272</v>
      </c>
      <c r="J36" s="114">
        <f>'Pregnancy Prevention'!J36+'Fatherhood &amp; 2-Parent Family'!J36</f>
        <v>1249579</v>
      </c>
      <c r="K36" s="114">
        <f>'Pregnancy Prevention'!K36+'Fatherhood &amp; 2-Parent Family'!K36</f>
        <v>0</v>
      </c>
      <c r="L36" s="114">
        <f>'Pregnancy Prevention'!L36+'Fatherhood &amp; 2-Parent Family'!L36</f>
        <v>0</v>
      </c>
      <c r="M36" s="114">
        <f>'Pregnancy Prevention'!M36+'Fatherhood &amp; 2-Parent Family'!M36</f>
        <v>6378074</v>
      </c>
      <c r="N36" s="114">
        <f>'Pregnancy Prevention'!N36+'Fatherhood &amp; 2-Parent Family'!N36</f>
        <v>12140563</v>
      </c>
      <c r="O36" s="114">
        <f>'Pregnancy Prevention'!O36+'Fatherhood &amp; 2-Parent Family'!O36</f>
        <v>13432998</v>
      </c>
      <c r="P36" s="114">
        <f>'Pregnancy Prevention'!P36+'Fatherhood &amp; 2-Parent Family'!P36</f>
        <v>9377849</v>
      </c>
      <c r="Q36" s="114">
        <f>'Pregnancy Prevention'!Q36+'Fatherhood &amp; 2-Parent Family'!Q36</f>
        <v>8583881</v>
      </c>
      <c r="R36" s="114">
        <f>'Pregnancy Prevention'!R36+'Fatherhood &amp; 2-Parent Family'!R36</f>
        <v>10105467</v>
      </c>
      <c r="S36" s="114">
        <f>'Pregnancy Prevention'!S36+'Fatherhood &amp; 2-Parent Family'!S36</f>
        <v>9592290</v>
      </c>
      <c r="T36" s="114">
        <f t="shared" si="2"/>
        <v>8094611</v>
      </c>
      <c r="U36" s="114">
        <f t="shared" si="2"/>
        <v>6928994</v>
      </c>
      <c r="V36" s="114">
        <f t="shared" si="2"/>
        <v>6802574</v>
      </c>
      <c r="W36" s="114">
        <f t="shared" si="2"/>
        <v>6746818</v>
      </c>
      <c r="X36" s="114">
        <f t="shared" ref="X36:Y36" si="63">X95+X154</f>
        <v>10200000</v>
      </c>
      <c r="Y36" s="114">
        <f t="shared" si="63"/>
        <v>7049996</v>
      </c>
      <c r="Z36" s="114">
        <f t="shared" ref="Z36" si="64">Z95+Z154</f>
        <v>764982</v>
      </c>
    </row>
    <row r="37" spans="1:26">
      <c r="A37" s="51" t="s">
        <v>132</v>
      </c>
      <c r="B37" s="114">
        <f>'Pregnancy Prevention'!B37+'Fatherhood &amp; 2-Parent Family'!B37</f>
        <v>0</v>
      </c>
      <c r="C37" s="114">
        <f>'Pregnancy Prevention'!C37+'Fatherhood &amp; 2-Parent Family'!C37</f>
        <v>0</v>
      </c>
      <c r="D37" s="114">
        <f>'Pregnancy Prevention'!D37+'Fatherhood &amp; 2-Parent Family'!D37</f>
        <v>0</v>
      </c>
      <c r="E37" s="114">
        <f>'Pregnancy Prevention'!E37+'Fatherhood &amp; 2-Parent Family'!E37</f>
        <v>0</v>
      </c>
      <c r="F37" s="114">
        <f>'Pregnancy Prevention'!F37+'Fatherhood &amp; 2-Parent Family'!F37</f>
        <v>11309188</v>
      </c>
      <c r="G37" s="114">
        <f>'Pregnancy Prevention'!G37+'Fatherhood &amp; 2-Parent Family'!G37</f>
        <v>93842581</v>
      </c>
      <c r="H37" s="114">
        <f>'Pregnancy Prevention'!H37+'Fatherhood &amp; 2-Parent Family'!H37</f>
        <v>408021718</v>
      </c>
      <c r="I37" s="114">
        <f>'Pregnancy Prevention'!I37+'Fatherhood &amp; 2-Parent Family'!I37</f>
        <v>257110939</v>
      </c>
      <c r="J37" s="114">
        <f>'Pregnancy Prevention'!J37+'Fatherhood &amp; 2-Parent Family'!J37</f>
        <v>39497257</v>
      </c>
      <c r="K37" s="114">
        <f>'Pregnancy Prevention'!K37+'Fatherhood &amp; 2-Parent Family'!K37</f>
        <v>177875440</v>
      </c>
      <c r="L37" s="114">
        <f>'Pregnancy Prevention'!L37+'Fatherhood &amp; 2-Parent Family'!L37</f>
        <v>206938212</v>
      </c>
      <c r="M37" s="114">
        <f>'Pregnancy Prevention'!M37+'Fatherhood &amp; 2-Parent Family'!M37</f>
        <v>259987589</v>
      </c>
      <c r="N37" s="114">
        <f>'Pregnancy Prevention'!N37+'Fatherhood &amp; 2-Parent Family'!N37</f>
        <v>339972520</v>
      </c>
      <c r="O37" s="114">
        <f>'Pregnancy Prevention'!O37+'Fatherhood &amp; 2-Parent Family'!O37</f>
        <v>265162135</v>
      </c>
      <c r="P37" s="114">
        <f>'Pregnancy Prevention'!P37+'Fatherhood &amp; 2-Parent Family'!P37</f>
        <v>265586718</v>
      </c>
      <c r="Q37" s="114">
        <f>'Pregnancy Prevention'!Q37+'Fatherhood &amp; 2-Parent Family'!Q37</f>
        <v>247858961</v>
      </c>
      <c r="R37" s="114">
        <f>'Pregnancy Prevention'!R37+'Fatherhood &amp; 2-Parent Family'!R37</f>
        <v>245214497</v>
      </c>
      <c r="S37" s="114">
        <f>'Pregnancy Prevention'!S37+'Fatherhood &amp; 2-Parent Family'!S37</f>
        <v>236573751</v>
      </c>
      <c r="T37" s="114">
        <f t="shared" si="2"/>
        <v>558470</v>
      </c>
      <c r="U37" s="114">
        <f t="shared" si="2"/>
        <v>252926</v>
      </c>
      <c r="V37" s="114">
        <f t="shared" si="2"/>
        <v>200197</v>
      </c>
      <c r="W37" s="114">
        <f t="shared" si="2"/>
        <v>229660</v>
      </c>
      <c r="X37" s="114">
        <f t="shared" ref="X37:Y37" si="65">X96+X155</f>
        <v>308229</v>
      </c>
      <c r="Y37" s="114">
        <f t="shared" si="65"/>
        <v>271481</v>
      </c>
      <c r="Z37" s="114">
        <f t="shared" ref="Z37" si="66">Z96+Z155</f>
        <v>236853</v>
      </c>
    </row>
    <row r="38" spans="1:26">
      <c r="A38" s="51" t="s">
        <v>75</v>
      </c>
      <c r="B38" s="114">
        <f>'Pregnancy Prevention'!B38+'Fatherhood &amp; 2-Parent Family'!B38</f>
        <v>0</v>
      </c>
      <c r="C38" s="114">
        <f>'Pregnancy Prevention'!C38+'Fatherhood &amp; 2-Parent Family'!C38</f>
        <v>0</v>
      </c>
      <c r="D38" s="114">
        <f>'Pregnancy Prevention'!D38+'Fatherhood &amp; 2-Parent Family'!D38</f>
        <v>0</v>
      </c>
      <c r="E38" s="114">
        <f>'Pregnancy Prevention'!E38+'Fatherhood &amp; 2-Parent Family'!E38</f>
        <v>668883</v>
      </c>
      <c r="F38" s="114">
        <f>'Pregnancy Prevention'!F38+'Fatherhood &amp; 2-Parent Family'!F38</f>
        <v>127052</v>
      </c>
      <c r="G38" s="114">
        <f>'Pregnancy Prevention'!G38+'Fatherhood &amp; 2-Parent Family'!G38</f>
        <v>225829</v>
      </c>
      <c r="H38" s="114">
        <f>'Pregnancy Prevention'!H38+'Fatherhood &amp; 2-Parent Family'!H38</f>
        <v>314432</v>
      </c>
      <c r="I38" s="114">
        <f>'Pregnancy Prevention'!I38+'Fatherhood &amp; 2-Parent Family'!I38</f>
        <v>193893</v>
      </c>
      <c r="J38" s="114">
        <f>'Pregnancy Prevention'!J38+'Fatherhood &amp; 2-Parent Family'!J38</f>
        <v>108546</v>
      </c>
      <c r="K38" s="114">
        <f>'Pregnancy Prevention'!K38+'Fatherhood &amp; 2-Parent Family'!K38</f>
        <v>-190211</v>
      </c>
      <c r="L38" s="114">
        <f>'Pregnancy Prevention'!L38+'Fatherhood &amp; 2-Parent Family'!L38</f>
        <v>12426</v>
      </c>
      <c r="M38" s="114">
        <f>'Pregnancy Prevention'!M38+'Fatherhood &amp; 2-Parent Family'!M38</f>
        <v>2914</v>
      </c>
      <c r="N38" s="114">
        <f>'Pregnancy Prevention'!N38+'Fatherhood &amp; 2-Parent Family'!N38</f>
        <v>111517440</v>
      </c>
      <c r="O38" s="114">
        <f>'Pregnancy Prevention'!O38+'Fatherhood &amp; 2-Parent Family'!O38</f>
        <v>85136137</v>
      </c>
      <c r="P38" s="114">
        <f>'Pregnancy Prevention'!P38+'Fatherhood &amp; 2-Parent Family'!P38</f>
        <v>114923538</v>
      </c>
      <c r="Q38" s="114">
        <f>'Pregnancy Prevention'!Q38+'Fatherhood &amp; 2-Parent Family'!Q38</f>
        <v>87601602</v>
      </c>
      <c r="R38" s="114">
        <f>'Pregnancy Prevention'!R38+'Fatherhood &amp; 2-Parent Family'!R38</f>
        <v>114321622</v>
      </c>
      <c r="S38" s="114">
        <f>'Pregnancy Prevention'!S38+'Fatherhood &amp; 2-Parent Family'!S38</f>
        <v>115243426</v>
      </c>
      <c r="T38" s="114">
        <f t="shared" si="2"/>
        <v>255</v>
      </c>
      <c r="U38" s="114">
        <f t="shared" si="2"/>
        <v>125077</v>
      </c>
      <c r="V38" s="114">
        <f t="shared" si="2"/>
        <v>161576</v>
      </c>
      <c r="W38" s="114">
        <f t="shared" si="2"/>
        <v>189785</v>
      </c>
      <c r="X38" s="114">
        <f t="shared" ref="X38:Y38" si="67">X97+X156</f>
        <v>164098</v>
      </c>
      <c r="Y38" s="114">
        <f t="shared" si="67"/>
        <v>152595</v>
      </c>
      <c r="Z38" s="114">
        <f t="shared" ref="Z38" si="68">Z97+Z156</f>
        <v>79496</v>
      </c>
    </row>
    <row r="39" spans="1:26">
      <c r="A39" s="51" t="s">
        <v>133</v>
      </c>
      <c r="B39" s="114">
        <f>'Pregnancy Prevention'!B39+'Fatherhood &amp; 2-Parent Family'!B39</f>
        <v>0</v>
      </c>
      <c r="C39" s="114">
        <f>'Pregnancy Prevention'!C39+'Fatherhood &amp; 2-Parent Family'!C39</f>
        <v>0</v>
      </c>
      <c r="D39" s="114">
        <f>'Pregnancy Prevention'!D39+'Fatherhood &amp; 2-Parent Family'!D39</f>
        <v>0</v>
      </c>
      <c r="E39" s="114">
        <f>'Pregnancy Prevention'!E39+'Fatherhood &amp; 2-Parent Family'!E39</f>
        <v>0</v>
      </c>
      <c r="F39" s="114">
        <f>'Pregnancy Prevention'!F39+'Fatherhood &amp; 2-Parent Family'!F39</f>
        <v>3890510</v>
      </c>
      <c r="G39" s="114">
        <f>'Pregnancy Prevention'!G39+'Fatherhood &amp; 2-Parent Family'!G39</f>
        <v>2317345</v>
      </c>
      <c r="H39" s="114">
        <f>'Pregnancy Prevention'!H39+'Fatherhood &amp; 2-Parent Family'!H39</f>
        <v>1199713</v>
      </c>
      <c r="I39" s="114">
        <f>'Pregnancy Prevention'!I39+'Fatherhood &amp; 2-Parent Family'!I39</f>
        <v>2446904</v>
      </c>
      <c r="J39" s="114">
        <f>'Pregnancy Prevention'!J39+'Fatherhood &amp; 2-Parent Family'!J39</f>
        <v>2179244</v>
      </c>
      <c r="K39" s="114">
        <f>'Pregnancy Prevention'!K39+'Fatherhood &amp; 2-Parent Family'!K39</f>
        <v>2286310</v>
      </c>
      <c r="L39" s="114">
        <f>'Pregnancy Prevention'!L39+'Fatherhood &amp; 2-Parent Family'!L39</f>
        <v>2550486</v>
      </c>
      <c r="M39" s="114">
        <f>'Pregnancy Prevention'!M39+'Fatherhood &amp; 2-Parent Family'!M39</f>
        <v>3441493</v>
      </c>
      <c r="N39" s="114">
        <f>'Pregnancy Prevention'!N39+'Fatherhood &amp; 2-Parent Family'!N39</f>
        <v>3169786</v>
      </c>
      <c r="O39" s="114">
        <f>'Pregnancy Prevention'!O39+'Fatherhood &amp; 2-Parent Family'!O39</f>
        <v>3172233</v>
      </c>
      <c r="P39" s="114">
        <f>'Pregnancy Prevention'!P39+'Fatherhood &amp; 2-Parent Family'!P39</f>
        <v>2950749</v>
      </c>
      <c r="Q39" s="114">
        <f>'Pregnancy Prevention'!Q39+'Fatherhood &amp; 2-Parent Family'!Q39</f>
        <v>3604958</v>
      </c>
      <c r="R39" s="114">
        <f>'Pregnancy Prevention'!R39+'Fatherhood &amp; 2-Parent Family'!R39</f>
        <v>2455892</v>
      </c>
      <c r="S39" s="114">
        <f>'Pregnancy Prevention'!S39+'Fatherhood &amp; 2-Parent Family'!S39</f>
        <v>3797070</v>
      </c>
      <c r="T39" s="114">
        <f t="shared" si="2"/>
        <v>253477</v>
      </c>
      <c r="U39" s="114">
        <f t="shared" si="2"/>
        <v>221933</v>
      </c>
      <c r="V39" s="114">
        <f t="shared" si="2"/>
        <v>237750</v>
      </c>
      <c r="W39" s="114">
        <f t="shared" si="2"/>
        <v>244168</v>
      </c>
      <c r="X39" s="114">
        <f t="shared" ref="X39:Y39" si="69">X98+X157</f>
        <v>240845</v>
      </c>
      <c r="Y39" s="114">
        <f t="shared" si="69"/>
        <v>216247</v>
      </c>
      <c r="Z39" s="114">
        <f t="shared" ref="Z39" si="70">Z98+Z157</f>
        <v>240655</v>
      </c>
    </row>
    <row r="40" spans="1:26">
      <c r="A40" s="51" t="s">
        <v>134</v>
      </c>
      <c r="B40" s="114">
        <f>'Pregnancy Prevention'!B40+'Fatherhood &amp; 2-Parent Family'!B40</f>
        <v>0</v>
      </c>
      <c r="C40" s="114">
        <f>'Pregnancy Prevention'!C40+'Fatherhood &amp; 2-Parent Family'!C40</f>
        <v>0</v>
      </c>
      <c r="D40" s="114">
        <f>'Pregnancy Prevention'!D40+'Fatherhood &amp; 2-Parent Family'!D40</f>
        <v>0</v>
      </c>
      <c r="E40" s="114">
        <f>'Pregnancy Prevention'!E40+'Fatherhood &amp; 2-Parent Family'!E40</f>
        <v>807046</v>
      </c>
      <c r="F40" s="114">
        <f>'Pregnancy Prevention'!F40+'Fatherhood &amp; 2-Parent Family'!F40</f>
        <v>2135499</v>
      </c>
      <c r="G40" s="114">
        <f>'Pregnancy Prevention'!G40+'Fatherhood &amp; 2-Parent Family'!G40</f>
        <v>44531097</v>
      </c>
      <c r="H40" s="114">
        <f>'Pregnancy Prevention'!H40+'Fatherhood &amp; 2-Parent Family'!H40</f>
        <v>40106418</v>
      </c>
      <c r="I40" s="114">
        <f>'Pregnancy Prevention'!I40+'Fatherhood &amp; 2-Parent Family'!I40</f>
        <v>8326361</v>
      </c>
      <c r="J40" s="114">
        <f>'Pregnancy Prevention'!J40+'Fatherhood &amp; 2-Parent Family'!J40</f>
        <v>10182386</v>
      </c>
      <c r="K40" s="114">
        <f>'Pregnancy Prevention'!K40+'Fatherhood &amp; 2-Parent Family'!K40</f>
        <v>67496527</v>
      </c>
      <c r="L40" s="114">
        <f>'Pregnancy Prevention'!L40+'Fatherhood &amp; 2-Parent Family'!L40</f>
        <v>108040126</v>
      </c>
      <c r="M40" s="114">
        <f>'Pregnancy Prevention'!M40+'Fatherhood &amp; 2-Parent Family'!M40</f>
        <v>225294571</v>
      </c>
      <c r="N40" s="114">
        <f>'Pregnancy Prevention'!N40+'Fatherhood &amp; 2-Parent Family'!N40</f>
        <v>130956568</v>
      </c>
      <c r="O40" s="114">
        <f>'Pregnancy Prevention'!O40+'Fatherhood &amp; 2-Parent Family'!O40</f>
        <v>33451993</v>
      </c>
      <c r="P40" s="114">
        <f>'Pregnancy Prevention'!P40+'Fatherhood &amp; 2-Parent Family'!P40</f>
        <v>30080361</v>
      </c>
      <c r="Q40" s="114">
        <f>'Pregnancy Prevention'!Q40+'Fatherhood &amp; 2-Parent Family'!Q40</f>
        <v>33554509</v>
      </c>
      <c r="R40" s="114">
        <f>'Pregnancy Prevention'!R40+'Fatherhood &amp; 2-Parent Family'!R40</f>
        <v>25641667</v>
      </c>
      <c r="S40" s="114">
        <f>'Pregnancy Prevention'!S40+'Fatherhood &amp; 2-Parent Family'!S40</f>
        <v>33356703</v>
      </c>
      <c r="T40" s="114">
        <f t="shared" si="2"/>
        <v>37023222</v>
      </c>
      <c r="U40" s="114">
        <f t="shared" si="2"/>
        <v>63787586</v>
      </c>
      <c r="V40" s="114">
        <f t="shared" si="2"/>
        <v>59977564</v>
      </c>
      <c r="W40" s="114">
        <f t="shared" si="2"/>
        <v>70734531</v>
      </c>
      <c r="X40" s="114">
        <f t="shared" ref="X40:Y40" si="71">X99+X158</f>
        <v>70357039</v>
      </c>
      <c r="Y40" s="114">
        <f t="shared" si="71"/>
        <v>74687437</v>
      </c>
      <c r="Z40" s="114">
        <f t="shared" ref="Z40" si="72">Z99+Z158</f>
        <v>67457534</v>
      </c>
    </row>
    <row r="41" spans="1:26">
      <c r="A41" s="51" t="s">
        <v>136</v>
      </c>
      <c r="B41" s="114">
        <f>'Pregnancy Prevention'!B41+'Fatherhood &amp; 2-Parent Family'!B41</f>
        <v>0</v>
      </c>
      <c r="C41" s="114">
        <f>'Pregnancy Prevention'!C41+'Fatherhood &amp; 2-Parent Family'!C41</f>
        <v>0</v>
      </c>
      <c r="D41" s="114">
        <f>'Pregnancy Prevention'!D41+'Fatherhood &amp; 2-Parent Family'!D41</f>
        <v>0</v>
      </c>
      <c r="E41" s="114">
        <f>'Pregnancy Prevention'!E41+'Fatherhood &amp; 2-Parent Family'!E41</f>
        <v>0</v>
      </c>
      <c r="F41" s="114">
        <f>'Pregnancy Prevention'!F41+'Fatherhood &amp; 2-Parent Family'!F41</f>
        <v>740978</v>
      </c>
      <c r="G41" s="114">
        <f>'Pregnancy Prevention'!G41+'Fatherhood &amp; 2-Parent Family'!G41</f>
        <v>1885836</v>
      </c>
      <c r="H41" s="114">
        <f>'Pregnancy Prevention'!H41+'Fatherhood &amp; 2-Parent Family'!H41</f>
        <v>3546035</v>
      </c>
      <c r="I41" s="114">
        <f>'Pregnancy Prevention'!I41+'Fatherhood &amp; 2-Parent Family'!I41</f>
        <v>3780602</v>
      </c>
      <c r="J41" s="114">
        <f>'Pregnancy Prevention'!J41+'Fatherhood &amp; 2-Parent Family'!J41</f>
        <v>3848230</v>
      </c>
      <c r="K41" s="114">
        <f>'Pregnancy Prevention'!K41+'Fatherhood &amp; 2-Parent Family'!K41</f>
        <v>5264435</v>
      </c>
      <c r="L41" s="114">
        <f>'Pregnancy Prevention'!L41+'Fatherhood &amp; 2-Parent Family'!L41</f>
        <v>5322894</v>
      </c>
      <c r="M41" s="114">
        <f>'Pregnancy Prevention'!M41+'Fatherhood &amp; 2-Parent Family'!M41</f>
        <v>6671846</v>
      </c>
      <c r="N41" s="114">
        <f>'Pregnancy Prevention'!N41+'Fatherhood &amp; 2-Parent Family'!N41</f>
        <v>9256576</v>
      </c>
      <c r="O41" s="114">
        <f>'Pregnancy Prevention'!O41+'Fatherhood &amp; 2-Parent Family'!O41</f>
        <v>9781564</v>
      </c>
      <c r="P41" s="114">
        <f>'Pregnancy Prevention'!P41+'Fatherhood &amp; 2-Parent Family'!P41</f>
        <v>8880861</v>
      </c>
      <c r="Q41" s="114">
        <f>'Pregnancy Prevention'!Q41+'Fatherhood &amp; 2-Parent Family'!Q41</f>
        <v>8423581</v>
      </c>
      <c r="R41" s="114">
        <f>'Pregnancy Prevention'!R41+'Fatherhood &amp; 2-Parent Family'!R41</f>
        <v>9328183</v>
      </c>
      <c r="S41" s="114">
        <f>'Pregnancy Prevention'!S41+'Fatherhood &amp; 2-Parent Family'!S41</f>
        <v>9831370</v>
      </c>
      <c r="T41" s="114">
        <f t="shared" si="2"/>
        <v>14011587</v>
      </c>
      <c r="U41" s="114">
        <f t="shared" si="2"/>
        <v>10360322</v>
      </c>
      <c r="V41" s="114">
        <f t="shared" si="2"/>
        <v>5664115</v>
      </c>
      <c r="W41" s="114">
        <f t="shared" si="2"/>
        <v>5377783</v>
      </c>
      <c r="X41" s="114">
        <f t="shared" ref="X41:Y41" si="73">X100+X159</f>
        <v>5389408</v>
      </c>
      <c r="Y41" s="114">
        <f t="shared" si="73"/>
        <v>7459834</v>
      </c>
      <c r="Z41" s="114">
        <f t="shared" ref="Z41" si="74">Z100+Z159</f>
        <v>9323052</v>
      </c>
    </row>
    <row r="42" spans="1:26">
      <c r="A42" s="51" t="s">
        <v>145</v>
      </c>
      <c r="B42" s="114">
        <f>'Pregnancy Prevention'!B42+'Fatherhood &amp; 2-Parent Family'!B42</f>
        <v>0</v>
      </c>
      <c r="C42" s="114">
        <f>'Pregnancy Prevention'!C42+'Fatherhood &amp; 2-Parent Family'!C42</f>
        <v>0</v>
      </c>
      <c r="D42" s="114">
        <f>'Pregnancy Prevention'!D42+'Fatherhood &amp; 2-Parent Family'!D42</f>
        <v>0</v>
      </c>
      <c r="E42" s="114">
        <f>'Pregnancy Prevention'!E42+'Fatherhood &amp; 2-Parent Family'!E42</f>
        <v>2864</v>
      </c>
      <c r="F42" s="114">
        <f>'Pregnancy Prevention'!F42+'Fatherhood &amp; 2-Parent Family'!F42</f>
        <v>880641</v>
      </c>
      <c r="G42" s="114">
        <f>'Pregnancy Prevention'!G42+'Fatherhood &amp; 2-Parent Family'!G42</f>
        <v>641967</v>
      </c>
      <c r="H42" s="114">
        <f>'Pregnancy Prevention'!H42+'Fatherhood &amp; 2-Parent Family'!H42</f>
        <v>34994</v>
      </c>
      <c r="I42" s="114">
        <f>'Pregnancy Prevention'!I42+'Fatherhood &amp; 2-Parent Family'!I42</f>
        <v>0</v>
      </c>
      <c r="J42" s="114">
        <f>'Pregnancy Prevention'!J42+'Fatherhood &amp; 2-Parent Family'!J42</f>
        <v>0</v>
      </c>
      <c r="K42" s="114">
        <f>'Pregnancy Prevention'!K42+'Fatherhood &amp; 2-Parent Family'!K42</f>
        <v>0</v>
      </c>
      <c r="L42" s="114">
        <f>'Pregnancy Prevention'!L42+'Fatherhood &amp; 2-Parent Family'!L42</f>
        <v>0</v>
      </c>
      <c r="M42" s="114">
        <f>'Pregnancy Prevention'!M42+'Fatherhood &amp; 2-Parent Family'!M42</f>
        <v>0</v>
      </c>
      <c r="N42" s="114">
        <f>'Pregnancy Prevention'!N42+'Fatherhood &amp; 2-Parent Family'!N42</f>
        <v>0</v>
      </c>
      <c r="O42" s="114">
        <f>'Pregnancy Prevention'!O42+'Fatherhood &amp; 2-Parent Family'!O42</f>
        <v>123082</v>
      </c>
      <c r="P42" s="114">
        <f>'Pregnancy Prevention'!P42+'Fatherhood &amp; 2-Parent Family'!P42</f>
        <v>69430</v>
      </c>
      <c r="Q42" s="114">
        <f>'Pregnancy Prevention'!Q42+'Fatherhood &amp; 2-Parent Family'!Q42</f>
        <v>0</v>
      </c>
      <c r="R42" s="114">
        <f>'Pregnancy Prevention'!R42+'Fatherhood &amp; 2-Parent Family'!R42</f>
        <v>0</v>
      </c>
      <c r="S42" s="114">
        <f>'Pregnancy Prevention'!S42+'Fatherhood &amp; 2-Parent Family'!S42</f>
        <v>-70</v>
      </c>
      <c r="T42" s="114">
        <f t="shared" si="2"/>
        <v>0</v>
      </c>
      <c r="U42" s="114">
        <f t="shared" si="2"/>
        <v>0</v>
      </c>
      <c r="V42" s="114">
        <f t="shared" si="2"/>
        <v>0</v>
      </c>
      <c r="W42" s="114">
        <f t="shared" si="2"/>
        <v>0</v>
      </c>
      <c r="X42" s="114">
        <f t="shared" ref="X42:Y42" si="75">X101+X160</f>
        <v>0</v>
      </c>
      <c r="Y42" s="114">
        <f t="shared" si="75"/>
        <v>0</v>
      </c>
      <c r="Z42" s="114">
        <f t="shared" ref="Z42" si="76">Z101+Z160</f>
        <v>0</v>
      </c>
    </row>
    <row r="43" spans="1:26">
      <c r="A43" s="51" t="s">
        <v>138</v>
      </c>
      <c r="B43" s="114">
        <f>'Pregnancy Prevention'!B43+'Fatherhood &amp; 2-Parent Family'!B43</f>
        <v>0</v>
      </c>
      <c r="C43" s="114">
        <f>'Pregnancy Prevention'!C43+'Fatherhood &amp; 2-Parent Family'!C43</f>
        <v>0</v>
      </c>
      <c r="D43" s="114">
        <f>'Pregnancy Prevention'!D43+'Fatherhood &amp; 2-Parent Family'!D43</f>
        <v>0</v>
      </c>
      <c r="E43" s="114">
        <f>'Pregnancy Prevention'!E43+'Fatherhood &amp; 2-Parent Family'!E43</f>
        <v>3913658</v>
      </c>
      <c r="F43" s="114">
        <f>'Pregnancy Prevention'!F43+'Fatherhood &amp; 2-Parent Family'!F43</f>
        <v>7700057</v>
      </c>
      <c r="G43" s="114">
        <f>'Pregnancy Prevention'!G43+'Fatherhood &amp; 2-Parent Family'!G43</f>
        <v>35784973</v>
      </c>
      <c r="H43" s="114">
        <f>'Pregnancy Prevention'!H43+'Fatherhood &amp; 2-Parent Family'!H43</f>
        <v>53795962</v>
      </c>
      <c r="I43" s="114">
        <f>'Pregnancy Prevention'!I43+'Fatherhood &amp; 2-Parent Family'!I43</f>
        <v>44070572</v>
      </c>
      <c r="J43" s="114">
        <f>'Pregnancy Prevention'!J43+'Fatherhood &amp; 2-Parent Family'!J43</f>
        <v>31946733</v>
      </c>
      <c r="K43" s="114">
        <f>'Pregnancy Prevention'!K43+'Fatherhood &amp; 2-Parent Family'!K43</f>
        <v>37078213</v>
      </c>
      <c r="L43" s="114">
        <f>'Pregnancy Prevention'!L43+'Fatherhood &amp; 2-Parent Family'!L43</f>
        <v>28430912</v>
      </c>
      <c r="M43" s="114">
        <f>'Pregnancy Prevention'!M43+'Fatherhood &amp; 2-Parent Family'!M43</f>
        <v>63706456</v>
      </c>
      <c r="N43" s="114">
        <f>'Pregnancy Prevention'!N43+'Fatherhood &amp; 2-Parent Family'!N43</f>
        <v>78083701</v>
      </c>
      <c r="O43" s="114">
        <f>'Pregnancy Prevention'!O43+'Fatherhood &amp; 2-Parent Family'!O43</f>
        <v>40028301</v>
      </c>
      <c r="P43" s="114">
        <f>'Pregnancy Prevention'!P43+'Fatherhood &amp; 2-Parent Family'!P43</f>
        <v>84313662</v>
      </c>
      <c r="Q43" s="114">
        <f>'Pregnancy Prevention'!Q43+'Fatherhood &amp; 2-Parent Family'!Q43</f>
        <v>56132101</v>
      </c>
      <c r="R43" s="114">
        <f>'Pregnancy Prevention'!R43+'Fatherhood &amp; 2-Parent Family'!R43</f>
        <v>110286488</v>
      </c>
      <c r="S43" s="114">
        <f>'Pregnancy Prevention'!S43+'Fatherhood &amp; 2-Parent Family'!S43</f>
        <v>127324364</v>
      </c>
      <c r="T43" s="114">
        <f t="shared" si="2"/>
        <v>81747159</v>
      </c>
      <c r="U43" s="114">
        <f t="shared" si="2"/>
        <v>84056484</v>
      </c>
      <c r="V43" s="114">
        <f t="shared" si="2"/>
        <v>41390430</v>
      </c>
      <c r="W43" s="114">
        <f t="shared" si="2"/>
        <v>33283269</v>
      </c>
      <c r="X43" s="114">
        <f t="shared" ref="X43:Y43" si="77">X102+X161</f>
        <v>47854942</v>
      </c>
      <c r="Y43" s="114">
        <f t="shared" si="77"/>
        <v>39692510</v>
      </c>
      <c r="Z43" s="114">
        <f t="shared" ref="Z43" si="78">Z102+Z161</f>
        <v>40773893</v>
      </c>
    </row>
    <row r="44" spans="1:26">
      <c r="A44" s="51" t="s">
        <v>140</v>
      </c>
      <c r="B44" s="114">
        <f>'Pregnancy Prevention'!B44+'Fatherhood &amp; 2-Parent Family'!B44</f>
        <v>0</v>
      </c>
      <c r="C44" s="114">
        <f>'Pregnancy Prevention'!C44+'Fatherhood &amp; 2-Parent Family'!C44</f>
        <v>0</v>
      </c>
      <c r="D44" s="114">
        <f>'Pregnancy Prevention'!D44+'Fatherhood &amp; 2-Parent Family'!D44</f>
        <v>0</v>
      </c>
      <c r="E44" s="114">
        <f>'Pregnancy Prevention'!E44+'Fatherhood &amp; 2-Parent Family'!E44</f>
        <v>0</v>
      </c>
      <c r="F44" s="114">
        <f>'Pregnancy Prevention'!F44+'Fatherhood &amp; 2-Parent Family'!F44</f>
        <v>0</v>
      </c>
      <c r="G44" s="114">
        <f>'Pregnancy Prevention'!G44+'Fatherhood &amp; 2-Parent Family'!G44</f>
        <v>0</v>
      </c>
      <c r="H44" s="114">
        <f>'Pregnancy Prevention'!H44+'Fatherhood &amp; 2-Parent Family'!H44</f>
        <v>0</v>
      </c>
      <c r="I44" s="114">
        <f>'Pregnancy Prevention'!I44+'Fatherhood &amp; 2-Parent Family'!I44</f>
        <v>0</v>
      </c>
      <c r="J44" s="114">
        <f>'Pregnancy Prevention'!J44+'Fatherhood &amp; 2-Parent Family'!J44</f>
        <v>0</v>
      </c>
      <c r="K44" s="114">
        <f>'Pregnancy Prevention'!K44+'Fatherhood &amp; 2-Parent Family'!K44</f>
        <v>0</v>
      </c>
      <c r="L44" s="114">
        <f>'Pregnancy Prevention'!L44+'Fatherhood &amp; 2-Parent Family'!L44</f>
        <v>0</v>
      </c>
      <c r="M44" s="114">
        <f>'Pregnancy Prevention'!M44+'Fatherhood &amp; 2-Parent Family'!M44</f>
        <v>0</v>
      </c>
      <c r="N44" s="114">
        <f>'Pregnancy Prevention'!N44+'Fatherhood &amp; 2-Parent Family'!N44</f>
        <v>0</v>
      </c>
      <c r="O44" s="114">
        <f>'Pregnancy Prevention'!O44+'Fatherhood &amp; 2-Parent Family'!O44</f>
        <v>0</v>
      </c>
      <c r="P44" s="114">
        <f>'Pregnancy Prevention'!P44+'Fatherhood &amp; 2-Parent Family'!P44</f>
        <v>0</v>
      </c>
      <c r="Q44" s="114">
        <f>'Pregnancy Prevention'!Q44+'Fatherhood &amp; 2-Parent Family'!Q44</f>
        <v>0</v>
      </c>
      <c r="R44" s="114">
        <f>'Pregnancy Prevention'!R44+'Fatherhood &amp; 2-Parent Family'!R44</f>
        <v>0</v>
      </c>
      <c r="S44" s="114">
        <f>'Pregnancy Prevention'!S44+'Fatherhood &amp; 2-Parent Family'!S44</f>
        <v>0</v>
      </c>
      <c r="T44" s="114">
        <f t="shared" si="2"/>
        <v>0</v>
      </c>
      <c r="U44" s="114">
        <f t="shared" si="2"/>
        <v>0</v>
      </c>
      <c r="V44" s="114">
        <f t="shared" si="2"/>
        <v>0</v>
      </c>
      <c r="W44" s="114">
        <f t="shared" si="2"/>
        <v>0</v>
      </c>
      <c r="X44" s="114">
        <f t="shared" ref="X44:Y44" si="79">X103+X162</f>
        <v>0</v>
      </c>
      <c r="Y44" s="114">
        <f t="shared" si="79"/>
        <v>0</v>
      </c>
      <c r="Z44" s="114">
        <f t="shared" ref="Z44" si="80">Z103+Z162</f>
        <v>0</v>
      </c>
    </row>
    <row r="45" spans="1:26">
      <c r="A45" s="51" t="s">
        <v>142</v>
      </c>
      <c r="B45" s="114">
        <f>'Pregnancy Prevention'!B45+'Fatherhood &amp; 2-Parent Family'!B45</f>
        <v>0</v>
      </c>
      <c r="C45" s="114">
        <f>'Pregnancy Prevention'!C45+'Fatherhood &amp; 2-Parent Family'!C45</f>
        <v>0</v>
      </c>
      <c r="D45" s="114">
        <f>'Pregnancy Prevention'!D45+'Fatherhood &amp; 2-Parent Family'!D45</f>
        <v>0</v>
      </c>
      <c r="E45" s="114">
        <f>'Pregnancy Prevention'!E45+'Fatherhood &amp; 2-Parent Family'!E45</f>
        <v>8109291</v>
      </c>
      <c r="F45" s="114">
        <f>'Pregnancy Prevention'!F45+'Fatherhood &amp; 2-Parent Family'!F45</f>
        <v>8956356</v>
      </c>
      <c r="G45" s="114">
        <f>'Pregnancy Prevention'!G45+'Fatherhood &amp; 2-Parent Family'!G45</f>
        <v>3781732</v>
      </c>
      <c r="H45" s="114">
        <f>'Pregnancy Prevention'!H45+'Fatherhood &amp; 2-Parent Family'!H45</f>
        <v>2877273</v>
      </c>
      <c r="I45" s="114">
        <f>'Pregnancy Prevention'!I45+'Fatherhood &amp; 2-Parent Family'!I45</f>
        <v>3703046</v>
      </c>
      <c r="J45" s="114">
        <f>'Pregnancy Prevention'!J45+'Fatherhood &amp; 2-Parent Family'!J45</f>
        <v>6873863</v>
      </c>
      <c r="K45" s="114">
        <f>'Pregnancy Prevention'!K45+'Fatherhood &amp; 2-Parent Family'!K45</f>
        <v>2746874</v>
      </c>
      <c r="L45" s="114">
        <f>'Pregnancy Prevention'!L45+'Fatherhood &amp; 2-Parent Family'!L45</f>
        <v>2756849</v>
      </c>
      <c r="M45" s="114">
        <f>'Pregnancy Prevention'!M45+'Fatherhood &amp; 2-Parent Family'!M45</f>
        <v>3197936</v>
      </c>
      <c r="N45" s="114">
        <f>'Pregnancy Prevention'!N45+'Fatherhood &amp; 2-Parent Family'!N45</f>
        <v>3010980</v>
      </c>
      <c r="O45" s="114">
        <f>'Pregnancy Prevention'!O45+'Fatherhood &amp; 2-Parent Family'!O45</f>
        <v>2046666</v>
      </c>
      <c r="P45" s="114">
        <f>'Pregnancy Prevention'!P45+'Fatherhood &amp; 2-Parent Family'!P45</f>
        <v>156119</v>
      </c>
      <c r="Q45" s="114">
        <f>'Pregnancy Prevention'!Q45+'Fatherhood &amp; 2-Parent Family'!Q45</f>
        <v>2424218</v>
      </c>
      <c r="R45" s="114">
        <f>'Pregnancy Prevention'!R45+'Fatherhood &amp; 2-Parent Family'!R45</f>
        <v>4682466</v>
      </c>
      <c r="S45" s="114">
        <f>'Pregnancy Prevention'!S45+'Fatherhood &amp; 2-Parent Family'!S45</f>
        <v>11553</v>
      </c>
      <c r="T45" s="114">
        <f t="shared" si="2"/>
        <v>1634087</v>
      </c>
      <c r="U45" s="114">
        <f t="shared" si="2"/>
        <v>3462819</v>
      </c>
      <c r="V45" s="114">
        <f t="shared" si="2"/>
        <v>2536458</v>
      </c>
      <c r="W45" s="114">
        <f t="shared" si="2"/>
        <v>3825412</v>
      </c>
      <c r="X45" s="114">
        <f t="shared" ref="X45:Y45" si="81">X104+X163</f>
        <v>3282487</v>
      </c>
      <c r="Y45" s="114">
        <f t="shared" si="81"/>
        <v>1986020</v>
      </c>
      <c r="Z45" s="114">
        <f t="shared" ref="Z45" si="82">Z104+Z163</f>
        <v>1986014</v>
      </c>
    </row>
    <row r="46" spans="1:26">
      <c r="A46" s="51" t="s">
        <v>144</v>
      </c>
      <c r="B46" s="114">
        <f>'Pregnancy Prevention'!B46+'Fatherhood &amp; 2-Parent Family'!B46</f>
        <v>0</v>
      </c>
      <c r="C46" s="114">
        <f>'Pregnancy Prevention'!C46+'Fatherhood &amp; 2-Parent Family'!C46</f>
        <v>0</v>
      </c>
      <c r="D46" s="114">
        <f>'Pregnancy Prevention'!D46+'Fatherhood &amp; 2-Parent Family'!D46</f>
        <v>0</v>
      </c>
      <c r="E46" s="114">
        <f>'Pregnancy Prevention'!E46+'Fatherhood &amp; 2-Parent Family'!E46</f>
        <v>204933</v>
      </c>
      <c r="F46" s="114">
        <f>'Pregnancy Prevention'!F46+'Fatherhood &amp; 2-Parent Family'!F46</f>
        <v>492469</v>
      </c>
      <c r="G46" s="114">
        <f>'Pregnancy Prevention'!G46+'Fatherhood &amp; 2-Parent Family'!G46</f>
        <v>753174</v>
      </c>
      <c r="H46" s="114">
        <f>'Pregnancy Prevention'!H46+'Fatherhood &amp; 2-Parent Family'!H46</f>
        <v>204888</v>
      </c>
      <c r="I46" s="114">
        <f>'Pregnancy Prevention'!I46+'Fatherhood &amp; 2-Parent Family'!I46</f>
        <v>517322</v>
      </c>
      <c r="J46" s="114">
        <f>'Pregnancy Prevention'!J46+'Fatherhood &amp; 2-Parent Family'!J46</f>
        <v>567038</v>
      </c>
      <c r="K46" s="114">
        <f>'Pregnancy Prevention'!K46+'Fatherhood &amp; 2-Parent Family'!K46</f>
        <v>0</v>
      </c>
      <c r="L46" s="114">
        <f>'Pregnancy Prevention'!L46+'Fatherhood &amp; 2-Parent Family'!L46</f>
        <v>0</v>
      </c>
      <c r="M46" s="114">
        <f>'Pregnancy Prevention'!M46+'Fatherhood &amp; 2-Parent Family'!M46</f>
        <v>0</v>
      </c>
      <c r="N46" s="114">
        <f>'Pregnancy Prevention'!N46+'Fatherhood &amp; 2-Parent Family'!N46</f>
        <v>0</v>
      </c>
      <c r="O46" s="114">
        <f>'Pregnancy Prevention'!O46+'Fatherhood &amp; 2-Parent Family'!O46</f>
        <v>0</v>
      </c>
      <c r="P46" s="114">
        <f>'Pregnancy Prevention'!P46+'Fatherhood &amp; 2-Parent Family'!P46</f>
        <v>0</v>
      </c>
      <c r="Q46" s="114">
        <f>'Pregnancy Prevention'!Q46+'Fatherhood &amp; 2-Parent Family'!Q46</f>
        <v>0</v>
      </c>
      <c r="R46" s="114">
        <f>'Pregnancy Prevention'!R46+'Fatherhood &amp; 2-Parent Family'!R46</f>
        <v>0</v>
      </c>
      <c r="S46" s="114">
        <f>'Pregnancy Prevention'!S46+'Fatherhood &amp; 2-Parent Family'!S46</f>
        <v>0</v>
      </c>
      <c r="T46" s="114">
        <f t="shared" si="2"/>
        <v>0</v>
      </c>
      <c r="U46" s="114">
        <f t="shared" si="2"/>
        <v>0</v>
      </c>
      <c r="V46" s="114">
        <f t="shared" si="2"/>
        <v>0</v>
      </c>
      <c r="W46" s="114">
        <f t="shared" si="2"/>
        <v>0</v>
      </c>
      <c r="X46" s="114">
        <f t="shared" ref="X46:Y46" si="83">X105+X164</f>
        <v>0</v>
      </c>
      <c r="Y46" s="114">
        <f t="shared" si="83"/>
        <v>0</v>
      </c>
      <c r="Z46" s="114">
        <f t="shared" ref="Z46" si="84">Z105+Z164</f>
        <v>0</v>
      </c>
    </row>
    <row r="47" spans="1:26">
      <c r="A47" s="51" t="s">
        <v>146</v>
      </c>
      <c r="B47" s="114">
        <f>'Pregnancy Prevention'!B47+'Fatherhood &amp; 2-Parent Family'!B47</f>
        <v>0</v>
      </c>
      <c r="C47" s="114">
        <f>'Pregnancy Prevention'!C47+'Fatherhood &amp; 2-Parent Family'!C47</f>
        <v>0</v>
      </c>
      <c r="D47" s="114">
        <f>'Pregnancy Prevention'!D47+'Fatherhood &amp; 2-Parent Family'!D47</f>
        <v>0</v>
      </c>
      <c r="E47" s="114">
        <f>'Pregnancy Prevention'!E47+'Fatherhood &amp; 2-Parent Family'!E47</f>
        <v>0</v>
      </c>
      <c r="F47" s="114">
        <f>'Pregnancy Prevention'!F47+'Fatherhood &amp; 2-Parent Family'!F47</f>
        <v>1753044</v>
      </c>
      <c r="G47" s="114">
        <f>'Pregnancy Prevention'!G47+'Fatherhood &amp; 2-Parent Family'!G47</f>
        <v>2013844</v>
      </c>
      <c r="H47" s="114">
        <f>'Pregnancy Prevention'!H47+'Fatherhood &amp; 2-Parent Family'!H47</f>
        <v>898577</v>
      </c>
      <c r="I47" s="114">
        <f>'Pregnancy Prevention'!I47+'Fatherhood &amp; 2-Parent Family'!I47</f>
        <v>0</v>
      </c>
      <c r="J47" s="114">
        <f>'Pregnancy Prevention'!J47+'Fatherhood &amp; 2-Parent Family'!J47</f>
        <v>0</v>
      </c>
      <c r="K47" s="114">
        <f>'Pregnancy Prevention'!K47+'Fatherhood &amp; 2-Parent Family'!K47</f>
        <v>0</v>
      </c>
      <c r="L47" s="114">
        <f>'Pregnancy Prevention'!L47+'Fatherhood &amp; 2-Parent Family'!L47</f>
        <v>0</v>
      </c>
      <c r="M47" s="114">
        <f>'Pregnancy Prevention'!M47+'Fatherhood &amp; 2-Parent Family'!M47</f>
        <v>0</v>
      </c>
      <c r="N47" s="114">
        <f>'Pregnancy Prevention'!N47+'Fatherhood &amp; 2-Parent Family'!N47</f>
        <v>0</v>
      </c>
      <c r="O47" s="114">
        <f>'Pregnancy Prevention'!O47+'Fatherhood &amp; 2-Parent Family'!O47</f>
        <v>0</v>
      </c>
      <c r="P47" s="114">
        <f>'Pregnancy Prevention'!P47+'Fatherhood &amp; 2-Parent Family'!P47</f>
        <v>0</v>
      </c>
      <c r="Q47" s="114">
        <f>'Pregnancy Prevention'!Q47+'Fatherhood &amp; 2-Parent Family'!Q47</f>
        <v>0</v>
      </c>
      <c r="R47" s="114">
        <f>'Pregnancy Prevention'!R47+'Fatherhood &amp; 2-Parent Family'!R47</f>
        <v>0</v>
      </c>
      <c r="S47" s="114">
        <f>'Pregnancy Prevention'!S47+'Fatherhood &amp; 2-Parent Family'!S47</f>
        <v>0</v>
      </c>
      <c r="T47" s="114">
        <f t="shared" si="2"/>
        <v>0</v>
      </c>
      <c r="U47" s="114">
        <f t="shared" si="2"/>
        <v>0</v>
      </c>
      <c r="V47" s="114">
        <f t="shared" si="2"/>
        <v>0</v>
      </c>
      <c r="W47" s="114">
        <f t="shared" si="2"/>
        <v>0</v>
      </c>
      <c r="X47" s="114">
        <f t="shared" ref="X47:Y47" si="85">X106+X165</f>
        <v>0</v>
      </c>
      <c r="Y47" s="114">
        <f t="shared" si="85"/>
        <v>0</v>
      </c>
      <c r="Z47" s="114">
        <f t="shared" ref="Z47" si="86">Z106+Z165</f>
        <v>749656</v>
      </c>
    </row>
    <row r="48" spans="1:26">
      <c r="A48" s="51" t="s">
        <v>148</v>
      </c>
      <c r="B48" s="114">
        <f>'Pregnancy Prevention'!B48+'Fatherhood &amp; 2-Parent Family'!B48</f>
        <v>0</v>
      </c>
      <c r="C48" s="114">
        <f>'Pregnancy Prevention'!C48+'Fatherhood &amp; 2-Parent Family'!C48</f>
        <v>0</v>
      </c>
      <c r="D48" s="114">
        <f>'Pregnancy Prevention'!D48+'Fatherhood &amp; 2-Parent Family'!D48</f>
        <v>0</v>
      </c>
      <c r="E48" s="114">
        <f>'Pregnancy Prevention'!E48+'Fatherhood &amp; 2-Parent Family'!E48</f>
        <v>13295910</v>
      </c>
      <c r="F48" s="114">
        <f>'Pregnancy Prevention'!F48+'Fatherhood &amp; 2-Parent Family'!F48</f>
        <v>1661892</v>
      </c>
      <c r="G48" s="114">
        <f>'Pregnancy Prevention'!G48+'Fatherhood &amp; 2-Parent Family'!G48</f>
        <v>1379574</v>
      </c>
      <c r="H48" s="114">
        <f>'Pregnancy Prevention'!H48+'Fatherhood &amp; 2-Parent Family'!H48</f>
        <v>1752444</v>
      </c>
      <c r="I48" s="114">
        <f>'Pregnancy Prevention'!I48+'Fatherhood &amp; 2-Parent Family'!I48</f>
        <v>106545</v>
      </c>
      <c r="J48" s="114">
        <f>'Pregnancy Prevention'!J48+'Fatherhood &amp; 2-Parent Family'!J48</f>
        <v>7628059</v>
      </c>
      <c r="K48" s="114">
        <f>'Pregnancy Prevention'!K48+'Fatherhood &amp; 2-Parent Family'!K48</f>
        <v>3753290</v>
      </c>
      <c r="L48" s="114">
        <f>'Pregnancy Prevention'!L48+'Fatherhood &amp; 2-Parent Family'!L48</f>
        <v>6146837</v>
      </c>
      <c r="M48" s="114">
        <f>'Pregnancy Prevention'!M48+'Fatherhood &amp; 2-Parent Family'!M48</f>
        <v>11638745</v>
      </c>
      <c r="N48" s="114">
        <f>'Pregnancy Prevention'!N48+'Fatherhood &amp; 2-Parent Family'!N48</f>
        <v>16572044</v>
      </c>
      <c r="O48" s="114">
        <f>'Pregnancy Prevention'!O48+'Fatherhood &amp; 2-Parent Family'!O48</f>
        <v>15109043</v>
      </c>
      <c r="P48" s="114">
        <f>'Pregnancy Prevention'!P48+'Fatherhood &amp; 2-Parent Family'!P48</f>
        <v>13696504</v>
      </c>
      <c r="Q48" s="114">
        <f>'Pregnancy Prevention'!Q48+'Fatherhood &amp; 2-Parent Family'!Q48</f>
        <v>6317361</v>
      </c>
      <c r="R48" s="114">
        <f>'Pregnancy Prevention'!R48+'Fatherhood &amp; 2-Parent Family'!R48</f>
        <v>9590467</v>
      </c>
      <c r="S48" s="114">
        <f>'Pregnancy Prevention'!S48+'Fatherhood &amp; 2-Parent Family'!S48</f>
        <v>11875998</v>
      </c>
      <c r="T48" s="114">
        <f t="shared" si="2"/>
        <v>15394041</v>
      </c>
      <c r="U48" s="114">
        <f t="shared" si="2"/>
        <v>16700339</v>
      </c>
      <c r="V48" s="114">
        <f t="shared" si="2"/>
        <v>15764587</v>
      </c>
      <c r="W48" s="114">
        <f t="shared" si="2"/>
        <v>21681731</v>
      </c>
      <c r="X48" s="114">
        <f t="shared" ref="X48:Y48" si="87">X107+X166</f>
        <v>17684665</v>
      </c>
      <c r="Y48" s="114">
        <f t="shared" si="87"/>
        <v>16553422</v>
      </c>
      <c r="Z48" s="114">
        <f t="shared" ref="Z48" si="88">Z107+Z166</f>
        <v>6705009</v>
      </c>
    </row>
    <row r="49" spans="1:29">
      <c r="A49" s="51" t="s">
        <v>150</v>
      </c>
      <c r="B49" s="114">
        <f>'Pregnancy Prevention'!B49+'Fatherhood &amp; 2-Parent Family'!B49</f>
        <v>0</v>
      </c>
      <c r="C49" s="114">
        <f>'Pregnancy Prevention'!C49+'Fatherhood &amp; 2-Parent Family'!C49</f>
        <v>0</v>
      </c>
      <c r="D49" s="114">
        <f>'Pregnancy Prevention'!D49+'Fatherhood &amp; 2-Parent Family'!D49</f>
        <v>0</v>
      </c>
      <c r="E49" s="114">
        <f>'Pregnancy Prevention'!E49+'Fatherhood &amp; 2-Parent Family'!E49</f>
        <v>399127</v>
      </c>
      <c r="F49" s="114">
        <f>'Pregnancy Prevention'!F49+'Fatherhood &amp; 2-Parent Family'!F49</f>
        <v>380308</v>
      </c>
      <c r="G49" s="114">
        <f>'Pregnancy Prevention'!G49+'Fatherhood &amp; 2-Parent Family'!G49</f>
        <v>457413</v>
      </c>
      <c r="H49" s="114">
        <f>'Pregnancy Prevention'!H49+'Fatherhood &amp; 2-Parent Family'!H49</f>
        <v>1016777</v>
      </c>
      <c r="I49" s="114">
        <f>'Pregnancy Prevention'!I49+'Fatherhood &amp; 2-Parent Family'!I49</f>
        <v>489988</v>
      </c>
      <c r="J49" s="114">
        <f>'Pregnancy Prevention'!J49+'Fatherhood &amp; 2-Parent Family'!J49</f>
        <v>467860</v>
      </c>
      <c r="K49" s="114">
        <f>'Pregnancy Prevention'!K49+'Fatherhood &amp; 2-Parent Family'!K49</f>
        <v>547730</v>
      </c>
      <c r="L49" s="114">
        <f>'Pregnancy Prevention'!L49+'Fatherhood &amp; 2-Parent Family'!L49</f>
        <v>630454</v>
      </c>
      <c r="M49" s="114">
        <f>'Pregnancy Prevention'!M49+'Fatherhood &amp; 2-Parent Family'!M49</f>
        <v>697378</v>
      </c>
      <c r="N49" s="114">
        <f>'Pregnancy Prevention'!N49+'Fatherhood &amp; 2-Parent Family'!N49</f>
        <v>7416715</v>
      </c>
      <c r="O49" s="114">
        <f>'Pregnancy Prevention'!O49+'Fatherhood &amp; 2-Parent Family'!O49</f>
        <v>8382794</v>
      </c>
      <c r="P49" s="114">
        <f>'Pregnancy Prevention'!P49+'Fatherhood &amp; 2-Parent Family'!P49</f>
        <v>7399308</v>
      </c>
      <c r="Q49" s="114">
        <f>'Pregnancy Prevention'!Q49+'Fatherhood &amp; 2-Parent Family'!Q49</f>
        <v>6653502</v>
      </c>
      <c r="R49" s="114">
        <f>'Pregnancy Prevention'!R49+'Fatherhood &amp; 2-Parent Family'!R49</f>
        <v>2835435</v>
      </c>
      <c r="S49" s="114">
        <f>'Pregnancy Prevention'!S49+'Fatherhood &amp; 2-Parent Family'!S49</f>
        <v>4655307</v>
      </c>
      <c r="T49" s="114">
        <f t="shared" si="2"/>
        <v>1860786</v>
      </c>
      <c r="U49" s="114">
        <f t="shared" si="2"/>
        <v>3562307</v>
      </c>
      <c r="V49" s="114">
        <f t="shared" si="2"/>
        <v>3931892</v>
      </c>
      <c r="W49" s="114">
        <f t="shared" si="2"/>
        <v>1444348</v>
      </c>
      <c r="X49" s="114">
        <f t="shared" ref="X49:Y49" si="89">X108+X167</f>
        <v>863541</v>
      </c>
      <c r="Y49" s="114">
        <f t="shared" si="89"/>
        <v>761263</v>
      </c>
      <c r="Z49" s="114">
        <f t="shared" ref="Z49" si="90">Z108+Z167</f>
        <v>1837641</v>
      </c>
    </row>
    <row r="50" spans="1:29">
      <c r="A50" s="51" t="s">
        <v>152</v>
      </c>
      <c r="B50" s="114">
        <f>'Pregnancy Prevention'!B50+'Fatherhood &amp; 2-Parent Family'!B50</f>
        <v>0</v>
      </c>
      <c r="C50" s="114">
        <f>'Pregnancy Prevention'!C50+'Fatherhood &amp; 2-Parent Family'!C50</f>
        <v>0</v>
      </c>
      <c r="D50" s="114">
        <f>'Pregnancy Prevention'!D50+'Fatherhood &amp; 2-Parent Family'!D50</f>
        <v>0</v>
      </c>
      <c r="E50" s="114">
        <f>'Pregnancy Prevention'!E50+'Fatherhood &amp; 2-Parent Family'!E50</f>
        <v>0</v>
      </c>
      <c r="F50" s="114">
        <f>'Pregnancy Prevention'!F50+'Fatherhood &amp; 2-Parent Family'!F50</f>
        <v>0</v>
      </c>
      <c r="G50" s="114">
        <f>'Pregnancy Prevention'!G50+'Fatherhood &amp; 2-Parent Family'!G50</f>
        <v>0</v>
      </c>
      <c r="H50" s="114">
        <f>'Pregnancy Prevention'!H50+'Fatherhood &amp; 2-Parent Family'!H50</f>
        <v>0</v>
      </c>
      <c r="I50" s="114">
        <f>'Pregnancy Prevention'!I50+'Fatherhood &amp; 2-Parent Family'!I50</f>
        <v>0</v>
      </c>
      <c r="J50" s="114">
        <f>'Pregnancy Prevention'!J50+'Fatherhood &amp; 2-Parent Family'!J50</f>
        <v>0</v>
      </c>
      <c r="K50" s="114">
        <f>'Pregnancy Prevention'!K50+'Fatherhood &amp; 2-Parent Family'!K50</f>
        <v>0</v>
      </c>
      <c r="L50" s="114">
        <f>'Pregnancy Prevention'!L50+'Fatherhood &amp; 2-Parent Family'!L50</f>
        <v>0</v>
      </c>
      <c r="M50" s="114">
        <f>'Pregnancy Prevention'!M50+'Fatherhood &amp; 2-Parent Family'!M50</f>
        <v>0</v>
      </c>
      <c r="N50" s="114">
        <f>'Pregnancy Prevention'!N50+'Fatherhood &amp; 2-Parent Family'!N50</f>
        <v>0</v>
      </c>
      <c r="O50" s="114">
        <f>'Pregnancy Prevention'!O50+'Fatherhood &amp; 2-Parent Family'!O50</f>
        <v>0</v>
      </c>
      <c r="P50" s="114">
        <f>'Pregnancy Prevention'!P50+'Fatherhood &amp; 2-Parent Family'!P50</f>
        <v>0</v>
      </c>
      <c r="Q50" s="114">
        <f>'Pregnancy Prevention'!Q50+'Fatherhood &amp; 2-Parent Family'!Q50</f>
        <v>0</v>
      </c>
      <c r="R50" s="114">
        <f>'Pregnancy Prevention'!R50+'Fatherhood &amp; 2-Parent Family'!R50</f>
        <v>0</v>
      </c>
      <c r="S50" s="114">
        <f>'Pregnancy Prevention'!S50+'Fatherhood &amp; 2-Parent Family'!S50</f>
        <v>0</v>
      </c>
      <c r="T50" s="114">
        <f t="shared" si="2"/>
        <v>0</v>
      </c>
      <c r="U50" s="114">
        <f t="shared" si="2"/>
        <v>0</v>
      </c>
      <c r="V50" s="114">
        <f t="shared" si="2"/>
        <v>0</v>
      </c>
      <c r="W50" s="114">
        <f t="shared" si="2"/>
        <v>93750</v>
      </c>
      <c r="X50" s="114">
        <f t="shared" ref="X50:Y50" si="91">X109+X168</f>
        <v>125000</v>
      </c>
      <c r="Y50" s="114">
        <f t="shared" si="91"/>
        <v>125000</v>
      </c>
      <c r="Z50" s="114">
        <f t="shared" ref="Z50" si="92">Z109+Z168</f>
        <v>125000</v>
      </c>
    </row>
    <row r="51" spans="1:29">
      <c r="A51" s="51" t="s">
        <v>153</v>
      </c>
      <c r="B51" s="114">
        <f>'Pregnancy Prevention'!B51+'Fatherhood &amp; 2-Parent Family'!B51</f>
        <v>0</v>
      </c>
      <c r="C51" s="114">
        <f>'Pregnancy Prevention'!C51+'Fatherhood &amp; 2-Parent Family'!C51</f>
        <v>0</v>
      </c>
      <c r="D51" s="114">
        <f>'Pregnancy Prevention'!D51+'Fatherhood &amp; 2-Parent Family'!D51</f>
        <v>0</v>
      </c>
      <c r="E51" s="114">
        <f>'Pregnancy Prevention'!E51+'Fatherhood &amp; 2-Parent Family'!E51</f>
        <v>1809690</v>
      </c>
      <c r="F51" s="114">
        <f>'Pregnancy Prevention'!F51+'Fatherhood &amp; 2-Parent Family'!F51</f>
        <v>1340214</v>
      </c>
      <c r="G51" s="114">
        <f>'Pregnancy Prevention'!G51+'Fatherhood &amp; 2-Parent Family'!G51</f>
        <v>2844976</v>
      </c>
      <c r="H51" s="114">
        <f>'Pregnancy Prevention'!H51+'Fatherhood &amp; 2-Parent Family'!H51</f>
        <v>944839</v>
      </c>
      <c r="I51" s="114">
        <f>'Pregnancy Prevention'!I51+'Fatherhood &amp; 2-Parent Family'!I51</f>
        <v>1548584</v>
      </c>
      <c r="J51" s="114">
        <f>'Pregnancy Prevention'!J51+'Fatherhood &amp; 2-Parent Family'!J51</f>
        <v>645730</v>
      </c>
      <c r="K51" s="114">
        <f>'Pregnancy Prevention'!K51+'Fatherhood &amp; 2-Parent Family'!K51</f>
        <v>953346</v>
      </c>
      <c r="L51" s="114">
        <f>'Pregnancy Prevention'!L51+'Fatherhood &amp; 2-Parent Family'!L51</f>
        <v>7487007</v>
      </c>
      <c r="M51" s="114">
        <f>'Pregnancy Prevention'!M51+'Fatherhood &amp; 2-Parent Family'!M51</f>
        <v>21600518</v>
      </c>
      <c r="N51" s="114">
        <f>'Pregnancy Prevention'!N51+'Fatherhood &amp; 2-Parent Family'!N51</f>
        <v>31820967</v>
      </c>
      <c r="O51" s="114">
        <f>'Pregnancy Prevention'!O51+'Fatherhood &amp; 2-Parent Family'!O51</f>
        <v>34710816</v>
      </c>
      <c r="P51" s="114">
        <f>'Pregnancy Prevention'!P51+'Fatherhood &amp; 2-Parent Family'!P51</f>
        <v>35973242</v>
      </c>
      <c r="Q51" s="114">
        <f>'Pregnancy Prevention'!Q51+'Fatherhood &amp; 2-Parent Family'!Q51</f>
        <v>48438723</v>
      </c>
      <c r="R51" s="114">
        <f>'Pregnancy Prevention'!R51+'Fatherhood &amp; 2-Parent Family'!R51</f>
        <v>49692729</v>
      </c>
      <c r="S51" s="114">
        <f>'Pregnancy Prevention'!S51+'Fatherhood &amp; 2-Parent Family'!S51</f>
        <v>42722143</v>
      </c>
      <c r="T51" s="114">
        <f t="shared" si="2"/>
        <v>42826337</v>
      </c>
      <c r="U51" s="114">
        <f t="shared" si="2"/>
        <v>49936628</v>
      </c>
      <c r="V51" s="114">
        <f t="shared" si="2"/>
        <v>43042046</v>
      </c>
      <c r="W51" s="114">
        <f t="shared" si="2"/>
        <v>44275409</v>
      </c>
      <c r="X51" s="114">
        <f t="shared" ref="X51:Y51" si="93">X110+X169</f>
        <v>0</v>
      </c>
      <c r="Y51" s="114">
        <f t="shared" si="93"/>
        <v>0</v>
      </c>
      <c r="Z51" s="114">
        <f t="shared" ref="Z51" si="94">Z110+Z169</f>
        <v>0</v>
      </c>
    </row>
    <row r="52" spans="1:29">
      <c r="A52" s="51" t="s">
        <v>154</v>
      </c>
      <c r="B52" s="114">
        <f>'Pregnancy Prevention'!B52+'Fatherhood &amp; 2-Parent Family'!B52</f>
        <v>0</v>
      </c>
      <c r="C52" s="114">
        <f>'Pregnancy Prevention'!C52+'Fatherhood &amp; 2-Parent Family'!C52</f>
        <v>0</v>
      </c>
      <c r="D52" s="114">
        <f>'Pregnancy Prevention'!D52+'Fatherhood &amp; 2-Parent Family'!D52</f>
        <v>0</v>
      </c>
      <c r="E52" s="114">
        <f>'Pregnancy Prevention'!E52+'Fatherhood &amp; 2-Parent Family'!E52</f>
        <v>262124</v>
      </c>
      <c r="F52" s="114">
        <f>'Pregnancy Prevention'!F52+'Fatherhood &amp; 2-Parent Family'!F52</f>
        <v>3060022</v>
      </c>
      <c r="G52" s="114">
        <f>'Pregnancy Prevention'!G52+'Fatherhood &amp; 2-Parent Family'!G52</f>
        <v>3374687</v>
      </c>
      <c r="H52" s="114">
        <f>'Pregnancy Prevention'!H52+'Fatherhood &amp; 2-Parent Family'!H52</f>
        <v>1699442</v>
      </c>
      <c r="I52" s="114">
        <f>'Pregnancy Prevention'!I52+'Fatherhood &amp; 2-Parent Family'!I52</f>
        <v>0</v>
      </c>
      <c r="J52" s="114">
        <f>'Pregnancy Prevention'!J52+'Fatherhood &amp; 2-Parent Family'!J52</f>
        <v>0</v>
      </c>
      <c r="K52" s="114">
        <f>'Pregnancy Prevention'!K52+'Fatherhood &amp; 2-Parent Family'!K52</f>
        <v>0</v>
      </c>
      <c r="L52" s="114">
        <f>'Pregnancy Prevention'!L52+'Fatherhood &amp; 2-Parent Family'!L52</f>
        <v>0</v>
      </c>
      <c r="M52" s="114">
        <f>'Pregnancy Prevention'!M52+'Fatherhood &amp; 2-Parent Family'!M52</f>
        <v>183490220</v>
      </c>
      <c r="N52" s="114">
        <f>'Pregnancy Prevention'!N52+'Fatherhood &amp; 2-Parent Family'!N52</f>
        <v>209474439</v>
      </c>
      <c r="O52" s="114">
        <f>'Pregnancy Prevention'!O52+'Fatherhood &amp; 2-Parent Family'!O52</f>
        <v>217333506</v>
      </c>
      <c r="P52" s="114">
        <f>'Pregnancy Prevention'!P52+'Fatherhood &amp; 2-Parent Family'!P52</f>
        <v>225264456</v>
      </c>
      <c r="Q52" s="114">
        <f>'Pregnancy Prevention'!Q52+'Fatherhood &amp; 2-Parent Family'!Q52</f>
        <v>151810460</v>
      </c>
      <c r="R52" s="114">
        <f>'Pregnancy Prevention'!R52+'Fatherhood &amp; 2-Parent Family'!R52</f>
        <v>140779125</v>
      </c>
      <c r="S52" s="114">
        <f>'Pregnancy Prevention'!S52+'Fatherhood &amp; 2-Parent Family'!S52</f>
        <v>213207021</v>
      </c>
      <c r="T52" s="114">
        <f t="shared" si="2"/>
        <v>224308363</v>
      </c>
      <c r="U52" s="114">
        <f t="shared" si="2"/>
        <v>163196036</v>
      </c>
      <c r="V52" s="114">
        <f t="shared" si="2"/>
        <v>186808948</v>
      </c>
      <c r="W52" s="114">
        <f t="shared" si="2"/>
        <v>239313626</v>
      </c>
      <c r="X52" s="114">
        <f t="shared" ref="X52:Y52" si="95">X111+X170</f>
        <v>0</v>
      </c>
      <c r="Y52" s="114">
        <f t="shared" si="95"/>
        <v>0</v>
      </c>
      <c r="Z52" s="114">
        <f t="shared" ref="Z52" si="96">Z111+Z170</f>
        <v>0</v>
      </c>
    </row>
    <row r="53" spans="1:29">
      <c r="A53" s="51" t="s">
        <v>155</v>
      </c>
      <c r="B53" s="114">
        <f>'Pregnancy Prevention'!B53+'Fatherhood &amp; 2-Parent Family'!B53</f>
        <v>0</v>
      </c>
      <c r="C53" s="114">
        <f>'Pregnancy Prevention'!C53+'Fatherhood &amp; 2-Parent Family'!C53</f>
        <v>0</v>
      </c>
      <c r="D53" s="114">
        <f>'Pregnancy Prevention'!D53+'Fatherhood &amp; 2-Parent Family'!D53</f>
        <v>0</v>
      </c>
      <c r="E53" s="114">
        <f>'Pregnancy Prevention'!E53+'Fatherhood &amp; 2-Parent Family'!E53</f>
        <v>34092553</v>
      </c>
      <c r="F53" s="114">
        <f>'Pregnancy Prevention'!F53+'Fatherhood &amp; 2-Parent Family'!F53</f>
        <v>39920324</v>
      </c>
      <c r="G53" s="114">
        <f>'Pregnancy Prevention'!G53+'Fatherhood &amp; 2-Parent Family'!G53</f>
        <v>36649900</v>
      </c>
      <c r="H53" s="114">
        <f>'Pregnancy Prevention'!H53+'Fatherhood &amp; 2-Parent Family'!H53</f>
        <v>7753839</v>
      </c>
      <c r="I53" s="114">
        <f>'Pregnancy Prevention'!I53+'Fatherhood &amp; 2-Parent Family'!I53</f>
        <v>6044598</v>
      </c>
      <c r="J53" s="114">
        <f>'Pregnancy Prevention'!J53+'Fatherhood &amp; 2-Parent Family'!J53</f>
        <v>15182584</v>
      </c>
      <c r="K53" s="114">
        <f>'Pregnancy Prevention'!K53+'Fatherhood &amp; 2-Parent Family'!K53</f>
        <v>-75802</v>
      </c>
      <c r="L53" s="114">
        <f>'Pregnancy Prevention'!L53+'Fatherhood &amp; 2-Parent Family'!L53</f>
        <v>495843</v>
      </c>
      <c r="M53" s="114">
        <f>'Pregnancy Prevention'!M53+'Fatherhood &amp; 2-Parent Family'!M53</f>
        <v>4722665</v>
      </c>
      <c r="N53" s="114">
        <f>'Pregnancy Prevention'!N53+'Fatherhood &amp; 2-Parent Family'!N53</f>
        <v>3618546</v>
      </c>
      <c r="O53" s="114">
        <f>'Pregnancy Prevention'!O53+'Fatherhood &amp; 2-Parent Family'!O53</f>
        <v>984517</v>
      </c>
      <c r="P53" s="114">
        <f>'Pregnancy Prevention'!P53+'Fatherhood &amp; 2-Parent Family'!P53</f>
        <v>10270049</v>
      </c>
      <c r="Q53" s="114">
        <f>'Pregnancy Prevention'!Q53+'Fatherhood &amp; 2-Parent Family'!Q53</f>
        <v>-412298</v>
      </c>
      <c r="R53" s="114">
        <f>'Pregnancy Prevention'!R53+'Fatherhood &amp; 2-Parent Family'!R53</f>
        <v>4525597</v>
      </c>
      <c r="S53" s="114">
        <f>'Pregnancy Prevention'!S53+'Fatherhood &amp; 2-Parent Family'!S53</f>
        <v>0</v>
      </c>
      <c r="T53" s="114">
        <f t="shared" si="2"/>
        <v>0</v>
      </c>
      <c r="U53" s="114">
        <f t="shared" si="2"/>
        <v>0</v>
      </c>
      <c r="V53" s="114">
        <f t="shared" si="2"/>
        <v>0</v>
      </c>
      <c r="W53" s="114">
        <f t="shared" si="2"/>
        <v>0</v>
      </c>
      <c r="X53" s="114">
        <f t="shared" ref="X53:Y53" si="97">X112+X171</f>
        <v>0</v>
      </c>
      <c r="Y53" s="114">
        <f t="shared" si="97"/>
        <v>0</v>
      </c>
      <c r="Z53" s="114">
        <f t="shared" ref="Z53" si="98">Z112+Z171</f>
        <v>0</v>
      </c>
    </row>
    <row r="54" spans="1:29">
      <c r="A54" s="51" t="s">
        <v>157</v>
      </c>
      <c r="B54" s="114">
        <f>'Pregnancy Prevention'!B54+'Fatherhood &amp; 2-Parent Family'!B54</f>
        <v>0</v>
      </c>
      <c r="C54" s="114">
        <f>'Pregnancy Prevention'!C54+'Fatherhood &amp; 2-Parent Family'!C54</f>
        <v>0</v>
      </c>
      <c r="D54" s="114">
        <f>'Pregnancy Prevention'!D54+'Fatherhood &amp; 2-Parent Family'!D54</f>
        <v>0</v>
      </c>
      <c r="E54" s="114">
        <f>'Pregnancy Prevention'!E54+'Fatherhood &amp; 2-Parent Family'!E54</f>
        <v>16761725</v>
      </c>
      <c r="F54" s="114">
        <f>'Pregnancy Prevention'!F54+'Fatherhood &amp; 2-Parent Family'!F54</f>
        <v>-2074978</v>
      </c>
      <c r="G54" s="114">
        <f>'Pregnancy Prevention'!G54+'Fatherhood &amp; 2-Parent Family'!G54</f>
        <v>40059842</v>
      </c>
      <c r="H54" s="114">
        <f>'Pregnancy Prevention'!H54+'Fatherhood &amp; 2-Parent Family'!H54</f>
        <v>23847203</v>
      </c>
      <c r="I54" s="114">
        <f>'Pregnancy Prevention'!I54+'Fatherhood &amp; 2-Parent Family'!I54</f>
        <v>17626062</v>
      </c>
      <c r="J54" s="114">
        <f>'Pregnancy Prevention'!J54+'Fatherhood &amp; 2-Parent Family'!J54</f>
        <v>16519244</v>
      </c>
      <c r="K54" s="114">
        <f>'Pregnancy Prevention'!K54+'Fatherhood &amp; 2-Parent Family'!K54</f>
        <v>12065361</v>
      </c>
      <c r="L54" s="114">
        <f>'Pregnancy Prevention'!L54+'Fatherhood &amp; 2-Parent Family'!L54</f>
        <v>11080630</v>
      </c>
      <c r="M54" s="114">
        <f>'Pregnancy Prevention'!M54+'Fatherhood &amp; 2-Parent Family'!M54</f>
        <v>10436818</v>
      </c>
      <c r="N54" s="114">
        <f>'Pregnancy Prevention'!N54+'Fatherhood &amp; 2-Parent Family'!N54</f>
        <v>16205703</v>
      </c>
      <c r="O54" s="114">
        <f>'Pregnancy Prevention'!O54+'Fatherhood &amp; 2-Parent Family'!O54</f>
        <v>13943284</v>
      </c>
      <c r="P54" s="114">
        <f>'Pregnancy Prevention'!P54+'Fatherhood &amp; 2-Parent Family'!P54</f>
        <v>14605508</v>
      </c>
      <c r="Q54" s="114">
        <f>'Pregnancy Prevention'!Q54+'Fatherhood &amp; 2-Parent Family'!Q54</f>
        <v>14240651</v>
      </c>
      <c r="R54" s="114">
        <f>'Pregnancy Prevention'!R54+'Fatherhood &amp; 2-Parent Family'!R54</f>
        <v>13136928</v>
      </c>
      <c r="S54" s="114">
        <f>'Pregnancy Prevention'!S54+'Fatherhood &amp; 2-Parent Family'!S54</f>
        <v>14803872</v>
      </c>
      <c r="T54" s="114">
        <f t="shared" si="2"/>
        <v>4985657</v>
      </c>
      <c r="U54" s="114">
        <f t="shared" si="2"/>
        <v>3596968</v>
      </c>
      <c r="V54" s="114">
        <f t="shared" si="2"/>
        <v>3975128</v>
      </c>
      <c r="W54" s="114">
        <f t="shared" si="2"/>
        <v>3442272</v>
      </c>
      <c r="X54" s="114">
        <f t="shared" ref="X54:Y54" si="99">X113+X172</f>
        <v>3765120</v>
      </c>
      <c r="Y54" s="114">
        <f t="shared" si="99"/>
        <v>4440035</v>
      </c>
      <c r="Z54" s="114">
        <f t="shared" ref="Z54" si="100">Z113+Z172</f>
        <v>3923797</v>
      </c>
    </row>
    <row r="55" spans="1:29">
      <c r="A55" s="51" t="s">
        <v>158</v>
      </c>
      <c r="B55" s="114">
        <f>'Pregnancy Prevention'!B55+'Fatherhood &amp; 2-Parent Family'!B55</f>
        <v>0</v>
      </c>
      <c r="C55" s="114">
        <f>'Pregnancy Prevention'!C55+'Fatherhood &amp; 2-Parent Family'!C55</f>
        <v>0</v>
      </c>
      <c r="D55" s="114">
        <f>'Pregnancy Prevention'!D55+'Fatherhood &amp; 2-Parent Family'!D55</f>
        <v>0</v>
      </c>
      <c r="E55" s="114">
        <f>'Pregnancy Prevention'!E55+'Fatherhood &amp; 2-Parent Family'!E55</f>
        <v>0</v>
      </c>
      <c r="F55" s="114">
        <f>'Pregnancy Prevention'!F55+'Fatherhood &amp; 2-Parent Family'!F55</f>
        <v>0</v>
      </c>
      <c r="G55" s="114">
        <f>'Pregnancy Prevention'!G55+'Fatherhood &amp; 2-Parent Family'!G55</f>
        <v>0</v>
      </c>
      <c r="H55" s="114">
        <f>'Pregnancy Prevention'!H55+'Fatherhood &amp; 2-Parent Family'!H55</f>
        <v>0</v>
      </c>
      <c r="I55" s="114">
        <f>'Pregnancy Prevention'!I55+'Fatherhood &amp; 2-Parent Family'!I55</f>
        <v>0</v>
      </c>
      <c r="J55" s="114">
        <f>'Pregnancy Prevention'!J55+'Fatherhood &amp; 2-Parent Family'!J55</f>
        <v>0</v>
      </c>
      <c r="K55" s="114">
        <f>'Pregnancy Prevention'!K55+'Fatherhood &amp; 2-Parent Family'!K55</f>
        <v>0</v>
      </c>
      <c r="L55" s="114">
        <f>'Pregnancy Prevention'!L55+'Fatherhood &amp; 2-Parent Family'!L55</f>
        <v>0</v>
      </c>
      <c r="M55" s="114">
        <f>'Pregnancy Prevention'!M55+'Fatherhood &amp; 2-Parent Family'!M55</f>
        <v>0</v>
      </c>
      <c r="N55" s="114">
        <f>'Pregnancy Prevention'!N55+'Fatherhood &amp; 2-Parent Family'!N55</f>
        <v>0</v>
      </c>
      <c r="O55" s="114">
        <f>'Pregnancy Prevention'!O55+'Fatherhood &amp; 2-Parent Family'!O55</f>
        <v>0</v>
      </c>
      <c r="P55" s="114">
        <f>'Pregnancy Prevention'!P55+'Fatherhood &amp; 2-Parent Family'!P55</f>
        <v>0</v>
      </c>
      <c r="Q55" s="114">
        <f>'Pregnancy Prevention'!Q55+'Fatherhood &amp; 2-Parent Family'!Q55</f>
        <v>0</v>
      </c>
      <c r="R55" s="114">
        <f>'Pregnancy Prevention'!R55+'Fatherhood &amp; 2-Parent Family'!R55</f>
        <v>0</v>
      </c>
      <c r="S55" s="114">
        <f>'Pregnancy Prevention'!S55+'Fatherhood &amp; 2-Parent Family'!S55</f>
        <v>0</v>
      </c>
      <c r="T55" s="114">
        <f t="shared" si="2"/>
        <v>0</v>
      </c>
      <c r="U55" s="114">
        <f t="shared" si="2"/>
        <v>3303</v>
      </c>
      <c r="V55" s="114">
        <f t="shared" si="2"/>
        <v>0</v>
      </c>
      <c r="W55" s="114">
        <f t="shared" si="2"/>
        <v>0</v>
      </c>
      <c r="X55" s="114">
        <f t="shared" ref="X55:Y55" si="101">X114+X173</f>
        <v>0</v>
      </c>
      <c r="Y55" s="114">
        <f t="shared" si="101"/>
        <v>0</v>
      </c>
      <c r="Z55" s="114">
        <f t="shared" ref="Z55" si="102">Z114+Z173</f>
        <v>0</v>
      </c>
    </row>
    <row r="56" spans="1:29">
      <c r="A56" s="59" t="s">
        <v>159</v>
      </c>
      <c r="B56" s="114">
        <f>'Pregnancy Prevention'!B56+'Fatherhood &amp; 2-Parent Family'!B56</f>
        <v>0</v>
      </c>
      <c r="C56" s="114">
        <f>'Pregnancy Prevention'!C56+'Fatherhood &amp; 2-Parent Family'!C56</f>
        <v>0</v>
      </c>
      <c r="D56" s="114">
        <f>'Pregnancy Prevention'!D56+'Fatherhood &amp; 2-Parent Family'!D56</f>
        <v>2174044</v>
      </c>
      <c r="E56" s="114">
        <f>'Pregnancy Prevention'!E56+'Fatherhood &amp; 2-Parent Family'!E56</f>
        <v>284242952</v>
      </c>
      <c r="F56" s="114">
        <f>'Pregnancy Prevention'!F56+'Fatherhood &amp; 2-Parent Family'!F56</f>
        <v>396523087</v>
      </c>
      <c r="G56" s="114">
        <f>'Pregnancy Prevention'!G56+'Fatherhood &amp; 2-Parent Family'!G56</f>
        <v>1009805493</v>
      </c>
      <c r="H56" s="114">
        <f>'Pregnancy Prevention'!H56+'Fatherhood &amp; 2-Parent Family'!H56</f>
        <v>1229924536</v>
      </c>
      <c r="I56" s="114">
        <f>'Pregnancy Prevention'!I56+'Fatherhood &amp; 2-Parent Family'!I56</f>
        <v>1126106441</v>
      </c>
      <c r="J56" s="114">
        <f>'Pregnancy Prevention'!J56+'Fatherhood &amp; 2-Parent Family'!J56</f>
        <v>840214706</v>
      </c>
      <c r="K56" s="114">
        <f>'Pregnancy Prevention'!K56+'Fatherhood &amp; 2-Parent Family'!K56</f>
        <v>940128439</v>
      </c>
      <c r="L56" s="114">
        <f>'Pregnancy Prevention'!L56+'Fatherhood &amp; 2-Parent Family'!L56</f>
        <v>2050859365</v>
      </c>
      <c r="M56" s="114">
        <f>'Pregnancy Prevention'!M56+'Fatherhood &amp; 2-Parent Family'!M56</f>
        <v>2462539312</v>
      </c>
      <c r="N56" s="114">
        <f>'Pregnancy Prevention'!N56+'Fatherhood &amp; 2-Parent Family'!N56</f>
        <v>2559813707</v>
      </c>
      <c r="O56" s="114">
        <f>'Pregnancy Prevention'!O56+'Fatherhood &amp; 2-Parent Family'!O56</f>
        <v>2236442223</v>
      </c>
      <c r="P56" s="114">
        <f>'Pregnancy Prevention'!P56+'Fatherhood &amp; 2-Parent Family'!P56</f>
        <v>2261955694</v>
      </c>
      <c r="Q56" s="114">
        <f>'Pregnancy Prevention'!Q56+'Fatherhood &amp; 2-Parent Family'!Q56</f>
        <v>2296962691</v>
      </c>
      <c r="R56" s="114">
        <f>'Pregnancy Prevention'!R56+'Fatherhood &amp; 2-Parent Family'!R56</f>
        <v>2834391933</v>
      </c>
      <c r="S56" s="114">
        <f>'Pregnancy Prevention'!S56+'Fatherhood &amp; 2-Parent Family'!S56</f>
        <v>2837345034</v>
      </c>
      <c r="T56" s="114">
        <f t="shared" si="2"/>
        <v>597260928</v>
      </c>
      <c r="U56" s="114">
        <f t="shared" si="2"/>
        <v>579895804</v>
      </c>
      <c r="V56" s="114">
        <f t="shared" si="2"/>
        <v>569009968</v>
      </c>
      <c r="W56" s="114">
        <f t="shared" si="2"/>
        <v>681259691</v>
      </c>
      <c r="X56" s="114">
        <f t="shared" ref="X56:Y56" si="103">X115+X174</f>
        <v>402591631</v>
      </c>
      <c r="Y56" s="114">
        <f t="shared" si="103"/>
        <v>393393754</v>
      </c>
      <c r="Z56" s="114">
        <f t="shared" ref="Z56" si="104">Z115+Z174</f>
        <v>330929253.68000001</v>
      </c>
    </row>
    <row r="57" spans="1:29">
      <c r="A57" s="49"/>
    </row>
    <row r="58" spans="1:29">
      <c r="A58" s="49"/>
    </row>
    <row r="59" spans="1:29">
      <c r="A59" s="49"/>
    </row>
    <row r="60" spans="1:29">
      <c r="A60" s="49"/>
    </row>
    <row r="61" spans="1:29">
      <c r="A61" s="49"/>
    </row>
    <row r="62" spans="1:29">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row>
    <row r="63" spans="1:29">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29">
      <c r="A64" s="51" t="s">
        <v>82</v>
      </c>
      <c r="B64" s="114">
        <f>'Pregnancy Prevention'!B64+'Fatherhood &amp; 2-Parent Family'!B64</f>
        <v>0</v>
      </c>
      <c r="C64" s="114">
        <f>'Pregnancy Prevention'!C64+'Fatherhood &amp; 2-Parent Family'!C64</f>
        <v>0</v>
      </c>
      <c r="D64" s="114">
        <f>'Pregnancy Prevention'!D64+'Fatherhood &amp; 2-Parent Family'!D64</f>
        <v>0</v>
      </c>
      <c r="E64" s="114">
        <f>'Pregnancy Prevention'!E64+'Fatherhood &amp; 2-Parent Family'!E64</f>
        <v>850000</v>
      </c>
      <c r="F64" s="114">
        <f>'Pregnancy Prevention'!F64+'Fatherhood &amp; 2-Parent Family'!F64</f>
        <v>2032646</v>
      </c>
      <c r="G64" s="114">
        <f>'Pregnancy Prevention'!G64+'Fatherhood &amp; 2-Parent Family'!G64</f>
        <v>6152249</v>
      </c>
      <c r="H64" s="114">
        <f>'Pregnancy Prevention'!H64+'Fatherhood &amp; 2-Parent Family'!H64</f>
        <v>6583463</v>
      </c>
      <c r="I64" s="114">
        <f>'Pregnancy Prevention'!I64+'Fatherhood &amp; 2-Parent Family'!I64</f>
        <v>4908626</v>
      </c>
      <c r="J64" s="114">
        <f>'Pregnancy Prevention'!J64+'Fatherhood &amp; 2-Parent Family'!J64</f>
        <v>1898583</v>
      </c>
      <c r="K64" s="114">
        <f>'Pregnancy Prevention'!K64+'Fatherhood &amp; 2-Parent Family'!K64</f>
        <v>406300</v>
      </c>
      <c r="L64" s="114">
        <f>'Pregnancy Prevention'!L64+'Fatherhood &amp; 2-Parent Family'!L64</f>
        <v>1537215</v>
      </c>
      <c r="M64" s="114">
        <f>'Pregnancy Prevention'!M64+'Fatherhood &amp; 2-Parent Family'!M64</f>
        <v>5215477</v>
      </c>
      <c r="N64" s="114">
        <f>'Pregnancy Prevention'!N64+'Fatherhood &amp; 2-Parent Family'!N64</f>
        <v>2432848</v>
      </c>
      <c r="O64" s="114">
        <f>'Pregnancy Prevention'!O64+'Fatherhood &amp; 2-Parent Family'!O64</f>
        <v>2042232</v>
      </c>
      <c r="P64" s="114">
        <f>'Pregnancy Prevention'!P64+'Fatherhood &amp; 2-Parent Family'!P64</f>
        <v>2132037</v>
      </c>
      <c r="Q64" s="114">
        <f>'Pregnancy Prevention'!Q64+'Fatherhood &amp; 2-Parent Family'!Q64</f>
        <v>3380422</v>
      </c>
      <c r="R64" s="114">
        <f>'Pregnancy Prevention'!R64+'Fatherhood &amp; 2-Parent Family'!R64</f>
        <v>1192568</v>
      </c>
      <c r="S64" s="114">
        <f>'Pregnancy Prevention'!S64+'Fatherhood &amp; 2-Parent Family'!S64</f>
        <v>1272302</v>
      </c>
      <c r="T64" s="114">
        <f>'Pregnancy Prevention'!T64+'Fatherhood &amp; 2-Parent Family'!T64</f>
        <v>1228923</v>
      </c>
      <c r="U64" s="114">
        <f>'Pregnancy Prevention'!U64+'Fatherhood &amp; 2-Parent Family'!U64</f>
        <v>3261477</v>
      </c>
      <c r="V64" s="114">
        <f>'Pregnancy Prevention'!V64+'Fatherhood &amp; 2-Parent Family'!V64</f>
        <v>3803859</v>
      </c>
      <c r="W64" s="114">
        <f>'Pregnancy Prevention'!W64+'Fatherhood &amp; 2-Parent Family'!W64</f>
        <v>3725874</v>
      </c>
      <c r="X64" s="114">
        <f>'Pregnancy Prevention'!X64+'Fatherhood &amp; 2-Parent Family'!X64</f>
        <v>3860347</v>
      </c>
      <c r="Y64" s="114">
        <f>'Pregnancy Prevention'!Y64+'Fatherhood &amp; 2-Parent Family'!Y64</f>
        <v>5105676</v>
      </c>
      <c r="Z64" s="114">
        <f>'Pregnancy Prevention'!Z64+'Fatherhood &amp; 2-Parent Family'!Z64</f>
        <v>4341194</v>
      </c>
      <c r="AA64" s="300"/>
      <c r="AB64" s="301"/>
      <c r="AC64" s="183"/>
    </row>
    <row r="65" spans="1:29">
      <c r="A65" s="51" t="s">
        <v>84</v>
      </c>
      <c r="B65" s="114">
        <f>'Pregnancy Prevention'!B65+'Fatherhood &amp; 2-Parent Family'!B65</f>
        <v>0</v>
      </c>
      <c r="C65" s="114">
        <f>'Pregnancy Prevention'!C65+'Fatherhood &amp; 2-Parent Family'!C65</f>
        <v>0</v>
      </c>
      <c r="D65" s="114">
        <f>'Pregnancy Prevention'!D65+'Fatherhood &amp; 2-Parent Family'!D65</f>
        <v>0</v>
      </c>
      <c r="E65" s="114">
        <f>'Pregnancy Prevention'!E65+'Fatherhood &amp; 2-Parent Family'!E65</f>
        <v>953248</v>
      </c>
      <c r="F65" s="114">
        <f>'Pregnancy Prevention'!F65+'Fatherhood &amp; 2-Parent Family'!F65</f>
        <v>662546</v>
      </c>
      <c r="G65" s="114">
        <f>'Pregnancy Prevention'!G65+'Fatherhood &amp; 2-Parent Family'!G65</f>
        <v>771954</v>
      </c>
      <c r="H65" s="114">
        <f>'Pregnancy Prevention'!H65+'Fatherhood &amp; 2-Parent Family'!H65</f>
        <v>328255</v>
      </c>
      <c r="I65" s="114">
        <f>'Pregnancy Prevention'!I65+'Fatherhood &amp; 2-Parent Family'!I65</f>
        <v>278</v>
      </c>
      <c r="J65" s="114">
        <f>'Pregnancy Prevention'!J65+'Fatherhood &amp; 2-Parent Family'!J65</f>
        <v>648942</v>
      </c>
      <c r="K65" s="114">
        <f>'Pregnancy Prevention'!K65+'Fatherhood &amp; 2-Parent Family'!K65</f>
        <v>642880</v>
      </c>
      <c r="L65" s="114">
        <f>'Pregnancy Prevention'!L65+'Fatherhood &amp; 2-Parent Family'!L65</f>
        <v>509448</v>
      </c>
      <c r="M65" s="114">
        <f>'Pregnancy Prevention'!M65+'Fatherhood &amp; 2-Parent Family'!M65</f>
        <v>350841</v>
      </c>
      <c r="N65" s="114">
        <f>'Pregnancy Prevention'!N65+'Fatherhood &amp; 2-Parent Family'!N65</f>
        <v>336245</v>
      </c>
      <c r="O65" s="114">
        <f>'Pregnancy Prevention'!O65+'Fatherhood &amp; 2-Parent Family'!O65</f>
        <v>257955</v>
      </c>
      <c r="P65" s="114">
        <f>'Pregnancy Prevention'!P65+'Fatherhood &amp; 2-Parent Family'!P65</f>
        <v>389271</v>
      </c>
      <c r="Q65" s="114">
        <f>'Pregnancy Prevention'!Q65+'Fatherhood &amp; 2-Parent Family'!Q65</f>
        <v>368035</v>
      </c>
      <c r="R65" s="114">
        <f>'Pregnancy Prevention'!R65+'Fatherhood &amp; 2-Parent Family'!R65</f>
        <v>371013</v>
      </c>
      <c r="S65" s="114">
        <f>'Pregnancy Prevention'!S65+'Fatherhood &amp; 2-Parent Family'!S65</f>
        <v>374222</v>
      </c>
      <c r="T65" s="114">
        <f>'Pregnancy Prevention'!T65+'Fatherhood &amp; 2-Parent Family'!T65</f>
        <v>374835</v>
      </c>
      <c r="U65" s="114">
        <f>'Pregnancy Prevention'!U65+'Fatherhood &amp; 2-Parent Family'!U65</f>
        <v>230939</v>
      </c>
      <c r="V65" s="114">
        <f>'Pregnancy Prevention'!V65+'Fatherhood &amp; 2-Parent Family'!V65</f>
        <v>0</v>
      </c>
      <c r="W65" s="114">
        <f>'Pregnancy Prevention'!W65+'Fatherhood &amp; 2-Parent Family'!W65</f>
        <v>2988174</v>
      </c>
      <c r="X65" s="114">
        <f>'Pregnancy Prevention'!X65+'Fatherhood &amp; 2-Parent Family'!X65</f>
        <v>2842350</v>
      </c>
      <c r="Y65" s="114">
        <f>'Pregnancy Prevention'!Y65+'Fatherhood &amp; 2-Parent Family'!Y65</f>
        <v>0</v>
      </c>
      <c r="Z65" s="114">
        <f>'Pregnancy Prevention'!Z65+'Fatherhood &amp; 2-Parent Family'!Z65</f>
        <v>335059.17</v>
      </c>
      <c r="AA65" s="302"/>
      <c r="AB65" s="303"/>
      <c r="AC65" s="183"/>
    </row>
    <row r="66" spans="1:29">
      <c r="A66" s="51" t="s">
        <v>86</v>
      </c>
      <c r="B66" s="114">
        <f>'Pregnancy Prevention'!B66+'Fatherhood &amp; 2-Parent Family'!B66</f>
        <v>0</v>
      </c>
      <c r="C66" s="114">
        <f>'Pregnancy Prevention'!C66+'Fatherhood &amp; 2-Parent Family'!C66</f>
        <v>0</v>
      </c>
      <c r="D66" s="114">
        <f>'Pregnancy Prevention'!D66+'Fatherhood &amp; 2-Parent Family'!D66</f>
        <v>0</v>
      </c>
      <c r="E66" s="114">
        <f>'Pregnancy Prevention'!E66+'Fatherhood &amp; 2-Parent Family'!E66</f>
        <v>1443949</v>
      </c>
      <c r="F66" s="114">
        <f>'Pregnancy Prevention'!F66+'Fatherhood &amp; 2-Parent Family'!F66</f>
        <v>2814911</v>
      </c>
      <c r="G66" s="114">
        <f>'Pregnancy Prevention'!G66+'Fatherhood &amp; 2-Parent Family'!G66</f>
        <v>9990</v>
      </c>
      <c r="H66" s="114">
        <f>'Pregnancy Prevention'!H66+'Fatherhood &amp; 2-Parent Family'!H66</f>
        <v>415837</v>
      </c>
      <c r="I66" s="114">
        <f>'Pregnancy Prevention'!I66+'Fatherhood &amp; 2-Parent Family'!I66</f>
        <v>388345</v>
      </c>
      <c r="J66" s="114">
        <f>'Pregnancy Prevention'!J66+'Fatherhood &amp; 2-Parent Family'!J66</f>
        <v>22470</v>
      </c>
      <c r="K66" s="114">
        <f>'Pregnancy Prevention'!K66+'Fatherhood &amp; 2-Parent Family'!K66</f>
        <v>174</v>
      </c>
      <c r="L66" s="114">
        <f>'Pregnancy Prevention'!L66+'Fatherhood &amp; 2-Parent Family'!L66</f>
        <v>7</v>
      </c>
      <c r="M66" s="114">
        <f>'Pregnancy Prevention'!M66+'Fatherhood &amp; 2-Parent Family'!M66</f>
        <v>0</v>
      </c>
      <c r="N66" s="114">
        <f>'Pregnancy Prevention'!N66+'Fatherhood &amp; 2-Parent Family'!N66</f>
        <v>0</v>
      </c>
      <c r="O66" s="114">
        <f>'Pregnancy Prevention'!O66+'Fatherhood &amp; 2-Parent Family'!O66</f>
        <v>0</v>
      </c>
      <c r="P66" s="114">
        <f>'Pregnancy Prevention'!P66+'Fatherhood &amp; 2-Parent Family'!P66</f>
        <v>0</v>
      </c>
      <c r="Q66" s="114">
        <f>'Pregnancy Prevention'!Q66+'Fatherhood &amp; 2-Parent Family'!Q66</f>
        <v>0</v>
      </c>
      <c r="R66" s="114">
        <f>'Pregnancy Prevention'!R66+'Fatherhood &amp; 2-Parent Family'!R66</f>
        <v>0</v>
      </c>
      <c r="S66" s="114">
        <f>'Pregnancy Prevention'!S66+'Fatherhood &amp; 2-Parent Family'!S66</f>
        <v>0</v>
      </c>
      <c r="T66" s="114">
        <f>'Pregnancy Prevention'!T66+'Fatherhood &amp; 2-Parent Family'!T66</f>
        <v>0</v>
      </c>
      <c r="U66" s="114">
        <f>'Pregnancy Prevention'!U66+'Fatherhood &amp; 2-Parent Family'!U66</f>
        <v>0</v>
      </c>
      <c r="V66" s="114">
        <f>'Pregnancy Prevention'!V66+'Fatherhood &amp; 2-Parent Family'!V66</f>
        <v>0</v>
      </c>
      <c r="W66" s="114">
        <f>'Pregnancy Prevention'!W66+'Fatherhood &amp; 2-Parent Family'!W66</f>
        <v>0</v>
      </c>
      <c r="X66" s="114">
        <f>'Pregnancy Prevention'!X66+'Fatherhood &amp; 2-Parent Family'!X66</f>
        <v>0</v>
      </c>
      <c r="Y66" s="114">
        <f>'Pregnancy Prevention'!Y66+'Fatherhood &amp; 2-Parent Family'!Y66</f>
        <v>0</v>
      </c>
      <c r="Z66" s="114">
        <f>'Pregnancy Prevention'!Z66+'Fatherhood &amp; 2-Parent Family'!Z66</f>
        <v>0</v>
      </c>
      <c r="AA66" s="302"/>
      <c r="AB66" s="303"/>
      <c r="AC66" s="183"/>
    </row>
    <row r="67" spans="1:29">
      <c r="A67" s="51" t="s">
        <v>88</v>
      </c>
      <c r="B67" s="114">
        <f>'Pregnancy Prevention'!B67+'Fatherhood &amp; 2-Parent Family'!B67</f>
        <v>0</v>
      </c>
      <c r="C67" s="114">
        <f>'Pregnancy Prevention'!C67+'Fatherhood &amp; 2-Parent Family'!C67</f>
        <v>0</v>
      </c>
      <c r="D67" s="114">
        <f>'Pregnancy Prevention'!D67+'Fatherhood &amp; 2-Parent Family'!D67</f>
        <v>0</v>
      </c>
      <c r="E67" s="114">
        <f>'Pregnancy Prevention'!E67+'Fatherhood &amp; 2-Parent Family'!E67</f>
        <v>3781305</v>
      </c>
      <c r="F67" s="114">
        <f>'Pregnancy Prevention'!F67+'Fatherhood &amp; 2-Parent Family'!F67</f>
        <v>2419405</v>
      </c>
      <c r="G67" s="114">
        <f>'Pregnancy Prevention'!G67+'Fatherhood &amp; 2-Parent Family'!G67</f>
        <v>2026424</v>
      </c>
      <c r="H67" s="114">
        <f>'Pregnancy Prevention'!H67+'Fatherhood &amp; 2-Parent Family'!H67</f>
        <v>2290293</v>
      </c>
      <c r="I67" s="114">
        <f>'Pregnancy Prevention'!I67+'Fatherhood &amp; 2-Parent Family'!I67</f>
        <v>1883313</v>
      </c>
      <c r="J67" s="114">
        <f>'Pregnancy Prevention'!J67+'Fatherhood &amp; 2-Parent Family'!J67</f>
        <v>2522692</v>
      </c>
      <c r="K67" s="114">
        <f>'Pregnancy Prevention'!K67+'Fatherhood &amp; 2-Parent Family'!K67</f>
        <v>2777292</v>
      </c>
      <c r="L67" s="114">
        <f>'Pregnancy Prevention'!L67+'Fatherhood &amp; 2-Parent Family'!L67</f>
        <v>2234460</v>
      </c>
      <c r="M67" s="114">
        <f>'Pregnancy Prevention'!M67+'Fatherhood &amp; 2-Parent Family'!M67</f>
        <v>1996878</v>
      </c>
      <c r="N67" s="114">
        <f>'Pregnancy Prevention'!N67+'Fatherhood &amp; 2-Parent Family'!N67</f>
        <v>2194823</v>
      </c>
      <c r="O67" s="114">
        <f>'Pregnancy Prevention'!O67+'Fatherhood &amp; 2-Parent Family'!O67</f>
        <v>5421044</v>
      </c>
      <c r="P67" s="114">
        <f>'Pregnancy Prevention'!P67+'Fatherhood &amp; 2-Parent Family'!P67</f>
        <v>3234673</v>
      </c>
      <c r="Q67" s="114">
        <f>'Pregnancy Prevention'!Q67+'Fatherhood &amp; 2-Parent Family'!Q67</f>
        <v>5298201</v>
      </c>
      <c r="R67" s="114">
        <f>'Pregnancy Prevention'!R67+'Fatherhood &amp; 2-Parent Family'!R67</f>
        <v>2136204</v>
      </c>
      <c r="S67" s="114">
        <f>'Pregnancy Prevention'!S67+'Fatherhood &amp; 2-Parent Family'!S67</f>
        <v>2927125</v>
      </c>
      <c r="T67" s="114">
        <f>'Pregnancy Prevention'!T67+'Fatherhood &amp; 2-Parent Family'!T67</f>
        <v>3201199</v>
      </c>
      <c r="U67" s="114">
        <f>'Pregnancy Prevention'!U67+'Fatherhood &amp; 2-Parent Family'!U67</f>
        <v>3782464</v>
      </c>
      <c r="V67" s="114">
        <f>'Pregnancy Prevention'!V67+'Fatherhood &amp; 2-Parent Family'!V67</f>
        <v>3449842</v>
      </c>
      <c r="W67" s="114">
        <f>'Pregnancy Prevention'!W67+'Fatherhood &amp; 2-Parent Family'!W67</f>
        <v>3231753</v>
      </c>
      <c r="X67" s="114">
        <f>'Pregnancy Prevention'!X67+'Fatherhood &amp; 2-Parent Family'!X67</f>
        <v>5103513</v>
      </c>
      <c r="Y67" s="114">
        <f>'Pregnancy Prevention'!Y67+'Fatherhood &amp; 2-Parent Family'!Y67</f>
        <v>8597563</v>
      </c>
      <c r="Z67" s="114">
        <f>'Pregnancy Prevention'!Z67+'Fatherhood &amp; 2-Parent Family'!Z67</f>
        <v>13457740</v>
      </c>
      <c r="AA67" s="302"/>
      <c r="AB67" s="303"/>
      <c r="AC67" s="183"/>
    </row>
    <row r="68" spans="1:29">
      <c r="A68" s="51" t="s">
        <v>74</v>
      </c>
      <c r="B68" s="114">
        <f>'Pregnancy Prevention'!B68+'Fatherhood &amp; 2-Parent Family'!B68</f>
        <v>0</v>
      </c>
      <c r="C68" s="114">
        <f>'Pregnancy Prevention'!C68+'Fatherhood &amp; 2-Parent Family'!C68</f>
        <v>0</v>
      </c>
      <c r="D68" s="114">
        <f>'Pregnancy Prevention'!D68+'Fatherhood &amp; 2-Parent Family'!D68</f>
        <v>0</v>
      </c>
      <c r="E68" s="114">
        <f>'Pregnancy Prevention'!E68+'Fatherhood &amp; 2-Parent Family'!E68</f>
        <v>451534</v>
      </c>
      <c r="F68" s="114">
        <f>'Pregnancy Prevention'!F68+'Fatherhood &amp; 2-Parent Family'!F68</f>
        <v>13616277</v>
      </c>
      <c r="G68" s="114">
        <f>'Pregnancy Prevention'!G68+'Fatherhood &amp; 2-Parent Family'!G68</f>
        <v>15924781</v>
      </c>
      <c r="H68" s="114">
        <f>'Pregnancy Prevention'!H68+'Fatherhood &amp; 2-Parent Family'!H68</f>
        <v>8934181</v>
      </c>
      <c r="I68" s="114">
        <f>'Pregnancy Prevention'!I68+'Fatherhood &amp; 2-Parent Family'!I68</f>
        <v>22936910</v>
      </c>
      <c r="J68" s="114">
        <f>'Pregnancy Prevention'!J68+'Fatherhood &amp; 2-Parent Family'!J68</f>
        <v>20242332</v>
      </c>
      <c r="K68" s="114">
        <f>'Pregnancy Prevention'!K68+'Fatherhood &amp; 2-Parent Family'!K68</f>
        <v>11995066</v>
      </c>
      <c r="L68" s="114">
        <f>'Pregnancy Prevention'!L68+'Fatherhood &amp; 2-Parent Family'!L68</f>
        <v>25194198</v>
      </c>
      <c r="M68" s="114">
        <f>'Pregnancy Prevention'!M68+'Fatherhood &amp; 2-Parent Family'!M68</f>
        <v>23161869</v>
      </c>
      <c r="N68" s="114">
        <f>'Pregnancy Prevention'!N68+'Fatherhood &amp; 2-Parent Family'!N68</f>
        <v>21632583</v>
      </c>
      <c r="O68" s="114">
        <f>'Pregnancy Prevention'!O68+'Fatherhood &amp; 2-Parent Family'!O68</f>
        <v>26311687</v>
      </c>
      <c r="P68" s="114">
        <f>'Pregnancy Prevention'!P68+'Fatherhood &amp; 2-Parent Family'!P68</f>
        <v>24781171</v>
      </c>
      <c r="Q68" s="114">
        <f>'Pregnancy Prevention'!Q68+'Fatherhood &amp; 2-Parent Family'!Q68</f>
        <v>212608659</v>
      </c>
      <c r="R68" s="114">
        <f>'Pregnancy Prevention'!R68+'Fatherhood &amp; 2-Parent Family'!R68</f>
        <v>744969777</v>
      </c>
      <c r="S68" s="114">
        <f>'Pregnancy Prevention'!S68+'Fatherhood &amp; 2-Parent Family'!S68</f>
        <v>510439711</v>
      </c>
      <c r="T68" s="114">
        <f>'Pregnancy Prevention'!T68+'Fatherhood &amp; 2-Parent Family'!T68</f>
        <v>8555788</v>
      </c>
      <c r="U68" s="114">
        <f>'Pregnancy Prevention'!U68+'Fatherhood &amp; 2-Parent Family'!U68</f>
        <v>11083697</v>
      </c>
      <c r="V68" s="114">
        <f>'Pregnancy Prevention'!V68+'Fatherhood &amp; 2-Parent Family'!V68</f>
        <v>11223319</v>
      </c>
      <c r="W68" s="114">
        <f>'Pregnancy Prevention'!W68+'Fatherhood &amp; 2-Parent Family'!W68</f>
        <v>12540690</v>
      </c>
      <c r="X68" s="114">
        <f>'Pregnancy Prevention'!X68+'Fatherhood &amp; 2-Parent Family'!X68</f>
        <v>14570043</v>
      </c>
      <c r="Y68" s="114">
        <f>'Pregnancy Prevention'!Y68+'Fatherhood &amp; 2-Parent Family'!Y68</f>
        <v>14965281</v>
      </c>
      <c r="Z68" s="114">
        <f>'Pregnancy Prevention'!Z68+'Fatherhood &amp; 2-Parent Family'!Z68</f>
        <v>9492301</v>
      </c>
      <c r="AA68" s="302"/>
      <c r="AB68" s="303"/>
      <c r="AC68" s="183"/>
    </row>
    <row r="69" spans="1:29">
      <c r="A69" s="51" t="s">
        <v>91</v>
      </c>
      <c r="B69" s="114">
        <f>'Pregnancy Prevention'!B69+'Fatherhood &amp; 2-Parent Family'!B69</f>
        <v>0</v>
      </c>
      <c r="C69" s="114">
        <f>'Pregnancy Prevention'!C69+'Fatherhood &amp; 2-Parent Family'!C69</f>
        <v>0</v>
      </c>
      <c r="D69" s="114">
        <f>'Pregnancy Prevention'!D69+'Fatherhood &amp; 2-Parent Family'!D69</f>
        <v>0</v>
      </c>
      <c r="E69" s="114">
        <f>'Pregnancy Prevention'!E69+'Fatherhood &amp; 2-Parent Family'!E69</f>
        <v>0</v>
      </c>
      <c r="F69" s="114">
        <f>'Pregnancy Prevention'!F69+'Fatherhood &amp; 2-Parent Family'!F69</f>
        <v>0</v>
      </c>
      <c r="G69" s="114">
        <f>'Pregnancy Prevention'!G69+'Fatherhood &amp; 2-Parent Family'!G69</f>
        <v>24899</v>
      </c>
      <c r="H69" s="114">
        <f>'Pregnancy Prevention'!H69+'Fatherhood &amp; 2-Parent Family'!H69</f>
        <v>289250</v>
      </c>
      <c r="I69" s="114">
        <f>'Pregnancy Prevention'!I69+'Fatherhood &amp; 2-Parent Family'!I69</f>
        <v>183973</v>
      </c>
      <c r="J69" s="114">
        <f>'Pregnancy Prevention'!J69+'Fatherhood &amp; 2-Parent Family'!J69</f>
        <v>86992</v>
      </c>
      <c r="K69" s="114">
        <f>'Pregnancy Prevention'!K69+'Fatherhood &amp; 2-Parent Family'!K69</f>
        <v>72880</v>
      </c>
      <c r="L69" s="114">
        <f>'Pregnancy Prevention'!L69+'Fatherhood &amp; 2-Parent Family'!L69</f>
        <v>4269169</v>
      </c>
      <c r="M69" s="114">
        <f>'Pregnancy Prevention'!M69+'Fatherhood &amp; 2-Parent Family'!M69</f>
        <v>4884139</v>
      </c>
      <c r="N69" s="114">
        <f>'Pregnancy Prevention'!N69+'Fatherhood &amp; 2-Parent Family'!N69</f>
        <v>3605691</v>
      </c>
      <c r="O69" s="114">
        <f>'Pregnancy Prevention'!O69+'Fatherhood &amp; 2-Parent Family'!O69</f>
        <v>568585</v>
      </c>
      <c r="P69" s="114">
        <f>'Pregnancy Prevention'!P69+'Fatherhood &amp; 2-Parent Family'!P69</f>
        <v>488091</v>
      </c>
      <c r="Q69" s="114">
        <f>'Pregnancy Prevention'!Q69+'Fatherhood &amp; 2-Parent Family'!Q69</f>
        <v>504042</v>
      </c>
      <c r="R69" s="114">
        <f>'Pregnancy Prevention'!R69+'Fatherhood &amp; 2-Parent Family'!R69</f>
        <v>391435</v>
      </c>
      <c r="S69" s="114">
        <f>'Pregnancy Prevention'!S69+'Fatherhood &amp; 2-Parent Family'!S69</f>
        <v>386293</v>
      </c>
      <c r="T69" s="114">
        <f>'Pregnancy Prevention'!T69+'Fatherhood &amp; 2-Parent Family'!T69</f>
        <v>795339</v>
      </c>
      <c r="U69" s="114">
        <f>'Pregnancy Prevention'!U69+'Fatherhood &amp; 2-Parent Family'!U69</f>
        <v>538509</v>
      </c>
      <c r="V69" s="114">
        <f>'Pregnancy Prevention'!V69+'Fatherhood &amp; 2-Parent Family'!V69</f>
        <v>557552</v>
      </c>
      <c r="W69" s="114">
        <f>'Pregnancy Prevention'!W69+'Fatherhood &amp; 2-Parent Family'!W69</f>
        <v>920949</v>
      </c>
      <c r="X69" s="114">
        <f>'Pregnancy Prevention'!X69+'Fatherhood &amp; 2-Parent Family'!X69</f>
        <v>815376</v>
      </c>
      <c r="Y69" s="114">
        <f>'Pregnancy Prevention'!Y69+'Fatherhood &amp; 2-Parent Family'!Y69</f>
        <v>1160454</v>
      </c>
      <c r="Z69" s="114">
        <f>'Pregnancy Prevention'!Z69+'Fatherhood &amp; 2-Parent Family'!Z69</f>
        <v>1042041</v>
      </c>
      <c r="AA69" s="302"/>
      <c r="AB69" s="303"/>
      <c r="AC69" s="183"/>
    </row>
    <row r="70" spans="1:29">
      <c r="A70" s="51" t="s">
        <v>93</v>
      </c>
      <c r="B70" s="114">
        <f>'Pregnancy Prevention'!B70+'Fatherhood &amp; 2-Parent Family'!B70</f>
        <v>0</v>
      </c>
      <c r="C70" s="114">
        <f>'Pregnancy Prevention'!C70+'Fatherhood &amp; 2-Parent Family'!C70</f>
        <v>0</v>
      </c>
      <c r="D70" s="114">
        <f>'Pregnancy Prevention'!D70+'Fatherhood &amp; 2-Parent Family'!D70</f>
        <v>0</v>
      </c>
      <c r="E70" s="114">
        <f>'Pregnancy Prevention'!E70+'Fatherhood &amp; 2-Parent Family'!E70</f>
        <v>1242653</v>
      </c>
      <c r="F70" s="114">
        <f>'Pregnancy Prevention'!F70+'Fatherhood &amp; 2-Parent Family'!F70</f>
        <v>21439212</v>
      </c>
      <c r="G70" s="114">
        <f>'Pregnancy Prevention'!G70+'Fatherhood &amp; 2-Parent Family'!G70</f>
        <v>37432030</v>
      </c>
      <c r="H70" s="114">
        <f>'Pregnancy Prevention'!H70+'Fatherhood &amp; 2-Parent Family'!H70</f>
        <v>71527105</v>
      </c>
      <c r="I70" s="114">
        <f>'Pregnancy Prevention'!I70+'Fatherhood &amp; 2-Parent Family'!I70</f>
        <v>70040693</v>
      </c>
      <c r="J70" s="114">
        <f>'Pregnancy Prevention'!J70+'Fatherhood &amp; 2-Parent Family'!J70</f>
        <v>74103343</v>
      </c>
      <c r="K70" s="114">
        <f>'Pregnancy Prevention'!K70+'Fatherhood &amp; 2-Parent Family'!K70</f>
        <v>79079712</v>
      </c>
      <c r="L70" s="114">
        <f>'Pregnancy Prevention'!L70+'Fatherhood &amp; 2-Parent Family'!L70</f>
        <v>85901717</v>
      </c>
      <c r="M70" s="114">
        <f>'Pregnancy Prevention'!M70+'Fatherhood &amp; 2-Parent Family'!M70</f>
        <v>81474579</v>
      </c>
      <c r="N70" s="114">
        <f>'Pregnancy Prevention'!N70+'Fatherhood &amp; 2-Parent Family'!N70</f>
        <v>81386761</v>
      </c>
      <c r="O70" s="114">
        <f>'Pregnancy Prevention'!O70+'Fatherhood &amp; 2-Parent Family'!O70</f>
        <v>95702105</v>
      </c>
      <c r="P70" s="114">
        <f>'Pregnancy Prevention'!P70+'Fatherhood &amp; 2-Parent Family'!P70</f>
        <v>80751161</v>
      </c>
      <c r="Q70" s="114">
        <f>'Pregnancy Prevention'!Q70+'Fatherhood &amp; 2-Parent Family'!Q70</f>
        <v>108831670</v>
      </c>
      <c r="R70" s="114">
        <f>'Pregnancy Prevention'!R70+'Fatherhood &amp; 2-Parent Family'!R70</f>
        <v>92612814</v>
      </c>
      <c r="S70" s="114">
        <f>'Pregnancy Prevention'!S70+'Fatherhood &amp; 2-Parent Family'!S70</f>
        <v>77306932</v>
      </c>
      <c r="T70" s="114">
        <f>'Pregnancy Prevention'!T70+'Fatherhood &amp; 2-Parent Family'!T70</f>
        <v>84092880</v>
      </c>
      <c r="U70" s="114">
        <f>'Pregnancy Prevention'!U70+'Fatherhood &amp; 2-Parent Family'!U70</f>
        <v>83181385</v>
      </c>
      <c r="V70" s="114">
        <f>'Pregnancy Prevention'!V70+'Fatherhood &amp; 2-Parent Family'!V70</f>
        <v>78712886</v>
      </c>
      <c r="W70" s="114">
        <f>'Pregnancy Prevention'!W70+'Fatherhood &amp; 2-Parent Family'!W70</f>
        <v>67695430</v>
      </c>
      <c r="X70" s="114">
        <f>'Pregnancy Prevention'!X70+'Fatherhood &amp; 2-Parent Family'!X70</f>
        <v>50703425</v>
      </c>
      <c r="Y70" s="114">
        <f>'Pregnancy Prevention'!Y70+'Fatherhood &amp; 2-Parent Family'!Y70</f>
        <v>49539794</v>
      </c>
      <c r="Z70" s="114">
        <f>'Pregnancy Prevention'!Z70+'Fatherhood &amp; 2-Parent Family'!Z70</f>
        <v>54369269</v>
      </c>
      <c r="AA70" s="302"/>
      <c r="AB70" s="303"/>
      <c r="AC70" s="183"/>
    </row>
    <row r="71" spans="1:29">
      <c r="A71" s="51" t="s">
        <v>95</v>
      </c>
      <c r="B71" s="114">
        <f>'Pregnancy Prevention'!B71+'Fatherhood &amp; 2-Parent Family'!B71</f>
        <v>0</v>
      </c>
      <c r="C71" s="114">
        <f>'Pregnancy Prevention'!C71+'Fatherhood &amp; 2-Parent Family'!C71</f>
        <v>0</v>
      </c>
      <c r="D71" s="114">
        <f>'Pregnancy Prevention'!D71+'Fatherhood &amp; 2-Parent Family'!D71</f>
        <v>0</v>
      </c>
      <c r="E71" s="114">
        <f>'Pregnancy Prevention'!E71+'Fatherhood &amp; 2-Parent Family'!E71</f>
        <v>0</v>
      </c>
      <c r="F71" s="114">
        <f>'Pregnancy Prevention'!F71+'Fatherhood &amp; 2-Parent Family'!F71</f>
        <v>17333</v>
      </c>
      <c r="G71" s="114">
        <f>'Pregnancy Prevention'!G71+'Fatherhood &amp; 2-Parent Family'!G71</f>
        <v>0</v>
      </c>
      <c r="H71" s="114">
        <f>'Pregnancy Prevention'!H71+'Fatherhood &amp; 2-Parent Family'!H71</f>
        <v>0</v>
      </c>
      <c r="I71" s="114">
        <f>'Pregnancy Prevention'!I71+'Fatherhood &amp; 2-Parent Family'!I71</f>
        <v>0</v>
      </c>
      <c r="J71" s="114">
        <f>'Pregnancy Prevention'!J71+'Fatherhood &amp; 2-Parent Family'!J71</f>
        <v>0</v>
      </c>
      <c r="K71" s="114">
        <f>'Pregnancy Prevention'!K71+'Fatherhood &amp; 2-Parent Family'!K71</f>
        <v>0</v>
      </c>
      <c r="L71" s="114">
        <f>'Pregnancy Prevention'!L71+'Fatherhood &amp; 2-Parent Family'!L71</f>
        <v>0</v>
      </c>
      <c r="M71" s="114">
        <f>'Pregnancy Prevention'!M71+'Fatherhood &amp; 2-Parent Family'!M71</f>
        <v>0</v>
      </c>
      <c r="N71" s="114">
        <f>'Pregnancy Prevention'!N71+'Fatherhood &amp; 2-Parent Family'!N71</f>
        <v>21</v>
      </c>
      <c r="O71" s="114">
        <f>'Pregnancy Prevention'!O71+'Fatherhood &amp; 2-Parent Family'!O71</f>
        <v>-11</v>
      </c>
      <c r="P71" s="114">
        <f>'Pregnancy Prevention'!P71+'Fatherhood &amp; 2-Parent Family'!P71</f>
        <v>1825000</v>
      </c>
      <c r="Q71" s="114">
        <f>'Pregnancy Prevention'!Q71+'Fatherhood &amp; 2-Parent Family'!Q71</f>
        <v>0</v>
      </c>
      <c r="R71" s="114">
        <f>'Pregnancy Prevention'!R71+'Fatherhood &amp; 2-Parent Family'!R71</f>
        <v>0</v>
      </c>
      <c r="S71" s="114">
        <f>'Pregnancy Prevention'!S71+'Fatherhood &amp; 2-Parent Family'!S71</f>
        <v>0</v>
      </c>
      <c r="T71" s="114">
        <f>'Pregnancy Prevention'!T71+'Fatherhood &amp; 2-Parent Family'!T71</f>
        <v>0</v>
      </c>
      <c r="U71" s="114">
        <f>'Pregnancy Prevention'!U71+'Fatherhood &amp; 2-Parent Family'!U71</f>
        <v>0</v>
      </c>
      <c r="V71" s="114">
        <f>'Pregnancy Prevention'!V71+'Fatherhood &amp; 2-Parent Family'!V71</f>
        <v>0</v>
      </c>
      <c r="W71" s="114">
        <f>'Pregnancy Prevention'!W71+'Fatherhood &amp; 2-Parent Family'!W71</f>
        <v>0</v>
      </c>
      <c r="X71" s="114">
        <f>'Pregnancy Prevention'!X71+'Fatherhood &amp; 2-Parent Family'!X71</f>
        <v>0</v>
      </c>
      <c r="Y71" s="114">
        <f>'Pregnancy Prevention'!Y71+'Fatherhood &amp; 2-Parent Family'!Y71</f>
        <v>0</v>
      </c>
      <c r="Z71" s="114">
        <f>'Pregnancy Prevention'!Z71+'Fatherhood &amp; 2-Parent Family'!Z71</f>
        <v>0</v>
      </c>
      <c r="AA71" s="302"/>
      <c r="AB71" s="303"/>
      <c r="AC71" s="183"/>
    </row>
    <row r="72" spans="1:29">
      <c r="A72" s="51" t="s">
        <v>97</v>
      </c>
      <c r="B72" s="114">
        <f>'Pregnancy Prevention'!B72+'Fatherhood &amp; 2-Parent Family'!B72</f>
        <v>0</v>
      </c>
      <c r="C72" s="114">
        <f>'Pregnancy Prevention'!C72+'Fatherhood &amp; 2-Parent Family'!C72</f>
        <v>0</v>
      </c>
      <c r="D72" s="114">
        <f>'Pregnancy Prevention'!D72+'Fatherhood &amp; 2-Parent Family'!D72</f>
        <v>0</v>
      </c>
      <c r="E72" s="114">
        <f>'Pregnancy Prevention'!E72+'Fatherhood &amp; 2-Parent Family'!E72</f>
        <v>12121588</v>
      </c>
      <c r="F72" s="114">
        <f>'Pregnancy Prevention'!F72+'Fatherhood &amp; 2-Parent Family'!F72</f>
        <v>12134211</v>
      </c>
      <c r="G72" s="114">
        <f>'Pregnancy Prevention'!G72+'Fatherhood &amp; 2-Parent Family'!G72</f>
        <v>17712295</v>
      </c>
      <c r="H72" s="114">
        <f>'Pregnancy Prevention'!H72+'Fatherhood &amp; 2-Parent Family'!H72</f>
        <v>1828386</v>
      </c>
      <c r="I72" s="114">
        <f>'Pregnancy Prevention'!I72+'Fatherhood &amp; 2-Parent Family'!I72</f>
        <v>6134716</v>
      </c>
      <c r="J72" s="114">
        <f>'Pregnancy Prevention'!J72+'Fatherhood &amp; 2-Parent Family'!J72</f>
        <v>2809608</v>
      </c>
      <c r="K72" s="114">
        <f>'Pregnancy Prevention'!K72+'Fatherhood &amp; 2-Parent Family'!K72</f>
        <v>5049101</v>
      </c>
      <c r="L72" s="114">
        <f>'Pregnancy Prevention'!L72+'Fatherhood &amp; 2-Parent Family'!L72</f>
        <v>14369427</v>
      </c>
      <c r="M72" s="114">
        <f>'Pregnancy Prevention'!M72+'Fatherhood &amp; 2-Parent Family'!M72</f>
        <v>11771526</v>
      </c>
      <c r="N72" s="114">
        <f>'Pregnancy Prevention'!N72+'Fatherhood &amp; 2-Parent Family'!N72</f>
        <v>11931968</v>
      </c>
      <c r="O72" s="114">
        <f>'Pregnancy Prevention'!O72+'Fatherhood &amp; 2-Parent Family'!O72</f>
        <v>11939762</v>
      </c>
      <c r="P72" s="114">
        <f>'Pregnancy Prevention'!P72+'Fatherhood &amp; 2-Parent Family'!P72</f>
        <v>11443876</v>
      </c>
      <c r="Q72" s="114">
        <f>'Pregnancy Prevention'!Q72+'Fatherhood &amp; 2-Parent Family'!Q72</f>
        <v>9879226</v>
      </c>
      <c r="R72" s="114">
        <f>'Pregnancy Prevention'!R72+'Fatherhood &amp; 2-Parent Family'!R72</f>
        <v>2362815</v>
      </c>
      <c r="S72" s="114">
        <f>'Pregnancy Prevention'!S72+'Fatherhood &amp; 2-Parent Family'!S72</f>
        <v>1434018</v>
      </c>
      <c r="T72" s="114">
        <f>'Pregnancy Prevention'!T72+'Fatherhood &amp; 2-Parent Family'!T72</f>
        <v>1395105</v>
      </c>
      <c r="U72" s="114">
        <f>'Pregnancy Prevention'!U72+'Fatherhood &amp; 2-Parent Family'!U72</f>
        <v>1421787</v>
      </c>
      <c r="V72" s="114">
        <f>'Pregnancy Prevention'!V72+'Fatherhood &amp; 2-Parent Family'!V72</f>
        <v>1293726</v>
      </c>
      <c r="W72" s="114">
        <f>'Pregnancy Prevention'!W72+'Fatherhood &amp; 2-Parent Family'!W72</f>
        <v>973682</v>
      </c>
      <c r="X72" s="114">
        <f>'Pregnancy Prevention'!X72+'Fatherhood &amp; 2-Parent Family'!X72</f>
        <v>1025929</v>
      </c>
      <c r="Y72" s="114">
        <f>'Pregnancy Prevention'!Y72+'Fatherhood &amp; 2-Parent Family'!Y72</f>
        <v>1068165</v>
      </c>
      <c r="Z72" s="114">
        <f>'Pregnancy Prevention'!Z72+'Fatherhood &amp; 2-Parent Family'!Z72</f>
        <v>282049.36</v>
      </c>
      <c r="AA72" s="302"/>
      <c r="AB72" s="303"/>
      <c r="AC72" s="183"/>
    </row>
    <row r="73" spans="1:29">
      <c r="A73" s="51" t="s">
        <v>99</v>
      </c>
      <c r="B73" s="114">
        <f>'Pregnancy Prevention'!B73+'Fatherhood &amp; 2-Parent Family'!B73</f>
        <v>0</v>
      </c>
      <c r="C73" s="114">
        <f>'Pregnancy Prevention'!C73+'Fatherhood &amp; 2-Parent Family'!C73</f>
        <v>0</v>
      </c>
      <c r="D73" s="114">
        <f>'Pregnancy Prevention'!D73+'Fatherhood &amp; 2-Parent Family'!D73</f>
        <v>0</v>
      </c>
      <c r="E73" s="114">
        <f>'Pregnancy Prevention'!E73+'Fatherhood &amp; 2-Parent Family'!E73</f>
        <v>20917543</v>
      </c>
      <c r="F73" s="114">
        <f>'Pregnancy Prevention'!F73+'Fatherhood &amp; 2-Parent Family'!F73</f>
        <v>28851611</v>
      </c>
      <c r="G73" s="114">
        <f>'Pregnancy Prevention'!G73+'Fatherhood &amp; 2-Parent Family'!G73</f>
        <v>17368841</v>
      </c>
      <c r="H73" s="114">
        <f>'Pregnancy Prevention'!H73+'Fatherhood &amp; 2-Parent Family'!H73</f>
        <v>11229815</v>
      </c>
      <c r="I73" s="114">
        <f>'Pregnancy Prevention'!I73+'Fatherhood &amp; 2-Parent Family'!I73</f>
        <v>6203155</v>
      </c>
      <c r="J73" s="114">
        <f>'Pregnancy Prevention'!J73+'Fatherhood &amp; 2-Parent Family'!J73</f>
        <v>11274885</v>
      </c>
      <c r="K73" s="114">
        <f>'Pregnancy Prevention'!K73+'Fatherhood &amp; 2-Parent Family'!K73</f>
        <v>6352466</v>
      </c>
      <c r="L73" s="114">
        <f>'Pregnancy Prevention'!L73+'Fatherhood &amp; 2-Parent Family'!L73</f>
        <v>3524030</v>
      </c>
      <c r="M73" s="114">
        <f>'Pregnancy Prevention'!M73+'Fatherhood &amp; 2-Parent Family'!M73</f>
        <v>4918652</v>
      </c>
      <c r="N73" s="114">
        <f>'Pregnancy Prevention'!N73+'Fatherhood &amp; 2-Parent Family'!N73</f>
        <v>3706734</v>
      </c>
      <c r="O73" s="114">
        <f>'Pregnancy Prevention'!O73+'Fatherhood &amp; 2-Parent Family'!O73</f>
        <v>2629713</v>
      </c>
      <c r="P73" s="114">
        <f>'Pregnancy Prevention'!P73+'Fatherhood &amp; 2-Parent Family'!P73</f>
        <v>1205639</v>
      </c>
      <c r="Q73" s="114">
        <f>'Pregnancy Prevention'!Q73+'Fatherhood &amp; 2-Parent Family'!Q73</f>
        <v>1445189</v>
      </c>
      <c r="R73" s="114">
        <f>'Pregnancy Prevention'!R73+'Fatherhood &amp; 2-Parent Family'!R73</f>
        <v>2795700</v>
      </c>
      <c r="S73" s="114">
        <f>'Pregnancy Prevention'!S73+'Fatherhood &amp; 2-Parent Family'!S73</f>
        <v>1261172</v>
      </c>
      <c r="T73" s="114">
        <f>'Pregnancy Prevention'!T73+'Fatherhood &amp; 2-Parent Family'!T73</f>
        <v>735043</v>
      </c>
      <c r="U73" s="114">
        <f>'Pregnancy Prevention'!U73+'Fatherhood &amp; 2-Parent Family'!U73</f>
        <v>379213</v>
      </c>
      <c r="V73" s="114">
        <f>'Pregnancy Prevention'!V73+'Fatherhood &amp; 2-Parent Family'!V73</f>
        <v>298070</v>
      </c>
      <c r="W73" s="114">
        <f>'Pregnancy Prevention'!W73+'Fatherhood &amp; 2-Parent Family'!W73</f>
        <v>204322</v>
      </c>
      <c r="X73" s="114">
        <f>'Pregnancy Prevention'!X73+'Fatherhood &amp; 2-Parent Family'!X73</f>
        <v>576393</v>
      </c>
      <c r="Y73" s="114">
        <f>'Pregnancy Prevention'!Y73+'Fatherhood &amp; 2-Parent Family'!Y73</f>
        <v>304805</v>
      </c>
      <c r="Z73" s="114">
        <f>'Pregnancy Prevention'!Z73+'Fatherhood &amp; 2-Parent Family'!Z73</f>
        <v>645406</v>
      </c>
      <c r="AA73" s="302"/>
      <c r="AB73" s="303"/>
      <c r="AC73" s="183"/>
    </row>
    <row r="74" spans="1:29">
      <c r="A74" s="51" t="s">
        <v>101</v>
      </c>
      <c r="B74" s="114">
        <f>'Pregnancy Prevention'!B74+'Fatherhood &amp; 2-Parent Family'!B74</f>
        <v>0</v>
      </c>
      <c r="C74" s="114">
        <f>'Pregnancy Prevention'!C74+'Fatherhood &amp; 2-Parent Family'!C74</f>
        <v>0</v>
      </c>
      <c r="D74" s="114">
        <f>'Pregnancy Prevention'!D74+'Fatherhood &amp; 2-Parent Family'!D74</f>
        <v>0</v>
      </c>
      <c r="E74" s="114">
        <f>'Pregnancy Prevention'!E74+'Fatherhood &amp; 2-Parent Family'!E74</f>
        <v>45489724</v>
      </c>
      <c r="F74" s="114">
        <f>'Pregnancy Prevention'!F74+'Fatherhood &amp; 2-Parent Family'!F74</f>
        <v>27828182</v>
      </c>
      <c r="G74" s="114">
        <f>'Pregnancy Prevention'!G74+'Fatherhood &amp; 2-Parent Family'!G74</f>
        <v>21853619</v>
      </c>
      <c r="H74" s="114">
        <f>'Pregnancy Prevention'!H74+'Fatherhood &amp; 2-Parent Family'!H74</f>
        <v>18059220</v>
      </c>
      <c r="I74" s="114">
        <f>'Pregnancy Prevention'!I74+'Fatherhood &amp; 2-Parent Family'!I74</f>
        <v>25291104</v>
      </c>
      <c r="J74" s="114">
        <f>'Pregnancy Prevention'!J74+'Fatherhood &amp; 2-Parent Family'!J74</f>
        <v>31508029</v>
      </c>
      <c r="K74" s="114">
        <f>'Pregnancy Prevention'!K74+'Fatherhood &amp; 2-Parent Family'!K74</f>
        <v>35882207</v>
      </c>
      <c r="L74" s="114">
        <f>'Pregnancy Prevention'!L74+'Fatherhood &amp; 2-Parent Family'!L74</f>
        <v>34218794</v>
      </c>
      <c r="M74" s="114">
        <f>'Pregnancy Prevention'!M74+'Fatherhood &amp; 2-Parent Family'!M74</f>
        <v>36363043</v>
      </c>
      <c r="N74" s="114">
        <f>'Pregnancy Prevention'!N74+'Fatherhood &amp; 2-Parent Family'!N74</f>
        <v>27936224</v>
      </c>
      <c r="O74" s="114">
        <f>'Pregnancy Prevention'!O74+'Fatherhood &amp; 2-Parent Family'!O74</f>
        <v>27456060</v>
      </c>
      <c r="P74" s="114">
        <f>'Pregnancy Prevention'!P74+'Fatherhood &amp; 2-Parent Family'!P74</f>
        <v>30148029</v>
      </c>
      <c r="Q74" s="114">
        <f>'Pregnancy Prevention'!Q74+'Fatherhood &amp; 2-Parent Family'!Q74</f>
        <v>37448337</v>
      </c>
      <c r="R74" s="114">
        <f>'Pregnancy Prevention'!R74+'Fatherhood &amp; 2-Parent Family'!R74</f>
        <v>-42174</v>
      </c>
      <c r="S74" s="114">
        <f>'Pregnancy Prevention'!S74+'Fatherhood &amp; 2-Parent Family'!S74</f>
        <v>13355231</v>
      </c>
      <c r="T74" s="114">
        <f>'Pregnancy Prevention'!T74+'Fatherhood &amp; 2-Parent Family'!T74</f>
        <v>1487028</v>
      </c>
      <c r="U74" s="114">
        <f>'Pregnancy Prevention'!U74+'Fatherhood &amp; 2-Parent Family'!U74</f>
        <v>1122805</v>
      </c>
      <c r="V74" s="114">
        <f>'Pregnancy Prevention'!V74+'Fatherhood &amp; 2-Parent Family'!V74</f>
        <v>932283</v>
      </c>
      <c r="W74" s="114">
        <f>'Pregnancy Prevention'!W74+'Fatherhood &amp; 2-Parent Family'!W74</f>
        <v>10133405</v>
      </c>
      <c r="X74" s="114">
        <f>'Pregnancy Prevention'!X74+'Fatherhood &amp; 2-Parent Family'!X74</f>
        <v>6272890</v>
      </c>
      <c r="Y74" s="114">
        <f>'Pregnancy Prevention'!Y74+'Fatherhood &amp; 2-Parent Family'!Y74</f>
        <v>10011809</v>
      </c>
      <c r="Z74" s="114">
        <f>'Pregnancy Prevention'!Z74+'Fatherhood &amp; 2-Parent Family'!Z74</f>
        <v>8049679</v>
      </c>
      <c r="AA74" s="302"/>
      <c r="AB74" s="303"/>
      <c r="AC74" s="183"/>
    </row>
    <row r="75" spans="1:29">
      <c r="A75" s="51" t="s">
        <v>102</v>
      </c>
      <c r="B75" s="114">
        <f>'Pregnancy Prevention'!B75+'Fatherhood &amp; 2-Parent Family'!B75</f>
        <v>0</v>
      </c>
      <c r="C75" s="114">
        <f>'Pregnancy Prevention'!C75+'Fatherhood &amp; 2-Parent Family'!C75</f>
        <v>0</v>
      </c>
      <c r="D75" s="114">
        <f>'Pregnancy Prevention'!D75+'Fatherhood &amp; 2-Parent Family'!D75</f>
        <v>0</v>
      </c>
      <c r="E75" s="114">
        <f>'Pregnancy Prevention'!E75+'Fatherhood &amp; 2-Parent Family'!E75</f>
        <v>0</v>
      </c>
      <c r="F75" s="114">
        <f>'Pregnancy Prevention'!F75+'Fatherhood &amp; 2-Parent Family'!F75</f>
        <v>0</v>
      </c>
      <c r="G75" s="114">
        <f>'Pregnancy Prevention'!G75+'Fatherhood &amp; 2-Parent Family'!G75</f>
        <v>0</v>
      </c>
      <c r="H75" s="114">
        <f>'Pregnancy Prevention'!H75+'Fatherhood &amp; 2-Parent Family'!H75</f>
        <v>0</v>
      </c>
      <c r="I75" s="114">
        <f>'Pregnancy Prevention'!I75+'Fatherhood &amp; 2-Parent Family'!I75</f>
        <v>0</v>
      </c>
      <c r="J75" s="114">
        <f>'Pregnancy Prevention'!J75+'Fatherhood &amp; 2-Parent Family'!J75</f>
        <v>0</v>
      </c>
      <c r="K75" s="114">
        <f>'Pregnancy Prevention'!K75+'Fatherhood &amp; 2-Parent Family'!K75</f>
        <v>0</v>
      </c>
      <c r="L75" s="114">
        <f>'Pregnancy Prevention'!L75+'Fatherhood &amp; 2-Parent Family'!L75</f>
        <v>0</v>
      </c>
      <c r="M75" s="114">
        <f>'Pregnancy Prevention'!M75+'Fatherhood &amp; 2-Parent Family'!M75</f>
        <v>0</v>
      </c>
      <c r="N75" s="114">
        <f>'Pregnancy Prevention'!N75+'Fatherhood &amp; 2-Parent Family'!N75</f>
        <v>6722617</v>
      </c>
      <c r="O75" s="114">
        <f>'Pregnancy Prevention'!O75+'Fatherhood &amp; 2-Parent Family'!O75</f>
        <v>14034415</v>
      </c>
      <c r="P75" s="114">
        <f>'Pregnancy Prevention'!P75+'Fatherhood &amp; 2-Parent Family'!P75</f>
        <v>18673878</v>
      </c>
      <c r="Q75" s="114">
        <f>'Pregnancy Prevention'!Q75+'Fatherhood &amp; 2-Parent Family'!Q75</f>
        <v>6777862</v>
      </c>
      <c r="R75" s="114">
        <f>'Pregnancy Prevention'!R75+'Fatherhood &amp; 2-Parent Family'!R75</f>
        <v>6708660</v>
      </c>
      <c r="S75" s="114">
        <f>'Pregnancy Prevention'!S75+'Fatherhood &amp; 2-Parent Family'!S75</f>
        <v>6858845</v>
      </c>
      <c r="T75" s="114">
        <f>'Pregnancy Prevention'!T75+'Fatherhood &amp; 2-Parent Family'!T75</f>
        <v>2773261</v>
      </c>
      <c r="U75" s="114">
        <f>'Pregnancy Prevention'!U75+'Fatherhood &amp; 2-Parent Family'!U75</f>
        <v>2820122</v>
      </c>
      <c r="V75" s="114">
        <f>'Pregnancy Prevention'!V75+'Fatherhood &amp; 2-Parent Family'!V75</f>
        <v>1931946</v>
      </c>
      <c r="W75" s="114">
        <f>'Pregnancy Prevention'!W75+'Fatherhood &amp; 2-Parent Family'!W75</f>
        <v>3117557</v>
      </c>
      <c r="X75" s="114">
        <f>'Pregnancy Prevention'!X75+'Fatherhood &amp; 2-Parent Family'!X75</f>
        <v>4176072</v>
      </c>
      <c r="Y75" s="114">
        <f>'Pregnancy Prevention'!Y75+'Fatherhood &amp; 2-Parent Family'!Y75</f>
        <v>4225812</v>
      </c>
      <c r="Z75" s="114">
        <f>'Pregnancy Prevention'!Z75+'Fatherhood &amp; 2-Parent Family'!Z75</f>
        <v>3222442</v>
      </c>
      <c r="AA75" s="302"/>
      <c r="AB75" s="303"/>
      <c r="AC75" s="183"/>
    </row>
    <row r="76" spans="1:29">
      <c r="A76" s="51" t="s">
        <v>103</v>
      </c>
      <c r="B76" s="114">
        <f>'Pregnancy Prevention'!B76+'Fatherhood &amp; 2-Parent Family'!B76</f>
        <v>0</v>
      </c>
      <c r="C76" s="114">
        <f>'Pregnancy Prevention'!C76+'Fatherhood &amp; 2-Parent Family'!C76</f>
        <v>0</v>
      </c>
      <c r="D76" s="114">
        <f>'Pregnancy Prevention'!D76+'Fatherhood &amp; 2-Parent Family'!D76</f>
        <v>0</v>
      </c>
      <c r="E76" s="114">
        <f>'Pregnancy Prevention'!E76+'Fatherhood &amp; 2-Parent Family'!E76</f>
        <v>4875941</v>
      </c>
      <c r="F76" s="114">
        <f>'Pregnancy Prevention'!F76+'Fatherhood &amp; 2-Parent Family'!F76</f>
        <v>6145851</v>
      </c>
      <c r="G76" s="114">
        <f>'Pregnancy Prevention'!G76+'Fatherhood &amp; 2-Parent Family'!G76</f>
        <v>5992916</v>
      </c>
      <c r="H76" s="114">
        <f>'Pregnancy Prevention'!H76+'Fatherhood &amp; 2-Parent Family'!H76</f>
        <v>7626705</v>
      </c>
      <c r="I76" s="114">
        <f>'Pregnancy Prevention'!I76+'Fatherhood &amp; 2-Parent Family'!I76</f>
        <v>-577822</v>
      </c>
      <c r="J76" s="114">
        <f>'Pregnancy Prevention'!J76+'Fatherhood &amp; 2-Parent Family'!J76</f>
        <v>2518136</v>
      </c>
      <c r="K76" s="114">
        <f>'Pregnancy Prevention'!K76+'Fatherhood &amp; 2-Parent Family'!K76</f>
        <v>2369772</v>
      </c>
      <c r="L76" s="114">
        <f>'Pregnancy Prevention'!L76+'Fatherhood &amp; 2-Parent Family'!L76</f>
        <v>2250028</v>
      </c>
      <c r="M76" s="114">
        <f>'Pregnancy Prevention'!M76+'Fatherhood &amp; 2-Parent Family'!M76</f>
        <v>3193729</v>
      </c>
      <c r="N76" s="114">
        <f>'Pregnancy Prevention'!N76+'Fatherhood &amp; 2-Parent Family'!N76</f>
        <v>1183072</v>
      </c>
      <c r="O76" s="114">
        <f>'Pregnancy Prevention'!O76+'Fatherhood &amp; 2-Parent Family'!O76</f>
        <v>885343</v>
      </c>
      <c r="P76" s="114">
        <f>'Pregnancy Prevention'!P76+'Fatherhood &amp; 2-Parent Family'!P76</f>
        <v>-2773102</v>
      </c>
      <c r="Q76" s="114">
        <f>'Pregnancy Prevention'!Q76+'Fatherhood &amp; 2-Parent Family'!Q76</f>
        <v>393568</v>
      </c>
      <c r="R76" s="114">
        <f>'Pregnancy Prevention'!R76+'Fatherhood &amp; 2-Parent Family'!R76</f>
        <v>405298</v>
      </c>
      <c r="S76" s="114">
        <f>'Pregnancy Prevention'!S76+'Fatherhood &amp; 2-Parent Family'!S76</f>
        <v>397242</v>
      </c>
      <c r="T76" s="114">
        <f>'Pregnancy Prevention'!T76+'Fatherhood &amp; 2-Parent Family'!T76</f>
        <v>399111</v>
      </c>
      <c r="U76" s="114">
        <f>'Pregnancy Prevention'!U76+'Fatherhood &amp; 2-Parent Family'!U76</f>
        <v>385778</v>
      </c>
      <c r="V76" s="114">
        <f>'Pregnancy Prevention'!V76+'Fatherhood &amp; 2-Parent Family'!V76</f>
        <v>385081</v>
      </c>
      <c r="W76" s="114">
        <f>'Pregnancy Prevention'!W76+'Fatherhood &amp; 2-Parent Family'!W76</f>
        <v>403855</v>
      </c>
      <c r="X76" s="114">
        <f>'Pregnancy Prevention'!X76+'Fatherhood &amp; 2-Parent Family'!X76</f>
        <v>405136</v>
      </c>
      <c r="Y76" s="114">
        <f>'Pregnancy Prevention'!Y76+'Fatherhood &amp; 2-Parent Family'!Y76</f>
        <v>353180</v>
      </c>
      <c r="Z76" s="114">
        <f>'Pregnancy Prevention'!Z76+'Fatherhood &amp; 2-Parent Family'!Z76</f>
        <v>333780</v>
      </c>
      <c r="AA76" s="302"/>
      <c r="AB76" s="303"/>
      <c r="AC76" s="183"/>
    </row>
    <row r="77" spans="1:29">
      <c r="A77" s="51" t="s">
        <v>104</v>
      </c>
      <c r="B77" s="114">
        <f>'Pregnancy Prevention'!B77+'Fatherhood &amp; 2-Parent Family'!B77</f>
        <v>0</v>
      </c>
      <c r="C77" s="114">
        <f>'Pregnancy Prevention'!C77+'Fatherhood &amp; 2-Parent Family'!C77</f>
        <v>0</v>
      </c>
      <c r="D77" s="114">
        <f>'Pregnancy Prevention'!D77+'Fatherhood &amp; 2-Parent Family'!D77</f>
        <v>0</v>
      </c>
      <c r="E77" s="114">
        <f>'Pregnancy Prevention'!E77+'Fatherhood &amp; 2-Parent Family'!E77</f>
        <v>1108200</v>
      </c>
      <c r="F77" s="114">
        <f>'Pregnancy Prevention'!F77+'Fatherhood &amp; 2-Parent Family'!F77</f>
        <v>841900</v>
      </c>
      <c r="G77" s="114">
        <f>'Pregnancy Prevention'!G77+'Fatherhood &amp; 2-Parent Family'!G77</f>
        <v>780800</v>
      </c>
      <c r="H77" s="114">
        <f>'Pregnancy Prevention'!H77+'Fatherhood &amp; 2-Parent Family'!H77</f>
        <v>1200000</v>
      </c>
      <c r="I77" s="114">
        <f>'Pregnancy Prevention'!I77+'Fatherhood &amp; 2-Parent Family'!I77</f>
        <v>1000000</v>
      </c>
      <c r="J77" s="114">
        <f>'Pregnancy Prevention'!J77+'Fatherhood &amp; 2-Parent Family'!J77</f>
        <v>1200000</v>
      </c>
      <c r="K77" s="114">
        <f>'Pregnancy Prevention'!K77+'Fatherhood &amp; 2-Parent Family'!K77</f>
        <v>1200000</v>
      </c>
      <c r="L77" s="114">
        <f>'Pregnancy Prevention'!L77+'Fatherhood &amp; 2-Parent Family'!L77</f>
        <v>800000</v>
      </c>
      <c r="M77" s="114">
        <f>'Pregnancy Prevention'!M77+'Fatherhood &amp; 2-Parent Family'!M77</f>
        <v>0</v>
      </c>
      <c r="N77" s="114">
        <f>'Pregnancy Prevention'!N77+'Fatherhood &amp; 2-Parent Family'!N77</f>
        <v>0</v>
      </c>
      <c r="O77" s="114">
        <f>'Pregnancy Prevention'!O77+'Fatherhood &amp; 2-Parent Family'!O77</f>
        <v>0</v>
      </c>
      <c r="P77" s="114">
        <f>'Pregnancy Prevention'!P77+'Fatherhood &amp; 2-Parent Family'!P77</f>
        <v>0</v>
      </c>
      <c r="Q77" s="114">
        <f>'Pregnancy Prevention'!Q77+'Fatherhood &amp; 2-Parent Family'!Q77</f>
        <v>0</v>
      </c>
      <c r="R77" s="114">
        <f>'Pregnancy Prevention'!R77+'Fatherhood &amp; 2-Parent Family'!R77</f>
        <v>0</v>
      </c>
      <c r="S77" s="114">
        <f>'Pregnancy Prevention'!S77+'Fatherhood &amp; 2-Parent Family'!S77</f>
        <v>0</v>
      </c>
      <c r="T77" s="114">
        <f>'Pregnancy Prevention'!T77+'Fatherhood &amp; 2-Parent Family'!T77</f>
        <v>858209</v>
      </c>
      <c r="U77" s="114">
        <f>'Pregnancy Prevention'!U77+'Fatherhood &amp; 2-Parent Family'!U77</f>
        <v>2350644</v>
      </c>
      <c r="V77" s="114">
        <f>'Pregnancy Prevention'!V77+'Fatherhood &amp; 2-Parent Family'!V77</f>
        <v>2307780</v>
      </c>
      <c r="W77" s="114">
        <f>'Pregnancy Prevention'!W77+'Fatherhood &amp; 2-Parent Family'!W77</f>
        <v>102555</v>
      </c>
      <c r="X77" s="114">
        <f>'Pregnancy Prevention'!X77+'Fatherhood &amp; 2-Parent Family'!X77</f>
        <v>119111</v>
      </c>
      <c r="Y77" s="114">
        <f>'Pregnancy Prevention'!Y77+'Fatherhood &amp; 2-Parent Family'!Y77</f>
        <v>110872</v>
      </c>
      <c r="Z77" s="114">
        <f>'Pregnancy Prevention'!Z77+'Fatherhood &amp; 2-Parent Family'!Z77</f>
        <v>112693</v>
      </c>
      <c r="AA77" s="302"/>
      <c r="AB77" s="303"/>
      <c r="AC77" s="183"/>
    </row>
    <row r="78" spans="1:29">
      <c r="A78" s="51" t="s">
        <v>105</v>
      </c>
      <c r="B78" s="114">
        <f>'Pregnancy Prevention'!B78+'Fatherhood &amp; 2-Parent Family'!B78</f>
        <v>0</v>
      </c>
      <c r="C78" s="114">
        <f>'Pregnancy Prevention'!C78+'Fatherhood &amp; 2-Parent Family'!C78</f>
        <v>0</v>
      </c>
      <c r="D78" s="114">
        <f>'Pregnancy Prevention'!D78+'Fatherhood &amp; 2-Parent Family'!D78</f>
        <v>0</v>
      </c>
      <c r="E78" s="114">
        <f>'Pregnancy Prevention'!E78+'Fatherhood &amp; 2-Parent Family'!E78</f>
        <v>0</v>
      </c>
      <c r="F78" s="114">
        <f>'Pregnancy Prevention'!F78+'Fatherhood &amp; 2-Parent Family'!F78</f>
        <v>0</v>
      </c>
      <c r="G78" s="114">
        <f>'Pregnancy Prevention'!G78+'Fatherhood &amp; 2-Parent Family'!G78</f>
        <v>2116915</v>
      </c>
      <c r="H78" s="114">
        <f>'Pregnancy Prevention'!H78+'Fatherhood &amp; 2-Parent Family'!H78</f>
        <v>1390324</v>
      </c>
      <c r="I78" s="114">
        <f>'Pregnancy Prevention'!I78+'Fatherhood &amp; 2-Parent Family'!I78</f>
        <v>1653358</v>
      </c>
      <c r="J78" s="114">
        <f>'Pregnancy Prevention'!J78+'Fatherhood &amp; 2-Parent Family'!J78</f>
        <v>1560801</v>
      </c>
      <c r="K78" s="114">
        <f>'Pregnancy Prevention'!K78+'Fatherhood &amp; 2-Parent Family'!K78</f>
        <v>1602367</v>
      </c>
      <c r="L78" s="114">
        <f>'Pregnancy Prevention'!L78+'Fatherhood &amp; 2-Parent Family'!L78</f>
        <v>1448057</v>
      </c>
      <c r="M78" s="114">
        <f>'Pregnancy Prevention'!M78+'Fatherhood &amp; 2-Parent Family'!M78</f>
        <v>1459398</v>
      </c>
      <c r="N78" s="114">
        <f>'Pregnancy Prevention'!N78+'Fatherhood &amp; 2-Parent Family'!N78</f>
        <v>1195121</v>
      </c>
      <c r="O78" s="114">
        <f>'Pregnancy Prevention'!O78+'Fatherhood &amp; 2-Parent Family'!O78</f>
        <v>438716</v>
      </c>
      <c r="P78" s="114">
        <f>'Pregnancy Prevention'!P78+'Fatherhood &amp; 2-Parent Family'!P78</f>
        <v>0</v>
      </c>
      <c r="Q78" s="114">
        <f>'Pregnancy Prevention'!Q78+'Fatherhood &amp; 2-Parent Family'!Q78</f>
        <v>4304887</v>
      </c>
      <c r="R78" s="114">
        <f>'Pregnancy Prevention'!R78+'Fatherhood &amp; 2-Parent Family'!R78</f>
        <v>2125586</v>
      </c>
      <c r="S78" s="114">
        <f>'Pregnancy Prevention'!S78+'Fatherhood &amp; 2-Parent Family'!S78</f>
        <v>405952</v>
      </c>
      <c r="T78" s="114">
        <f>'Pregnancy Prevention'!T78+'Fatherhood &amp; 2-Parent Family'!T78</f>
        <v>2356733</v>
      </c>
      <c r="U78" s="114">
        <f>'Pregnancy Prevention'!U78+'Fatherhood &amp; 2-Parent Family'!U78</f>
        <v>5054299</v>
      </c>
      <c r="V78" s="114">
        <f>'Pregnancy Prevention'!V78+'Fatherhood &amp; 2-Parent Family'!V78</f>
        <v>21129478</v>
      </c>
      <c r="W78" s="114">
        <f>'Pregnancy Prevention'!W78+'Fatherhood &amp; 2-Parent Family'!W78</f>
        <v>29796385</v>
      </c>
      <c r="X78" s="114">
        <f>'Pregnancy Prevention'!X78+'Fatherhood &amp; 2-Parent Family'!X78</f>
        <v>42042278</v>
      </c>
      <c r="Y78" s="114">
        <f>'Pregnancy Prevention'!Y78+'Fatherhood &amp; 2-Parent Family'!Y78</f>
        <v>36242842</v>
      </c>
      <c r="Z78" s="114">
        <f>'Pregnancy Prevention'!Z78+'Fatherhood &amp; 2-Parent Family'!Z78</f>
        <v>22348388</v>
      </c>
      <c r="AA78" s="302"/>
      <c r="AB78" s="303"/>
      <c r="AC78" s="183"/>
    </row>
    <row r="79" spans="1:29">
      <c r="A79" s="51" t="s">
        <v>107</v>
      </c>
      <c r="B79" s="114">
        <f>'Pregnancy Prevention'!B79+'Fatherhood &amp; 2-Parent Family'!B79</f>
        <v>0</v>
      </c>
      <c r="C79" s="114">
        <f>'Pregnancy Prevention'!C79+'Fatherhood &amp; 2-Parent Family'!C79</f>
        <v>0</v>
      </c>
      <c r="D79" s="114">
        <f>'Pregnancy Prevention'!D79+'Fatherhood &amp; 2-Parent Family'!D79</f>
        <v>0</v>
      </c>
      <c r="E79" s="114">
        <f>'Pregnancy Prevention'!E79+'Fatherhood &amp; 2-Parent Family'!E79</f>
        <v>51642</v>
      </c>
      <c r="F79" s="114">
        <f>'Pregnancy Prevention'!F79+'Fatherhood &amp; 2-Parent Family'!F79</f>
        <v>1829769</v>
      </c>
      <c r="G79" s="114">
        <f>'Pregnancy Prevention'!G79+'Fatherhood &amp; 2-Parent Family'!G79</f>
        <v>2063357</v>
      </c>
      <c r="H79" s="114">
        <f>'Pregnancy Prevention'!H79+'Fatherhood &amp; 2-Parent Family'!H79</f>
        <v>1776841</v>
      </c>
      <c r="I79" s="114">
        <f>'Pregnancy Prevention'!I79+'Fatherhood &amp; 2-Parent Family'!I79</f>
        <v>3520201</v>
      </c>
      <c r="J79" s="114">
        <f>'Pregnancy Prevention'!J79+'Fatherhood &amp; 2-Parent Family'!J79</f>
        <v>8315452</v>
      </c>
      <c r="K79" s="114">
        <f>'Pregnancy Prevention'!K79+'Fatherhood &amp; 2-Parent Family'!K79</f>
        <v>15265308</v>
      </c>
      <c r="L79" s="114">
        <f>'Pregnancy Prevention'!L79+'Fatherhood &amp; 2-Parent Family'!L79</f>
        <v>37941931</v>
      </c>
      <c r="M79" s="114">
        <f>'Pregnancy Prevention'!M79+'Fatherhood &amp; 2-Parent Family'!M79</f>
        <v>38714653</v>
      </c>
      <c r="N79" s="114">
        <f>'Pregnancy Prevention'!N79+'Fatherhood &amp; 2-Parent Family'!N79</f>
        <v>48032726</v>
      </c>
      <c r="O79" s="114">
        <f>'Pregnancy Prevention'!O79+'Fatherhood &amp; 2-Parent Family'!O79</f>
        <v>51956418</v>
      </c>
      <c r="P79" s="114">
        <f>'Pregnancy Prevention'!P79+'Fatherhood &amp; 2-Parent Family'!P79</f>
        <v>55776262</v>
      </c>
      <c r="Q79" s="114">
        <f>'Pregnancy Prevention'!Q79+'Fatherhood &amp; 2-Parent Family'!Q79</f>
        <v>51008251</v>
      </c>
      <c r="R79" s="114">
        <f>'Pregnancy Prevention'!R79+'Fatherhood &amp; 2-Parent Family'!R79</f>
        <v>63040220</v>
      </c>
      <c r="S79" s="114">
        <f>'Pregnancy Prevention'!S79+'Fatherhood &amp; 2-Parent Family'!S79</f>
        <v>58544206</v>
      </c>
      <c r="T79" s="114">
        <f>'Pregnancy Prevention'!T79+'Fatherhood &amp; 2-Parent Family'!T79</f>
        <v>1783227</v>
      </c>
      <c r="U79" s="114">
        <f>'Pregnancy Prevention'!U79+'Fatherhood &amp; 2-Parent Family'!U79</f>
        <v>1547728</v>
      </c>
      <c r="V79" s="114">
        <f>'Pregnancy Prevention'!V79+'Fatherhood &amp; 2-Parent Family'!V79</f>
        <v>1681622</v>
      </c>
      <c r="W79" s="114">
        <f>'Pregnancy Prevention'!W79+'Fatherhood &amp; 2-Parent Family'!W79</f>
        <v>1685842</v>
      </c>
      <c r="X79" s="114">
        <f>'Pregnancy Prevention'!X79+'Fatherhood &amp; 2-Parent Family'!X79</f>
        <v>1467323</v>
      </c>
      <c r="Y79" s="114">
        <f>'Pregnancy Prevention'!Y79+'Fatherhood &amp; 2-Parent Family'!Y79</f>
        <v>1549001</v>
      </c>
      <c r="Z79" s="114">
        <f>'Pregnancy Prevention'!Z79+'Fatherhood &amp; 2-Parent Family'!Z79</f>
        <v>1457480</v>
      </c>
      <c r="AA79" s="302"/>
      <c r="AB79" s="303"/>
      <c r="AC79" s="183"/>
    </row>
    <row r="80" spans="1:29">
      <c r="A80" s="51" t="s">
        <v>76</v>
      </c>
      <c r="B80" s="114">
        <f>'Pregnancy Prevention'!B80+'Fatherhood &amp; 2-Parent Family'!B80</f>
        <v>0</v>
      </c>
      <c r="C80" s="114">
        <f>'Pregnancy Prevention'!C80+'Fatherhood &amp; 2-Parent Family'!C80</f>
        <v>0</v>
      </c>
      <c r="D80" s="114">
        <f>'Pregnancy Prevention'!D80+'Fatherhood &amp; 2-Parent Family'!D80</f>
        <v>0</v>
      </c>
      <c r="E80" s="114">
        <f>'Pregnancy Prevention'!E80+'Fatherhood &amp; 2-Parent Family'!E80</f>
        <v>400000</v>
      </c>
      <c r="F80" s="114">
        <f>'Pregnancy Prevention'!F80+'Fatherhood &amp; 2-Parent Family'!F80</f>
        <v>176000</v>
      </c>
      <c r="G80" s="114">
        <f>'Pregnancy Prevention'!G80+'Fatherhood &amp; 2-Parent Family'!G80</f>
        <v>0</v>
      </c>
      <c r="H80" s="114">
        <f>'Pregnancy Prevention'!H80+'Fatherhood &amp; 2-Parent Family'!H80</f>
        <v>0</v>
      </c>
      <c r="I80" s="114">
        <f>'Pregnancy Prevention'!I80+'Fatherhood &amp; 2-Parent Family'!I80</f>
        <v>0</v>
      </c>
      <c r="J80" s="114">
        <f>'Pregnancy Prevention'!J80+'Fatherhood &amp; 2-Parent Family'!J80</f>
        <v>0</v>
      </c>
      <c r="K80" s="114">
        <f>'Pregnancy Prevention'!K80+'Fatherhood &amp; 2-Parent Family'!K80</f>
        <v>0</v>
      </c>
      <c r="L80" s="114">
        <f>'Pregnancy Prevention'!L80+'Fatherhood &amp; 2-Parent Family'!L80</f>
        <v>0</v>
      </c>
      <c r="M80" s="114">
        <f>'Pregnancy Prevention'!M80+'Fatherhood &amp; 2-Parent Family'!M80</f>
        <v>0</v>
      </c>
      <c r="N80" s="114">
        <f>'Pregnancy Prevention'!N80+'Fatherhood &amp; 2-Parent Family'!N80</f>
        <v>0</v>
      </c>
      <c r="O80" s="114">
        <f>'Pregnancy Prevention'!O80+'Fatherhood &amp; 2-Parent Family'!O80</f>
        <v>0</v>
      </c>
      <c r="P80" s="114">
        <f>'Pregnancy Prevention'!P80+'Fatherhood &amp; 2-Parent Family'!P80</f>
        <v>0</v>
      </c>
      <c r="Q80" s="114">
        <f>'Pregnancy Prevention'!Q80+'Fatherhood &amp; 2-Parent Family'!Q80</f>
        <v>0</v>
      </c>
      <c r="R80" s="114">
        <f>'Pregnancy Prevention'!R80+'Fatherhood &amp; 2-Parent Family'!R80</f>
        <v>2736633</v>
      </c>
      <c r="S80" s="114">
        <f>'Pregnancy Prevention'!S80+'Fatherhood &amp; 2-Parent Family'!S80</f>
        <v>1444001</v>
      </c>
      <c r="T80" s="114">
        <f>'Pregnancy Prevention'!T80+'Fatherhood &amp; 2-Parent Family'!T80</f>
        <v>963059</v>
      </c>
      <c r="U80" s="114">
        <f>'Pregnancy Prevention'!U80+'Fatherhood &amp; 2-Parent Family'!U80</f>
        <v>1018090</v>
      </c>
      <c r="V80" s="114">
        <f>'Pregnancy Prevention'!V80+'Fatherhood &amp; 2-Parent Family'!V80</f>
        <v>1366090</v>
      </c>
      <c r="W80" s="114">
        <f>'Pregnancy Prevention'!W80+'Fatherhood &amp; 2-Parent Family'!W80</f>
        <v>1289560</v>
      </c>
      <c r="X80" s="114">
        <f>'Pregnancy Prevention'!X80+'Fatherhood &amp; 2-Parent Family'!X80</f>
        <v>1266976</v>
      </c>
      <c r="Y80" s="114">
        <f>'Pregnancy Prevention'!Y80+'Fatherhood &amp; 2-Parent Family'!Y80</f>
        <v>1180105</v>
      </c>
      <c r="Z80" s="114">
        <f>'Pregnancy Prevention'!Z80+'Fatherhood &amp; 2-Parent Family'!Z80</f>
        <v>2035773</v>
      </c>
      <c r="AA80" s="302"/>
      <c r="AB80" s="303"/>
      <c r="AC80" s="183"/>
    </row>
    <row r="81" spans="1:29">
      <c r="A81" s="51" t="s">
        <v>110</v>
      </c>
      <c r="B81" s="114">
        <f>'Pregnancy Prevention'!B81+'Fatherhood &amp; 2-Parent Family'!B81</f>
        <v>0</v>
      </c>
      <c r="C81" s="114">
        <f>'Pregnancy Prevention'!C81+'Fatherhood &amp; 2-Parent Family'!C81</f>
        <v>0</v>
      </c>
      <c r="D81" s="114">
        <f>'Pregnancy Prevention'!D81+'Fatherhood &amp; 2-Parent Family'!D81</f>
        <v>0</v>
      </c>
      <c r="E81" s="114">
        <f>'Pregnancy Prevention'!E81+'Fatherhood &amp; 2-Parent Family'!E81</f>
        <v>2689732</v>
      </c>
      <c r="F81" s="114">
        <f>'Pregnancy Prevention'!F81+'Fatherhood &amp; 2-Parent Family'!F81</f>
        <v>385885</v>
      </c>
      <c r="G81" s="114">
        <f>'Pregnancy Prevention'!G81+'Fatherhood &amp; 2-Parent Family'!G81</f>
        <v>263397</v>
      </c>
      <c r="H81" s="114">
        <f>'Pregnancy Prevention'!H81+'Fatherhood &amp; 2-Parent Family'!H81</f>
        <v>0</v>
      </c>
      <c r="I81" s="114">
        <f>'Pregnancy Prevention'!I81+'Fatherhood &amp; 2-Parent Family'!I81</f>
        <v>0</v>
      </c>
      <c r="J81" s="114">
        <f>'Pregnancy Prevention'!J81+'Fatherhood &amp; 2-Parent Family'!J81</f>
        <v>0</v>
      </c>
      <c r="K81" s="114">
        <f>'Pregnancy Prevention'!K81+'Fatherhood &amp; 2-Parent Family'!K81</f>
        <v>0</v>
      </c>
      <c r="L81" s="114">
        <f>'Pregnancy Prevention'!L81+'Fatherhood &amp; 2-Parent Family'!L81</f>
        <v>0</v>
      </c>
      <c r="M81" s="114">
        <f>'Pregnancy Prevention'!M81+'Fatherhood &amp; 2-Parent Family'!M81</f>
        <v>0</v>
      </c>
      <c r="N81" s="114">
        <f>'Pregnancy Prevention'!N81+'Fatherhood &amp; 2-Parent Family'!N81</f>
        <v>0</v>
      </c>
      <c r="O81" s="114">
        <f>'Pregnancy Prevention'!O81+'Fatherhood &amp; 2-Parent Family'!O81</f>
        <v>0</v>
      </c>
      <c r="P81" s="114">
        <f>'Pregnancy Prevention'!P81+'Fatherhood &amp; 2-Parent Family'!P81</f>
        <v>0</v>
      </c>
      <c r="Q81" s="114">
        <f>'Pregnancy Prevention'!Q81+'Fatherhood &amp; 2-Parent Family'!Q81</f>
        <v>0</v>
      </c>
      <c r="R81" s="114">
        <f>'Pregnancy Prevention'!R81+'Fatherhood &amp; 2-Parent Family'!R81</f>
        <v>0</v>
      </c>
      <c r="S81" s="114">
        <f>'Pregnancy Prevention'!S81+'Fatherhood &amp; 2-Parent Family'!S81</f>
        <v>0</v>
      </c>
      <c r="T81" s="114">
        <f>'Pregnancy Prevention'!T81+'Fatherhood &amp; 2-Parent Family'!T81</f>
        <v>0</v>
      </c>
      <c r="U81" s="114">
        <f>'Pregnancy Prevention'!U81+'Fatherhood &amp; 2-Parent Family'!U81</f>
        <v>0</v>
      </c>
      <c r="V81" s="114">
        <f>'Pregnancy Prevention'!V81+'Fatherhood &amp; 2-Parent Family'!V81</f>
        <v>1362480</v>
      </c>
      <c r="W81" s="114">
        <f>'Pregnancy Prevention'!W81+'Fatherhood &amp; 2-Parent Family'!W81</f>
        <v>0</v>
      </c>
      <c r="X81" s="114">
        <f>'Pregnancy Prevention'!X81+'Fatherhood &amp; 2-Parent Family'!X81</f>
        <v>0</v>
      </c>
      <c r="Y81" s="114">
        <f>'Pregnancy Prevention'!Y81+'Fatherhood &amp; 2-Parent Family'!Y81</f>
        <v>0</v>
      </c>
      <c r="Z81" s="114">
        <f>'Pregnancy Prevention'!Z81+'Fatherhood &amp; 2-Parent Family'!Z81</f>
        <v>0</v>
      </c>
      <c r="AA81" s="302"/>
      <c r="AB81" s="303"/>
      <c r="AC81" s="183"/>
    </row>
    <row r="82" spans="1:29">
      <c r="A82" s="51" t="s">
        <v>111</v>
      </c>
      <c r="B82" s="114">
        <f>'Pregnancy Prevention'!B82+'Fatherhood &amp; 2-Parent Family'!B82</f>
        <v>0</v>
      </c>
      <c r="C82" s="114">
        <f>'Pregnancy Prevention'!C82+'Fatherhood &amp; 2-Parent Family'!C82</f>
        <v>0</v>
      </c>
      <c r="D82" s="114">
        <f>'Pregnancy Prevention'!D82+'Fatherhood &amp; 2-Parent Family'!D82</f>
        <v>0</v>
      </c>
      <c r="E82" s="114">
        <f>'Pregnancy Prevention'!E82+'Fatherhood &amp; 2-Parent Family'!E82</f>
        <v>381576</v>
      </c>
      <c r="F82" s="114">
        <f>'Pregnancy Prevention'!F82+'Fatherhood &amp; 2-Parent Family'!F82</f>
        <v>2254859</v>
      </c>
      <c r="G82" s="114">
        <f>'Pregnancy Prevention'!G82+'Fatherhood &amp; 2-Parent Family'!G82</f>
        <v>66738470</v>
      </c>
      <c r="H82" s="114">
        <f>'Pregnancy Prevention'!H82+'Fatherhood &amp; 2-Parent Family'!H82</f>
        <v>87935883</v>
      </c>
      <c r="I82" s="114">
        <f>'Pregnancy Prevention'!I82+'Fatherhood &amp; 2-Parent Family'!I82</f>
        <v>80452960</v>
      </c>
      <c r="J82" s="114">
        <f>'Pregnancy Prevention'!J82+'Fatherhood &amp; 2-Parent Family'!J82</f>
        <v>47358455</v>
      </c>
      <c r="K82" s="114">
        <f>'Pregnancy Prevention'!K82+'Fatherhood &amp; 2-Parent Family'!K82</f>
        <v>41660017</v>
      </c>
      <c r="L82" s="114">
        <f>'Pregnancy Prevention'!L82+'Fatherhood &amp; 2-Parent Family'!L82</f>
        <v>66134048</v>
      </c>
      <c r="M82" s="114">
        <f>'Pregnancy Prevention'!M82+'Fatherhood &amp; 2-Parent Family'!M82</f>
        <v>44783456</v>
      </c>
      <c r="N82" s="114">
        <f>'Pregnancy Prevention'!N82+'Fatherhood &amp; 2-Parent Family'!N82</f>
        <v>64855443</v>
      </c>
      <c r="O82" s="114">
        <f>'Pregnancy Prevention'!O82+'Fatherhood &amp; 2-Parent Family'!O82</f>
        <v>92415234</v>
      </c>
      <c r="P82" s="114">
        <f>'Pregnancy Prevention'!P82+'Fatherhood &amp; 2-Parent Family'!P82</f>
        <v>64124747</v>
      </c>
      <c r="Q82" s="114">
        <f>'Pregnancy Prevention'!Q82+'Fatherhood &amp; 2-Parent Family'!Q82</f>
        <v>199372354</v>
      </c>
      <c r="R82" s="114">
        <f>'Pregnancy Prevention'!R82+'Fatherhood &amp; 2-Parent Family'!R82</f>
        <v>54890646</v>
      </c>
      <c r="S82" s="114">
        <f>'Pregnancy Prevention'!S82+'Fatherhood &amp; 2-Parent Family'!S82</f>
        <v>54559111</v>
      </c>
      <c r="T82" s="114">
        <f>'Pregnancy Prevention'!T82+'Fatherhood &amp; 2-Parent Family'!T82</f>
        <v>1197060</v>
      </c>
      <c r="U82" s="114">
        <f>'Pregnancy Prevention'!U82+'Fatherhood &amp; 2-Parent Family'!U82</f>
        <v>1172778</v>
      </c>
      <c r="V82" s="114">
        <f>'Pregnancy Prevention'!V82+'Fatherhood &amp; 2-Parent Family'!V82</f>
        <v>914195</v>
      </c>
      <c r="W82" s="114">
        <f>'Pregnancy Prevention'!W82+'Fatherhood &amp; 2-Parent Family'!W82</f>
        <v>1075581</v>
      </c>
      <c r="X82" s="114">
        <f>'Pregnancy Prevention'!X82+'Fatherhood &amp; 2-Parent Family'!X82</f>
        <v>1185723</v>
      </c>
      <c r="Y82" s="114">
        <f>'Pregnancy Prevention'!Y82+'Fatherhood &amp; 2-Parent Family'!Y82</f>
        <v>1122322</v>
      </c>
      <c r="Z82" s="114">
        <f>'Pregnancy Prevention'!Z82+'Fatherhood &amp; 2-Parent Family'!Z82</f>
        <v>1041833</v>
      </c>
      <c r="AA82" s="302"/>
      <c r="AB82" s="303"/>
      <c r="AC82" s="183"/>
    </row>
    <row r="83" spans="1:29">
      <c r="A83" s="51" t="s">
        <v>113</v>
      </c>
      <c r="B83" s="114">
        <f>'Pregnancy Prevention'!B83+'Fatherhood &amp; 2-Parent Family'!B83</f>
        <v>0</v>
      </c>
      <c r="C83" s="114">
        <f>'Pregnancy Prevention'!C83+'Fatherhood &amp; 2-Parent Family'!C83</f>
        <v>0</v>
      </c>
      <c r="D83" s="114">
        <f>'Pregnancy Prevention'!D83+'Fatherhood &amp; 2-Parent Family'!D83</f>
        <v>0</v>
      </c>
      <c r="E83" s="114">
        <f>'Pregnancy Prevention'!E83+'Fatherhood &amp; 2-Parent Family'!E83</f>
        <v>13687</v>
      </c>
      <c r="F83" s="114">
        <f>'Pregnancy Prevention'!F83+'Fatherhood &amp; 2-Parent Family'!F83</f>
        <v>0</v>
      </c>
      <c r="G83" s="114">
        <f>'Pregnancy Prevention'!G83+'Fatherhood &amp; 2-Parent Family'!G83</f>
        <v>0</v>
      </c>
      <c r="H83" s="114">
        <f>'Pregnancy Prevention'!H83+'Fatherhood &amp; 2-Parent Family'!H83</f>
        <v>0</v>
      </c>
      <c r="I83" s="114">
        <f>'Pregnancy Prevention'!I83+'Fatherhood &amp; 2-Parent Family'!I83</f>
        <v>-13687</v>
      </c>
      <c r="J83" s="114">
        <f>'Pregnancy Prevention'!J83+'Fatherhood &amp; 2-Parent Family'!J83</f>
        <v>0</v>
      </c>
      <c r="K83" s="114">
        <f>'Pregnancy Prevention'!K83+'Fatherhood &amp; 2-Parent Family'!K83</f>
        <v>0</v>
      </c>
      <c r="L83" s="114">
        <f>'Pregnancy Prevention'!L83+'Fatherhood &amp; 2-Parent Family'!L83</f>
        <v>0</v>
      </c>
      <c r="M83" s="114">
        <f>'Pregnancy Prevention'!M83+'Fatherhood &amp; 2-Parent Family'!M83</f>
        <v>0</v>
      </c>
      <c r="N83" s="114">
        <f>'Pregnancy Prevention'!N83+'Fatherhood &amp; 2-Parent Family'!N83</f>
        <v>0</v>
      </c>
      <c r="O83" s="114">
        <f>'Pregnancy Prevention'!O83+'Fatherhood &amp; 2-Parent Family'!O83</f>
        <v>0</v>
      </c>
      <c r="P83" s="114">
        <f>'Pregnancy Prevention'!P83+'Fatherhood &amp; 2-Parent Family'!P83</f>
        <v>0</v>
      </c>
      <c r="Q83" s="114">
        <f>'Pregnancy Prevention'!Q83+'Fatherhood &amp; 2-Parent Family'!Q83</f>
        <v>0</v>
      </c>
      <c r="R83" s="114">
        <f>'Pregnancy Prevention'!R83+'Fatherhood &amp; 2-Parent Family'!R83</f>
        <v>0</v>
      </c>
      <c r="S83" s="114">
        <f>'Pregnancy Prevention'!S83+'Fatherhood &amp; 2-Parent Family'!S83</f>
        <v>0</v>
      </c>
      <c r="T83" s="114">
        <f>'Pregnancy Prevention'!T83+'Fatherhood &amp; 2-Parent Family'!T83</f>
        <v>422240</v>
      </c>
      <c r="U83" s="114">
        <f>'Pregnancy Prevention'!U83+'Fatherhood &amp; 2-Parent Family'!U83</f>
        <v>837555</v>
      </c>
      <c r="V83" s="114">
        <f>'Pregnancy Prevention'!V83+'Fatherhood &amp; 2-Parent Family'!V83</f>
        <v>0</v>
      </c>
      <c r="W83" s="114">
        <f>'Pregnancy Prevention'!W83+'Fatherhood &amp; 2-Parent Family'!W83</f>
        <v>223657</v>
      </c>
      <c r="X83" s="114">
        <f>'Pregnancy Prevention'!X83+'Fatherhood &amp; 2-Parent Family'!X83</f>
        <v>0</v>
      </c>
      <c r="Y83" s="114">
        <f>'Pregnancy Prevention'!Y83+'Fatherhood &amp; 2-Parent Family'!Y83</f>
        <v>0</v>
      </c>
      <c r="Z83" s="114">
        <f>'Pregnancy Prevention'!Z83+'Fatherhood &amp; 2-Parent Family'!Z83</f>
        <v>0</v>
      </c>
      <c r="AA83" s="302"/>
      <c r="AB83" s="303"/>
      <c r="AC83" s="183"/>
    </row>
    <row r="84" spans="1:29">
      <c r="A84" s="51" t="s">
        <v>78</v>
      </c>
      <c r="B84" s="114">
        <f>'Pregnancy Prevention'!B84+'Fatherhood &amp; 2-Parent Family'!B84</f>
        <v>0</v>
      </c>
      <c r="C84" s="114">
        <f>'Pregnancy Prevention'!C84+'Fatherhood &amp; 2-Parent Family'!C84</f>
        <v>0</v>
      </c>
      <c r="D84" s="114">
        <f>'Pregnancy Prevention'!D84+'Fatherhood &amp; 2-Parent Family'!D84</f>
        <v>0</v>
      </c>
      <c r="E84" s="114">
        <f>'Pregnancy Prevention'!E84+'Fatherhood &amp; 2-Parent Family'!E84</f>
        <v>15770618</v>
      </c>
      <c r="F84" s="114">
        <f>'Pregnancy Prevention'!F84+'Fatherhood &amp; 2-Parent Family'!F84</f>
        <v>20429676</v>
      </c>
      <c r="G84" s="114">
        <f>'Pregnancy Prevention'!G84+'Fatherhood &amp; 2-Parent Family'!G84</f>
        <v>42348674</v>
      </c>
      <c r="H84" s="114">
        <f>'Pregnancy Prevention'!H84+'Fatherhood &amp; 2-Parent Family'!H84</f>
        <v>40199790</v>
      </c>
      <c r="I84" s="114">
        <f>'Pregnancy Prevention'!I84+'Fatherhood &amp; 2-Parent Family'!I84</f>
        <v>27347854</v>
      </c>
      <c r="J84" s="114">
        <f>'Pregnancy Prevention'!J84+'Fatherhood &amp; 2-Parent Family'!J84</f>
        <v>21439571</v>
      </c>
      <c r="K84" s="114">
        <f>'Pregnancy Prevention'!K84+'Fatherhood &amp; 2-Parent Family'!K84</f>
        <v>30488149</v>
      </c>
      <c r="L84" s="114">
        <f>'Pregnancy Prevention'!L84+'Fatherhood &amp; 2-Parent Family'!L84</f>
        <v>51675849</v>
      </c>
      <c r="M84" s="114">
        <f>'Pregnancy Prevention'!M84+'Fatherhood &amp; 2-Parent Family'!M84</f>
        <v>62844884</v>
      </c>
      <c r="N84" s="114">
        <f>'Pregnancy Prevention'!N84+'Fatherhood &amp; 2-Parent Family'!N84</f>
        <v>83952050</v>
      </c>
      <c r="O84" s="114">
        <f>'Pregnancy Prevention'!O84+'Fatherhood &amp; 2-Parent Family'!O84</f>
        <v>97949057</v>
      </c>
      <c r="P84" s="114">
        <f>'Pregnancy Prevention'!P84+'Fatherhood &amp; 2-Parent Family'!P84</f>
        <v>55789616</v>
      </c>
      <c r="Q84" s="114">
        <f>'Pregnancy Prevention'!Q84+'Fatherhood &amp; 2-Parent Family'!Q84</f>
        <v>71420042</v>
      </c>
      <c r="R84" s="114">
        <f>'Pregnancy Prevention'!R84+'Fatherhood &amp; 2-Parent Family'!R84</f>
        <v>39506658</v>
      </c>
      <c r="S84" s="114">
        <f>'Pregnancy Prevention'!S84+'Fatherhood &amp; 2-Parent Family'!S84</f>
        <v>47118918</v>
      </c>
      <c r="T84" s="114">
        <f>'Pregnancy Prevention'!T84+'Fatherhood &amp; 2-Parent Family'!T84</f>
        <v>1361412</v>
      </c>
      <c r="U84" s="114">
        <f>'Pregnancy Prevention'!U84+'Fatherhood &amp; 2-Parent Family'!U84</f>
        <v>2093779</v>
      </c>
      <c r="V84" s="114">
        <f>'Pregnancy Prevention'!V84+'Fatherhood &amp; 2-Parent Family'!V84</f>
        <v>4142277</v>
      </c>
      <c r="W84" s="114">
        <f>'Pregnancy Prevention'!W84+'Fatherhood &amp; 2-Parent Family'!W84</f>
        <v>947057</v>
      </c>
      <c r="X84" s="114">
        <f>'Pregnancy Prevention'!X84+'Fatherhood &amp; 2-Parent Family'!X84</f>
        <v>1275913</v>
      </c>
      <c r="Y84" s="114">
        <f>'Pregnancy Prevention'!Y84+'Fatherhood &amp; 2-Parent Family'!Y84</f>
        <v>868539</v>
      </c>
      <c r="Z84" s="114">
        <f>'Pregnancy Prevention'!Z84+'Fatherhood &amp; 2-Parent Family'!Z84</f>
        <v>677332</v>
      </c>
      <c r="AA84" s="302"/>
      <c r="AB84" s="303"/>
      <c r="AC84" s="183"/>
    </row>
    <row r="85" spans="1:29">
      <c r="A85" s="51" t="s">
        <v>116</v>
      </c>
      <c r="B85" s="114">
        <f>'Pregnancy Prevention'!B85+'Fatherhood &amp; 2-Parent Family'!B85</f>
        <v>0</v>
      </c>
      <c r="C85" s="114">
        <f>'Pregnancy Prevention'!C85+'Fatherhood &amp; 2-Parent Family'!C85</f>
        <v>0</v>
      </c>
      <c r="D85" s="114">
        <f>'Pregnancy Prevention'!D85+'Fatherhood &amp; 2-Parent Family'!D85</f>
        <v>0</v>
      </c>
      <c r="E85" s="114">
        <f>'Pregnancy Prevention'!E85+'Fatherhood &amp; 2-Parent Family'!E85</f>
        <v>331508</v>
      </c>
      <c r="F85" s="114">
        <f>'Pregnancy Prevention'!F85+'Fatherhood &amp; 2-Parent Family'!F85</f>
        <v>7776407</v>
      </c>
      <c r="G85" s="114">
        <f>'Pregnancy Prevention'!G85+'Fatherhood &amp; 2-Parent Family'!G85</f>
        <v>3315513</v>
      </c>
      <c r="H85" s="114">
        <f>'Pregnancy Prevention'!H85+'Fatherhood &amp; 2-Parent Family'!H85</f>
        <v>1611139</v>
      </c>
      <c r="I85" s="114">
        <f>'Pregnancy Prevention'!I85+'Fatherhood &amp; 2-Parent Family'!I85</f>
        <v>479211</v>
      </c>
      <c r="J85" s="114">
        <f>'Pregnancy Prevention'!J85+'Fatherhood &amp; 2-Parent Family'!J85</f>
        <v>561344</v>
      </c>
      <c r="K85" s="114">
        <f>'Pregnancy Prevention'!K85+'Fatherhood &amp; 2-Parent Family'!K85</f>
        <v>1296764</v>
      </c>
      <c r="L85" s="114">
        <f>'Pregnancy Prevention'!L85+'Fatherhood &amp; 2-Parent Family'!L85</f>
        <v>6999815</v>
      </c>
      <c r="M85" s="114">
        <f>'Pregnancy Prevention'!M85+'Fatherhood &amp; 2-Parent Family'!M85</f>
        <v>37239517</v>
      </c>
      <c r="N85" s="114">
        <f>'Pregnancy Prevention'!N85+'Fatherhood &amp; 2-Parent Family'!N85</f>
        <v>39306334</v>
      </c>
      <c r="O85" s="114">
        <f>'Pregnancy Prevention'!O85+'Fatherhood &amp; 2-Parent Family'!O85</f>
        <v>25565729</v>
      </c>
      <c r="P85" s="114">
        <f>'Pregnancy Prevention'!P85+'Fatherhood &amp; 2-Parent Family'!P85</f>
        <v>26222793</v>
      </c>
      <c r="Q85" s="114">
        <f>'Pregnancy Prevention'!Q85+'Fatherhood &amp; 2-Parent Family'!Q85</f>
        <v>15804624</v>
      </c>
      <c r="R85" s="114">
        <f>'Pregnancy Prevention'!R85+'Fatherhood &amp; 2-Parent Family'!R85</f>
        <v>1822947</v>
      </c>
      <c r="S85" s="114">
        <f>'Pregnancy Prevention'!S85+'Fatherhood &amp; 2-Parent Family'!S85</f>
        <v>5313883</v>
      </c>
      <c r="T85" s="114">
        <f>'Pregnancy Prevention'!T85+'Fatherhood &amp; 2-Parent Family'!T85</f>
        <v>0</v>
      </c>
      <c r="U85" s="114">
        <f>'Pregnancy Prevention'!U85+'Fatherhood &amp; 2-Parent Family'!U85</f>
        <v>0</v>
      </c>
      <c r="V85" s="114">
        <f>'Pregnancy Prevention'!V85+'Fatherhood &amp; 2-Parent Family'!V85</f>
        <v>0</v>
      </c>
      <c r="W85" s="114">
        <f>'Pregnancy Prevention'!W85+'Fatherhood &amp; 2-Parent Family'!W85</f>
        <v>0</v>
      </c>
      <c r="X85" s="114">
        <f>'Pregnancy Prevention'!X85+'Fatherhood &amp; 2-Parent Family'!X85</f>
        <v>0</v>
      </c>
      <c r="Y85" s="114">
        <f>'Pregnancy Prevention'!Y85+'Fatherhood &amp; 2-Parent Family'!Y85</f>
        <v>0</v>
      </c>
      <c r="Z85" s="114">
        <f>'Pregnancy Prevention'!Z85+'Fatherhood &amp; 2-Parent Family'!Z85</f>
        <v>0</v>
      </c>
      <c r="AA85" s="302"/>
      <c r="AB85" s="303"/>
      <c r="AC85" s="183"/>
    </row>
    <row r="86" spans="1:29">
      <c r="A86" s="51" t="s">
        <v>117</v>
      </c>
      <c r="B86" s="114">
        <f>'Pregnancy Prevention'!B86+'Fatherhood &amp; 2-Parent Family'!B86</f>
        <v>0</v>
      </c>
      <c r="C86" s="114">
        <f>'Pregnancy Prevention'!C86+'Fatherhood &amp; 2-Parent Family'!C86</f>
        <v>0</v>
      </c>
      <c r="D86" s="114">
        <f>'Pregnancy Prevention'!D86+'Fatherhood &amp; 2-Parent Family'!D86</f>
        <v>0</v>
      </c>
      <c r="E86" s="114">
        <f>'Pregnancy Prevention'!E86+'Fatherhood &amp; 2-Parent Family'!E86</f>
        <v>13171398</v>
      </c>
      <c r="F86" s="114">
        <f>'Pregnancy Prevention'!F86+'Fatherhood &amp; 2-Parent Family'!F86</f>
        <v>36732346</v>
      </c>
      <c r="G86" s="114">
        <f>'Pregnancy Prevention'!G86+'Fatherhood &amp; 2-Parent Family'!G86</f>
        <v>42827420</v>
      </c>
      <c r="H86" s="114">
        <f>'Pregnancy Prevention'!H86+'Fatherhood &amp; 2-Parent Family'!H86</f>
        <v>53214399</v>
      </c>
      <c r="I86" s="114">
        <f>'Pregnancy Prevention'!I86+'Fatherhood &amp; 2-Parent Family'!I86</f>
        <v>78740197</v>
      </c>
      <c r="J86" s="114">
        <f>'Pregnancy Prevention'!J86+'Fatherhood &amp; 2-Parent Family'!J86</f>
        <v>54440720</v>
      </c>
      <c r="K86" s="114">
        <f>'Pregnancy Prevention'!K86+'Fatherhood &amp; 2-Parent Family'!K86</f>
        <v>65859507</v>
      </c>
      <c r="L86" s="114">
        <f>'Pregnancy Prevention'!L86+'Fatherhood &amp; 2-Parent Family'!L86</f>
        <v>64076040</v>
      </c>
      <c r="M86" s="114">
        <f>'Pregnancy Prevention'!M86+'Fatherhood &amp; 2-Parent Family'!M86</f>
        <v>106437513</v>
      </c>
      <c r="N86" s="114">
        <f>'Pregnancy Prevention'!N86+'Fatherhood &amp; 2-Parent Family'!N86</f>
        <v>212611217</v>
      </c>
      <c r="O86" s="114">
        <f>'Pregnancy Prevention'!O86+'Fatherhood &amp; 2-Parent Family'!O86</f>
        <v>133062562</v>
      </c>
      <c r="P86" s="114">
        <f>'Pregnancy Prevention'!P86+'Fatherhood &amp; 2-Parent Family'!P86</f>
        <v>137306469</v>
      </c>
      <c r="Q86" s="114">
        <f>'Pregnancy Prevention'!Q86+'Fatherhood &amp; 2-Parent Family'!Q86</f>
        <v>161884274</v>
      </c>
      <c r="R86" s="114">
        <f>'Pregnancy Prevention'!R86+'Fatherhood &amp; 2-Parent Family'!R86</f>
        <v>114308218</v>
      </c>
      <c r="S86" s="114">
        <f>'Pregnancy Prevention'!S86+'Fatherhood &amp; 2-Parent Family'!S86</f>
        <v>156602456</v>
      </c>
      <c r="T86" s="114">
        <f>'Pregnancy Prevention'!T86+'Fatherhood &amp; 2-Parent Family'!T86</f>
        <v>24023</v>
      </c>
      <c r="U86" s="114">
        <f>'Pregnancy Prevention'!U86+'Fatherhood &amp; 2-Parent Family'!U86</f>
        <v>0</v>
      </c>
      <c r="V86" s="114">
        <f>'Pregnancy Prevention'!V86+'Fatherhood &amp; 2-Parent Family'!V86</f>
        <v>3022</v>
      </c>
      <c r="W86" s="114">
        <f>'Pregnancy Prevention'!W86+'Fatherhood &amp; 2-Parent Family'!W86</f>
        <v>0</v>
      </c>
      <c r="X86" s="114">
        <f>'Pregnancy Prevention'!X86+'Fatherhood &amp; 2-Parent Family'!X86</f>
        <v>0</v>
      </c>
      <c r="Y86" s="114">
        <f>'Pregnancy Prevention'!Y86+'Fatherhood &amp; 2-Parent Family'!Y86</f>
        <v>0</v>
      </c>
      <c r="Z86" s="114">
        <f>'Pregnancy Prevention'!Z86+'Fatherhood &amp; 2-Parent Family'!Z86</f>
        <v>0</v>
      </c>
      <c r="AA86" s="302"/>
      <c r="AB86" s="303"/>
      <c r="AC86" s="183"/>
    </row>
    <row r="87" spans="1:29">
      <c r="A87" s="51" t="s">
        <v>77</v>
      </c>
      <c r="B87" s="114">
        <f>'Pregnancy Prevention'!B87+'Fatherhood &amp; 2-Parent Family'!B87</f>
        <v>0</v>
      </c>
      <c r="C87" s="114">
        <f>'Pregnancy Prevention'!C87+'Fatherhood &amp; 2-Parent Family'!C87</f>
        <v>0</v>
      </c>
      <c r="D87" s="114">
        <f>'Pregnancy Prevention'!D87+'Fatherhood &amp; 2-Parent Family'!D87</f>
        <v>0</v>
      </c>
      <c r="E87" s="114">
        <f>'Pregnancy Prevention'!E87+'Fatherhood &amp; 2-Parent Family'!E87</f>
        <v>108300</v>
      </c>
      <c r="F87" s="114">
        <f>'Pregnancy Prevention'!F87+'Fatherhood &amp; 2-Parent Family'!F87</f>
        <v>540184</v>
      </c>
      <c r="G87" s="114">
        <f>'Pregnancy Prevention'!G87+'Fatherhood &amp; 2-Parent Family'!G87</f>
        <v>304652</v>
      </c>
      <c r="H87" s="114">
        <f>'Pregnancy Prevention'!H87+'Fatherhood &amp; 2-Parent Family'!H87</f>
        <v>1613314</v>
      </c>
      <c r="I87" s="114">
        <f>'Pregnancy Prevention'!I87+'Fatherhood &amp; 2-Parent Family'!I87</f>
        <v>0</v>
      </c>
      <c r="J87" s="114">
        <f>'Pregnancy Prevention'!J87+'Fatherhood &amp; 2-Parent Family'!J87</f>
        <v>0</v>
      </c>
      <c r="K87" s="114">
        <f>'Pregnancy Prevention'!K87+'Fatherhood &amp; 2-Parent Family'!K87</f>
        <v>0</v>
      </c>
      <c r="L87" s="114">
        <f>'Pregnancy Prevention'!L87+'Fatherhood &amp; 2-Parent Family'!L87</f>
        <v>0</v>
      </c>
      <c r="M87" s="114">
        <f>'Pregnancy Prevention'!M87+'Fatherhood &amp; 2-Parent Family'!M87</f>
        <v>1050309</v>
      </c>
      <c r="N87" s="114">
        <f>'Pregnancy Prevention'!N87+'Fatherhood &amp; 2-Parent Family'!N87</f>
        <v>1156000</v>
      </c>
      <c r="O87" s="114">
        <f>'Pregnancy Prevention'!O87+'Fatherhood &amp; 2-Parent Family'!O87</f>
        <v>1156000</v>
      </c>
      <c r="P87" s="114">
        <f>'Pregnancy Prevention'!P87+'Fatherhood &amp; 2-Parent Family'!P87</f>
        <v>1156000</v>
      </c>
      <c r="Q87" s="114">
        <f>'Pregnancy Prevention'!Q87+'Fatherhood &amp; 2-Parent Family'!Q87</f>
        <v>1116022</v>
      </c>
      <c r="R87" s="114">
        <f>'Pregnancy Prevention'!R87+'Fatherhood &amp; 2-Parent Family'!R87</f>
        <v>814681</v>
      </c>
      <c r="S87" s="114">
        <f>'Pregnancy Prevention'!S87+'Fatherhood &amp; 2-Parent Family'!S87</f>
        <v>1479463</v>
      </c>
      <c r="T87" s="114">
        <f>'Pregnancy Prevention'!T87+'Fatherhood &amp; 2-Parent Family'!T87</f>
        <v>1156000</v>
      </c>
      <c r="U87" s="114">
        <f>'Pregnancy Prevention'!U87+'Fatherhood &amp; 2-Parent Family'!U87</f>
        <v>1118569</v>
      </c>
      <c r="V87" s="114">
        <f>'Pregnancy Prevention'!V87+'Fatherhood &amp; 2-Parent Family'!V87</f>
        <v>998867</v>
      </c>
      <c r="W87" s="114">
        <f>'Pregnancy Prevention'!W87+'Fatherhood &amp; 2-Parent Family'!W87</f>
        <v>157133</v>
      </c>
      <c r="X87" s="114">
        <f>'Pregnancy Prevention'!X87+'Fatherhood &amp; 2-Parent Family'!X87</f>
        <v>1312944</v>
      </c>
      <c r="Y87" s="114">
        <f>'Pregnancy Prevention'!Y87+'Fatherhood &amp; 2-Parent Family'!Y87</f>
        <v>1824896</v>
      </c>
      <c r="Z87" s="114">
        <f>'Pregnancy Prevention'!Z87+'Fatherhood &amp; 2-Parent Family'!Z87</f>
        <v>1314985</v>
      </c>
      <c r="AA87" s="302"/>
      <c r="AB87" s="303"/>
      <c r="AC87" s="183"/>
    </row>
    <row r="88" spans="1:29">
      <c r="A88" s="51" t="s">
        <v>120</v>
      </c>
      <c r="B88" s="114">
        <f>'Pregnancy Prevention'!B88+'Fatherhood &amp; 2-Parent Family'!B88</f>
        <v>0</v>
      </c>
      <c r="C88" s="114">
        <f>'Pregnancy Prevention'!C88+'Fatherhood &amp; 2-Parent Family'!C88</f>
        <v>0</v>
      </c>
      <c r="D88" s="114">
        <f>'Pregnancy Prevention'!D88+'Fatherhood &amp; 2-Parent Family'!D88</f>
        <v>0</v>
      </c>
      <c r="E88" s="114">
        <f>'Pregnancy Prevention'!E88+'Fatherhood &amp; 2-Parent Family'!E88</f>
        <v>1365080</v>
      </c>
      <c r="F88" s="114">
        <f>'Pregnancy Prevention'!F88+'Fatherhood &amp; 2-Parent Family'!F88</f>
        <v>18282563</v>
      </c>
      <c r="G88" s="114">
        <f>'Pregnancy Prevention'!G88+'Fatherhood &amp; 2-Parent Family'!G88</f>
        <v>17509070</v>
      </c>
      <c r="H88" s="114">
        <f>'Pregnancy Prevention'!H88+'Fatherhood &amp; 2-Parent Family'!H88</f>
        <v>15913682</v>
      </c>
      <c r="I88" s="114">
        <f>'Pregnancy Prevention'!I88+'Fatherhood &amp; 2-Parent Family'!I88</f>
        <v>6430053</v>
      </c>
      <c r="J88" s="114">
        <f>'Pregnancy Prevention'!J88+'Fatherhood &amp; 2-Parent Family'!J88</f>
        <v>7295384</v>
      </c>
      <c r="K88" s="114">
        <f>'Pregnancy Prevention'!K88+'Fatherhood &amp; 2-Parent Family'!K88</f>
        <v>5542203</v>
      </c>
      <c r="L88" s="114">
        <f>'Pregnancy Prevention'!L88+'Fatherhood &amp; 2-Parent Family'!L88</f>
        <v>4177368</v>
      </c>
      <c r="M88" s="114">
        <f>'Pregnancy Prevention'!M88+'Fatherhood &amp; 2-Parent Family'!M88</f>
        <v>10831809</v>
      </c>
      <c r="N88" s="114">
        <f>'Pregnancy Prevention'!N88+'Fatherhood &amp; 2-Parent Family'!N88</f>
        <v>7970920</v>
      </c>
      <c r="O88" s="114">
        <f>'Pregnancy Prevention'!O88+'Fatherhood &amp; 2-Parent Family'!O88</f>
        <v>9722885</v>
      </c>
      <c r="P88" s="114">
        <f>'Pregnancy Prevention'!P88+'Fatherhood &amp; 2-Parent Family'!P88</f>
        <v>6588736</v>
      </c>
      <c r="Q88" s="114">
        <f>'Pregnancy Prevention'!Q88+'Fatherhood &amp; 2-Parent Family'!Q88</f>
        <v>4920037</v>
      </c>
      <c r="R88" s="114">
        <f>'Pregnancy Prevention'!R88+'Fatherhood &amp; 2-Parent Family'!R88</f>
        <v>4353132</v>
      </c>
      <c r="S88" s="114">
        <f>'Pregnancy Prevention'!S88+'Fatherhood &amp; 2-Parent Family'!S88</f>
        <v>4171512</v>
      </c>
      <c r="T88" s="114">
        <f>'Pregnancy Prevention'!T88+'Fatherhood &amp; 2-Parent Family'!T88</f>
        <v>1699803</v>
      </c>
      <c r="U88" s="114">
        <f>'Pregnancy Prevention'!U88+'Fatherhood &amp; 2-Parent Family'!U88</f>
        <v>1946998</v>
      </c>
      <c r="V88" s="114">
        <f>'Pregnancy Prevention'!V88+'Fatherhood &amp; 2-Parent Family'!V88</f>
        <v>9312895</v>
      </c>
      <c r="W88" s="114">
        <f>'Pregnancy Prevention'!W88+'Fatherhood &amp; 2-Parent Family'!W88</f>
        <v>39930321</v>
      </c>
      <c r="X88" s="114">
        <f>'Pregnancy Prevention'!X88+'Fatherhood &amp; 2-Parent Family'!X88</f>
        <v>26326311</v>
      </c>
      <c r="Y88" s="114">
        <f>'Pregnancy Prevention'!Y88+'Fatherhood &amp; 2-Parent Family'!Y88</f>
        <v>15387010</v>
      </c>
      <c r="Z88" s="114">
        <f>'Pregnancy Prevention'!Z88+'Fatherhood &amp; 2-Parent Family'!Z88</f>
        <v>10015528</v>
      </c>
      <c r="AA88" s="302"/>
      <c r="AB88" s="303"/>
      <c r="AC88" s="183"/>
    </row>
    <row r="89" spans="1:29">
      <c r="A89" s="51" t="s">
        <v>122</v>
      </c>
      <c r="B89" s="114">
        <f>'Pregnancy Prevention'!B89+'Fatherhood &amp; 2-Parent Family'!B89</f>
        <v>0</v>
      </c>
      <c r="C89" s="114">
        <f>'Pregnancy Prevention'!C89+'Fatherhood &amp; 2-Parent Family'!C89</f>
        <v>0</v>
      </c>
      <c r="D89" s="114">
        <f>'Pregnancy Prevention'!D89+'Fatherhood &amp; 2-Parent Family'!D89</f>
        <v>0</v>
      </c>
      <c r="E89" s="114">
        <f>'Pregnancy Prevention'!E89+'Fatherhood &amp; 2-Parent Family'!E89</f>
        <v>4354276</v>
      </c>
      <c r="F89" s="114">
        <f>'Pregnancy Prevention'!F89+'Fatherhood &amp; 2-Parent Family'!F89</f>
        <v>3950724</v>
      </c>
      <c r="G89" s="114">
        <f>'Pregnancy Prevention'!G89+'Fatherhood &amp; 2-Parent Family'!G89</f>
        <v>2700456</v>
      </c>
      <c r="H89" s="114">
        <f>'Pregnancy Prevention'!H89+'Fatherhood &amp; 2-Parent Family'!H89</f>
        <v>849118</v>
      </c>
      <c r="I89" s="114">
        <f>'Pregnancy Prevention'!I89+'Fatherhood &amp; 2-Parent Family'!I89</f>
        <v>0</v>
      </c>
      <c r="J89" s="114">
        <f>'Pregnancy Prevention'!J89+'Fatherhood &amp; 2-Parent Family'!J89</f>
        <v>0</v>
      </c>
      <c r="K89" s="114">
        <f>'Pregnancy Prevention'!K89+'Fatherhood &amp; 2-Parent Family'!K89</f>
        <v>0</v>
      </c>
      <c r="L89" s="114">
        <f>'Pregnancy Prevention'!L89+'Fatherhood &amp; 2-Parent Family'!L89</f>
        <v>0</v>
      </c>
      <c r="M89" s="114">
        <f>'Pregnancy Prevention'!M89+'Fatherhood &amp; 2-Parent Family'!M89</f>
        <v>0</v>
      </c>
      <c r="N89" s="114">
        <f>'Pregnancy Prevention'!N89+'Fatherhood &amp; 2-Parent Family'!N89</f>
        <v>0</v>
      </c>
      <c r="O89" s="114">
        <f>'Pregnancy Prevention'!O89+'Fatherhood &amp; 2-Parent Family'!O89</f>
        <v>0</v>
      </c>
      <c r="P89" s="114">
        <f>'Pregnancy Prevention'!P89+'Fatherhood &amp; 2-Parent Family'!P89</f>
        <v>0</v>
      </c>
      <c r="Q89" s="114">
        <f>'Pregnancy Prevention'!Q89+'Fatherhood &amp; 2-Parent Family'!Q89</f>
        <v>0</v>
      </c>
      <c r="R89" s="114">
        <f>'Pregnancy Prevention'!R89+'Fatherhood &amp; 2-Parent Family'!R89</f>
        <v>0</v>
      </c>
      <c r="S89" s="114">
        <f>'Pregnancy Prevention'!S89+'Fatherhood &amp; 2-Parent Family'!S89</f>
        <v>0</v>
      </c>
      <c r="T89" s="114">
        <f>'Pregnancy Prevention'!T89+'Fatherhood &amp; 2-Parent Family'!T89</f>
        <v>473437</v>
      </c>
      <c r="U89" s="114">
        <f>'Pregnancy Prevention'!U89+'Fatherhood &amp; 2-Parent Family'!U89</f>
        <v>670322</v>
      </c>
      <c r="V89" s="114">
        <f>'Pregnancy Prevention'!V89+'Fatherhood &amp; 2-Parent Family'!V89</f>
        <v>1010125</v>
      </c>
      <c r="W89" s="114">
        <f>'Pregnancy Prevention'!W89+'Fatherhood &amp; 2-Parent Family'!W89</f>
        <v>1791992</v>
      </c>
      <c r="X89" s="114">
        <f>'Pregnancy Prevention'!X89+'Fatherhood &amp; 2-Parent Family'!X89</f>
        <v>3720737</v>
      </c>
      <c r="Y89" s="114">
        <f>'Pregnancy Prevention'!Y89+'Fatherhood &amp; 2-Parent Family'!Y89</f>
        <v>3056793</v>
      </c>
      <c r="Z89" s="114">
        <f>'Pregnancy Prevention'!Z89+'Fatherhood &amp; 2-Parent Family'!Z89</f>
        <v>1164484</v>
      </c>
      <c r="AA89" s="302"/>
      <c r="AB89" s="303"/>
      <c r="AC89" s="183"/>
    </row>
    <row r="90" spans="1:29">
      <c r="A90" s="51" t="s">
        <v>124</v>
      </c>
      <c r="B90" s="114">
        <f>'Pregnancy Prevention'!B90+'Fatherhood &amp; 2-Parent Family'!B90</f>
        <v>0</v>
      </c>
      <c r="C90" s="114">
        <f>'Pregnancy Prevention'!C90+'Fatherhood &amp; 2-Parent Family'!C90</f>
        <v>0</v>
      </c>
      <c r="D90" s="114">
        <f>'Pregnancy Prevention'!D90+'Fatherhood &amp; 2-Parent Family'!D90</f>
        <v>0</v>
      </c>
      <c r="E90" s="114">
        <f>'Pregnancy Prevention'!E90+'Fatherhood &amp; 2-Parent Family'!E90</f>
        <v>0</v>
      </c>
      <c r="F90" s="114">
        <f>'Pregnancy Prevention'!F90+'Fatherhood &amp; 2-Parent Family'!F90</f>
        <v>0</v>
      </c>
      <c r="G90" s="114">
        <f>'Pregnancy Prevention'!G90+'Fatherhood &amp; 2-Parent Family'!G90</f>
        <v>0</v>
      </c>
      <c r="H90" s="114">
        <f>'Pregnancy Prevention'!H90+'Fatherhood &amp; 2-Parent Family'!H90</f>
        <v>0</v>
      </c>
      <c r="I90" s="114">
        <f>'Pregnancy Prevention'!I90+'Fatherhood &amp; 2-Parent Family'!I90</f>
        <v>0</v>
      </c>
      <c r="J90" s="114">
        <f>'Pregnancy Prevention'!J90+'Fatherhood &amp; 2-Parent Family'!J90</f>
        <v>384175</v>
      </c>
      <c r="K90" s="114">
        <f>'Pregnancy Prevention'!K90+'Fatherhood &amp; 2-Parent Family'!K90</f>
        <v>363960</v>
      </c>
      <c r="L90" s="114">
        <f>'Pregnancy Prevention'!L90+'Fatherhood &amp; 2-Parent Family'!L90</f>
        <v>375207</v>
      </c>
      <c r="M90" s="114">
        <f>'Pregnancy Prevention'!M90+'Fatherhood &amp; 2-Parent Family'!M90</f>
        <v>422130</v>
      </c>
      <c r="N90" s="114">
        <f>'Pregnancy Prevention'!N90+'Fatherhood &amp; 2-Parent Family'!N90</f>
        <v>325394</v>
      </c>
      <c r="O90" s="114">
        <f>'Pregnancy Prevention'!O90+'Fatherhood &amp; 2-Parent Family'!O90</f>
        <v>665833</v>
      </c>
      <c r="P90" s="114">
        <f>'Pregnancy Prevention'!P90+'Fatherhood &amp; 2-Parent Family'!P90</f>
        <v>682015</v>
      </c>
      <c r="Q90" s="114">
        <f>'Pregnancy Prevention'!Q90+'Fatherhood &amp; 2-Parent Family'!Q90</f>
        <v>651041</v>
      </c>
      <c r="R90" s="114">
        <f>'Pregnancy Prevention'!R90+'Fatherhood &amp; 2-Parent Family'!R90</f>
        <v>624720</v>
      </c>
      <c r="S90" s="114">
        <f>'Pregnancy Prevention'!S90+'Fatherhood &amp; 2-Parent Family'!S90</f>
        <v>1057841</v>
      </c>
      <c r="T90" s="114">
        <f>'Pregnancy Prevention'!T90+'Fatherhood &amp; 2-Parent Family'!T90</f>
        <v>268823</v>
      </c>
      <c r="U90" s="114">
        <f>'Pregnancy Prevention'!U90+'Fatherhood &amp; 2-Parent Family'!U90</f>
        <v>289378</v>
      </c>
      <c r="V90" s="114">
        <f>'Pregnancy Prevention'!V90+'Fatherhood &amp; 2-Parent Family'!V90</f>
        <v>318019</v>
      </c>
      <c r="W90" s="114">
        <f>'Pregnancy Prevention'!W90+'Fatherhood &amp; 2-Parent Family'!W90</f>
        <v>33861</v>
      </c>
      <c r="X90" s="114">
        <f>'Pregnancy Prevention'!X90+'Fatherhood &amp; 2-Parent Family'!X90</f>
        <v>0</v>
      </c>
      <c r="Y90" s="114">
        <f>'Pregnancy Prevention'!Y90+'Fatherhood &amp; 2-Parent Family'!Y90</f>
        <v>0</v>
      </c>
      <c r="Z90" s="114">
        <f>'Pregnancy Prevention'!Z90+'Fatherhood &amp; 2-Parent Family'!Z90</f>
        <v>0</v>
      </c>
      <c r="AA90" s="302"/>
      <c r="AB90" s="303"/>
      <c r="AC90" s="183"/>
    </row>
    <row r="91" spans="1:29">
      <c r="A91" s="51" t="s">
        <v>126</v>
      </c>
      <c r="B91" s="114">
        <f>'Pregnancy Prevention'!B91+'Fatherhood &amp; 2-Parent Family'!B91</f>
        <v>0</v>
      </c>
      <c r="C91" s="114">
        <f>'Pregnancy Prevention'!C91+'Fatherhood &amp; 2-Parent Family'!C91</f>
        <v>0</v>
      </c>
      <c r="D91" s="114">
        <f>'Pregnancy Prevention'!D91+'Fatherhood &amp; 2-Parent Family'!D91</f>
        <v>0</v>
      </c>
      <c r="E91" s="114">
        <f>'Pregnancy Prevention'!E91+'Fatherhood &amp; 2-Parent Family'!E91</f>
        <v>0</v>
      </c>
      <c r="F91" s="114">
        <f>'Pregnancy Prevention'!F91+'Fatherhood &amp; 2-Parent Family'!F91</f>
        <v>0</v>
      </c>
      <c r="G91" s="114">
        <f>'Pregnancy Prevention'!G91+'Fatherhood &amp; 2-Parent Family'!G91</f>
        <v>0</v>
      </c>
      <c r="H91" s="114">
        <f>'Pregnancy Prevention'!H91+'Fatherhood &amp; 2-Parent Family'!H91</f>
        <v>0</v>
      </c>
      <c r="I91" s="114">
        <f>'Pregnancy Prevention'!I91+'Fatherhood &amp; 2-Parent Family'!I91</f>
        <v>0</v>
      </c>
      <c r="J91" s="114">
        <f>'Pregnancy Prevention'!J91+'Fatherhood &amp; 2-Parent Family'!J91</f>
        <v>0</v>
      </c>
      <c r="K91" s="114">
        <f>'Pregnancy Prevention'!K91+'Fatherhood &amp; 2-Parent Family'!K91</f>
        <v>142677</v>
      </c>
      <c r="L91" s="114">
        <f>'Pregnancy Prevention'!L91+'Fatherhood &amp; 2-Parent Family'!L91</f>
        <v>415164</v>
      </c>
      <c r="M91" s="114">
        <f>'Pregnancy Prevention'!M91+'Fatherhood &amp; 2-Parent Family'!M91</f>
        <v>391180</v>
      </c>
      <c r="N91" s="114">
        <f>'Pregnancy Prevention'!N91+'Fatherhood &amp; 2-Parent Family'!N91</f>
        <v>301775</v>
      </c>
      <c r="O91" s="114">
        <f>'Pregnancy Prevention'!O91+'Fatherhood &amp; 2-Parent Family'!O91</f>
        <v>114930</v>
      </c>
      <c r="P91" s="114">
        <f>'Pregnancy Prevention'!P91+'Fatherhood &amp; 2-Parent Family'!P91</f>
        <v>245255</v>
      </c>
      <c r="Q91" s="114">
        <f>'Pregnancy Prevention'!Q91+'Fatherhood &amp; 2-Parent Family'!Q91</f>
        <v>335046</v>
      </c>
      <c r="R91" s="114">
        <f>'Pregnancy Prevention'!R91+'Fatherhood &amp; 2-Parent Family'!R91</f>
        <v>210558</v>
      </c>
      <c r="S91" s="114">
        <f>'Pregnancy Prevention'!S91+'Fatherhood &amp; 2-Parent Family'!S91</f>
        <v>263334</v>
      </c>
      <c r="T91" s="114">
        <f>'Pregnancy Prevention'!T91+'Fatherhood &amp; 2-Parent Family'!T91</f>
        <v>0</v>
      </c>
      <c r="U91" s="114">
        <f>'Pregnancy Prevention'!U91+'Fatherhood &amp; 2-Parent Family'!U91</f>
        <v>0</v>
      </c>
      <c r="V91" s="114">
        <f>'Pregnancy Prevention'!V91+'Fatherhood &amp; 2-Parent Family'!V91</f>
        <v>0</v>
      </c>
      <c r="W91" s="114">
        <f>'Pregnancy Prevention'!W91+'Fatherhood &amp; 2-Parent Family'!W91</f>
        <v>0</v>
      </c>
      <c r="X91" s="114">
        <f>'Pregnancy Prevention'!X91+'Fatherhood &amp; 2-Parent Family'!X91</f>
        <v>0</v>
      </c>
      <c r="Y91" s="114">
        <f>'Pregnancy Prevention'!Y91+'Fatherhood &amp; 2-Parent Family'!Y91</f>
        <v>0</v>
      </c>
      <c r="Z91" s="114">
        <f>'Pregnancy Prevention'!Z91+'Fatherhood &amp; 2-Parent Family'!Z91</f>
        <v>361289.15</v>
      </c>
      <c r="AA91" s="302"/>
      <c r="AB91" s="303"/>
      <c r="AC91" s="183"/>
    </row>
    <row r="92" spans="1:29">
      <c r="A92" s="51" t="s">
        <v>127</v>
      </c>
      <c r="B92" s="114">
        <f>'Pregnancy Prevention'!B92+'Fatherhood &amp; 2-Parent Family'!B92</f>
        <v>0</v>
      </c>
      <c r="C92" s="114">
        <f>'Pregnancy Prevention'!C92+'Fatherhood &amp; 2-Parent Family'!C92</f>
        <v>0</v>
      </c>
      <c r="D92" s="114">
        <f>'Pregnancy Prevention'!D92+'Fatherhood &amp; 2-Parent Family'!D92</f>
        <v>0</v>
      </c>
      <c r="E92" s="114">
        <f>'Pregnancy Prevention'!E92+'Fatherhood &amp; 2-Parent Family'!E92</f>
        <v>0</v>
      </c>
      <c r="F92" s="114">
        <f>'Pregnancy Prevention'!F92+'Fatherhood &amp; 2-Parent Family'!F92</f>
        <v>0</v>
      </c>
      <c r="G92" s="114">
        <f>'Pregnancy Prevention'!G92+'Fatherhood &amp; 2-Parent Family'!G92</f>
        <v>189751</v>
      </c>
      <c r="H92" s="114">
        <f>'Pregnancy Prevention'!H92+'Fatherhood &amp; 2-Parent Family'!H92</f>
        <v>0</v>
      </c>
      <c r="I92" s="114">
        <f>'Pregnancy Prevention'!I92+'Fatherhood &amp; 2-Parent Family'!I92</f>
        <v>138149</v>
      </c>
      <c r="J92" s="114">
        <f>'Pregnancy Prevention'!J92+'Fatherhood &amp; 2-Parent Family'!J92</f>
        <v>331583</v>
      </c>
      <c r="K92" s="114">
        <f>'Pregnancy Prevention'!K92+'Fatherhood &amp; 2-Parent Family'!K92</f>
        <v>0</v>
      </c>
      <c r="L92" s="114">
        <f>'Pregnancy Prevention'!L92+'Fatherhood &amp; 2-Parent Family'!L92</f>
        <v>0</v>
      </c>
      <c r="M92" s="114">
        <f>'Pregnancy Prevention'!M92+'Fatherhood &amp; 2-Parent Family'!M92</f>
        <v>0</v>
      </c>
      <c r="N92" s="114">
        <f>'Pregnancy Prevention'!N92+'Fatherhood &amp; 2-Parent Family'!N92</f>
        <v>0</v>
      </c>
      <c r="O92" s="114">
        <f>'Pregnancy Prevention'!O92+'Fatherhood &amp; 2-Parent Family'!O92</f>
        <v>0</v>
      </c>
      <c r="P92" s="114">
        <f>'Pregnancy Prevention'!P92+'Fatherhood &amp; 2-Parent Family'!P92</f>
        <v>0</v>
      </c>
      <c r="Q92" s="114">
        <f>'Pregnancy Prevention'!Q92+'Fatherhood &amp; 2-Parent Family'!Q92</f>
        <v>0</v>
      </c>
      <c r="R92" s="114">
        <f>'Pregnancy Prevention'!R92+'Fatherhood &amp; 2-Parent Family'!R92</f>
        <v>0</v>
      </c>
      <c r="S92" s="114">
        <f>'Pregnancy Prevention'!S92+'Fatherhood &amp; 2-Parent Family'!S92</f>
        <v>0</v>
      </c>
      <c r="T92" s="114">
        <f>'Pregnancy Prevention'!T92+'Fatherhood &amp; 2-Parent Family'!T92</f>
        <v>129405</v>
      </c>
      <c r="U92" s="114">
        <f>'Pregnancy Prevention'!U92+'Fatherhood &amp; 2-Parent Family'!U92</f>
        <v>120863</v>
      </c>
      <c r="V92" s="114">
        <f>'Pregnancy Prevention'!V92+'Fatherhood &amp; 2-Parent Family'!V92</f>
        <v>51067</v>
      </c>
      <c r="W92" s="114">
        <f>'Pregnancy Prevention'!W92+'Fatherhood &amp; 2-Parent Family'!W92</f>
        <v>99101</v>
      </c>
      <c r="X92" s="114">
        <f>'Pregnancy Prevention'!X92+'Fatherhood &amp; 2-Parent Family'!X92</f>
        <v>123130</v>
      </c>
      <c r="Y92" s="114">
        <f>'Pregnancy Prevention'!Y92+'Fatherhood &amp; 2-Parent Family'!Y92</f>
        <v>98863</v>
      </c>
      <c r="Z92" s="114">
        <f>'Pregnancy Prevention'!Z92+'Fatherhood &amp; 2-Parent Family'!Z92</f>
        <v>147055</v>
      </c>
      <c r="AA92" s="302"/>
      <c r="AB92" s="303"/>
      <c r="AC92" s="183"/>
    </row>
    <row r="93" spans="1:29">
      <c r="A93" s="51" t="s">
        <v>128</v>
      </c>
      <c r="B93" s="114">
        <f>'Pregnancy Prevention'!B93+'Fatherhood &amp; 2-Parent Family'!B93</f>
        <v>0</v>
      </c>
      <c r="C93" s="114">
        <f>'Pregnancy Prevention'!C93+'Fatherhood &amp; 2-Parent Family'!C93</f>
        <v>0</v>
      </c>
      <c r="D93" s="114">
        <f>'Pregnancy Prevention'!D93+'Fatherhood &amp; 2-Parent Family'!D93</f>
        <v>0</v>
      </c>
      <c r="E93" s="114">
        <f>'Pregnancy Prevention'!E93+'Fatherhood &amp; 2-Parent Family'!E93</f>
        <v>61021</v>
      </c>
      <c r="F93" s="114">
        <f>'Pregnancy Prevention'!F93+'Fatherhood &amp; 2-Parent Family'!F93</f>
        <v>515827</v>
      </c>
      <c r="G93" s="114">
        <f>'Pregnancy Prevention'!G93+'Fatherhood &amp; 2-Parent Family'!G93</f>
        <v>1663059</v>
      </c>
      <c r="H93" s="114">
        <f>'Pregnancy Prevention'!H93+'Fatherhood &amp; 2-Parent Family'!H93</f>
        <v>1605720</v>
      </c>
      <c r="I93" s="114">
        <f>'Pregnancy Prevention'!I93+'Fatherhood &amp; 2-Parent Family'!I93</f>
        <v>1396378</v>
      </c>
      <c r="J93" s="114">
        <f>'Pregnancy Prevention'!J93+'Fatherhood &amp; 2-Parent Family'!J93</f>
        <v>1064128</v>
      </c>
      <c r="K93" s="114">
        <f>'Pregnancy Prevention'!K93+'Fatherhood &amp; 2-Parent Family'!K93</f>
        <v>1249200</v>
      </c>
      <c r="L93" s="114">
        <f>'Pregnancy Prevention'!L93+'Fatherhood &amp; 2-Parent Family'!L93</f>
        <v>941748</v>
      </c>
      <c r="M93" s="114">
        <f>'Pregnancy Prevention'!M93+'Fatherhood &amp; 2-Parent Family'!M93</f>
        <v>1859098</v>
      </c>
      <c r="N93" s="114">
        <f>'Pregnancy Prevention'!N93+'Fatherhood &amp; 2-Parent Family'!N93</f>
        <v>1328258</v>
      </c>
      <c r="O93" s="114">
        <f>'Pregnancy Prevention'!O93+'Fatherhood &amp; 2-Parent Family'!O93</f>
        <v>716209</v>
      </c>
      <c r="P93" s="114">
        <f>'Pregnancy Prevention'!P93+'Fatherhood &amp; 2-Parent Family'!P93</f>
        <v>768514</v>
      </c>
      <c r="Q93" s="114">
        <f>'Pregnancy Prevention'!Q93+'Fatherhood &amp; 2-Parent Family'!Q93</f>
        <v>723319</v>
      </c>
      <c r="R93" s="114">
        <f>'Pregnancy Prevention'!R93+'Fatherhood &amp; 2-Parent Family'!R93</f>
        <v>860878</v>
      </c>
      <c r="S93" s="114">
        <f>'Pregnancy Prevention'!S93+'Fatherhood &amp; 2-Parent Family'!S93</f>
        <v>732496</v>
      </c>
      <c r="T93" s="114">
        <f>'Pregnancy Prevention'!T93+'Fatherhood &amp; 2-Parent Family'!T93</f>
        <v>300653</v>
      </c>
      <c r="U93" s="114">
        <f>'Pregnancy Prevention'!U93+'Fatherhood &amp; 2-Parent Family'!U93</f>
        <v>164121</v>
      </c>
      <c r="V93" s="114">
        <f>'Pregnancy Prevention'!V93+'Fatherhood &amp; 2-Parent Family'!V93</f>
        <v>304459</v>
      </c>
      <c r="W93" s="114">
        <f>'Pregnancy Prevention'!W93+'Fatherhood &amp; 2-Parent Family'!W93</f>
        <v>146404</v>
      </c>
      <c r="X93" s="114">
        <f>'Pregnancy Prevention'!X93+'Fatherhood &amp; 2-Parent Family'!X93</f>
        <v>114469</v>
      </c>
      <c r="Y93" s="114">
        <f>'Pregnancy Prevention'!Y93+'Fatherhood &amp; 2-Parent Family'!Y93</f>
        <v>148910</v>
      </c>
      <c r="Z93" s="114">
        <f>'Pregnancy Prevention'!Z93+'Fatherhood &amp; 2-Parent Family'!Z93</f>
        <v>108873</v>
      </c>
      <c r="AA93" s="302"/>
      <c r="AB93" s="303"/>
      <c r="AC93" s="183"/>
    </row>
    <row r="94" spans="1:29">
      <c r="A94" s="51" t="s">
        <v>130</v>
      </c>
      <c r="B94" s="114">
        <f>'Pregnancy Prevention'!B94+'Fatherhood &amp; 2-Parent Family'!B94</f>
        <v>0</v>
      </c>
      <c r="C94" s="114">
        <f>'Pregnancy Prevention'!C94+'Fatherhood &amp; 2-Parent Family'!C94</f>
        <v>0</v>
      </c>
      <c r="D94" s="114">
        <f>'Pregnancy Prevention'!D94+'Fatherhood &amp; 2-Parent Family'!D94</f>
        <v>0</v>
      </c>
      <c r="E94" s="114">
        <f>'Pregnancy Prevention'!E94+'Fatherhood &amp; 2-Parent Family'!E94</f>
        <v>10730</v>
      </c>
      <c r="F94" s="114">
        <f>'Pregnancy Prevention'!F94+'Fatherhood &amp; 2-Parent Family'!F94</f>
        <v>1287526</v>
      </c>
      <c r="G94" s="114">
        <f>'Pregnancy Prevention'!G94+'Fatherhood &amp; 2-Parent Family'!G94</f>
        <v>3290573</v>
      </c>
      <c r="H94" s="114">
        <f>'Pregnancy Prevention'!H94+'Fatherhood &amp; 2-Parent Family'!H94</f>
        <v>7972992</v>
      </c>
      <c r="I94" s="114">
        <f>'Pregnancy Prevention'!I94+'Fatherhood &amp; 2-Parent Family'!I94</f>
        <v>22552394</v>
      </c>
      <c r="J94" s="114">
        <f>'Pregnancy Prevention'!J94+'Fatherhood &amp; 2-Parent Family'!J94</f>
        <v>16792434</v>
      </c>
      <c r="K94" s="114">
        <f>'Pregnancy Prevention'!K94+'Fatherhood &amp; 2-Parent Family'!K94</f>
        <v>11936132</v>
      </c>
      <c r="L94" s="114">
        <f>'Pregnancy Prevention'!L94+'Fatherhood &amp; 2-Parent Family'!L94</f>
        <v>15376046</v>
      </c>
      <c r="M94" s="114">
        <f>'Pregnancy Prevention'!M94+'Fatherhood &amp; 2-Parent Family'!M94</f>
        <v>15381909</v>
      </c>
      <c r="N94" s="114">
        <f>'Pregnancy Prevention'!N94+'Fatherhood &amp; 2-Parent Family'!N94</f>
        <v>15826597</v>
      </c>
      <c r="O94" s="114">
        <f>'Pregnancy Prevention'!O94+'Fatherhood &amp; 2-Parent Family'!O94</f>
        <v>42725104</v>
      </c>
      <c r="P94" s="114">
        <f>'Pregnancy Prevention'!P94+'Fatherhood &amp; 2-Parent Family'!P94</f>
        <v>17917290</v>
      </c>
      <c r="Q94" s="114">
        <f>'Pregnancy Prevention'!Q94+'Fatherhood &amp; 2-Parent Family'!Q94</f>
        <v>21692196</v>
      </c>
      <c r="R94" s="114">
        <f>'Pregnancy Prevention'!R94+'Fatherhood &amp; 2-Parent Family'!R94</f>
        <v>30275181</v>
      </c>
      <c r="S94" s="114">
        <f>'Pregnancy Prevention'!S94+'Fatherhood &amp; 2-Parent Family'!S94</f>
        <v>20783888</v>
      </c>
      <c r="T94" s="114">
        <f>'Pregnancy Prevention'!T94+'Fatherhood &amp; 2-Parent Family'!T94</f>
        <v>8256342</v>
      </c>
      <c r="U94" s="114">
        <f>'Pregnancy Prevention'!U94+'Fatherhood &amp; 2-Parent Family'!U94</f>
        <v>7845442</v>
      </c>
      <c r="V94" s="114">
        <f>'Pregnancy Prevention'!V94+'Fatherhood &amp; 2-Parent Family'!V94</f>
        <v>7724092</v>
      </c>
      <c r="W94" s="114">
        <f>'Pregnancy Prevention'!W94+'Fatherhood &amp; 2-Parent Family'!W94</f>
        <v>6837525</v>
      </c>
      <c r="X94" s="114">
        <f>'Pregnancy Prevention'!X94+'Fatherhood &amp; 2-Parent Family'!X94</f>
        <v>7218607</v>
      </c>
      <c r="Y94" s="114">
        <f>'Pregnancy Prevention'!Y94+'Fatherhood &amp; 2-Parent Family'!Y94</f>
        <v>6818068</v>
      </c>
      <c r="Z94" s="114">
        <f>'Pregnancy Prevention'!Z94+'Fatherhood &amp; 2-Parent Family'!Z94</f>
        <v>6831017</v>
      </c>
      <c r="AA94" s="302"/>
      <c r="AB94" s="303"/>
      <c r="AC94" s="183"/>
    </row>
    <row r="95" spans="1:29">
      <c r="A95" s="51" t="s">
        <v>131</v>
      </c>
      <c r="B95" s="114">
        <f>'Pregnancy Prevention'!B95+'Fatherhood &amp; 2-Parent Family'!B95</f>
        <v>0</v>
      </c>
      <c r="C95" s="114">
        <f>'Pregnancy Prevention'!C95+'Fatherhood &amp; 2-Parent Family'!C95</f>
        <v>0</v>
      </c>
      <c r="D95" s="114">
        <f>'Pregnancy Prevention'!D95+'Fatherhood &amp; 2-Parent Family'!D95</f>
        <v>0</v>
      </c>
      <c r="E95" s="114">
        <f>'Pregnancy Prevention'!E95+'Fatherhood &amp; 2-Parent Family'!E95</f>
        <v>0</v>
      </c>
      <c r="F95" s="114">
        <f>'Pregnancy Prevention'!F95+'Fatherhood &amp; 2-Parent Family'!F95</f>
        <v>0</v>
      </c>
      <c r="G95" s="114">
        <f>'Pregnancy Prevention'!G95+'Fatherhood &amp; 2-Parent Family'!G95</f>
        <v>0</v>
      </c>
      <c r="H95" s="114">
        <f>'Pregnancy Prevention'!H95+'Fatherhood &amp; 2-Parent Family'!H95</f>
        <v>1072517</v>
      </c>
      <c r="I95" s="114">
        <f>'Pregnancy Prevention'!I95+'Fatherhood &amp; 2-Parent Family'!I95</f>
        <v>1938272</v>
      </c>
      <c r="J95" s="114">
        <f>'Pregnancy Prevention'!J95+'Fatherhood &amp; 2-Parent Family'!J95</f>
        <v>1249579</v>
      </c>
      <c r="K95" s="114">
        <f>'Pregnancy Prevention'!K95+'Fatherhood &amp; 2-Parent Family'!K95</f>
        <v>0</v>
      </c>
      <c r="L95" s="114">
        <f>'Pregnancy Prevention'!L95+'Fatherhood &amp; 2-Parent Family'!L95</f>
        <v>0</v>
      </c>
      <c r="M95" s="114">
        <f>'Pregnancy Prevention'!M95+'Fatherhood &amp; 2-Parent Family'!M95</f>
        <v>666122</v>
      </c>
      <c r="N95" s="114">
        <f>'Pregnancy Prevention'!N95+'Fatherhood &amp; 2-Parent Family'!N95</f>
        <v>2599747</v>
      </c>
      <c r="O95" s="114">
        <f>'Pregnancy Prevention'!O95+'Fatherhood &amp; 2-Parent Family'!O95</f>
        <v>3867487</v>
      </c>
      <c r="P95" s="114">
        <f>'Pregnancy Prevention'!P95+'Fatherhood &amp; 2-Parent Family'!P95</f>
        <v>1074148</v>
      </c>
      <c r="Q95" s="114">
        <f>'Pregnancy Prevention'!Q95+'Fatherhood &amp; 2-Parent Family'!Q95</f>
        <v>199994</v>
      </c>
      <c r="R95" s="114">
        <f>'Pregnancy Prevention'!R95+'Fatherhood &amp; 2-Parent Family'!R95</f>
        <v>0</v>
      </c>
      <c r="S95" s="114">
        <f>'Pregnancy Prevention'!S95+'Fatherhood &amp; 2-Parent Family'!S95</f>
        <v>0</v>
      </c>
      <c r="T95" s="114">
        <f>'Pregnancy Prevention'!T95+'Fatherhood &amp; 2-Parent Family'!T95</f>
        <v>0</v>
      </c>
      <c r="U95" s="114">
        <f>'Pregnancy Prevention'!U95+'Fatherhood &amp; 2-Parent Family'!U95</f>
        <v>0</v>
      </c>
      <c r="V95" s="114">
        <f>'Pregnancy Prevention'!V95+'Fatherhood &amp; 2-Parent Family'!V95</f>
        <v>0</v>
      </c>
      <c r="W95" s="114">
        <f>'Pregnancy Prevention'!W95+'Fatherhood &amp; 2-Parent Family'!W95</f>
        <v>0</v>
      </c>
      <c r="X95" s="114">
        <f>'Pregnancy Prevention'!X95+'Fatherhood &amp; 2-Parent Family'!X95</f>
        <v>3500000</v>
      </c>
      <c r="Y95" s="114">
        <f>'Pregnancy Prevention'!Y95+'Fatherhood &amp; 2-Parent Family'!Y95</f>
        <v>200000</v>
      </c>
      <c r="Z95" s="114">
        <f>'Pregnancy Prevention'!Z95+'Fatherhood &amp; 2-Parent Family'!Z95</f>
        <v>200000</v>
      </c>
      <c r="AA95" s="302"/>
      <c r="AB95" s="303"/>
      <c r="AC95" s="183"/>
    </row>
    <row r="96" spans="1:29">
      <c r="A96" s="51" t="s">
        <v>132</v>
      </c>
      <c r="B96" s="114">
        <f>'Pregnancy Prevention'!B96+'Fatherhood &amp; 2-Parent Family'!B96</f>
        <v>0</v>
      </c>
      <c r="C96" s="114">
        <f>'Pregnancy Prevention'!C96+'Fatherhood &amp; 2-Parent Family'!C96</f>
        <v>0</v>
      </c>
      <c r="D96" s="114">
        <f>'Pregnancy Prevention'!D96+'Fatherhood &amp; 2-Parent Family'!D96</f>
        <v>0</v>
      </c>
      <c r="E96" s="114">
        <f>'Pregnancy Prevention'!E96+'Fatherhood &amp; 2-Parent Family'!E96</f>
        <v>0</v>
      </c>
      <c r="F96" s="114">
        <f>'Pregnancy Prevention'!F96+'Fatherhood &amp; 2-Parent Family'!F96</f>
        <v>11309188</v>
      </c>
      <c r="G96" s="114">
        <f>'Pregnancy Prevention'!G96+'Fatherhood &amp; 2-Parent Family'!G96</f>
        <v>93842581</v>
      </c>
      <c r="H96" s="114">
        <f>'Pregnancy Prevention'!H96+'Fatherhood &amp; 2-Parent Family'!H96</f>
        <v>408021718</v>
      </c>
      <c r="I96" s="114">
        <f>'Pregnancy Prevention'!I96+'Fatherhood &amp; 2-Parent Family'!I96</f>
        <v>257110939</v>
      </c>
      <c r="J96" s="114">
        <f>'Pregnancy Prevention'!J96+'Fatherhood &amp; 2-Parent Family'!J96</f>
        <v>39497257</v>
      </c>
      <c r="K96" s="114">
        <f>'Pregnancy Prevention'!K96+'Fatherhood &amp; 2-Parent Family'!K96</f>
        <v>30774902</v>
      </c>
      <c r="L96" s="114">
        <f>'Pregnancy Prevention'!L96+'Fatherhood &amp; 2-Parent Family'!L96</f>
        <v>38775827</v>
      </c>
      <c r="M96" s="114">
        <f>'Pregnancy Prevention'!M96+'Fatherhood &amp; 2-Parent Family'!M96</f>
        <v>43030255</v>
      </c>
      <c r="N96" s="114">
        <f>'Pregnancy Prevention'!N96+'Fatherhood &amp; 2-Parent Family'!N96</f>
        <v>104680419</v>
      </c>
      <c r="O96" s="114">
        <f>'Pregnancy Prevention'!O96+'Fatherhood &amp; 2-Parent Family'!O96</f>
        <v>17979620</v>
      </c>
      <c r="P96" s="114">
        <f>'Pregnancy Prevention'!P96+'Fatherhood &amp; 2-Parent Family'!P96</f>
        <v>27473228</v>
      </c>
      <c r="Q96" s="114">
        <f>'Pregnancy Prevention'!Q96+'Fatherhood &amp; 2-Parent Family'!Q96</f>
        <v>9681966</v>
      </c>
      <c r="R96" s="114">
        <f>'Pregnancy Prevention'!R96+'Fatherhood &amp; 2-Parent Family'!R96</f>
        <v>15439071</v>
      </c>
      <c r="S96" s="114">
        <f>'Pregnancy Prevention'!S96+'Fatherhood &amp; 2-Parent Family'!S96</f>
        <v>5068283</v>
      </c>
      <c r="T96" s="114">
        <f>'Pregnancy Prevention'!T96+'Fatherhood &amp; 2-Parent Family'!T96</f>
        <v>556131</v>
      </c>
      <c r="U96" s="114">
        <f>'Pregnancy Prevention'!U96+'Fatherhood &amp; 2-Parent Family'!U96</f>
        <v>251008</v>
      </c>
      <c r="V96" s="114">
        <f>'Pregnancy Prevention'!V96+'Fatherhood &amp; 2-Parent Family'!V96</f>
        <v>200197</v>
      </c>
      <c r="W96" s="114">
        <f>'Pregnancy Prevention'!W96+'Fatherhood &amp; 2-Parent Family'!W96</f>
        <v>225581</v>
      </c>
      <c r="X96" s="114">
        <f>'Pregnancy Prevention'!X96+'Fatherhood &amp; 2-Parent Family'!X96</f>
        <v>308229</v>
      </c>
      <c r="Y96" s="114">
        <f>'Pregnancy Prevention'!Y96+'Fatherhood &amp; 2-Parent Family'!Y96</f>
        <v>271481</v>
      </c>
      <c r="Z96" s="114">
        <f>'Pregnancy Prevention'!Z96+'Fatherhood &amp; 2-Parent Family'!Z96</f>
        <v>236853</v>
      </c>
      <c r="AA96" s="302"/>
      <c r="AB96" s="303"/>
      <c r="AC96" s="183"/>
    </row>
    <row r="97" spans="1:29">
      <c r="A97" s="51" t="s">
        <v>75</v>
      </c>
      <c r="B97" s="114">
        <f>'Pregnancy Prevention'!B97+'Fatherhood &amp; 2-Parent Family'!B97</f>
        <v>0</v>
      </c>
      <c r="C97" s="114">
        <f>'Pregnancy Prevention'!C97+'Fatherhood &amp; 2-Parent Family'!C97</f>
        <v>0</v>
      </c>
      <c r="D97" s="114">
        <f>'Pregnancy Prevention'!D97+'Fatherhood &amp; 2-Parent Family'!D97</f>
        <v>0</v>
      </c>
      <c r="E97" s="114">
        <f>'Pregnancy Prevention'!E97+'Fatherhood &amp; 2-Parent Family'!E97</f>
        <v>597654</v>
      </c>
      <c r="F97" s="114">
        <f>'Pregnancy Prevention'!F97+'Fatherhood &amp; 2-Parent Family'!F97</f>
        <v>127052</v>
      </c>
      <c r="G97" s="114">
        <f>'Pregnancy Prevention'!G97+'Fatherhood &amp; 2-Parent Family'!G97</f>
        <v>225829</v>
      </c>
      <c r="H97" s="114">
        <f>'Pregnancy Prevention'!H97+'Fatherhood &amp; 2-Parent Family'!H97</f>
        <v>314432</v>
      </c>
      <c r="I97" s="114">
        <f>'Pregnancy Prevention'!I97+'Fatherhood &amp; 2-Parent Family'!I97</f>
        <v>193893</v>
      </c>
      <c r="J97" s="114">
        <f>'Pregnancy Prevention'!J97+'Fatherhood &amp; 2-Parent Family'!J97</f>
        <v>108546</v>
      </c>
      <c r="K97" s="114">
        <f>'Pregnancy Prevention'!K97+'Fatherhood &amp; 2-Parent Family'!K97</f>
        <v>-190211</v>
      </c>
      <c r="L97" s="114">
        <f>'Pregnancy Prevention'!L97+'Fatherhood &amp; 2-Parent Family'!L97</f>
        <v>12426</v>
      </c>
      <c r="M97" s="114">
        <f>'Pregnancy Prevention'!M97+'Fatherhood &amp; 2-Parent Family'!M97</f>
        <v>2914</v>
      </c>
      <c r="N97" s="114">
        <f>'Pregnancy Prevention'!N97+'Fatherhood &amp; 2-Parent Family'!N97</f>
        <v>11148</v>
      </c>
      <c r="O97" s="114">
        <f>'Pregnancy Prevention'!O97+'Fatherhood &amp; 2-Parent Family'!O97</f>
        <v>3874</v>
      </c>
      <c r="P97" s="114">
        <f>'Pregnancy Prevention'!P97+'Fatherhood &amp; 2-Parent Family'!P97</f>
        <v>0</v>
      </c>
      <c r="Q97" s="114">
        <f>'Pregnancy Prevention'!Q97+'Fatherhood &amp; 2-Parent Family'!Q97</f>
        <v>0</v>
      </c>
      <c r="R97" s="114">
        <f>'Pregnancy Prevention'!R97+'Fatherhood &amp; 2-Parent Family'!R97</f>
        <v>93</v>
      </c>
      <c r="S97" s="114">
        <f>'Pregnancy Prevention'!S97+'Fatherhood &amp; 2-Parent Family'!S97</f>
        <v>107</v>
      </c>
      <c r="T97" s="114">
        <f>'Pregnancy Prevention'!T97+'Fatherhood &amp; 2-Parent Family'!T97</f>
        <v>255</v>
      </c>
      <c r="U97" s="114">
        <f>'Pregnancy Prevention'!U97+'Fatherhood &amp; 2-Parent Family'!U97</f>
        <v>125077</v>
      </c>
      <c r="V97" s="114">
        <f>'Pregnancy Prevention'!V97+'Fatherhood &amp; 2-Parent Family'!V97</f>
        <v>161576</v>
      </c>
      <c r="W97" s="114">
        <f>'Pregnancy Prevention'!W97+'Fatherhood &amp; 2-Parent Family'!W97</f>
        <v>189785</v>
      </c>
      <c r="X97" s="114">
        <f>'Pregnancy Prevention'!X97+'Fatherhood &amp; 2-Parent Family'!X97</f>
        <v>164098</v>
      </c>
      <c r="Y97" s="114">
        <f>'Pregnancy Prevention'!Y97+'Fatherhood &amp; 2-Parent Family'!Y97</f>
        <v>152595</v>
      </c>
      <c r="Z97" s="114">
        <f>'Pregnancy Prevention'!Z97+'Fatherhood &amp; 2-Parent Family'!Z97</f>
        <v>79496</v>
      </c>
      <c r="AA97" s="302"/>
      <c r="AB97" s="303"/>
      <c r="AC97" s="183"/>
    </row>
    <row r="98" spans="1:29">
      <c r="A98" s="51" t="s">
        <v>133</v>
      </c>
      <c r="B98" s="114">
        <f>'Pregnancy Prevention'!B98+'Fatherhood &amp; 2-Parent Family'!B98</f>
        <v>0</v>
      </c>
      <c r="C98" s="114">
        <f>'Pregnancy Prevention'!C98+'Fatherhood &amp; 2-Parent Family'!C98</f>
        <v>0</v>
      </c>
      <c r="D98" s="114">
        <f>'Pregnancy Prevention'!D98+'Fatherhood &amp; 2-Parent Family'!D98</f>
        <v>0</v>
      </c>
      <c r="E98" s="114">
        <f>'Pregnancy Prevention'!E98+'Fatherhood &amp; 2-Parent Family'!E98</f>
        <v>0</v>
      </c>
      <c r="F98" s="114">
        <f>'Pregnancy Prevention'!F98+'Fatherhood &amp; 2-Parent Family'!F98</f>
        <v>3890510</v>
      </c>
      <c r="G98" s="114">
        <f>'Pregnancy Prevention'!G98+'Fatherhood &amp; 2-Parent Family'!G98</f>
        <v>2317345</v>
      </c>
      <c r="H98" s="114">
        <f>'Pregnancy Prevention'!H98+'Fatherhood &amp; 2-Parent Family'!H98</f>
        <v>1199713</v>
      </c>
      <c r="I98" s="114">
        <f>'Pregnancy Prevention'!I98+'Fatherhood &amp; 2-Parent Family'!I98</f>
        <v>2446904</v>
      </c>
      <c r="J98" s="114">
        <f>'Pregnancy Prevention'!J98+'Fatherhood &amp; 2-Parent Family'!J98</f>
        <v>1033798</v>
      </c>
      <c r="K98" s="114">
        <f>'Pregnancy Prevention'!K98+'Fatherhood &amp; 2-Parent Family'!K98</f>
        <v>2286310</v>
      </c>
      <c r="L98" s="114">
        <f>'Pregnancy Prevention'!L98+'Fatherhood &amp; 2-Parent Family'!L98</f>
        <v>996182</v>
      </c>
      <c r="M98" s="114">
        <f>'Pregnancy Prevention'!M98+'Fatherhood &amp; 2-Parent Family'!M98</f>
        <v>3441493</v>
      </c>
      <c r="N98" s="114">
        <f>'Pregnancy Prevention'!N98+'Fatherhood &amp; 2-Parent Family'!N98</f>
        <v>1956964</v>
      </c>
      <c r="O98" s="114">
        <f>'Pregnancy Prevention'!O98+'Fatherhood &amp; 2-Parent Family'!O98</f>
        <v>2300048</v>
      </c>
      <c r="P98" s="114">
        <f>'Pregnancy Prevention'!P98+'Fatherhood &amp; 2-Parent Family'!P98</f>
        <v>1892762</v>
      </c>
      <c r="Q98" s="114">
        <f>'Pregnancy Prevention'!Q98+'Fatherhood &amp; 2-Parent Family'!Q98</f>
        <v>5112332</v>
      </c>
      <c r="R98" s="114">
        <f>'Pregnancy Prevention'!R98+'Fatherhood &amp; 2-Parent Family'!R98</f>
        <v>1333616</v>
      </c>
      <c r="S98" s="114">
        <f>'Pregnancy Prevention'!S98+'Fatherhood &amp; 2-Parent Family'!S98</f>
        <v>2449665</v>
      </c>
      <c r="T98" s="114">
        <f>'Pregnancy Prevention'!T98+'Fatherhood &amp; 2-Parent Family'!T98</f>
        <v>253477</v>
      </c>
      <c r="U98" s="114">
        <f>'Pregnancy Prevention'!U98+'Fatherhood &amp; 2-Parent Family'!U98</f>
        <v>221933</v>
      </c>
      <c r="V98" s="114">
        <f>'Pregnancy Prevention'!V98+'Fatherhood &amp; 2-Parent Family'!V98</f>
        <v>237750</v>
      </c>
      <c r="W98" s="114">
        <f>'Pregnancy Prevention'!W98+'Fatherhood &amp; 2-Parent Family'!W98</f>
        <v>244168</v>
      </c>
      <c r="X98" s="114">
        <f>'Pregnancy Prevention'!X98+'Fatherhood &amp; 2-Parent Family'!X98</f>
        <v>240845</v>
      </c>
      <c r="Y98" s="114">
        <f>'Pregnancy Prevention'!Y98+'Fatherhood &amp; 2-Parent Family'!Y98</f>
        <v>216247</v>
      </c>
      <c r="Z98" s="114">
        <f>'Pregnancy Prevention'!Z98+'Fatherhood &amp; 2-Parent Family'!Z98</f>
        <v>240655</v>
      </c>
      <c r="AA98" s="302"/>
      <c r="AB98" s="303"/>
      <c r="AC98" s="183"/>
    </row>
    <row r="99" spans="1:29">
      <c r="A99" s="51" t="s">
        <v>134</v>
      </c>
      <c r="B99" s="114">
        <f>'Pregnancy Prevention'!B99+'Fatherhood &amp; 2-Parent Family'!B99</f>
        <v>0</v>
      </c>
      <c r="C99" s="114">
        <f>'Pregnancy Prevention'!C99+'Fatherhood &amp; 2-Parent Family'!C99</f>
        <v>0</v>
      </c>
      <c r="D99" s="114">
        <f>'Pregnancy Prevention'!D99+'Fatherhood &amp; 2-Parent Family'!D99</f>
        <v>0</v>
      </c>
      <c r="E99" s="114">
        <f>'Pregnancy Prevention'!E99+'Fatherhood &amp; 2-Parent Family'!E99</f>
        <v>485463</v>
      </c>
      <c r="F99" s="114">
        <f>'Pregnancy Prevention'!F99+'Fatherhood &amp; 2-Parent Family'!F99</f>
        <v>2457082</v>
      </c>
      <c r="G99" s="114">
        <f>'Pregnancy Prevention'!G99+'Fatherhood &amp; 2-Parent Family'!G99</f>
        <v>28307350</v>
      </c>
      <c r="H99" s="114">
        <f>'Pregnancy Prevention'!H99+'Fatherhood &amp; 2-Parent Family'!H99</f>
        <v>14725578</v>
      </c>
      <c r="I99" s="114">
        <f>'Pregnancy Prevention'!I99+'Fatherhood &amp; 2-Parent Family'!I99</f>
        <v>30299</v>
      </c>
      <c r="J99" s="114">
        <f>'Pregnancy Prevention'!J99+'Fatherhood &amp; 2-Parent Family'!J99</f>
        <v>6819183</v>
      </c>
      <c r="K99" s="114">
        <f>'Pregnancy Prevention'!K99+'Fatherhood &amp; 2-Parent Family'!K99</f>
        <v>67222377</v>
      </c>
      <c r="L99" s="114">
        <f>'Pregnancy Prevention'!L99+'Fatherhood &amp; 2-Parent Family'!L99</f>
        <v>53941855</v>
      </c>
      <c r="M99" s="114">
        <f>'Pregnancy Prevention'!M99+'Fatherhood &amp; 2-Parent Family'!M99</f>
        <v>117364537</v>
      </c>
      <c r="N99" s="114">
        <f>'Pregnancy Prevention'!N99+'Fatherhood &amp; 2-Parent Family'!N99</f>
        <v>130956568</v>
      </c>
      <c r="O99" s="114">
        <f>'Pregnancy Prevention'!O99+'Fatherhood &amp; 2-Parent Family'!O99</f>
        <v>11778895</v>
      </c>
      <c r="P99" s="114">
        <f>'Pregnancy Prevention'!P99+'Fatherhood &amp; 2-Parent Family'!P99</f>
        <v>12811451</v>
      </c>
      <c r="Q99" s="114">
        <f>'Pregnancy Prevention'!Q99+'Fatherhood &amp; 2-Parent Family'!Q99</f>
        <v>14176126</v>
      </c>
      <c r="R99" s="114">
        <f>'Pregnancy Prevention'!R99+'Fatherhood &amp; 2-Parent Family'!R99</f>
        <v>3012303</v>
      </c>
      <c r="S99" s="114">
        <f>'Pregnancy Prevention'!S99+'Fatherhood &amp; 2-Parent Family'!S99</f>
        <v>4909408</v>
      </c>
      <c r="T99" s="114">
        <f>'Pregnancy Prevention'!T99+'Fatherhood &amp; 2-Parent Family'!T99</f>
        <v>2876118</v>
      </c>
      <c r="U99" s="114">
        <f>'Pregnancy Prevention'!U99+'Fatherhood &amp; 2-Parent Family'!U99</f>
        <v>3835267</v>
      </c>
      <c r="V99" s="114">
        <f>'Pregnancy Prevention'!V99+'Fatherhood &amp; 2-Parent Family'!V99</f>
        <v>4824480</v>
      </c>
      <c r="W99" s="114">
        <f>'Pregnancy Prevention'!W99+'Fatherhood &amp; 2-Parent Family'!W99</f>
        <v>6821549</v>
      </c>
      <c r="X99" s="114">
        <f>'Pregnancy Prevention'!X99+'Fatherhood &amp; 2-Parent Family'!X99</f>
        <v>7554705</v>
      </c>
      <c r="Y99" s="114">
        <f>'Pregnancy Prevention'!Y99+'Fatherhood &amp; 2-Parent Family'!Y99</f>
        <v>10955232</v>
      </c>
      <c r="Z99" s="114">
        <f>'Pregnancy Prevention'!Z99+'Fatherhood &amp; 2-Parent Family'!Z99</f>
        <v>13645656</v>
      </c>
      <c r="AA99" s="302"/>
      <c r="AB99" s="303"/>
      <c r="AC99" s="183"/>
    </row>
    <row r="100" spans="1:29">
      <c r="A100" s="51" t="s">
        <v>136</v>
      </c>
      <c r="B100" s="114">
        <f>'Pregnancy Prevention'!B100+'Fatherhood &amp; 2-Parent Family'!B100</f>
        <v>0</v>
      </c>
      <c r="C100" s="114">
        <f>'Pregnancy Prevention'!C100+'Fatherhood &amp; 2-Parent Family'!C100</f>
        <v>0</v>
      </c>
      <c r="D100" s="114">
        <f>'Pregnancy Prevention'!D100+'Fatherhood &amp; 2-Parent Family'!D100</f>
        <v>0</v>
      </c>
      <c r="E100" s="114">
        <f>'Pregnancy Prevention'!E100+'Fatherhood &amp; 2-Parent Family'!E100</f>
        <v>0</v>
      </c>
      <c r="F100" s="114">
        <f>'Pregnancy Prevention'!F100+'Fatherhood &amp; 2-Parent Family'!F100</f>
        <v>412667</v>
      </c>
      <c r="G100" s="114">
        <f>'Pregnancy Prevention'!G100+'Fatherhood &amp; 2-Parent Family'!G100</f>
        <v>965690</v>
      </c>
      <c r="H100" s="114">
        <f>'Pregnancy Prevention'!H100+'Fatherhood &amp; 2-Parent Family'!H100</f>
        <v>2321546</v>
      </c>
      <c r="I100" s="114">
        <f>'Pregnancy Prevention'!I100+'Fatherhood &amp; 2-Parent Family'!I100</f>
        <v>2476811</v>
      </c>
      <c r="J100" s="114">
        <f>'Pregnancy Prevention'!J100+'Fatherhood &amp; 2-Parent Family'!J100</f>
        <v>2511368</v>
      </c>
      <c r="K100" s="114">
        <f>'Pregnancy Prevention'!K100+'Fatherhood &amp; 2-Parent Family'!K100</f>
        <v>3201103</v>
      </c>
      <c r="L100" s="114">
        <f>'Pregnancy Prevention'!L100+'Fatherhood &amp; 2-Parent Family'!L100</f>
        <v>2918608</v>
      </c>
      <c r="M100" s="114">
        <f>'Pregnancy Prevention'!M100+'Fatherhood &amp; 2-Parent Family'!M100</f>
        <v>2621075</v>
      </c>
      <c r="N100" s="114">
        <f>'Pregnancy Prevention'!N100+'Fatherhood &amp; 2-Parent Family'!N100</f>
        <v>4603865</v>
      </c>
      <c r="O100" s="114">
        <f>'Pregnancy Prevention'!O100+'Fatherhood &amp; 2-Parent Family'!O100</f>
        <v>4870087</v>
      </c>
      <c r="P100" s="114">
        <f>'Pregnancy Prevention'!P100+'Fatherhood &amp; 2-Parent Family'!P100</f>
        <v>4434426</v>
      </c>
      <c r="Q100" s="114">
        <f>'Pregnancy Prevention'!Q100+'Fatherhood &amp; 2-Parent Family'!Q100</f>
        <v>7492427</v>
      </c>
      <c r="R100" s="114">
        <f>'Pregnancy Prevention'!R100+'Fatherhood &amp; 2-Parent Family'!R100</f>
        <v>3708074</v>
      </c>
      <c r="S100" s="114">
        <f>'Pregnancy Prevention'!S100+'Fatherhood &amp; 2-Parent Family'!S100</f>
        <v>4530247</v>
      </c>
      <c r="T100" s="114">
        <f>'Pregnancy Prevention'!T100+'Fatherhood &amp; 2-Parent Family'!T100</f>
        <v>13486070</v>
      </c>
      <c r="U100" s="114">
        <f>'Pregnancy Prevention'!U100+'Fatherhood &amp; 2-Parent Family'!U100</f>
        <v>10360322</v>
      </c>
      <c r="V100" s="114">
        <f>'Pregnancy Prevention'!V100+'Fatherhood &amp; 2-Parent Family'!V100</f>
        <v>5664115</v>
      </c>
      <c r="W100" s="114">
        <f>'Pregnancy Prevention'!W100+'Fatherhood &amp; 2-Parent Family'!W100</f>
        <v>5377783</v>
      </c>
      <c r="X100" s="114">
        <f>'Pregnancy Prevention'!X100+'Fatherhood &amp; 2-Parent Family'!X100</f>
        <v>5389408</v>
      </c>
      <c r="Y100" s="114">
        <f>'Pregnancy Prevention'!Y100+'Fatherhood &amp; 2-Parent Family'!Y100</f>
        <v>7459834</v>
      </c>
      <c r="Z100" s="114">
        <f>'Pregnancy Prevention'!Z100+'Fatherhood &amp; 2-Parent Family'!Z100</f>
        <v>9323052</v>
      </c>
      <c r="AA100" s="302"/>
      <c r="AB100" s="303"/>
      <c r="AC100" s="183"/>
    </row>
    <row r="101" spans="1:29">
      <c r="A101" s="51" t="s">
        <v>145</v>
      </c>
      <c r="B101" s="114">
        <f>'Pregnancy Prevention'!B101+'Fatherhood &amp; 2-Parent Family'!B101</f>
        <v>0</v>
      </c>
      <c r="C101" s="114">
        <f>'Pregnancy Prevention'!C101+'Fatherhood &amp; 2-Parent Family'!C101</f>
        <v>0</v>
      </c>
      <c r="D101" s="114">
        <f>'Pregnancy Prevention'!D101+'Fatherhood &amp; 2-Parent Family'!D101</f>
        <v>0</v>
      </c>
      <c r="E101" s="114">
        <f>'Pregnancy Prevention'!E101+'Fatherhood &amp; 2-Parent Family'!E101</f>
        <v>2005</v>
      </c>
      <c r="F101" s="114">
        <f>'Pregnancy Prevention'!F101+'Fatherhood &amp; 2-Parent Family'!F101</f>
        <v>616448</v>
      </c>
      <c r="G101" s="114">
        <f>'Pregnancy Prevention'!G101+'Fatherhood &amp; 2-Parent Family'!G101</f>
        <v>465881</v>
      </c>
      <c r="H101" s="114">
        <f>'Pregnancy Prevention'!H101+'Fatherhood &amp; 2-Parent Family'!H101</f>
        <v>24496</v>
      </c>
      <c r="I101" s="114">
        <f>'Pregnancy Prevention'!I101+'Fatherhood &amp; 2-Parent Family'!I101</f>
        <v>0</v>
      </c>
      <c r="J101" s="114">
        <f>'Pregnancy Prevention'!J101+'Fatherhood &amp; 2-Parent Family'!J101</f>
        <v>0</v>
      </c>
      <c r="K101" s="114">
        <f>'Pregnancy Prevention'!K101+'Fatherhood &amp; 2-Parent Family'!K101</f>
        <v>0</v>
      </c>
      <c r="L101" s="114">
        <f>'Pregnancy Prevention'!L101+'Fatherhood &amp; 2-Parent Family'!L101</f>
        <v>0</v>
      </c>
      <c r="M101" s="114">
        <f>'Pregnancy Prevention'!M101+'Fatherhood &amp; 2-Parent Family'!M101</f>
        <v>0</v>
      </c>
      <c r="N101" s="114">
        <f>'Pregnancy Prevention'!N101+'Fatherhood &amp; 2-Parent Family'!N101</f>
        <v>0</v>
      </c>
      <c r="O101" s="114">
        <f>'Pregnancy Prevention'!O101+'Fatherhood &amp; 2-Parent Family'!O101</f>
        <v>123082</v>
      </c>
      <c r="P101" s="114">
        <f>'Pregnancy Prevention'!P101+'Fatherhood &amp; 2-Parent Family'!P101</f>
        <v>69430</v>
      </c>
      <c r="Q101" s="114">
        <f>'Pregnancy Prevention'!Q101+'Fatherhood &amp; 2-Parent Family'!Q101</f>
        <v>0</v>
      </c>
      <c r="R101" s="114">
        <f>'Pregnancy Prevention'!R101+'Fatherhood &amp; 2-Parent Family'!R101</f>
        <v>0</v>
      </c>
      <c r="S101" s="114">
        <f>'Pregnancy Prevention'!S101+'Fatherhood &amp; 2-Parent Family'!S101</f>
        <v>-70</v>
      </c>
      <c r="T101" s="114">
        <f>'Pregnancy Prevention'!T101+'Fatherhood &amp; 2-Parent Family'!T101</f>
        <v>0</v>
      </c>
      <c r="U101" s="114">
        <f>'Pregnancy Prevention'!U101+'Fatherhood &amp; 2-Parent Family'!U101</f>
        <v>0</v>
      </c>
      <c r="V101" s="114">
        <f>'Pregnancy Prevention'!V101+'Fatherhood &amp; 2-Parent Family'!V101</f>
        <v>0</v>
      </c>
      <c r="W101" s="114">
        <f>'Pregnancy Prevention'!W101+'Fatherhood &amp; 2-Parent Family'!W101</f>
        <v>0</v>
      </c>
      <c r="X101" s="114">
        <f>'Pregnancy Prevention'!X101+'Fatherhood &amp; 2-Parent Family'!X101</f>
        <v>0</v>
      </c>
      <c r="Y101" s="114">
        <f>'Pregnancy Prevention'!Y101+'Fatherhood &amp; 2-Parent Family'!Y101</f>
        <v>0</v>
      </c>
      <c r="Z101" s="114">
        <f>'Pregnancy Prevention'!Z101+'Fatherhood &amp; 2-Parent Family'!Z101</f>
        <v>0</v>
      </c>
      <c r="AA101" s="302"/>
      <c r="AB101" s="303"/>
      <c r="AC101" s="183"/>
    </row>
    <row r="102" spans="1:29">
      <c r="A102" s="51" t="s">
        <v>138</v>
      </c>
      <c r="B102" s="114">
        <f>'Pregnancy Prevention'!B102+'Fatherhood &amp; 2-Parent Family'!B102</f>
        <v>0</v>
      </c>
      <c r="C102" s="114">
        <f>'Pregnancy Prevention'!C102+'Fatherhood &amp; 2-Parent Family'!C102</f>
        <v>0</v>
      </c>
      <c r="D102" s="114">
        <f>'Pregnancy Prevention'!D102+'Fatherhood &amp; 2-Parent Family'!D102</f>
        <v>0</v>
      </c>
      <c r="E102" s="114">
        <f>'Pregnancy Prevention'!E102+'Fatherhood &amp; 2-Parent Family'!E102</f>
        <v>3913658</v>
      </c>
      <c r="F102" s="114">
        <f>'Pregnancy Prevention'!F102+'Fatherhood &amp; 2-Parent Family'!F102</f>
        <v>7576630</v>
      </c>
      <c r="G102" s="114">
        <f>'Pregnancy Prevention'!G102+'Fatherhood &amp; 2-Parent Family'!G102</f>
        <v>31304080</v>
      </c>
      <c r="H102" s="114">
        <f>'Pregnancy Prevention'!H102+'Fatherhood &amp; 2-Parent Family'!H102</f>
        <v>50394071</v>
      </c>
      <c r="I102" s="114">
        <f>'Pregnancy Prevention'!I102+'Fatherhood &amp; 2-Parent Family'!I102</f>
        <v>44046833</v>
      </c>
      <c r="J102" s="114">
        <f>'Pregnancy Prevention'!J102+'Fatherhood &amp; 2-Parent Family'!J102</f>
        <v>31946733</v>
      </c>
      <c r="K102" s="114">
        <f>'Pregnancy Prevention'!K102+'Fatherhood &amp; 2-Parent Family'!K102</f>
        <v>37078213</v>
      </c>
      <c r="L102" s="114">
        <f>'Pregnancy Prevention'!L102+'Fatherhood &amp; 2-Parent Family'!L102</f>
        <v>27552351</v>
      </c>
      <c r="M102" s="114">
        <f>'Pregnancy Prevention'!M102+'Fatherhood &amp; 2-Parent Family'!M102</f>
        <v>31688649</v>
      </c>
      <c r="N102" s="114">
        <f>'Pregnancy Prevention'!N102+'Fatherhood &amp; 2-Parent Family'!N102</f>
        <v>28669586</v>
      </c>
      <c r="O102" s="114">
        <f>'Pregnancy Prevention'!O102+'Fatherhood &amp; 2-Parent Family'!O102</f>
        <v>25454371</v>
      </c>
      <c r="P102" s="114">
        <f>'Pregnancy Prevention'!P102+'Fatherhood &amp; 2-Parent Family'!P102</f>
        <v>31034232</v>
      </c>
      <c r="Q102" s="114">
        <f>'Pregnancy Prevention'!Q102+'Fatherhood &amp; 2-Parent Family'!Q102</f>
        <v>29616288</v>
      </c>
      <c r="R102" s="114">
        <f>'Pregnancy Prevention'!R102+'Fatherhood &amp; 2-Parent Family'!R102</f>
        <v>25096454</v>
      </c>
      <c r="S102" s="114">
        <f>'Pregnancy Prevention'!S102+'Fatherhood &amp; 2-Parent Family'!S102</f>
        <v>22680296</v>
      </c>
      <c r="T102" s="114">
        <f>'Pregnancy Prevention'!T102+'Fatherhood &amp; 2-Parent Family'!T102</f>
        <v>29739564</v>
      </c>
      <c r="U102" s="114">
        <f>'Pregnancy Prevention'!U102+'Fatherhood &amp; 2-Parent Family'!U102</f>
        <v>28160694</v>
      </c>
      <c r="V102" s="114">
        <f>'Pregnancy Prevention'!V102+'Fatherhood &amp; 2-Parent Family'!V102</f>
        <v>41349694</v>
      </c>
      <c r="W102" s="114">
        <f>'Pregnancy Prevention'!W102+'Fatherhood &amp; 2-Parent Family'!W102</f>
        <v>33274773</v>
      </c>
      <c r="X102" s="114">
        <f>'Pregnancy Prevention'!X102+'Fatherhood &amp; 2-Parent Family'!X102</f>
        <v>46573207</v>
      </c>
      <c r="Y102" s="114">
        <f>'Pregnancy Prevention'!Y102+'Fatherhood &amp; 2-Parent Family'!Y102</f>
        <v>39692510</v>
      </c>
      <c r="Z102" s="114">
        <f>'Pregnancy Prevention'!Z102+'Fatherhood &amp; 2-Parent Family'!Z102</f>
        <v>40773893</v>
      </c>
      <c r="AA102" s="302"/>
      <c r="AB102" s="303"/>
      <c r="AC102" s="183"/>
    </row>
    <row r="103" spans="1:29">
      <c r="A103" s="51" t="s">
        <v>140</v>
      </c>
      <c r="B103" s="114">
        <f>'Pregnancy Prevention'!B103+'Fatherhood &amp; 2-Parent Family'!B103</f>
        <v>0</v>
      </c>
      <c r="C103" s="114">
        <f>'Pregnancy Prevention'!C103+'Fatherhood &amp; 2-Parent Family'!C103</f>
        <v>0</v>
      </c>
      <c r="D103" s="114">
        <f>'Pregnancy Prevention'!D103+'Fatherhood &amp; 2-Parent Family'!D103</f>
        <v>0</v>
      </c>
      <c r="E103" s="114">
        <f>'Pregnancy Prevention'!E103+'Fatherhood &amp; 2-Parent Family'!E103</f>
        <v>0</v>
      </c>
      <c r="F103" s="114">
        <f>'Pregnancy Prevention'!F103+'Fatherhood &amp; 2-Parent Family'!F103</f>
        <v>0</v>
      </c>
      <c r="G103" s="114">
        <f>'Pregnancy Prevention'!G103+'Fatherhood &amp; 2-Parent Family'!G103</f>
        <v>0</v>
      </c>
      <c r="H103" s="114">
        <f>'Pregnancy Prevention'!H103+'Fatherhood &amp; 2-Parent Family'!H103</f>
        <v>0</v>
      </c>
      <c r="I103" s="114">
        <f>'Pregnancy Prevention'!I103+'Fatherhood &amp; 2-Parent Family'!I103</f>
        <v>0</v>
      </c>
      <c r="J103" s="114">
        <f>'Pregnancy Prevention'!J103+'Fatherhood &amp; 2-Parent Family'!J103</f>
        <v>0</v>
      </c>
      <c r="K103" s="114">
        <f>'Pregnancy Prevention'!K103+'Fatherhood &amp; 2-Parent Family'!K103</f>
        <v>0</v>
      </c>
      <c r="L103" s="114">
        <f>'Pregnancy Prevention'!L103+'Fatherhood &amp; 2-Parent Family'!L103</f>
        <v>0</v>
      </c>
      <c r="M103" s="114">
        <f>'Pregnancy Prevention'!M103+'Fatherhood &amp; 2-Parent Family'!M103</f>
        <v>0</v>
      </c>
      <c r="N103" s="114">
        <f>'Pregnancy Prevention'!N103+'Fatherhood &amp; 2-Parent Family'!N103</f>
        <v>0</v>
      </c>
      <c r="O103" s="114">
        <f>'Pregnancy Prevention'!O103+'Fatherhood &amp; 2-Parent Family'!O103</f>
        <v>0</v>
      </c>
      <c r="P103" s="114">
        <f>'Pregnancy Prevention'!P103+'Fatherhood &amp; 2-Parent Family'!P103</f>
        <v>0</v>
      </c>
      <c r="Q103" s="114">
        <f>'Pregnancy Prevention'!Q103+'Fatherhood &amp; 2-Parent Family'!Q103</f>
        <v>0</v>
      </c>
      <c r="R103" s="114">
        <f>'Pregnancy Prevention'!R103+'Fatherhood &amp; 2-Parent Family'!R103</f>
        <v>0</v>
      </c>
      <c r="S103" s="114">
        <f>'Pregnancy Prevention'!S103+'Fatherhood &amp; 2-Parent Family'!S103</f>
        <v>0</v>
      </c>
      <c r="T103" s="114">
        <f>'Pregnancy Prevention'!T103+'Fatherhood &amp; 2-Parent Family'!T103</f>
        <v>0</v>
      </c>
      <c r="U103" s="114">
        <f>'Pregnancy Prevention'!U103+'Fatherhood &amp; 2-Parent Family'!U103</f>
        <v>0</v>
      </c>
      <c r="V103" s="114">
        <f>'Pregnancy Prevention'!V103+'Fatherhood &amp; 2-Parent Family'!V103</f>
        <v>0</v>
      </c>
      <c r="W103" s="114">
        <f>'Pregnancy Prevention'!W103+'Fatherhood &amp; 2-Parent Family'!W103</f>
        <v>0</v>
      </c>
      <c r="X103" s="114">
        <f>'Pregnancy Prevention'!X103+'Fatherhood &amp; 2-Parent Family'!X103</f>
        <v>0</v>
      </c>
      <c r="Y103" s="114">
        <f>'Pregnancy Prevention'!Y103+'Fatherhood &amp; 2-Parent Family'!Y103</f>
        <v>0</v>
      </c>
      <c r="Z103" s="114">
        <f>'Pregnancy Prevention'!Z103+'Fatherhood &amp; 2-Parent Family'!Z103</f>
        <v>0</v>
      </c>
      <c r="AA103" s="302"/>
      <c r="AB103" s="303"/>
      <c r="AC103" s="183"/>
    </row>
    <row r="104" spans="1:29">
      <c r="A104" s="51" t="s">
        <v>142</v>
      </c>
      <c r="B104" s="114">
        <f>'Pregnancy Prevention'!B104+'Fatherhood &amp; 2-Parent Family'!B104</f>
        <v>0</v>
      </c>
      <c r="C104" s="114">
        <f>'Pregnancy Prevention'!C104+'Fatherhood &amp; 2-Parent Family'!C104</f>
        <v>0</v>
      </c>
      <c r="D104" s="114">
        <f>'Pregnancy Prevention'!D104+'Fatherhood &amp; 2-Parent Family'!D104</f>
        <v>0</v>
      </c>
      <c r="E104" s="114">
        <f>'Pregnancy Prevention'!E104+'Fatherhood &amp; 2-Parent Family'!E104</f>
        <v>8109291</v>
      </c>
      <c r="F104" s="114">
        <f>'Pregnancy Prevention'!F104+'Fatherhood &amp; 2-Parent Family'!F104</f>
        <v>8956356</v>
      </c>
      <c r="G104" s="114">
        <f>'Pregnancy Prevention'!G104+'Fatherhood &amp; 2-Parent Family'!G104</f>
        <v>3781732</v>
      </c>
      <c r="H104" s="114">
        <f>'Pregnancy Prevention'!H104+'Fatherhood &amp; 2-Parent Family'!H104</f>
        <v>2877273</v>
      </c>
      <c r="I104" s="114">
        <f>'Pregnancy Prevention'!I104+'Fatherhood &amp; 2-Parent Family'!I104</f>
        <v>2658046</v>
      </c>
      <c r="J104" s="114">
        <f>'Pregnancy Prevention'!J104+'Fatherhood &amp; 2-Parent Family'!J104</f>
        <v>6873863</v>
      </c>
      <c r="K104" s="114">
        <f>'Pregnancy Prevention'!K104+'Fatherhood &amp; 2-Parent Family'!K104</f>
        <v>2746874</v>
      </c>
      <c r="L104" s="114">
        <f>'Pregnancy Prevention'!L104+'Fatherhood &amp; 2-Parent Family'!L104</f>
        <v>2756849</v>
      </c>
      <c r="M104" s="114">
        <f>'Pregnancy Prevention'!M104+'Fatherhood &amp; 2-Parent Family'!M104</f>
        <v>3197936</v>
      </c>
      <c r="N104" s="114">
        <f>'Pregnancy Prevention'!N104+'Fatherhood &amp; 2-Parent Family'!N104</f>
        <v>3010980</v>
      </c>
      <c r="O104" s="114">
        <f>'Pregnancy Prevention'!O104+'Fatherhood &amp; 2-Parent Family'!O104</f>
        <v>2046666</v>
      </c>
      <c r="P104" s="114">
        <f>'Pregnancy Prevention'!P104+'Fatherhood &amp; 2-Parent Family'!P104</f>
        <v>156119</v>
      </c>
      <c r="Q104" s="114">
        <f>'Pregnancy Prevention'!Q104+'Fatherhood &amp; 2-Parent Family'!Q104</f>
        <v>2424218</v>
      </c>
      <c r="R104" s="114">
        <f>'Pregnancy Prevention'!R104+'Fatherhood &amp; 2-Parent Family'!R104</f>
        <v>4682466</v>
      </c>
      <c r="S104" s="114">
        <f>'Pregnancy Prevention'!S104+'Fatherhood &amp; 2-Parent Family'!S104</f>
        <v>11553</v>
      </c>
      <c r="T104" s="114">
        <f>'Pregnancy Prevention'!T104+'Fatherhood &amp; 2-Parent Family'!T104</f>
        <v>1634087</v>
      </c>
      <c r="U104" s="114">
        <f>'Pregnancy Prevention'!U104+'Fatherhood &amp; 2-Parent Family'!U104</f>
        <v>3462819</v>
      </c>
      <c r="V104" s="114">
        <f>'Pregnancy Prevention'!V104+'Fatherhood &amp; 2-Parent Family'!V104</f>
        <v>2536458</v>
      </c>
      <c r="W104" s="114">
        <f>'Pregnancy Prevention'!W104+'Fatherhood &amp; 2-Parent Family'!W104</f>
        <v>3825412</v>
      </c>
      <c r="X104" s="114">
        <f>'Pregnancy Prevention'!X104+'Fatherhood &amp; 2-Parent Family'!X104</f>
        <v>3282487</v>
      </c>
      <c r="Y104" s="114">
        <f>'Pregnancy Prevention'!Y104+'Fatherhood &amp; 2-Parent Family'!Y104</f>
        <v>1986020</v>
      </c>
      <c r="Z104" s="114">
        <f>'Pregnancy Prevention'!Z104+'Fatherhood &amp; 2-Parent Family'!Z104</f>
        <v>1986014</v>
      </c>
      <c r="AA104" s="302"/>
      <c r="AB104" s="303"/>
      <c r="AC104" s="183"/>
    </row>
    <row r="105" spans="1:29">
      <c r="A105" s="51" t="s">
        <v>144</v>
      </c>
      <c r="B105" s="114">
        <f>'Pregnancy Prevention'!B105+'Fatherhood &amp; 2-Parent Family'!B105</f>
        <v>0</v>
      </c>
      <c r="C105" s="114">
        <f>'Pregnancy Prevention'!C105+'Fatherhood &amp; 2-Parent Family'!C105</f>
        <v>0</v>
      </c>
      <c r="D105" s="114">
        <f>'Pregnancy Prevention'!D105+'Fatherhood &amp; 2-Parent Family'!D105</f>
        <v>0</v>
      </c>
      <c r="E105" s="114">
        <f>'Pregnancy Prevention'!E105+'Fatherhood &amp; 2-Parent Family'!E105</f>
        <v>204933</v>
      </c>
      <c r="F105" s="114">
        <f>'Pregnancy Prevention'!F105+'Fatherhood &amp; 2-Parent Family'!F105</f>
        <v>492469</v>
      </c>
      <c r="G105" s="114">
        <f>'Pregnancy Prevention'!G105+'Fatherhood &amp; 2-Parent Family'!G105</f>
        <v>753174</v>
      </c>
      <c r="H105" s="114">
        <f>'Pregnancy Prevention'!H105+'Fatherhood &amp; 2-Parent Family'!H105</f>
        <v>204888</v>
      </c>
      <c r="I105" s="114">
        <f>'Pregnancy Prevention'!I105+'Fatherhood &amp; 2-Parent Family'!I105</f>
        <v>517322</v>
      </c>
      <c r="J105" s="114">
        <f>'Pregnancy Prevention'!J105+'Fatherhood &amp; 2-Parent Family'!J105</f>
        <v>567038</v>
      </c>
      <c r="K105" s="114">
        <f>'Pregnancy Prevention'!K105+'Fatherhood &amp; 2-Parent Family'!K105</f>
        <v>0</v>
      </c>
      <c r="L105" s="114">
        <f>'Pregnancy Prevention'!L105+'Fatherhood &amp; 2-Parent Family'!L105</f>
        <v>0</v>
      </c>
      <c r="M105" s="114">
        <f>'Pregnancy Prevention'!M105+'Fatherhood &amp; 2-Parent Family'!M105</f>
        <v>0</v>
      </c>
      <c r="N105" s="114">
        <f>'Pregnancy Prevention'!N105+'Fatherhood &amp; 2-Parent Family'!N105</f>
        <v>0</v>
      </c>
      <c r="O105" s="114">
        <f>'Pregnancy Prevention'!O105+'Fatherhood &amp; 2-Parent Family'!O105</f>
        <v>0</v>
      </c>
      <c r="P105" s="114">
        <f>'Pregnancy Prevention'!P105+'Fatherhood &amp; 2-Parent Family'!P105</f>
        <v>0</v>
      </c>
      <c r="Q105" s="114">
        <f>'Pregnancy Prevention'!Q105+'Fatherhood &amp; 2-Parent Family'!Q105</f>
        <v>0</v>
      </c>
      <c r="R105" s="114">
        <f>'Pregnancy Prevention'!R105+'Fatherhood &amp; 2-Parent Family'!R105</f>
        <v>0</v>
      </c>
      <c r="S105" s="114">
        <f>'Pregnancy Prevention'!S105+'Fatherhood &amp; 2-Parent Family'!S105</f>
        <v>0</v>
      </c>
      <c r="T105" s="114">
        <f>'Pregnancy Prevention'!T105+'Fatherhood &amp; 2-Parent Family'!T105</f>
        <v>0</v>
      </c>
      <c r="U105" s="114">
        <f>'Pregnancy Prevention'!U105+'Fatherhood &amp; 2-Parent Family'!U105</f>
        <v>0</v>
      </c>
      <c r="V105" s="114">
        <f>'Pregnancy Prevention'!V105+'Fatherhood &amp; 2-Parent Family'!V105</f>
        <v>0</v>
      </c>
      <c r="W105" s="114">
        <f>'Pregnancy Prevention'!W105+'Fatherhood &amp; 2-Parent Family'!W105</f>
        <v>0</v>
      </c>
      <c r="X105" s="114">
        <f>'Pregnancy Prevention'!X105+'Fatherhood &amp; 2-Parent Family'!X105</f>
        <v>0</v>
      </c>
      <c r="Y105" s="114">
        <f>'Pregnancy Prevention'!Y105+'Fatherhood &amp; 2-Parent Family'!Y105</f>
        <v>0</v>
      </c>
      <c r="Z105" s="114">
        <f>'Pregnancy Prevention'!Z105+'Fatherhood &amp; 2-Parent Family'!Z105</f>
        <v>0</v>
      </c>
      <c r="AA105" s="302"/>
      <c r="AB105" s="303"/>
      <c r="AC105" s="183"/>
    </row>
    <row r="106" spans="1:29">
      <c r="A106" s="51" t="s">
        <v>146</v>
      </c>
      <c r="B106" s="114">
        <f>'Pregnancy Prevention'!B106+'Fatherhood &amp; 2-Parent Family'!B106</f>
        <v>0</v>
      </c>
      <c r="C106" s="114">
        <f>'Pregnancy Prevention'!C106+'Fatherhood &amp; 2-Parent Family'!C106</f>
        <v>0</v>
      </c>
      <c r="D106" s="114">
        <f>'Pregnancy Prevention'!D106+'Fatherhood &amp; 2-Parent Family'!D106</f>
        <v>0</v>
      </c>
      <c r="E106" s="114">
        <f>'Pregnancy Prevention'!E106+'Fatherhood &amp; 2-Parent Family'!E106</f>
        <v>0</v>
      </c>
      <c r="F106" s="114">
        <f>'Pregnancy Prevention'!F106+'Fatherhood &amp; 2-Parent Family'!F106</f>
        <v>598462</v>
      </c>
      <c r="G106" s="114">
        <f>'Pregnancy Prevention'!G106+'Fatherhood &amp; 2-Parent Family'!G106</f>
        <v>926469</v>
      </c>
      <c r="H106" s="114">
        <f>'Pregnancy Prevention'!H106+'Fatherhood &amp; 2-Parent Family'!H106</f>
        <v>428412</v>
      </c>
      <c r="I106" s="114">
        <f>'Pregnancy Prevention'!I106+'Fatherhood &amp; 2-Parent Family'!I106</f>
        <v>0</v>
      </c>
      <c r="J106" s="114">
        <f>'Pregnancy Prevention'!J106+'Fatherhood &amp; 2-Parent Family'!J106</f>
        <v>0</v>
      </c>
      <c r="K106" s="114">
        <f>'Pregnancy Prevention'!K106+'Fatherhood &amp; 2-Parent Family'!K106</f>
        <v>0</v>
      </c>
      <c r="L106" s="114">
        <f>'Pregnancy Prevention'!L106+'Fatherhood &amp; 2-Parent Family'!L106</f>
        <v>0</v>
      </c>
      <c r="M106" s="114">
        <f>'Pregnancy Prevention'!M106+'Fatherhood &amp; 2-Parent Family'!M106</f>
        <v>0</v>
      </c>
      <c r="N106" s="114">
        <f>'Pregnancy Prevention'!N106+'Fatherhood &amp; 2-Parent Family'!N106</f>
        <v>0</v>
      </c>
      <c r="O106" s="114">
        <f>'Pregnancy Prevention'!O106+'Fatherhood &amp; 2-Parent Family'!O106</f>
        <v>0</v>
      </c>
      <c r="P106" s="114">
        <f>'Pregnancy Prevention'!P106+'Fatherhood &amp; 2-Parent Family'!P106</f>
        <v>0</v>
      </c>
      <c r="Q106" s="114">
        <f>'Pregnancy Prevention'!Q106+'Fatherhood &amp; 2-Parent Family'!Q106</f>
        <v>0</v>
      </c>
      <c r="R106" s="114">
        <f>'Pregnancy Prevention'!R106+'Fatherhood &amp; 2-Parent Family'!R106</f>
        <v>0</v>
      </c>
      <c r="S106" s="114">
        <f>'Pregnancy Prevention'!S106+'Fatherhood &amp; 2-Parent Family'!S106</f>
        <v>0</v>
      </c>
      <c r="T106" s="114">
        <f>'Pregnancy Prevention'!T106+'Fatherhood &amp; 2-Parent Family'!T106</f>
        <v>0</v>
      </c>
      <c r="U106" s="114">
        <f>'Pregnancy Prevention'!U106+'Fatherhood &amp; 2-Parent Family'!U106</f>
        <v>0</v>
      </c>
      <c r="V106" s="114">
        <f>'Pregnancy Prevention'!V106+'Fatherhood &amp; 2-Parent Family'!V106</f>
        <v>0</v>
      </c>
      <c r="W106" s="114">
        <f>'Pregnancy Prevention'!W106+'Fatherhood &amp; 2-Parent Family'!W106</f>
        <v>0</v>
      </c>
      <c r="X106" s="114">
        <f>'Pregnancy Prevention'!X106+'Fatherhood &amp; 2-Parent Family'!X106</f>
        <v>0</v>
      </c>
      <c r="Y106" s="114">
        <f>'Pregnancy Prevention'!Y106+'Fatherhood &amp; 2-Parent Family'!Y106</f>
        <v>0</v>
      </c>
      <c r="Z106" s="114">
        <f>'Pregnancy Prevention'!Z106+'Fatherhood &amp; 2-Parent Family'!Z106</f>
        <v>749656</v>
      </c>
      <c r="AA106" s="302"/>
      <c r="AB106" s="303"/>
      <c r="AC106" s="183"/>
    </row>
    <row r="107" spans="1:29">
      <c r="A107" s="51" t="s">
        <v>148</v>
      </c>
      <c r="B107" s="114">
        <f>'Pregnancy Prevention'!B107+'Fatherhood &amp; 2-Parent Family'!B107</f>
        <v>0</v>
      </c>
      <c r="C107" s="114">
        <f>'Pregnancy Prevention'!C107+'Fatherhood &amp; 2-Parent Family'!C107</f>
        <v>0</v>
      </c>
      <c r="D107" s="114">
        <f>'Pregnancy Prevention'!D107+'Fatherhood &amp; 2-Parent Family'!D107</f>
        <v>0</v>
      </c>
      <c r="E107" s="114">
        <f>'Pregnancy Prevention'!E107+'Fatherhood &amp; 2-Parent Family'!E107</f>
        <v>13295910</v>
      </c>
      <c r="F107" s="114">
        <f>'Pregnancy Prevention'!F107+'Fatherhood &amp; 2-Parent Family'!F107</f>
        <v>1661892</v>
      </c>
      <c r="G107" s="114">
        <f>'Pregnancy Prevention'!G107+'Fatherhood &amp; 2-Parent Family'!G107</f>
        <v>1379574</v>
      </c>
      <c r="H107" s="114">
        <f>'Pregnancy Prevention'!H107+'Fatherhood &amp; 2-Parent Family'!H107</f>
        <v>1752444</v>
      </c>
      <c r="I107" s="114">
        <f>'Pregnancy Prevention'!I107+'Fatherhood &amp; 2-Parent Family'!I107</f>
        <v>106545</v>
      </c>
      <c r="J107" s="114">
        <f>'Pregnancy Prevention'!J107+'Fatherhood &amp; 2-Parent Family'!J107</f>
        <v>7628059</v>
      </c>
      <c r="K107" s="114">
        <f>'Pregnancy Prevention'!K107+'Fatherhood &amp; 2-Parent Family'!K107</f>
        <v>3753290</v>
      </c>
      <c r="L107" s="114">
        <f>'Pregnancy Prevention'!L107+'Fatherhood &amp; 2-Parent Family'!L107</f>
        <v>6146837</v>
      </c>
      <c r="M107" s="114">
        <f>'Pregnancy Prevention'!M107+'Fatherhood &amp; 2-Parent Family'!M107</f>
        <v>11638745</v>
      </c>
      <c r="N107" s="114">
        <f>'Pregnancy Prevention'!N107+'Fatherhood &amp; 2-Parent Family'!N107</f>
        <v>16572044</v>
      </c>
      <c r="O107" s="114">
        <f>'Pregnancy Prevention'!O107+'Fatherhood &amp; 2-Parent Family'!O107</f>
        <v>15107919</v>
      </c>
      <c r="P107" s="114">
        <f>'Pregnancy Prevention'!P107+'Fatherhood &amp; 2-Parent Family'!P107</f>
        <v>13696504</v>
      </c>
      <c r="Q107" s="114">
        <f>'Pregnancy Prevention'!Q107+'Fatherhood &amp; 2-Parent Family'!Q107</f>
        <v>8854734</v>
      </c>
      <c r="R107" s="114">
        <f>'Pregnancy Prevention'!R107+'Fatherhood &amp; 2-Parent Family'!R107</f>
        <v>9590467</v>
      </c>
      <c r="S107" s="114">
        <f>'Pregnancy Prevention'!S107+'Fatherhood &amp; 2-Parent Family'!S107</f>
        <v>11875998</v>
      </c>
      <c r="T107" s="114">
        <f>'Pregnancy Prevention'!T107+'Fatherhood &amp; 2-Parent Family'!T107</f>
        <v>15394041</v>
      </c>
      <c r="U107" s="114">
        <f>'Pregnancy Prevention'!U107+'Fatherhood &amp; 2-Parent Family'!U107</f>
        <v>16700339</v>
      </c>
      <c r="V107" s="114">
        <f>'Pregnancy Prevention'!V107+'Fatherhood &amp; 2-Parent Family'!V107</f>
        <v>15764587</v>
      </c>
      <c r="W107" s="114">
        <f>'Pregnancy Prevention'!W107+'Fatherhood &amp; 2-Parent Family'!W107</f>
        <v>21681731</v>
      </c>
      <c r="X107" s="114">
        <f>'Pregnancy Prevention'!X107+'Fatherhood &amp; 2-Parent Family'!X107</f>
        <v>17684665</v>
      </c>
      <c r="Y107" s="114">
        <f>'Pregnancy Prevention'!Y107+'Fatherhood &amp; 2-Parent Family'!Y107</f>
        <v>16553422</v>
      </c>
      <c r="Z107" s="114">
        <f>'Pregnancy Prevention'!Z107+'Fatherhood &amp; 2-Parent Family'!Z107</f>
        <v>6705009</v>
      </c>
      <c r="AA107" s="302"/>
      <c r="AB107" s="303"/>
      <c r="AC107" s="183"/>
    </row>
    <row r="108" spans="1:29">
      <c r="A108" s="51" t="s">
        <v>150</v>
      </c>
      <c r="B108" s="114">
        <f>'Pregnancy Prevention'!B108+'Fatherhood &amp; 2-Parent Family'!B108</f>
        <v>0</v>
      </c>
      <c r="C108" s="114">
        <f>'Pregnancy Prevention'!C108+'Fatherhood &amp; 2-Parent Family'!C108</f>
        <v>0</v>
      </c>
      <c r="D108" s="114">
        <f>'Pregnancy Prevention'!D108+'Fatherhood &amp; 2-Parent Family'!D108</f>
        <v>0</v>
      </c>
      <c r="E108" s="114">
        <f>'Pregnancy Prevention'!E108+'Fatherhood &amp; 2-Parent Family'!E108</f>
        <v>300361</v>
      </c>
      <c r="F108" s="114">
        <f>'Pregnancy Prevention'!F108+'Fatherhood &amp; 2-Parent Family'!F108</f>
        <v>336069</v>
      </c>
      <c r="G108" s="114">
        <f>'Pregnancy Prevention'!G108+'Fatherhood &amp; 2-Parent Family'!G108</f>
        <v>399014</v>
      </c>
      <c r="H108" s="114">
        <f>'Pregnancy Prevention'!H108+'Fatherhood &amp; 2-Parent Family'!H108</f>
        <v>1016777</v>
      </c>
      <c r="I108" s="114">
        <f>'Pregnancy Prevention'!I108+'Fatherhood &amp; 2-Parent Family'!I108</f>
        <v>489988</v>
      </c>
      <c r="J108" s="114">
        <f>'Pregnancy Prevention'!J108+'Fatherhood &amp; 2-Parent Family'!J108</f>
        <v>392976</v>
      </c>
      <c r="K108" s="114">
        <f>'Pregnancy Prevention'!K108+'Fatherhood &amp; 2-Parent Family'!K108</f>
        <v>435865</v>
      </c>
      <c r="L108" s="114">
        <f>'Pregnancy Prevention'!L108+'Fatherhood &amp; 2-Parent Family'!L108</f>
        <v>527234</v>
      </c>
      <c r="M108" s="114">
        <f>'Pregnancy Prevention'!M108+'Fatherhood &amp; 2-Parent Family'!M108</f>
        <v>697378</v>
      </c>
      <c r="N108" s="114">
        <f>'Pregnancy Prevention'!N108+'Fatherhood &amp; 2-Parent Family'!N108</f>
        <v>3410317</v>
      </c>
      <c r="O108" s="114">
        <f>'Pregnancy Prevention'!O108+'Fatherhood &amp; 2-Parent Family'!O108</f>
        <v>4321486</v>
      </c>
      <c r="P108" s="114">
        <f>'Pregnancy Prevention'!P108+'Fatherhood &amp; 2-Parent Family'!P108</f>
        <v>4323886</v>
      </c>
      <c r="Q108" s="114">
        <f>'Pregnancy Prevention'!Q108+'Fatherhood &amp; 2-Parent Family'!Q108</f>
        <v>5453701</v>
      </c>
      <c r="R108" s="114">
        <f>'Pregnancy Prevention'!R108+'Fatherhood &amp; 2-Parent Family'!R108</f>
        <v>1822606</v>
      </c>
      <c r="S108" s="114">
        <f>'Pregnancy Prevention'!S108+'Fatherhood &amp; 2-Parent Family'!S108</f>
        <v>4196466</v>
      </c>
      <c r="T108" s="114">
        <f>'Pregnancy Prevention'!T108+'Fatherhood &amp; 2-Parent Family'!T108</f>
        <v>1860786</v>
      </c>
      <c r="U108" s="114">
        <f>'Pregnancy Prevention'!U108+'Fatherhood &amp; 2-Parent Family'!U108</f>
        <v>2809624</v>
      </c>
      <c r="V108" s="114">
        <f>'Pregnancy Prevention'!V108+'Fatherhood &amp; 2-Parent Family'!V108</f>
        <v>3931892</v>
      </c>
      <c r="W108" s="114">
        <f>'Pregnancy Prevention'!W108+'Fatherhood &amp; 2-Parent Family'!W108</f>
        <v>1222757</v>
      </c>
      <c r="X108" s="114">
        <f>'Pregnancy Prevention'!X108+'Fatherhood &amp; 2-Parent Family'!X108</f>
        <v>863541</v>
      </c>
      <c r="Y108" s="114">
        <f>'Pregnancy Prevention'!Y108+'Fatherhood &amp; 2-Parent Family'!Y108</f>
        <v>761263</v>
      </c>
      <c r="Z108" s="114">
        <f>'Pregnancy Prevention'!Z108+'Fatherhood &amp; 2-Parent Family'!Z108</f>
        <v>1837641</v>
      </c>
      <c r="AA108" s="302"/>
      <c r="AB108" s="303"/>
      <c r="AC108" s="183"/>
    </row>
    <row r="109" spans="1:29">
      <c r="A109" s="51" t="s">
        <v>152</v>
      </c>
      <c r="B109" s="114">
        <f>'Pregnancy Prevention'!B109+'Fatherhood &amp; 2-Parent Family'!B109</f>
        <v>0</v>
      </c>
      <c r="C109" s="114">
        <f>'Pregnancy Prevention'!C109+'Fatherhood &amp; 2-Parent Family'!C109</f>
        <v>0</v>
      </c>
      <c r="D109" s="114">
        <f>'Pregnancy Prevention'!D109+'Fatherhood &amp; 2-Parent Family'!D109</f>
        <v>0</v>
      </c>
      <c r="E109" s="114">
        <f>'Pregnancy Prevention'!E109+'Fatherhood &amp; 2-Parent Family'!E109</f>
        <v>0</v>
      </c>
      <c r="F109" s="114">
        <f>'Pregnancy Prevention'!F109+'Fatherhood &amp; 2-Parent Family'!F109</f>
        <v>0</v>
      </c>
      <c r="G109" s="114">
        <f>'Pregnancy Prevention'!G109+'Fatherhood &amp; 2-Parent Family'!G109</f>
        <v>0</v>
      </c>
      <c r="H109" s="114">
        <f>'Pregnancy Prevention'!H109+'Fatherhood &amp; 2-Parent Family'!H109</f>
        <v>0</v>
      </c>
      <c r="I109" s="114">
        <f>'Pregnancy Prevention'!I109+'Fatherhood &amp; 2-Parent Family'!I109</f>
        <v>0</v>
      </c>
      <c r="J109" s="114">
        <f>'Pregnancy Prevention'!J109+'Fatherhood &amp; 2-Parent Family'!J109</f>
        <v>0</v>
      </c>
      <c r="K109" s="114">
        <f>'Pregnancy Prevention'!K109+'Fatherhood &amp; 2-Parent Family'!K109</f>
        <v>0</v>
      </c>
      <c r="L109" s="114">
        <f>'Pregnancy Prevention'!L109+'Fatherhood &amp; 2-Parent Family'!L109</f>
        <v>0</v>
      </c>
      <c r="M109" s="114">
        <f>'Pregnancy Prevention'!M109+'Fatherhood &amp; 2-Parent Family'!M109</f>
        <v>0</v>
      </c>
      <c r="N109" s="114">
        <f>'Pregnancy Prevention'!N109+'Fatherhood &amp; 2-Parent Family'!N109</f>
        <v>0</v>
      </c>
      <c r="O109" s="114">
        <f>'Pregnancy Prevention'!O109+'Fatherhood &amp; 2-Parent Family'!O109</f>
        <v>0</v>
      </c>
      <c r="P109" s="114">
        <f>'Pregnancy Prevention'!P109+'Fatherhood &amp; 2-Parent Family'!P109</f>
        <v>0</v>
      </c>
      <c r="Q109" s="114">
        <f>'Pregnancy Prevention'!Q109+'Fatherhood &amp; 2-Parent Family'!Q109</f>
        <v>0</v>
      </c>
      <c r="R109" s="114">
        <f>'Pregnancy Prevention'!R109+'Fatherhood &amp; 2-Parent Family'!R109</f>
        <v>0</v>
      </c>
      <c r="S109" s="114">
        <f>'Pregnancy Prevention'!S109+'Fatherhood &amp; 2-Parent Family'!S109</f>
        <v>0</v>
      </c>
      <c r="T109" s="114">
        <f>'Pregnancy Prevention'!T109+'Fatherhood &amp; 2-Parent Family'!T109</f>
        <v>0</v>
      </c>
      <c r="U109" s="114">
        <f>'Pregnancy Prevention'!U109+'Fatherhood &amp; 2-Parent Family'!U109</f>
        <v>0</v>
      </c>
      <c r="V109" s="114">
        <f>'Pregnancy Prevention'!V109+'Fatherhood &amp; 2-Parent Family'!V109</f>
        <v>0</v>
      </c>
      <c r="W109" s="114">
        <f>'Pregnancy Prevention'!W109+'Fatherhood &amp; 2-Parent Family'!W109</f>
        <v>0</v>
      </c>
      <c r="X109" s="114">
        <f>'Pregnancy Prevention'!X109+'Fatherhood &amp; 2-Parent Family'!X109</f>
        <v>0</v>
      </c>
      <c r="Y109" s="114">
        <f>'Pregnancy Prevention'!Y109+'Fatherhood &amp; 2-Parent Family'!Y109</f>
        <v>0</v>
      </c>
      <c r="Z109" s="114">
        <f>'Pregnancy Prevention'!Z109+'Fatherhood &amp; 2-Parent Family'!Z109</f>
        <v>0</v>
      </c>
      <c r="AA109" s="302"/>
      <c r="AB109" s="303"/>
      <c r="AC109" s="183"/>
    </row>
    <row r="110" spans="1:29">
      <c r="A110" s="51" t="s">
        <v>153</v>
      </c>
      <c r="B110" s="114">
        <f>'Pregnancy Prevention'!B110+'Fatherhood &amp; 2-Parent Family'!B110</f>
        <v>0</v>
      </c>
      <c r="C110" s="114">
        <f>'Pregnancy Prevention'!C110+'Fatherhood &amp; 2-Parent Family'!C110</f>
        <v>0</v>
      </c>
      <c r="D110" s="114">
        <f>'Pregnancy Prevention'!D110+'Fatherhood &amp; 2-Parent Family'!D110</f>
        <v>0</v>
      </c>
      <c r="E110" s="114">
        <f>'Pregnancy Prevention'!E110+'Fatherhood &amp; 2-Parent Family'!E110</f>
        <v>1680621</v>
      </c>
      <c r="F110" s="114">
        <f>'Pregnancy Prevention'!F110+'Fatherhood &amp; 2-Parent Family'!F110</f>
        <v>1258712</v>
      </c>
      <c r="G110" s="114">
        <f>'Pregnancy Prevention'!G110+'Fatherhood &amp; 2-Parent Family'!G110</f>
        <v>2834942</v>
      </c>
      <c r="H110" s="114">
        <f>'Pregnancy Prevention'!H110+'Fatherhood &amp; 2-Parent Family'!H110</f>
        <v>930642</v>
      </c>
      <c r="I110" s="114">
        <f>'Pregnancy Prevention'!I110+'Fatherhood &amp; 2-Parent Family'!I110</f>
        <v>1539112</v>
      </c>
      <c r="J110" s="114">
        <f>'Pregnancy Prevention'!J110+'Fatherhood &amp; 2-Parent Family'!J110</f>
        <v>635867</v>
      </c>
      <c r="K110" s="114">
        <f>'Pregnancy Prevention'!K110+'Fatherhood &amp; 2-Parent Family'!K110</f>
        <v>949000</v>
      </c>
      <c r="L110" s="114">
        <f>'Pregnancy Prevention'!L110+'Fatherhood &amp; 2-Parent Family'!L110</f>
        <v>5567424</v>
      </c>
      <c r="M110" s="114">
        <f>'Pregnancy Prevention'!M110+'Fatherhood &amp; 2-Parent Family'!M110</f>
        <v>21600518</v>
      </c>
      <c r="N110" s="114">
        <f>'Pregnancy Prevention'!N110+'Fatherhood &amp; 2-Parent Family'!N110</f>
        <v>24652882</v>
      </c>
      <c r="O110" s="114">
        <f>'Pregnancy Prevention'!O110+'Fatherhood &amp; 2-Parent Family'!O110</f>
        <v>34654091</v>
      </c>
      <c r="P110" s="114">
        <f>'Pregnancy Prevention'!P110+'Fatherhood &amp; 2-Parent Family'!P110</f>
        <v>34551666</v>
      </c>
      <c r="Q110" s="114">
        <f>'Pregnancy Prevention'!Q110+'Fatherhood &amp; 2-Parent Family'!Q110</f>
        <v>69925162</v>
      </c>
      <c r="R110" s="114">
        <f>'Pregnancy Prevention'!R110+'Fatherhood &amp; 2-Parent Family'!R110</f>
        <v>37232788</v>
      </c>
      <c r="S110" s="114">
        <f>'Pregnancy Prevention'!S110+'Fatherhood &amp; 2-Parent Family'!S110</f>
        <v>32273842</v>
      </c>
      <c r="T110" s="114">
        <f>'Pregnancy Prevention'!T110+'Fatherhood &amp; 2-Parent Family'!T110</f>
        <v>25244756</v>
      </c>
      <c r="U110" s="114">
        <f>'Pregnancy Prevention'!U110+'Fatherhood &amp; 2-Parent Family'!U110</f>
        <v>35037484</v>
      </c>
      <c r="V110" s="114">
        <f>'Pregnancy Prevention'!V110+'Fatherhood &amp; 2-Parent Family'!V110</f>
        <v>33597696</v>
      </c>
      <c r="W110" s="114">
        <f>'Pregnancy Prevention'!W110+'Fatherhood &amp; 2-Parent Family'!W110</f>
        <v>31753792</v>
      </c>
      <c r="X110" s="114">
        <f>'Pregnancy Prevention'!X110+'Fatherhood &amp; 2-Parent Family'!X110</f>
        <v>0</v>
      </c>
      <c r="Y110" s="114">
        <f>'Pregnancy Prevention'!Y110+'Fatherhood &amp; 2-Parent Family'!Y110</f>
        <v>0</v>
      </c>
      <c r="Z110" s="114">
        <f>'Pregnancy Prevention'!Z110+'Fatherhood &amp; 2-Parent Family'!Z110</f>
        <v>0</v>
      </c>
      <c r="AA110" s="302"/>
      <c r="AB110" s="303"/>
      <c r="AC110" s="183"/>
    </row>
    <row r="111" spans="1:29">
      <c r="A111" s="51" t="s">
        <v>154</v>
      </c>
      <c r="B111" s="114">
        <f>'Pregnancy Prevention'!B111+'Fatherhood &amp; 2-Parent Family'!B111</f>
        <v>0</v>
      </c>
      <c r="C111" s="114">
        <f>'Pregnancy Prevention'!C111+'Fatherhood &amp; 2-Parent Family'!C111</f>
        <v>0</v>
      </c>
      <c r="D111" s="114">
        <f>'Pregnancy Prevention'!D111+'Fatherhood &amp; 2-Parent Family'!D111</f>
        <v>0</v>
      </c>
      <c r="E111" s="114">
        <f>'Pregnancy Prevention'!E111+'Fatherhood &amp; 2-Parent Family'!E111</f>
        <v>262124</v>
      </c>
      <c r="F111" s="114">
        <f>'Pregnancy Prevention'!F111+'Fatherhood &amp; 2-Parent Family'!F111</f>
        <v>3060022</v>
      </c>
      <c r="G111" s="114">
        <f>'Pregnancy Prevention'!G111+'Fatherhood &amp; 2-Parent Family'!G111</f>
        <v>3374687</v>
      </c>
      <c r="H111" s="114">
        <f>'Pregnancy Prevention'!H111+'Fatherhood &amp; 2-Parent Family'!H111</f>
        <v>1699442</v>
      </c>
      <c r="I111" s="114">
        <f>'Pregnancy Prevention'!I111+'Fatherhood &amp; 2-Parent Family'!I111</f>
        <v>0</v>
      </c>
      <c r="J111" s="114">
        <f>'Pregnancy Prevention'!J111+'Fatherhood &amp; 2-Parent Family'!J111</f>
        <v>0</v>
      </c>
      <c r="K111" s="114">
        <f>'Pregnancy Prevention'!K111+'Fatherhood &amp; 2-Parent Family'!K111</f>
        <v>0</v>
      </c>
      <c r="L111" s="114">
        <f>'Pregnancy Prevention'!L111+'Fatherhood &amp; 2-Parent Family'!L111</f>
        <v>0</v>
      </c>
      <c r="M111" s="114">
        <f>'Pregnancy Prevention'!M111+'Fatherhood &amp; 2-Parent Family'!M111</f>
        <v>0</v>
      </c>
      <c r="N111" s="114">
        <f>'Pregnancy Prevention'!N111+'Fatherhood &amp; 2-Parent Family'!N111</f>
        <v>0</v>
      </c>
      <c r="O111" s="114">
        <f>'Pregnancy Prevention'!O111+'Fatherhood &amp; 2-Parent Family'!O111</f>
        <v>0</v>
      </c>
      <c r="P111" s="114">
        <f>'Pregnancy Prevention'!P111+'Fatherhood &amp; 2-Parent Family'!P111</f>
        <v>0</v>
      </c>
      <c r="Q111" s="114">
        <f>'Pregnancy Prevention'!Q111+'Fatherhood &amp; 2-Parent Family'!Q111</f>
        <v>0</v>
      </c>
      <c r="R111" s="114">
        <f>'Pregnancy Prevention'!R111+'Fatherhood &amp; 2-Parent Family'!R111</f>
        <v>0</v>
      </c>
      <c r="S111" s="114">
        <f>'Pregnancy Prevention'!S111+'Fatherhood &amp; 2-Parent Family'!S111</f>
        <v>0</v>
      </c>
      <c r="T111" s="114">
        <f>'Pregnancy Prevention'!T111+'Fatherhood &amp; 2-Parent Family'!T111</f>
        <v>0</v>
      </c>
      <c r="U111" s="114">
        <f>'Pregnancy Prevention'!U111+'Fatherhood &amp; 2-Parent Family'!U111</f>
        <v>0</v>
      </c>
      <c r="V111" s="114">
        <f>'Pregnancy Prevention'!V111+'Fatherhood &amp; 2-Parent Family'!V111</f>
        <v>0</v>
      </c>
      <c r="W111" s="114">
        <f>'Pregnancy Prevention'!W111+'Fatherhood &amp; 2-Parent Family'!W111</f>
        <v>0</v>
      </c>
      <c r="X111" s="114">
        <f>'Pregnancy Prevention'!X111+'Fatherhood &amp; 2-Parent Family'!X111</f>
        <v>0</v>
      </c>
      <c r="Y111" s="114">
        <f>'Pregnancy Prevention'!Y111+'Fatherhood &amp; 2-Parent Family'!Y111</f>
        <v>0</v>
      </c>
      <c r="Z111" s="114">
        <f>'Pregnancy Prevention'!Z111+'Fatherhood &amp; 2-Parent Family'!Z111</f>
        <v>0</v>
      </c>
      <c r="AA111" s="302"/>
      <c r="AB111" s="303"/>
      <c r="AC111" s="183"/>
    </row>
    <row r="112" spans="1:29">
      <c r="A112" s="51" t="s">
        <v>155</v>
      </c>
      <c r="B112" s="114">
        <f>'Pregnancy Prevention'!B112+'Fatherhood &amp; 2-Parent Family'!B112</f>
        <v>0</v>
      </c>
      <c r="C112" s="114">
        <f>'Pregnancy Prevention'!C112+'Fatherhood &amp; 2-Parent Family'!C112</f>
        <v>0</v>
      </c>
      <c r="D112" s="114">
        <f>'Pregnancy Prevention'!D112+'Fatherhood &amp; 2-Parent Family'!D112</f>
        <v>0</v>
      </c>
      <c r="E112" s="114">
        <f>'Pregnancy Prevention'!E112+'Fatherhood &amp; 2-Parent Family'!E112</f>
        <v>34092553</v>
      </c>
      <c r="F112" s="114">
        <f>'Pregnancy Prevention'!F112+'Fatherhood &amp; 2-Parent Family'!F112</f>
        <v>39920324</v>
      </c>
      <c r="G112" s="114">
        <f>'Pregnancy Prevention'!G112+'Fatherhood &amp; 2-Parent Family'!G112</f>
        <v>36649900</v>
      </c>
      <c r="H112" s="114">
        <f>'Pregnancy Prevention'!H112+'Fatherhood &amp; 2-Parent Family'!H112</f>
        <v>7753839</v>
      </c>
      <c r="I112" s="114">
        <f>'Pregnancy Prevention'!I112+'Fatherhood &amp; 2-Parent Family'!I112</f>
        <v>6044598</v>
      </c>
      <c r="J112" s="114">
        <f>'Pregnancy Prevention'!J112+'Fatherhood &amp; 2-Parent Family'!J112</f>
        <v>15182584</v>
      </c>
      <c r="K112" s="114">
        <f>'Pregnancy Prevention'!K112+'Fatherhood &amp; 2-Parent Family'!K112</f>
        <v>-75802</v>
      </c>
      <c r="L112" s="114">
        <f>'Pregnancy Prevention'!L112+'Fatherhood &amp; 2-Parent Family'!L112</f>
        <v>495843</v>
      </c>
      <c r="M112" s="114">
        <f>'Pregnancy Prevention'!M112+'Fatherhood &amp; 2-Parent Family'!M112</f>
        <v>4722665</v>
      </c>
      <c r="N112" s="114">
        <f>'Pregnancy Prevention'!N112+'Fatherhood &amp; 2-Parent Family'!N112</f>
        <v>3618546</v>
      </c>
      <c r="O112" s="114">
        <f>'Pregnancy Prevention'!O112+'Fatherhood &amp; 2-Parent Family'!O112</f>
        <v>984517</v>
      </c>
      <c r="P112" s="114">
        <f>'Pregnancy Prevention'!P112+'Fatherhood &amp; 2-Parent Family'!P112</f>
        <v>10270049</v>
      </c>
      <c r="Q112" s="114">
        <f>'Pregnancy Prevention'!Q112+'Fatherhood &amp; 2-Parent Family'!Q112</f>
        <v>-412298</v>
      </c>
      <c r="R112" s="114">
        <f>'Pregnancy Prevention'!R112+'Fatherhood &amp; 2-Parent Family'!R112</f>
        <v>4525597</v>
      </c>
      <c r="S112" s="114">
        <f>'Pregnancy Prevention'!S112+'Fatherhood &amp; 2-Parent Family'!S112</f>
        <v>0</v>
      </c>
      <c r="T112" s="114">
        <f>'Pregnancy Prevention'!T112+'Fatherhood &amp; 2-Parent Family'!T112</f>
        <v>0</v>
      </c>
      <c r="U112" s="114">
        <f>'Pregnancy Prevention'!U112+'Fatherhood &amp; 2-Parent Family'!U112</f>
        <v>0</v>
      </c>
      <c r="V112" s="114">
        <f>'Pregnancy Prevention'!V112+'Fatherhood &amp; 2-Parent Family'!V112</f>
        <v>0</v>
      </c>
      <c r="W112" s="114">
        <f>'Pregnancy Prevention'!W112+'Fatherhood &amp; 2-Parent Family'!W112</f>
        <v>0</v>
      </c>
      <c r="X112" s="114">
        <f>'Pregnancy Prevention'!X112+'Fatherhood &amp; 2-Parent Family'!X112</f>
        <v>0</v>
      </c>
      <c r="Y112" s="114">
        <f>'Pregnancy Prevention'!Y112+'Fatherhood &amp; 2-Parent Family'!Y112</f>
        <v>0</v>
      </c>
      <c r="Z112" s="114">
        <f>'Pregnancy Prevention'!Z112+'Fatherhood &amp; 2-Parent Family'!Z112</f>
        <v>0</v>
      </c>
      <c r="AA112" s="302"/>
      <c r="AB112" s="303"/>
      <c r="AC112" s="183"/>
    </row>
    <row r="113" spans="1:29">
      <c r="A113" s="51" t="s">
        <v>157</v>
      </c>
      <c r="B113" s="114">
        <f>'Pregnancy Prevention'!B113+'Fatherhood &amp; 2-Parent Family'!B113</f>
        <v>0</v>
      </c>
      <c r="C113" s="114">
        <f>'Pregnancy Prevention'!C113+'Fatherhood &amp; 2-Parent Family'!C113</f>
        <v>0</v>
      </c>
      <c r="D113" s="114">
        <f>'Pregnancy Prevention'!D113+'Fatherhood &amp; 2-Parent Family'!D113</f>
        <v>0</v>
      </c>
      <c r="E113" s="114">
        <f>'Pregnancy Prevention'!E113+'Fatherhood &amp; 2-Parent Family'!E113</f>
        <v>1404534</v>
      </c>
      <c r="F113" s="114">
        <f>'Pregnancy Prevention'!F113+'Fatherhood &amp; 2-Parent Family'!F113</f>
        <v>2642178</v>
      </c>
      <c r="G113" s="114">
        <f>'Pregnancy Prevention'!G113+'Fatherhood &amp; 2-Parent Family'!G113</f>
        <v>20246466</v>
      </c>
      <c r="H113" s="114">
        <f>'Pregnancy Prevention'!H113+'Fatherhood &amp; 2-Parent Family'!H113</f>
        <v>16586652</v>
      </c>
      <c r="I113" s="114">
        <f>'Pregnancy Prevention'!I113+'Fatherhood &amp; 2-Parent Family'!I113</f>
        <v>9173367</v>
      </c>
      <c r="J113" s="114">
        <f>'Pregnancy Prevention'!J113+'Fatherhood &amp; 2-Parent Family'!J113</f>
        <v>8242925</v>
      </c>
      <c r="K113" s="114">
        <f>'Pregnancy Prevention'!K113+'Fatherhood &amp; 2-Parent Family'!K113</f>
        <v>5009531</v>
      </c>
      <c r="L113" s="114">
        <f>'Pregnancy Prevention'!L113+'Fatherhood &amp; 2-Parent Family'!L113</f>
        <v>7988821</v>
      </c>
      <c r="M113" s="114">
        <f>'Pregnancy Prevention'!M113+'Fatherhood &amp; 2-Parent Family'!M113</f>
        <v>7383597</v>
      </c>
      <c r="N113" s="114">
        <f>'Pregnancy Prevention'!N113+'Fatherhood &amp; 2-Parent Family'!N113</f>
        <v>8435122</v>
      </c>
      <c r="O113" s="114">
        <f>'Pregnancy Prevention'!O113+'Fatherhood &amp; 2-Parent Family'!O113</f>
        <v>6362959</v>
      </c>
      <c r="P113" s="114">
        <f>'Pregnancy Prevention'!P113+'Fatherhood &amp; 2-Parent Family'!P113</f>
        <v>4921642</v>
      </c>
      <c r="Q113" s="114">
        <f>'Pregnancy Prevention'!Q113+'Fatherhood &amp; 2-Parent Family'!Q113</f>
        <v>9624703</v>
      </c>
      <c r="R113" s="114">
        <f>'Pregnancy Prevention'!R113+'Fatherhood &amp; 2-Parent Family'!R113</f>
        <v>5159629</v>
      </c>
      <c r="S113" s="114">
        <f>'Pregnancy Prevention'!S113+'Fatherhood &amp; 2-Parent Family'!S113</f>
        <v>5108683</v>
      </c>
      <c r="T113" s="114">
        <f>'Pregnancy Prevention'!T113+'Fatherhood &amp; 2-Parent Family'!T113</f>
        <v>0</v>
      </c>
      <c r="U113" s="114">
        <f>'Pregnancy Prevention'!U113+'Fatherhood &amp; 2-Parent Family'!U113</f>
        <v>0</v>
      </c>
      <c r="V113" s="114">
        <f>'Pregnancy Prevention'!V113+'Fatherhood &amp; 2-Parent Family'!V113</f>
        <v>0</v>
      </c>
      <c r="W113" s="114">
        <f>'Pregnancy Prevention'!W113+'Fatherhood &amp; 2-Parent Family'!W113</f>
        <v>0</v>
      </c>
      <c r="X113" s="114">
        <f>'Pregnancy Prevention'!X113+'Fatherhood &amp; 2-Parent Family'!X113</f>
        <v>1185109</v>
      </c>
      <c r="Y113" s="114">
        <f>'Pregnancy Prevention'!Y113+'Fatherhood &amp; 2-Parent Family'!Y113</f>
        <v>777463</v>
      </c>
      <c r="Z113" s="114">
        <f>'Pregnancy Prevention'!Z113+'Fatherhood &amp; 2-Parent Family'!Z113</f>
        <v>1044472</v>
      </c>
      <c r="AA113" s="302"/>
      <c r="AB113" s="303"/>
      <c r="AC113" s="183"/>
    </row>
    <row r="114" spans="1:29">
      <c r="A114" s="51" t="s">
        <v>158</v>
      </c>
      <c r="B114" s="114">
        <f>'Pregnancy Prevention'!B114+'Fatherhood &amp; 2-Parent Family'!B114</f>
        <v>0</v>
      </c>
      <c r="C114" s="114">
        <f>'Pregnancy Prevention'!C114+'Fatherhood &amp; 2-Parent Family'!C114</f>
        <v>0</v>
      </c>
      <c r="D114" s="114">
        <f>'Pregnancy Prevention'!D114+'Fatherhood &amp; 2-Parent Family'!D114</f>
        <v>0</v>
      </c>
      <c r="E114" s="114">
        <f>'Pregnancy Prevention'!E114+'Fatherhood &amp; 2-Parent Family'!E114</f>
        <v>0</v>
      </c>
      <c r="F114" s="114">
        <f>'Pregnancy Prevention'!F114+'Fatherhood &amp; 2-Parent Family'!F114</f>
        <v>0</v>
      </c>
      <c r="G114" s="114">
        <f>'Pregnancy Prevention'!G114+'Fatherhood &amp; 2-Parent Family'!G114</f>
        <v>0</v>
      </c>
      <c r="H114" s="114">
        <f>'Pregnancy Prevention'!H114+'Fatherhood &amp; 2-Parent Family'!H114</f>
        <v>0</v>
      </c>
      <c r="I114" s="114">
        <f>'Pregnancy Prevention'!I114+'Fatherhood &amp; 2-Parent Family'!I114</f>
        <v>0</v>
      </c>
      <c r="J114" s="114">
        <f>'Pregnancy Prevention'!J114+'Fatherhood &amp; 2-Parent Family'!J114</f>
        <v>0</v>
      </c>
      <c r="K114" s="114">
        <f>'Pregnancy Prevention'!K114+'Fatherhood &amp; 2-Parent Family'!K114</f>
        <v>0</v>
      </c>
      <c r="L114" s="114">
        <f>'Pregnancy Prevention'!L114+'Fatherhood &amp; 2-Parent Family'!L114</f>
        <v>0</v>
      </c>
      <c r="M114" s="114">
        <f>'Pregnancy Prevention'!M114+'Fatherhood &amp; 2-Parent Family'!M114</f>
        <v>0</v>
      </c>
      <c r="N114" s="114">
        <f>'Pregnancy Prevention'!N114+'Fatherhood &amp; 2-Parent Family'!N114</f>
        <v>0</v>
      </c>
      <c r="O114" s="114">
        <f>'Pregnancy Prevention'!O114+'Fatherhood &amp; 2-Parent Family'!O114</f>
        <v>0</v>
      </c>
      <c r="P114" s="114">
        <f>'Pregnancy Prevention'!P114+'Fatherhood &amp; 2-Parent Family'!P114</f>
        <v>0</v>
      </c>
      <c r="Q114" s="114">
        <f>'Pregnancy Prevention'!Q114+'Fatherhood &amp; 2-Parent Family'!Q114</f>
        <v>0</v>
      </c>
      <c r="R114" s="114">
        <f>'Pregnancy Prevention'!R114+'Fatherhood &amp; 2-Parent Family'!R114</f>
        <v>0</v>
      </c>
      <c r="S114" s="114">
        <f>'Pregnancy Prevention'!S114+'Fatherhood &amp; 2-Parent Family'!S114</f>
        <v>0</v>
      </c>
      <c r="T114" s="114">
        <f>'Pregnancy Prevention'!T114+'Fatherhood &amp; 2-Parent Family'!T114</f>
        <v>0</v>
      </c>
      <c r="U114" s="114">
        <f>'Pregnancy Prevention'!U114+'Fatherhood &amp; 2-Parent Family'!U114</f>
        <v>0</v>
      </c>
      <c r="V114" s="114">
        <f>'Pregnancy Prevention'!V114+'Fatherhood &amp; 2-Parent Family'!V114</f>
        <v>0</v>
      </c>
      <c r="W114" s="114">
        <f>'Pregnancy Prevention'!W114+'Fatherhood &amp; 2-Parent Family'!W114</f>
        <v>0</v>
      </c>
      <c r="X114" s="114">
        <f>'Pregnancy Prevention'!X114+'Fatherhood &amp; 2-Parent Family'!X114</f>
        <v>0</v>
      </c>
      <c r="Y114" s="114">
        <f>'Pregnancy Prevention'!Y114+'Fatherhood &amp; 2-Parent Family'!Y114</f>
        <v>0</v>
      </c>
      <c r="Z114" s="114">
        <f>'Pregnancy Prevention'!Z114+'Fatherhood &amp; 2-Parent Family'!Z114</f>
        <v>0</v>
      </c>
      <c r="AA114" s="302"/>
      <c r="AB114" s="303"/>
      <c r="AC114" s="183"/>
    </row>
    <row r="115" spans="1:29">
      <c r="A115" s="59" t="s">
        <v>159</v>
      </c>
      <c r="B115" s="114">
        <f>'Pregnancy Prevention'!B115+'Fatherhood &amp; 2-Parent Family'!B115</f>
        <v>0</v>
      </c>
      <c r="C115" s="114">
        <f>'Pregnancy Prevention'!C115+'Fatherhood &amp; 2-Parent Family'!C115</f>
        <v>0</v>
      </c>
      <c r="D115" s="114">
        <f>'Pregnancy Prevention'!D115+'Fatherhood &amp; 2-Parent Family'!D115</f>
        <v>0</v>
      </c>
      <c r="E115" s="114">
        <f>'Pregnancy Prevention'!E115+'Fatherhood &amp; 2-Parent Family'!E115</f>
        <v>196294360</v>
      </c>
      <c r="F115" s="114">
        <f>'Pregnancy Prevention'!F115+'Fatherhood &amp; 2-Parent Family'!F115</f>
        <v>298281912</v>
      </c>
      <c r="G115" s="114">
        <f>'Pregnancy Prevention'!G115+'Fatherhood &amp; 2-Parent Family'!G115</f>
        <v>539156819</v>
      </c>
      <c r="H115" s="114">
        <f>'Pregnancy Prevention'!H115+'Fatherhood &amp; 2-Parent Family'!H115</f>
        <v>855720152</v>
      </c>
      <c r="I115" s="114">
        <f>'Pregnancy Prevention'!I115+'Fatherhood &amp; 2-Parent Family'!I115</f>
        <v>689863288</v>
      </c>
      <c r="J115" s="114">
        <f>'Pregnancy Prevention'!J115+'Fatherhood &amp; 2-Parent Family'!J115</f>
        <v>431069835</v>
      </c>
      <c r="K115" s="114">
        <f>'Pregnancy Prevention'!K115+'Fatherhood &amp; 2-Parent Family'!K115</f>
        <v>474425586</v>
      </c>
      <c r="L115" s="114">
        <f>'Pregnancy Prevention'!L115+'Fatherhood &amp; 2-Parent Family'!L115</f>
        <v>572050023</v>
      </c>
      <c r="M115" s="114">
        <f>'Pregnancy Prevention'!M115+'Fatherhood &amp; 2-Parent Family'!M115</f>
        <v>742802473</v>
      </c>
      <c r="N115" s="114">
        <f>'Pregnancy Prevention'!N115+'Fatherhood &amp; 2-Parent Family'!N115</f>
        <v>991109650</v>
      </c>
      <c r="O115" s="114">
        <f>'Pregnancy Prevention'!O115+'Fatherhood &amp; 2-Parent Family'!O115</f>
        <v>773592669</v>
      </c>
      <c r="P115" s="114">
        <f>'Pregnancy Prevention'!P115+'Fatherhood &amp; 2-Parent Family'!P115</f>
        <v>685586964</v>
      </c>
      <c r="Q115" s="114">
        <f>'Pregnancy Prevention'!Q115+'Fatherhood &amp; 2-Parent Family'!Q115</f>
        <v>1082316657</v>
      </c>
      <c r="R115" s="114">
        <f>'Pregnancy Prevention'!R115+'Fatherhood &amp; 2-Parent Family'!R115</f>
        <v>1281077332</v>
      </c>
      <c r="S115" s="114">
        <f>'Pregnancy Prevention'!S115+'Fatherhood &amp; 2-Parent Family'!S115</f>
        <v>1061594632</v>
      </c>
      <c r="T115" s="114">
        <f>'Pregnancy Prevention'!T115+'Fatherhood &amp; 2-Parent Family'!T115</f>
        <v>217334223</v>
      </c>
      <c r="U115" s="114">
        <f>'Pregnancy Prevention'!U115+'Fatherhood &amp; 2-Parent Family'!U115</f>
        <v>235403309</v>
      </c>
      <c r="V115" s="114">
        <f>'Pregnancy Prevention'!V115+'Fatherhood &amp; 2-Parent Family'!V115</f>
        <v>263483477</v>
      </c>
      <c r="W115" s="114">
        <f>'Pregnancy Prevention'!W115+'Fatherhood &amp; 2-Parent Family'!W115</f>
        <v>294669996</v>
      </c>
      <c r="X115" s="114">
        <f>SUM(X64:X114)</f>
        <v>263271290</v>
      </c>
      <c r="Y115" s="114">
        <f>'Pregnancy Prevention'!Y115+'Fatherhood &amp; 2-Parent Family'!Y115</f>
        <v>242766827</v>
      </c>
      <c r="Z115" s="114">
        <f>'Pregnancy Prevention'!Z115+'Fatherhood &amp; 2-Parent Family'!Z115</f>
        <v>220010087.68000001</v>
      </c>
    </row>
    <row r="116" spans="1:29">
      <c r="A116" s="49"/>
    </row>
    <row r="117" spans="1:29">
      <c r="A117" s="49"/>
    </row>
    <row r="118" spans="1:29">
      <c r="A118" s="49"/>
    </row>
    <row r="119" spans="1:29">
      <c r="A119" s="49"/>
    </row>
    <row r="120" spans="1:29">
      <c r="A120" s="49"/>
    </row>
    <row r="121" spans="1:29">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9">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9">
      <c r="A123" s="51" t="s">
        <v>82</v>
      </c>
      <c r="B123" s="114">
        <f>'Pregnancy Prevention'!B123+'Fatherhood &amp; 2-Parent Family'!B123</f>
        <v>0</v>
      </c>
      <c r="C123" s="114">
        <f>'Pregnancy Prevention'!C123+'Fatherhood &amp; 2-Parent Family'!C123</f>
        <v>0</v>
      </c>
      <c r="D123" s="114">
        <f>'Pregnancy Prevention'!D123+'Fatherhood &amp; 2-Parent Family'!D123</f>
        <v>0</v>
      </c>
      <c r="E123" s="114">
        <f>'Pregnancy Prevention'!E123+'Fatherhood &amp; 2-Parent Family'!E123</f>
        <v>0</v>
      </c>
      <c r="F123" s="114">
        <f>'Pregnancy Prevention'!F123+'Fatherhood &amp; 2-Parent Family'!F123</f>
        <v>0</v>
      </c>
      <c r="G123" s="114">
        <f>'Pregnancy Prevention'!G123+'Fatherhood &amp; 2-Parent Family'!G123</f>
        <v>0</v>
      </c>
      <c r="H123" s="114">
        <f>'Pregnancy Prevention'!H123+'Fatherhood &amp; 2-Parent Family'!H123</f>
        <v>0</v>
      </c>
      <c r="I123" s="114">
        <f>'Pregnancy Prevention'!I123+'Fatherhood &amp; 2-Parent Family'!I123</f>
        <v>0</v>
      </c>
      <c r="J123" s="114">
        <f>'Pregnancy Prevention'!J123+'Fatherhood &amp; 2-Parent Family'!J123</f>
        <v>0</v>
      </c>
      <c r="K123" s="114">
        <f>'Pregnancy Prevention'!K123+'Fatherhood &amp; 2-Parent Family'!K123</f>
        <v>2000000</v>
      </c>
      <c r="L123" s="114">
        <f>'Pregnancy Prevention'!L123+'Fatherhood &amp; 2-Parent Family'!L123</f>
        <v>0</v>
      </c>
      <c r="M123" s="114">
        <f>'Pregnancy Prevention'!M123+'Fatherhood &amp; 2-Parent Family'!M123</f>
        <v>0</v>
      </c>
      <c r="N123" s="114">
        <f>'Pregnancy Prevention'!N123+'Fatherhood &amp; 2-Parent Family'!N123</f>
        <v>1132549</v>
      </c>
      <c r="O123" s="114">
        <f>'Pregnancy Prevention'!O123+'Fatherhood &amp; 2-Parent Family'!O123</f>
        <v>712163</v>
      </c>
      <c r="P123" s="114">
        <f>'Pregnancy Prevention'!P123+'Fatherhood &amp; 2-Parent Family'!P123</f>
        <v>773528</v>
      </c>
      <c r="Q123" s="114">
        <f>'Pregnancy Prevention'!Q123+'Fatherhood &amp; 2-Parent Family'!Q123</f>
        <v>526231</v>
      </c>
      <c r="R123" s="114">
        <f>'Pregnancy Prevention'!R123+'Fatherhood &amp; 2-Parent Family'!R123</f>
        <v>540472</v>
      </c>
      <c r="S123" s="114">
        <f>'Pregnancy Prevention'!S123+'Fatherhood &amp; 2-Parent Family'!S123</f>
        <v>573785</v>
      </c>
      <c r="T123" s="114">
        <f>'Pregnancy Prevention'!T123+'Fatherhood &amp; 2-Parent Family'!T123</f>
        <v>80905</v>
      </c>
      <c r="U123" s="114">
        <f>'Pregnancy Prevention'!U123+'Fatherhood &amp; 2-Parent Family'!U123</f>
        <v>14290</v>
      </c>
      <c r="V123" s="114">
        <f>'Pregnancy Prevention'!V123+'Fatherhood &amp; 2-Parent Family'!V123</f>
        <v>8290</v>
      </c>
      <c r="W123" s="183">
        <f>'Pregnancy Prevention'!W123+'Fatherhood &amp; 2-Parent Family'!W123</f>
        <v>0</v>
      </c>
      <c r="X123" s="113">
        <f>'Pregnancy Prevention'!X123+'Fatherhood &amp; 2-Parent Family'!X123</f>
        <v>0</v>
      </c>
      <c r="Y123" s="113">
        <f>'Pregnancy Prevention'!Y123+'Fatherhood &amp; 2-Parent Family'!Y123</f>
        <v>0</v>
      </c>
      <c r="Z123" s="113">
        <f>'Pregnancy Prevention'!Z123+'Fatherhood &amp; 2-Parent Family'!Z123</f>
        <v>0</v>
      </c>
    </row>
    <row r="124" spans="1:29">
      <c r="A124" s="51" t="s">
        <v>84</v>
      </c>
      <c r="B124" s="114">
        <f>'Pregnancy Prevention'!B124+'Fatherhood &amp; 2-Parent Family'!B124</f>
        <v>0</v>
      </c>
      <c r="C124" s="114">
        <f>'Pregnancy Prevention'!C124+'Fatherhood &amp; 2-Parent Family'!C124</f>
        <v>0</v>
      </c>
      <c r="D124" s="114">
        <f>'Pregnancy Prevention'!D124+'Fatherhood &amp; 2-Parent Family'!D124</f>
        <v>0</v>
      </c>
      <c r="E124" s="114">
        <f>'Pregnancy Prevention'!E124+'Fatherhood &amp; 2-Parent Family'!E124</f>
        <v>0</v>
      </c>
      <c r="F124" s="114">
        <f>'Pregnancy Prevention'!F124+'Fatherhood &amp; 2-Parent Family'!F124</f>
        <v>0</v>
      </c>
      <c r="G124" s="114">
        <f>'Pregnancy Prevention'!G124+'Fatherhood &amp; 2-Parent Family'!G124</f>
        <v>0</v>
      </c>
      <c r="H124" s="114">
        <f>'Pregnancy Prevention'!H124+'Fatherhood &amp; 2-Parent Family'!H124</f>
        <v>45203</v>
      </c>
      <c r="I124" s="114">
        <f>'Pregnancy Prevention'!I124+'Fatherhood &amp; 2-Parent Family'!I124</f>
        <v>70</v>
      </c>
      <c r="J124" s="114">
        <f>'Pregnancy Prevention'!J124+'Fatherhood &amp; 2-Parent Family'!J124</f>
        <v>0</v>
      </c>
      <c r="K124" s="114">
        <f>'Pregnancy Prevention'!K124+'Fatherhood &amp; 2-Parent Family'!K124</f>
        <v>0</v>
      </c>
      <c r="L124" s="114">
        <f>'Pregnancy Prevention'!L124+'Fatherhood &amp; 2-Parent Family'!L124</f>
        <v>0</v>
      </c>
      <c r="M124" s="114">
        <f>'Pregnancy Prevention'!M124+'Fatherhood &amp; 2-Parent Family'!M124</f>
        <v>0</v>
      </c>
      <c r="N124" s="114">
        <f>'Pregnancy Prevention'!N124+'Fatherhood &amp; 2-Parent Family'!N124</f>
        <v>0</v>
      </c>
      <c r="O124" s="114">
        <f>'Pregnancy Prevention'!O124+'Fatherhood &amp; 2-Parent Family'!O124</f>
        <v>0</v>
      </c>
      <c r="P124" s="114">
        <f>'Pregnancy Prevention'!P124+'Fatherhood &amp; 2-Parent Family'!P124</f>
        <v>0</v>
      </c>
      <c r="Q124" s="114">
        <f>'Pregnancy Prevention'!Q124+'Fatherhood &amp; 2-Parent Family'!Q124</f>
        <v>0</v>
      </c>
      <c r="R124" s="114">
        <f>'Pregnancy Prevention'!R124+'Fatherhood &amp; 2-Parent Family'!R124</f>
        <v>0</v>
      </c>
      <c r="S124" s="114">
        <f>'Pregnancy Prevention'!S124+'Fatherhood &amp; 2-Parent Family'!S124</f>
        <v>0</v>
      </c>
      <c r="T124" s="114">
        <f>'Pregnancy Prevention'!T124+'Fatherhood &amp; 2-Parent Family'!T124</f>
        <v>0</v>
      </c>
      <c r="U124" s="114">
        <f>'Pregnancy Prevention'!U124+'Fatherhood &amp; 2-Parent Family'!U124</f>
        <v>35858</v>
      </c>
      <c r="V124" s="114">
        <f>'Pregnancy Prevention'!V124+'Fatherhood &amp; 2-Parent Family'!V124</f>
        <v>0</v>
      </c>
      <c r="W124" s="183">
        <f>'Pregnancy Prevention'!W124+'Fatherhood &amp; 2-Parent Family'!W124</f>
        <v>0</v>
      </c>
      <c r="X124" s="113">
        <f>'Pregnancy Prevention'!X124+'Fatherhood &amp; 2-Parent Family'!X124</f>
        <v>0</v>
      </c>
      <c r="Y124" s="113">
        <f>'Pregnancy Prevention'!Y124+'Fatherhood &amp; 2-Parent Family'!Y124</f>
        <v>0</v>
      </c>
      <c r="Z124" s="113">
        <f>'Pregnancy Prevention'!Z124+'Fatherhood &amp; 2-Parent Family'!Z124</f>
        <v>0</v>
      </c>
    </row>
    <row r="125" spans="1:29">
      <c r="A125" s="51" t="s">
        <v>86</v>
      </c>
      <c r="B125" s="114">
        <f>'Pregnancy Prevention'!B125+'Fatherhood &amp; 2-Parent Family'!B125</f>
        <v>0</v>
      </c>
      <c r="C125" s="114">
        <f>'Pregnancy Prevention'!C125+'Fatherhood &amp; 2-Parent Family'!C125</f>
        <v>0</v>
      </c>
      <c r="D125" s="114">
        <f>'Pregnancy Prevention'!D125+'Fatherhood &amp; 2-Parent Family'!D125</f>
        <v>0</v>
      </c>
      <c r="E125" s="114">
        <f>'Pregnancy Prevention'!E125+'Fatherhood &amp; 2-Parent Family'!E125</f>
        <v>0</v>
      </c>
      <c r="F125" s="114">
        <f>'Pregnancy Prevention'!F125+'Fatherhood &amp; 2-Parent Family'!F125</f>
        <v>0</v>
      </c>
      <c r="G125" s="114">
        <f>'Pregnancy Prevention'!G125+'Fatherhood &amp; 2-Parent Family'!G125</f>
        <v>0</v>
      </c>
      <c r="H125" s="114">
        <f>'Pregnancy Prevention'!H125+'Fatherhood &amp; 2-Parent Family'!H125</f>
        <v>0</v>
      </c>
      <c r="I125" s="114">
        <f>'Pregnancy Prevention'!I125+'Fatherhood &amp; 2-Parent Family'!I125</f>
        <v>0</v>
      </c>
      <c r="J125" s="114">
        <f>'Pregnancy Prevention'!J125+'Fatherhood &amp; 2-Parent Family'!J125</f>
        <v>0</v>
      </c>
      <c r="K125" s="114">
        <f>'Pregnancy Prevention'!K125+'Fatherhood &amp; 2-Parent Family'!K125</f>
        <v>0</v>
      </c>
      <c r="L125" s="114">
        <f>'Pregnancy Prevention'!L125+'Fatherhood &amp; 2-Parent Family'!L125</f>
        <v>1116036</v>
      </c>
      <c r="M125" s="114">
        <f>'Pregnancy Prevention'!M125+'Fatherhood &amp; 2-Parent Family'!M125</f>
        <v>1015154</v>
      </c>
      <c r="N125" s="114">
        <f>'Pregnancy Prevention'!N125+'Fatherhood &amp; 2-Parent Family'!N125</f>
        <v>425415</v>
      </c>
      <c r="O125" s="114">
        <f>'Pregnancy Prevention'!O125+'Fatherhood &amp; 2-Parent Family'!O125</f>
        <v>0</v>
      </c>
      <c r="P125" s="114">
        <f>'Pregnancy Prevention'!P125+'Fatherhood &amp; 2-Parent Family'!P125</f>
        <v>0</v>
      </c>
      <c r="Q125" s="114">
        <f>'Pregnancy Prevention'!Q125+'Fatherhood &amp; 2-Parent Family'!Q125</f>
        <v>0</v>
      </c>
      <c r="R125" s="114">
        <f>'Pregnancy Prevention'!R125+'Fatherhood &amp; 2-Parent Family'!R125</f>
        <v>0</v>
      </c>
      <c r="S125" s="114">
        <f>'Pregnancy Prevention'!S125+'Fatherhood &amp; 2-Parent Family'!S125</f>
        <v>0</v>
      </c>
      <c r="T125" s="114">
        <f>'Pregnancy Prevention'!T125+'Fatherhood &amp; 2-Parent Family'!T125</f>
        <v>0</v>
      </c>
      <c r="U125" s="114">
        <f>'Pregnancy Prevention'!U125+'Fatherhood &amp; 2-Parent Family'!U125</f>
        <v>0</v>
      </c>
      <c r="V125" s="114">
        <f>'Pregnancy Prevention'!V125+'Fatherhood &amp; 2-Parent Family'!V125</f>
        <v>0</v>
      </c>
      <c r="W125" s="183">
        <f>'Pregnancy Prevention'!W125+'Fatherhood &amp; 2-Parent Family'!W125</f>
        <v>0</v>
      </c>
      <c r="X125" s="113">
        <f>'Pregnancy Prevention'!X125+'Fatherhood &amp; 2-Parent Family'!X125</f>
        <v>0</v>
      </c>
      <c r="Y125" s="113">
        <f>'Pregnancy Prevention'!Y125+'Fatherhood &amp; 2-Parent Family'!Y125</f>
        <v>0</v>
      </c>
      <c r="Z125" s="113">
        <f>'Pregnancy Prevention'!Z125+'Fatherhood &amp; 2-Parent Family'!Z125</f>
        <v>0</v>
      </c>
    </row>
    <row r="126" spans="1:29">
      <c r="A126" s="51" t="s">
        <v>88</v>
      </c>
      <c r="B126" s="114">
        <f>'Pregnancy Prevention'!B126+'Fatherhood &amp; 2-Parent Family'!B126</f>
        <v>0</v>
      </c>
      <c r="C126" s="114">
        <f>'Pregnancy Prevention'!C126+'Fatherhood &amp; 2-Parent Family'!C126</f>
        <v>0</v>
      </c>
      <c r="D126" s="114">
        <f>'Pregnancy Prevention'!D126+'Fatherhood &amp; 2-Parent Family'!D126</f>
        <v>0</v>
      </c>
      <c r="E126" s="114">
        <f>'Pregnancy Prevention'!E126+'Fatherhood &amp; 2-Parent Family'!E126</f>
        <v>0</v>
      </c>
      <c r="F126" s="114">
        <f>'Pregnancy Prevention'!F126+'Fatherhood &amp; 2-Parent Family'!F126</f>
        <v>0</v>
      </c>
      <c r="G126" s="114">
        <f>'Pregnancy Prevention'!G126+'Fatherhood &amp; 2-Parent Family'!G126</f>
        <v>0</v>
      </c>
      <c r="H126" s="114">
        <f>'Pregnancy Prevention'!H126+'Fatherhood &amp; 2-Parent Family'!H126</f>
        <v>0</v>
      </c>
      <c r="I126" s="114">
        <f>'Pregnancy Prevention'!I126+'Fatherhood &amp; 2-Parent Family'!I126</f>
        <v>0</v>
      </c>
      <c r="J126" s="114">
        <f>'Pregnancy Prevention'!J126+'Fatherhood &amp; 2-Parent Family'!J126</f>
        <v>0</v>
      </c>
      <c r="K126" s="114">
        <f>'Pregnancy Prevention'!K126+'Fatherhood &amp; 2-Parent Family'!K126</f>
        <v>0</v>
      </c>
      <c r="L126" s="114">
        <f>'Pregnancy Prevention'!L126+'Fatherhood &amp; 2-Parent Family'!L126</f>
        <v>0</v>
      </c>
      <c r="M126" s="114">
        <f>'Pregnancy Prevention'!M126+'Fatherhood &amp; 2-Parent Family'!M126</f>
        <v>80895898</v>
      </c>
      <c r="N126" s="114">
        <f>'Pregnancy Prevention'!N126+'Fatherhood &amp; 2-Parent Family'!N126</f>
        <v>57898005</v>
      </c>
      <c r="O126" s="114">
        <f>'Pregnancy Prevention'!O126+'Fatherhood &amp; 2-Parent Family'!O126</f>
        <v>90902655</v>
      </c>
      <c r="P126" s="114">
        <f>'Pregnancy Prevention'!P126+'Fatherhood &amp; 2-Parent Family'!P126</f>
        <v>113015655</v>
      </c>
      <c r="Q126" s="114">
        <f>'Pregnancy Prevention'!Q126+'Fatherhood &amp; 2-Parent Family'!Q126</f>
        <v>92704500</v>
      </c>
      <c r="R126" s="114">
        <f>'Pregnancy Prevention'!R126+'Fatherhood &amp; 2-Parent Family'!R126</f>
        <v>84623395</v>
      </c>
      <c r="S126" s="114">
        <f>'Pregnancy Prevention'!S126+'Fatherhood &amp; 2-Parent Family'!S126</f>
        <v>90420300</v>
      </c>
      <c r="T126" s="114">
        <f>'Pregnancy Prevention'!T126+'Fatherhood &amp; 2-Parent Family'!T126</f>
        <v>0</v>
      </c>
      <c r="U126" s="114">
        <f>'Pregnancy Prevention'!U126+'Fatherhood &amp; 2-Parent Family'!U126</f>
        <v>0</v>
      </c>
      <c r="V126" s="114">
        <f>'Pregnancy Prevention'!V126+'Fatherhood &amp; 2-Parent Family'!V126</f>
        <v>0</v>
      </c>
      <c r="W126" s="183">
        <f>'Pregnancy Prevention'!W126+'Fatherhood &amp; 2-Parent Family'!W126</f>
        <v>0</v>
      </c>
      <c r="X126" s="113">
        <f>'Pregnancy Prevention'!X126+'Fatherhood &amp; 2-Parent Family'!X126</f>
        <v>0</v>
      </c>
      <c r="Y126" s="113">
        <f>'Pregnancy Prevention'!Y126+'Fatherhood &amp; 2-Parent Family'!Y126</f>
        <v>0</v>
      </c>
      <c r="Z126" s="113">
        <f>'Pregnancy Prevention'!Z126+'Fatherhood &amp; 2-Parent Family'!Z126</f>
        <v>0</v>
      </c>
    </row>
    <row r="127" spans="1:29">
      <c r="A127" s="51" t="s">
        <v>74</v>
      </c>
      <c r="B127" s="114">
        <f>'Pregnancy Prevention'!B127+'Fatherhood &amp; 2-Parent Family'!B127</f>
        <v>0</v>
      </c>
      <c r="C127" s="114">
        <f>'Pregnancy Prevention'!C127+'Fatherhood &amp; 2-Parent Family'!C127</f>
        <v>0</v>
      </c>
      <c r="D127" s="114">
        <f>'Pregnancy Prevention'!D127+'Fatherhood &amp; 2-Parent Family'!D127</f>
        <v>0</v>
      </c>
      <c r="E127" s="114">
        <f>'Pregnancy Prevention'!E127+'Fatherhood &amp; 2-Parent Family'!E127</f>
        <v>982800</v>
      </c>
      <c r="F127" s="114">
        <f>'Pregnancy Prevention'!F127+'Fatherhood &amp; 2-Parent Family'!F127</f>
        <v>1100365</v>
      </c>
      <c r="G127" s="114">
        <f>'Pregnancy Prevention'!G127+'Fatherhood &amp; 2-Parent Family'!G127</f>
        <v>1914084</v>
      </c>
      <c r="H127" s="114">
        <f>'Pregnancy Prevention'!H127+'Fatherhood &amp; 2-Parent Family'!H127</f>
        <v>530851</v>
      </c>
      <c r="I127" s="114">
        <f>'Pregnancy Prevention'!I127+'Fatherhood &amp; 2-Parent Family'!I127</f>
        <v>592507</v>
      </c>
      <c r="J127" s="114">
        <f>'Pregnancy Prevention'!J127+'Fatherhood &amp; 2-Parent Family'!J127</f>
        <v>1818552</v>
      </c>
      <c r="K127" s="114">
        <f>'Pregnancy Prevention'!K127+'Fatherhood &amp; 2-Parent Family'!K127</f>
        <v>2496498</v>
      </c>
      <c r="L127" s="114">
        <f>'Pregnancy Prevention'!L127+'Fatherhood &amp; 2-Parent Family'!L127</f>
        <v>657268805</v>
      </c>
      <c r="M127" s="114">
        <f>'Pregnancy Prevention'!M127+'Fatherhood &amp; 2-Parent Family'!M127</f>
        <v>305959054</v>
      </c>
      <c r="N127" s="114">
        <f>'Pregnancy Prevention'!N127+'Fatherhood &amp; 2-Parent Family'!N127</f>
        <v>120853207</v>
      </c>
      <c r="O127" s="114">
        <f>'Pregnancy Prevention'!O127+'Fatherhood &amp; 2-Parent Family'!O127</f>
        <v>7667026</v>
      </c>
      <c r="P127" s="114">
        <f>'Pregnancy Prevention'!P127+'Fatherhood &amp; 2-Parent Family'!P127</f>
        <v>7882210</v>
      </c>
      <c r="Q127" s="114">
        <f>'Pregnancy Prevention'!Q127+'Fatherhood &amp; 2-Parent Family'!Q127</f>
        <v>7295840</v>
      </c>
      <c r="R127" s="114">
        <f>'Pregnancy Prevention'!R127+'Fatherhood &amp; 2-Parent Family'!R127</f>
        <v>8588956</v>
      </c>
      <c r="S127" s="114">
        <f>'Pregnancy Prevention'!S127+'Fatherhood &amp; 2-Parent Family'!S127</f>
        <v>8553883</v>
      </c>
      <c r="T127" s="114">
        <f>'Pregnancy Prevention'!T127+'Fatherhood &amp; 2-Parent Family'!T127</f>
        <v>11123981</v>
      </c>
      <c r="U127" s="114">
        <f>'Pregnancy Prevention'!U127+'Fatherhood &amp; 2-Parent Family'!U127</f>
        <v>15167071</v>
      </c>
      <c r="V127" s="114">
        <f>'Pregnancy Prevention'!V127+'Fatherhood &amp; 2-Parent Family'!V127</f>
        <v>15009253</v>
      </c>
      <c r="W127" s="183">
        <f>'Pregnancy Prevention'!W127+'Fatherhood &amp; 2-Parent Family'!W127</f>
        <v>17796580</v>
      </c>
      <c r="X127" s="113">
        <f>'Pregnancy Prevention'!X127+'Fatherhood &amp; 2-Parent Family'!X127</f>
        <v>19123377</v>
      </c>
      <c r="Y127" s="113">
        <f>'Pregnancy Prevention'!Y127+'Fatherhood &amp; 2-Parent Family'!Y127</f>
        <v>18638036</v>
      </c>
      <c r="Z127" s="113">
        <f>'Pregnancy Prevention'!Z127+'Fatherhood &amp; 2-Parent Family'!Z127</f>
        <v>13453477</v>
      </c>
    </row>
    <row r="128" spans="1:29">
      <c r="A128" s="51" t="s">
        <v>91</v>
      </c>
      <c r="B128" s="114">
        <f>'Pregnancy Prevention'!B128+'Fatherhood &amp; 2-Parent Family'!B128</f>
        <v>0</v>
      </c>
      <c r="C128" s="114">
        <f>'Pregnancy Prevention'!C128+'Fatherhood &amp; 2-Parent Family'!C128</f>
        <v>0</v>
      </c>
      <c r="D128" s="114">
        <f>'Pregnancy Prevention'!D128+'Fatherhood &amp; 2-Parent Family'!D128</f>
        <v>0</v>
      </c>
      <c r="E128" s="114">
        <f>'Pregnancy Prevention'!E128+'Fatherhood &amp; 2-Parent Family'!E128</f>
        <v>0</v>
      </c>
      <c r="F128" s="114">
        <f>'Pregnancy Prevention'!F128+'Fatherhood &amp; 2-Parent Family'!F128</f>
        <v>0</v>
      </c>
      <c r="G128" s="114">
        <f>'Pregnancy Prevention'!G128+'Fatherhood &amp; 2-Parent Family'!G128</f>
        <v>976</v>
      </c>
      <c r="H128" s="114">
        <f>'Pregnancy Prevention'!H128+'Fatherhood &amp; 2-Parent Family'!H128</f>
        <v>85678</v>
      </c>
      <c r="I128" s="114">
        <f>'Pregnancy Prevention'!I128+'Fatherhood &amp; 2-Parent Family'!I128</f>
        <v>36734</v>
      </c>
      <c r="J128" s="114">
        <f>'Pregnancy Prevention'!J128+'Fatherhood &amp; 2-Parent Family'!J128</f>
        <v>13639</v>
      </c>
      <c r="K128" s="114">
        <f>'Pregnancy Prevention'!K128+'Fatherhood &amp; 2-Parent Family'!K128</f>
        <v>17879</v>
      </c>
      <c r="L128" s="114">
        <f>'Pregnancy Prevention'!L128+'Fatherhood &amp; 2-Parent Family'!L128</f>
        <v>30496</v>
      </c>
      <c r="M128" s="114">
        <f>'Pregnancy Prevention'!M128+'Fatherhood &amp; 2-Parent Family'!M128</f>
        <v>111668</v>
      </c>
      <c r="N128" s="114">
        <f>'Pregnancy Prevention'!N128+'Fatherhood &amp; 2-Parent Family'!N128</f>
        <v>53226</v>
      </c>
      <c r="O128" s="114">
        <f>'Pregnancy Prevention'!O128+'Fatherhood &amp; 2-Parent Family'!O128</f>
        <v>73449</v>
      </c>
      <c r="P128" s="114">
        <f>'Pregnancy Prevention'!P128+'Fatherhood &amp; 2-Parent Family'!P128</f>
        <v>21867</v>
      </c>
      <c r="Q128" s="114">
        <f>'Pregnancy Prevention'!Q128+'Fatherhood &amp; 2-Parent Family'!Q128</f>
        <v>2031</v>
      </c>
      <c r="R128" s="114">
        <f>'Pregnancy Prevention'!R128+'Fatherhood &amp; 2-Parent Family'!R128</f>
        <v>5531</v>
      </c>
      <c r="S128" s="114">
        <f>'Pregnancy Prevention'!S128+'Fatherhood &amp; 2-Parent Family'!S128</f>
        <v>4240</v>
      </c>
      <c r="T128" s="114">
        <f>'Pregnancy Prevention'!T128+'Fatherhood &amp; 2-Parent Family'!T128</f>
        <v>37945</v>
      </c>
      <c r="U128" s="114">
        <f>'Pregnancy Prevention'!U128+'Fatherhood &amp; 2-Parent Family'!U128</f>
        <v>34550</v>
      </c>
      <c r="V128" s="114">
        <f>'Pregnancy Prevention'!V128+'Fatherhood &amp; 2-Parent Family'!V128</f>
        <v>34063</v>
      </c>
      <c r="W128" s="183">
        <f>'Pregnancy Prevention'!W128+'Fatherhood &amp; 2-Parent Family'!W128</f>
        <v>22493</v>
      </c>
      <c r="X128" s="113">
        <f>'Pregnancy Prevention'!X128+'Fatherhood &amp; 2-Parent Family'!X128</f>
        <v>18966</v>
      </c>
      <c r="Y128" s="113">
        <f>'Pregnancy Prevention'!Y128+'Fatherhood &amp; 2-Parent Family'!Y128</f>
        <v>0</v>
      </c>
      <c r="Z128" s="113">
        <f>'Pregnancy Prevention'!Z128+'Fatherhood &amp; 2-Parent Family'!Z128</f>
        <v>0</v>
      </c>
    </row>
    <row r="129" spans="1:26">
      <c r="A129" s="51" t="s">
        <v>93</v>
      </c>
      <c r="B129" s="114">
        <f>'Pregnancy Prevention'!B129+'Fatherhood &amp; 2-Parent Family'!B129</f>
        <v>0</v>
      </c>
      <c r="C129" s="114">
        <f>'Pregnancy Prevention'!C129+'Fatherhood &amp; 2-Parent Family'!C129</f>
        <v>0</v>
      </c>
      <c r="D129" s="114">
        <f>'Pregnancy Prevention'!D129+'Fatherhood &amp; 2-Parent Family'!D129</f>
        <v>0</v>
      </c>
      <c r="E129" s="114">
        <f>'Pregnancy Prevention'!E129+'Fatherhood &amp; 2-Parent Family'!E129</f>
        <v>0</v>
      </c>
      <c r="F129" s="114">
        <f>'Pregnancy Prevention'!F129+'Fatherhood &amp; 2-Parent Family'!F129</f>
        <v>0</v>
      </c>
      <c r="G129" s="114">
        <f>'Pregnancy Prevention'!G129+'Fatherhood &amp; 2-Parent Family'!G129</f>
        <v>0</v>
      </c>
      <c r="H129" s="114">
        <f>'Pregnancy Prevention'!H129+'Fatherhood &amp; 2-Parent Family'!H129</f>
        <v>0</v>
      </c>
      <c r="I129" s="114">
        <f>'Pregnancy Prevention'!I129+'Fatherhood &amp; 2-Parent Family'!I129</f>
        <v>0</v>
      </c>
      <c r="J129" s="114">
        <f>'Pregnancy Prevention'!J129+'Fatherhood &amp; 2-Parent Family'!J129</f>
        <v>0</v>
      </c>
      <c r="K129" s="114">
        <f>'Pregnancy Prevention'!K129+'Fatherhood &amp; 2-Parent Family'!K129</f>
        <v>0</v>
      </c>
      <c r="L129" s="114">
        <f>'Pregnancy Prevention'!L129+'Fatherhood &amp; 2-Parent Family'!L129</f>
        <v>254546</v>
      </c>
      <c r="M129" s="114">
        <f>'Pregnancy Prevention'!M129+'Fatherhood &amp; 2-Parent Family'!M129</f>
        <v>242227</v>
      </c>
      <c r="N129" s="114">
        <f>'Pregnancy Prevention'!N129+'Fatherhood &amp; 2-Parent Family'!N129</f>
        <v>250000</v>
      </c>
      <c r="O129" s="114">
        <f>'Pregnancy Prevention'!O129+'Fatherhood &amp; 2-Parent Family'!O129</f>
        <v>237291</v>
      </c>
      <c r="P129" s="114">
        <f>'Pregnancy Prevention'!P129+'Fatherhood &amp; 2-Parent Family'!P129</f>
        <v>186875</v>
      </c>
      <c r="Q129" s="114">
        <f>'Pregnancy Prevention'!Q129+'Fatherhood &amp; 2-Parent Family'!Q129</f>
        <v>596256</v>
      </c>
      <c r="R129" s="114">
        <f>'Pregnancy Prevention'!R129+'Fatherhood &amp; 2-Parent Family'!R129</f>
        <v>315202</v>
      </c>
      <c r="S129" s="114">
        <f>'Pregnancy Prevention'!S129+'Fatherhood &amp; 2-Parent Family'!S129</f>
        <v>527065</v>
      </c>
      <c r="T129" s="114">
        <f>'Pregnancy Prevention'!T129+'Fatherhood &amp; 2-Parent Family'!T129</f>
        <v>482907</v>
      </c>
      <c r="U129" s="114">
        <f>'Pregnancy Prevention'!U129+'Fatherhood &amp; 2-Parent Family'!U129</f>
        <v>663071</v>
      </c>
      <c r="V129" s="114">
        <f>'Pregnancy Prevention'!V129+'Fatherhood &amp; 2-Parent Family'!V129</f>
        <v>327141</v>
      </c>
      <c r="W129" s="183">
        <f>'Pregnancy Prevention'!W129+'Fatherhood &amp; 2-Parent Family'!W129</f>
        <v>100000</v>
      </c>
      <c r="X129" s="113">
        <f>'Pregnancy Prevention'!X129+'Fatherhood &amp; 2-Parent Family'!X129</f>
        <v>366749</v>
      </c>
      <c r="Y129" s="113">
        <f>'Pregnancy Prevention'!Y129+'Fatherhood &amp; 2-Parent Family'!Y129</f>
        <v>285498</v>
      </c>
      <c r="Z129" s="113">
        <f>'Pregnancy Prevention'!Z129+'Fatherhood &amp; 2-Parent Family'!Z129</f>
        <v>363123</v>
      </c>
    </row>
    <row r="130" spans="1:26">
      <c r="A130" s="51" t="s">
        <v>95</v>
      </c>
      <c r="B130" s="114">
        <f>'Pregnancy Prevention'!B130+'Fatherhood &amp; 2-Parent Family'!B130</f>
        <v>0</v>
      </c>
      <c r="C130" s="114">
        <f>'Pregnancy Prevention'!C130+'Fatherhood &amp; 2-Parent Family'!C130</f>
        <v>0</v>
      </c>
      <c r="D130" s="114">
        <f>'Pregnancy Prevention'!D130+'Fatherhood &amp; 2-Parent Family'!D130</f>
        <v>0</v>
      </c>
      <c r="E130" s="114">
        <f>'Pregnancy Prevention'!E130+'Fatherhood &amp; 2-Parent Family'!E130</f>
        <v>0</v>
      </c>
      <c r="F130" s="114">
        <f>'Pregnancy Prevention'!F130+'Fatherhood &amp; 2-Parent Family'!F130</f>
        <v>0</v>
      </c>
      <c r="G130" s="114">
        <f>'Pregnancy Prevention'!G130+'Fatherhood &amp; 2-Parent Family'!G130</f>
        <v>0</v>
      </c>
      <c r="H130" s="114">
        <f>'Pregnancy Prevention'!H130+'Fatherhood &amp; 2-Parent Family'!H130</f>
        <v>0</v>
      </c>
      <c r="I130" s="114">
        <f>'Pregnancy Prevention'!I130+'Fatherhood &amp; 2-Parent Family'!I130</f>
        <v>0</v>
      </c>
      <c r="J130" s="114">
        <f>'Pregnancy Prevention'!J130+'Fatherhood &amp; 2-Parent Family'!J130</f>
        <v>0</v>
      </c>
      <c r="K130" s="114">
        <f>'Pregnancy Prevention'!K130+'Fatherhood &amp; 2-Parent Family'!K130</f>
        <v>615972</v>
      </c>
      <c r="L130" s="114">
        <f>'Pregnancy Prevention'!L130+'Fatherhood &amp; 2-Parent Family'!L130</f>
        <v>472050</v>
      </c>
      <c r="M130" s="114">
        <f>'Pregnancy Prevention'!M130+'Fatherhood &amp; 2-Parent Family'!M130</f>
        <v>4385445</v>
      </c>
      <c r="N130" s="114">
        <f>'Pregnancy Prevention'!N130+'Fatherhood &amp; 2-Parent Family'!N130</f>
        <v>0</v>
      </c>
      <c r="O130" s="114">
        <f>'Pregnancy Prevention'!O130+'Fatherhood &amp; 2-Parent Family'!O130</f>
        <v>317057</v>
      </c>
      <c r="P130" s="114">
        <f>'Pregnancy Prevention'!P130+'Fatherhood &amp; 2-Parent Family'!P130</f>
        <v>0</v>
      </c>
      <c r="Q130" s="114">
        <f>'Pregnancy Prevention'!Q130+'Fatherhood &amp; 2-Parent Family'!Q130</f>
        <v>0</v>
      </c>
      <c r="R130" s="114">
        <f>'Pregnancy Prevention'!R130+'Fatherhood &amp; 2-Parent Family'!R130</f>
        <v>0</v>
      </c>
      <c r="S130" s="114">
        <f>'Pregnancy Prevention'!S130+'Fatherhood &amp; 2-Parent Family'!S130</f>
        <v>0</v>
      </c>
      <c r="T130" s="114">
        <f>'Pregnancy Prevention'!T130+'Fatherhood &amp; 2-Parent Family'!T130</f>
        <v>0</v>
      </c>
      <c r="U130" s="114">
        <f>'Pregnancy Prevention'!U130+'Fatherhood &amp; 2-Parent Family'!U130</f>
        <v>0</v>
      </c>
      <c r="V130" s="114">
        <f>'Pregnancy Prevention'!V130+'Fatherhood &amp; 2-Parent Family'!V130</f>
        <v>0</v>
      </c>
      <c r="W130" s="183">
        <f>'Pregnancy Prevention'!W130+'Fatherhood &amp; 2-Parent Family'!W130</f>
        <v>0</v>
      </c>
      <c r="X130" s="113">
        <f>'Pregnancy Prevention'!X130+'Fatherhood &amp; 2-Parent Family'!X130</f>
        <v>0</v>
      </c>
      <c r="Y130" s="113">
        <f>'Pregnancy Prevention'!Y130+'Fatherhood &amp; 2-Parent Family'!Y130</f>
        <v>0</v>
      </c>
      <c r="Z130" s="113">
        <f>'Pregnancy Prevention'!Z130+'Fatherhood &amp; 2-Parent Family'!Z130</f>
        <v>0</v>
      </c>
    </row>
    <row r="131" spans="1:26">
      <c r="A131" s="51" t="s">
        <v>97</v>
      </c>
      <c r="B131" s="114">
        <f>'Pregnancy Prevention'!B131+'Fatherhood &amp; 2-Parent Family'!B131</f>
        <v>0</v>
      </c>
      <c r="C131" s="114">
        <f>'Pregnancy Prevention'!C131+'Fatherhood &amp; 2-Parent Family'!C131</f>
        <v>0</v>
      </c>
      <c r="D131" s="114">
        <f>'Pregnancy Prevention'!D131+'Fatherhood &amp; 2-Parent Family'!D131</f>
        <v>0</v>
      </c>
      <c r="E131" s="114">
        <f>'Pregnancy Prevention'!E131+'Fatherhood &amp; 2-Parent Family'!E131</f>
        <v>0</v>
      </c>
      <c r="F131" s="114">
        <f>'Pregnancy Prevention'!F131+'Fatherhood &amp; 2-Parent Family'!F131</f>
        <v>0</v>
      </c>
      <c r="G131" s="114">
        <f>'Pregnancy Prevention'!G131+'Fatherhood &amp; 2-Parent Family'!G131</f>
        <v>0</v>
      </c>
      <c r="H131" s="114">
        <f>'Pregnancy Prevention'!H131+'Fatherhood &amp; 2-Parent Family'!H131</f>
        <v>0</v>
      </c>
      <c r="I131" s="114">
        <f>'Pregnancy Prevention'!I131+'Fatherhood &amp; 2-Parent Family'!I131</f>
        <v>0</v>
      </c>
      <c r="J131" s="114">
        <f>'Pregnancy Prevention'!J131+'Fatherhood &amp; 2-Parent Family'!J131</f>
        <v>0</v>
      </c>
      <c r="K131" s="114">
        <f>'Pregnancy Prevention'!K131+'Fatherhood &amp; 2-Parent Family'!K131</f>
        <v>8626449</v>
      </c>
      <c r="L131" s="114">
        <f>'Pregnancy Prevention'!L131+'Fatherhood &amp; 2-Parent Family'!L131</f>
        <v>0</v>
      </c>
      <c r="M131" s="114">
        <f>'Pregnancy Prevention'!M131+'Fatherhood &amp; 2-Parent Family'!M131</f>
        <v>0</v>
      </c>
      <c r="N131" s="114">
        <f>'Pregnancy Prevention'!N131+'Fatherhood &amp; 2-Parent Family'!N131</f>
        <v>0</v>
      </c>
      <c r="O131" s="114">
        <f>'Pregnancy Prevention'!O131+'Fatherhood &amp; 2-Parent Family'!O131</f>
        <v>380000</v>
      </c>
      <c r="P131" s="114">
        <f>'Pregnancy Prevention'!P131+'Fatherhood &amp; 2-Parent Family'!P131</f>
        <v>0</v>
      </c>
      <c r="Q131" s="114">
        <f>'Pregnancy Prevention'!Q131+'Fatherhood &amp; 2-Parent Family'!Q131</f>
        <v>0</v>
      </c>
      <c r="R131" s="114">
        <f>'Pregnancy Prevention'!R131+'Fatherhood &amp; 2-Parent Family'!R131</f>
        <v>0</v>
      </c>
      <c r="S131" s="114">
        <f>'Pregnancy Prevention'!S131+'Fatherhood &amp; 2-Parent Family'!S131</f>
        <v>0</v>
      </c>
      <c r="T131" s="114">
        <f>'Pregnancy Prevention'!T131+'Fatherhood &amp; 2-Parent Family'!T131</f>
        <v>0</v>
      </c>
      <c r="U131" s="114">
        <f>'Pregnancy Prevention'!U131+'Fatherhood &amp; 2-Parent Family'!U131</f>
        <v>0</v>
      </c>
      <c r="V131" s="114">
        <f>'Pregnancy Prevention'!V131+'Fatherhood &amp; 2-Parent Family'!V131</f>
        <v>0</v>
      </c>
      <c r="W131" s="183">
        <f>'Pregnancy Prevention'!W131+'Fatherhood &amp; 2-Parent Family'!W131</f>
        <v>0</v>
      </c>
      <c r="X131" s="113">
        <f>'Pregnancy Prevention'!X131+'Fatherhood &amp; 2-Parent Family'!X131</f>
        <v>0</v>
      </c>
      <c r="Y131" s="113">
        <f>'Pregnancy Prevention'!Y131+'Fatherhood &amp; 2-Parent Family'!Y131</f>
        <v>0</v>
      </c>
      <c r="Z131" s="113">
        <f>'Pregnancy Prevention'!Z131+'Fatherhood &amp; 2-Parent Family'!Z131</f>
        <v>0</v>
      </c>
    </row>
    <row r="132" spans="1:26">
      <c r="A132" s="51" t="s">
        <v>99</v>
      </c>
      <c r="B132" s="114">
        <f>'Pregnancy Prevention'!B132+'Fatherhood &amp; 2-Parent Family'!B132</f>
        <v>0</v>
      </c>
      <c r="C132" s="114">
        <f>'Pregnancy Prevention'!C132+'Fatherhood &amp; 2-Parent Family'!C132</f>
        <v>0</v>
      </c>
      <c r="D132" s="114">
        <f>'Pregnancy Prevention'!D132+'Fatherhood &amp; 2-Parent Family'!D132</f>
        <v>0</v>
      </c>
      <c r="E132" s="114">
        <f>'Pregnancy Prevention'!E132+'Fatherhood &amp; 2-Parent Family'!E132</f>
        <v>15658873</v>
      </c>
      <c r="F132" s="114">
        <f>'Pregnancy Prevention'!F132+'Fatherhood &amp; 2-Parent Family'!F132</f>
        <v>0</v>
      </c>
      <c r="G132" s="114">
        <f>'Pregnancy Prevention'!G132+'Fatherhood &amp; 2-Parent Family'!G132</f>
        <v>0</v>
      </c>
      <c r="H132" s="114">
        <f>'Pregnancy Prevention'!H132+'Fatherhood &amp; 2-Parent Family'!H132</f>
        <v>0</v>
      </c>
      <c r="I132" s="114">
        <f>'Pregnancy Prevention'!I132+'Fatherhood &amp; 2-Parent Family'!I132</f>
        <v>0</v>
      </c>
      <c r="J132" s="114">
        <f>'Pregnancy Prevention'!J132+'Fatherhood &amp; 2-Parent Family'!J132</f>
        <v>0</v>
      </c>
      <c r="K132" s="114">
        <f>'Pregnancy Prevention'!K132+'Fatherhood &amp; 2-Parent Family'!K132</f>
        <v>520446</v>
      </c>
      <c r="L132" s="114">
        <f>'Pregnancy Prevention'!L132+'Fatherhood &amp; 2-Parent Family'!L132</f>
        <v>51977688</v>
      </c>
      <c r="M132" s="114">
        <f>'Pregnancy Prevention'!M132+'Fatherhood &amp; 2-Parent Family'!M132</f>
        <v>68093057</v>
      </c>
      <c r="N132" s="114">
        <f>'Pregnancy Prevention'!N132+'Fatherhood &amp; 2-Parent Family'!N132</f>
        <v>3091207</v>
      </c>
      <c r="O132" s="114">
        <f>'Pregnancy Prevention'!O132+'Fatherhood &amp; 2-Parent Family'!O132</f>
        <v>2175097</v>
      </c>
      <c r="P132" s="114">
        <f>'Pregnancy Prevention'!P132+'Fatherhood &amp; 2-Parent Family'!P132</f>
        <v>3014352</v>
      </c>
      <c r="Q132" s="114">
        <f>'Pregnancy Prevention'!Q132+'Fatherhood &amp; 2-Parent Family'!Q132</f>
        <v>3600000</v>
      </c>
      <c r="R132" s="114">
        <f>'Pregnancy Prevention'!R132+'Fatherhood &amp; 2-Parent Family'!R132</f>
        <v>2400000</v>
      </c>
      <c r="S132" s="114">
        <f>'Pregnancy Prevention'!S132+'Fatherhood &amp; 2-Parent Family'!S132</f>
        <v>6000000</v>
      </c>
      <c r="T132" s="114">
        <f>'Pregnancy Prevention'!T132+'Fatherhood &amp; 2-Parent Family'!T132</f>
        <v>0</v>
      </c>
      <c r="U132" s="114">
        <f>'Pregnancy Prevention'!U132+'Fatherhood &amp; 2-Parent Family'!U132</f>
        <v>0</v>
      </c>
      <c r="V132" s="114">
        <f>'Pregnancy Prevention'!V132+'Fatherhood &amp; 2-Parent Family'!V132</f>
        <v>0</v>
      </c>
      <c r="W132" s="183">
        <f>'Pregnancy Prevention'!W132+'Fatherhood &amp; 2-Parent Family'!W132</f>
        <v>0</v>
      </c>
      <c r="X132" s="113">
        <f>'Pregnancy Prevention'!X132+'Fatherhood &amp; 2-Parent Family'!X132</f>
        <v>0</v>
      </c>
      <c r="Y132" s="113">
        <f>'Pregnancy Prevention'!Y132+'Fatherhood &amp; 2-Parent Family'!Y132</f>
        <v>0</v>
      </c>
      <c r="Z132" s="113">
        <f>'Pregnancy Prevention'!Z132+'Fatherhood &amp; 2-Parent Family'!Z132</f>
        <v>0</v>
      </c>
    </row>
    <row r="133" spans="1:26">
      <c r="A133" s="51" t="s">
        <v>101</v>
      </c>
      <c r="B133" s="114">
        <f>'Pregnancy Prevention'!B133+'Fatherhood &amp; 2-Parent Family'!B133</f>
        <v>0</v>
      </c>
      <c r="C133" s="114">
        <f>'Pregnancy Prevention'!C133+'Fatherhood &amp; 2-Parent Family'!C133</f>
        <v>0</v>
      </c>
      <c r="D133" s="114">
        <f>'Pregnancy Prevention'!D133+'Fatherhood &amp; 2-Parent Family'!D133</f>
        <v>0</v>
      </c>
      <c r="E133" s="114">
        <f>'Pregnancy Prevention'!E133+'Fatherhood &amp; 2-Parent Family'!E133</f>
        <v>115806</v>
      </c>
      <c r="F133" s="114">
        <f>'Pregnancy Prevention'!F133+'Fatherhood &amp; 2-Parent Family'!F133</f>
        <v>0</v>
      </c>
      <c r="G133" s="114">
        <f>'Pregnancy Prevention'!G133+'Fatherhood &amp; 2-Parent Family'!G133</f>
        <v>176073</v>
      </c>
      <c r="H133" s="114">
        <f>'Pregnancy Prevention'!H133+'Fatherhood &amp; 2-Parent Family'!H133</f>
        <v>0</v>
      </c>
      <c r="I133" s="114">
        <f>'Pregnancy Prevention'!I133+'Fatherhood &amp; 2-Parent Family'!I133</f>
        <v>0</v>
      </c>
      <c r="J133" s="114">
        <f>'Pregnancy Prevention'!J133+'Fatherhood &amp; 2-Parent Family'!J133</f>
        <v>153</v>
      </c>
      <c r="K133" s="114">
        <f>'Pregnancy Prevention'!K133+'Fatherhood &amp; 2-Parent Family'!K133</f>
        <v>737</v>
      </c>
      <c r="L133" s="114">
        <f>'Pregnancy Prevention'!L133+'Fatherhood &amp; 2-Parent Family'!L133</f>
        <v>337852</v>
      </c>
      <c r="M133" s="114">
        <f>'Pregnancy Prevention'!M133+'Fatherhood &amp; 2-Parent Family'!M133</f>
        <v>5</v>
      </c>
      <c r="N133" s="114">
        <f>'Pregnancy Prevention'!N133+'Fatherhood &amp; 2-Parent Family'!N133</f>
        <v>12307</v>
      </c>
      <c r="O133" s="114">
        <f>'Pregnancy Prevention'!O133+'Fatherhood &amp; 2-Parent Family'!O133</f>
        <v>0</v>
      </c>
      <c r="P133" s="114">
        <f>'Pregnancy Prevention'!P133+'Fatherhood &amp; 2-Parent Family'!P133</f>
        <v>322300</v>
      </c>
      <c r="Q133" s="114">
        <f>'Pregnancy Prevention'!Q133+'Fatherhood &amp; 2-Parent Family'!Q133</f>
        <v>1982438</v>
      </c>
      <c r="R133" s="114">
        <f>'Pregnancy Prevention'!R133+'Fatherhood &amp; 2-Parent Family'!R133</f>
        <v>0</v>
      </c>
      <c r="S133" s="114">
        <f>'Pregnancy Prevention'!S133+'Fatherhood &amp; 2-Parent Family'!S133</f>
        <v>0</v>
      </c>
      <c r="T133" s="114">
        <f>'Pregnancy Prevention'!T133+'Fatherhood &amp; 2-Parent Family'!T133</f>
        <v>0</v>
      </c>
      <c r="U133" s="114">
        <f>'Pregnancy Prevention'!U133+'Fatherhood &amp; 2-Parent Family'!U133</f>
        <v>0</v>
      </c>
      <c r="V133" s="114">
        <f>'Pregnancy Prevention'!V133+'Fatherhood &amp; 2-Parent Family'!V133</f>
        <v>0</v>
      </c>
      <c r="W133" s="183">
        <f>'Pregnancy Prevention'!W133+'Fatherhood &amp; 2-Parent Family'!W133</f>
        <v>0</v>
      </c>
      <c r="X133" s="113">
        <f>'Pregnancy Prevention'!X133+'Fatherhood &amp; 2-Parent Family'!X133</f>
        <v>0</v>
      </c>
      <c r="Y133" s="113">
        <f>'Pregnancy Prevention'!Y133+'Fatherhood &amp; 2-Parent Family'!Y133</f>
        <v>0</v>
      </c>
      <c r="Z133" s="113">
        <f>'Pregnancy Prevention'!Z133+'Fatherhood &amp; 2-Parent Family'!Z133</f>
        <v>0</v>
      </c>
    </row>
    <row r="134" spans="1:26">
      <c r="A134" s="51" t="s">
        <v>102</v>
      </c>
      <c r="B134" s="114">
        <f>'Pregnancy Prevention'!B134+'Fatherhood &amp; 2-Parent Family'!B134</f>
        <v>0</v>
      </c>
      <c r="C134" s="114">
        <f>'Pregnancy Prevention'!C134+'Fatherhood &amp; 2-Parent Family'!C134</f>
        <v>0</v>
      </c>
      <c r="D134" s="114">
        <f>'Pregnancy Prevention'!D134+'Fatherhood &amp; 2-Parent Family'!D134</f>
        <v>0</v>
      </c>
      <c r="E134" s="114">
        <f>'Pregnancy Prevention'!E134+'Fatherhood &amp; 2-Parent Family'!E134</f>
        <v>0</v>
      </c>
      <c r="F134" s="114">
        <f>'Pregnancy Prevention'!F134+'Fatherhood &amp; 2-Parent Family'!F134</f>
        <v>0</v>
      </c>
      <c r="G134" s="114">
        <f>'Pregnancy Prevention'!G134+'Fatherhood &amp; 2-Parent Family'!G134</f>
        <v>0</v>
      </c>
      <c r="H134" s="114">
        <f>'Pregnancy Prevention'!H134+'Fatherhood &amp; 2-Parent Family'!H134</f>
        <v>0</v>
      </c>
      <c r="I134" s="114">
        <f>'Pregnancy Prevention'!I134+'Fatherhood &amp; 2-Parent Family'!I134</f>
        <v>0</v>
      </c>
      <c r="J134" s="114">
        <f>'Pregnancy Prevention'!J134+'Fatherhood &amp; 2-Parent Family'!J134</f>
        <v>0</v>
      </c>
      <c r="K134" s="114">
        <f>'Pregnancy Prevention'!K134+'Fatherhood &amp; 2-Parent Family'!K134</f>
        <v>0</v>
      </c>
      <c r="L134" s="114">
        <f>'Pregnancy Prevention'!L134+'Fatherhood &amp; 2-Parent Family'!L134</f>
        <v>0</v>
      </c>
      <c r="M134" s="114">
        <f>'Pregnancy Prevention'!M134+'Fatherhood &amp; 2-Parent Family'!M134</f>
        <v>0</v>
      </c>
      <c r="N134" s="114">
        <f>'Pregnancy Prevention'!N134+'Fatherhood &amp; 2-Parent Family'!N134</f>
        <v>31405888</v>
      </c>
      <c r="O134" s="114">
        <f>'Pregnancy Prevention'!O134+'Fatherhood &amp; 2-Parent Family'!O134</f>
        <v>23940334</v>
      </c>
      <c r="P134" s="114">
        <f>'Pregnancy Prevention'!P134+'Fatherhood &amp; 2-Parent Family'!P134</f>
        <v>23104041</v>
      </c>
      <c r="Q134" s="114">
        <f>'Pregnancy Prevention'!Q134+'Fatherhood &amp; 2-Parent Family'!Q134</f>
        <v>8114208</v>
      </c>
      <c r="R134" s="114">
        <f>'Pregnancy Prevention'!R134+'Fatherhood &amp; 2-Parent Family'!R134</f>
        <v>7039026</v>
      </c>
      <c r="S134" s="114">
        <f>'Pregnancy Prevention'!S134+'Fatherhood &amp; 2-Parent Family'!S134</f>
        <v>12395964</v>
      </c>
      <c r="T134" s="114">
        <f>'Pregnancy Prevention'!T134+'Fatherhood &amp; 2-Parent Family'!T134</f>
        <v>3095595</v>
      </c>
      <c r="U134" s="114">
        <f>'Pregnancy Prevention'!U134+'Fatherhood &amp; 2-Parent Family'!U134</f>
        <v>4964178</v>
      </c>
      <c r="V134" s="114">
        <f>'Pregnancy Prevention'!V134+'Fatherhood &amp; 2-Parent Family'!V134</f>
        <v>5160906</v>
      </c>
      <c r="W134" s="183">
        <f>'Pregnancy Prevention'!W134+'Fatherhood &amp; 2-Parent Family'!W134</f>
        <v>9960060</v>
      </c>
      <c r="X134" s="113">
        <f>'Pregnancy Prevention'!X134+'Fatherhood &amp; 2-Parent Family'!X134</f>
        <v>6270027</v>
      </c>
      <c r="Y134" s="113">
        <f>'Pregnancy Prevention'!Y134+'Fatherhood &amp; 2-Parent Family'!Y134</f>
        <v>18390262</v>
      </c>
      <c r="Z134" s="113">
        <f>'Pregnancy Prevention'!Z134+'Fatherhood &amp; 2-Parent Family'!Z134</f>
        <v>5595003</v>
      </c>
    </row>
    <row r="135" spans="1:26">
      <c r="A135" s="51" t="s">
        <v>103</v>
      </c>
      <c r="B135" s="114">
        <f>'Pregnancy Prevention'!B135+'Fatherhood &amp; 2-Parent Family'!B135</f>
        <v>0</v>
      </c>
      <c r="C135" s="114">
        <f>'Pregnancy Prevention'!C135+'Fatherhood &amp; 2-Parent Family'!C135</f>
        <v>0</v>
      </c>
      <c r="D135" s="114">
        <f>'Pregnancy Prevention'!D135+'Fatherhood &amp; 2-Parent Family'!D135</f>
        <v>0</v>
      </c>
      <c r="E135" s="114">
        <f>'Pregnancy Prevention'!E135+'Fatherhood &amp; 2-Parent Family'!E135</f>
        <v>1210363</v>
      </c>
      <c r="F135" s="114">
        <f>'Pregnancy Prevention'!F135+'Fatherhood &amp; 2-Parent Family'!F135</f>
        <v>246193</v>
      </c>
      <c r="G135" s="114">
        <f>'Pregnancy Prevention'!G135+'Fatherhood &amp; 2-Parent Family'!G135</f>
        <v>0</v>
      </c>
      <c r="H135" s="114">
        <f>'Pregnancy Prevention'!H135+'Fatherhood &amp; 2-Parent Family'!H135</f>
        <v>0</v>
      </c>
      <c r="I135" s="114">
        <f>'Pregnancy Prevention'!I135+'Fatherhood &amp; 2-Parent Family'!I135</f>
        <v>0</v>
      </c>
      <c r="J135" s="114">
        <f>'Pregnancy Prevention'!J135+'Fatherhood &amp; 2-Parent Family'!J135</f>
        <v>0</v>
      </c>
      <c r="K135" s="114">
        <f>'Pregnancy Prevention'!K135+'Fatherhood &amp; 2-Parent Family'!K135</f>
        <v>0</v>
      </c>
      <c r="L135" s="114">
        <f>'Pregnancy Prevention'!L135+'Fatherhood &amp; 2-Parent Family'!L135</f>
        <v>3097</v>
      </c>
      <c r="M135" s="114">
        <f>'Pregnancy Prevention'!M135+'Fatherhood &amp; 2-Parent Family'!M135</f>
        <v>58</v>
      </c>
      <c r="N135" s="114">
        <f>'Pregnancy Prevention'!N135+'Fatherhood &amp; 2-Parent Family'!N135</f>
        <v>0</v>
      </c>
      <c r="O135" s="114">
        <f>'Pregnancy Prevention'!O135+'Fatherhood &amp; 2-Parent Family'!O135</f>
        <v>0</v>
      </c>
      <c r="P135" s="114">
        <f>'Pregnancy Prevention'!P135+'Fatherhood &amp; 2-Parent Family'!P135</f>
        <v>0</v>
      </c>
      <c r="Q135" s="114">
        <f>'Pregnancy Prevention'!Q135+'Fatherhood &amp; 2-Parent Family'!Q135</f>
        <v>0</v>
      </c>
      <c r="R135" s="114">
        <f>'Pregnancy Prevention'!R135+'Fatherhood &amp; 2-Parent Family'!R135</f>
        <v>0</v>
      </c>
      <c r="S135" s="114">
        <f>'Pregnancy Prevention'!S135+'Fatherhood &amp; 2-Parent Family'!S135</f>
        <v>0</v>
      </c>
      <c r="T135" s="114">
        <f>'Pregnancy Prevention'!T135+'Fatherhood &amp; 2-Parent Family'!T135</f>
        <v>0</v>
      </c>
      <c r="U135" s="114">
        <f>'Pregnancy Prevention'!U135+'Fatherhood &amp; 2-Parent Family'!U135</f>
        <v>0</v>
      </c>
      <c r="V135" s="114">
        <f>'Pregnancy Prevention'!V135+'Fatherhood &amp; 2-Parent Family'!V135</f>
        <v>0</v>
      </c>
      <c r="W135" s="183">
        <f>'Pregnancy Prevention'!W135+'Fatherhood &amp; 2-Parent Family'!W135</f>
        <v>0</v>
      </c>
      <c r="X135" s="113">
        <f>'Pregnancy Prevention'!X135+'Fatherhood &amp; 2-Parent Family'!X135</f>
        <v>0</v>
      </c>
      <c r="Y135" s="113">
        <f>'Pregnancy Prevention'!Y135+'Fatherhood &amp; 2-Parent Family'!Y135</f>
        <v>0</v>
      </c>
      <c r="Z135" s="113">
        <f>'Pregnancy Prevention'!Z135+'Fatherhood &amp; 2-Parent Family'!Z135</f>
        <v>0</v>
      </c>
    </row>
    <row r="136" spans="1:26">
      <c r="A136" s="51" t="s">
        <v>104</v>
      </c>
      <c r="B136" s="114">
        <f>'Pregnancy Prevention'!B136+'Fatherhood &amp; 2-Parent Family'!B136</f>
        <v>0</v>
      </c>
      <c r="C136" s="114">
        <f>'Pregnancy Prevention'!C136+'Fatherhood &amp; 2-Parent Family'!C136</f>
        <v>0</v>
      </c>
      <c r="D136" s="114">
        <f>'Pregnancy Prevention'!D136+'Fatherhood &amp; 2-Parent Family'!D136</f>
        <v>0</v>
      </c>
      <c r="E136" s="114">
        <f>'Pregnancy Prevention'!E136+'Fatherhood &amp; 2-Parent Family'!E136</f>
        <v>0</v>
      </c>
      <c r="F136" s="114">
        <f>'Pregnancy Prevention'!F136+'Fatherhood &amp; 2-Parent Family'!F136</f>
        <v>0</v>
      </c>
      <c r="G136" s="114">
        <f>'Pregnancy Prevention'!G136+'Fatherhood &amp; 2-Parent Family'!G136</f>
        <v>0</v>
      </c>
      <c r="H136" s="114">
        <f>'Pregnancy Prevention'!H136+'Fatherhood &amp; 2-Parent Family'!H136</f>
        <v>0</v>
      </c>
      <c r="I136" s="114">
        <f>'Pregnancy Prevention'!I136+'Fatherhood &amp; 2-Parent Family'!I136</f>
        <v>0</v>
      </c>
      <c r="J136" s="114">
        <f>'Pregnancy Prevention'!J136+'Fatherhood &amp; 2-Parent Family'!J136</f>
        <v>0</v>
      </c>
      <c r="K136" s="114">
        <f>'Pregnancy Prevention'!K136+'Fatherhood &amp; 2-Parent Family'!K136</f>
        <v>0</v>
      </c>
      <c r="L136" s="114">
        <f>'Pregnancy Prevention'!L136+'Fatherhood &amp; 2-Parent Family'!L136</f>
        <v>0</v>
      </c>
      <c r="M136" s="114">
        <f>'Pregnancy Prevention'!M136+'Fatherhood &amp; 2-Parent Family'!M136</f>
        <v>0</v>
      </c>
      <c r="N136" s="114">
        <f>'Pregnancy Prevention'!N136+'Fatherhood &amp; 2-Parent Family'!N136</f>
        <v>0</v>
      </c>
      <c r="O136" s="114">
        <f>'Pregnancy Prevention'!O136+'Fatherhood &amp; 2-Parent Family'!O136</f>
        <v>0</v>
      </c>
      <c r="P136" s="114">
        <f>'Pregnancy Prevention'!P136+'Fatherhood &amp; 2-Parent Family'!P136</f>
        <v>0</v>
      </c>
      <c r="Q136" s="114">
        <f>'Pregnancy Prevention'!Q136+'Fatherhood &amp; 2-Parent Family'!Q136</f>
        <v>0</v>
      </c>
      <c r="R136" s="114">
        <f>'Pregnancy Prevention'!R136+'Fatherhood &amp; 2-Parent Family'!R136</f>
        <v>0</v>
      </c>
      <c r="S136" s="114">
        <f>'Pregnancy Prevention'!S136+'Fatherhood &amp; 2-Parent Family'!S136</f>
        <v>0</v>
      </c>
      <c r="T136" s="114">
        <f>'Pregnancy Prevention'!T136+'Fatherhood &amp; 2-Parent Family'!T136</f>
        <v>0</v>
      </c>
      <c r="U136" s="114">
        <f>'Pregnancy Prevention'!U136+'Fatherhood &amp; 2-Parent Family'!U136</f>
        <v>0</v>
      </c>
      <c r="V136" s="114">
        <f>'Pregnancy Prevention'!V136+'Fatherhood &amp; 2-Parent Family'!V136</f>
        <v>0</v>
      </c>
      <c r="W136" s="183">
        <f>'Pregnancy Prevention'!W136+'Fatherhood &amp; 2-Parent Family'!W136</f>
        <v>0</v>
      </c>
      <c r="X136" s="113">
        <f>'Pregnancy Prevention'!X136+'Fatherhood &amp; 2-Parent Family'!X136</f>
        <v>0</v>
      </c>
      <c r="Y136" s="113">
        <f>'Pregnancy Prevention'!Y136+'Fatherhood &amp; 2-Parent Family'!Y136</f>
        <v>0</v>
      </c>
      <c r="Z136" s="113">
        <f>'Pregnancy Prevention'!Z136+'Fatherhood &amp; 2-Parent Family'!Z136</f>
        <v>0</v>
      </c>
    </row>
    <row r="137" spans="1:26">
      <c r="A137" s="51" t="s">
        <v>105</v>
      </c>
      <c r="B137" s="114">
        <f>'Pregnancy Prevention'!B137+'Fatherhood &amp; 2-Parent Family'!B137</f>
        <v>0</v>
      </c>
      <c r="C137" s="114">
        <f>'Pregnancy Prevention'!C137+'Fatherhood &amp; 2-Parent Family'!C137</f>
        <v>0</v>
      </c>
      <c r="D137" s="114">
        <f>'Pregnancy Prevention'!D137+'Fatherhood &amp; 2-Parent Family'!D137</f>
        <v>0</v>
      </c>
      <c r="E137" s="114">
        <f>'Pregnancy Prevention'!E137+'Fatherhood &amp; 2-Parent Family'!E137</f>
        <v>0</v>
      </c>
      <c r="F137" s="114">
        <f>'Pregnancy Prevention'!F137+'Fatherhood &amp; 2-Parent Family'!F137</f>
        <v>0</v>
      </c>
      <c r="G137" s="114">
        <f>'Pregnancy Prevention'!G137+'Fatherhood &amp; 2-Parent Family'!G137</f>
        <v>0</v>
      </c>
      <c r="H137" s="114">
        <f>'Pregnancy Prevention'!H137+'Fatherhood &amp; 2-Parent Family'!H137</f>
        <v>0</v>
      </c>
      <c r="I137" s="114">
        <f>'Pregnancy Prevention'!I137+'Fatherhood &amp; 2-Parent Family'!I137</f>
        <v>0</v>
      </c>
      <c r="J137" s="114">
        <f>'Pregnancy Prevention'!J137+'Fatherhood &amp; 2-Parent Family'!J137</f>
        <v>0</v>
      </c>
      <c r="K137" s="114">
        <f>'Pregnancy Prevention'!K137+'Fatherhood &amp; 2-Parent Family'!K137</f>
        <v>0</v>
      </c>
      <c r="L137" s="114">
        <f>'Pregnancy Prevention'!L137+'Fatherhood &amp; 2-Parent Family'!L137</f>
        <v>0</v>
      </c>
      <c r="M137" s="114">
        <f>'Pregnancy Prevention'!M137+'Fatherhood &amp; 2-Parent Family'!M137</f>
        <v>0</v>
      </c>
      <c r="N137" s="114">
        <f>'Pregnancy Prevention'!N137+'Fatherhood &amp; 2-Parent Family'!N137</f>
        <v>91498</v>
      </c>
      <c r="O137" s="114">
        <f>'Pregnancy Prevention'!O137+'Fatherhood &amp; 2-Parent Family'!O137</f>
        <v>0</v>
      </c>
      <c r="P137" s="114">
        <f>'Pregnancy Prevention'!P137+'Fatherhood &amp; 2-Parent Family'!P137</f>
        <v>0</v>
      </c>
      <c r="Q137" s="114">
        <f>'Pregnancy Prevention'!Q137+'Fatherhood &amp; 2-Parent Family'!Q137</f>
        <v>0</v>
      </c>
      <c r="R137" s="114">
        <f>'Pregnancy Prevention'!R137+'Fatherhood &amp; 2-Parent Family'!R137</f>
        <v>0</v>
      </c>
      <c r="S137" s="114">
        <f>'Pregnancy Prevention'!S137+'Fatherhood &amp; 2-Parent Family'!S137</f>
        <v>0</v>
      </c>
      <c r="T137" s="114">
        <f>'Pregnancy Prevention'!T137+'Fatherhood &amp; 2-Parent Family'!T137</f>
        <v>0</v>
      </c>
      <c r="U137" s="114">
        <f>'Pregnancy Prevention'!U137+'Fatherhood &amp; 2-Parent Family'!U137</f>
        <v>0</v>
      </c>
      <c r="V137" s="114">
        <f>'Pregnancy Prevention'!V137+'Fatherhood &amp; 2-Parent Family'!V137</f>
        <v>0</v>
      </c>
      <c r="W137" s="183">
        <f>'Pregnancy Prevention'!W137+'Fatherhood &amp; 2-Parent Family'!W137</f>
        <v>0</v>
      </c>
      <c r="X137" s="113">
        <f>'Pregnancy Prevention'!X137+'Fatherhood &amp; 2-Parent Family'!X137</f>
        <v>0</v>
      </c>
      <c r="Y137" s="113">
        <f>'Pregnancy Prevention'!Y137+'Fatherhood &amp; 2-Parent Family'!Y137</f>
        <v>0</v>
      </c>
      <c r="Z137" s="113">
        <f>'Pregnancy Prevention'!Z137+'Fatherhood &amp; 2-Parent Family'!Z137</f>
        <v>0</v>
      </c>
    </row>
    <row r="138" spans="1:26">
      <c r="A138" s="51" t="s">
        <v>107</v>
      </c>
      <c r="B138" s="114">
        <f>'Pregnancy Prevention'!B138+'Fatherhood &amp; 2-Parent Family'!B138</f>
        <v>0</v>
      </c>
      <c r="C138" s="114">
        <f>'Pregnancy Prevention'!C138+'Fatherhood &amp; 2-Parent Family'!C138</f>
        <v>0</v>
      </c>
      <c r="D138" s="114">
        <f>'Pregnancy Prevention'!D138+'Fatherhood &amp; 2-Parent Family'!D138</f>
        <v>0</v>
      </c>
      <c r="E138" s="114">
        <f>'Pregnancy Prevention'!E138+'Fatherhood &amp; 2-Parent Family'!E138</f>
        <v>0</v>
      </c>
      <c r="F138" s="114">
        <f>'Pregnancy Prevention'!F138+'Fatherhood &amp; 2-Parent Family'!F138</f>
        <v>0</v>
      </c>
      <c r="G138" s="114">
        <f>'Pregnancy Prevention'!G138+'Fatherhood &amp; 2-Parent Family'!G138</f>
        <v>0</v>
      </c>
      <c r="H138" s="114">
        <f>'Pregnancy Prevention'!H138+'Fatherhood &amp; 2-Parent Family'!H138</f>
        <v>0</v>
      </c>
      <c r="I138" s="114">
        <f>'Pregnancy Prevention'!I138+'Fatherhood &amp; 2-Parent Family'!I138</f>
        <v>0</v>
      </c>
      <c r="J138" s="114">
        <f>'Pregnancy Prevention'!J138+'Fatherhood &amp; 2-Parent Family'!J138</f>
        <v>0</v>
      </c>
      <c r="K138" s="114">
        <f>'Pregnancy Prevention'!K138+'Fatherhood &amp; 2-Parent Family'!K138</f>
        <v>0</v>
      </c>
      <c r="L138" s="114">
        <f>'Pregnancy Prevention'!L138+'Fatherhood &amp; 2-Parent Family'!L138</f>
        <v>0</v>
      </c>
      <c r="M138" s="114">
        <f>'Pregnancy Prevention'!M138+'Fatherhood &amp; 2-Parent Family'!M138</f>
        <v>0</v>
      </c>
      <c r="N138" s="114">
        <f>'Pregnancy Prevention'!N138+'Fatherhood &amp; 2-Parent Family'!N138</f>
        <v>0</v>
      </c>
      <c r="O138" s="114">
        <f>'Pregnancy Prevention'!O138+'Fatherhood &amp; 2-Parent Family'!O138</f>
        <v>0</v>
      </c>
      <c r="P138" s="114">
        <f>'Pregnancy Prevention'!P138+'Fatherhood &amp; 2-Parent Family'!P138</f>
        <v>0</v>
      </c>
      <c r="Q138" s="114">
        <f>'Pregnancy Prevention'!Q138+'Fatherhood &amp; 2-Parent Family'!Q138</f>
        <v>0</v>
      </c>
      <c r="R138" s="114">
        <f>'Pregnancy Prevention'!R138+'Fatherhood &amp; 2-Parent Family'!R138</f>
        <v>0</v>
      </c>
      <c r="S138" s="114">
        <f>'Pregnancy Prevention'!S138+'Fatherhood &amp; 2-Parent Family'!S138</f>
        <v>0</v>
      </c>
      <c r="T138" s="114">
        <f>'Pregnancy Prevention'!T138+'Fatherhood &amp; 2-Parent Family'!T138</f>
        <v>0</v>
      </c>
      <c r="U138" s="114">
        <f>'Pregnancy Prevention'!U138+'Fatherhood &amp; 2-Parent Family'!U138</f>
        <v>0</v>
      </c>
      <c r="V138" s="114">
        <f>'Pregnancy Prevention'!V138+'Fatherhood &amp; 2-Parent Family'!V138</f>
        <v>0</v>
      </c>
      <c r="W138" s="183">
        <f>'Pregnancy Prevention'!W138+'Fatherhood &amp; 2-Parent Family'!W138</f>
        <v>0</v>
      </c>
      <c r="X138" s="113">
        <f>'Pregnancy Prevention'!X138+'Fatherhood &amp; 2-Parent Family'!X138</f>
        <v>0</v>
      </c>
      <c r="Y138" s="113">
        <f>'Pregnancy Prevention'!Y138+'Fatherhood &amp; 2-Parent Family'!Y138</f>
        <v>0</v>
      </c>
      <c r="Z138" s="113">
        <f>'Pregnancy Prevention'!Z138+'Fatherhood &amp; 2-Parent Family'!Z138</f>
        <v>0</v>
      </c>
    </row>
    <row r="139" spans="1:26">
      <c r="A139" s="51" t="s">
        <v>76</v>
      </c>
      <c r="B139" s="114">
        <f>'Pregnancy Prevention'!B139+'Fatherhood &amp; 2-Parent Family'!B139</f>
        <v>0</v>
      </c>
      <c r="C139" s="114">
        <f>'Pregnancy Prevention'!C139+'Fatherhood &amp; 2-Parent Family'!C139</f>
        <v>0</v>
      </c>
      <c r="D139" s="114">
        <f>'Pregnancy Prevention'!D139+'Fatherhood &amp; 2-Parent Family'!D139</f>
        <v>0</v>
      </c>
      <c r="E139" s="114">
        <f>'Pregnancy Prevention'!E139+'Fatherhood &amp; 2-Parent Family'!E139</f>
        <v>0</v>
      </c>
      <c r="F139" s="114">
        <f>'Pregnancy Prevention'!F139+'Fatherhood &amp; 2-Parent Family'!F139</f>
        <v>0</v>
      </c>
      <c r="G139" s="114">
        <f>'Pregnancy Prevention'!G139+'Fatherhood &amp; 2-Parent Family'!G139</f>
        <v>0</v>
      </c>
      <c r="H139" s="114">
        <f>'Pregnancy Prevention'!H139+'Fatherhood &amp; 2-Parent Family'!H139</f>
        <v>0</v>
      </c>
      <c r="I139" s="114">
        <f>'Pregnancy Prevention'!I139+'Fatherhood &amp; 2-Parent Family'!I139</f>
        <v>0</v>
      </c>
      <c r="J139" s="114">
        <f>'Pregnancy Prevention'!J139+'Fatherhood &amp; 2-Parent Family'!J139</f>
        <v>0</v>
      </c>
      <c r="K139" s="114">
        <f>'Pregnancy Prevention'!K139+'Fatherhood &amp; 2-Parent Family'!K139</f>
        <v>0</v>
      </c>
      <c r="L139" s="114">
        <f>'Pregnancy Prevention'!L139+'Fatherhood &amp; 2-Parent Family'!L139</f>
        <v>0</v>
      </c>
      <c r="M139" s="114">
        <f>'Pregnancy Prevention'!M139+'Fatherhood &amp; 2-Parent Family'!M139</f>
        <v>0</v>
      </c>
      <c r="N139" s="114">
        <f>'Pregnancy Prevention'!N139+'Fatherhood &amp; 2-Parent Family'!N139</f>
        <v>0</v>
      </c>
      <c r="O139" s="114">
        <f>'Pregnancy Prevention'!O139+'Fatherhood &amp; 2-Parent Family'!O139</f>
        <v>0</v>
      </c>
      <c r="P139" s="114">
        <f>'Pregnancy Prevention'!P139+'Fatherhood &amp; 2-Parent Family'!P139</f>
        <v>0</v>
      </c>
      <c r="Q139" s="114">
        <f>'Pregnancy Prevention'!Q139+'Fatherhood &amp; 2-Parent Family'!Q139</f>
        <v>0</v>
      </c>
      <c r="R139" s="114">
        <f>'Pregnancy Prevention'!R139+'Fatherhood &amp; 2-Parent Family'!R139</f>
        <v>0</v>
      </c>
      <c r="S139" s="114">
        <f>'Pregnancy Prevention'!S139+'Fatherhood &amp; 2-Parent Family'!S139</f>
        <v>0</v>
      </c>
      <c r="T139" s="114">
        <f>'Pregnancy Prevention'!T139+'Fatherhood &amp; 2-Parent Family'!T139</f>
        <v>0</v>
      </c>
      <c r="U139" s="114">
        <f>'Pregnancy Prevention'!U139+'Fatherhood &amp; 2-Parent Family'!U139</f>
        <v>0</v>
      </c>
      <c r="V139" s="114">
        <f>'Pregnancy Prevention'!V139+'Fatherhood &amp; 2-Parent Family'!V139</f>
        <v>0</v>
      </c>
      <c r="W139" s="183">
        <f>'Pregnancy Prevention'!W139+'Fatherhood &amp; 2-Parent Family'!W139</f>
        <v>0</v>
      </c>
      <c r="X139" s="113">
        <f>'Pregnancy Prevention'!X139+'Fatherhood &amp; 2-Parent Family'!X139</f>
        <v>0</v>
      </c>
      <c r="Y139" s="113">
        <f>'Pregnancy Prevention'!Y139+'Fatherhood &amp; 2-Parent Family'!Y139</f>
        <v>0</v>
      </c>
      <c r="Z139" s="113">
        <f>'Pregnancy Prevention'!Z139+'Fatherhood &amp; 2-Parent Family'!Z139</f>
        <v>0</v>
      </c>
    </row>
    <row r="140" spans="1:26">
      <c r="A140" s="51" t="s">
        <v>110</v>
      </c>
      <c r="B140" s="114">
        <f>'Pregnancy Prevention'!B140+'Fatherhood &amp; 2-Parent Family'!B140</f>
        <v>0</v>
      </c>
      <c r="C140" s="114">
        <f>'Pregnancy Prevention'!C140+'Fatherhood &amp; 2-Parent Family'!C140</f>
        <v>0</v>
      </c>
      <c r="D140" s="114">
        <f>'Pregnancy Prevention'!D140+'Fatherhood &amp; 2-Parent Family'!D140</f>
        <v>0</v>
      </c>
      <c r="E140" s="114">
        <f>'Pregnancy Prevention'!E140+'Fatherhood &amp; 2-Parent Family'!E140</f>
        <v>5762837</v>
      </c>
      <c r="F140" s="114">
        <f>'Pregnancy Prevention'!F140+'Fatherhood &amp; 2-Parent Family'!F140</f>
        <v>-115632</v>
      </c>
      <c r="G140" s="114">
        <f>'Pregnancy Prevention'!G140+'Fatherhood &amp; 2-Parent Family'!G140</f>
        <v>0</v>
      </c>
      <c r="H140" s="114">
        <f>'Pregnancy Prevention'!H140+'Fatherhood &amp; 2-Parent Family'!H140</f>
        <v>0</v>
      </c>
      <c r="I140" s="114">
        <f>'Pregnancy Prevention'!I140+'Fatherhood &amp; 2-Parent Family'!I140</f>
        <v>0</v>
      </c>
      <c r="J140" s="114">
        <f>'Pregnancy Prevention'!J140+'Fatherhood &amp; 2-Parent Family'!J140</f>
        <v>0</v>
      </c>
      <c r="K140" s="114">
        <f>'Pregnancy Prevention'!K140+'Fatherhood &amp; 2-Parent Family'!K140</f>
        <v>0</v>
      </c>
      <c r="L140" s="114">
        <f>'Pregnancy Prevention'!L140+'Fatherhood &amp; 2-Parent Family'!L140</f>
        <v>0</v>
      </c>
      <c r="M140" s="114">
        <f>'Pregnancy Prevention'!M140+'Fatherhood &amp; 2-Parent Family'!M140</f>
        <v>0</v>
      </c>
      <c r="N140" s="114">
        <f>'Pregnancy Prevention'!N140+'Fatherhood &amp; 2-Parent Family'!N140</f>
        <v>0</v>
      </c>
      <c r="O140" s="114">
        <f>'Pregnancy Prevention'!O140+'Fatherhood &amp; 2-Parent Family'!O140</f>
        <v>0</v>
      </c>
      <c r="P140" s="114">
        <f>'Pregnancy Prevention'!P140+'Fatherhood &amp; 2-Parent Family'!P140</f>
        <v>0</v>
      </c>
      <c r="Q140" s="114">
        <f>'Pregnancy Prevention'!Q140+'Fatherhood &amp; 2-Parent Family'!Q140</f>
        <v>0</v>
      </c>
      <c r="R140" s="114">
        <f>'Pregnancy Prevention'!R140+'Fatherhood &amp; 2-Parent Family'!R140</f>
        <v>0</v>
      </c>
      <c r="S140" s="114">
        <f>'Pregnancy Prevention'!S140+'Fatherhood &amp; 2-Parent Family'!S140</f>
        <v>0</v>
      </c>
      <c r="T140" s="114">
        <f>'Pregnancy Prevention'!T140+'Fatherhood &amp; 2-Parent Family'!T140</f>
        <v>4958048</v>
      </c>
      <c r="U140" s="114">
        <f>'Pregnancy Prevention'!U140+'Fatherhood &amp; 2-Parent Family'!U140</f>
        <v>4744389</v>
      </c>
      <c r="V140" s="114">
        <f>'Pregnancy Prevention'!V140+'Fatherhood &amp; 2-Parent Family'!V140</f>
        <v>3533955</v>
      </c>
      <c r="W140" s="183">
        <f>'Pregnancy Prevention'!W140+'Fatherhood &amp; 2-Parent Family'!W140</f>
        <v>4636349</v>
      </c>
      <c r="X140" s="113">
        <f>'Pregnancy Prevention'!X140+'Fatherhood &amp; 2-Parent Family'!X140</f>
        <v>5220461</v>
      </c>
      <c r="Y140" s="113">
        <f>'Pregnancy Prevention'!Y140+'Fatherhood &amp; 2-Parent Family'!Y140</f>
        <v>5013343</v>
      </c>
      <c r="Z140" s="113">
        <f>'Pregnancy Prevention'!Z140+'Fatherhood &amp; 2-Parent Family'!Z140</f>
        <v>381433</v>
      </c>
    </row>
    <row r="141" spans="1:26">
      <c r="A141" s="51" t="s">
        <v>111</v>
      </c>
      <c r="B141" s="114">
        <f>'Pregnancy Prevention'!B141+'Fatherhood &amp; 2-Parent Family'!B141</f>
        <v>0</v>
      </c>
      <c r="C141" s="114">
        <f>'Pregnancy Prevention'!C141+'Fatherhood &amp; 2-Parent Family'!C141</f>
        <v>0</v>
      </c>
      <c r="D141" s="114">
        <f>'Pregnancy Prevention'!D141+'Fatherhood &amp; 2-Parent Family'!D141</f>
        <v>0</v>
      </c>
      <c r="E141" s="114">
        <f>'Pregnancy Prevention'!E141+'Fatherhood &amp; 2-Parent Family'!E141</f>
        <v>59752</v>
      </c>
      <c r="F141" s="114">
        <f>'Pregnancy Prevention'!F141+'Fatherhood &amp; 2-Parent Family'!F141</f>
        <v>125002</v>
      </c>
      <c r="G141" s="114">
        <f>'Pregnancy Prevention'!G141+'Fatherhood &amp; 2-Parent Family'!G141</f>
        <v>11268151</v>
      </c>
      <c r="H141" s="114">
        <f>'Pregnancy Prevention'!H141+'Fatherhood &amp; 2-Parent Family'!H141</f>
        <v>1147716</v>
      </c>
      <c r="I141" s="114">
        <f>'Pregnancy Prevention'!I141+'Fatherhood &amp; 2-Parent Family'!I141</f>
        <v>2533426</v>
      </c>
      <c r="J141" s="114">
        <f>'Pregnancy Prevention'!J141+'Fatherhood &amp; 2-Parent Family'!J141</f>
        <v>3870507</v>
      </c>
      <c r="K141" s="114">
        <f>'Pregnancy Prevention'!K141+'Fatherhood &amp; 2-Parent Family'!K141</f>
        <v>16092022</v>
      </c>
      <c r="L141" s="114">
        <f>'Pregnancy Prevention'!L141+'Fatherhood &amp; 2-Parent Family'!L141</f>
        <v>7545039</v>
      </c>
      <c r="M141" s="114">
        <f>'Pregnancy Prevention'!M141+'Fatherhood &amp; 2-Parent Family'!M141</f>
        <v>20557138</v>
      </c>
      <c r="N141" s="114">
        <f>'Pregnancy Prevention'!N141+'Fatherhood &amp; 2-Parent Family'!N141</f>
        <v>39068851</v>
      </c>
      <c r="O141" s="114">
        <f>'Pregnancy Prevention'!O141+'Fatherhood &amp; 2-Parent Family'!O141</f>
        <v>41180678</v>
      </c>
      <c r="P141" s="114">
        <f>'Pregnancy Prevention'!P141+'Fatherhood &amp; 2-Parent Family'!P141</f>
        <v>6322401</v>
      </c>
      <c r="Q141" s="114">
        <f>'Pregnancy Prevention'!Q141+'Fatherhood &amp; 2-Parent Family'!Q141</f>
        <v>46254212</v>
      </c>
      <c r="R141" s="114">
        <f>'Pregnancy Prevention'!R141+'Fatherhood &amp; 2-Parent Family'!R141</f>
        <v>33260978</v>
      </c>
      <c r="S141" s="114">
        <f>'Pregnancy Prevention'!S141+'Fatherhood &amp; 2-Parent Family'!S141</f>
        <v>27379441</v>
      </c>
      <c r="T141" s="114">
        <f>'Pregnancy Prevention'!T141+'Fatherhood &amp; 2-Parent Family'!T141</f>
        <v>0</v>
      </c>
      <c r="U141" s="114">
        <f>'Pregnancy Prevention'!U141+'Fatherhood &amp; 2-Parent Family'!U141</f>
        <v>0</v>
      </c>
      <c r="V141" s="114">
        <f>'Pregnancy Prevention'!V141+'Fatherhood &amp; 2-Parent Family'!V141</f>
        <v>3148436</v>
      </c>
      <c r="W141" s="183">
        <f>'Pregnancy Prevention'!W141+'Fatherhood &amp; 2-Parent Family'!W141</f>
        <v>2957040</v>
      </c>
      <c r="X141" s="113">
        <f>'Pregnancy Prevention'!X141+'Fatherhood &amp; 2-Parent Family'!X141</f>
        <v>0</v>
      </c>
      <c r="Y141" s="113">
        <f>'Pregnancy Prevention'!Y141+'Fatherhood &amp; 2-Parent Family'!Y141</f>
        <v>0</v>
      </c>
      <c r="Z141" s="113">
        <f>'Pregnancy Prevention'!Z141+'Fatherhood &amp; 2-Parent Family'!Z141</f>
        <v>0</v>
      </c>
    </row>
    <row r="142" spans="1:26">
      <c r="A142" s="51" t="s">
        <v>113</v>
      </c>
      <c r="B142" s="114">
        <f>'Pregnancy Prevention'!B142+'Fatherhood &amp; 2-Parent Family'!B142</f>
        <v>0</v>
      </c>
      <c r="C142" s="114">
        <f>'Pregnancy Prevention'!C142+'Fatherhood &amp; 2-Parent Family'!C142</f>
        <v>0</v>
      </c>
      <c r="D142" s="114">
        <f>'Pregnancy Prevention'!D142+'Fatherhood &amp; 2-Parent Family'!D142</f>
        <v>0</v>
      </c>
      <c r="E142" s="114">
        <f>'Pregnancy Prevention'!E142+'Fatherhood &amp; 2-Parent Family'!E142</f>
        <v>0</v>
      </c>
      <c r="F142" s="114">
        <f>'Pregnancy Prevention'!F142+'Fatherhood &amp; 2-Parent Family'!F142</f>
        <v>0</v>
      </c>
      <c r="G142" s="114">
        <f>'Pregnancy Prevention'!G142+'Fatherhood &amp; 2-Parent Family'!G142</f>
        <v>0</v>
      </c>
      <c r="H142" s="114">
        <f>'Pregnancy Prevention'!H142+'Fatherhood &amp; 2-Parent Family'!H142</f>
        <v>0</v>
      </c>
      <c r="I142" s="114">
        <f>'Pregnancy Prevention'!I142+'Fatherhood &amp; 2-Parent Family'!I142</f>
        <v>0</v>
      </c>
      <c r="J142" s="114">
        <f>'Pregnancy Prevention'!J142+'Fatherhood &amp; 2-Parent Family'!J142</f>
        <v>0</v>
      </c>
      <c r="K142" s="114">
        <f>'Pregnancy Prevention'!K142+'Fatherhood &amp; 2-Parent Family'!K142</f>
        <v>0</v>
      </c>
      <c r="L142" s="114">
        <f>'Pregnancy Prevention'!L142+'Fatherhood &amp; 2-Parent Family'!L142</f>
        <v>0</v>
      </c>
      <c r="M142" s="114">
        <f>'Pregnancy Prevention'!M142+'Fatherhood &amp; 2-Parent Family'!M142</f>
        <v>0</v>
      </c>
      <c r="N142" s="114">
        <f>'Pregnancy Prevention'!N142+'Fatherhood &amp; 2-Parent Family'!N142</f>
        <v>0</v>
      </c>
      <c r="O142" s="114">
        <f>'Pregnancy Prevention'!O142+'Fatherhood &amp; 2-Parent Family'!O142</f>
        <v>0</v>
      </c>
      <c r="P142" s="114">
        <f>'Pregnancy Prevention'!P142+'Fatherhood &amp; 2-Parent Family'!P142</f>
        <v>0</v>
      </c>
      <c r="Q142" s="114">
        <f>'Pregnancy Prevention'!Q142+'Fatherhood &amp; 2-Parent Family'!Q142</f>
        <v>0</v>
      </c>
      <c r="R142" s="114">
        <f>'Pregnancy Prevention'!R142+'Fatherhood &amp; 2-Parent Family'!R142</f>
        <v>0</v>
      </c>
      <c r="S142" s="114">
        <f>'Pregnancy Prevention'!S142+'Fatherhood &amp; 2-Parent Family'!S142</f>
        <v>0</v>
      </c>
      <c r="T142" s="114">
        <f>'Pregnancy Prevention'!T142+'Fatherhood &amp; 2-Parent Family'!T142</f>
        <v>0</v>
      </c>
      <c r="U142" s="114">
        <f>'Pregnancy Prevention'!U142+'Fatherhood &amp; 2-Parent Family'!U142</f>
        <v>0</v>
      </c>
      <c r="V142" s="114">
        <f>'Pregnancy Prevention'!V142+'Fatherhood &amp; 2-Parent Family'!V142</f>
        <v>0</v>
      </c>
      <c r="W142" s="183">
        <f>'Pregnancy Prevention'!W142+'Fatherhood &amp; 2-Parent Family'!W142</f>
        <v>0</v>
      </c>
      <c r="X142" s="113">
        <f>'Pregnancy Prevention'!X142+'Fatherhood &amp; 2-Parent Family'!X142</f>
        <v>0</v>
      </c>
      <c r="Y142" s="113">
        <f>'Pregnancy Prevention'!Y142+'Fatherhood &amp; 2-Parent Family'!Y142</f>
        <v>0</v>
      </c>
      <c r="Z142" s="113">
        <f>'Pregnancy Prevention'!Z142+'Fatherhood &amp; 2-Parent Family'!Z142</f>
        <v>0</v>
      </c>
    </row>
    <row r="143" spans="1:26">
      <c r="A143" s="51" t="s">
        <v>78</v>
      </c>
      <c r="B143" s="114">
        <f>'Pregnancy Prevention'!B143+'Fatherhood &amp; 2-Parent Family'!B143</f>
        <v>0</v>
      </c>
      <c r="C143" s="114">
        <f>'Pregnancy Prevention'!C143+'Fatherhood &amp; 2-Parent Family'!C143</f>
        <v>0</v>
      </c>
      <c r="D143" s="114">
        <f>'Pregnancy Prevention'!D143+'Fatherhood &amp; 2-Parent Family'!D143</f>
        <v>0</v>
      </c>
      <c r="E143" s="114">
        <f>'Pregnancy Prevention'!E143+'Fatherhood &amp; 2-Parent Family'!E143</f>
        <v>740474</v>
      </c>
      <c r="F143" s="114">
        <f>'Pregnancy Prevention'!F143+'Fatherhood &amp; 2-Parent Family'!F143</f>
        <v>6763914</v>
      </c>
      <c r="G143" s="114">
        <f>'Pregnancy Prevention'!G143+'Fatherhood &amp; 2-Parent Family'!G143</f>
        <v>23596536</v>
      </c>
      <c r="H143" s="114">
        <f>'Pregnancy Prevention'!H143+'Fatherhood &amp; 2-Parent Family'!H143</f>
        <v>9531437</v>
      </c>
      <c r="I143" s="114">
        <f>'Pregnancy Prevention'!I143+'Fatherhood &amp; 2-Parent Family'!I143</f>
        <v>187780</v>
      </c>
      <c r="J143" s="114">
        <f>'Pregnancy Prevention'!J143+'Fatherhood &amp; 2-Parent Family'!J143</f>
        <v>127540</v>
      </c>
      <c r="K143" s="114">
        <f>'Pregnancy Prevention'!K143+'Fatherhood &amp; 2-Parent Family'!K143</f>
        <v>2518701</v>
      </c>
      <c r="L143" s="114">
        <f>'Pregnancy Prevention'!L143+'Fatherhood &amp; 2-Parent Family'!L143</f>
        <v>7259404</v>
      </c>
      <c r="M143" s="114">
        <f>'Pregnancy Prevention'!M143+'Fatherhood &amp; 2-Parent Family'!M143</f>
        <v>10181127</v>
      </c>
      <c r="N143" s="114">
        <f>'Pregnancy Prevention'!N143+'Fatherhood &amp; 2-Parent Family'!N143</f>
        <v>17128992</v>
      </c>
      <c r="O143" s="114">
        <f>'Pregnancy Prevention'!O143+'Fatherhood &amp; 2-Parent Family'!O143</f>
        <v>11095690</v>
      </c>
      <c r="P143" s="114">
        <f>'Pregnancy Prevention'!P143+'Fatherhood &amp; 2-Parent Family'!P143</f>
        <v>1769512</v>
      </c>
      <c r="Q143" s="114">
        <f>'Pregnancy Prevention'!Q143+'Fatherhood &amp; 2-Parent Family'!Q143</f>
        <v>182736</v>
      </c>
      <c r="R143" s="114">
        <f>'Pregnancy Prevention'!R143+'Fatherhood &amp; 2-Parent Family'!R143</f>
        <v>7192</v>
      </c>
      <c r="S143" s="114">
        <f>'Pregnancy Prevention'!S143+'Fatherhood &amp; 2-Parent Family'!S143</f>
        <v>16055</v>
      </c>
      <c r="T143" s="114">
        <f>'Pregnancy Prevention'!T143+'Fatherhood &amp; 2-Parent Family'!T143</f>
        <v>99486</v>
      </c>
      <c r="U143" s="114">
        <f>'Pregnancy Prevention'!U143+'Fatherhood &amp; 2-Parent Family'!U143</f>
        <v>0</v>
      </c>
      <c r="V143" s="114">
        <f>'Pregnancy Prevention'!V143+'Fatherhood &amp; 2-Parent Family'!V143</f>
        <v>0</v>
      </c>
      <c r="W143" s="183">
        <f>'Pregnancy Prevention'!W143+'Fatherhood &amp; 2-Parent Family'!W143</f>
        <v>0</v>
      </c>
      <c r="X143" s="113">
        <f>'Pregnancy Prevention'!X143+'Fatherhood &amp; 2-Parent Family'!X143</f>
        <v>0</v>
      </c>
      <c r="Y143" s="113">
        <f>'Pregnancy Prevention'!Y143+'Fatherhood &amp; 2-Parent Family'!Y143</f>
        <v>0</v>
      </c>
      <c r="Z143" s="113">
        <f>'Pregnancy Prevention'!Z143+'Fatherhood &amp; 2-Parent Family'!Z143</f>
        <v>0</v>
      </c>
    </row>
    <row r="144" spans="1:26">
      <c r="A144" s="51" t="s">
        <v>116</v>
      </c>
      <c r="B144" s="114">
        <f>'Pregnancy Prevention'!B144+'Fatherhood &amp; 2-Parent Family'!B144</f>
        <v>0</v>
      </c>
      <c r="C144" s="114">
        <f>'Pregnancy Prevention'!C144+'Fatherhood &amp; 2-Parent Family'!C144</f>
        <v>0</v>
      </c>
      <c r="D144" s="114">
        <f>'Pregnancy Prevention'!D144+'Fatherhood &amp; 2-Parent Family'!D144</f>
        <v>0</v>
      </c>
      <c r="E144" s="114">
        <f>'Pregnancy Prevention'!E144+'Fatherhood &amp; 2-Parent Family'!E144</f>
        <v>0</v>
      </c>
      <c r="F144" s="114">
        <f>'Pregnancy Prevention'!F144+'Fatherhood &amp; 2-Parent Family'!F144</f>
        <v>0</v>
      </c>
      <c r="G144" s="114">
        <f>'Pregnancy Prevention'!G144+'Fatherhood &amp; 2-Parent Family'!G144</f>
        <v>0</v>
      </c>
      <c r="H144" s="114">
        <f>'Pregnancy Prevention'!H144+'Fatherhood &amp; 2-Parent Family'!H144</f>
        <v>0</v>
      </c>
      <c r="I144" s="114">
        <f>'Pregnancy Prevention'!I144+'Fatherhood &amp; 2-Parent Family'!I144</f>
        <v>0</v>
      </c>
      <c r="J144" s="114">
        <f>'Pregnancy Prevention'!J144+'Fatherhood &amp; 2-Parent Family'!J144</f>
        <v>0</v>
      </c>
      <c r="K144" s="114">
        <f>'Pregnancy Prevention'!K144+'Fatherhood &amp; 2-Parent Family'!K144</f>
        <v>28501721</v>
      </c>
      <c r="L144" s="114">
        <f>'Pregnancy Prevention'!L144+'Fatherhood &amp; 2-Parent Family'!L144</f>
        <v>38832304</v>
      </c>
      <c r="M144" s="114">
        <f>'Pregnancy Prevention'!M144+'Fatherhood &amp; 2-Parent Family'!M144</f>
        <v>47964085</v>
      </c>
      <c r="N144" s="114">
        <f>'Pregnancy Prevention'!N144+'Fatherhood &amp; 2-Parent Family'!N144</f>
        <v>16856724</v>
      </c>
      <c r="O144" s="114">
        <f>'Pregnancy Prevention'!O144+'Fatherhood &amp; 2-Parent Family'!O144</f>
        <v>13658660</v>
      </c>
      <c r="P144" s="114">
        <f>'Pregnancy Prevention'!P144+'Fatherhood &amp; 2-Parent Family'!P144</f>
        <v>10067217</v>
      </c>
      <c r="Q144" s="114">
        <f>'Pregnancy Prevention'!Q144+'Fatherhood &amp; 2-Parent Family'!Q144</f>
        <v>12532224</v>
      </c>
      <c r="R144" s="114">
        <f>'Pregnancy Prevention'!R144+'Fatherhood &amp; 2-Parent Family'!R144</f>
        <v>8527299</v>
      </c>
      <c r="S144" s="114">
        <f>'Pregnancy Prevention'!S144+'Fatherhood &amp; 2-Parent Family'!S144</f>
        <v>10255008</v>
      </c>
      <c r="T144" s="114">
        <f>'Pregnancy Prevention'!T144+'Fatherhood &amp; 2-Parent Family'!T144</f>
        <v>15010037</v>
      </c>
      <c r="U144" s="114">
        <f>'Pregnancy Prevention'!U144+'Fatherhood &amp; 2-Parent Family'!U144</f>
        <v>10207078</v>
      </c>
      <c r="V144" s="114">
        <f>'Pregnancy Prevention'!V144+'Fatherhood &amp; 2-Parent Family'!V144</f>
        <v>8394990</v>
      </c>
      <c r="W144" s="183">
        <f>'Pregnancy Prevention'!W144+'Fatherhood &amp; 2-Parent Family'!W144</f>
        <v>9303812</v>
      </c>
      <c r="X144" s="113">
        <f>'Pregnancy Prevention'!X144+'Fatherhood &amp; 2-Parent Family'!X144</f>
        <v>11583829</v>
      </c>
      <c r="Y144" s="113">
        <f>'Pregnancy Prevention'!Y144+'Fatherhood &amp; 2-Parent Family'!Y144</f>
        <v>11839872</v>
      </c>
      <c r="Z144" s="113">
        <f>'Pregnancy Prevention'!Z144+'Fatherhood &amp; 2-Parent Family'!Z144</f>
        <v>8720696</v>
      </c>
    </row>
    <row r="145" spans="1:26">
      <c r="A145" s="51" t="s">
        <v>117</v>
      </c>
      <c r="B145" s="114">
        <f>'Pregnancy Prevention'!B145+'Fatherhood &amp; 2-Parent Family'!B145</f>
        <v>0</v>
      </c>
      <c r="C145" s="114">
        <f>'Pregnancy Prevention'!C145+'Fatherhood &amp; 2-Parent Family'!C145</f>
        <v>0</v>
      </c>
      <c r="D145" s="114">
        <f>'Pregnancy Prevention'!D145+'Fatherhood &amp; 2-Parent Family'!D145</f>
        <v>0</v>
      </c>
      <c r="E145" s="114">
        <f>'Pregnancy Prevention'!E145+'Fatherhood &amp; 2-Parent Family'!E145</f>
        <v>47080369</v>
      </c>
      <c r="F145" s="114">
        <f>'Pregnancy Prevention'!F145+'Fatherhood &amp; 2-Parent Family'!F145</f>
        <v>8475021</v>
      </c>
      <c r="G145" s="114">
        <f>'Pregnancy Prevention'!G145+'Fatherhood &amp; 2-Parent Family'!G145</f>
        <v>62740527</v>
      </c>
      <c r="H145" s="114">
        <f>'Pregnancy Prevention'!H145+'Fatherhood &amp; 2-Parent Family'!H145</f>
        <v>65853733</v>
      </c>
      <c r="I145" s="114">
        <f>'Pregnancy Prevention'!I145+'Fatherhood &amp; 2-Parent Family'!I145</f>
        <v>103575767</v>
      </c>
      <c r="J145" s="114">
        <f>'Pregnancy Prevention'!J145+'Fatherhood &amp; 2-Parent Family'!J145</f>
        <v>47665826</v>
      </c>
      <c r="K145" s="114">
        <f>'Pregnancy Prevention'!K145+'Fatherhood &amp; 2-Parent Family'!K145</f>
        <v>39425869</v>
      </c>
      <c r="L145" s="114">
        <f>'Pregnancy Prevention'!L145+'Fatherhood &amp; 2-Parent Family'!L145</f>
        <v>73185198</v>
      </c>
      <c r="M145" s="114">
        <f>'Pregnancy Prevention'!M145+'Fatherhood &amp; 2-Parent Family'!M145</f>
        <v>231487955</v>
      </c>
      <c r="N145" s="114">
        <f>'Pregnancy Prevention'!N145+'Fatherhood &amp; 2-Parent Family'!N145</f>
        <v>196810318</v>
      </c>
      <c r="O145" s="114">
        <f>'Pregnancy Prevention'!O145+'Fatherhood &amp; 2-Parent Family'!O145</f>
        <v>228389172</v>
      </c>
      <c r="P145" s="114">
        <f>'Pregnancy Prevention'!P145+'Fatherhood &amp; 2-Parent Family'!P145</f>
        <v>282223635</v>
      </c>
      <c r="Q145" s="114">
        <f>'Pregnancy Prevention'!Q145+'Fatherhood &amp; 2-Parent Family'!Q145</f>
        <v>282488424</v>
      </c>
      <c r="R145" s="114">
        <f>'Pregnancy Prevention'!R145+'Fatherhood &amp; 2-Parent Family'!R145</f>
        <v>297529938</v>
      </c>
      <c r="S145" s="114">
        <f>'Pregnancy Prevention'!S145+'Fatherhood &amp; 2-Parent Family'!S145</f>
        <v>343547311</v>
      </c>
      <c r="T145" s="114">
        <f>'Pregnancy Prevention'!T145+'Fatherhood &amp; 2-Parent Family'!T145</f>
        <v>0</v>
      </c>
      <c r="U145" s="114">
        <f>'Pregnancy Prevention'!U145+'Fatherhood &amp; 2-Parent Family'!U145</f>
        <v>0</v>
      </c>
      <c r="V145" s="114">
        <f>'Pregnancy Prevention'!V145+'Fatherhood &amp; 2-Parent Family'!V145</f>
        <v>0</v>
      </c>
      <c r="W145" s="183">
        <f>'Pregnancy Prevention'!W145+'Fatherhood &amp; 2-Parent Family'!W145</f>
        <v>0</v>
      </c>
      <c r="X145" s="113">
        <f>'Pregnancy Prevention'!X145+'Fatherhood &amp; 2-Parent Family'!X145</f>
        <v>0</v>
      </c>
      <c r="Y145" s="113">
        <f>'Pregnancy Prevention'!Y145+'Fatherhood &amp; 2-Parent Family'!Y145</f>
        <v>0</v>
      </c>
      <c r="Z145" s="113">
        <f>'Pregnancy Prevention'!Z145+'Fatherhood &amp; 2-Parent Family'!Z145</f>
        <v>0</v>
      </c>
    </row>
    <row r="146" spans="1:26">
      <c r="A146" s="51" t="s">
        <v>77</v>
      </c>
      <c r="B146" s="114">
        <f>'Pregnancy Prevention'!B146+'Fatherhood &amp; 2-Parent Family'!B146</f>
        <v>0</v>
      </c>
      <c r="C146" s="114">
        <f>'Pregnancy Prevention'!C146+'Fatherhood &amp; 2-Parent Family'!C146</f>
        <v>0</v>
      </c>
      <c r="D146" s="114">
        <f>'Pregnancy Prevention'!D146+'Fatherhood &amp; 2-Parent Family'!D146</f>
        <v>0</v>
      </c>
      <c r="E146" s="114">
        <f>'Pregnancy Prevention'!E146+'Fatherhood &amp; 2-Parent Family'!E146</f>
        <v>0</v>
      </c>
      <c r="F146" s="114">
        <f>'Pregnancy Prevention'!F146+'Fatherhood &amp; 2-Parent Family'!F146</f>
        <v>0</v>
      </c>
      <c r="G146" s="114">
        <f>'Pregnancy Prevention'!G146+'Fatherhood &amp; 2-Parent Family'!G146</f>
        <v>0</v>
      </c>
      <c r="H146" s="114">
        <f>'Pregnancy Prevention'!H146+'Fatherhood &amp; 2-Parent Family'!H146</f>
        <v>0</v>
      </c>
      <c r="I146" s="114">
        <f>'Pregnancy Prevention'!I146+'Fatherhood &amp; 2-Parent Family'!I146</f>
        <v>0</v>
      </c>
      <c r="J146" s="114">
        <f>'Pregnancy Prevention'!J146+'Fatherhood &amp; 2-Parent Family'!J146</f>
        <v>0</v>
      </c>
      <c r="K146" s="114">
        <f>'Pregnancy Prevention'!K146+'Fatherhood &amp; 2-Parent Family'!K146</f>
        <v>0</v>
      </c>
      <c r="L146" s="114">
        <f>'Pregnancy Prevention'!L146+'Fatherhood &amp; 2-Parent Family'!L146</f>
        <v>0</v>
      </c>
      <c r="M146" s="114">
        <f>'Pregnancy Prevention'!M146+'Fatherhood &amp; 2-Parent Family'!M146</f>
        <v>0</v>
      </c>
      <c r="N146" s="114">
        <f>'Pregnancy Prevention'!N146+'Fatherhood &amp; 2-Parent Family'!N146</f>
        <v>0</v>
      </c>
      <c r="O146" s="114">
        <f>'Pregnancy Prevention'!O146+'Fatherhood &amp; 2-Parent Family'!O146</f>
        <v>0</v>
      </c>
      <c r="P146" s="114">
        <f>'Pregnancy Prevention'!P146+'Fatherhood &amp; 2-Parent Family'!P146</f>
        <v>0</v>
      </c>
      <c r="Q146" s="114">
        <f>'Pregnancy Prevention'!Q146+'Fatherhood &amp; 2-Parent Family'!Q146</f>
        <v>0</v>
      </c>
      <c r="R146" s="114">
        <f>'Pregnancy Prevention'!R146+'Fatherhood &amp; 2-Parent Family'!R146</f>
        <v>0</v>
      </c>
      <c r="S146" s="114">
        <f>'Pregnancy Prevention'!S146+'Fatherhood &amp; 2-Parent Family'!S146</f>
        <v>0</v>
      </c>
      <c r="T146" s="114">
        <f>'Pregnancy Prevention'!T146+'Fatherhood &amp; 2-Parent Family'!T146</f>
        <v>0</v>
      </c>
      <c r="U146" s="114">
        <f>'Pregnancy Prevention'!U146+'Fatherhood &amp; 2-Parent Family'!U146</f>
        <v>0</v>
      </c>
      <c r="V146" s="114">
        <f>'Pregnancy Prevention'!V146+'Fatherhood &amp; 2-Parent Family'!V146</f>
        <v>0</v>
      </c>
      <c r="W146" s="183">
        <f>'Pregnancy Prevention'!W146+'Fatherhood &amp; 2-Parent Family'!W146</f>
        <v>0</v>
      </c>
      <c r="X146" s="113">
        <f>'Pregnancy Prevention'!X146+'Fatherhood &amp; 2-Parent Family'!X146</f>
        <v>0</v>
      </c>
      <c r="Y146" s="113">
        <f>'Pregnancy Prevention'!Y146+'Fatherhood &amp; 2-Parent Family'!Y146</f>
        <v>0</v>
      </c>
      <c r="Z146" s="113">
        <f>'Pregnancy Prevention'!Z146+'Fatherhood &amp; 2-Parent Family'!Z146</f>
        <v>0</v>
      </c>
    </row>
    <row r="147" spans="1:26">
      <c r="A147" s="51" t="s">
        <v>120</v>
      </c>
      <c r="B147" s="114">
        <f>'Pregnancy Prevention'!B147+'Fatherhood &amp; 2-Parent Family'!B147</f>
        <v>0</v>
      </c>
      <c r="C147" s="114">
        <f>'Pregnancy Prevention'!C147+'Fatherhood &amp; 2-Parent Family'!C147</f>
        <v>0</v>
      </c>
      <c r="D147" s="114">
        <f>'Pregnancy Prevention'!D147+'Fatherhood &amp; 2-Parent Family'!D147</f>
        <v>0</v>
      </c>
      <c r="E147" s="114">
        <f>'Pregnancy Prevention'!E147+'Fatherhood &amp; 2-Parent Family'!E147</f>
        <v>167192</v>
      </c>
      <c r="F147" s="114">
        <f>'Pregnancy Prevention'!F147+'Fatherhood &amp; 2-Parent Family'!F147</f>
        <v>2604</v>
      </c>
      <c r="G147" s="114">
        <f>'Pregnancy Prevention'!G147+'Fatherhood &amp; 2-Parent Family'!G147</f>
        <v>0</v>
      </c>
      <c r="H147" s="114">
        <f>'Pregnancy Prevention'!H147+'Fatherhood &amp; 2-Parent Family'!H147</f>
        <v>0</v>
      </c>
      <c r="I147" s="114">
        <f>'Pregnancy Prevention'!I147+'Fatherhood &amp; 2-Parent Family'!I147</f>
        <v>0</v>
      </c>
      <c r="J147" s="114">
        <f>'Pregnancy Prevention'!J147+'Fatherhood &amp; 2-Parent Family'!J147</f>
        <v>0</v>
      </c>
      <c r="K147" s="114">
        <f>'Pregnancy Prevention'!K147+'Fatherhood &amp; 2-Parent Family'!K147</f>
        <v>164243</v>
      </c>
      <c r="L147" s="114">
        <f>'Pregnancy Prevention'!L147+'Fatherhood &amp; 2-Parent Family'!L147</f>
        <v>73824</v>
      </c>
      <c r="M147" s="114">
        <f>'Pregnancy Prevention'!M147+'Fatherhood &amp; 2-Parent Family'!M147</f>
        <v>2101</v>
      </c>
      <c r="N147" s="114">
        <f>'Pregnancy Prevention'!N147+'Fatherhood &amp; 2-Parent Family'!N147</f>
        <v>0</v>
      </c>
      <c r="O147" s="114">
        <f>'Pregnancy Prevention'!O147+'Fatherhood &amp; 2-Parent Family'!O147</f>
        <v>0</v>
      </c>
      <c r="P147" s="114">
        <f>'Pregnancy Prevention'!P147+'Fatherhood &amp; 2-Parent Family'!P147</f>
        <v>0</v>
      </c>
      <c r="Q147" s="114">
        <f>'Pregnancy Prevention'!Q147+'Fatherhood &amp; 2-Parent Family'!Q147</f>
        <v>0</v>
      </c>
      <c r="R147" s="114">
        <f>'Pregnancy Prevention'!R147+'Fatherhood &amp; 2-Parent Family'!R147</f>
        <v>0</v>
      </c>
      <c r="S147" s="114">
        <f>'Pregnancy Prevention'!S147+'Fatherhood &amp; 2-Parent Family'!S147</f>
        <v>0</v>
      </c>
      <c r="T147" s="114">
        <f>'Pregnancy Prevention'!T147+'Fatherhood &amp; 2-Parent Family'!T147</f>
        <v>0</v>
      </c>
      <c r="U147" s="114">
        <f>'Pregnancy Prevention'!U147+'Fatherhood &amp; 2-Parent Family'!U147</f>
        <v>0</v>
      </c>
      <c r="V147" s="114">
        <f>'Pregnancy Prevention'!V147+'Fatherhood &amp; 2-Parent Family'!V147</f>
        <v>0</v>
      </c>
      <c r="W147" s="183">
        <f>'Pregnancy Prevention'!W147+'Fatherhood &amp; 2-Parent Family'!W147</f>
        <v>0</v>
      </c>
      <c r="X147" s="113">
        <f>'Pregnancy Prevention'!X147+'Fatherhood &amp; 2-Parent Family'!X147</f>
        <v>0</v>
      </c>
      <c r="Y147" s="113">
        <f>'Pregnancy Prevention'!Y147+'Fatherhood &amp; 2-Parent Family'!Y147</f>
        <v>0</v>
      </c>
      <c r="Z147" s="113">
        <f>'Pregnancy Prevention'!Z147+'Fatherhood &amp; 2-Parent Family'!Z147</f>
        <v>0</v>
      </c>
    </row>
    <row r="148" spans="1:26">
      <c r="A148" s="51" t="s">
        <v>122</v>
      </c>
      <c r="B148" s="114">
        <f>'Pregnancy Prevention'!B148+'Fatherhood &amp; 2-Parent Family'!B148</f>
        <v>0</v>
      </c>
      <c r="C148" s="114">
        <f>'Pregnancy Prevention'!C148+'Fatherhood &amp; 2-Parent Family'!C148</f>
        <v>0</v>
      </c>
      <c r="D148" s="114">
        <f>'Pregnancy Prevention'!D148+'Fatherhood &amp; 2-Parent Family'!D148</f>
        <v>0</v>
      </c>
      <c r="E148" s="114">
        <f>'Pregnancy Prevention'!E148+'Fatherhood &amp; 2-Parent Family'!E148</f>
        <v>0</v>
      </c>
      <c r="F148" s="114">
        <f>'Pregnancy Prevention'!F148+'Fatherhood &amp; 2-Parent Family'!F148</f>
        <v>0</v>
      </c>
      <c r="G148" s="114">
        <f>'Pregnancy Prevention'!G148+'Fatherhood &amp; 2-Parent Family'!G148</f>
        <v>0</v>
      </c>
      <c r="H148" s="114">
        <f>'Pregnancy Prevention'!H148+'Fatherhood &amp; 2-Parent Family'!H148</f>
        <v>6730072</v>
      </c>
      <c r="I148" s="114">
        <f>'Pregnancy Prevention'!I148+'Fatherhood &amp; 2-Parent Family'!I148</f>
        <v>0</v>
      </c>
      <c r="J148" s="114">
        <f>'Pregnancy Prevention'!J148+'Fatherhood &amp; 2-Parent Family'!J148</f>
        <v>7382871</v>
      </c>
      <c r="K148" s="114">
        <f>'Pregnancy Prevention'!K148+'Fatherhood &amp; 2-Parent Family'!K148</f>
        <v>11586061</v>
      </c>
      <c r="L148" s="114">
        <f>'Pregnancy Prevention'!L148+'Fatherhood &amp; 2-Parent Family'!L148</f>
        <v>40908545</v>
      </c>
      <c r="M148" s="114">
        <f>'Pregnancy Prevention'!M148+'Fatherhood &amp; 2-Parent Family'!M148</f>
        <v>0</v>
      </c>
      <c r="N148" s="114">
        <f>'Pregnancy Prevention'!N148+'Fatherhood &amp; 2-Parent Family'!N148</f>
        <v>0</v>
      </c>
      <c r="O148" s="114">
        <f>'Pregnancy Prevention'!O148+'Fatherhood &amp; 2-Parent Family'!O148</f>
        <v>0</v>
      </c>
      <c r="P148" s="114">
        <f>'Pregnancy Prevention'!P148+'Fatherhood &amp; 2-Parent Family'!P148</f>
        <v>0</v>
      </c>
      <c r="Q148" s="114">
        <f>'Pregnancy Prevention'!Q148+'Fatherhood &amp; 2-Parent Family'!Q148</f>
        <v>14477674</v>
      </c>
      <c r="R148" s="114">
        <f>'Pregnancy Prevention'!R148+'Fatherhood &amp; 2-Parent Family'!R148</f>
        <v>0</v>
      </c>
      <c r="S148" s="114">
        <f>'Pregnancy Prevention'!S148+'Fatherhood &amp; 2-Parent Family'!S148</f>
        <v>0</v>
      </c>
      <c r="T148" s="114">
        <f>'Pregnancy Prevention'!T148+'Fatherhood &amp; 2-Parent Family'!T148</f>
        <v>0</v>
      </c>
      <c r="U148" s="114">
        <f>'Pregnancy Prevention'!U148+'Fatherhood &amp; 2-Parent Family'!U148</f>
        <v>0</v>
      </c>
      <c r="V148" s="114">
        <f>'Pregnancy Prevention'!V148+'Fatherhood &amp; 2-Parent Family'!V148</f>
        <v>0</v>
      </c>
      <c r="W148" s="183">
        <f>'Pregnancy Prevention'!W148+'Fatherhood &amp; 2-Parent Family'!W148</f>
        <v>9184723</v>
      </c>
      <c r="X148" s="113">
        <f>'Pregnancy Prevention'!X148+'Fatherhood &amp; 2-Parent Family'!X148</f>
        <v>16408177</v>
      </c>
      <c r="Y148" s="113">
        <f>'Pregnancy Prevention'!Y148+'Fatherhood &amp; 2-Parent Family'!Y148</f>
        <v>15368137</v>
      </c>
      <c r="Z148" s="113">
        <f>'Pregnancy Prevention'!Z148+'Fatherhood &amp; 2-Parent Family'!Z148</f>
        <v>17255892</v>
      </c>
    </row>
    <row r="149" spans="1:26">
      <c r="A149" s="51" t="s">
        <v>124</v>
      </c>
      <c r="B149" s="114">
        <f>'Pregnancy Prevention'!B149+'Fatherhood &amp; 2-Parent Family'!B149</f>
        <v>0</v>
      </c>
      <c r="C149" s="114">
        <f>'Pregnancy Prevention'!C149+'Fatherhood &amp; 2-Parent Family'!C149</f>
        <v>0</v>
      </c>
      <c r="D149" s="114">
        <f>'Pregnancy Prevention'!D149+'Fatherhood &amp; 2-Parent Family'!D149</f>
        <v>0</v>
      </c>
      <c r="E149" s="114">
        <f>'Pregnancy Prevention'!E149+'Fatherhood &amp; 2-Parent Family'!E149</f>
        <v>0</v>
      </c>
      <c r="F149" s="114">
        <f>'Pregnancy Prevention'!F149+'Fatherhood &amp; 2-Parent Family'!F149</f>
        <v>0</v>
      </c>
      <c r="G149" s="114">
        <f>'Pregnancy Prevention'!G149+'Fatherhood &amp; 2-Parent Family'!G149</f>
        <v>2000</v>
      </c>
      <c r="H149" s="114">
        <f>'Pregnancy Prevention'!H149+'Fatherhood &amp; 2-Parent Family'!H149</f>
        <v>0</v>
      </c>
      <c r="I149" s="114">
        <f>'Pregnancy Prevention'!I149+'Fatherhood &amp; 2-Parent Family'!I149</f>
        <v>0</v>
      </c>
      <c r="J149" s="114">
        <f>'Pregnancy Prevention'!J149+'Fatherhood &amp; 2-Parent Family'!J149</f>
        <v>0</v>
      </c>
      <c r="K149" s="114">
        <f>'Pregnancy Prevention'!K149+'Fatherhood &amp; 2-Parent Family'!K149</f>
        <v>0</v>
      </c>
      <c r="L149" s="114">
        <f>'Pregnancy Prevention'!L149+'Fatherhood &amp; 2-Parent Family'!L149</f>
        <v>0</v>
      </c>
      <c r="M149" s="114">
        <f>'Pregnancy Prevention'!M149+'Fatherhood &amp; 2-Parent Family'!M149</f>
        <v>0</v>
      </c>
      <c r="N149" s="114">
        <f>'Pregnancy Prevention'!N149+'Fatherhood &amp; 2-Parent Family'!N149</f>
        <v>0</v>
      </c>
      <c r="O149" s="114">
        <f>'Pregnancy Prevention'!O149+'Fatherhood &amp; 2-Parent Family'!O149</f>
        <v>0</v>
      </c>
      <c r="P149" s="114">
        <f>'Pregnancy Prevention'!P149+'Fatherhood &amp; 2-Parent Family'!P149</f>
        <v>0</v>
      </c>
      <c r="Q149" s="114">
        <f>'Pregnancy Prevention'!Q149+'Fatherhood &amp; 2-Parent Family'!Q149</f>
        <v>0</v>
      </c>
      <c r="R149" s="114">
        <f>'Pregnancy Prevention'!R149+'Fatherhood &amp; 2-Parent Family'!R149</f>
        <v>0</v>
      </c>
      <c r="S149" s="114">
        <f>'Pregnancy Prevention'!S149+'Fatherhood &amp; 2-Parent Family'!S149</f>
        <v>0</v>
      </c>
      <c r="T149" s="114">
        <f>'Pregnancy Prevention'!T149+'Fatherhood &amp; 2-Parent Family'!T149</f>
        <v>0</v>
      </c>
      <c r="U149" s="114">
        <f>'Pregnancy Prevention'!U149+'Fatherhood &amp; 2-Parent Family'!U149</f>
        <v>0</v>
      </c>
      <c r="V149" s="114">
        <f>'Pregnancy Prevention'!V149+'Fatherhood &amp; 2-Parent Family'!V149</f>
        <v>0</v>
      </c>
      <c r="W149" s="183">
        <f>'Pregnancy Prevention'!W149+'Fatherhood &amp; 2-Parent Family'!W149</f>
        <v>0</v>
      </c>
      <c r="X149" s="113">
        <f>'Pregnancy Prevention'!X149+'Fatherhood &amp; 2-Parent Family'!X149</f>
        <v>0</v>
      </c>
      <c r="Y149" s="113">
        <f>'Pregnancy Prevention'!Y149+'Fatherhood &amp; 2-Parent Family'!Y149</f>
        <v>0</v>
      </c>
      <c r="Z149" s="113">
        <f>'Pregnancy Prevention'!Z149+'Fatherhood &amp; 2-Parent Family'!Z149</f>
        <v>0</v>
      </c>
    </row>
    <row r="150" spans="1:26">
      <c r="A150" s="51" t="s">
        <v>126</v>
      </c>
      <c r="B150" s="114">
        <f>'Pregnancy Prevention'!B150+'Fatherhood &amp; 2-Parent Family'!B150</f>
        <v>0</v>
      </c>
      <c r="C150" s="114">
        <f>'Pregnancy Prevention'!C150+'Fatherhood &amp; 2-Parent Family'!C150</f>
        <v>0</v>
      </c>
      <c r="D150" s="114">
        <f>'Pregnancy Prevention'!D150+'Fatherhood &amp; 2-Parent Family'!D150</f>
        <v>0</v>
      </c>
      <c r="E150" s="114">
        <f>'Pregnancy Prevention'!E150+'Fatherhood &amp; 2-Parent Family'!E150</f>
        <v>0</v>
      </c>
      <c r="F150" s="114">
        <f>'Pregnancy Prevention'!F150+'Fatherhood &amp; 2-Parent Family'!F150</f>
        <v>0</v>
      </c>
      <c r="G150" s="114">
        <f>'Pregnancy Prevention'!G150+'Fatherhood &amp; 2-Parent Family'!G150</f>
        <v>0</v>
      </c>
      <c r="H150" s="114">
        <f>'Pregnancy Prevention'!H150+'Fatherhood &amp; 2-Parent Family'!H150</f>
        <v>0</v>
      </c>
      <c r="I150" s="114">
        <f>'Pregnancy Prevention'!I150+'Fatherhood &amp; 2-Parent Family'!I150</f>
        <v>0</v>
      </c>
      <c r="J150" s="114">
        <f>'Pregnancy Prevention'!J150+'Fatherhood &amp; 2-Parent Family'!J150</f>
        <v>0</v>
      </c>
      <c r="K150" s="114">
        <f>'Pregnancy Prevention'!K150+'Fatherhood &amp; 2-Parent Family'!K150</f>
        <v>0</v>
      </c>
      <c r="L150" s="114">
        <f>'Pregnancy Prevention'!L150+'Fatherhood &amp; 2-Parent Family'!L150</f>
        <v>7702489</v>
      </c>
      <c r="M150" s="114">
        <f>'Pregnancy Prevention'!M150+'Fatherhood &amp; 2-Parent Family'!M150</f>
        <v>0</v>
      </c>
      <c r="N150" s="114">
        <f>'Pregnancy Prevention'!N150+'Fatherhood &amp; 2-Parent Family'!N150</f>
        <v>0</v>
      </c>
      <c r="O150" s="114">
        <f>'Pregnancy Prevention'!O150+'Fatherhood &amp; 2-Parent Family'!O150</f>
        <v>0</v>
      </c>
      <c r="P150" s="114">
        <f>'Pregnancy Prevention'!P150+'Fatherhood &amp; 2-Parent Family'!P150</f>
        <v>0</v>
      </c>
      <c r="Q150" s="114">
        <f>'Pregnancy Prevention'!Q150+'Fatherhood &amp; 2-Parent Family'!Q150</f>
        <v>0</v>
      </c>
      <c r="R150" s="114">
        <f>'Pregnancy Prevention'!R150+'Fatherhood &amp; 2-Parent Family'!R150</f>
        <v>0</v>
      </c>
      <c r="S150" s="114">
        <f>'Pregnancy Prevention'!S150+'Fatherhood &amp; 2-Parent Family'!S150</f>
        <v>0</v>
      </c>
      <c r="T150" s="114">
        <f>'Pregnancy Prevention'!T150+'Fatherhood &amp; 2-Parent Family'!T150</f>
        <v>0</v>
      </c>
      <c r="U150" s="114">
        <f>'Pregnancy Prevention'!U150+'Fatherhood &amp; 2-Parent Family'!U150</f>
        <v>0</v>
      </c>
      <c r="V150" s="114">
        <f>'Pregnancy Prevention'!V150+'Fatherhood &amp; 2-Parent Family'!V150</f>
        <v>0</v>
      </c>
      <c r="W150" s="183">
        <f>'Pregnancy Prevention'!W150+'Fatherhood &amp; 2-Parent Family'!W150</f>
        <v>0</v>
      </c>
      <c r="X150" s="113">
        <f>'Pregnancy Prevention'!X150+'Fatherhood &amp; 2-Parent Family'!X150</f>
        <v>0</v>
      </c>
      <c r="Y150" s="113">
        <f>'Pregnancy Prevention'!Y150+'Fatherhood &amp; 2-Parent Family'!Y150</f>
        <v>0</v>
      </c>
      <c r="Z150" s="113">
        <f>'Pregnancy Prevention'!Z150+'Fatherhood &amp; 2-Parent Family'!Z150</f>
        <v>0</v>
      </c>
    </row>
    <row r="151" spans="1:26">
      <c r="A151" s="51" t="s">
        <v>127</v>
      </c>
      <c r="B151" s="114">
        <f>'Pregnancy Prevention'!B151+'Fatherhood &amp; 2-Parent Family'!B151</f>
        <v>0</v>
      </c>
      <c r="C151" s="114">
        <f>'Pregnancy Prevention'!C151+'Fatherhood &amp; 2-Parent Family'!C151</f>
        <v>0</v>
      </c>
      <c r="D151" s="114">
        <f>'Pregnancy Prevention'!D151+'Fatherhood &amp; 2-Parent Family'!D151</f>
        <v>2174044</v>
      </c>
      <c r="E151" s="114">
        <f>'Pregnancy Prevention'!E151+'Fatherhood &amp; 2-Parent Family'!E151</f>
        <v>0</v>
      </c>
      <c r="F151" s="114">
        <f>'Pregnancy Prevention'!F151+'Fatherhood &amp; 2-Parent Family'!F151</f>
        <v>0</v>
      </c>
      <c r="G151" s="114">
        <f>'Pregnancy Prevention'!G151+'Fatherhood &amp; 2-Parent Family'!G151</f>
        <v>0</v>
      </c>
      <c r="H151" s="114">
        <f>'Pregnancy Prevention'!H151+'Fatherhood &amp; 2-Parent Family'!H151</f>
        <v>0</v>
      </c>
      <c r="I151" s="114">
        <f>'Pregnancy Prevention'!I151+'Fatherhood &amp; 2-Parent Family'!I151</f>
        <v>0</v>
      </c>
      <c r="J151" s="114">
        <f>'Pregnancy Prevention'!J151+'Fatherhood &amp; 2-Parent Family'!J151</f>
        <v>0</v>
      </c>
      <c r="K151" s="114">
        <f>'Pregnancy Prevention'!K151+'Fatherhood &amp; 2-Parent Family'!K151</f>
        <v>0</v>
      </c>
      <c r="L151" s="114">
        <f>'Pregnancy Prevention'!L151+'Fatherhood &amp; 2-Parent Family'!L151</f>
        <v>0</v>
      </c>
      <c r="M151" s="114">
        <f>'Pregnancy Prevention'!M151+'Fatherhood &amp; 2-Parent Family'!M151</f>
        <v>0</v>
      </c>
      <c r="N151" s="114">
        <f>'Pregnancy Prevention'!N151+'Fatherhood &amp; 2-Parent Family'!N151</f>
        <v>0</v>
      </c>
      <c r="O151" s="114">
        <f>'Pregnancy Prevention'!O151+'Fatherhood &amp; 2-Parent Family'!O151</f>
        <v>0</v>
      </c>
      <c r="P151" s="114">
        <f>'Pregnancy Prevention'!P151+'Fatherhood &amp; 2-Parent Family'!P151</f>
        <v>0</v>
      </c>
      <c r="Q151" s="114">
        <f>'Pregnancy Prevention'!Q151+'Fatherhood &amp; 2-Parent Family'!Q151</f>
        <v>0</v>
      </c>
      <c r="R151" s="114">
        <f>'Pregnancy Prevention'!R151+'Fatherhood &amp; 2-Parent Family'!R151</f>
        <v>0</v>
      </c>
      <c r="S151" s="114">
        <f>'Pregnancy Prevention'!S151+'Fatherhood &amp; 2-Parent Family'!S151</f>
        <v>0</v>
      </c>
      <c r="T151" s="114">
        <f>'Pregnancy Prevention'!T151+'Fatherhood &amp; 2-Parent Family'!T151</f>
        <v>0</v>
      </c>
      <c r="U151" s="114">
        <f>'Pregnancy Prevention'!U151+'Fatherhood &amp; 2-Parent Family'!U151</f>
        <v>0</v>
      </c>
      <c r="V151" s="114">
        <f>'Pregnancy Prevention'!V151+'Fatherhood &amp; 2-Parent Family'!V151</f>
        <v>59280</v>
      </c>
      <c r="W151" s="183">
        <f>'Pregnancy Prevention'!W151+'Fatherhood &amp; 2-Parent Family'!W151</f>
        <v>34662</v>
      </c>
      <c r="X151" s="113">
        <f>'Pregnancy Prevention'!X151+'Fatherhood &amp; 2-Parent Family'!X151</f>
        <v>108475</v>
      </c>
      <c r="Y151" s="113">
        <f>'Pregnancy Prevention'!Y151+'Fatherhood &amp; 2-Parent Family'!Y151</f>
        <v>57957</v>
      </c>
      <c r="Z151" s="113">
        <f>'Pregnancy Prevention'!Z151+'Fatherhood &amp; 2-Parent Family'!Z151</f>
        <v>20439</v>
      </c>
    </row>
    <row r="152" spans="1:26">
      <c r="A152" s="51" t="s">
        <v>128</v>
      </c>
      <c r="B152" s="114">
        <f>'Pregnancy Prevention'!B152+'Fatherhood &amp; 2-Parent Family'!B152</f>
        <v>0</v>
      </c>
      <c r="C152" s="114">
        <f>'Pregnancy Prevention'!C152+'Fatherhood &amp; 2-Parent Family'!C152</f>
        <v>0</v>
      </c>
      <c r="D152" s="114">
        <f>'Pregnancy Prevention'!D152+'Fatherhood &amp; 2-Parent Family'!D152</f>
        <v>0</v>
      </c>
      <c r="E152" s="114">
        <f>'Pregnancy Prevention'!E152+'Fatherhood &amp; 2-Parent Family'!E152</f>
        <v>40680</v>
      </c>
      <c r="F152" s="114">
        <f>'Pregnancy Prevention'!F152+'Fatherhood &amp; 2-Parent Family'!F152</f>
        <v>343886</v>
      </c>
      <c r="G152" s="114">
        <f>'Pregnancy Prevention'!G152+'Fatherhood &amp; 2-Parent Family'!G152</f>
        <v>-343886</v>
      </c>
      <c r="H152" s="114">
        <f>'Pregnancy Prevention'!H152+'Fatherhood &amp; 2-Parent Family'!H152</f>
        <v>477213</v>
      </c>
      <c r="I152" s="114">
        <f>'Pregnancy Prevention'!I152+'Fatherhood &amp; 2-Parent Family'!I152</f>
        <v>15008</v>
      </c>
      <c r="J152" s="114">
        <f>'Pregnancy Prevention'!J152+'Fatherhood &amp; 2-Parent Family'!J152</f>
        <v>121463</v>
      </c>
      <c r="K152" s="114">
        <f>'Pregnancy Prevention'!K152+'Fatherhood &amp; 2-Parent Family'!K152</f>
        <v>73872</v>
      </c>
      <c r="L152" s="114">
        <f>'Pregnancy Prevention'!L152+'Fatherhood &amp; 2-Parent Family'!L152</f>
        <v>12075646</v>
      </c>
      <c r="M152" s="114">
        <f>'Pregnancy Prevention'!M152+'Fatherhood &amp; 2-Parent Family'!M152</f>
        <v>10044831</v>
      </c>
      <c r="N152" s="114">
        <f>'Pregnancy Prevention'!N152+'Fatherhood &amp; 2-Parent Family'!N152</f>
        <v>1332653</v>
      </c>
      <c r="O152" s="114">
        <f>'Pregnancy Prevention'!O152+'Fatherhood &amp; 2-Parent Family'!O152</f>
        <v>2165313</v>
      </c>
      <c r="P152" s="114">
        <f>'Pregnancy Prevention'!P152+'Fatherhood &amp; 2-Parent Family'!P152</f>
        <v>67103</v>
      </c>
      <c r="Q152" s="114">
        <f>'Pregnancy Prevention'!Q152+'Fatherhood &amp; 2-Parent Family'!Q152</f>
        <v>4117571</v>
      </c>
      <c r="R152" s="114">
        <f>'Pregnancy Prevention'!R152+'Fatherhood &amp; 2-Parent Family'!R152</f>
        <v>2813279</v>
      </c>
      <c r="S152" s="114">
        <f>'Pregnancy Prevention'!S152+'Fatherhood &amp; 2-Parent Family'!S152</f>
        <v>3716911</v>
      </c>
      <c r="T152" s="114">
        <f>'Pregnancy Prevention'!T152+'Fatherhood &amp; 2-Parent Family'!T152</f>
        <v>3235054</v>
      </c>
      <c r="U152" s="114">
        <f>'Pregnancy Prevention'!U152+'Fatherhood &amp; 2-Parent Family'!U152</f>
        <v>3279636</v>
      </c>
      <c r="V152" s="114">
        <f>'Pregnancy Prevention'!V152+'Fatherhood &amp; 2-Parent Family'!V152</f>
        <v>7475409</v>
      </c>
      <c r="W152" s="183">
        <f>'Pregnancy Prevention'!W152+'Fatherhood &amp; 2-Parent Family'!W152</f>
        <v>6328745</v>
      </c>
      <c r="X152" s="113">
        <f>'Pregnancy Prevention'!X152+'Fatherhood &amp; 2-Parent Family'!X152</f>
        <v>6731200</v>
      </c>
      <c r="Y152" s="113">
        <f>'Pregnancy Prevention'!Y152+'Fatherhood &amp; 2-Parent Family'!Y152</f>
        <v>6664049</v>
      </c>
      <c r="Z152" s="113">
        <f>'Pregnancy Prevention'!Z152+'Fatherhood &amp; 2-Parent Family'!Z152</f>
        <v>7747918</v>
      </c>
    </row>
    <row r="153" spans="1:26">
      <c r="A153" s="51" t="s">
        <v>130</v>
      </c>
      <c r="B153" s="114">
        <f>'Pregnancy Prevention'!B153+'Fatherhood &amp; 2-Parent Family'!B153</f>
        <v>0</v>
      </c>
      <c r="C153" s="114">
        <f>'Pregnancy Prevention'!C153+'Fatherhood &amp; 2-Parent Family'!C153</f>
        <v>0</v>
      </c>
      <c r="D153" s="114">
        <f>'Pregnancy Prevention'!D153+'Fatherhood &amp; 2-Parent Family'!D153</f>
        <v>0</v>
      </c>
      <c r="E153" s="114">
        <f>'Pregnancy Prevention'!E153+'Fatherhood &amp; 2-Parent Family'!E153</f>
        <v>150749</v>
      </c>
      <c r="F153" s="114">
        <f>'Pregnancy Prevention'!F153+'Fatherhood &amp; 2-Parent Family'!F153</f>
        <v>84342307</v>
      </c>
      <c r="G153" s="114">
        <f>'Pregnancy Prevention'!G153+'Fatherhood &amp; 2-Parent Family'!G153</f>
        <v>328524157</v>
      </c>
      <c r="H153" s="114">
        <f>'Pregnancy Prevention'!H153+'Fatherhood &amp; 2-Parent Family'!H153</f>
        <v>252039850</v>
      </c>
      <c r="I153" s="114">
        <f>'Pregnancy Prevention'!I153+'Fatherhood &amp; 2-Parent Family'!I153</f>
        <v>310171102</v>
      </c>
      <c r="J153" s="114">
        <f>'Pregnancy Prevention'!J153+'Fatherhood &amp; 2-Parent Family'!J153</f>
        <v>333937743</v>
      </c>
      <c r="K153" s="114">
        <f>'Pregnancy Prevention'!K153+'Fatherhood &amp; 2-Parent Family'!K153</f>
        <v>196452322</v>
      </c>
      <c r="L153" s="114">
        <f>'Pregnancy Prevention'!L153+'Fatherhood &amp; 2-Parent Family'!L153</f>
        <v>347553904</v>
      </c>
      <c r="M153" s="114">
        <f>'Pregnancy Prevention'!M153+'Fatherhood &amp; 2-Parent Family'!M153</f>
        <v>385585697</v>
      </c>
      <c r="N153" s="114">
        <f>'Pregnancy Prevention'!N153+'Fatherhood &amp; 2-Parent Family'!N153</f>
        <v>442254859</v>
      </c>
      <c r="O153" s="114">
        <f>'Pregnancy Prevention'!O153+'Fatherhood &amp; 2-Parent Family'!O153</f>
        <v>427011002</v>
      </c>
      <c r="P153" s="114">
        <f>'Pregnancy Prevention'!P153+'Fatherhood &amp; 2-Parent Family'!P153</f>
        <v>450759223</v>
      </c>
      <c r="Q153" s="114">
        <f>'Pregnancy Prevention'!Q153+'Fatherhood &amp; 2-Parent Family'!Q153</f>
        <v>440628942</v>
      </c>
      <c r="R153" s="114">
        <f>'Pregnancy Prevention'!R153+'Fatherhood &amp; 2-Parent Family'!R153</f>
        <v>476669934</v>
      </c>
      <c r="S153" s="114">
        <f>'Pregnancy Prevention'!S153+'Fatherhood &amp; 2-Parent Family'!S153</f>
        <v>542470119</v>
      </c>
      <c r="T153" s="114">
        <f>'Pregnancy Prevention'!T153+'Fatherhood &amp; 2-Parent Family'!T153</f>
        <v>149980</v>
      </c>
      <c r="U153" s="114">
        <f>'Pregnancy Prevention'!U153+'Fatherhood &amp; 2-Parent Family'!U153</f>
        <v>155219</v>
      </c>
      <c r="V153" s="114">
        <f>'Pregnancy Prevention'!V153+'Fatherhood &amp; 2-Parent Family'!V153</f>
        <v>149948</v>
      </c>
      <c r="W153" s="183">
        <f>'Pregnancy Prevention'!W153+'Fatherhood &amp; 2-Parent Family'!W153</f>
        <v>0</v>
      </c>
      <c r="X153" s="113">
        <f>'Pregnancy Prevention'!X153+'Fatherhood &amp; 2-Parent Family'!X153</f>
        <v>0</v>
      </c>
      <c r="Y153" s="113">
        <f>'Pregnancy Prevention'!Y153+'Fatherhood &amp; 2-Parent Family'!Y153</f>
        <v>0</v>
      </c>
      <c r="Z153" s="113">
        <f>'Pregnancy Prevention'!Z153+'Fatherhood &amp; 2-Parent Family'!Z153</f>
        <v>0</v>
      </c>
    </row>
    <row r="154" spans="1:26">
      <c r="A154" s="51" t="s">
        <v>131</v>
      </c>
      <c r="B154" s="114">
        <f>'Pregnancy Prevention'!B154+'Fatherhood &amp; 2-Parent Family'!B154</f>
        <v>0</v>
      </c>
      <c r="C154" s="114">
        <f>'Pregnancy Prevention'!C154+'Fatherhood &amp; 2-Parent Family'!C154</f>
        <v>0</v>
      </c>
      <c r="D154" s="114">
        <f>'Pregnancy Prevention'!D154+'Fatherhood &amp; 2-Parent Family'!D154</f>
        <v>0</v>
      </c>
      <c r="E154" s="114">
        <f>'Pregnancy Prevention'!E154+'Fatherhood &amp; 2-Parent Family'!E154</f>
        <v>0</v>
      </c>
      <c r="F154" s="114">
        <f>'Pregnancy Prevention'!F154+'Fatherhood &amp; 2-Parent Family'!F154</f>
        <v>0</v>
      </c>
      <c r="G154" s="114">
        <f>'Pregnancy Prevention'!G154+'Fatherhood &amp; 2-Parent Family'!G154</f>
        <v>0</v>
      </c>
      <c r="H154" s="114">
        <f>'Pregnancy Prevention'!H154+'Fatherhood &amp; 2-Parent Family'!H154</f>
        <v>0</v>
      </c>
      <c r="I154" s="114">
        <f>'Pregnancy Prevention'!I154+'Fatherhood &amp; 2-Parent Family'!I154</f>
        <v>0</v>
      </c>
      <c r="J154" s="114">
        <f>'Pregnancy Prevention'!J154+'Fatherhood &amp; 2-Parent Family'!J154</f>
        <v>0</v>
      </c>
      <c r="K154" s="114">
        <f>'Pregnancy Prevention'!K154+'Fatherhood &amp; 2-Parent Family'!K154</f>
        <v>0</v>
      </c>
      <c r="L154" s="114">
        <f>'Pregnancy Prevention'!L154+'Fatherhood &amp; 2-Parent Family'!L154</f>
        <v>0</v>
      </c>
      <c r="M154" s="114">
        <f>'Pregnancy Prevention'!M154+'Fatherhood &amp; 2-Parent Family'!M154</f>
        <v>5711952</v>
      </c>
      <c r="N154" s="114">
        <f>'Pregnancy Prevention'!N154+'Fatherhood &amp; 2-Parent Family'!N154</f>
        <v>9540816</v>
      </c>
      <c r="O154" s="114">
        <f>'Pregnancy Prevention'!O154+'Fatherhood &amp; 2-Parent Family'!O154</f>
        <v>9565511</v>
      </c>
      <c r="P154" s="114">
        <f>'Pregnancy Prevention'!P154+'Fatherhood &amp; 2-Parent Family'!P154</f>
        <v>8303701</v>
      </c>
      <c r="Q154" s="114">
        <f>'Pregnancy Prevention'!Q154+'Fatherhood &amp; 2-Parent Family'!Q154</f>
        <v>16154919</v>
      </c>
      <c r="R154" s="114">
        <f>'Pregnancy Prevention'!R154+'Fatherhood &amp; 2-Parent Family'!R154</f>
        <v>10105467</v>
      </c>
      <c r="S154" s="114">
        <f>'Pregnancy Prevention'!S154+'Fatherhood &amp; 2-Parent Family'!S154</f>
        <v>9592290</v>
      </c>
      <c r="T154" s="114">
        <f>'Pregnancy Prevention'!T154+'Fatherhood &amp; 2-Parent Family'!T154</f>
        <v>8094611</v>
      </c>
      <c r="U154" s="114">
        <f>'Pregnancy Prevention'!U154+'Fatherhood &amp; 2-Parent Family'!U154</f>
        <v>6928994</v>
      </c>
      <c r="V154" s="114">
        <f>'Pregnancy Prevention'!V154+'Fatherhood &amp; 2-Parent Family'!V154</f>
        <v>6802574</v>
      </c>
      <c r="W154" s="183">
        <f>'Pregnancy Prevention'!W154+'Fatherhood &amp; 2-Parent Family'!W154</f>
        <v>6746818</v>
      </c>
      <c r="X154" s="113">
        <f>'Pregnancy Prevention'!X154+'Fatherhood &amp; 2-Parent Family'!X154</f>
        <v>6700000</v>
      </c>
      <c r="Y154" s="113">
        <f>'Pregnancy Prevention'!Y154+'Fatherhood &amp; 2-Parent Family'!Y154</f>
        <v>6849996</v>
      </c>
      <c r="Z154" s="113">
        <f>'Pregnancy Prevention'!Z154+'Fatherhood &amp; 2-Parent Family'!Z154</f>
        <v>564982</v>
      </c>
    </row>
    <row r="155" spans="1:26">
      <c r="A155" s="51" t="s">
        <v>132</v>
      </c>
      <c r="B155" s="114">
        <f>'Pregnancy Prevention'!B155+'Fatherhood &amp; 2-Parent Family'!B155</f>
        <v>0</v>
      </c>
      <c r="C155" s="114">
        <f>'Pregnancy Prevention'!C155+'Fatherhood &amp; 2-Parent Family'!C155</f>
        <v>0</v>
      </c>
      <c r="D155" s="114">
        <f>'Pregnancy Prevention'!D155+'Fatherhood &amp; 2-Parent Family'!D155</f>
        <v>0</v>
      </c>
      <c r="E155" s="114">
        <f>'Pregnancy Prevention'!E155+'Fatherhood &amp; 2-Parent Family'!E155</f>
        <v>0</v>
      </c>
      <c r="F155" s="114">
        <f>'Pregnancy Prevention'!F155+'Fatherhood &amp; 2-Parent Family'!F155</f>
        <v>0</v>
      </c>
      <c r="G155" s="114">
        <f>'Pregnancy Prevention'!G155+'Fatherhood &amp; 2-Parent Family'!G155</f>
        <v>0</v>
      </c>
      <c r="H155" s="114">
        <f>'Pregnancy Prevention'!H155+'Fatherhood &amp; 2-Parent Family'!H155</f>
        <v>0</v>
      </c>
      <c r="I155" s="114">
        <f>'Pregnancy Prevention'!I155+'Fatherhood &amp; 2-Parent Family'!I155</f>
        <v>0</v>
      </c>
      <c r="J155" s="114">
        <f>'Pregnancy Prevention'!J155+'Fatherhood &amp; 2-Parent Family'!J155</f>
        <v>0</v>
      </c>
      <c r="K155" s="114">
        <f>'Pregnancy Prevention'!K155+'Fatherhood &amp; 2-Parent Family'!K155</f>
        <v>147100538</v>
      </c>
      <c r="L155" s="114">
        <f>'Pregnancy Prevention'!L155+'Fatherhood &amp; 2-Parent Family'!L155</f>
        <v>168162385</v>
      </c>
      <c r="M155" s="114">
        <f>'Pregnancy Prevention'!M155+'Fatherhood &amp; 2-Parent Family'!M155</f>
        <v>216957334</v>
      </c>
      <c r="N155" s="114">
        <f>'Pregnancy Prevention'!N155+'Fatherhood &amp; 2-Parent Family'!N155</f>
        <v>235292101</v>
      </c>
      <c r="O155" s="114">
        <f>'Pregnancy Prevention'!O155+'Fatherhood &amp; 2-Parent Family'!O155</f>
        <v>247182515</v>
      </c>
      <c r="P155" s="114">
        <f>'Pregnancy Prevention'!P155+'Fatherhood &amp; 2-Parent Family'!P155</f>
        <v>238113490</v>
      </c>
      <c r="Q155" s="114">
        <f>'Pregnancy Prevention'!Q155+'Fatherhood &amp; 2-Parent Family'!Q155</f>
        <v>238492947</v>
      </c>
      <c r="R155" s="114">
        <f>'Pregnancy Prevention'!R155+'Fatherhood &amp; 2-Parent Family'!R155</f>
        <v>229775426</v>
      </c>
      <c r="S155" s="114">
        <f>'Pregnancy Prevention'!S155+'Fatherhood &amp; 2-Parent Family'!S155</f>
        <v>231505468</v>
      </c>
      <c r="T155" s="114">
        <f>'Pregnancy Prevention'!T155+'Fatherhood &amp; 2-Parent Family'!T155</f>
        <v>2339</v>
      </c>
      <c r="U155" s="114">
        <f>'Pregnancy Prevention'!U155+'Fatherhood &amp; 2-Parent Family'!U155</f>
        <v>1918</v>
      </c>
      <c r="V155" s="114">
        <f>'Pregnancy Prevention'!V155+'Fatherhood &amp; 2-Parent Family'!V155</f>
        <v>0</v>
      </c>
      <c r="W155" s="183">
        <f>'Pregnancy Prevention'!W155+'Fatherhood &amp; 2-Parent Family'!W155</f>
        <v>4079</v>
      </c>
      <c r="X155" s="113">
        <f>'Pregnancy Prevention'!X155+'Fatherhood &amp; 2-Parent Family'!X155</f>
        <v>0</v>
      </c>
      <c r="Y155" s="113">
        <f>'Pregnancy Prevention'!Y155+'Fatherhood &amp; 2-Parent Family'!Y155</f>
        <v>0</v>
      </c>
      <c r="Z155" s="113">
        <f>'Pregnancy Prevention'!Z155+'Fatherhood &amp; 2-Parent Family'!Z155</f>
        <v>0</v>
      </c>
    </row>
    <row r="156" spans="1:26">
      <c r="A156" s="51" t="s">
        <v>75</v>
      </c>
      <c r="B156" s="114">
        <f>'Pregnancy Prevention'!B156+'Fatherhood &amp; 2-Parent Family'!B156</f>
        <v>0</v>
      </c>
      <c r="C156" s="114">
        <f>'Pregnancy Prevention'!C156+'Fatherhood &amp; 2-Parent Family'!C156</f>
        <v>0</v>
      </c>
      <c r="D156" s="114">
        <f>'Pregnancy Prevention'!D156+'Fatherhood &amp; 2-Parent Family'!D156</f>
        <v>0</v>
      </c>
      <c r="E156" s="114">
        <f>'Pregnancy Prevention'!E156+'Fatherhood &amp; 2-Parent Family'!E156</f>
        <v>71229</v>
      </c>
      <c r="F156" s="114">
        <f>'Pregnancy Prevention'!F156+'Fatherhood &amp; 2-Parent Family'!F156</f>
        <v>0</v>
      </c>
      <c r="G156" s="114">
        <f>'Pregnancy Prevention'!G156+'Fatherhood &amp; 2-Parent Family'!G156</f>
        <v>0</v>
      </c>
      <c r="H156" s="114">
        <f>'Pregnancy Prevention'!H156+'Fatherhood &amp; 2-Parent Family'!H156</f>
        <v>0</v>
      </c>
      <c r="I156" s="114">
        <f>'Pregnancy Prevention'!I156+'Fatherhood &amp; 2-Parent Family'!I156</f>
        <v>0</v>
      </c>
      <c r="J156" s="114">
        <f>'Pregnancy Prevention'!J156+'Fatherhood &amp; 2-Parent Family'!J156</f>
        <v>0</v>
      </c>
      <c r="K156" s="114">
        <f>'Pregnancy Prevention'!K156+'Fatherhood &amp; 2-Parent Family'!K156</f>
        <v>0</v>
      </c>
      <c r="L156" s="114">
        <f>'Pregnancy Prevention'!L156+'Fatherhood &amp; 2-Parent Family'!L156</f>
        <v>0</v>
      </c>
      <c r="M156" s="114">
        <f>'Pregnancy Prevention'!M156+'Fatherhood &amp; 2-Parent Family'!M156</f>
        <v>0</v>
      </c>
      <c r="N156" s="114">
        <f>'Pregnancy Prevention'!N156+'Fatherhood &amp; 2-Parent Family'!N156</f>
        <v>111506292</v>
      </c>
      <c r="O156" s="114">
        <f>'Pregnancy Prevention'!O156+'Fatherhood &amp; 2-Parent Family'!O156</f>
        <v>85132263</v>
      </c>
      <c r="P156" s="114">
        <f>'Pregnancy Prevention'!P156+'Fatherhood &amp; 2-Parent Family'!P156</f>
        <v>114923538</v>
      </c>
      <c r="Q156" s="114">
        <f>'Pregnancy Prevention'!Q156+'Fatherhood &amp; 2-Parent Family'!Q156</f>
        <v>87601602</v>
      </c>
      <c r="R156" s="114">
        <f>'Pregnancy Prevention'!R156+'Fatherhood &amp; 2-Parent Family'!R156</f>
        <v>114321529</v>
      </c>
      <c r="S156" s="114">
        <f>'Pregnancy Prevention'!S156+'Fatherhood &amp; 2-Parent Family'!S156</f>
        <v>115243319</v>
      </c>
      <c r="T156" s="114">
        <f>'Pregnancy Prevention'!T156+'Fatherhood &amp; 2-Parent Family'!T156</f>
        <v>0</v>
      </c>
      <c r="U156" s="114">
        <f>'Pregnancy Prevention'!U156+'Fatherhood &amp; 2-Parent Family'!U156</f>
        <v>0</v>
      </c>
      <c r="V156" s="114">
        <f>'Pregnancy Prevention'!V156+'Fatherhood &amp; 2-Parent Family'!V156</f>
        <v>0</v>
      </c>
      <c r="W156" s="183">
        <f>'Pregnancy Prevention'!W156+'Fatherhood &amp; 2-Parent Family'!W156</f>
        <v>0</v>
      </c>
      <c r="X156" s="113">
        <f>'Pregnancy Prevention'!X156+'Fatherhood &amp; 2-Parent Family'!X156</f>
        <v>0</v>
      </c>
      <c r="Y156" s="113">
        <f>'Pregnancy Prevention'!Y156+'Fatherhood &amp; 2-Parent Family'!Y156</f>
        <v>0</v>
      </c>
      <c r="Z156" s="113">
        <f>'Pregnancy Prevention'!Z156+'Fatherhood &amp; 2-Parent Family'!Z156</f>
        <v>0</v>
      </c>
    </row>
    <row r="157" spans="1:26">
      <c r="A157" s="51" t="s">
        <v>133</v>
      </c>
      <c r="B157" s="114">
        <f>'Pregnancy Prevention'!B157+'Fatherhood &amp; 2-Parent Family'!B157</f>
        <v>0</v>
      </c>
      <c r="C157" s="114">
        <f>'Pregnancy Prevention'!C157+'Fatherhood &amp; 2-Parent Family'!C157</f>
        <v>0</v>
      </c>
      <c r="D157" s="114">
        <f>'Pregnancy Prevention'!D157+'Fatherhood &amp; 2-Parent Family'!D157</f>
        <v>0</v>
      </c>
      <c r="E157" s="114">
        <f>'Pregnancy Prevention'!E157+'Fatherhood &amp; 2-Parent Family'!E157</f>
        <v>0</v>
      </c>
      <c r="F157" s="114">
        <f>'Pregnancy Prevention'!F157+'Fatherhood &amp; 2-Parent Family'!F157</f>
        <v>0</v>
      </c>
      <c r="G157" s="114">
        <f>'Pregnancy Prevention'!G157+'Fatherhood &amp; 2-Parent Family'!G157</f>
        <v>0</v>
      </c>
      <c r="H157" s="114">
        <f>'Pregnancy Prevention'!H157+'Fatherhood &amp; 2-Parent Family'!H157</f>
        <v>0</v>
      </c>
      <c r="I157" s="114">
        <f>'Pregnancy Prevention'!I157+'Fatherhood &amp; 2-Parent Family'!I157</f>
        <v>0</v>
      </c>
      <c r="J157" s="114">
        <f>'Pregnancy Prevention'!J157+'Fatherhood &amp; 2-Parent Family'!J157</f>
        <v>1145446</v>
      </c>
      <c r="K157" s="114">
        <f>'Pregnancy Prevention'!K157+'Fatherhood &amp; 2-Parent Family'!K157</f>
        <v>0</v>
      </c>
      <c r="L157" s="114">
        <f>'Pregnancy Prevention'!L157+'Fatherhood &amp; 2-Parent Family'!L157</f>
        <v>1554304</v>
      </c>
      <c r="M157" s="114">
        <f>'Pregnancy Prevention'!M157+'Fatherhood &amp; 2-Parent Family'!M157</f>
        <v>0</v>
      </c>
      <c r="N157" s="114">
        <f>'Pregnancy Prevention'!N157+'Fatherhood &amp; 2-Parent Family'!N157</f>
        <v>1212822</v>
      </c>
      <c r="O157" s="114">
        <f>'Pregnancy Prevention'!O157+'Fatherhood &amp; 2-Parent Family'!O157</f>
        <v>872185</v>
      </c>
      <c r="P157" s="114">
        <f>'Pregnancy Prevention'!P157+'Fatherhood &amp; 2-Parent Family'!P157</f>
        <v>1057987</v>
      </c>
      <c r="Q157" s="114">
        <f>'Pregnancy Prevention'!Q157+'Fatherhood &amp; 2-Parent Family'!Q157</f>
        <v>2097584</v>
      </c>
      <c r="R157" s="114">
        <f>'Pregnancy Prevention'!R157+'Fatherhood &amp; 2-Parent Family'!R157</f>
        <v>1122276</v>
      </c>
      <c r="S157" s="114">
        <f>'Pregnancy Prevention'!S157+'Fatherhood &amp; 2-Parent Family'!S157</f>
        <v>1347405</v>
      </c>
      <c r="T157" s="114">
        <f>'Pregnancy Prevention'!T157+'Fatherhood &amp; 2-Parent Family'!T157</f>
        <v>0</v>
      </c>
      <c r="U157" s="114">
        <f>'Pregnancy Prevention'!U157+'Fatherhood &amp; 2-Parent Family'!U157</f>
        <v>0</v>
      </c>
      <c r="V157" s="114">
        <f>'Pregnancy Prevention'!V157+'Fatherhood &amp; 2-Parent Family'!V157</f>
        <v>0</v>
      </c>
      <c r="W157" s="183">
        <f>'Pregnancy Prevention'!W157+'Fatherhood &amp; 2-Parent Family'!W157</f>
        <v>0</v>
      </c>
      <c r="X157" s="113">
        <f>'Pregnancy Prevention'!X157+'Fatherhood &amp; 2-Parent Family'!X157</f>
        <v>0</v>
      </c>
      <c r="Y157" s="113">
        <f>'Pregnancy Prevention'!Y157+'Fatherhood &amp; 2-Parent Family'!Y157</f>
        <v>0</v>
      </c>
      <c r="Z157" s="113">
        <f>'Pregnancy Prevention'!Z157+'Fatherhood &amp; 2-Parent Family'!Z157</f>
        <v>0</v>
      </c>
    </row>
    <row r="158" spans="1:26">
      <c r="A158" s="51" t="s">
        <v>134</v>
      </c>
      <c r="B158" s="114">
        <f>'Pregnancy Prevention'!B158+'Fatherhood &amp; 2-Parent Family'!B158</f>
        <v>0</v>
      </c>
      <c r="C158" s="114">
        <f>'Pregnancy Prevention'!C158+'Fatherhood &amp; 2-Parent Family'!C158</f>
        <v>0</v>
      </c>
      <c r="D158" s="114">
        <f>'Pregnancy Prevention'!D158+'Fatherhood &amp; 2-Parent Family'!D158</f>
        <v>0</v>
      </c>
      <c r="E158" s="114">
        <f>'Pregnancy Prevention'!E158+'Fatherhood &amp; 2-Parent Family'!E158</f>
        <v>321583</v>
      </c>
      <c r="F158" s="114">
        <f>'Pregnancy Prevention'!F158+'Fatherhood &amp; 2-Parent Family'!F158</f>
        <v>-321583</v>
      </c>
      <c r="G158" s="114">
        <f>'Pregnancy Prevention'!G158+'Fatherhood &amp; 2-Parent Family'!G158</f>
        <v>16223747</v>
      </c>
      <c r="H158" s="114">
        <f>'Pregnancy Prevention'!H158+'Fatherhood &amp; 2-Parent Family'!H158</f>
        <v>25380840</v>
      </c>
      <c r="I158" s="114">
        <f>'Pregnancy Prevention'!I158+'Fatherhood &amp; 2-Parent Family'!I158</f>
        <v>8296062</v>
      </c>
      <c r="J158" s="114">
        <f>'Pregnancy Prevention'!J158+'Fatherhood &amp; 2-Parent Family'!J158</f>
        <v>3363203</v>
      </c>
      <c r="K158" s="114">
        <f>'Pregnancy Prevention'!K158+'Fatherhood &amp; 2-Parent Family'!K158</f>
        <v>274150</v>
      </c>
      <c r="L158" s="114">
        <f>'Pregnancy Prevention'!L158+'Fatherhood &amp; 2-Parent Family'!L158</f>
        <v>54098271</v>
      </c>
      <c r="M158" s="114">
        <f>'Pregnancy Prevention'!M158+'Fatherhood &amp; 2-Parent Family'!M158</f>
        <v>107930034</v>
      </c>
      <c r="N158" s="114">
        <f>'Pregnancy Prevention'!N158+'Fatherhood &amp; 2-Parent Family'!N158</f>
        <v>0</v>
      </c>
      <c r="O158" s="114">
        <f>'Pregnancy Prevention'!O158+'Fatherhood &amp; 2-Parent Family'!O158</f>
        <v>21673098</v>
      </c>
      <c r="P158" s="114">
        <f>'Pregnancy Prevention'!P158+'Fatherhood &amp; 2-Parent Family'!P158</f>
        <v>17268910</v>
      </c>
      <c r="Q158" s="114">
        <f>'Pregnancy Prevention'!Q158+'Fatherhood &amp; 2-Parent Family'!Q158</f>
        <v>22675102</v>
      </c>
      <c r="R158" s="114">
        <f>'Pregnancy Prevention'!R158+'Fatherhood &amp; 2-Parent Family'!R158</f>
        <v>22629364</v>
      </c>
      <c r="S158" s="114">
        <f>'Pregnancy Prevention'!S158+'Fatherhood &amp; 2-Parent Family'!S158</f>
        <v>28447295</v>
      </c>
      <c r="T158" s="114">
        <f>'Pregnancy Prevention'!T158+'Fatherhood &amp; 2-Parent Family'!T158</f>
        <v>34147104</v>
      </c>
      <c r="U158" s="114">
        <f>'Pregnancy Prevention'!U158+'Fatherhood &amp; 2-Parent Family'!U158</f>
        <v>59952319</v>
      </c>
      <c r="V158" s="114">
        <f>'Pregnancy Prevention'!V158+'Fatherhood &amp; 2-Parent Family'!V158</f>
        <v>55153084</v>
      </c>
      <c r="W158" s="183">
        <f>'Pregnancy Prevention'!W158+'Fatherhood &amp; 2-Parent Family'!W158</f>
        <v>63912982</v>
      </c>
      <c r="X158" s="113">
        <f>'Pregnancy Prevention'!X158+'Fatherhood &amp; 2-Parent Family'!X158</f>
        <v>62802334</v>
      </c>
      <c r="Y158" s="113">
        <f>'Pregnancy Prevention'!Y158+'Fatherhood &amp; 2-Parent Family'!Y158</f>
        <v>63732205</v>
      </c>
      <c r="Z158" s="113">
        <f>'Pregnancy Prevention'!Z158+'Fatherhood &amp; 2-Parent Family'!Z158</f>
        <v>53811878</v>
      </c>
    </row>
    <row r="159" spans="1:26">
      <c r="A159" s="51" t="s">
        <v>136</v>
      </c>
      <c r="B159" s="114">
        <f>'Pregnancy Prevention'!B159+'Fatherhood &amp; 2-Parent Family'!B159</f>
        <v>0</v>
      </c>
      <c r="C159" s="114">
        <f>'Pregnancy Prevention'!C159+'Fatherhood &amp; 2-Parent Family'!C159</f>
        <v>0</v>
      </c>
      <c r="D159" s="114">
        <f>'Pregnancy Prevention'!D159+'Fatherhood &amp; 2-Parent Family'!D159</f>
        <v>0</v>
      </c>
      <c r="E159" s="114">
        <f>'Pregnancy Prevention'!E159+'Fatherhood &amp; 2-Parent Family'!E159</f>
        <v>0</v>
      </c>
      <c r="F159" s="114">
        <f>'Pregnancy Prevention'!F159+'Fatherhood &amp; 2-Parent Family'!F159</f>
        <v>328311</v>
      </c>
      <c r="G159" s="114">
        <f>'Pregnancy Prevention'!G159+'Fatherhood &amp; 2-Parent Family'!G159</f>
        <v>920146</v>
      </c>
      <c r="H159" s="114">
        <f>'Pregnancy Prevention'!H159+'Fatherhood &amp; 2-Parent Family'!H159</f>
        <v>1224489</v>
      </c>
      <c r="I159" s="114">
        <f>'Pregnancy Prevention'!I159+'Fatherhood &amp; 2-Parent Family'!I159</f>
        <v>1303791</v>
      </c>
      <c r="J159" s="114">
        <f>'Pregnancy Prevention'!J159+'Fatherhood &amp; 2-Parent Family'!J159</f>
        <v>1336862</v>
      </c>
      <c r="K159" s="114">
        <f>'Pregnancy Prevention'!K159+'Fatherhood &amp; 2-Parent Family'!K159</f>
        <v>2063332</v>
      </c>
      <c r="L159" s="114">
        <f>'Pregnancy Prevention'!L159+'Fatherhood &amp; 2-Parent Family'!L159</f>
        <v>2404286</v>
      </c>
      <c r="M159" s="114">
        <f>'Pregnancy Prevention'!M159+'Fatherhood &amp; 2-Parent Family'!M159</f>
        <v>4050771</v>
      </c>
      <c r="N159" s="114">
        <f>'Pregnancy Prevention'!N159+'Fatherhood &amp; 2-Parent Family'!N159</f>
        <v>4652711</v>
      </c>
      <c r="O159" s="114">
        <f>'Pregnancy Prevention'!O159+'Fatherhood &amp; 2-Parent Family'!O159</f>
        <v>4911477</v>
      </c>
      <c r="P159" s="114">
        <f>'Pregnancy Prevention'!P159+'Fatherhood &amp; 2-Parent Family'!P159</f>
        <v>4446435</v>
      </c>
      <c r="Q159" s="114">
        <f>'Pregnancy Prevention'!Q159+'Fatherhood &amp; 2-Parent Family'!Q159</f>
        <v>8299909</v>
      </c>
      <c r="R159" s="114">
        <f>'Pregnancy Prevention'!R159+'Fatherhood &amp; 2-Parent Family'!R159</f>
        <v>5620109</v>
      </c>
      <c r="S159" s="114">
        <f>'Pregnancy Prevention'!S159+'Fatherhood &amp; 2-Parent Family'!S159</f>
        <v>5301123</v>
      </c>
      <c r="T159" s="114">
        <f>'Pregnancy Prevention'!T159+'Fatherhood &amp; 2-Parent Family'!T159</f>
        <v>525517</v>
      </c>
      <c r="U159" s="114">
        <f>'Pregnancy Prevention'!U159+'Fatherhood &amp; 2-Parent Family'!U159</f>
        <v>0</v>
      </c>
      <c r="V159" s="114">
        <f>'Pregnancy Prevention'!V159+'Fatherhood &amp; 2-Parent Family'!V159</f>
        <v>0</v>
      </c>
      <c r="W159" s="183">
        <f>'Pregnancy Prevention'!W159+'Fatherhood &amp; 2-Parent Family'!W159</f>
        <v>0</v>
      </c>
      <c r="X159" s="113">
        <f>'Pregnancy Prevention'!X159+'Fatherhood &amp; 2-Parent Family'!X159</f>
        <v>0</v>
      </c>
      <c r="Y159" s="113">
        <f>'Pregnancy Prevention'!Y159+'Fatherhood &amp; 2-Parent Family'!Y159</f>
        <v>0</v>
      </c>
      <c r="Z159" s="113">
        <f>'Pregnancy Prevention'!Z159+'Fatherhood &amp; 2-Parent Family'!Z159</f>
        <v>0</v>
      </c>
    </row>
    <row r="160" spans="1:26">
      <c r="A160" s="51" t="s">
        <v>145</v>
      </c>
      <c r="B160" s="114">
        <f>'Pregnancy Prevention'!B160+'Fatherhood &amp; 2-Parent Family'!B160</f>
        <v>0</v>
      </c>
      <c r="C160" s="114">
        <f>'Pregnancy Prevention'!C160+'Fatherhood &amp; 2-Parent Family'!C160</f>
        <v>0</v>
      </c>
      <c r="D160" s="114">
        <f>'Pregnancy Prevention'!D160+'Fatherhood &amp; 2-Parent Family'!D160</f>
        <v>0</v>
      </c>
      <c r="E160" s="114">
        <f>'Pregnancy Prevention'!E160+'Fatherhood &amp; 2-Parent Family'!E160</f>
        <v>859</v>
      </c>
      <c r="F160" s="114">
        <f>'Pregnancy Prevention'!F160+'Fatherhood &amp; 2-Parent Family'!F160</f>
        <v>264193</v>
      </c>
      <c r="G160" s="114">
        <f>'Pregnancy Prevention'!G160+'Fatherhood &amp; 2-Parent Family'!G160</f>
        <v>176086</v>
      </c>
      <c r="H160" s="114">
        <f>'Pregnancy Prevention'!H160+'Fatherhood &amp; 2-Parent Family'!H160</f>
        <v>10498</v>
      </c>
      <c r="I160" s="114">
        <f>'Pregnancy Prevention'!I160+'Fatherhood &amp; 2-Parent Family'!I160</f>
        <v>0</v>
      </c>
      <c r="J160" s="114">
        <f>'Pregnancy Prevention'!J160+'Fatherhood &amp; 2-Parent Family'!J160</f>
        <v>0</v>
      </c>
      <c r="K160" s="114">
        <f>'Pregnancy Prevention'!K160+'Fatherhood &amp; 2-Parent Family'!K160</f>
        <v>0</v>
      </c>
      <c r="L160" s="114">
        <f>'Pregnancy Prevention'!L160+'Fatherhood &amp; 2-Parent Family'!L160</f>
        <v>0</v>
      </c>
      <c r="M160" s="114">
        <f>'Pregnancy Prevention'!M160+'Fatherhood &amp; 2-Parent Family'!M160</f>
        <v>0</v>
      </c>
      <c r="N160" s="114">
        <f>'Pregnancy Prevention'!N160+'Fatherhood &amp; 2-Parent Family'!N160</f>
        <v>0</v>
      </c>
      <c r="O160" s="114">
        <f>'Pregnancy Prevention'!O160+'Fatherhood &amp; 2-Parent Family'!O160</f>
        <v>0</v>
      </c>
      <c r="P160" s="114">
        <f>'Pregnancy Prevention'!P160+'Fatherhood &amp; 2-Parent Family'!P160</f>
        <v>0</v>
      </c>
      <c r="Q160" s="114">
        <f>'Pregnancy Prevention'!Q160+'Fatherhood &amp; 2-Parent Family'!Q160</f>
        <v>0</v>
      </c>
      <c r="R160" s="114">
        <f>'Pregnancy Prevention'!R160+'Fatherhood &amp; 2-Parent Family'!R160</f>
        <v>0</v>
      </c>
      <c r="S160" s="114">
        <f>'Pregnancy Prevention'!S160+'Fatherhood &amp; 2-Parent Family'!S160</f>
        <v>0</v>
      </c>
      <c r="T160" s="114">
        <f>'Pregnancy Prevention'!T160+'Fatherhood &amp; 2-Parent Family'!T160</f>
        <v>0</v>
      </c>
      <c r="U160" s="114">
        <f>'Pregnancy Prevention'!U160+'Fatherhood &amp; 2-Parent Family'!U160</f>
        <v>0</v>
      </c>
      <c r="V160" s="114">
        <f>'Pregnancy Prevention'!V160+'Fatherhood &amp; 2-Parent Family'!V160</f>
        <v>0</v>
      </c>
      <c r="W160" s="183">
        <f>'Pregnancy Prevention'!W160+'Fatherhood &amp; 2-Parent Family'!W160</f>
        <v>0</v>
      </c>
      <c r="X160" s="113">
        <f>'Pregnancy Prevention'!X160+'Fatherhood &amp; 2-Parent Family'!X160</f>
        <v>0</v>
      </c>
      <c r="Y160" s="113">
        <f>'Pregnancy Prevention'!Y160+'Fatherhood &amp; 2-Parent Family'!Y160</f>
        <v>0</v>
      </c>
      <c r="Z160" s="113">
        <f>'Pregnancy Prevention'!Z160+'Fatherhood &amp; 2-Parent Family'!Z160</f>
        <v>0</v>
      </c>
    </row>
    <row r="161" spans="1:27">
      <c r="A161" s="51" t="s">
        <v>138</v>
      </c>
      <c r="B161" s="114">
        <f>'Pregnancy Prevention'!B161+'Fatherhood &amp; 2-Parent Family'!B161</f>
        <v>0</v>
      </c>
      <c r="C161" s="114">
        <f>'Pregnancy Prevention'!C161+'Fatherhood &amp; 2-Parent Family'!C161</f>
        <v>0</v>
      </c>
      <c r="D161" s="114">
        <f>'Pregnancy Prevention'!D161+'Fatherhood &amp; 2-Parent Family'!D161</f>
        <v>0</v>
      </c>
      <c r="E161" s="114">
        <f>'Pregnancy Prevention'!E161+'Fatherhood &amp; 2-Parent Family'!E161</f>
        <v>0</v>
      </c>
      <c r="F161" s="114">
        <f>'Pregnancy Prevention'!F161+'Fatherhood &amp; 2-Parent Family'!F161</f>
        <v>123427</v>
      </c>
      <c r="G161" s="114">
        <f>'Pregnancy Prevention'!G161+'Fatherhood &amp; 2-Parent Family'!G161</f>
        <v>4480893</v>
      </c>
      <c r="H161" s="114">
        <f>'Pregnancy Prevention'!H161+'Fatherhood &amp; 2-Parent Family'!H161</f>
        <v>3401891</v>
      </c>
      <c r="I161" s="114">
        <f>'Pregnancy Prevention'!I161+'Fatherhood &amp; 2-Parent Family'!I161</f>
        <v>23739</v>
      </c>
      <c r="J161" s="114">
        <f>'Pregnancy Prevention'!J161+'Fatherhood &amp; 2-Parent Family'!J161</f>
        <v>0</v>
      </c>
      <c r="K161" s="114">
        <f>'Pregnancy Prevention'!K161+'Fatherhood &amp; 2-Parent Family'!K161</f>
        <v>0</v>
      </c>
      <c r="L161" s="114">
        <f>'Pregnancy Prevention'!L161+'Fatherhood &amp; 2-Parent Family'!L161</f>
        <v>878561</v>
      </c>
      <c r="M161" s="114">
        <f>'Pregnancy Prevention'!M161+'Fatherhood &amp; 2-Parent Family'!M161</f>
        <v>32017807</v>
      </c>
      <c r="N161" s="114">
        <f>'Pregnancy Prevention'!N161+'Fatherhood &amp; 2-Parent Family'!N161</f>
        <v>49414115</v>
      </c>
      <c r="O161" s="114">
        <f>'Pregnancy Prevention'!O161+'Fatherhood &amp; 2-Parent Family'!O161</f>
        <v>14573930</v>
      </c>
      <c r="P161" s="114">
        <f>'Pregnancy Prevention'!P161+'Fatherhood &amp; 2-Parent Family'!P161</f>
        <v>53279430</v>
      </c>
      <c r="Q161" s="114">
        <f>'Pregnancy Prevention'!Q161+'Fatherhood &amp; 2-Parent Family'!Q161</f>
        <v>28699604</v>
      </c>
      <c r="R161" s="114">
        <f>'Pregnancy Prevention'!R161+'Fatherhood &amp; 2-Parent Family'!R161</f>
        <v>85190034</v>
      </c>
      <c r="S161" s="114">
        <f>'Pregnancy Prevention'!S161+'Fatherhood &amp; 2-Parent Family'!S161</f>
        <v>104644068</v>
      </c>
      <c r="T161" s="114">
        <f>'Pregnancy Prevention'!T161+'Fatherhood &amp; 2-Parent Family'!T161</f>
        <v>52007595</v>
      </c>
      <c r="U161" s="114">
        <f>'Pregnancy Prevention'!U161+'Fatherhood &amp; 2-Parent Family'!U161</f>
        <v>55895790</v>
      </c>
      <c r="V161" s="114">
        <f>'Pregnancy Prevention'!V161+'Fatherhood &amp; 2-Parent Family'!V161</f>
        <v>40736</v>
      </c>
      <c r="W161" s="183">
        <f>'Pregnancy Prevention'!W161+'Fatherhood &amp; 2-Parent Family'!W161</f>
        <v>8496</v>
      </c>
      <c r="X161" s="113">
        <f>'Pregnancy Prevention'!X161+'Fatherhood &amp; 2-Parent Family'!X161</f>
        <v>1281735</v>
      </c>
      <c r="Y161" s="113">
        <f>'Pregnancy Prevention'!Y161+'Fatherhood &amp; 2-Parent Family'!Y161</f>
        <v>0</v>
      </c>
      <c r="Z161" s="113">
        <f>'Pregnancy Prevention'!Z161+'Fatherhood &amp; 2-Parent Family'!Z161</f>
        <v>0</v>
      </c>
    </row>
    <row r="162" spans="1:27">
      <c r="A162" s="51" t="s">
        <v>140</v>
      </c>
      <c r="B162" s="114">
        <f>'Pregnancy Prevention'!B162+'Fatherhood &amp; 2-Parent Family'!B162</f>
        <v>0</v>
      </c>
      <c r="C162" s="114">
        <f>'Pregnancy Prevention'!C162+'Fatherhood &amp; 2-Parent Family'!C162</f>
        <v>0</v>
      </c>
      <c r="D162" s="114">
        <f>'Pregnancy Prevention'!D162+'Fatherhood &amp; 2-Parent Family'!D162</f>
        <v>0</v>
      </c>
      <c r="E162" s="114">
        <f>'Pregnancy Prevention'!E162+'Fatherhood &amp; 2-Parent Family'!E162</f>
        <v>0</v>
      </c>
      <c r="F162" s="114">
        <f>'Pregnancy Prevention'!F162+'Fatherhood &amp; 2-Parent Family'!F162</f>
        <v>0</v>
      </c>
      <c r="G162" s="114">
        <f>'Pregnancy Prevention'!G162+'Fatherhood &amp; 2-Parent Family'!G162</f>
        <v>0</v>
      </c>
      <c r="H162" s="114">
        <f>'Pregnancy Prevention'!H162+'Fatherhood &amp; 2-Parent Family'!H162</f>
        <v>0</v>
      </c>
      <c r="I162" s="114">
        <f>'Pregnancy Prevention'!I162+'Fatherhood &amp; 2-Parent Family'!I162</f>
        <v>0</v>
      </c>
      <c r="J162" s="114">
        <f>'Pregnancy Prevention'!J162+'Fatherhood &amp; 2-Parent Family'!J162</f>
        <v>0</v>
      </c>
      <c r="K162" s="114">
        <f>'Pregnancy Prevention'!K162+'Fatherhood &amp; 2-Parent Family'!K162</f>
        <v>0</v>
      </c>
      <c r="L162" s="114">
        <f>'Pregnancy Prevention'!L162+'Fatherhood &amp; 2-Parent Family'!L162</f>
        <v>0</v>
      </c>
      <c r="M162" s="114">
        <f>'Pregnancy Prevention'!M162+'Fatherhood &amp; 2-Parent Family'!M162</f>
        <v>0</v>
      </c>
      <c r="N162" s="114">
        <f>'Pregnancy Prevention'!N162+'Fatherhood &amp; 2-Parent Family'!N162</f>
        <v>0</v>
      </c>
      <c r="O162" s="114">
        <f>'Pregnancy Prevention'!O162+'Fatherhood &amp; 2-Parent Family'!O162</f>
        <v>0</v>
      </c>
      <c r="P162" s="114">
        <f>'Pregnancy Prevention'!P162+'Fatherhood &amp; 2-Parent Family'!P162</f>
        <v>0</v>
      </c>
      <c r="Q162" s="114">
        <f>'Pregnancy Prevention'!Q162+'Fatherhood &amp; 2-Parent Family'!Q162</f>
        <v>0</v>
      </c>
      <c r="R162" s="114">
        <f>'Pregnancy Prevention'!R162+'Fatherhood &amp; 2-Parent Family'!R162</f>
        <v>0</v>
      </c>
      <c r="S162" s="114">
        <f>'Pregnancy Prevention'!S162+'Fatherhood &amp; 2-Parent Family'!S162</f>
        <v>0</v>
      </c>
      <c r="T162" s="114">
        <f>'Pregnancy Prevention'!T162+'Fatherhood &amp; 2-Parent Family'!T162</f>
        <v>0</v>
      </c>
      <c r="U162" s="114">
        <f>'Pregnancy Prevention'!U162+'Fatherhood &amp; 2-Parent Family'!U162</f>
        <v>0</v>
      </c>
      <c r="V162" s="114">
        <f>'Pregnancy Prevention'!V162+'Fatherhood &amp; 2-Parent Family'!V162</f>
        <v>0</v>
      </c>
      <c r="W162" s="183">
        <f>'Pregnancy Prevention'!W162+'Fatherhood &amp; 2-Parent Family'!W162</f>
        <v>0</v>
      </c>
      <c r="X162" s="113">
        <f>'Pregnancy Prevention'!X162+'Fatherhood &amp; 2-Parent Family'!X162</f>
        <v>0</v>
      </c>
      <c r="Y162" s="113">
        <f>'Pregnancy Prevention'!Y162+'Fatherhood &amp; 2-Parent Family'!Y162</f>
        <v>0</v>
      </c>
      <c r="Z162" s="113">
        <f>'Pregnancy Prevention'!Z162+'Fatherhood &amp; 2-Parent Family'!Z162</f>
        <v>0</v>
      </c>
    </row>
    <row r="163" spans="1:27">
      <c r="A163" s="51" t="s">
        <v>142</v>
      </c>
      <c r="B163" s="114">
        <f>'Pregnancy Prevention'!B163+'Fatherhood &amp; 2-Parent Family'!B163</f>
        <v>0</v>
      </c>
      <c r="C163" s="114">
        <f>'Pregnancy Prevention'!C163+'Fatherhood &amp; 2-Parent Family'!C163</f>
        <v>0</v>
      </c>
      <c r="D163" s="114">
        <f>'Pregnancy Prevention'!D163+'Fatherhood &amp; 2-Parent Family'!D163</f>
        <v>0</v>
      </c>
      <c r="E163" s="114">
        <f>'Pregnancy Prevention'!E163+'Fatherhood &amp; 2-Parent Family'!E163</f>
        <v>0</v>
      </c>
      <c r="F163" s="114">
        <f>'Pregnancy Prevention'!F163+'Fatherhood &amp; 2-Parent Family'!F163</f>
        <v>0</v>
      </c>
      <c r="G163" s="114">
        <f>'Pregnancy Prevention'!G163+'Fatherhood &amp; 2-Parent Family'!G163</f>
        <v>0</v>
      </c>
      <c r="H163" s="114">
        <f>'Pregnancy Prevention'!H163+'Fatherhood &amp; 2-Parent Family'!H163</f>
        <v>0</v>
      </c>
      <c r="I163" s="114">
        <f>'Pregnancy Prevention'!I163+'Fatherhood &amp; 2-Parent Family'!I163</f>
        <v>1045000</v>
      </c>
      <c r="J163" s="114">
        <f>'Pregnancy Prevention'!J163+'Fatherhood &amp; 2-Parent Family'!J163</f>
        <v>0</v>
      </c>
      <c r="K163" s="114">
        <f>'Pregnancy Prevention'!K163+'Fatherhood &amp; 2-Parent Family'!K163</f>
        <v>0</v>
      </c>
      <c r="L163" s="114">
        <f>'Pregnancy Prevention'!L163+'Fatherhood &amp; 2-Parent Family'!L163</f>
        <v>0</v>
      </c>
      <c r="M163" s="114">
        <f>'Pregnancy Prevention'!M163+'Fatherhood &amp; 2-Parent Family'!M163</f>
        <v>0</v>
      </c>
      <c r="N163" s="114">
        <f>'Pregnancy Prevention'!N163+'Fatherhood &amp; 2-Parent Family'!N163</f>
        <v>0</v>
      </c>
      <c r="O163" s="114">
        <f>'Pregnancy Prevention'!O163+'Fatherhood &amp; 2-Parent Family'!O163</f>
        <v>0</v>
      </c>
      <c r="P163" s="114">
        <f>'Pregnancy Prevention'!P163+'Fatherhood &amp; 2-Parent Family'!P163</f>
        <v>0</v>
      </c>
      <c r="Q163" s="114">
        <f>'Pregnancy Prevention'!Q163+'Fatherhood &amp; 2-Parent Family'!Q163</f>
        <v>0</v>
      </c>
      <c r="R163" s="114">
        <f>'Pregnancy Prevention'!R163+'Fatherhood &amp; 2-Parent Family'!R163</f>
        <v>0</v>
      </c>
      <c r="S163" s="114">
        <f>'Pregnancy Prevention'!S163+'Fatherhood &amp; 2-Parent Family'!S163</f>
        <v>0</v>
      </c>
      <c r="T163" s="114">
        <f>'Pregnancy Prevention'!T163+'Fatherhood &amp; 2-Parent Family'!T163</f>
        <v>0</v>
      </c>
      <c r="U163" s="114">
        <f>'Pregnancy Prevention'!U163+'Fatherhood &amp; 2-Parent Family'!U163</f>
        <v>0</v>
      </c>
      <c r="V163" s="114">
        <f>'Pregnancy Prevention'!V163+'Fatherhood &amp; 2-Parent Family'!V163</f>
        <v>0</v>
      </c>
      <c r="W163" s="183">
        <f>'Pregnancy Prevention'!W163+'Fatherhood &amp; 2-Parent Family'!W163</f>
        <v>0</v>
      </c>
      <c r="X163" s="113">
        <f>'Pregnancy Prevention'!X163+'Fatherhood &amp; 2-Parent Family'!X163</f>
        <v>0</v>
      </c>
      <c r="Y163" s="113">
        <f>'Pregnancy Prevention'!Y163+'Fatherhood &amp; 2-Parent Family'!Y163</f>
        <v>0</v>
      </c>
      <c r="Z163" s="113">
        <f>'Pregnancy Prevention'!Z163+'Fatherhood &amp; 2-Parent Family'!Z163</f>
        <v>0</v>
      </c>
    </row>
    <row r="164" spans="1:27">
      <c r="A164" s="51" t="s">
        <v>144</v>
      </c>
      <c r="B164" s="114">
        <f>'Pregnancy Prevention'!B164+'Fatherhood &amp; 2-Parent Family'!B164</f>
        <v>0</v>
      </c>
      <c r="C164" s="114">
        <f>'Pregnancy Prevention'!C164+'Fatherhood &amp; 2-Parent Family'!C164</f>
        <v>0</v>
      </c>
      <c r="D164" s="114">
        <f>'Pregnancy Prevention'!D164+'Fatherhood &amp; 2-Parent Family'!D164</f>
        <v>0</v>
      </c>
      <c r="E164" s="114">
        <f>'Pregnancy Prevention'!E164+'Fatherhood &amp; 2-Parent Family'!E164</f>
        <v>0</v>
      </c>
      <c r="F164" s="114">
        <f>'Pregnancy Prevention'!F164+'Fatherhood &amp; 2-Parent Family'!F164</f>
        <v>0</v>
      </c>
      <c r="G164" s="114">
        <f>'Pregnancy Prevention'!G164+'Fatherhood &amp; 2-Parent Family'!G164</f>
        <v>0</v>
      </c>
      <c r="H164" s="114">
        <f>'Pregnancy Prevention'!H164+'Fatherhood &amp; 2-Parent Family'!H164</f>
        <v>0</v>
      </c>
      <c r="I164" s="114">
        <f>'Pregnancy Prevention'!I164+'Fatherhood &amp; 2-Parent Family'!I164</f>
        <v>0</v>
      </c>
      <c r="J164" s="114">
        <f>'Pregnancy Prevention'!J164+'Fatherhood &amp; 2-Parent Family'!J164</f>
        <v>0</v>
      </c>
      <c r="K164" s="114">
        <f>'Pregnancy Prevention'!K164+'Fatherhood &amp; 2-Parent Family'!K164</f>
        <v>0</v>
      </c>
      <c r="L164" s="114">
        <f>'Pregnancy Prevention'!L164+'Fatherhood &amp; 2-Parent Family'!L164</f>
        <v>0</v>
      </c>
      <c r="M164" s="114">
        <f>'Pregnancy Prevention'!M164+'Fatherhood &amp; 2-Parent Family'!M164</f>
        <v>0</v>
      </c>
      <c r="N164" s="114">
        <f>'Pregnancy Prevention'!N164+'Fatherhood &amp; 2-Parent Family'!N164</f>
        <v>0</v>
      </c>
      <c r="O164" s="114">
        <f>'Pregnancy Prevention'!O164+'Fatherhood &amp; 2-Parent Family'!O164</f>
        <v>0</v>
      </c>
      <c r="P164" s="114">
        <f>'Pregnancy Prevention'!P164+'Fatherhood &amp; 2-Parent Family'!P164</f>
        <v>0</v>
      </c>
      <c r="Q164" s="114">
        <f>'Pregnancy Prevention'!Q164+'Fatherhood &amp; 2-Parent Family'!Q164</f>
        <v>0</v>
      </c>
      <c r="R164" s="114">
        <f>'Pregnancy Prevention'!R164+'Fatherhood &amp; 2-Parent Family'!R164</f>
        <v>0</v>
      </c>
      <c r="S164" s="114">
        <f>'Pregnancy Prevention'!S164+'Fatherhood &amp; 2-Parent Family'!S164</f>
        <v>0</v>
      </c>
      <c r="T164" s="114">
        <f>'Pregnancy Prevention'!T164+'Fatherhood &amp; 2-Parent Family'!T164</f>
        <v>0</v>
      </c>
      <c r="U164" s="114">
        <f>'Pregnancy Prevention'!U164+'Fatherhood &amp; 2-Parent Family'!U164</f>
        <v>0</v>
      </c>
      <c r="V164" s="114">
        <f>'Pregnancy Prevention'!V164+'Fatherhood &amp; 2-Parent Family'!V164</f>
        <v>0</v>
      </c>
      <c r="W164" s="183">
        <f>'Pregnancy Prevention'!W164+'Fatherhood &amp; 2-Parent Family'!W164</f>
        <v>0</v>
      </c>
      <c r="X164" s="113">
        <f>'Pregnancy Prevention'!X164+'Fatherhood &amp; 2-Parent Family'!X164</f>
        <v>0</v>
      </c>
      <c r="Y164" s="113">
        <f>'Pregnancy Prevention'!Y164+'Fatherhood &amp; 2-Parent Family'!Y164</f>
        <v>0</v>
      </c>
      <c r="Z164" s="113">
        <f>'Pregnancy Prevention'!Z164+'Fatherhood &amp; 2-Parent Family'!Z164</f>
        <v>0</v>
      </c>
    </row>
    <row r="165" spans="1:27">
      <c r="A165" s="51" t="s">
        <v>146</v>
      </c>
      <c r="B165" s="114">
        <f>'Pregnancy Prevention'!B165+'Fatherhood &amp; 2-Parent Family'!B165</f>
        <v>0</v>
      </c>
      <c r="C165" s="114">
        <f>'Pregnancy Prevention'!C165+'Fatherhood &amp; 2-Parent Family'!C165</f>
        <v>0</v>
      </c>
      <c r="D165" s="114">
        <f>'Pregnancy Prevention'!D165+'Fatherhood &amp; 2-Parent Family'!D165</f>
        <v>0</v>
      </c>
      <c r="E165" s="114">
        <f>'Pregnancy Prevention'!E165+'Fatherhood &amp; 2-Parent Family'!E165</f>
        <v>0</v>
      </c>
      <c r="F165" s="114">
        <f>'Pregnancy Prevention'!F165+'Fatherhood &amp; 2-Parent Family'!F165</f>
        <v>1154582</v>
      </c>
      <c r="G165" s="114">
        <f>'Pregnancy Prevention'!G165+'Fatherhood &amp; 2-Parent Family'!G165</f>
        <v>1087375</v>
      </c>
      <c r="H165" s="114">
        <f>'Pregnancy Prevention'!H165+'Fatherhood &amp; 2-Parent Family'!H165</f>
        <v>470165</v>
      </c>
      <c r="I165" s="114">
        <f>'Pregnancy Prevention'!I165+'Fatherhood &amp; 2-Parent Family'!I165</f>
        <v>0</v>
      </c>
      <c r="J165" s="114">
        <f>'Pregnancy Prevention'!J165+'Fatherhood &amp; 2-Parent Family'!J165</f>
        <v>0</v>
      </c>
      <c r="K165" s="114">
        <f>'Pregnancy Prevention'!K165+'Fatherhood &amp; 2-Parent Family'!K165</f>
        <v>0</v>
      </c>
      <c r="L165" s="114">
        <f>'Pregnancy Prevention'!L165+'Fatherhood &amp; 2-Parent Family'!L165</f>
        <v>0</v>
      </c>
      <c r="M165" s="114">
        <f>'Pregnancy Prevention'!M165+'Fatherhood &amp; 2-Parent Family'!M165</f>
        <v>0</v>
      </c>
      <c r="N165" s="114">
        <f>'Pregnancy Prevention'!N165+'Fatherhood &amp; 2-Parent Family'!N165</f>
        <v>0</v>
      </c>
      <c r="O165" s="114">
        <f>'Pregnancy Prevention'!O165+'Fatherhood &amp; 2-Parent Family'!O165</f>
        <v>0</v>
      </c>
      <c r="P165" s="114">
        <f>'Pregnancy Prevention'!P165+'Fatherhood &amp; 2-Parent Family'!P165</f>
        <v>0</v>
      </c>
      <c r="Q165" s="114">
        <f>'Pregnancy Prevention'!Q165+'Fatherhood &amp; 2-Parent Family'!Q165</f>
        <v>0</v>
      </c>
      <c r="R165" s="114">
        <f>'Pregnancy Prevention'!R165+'Fatherhood &amp; 2-Parent Family'!R165</f>
        <v>0</v>
      </c>
      <c r="S165" s="114">
        <f>'Pregnancy Prevention'!S165+'Fatherhood &amp; 2-Parent Family'!S165</f>
        <v>0</v>
      </c>
      <c r="T165" s="114">
        <f>'Pregnancy Prevention'!T165+'Fatherhood &amp; 2-Parent Family'!T165</f>
        <v>0</v>
      </c>
      <c r="U165" s="114">
        <f>'Pregnancy Prevention'!U165+'Fatherhood &amp; 2-Parent Family'!U165</f>
        <v>0</v>
      </c>
      <c r="V165" s="114">
        <f>'Pregnancy Prevention'!V165+'Fatherhood &amp; 2-Parent Family'!V165</f>
        <v>0</v>
      </c>
      <c r="W165" s="183">
        <f>'Pregnancy Prevention'!W165+'Fatherhood &amp; 2-Parent Family'!W165</f>
        <v>0</v>
      </c>
      <c r="X165" s="113">
        <f>'Pregnancy Prevention'!X165+'Fatherhood &amp; 2-Parent Family'!X165</f>
        <v>0</v>
      </c>
      <c r="Y165" s="113">
        <f>'Pregnancy Prevention'!Y165+'Fatherhood &amp; 2-Parent Family'!Y165</f>
        <v>0</v>
      </c>
      <c r="Z165" s="113">
        <f>'Pregnancy Prevention'!Z165+'Fatherhood &amp; 2-Parent Family'!Z165</f>
        <v>0</v>
      </c>
    </row>
    <row r="166" spans="1:27">
      <c r="A166" s="51" t="s">
        <v>148</v>
      </c>
      <c r="B166" s="114">
        <f>'Pregnancy Prevention'!B166+'Fatherhood &amp; 2-Parent Family'!B166</f>
        <v>0</v>
      </c>
      <c r="C166" s="114">
        <f>'Pregnancy Prevention'!C166+'Fatherhood &amp; 2-Parent Family'!C166</f>
        <v>0</v>
      </c>
      <c r="D166" s="114">
        <f>'Pregnancy Prevention'!D166+'Fatherhood &amp; 2-Parent Family'!D166</f>
        <v>0</v>
      </c>
      <c r="E166" s="114">
        <f>'Pregnancy Prevention'!E166+'Fatherhood &amp; 2-Parent Family'!E166</f>
        <v>0</v>
      </c>
      <c r="F166" s="114">
        <f>'Pregnancy Prevention'!F166+'Fatherhood &amp; 2-Parent Family'!F166</f>
        <v>0</v>
      </c>
      <c r="G166" s="114">
        <f>'Pregnancy Prevention'!G166+'Fatherhood &amp; 2-Parent Family'!G166</f>
        <v>0</v>
      </c>
      <c r="H166" s="114">
        <f>'Pregnancy Prevention'!H166+'Fatherhood &amp; 2-Parent Family'!H166</f>
        <v>0</v>
      </c>
      <c r="I166" s="114">
        <f>'Pregnancy Prevention'!I166+'Fatherhood &amp; 2-Parent Family'!I166</f>
        <v>0</v>
      </c>
      <c r="J166" s="114">
        <f>'Pregnancy Prevention'!J166+'Fatherhood &amp; 2-Parent Family'!J166</f>
        <v>0</v>
      </c>
      <c r="K166" s="114">
        <f>'Pregnancy Prevention'!K166+'Fatherhood &amp; 2-Parent Family'!K166</f>
        <v>0</v>
      </c>
      <c r="L166" s="114">
        <f>'Pregnancy Prevention'!L166+'Fatherhood &amp; 2-Parent Family'!L166</f>
        <v>0</v>
      </c>
      <c r="M166" s="114">
        <f>'Pregnancy Prevention'!M166+'Fatherhood &amp; 2-Parent Family'!M166</f>
        <v>0</v>
      </c>
      <c r="N166" s="114">
        <f>'Pregnancy Prevention'!N166+'Fatherhood &amp; 2-Parent Family'!N166</f>
        <v>0</v>
      </c>
      <c r="O166" s="114">
        <f>'Pregnancy Prevention'!O166+'Fatherhood &amp; 2-Parent Family'!O166</f>
        <v>1124</v>
      </c>
      <c r="P166" s="114">
        <f>'Pregnancy Prevention'!P166+'Fatherhood &amp; 2-Parent Family'!P166</f>
        <v>0</v>
      </c>
      <c r="Q166" s="114">
        <f>'Pregnancy Prevention'!Q166+'Fatherhood &amp; 2-Parent Family'!Q166</f>
        <v>0</v>
      </c>
      <c r="R166" s="114">
        <f>'Pregnancy Prevention'!R166+'Fatherhood &amp; 2-Parent Family'!R166</f>
        <v>0</v>
      </c>
      <c r="S166" s="114">
        <f>'Pregnancy Prevention'!S166+'Fatherhood &amp; 2-Parent Family'!S166</f>
        <v>0</v>
      </c>
      <c r="T166" s="114">
        <f>'Pregnancy Prevention'!T166+'Fatherhood &amp; 2-Parent Family'!T166</f>
        <v>0</v>
      </c>
      <c r="U166" s="114">
        <f>'Pregnancy Prevention'!U166+'Fatherhood &amp; 2-Parent Family'!U166</f>
        <v>0</v>
      </c>
      <c r="V166" s="114">
        <f>'Pregnancy Prevention'!V166+'Fatherhood &amp; 2-Parent Family'!V166</f>
        <v>0</v>
      </c>
      <c r="W166" s="183">
        <f>'Pregnancy Prevention'!W166+'Fatherhood &amp; 2-Parent Family'!W166</f>
        <v>0</v>
      </c>
      <c r="X166" s="113">
        <f>'Pregnancy Prevention'!X166+'Fatherhood &amp; 2-Parent Family'!X166</f>
        <v>0</v>
      </c>
      <c r="Y166" s="113">
        <f>'Pregnancy Prevention'!Y166+'Fatherhood &amp; 2-Parent Family'!Y166</f>
        <v>0</v>
      </c>
      <c r="Z166" s="113">
        <f>'Pregnancy Prevention'!Z166+'Fatherhood &amp; 2-Parent Family'!Z166</f>
        <v>0</v>
      </c>
    </row>
    <row r="167" spans="1:27">
      <c r="A167" s="51" t="s">
        <v>150</v>
      </c>
      <c r="B167" s="114">
        <f>'Pregnancy Prevention'!B167+'Fatherhood &amp; 2-Parent Family'!B167</f>
        <v>0</v>
      </c>
      <c r="C167" s="114">
        <f>'Pregnancy Prevention'!C167+'Fatherhood &amp; 2-Parent Family'!C167</f>
        <v>0</v>
      </c>
      <c r="D167" s="114">
        <f>'Pregnancy Prevention'!D167+'Fatherhood &amp; 2-Parent Family'!D167</f>
        <v>0</v>
      </c>
      <c r="E167" s="114">
        <f>'Pregnancy Prevention'!E167+'Fatherhood &amp; 2-Parent Family'!E167</f>
        <v>98766</v>
      </c>
      <c r="F167" s="114">
        <f>'Pregnancy Prevention'!F167+'Fatherhood &amp; 2-Parent Family'!F167</f>
        <v>44239</v>
      </c>
      <c r="G167" s="114">
        <f>'Pregnancy Prevention'!G167+'Fatherhood &amp; 2-Parent Family'!G167</f>
        <v>58399</v>
      </c>
      <c r="H167" s="114">
        <f>'Pregnancy Prevention'!H167+'Fatherhood &amp; 2-Parent Family'!H167</f>
        <v>0</v>
      </c>
      <c r="I167" s="114">
        <f>'Pregnancy Prevention'!I167+'Fatherhood &amp; 2-Parent Family'!I167</f>
        <v>0</v>
      </c>
      <c r="J167" s="114">
        <f>'Pregnancy Prevention'!J167+'Fatherhood &amp; 2-Parent Family'!J167</f>
        <v>74884</v>
      </c>
      <c r="K167" s="114">
        <f>'Pregnancy Prevention'!K167+'Fatherhood &amp; 2-Parent Family'!K167</f>
        <v>111865</v>
      </c>
      <c r="L167" s="114">
        <f>'Pregnancy Prevention'!L167+'Fatherhood &amp; 2-Parent Family'!L167</f>
        <v>103220</v>
      </c>
      <c r="M167" s="114">
        <f>'Pregnancy Prevention'!M167+'Fatherhood &amp; 2-Parent Family'!M167</f>
        <v>0</v>
      </c>
      <c r="N167" s="114">
        <f>'Pregnancy Prevention'!N167+'Fatherhood &amp; 2-Parent Family'!N167</f>
        <v>4006398</v>
      </c>
      <c r="O167" s="114">
        <f>'Pregnancy Prevention'!O167+'Fatherhood &amp; 2-Parent Family'!O167</f>
        <v>4061308</v>
      </c>
      <c r="P167" s="114">
        <f>'Pregnancy Prevention'!P167+'Fatherhood &amp; 2-Parent Family'!P167</f>
        <v>3075422</v>
      </c>
      <c r="Q167" s="114">
        <f>'Pregnancy Prevention'!Q167+'Fatherhood &amp; 2-Parent Family'!Q167</f>
        <v>3655190</v>
      </c>
      <c r="R167" s="114">
        <f>'Pregnancy Prevention'!R167+'Fatherhood &amp; 2-Parent Family'!R167</f>
        <v>1012829</v>
      </c>
      <c r="S167" s="114">
        <f>'Pregnancy Prevention'!S167+'Fatherhood &amp; 2-Parent Family'!S167</f>
        <v>458841</v>
      </c>
      <c r="T167" s="114">
        <f>'Pregnancy Prevention'!T167+'Fatherhood &amp; 2-Parent Family'!T167</f>
        <v>0</v>
      </c>
      <c r="U167" s="114">
        <f>'Pregnancy Prevention'!U167+'Fatherhood &amp; 2-Parent Family'!U167</f>
        <v>752683</v>
      </c>
      <c r="V167" s="114">
        <f>'Pregnancy Prevention'!V167+'Fatherhood &amp; 2-Parent Family'!V167</f>
        <v>0</v>
      </c>
      <c r="W167" s="183">
        <f>'Pregnancy Prevention'!W167+'Fatherhood &amp; 2-Parent Family'!W167</f>
        <v>221591</v>
      </c>
      <c r="X167" s="113">
        <f>'Pregnancy Prevention'!X167+'Fatherhood &amp; 2-Parent Family'!X167</f>
        <v>0</v>
      </c>
      <c r="Y167" s="113">
        <f>'Pregnancy Prevention'!Y167+'Fatherhood &amp; 2-Parent Family'!Y167</f>
        <v>0</v>
      </c>
      <c r="Z167" s="113">
        <f>'Pregnancy Prevention'!Z167+'Fatherhood &amp; 2-Parent Family'!Z167</f>
        <v>0</v>
      </c>
    </row>
    <row r="168" spans="1:27">
      <c r="A168" s="51" t="s">
        <v>152</v>
      </c>
      <c r="B168" s="114">
        <f>'Pregnancy Prevention'!B168+'Fatherhood &amp; 2-Parent Family'!B168</f>
        <v>0</v>
      </c>
      <c r="C168" s="114">
        <f>'Pregnancy Prevention'!C168+'Fatherhood &amp; 2-Parent Family'!C168</f>
        <v>0</v>
      </c>
      <c r="D168" s="114">
        <f>'Pregnancy Prevention'!D168+'Fatherhood &amp; 2-Parent Family'!D168</f>
        <v>0</v>
      </c>
      <c r="E168" s="114">
        <f>'Pregnancy Prevention'!E168+'Fatherhood &amp; 2-Parent Family'!E168</f>
        <v>0</v>
      </c>
      <c r="F168" s="114">
        <f>'Pregnancy Prevention'!F168+'Fatherhood &amp; 2-Parent Family'!F168</f>
        <v>0</v>
      </c>
      <c r="G168" s="114">
        <f>'Pregnancy Prevention'!G168+'Fatherhood &amp; 2-Parent Family'!G168</f>
        <v>0</v>
      </c>
      <c r="H168" s="114">
        <f>'Pregnancy Prevention'!H168+'Fatherhood &amp; 2-Parent Family'!H168</f>
        <v>0</v>
      </c>
      <c r="I168" s="114">
        <f>'Pregnancy Prevention'!I168+'Fatherhood &amp; 2-Parent Family'!I168</f>
        <v>0</v>
      </c>
      <c r="J168" s="114">
        <f>'Pregnancy Prevention'!J168+'Fatherhood &amp; 2-Parent Family'!J168</f>
        <v>0</v>
      </c>
      <c r="K168" s="114">
        <f>'Pregnancy Prevention'!K168+'Fatherhood &amp; 2-Parent Family'!K168</f>
        <v>0</v>
      </c>
      <c r="L168" s="114">
        <f>'Pregnancy Prevention'!L168+'Fatherhood &amp; 2-Parent Family'!L168</f>
        <v>0</v>
      </c>
      <c r="M168" s="114">
        <f>'Pregnancy Prevention'!M168+'Fatherhood &amp; 2-Parent Family'!M168</f>
        <v>0</v>
      </c>
      <c r="N168" s="114">
        <f>'Pregnancy Prevention'!N168+'Fatherhood &amp; 2-Parent Family'!N168</f>
        <v>0</v>
      </c>
      <c r="O168" s="114">
        <f>'Pregnancy Prevention'!O168+'Fatherhood &amp; 2-Parent Family'!O168</f>
        <v>0</v>
      </c>
      <c r="P168" s="114">
        <f>'Pregnancy Prevention'!P168+'Fatherhood &amp; 2-Parent Family'!P168</f>
        <v>0</v>
      </c>
      <c r="Q168" s="114">
        <f>'Pregnancy Prevention'!Q168+'Fatherhood &amp; 2-Parent Family'!Q168</f>
        <v>0</v>
      </c>
      <c r="R168" s="114">
        <f>'Pregnancy Prevention'!R168+'Fatherhood &amp; 2-Parent Family'!R168</f>
        <v>0</v>
      </c>
      <c r="S168" s="114">
        <f>'Pregnancy Prevention'!S168+'Fatherhood &amp; 2-Parent Family'!S168</f>
        <v>0</v>
      </c>
      <c r="T168" s="114">
        <f>'Pregnancy Prevention'!T168+'Fatherhood &amp; 2-Parent Family'!T168</f>
        <v>0</v>
      </c>
      <c r="U168" s="114">
        <f>'Pregnancy Prevention'!U168+'Fatherhood &amp; 2-Parent Family'!U168</f>
        <v>0</v>
      </c>
      <c r="V168" s="114">
        <f>'Pregnancy Prevention'!V168+'Fatherhood &amp; 2-Parent Family'!V168</f>
        <v>0</v>
      </c>
      <c r="W168" s="183">
        <f>'Pregnancy Prevention'!W168+'Fatherhood &amp; 2-Parent Family'!W168</f>
        <v>93750</v>
      </c>
      <c r="X168" s="113">
        <f>'Pregnancy Prevention'!X168+'Fatherhood &amp; 2-Parent Family'!X168</f>
        <v>125000</v>
      </c>
      <c r="Y168" s="113">
        <f>'Pregnancy Prevention'!Y168+'Fatherhood &amp; 2-Parent Family'!Y168</f>
        <v>125000</v>
      </c>
      <c r="Z168" s="113">
        <f>'Pregnancy Prevention'!Z168+'Fatherhood &amp; 2-Parent Family'!Z168</f>
        <v>125000</v>
      </c>
    </row>
    <row r="169" spans="1:27">
      <c r="A169" s="51" t="s">
        <v>153</v>
      </c>
      <c r="B169" s="114">
        <f>'Pregnancy Prevention'!B169+'Fatherhood &amp; 2-Parent Family'!B169</f>
        <v>0</v>
      </c>
      <c r="C169" s="114">
        <f>'Pregnancy Prevention'!C169+'Fatherhood &amp; 2-Parent Family'!C169</f>
        <v>0</v>
      </c>
      <c r="D169" s="114">
        <f>'Pregnancy Prevention'!D169+'Fatherhood &amp; 2-Parent Family'!D169</f>
        <v>0</v>
      </c>
      <c r="E169" s="114">
        <f>'Pregnancy Prevention'!E169+'Fatherhood &amp; 2-Parent Family'!E169</f>
        <v>129069</v>
      </c>
      <c r="F169" s="114">
        <f>'Pregnancy Prevention'!F169+'Fatherhood &amp; 2-Parent Family'!F169</f>
        <v>81502</v>
      </c>
      <c r="G169" s="114">
        <f>'Pregnancy Prevention'!G169+'Fatherhood &amp; 2-Parent Family'!G169</f>
        <v>10034</v>
      </c>
      <c r="H169" s="114">
        <f>'Pregnancy Prevention'!H169+'Fatherhood &amp; 2-Parent Family'!H169</f>
        <v>14197</v>
      </c>
      <c r="I169" s="114">
        <f>'Pregnancy Prevention'!I169+'Fatherhood &amp; 2-Parent Family'!I169</f>
        <v>9472</v>
      </c>
      <c r="J169" s="114">
        <f>'Pregnancy Prevention'!J169+'Fatherhood &amp; 2-Parent Family'!J169</f>
        <v>9863</v>
      </c>
      <c r="K169" s="114">
        <f>'Pregnancy Prevention'!K169+'Fatherhood &amp; 2-Parent Family'!K169</f>
        <v>4346</v>
      </c>
      <c r="L169" s="114">
        <f>'Pregnancy Prevention'!L169+'Fatherhood &amp; 2-Parent Family'!L169</f>
        <v>1919583</v>
      </c>
      <c r="M169" s="114">
        <f>'Pregnancy Prevention'!M169+'Fatherhood &amp; 2-Parent Family'!M169</f>
        <v>0</v>
      </c>
      <c r="N169" s="114">
        <f>'Pregnancy Prevention'!N169+'Fatherhood &amp; 2-Parent Family'!N169</f>
        <v>7168085</v>
      </c>
      <c r="O169" s="114">
        <f>'Pregnancy Prevention'!O169+'Fatherhood &amp; 2-Parent Family'!O169</f>
        <v>56725</v>
      </c>
      <c r="P169" s="114">
        <f>'Pregnancy Prevention'!P169+'Fatherhood &amp; 2-Parent Family'!P169</f>
        <v>1421576</v>
      </c>
      <c r="Q169" s="114">
        <f>'Pregnancy Prevention'!Q169+'Fatherhood &amp; 2-Parent Family'!Q169</f>
        <v>26952284</v>
      </c>
      <c r="R169" s="114">
        <f>'Pregnancy Prevention'!R169+'Fatherhood &amp; 2-Parent Family'!R169</f>
        <v>12459941</v>
      </c>
      <c r="S169" s="114">
        <f>'Pregnancy Prevention'!S169+'Fatherhood &amp; 2-Parent Family'!S169</f>
        <v>10448301</v>
      </c>
      <c r="T169" s="114">
        <f>'Pregnancy Prevention'!T169+'Fatherhood &amp; 2-Parent Family'!T169</f>
        <v>17581581</v>
      </c>
      <c r="U169" s="114">
        <f>'Pregnancy Prevention'!U169+'Fatherhood &amp; 2-Parent Family'!U169</f>
        <v>14899144</v>
      </c>
      <c r="V169" s="114">
        <f>'Pregnancy Prevention'!V169+'Fatherhood &amp; 2-Parent Family'!V169</f>
        <v>9444350</v>
      </c>
      <c r="W169" s="183">
        <f>'Pregnancy Prevention'!W169+'Fatherhood &amp; 2-Parent Family'!W169</f>
        <v>12521617</v>
      </c>
      <c r="X169" s="113">
        <f>'Pregnancy Prevention'!X169+'Fatherhood &amp; 2-Parent Family'!X169</f>
        <v>0</v>
      </c>
      <c r="Y169" s="113">
        <f>'Pregnancy Prevention'!Y169+'Fatherhood &amp; 2-Parent Family'!Y169</f>
        <v>0</v>
      </c>
      <c r="Z169" s="113">
        <f>'Pregnancy Prevention'!Z169+'Fatherhood &amp; 2-Parent Family'!Z169</f>
        <v>0</v>
      </c>
    </row>
    <row r="170" spans="1:27">
      <c r="A170" s="51" t="s">
        <v>154</v>
      </c>
      <c r="B170" s="114">
        <f>'Pregnancy Prevention'!B170+'Fatherhood &amp; 2-Parent Family'!B170</f>
        <v>0</v>
      </c>
      <c r="C170" s="114">
        <f>'Pregnancy Prevention'!C170+'Fatherhood &amp; 2-Parent Family'!C170</f>
        <v>0</v>
      </c>
      <c r="D170" s="114">
        <f>'Pregnancy Prevention'!D170+'Fatherhood &amp; 2-Parent Family'!D170</f>
        <v>0</v>
      </c>
      <c r="E170" s="114">
        <f>'Pregnancy Prevention'!E170+'Fatherhood &amp; 2-Parent Family'!E170</f>
        <v>0</v>
      </c>
      <c r="F170" s="114">
        <f>'Pregnancy Prevention'!F170+'Fatherhood &amp; 2-Parent Family'!F170</f>
        <v>0</v>
      </c>
      <c r="G170" s="114">
        <f>'Pregnancy Prevention'!G170+'Fatherhood &amp; 2-Parent Family'!G170</f>
        <v>0</v>
      </c>
      <c r="H170" s="114">
        <f>'Pregnancy Prevention'!H170+'Fatherhood &amp; 2-Parent Family'!H170</f>
        <v>0</v>
      </c>
      <c r="I170" s="114">
        <f>'Pregnancy Prevention'!I170+'Fatherhood &amp; 2-Parent Family'!I170</f>
        <v>0</v>
      </c>
      <c r="J170" s="114">
        <f>'Pregnancy Prevention'!J170+'Fatherhood &amp; 2-Parent Family'!J170</f>
        <v>0</v>
      </c>
      <c r="K170" s="114">
        <f>'Pregnancy Prevention'!K170+'Fatherhood &amp; 2-Parent Family'!K170</f>
        <v>0</v>
      </c>
      <c r="L170" s="114">
        <f>'Pregnancy Prevention'!L170+'Fatherhood &amp; 2-Parent Family'!L170</f>
        <v>0</v>
      </c>
      <c r="M170" s="114">
        <f>'Pregnancy Prevention'!M170+'Fatherhood &amp; 2-Parent Family'!M170</f>
        <v>183490220</v>
      </c>
      <c r="N170" s="114">
        <f>'Pregnancy Prevention'!N170+'Fatherhood &amp; 2-Parent Family'!N170</f>
        <v>209474439</v>
      </c>
      <c r="O170" s="114">
        <f>'Pregnancy Prevention'!O170+'Fatherhood &amp; 2-Parent Family'!O170</f>
        <v>217333506</v>
      </c>
      <c r="P170" s="114">
        <f>'Pregnancy Prevention'!P170+'Fatherhood &amp; 2-Parent Family'!P170</f>
        <v>225264456</v>
      </c>
      <c r="Q170" s="114">
        <f>'Pregnancy Prevention'!Q170+'Fatherhood &amp; 2-Parent Family'!Q170</f>
        <v>152687159</v>
      </c>
      <c r="R170" s="114">
        <f>'Pregnancy Prevention'!R170+'Fatherhood &amp; 2-Parent Family'!R170</f>
        <v>140779125</v>
      </c>
      <c r="S170" s="114">
        <f>'Pregnancy Prevention'!S170+'Fatherhood &amp; 2-Parent Family'!S170</f>
        <v>213207021</v>
      </c>
      <c r="T170" s="114">
        <f>'Pregnancy Prevention'!T170+'Fatherhood &amp; 2-Parent Family'!T170</f>
        <v>224308363</v>
      </c>
      <c r="U170" s="114">
        <f>'Pregnancy Prevention'!U170+'Fatherhood &amp; 2-Parent Family'!U170</f>
        <v>163196036</v>
      </c>
      <c r="V170" s="114">
        <f>'Pregnancy Prevention'!V170+'Fatherhood &amp; 2-Parent Family'!V170</f>
        <v>186808948</v>
      </c>
      <c r="W170" s="183">
        <f>'Pregnancy Prevention'!W170+'Fatherhood &amp; 2-Parent Family'!W170</f>
        <v>239313626</v>
      </c>
      <c r="X170" s="113">
        <f>'Pregnancy Prevention'!X170+'Fatherhood &amp; 2-Parent Family'!X170</f>
        <v>0</v>
      </c>
      <c r="Y170" s="113">
        <f>'Pregnancy Prevention'!Y170+'Fatherhood &amp; 2-Parent Family'!Y170</f>
        <v>0</v>
      </c>
      <c r="Z170" s="113">
        <f>'Pregnancy Prevention'!Z170+'Fatherhood &amp; 2-Parent Family'!Z170</f>
        <v>0</v>
      </c>
    </row>
    <row r="171" spans="1:27">
      <c r="A171" s="51" t="s">
        <v>155</v>
      </c>
      <c r="B171" s="114">
        <f>'Pregnancy Prevention'!B171+'Fatherhood &amp; 2-Parent Family'!B171</f>
        <v>0</v>
      </c>
      <c r="C171" s="114">
        <f>'Pregnancy Prevention'!C171+'Fatherhood &amp; 2-Parent Family'!C171</f>
        <v>0</v>
      </c>
      <c r="D171" s="114">
        <f>'Pregnancy Prevention'!D171+'Fatherhood &amp; 2-Parent Family'!D171</f>
        <v>0</v>
      </c>
      <c r="E171" s="114">
        <f>'Pregnancy Prevention'!E171+'Fatherhood &amp; 2-Parent Family'!E171</f>
        <v>0</v>
      </c>
      <c r="F171" s="114">
        <f>'Pregnancy Prevention'!F171+'Fatherhood &amp; 2-Parent Family'!F171</f>
        <v>0</v>
      </c>
      <c r="G171" s="114">
        <f>'Pregnancy Prevention'!G171+'Fatherhood &amp; 2-Parent Family'!G171</f>
        <v>0</v>
      </c>
      <c r="H171" s="114">
        <f>'Pregnancy Prevention'!H171+'Fatherhood &amp; 2-Parent Family'!H171</f>
        <v>0</v>
      </c>
      <c r="I171" s="114">
        <f>'Pregnancy Prevention'!I171+'Fatherhood &amp; 2-Parent Family'!I171</f>
        <v>0</v>
      </c>
      <c r="J171" s="114">
        <f>'Pregnancy Prevention'!J171+'Fatherhood &amp; 2-Parent Family'!J171</f>
        <v>0</v>
      </c>
      <c r="K171" s="114">
        <f>'Pregnancy Prevention'!K171+'Fatherhood &amp; 2-Parent Family'!K171</f>
        <v>0</v>
      </c>
      <c r="L171" s="114">
        <f>'Pregnancy Prevention'!L171+'Fatherhood &amp; 2-Parent Family'!L171</f>
        <v>0</v>
      </c>
      <c r="M171" s="114">
        <f>'Pregnancy Prevention'!M171+'Fatherhood &amp; 2-Parent Family'!M171</f>
        <v>0</v>
      </c>
      <c r="N171" s="114">
        <f>'Pregnancy Prevention'!N171+'Fatherhood &amp; 2-Parent Family'!N171</f>
        <v>0</v>
      </c>
      <c r="O171" s="114">
        <f>'Pregnancy Prevention'!O171+'Fatherhood &amp; 2-Parent Family'!O171</f>
        <v>0</v>
      </c>
      <c r="P171" s="114">
        <f>'Pregnancy Prevention'!P171+'Fatherhood &amp; 2-Parent Family'!P171</f>
        <v>0</v>
      </c>
      <c r="Q171" s="114">
        <f>'Pregnancy Prevention'!Q171+'Fatherhood &amp; 2-Parent Family'!Q171</f>
        <v>0</v>
      </c>
      <c r="R171" s="114">
        <f>'Pregnancy Prevention'!R171+'Fatherhood &amp; 2-Parent Family'!R171</f>
        <v>0</v>
      </c>
      <c r="S171" s="114">
        <f>'Pregnancy Prevention'!S171+'Fatherhood &amp; 2-Parent Family'!S171</f>
        <v>0</v>
      </c>
      <c r="T171" s="114">
        <f>'Pregnancy Prevention'!T171+'Fatherhood &amp; 2-Parent Family'!T171</f>
        <v>0</v>
      </c>
      <c r="U171" s="114">
        <f>'Pregnancy Prevention'!U171+'Fatherhood &amp; 2-Parent Family'!U171</f>
        <v>0</v>
      </c>
      <c r="V171" s="114">
        <f>'Pregnancy Prevention'!V171+'Fatherhood &amp; 2-Parent Family'!V171</f>
        <v>0</v>
      </c>
      <c r="W171" s="183">
        <f>'Pregnancy Prevention'!W171+'Fatherhood &amp; 2-Parent Family'!W171</f>
        <v>0</v>
      </c>
      <c r="X171" s="113">
        <f>'Pregnancy Prevention'!X171+'Fatherhood &amp; 2-Parent Family'!X171</f>
        <v>0</v>
      </c>
      <c r="Y171" s="113">
        <f>'Pregnancy Prevention'!Y171+'Fatherhood &amp; 2-Parent Family'!Y171</f>
        <v>0</v>
      </c>
      <c r="Z171" s="113">
        <f>'Pregnancy Prevention'!Z171+'Fatherhood &amp; 2-Parent Family'!Z171</f>
        <v>0</v>
      </c>
    </row>
    <row r="172" spans="1:27">
      <c r="A172" s="51" t="s">
        <v>157</v>
      </c>
      <c r="B172" s="114">
        <f>'Pregnancy Prevention'!B172+'Fatherhood &amp; 2-Parent Family'!B172</f>
        <v>0</v>
      </c>
      <c r="C172" s="114">
        <f>'Pregnancy Prevention'!C172+'Fatherhood &amp; 2-Parent Family'!C172</f>
        <v>0</v>
      </c>
      <c r="D172" s="114">
        <f>'Pregnancy Prevention'!D172+'Fatherhood &amp; 2-Parent Family'!D172</f>
        <v>0</v>
      </c>
      <c r="E172" s="114">
        <f>'Pregnancy Prevention'!E172+'Fatherhood &amp; 2-Parent Family'!E172</f>
        <v>15357191</v>
      </c>
      <c r="F172" s="114">
        <f>'Pregnancy Prevention'!F172+'Fatherhood &amp; 2-Parent Family'!F172</f>
        <v>-4717156</v>
      </c>
      <c r="G172" s="114">
        <f>'Pregnancy Prevention'!G172+'Fatherhood &amp; 2-Parent Family'!G172</f>
        <v>19813376</v>
      </c>
      <c r="H172" s="114">
        <f>'Pregnancy Prevention'!H172+'Fatherhood &amp; 2-Parent Family'!H172</f>
        <v>7260551</v>
      </c>
      <c r="I172" s="114">
        <f>'Pregnancy Prevention'!I172+'Fatherhood &amp; 2-Parent Family'!I172</f>
        <v>8452695</v>
      </c>
      <c r="J172" s="114">
        <f>'Pregnancy Prevention'!J172+'Fatherhood &amp; 2-Parent Family'!J172</f>
        <v>8276319</v>
      </c>
      <c r="K172" s="114">
        <f>'Pregnancy Prevention'!K172+'Fatherhood &amp; 2-Parent Family'!K172</f>
        <v>7055830</v>
      </c>
      <c r="L172" s="114">
        <f>'Pregnancy Prevention'!L172+'Fatherhood &amp; 2-Parent Family'!L172</f>
        <v>3091809</v>
      </c>
      <c r="M172" s="114">
        <f>'Pregnancy Prevention'!M172+'Fatherhood &amp; 2-Parent Family'!M172</f>
        <v>3053221</v>
      </c>
      <c r="N172" s="114">
        <f>'Pregnancy Prevention'!N172+'Fatherhood &amp; 2-Parent Family'!N172</f>
        <v>7770581</v>
      </c>
      <c r="O172" s="114">
        <f>'Pregnancy Prevention'!O172+'Fatherhood &amp; 2-Parent Family'!O172</f>
        <v>7580325</v>
      </c>
      <c r="P172" s="114">
        <f>'Pregnancy Prevention'!P172+'Fatherhood &amp; 2-Parent Family'!P172</f>
        <v>9683866</v>
      </c>
      <c r="Q172" s="114">
        <f>'Pregnancy Prevention'!Q172+'Fatherhood &amp; 2-Parent Family'!Q172</f>
        <v>17562720</v>
      </c>
      <c r="R172" s="114">
        <f>'Pregnancy Prevention'!R172+'Fatherhood &amp; 2-Parent Family'!R172</f>
        <v>7977299</v>
      </c>
      <c r="S172" s="114">
        <f>'Pregnancy Prevention'!S172+'Fatherhood &amp; 2-Parent Family'!S172</f>
        <v>9695189</v>
      </c>
      <c r="T172" s="114">
        <f>'Pregnancy Prevention'!T172+'Fatherhood &amp; 2-Parent Family'!T172</f>
        <v>4985657</v>
      </c>
      <c r="U172" s="114">
        <f>'Pregnancy Prevention'!U172+'Fatherhood &amp; 2-Parent Family'!U172</f>
        <v>3596968</v>
      </c>
      <c r="V172" s="114">
        <f>'Pregnancy Prevention'!V172+'Fatherhood &amp; 2-Parent Family'!V172</f>
        <v>3975128</v>
      </c>
      <c r="W172" s="183">
        <f>'Pregnancy Prevention'!W172+'Fatherhood &amp; 2-Parent Family'!W172</f>
        <v>3442272</v>
      </c>
      <c r="X172" s="113">
        <f>'Pregnancy Prevention'!X172+'Fatherhood &amp; 2-Parent Family'!X172</f>
        <v>2580011</v>
      </c>
      <c r="Y172" s="113">
        <f>'Pregnancy Prevention'!Y172+'Fatherhood &amp; 2-Parent Family'!Y172</f>
        <v>3662572</v>
      </c>
      <c r="Z172" s="113">
        <f>'Pregnancy Prevention'!Z172+'Fatherhood &amp; 2-Parent Family'!Z172</f>
        <v>2879325</v>
      </c>
    </row>
    <row r="173" spans="1:27">
      <c r="A173" s="51" t="s">
        <v>158</v>
      </c>
      <c r="B173" s="114">
        <f>'Pregnancy Prevention'!B173+'Fatherhood &amp; 2-Parent Family'!B173</f>
        <v>0</v>
      </c>
      <c r="C173" s="114">
        <f>'Pregnancy Prevention'!C173+'Fatherhood &amp; 2-Parent Family'!C173</f>
        <v>0</v>
      </c>
      <c r="D173" s="114">
        <f>'Pregnancy Prevention'!D173+'Fatherhood &amp; 2-Parent Family'!D173</f>
        <v>0</v>
      </c>
      <c r="E173" s="114">
        <f>'Pregnancy Prevention'!E173+'Fatherhood &amp; 2-Parent Family'!E173</f>
        <v>0</v>
      </c>
      <c r="F173" s="114">
        <f>'Pregnancy Prevention'!F173+'Fatherhood &amp; 2-Parent Family'!F173</f>
        <v>0</v>
      </c>
      <c r="G173" s="114">
        <f>'Pregnancy Prevention'!G173+'Fatherhood &amp; 2-Parent Family'!G173</f>
        <v>0</v>
      </c>
      <c r="H173" s="114">
        <f>'Pregnancy Prevention'!H173+'Fatherhood &amp; 2-Parent Family'!H173</f>
        <v>0</v>
      </c>
      <c r="I173" s="114">
        <f>'Pregnancy Prevention'!I173+'Fatherhood &amp; 2-Parent Family'!I173</f>
        <v>0</v>
      </c>
      <c r="J173" s="114">
        <f>'Pregnancy Prevention'!J173+'Fatherhood &amp; 2-Parent Family'!J173</f>
        <v>0</v>
      </c>
      <c r="K173" s="114">
        <f>'Pregnancy Prevention'!K173+'Fatherhood &amp; 2-Parent Family'!K173</f>
        <v>0</v>
      </c>
      <c r="L173" s="114">
        <f>'Pregnancy Prevention'!L173+'Fatherhood &amp; 2-Parent Family'!L173</f>
        <v>0</v>
      </c>
      <c r="M173" s="114">
        <f>'Pregnancy Prevention'!M173+'Fatherhood &amp; 2-Parent Family'!M173</f>
        <v>0</v>
      </c>
      <c r="N173" s="114">
        <f>'Pregnancy Prevention'!N173+'Fatherhood &amp; 2-Parent Family'!N173</f>
        <v>0</v>
      </c>
      <c r="O173" s="114">
        <f>'Pregnancy Prevention'!O173+'Fatherhood &amp; 2-Parent Family'!O173</f>
        <v>0</v>
      </c>
      <c r="P173" s="114">
        <f>'Pregnancy Prevention'!P173+'Fatherhood &amp; 2-Parent Family'!P173</f>
        <v>0</v>
      </c>
      <c r="Q173" s="114">
        <f>'Pregnancy Prevention'!Q173+'Fatherhood &amp; 2-Parent Family'!Q173</f>
        <v>0</v>
      </c>
      <c r="R173" s="114">
        <f>'Pregnancy Prevention'!R173+'Fatherhood &amp; 2-Parent Family'!R173</f>
        <v>0</v>
      </c>
      <c r="S173" s="114">
        <f>'Pregnancy Prevention'!S173+'Fatherhood &amp; 2-Parent Family'!S173</f>
        <v>0</v>
      </c>
      <c r="T173" s="114">
        <f>'Pregnancy Prevention'!T173+'Fatherhood &amp; 2-Parent Family'!T173</f>
        <v>0</v>
      </c>
      <c r="U173" s="114">
        <f>'Pregnancy Prevention'!U173+'Fatherhood &amp; 2-Parent Family'!U173</f>
        <v>3303</v>
      </c>
      <c r="V173" s="114">
        <f>'Pregnancy Prevention'!V173+'Fatherhood &amp; 2-Parent Family'!V173</f>
        <v>0</v>
      </c>
      <c r="W173" s="183">
        <f>'Pregnancy Prevention'!W173+'Fatherhood &amp; 2-Parent Family'!W173</f>
        <v>0</v>
      </c>
      <c r="X173" s="113">
        <f>'Pregnancy Prevention'!X173+'Fatherhood &amp; 2-Parent Family'!X173</f>
        <v>0</v>
      </c>
      <c r="Y173" s="113">
        <f>'Pregnancy Prevention'!Y173+'Fatherhood &amp; 2-Parent Family'!Y173</f>
        <v>0</v>
      </c>
      <c r="Z173" s="113">
        <f>'Pregnancy Prevention'!Z173+'Fatherhood &amp; 2-Parent Family'!Z173</f>
        <v>0</v>
      </c>
    </row>
    <row r="174" spans="1:27">
      <c r="A174" s="59" t="s">
        <v>159</v>
      </c>
      <c r="B174" s="114">
        <f>'Pregnancy Prevention'!B174+'Fatherhood &amp; 2-Parent Family'!B174</f>
        <v>0</v>
      </c>
      <c r="C174" s="114">
        <f>'Pregnancy Prevention'!C174+'Fatherhood &amp; 2-Parent Family'!C174</f>
        <v>0</v>
      </c>
      <c r="D174" s="114">
        <f>'Pregnancy Prevention'!D174+'Fatherhood &amp; 2-Parent Family'!D174</f>
        <v>2174044</v>
      </c>
      <c r="E174" s="114">
        <f>'Pregnancy Prevention'!E174+'Fatherhood &amp; 2-Parent Family'!E174</f>
        <v>87948592</v>
      </c>
      <c r="F174" s="114">
        <f>'Pregnancy Prevention'!F174+'Fatherhood &amp; 2-Parent Family'!F174</f>
        <v>98241175</v>
      </c>
      <c r="G174" s="114">
        <f>'Pregnancy Prevention'!G174+'Fatherhood &amp; 2-Parent Family'!G174</f>
        <v>470648674</v>
      </c>
      <c r="H174" s="114">
        <f>'Pregnancy Prevention'!H174+'Fatherhood &amp; 2-Parent Family'!H174</f>
        <v>374204384</v>
      </c>
      <c r="I174" s="114">
        <f>'Pregnancy Prevention'!I174+'Fatherhood &amp; 2-Parent Family'!I174</f>
        <v>436243153</v>
      </c>
      <c r="J174" s="114">
        <f>'Pregnancy Prevention'!J174+'Fatherhood &amp; 2-Parent Family'!J174</f>
        <v>409144871</v>
      </c>
      <c r="K174" s="114">
        <f>'Pregnancy Prevention'!K174+'Fatherhood &amp; 2-Parent Family'!K174</f>
        <v>465702853</v>
      </c>
      <c r="L174" s="114">
        <f>'Pregnancy Prevention'!L174+'Fatherhood &amp; 2-Parent Family'!L174</f>
        <v>1478809342</v>
      </c>
      <c r="M174" s="114">
        <f>'Pregnancy Prevention'!M174+'Fatherhood &amp; 2-Parent Family'!M174</f>
        <v>1719736839</v>
      </c>
      <c r="N174" s="114">
        <f>'Pregnancy Prevention'!N174+'Fatherhood &amp; 2-Parent Family'!N174</f>
        <v>1568704057</v>
      </c>
      <c r="O174" s="114">
        <f>'Pregnancy Prevention'!O174+'Fatherhood &amp; 2-Parent Family'!O174</f>
        <v>1462849554</v>
      </c>
      <c r="P174" s="114">
        <f>'Pregnancy Prevention'!P174+'Fatherhood &amp; 2-Parent Family'!P174</f>
        <v>1576368730</v>
      </c>
      <c r="Q174" s="114">
        <f>'Pregnancy Prevention'!Q174+'Fatherhood &amp; 2-Parent Family'!Q174</f>
        <v>1520382307</v>
      </c>
      <c r="R174" s="114">
        <f>'Pregnancy Prevention'!R174+'Fatherhood &amp; 2-Parent Family'!R174</f>
        <v>1553314601</v>
      </c>
      <c r="S174" s="114">
        <f>'Pregnancy Prevention'!S174+'Fatherhood &amp; 2-Parent Family'!S174</f>
        <v>1775750402</v>
      </c>
      <c r="T174" s="114">
        <f>'Pregnancy Prevention'!T174+'Fatherhood &amp; 2-Parent Family'!T174</f>
        <v>379926705</v>
      </c>
      <c r="U174" s="114">
        <f>'Pregnancy Prevention'!U174+'Fatherhood &amp; 2-Parent Family'!U174</f>
        <v>344492495</v>
      </c>
      <c r="V174" s="114">
        <f>'Pregnancy Prevention'!V174+'Fatherhood &amp; 2-Parent Family'!V174</f>
        <v>305526491</v>
      </c>
      <c r="W174" s="183">
        <f>'Pregnancy Prevention'!W174+'Fatherhood &amp; 2-Parent Family'!W174</f>
        <v>386589695</v>
      </c>
      <c r="X174" s="113">
        <f>'Pregnancy Prevention'!X174+'Fatherhood &amp; 2-Parent Family'!X174</f>
        <v>139320341</v>
      </c>
      <c r="Y174" s="113">
        <f>'Pregnancy Prevention'!Y174+'Fatherhood &amp; 2-Parent Family'!Y174</f>
        <v>150626927</v>
      </c>
      <c r="Z174" s="113">
        <f>'Pregnancy Prevention'!Z174+'Fatherhood &amp; 2-Parent Family'!Z174</f>
        <v>110919166</v>
      </c>
      <c r="AA174" s="113"/>
    </row>
    <row r="180" spans="1:26">
      <c r="A180" s="396"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26">
      <c r="A181" s="396"/>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row>
    <row r="182" spans="1:26">
      <c r="A182" s="51" t="s">
        <v>82</v>
      </c>
      <c r="B182" s="179">
        <f>B5/'Total Funds Spent &amp; Transferred'!B5</f>
        <v>0</v>
      </c>
      <c r="C182" s="179">
        <f>C5/'Total Funds Spent &amp; Transferred'!C5</f>
        <v>0</v>
      </c>
      <c r="D182" s="179">
        <f>D5/'Total Funds Spent &amp; Transferred'!D5</f>
        <v>0</v>
      </c>
      <c r="E182" s="179">
        <f>E5/'Total Funds Spent &amp; Transferred'!E5</f>
        <v>6.6064553805133316E-3</v>
      </c>
      <c r="F182" s="179">
        <f>F5/'Total Funds Spent &amp; Transferred'!F5</f>
        <v>1.4001991384471951E-2</v>
      </c>
      <c r="G182" s="179">
        <f>G5/'Total Funds Spent &amp; Transferred'!G5</f>
        <v>3.580244850204882E-2</v>
      </c>
      <c r="H182" s="179">
        <f>H5/'Total Funds Spent &amp; Transferred'!H5</f>
        <v>3.2636861067762639E-2</v>
      </c>
      <c r="I182" s="179">
        <f>I5/'Total Funds Spent &amp; Transferred'!I5</f>
        <v>3.3910433545283822E-2</v>
      </c>
      <c r="J182" s="179">
        <f>J5/'Total Funds Spent &amp; Transferred'!J5</f>
        <v>1.3768642941016589E-2</v>
      </c>
      <c r="K182" s="179">
        <f>K5/'Total Funds Spent &amp; Transferred'!K5</f>
        <v>1.9035203822868232E-2</v>
      </c>
      <c r="L182" s="179">
        <f>L5/'Total Funds Spent &amp; Transferred'!L5</f>
        <v>8.4274096620734346E-3</v>
      </c>
      <c r="M182" s="179">
        <f>M5/'Total Funds Spent &amp; Transferred'!M5</f>
        <v>3.0267789434147405E-2</v>
      </c>
      <c r="N182" s="179">
        <f>N5/'Total Funds Spent &amp; Transferred'!N5</f>
        <v>2.2325682043773328E-2</v>
      </c>
      <c r="O182" s="179">
        <f>O5/'Total Funds Spent &amp; Transferred'!O5</f>
        <v>1.3667546403262572E-2</v>
      </c>
      <c r="P182" s="179">
        <f>P5/'Total Funds Spent &amp; Transferred'!P5</f>
        <v>1.4769479531728255E-2</v>
      </c>
      <c r="Q182" s="179">
        <f>Q5/'Total Funds Spent &amp; Transferred'!Q5</f>
        <v>1.6940415317096166E-2</v>
      </c>
      <c r="R182" s="179">
        <f>R5/'Total Funds Spent &amp; Transferred'!R5</f>
        <v>1.0141461995464549E-2</v>
      </c>
      <c r="S182" s="179">
        <f>S5/'Total Funds Spent &amp; Transferred'!S5</f>
        <v>9.775105025005934E-3</v>
      </c>
      <c r="T182" s="179">
        <f>T5/'Total Funds Spent &amp; Transferred'!T5</f>
        <v>7.7066439323373245E-3</v>
      </c>
      <c r="U182" s="179">
        <f>U5/'Total Funds Spent &amp; Transferred'!U5</f>
        <v>1.8063402143560389E-2</v>
      </c>
      <c r="V182" s="179">
        <f>V5/'Total Funds Spent &amp; Transferred'!V5</f>
        <v>1.8068454565475914E-2</v>
      </c>
      <c r="W182" s="179">
        <f>W5/'Total Funds Spent &amp; Transferred'!W5</f>
        <v>2.0308802348444118E-2</v>
      </c>
      <c r="X182" s="179">
        <f>X5/'Total Funds Spent &amp; Transferred'!X5</f>
        <v>2.1818933172908127E-2</v>
      </c>
      <c r="Y182" s="179">
        <f>Y5/'Total Funds Spent &amp; Transferred'!Y5</f>
        <v>2.4989138383262052E-2</v>
      </c>
      <c r="Z182" s="179">
        <f>Z5/'Total Funds Spent &amp; Transferred'!Z5</f>
        <v>2.1176264278309334E-2</v>
      </c>
    </row>
    <row r="183" spans="1:26">
      <c r="A183" s="51" t="s">
        <v>84</v>
      </c>
      <c r="B183" s="179">
        <f>B6/'Total Funds Spent &amp; Transferred'!B6</f>
        <v>0</v>
      </c>
      <c r="C183" s="179">
        <f>C6/'Total Funds Spent &amp; Transferred'!C6</f>
        <v>0</v>
      </c>
      <c r="D183" s="179">
        <f>D6/'Total Funds Spent &amp; Transferred'!D6</f>
        <v>0</v>
      </c>
      <c r="E183" s="179">
        <f>E6/'Total Funds Spent &amp; Transferred'!E6</f>
        <v>8.4294386415386183E-3</v>
      </c>
      <c r="F183" s="179">
        <f>F6/'Total Funds Spent &amp; Transferred'!F6</f>
        <v>6.4017075188028041E-3</v>
      </c>
      <c r="G183" s="179">
        <f>G6/'Total Funds Spent &amp; Transferred'!G6</f>
        <v>6.9727972711542191E-3</v>
      </c>
      <c r="H183" s="179">
        <f>H6/'Total Funds Spent &amp; Transferred'!H6</f>
        <v>3.4586555824617049E-3</v>
      </c>
      <c r="I183" s="179">
        <f>I6/'Total Funds Spent &amp; Transferred'!I6</f>
        <v>3.658667400418722E-6</v>
      </c>
      <c r="J183" s="179">
        <f>J6/'Total Funds Spent &amp; Transferred'!J6</f>
        <v>7.0138256480332759E-3</v>
      </c>
      <c r="K183" s="179">
        <f>K6/'Total Funds Spent &amp; Transferred'!K6</f>
        <v>7.4495915280085832E-3</v>
      </c>
      <c r="L183" s="179">
        <f>L6/'Total Funds Spent &amp; Transferred'!L6</f>
        <v>5.4951724216486678E-3</v>
      </c>
      <c r="M183" s="179">
        <f>M6/'Total Funds Spent &amp; Transferred'!M6</f>
        <v>4.4025203717315779E-3</v>
      </c>
      <c r="N183" s="179">
        <f>N6/'Total Funds Spent &amp; Transferred'!N6</f>
        <v>3.9309625039054474E-3</v>
      </c>
      <c r="O183" s="179">
        <f>O6/'Total Funds Spent &amp; Transferred'!O6</f>
        <v>3.3966491398842442E-3</v>
      </c>
      <c r="P183" s="179">
        <f>P6/'Total Funds Spent &amp; Transferred'!P6</f>
        <v>4.791427872363592E-3</v>
      </c>
      <c r="Q183" s="179">
        <f>Q6/'Total Funds Spent &amp; Transferred'!Q6</f>
        <v>4.3044840950052449E-3</v>
      </c>
      <c r="R183" s="179">
        <f>R6/'Total Funds Spent &amp; Transferred'!R6</f>
        <v>4.1584161145778124E-3</v>
      </c>
      <c r="S183" s="179">
        <f>S6/'Total Funds Spent &amp; Transferred'!S6</f>
        <v>4.3287789397921331E-3</v>
      </c>
      <c r="T183" s="179">
        <f>T6/'Total Funds Spent &amp; Transferred'!T6</f>
        <v>4.2898600656539089E-3</v>
      </c>
      <c r="U183" s="179">
        <f>U6/'Total Funds Spent &amp; Transferred'!U6</f>
        <v>3.081134908847271E-3</v>
      </c>
      <c r="V183" s="179">
        <f>V6/'Total Funds Spent &amp; Transferred'!V6</f>
        <v>0</v>
      </c>
      <c r="W183" s="179">
        <f>W6/'Total Funds Spent &amp; Transferred'!W6</f>
        <v>3.2205052068430627E-2</v>
      </c>
      <c r="X183" s="179">
        <f>X6/'Total Funds Spent &amp; Transferred'!X6</f>
        <v>3.3475462869071E-2</v>
      </c>
      <c r="Y183" s="179">
        <f>Y6/'Total Funds Spent &amp; Transferred'!Y6</f>
        <v>0</v>
      </c>
      <c r="Z183" s="179">
        <f>Z6/'Total Funds Spent &amp; Transferred'!Z6</f>
        <v>4.1709615315569677E-3</v>
      </c>
    </row>
    <row r="184" spans="1:26">
      <c r="A184" s="51" t="s">
        <v>86</v>
      </c>
      <c r="B184" s="179">
        <f>B7/'Total Funds Spent &amp; Transferred'!B7</f>
        <v>0</v>
      </c>
      <c r="C184" s="179">
        <f>C7/'Total Funds Spent &amp; Transferred'!C7</f>
        <v>0</v>
      </c>
      <c r="D184" s="179">
        <f>D7/'Total Funds Spent &amp; Transferred'!D7</f>
        <v>0</v>
      </c>
      <c r="E184" s="179">
        <f>E7/'Total Funds Spent &amp; Transferred'!E7</f>
        <v>4.2678045595092549E-3</v>
      </c>
      <c r="F184" s="179">
        <f>F7/'Total Funds Spent &amp; Transferred'!F7</f>
        <v>9.4505158383885995E-3</v>
      </c>
      <c r="G184" s="179">
        <f>G7/'Total Funds Spent &amp; Transferred'!G7</f>
        <v>3.0028109376309314E-5</v>
      </c>
      <c r="H184" s="179">
        <f>H7/'Total Funds Spent &amp; Transferred'!H7</f>
        <v>1.1410944831923328E-3</v>
      </c>
      <c r="I184" s="179">
        <f>I7/'Total Funds Spent &amp; Transferred'!I7</f>
        <v>1.1851780804340716E-3</v>
      </c>
      <c r="J184" s="179">
        <f>J7/'Total Funds Spent &amp; Transferred'!J7</f>
        <v>6.9863484140270874E-5</v>
      </c>
      <c r="K184" s="179">
        <f>K7/'Total Funds Spent &amp; Transferred'!K7</f>
        <v>5.2429604758400038E-7</v>
      </c>
      <c r="L184" s="179">
        <f>L7/'Total Funds Spent &amp; Transferred'!L7</f>
        <v>3.2096001354099978E-3</v>
      </c>
      <c r="M184" s="179">
        <f>M7/'Total Funds Spent &amp; Transferred'!M7</f>
        <v>2.7349430554985637E-3</v>
      </c>
      <c r="N184" s="179">
        <f>N7/'Total Funds Spent &amp; Transferred'!N7</f>
        <v>1.0388926546944901E-3</v>
      </c>
      <c r="O184" s="179">
        <f>O7/'Total Funds Spent &amp; Transferred'!O7</f>
        <v>0</v>
      </c>
      <c r="P184" s="179">
        <f>P7/'Total Funds Spent &amp; Transferred'!P7</f>
        <v>0</v>
      </c>
      <c r="Q184" s="179">
        <f>Q7/'Total Funds Spent &amp; Transferred'!Q7</f>
        <v>0</v>
      </c>
      <c r="R184" s="179">
        <f>R7/'Total Funds Spent &amp; Transferred'!R7</f>
        <v>0</v>
      </c>
      <c r="S184" s="179">
        <f>S7/'Total Funds Spent &amp; Transferred'!S7</f>
        <v>0</v>
      </c>
      <c r="T184" s="179">
        <f>T7/'Total Funds Spent &amp; Transferred'!T7</f>
        <v>0</v>
      </c>
      <c r="U184" s="179">
        <f>U7/'Total Funds Spent &amp; Transferred'!U7</f>
        <v>0</v>
      </c>
      <c r="V184" s="179">
        <f>V7/'Total Funds Spent &amp; Transferred'!V7</f>
        <v>0</v>
      </c>
      <c r="W184" s="179">
        <f>W7/'Total Funds Spent &amp; Transferred'!W7</f>
        <v>0</v>
      </c>
      <c r="X184" s="179">
        <f>X7/'Total Funds Spent &amp; Transferred'!X7</f>
        <v>0</v>
      </c>
      <c r="Y184" s="179">
        <f>Y7/'Total Funds Spent &amp; Transferred'!Y7</f>
        <v>0</v>
      </c>
      <c r="Z184" s="179">
        <f>Z7/'Total Funds Spent &amp; Transferred'!Z7</f>
        <v>0</v>
      </c>
    </row>
    <row r="185" spans="1:26">
      <c r="A185" s="51" t="s">
        <v>88</v>
      </c>
      <c r="B185" s="179">
        <f>B8/'Total Funds Spent &amp; Transferred'!B8</f>
        <v>0</v>
      </c>
      <c r="C185" s="179">
        <f>C8/'Total Funds Spent &amp; Transferred'!C8</f>
        <v>0</v>
      </c>
      <c r="D185" s="179">
        <f>D8/'Total Funds Spent &amp; Transferred'!D8</f>
        <v>0</v>
      </c>
      <c r="E185" s="179">
        <f>E8/'Total Funds Spent &amp; Transferred'!E8</f>
        <v>2.5252350708387505E-2</v>
      </c>
      <c r="F185" s="179">
        <f>F8/'Total Funds Spent &amp; Transferred'!F8</f>
        <v>2.3038144066032818E-2</v>
      </c>
      <c r="G185" s="179">
        <f>G8/'Total Funds Spent &amp; Transferred'!G8</f>
        <v>3.1785126057887178E-2</v>
      </c>
      <c r="H185" s="179">
        <f>H8/'Total Funds Spent &amp; Transferred'!H8</f>
        <v>3.8022810468867359E-2</v>
      </c>
      <c r="I185" s="179">
        <f>I8/'Total Funds Spent &amp; Transferred'!I8</f>
        <v>3.1181992168676773E-2</v>
      </c>
      <c r="J185" s="179">
        <f>J8/'Total Funds Spent &amp; Transferred'!J8</f>
        <v>3.2951781399694277E-2</v>
      </c>
      <c r="K185" s="179">
        <f>K8/'Total Funds Spent &amp; Transferred'!K8</f>
        <v>3.4643927803707612E-2</v>
      </c>
      <c r="L185" s="179">
        <f>L8/'Total Funds Spent &amp; Transferred'!L8</f>
        <v>1.9459964432174244E-2</v>
      </c>
      <c r="M185" s="179">
        <f>M8/'Total Funds Spent &amp; Transferred'!M8</f>
        <v>0.52157092631858426</v>
      </c>
      <c r="N185" s="179">
        <f>N8/'Total Funds Spent &amp; Transferred'!N8</f>
        <v>0.42643680744136309</v>
      </c>
      <c r="O185" s="179">
        <f>O8/'Total Funds Spent &amp; Transferred'!O8</f>
        <v>0.41379865955089179</v>
      </c>
      <c r="P185" s="179">
        <f>P8/'Total Funds Spent &amp; Transferred'!P8</f>
        <v>0.62218105545008573</v>
      </c>
      <c r="Q185" s="179">
        <f>Q8/'Total Funds Spent &amp; Transferred'!Q8</f>
        <v>0.54763690645162699</v>
      </c>
      <c r="R185" s="179">
        <f>R8/'Total Funds Spent &amp; Transferred'!R8</f>
        <v>0.55388118296109834</v>
      </c>
      <c r="S185" s="179">
        <f>S8/'Total Funds Spent &amp; Transferred'!S8</f>
        <v>0.66251120276311204</v>
      </c>
      <c r="T185" s="179">
        <f>T8/'Total Funds Spent &amp; Transferred'!T8</f>
        <v>2.21824590424901E-2</v>
      </c>
      <c r="U185" s="179">
        <f>U8/'Total Funds Spent &amp; Transferred'!U8</f>
        <v>2.4636701912173428E-2</v>
      </c>
      <c r="V185" s="179">
        <f>V8/'Total Funds Spent &amp; Transferred'!V8</f>
        <v>2.1379653161523116E-2</v>
      </c>
      <c r="W185" s="179">
        <f>W8/'Total Funds Spent &amp; Transferred'!W8</f>
        <v>1.9565682274974038E-2</v>
      </c>
      <c r="X185" s="179">
        <f>X8/'Total Funds Spent &amp; Transferred'!X8</f>
        <v>6.3694536284488942E-2</v>
      </c>
      <c r="Y185" s="179">
        <f>Y8/'Total Funds Spent &amp; Transferred'!Y8</f>
        <v>0.10219522652952713</v>
      </c>
      <c r="Z185" s="179">
        <f>Z8/'Total Funds Spent &amp; Transferred'!Z8</f>
        <v>0.15267687739008937</v>
      </c>
    </row>
    <row r="186" spans="1:26">
      <c r="A186" s="51" t="s">
        <v>74</v>
      </c>
      <c r="B186" s="179">
        <f>B9/'Total Funds Spent &amp; Transferred'!B9</f>
        <v>0</v>
      </c>
      <c r="C186" s="179">
        <f>C9/'Total Funds Spent &amp; Transferred'!C9</f>
        <v>0</v>
      </c>
      <c r="D186" s="179">
        <f>D9/'Total Funds Spent &amp; Transferred'!D9</f>
        <v>0</v>
      </c>
      <c r="E186" s="179">
        <f>E9/'Total Funds Spent &amp; Transferred'!E9</f>
        <v>2.0604087143480368E-4</v>
      </c>
      <c r="F186" s="179">
        <f>F9/'Total Funds Spent &amp; Transferred'!F9</f>
        <v>2.179201256260701E-3</v>
      </c>
      <c r="G186" s="179">
        <f>G9/'Total Funds Spent &amp; Transferred'!G9</f>
        <v>2.9874170240086605E-3</v>
      </c>
      <c r="H186" s="179">
        <f>H9/'Total Funds Spent &amp; Transferred'!H9</f>
        <v>1.45492546606974E-3</v>
      </c>
      <c r="I186" s="179">
        <f>I9/'Total Funds Spent &amp; Transferred'!I9</f>
        <v>3.59478859821447E-3</v>
      </c>
      <c r="J186" s="179">
        <f>J9/'Total Funds Spent &amp; Transferred'!J9</f>
        <v>3.4345452133768984E-3</v>
      </c>
      <c r="K186" s="179">
        <f>K9/'Total Funds Spent &amp; Transferred'!K9</f>
        <v>2.2119290713035816E-3</v>
      </c>
      <c r="L186" s="179">
        <f>L9/'Total Funds Spent &amp; Transferred'!L9</f>
        <v>9.459879597725579E-2</v>
      </c>
      <c r="M186" s="179">
        <f>M9/'Total Funds Spent &amp; Transferred'!M9</f>
        <v>4.6793037897647195E-2</v>
      </c>
      <c r="N186" s="179">
        <f>N9/'Total Funds Spent &amp; Transferred'!N9</f>
        <v>2.0699581296156538E-2</v>
      </c>
      <c r="O186" s="179">
        <f>O9/'Total Funds Spent &amp; Transferred'!O9</f>
        <v>4.4737361886866113E-3</v>
      </c>
      <c r="P186" s="179">
        <f>P9/'Total Funds Spent &amp; Transferred'!P9</f>
        <v>4.6561280821425252E-3</v>
      </c>
      <c r="Q186" s="179">
        <f>Q9/'Total Funds Spent &amp; Transferred'!Q9</f>
        <v>3.3847578273360095E-2</v>
      </c>
      <c r="R186" s="179">
        <f>R9/'Total Funds Spent &amp; Transferred'!R9</f>
        <v>0.10716414355085919</v>
      </c>
      <c r="S186" s="179">
        <f>S9/'Total Funds Spent &amp; Transferred'!S9</f>
        <v>7.740327272354583E-2</v>
      </c>
      <c r="T186" s="179">
        <f>T9/'Total Funds Spent &amp; Transferred'!T9</f>
        <v>2.9645840839210178E-3</v>
      </c>
      <c r="U186" s="179">
        <f>U9/'Total Funds Spent &amp; Transferred'!U9</f>
        <v>4.1139513468314058E-3</v>
      </c>
      <c r="V186" s="179">
        <f>V9/'Total Funds Spent &amp; Transferred'!V9</f>
        <v>3.976483643091052E-3</v>
      </c>
      <c r="W186" s="179">
        <f>W9/'Total Funds Spent &amp; Transferred'!W9</f>
        <v>4.6008460149079798E-3</v>
      </c>
      <c r="X186" s="179">
        <f>X9/'Total Funds Spent &amp; Transferred'!X9</f>
        <v>5.1484894969738978E-3</v>
      </c>
      <c r="Y186" s="179">
        <f>Y9/'Total Funds Spent &amp; Transferred'!Y9</f>
        <v>5.0131437390073495E-3</v>
      </c>
      <c r="Z186" s="179">
        <f>Z9/'Total Funds Spent &amp; Transferred'!Z9</f>
        <v>3.7603764485600105E-3</v>
      </c>
    </row>
    <row r="187" spans="1:26">
      <c r="A187" s="51" t="s">
        <v>91</v>
      </c>
      <c r="B187" s="179">
        <f>B10/'Total Funds Spent &amp; Transferred'!B10</f>
        <v>0</v>
      </c>
      <c r="C187" s="179">
        <f>C10/'Total Funds Spent &amp; Transferred'!C10</f>
        <v>0</v>
      </c>
      <c r="D187" s="179">
        <f>D10/'Total Funds Spent &amp; Transferred'!D10</f>
        <v>0</v>
      </c>
      <c r="E187" s="179">
        <f>E10/'Total Funds Spent &amp; Transferred'!E10</f>
        <v>0</v>
      </c>
      <c r="F187" s="179">
        <f>F10/'Total Funds Spent &amp; Transferred'!F10</f>
        <v>0</v>
      </c>
      <c r="G187" s="179">
        <f>G10/'Total Funds Spent &amp; Transferred'!G10</f>
        <v>9.1086908876455706E-5</v>
      </c>
      <c r="H187" s="179">
        <f>H10/'Total Funds Spent &amp; Transferred'!H10</f>
        <v>1.3713892484213898E-3</v>
      </c>
      <c r="I187" s="179">
        <f>I10/'Total Funds Spent &amp; Transferred'!I10</f>
        <v>8.6590866424583496E-4</v>
      </c>
      <c r="J187" s="179">
        <f>J10/'Total Funds Spent &amp; Transferred'!J10</f>
        <v>4.3478276649019639E-4</v>
      </c>
      <c r="K187" s="179">
        <f>K10/'Total Funds Spent &amp; Transferred'!K10</f>
        <v>3.8424714642334062E-4</v>
      </c>
      <c r="L187" s="179">
        <f>L10/'Total Funds Spent &amp; Transferred'!L10</f>
        <v>2.027204182287767E-2</v>
      </c>
      <c r="M187" s="179">
        <f>M10/'Total Funds Spent &amp; Transferred'!M10</f>
        <v>1.8139477982661221E-2</v>
      </c>
      <c r="N187" s="179">
        <f>N10/'Total Funds Spent &amp; Transferred'!N10</f>
        <v>9.7913317383474599E-3</v>
      </c>
      <c r="O187" s="179">
        <f>O10/'Total Funds Spent &amp; Transferred'!O10</f>
        <v>1.9414450480113741E-3</v>
      </c>
      <c r="P187" s="179">
        <f>P10/'Total Funds Spent &amp; Transferred'!P10</f>
        <v>1.4782525316855177E-3</v>
      </c>
      <c r="Q187" s="179">
        <f>Q10/'Total Funds Spent &amp; Transferred'!Q10</f>
        <v>1.4896922756152068E-3</v>
      </c>
      <c r="R187" s="179">
        <f>R10/'Total Funds Spent &amp; Transferred'!R10</f>
        <v>1.2576061553036301E-3</v>
      </c>
      <c r="S187" s="179">
        <f>S10/'Total Funds Spent &amp; Transferred'!S10</f>
        <v>1.2355120455282485E-3</v>
      </c>
      <c r="T187" s="179">
        <f>T10/'Total Funds Spent &amp; Transferred'!T10</f>
        <v>2.7626526758359831E-3</v>
      </c>
      <c r="U187" s="179">
        <f>U10/'Total Funds Spent &amp; Transferred'!U10</f>
        <v>1.5092947153517505E-3</v>
      </c>
      <c r="V187" s="179">
        <f>V10/'Total Funds Spent &amp; Transferred'!V10</f>
        <v>1.4429808500661737E-3</v>
      </c>
      <c r="W187" s="179">
        <f>W10/'Total Funds Spent &amp; Transferred'!W10</f>
        <v>2.4752252565253827E-3</v>
      </c>
      <c r="X187" s="179">
        <f>X10/'Total Funds Spent &amp; Transferred'!X10</f>
        <v>2.1791794039816271E-3</v>
      </c>
      <c r="Y187" s="179">
        <f>Y10/'Total Funds Spent &amp; Transferred'!Y10</f>
        <v>2.5676175644960097E-3</v>
      </c>
      <c r="Z187" s="179">
        <f>Z10/'Total Funds Spent &amp; Transferred'!Z10</f>
        <v>2.455741950574655E-3</v>
      </c>
    </row>
    <row r="188" spans="1:26">
      <c r="A188" s="51" t="s">
        <v>93</v>
      </c>
      <c r="B188" s="179">
        <f>B11/'Total Funds Spent &amp; Transferred'!B11</f>
        <v>0</v>
      </c>
      <c r="C188" s="179">
        <f>C11/'Total Funds Spent &amp; Transferred'!C11</f>
        <v>0</v>
      </c>
      <c r="D188" s="179">
        <f>D11/'Total Funds Spent &amp; Transferred'!D11</f>
        <v>0</v>
      </c>
      <c r="E188" s="179">
        <f>E11/'Total Funds Spent &amp; Transferred'!E11</f>
        <v>2.6996775513264838E-3</v>
      </c>
      <c r="F188" s="179">
        <f>F11/'Total Funds Spent &amp; Transferred'!F11</f>
        <v>4.8790767968583816E-2</v>
      </c>
      <c r="G188" s="179">
        <f>G11/'Total Funds Spent &amp; Transferred'!G11</f>
        <v>8.0946409646740422E-2</v>
      </c>
      <c r="H188" s="179">
        <f>H11/'Total Funds Spent &amp; Transferred'!H11</f>
        <v>0.15007386616582616</v>
      </c>
      <c r="I188" s="179">
        <f>I11/'Total Funds Spent &amp; Transferred'!I11</f>
        <v>0.15174917094727688</v>
      </c>
      <c r="J188" s="179">
        <f>J11/'Total Funds Spent &amp; Transferred'!J11</f>
        <v>0.15264297157945958</v>
      </c>
      <c r="K188" s="179">
        <f>K11/'Total Funds Spent &amp; Transferred'!K11</f>
        <v>0.15957427011708067</v>
      </c>
      <c r="L188" s="179">
        <f>L11/'Total Funds Spent &amp; Transferred'!L11</f>
        <v>0.16850732756735418</v>
      </c>
      <c r="M188" s="179">
        <f>M11/'Total Funds Spent &amp; Transferred'!M11</f>
        <v>0.15621270113496366</v>
      </c>
      <c r="N188" s="179">
        <f>N11/'Total Funds Spent &amp; Transferred'!N11</f>
        <v>0.16191290086211468</v>
      </c>
      <c r="O188" s="179">
        <f>O11/'Total Funds Spent &amp; Transferred'!O11</f>
        <v>0.1820815894595284</v>
      </c>
      <c r="P188" s="179">
        <f>P11/'Total Funds Spent &amp; Transferred'!P11</f>
        <v>0.15893608314169852</v>
      </c>
      <c r="Q188" s="179">
        <f>Q11/'Total Funds Spent &amp; Transferred'!Q11</f>
        <v>0.17522209693165058</v>
      </c>
      <c r="R188" s="179">
        <f>R11/'Total Funds Spent &amp; Transferred'!R11</f>
        <v>0.19151717512841843</v>
      </c>
      <c r="S188" s="179">
        <f>S11/'Total Funds Spent &amp; Transferred'!S11</f>
        <v>0.15661530989264141</v>
      </c>
      <c r="T188" s="179">
        <f>T11/'Total Funds Spent &amp; Transferred'!T11</f>
        <v>0.16760042203801287</v>
      </c>
      <c r="U188" s="179">
        <f>U11/'Total Funds Spent &amp; Transferred'!U11</f>
        <v>0.17889921481927795</v>
      </c>
      <c r="V188" s="179">
        <f>V11/'Total Funds Spent &amp; Transferred'!V11</f>
        <v>0.16256044216885862</v>
      </c>
      <c r="W188" s="179">
        <f>W11/'Total Funds Spent &amp; Transferred'!W11</f>
        <v>0.13603661389347704</v>
      </c>
      <c r="X188" s="179">
        <f>X11/'Total Funds Spent &amp; Transferred'!X11</f>
        <v>0.10187010779300758</v>
      </c>
      <c r="Y188" s="179">
        <f>Y11/'Total Funds Spent &amp; Transferred'!Y11</f>
        <v>9.8511501225002365E-2</v>
      </c>
      <c r="Z188" s="179">
        <f>Z11/'Total Funds Spent &amp; Transferred'!Z11</f>
        <v>0.11500592446889768</v>
      </c>
    </row>
    <row r="189" spans="1:26">
      <c r="A189" s="51" t="s">
        <v>95</v>
      </c>
      <c r="B189" s="179">
        <f>B12/'Total Funds Spent &amp; Transferred'!B12</f>
        <v>0</v>
      </c>
      <c r="C189" s="179">
        <f>C12/'Total Funds Spent &amp; Transferred'!C12</f>
        <v>0</v>
      </c>
      <c r="D189" s="179">
        <f>D12/'Total Funds Spent &amp; Transferred'!D12</f>
        <v>0</v>
      </c>
      <c r="E189" s="179">
        <f>E12/'Total Funds Spent &amp; Transferred'!E12</f>
        <v>0</v>
      </c>
      <c r="F189" s="179">
        <f>F12/'Total Funds Spent &amp; Transferred'!F12</f>
        <v>2.9611176703027046E-4</v>
      </c>
      <c r="G189" s="179">
        <f>G12/'Total Funds Spent &amp; Transferred'!G12</f>
        <v>0</v>
      </c>
      <c r="H189" s="179">
        <f>H12/'Total Funds Spent &amp; Transferred'!H12</f>
        <v>0</v>
      </c>
      <c r="I189" s="179">
        <f>I12/'Total Funds Spent &amp; Transferred'!I12</f>
        <v>0</v>
      </c>
      <c r="J189" s="179">
        <f>J12/'Total Funds Spent &amp; Transferred'!J12</f>
        <v>0</v>
      </c>
      <c r="K189" s="179">
        <f>K12/'Total Funds Spent &amp; Transferred'!K12</f>
        <v>7.7581103678898171E-3</v>
      </c>
      <c r="L189" s="179">
        <f>L12/'Total Funds Spent &amp; Transferred'!L12</f>
        <v>7.0718770572937547E-3</v>
      </c>
      <c r="M189" s="179">
        <f>M12/'Total Funds Spent &amp; Transferred'!M12</f>
        <v>5.6548869293402221E-2</v>
      </c>
      <c r="N189" s="179">
        <f>N12/'Total Funds Spent &amp; Transferred'!N12</f>
        <v>3.3609738757902489E-7</v>
      </c>
      <c r="O189" s="179">
        <f>O12/'Total Funds Spent &amp; Transferred'!O12</f>
        <v>3.9875029916082534E-3</v>
      </c>
      <c r="P189" s="179">
        <f>P12/'Total Funds Spent &amp; Transferred'!P12</f>
        <v>2.4728403540229361E-2</v>
      </c>
      <c r="Q189" s="179">
        <f>Q12/'Total Funds Spent &amp; Transferred'!Q12</f>
        <v>0</v>
      </c>
      <c r="R189" s="179">
        <f>R12/'Total Funds Spent &amp; Transferred'!R12</f>
        <v>0</v>
      </c>
      <c r="S189" s="179">
        <f>S12/'Total Funds Spent &amp; Transferred'!S12</f>
        <v>0</v>
      </c>
      <c r="T189" s="179">
        <f>T12/'Total Funds Spent &amp; Transferred'!T12</f>
        <v>0</v>
      </c>
      <c r="U189" s="179">
        <f>U12/'Total Funds Spent &amp; Transferred'!U12</f>
        <v>0</v>
      </c>
      <c r="V189" s="179">
        <f>V12/'Total Funds Spent &amp; Transferred'!V12</f>
        <v>0</v>
      </c>
      <c r="W189" s="179">
        <f>W12/'Total Funds Spent &amp; Transferred'!W12</f>
        <v>0</v>
      </c>
      <c r="X189" s="179">
        <f>X12/'Total Funds Spent &amp; Transferred'!X12</f>
        <v>0</v>
      </c>
      <c r="Y189" s="179">
        <f>Y12/'Total Funds Spent &amp; Transferred'!Y12</f>
        <v>0</v>
      </c>
      <c r="Z189" s="179">
        <f>Z12/'Total Funds Spent &amp; Transferred'!Z12</f>
        <v>0</v>
      </c>
    </row>
    <row r="190" spans="1:26">
      <c r="A190" s="51" t="s">
        <v>97</v>
      </c>
      <c r="B190" s="179">
        <f>B13/'Total Funds Spent &amp; Transferred'!B13</f>
        <v>0</v>
      </c>
      <c r="C190" s="179">
        <f>C13/'Total Funds Spent &amp; Transferred'!C13</f>
        <v>0</v>
      </c>
      <c r="D190" s="179">
        <f>D13/'Total Funds Spent &amp; Transferred'!D13</f>
        <v>0</v>
      </c>
      <c r="E190" s="179">
        <f>E13/'Total Funds Spent &amp; Transferred'!E13</f>
        <v>6.5532810317742912E-2</v>
      </c>
      <c r="F190" s="179">
        <f>F13/'Total Funds Spent &amp; Transferred'!F13</f>
        <v>6.391533374514656E-2</v>
      </c>
      <c r="G190" s="179">
        <f>G13/'Total Funds Spent &amp; Transferred'!G13</f>
        <v>7.6478902114248903E-2</v>
      </c>
      <c r="H190" s="179">
        <f>H13/'Total Funds Spent &amp; Transferred'!H13</f>
        <v>9.6839637226746635E-3</v>
      </c>
      <c r="I190" s="179">
        <f>I13/'Total Funds Spent &amp; Transferred'!I13</f>
        <v>3.2108534823760318E-2</v>
      </c>
      <c r="J190" s="179">
        <f>J13/'Total Funds Spent &amp; Transferred'!J13</f>
        <v>1.5751911862114561E-2</v>
      </c>
      <c r="K190" s="179">
        <f>K13/'Total Funds Spent &amp; Transferred'!K13</f>
        <v>6.3349360609697342E-2</v>
      </c>
      <c r="L190" s="179">
        <f>L13/'Total Funds Spent &amp; Transferred'!L13</f>
        <v>8.3621517550840019E-2</v>
      </c>
      <c r="M190" s="179">
        <f>M13/'Total Funds Spent &amp; Transferred'!M13</f>
        <v>7.1444454248997119E-2</v>
      </c>
      <c r="N190" s="179">
        <f>N13/'Total Funds Spent &amp; Transferred'!N13</f>
        <v>6.7700580387080184E-2</v>
      </c>
      <c r="O190" s="179">
        <f>O13/'Total Funds Spent &amp; Transferred'!O13</f>
        <v>4.8280591842138849E-2</v>
      </c>
      <c r="P190" s="179">
        <f>P13/'Total Funds Spent &amp; Transferred'!P13</f>
        <v>4.5088593170336616E-2</v>
      </c>
      <c r="Q190" s="179">
        <f>Q13/'Total Funds Spent &amp; Transferred'!Q13</f>
        <v>3.2001286561358304E-2</v>
      </c>
      <c r="R190" s="179">
        <f>R13/'Total Funds Spent &amp; Transferred'!R13</f>
        <v>9.3121810855385095E-3</v>
      </c>
      <c r="S190" s="179">
        <f>S13/'Total Funds Spent &amp; Transferred'!S13</f>
        <v>5.4223565924643368E-3</v>
      </c>
      <c r="T190" s="179">
        <f>T13/'Total Funds Spent &amp; Transferred'!T13</f>
        <v>5.2272004401398651E-3</v>
      </c>
      <c r="U190" s="179">
        <f>U13/'Total Funds Spent &amp; Transferred'!U13</f>
        <v>4.6922123298626384E-3</v>
      </c>
      <c r="V190" s="179">
        <f>V13/'Total Funds Spent &amp; Transferred'!V13</f>
        <v>4.082332359213175E-3</v>
      </c>
      <c r="W190" s="179">
        <f>W13/'Total Funds Spent &amp; Transferred'!W13</f>
        <v>3.3614804845482275E-3</v>
      </c>
      <c r="X190" s="179">
        <f>X13/'Total Funds Spent &amp; Transferred'!X13</f>
        <v>2.7859326105671425E-3</v>
      </c>
      <c r="Y190" s="179">
        <f>Y13/'Total Funds Spent &amp; Transferred'!Y13</f>
        <v>3.3764713119187272E-3</v>
      </c>
      <c r="Z190" s="179">
        <f>Z13/'Total Funds Spent &amp; Transferred'!Z13</f>
        <v>6.5705958156031931E-4</v>
      </c>
    </row>
    <row r="191" spans="1:26">
      <c r="A191" s="51" t="s">
        <v>99</v>
      </c>
      <c r="B191" s="179">
        <f>B14/'Total Funds Spent &amp; Transferred'!B14</f>
        <v>0</v>
      </c>
      <c r="C191" s="179">
        <f>C14/'Total Funds Spent &amp; Transferred'!C14</f>
        <v>0</v>
      </c>
      <c r="D191" s="179">
        <f>D14/'Total Funds Spent &amp; Transferred'!D14</f>
        <v>0</v>
      </c>
      <c r="E191" s="179">
        <f>E14/'Total Funds Spent &amp; Transferred'!E14</f>
        <v>3.8144747039587895E-2</v>
      </c>
      <c r="F191" s="179">
        <f>F14/'Total Funds Spent &amp; Transferred'!F14</f>
        <v>2.594650802367594E-2</v>
      </c>
      <c r="G191" s="179">
        <f>G14/'Total Funds Spent &amp; Transferred'!G14</f>
        <v>1.4752504168775717E-2</v>
      </c>
      <c r="H191" s="179">
        <f>H14/'Total Funds Spent &amp; Transferred'!H14</f>
        <v>1.093621351600322E-2</v>
      </c>
      <c r="I191" s="179">
        <f>I14/'Total Funds Spent &amp; Transferred'!I14</f>
        <v>5.8416201930996635E-3</v>
      </c>
      <c r="J191" s="179">
        <f>J14/'Total Funds Spent &amp; Transferred'!J14</f>
        <v>1.0705864521511487E-2</v>
      </c>
      <c r="K191" s="179">
        <f>K14/'Total Funds Spent &amp; Transferred'!K14</f>
        <v>6.9196801111641257E-3</v>
      </c>
      <c r="L191" s="179">
        <f>L14/'Total Funds Spent &amp; Transferred'!L14</f>
        <v>5.4470556378134728E-2</v>
      </c>
      <c r="M191" s="179">
        <f>M14/'Total Funds Spent &amp; Transferred'!M14</f>
        <v>6.4432450622891449E-2</v>
      </c>
      <c r="N191" s="179">
        <f>N14/'Total Funds Spent &amp; Transferred'!N14</f>
        <v>6.5318376946581396E-3</v>
      </c>
      <c r="O191" s="179">
        <f>O14/'Total Funds Spent &amp; Transferred'!O14</f>
        <v>4.4255023937333103E-3</v>
      </c>
      <c r="P191" s="179">
        <f>P14/'Total Funds Spent &amp; Transferred'!P14</f>
        <v>4.1665394075780871E-3</v>
      </c>
      <c r="Q191" s="179">
        <f>Q14/'Total Funds Spent &amp; Transferred'!Q14</f>
        <v>5.1705087773385137E-3</v>
      </c>
      <c r="R191" s="179">
        <f>R14/'Total Funds Spent &amp; Transferred'!R14</f>
        <v>5.2085745911343885E-3</v>
      </c>
      <c r="S191" s="179">
        <f>S14/'Total Funds Spent &amp; Transferred'!S14</f>
        <v>7.2665413345906248E-3</v>
      </c>
      <c r="T191" s="179">
        <f>T14/'Total Funds Spent &amp; Transferred'!T14</f>
        <v>7.7488439237798632E-4</v>
      </c>
      <c r="U191" s="179">
        <f>U14/'Total Funds Spent &amp; Transferred'!U14</f>
        <v>3.9408827985677047E-4</v>
      </c>
      <c r="V191" s="179">
        <f>V14/'Total Funds Spent &amp; Transferred'!V14</f>
        <v>3.1890722695613287E-4</v>
      </c>
      <c r="W191" s="179">
        <f>W14/'Total Funds Spent &amp; Transferred'!W14</f>
        <v>2.1700331433207812E-4</v>
      </c>
      <c r="X191" s="179">
        <f>X14/'Total Funds Spent &amp; Transferred'!X14</f>
        <v>6.3761064733861993E-4</v>
      </c>
      <c r="Y191" s="179">
        <f>Y14/'Total Funds Spent &amp; Transferred'!Y14</f>
        <v>3.2098322271174146E-4</v>
      </c>
      <c r="Z191" s="179">
        <f>Z14/'Total Funds Spent &amp; Transferred'!Z14</f>
        <v>7.2050151306422936E-4</v>
      </c>
    </row>
    <row r="192" spans="1:26">
      <c r="A192" s="51" t="s">
        <v>101</v>
      </c>
      <c r="B192" s="179">
        <f>B15/'Total Funds Spent &amp; Transferred'!B15</f>
        <v>0</v>
      </c>
      <c r="C192" s="179">
        <f>C15/'Total Funds Spent &amp; Transferred'!C15</f>
        <v>0</v>
      </c>
      <c r="D192" s="179">
        <f>D15/'Total Funds Spent &amp; Transferred'!D15</f>
        <v>0</v>
      </c>
      <c r="E192" s="179">
        <f>E15/'Total Funds Spent &amp; Transferred'!E15</f>
        <v>9.6248558844687804E-2</v>
      </c>
      <c r="F192" s="179">
        <f>F15/'Total Funds Spent &amp; Transferred'!F15</f>
        <v>5.2659718884018797E-2</v>
      </c>
      <c r="G192" s="179">
        <f>G15/'Total Funds Spent &amp; Transferred'!G15</f>
        <v>3.8598512939172484E-2</v>
      </c>
      <c r="H192" s="179">
        <f>H15/'Total Funds Spent &amp; Transferred'!H15</f>
        <v>3.2738766814947175E-2</v>
      </c>
      <c r="I192" s="179">
        <f>I15/'Total Funds Spent &amp; Transferred'!I15</f>
        <v>4.6110117377232307E-2</v>
      </c>
      <c r="J192" s="179">
        <f>J15/'Total Funds Spent &amp; Transferred'!J15</f>
        <v>5.8985670572957095E-2</v>
      </c>
      <c r="K192" s="179">
        <f>K15/'Total Funds Spent &amp; Transferred'!K15</f>
        <v>6.272409701386894E-2</v>
      </c>
      <c r="L192" s="179">
        <f>L15/'Total Funds Spent &amp; Transferred'!L15</f>
        <v>6.266073262706455E-2</v>
      </c>
      <c r="M192" s="179">
        <f>M15/'Total Funds Spent &amp; Transferred'!M15</f>
        <v>5.8464230286850397E-2</v>
      </c>
      <c r="N192" s="179">
        <f>N15/'Total Funds Spent &amp; Transferred'!N15</f>
        <v>5.3593867885740491E-2</v>
      </c>
      <c r="O192" s="179">
        <f>O15/'Total Funds Spent &amp; Transferred'!O15</f>
        <v>4.7579338347320949E-2</v>
      </c>
      <c r="P192" s="179">
        <f>P15/'Total Funds Spent &amp; Transferred'!P15</f>
        <v>5.4265679157374479E-2</v>
      </c>
      <c r="Q192" s="179">
        <f>Q15/'Total Funds Spent &amp; Transferred'!Q15</f>
        <v>5.1749044639554945E-2</v>
      </c>
      <c r="R192" s="179">
        <f>R15/'Total Funds Spent &amp; Transferred'!R15</f>
        <v>-8.5381691549664621E-5</v>
      </c>
      <c r="S192" s="179">
        <f>S15/'Total Funds Spent &amp; Transferred'!S15</f>
        <v>2.6243550965231229E-2</v>
      </c>
      <c r="T192" s="179">
        <f>T15/'Total Funds Spent &amp; Transferred'!T15</f>
        <v>2.7570288789369457E-3</v>
      </c>
      <c r="U192" s="179">
        <f>U15/'Total Funds Spent &amp; Transferred'!U15</f>
        <v>2.265942442020683E-3</v>
      </c>
      <c r="V192" s="179">
        <f>V15/'Total Funds Spent &amp; Transferred'!V15</f>
        <v>1.906415448918782E-3</v>
      </c>
      <c r="W192" s="179">
        <f>W15/'Total Funds Spent &amp; Transferred'!W15</f>
        <v>2.0674250732045388E-2</v>
      </c>
      <c r="X192" s="179">
        <f>X15/'Total Funds Spent &amp; Transferred'!X15</f>
        <v>1.2730857437086563E-2</v>
      </c>
      <c r="Y192" s="179">
        <f>Y15/'Total Funds Spent &amp; Transferred'!Y15</f>
        <v>2.0673187324682627E-2</v>
      </c>
      <c r="Z192" s="179">
        <f>Z15/'Total Funds Spent &amp; Transferred'!Z15</f>
        <v>1.7839614815788558E-2</v>
      </c>
    </row>
    <row r="193" spans="1:26">
      <c r="A193" s="51" t="s">
        <v>102</v>
      </c>
      <c r="B193" s="179">
        <f>B16/'Total Funds Spent &amp; Transferred'!B16</f>
        <v>0</v>
      </c>
      <c r="C193" s="179">
        <f>C16/'Total Funds Spent &amp; Transferred'!C16</f>
        <v>0</v>
      </c>
      <c r="D193" s="179">
        <f>D16/'Total Funds Spent &amp; Transferred'!D16</f>
        <v>0</v>
      </c>
      <c r="E193" s="179">
        <f>E16/'Total Funds Spent &amp; Transferred'!E16</f>
        <v>0</v>
      </c>
      <c r="F193" s="179">
        <f>F16/'Total Funds Spent &amp; Transferred'!F16</f>
        <v>0</v>
      </c>
      <c r="G193" s="179">
        <f>G16/'Total Funds Spent &amp; Transferred'!G16</f>
        <v>0</v>
      </c>
      <c r="H193" s="179">
        <f>H16/'Total Funds Spent &amp; Transferred'!H16</f>
        <v>0</v>
      </c>
      <c r="I193" s="179">
        <f>I16/'Total Funds Spent &amp; Transferred'!I16</f>
        <v>0</v>
      </c>
      <c r="J193" s="179">
        <f>J16/'Total Funds Spent &amp; Transferred'!J16</f>
        <v>0</v>
      </c>
      <c r="K193" s="179">
        <f>K16/'Total Funds Spent &amp; Transferred'!K16</f>
        <v>0</v>
      </c>
      <c r="L193" s="179">
        <f>L16/'Total Funds Spent &amp; Transferred'!L16</f>
        <v>0</v>
      </c>
      <c r="M193" s="179">
        <f>M16/'Total Funds Spent &amp; Transferred'!M16</f>
        <v>0</v>
      </c>
      <c r="N193" s="179">
        <f>N16/'Total Funds Spent &amp; Transferred'!N16</f>
        <v>0.10439924051763222</v>
      </c>
      <c r="O193" s="179">
        <f>O16/'Total Funds Spent &amp; Transferred'!O16</f>
        <v>9.4343398277381266E-2</v>
      </c>
      <c r="P193" s="179">
        <f>P16/'Total Funds Spent &amp; Transferred'!P16</f>
        <v>0.12207635004832718</v>
      </c>
      <c r="Q193" s="179">
        <f>Q16/'Total Funds Spent &amp; Transferred'!Q16</f>
        <v>4.9986503890007646E-2</v>
      </c>
      <c r="R193" s="179">
        <f>R16/'Total Funds Spent &amp; Transferred'!R16</f>
        <v>5.6230672846657469E-2</v>
      </c>
      <c r="S193" s="179">
        <f>S16/'Total Funds Spent &amp; Transferred'!S16</f>
        <v>7.2903995306927705E-2</v>
      </c>
      <c r="T193" s="179">
        <f>T16/'Total Funds Spent &amp; Transferred'!T16</f>
        <v>2.1458622803936327E-2</v>
      </c>
      <c r="U193" s="179">
        <f>U16/'Total Funds Spent &amp; Transferred'!U16</f>
        <v>3.6082092273539292E-2</v>
      </c>
      <c r="V193" s="179">
        <f>V16/'Total Funds Spent &amp; Transferred'!V16</f>
        <v>3.5119786346428532E-2</v>
      </c>
      <c r="W193" s="179">
        <f>W16/'Total Funds Spent &amp; Transferred'!W16</f>
        <v>6.5813214674037002E-2</v>
      </c>
      <c r="X193" s="179">
        <f>X16/'Total Funds Spent &amp; Transferred'!X16</f>
        <v>5.0853686363684515E-2</v>
      </c>
      <c r="Y193" s="179">
        <f>Y16/'Total Funds Spent &amp; Transferred'!Y16</f>
        <v>0.10238493091421023</v>
      </c>
      <c r="Z193" s="179">
        <f>Z16/'Total Funds Spent &amp; Transferred'!Z16</f>
        <v>4.2332724287217738E-2</v>
      </c>
    </row>
    <row r="194" spans="1:26">
      <c r="A194" s="51" t="s">
        <v>103</v>
      </c>
      <c r="B194" s="179">
        <f>B17/'Total Funds Spent &amp; Transferred'!B17</f>
        <v>0</v>
      </c>
      <c r="C194" s="179">
        <f>C17/'Total Funds Spent &amp; Transferred'!C17</f>
        <v>0</v>
      </c>
      <c r="D194" s="179">
        <f>D17/'Total Funds Spent &amp; Transferred'!D17</f>
        <v>0</v>
      </c>
      <c r="E194" s="179">
        <f>E17/'Total Funds Spent &amp; Transferred'!E17</f>
        <v>0.11399639485210053</v>
      </c>
      <c r="F194" s="179">
        <f>F17/'Total Funds Spent &amp; Transferred'!F17</f>
        <v>0.11360308691159267</v>
      </c>
      <c r="G194" s="179">
        <f>G17/'Total Funds Spent &amp; Transferred'!G17</f>
        <v>0.1201772439664934</v>
      </c>
      <c r="H194" s="179">
        <f>H17/'Total Funds Spent &amp; Transferred'!H17</f>
        <v>0.1430513598254492</v>
      </c>
      <c r="I194" s="179">
        <f>I17/'Total Funds Spent &amp; Transferred'!I17</f>
        <v>-1.1154315547124311E-2</v>
      </c>
      <c r="J194" s="179">
        <f>J17/'Total Funds Spent &amp; Transferred'!J17</f>
        <v>5.0405093545940333E-2</v>
      </c>
      <c r="K194" s="179">
        <f>K17/'Total Funds Spent &amp; Transferred'!K17</f>
        <v>4.8265266988615427E-2</v>
      </c>
      <c r="L194" s="179">
        <f>L17/'Total Funds Spent &amp; Transferred'!L17</f>
        <v>4.742535147066107E-2</v>
      </c>
      <c r="M194" s="179">
        <f>M17/'Total Funds Spent &amp; Transferred'!M17</f>
        <v>7.1115012133333017E-2</v>
      </c>
      <c r="N194" s="179">
        <f>N17/'Total Funds Spent &amp; Transferred'!N17</f>
        <v>2.7754719328889971E-2</v>
      </c>
      <c r="O194" s="179">
        <f>O17/'Total Funds Spent &amp; Transferred'!O17</f>
        <v>2.4549192870448752E-2</v>
      </c>
      <c r="P194" s="179">
        <f>P17/'Total Funds Spent &amp; Transferred'!P17</f>
        <v>-7.766479159631208E-2</v>
      </c>
      <c r="Q194" s="179">
        <f>Q17/'Total Funds Spent &amp; Transferred'!Q17</f>
        <v>9.1490696643464365E-3</v>
      </c>
      <c r="R194" s="179">
        <f>R17/'Total Funds Spent &amp; Transferred'!R17</f>
        <v>8.7576415012698434E-3</v>
      </c>
      <c r="S194" s="179">
        <f>S17/'Total Funds Spent &amp; Transferred'!S17</f>
        <v>8.5749921641665398E-3</v>
      </c>
      <c r="T194" s="179">
        <f>T17/'Total Funds Spent &amp; Transferred'!T17</f>
        <v>9.2257427327260642E-3</v>
      </c>
      <c r="U194" s="179">
        <f>U17/'Total Funds Spent &amp; Transferred'!U17</f>
        <v>8.0398512596881258E-3</v>
      </c>
      <c r="V194" s="179">
        <f>V17/'Total Funds Spent &amp; Transferred'!V17</f>
        <v>7.8222003129318884E-3</v>
      </c>
      <c r="W194" s="179">
        <f>W17/'Total Funds Spent &amp; Transferred'!W17</f>
        <v>8.1510000639598845E-3</v>
      </c>
      <c r="X194" s="179">
        <f>X17/'Total Funds Spent &amp; Transferred'!X17</f>
        <v>8.3618975151973935E-3</v>
      </c>
      <c r="Y194" s="179">
        <f>Y17/'Total Funds Spent &amp; Transferred'!Y17</f>
        <v>8.0761192186849726E-3</v>
      </c>
      <c r="Z194" s="179">
        <f>Z17/'Total Funds Spent &amp; Transferred'!Z17</f>
        <v>8.1731937414463128E-3</v>
      </c>
    </row>
    <row r="195" spans="1:26">
      <c r="A195" s="51" t="s">
        <v>104</v>
      </c>
      <c r="B195" s="179">
        <f>B18/'Total Funds Spent &amp; Transferred'!B18</f>
        <v>0</v>
      </c>
      <c r="C195" s="179">
        <f>C18/'Total Funds Spent &amp; Transferred'!C18</f>
        <v>0</v>
      </c>
      <c r="D195" s="179">
        <f>D18/'Total Funds Spent &amp; Transferred'!D18</f>
        <v>0</v>
      </c>
      <c r="E195" s="179">
        <f>E18/'Total Funds Spent &amp; Transferred'!E18</f>
        <v>1.0384100376743446E-3</v>
      </c>
      <c r="F195" s="179">
        <f>F18/'Total Funds Spent &amp; Transferred'!F18</f>
        <v>8.0459810605576314E-4</v>
      </c>
      <c r="G195" s="179">
        <f>G18/'Total Funds Spent &amp; Transferred'!G18</f>
        <v>7.6915108907582997E-4</v>
      </c>
      <c r="H195" s="179">
        <f>H18/'Total Funds Spent &amp; Transferred'!H18</f>
        <v>1.1882190305094575E-3</v>
      </c>
      <c r="I195" s="179">
        <f>I18/'Total Funds Spent &amp; Transferred'!I18</f>
        <v>9.8508080055818392E-4</v>
      </c>
      <c r="J195" s="179">
        <f>J18/'Total Funds Spent &amp; Transferred'!J18</f>
        <v>1.1812216807085328E-3</v>
      </c>
      <c r="K195" s="179">
        <f>K18/'Total Funds Spent &amp; Transferred'!K18</f>
        <v>1.1820969606698205E-3</v>
      </c>
      <c r="L195" s="179">
        <f>L18/'Total Funds Spent &amp; Transferred'!L18</f>
        <v>7.5164967537363903E-4</v>
      </c>
      <c r="M195" s="179">
        <f>M18/'Total Funds Spent &amp; Transferred'!M18</f>
        <v>0</v>
      </c>
      <c r="N195" s="179">
        <f>N18/'Total Funds Spent &amp; Transferred'!N18</f>
        <v>0</v>
      </c>
      <c r="O195" s="179">
        <f>O18/'Total Funds Spent &amp; Transferred'!O18</f>
        <v>0</v>
      </c>
      <c r="P195" s="179">
        <f>P18/'Total Funds Spent &amp; Transferred'!P18</f>
        <v>0</v>
      </c>
      <c r="Q195" s="179">
        <f>Q18/'Total Funds Spent &amp; Transferred'!Q18</f>
        <v>0</v>
      </c>
      <c r="R195" s="179">
        <f>R18/'Total Funds Spent &amp; Transferred'!R18</f>
        <v>0</v>
      </c>
      <c r="S195" s="179">
        <f>S18/'Total Funds Spent &amp; Transferred'!S18</f>
        <v>0</v>
      </c>
      <c r="T195" s="179">
        <f>T18/'Total Funds Spent &amp; Transferred'!T18</f>
        <v>6.2423518126735811E-4</v>
      </c>
      <c r="U195" s="179">
        <f>U18/'Total Funds Spent &amp; Transferred'!U18</f>
        <v>2.1222529254270191E-3</v>
      </c>
      <c r="V195" s="179">
        <f>V18/'Total Funds Spent &amp; Transferred'!V18</f>
        <v>2.1653016569167355E-3</v>
      </c>
      <c r="W195" s="179">
        <f>W18/'Total Funds Spent &amp; Transferred'!W18</f>
        <v>8.9677422637627466E-5</v>
      </c>
      <c r="X195" s="179">
        <f>X18/'Total Funds Spent &amp; Transferred'!X18</f>
        <v>1.095311619631768E-4</v>
      </c>
      <c r="Y195" s="179">
        <f>Y18/'Total Funds Spent &amp; Transferred'!Y18</f>
        <v>9.5786924622925826E-5</v>
      </c>
      <c r="Z195" s="179">
        <f>Z18/'Total Funds Spent &amp; Transferred'!Z18</f>
        <v>9.8035426102037069E-5</v>
      </c>
    </row>
    <row r="196" spans="1:26">
      <c r="A196" s="51" t="s">
        <v>105</v>
      </c>
      <c r="B196" s="179">
        <f>B19/'Total Funds Spent &amp; Transferred'!B19</f>
        <v>0</v>
      </c>
      <c r="C196" s="179">
        <f>C19/'Total Funds Spent &amp; Transferred'!C19</f>
        <v>0</v>
      </c>
      <c r="D196" s="179">
        <f>D19/'Total Funds Spent &amp; Transferred'!D19</f>
        <v>0</v>
      </c>
      <c r="E196" s="179">
        <f>E19/'Total Funds Spent &amp; Transferred'!E19</f>
        <v>0</v>
      </c>
      <c r="F196" s="179">
        <f>F19/'Total Funds Spent &amp; Transferred'!F19</f>
        <v>0</v>
      </c>
      <c r="G196" s="179">
        <f>G19/'Total Funds Spent &amp; Transferred'!G19</f>
        <v>5.9188211789192747E-3</v>
      </c>
      <c r="H196" s="179">
        <f>H19/'Total Funds Spent &amp; Transferred'!H19</f>
        <v>4.1665540985254806E-3</v>
      </c>
      <c r="I196" s="179">
        <f>I19/'Total Funds Spent &amp; Transferred'!I19</f>
        <v>5.1660990854103797E-3</v>
      </c>
      <c r="J196" s="179">
        <f>J19/'Total Funds Spent &amp; Transferred'!J19</f>
        <v>4.9749498304297981E-3</v>
      </c>
      <c r="K196" s="179">
        <f>K19/'Total Funds Spent &amp; Transferred'!K19</f>
        <v>4.8709099742425873E-3</v>
      </c>
      <c r="L196" s="179">
        <f>L19/'Total Funds Spent &amp; Transferred'!L19</f>
        <v>4.5437348374704287E-3</v>
      </c>
      <c r="M196" s="179">
        <f>M19/'Total Funds Spent &amp; Transferred'!M19</f>
        <v>4.2048748528817608E-3</v>
      </c>
      <c r="N196" s="179">
        <f>N19/'Total Funds Spent &amp; Transferred'!N19</f>
        <v>3.6442551194471244E-3</v>
      </c>
      <c r="O196" s="179">
        <f>O19/'Total Funds Spent &amp; Transferred'!O19</f>
        <v>1.1995607279682895E-3</v>
      </c>
      <c r="P196" s="179">
        <f>P19/'Total Funds Spent &amp; Transferred'!P19</f>
        <v>0</v>
      </c>
      <c r="Q196" s="179">
        <f>Q19/'Total Funds Spent &amp; Transferred'!Q19</f>
        <v>1.7383080020617156E-2</v>
      </c>
      <c r="R196" s="179">
        <f>R19/'Total Funds Spent &amp; Transferred'!R19</f>
        <v>7.6100220927671387E-3</v>
      </c>
      <c r="S196" s="179">
        <f>S19/'Total Funds Spent &amp; Transferred'!S19</f>
        <v>1.5178879796038738E-3</v>
      </c>
      <c r="T196" s="179">
        <f>T19/'Total Funds Spent &amp; Transferred'!T19</f>
        <v>7.9824535480428702E-3</v>
      </c>
      <c r="U196" s="179">
        <f>U19/'Total Funds Spent &amp; Transferred'!U19</f>
        <v>1.67304340186861E-2</v>
      </c>
      <c r="V196" s="179">
        <f>V19/'Total Funds Spent &amp; Transferred'!V19</f>
        <v>4.1329559675924749E-2</v>
      </c>
      <c r="W196" s="179">
        <f>W19/'Total Funds Spent &amp; Transferred'!W19</f>
        <v>7.1820550713570838E-2</v>
      </c>
      <c r="X196" s="179">
        <f>X19/'Total Funds Spent &amp; Transferred'!X19</f>
        <v>0.11947277905239605</v>
      </c>
      <c r="Y196" s="179">
        <f>Y19/'Total Funds Spent &amp; Transferred'!Y19</f>
        <v>0.10873871318634486</v>
      </c>
      <c r="Z196" s="179">
        <f>Z19/'Total Funds Spent &amp; Transferred'!Z19</f>
        <v>7.7701012833962357E-2</v>
      </c>
    </row>
    <row r="197" spans="1:26">
      <c r="A197" s="51" t="s">
        <v>107</v>
      </c>
      <c r="B197" s="179">
        <f>B20/'Total Funds Spent &amp; Transferred'!B20</f>
        <v>0</v>
      </c>
      <c r="C197" s="179">
        <f>C20/'Total Funds Spent &amp; Transferred'!C20</f>
        <v>0</v>
      </c>
      <c r="D197" s="179">
        <f>D20/'Total Funds Spent &amp; Transferred'!D20</f>
        <v>0</v>
      </c>
      <c r="E197" s="179">
        <f>E20/'Total Funds Spent &amp; Transferred'!E20</f>
        <v>2.5539827821442155E-4</v>
      </c>
      <c r="F197" s="179">
        <f>F20/'Total Funds Spent &amp; Transferred'!F20</f>
        <v>9.2426429452390352E-3</v>
      </c>
      <c r="G197" s="179">
        <f>G20/'Total Funds Spent &amp; Transferred'!G20</f>
        <v>1.0898615719662916E-2</v>
      </c>
      <c r="H197" s="179">
        <f>H20/'Total Funds Spent &amp; Transferred'!H20</f>
        <v>9.0860901081659552E-3</v>
      </c>
      <c r="I197" s="179">
        <f>I20/'Total Funds Spent &amp; Transferred'!I20</f>
        <v>1.7368288346541985E-2</v>
      </c>
      <c r="J197" s="179">
        <f>J20/'Total Funds Spent &amp; Transferred'!J20</f>
        <v>4.1644567615963628E-2</v>
      </c>
      <c r="K197" s="179">
        <f>K20/'Total Funds Spent &amp; Transferred'!K20</f>
        <v>7.6149756816555225E-2</v>
      </c>
      <c r="L197" s="179">
        <f>L20/'Total Funds Spent &amp; Transferred'!L20</f>
        <v>0.18654270733234285</v>
      </c>
      <c r="M197" s="179">
        <f>M20/'Total Funds Spent &amp; Transferred'!M20</f>
        <v>0.18284245695538751</v>
      </c>
      <c r="N197" s="179">
        <f>N20/'Total Funds Spent &amp; Transferred'!N20</f>
        <v>0.21949984741673509</v>
      </c>
      <c r="O197" s="179">
        <f>O20/'Total Funds Spent &amp; Transferred'!O20</f>
        <v>0.22350713749950307</v>
      </c>
      <c r="P197" s="179">
        <f>P20/'Total Funds Spent &amp; Transferred'!P20</f>
        <v>0.24104382653686801</v>
      </c>
      <c r="Q197" s="179">
        <f>Q20/'Total Funds Spent &amp; Transferred'!Q20</f>
        <v>0.22518305590956797</v>
      </c>
      <c r="R197" s="179">
        <f>R20/'Total Funds Spent &amp; Transferred'!R20</f>
        <v>0.29914564368754809</v>
      </c>
      <c r="S197" s="179">
        <f>S20/'Total Funds Spent &amp; Transferred'!S20</f>
        <v>0.2654017640614364</v>
      </c>
      <c r="T197" s="179">
        <f>T20/'Total Funds Spent &amp; Transferred'!T20</f>
        <v>8.1504984857977032E-3</v>
      </c>
      <c r="U197" s="179">
        <f>U20/'Total Funds Spent &amp; Transferred'!U20</f>
        <v>7.2501086138154602E-3</v>
      </c>
      <c r="V197" s="179">
        <f>V20/'Total Funds Spent &amp; Transferred'!V20</f>
        <v>7.4163224214575706E-3</v>
      </c>
      <c r="W197" s="179">
        <f>W20/'Total Funds Spent &amp; Transferred'!W20</f>
        <v>7.970667614864705E-3</v>
      </c>
      <c r="X197" s="179">
        <f>X20/'Total Funds Spent &amp; Transferred'!X20</f>
        <v>7.3155737638510672E-3</v>
      </c>
      <c r="Y197" s="179">
        <f>Y20/'Total Funds Spent &amp; Transferred'!Y20</f>
        <v>8.1041571767256661E-3</v>
      </c>
      <c r="Z197" s="179">
        <f>Z20/'Total Funds Spent &amp; Transferred'!Z20</f>
        <v>7.9795409536766865E-3</v>
      </c>
    </row>
    <row r="198" spans="1:26">
      <c r="A198" s="51" t="s">
        <v>76</v>
      </c>
      <c r="B198" s="179">
        <f>B21/'Total Funds Spent &amp; Transferred'!B21</f>
        <v>0</v>
      </c>
      <c r="C198" s="179">
        <f>C21/'Total Funds Spent &amp; Transferred'!C21</f>
        <v>0</v>
      </c>
      <c r="D198" s="179">
        <f>D21/'Total Funds Spent &amp; Transferred'!D21</f>
        <v>0</v>
      </c>
      <c r="E198" s="179">
        <f>E21/'Total Funds Spent &amp; Transferred'!E21</f>
        <v>2.2635449070078314E-3</v>
      </c>
      <c r="F198" s="179">
        <f>F21/'Total Funds Spent &amp; Transferred'!F21</f>
        <v>1.0293480583132694E-3</v>
      </c>
      <c r="G198" s="179">
        <f>G21/'Total Funds Spent &amp; Transferred'!G21</f>
        <v>0</v>
      </c>
      <c r="H198" s="179">
        <f>H21/'Total Funds Spent &amp; Transferred'!H21</f>
        <v>0</v>
      </c>
      <c r="I198" s="179">
        <f>I21/'Total Funds Spent &amp; Transferred'!I21</f>
        <v>0</v>
      </c>
      <c r="J198" s="179">
        <f>J21/'Total Funds Spent &amp; Transferred'!J21</f>
        <v>0</v>
      </c>
      <c r="K198" s="179">
        <f>K21/'Total Funds Spent &amp; Transferred'!K21</f>
        <v>0</v>
      </c>
      <c r="L198" s="179">
        <f>L21/'Total Funds Spent &amp; Transferred'!L21</f>
        <v>0</v>
      </c>
      <c r="M198" s="179">
        <f>M21/'Total Funds Spent &amp; Transferred'!M21</f>
        <v>0</v>
      </c>
      <c r="N198" s="179">
        <f>N21/'Total Funds Spent &amp; Transferred'!N21</f>
        <v>0</v>
      </c>
      <c r="O198" s="179">
        <f>O21/'Total Funds Spent &amp; Transferred'!O21</f>
        <v>0</v>
      </c>
      <c r="P198" s="179">
        <f>P21/'Total Funds Spent &amp; Transferred'!P21</f>
        <v>0</v>
      </c>
      <c r="Q198" s="179">
        <f>Q21/'Total Funds Spent &amp; Transferred'!Q21</f>
        <v>0</v>
      </c>
      <c r="R198" s="179">
        <f>R21/'Total Funds Spent &amp; Transferred'!R21</f>
        <v>1.5766242231131777E-2</v>
      </c>
      <c r="S198" s="179">
        <f>S21/'Total Funds Spent &amp; Transferred'!S21</f>
        <v>9.0834941306735095E-3</v>
      </c>
      <c r="T198" s="179">
        <f>T21/'Total Funds Spent &amp; Transferred'!T21</f>
        <v>5.9297060101954529E-3</v>
      </c>
      <c r="U198" s="179">
        <f>U21/'Total Funds Spent &amp; Transferred'!U21</f>
        <v>6.5866211064598305E-3</v>
      </c>
      <c r="V198" s="179">
        <f>V21/'Total Funds Spent &amp; Transferred'!V21</f>
        <v>7.8925636109549949E-3</v>
      </c>
      <c r="W198" s="179">
        <f>W21/'Total Funds Spent &amp; Transferred'!W21</f>
        <v>7.7928256077050041E-3</v>
      </c>
      <c r="X198" s="179">
        <f>X21/'Total Funds Spent &amp; Transferred'!X21</f>
        <v>7.4804754269314246E-3</v>
      </c>
      <c r="Y198" s="179">
        <f>Y21/'Total Funds Spent &amp; Transferred'!Y21</f>
        <v>6.6645479431321798E-3</v>
      </c>
      <c r="Z198" s="179">
        <f>Z21/'Total Funds Spent &amp; Transferred'!Z21</f>
        <v>1.2602678477989038E-2</v>
      </c>
    </row>
    <row r="199" spans="1:26">
      <c r="A199" s="51" t="s">
        <v>110</v>
      </c>
      <c r="B199" s="179">
        <f>B22/'Total Funds Spent &amp; Transferred'!B22</f>
        <v>0</v>
      </c>
      <c r="C199" s="179">
        <f>C22/'Total Funds Spent &amp; Transferred'!C22</f>
        <v>0</v>
      </c>
      <c r="D199" s="179">
        <f>D22/'Total Funds Spent &amp; Transferred'!D22</f>
        <v>0</v>
      </c>
      <c r="E199" s="179">
        <f>E22/'Total Funds Spent &amp; Transferred'!E22</f>
        <v>3.2791420591419491E-2</v>
      </c>
      <c r="F199" s="179">
        <f>F22/'Total Funds Spent &amp; Transferred'!F22</f>
        <v>1.0616309544721565E-3</v>
      </c>
      <c r="G199" s="179">
        <f>G22/'Total Funds Spent &amp; Transferred'!G22</f>
        <v>1.0889386194896592E-3</v>
      </c>
      <c r="H199" s="179">
        <f>H22/'Total Funds Spent &amp; Transferred'!H22</f>
        <v>0</v>
      </c>
      <c r="I199" s="179">
        <f>I22/'Total Funds Spent &amp; Transferred'!I22</f>
        <v>0</v>
      </c>
      <c r="J199" s="179">
        <f>J22/'Total Funds Spent &amp; Transferred'!J22</f>
        <v>0</v>
      </c>
      <c r="K199" s="179">
        <f>K22/'Total Funds Spent &amp; Transferred'!K22</f>
        <v>0</v>
      </c>
      <c r="L199" s="179">
        <f>L22/'Total Funds Spent &amp; Transferred'!L22</f>
        <v>0</v>
      </c>
      <c r="M199" s="179">
        <f>M22/'Total Funds Spent &amp; Transferred'!M22</f>
        <v>0</v>
      </c>
      <c r="N199" s="179">
        <f>N22/'Total Funds Spent &amp; Transferred'!N22</f>
        <v>0</v>
      </c>
      <c r="O199" s="179">
        <f>O22/'Total Funds Spent &amp; Transferred'!O22</f>
        <v>0</v>
      </c>
      <c r="P199" s="179">
        <f>P22/'Total Funds Spent &amp; Transferred'!P22</f>
        <v>0</v>
      </c>
      <c r="Q199" s="179">
        <f>Q22/'Total Funds Spent &amp; Transferred'!Q22</f>
        <v>0</v>
      </c>
      <c r="R199" s="179">
        <f>R22/'Total Funds Spent &amp; Transferred'!R22</f>
        <v>0</v>
      </c>
      <c r="S199" s="179">
        <f>S22/'Total Funds Spent &amp; Transferred'!S22</f>
        <v>0</v>
      </c>
      <c r="T199" s="179">
        <f>T22/'Total Funds Spent &amp; Transferred'!T22</f>
        <v>1.9508983778413425E-2</v>
      </c>
      <c r="U199" s="179">
        <f>U22/'Total Funds Spent &amp; Transferred'!U22</f>
        <v>2.0472397481537161E-2</v>
      </c>
      <c r="V199" s="179">
        <f>V22/'Total Funds Spent &amp; Transferred'!V22</f>
        <v>1.8200178670773406E-2</v>
      </c>
      <c r="W199" s="179">
        <f>W22/'Total Funds Spent &amp; Transferred'!W22</f>
        <v>1.7726469620079732E-2</v>
      </c>
      <c r="X199" s="179">
        <f>X22/'Total Funds Spent &amp; Transferred'!X22</f>
        <v>1.9442184459051857E-2</v>
      </c>
      <c r="Y199" s="179">
        <f>Y22/'Total Funds Spent &amp; Transferred'!Y22</f>
        <v>1.9012840966122858E-2</v>
      </c>
      <c r="Z199" s="179">
        <f>Z22/'Total Funds Spent &amp; Transferred'!Z22</f>
        <v>1.7297262322880577E-3</v>
      </c>
    </row>
    <row r="200" spans="1:26">
      <c r="A200" s="51" t="s">
        <v>111</v>
      </c>
      <c r="B200" s="179">
        <f>B23/'Total Funds Spent &amp; Transferred'!B23</f>
        <v>0</v>
      </c>
      <c r="C200" s="179">
        <f>C23/'Total Funds Spent &amp; Transferred'!C23</f>
        <v>0</v>
      </c>
      <c r="D200" s="179">
        <f>D23/'Total Funds Spent &amp; Transferred'!D23</f>
        <v>0</v>
      </c>
      <c r="E200" s="179">
        <f>E23/'Total Funds Spent &amp; Transferred'!E23</f>
        <v>2.5629378814864927E-3</v>
      </c>
      <c r="F200" s="179">
        <f>F23/'Total Funds Spent &amp; Transferred'!F23</f>
        <v>1.3062448793444989E-2</v>
      </c>
      <c r="G200" s="179">
        <f>G23/'Total Funds Spent &amp; Transferred'!G23</f>
        <v>0.26269900614785407</v>
      </c>
      <c r="H200" s="179">
        <f>H23/'Total Funds Spent &amp; Transferred'!H23</f>
        <v>0.27605981489840209</v>
      </c>
      <c r="I200" s="179">
        <f>I23/'Total Funds Spent &amp; Transferred'!I23</f>
        <v>0.28568083737687949</v>
      </c>
      <c r="J200" s="179">
        <f>J23/'Total Funds Spent &amp; Transferred'!J23</f>
        <v>0.23032769533093642</v>
      </c>
      <c r="K200" s="179">
        <f>K23/'Total Funds Spent &amp; Transferred'!K23</f>
        <v>0.24295874975746526</v>
      </c>
      <c r="L200" s="179">
        <f>L23/'Total Funds Spent &amp; Transferred'!L23</f>
        <v>0.28888358391125435</v>
      </c>
      <c r="M200" s="179">
        <f>M23/'Total Funds Spent &amp; Transferred'!M23</f>
        <v>0.28822171750307068</v>
      </c>
      <c r="N200" s="179">
        <f>N23/'Total Funds Spent &amp; Transferred'!N23</f>
        <v>0.41285747130090727</v>
      </c>
      <c r="O200" s="179">
        <f>O23/'Total Funds Spent &amp; Transferred'!O23</f>
        <v>0.45382464216640883</v>
      </c>
      <c r="P200" s="179">
        <f>P23/'Total Funds Spent &amp; Transferred'!P23</f>
        <v>0.23686356063865721</v>
      </c>
      <c r="Q200" s="179">
        <f>Q23/'Total Funds Spent &amp; Transferred'!Q23</f>
        <v>0.56158077073123636</v>
      </c>
      <c r="R200" s="179">
        <f>R23/'Total Funds Spent &amp; Transferred'!R23</f>
        <v>0.39764436121227409</v>
      </c>
      <c r="S200" s="179">
        <f>S23/'Total Funds Spent &amp; Transferred'!S23</f>
        <v>0.37417710919255925</v>
      </c>
      <c r="T200" s="179">
        <f>T23/'Total Funds Spent &amp; Transferred'!T23</f>
        <v>5.2077892283893222E-3</v>
      </c>
      <c r="U200" s="179">
        <f>U23/'Total Funds Spent &amp; Transferred'!U23</f>
        <v>5.0477403692177148E-3</v>
      </c>
      <c r="V200" s="179">
        <f>V23/'Total Funds Spent &amp; Transferred'!V23</f>
        <v>1.9168366753575087E-2</v>
      </c>
      <c r="W200" s="179">
        <f>W23/'Total Funds Spent &amp; Transferred'!W23</f>
        <v>1.7881784645493535E-2</v>
      </c>
      <c r="X200" s="179">
        <f>X23/'Total Funds Spent &amp; Transferred'!X23</f>
        <v>6.3521664370111341E-3</v>
      </c>
      <c r="Y200" s="179">
        <f>Y23/'Total Funds Spent &amp; Transferred'!Y23</f>
        <v>5.2488758328422536E-3</v>
      </c>
      <c r="Z200" s="179">
        <f>Z23/'Total Funds Spent &amp; Transferred'!Z23</f>
        <v>4.6661163379667697E-3</v>
      </c>
    </row>
    <row r="201" spans="1:26">
      <c r="A201" s="51" t="s">
        <v>113</v>
      </c>
      <c r="B201" s="179">
        <f>B24/'Total Funds Spent &amp; Transferred'!B24</f>
        <v>0</v>
      </c>
      <c r="C201" s="179">
        <f>C24/'Total Funds Spent &amp; Transferred'!C24</f>
        <v>0</v>
      </c>
      <c r="D201" s="179">
        <f>D24/'Total Funds Spent &amp; Transferred'!D24</f>
        <v>0</v>
      </c>
      <c r="E201" s="179">
        <f>E24/'Total Funds Spent &amp; Transferred'!E24</f>
        <v>1.1587057421941608E-4</v>
      </c>
      <c r="F201" s="179">
        <f>F24/'Total Funds Spent &amp; Transferred'!F24</f>
        <v>0</v>
      </c>
      <c r="G201" s="179">
        <f>G24/'Total Funds Spent &amp; Transferred'!G24</f>
        <v>0</v>
      </c>
      <c r="H201" s="179">
        <f>H24/'Total Funds Spent &amp; Transferred'!H24</f>
        <v>0</v>
      </c>
      <c r="I201" s="179">
        <f>I24/'Total Funds Spent &amp; Transferred'!I24</f>
        <v>-1.0058911547427617E-4</v>
      </c>
      <c r="J201" s="179">
        <f>J24/'Total Funds Spent &amp; Transferred'!J24</f>
        <v>0</v>
      </c>
      <c r="K201" s="179">
        <f>K24/'Total Funds Spent &amp; Transferred'!K24</f>
        <v>0</v>
      </c>
      <c r="L201" s="179">
        <f>L24/'Total Funds Spent &amp; Transferred'!L24</f>
        <v>0</v>
      </c>
      <c r="M201" s="179">
        <f>M24/'Total Funds Spent &amp; Transferred'!M24</f>
        <v>0</v>
      </c>
      <c r="N201" s="179">
        <f>N24/'Total Funds Spent &amp; Transferred'!N24</f>
        <v>0</v>
      </c>
      <c r="O201" s="179">
        <f>O24/'Total Funds Spent &amp; Transferred'!O24</f>
        <v>0</v>
      </c>
      <c r="P201" s="179">
        <f>P24/'Total Funds Spent &amp; Transferred'!P24</f>
        <v>0</v>
      </c>
      <c r="Q201" s="179">
        <f>Q24/'Total Funds Spent &amp; Transferred'!Q24</f>
        <v>0</v>
      </c>
      <c r="R201" s="179">
        <f>R24/'Total Funds Spent &amp; Transferred'!R24</f>
        <v>0</v>
      </c>
      <c r="S201" s="179">
        <f>S24/'Total Funds Spent &amp; Transferred'!S24</f>
        <v>0</v>
      </c>
      <c r="T201" s="179">
        <f>T24/'Total Funds Spent &amp; Transferred'!T24</f>
        <v>4.9546523286525656E-3</v>
      </c>
      <c r="U201" s="179">
        <f>U24/'Total Funds Spent &amp; Transferred'!U24</f>
        <v>9.4686544583648825E-3</v>
      </c>
      <c r="V201" s="179">
        <f>V24/'Total Funds Spent &amp; Transferred'!V24</f>
        <v>0</v>
      </c>
      <c r="W201" s="179">
        <f>W24/'Total Funds Spent &amp; Transferred'!W24</f>
        <v>1.9109770107390216E-3</v>
      </c>
      <c r="X201" s="179">
        <f>X24/'Total Funds Spent &amp; Transferred'!X24</f>
        <v>0</v>
      </c>
      <c r="Y201" s="179">
        <f>Y24/'Total Funds Spent &amp; Transferred'!Y24</f>
        <v>0</v>
      </c>
      <c r="Z201" s="179">
        <f>Z24/'Total Funds Spent &amp; Transferred'!Z24</f>
        <v>0</v>
      </c>
    </row>
    <row r="202" spans="1:26">
      <c r="A202" s="51" t="s">
        <v>78</v>
      </c>
      <c r="B202" s="179">
        <f>B25/'Total Funds Spent &amp; Transferred'!B25</f>
        <v>0</v>
      </c>
      <c r="C202" s="179">
        <f>C25/'Total Funds Spent &amp; Transferred'!C25</f>
        <v>0</v>
      </c>
      <c r="D202" s="179">
        <f>D25/'Total Funds Spent &amp; Transferred'!D25</f>
        <v>0</v>
      </c>
      <c r="E202" s="179">
        <f>E25/'Total Funds Spent &amp; Transferred'!E25</f>
        <v>4.0812303834274186E-2</v>
      </c>
      <c r="F202" s="179">
        <f>F25/'Total Funds Spent &amp; Transferred'!F25</f>
        <v>6.5000486315853978E-2</v>
      </c>
      <c r="G202" s="179">
        <f>G25/'Total Funds Spent &amp; Transferred'!G25</f>
        <v>0.15423008088305326</v>
      </c>
      <c r="H202" s="179">
        <f>H25/'Total Funds Spent &amp; Transferred'!H25</f>
        <v>0.11361505721090923</v>
      </c>
      <c r="I202" s="179">
        <f>I25/'Total Funds Spent &amp; Transferred'!I25</f>
        <v>7.0286619477909942E-2</v>
      </c>
      <c r="J202" s="179">
        <f>J25/'Total Funds Spent &amp; Transferred'!J25</f>
        <v>5.7999644898887433E-2</v>
      </c>
      <c r="K202" s="179">
        <f>K25/'Total Funds Spent &amp; Transferred'!K25</f>
        <v>8.4608795293294403E-2</v>
      </c>
      <c r="L202" s="179">
        <f>L25/'Total Funds Spent &amp; Transferred'!L25</f>
        <v>0.14109932158272198</v>
      </c>
      <c r="M202" s="179">
        <f>M25/'Total Funds Spent &amp; Transferred'!M25</f>
        <v>0.16659553631936247</v>
      </c>
      <c r="N202" s="179">
        <f>N25/'Total Funds Spent &amp; Transferred'!N25</f>
        <v>0.1854947684096182</v>
      </c>
      <c r="O202" s="179">
        <f>O25/'Total Funds Spent &amp; Transferred'!O25</f>
        <v>0.18351106177022083</v>
      </c>
      <c r="P202" s="179">
        <f>P25/'Total Funds Spent &amp; Transferred'!P25</f>
        <v>0.118007014130736</v>
      </c>
      <c r="Q202" s="179">
        <f>Q25/'Total Funds Spent &amp; Transferred'!Q25</f>
        <v>6.2921424085195063E-2</v>
      </c>
      <c r="R202" s="179">
        <f>R25/'Total Funds Spent &amp; Transferred'!R25</f>
        <v>6.7636578380444179E-2</v>
      </c>
      <c r="S202" s="179">
        <f>S25/'Total Funds Spent &amp; Transferred'!S25</f>
        <v>7.9036958415574676E-2</v>
      </c>
      <c r="T202" s="179">
        <f>T25/'Total Funds Spent &amp; Transferred'!T25</f>
        <v>2.4276336361386004E-3</v>
      </c>
      <c r="U202" s="179">
        <f>U25/'Total Funds Spent &amp; Transferred'!U25</f>
        <v>3.7479264855946066E-3</v>
      </c>
      <c r="V202" s="179">
        <f>V25/'Total Funds Spent &amp; Transferred'!V25</f>
        <v>8.3276997625033305E-3</v>
      </c>
      <c r="W202" s="179">
        <f>W25/'Total Funds Spent &amp; Transferred'!W25</f>
        <v>1.8928016486905001E-3</v>
      </c>
      <c r="X202" s="179">
        <f>X25/'Total Funds Spent &amp; Transferred'!X25</f>
        <v>2.4970735912812057E-3</v>
      </c>
      <c r="Y202" s="179">
        <f>Y25/'Total Funds Spent &amp; Transferred'!Y25</f>
        <v>1.59245994156666E-3</v>
      </c>
      <c r="Z202" s="179">
        <f>Z25/'Total Funds Spent &amp; Transferred'!Z25</f>
        <v>1.1238499514203012E-3</v>
      </c>
    </row>
    <row r="203" spans="1:26">
      <c r="A203" s="51" t="s">
        <v>116</v>
      </c>
      <c r="B203" s="179">
        <f>B26/'Total Funds Spent &amp; Transferred'!B26</f>
        <v>0</v>
      </c>
      <c r="C203" s="179">
        <f>C26/'Total Funds Spent &amp; Transferred'!C26</f>
        <v>0</v>
      </c>
      <c r="D203" s="179">
        <f>D26/'Total Funds Spent &amp; Transferred'!D26</f>
        <v>0</v>
      </c>
      <c r="E203" s="179">
        <f>E26/'Total Funds Spent &amp; Transferred'!E26</f>
        <v>3.997785258706999E-4</v>
      </c>
      <c r="F203" s="179">
        <f>F26/'Total Funds Spent &amp; Transferred'!F26</f>
        <v>9.5029083163777235E-3</v>
      </c>
      <c r="G203" s="179">
        <f>G26/'Total Funds Spent &amp; Transferred'!G26</f>
        <v>4.1024306762524644E-3</v>
      </c>
      <c r="H203" s="179">
        <f>H26/'Total Funds Spent &amp; Transferred'!H26</f>
        <v>1.939618383235158E-3</v>
      </c>
      <c r="I203" s="179">
        <f>I26/'Total Funds Spent &amp; Transferred'!I26</f>
        <v>5.8509911876571845E-4</v>
      </c>
      <c r="J203" s="179">
        <f>J26/'Total Funds Spent &amp; Transferred'!J26</f>
        <v>6.7932049947594462E-4</v>
      </c>
      <c r="K203" s="179">
        <f>K26/'Total Funds Spent &amp; Transferred'!K26</f>
        <v>3.1973908625041653E-2</v>
      </c>
      <c r="L203" s="179">
        <f>L26/'Total Funds Spent &amp; Transferred'!L26</f>
        <v>4.5540938889518809E-2</v>
      </c>
      <c r="M203" s="179">
        <f>M26/'Total Funds Spent &amp; Transferred'!M26</f>
        <v>8.0927397737080867E-2</v>
      </c>
      <c r="N203" s="179">
        <f>N26/'Total Funds Spent &amp; Transferred'!N26</f>
        <v>4.7038667745833748E-2</v>
      </c>
      <c r="O203" s="179">
        <f>O26/'Total Funds Spent &amp; Transferred'!O26</f>
        <v>3.3829023542319252E-2</v>
      </c>
      <c r="P203" s="179">
        <f>P26/'Total Funds Spent &amp; Transferred'!P26</f>
        <v>3.1288081497854836E-2</v>
      </c>
      <c r="Q203" s="179">
        <f>Q26/'Total Funds Spent &amp; Transferred'!Q26</f>
        <v>2.4275765921678277E-2</v>
      </c>
      <c r="R203" s="179">
        <f>R26/'Total Funds Spent &amp; Transferred'!R26</f>
        <v>9.0921503615444561E-3</v>
      </c>
      <c r="S203" s="179">
        <f>S26/'Total Funds Spent &amp; Transferred'!S26</f>
        <v>1.4154489483838004E-2</v>
      </c>
      <c r="T203" s="179">
        <f>T26/'Total Funds Spent &amp; Transferred'!T26</f>
        <v>1.3496195670092304E-2</v>
      </c>
      <c r="U203" s="179">
        <f>U26/'Total Funds Spent &amp; Transferred'!U26</f>
        <v>9.4253442374754165E-3</v>
      </c>
      <c r="V203" s="179">
        <f>V26/'Total Funds Spent &amp; Transferred'!V26</f>
        <v>7.6438315454276234E-3</v>
      </c>
      <c r="W203" s="179">
        <f>W26/'Total Funds Spent &amp; Transferred'!W26</f>
        <v>8.494157813108515E-3</v>
      </c>
      <c r="X203" s="179">
        <f>X26/'Total Funds Spent &amp; Transferred'!X26</f>
        <v>1.0264958866464693E-2</v>
      </c>
      <c r="Y203" s="179">
        <f>Y26/'Total Funds Spent &amp; Transferred'!Y26</f>
        <v>1.0279465269701868E-2</v>
      </c>
      <c r="Z203" s="179">
        <f>Z26/'Total Funds Spent &amp; Transferred'!Z26</f>
        <v>7.9056372293189424E-3</v>
      </c>
    </row>
    <row r="204" spans="1:26">
      <c r="A204" s="51" t="s">
        <v>117</v>
      </c>
      <c r="B204" s="179">
        <f>B27/'Total Funds Spent &amp; Transferred'!B27</f>
        <v>0</v>
      </c>
      <c r="C204" s="179">
        <f>C27/'Total Funds Spent &amp; Transferred'!C27</f>
        <v>0</v>
      </c>
      <c r="D204" s="179">
        <f>D27/'Total Funds Spent &amp; Transferred'!D27</f>
        <v>0</v>
      </c>
      <c r="E204" s="179">
        <f>E27/'Total Funds Spent &amp; Transferred'!E27</f>
        <v>4.452308875652064E-2</v>
      </c>
      <c r="F204" s="179">
        <f>F27/'Total Funds Spent &amp; Transferred'!F27</f>
        <v>3.5247876089636629E-2</v>
      </c>
      <c r="G204" s="179">
        <f>G27/'Total Funds Spent &amp; Transferred'!G27</f>
        <v>8.1579135872059422E-2</v>
      </c>
      <c r="H204" s="179">
        <f>H27/'Total Funds Spent &amp; Transferred'!H27</f>
        <v>9.7208571541373814E-2</v>
      </c>
      <c r="I204" s="179">
        <f>I27/'Total Funds Spent &amp; Transferred'!I27</f>
        <v>0.13938456788309841</v>
      </c>
      <c r="J204" s="179">
        <f>J27/'Total Funds Spent &amp; Transferred'!J27</f>
        <v>7.562675764278122E-2</v>
      </c>
      <c r="K204" s="179">
        <f>K27/'Total Funds Spent &amp; Transferred'!K27</f>
        <v>7.5805070754253481E-2</v>
      </c>
      <c r="L204" s="179">
        <f>L27/'Total Funds Spent &amp; Transferred'!L27</f>
        <v>0.10430220369206866</v>
      </c>
      <c r="M204" s="179">
        <f>M27/'Total Funds Spent &amp; Transferred'!M27</f>
        <v>0.24130312053498801</v>
      </c>
      <c r="N204" s="179">
        <f>N27/'Total Funds Spent &amp; Transferred'!N27</f>
        <v>0.25563304776935825</v>
      </c>
      <c r="O204" s="179">
        <f>O27/'Total Funds Spent &amp; Transferred'!O27</f>
        <v>0.2030009851389204</v>
      </c>
      <c r="P204" s="179">
        <f>P27/'Total Funds Spent &amp; Transferred'!P27</f>
        <v>0.28850240473671251</v>
      </c>
      <c r="Q204" s="179">
        <f>Q27/'Total Funds Spent &amp; Transferred'!Q27</f>
        <v>0.26290751883937857</v>
      </c>
      <c r="R204" s="179">
        <f>R27/'Total Funds Spent &amp; Transferred'!R27</f>
        <v>0.28808936798293167</v>
      </c>
      <c r="S204" s="179">
        <f>S27/'Total Funds Spent &amp; Transferred'!S27</f>
        <v>0.35835981726943894</v>
      </c>
      <c r="T204" s="179">
        <f>T27/'Total Funds Spent &amp; Transferred'!T27</f>
        <v>1.7472047850850111E-5</v>
      </c>
      <c r="U204" s="179">
        <f>U27/'Total Funds Spent &amp; Transferred'!U27</f>
        <v>0</v>
      </c>
      <c r="V204" s="179">
        <f>V27/'Total Funds Spent &amp; Transferred'!V27</f>
        <v>2.4190206985971523E-6</v>
      </c>
      <c r="W204" s="179">
        <f>W27/'Total Funds Spent &amp; Transferred'!W27</f>
        <v>0</v>
      </c>
      <c r="X204" s="179">
        <f>X27/'Total Funds Spent &amp; Transferred'!X27</f>
        <v>0</v>
      </c>
      <c r="Y204" s="179">
        <f>Y27/'Total Funds Spent &amp; Transferred'!Y27</f>
        <v>0</v>
      </c>
      <c r="Z204" s="179">
        <f>Z27/'Total Funds Spent &amp; Transferred'!Z27</f>
        <v>0</v>
      </c>
    </row>
    <row r="205" spans="1:26">
      <c r="A205" s="51" t="s">
        <v>77</v>
      </c>
      <c r="B205" s="179">
        <f>B28/'Total Funds Spent &amp; Transferred'!B28</f>
        <v>0</v>
      </c>
      <c r="C205" s="179">
        <f>C28/'Total Funds Spent &amp; Transferred'!C28</f>
        <v>0</v>
      </c>
      <c r="D205" s="179">
        <f>D28/'Total Funds Spent &amp; Transferred'!D28</f>
        <v>0</v>
      </c>
      <c r="E205" s="179">
        <f>E28/'Total Funds Spent &amp; Transferred'!E28</f>
        <v>2.6129608552406656E-4</v>
      </c>
      <c r="F205" s="179">
        <f>F28/'Total Funds Spent &amp; Transferred'!F28</f>
        <v>1.1324049636569941E-3</v>
      </c>
      <c r="G205" s="179">
        <f>G28/'Total Funds Spent &amp; Transferred'!G28</f>
        <v>6.0318642178523914E-4</v>
      </c>
      <c r="H205" s="179">
        <f>H28/'Total Funds Spent &amp; Transferred'!H28</f>
        <v>3.0581511503253349E-3</v>
      </c>
      <c r="I205" s="179">
        <f>I28/'Total Funds Spent &amp; Transferred'!I28</f>
        <v>0</v>
      </c>
      <c r="J205" s="179">
        <f>J28/'Total Funds Spent &amp; Transferred'!J28</f>
        <v>0</v>
      </c>
      <c r="K205" s="179">
        <f>K28/'Total Funds Spent &amp; Transferred'!K28</f>
        <v>0</v>
      </c>
      <c r="L205" s="179">
        <f>L28/'Total Funds Spent &amp; Transferred'!L28</f>
        <v>0</v>
      </c>
      <c r="M205" s="179">
        <f>M28/'Total Funds Spent &amp; Transferred'!M28</f>
        <v>2.2107915174338173E-3</v>
      </c>
      <c r="N205" s="179">
        <f>N28/'Total Funds Spent &amp; Transferred'!N28</f>
        <v>2.1872753933302506E-3</v>
      </c>
      <c r="O205" s="179">
        <f>O28/'Total Funds Spent &amp; Transferred'!O28</f>
        <v>2.1909962464860618E-3</v>
      </c>
      <c r="P205" s="179">
        <f>P28/'Total Funds Spent &amp; Transferred'!P28</f>
        <v>2.3929931653113609E-3</v>
      </c>
      <c r="Q205" s="179">
        <f>Q28/'Total Funds Spent &amp; Transferred'!Q28</f>
        <v>2.2088829959057933E-3</v>
      </c>
      <c r="R205" s="179">
        <f>R28/'Total Funds Spent &amp; Transferred'!R28</f>
        <v>1.86436930002763E-3</v>
      </c>
      <c r="S205" s="179">
        <f>S28/'Total Funds Spent &amp; Transferred'!S28</f>
        <v>2.6831905378095823E-3</v>
      </c>
      <c r="T205" s="179">
        <f>T28/'Total Funds Spent &amp; Transferred'!T28</f>
        <v>2.1178006263102233E-3</v>
      </c>
      <c r="U205" s="179">
        <f>U28/'Total Funds Spent &amp; Transferred'!U28</f>
        <v>1.922682718430923E-3</v>
      </c>
      <c r="V205" s="179">
        <f>V28/'Total Funds Spent &amp; Transferred'!V28</f>
        <v>1.6961057773575553E-3</v>
      </c>
      <c r="W205" s="179">
        <f>W28/'Total Funds Spent &amp; Transferred'!W28</f>
        <v>2.7901541065044331E-4</v>
      </c>
      <c r="X205" s="179">
        <f>X28/'Total Funds Spent &amp; Transferred'!X28</f>
        <v>2.4035888543793094E-3</v>
      </c>
      <c r="Y205" s="179">
        <f>Y28/'Total Funds Spent &amp; Transferred'!Y28</f>
        <v>3.1872331438490054E-3</v>
      </c>
      <c r="Z205" s="179">
        <f>Z28/'Total Funds Spent &amp; Transferred'!Z28</f>
        <v>2.5940714033183274E-3</v>
      </c>
    </row>
    <row r="206" spans="1:26">
      <c r="A206" s="51" t="s">
        <v>120</v>
      </c>
      <c r="B206" s="179">
        <f>B29/'Total Funds Spent &amp; Transferred'!B29</f>
        <v>0</v>
      </c>
      <c r="C206" s="179">
        <f>C29/'Total Funds Spent &amp; Transferred'!C29</f>
        <v>0</v>
      </c>
      <c r="D206" s="179">
        <f>D29/'Total Funds Spent &amp; Transferred'!D29</f>
        <v>0</v>
      </c>
      <c r="E206" s="179">
        <f>E29/'Total Funds Spent &amp; Transferred'!E29</f>
        <v>1.7066456143485152E-2</v>
      </c>
      <c r="F206" s="179">
        <f>F29/'Total Funds Spent &amp; Transferred'!F29</f>
        <v>0.11413824343977477</v>
      </c>
      <c r="G206" s="179">
        <f>G29/'Total Funds Spent &amp; Transferred'!G29</f>
        <v>0.10149605126348021</v>
      </c>
      <c r="H206" s="179">
        <f>H29/'Total Funds Spent &amp; Transferred'!H29</f>
        <v>0.11421141663311452</v>
      </c>
      <c r="I206" s="179">
        <f>I29/'Total Funds Spent &amp; Transferred'!I29</f>
        <v>5.572004193960127E-2</v>
      </c>
      <c r="J206" s="179">
        <f>J29/'Total Funds Spent &amp; Transferred'!J29</f>
        <v>6.7451985266783934E-2</v>
      </c>
      <c r="K206" s="179">
        <f>K29/'Total Funds Spent &amp; Transferred'!K29</f>
        <v>5.5854116925379761E-2</v>
      </c>
      <c r="L206" s="179">
        <f>L29/'Total Funds Spent &amp; Transferred'!L29</f>
        <v>3.8362770398955602E-2</v>
      </c>
      <c r="M206" s="179">
        <f>M29/'Total Funds Spent &amp; Transferred'!M29</f>
        <v>9.0594717618459997E-2</v>
      </c>
      <c r="N206" s="179">
        <f>N29/'Total Funds Spent &amp; Transferred'!N29</f>
        <v>6.1755853765660049E-2</v>
      </c>
      <c r="O206" s="179">
        <f>O29/'Total Funds Spent &amp; Transferred'!O29</f>
        <v>7.2339154131085881E-2</v>
      </c>
      <c r="P206" s="179">
        <f>P29/'Total Funds Spent &amp; Transferred'!P29</f>
        <v>4.7860646180351296E-2</v>
      </c>
      <c r="Q206" s="179">
        <f>Q29/'Total Funds Spent &amp; Transferred'!Q29</f>
        <v>4.5277001560954273E-2</v>
      </c>
      <c r="R206" s="179">
        <f>R29/'Total Funds Spent &amp; Transferred'!R29</f>
        <v>4.0921287062076893E-2</v>
      </c>
      <c r="S206" s="179">
        <f>S29/'Total Funds Spent &amp; Transferred'!S29</f>
        <v>4.2044220717221845E-2</v>
      </c>
      <c r="T206" s="179">
        <f>T29/'Total Funds Spent &amp; Transferred'!T29</f>
        <v>1.810622783048212E-2</v>
      </c>
      <c r="U206" s="179">
        <f>U29/'Total Funds Spent &amp; Transferred'!U29</f>
        <v>1.9948882856289513E-2</v>
      </c>
      <c r="V206" s="179">
        <f>V29/'Total Funds Spent &amp; Transferred'!V29</f>
        <v>7.7690849749182861E-2</v>
      </c>
      <c r="W206" s="179">
        <f>W29/'Total Funds Spent &amp; Transferred'!W29</f>
        <v>0.29622582621396176</v>
      </c>
      <c r="X206" s="179">
        <f>X29/'Total Funds Spent &amp; Transferred'!X29</f>
        <v>0.26049639343510933</v>
      </c>
      <c r="Y206" s="179">
        <f>Y29/'Total Funds Spent &amp; Transferred'!Y29</f>
        <v>0.20023738531969809</v>
      </c>
      <c r="Z206" s="179">
        <f>Z29/'Total Funds Spent &amp; Transferred'!Z29</f>
        <v>0.17468073219791089</v>
      </c>
    </row>
    <row r="207" spans="1:26">
      <c r="A207" s="51" t="s">
        <v>122</v>
      </c>
      <c r="B207" s="179">
        <f>B30/'Total Funds Spent &amp; Transferred'!B30</f>
        <v>0</v>
      </c>
      <c r="C207" s="179">
        <f>C30/'Total Funds Spent &amp; Transferred'!C30</f>
        <v>0</v>
      </c>
      <c r="D207" s="179">
        <f>D30/'Total Funds Spent &amp; Transferred'!D30</f>
        <v>0</v>
      </c>
      <c r="E207" s="179">
        <f>E30/'Total Funds Spent &amp; Transferred'!E30</f>
        <v>1.1997433064745724E-2</v>
      </c>
      <c r="F207" s="179">
        <f>F30/'Total Funds Spent &amp; Transferred'!F30</f>
        <v>1.0624864759500641E-2</v>
      </c>
      <c r="G207" s="179">
        <f>G30/'Total Funds Spent &amp; Transferred'!G30</f>
        <v>7.4821857835361376E-3</v>
      </c>
      <c r="H207" s="179">
        <f>H30/'Total Funds Spent &amp; Transferred'!H30</f>
        <v>2.1957174663311797E-2</v>
      </c>
      <c r="I207" s="179">
        <f>I30/'Total Funds Spent &amp; Transferred'!I30</f>
        <v>0</v>
      </c>
      <c r="J207" s="179">
        <f>J30/'Total Funds Spent &amp; Transferred'!J30</f>
        <v>2.1215284451073069E-2</v>
      </c>
      <c r="K207" s="179">
        <f>K30/'Total Funds Spent &amp; Transferred'!K30</f>
        <v>3.1468657006462716E-2</v>
      </c>
      <c r="L207" s="179">
        <f>L30/'Total Funds Spent &amp; Transferred'!L30</f>
        <v>0.10594307289512477</v>
      </c>
      <c r="M207" s="179">
        <f>M30/'Total Funds Spent &amp; Transferred'!M30</f>
        <v>0</v>
      </c>
      <c r="N207" s="179">
        <f>N30/'Total Funds Spent &amp; Transferred'!N30</f>
        <v>0</v>
      </c>
      <c r="O207" s="179">
        <f>O30/'Total Funds Spent &amp; Transferred'!O30</f>
        <v>0</v>
      </c>
      <c r="P207" s="179">
        <f>P30/'Total Funds Spent &amp; Transferred'!P30</f>
        <v>0</v>
      </c>
      <c r="Q207" s="179">
        <f>Q30/'Total Funds Spent &amp; Transferred'!Q30</f>
        <v>3.5051351713378698E-2</v>
      </c>
      <c r="R207" s="179">
        <f>R30/'Total Funds Spent &amp; Transferred'!R30</f>
        <v>0</v>
      </c>
      <c r="S207" s="179">
        <f>S30/'Total Funds Spent &amp; Transferred'!S30</f>
        <v>0</v>
      </c>
      <c r="T207" s="179">
        <f>T30/'Total Funds Spent &amp; Transferred'!T30</f>
        <v>1.1276323062519745E-3</v>
      </c>
      <c r="U207" s="179">
        <f>U30/'Total Funds Spent &amp; Transferred'!U30</f>
        <v>1.7783967988528643E-3</v>
      </c>
      <c r="V207" s="179">
        <f>V30/'Total Funds Spent &amp; Transferred'!V30</f>
        <v>2.833893386788799E-3</v>
      </c>
      <c r="W207" s="179">
        <f>W30/'Total Funds Spent &amp; Transferred'!W30</f>
        <v>2.6420272944030408E-2</v>
      </c>
      <c r="X207" s="179">
        <f>X30/'Total Funds Spent &amp; Transferred'!X30</f>
        <v>5.5656656624849352E-2</v>
      </c>
      <c r="Y207" s="179">
        <f>Y30/'Total Funds Spent &amp; Transferred'!Y30</f>
        <v>4.9631319113187612E-2</v>
      </c>
      <c r="Z207" s="179">
        <f>Z30/'Total Funds Spent &amp; Transferred'!Z30</f>
        <v>4.9348497926146255E-2</v>
      </c>
    </row>
    <row r="208" spans="1:26">
      <c r="A208" s="51" t="s">
        <v>124</v>
      </c>
      <c r="B208" s="179">
        <f>B31/'Total Funds Spent &amp; Transferred'!B31</f>
        <v>0</v>
      </c>
      <c r="C208" s="179">
        <f>C31/'Total Funds Spent &amp; Transferred'!C31</f>
        <v>0</v>
      </c>
      <c r="D208" s="179">
        <f>D31/'Total Funds Spent &amp; Transferred'!D31</f>
        <v>0</v>
      </c>
      <c r="E208" s="179">
        <f>E31/'Total Funds Spent &amp; Transferred'!E31</f>
        <v>0</v>
      </c>
      <c r="F208" s="179">
        <f>F31/'Total Funds Spent &amp; Transferred'!F31</f>
        <v>0</v>
      </c>
      <c r="G208" s="179">
        <f>G31/'Total Funds Spent &amp; Transferred'!G31</f>
        <v>2.6921903542265613E-5</v>
      </c>
      <c r="H208" s="179">
        <f>H31/'Total Funds Spent &amp; Transferred'!H31</f>
        <v>0</v>
      </c>
      <c r="I208" s="179">
        <f>I31/'Total Funds Spent &amp; Transferred'!I31</f>
        <v>0</v>
      </c>
      <c r="J208" s="179">
        <f>J31/'Total Funds Spent &amp; Transferred'!J31</f>
        <v>8.0786908119583178E-3</v>
      </c>
      <c r="K208" s="179">
        <f>K31/'Total Funds Spent &amp; Transferred'!K31</f>
        <v>7.3042167964434829E-3</v>
      </c>
      <c r="L208" s="179">
        <f>L31/'Total Funds Spent &amp; Transferred'!L31</f>
        <v>7.4300968558028676E-3</v>
      </c>
      <c r="M208" s="179">
        <f>M31/'Total Funds Spent &amp; Transferred'!M31</f>
        <v>8.6476014229486479E-3</v>
      </c>
      <c r="N208" s="179">
        <f>N31/'Total Funds Spent &amp; Transferred'!N31</f>
        <v>6.2993955817888508E-3</v>
      </c>
      <c r="O208" s="179">
        <f>O31/'Total Funds Spent &amp; Transferred'!O31</f>
        <v>1.1688347435602205E-2</v>
      </c>
      <c r="P208" s="179">
        <f>P31/'Total Funds Spent &amp; Transferred'!P31</f>
        <v>1.2360659062370386E-2</v>
      </c>
      <c r="Q208" s="179">
        <f>Q31/'Total Funds Spent &amp; Transferred'!Q31</f>
        <v>1.1518402638641475E-2</v>
      </c>
      <c r="R208" s="179">
        <f>R31/'Total Funds Spent &amp; Transferred'!R31</f>
        <v>1.1645892609143938E-2</v>
      </c>
      <c r="S208" s="179">
        <f>S31/'Total Funds Spent &amp; Transferred'!S31</f>
        <v>2.0085817687616917E-2</v>
      </c>
      <c r="T208" s="179">
        <f>T31/'Total Funds Spent &amp; Transferred'!T31</f>
        <v>5.0981819576250264E-3</v>
      </c>
      <c r="U208" s="179">
        <f>U31/'Total Funds Spent &amp; Transferred'!U31</f>
        <v>5.0355448793733479E-3</v>
      </c>
      <c r="V208" s="179">
        <f>V31/'Total Funds Spent &amp; Transferred'!V31</f>
        <v>4.862886119907448E-3</v>
      </c>
      <c r="W208" s="179">
        <f>W31/'Total Funds Spent &amp; Transferred'!W31</f>
        <v>5.6985903625175901E-4</v>
      </c>
      <c r="X208" s="179">
        <f>X31/'Total Funds Spent &amp; Transferred'!X31</f>
        <v>0</v>
      </c>
      <c r="Y208" s="179">
        <f>Y31/'Total Funds Spent &amp; Transferred'!Y31</f>
        <v>0</v>
      </c>
      <c r="Z208" s="179">
        <f>Z31/'Total Funds Spent &amp; Transferred'!Z31</f>
        <v>0</v>
      </c>
    </row>
    <row r="209" spans="1:26">
      <c r="A209" s="51" t="s">
        <v>126</v>
      </c>
      <c r="B209" s="179">
        <f>B32/'Total Funds Spent &amp; Transferred'!B32</f>
        <v>0</v>
      </c>
      <c r="C209" s="179">
        <f>C32/'Total Funds Spent &amp; Transferred'!C32</f>
        <v>0</v>
      </c>
      <c r="D209" s="179">
        <f>D32/'Total Funds Spent &amp; Transferred'!D32</f>
        <v>0</v>
      </c>
      <c r="E209" s="179">
        <f>E32/'Total Funds Spent &amp; Transferred'!E32</f>
        <v>0</v>
      </c>
      <c r="F209" s="179">
        <f>F32/'Total Funds Spent &amp; Transferred'!F32</f>
        <v>0</v>
      </c>
      <c r="G209" s="179">
        <f>G32/'Total Funds Spent &amp; Transferred'!G32</f>
        <v>0</v>
      </c>
      <c r="H209" s="179">
        <f>H32/'Total Funds Spent &amp; Transferred'!H32</f>
        <v>0</v>
      </c>
      <c r="I209" s="179">
        <f>I32/'Total Funds Spent &amp; Transferred'!I32</f>
        <v>0</v>
      </c>
      <c r="J209" s="179">
        <f>J32/'Total Funds Spent &amp; Transferred'!J32</f>
        <v>0</v>
      </c>
      <c r="K209" s="179">
        <f>K32/'Total Funds Spent &amp; Transferred'!K32</f>
        <v>1.4072204571706436E-3</v>
      </c>
      <c r="L209" s="179">
        <f>L32/'Total Funds Spent &amp; Transferred'!L32</f>
        <v>6.4725475349722478E-2</v>
      </c>
      <c r="M209" s="179">
        <f>M32/'Total Funds Spent &amp; Transferred'!M32</f>
        <v>3.5850922957807274E-3</v>
      </c>
      <c r="N209" s="179">
        <f>N32/'Total Funds Spent &amp; Transferred'!N32</f>
        <v>2.8545811697778976E-3</v>
      </c>
      <c r="O209" s="179">
        <f>O32/'Total Funds Spent &amp; Transferred'!O32</f>
        <v>9.9544374665798147E-4</v>
      </c>
      <c r="P209" s="179">
        <f>P32/'Total Funds Spent &amp; Transferred'!P32</f>
        <v>1.9064287415406233E-3</v>
      </c>
      <c r="Q209" s="179">
        <f>Q32/'Total Funds Spent &amp; Transferred'!Q32</f>
        <v>3.0349290490245856E-3</v>
      </c>
      <c r="R209" s="179">
        <f>R32/'Total Funds Spent &amp; Transferred'!R32</f>
        <v>1.9332553058106388E-3</v>
      </c>
      <c r="S209" s="179">
        <f>S32/'Total Funds Spent &amp; Transferred'!S32</f>
        <v>2.2636273380378094E-3</v>
      </c>
      <c r="T209" s="179">
        <f>T32/'Total Funds Spent &amp; Transferred'!T32</f>
        <v>0</v>
      </c>
      <c r="U209" s="179">
        <f>U32/'Total Funds Spent &amp; Transferred'!U32</f>
        <v>0</v>
      </c>
      <c r="V209" s="179">
        <f>V32/'Total Funds Spent &amp; Transferred'!V32</f>
        <v>0</v>
      </c>
      <c r="W209" s="179">
        <f>W32/'Total Funds Spent &amp; Transferred'!W32</f>
        <v>0</v>
      </c>
      <c r="X209" s="179">
        <f>X32/'Total Funds Spent &amp; Transferred'!X32</f>
        <v>0</v>
      </c>
      <c r="Y209" s="179">
        <f>Y32/'Total Funds Spent &amp; Transferred'!Y32</f>
        <v>0</v>
      </c>
      <c r="Z209" s="179">
        <f>Z32/'Total Funds Spent &amp; Transferred'!Z32</f>
        <v>4.5559309644160476E-3</v>
      </c>
    </row>
    <row r="210" spans="1:26">
      <c r="A210" s="51" t="s">
        <v>127</v>
      </c>
      <c r="B210" s="179">
        <f>B33/'Total Funds Spent &amp; Transferred'!B33</f>
        <v>0</v>
      </c>
      <c r="C210" s="179">
        <f>C33/'Total Funds Spent &amp; Transferred'!C33</f>
        <v>0</v>
      </c>
      <c r="D210" s="179">
        <f>D33/'Total Funds Spent &amp; Transferred'!D33</f>
        <v>3.1220744159092522E-2</v>
      </c>
      <c r="E210" s="179">
        <f>E33/'Total Funds Spent &amp; Transferred'!E33</f>
        <v>0</v>
      </c>
      <c r="F210" s="179">
        <f>F33/'Total Funds Spent &amp; Transferred'!F33</f>
        <v>0</v>
      </c>
      <c r="G210" s="179">
        <f>G33/'Total Funds Spent &amp; Transferred'!G33</f>
        <v>2.094501095448655E-3</v>
      </c>
      <c r="H210" s="179">
        <f>H33/'Total Funds Spent &amp; Transferred'!H33</f>
        <v>0</v>
      </c>
      <c r="I210" s="179">
        <f>I33/'Total Funds Spent &amp; Transferred'!I33</f>
        <v>1.9992299110345654E-3</v>
      </c>
      <c r="J210" s="179">
        <f>J33/'Total Funds Spent &amp; Transferred'!J33</f>
        <v>4.6570784733235438E-3</v>
      </c>
      <c r="K210" s="179">
        <f>K33/'Total Funds Spent &amp; Transferred'!K33</f>
        <v>0</v>
      </c>
      <c r="L210" s="179">
        <f>L33/'Total Funds Spent &amp; Transferred'!L33</f>
        <v>0</v>
      </c>
      <c r="M210" s="179">
        <f>M33/'Total Funds Spent &amp; Transferred'!M33</f>
        <v>0</v>
      </c>
      <c r="N210" s="179">
        <f>N33/'Total Funds Spent &amp; Transferred'!N33</f>
        <v>0</v>
      </c>
      <c r="O210" s="179">
        <f>O33/'Total Funds Spent &amp; Transferred'!O33</f>
        <v>0</v>
      </c>
      <c r="P210" s="179">
        <f>P33/'Total Funds Spent &amp; Transferred'!P33</f>
        <v>0</v>
      </c>
      <c r="Q210" s="179">
        <f>Q33/'Total Funds Spent &amp; Transferred'!Q33</f>
        <v>0</v>
      </c>
      <c r="R210" s="179">
        <f>R33/'Total Funds Spent &amp; Transferred'!R33</f>
        <v>0</v>
      </c>
      <c r="S210" s="179">
        <f>S33/'Total Funds Spent &amp; Transferred'!S33</f>
        <v>0</v>
      </c>
      <c r="T210" s="179">
        <f>T33/'Total Funds Spent &amp; Transferred'!T33</f>
        <v>1.4250670130040379E-3</v>
      </c>
      <c r="U210" s="179">
        <f>U33/'Total Funds Spent &amp; Transferred'!U33</f>
        <v>1.0920689884583027E-3</v>
      </c>
      <c r="V210" s="179">
        <f>V33/'Total Funds Spent &amp; Transferred'!V33</f>
        <v>1.0777958151102995E-3</v>
      </c>
      <c r="W210" s="179">
        <f>W33/'Total Funds Spent &amp; Transferred'!W33</f>
        <v>1.2969728328487925E-3</v>
      </c>
      <c r="X210" s="179">
        <f>X33/'Total Funds Spent &amp; Transferred'!X33</f>
        <v>1.869610526073957E-3</v>
      </c>
      <c r="Y210" s="179">
        <f>Y33/'Total Funds Spent &amp; Transferred'!Y33</f>
        <v>1.3742637365819121E-3</v>
      </c>
      <c r="Z210" s="179">
        <f>Z33/'Total Funds Spent &amp; Transferred'!Z33</f>
        <v>1.4511407618235149E-3</v>
      </c>
    </row>
    <row r="211" spans="1:26">
      <c r="A211" s="51" t="s">
        <v>128</v>
      </c>
      <c r="B211" s="179">
        <f>B34/'Total Funds Spent &amp; Transferred'!B34</f>
        <v>0</v>
      </c>
      <c r="C211" s="179">
        <f>C34/'Total Funds Spent &amp; Transferred'!C34</f>
        <v>0</v>
      </c>
      <c r="D211" s="179">
        <f>D34/'Total Funds Spent &amp; Transferred'!D34</f>
        <v>0</v>
      </c>
      <c r="E211" s="179">
        <f>E34/'Total Funds Spent &amp; Transferred'!E34</f>
        <v>1.3889899170703324E-3</v>
      </c>
      <c r="F211" s="179">
        <f>F34/'Total Funds Spent &amp; Transferred'!F34</f>
        <v>1.351765770600657E-2</v>
      </c>
      <c r="G211" s="179">
        <f>G34/'Total Funds Spent &amp; Transferred'!G34</f>
        <v>1.8271729897306122E-2</v>
      </c>
      <c r="H211" s="179">
        <f>H34/'Total Funds Spent &amp; Transferred'!H34</f>
        <v>2.7191238870733325E-2</v>
      </c>
      <c r="I211" s="179">
        <f>I34/'Total Funds Spent &amp; Transferred'!I34</f>
        <v>2.3444630041762553E-2</v>
      </c>
      <c r="J211" s="179">
        <f>J34/'Total Funds Spent &amp; Transferred'!J34</f>
        <v>1.6438486877374932E-2</v>
      </c>
      <c r="K211" s="179">
        <f>K34/'Total Funds Spent &amp; Transferred'!K34</f>
        <v>1.748870704736977E-2</v>
      </c>
      <c r="L211" s="179">
        <f>L34/'Total Funds Spent &amp; Transferred'!L34</f>
        <v>0.13339638035261242</v>
      </c>
      <c r="M211" s="179">
        <f>M34/'Total Funds Spent &amp; Transferred'!M34</f>
        <v>0.12863623350516018</v>
      </c>
      <c r="N211" s="179">
        <f>N34/'Total Funds Spent &amp; Transferred'!N34</f>
        <v>3.0201563303816494E-2</v>
      </c>
      <c r="O211" s="179">
        <f>O34/'Total Funds Spent &amp; Transferred'!O34</f>
        <v>3.1609650963227515E-2</v>
      </c>
      <c r="P211" s="179">
        <f>P34/'Total Funds Spent &amp; Transferred'!P34</f>
        <v>1.0304127738989768E-2</v>
      </c>
      <c r="Q211" s="179">
        <f>Q34/'Total Funds Spent &amp; Transferred'!Q34</f>
        <v>4.3141633774794269E-2</v>
      </c>
      <c r="R211" s="179">
        <f>R34/'Total Funds Spent &amp; Transferred'!R34</f>
        <v>5.0345793955830512E-2</v>
      </c>
      <c r="S211" s="179">
        <f>S34/'Total Funds Spent &amp; Transferred'!S34</f>
        <v>7.2256145635837335E-2</v>
      </c>
      <c r="T211" s="179">
        <f>T34/'Total Funds Spent &amp; Transferred'!T34</f>
        <v>5.7952509457359754E-2</v>
      </c>
      <c r="U211" s="179">
        <f>U34/'Total Funds Spent &amp; Transferred'!U34</f>
        <v>7.5563068511509859E-2</v>
      </c>
      <c r="V211" s="179">
        <f>V34/'Total Funds Spent &amp; Transferred'!V34</f>
        <v>0.10584070048577489</v>
      </c>
      <c r="W211" s="179">
        <f>W34/'Total Funds Spent &amp; Transferred'!W34</f>
        <v>7.678655188786096E-2</v>
      </c>
      <c r="X211" s="179">
        <f>X34/'Total Funds Spent &amp; Transferred'!X34</f>
        <v>7.0700546472659637E-2</v>
      </c>
      <c r="Y211" s="179">
        <f>Y34/'Total Funds Spent &amp; Transferred'!Y34</f>
        <v>8.4581483632459528E-2</v>
      </c>
      <c r="Z211" s="179">
        <f>Z34/'Total Funds Spent &amp; Transferred'!Z34</f>
        <v>0.11381649923278266</v>
      </c>
    </row>
    <row r="212" spans="1:26">
      <c r="A212" s="51" t="s">
        <v>130</v>
      </c>
      <c r="B212" s="179">
        <f>B35/'Total Funds Spent &amp; Transferred'!B35</f>
        <v>0</v>
      </c>
      <c r="C212" s="179">
        <f>C35/'Total Funds Spent &amp; Transferred'!C35</f>
        <v>0</v>
      </c>
      <c r="D212" s="179">
        <f>D35/'Total Funds Spent &amp; Transferred'!D35</f>
        <v>0</v>
      </c>
      <c r="E212" s="179">
        <f>E35/'Total Funds Spent &amp; Transferred'!E35</f>
        <v>3.6623365233915366E-4</v>
      </c>
      <c r="F212" s="179">
        <f>F35/'Total Funds Spent &amp; Transferred'!F35</f>
        <v>0.14381824293277112</v>
      </c>
      <c r="G212" s="179">
        <f>G35/'Total Funds Spent &amp; Transferred'!G35</f>
        <v>0.33428486314494615</v>
      </c>
      <c r="H212" s="179">
        <f>H35/'Total Funds Spent &amp; Transferred'!H35</f>
        <v>0.29456865531182264</v>
      </c>
      <c r="I212" s="179">
        <f>I35/'Total Funds Spent &amp; Transferred'!I35</f>
        <v>0.35355688832449739</v>
      </c>
      <c r="J212" s="179">
        <f>J35/'Total Funds Spent &amp; Transferred'!J35</f>
        <v>0.34753427853473401</v>
      </c>
      <c r="K212" s="179">
        <f>K35/'Total Funds Spent &amp; Transferred'!K35</f>
        <v>0.31763609691977646</v>
      </c>
      <c r="L212" s="179">
        <f>L35/'Total Funds Spent &amp; Transferred'!L35</f>
        <v>0.39629458733477396</v>
      </c>
      <c r="M212" s="179">
        <f>M35/'Total Funds Spent &amp; Transferred'!M35</f>
        <v>0.38288485777552622</v>
      </c>
      <c r="N212" s="179">
        <f>N35/'Total Funds Spent &amp; Transferred'!N35</f>
        <v>0.37924233260736218</v>
      </c>
      <c r="O212" s="179">
        <f>O35/'Total Funds Spent &amp; Transferred'!O35</f>
        <v>0.30532299903847221</v>
      </c>
      <c r="P212" s="179">
        <f>P35/'Total Funds Spent &amp; Transferred'!P35</f>
        <v>0.36796428666006714</v>
      </c>
      <c r="Q212" s="179">
        <f>Q35/'Total Funds Spent &amp; Transferred'!Q35</f>
        <v>0.4135427635726579</v>
      </c>
      <c r="R212" s="179">
        <f>R35/'Total Funds Spent &amp; Transferred'!R35</f>
        <v>0.39145918513463085</v>
      </c>
      <c r="S212" s="179">
        <f>S35/'Total Funds Spent &amp; Transferred'!S35</f>
        <v>0.43549283105847736</v>
      </c>
      <c r="T212" s="179">
        <f>T35/'Total Funds Spent &amp; Transferred'!T35</f>
        <v>7.1075797824123078E-3</v>
      </c>
      <c r="U212" s="179">
        <f>U35/'Total Funds Spent &amp; Transferred'!U35</f>
        <v>6.1415141737621972E-3</v>
      </c>
      <c r="V212" s="179">
        <f>V35/'Total Funds Spent &amp; Transferred'!V35</f>
        <v>5.7164336711127113E-3</v>
      </c>
      <c r="W212" s="179">
        <f>W35/'Total Funds Spent &amp; Transferred'!W35</f>
        <v>5.0097506022212914E-3</v>
      </c>
      <c r="X212" s="179">
        <f>X35/'Total Funds Spent &amp; Transferred'!X35</f>
        <v>5.2949965392940805E-3</v>
      </c>
      <c r="Y212" s="179">
        <f>Y35/'Total Funds Spent &amp; Transferred'!Y35</f>
        <v>4.5737284498444213E-3</v>
      </c>
      <c r="Z212" s="179">
        <f>Z35/'Total Funds Spent &amp; Transferred'!Z35</f>
        <v>4.7588310961452166E-3</v>
      </c>
    </row>
    <row r="213" spans="1:26">
      <c r="A213" s="51" t="s">
        <v>131</v>
      </c>
      <c r="B213" s="179">
        <f>B36/'Total Funds Spent &amp; Transferred'!B36</f>
        <v>0</v>
      </c>
      <c r="C213" s="179">
        <f>C36/'Total Funds Spent &amp; Transferred'!C36</f>
        <v>0</v>
      </c>
      <c r="D213" s="179">
        <f>D36/'Total Funds Spent &amp; Transferred'!D36</f>
        <v>0</v>
      </c>
      <c r="E213" s="179">
        <f>E36/'Total Funds Spent &amp; Transferred'!E36</f>
        <v>0</v>
      </c>
      <c r="F213" s="179">
        <f>F36/'Total Funds Spent &amp; Transferred'!F36</f>
        <v>0</v>
      </c>
      <c r="G213" s="179">
        <f>G36/'Total Funds Spent &amp; Transferred'!G36</f>
        <v>0</v>
      </c>
      <c r="H213" s="179">
        <f>H36/'Total Funds Spent &amp; Transferred'!H36</f>
        <v>6.9272269879245528E-3</v>
      </c>
      <c r="I213" s="179">
        <f>I36/'Total Funds Spent &amp; Transferred'!I36</f>
        <v>1.1562215082545554E-2</v>
      </c>
      <c r="J213" s="179">
        <f>J36/'Total Funds Spent &amp; Transferred'!J36</f>
        <v>7.8599538002317032E-3</v>
      </c>
      <c r="K213" s="179">
        <f>K36/'Total Funds Spent &amp; Transferred'!K36</f>
        <v>0</v>
      </c>
      <c r="L213" s="179">
        <f>L36/'Total Funds Spent &amp; Transferred'!L36</f>
        <v>0</v>
      </c>
      <c r="M213" s="179">
        <f>M36/'Total Funds Spent &amp; Transferred'!M36</f>
        <v>3.9622450510794743E-2</v>
      </c>
      <c r="N213" s="179">
        <f>N36/'Total Funds Spent &amp; Transferred'!N36</f>
        <v>6.0460147617013286E-2</v>
      </c>
      <c r="O213" s="179">
        <f>O36/'Total Funds Spent &amp; Transferred'!O36</f>
        <v>5.0162869334776546E-2</v>
      </c>
      <c r="P213" s="179">
        <f>P36/'Total Funds Spent &amp; Transferred'!P36</f>
        <v>4.3249665221309193E-2</v>
      </c>
      <c r="Q213" s="179">
        <f>Q36/'Total Funds Spent &amp; Transferred'!Q36</f>
        <v>4.1667822369319395E-2</v>
      </c>
      <c r="R213" s="179">
        <f>R36/'Total Funds Spent &amp; Transferred'!R36</f>
        <v>4.7337367552313582E-2</v>
      </c>
      <c r="S213" s="179">
        <f>S36/'Total Funds Spent &amp; Transferred'!S36</f>
        <v>4.4658165648395524E-2</v>
      </c>
      <c r="T213" s="179">
        <f>T36/'Total Funds Spent &amp; Transferred'!T36</f>
        <v>3.4319293971687218E-2</v>
      </c>
      <c r="U213" s="179">
        <f>U36/'Total Funds Spent &amp; Transferred'!U36</f>
        <v>2.4430945008529013E-2</v>
      </c>
      <c r="V213" s="179">
        <f>V36/'Total Funds Spent &amp; Transferred'!V36</f>
        <v>2.3717944757513647E-2</v>
      </c>
      <c r="W213" s="179">
        <f>W36/'Total Funds Spent &amp; Transferred'!W36</f>
        <v>2.7351983678594177E-2</v>
      </c>
      <c r="X213" s="179">
        <f>X36/'Total Funds Spent &amp; Transferred'!X36</f>
        <v>4.3940050194356317E-2</v>
      </c>
      <c r="Y213" s="179">
        <f>Y36/'Total Funds Spent &amp; Transferred'!Y36</f>
        <v>2.309675542656529E-2</v>
      </c>
      <c r="Z213" s="179">
        <f>Z36/'Total Funds Spent &amp; Transferred'!Z36</f>
        <v>2.3226711671194898E-3</v>
      </c>
    </row>
    <row r="214" spans="1:26">
      <c r="A214" s="51" t="s">
        <v>132</v>
      </c>
      <c r="B214" s="179">
        <f>B37/'Total Funds Spent &amp; Transferred'!B37</f>
        <v>0</v>
      </c>
      <c r="C214" s="179">
        <f>C37/'Total Funds Spent &amp; Transferred'!C37</f>
        <v>0</v>
      </c>
      <c r="D214" s="179">
        <f>D37/'Total Funds Spent &amp; Transferred'!D37</f>
        <v>0</v>
      </c>
      <c r="E214" s="179">
        <f>E37/'Total Funds Spent &amp; Transferred'!E37</f>
        <v>0</v>
      </c>
      <c r="F214" s="179">
        <f>F37/'Total Funds Spent &amp; Transferred'!F37</f>
        <v>2.556443415362983E-3</v>
      </c>
      <c r="G214" s="179">
        <f>G37/'Total Funds Spent &amp; Transferred'!G37</f>
        <v>2.0901005549209567E-2</v>
      </c>
      <c r="H214" s="179">
        <f>H37/'Total Funds Spent &amp; Transferred'!H37</f>
        <v>8.5950205869382595E-2</v>
      </c>
      <c r="I214" s="179">
        <f>I37/'Total Funds Spent &amp; Transferred'!I37</f>
        <v>5.4404661115172774E-2</v>
      </c>
      <c r="J214" s="179">
        <f>J37/'Total Funds Spent &amp; Transferred'!J37</f>
        <v>8.8331145749672938E-3</v>
      </c>
      <c r="K214" s="179">
        <f>K37/'Total Funds Spent &amp; Transferred'!K37</f>
        <v>3.6204741980897404E-2</v>
      </c>
      <c r="L214" s="179">
        <f>L37/'Total Funds Spent &amp; Transferred'!L37</f>
        <v>4.2354145179279878E-2</v>
      </c>
      <c r="M214" s="179">
        <f>M37/'Total Funds Spent &amp; Transferred'!M37</f>
        <v>5.2845535100952606E-2</v>
      </c>
      <c r="N214" s="179">
        <f>N37/'Total Funds Spent &amp; Transferred'!N37</f>
        <v>5.9571923779566084E-2</v>
      </c>
      <c r="O214" s="179">
        <f>O37/'Total Funds Spent &amp; Transferred'!O37</f>
        <v>4.5424980116152806E-2</v>
      </c>
      <c r="P214" s="179">
        <f>P37/'Total Funds Spent &amp; Transferred'!P37</f>
        <v>4.7315960088534545E-2</v>
      </c>
      <c r="Q214" s="179">
        <f>Q37/'Total Funds Spent &amp; Transferred'!Q37</f>
        <v>4.5905850698286101E-2</v>
      </c>
      <c r="R214" s="179">
        <f>R37/'Total Funds Spent &amp; Transferred'!R37</f>
        <v>4.37050452055587E-2</v>
      </c>
      <c r="S214" s="179">
        <f>S37/'Total Funds Spent &amp; Transferred'!S37</f>
        <v>4.1290957916678771E-2</v>
      </c>
      <c r="T214" s="179">
        <f>T37/'Total Funds Spent &amp; Transferred'!T37</f>
        <v>1.021827917011507E-4</v>
      </c>
      <c r="U214" s="179">
        <f>U37/'Total Funds Spent &amp; Transferred'!U37</f>
        <v>4.7186175544336451E-5</v>
      </c>
      <c r="V214" s="179">
        <f>V37/'Total Funds Spent &amp; Transferred'!V37</f>
        <v>3.9267035837032196E-5</v>
      </c>
      <c r="W214" s="179">
        <f>W37/'Total Funds Spent &amp; Transferred'!W37</f>
        <v>4.2622355012862748E-5</v>
      </c>
      <c r="X214" s="179">
        <f>X37/'Total Funds Spent &amp; Transferred'!X37</f>
        <v>5.8322020813568549E-5</v>
      </c>
      <c r="Y214" s="179">
        <f>Y37/'Total Funds Spent &amp; Transferred'!Y37</f>
        <v>5.2608385332897895E-5</v>
      </c>
      <c r="Z214" s="179">
        <f>Z37/'Total Funds Spent &amp; Transferred'!Z37</f>
        <v>4.4657262189985126E-5</v>
      </c>
    </row>
    <row r="215" spans="1:26">
      <c r="A215" s="51" t="s">
        <v>75</v>
      </c>
      <c r="B215" s="179">
        <f>B38/'Total Funds Spent &amp; Transferred'!B38</f>
        <v>0</v>
      </c>
      <c r="C215" s="179">
        <f>C38/'Total Funds Spent &amp; Transferred'!C38</f>
        <v>0</v>
      </c>
      <c r="D215" s="179">
        <f>D38/'Total Funds Spent &amp; Transferred'!D38</f>
        <v>0</v>
      </c>
      <c r="E215" s="179">
        <f>E38/'Total Funds Spent &amp; Transferred'!E38</f>
        <v>1.2638908158932075E-3</v>
      </c>
      <c r="F215" s="179">
        <f>F38/'Total Funds Spent &amp; Transferred'!F38</f>
        <v>2.2926022986349687E-4</v>
      </c>
      <c r="G215" s="179">
        <f>G38/'Total Funds Spent &amp; Transferred'!G38</f>
        <v>4.0810488431966172E-4</v>
      </c>
      <c r="H215" s="179">
        <f>H38/'Total Funds Spent &amp; Transferred'!H38</f>
        <v>5.8680051702315146E-4</v>
      </c>
      <c r="I215" s="179">
        <f>I38/'Total Funds Spent &amp; Transferred'!I38</f>
        <v>3.6720580453682351E-4</v>
      </c>
      <c r="J215" s="179">
        <f>J38/'Total Funds Spent &amp; Transferred'!J38</f>
        <v>2.0119109256418197E-4</v>
      </c>
      <c r="K215" s="179">
        <f>K38/'Total Funds Spent &amp; Transferred'!K38</f>
        <v>-5.8160775928247038E-4</v>
      </c>
      <c r="L215" s="179">
        <f>L38/'Total Funds Spent &amp; Transferred'!L38</f>
        <v>2.3207483814012694E-5</v>
      </c>
      <c r="M215" s="179">
        <f>M38/'Total Funds Spent &amp; Transferred'!M38</f>
        <v>5.4090830782053786E-6</v>
      </c>
      <c r="N215" s="179">
        <f>N38/'Total Funds Spent &amp; Transferred'!N38</f>
        <v>0.15154081986193935</v>
      </c>
      <c r="O215" s="179">
        <f>O38/'Total Funds Spent &amp; Transferred'!O38</f>
        <v>0.12952696635093647</v>
      </c>
      <c r="P215" s="179">
        <f>P38/'Total Funds Spent &amp; Transferred'!P38</f>
        <v>0.15856628426468</v>
      </c>
      <c r="Q215" s="179">
        <f>Q38/'Total Funds Spent &amp; Transferred'!Q38</f>
        <v>0.14061739184131944</v>
      </c>
      <c r="R215" s="179">
        <f>R38/'Total Funds Spent &amp; Transferred'!R38</f>
        <v>0.18351199280088429</v>
      </c>
      <c r="S215" s="179">
        <f>S38/'Total Funds Spent &amp; Transferred'!S38</f>
        <v>0.1881721731186933</v>
      </c>
      <c r="T215" s="179">
        <f>T38/'Total Funds Spent &amp; Transferred'!T38</f>
        <v>4.4949720194866452E-7</v>
      </c>
      <c r="U215" s="179">
        <f>U38/'Total Funds Spent &amp; Transferred'!U38</f>
        <v>2.3395282752184724E-4</v>
      </c>
      <c r="V215" s="179">
        <f>V38/'Total Funds Spent &amp; Transferred'!V38</f>
        <v>2.8046485671769686E-4</v>
      </c>
      <c r="W215" s="179">
        <f>W38/'Total Funds Spent &amp; Transferred'!W38</f>
        <v>3.1778022938871715E-4</v>
      </c>
      <c r="X215" s="179">
        <f>X38/'Total Funds Spent &amp; Transferred'!X38</f>
        <v>2.9072940399965479E-4</v>
      </c>
      <c r="Y215" s="179">
        <f>Y38/'Total Funds Spent &amp; Transferred'!Y38</f>
        <v>2.6111741645535897E-4</v>
      </c>
      <c r="Z215" s="179">
        <f>Z38/'Total Funds Spent &amp; Transferred'!Z38</f>
        <v>1.3754252611490006E-4</v>
      </c>
    </row>
    <row r="216" spans="1:26">
      <c r="A216" s="51" t="s">
        <v>133</v>
      </c>
      <c r="B216" s="179">
        <f>B39/'Total Funds Spent &amp; Transferred'!B39</f>
        <v>0</v>
      </c>
      <c r="C216" s="179">
        <f>C39/'Total Funds Spent &amp; Transferred'!C39</f>
        <v>0</v>
      </c>
      <c r="D216" s="179">
        <f>D39/'Total Funds Spent &amp; Transferred'!D39</f>
        <v>0</v>
      </c>
      <c r="E216" s="179">
        <f>E39/'Total Funds Spent &amp; Transferred'!E39</f>
        <v>0</v>
      </c>
      <c r="F216" s="179">
        <f>F39/'Total Funds Spent &amp; Transferred'!F39</f>
        <v>0.10514447443356718</v>
      </c>
      <c r="G216" s="179">
        <f>G39/'Total Funds Spent &amp; Transferred'!G39</f>
        <v>7.0431743094499705E-2</v>
      </c>
      <c r="H216" s="179">
        <f>H39/'Total Funds Spent &amp; Transferred'!H39</f>
        <v>2.8622437094543728E-2</v>
      </c>
      <c r="I216" s="179">
        <f>I39/'Total Funds Spent &amp; Transferred'!I39</f>
        <v>7.0979737202224044E-2</v>
      </c>
      <c r="J216" s="179">
        <f>J39/'Total Funds Spent &amp; Transferred'!J39</f>
        <v>6.4796660280098367E-2</v>
      </c>
      <c r="K216" s="179">
        <f>K39/'Total Funds Spent &amp; Transferred'!K39</f>
        <v>7.2013515286749111E-2</v>
      </c>
      <c r="L216" s="179">
        <f>L39/'Total Funds Spent &amp; Transferred'!L39</f>
        <v>7.13763786519062E-2</v>
      </c>
      <c r="M216" s="179">
        <f>M39/'Total Funds Spent &amp; Transferred'!M39</f>
        <v>9.2226673176545801E-2</v>
      </c>
      <c r="N216" s="179">
        <f>N39/'Total Funds Spent &amp; Transferred'!N39</f>
        <v>8.7273363032141893E-2</v>
      </c>
      <c r="O216" s="179">
        <f>O39/'Total Funds Spent &amp; Transferred'!O39</f>
        <v>8.4485709314496504E-2</v>
      </c>
      <c r="P216" s="179">
        <f>P39/'Total Funds Spent &amp; Transferred'!P39</f>
        <v>8.4474279230107321E-2</v>
      </c>
      <c r="Q216" s="179">
        <f>Q39/'Total Funds Spent &amp; Transferred'!Q39</f>
        <v>9.6547516983187309E-2</v>
      </c>
      <c r="R216" s="179">
        <f>R39/'Total Funds Spent &amp; Transferred'!R39</f>
        <v>7.239863237214321E-2</v>
      </c>
      <c r="S216" s="179">
        <f>S39/'Total Funds Spent &amp; Transferred'!S39</f>
        <v>0.10214665428124327</v>
      </c>
      <c r="T216" s="179">
        <f>T39/'Total Funds Spent &amp; Transferred'!T39</f>
        <v>6.5647298231296131E-3</v>
      </c>
      <c r="U216" s="179">
        <f>U39/'Total Funds Spent &amp; Transferred'!U39</f>
        <v>5.5577032073346371E-3</v>
      </c>
      <c r="V216" s="179">
        <f>V39/'Total Funds Spent &amp; Transferred'!V39</f>
        <v>7.3779803083800265E-3</v>
      </c>
      <c r="W216" s="179">
        <f>W39/'Total Funds Spent &amp; Transferred'!W39</f>
        <v>5.6615749560683503E-3</v>
      </c>
      <c r="X216" s="179">
        <f>X39/'Total Funds Spent &amp; Transferred'!X39</f>
        <v>7.5258784977703438E-3</v>
      </c>
      <c r="Y216" s="179">
        <f>Y39/'Total Funds Spent &amp; Transferred'!Y39</f>
        <v>5.5187024466272182E-3</v>
      </c>
      <c r="Z216" s="179">
        <f>Z39/'Total Funds Spent &amp; Transferred'!Z39</f>
        <v>7.8391883453805891E-3</v>
      </c>
    </row>
    <row r="217" spans="1:26">
      <c r="A217" s="51" t="s">
        <v>134</v>
      </c>
      <c r="B217" s="179">
        <f>B40/'Total Funds Spent &amp; Transferred'!B40</f>
        <v>0</v>
      </c>
      <c r="C217" s="179">
        <f>C40/'Total Funds Spent &amp; Transferred'!C40</f>
        <v>0</v>
      </c>
      <c r="D217" s="179">
        <f>D40/'Total Funds Spent &amp; Transferred'!D40</f>
        <v>0</v>
      </c>
      <c r="E217" s="179">
        <f>E40/'Total Funds Spent &amp; Transferred'!E40</f>
        <v>7.0446093726367917E-4</v>
      </c>
      <c r="F217" s="179">
        <f>F40/'Total Funds Spent &amp; Transferred'!F40</f>
        <v>1.561308189357444E-3</v>
      </c>
      <c r="G217" s="179">
        <f>G40/'Total Funds Spent &amp; Transferred'!G40</f>
        <v>3.9777579296348078E-2</v>
      </c>
      <c r="H217" s="179">
        <f>H40/'Total Funds Spent &amp; Transferred'!H40</f>
        <v>3.7080026891272828E-2</v>
      </c>
      <c r="I217" s="179">
        <f>I40/'Total Funds Spent &amp; Transferred'!I40</f>
        <v>9.1542379270451273E-3</v>
      </c>
      <c r="J217" s="179">
        <f>J40/'Total Funds Spent &amp; Transferred'!J40</f>
        <v>9.5668892724059904E-3</v>
      </c>
      <c r="K217" s="179">
        <f>K40/'Total Funds Spent &amp; Transferred'!K40</f>
        <v>5.6584189829132318E-2</v>
      </c>
      <c r="L217" s="179">
        <f>L40/'Total Funds Spent &amp; Transferred'!L40</f>
        <v>7.7181182096462381E-2</v>
      </c>
      <c r="M217" s="179">
        <f>M40/'Total Funds Spent &amp; Transferred'!M40</f>
        <v>0.1445743220878872</v>
      </c>
      <c r="N217" s="179">
        <f>N40/'Total Funds Spent &amp; Transferred'!N40</f>
        <v>9.5450897563778087E-2</v>
      </c>
      <c r="O217" s="179">
        <f>O40/'Total Funds Spent &amp; Transferred'!O40</f>
        <v>2.3518921482498695E-2</v>
      </c>
      <c r="P217" s="179">
        <f>P40/'Total Funds Spent &amp; Transferred'!P40</f>
        <v>2.4440706415430009E-2</v>
      </c>
      <c r="Q217" s="179">
        <f>Q40/'Total Funds Spent &amp; Transferred'!Q40</f>
        <v>3.060481930082504E-2</v>
      </c>
      <c r="R217" s="179">
        <f>R40/'Total Funds Spent &amp; Transferred'!R40</f>
        <v>2.5582272841801371E-2</v>
      </c>
      <c r="S217" s="179">
        <f>S40/'Total Funds Spent &amp; Transferred'!S40</f>
        <v>2.9642861654407836E-2</v>
      </c>
      <c r="T217" s="179">
        <f>T40/'Total Funds Spent &amp; Transferred'!T40</f>
        <v>3.4684110142852879E-2</v>
      </c>
      <c r="U217" s="179">
        <f>U40/'Total Funds Spent &amp; Transferred'!U40</f>
        <v>5.6653149859861016E-2</v>
      </c>
      <c r="V217" s="179">
        <f>V40/'Total Funds Spent &amp; Transferred'!V40</f>
        <v>5.2995982116697551E-2</v>
      </c>
      <c r="W217" s="179">
        <f>W40/'Total Funds Spent &amp; Transferred'!W40</f>
        <v>6.2470198951932905E-2</v>
      </c>
      <c r="X217" s="179">
        <f>X40/'Total Funds Spent &amp; Transferred'!X40</f>
        <v>6.1014530090153861E-2</v>
      </c>
      <c r="Y217" s="179">
        <f>Y40/'Total Funds Spent &amp; Transferred'!Y40</f>
        <v>6.245377220144837E-2</v>
      </c>
      <c r="Z217" s="179">
        <f>Z40/'Total Funds Spent &amp; Transferred'!Z40</f>
        <v>5.8496540811198164E-2</v>
      </c>
    </row>
    <row r="218" spans="1:26">
      <c r="A218" s="51" t="s">
        <v>136</v>
      </c>
      <c r="B218" s="179">
        <f>B41/'Total Funds Spent &amp; Transferred'!B41</f>
        <v>0</v>
      </c>
      <c r="C218" s="179">
        <f>C41/'Total Funds Spent &amp; Transferred'!C41</f>
        <v>0</v>
      </c>
      <c r="D218" s="179">
        <f>D41/'Total Funds Spent &amp; Transferred'!D41</f>
        <v>0</v>
      </c>
      <c r="E218" s="179">
        <f>E41/'Total Funds Spent &amp; Transferred'!E41</f>
        <v>0</v>
      </c>
      <c r="F218" s="179">
        <f>F41/'Total Funds Spent &amp; Transferred'!F41</f>
        <v>4.3594027513860698E-3</v>
      </c>
      <c r="G218" s="179">
        <f>G41/'Total Funds Spent &amp; Transferred'!G41</f>
        <v>9.8282310971084339E-3</v>
      </c>
      <c r="H218" s="179">
        <f>H41/'Total Funds Spent &amp; Transferred'!H41</f>
        <v>1.421795621454798E-2</v>
      </c>
      <c r="I218" s="179">
        <f>I41/'Total Funds Spent &amp; Transferred'!I41</f>
        <v>1.5826669004900953E-2</v>
      </c>
      <c r="J218" s="179">
        <f>J41/'Total Funds Spent &amp; Transferred'!J41</f>
        <v>1.7450727598111452E-2</v>
      </c>
      <c r="K218" s="179">
        <f>K41/'Total Funds Spent &amp; Transferred'!K41</f>
        <v>2.6962412171527554E-2</v>
      </c>
      <c r="L218" s="179">
        <f>L41/'Total Funds Spent &amp; Transferred'!L41</f>
        <v>2.6971838362169664E-2</v>
      </c>
      <c r="M218" s="179">
        <f>M41/'Total Funds Spent &amp; Transferred'!M41</f>
        <v>3.0371305933525265E-2</v>
      </c>
      <c r="N218" s="179">
        <f>N41/'Total Funds Spent &amp; Transferred'!N41</f>
        <v>3.5334625450663078E-2</v>
      </c>
      <c r="O218" s="179">
        <f>O41/'Total Funds Spent &amp; Transferred'!O41</f>
        <v>4.3945656235609032E-2</v>
      </c>
      <c r="P218" s="179">
        <f>P41/'Total Funds Spent &amp; Transferred'!P41</f>
        <v>4.1073729511295072E-2</v>
      </c>
      <c r="Q218" s="179">
        <f>Q41/'Total Funds Spent &amp; Transferred'!Q41</f>
        <v>4.3839987950689843E-2</v>
      </c>
      <c r="R218" s="179">
        <f>R41/'Total Funds Spent &amp; Transferred'!R41</f>
        <v>4.6873600945557856E-2</v>
      </c>
      <c r="S218" s="179">
        <f>S41/'Total Funds Spent &amp; Transferred'!S41</f>
        <v>4.9929970658676007E-2</v>
      </c>
      <c r="T218" s="179">
        <f>T41/'Total Funds Spent &amp; Transferred'!T41</f>
        <v>6.5242778201518081E-2</v>
      </c>
      <c r="U218" s="179">
        <f>U41/'Total Funds Spent &amp; Transferred'!U41</f>
        <v>4.8809225244812821E-2</v>
      </c>
      <c r="V218" s="179">
        <f>V41/'Total Funds Spent &amp; Transferred'!V41</f>
        <v>3.2511836631154235E-2</v>
      </c>
      <c r="W218" s="179">
        <f>W41/'Total Funds Spent &amp; Transferred'!W41</f>
        <v>3.665796126517714E-2</v>
      </c>
      <c r="X218" s="179">
        <f>X41/'Total Funds Spent &amp; Transferred'!X41</f>
        <v>4.1950396792377199E-2</v>
      </c>
      <c r="Y218" s="179">
        <f>Y41/'Total Funds Spent &amp; Transferred'!Y41</f>
        <v>5.1560208973338954E-2</v>
      </c>
      <c r="Z218" s="179">
        <f>Z41/'Total Funds Spent &amp; Transferred'!Z41</f>
        <v>7.4170870083496376E-2</v>
      </c>
    </row>
    <row r="219" spans="1:26">
      <c r="A219" s="51" t="s">
        <v>145</v>
      </c>
      <c r="B219" s="179">
        <f>B42/'Total Funds Spent &amp; Transferred'!B42</f>
        <v>0</v>
      </c>
      <c r="C219" s="179">
        <f>C42/'Total Funds Spent &amp; Transferred'!C42</f>
        <v>0</v>
      </c>
      <c r="D219" s="179">
        <f>D42/'Total Funds Spent &amp; Transferred'!D42</f>
        <v>0</v>
      </c>
      <c r="E219" s="179">
        <f>E42/'Total Funds Spent &amp; Transferred'!E42</f>
        <v>1.6912580148740947E-5</v>
      </c>
      <c r="F219" s="179">
        <f>F42/'Total Funds Spent &amp; Transferred'!F42</f>
        <v>3.0301355557458562E-3</v>
      </c>
      <c r="G219" s="179">
        <f>G42/'Total Funds Spent &amp; Transferred'!G42</f>
        <v>2.4859802674118236E-3</v>
      </c>
      <c r="H219" s="179">
        <f>H42/'Total Funds Spent &amp; Transferred'!H42</f>
        <v>1.5517912135651614E-4</v>
      </c>
      <c r="I219" s="179">
        <f>I42/'Total Funds Spent &amp; Transferred'!I42</f>
        <v>0</v>
      </c>
      <c r="J219" s="179">
        <f>J42/'Total Funds Spent &amp; Transferred'!J42</f>
        <v>0</v>
      </c>
      <c r="K219" s="179">
        <f>K42/'Total Funds Spent &amp; Transferred'!K42</f>
        <v>0</v>
      </c>
      <c r="L219" s="179">
        <f>L42/'Total Funds Spent &amp; Transferred'!L42</f>
        <v>0</v>
      </c>
      <c r="M219" s="179">
        <f>M42/'Total Funds Spent &amp; Transferred'!M42</f>
        <v>0</v>
      </c>
      <c r="N219" s="179">
        <f>N42/'Total Funds Spent &amp; Transferred'!N42</f>
        <v>0</v>
      </c>
      <c r="O219" s="179">
        <f>O42/'Total Funds Spent &amp; Transferred'!O42</f>
        <v>3.1427719133883905E-4</v>
      </c>
      <c r="P219" s="179">
        <f>P42/'Total Funds Spent &amp; Transferred'!P42</f>
        <v>2.0266262967456511E-4</v>
      </c>
      <c r="Q219" s="179">
        <f>Q42/'Total Funds Spent &amp; Transferred'!Q42</f>
        <v>0</v>
      </c>
      <c r="R219" s="179">
        <f>R42/'Total Funds Spent &amp; Transferred'!R42</f>
        <v>0</v>
      </c>
      <c r="S219" s="179">
        <f>S42/'Total Funds Spent &amp; Transferred'!S42</f>
        <v>-2.0513696545347269E-7</v>
      </c>
      <c r="T219" s="179">
        <f>T42/'Total Funds Spent &amp; Transferred'!T42</f>
        <v>0</v>
      </c>
      <c r="U219" s="179">
        <f>U42/'Total Funds Spent &amp; Transferred'!U42</f>
        <v>0</v>
      </c>
      <c r="V219" s="179">
        <f>V42/'Total Funds Spent &amp; Transferred'!V42</f>
        <v>0</v>
      </c>
      <c r="W219" s="179">
        <f>W42/'Total Funds Spent &amp; Transferred'!W42</f>
        <v>0</v>
      </c>
      <c r="X219" s="179">
        <f>X42/'Total Funds Spent &amp; Transferred'!X42</f>
        <v>0</v>
      </c>
      <c r="Y219" s="179">
        <f>Y42/'Total Funds Spent &amp; Transferred'!Y42</f>
        <v>0</v>
      </c>
      <c r="Z219" s="179">
        <f>Z42/'Total Funds Spent &amp; Transferred'!Z42</f>
        <v>0</v>
      </c>
    </row>
    <row r="220" spans="1:26">
      <c r="A220" s="51" t="s">
        <v>138</v>
      </c>
      <c r="B220" s="179">
        <f>B43/'Total Funds Spent &amp; Transferred'!B43</f>
        <v>0</v>
      </c>
      <c r="C220" s="179">
        <f>C43/'Total Funds Spent &amp; Transferred'!C43</f>
        <v>0</v>
      </c>
      <c r="D220" s="179">
        <f>D43/'Total Funds Spent &amp; Transferred'!D43</f>
        <v>0</v>
      </c>
      <c r="E220" s="179">
        <f>E43/'Total Funds Spent &amp; Transferred'!E43</f>
        <v>2.7002515615213796E-3</v>
      </c>
      <c r="F220" s="179">
        <f>F43/'Total Funds Spent &amp; Transferred'!F43</f>
        <v>7.4946933997208746E-3</v>
      </c>
      <c r="G220" s="179">
        <f>G43/'Total Funds Spent &amp; Transferred'!G43</f>
        <v>3.1803440522343122E-2</v>
      </c>
      <c r="H220" s="179">
        <f>H43/'Total Funds Spent &amp; Transferred'!H43</f>
        <v>4.2574618135158594E-2</v>
      </c>
      <c r="I220" s="179">
        <f>I43/'Total Funds Spent &amp; Transferred'!I43</f>
        <v>3.2456041901553975E-2</v>
      </c>
      <c r="J220" s="179">
        <f>J43/'Total Funds Spent &amp; Transferred'!J43</f>
        <v>2.3903430876502655E-2</v>
      </c>
      <c r="K220" s="179">
        <f>K43/'Total Funds Spent &amp; Transferred'!K43</f>
        <v>3.3659795219659311E-2</v>
      </c>
      <c r="L220" s="179">
        <f>L43/'Total Funds Spent &amp; Transferred'!L43</f>
        <v>2.5800106043655298E-2</v>
      </c>
      <c r="M220" s="179">
        <f>M43/'Total Funds Spent &amp; Transferred'!M43</f>
        <v>5.6118127847046811E-2</v>
      </c>
      <c r="N220" s="179">
        <f>N43/'Total Funds Spent &amp; Transferred'!N43</f>
        <v>6.8622846960038772E-2</v>
      </c>
      <c r="O220" s="179">
        <f>O43/'Total Funds Spent &amp; Transferred'!O43</f>
        <v>3.4313448218411126E-2</v>
      </c>
      <c r="P220" s="179">
        <f>P43/'Total Funds Spent &amp; Transferred'!P43</f>
        <v>7.4454567791872345E-2</v>
      </c>
      <c r="Q220" s="179">
        <f>Q43/'Total Funds Spent &amp; Transferred'!Q43</f>
        <v>5.1650145331747367E-2</v>
      </c>
      <c r="R220" s="179">
        <f>R43/'Total Funds Spent &amp; Transferred'!R43</f>
        <v>0.10576056549521189</v>
      </c>
      <c r="S220" s="179">
        <f>S43/'Total Funds Spent &amp; Transferred'!S43</f>
        <v>0.12025632984100942</v>
      </c>
      <c r="T220" s="179">
        <f>T43/'Total Funds Spent &amp; Transferred'!T43</f>
        <v>7.4862339787891877E-2</v>
      </c>
      <c r="U220" s="179">
        <f>U43/'Total Funds Spent &amp; Transferred'!U43</f>
        <v>7.25524681546207E-2</v>
      </c>
      <c r="V220" s="179">
        <f>V43/'Total Funds Spent &amp; Transferred'!V43</f>
        <v>3.4665862862520797E-2</v>
      </c>
      <c r="W220" s="179">
        <f>W43/'Total Funds Spent &amp; Transferred'!W43</f>
        <v>2.8821485225487685E-2</v>
      </c>
      <c r="X220" s="179">
        <f>X43/'Total Funds Spent &amp; Transferred'!X43</f>
        <v>3.8875651338748748E-2</v>
      </c>
      <c r="Y220" s="179">
        <f>Y43/'Total Funds Spent &amp; Transferred'!Y43</f>
        <v>3.4970588304351909E-2</v>
      </c>
      <c r="Z220" s="179">
        <f>Z43/'Total Funds Spent &amp; Transferred'!Z43</f>
        <v>4.2325474683951148E-2</v>
      </c>
    </row>
    <row r="221" spans="1:26">
      <c r="A221" s="51" t="s">
        <v>140</v>
      </c>
      <c r="B221" s="179">
        <f>B44/'Total Funds Spent &amp; Transferred'!B44</f>
        <v>0</v>
      </c>
      <c r="C221" s="179">
        <f>C44/'Total Funds Spent &amp; Transferred'!C44</f>
        <v>0</v>
      </c>
      <c r="D221" s="179">
        <f>D44/'Total Funds Spent &amp; Transferred'!D44</f>
        <v>0</v>
      </c>
      <c r="E221" s="179">
        <f>E44/'Total Funds Spent &amp; Transferred'!E44</f>
        <v>0</v>
      </c>
      <c r="F221" s="179">
        <f>F44/'Total Funds Spent &amp; Transferred'!F44</f>
        <v>0</v>
      </c>
      <c r="G221" s="179">
        <f>G44/'Total Funds Spent &amp; Transferred'!G44</f>
        <v>0</v>
      </c>
      <c r="H221" s="179">
        <f>H44/'Total Funds Spent &amp; Transferred'!H44</f>
        <v>0</v>
      </c>
      <c r="I221" s="179">
        <f>I44/'Total Funds Spent &amp; Transferred'!I44</f>
        <v>0</v>
      </c>
      <c r="J221" s="179">
        <f>J44/'Total Funds Spent &amp; Transferred'!J44</f>
        <v>0</v>
      </c>
      <c r="K221" s="179">
        <f>K44/'Total Funds Spent &amp; Transferred'!K44</f>
        <v>0</v>
      </c>
      <c r="L221" s="179">
        <f>L44/'Total Funds Spent &amp; Transferred'!L44</f>
        <v>0</v>
      </c>
      <c r="M221" s="179">
        <f>M44/'Total Funds Spent &amp; Transferred'!M44</f>
        <v>0</v>
      </c>
      <c r="N221" s="179">
        <f>N44/'Total Funds Spent &amp; Transferred'!N44</f>
        <v>0</v>
      </c>
      <c r="O221" s="179">
        <f>O44/'Total Funds Spent &amp; Transferred'!O44</f>
        <v>0</v>
      </c>
      <c r="P221" s="179">
        <f>P44/'Total Funds Spent &amp; Transferred'!P44</f>
        <v>0</v>
      </c>
      <c r="Q221" s="179">
        <f>Q44/'Total Funds Spent &amp; Transferred'!Q44</f>
        <v>0</v>
      </c>
      <c r="R221" s="179">
        <f>R44/'Total Funds Spent &amp; Transferred'!R44</f>
        <v>0</v>
      </c>
      <c r="S221" s="179">
        <f>S44/'Total Funds Spent &amp; Transferred'!S44</f>
        <v>0</v>
      </c>
      <c r="T221" s="179">
        <f>T44/'Total Funds Spent &amp; Transferred'!T44</f>
        <v>0</v>
      </c>
      <c r="U221" s="179">
        <f>U44/'Total Funds Spent &amp; Transferred'!U44</f>
        <v>0</v>
      </c>
      <c r="V221" s="179">
        <f>V44/'Total Funds Spent &amp; Transferred'!V44</f>
        <v>0</v>
      </c>
      <c r="W221" s="179">
        <f>W44/'Total Funds Spent &amp; Transferred'!W44</f>
        <v>0</v>
      </c>
      <c r="X221" s="179">
        <f>X44/'Total Funds Spent &amp; Transferred'!X44</f>
        <v>0</v>
      </c>
      <c r="Y221" s="179">
        <f>Y44/'Total Funds Spent &amp; Transferred'!Y44</f>
        <v>0</v>
      </c>
      <c r="Z221" s="179">
        <f>Z44/'Total Funds Spent &amp; Transferred'!Z44</f>
        <v>0</v>
      </c>
    </row>
    <row r="222" spans="1:26">
      <c r="A222" s="51" t="s">
        <v>142</v>
      </c>
      <c r="B222" s="179">
        <f>B45/'Total Funds Spent &amp; Transferred'!B45</f>
        <v>0</v>
      </c>
      <c r="C222" s="179">
        <f>C45/'Total Funds Spent &amp; Transferred'!C45</f>
        <v>0</v>
      </c>
      <c r="D222" s="179">
        <f>D45/'Total Funds Spent &amp; Transferred'!D45</f>
        <v>0</v>
      </c>
      <c r="E222" s="179">
        <f>E45/'Total Funds Spent &amp; Transferred'!E45</f>
        <v>3.0509735042223013E-2</v>
      </c>
      <c r="F222" s="179">
        <f>F45/'Total Funds Spent &amp; Transferred'!F45</f>
        <v>6.4365640026167223E-2</v>
      </c>
      <c r="G222" s="179">
        <f>G45/'Total Funds Spent &amp; Transferred'!G45</f>
        <v>2.5995881759794049E-2</v>
      </c>
      <c r="H222" s="179">
        <f>H45/'Total Funds Spent &amp; Transferred'!H45</f>
        <v>1.8562509108604762E-2</v>
      </c>
      <c r="I222" s="179">
        <f>I45/'Total Funds Spent &amp; Transferred'!I45</f>
        <v>2.6805980168323685E-2</v>
      </c>
      <c r="J222" s="179">
        <f>J45/'Total Funds Spent &amp; Transferred'!J45</f>
        <v>2.7382258344224378E-2</v>
      </c>
      <c r="K222" s="179">
        <f>K45/'Total Funds Spent &amp; Transferred'!K45</f>
        <v>1.7690745478931312E-2</v>
      </c>
      <c r="L222" s="179">
        <f>L45/'Total Funds Spent &amp; Transferred'!L45</f>
        <v>1.7805146978139598E-2</v>
      </c>
      <c r="M222" s="179">
        <f>M45/'Total Funds Spent &amp; Transferred'!M45</f>
        <v>1.8236171229761088E-2</v>
      </c>
      <c r="N222" s="179">
        <f>N45/'Total Funds Spent &amp; Transferred'!N45</f>
        <v>1.5868694414337411E-2</v>
      </c>
      <c r="O222" s="179">
        <f>O45/'Total Funds Spent &amp; Transferred'!O45</f>
        <v>1.1375513138402366E-2</v>
      </c>
      <c r="P222" s="179">
        <f>P45/'Total Funds Spent &amp; Transferred'!P45</f>
        <v>6.5737447383072386E-4</v>
      </c>
      <c r="Q222" s="179">
        <f>Q45/'Total Funds Spent &amp; Transferred'!Q45</f>
        <v>1.6320494374951318E-2</v>
      </c>
      <c r="R222" s="179">
        <f>R45/'Total Funds Spent &amp; Transferred'!R45</f>
        <v>2.0338518188090304E-2</v>
      </c>
      <c r="S222" s="179">
        <f>S45/'Total Funds Spent &amp; Transferred'!S45</f>
        <v>4.2605577916507804E-5</v>
      </c>
      <c r="T222" s="179">
        <f>T45/'Total Funds Spent &amp; Transferred'!T45</f>
        <v>9.0603476461036756E-3</v>
      </c>
      <c r="U222" s="179">
        <f>U45/'Total Funds Spent &amp; Transferred'!U45</f>
        <v>1.7355148256096832E-2</v>
      </c>
      <c r="V222" s="179">
        <f>V45/'Total Funds Spent &amp; Transferred'!V45</f>
        <v>1.5572025879520928E-2</v>
      </c>
      <c r="W222" s="179">
        <f>W45/'Total Funds Spent &amp; Transferred'!W45</f>
        <v>2.3217875817079545E-2</v>
      </c>
      <c r="X222" s="179">
        <f>X45/'Total Funds Spent &amp; Transferred'!X45</f>
        <v>1.9835923120503942E-2</v>
      </c>
      <c r="Y222" s="179">
        <f>Y45/'Total Funds Spent &amp; Transferred'!Y45</f>
        <v>1.1959874027060346E-2</v>
      </c>
      <c r="Z222" s="179">
        <f>Z45/'Total Funds Spent &amp; Transferred'!Z45</f>
        <v>1.2703260977024068E-2</v>
      </c>
    </row>
    <row r="223" spans="1:26">
      <c r="A223" s="51" t="s">
        <v>144</v>
      </c>
      <c r="B223" s="179">
        <f>B46/'Total Funds Spent &amp; Transferred'!B46</f>
        <v>0</v>
      </c>
      <c r="C223" s="179">
        <f>C46/'Total Funds Spent &amp; Transferred'!C46</f>
        <v>0</v>
      </c>
      <c r="D223" s="179">
        <f>D46/'Total Funds Spent &amp; Transferred'!D46</f>
        <v>0</v>
      </c>
      <c r="E223" s="179">
        <f>E46/'Total Funds Spent &amp; Transferred'!E46</f>
        <v>7.309855319203579E-3</v>
      </c>
      <c r="F223" s="179">
        <f>F46/'Total Funds Spent &amp; Transferred'!F46</f>
        <v>1.8014091527660762E-2</v>
      </c>
      <c r="G223" s="179">
        <f>G46/'Total Funds Spent &amp; Transferred'!G46</f>
        <v>2.7552591342627202E-2</v>
      </c>
      <c r="H223" s="179">
        <f>H46/'Total Funds Spent &amp; Transferred'!H46</f>
        <v>6.7222706581422801E-3</v>
      </c>
      <c r="I223" s="179">
        <f>I46/'Total Funds Spent &amp; Transferred'!I46</f>
        <v>1.6589423677209263E-2</v>
      </c>
      <c r="J223" s="179">
        <f>J46/'Total Funds Spent &amp; Transferred'!J46</f>
        <v>1.7409506949443203E-2</v>
      </c>
      <c r="K223" s="179">
        <f>K46/'Total Funds Spent &amp; Transferred'!K46</f>
        <v>0</v>
      </c>
      <c r="L223" s="179">
        <f>L46/'Total Funds Spent &amp; Transferred'!L46</f>
        <v>0</v>
      </c>
      <c r="M223" s="179">
        <f>M46/'Total Funds Spent &amp; Transferred'!M46</f>
        <v>0</v>
      </c>
      <c r="N223" s="179">
        <f>N46/'Total Funds Spent &amp; Transferred'!N46</f>
        <v>0</v>
      </c>
      <c r="O223" s="179">
        <f>O46/'Total Funds Spent &amp; Transferred'!O46</f>
        <v>0</v>
      </c>
      <c r="P223" s="179">
        <f>P46/'Total Funds Spent &amp; Transferred'!P46</f>
        <v>0</v>
      </c>
      <c r="Q223" s="179">
        <f>Q46/'Total Funds Spent &amp; Transferred'!Q46</f>
        <v>0</v>
      </c>
      <c r="R223" s="179">
        <f>R46/'Total Funds Spent &amp; Transferred'!R46</f>
        <v>0</v>
      </c>
      <c r="S223" s="179">
        <f>S46/'Total Funds Spent &amp; Transferred'!S46</f>
        <v>0</v>
      </c>
      <c r="T223" s="179">
        <f>T46/'Total Funds Spent &amp; Transferred'!T46</f>
        <v>0</v>
      </c>
      <c r="U223" s="179">
        <f>U46/'Total Funds Spent &amp; Transferred'!U46</f>
        <v>0</v>
      </c>
      <c r="V223" s="179">
        <f>V46/'Total Funds Spent &amp; Transferred'!V46</f>
        <v>0</v>
      </c>
      <c r="W223" s="179">
        <f>W46/'Total Funds Spent &amp; Transferred'!W46</f>
        <v>0</v>
      </c>
      <c r="X223" s="179">
        <f>X46/'Total Funds Spent &amp; Transferred'!X46</f>
        <v>0</v>
      </c>
      <c r="Y223" s="179">
        <f>Y46/'Total Funds Spent &amp; Transferred'!Y46</f>
        <v>0</v>
      </c>
      <c r="Z223" s="179">
        <f>Z46/'Total Funds Spent &amp; Transferred'!Z46</f>
        <v>0</v>
      </c>
    </row>
    <row r="224" spans="1:26">
      <c r="A224" s="51" t="s">
        <v>146</v>
      </c>
      <c r="B224" s="179">
        <f>B47/'Total Funds Spent &amp; Transferred'!B47</f>
        <v>0</v>
      </c>
      <c r="C224" s="179">
        <f>C47/'Total Funds Spent &amp; Transferred'!C47</f>
        <v>0</v>
      </c>
      <c r="D224" s="179">
        <f>D47/'Total Funds Spent &amp; Transferred'!D47</f>
        <v>0</v>
      </c>
      <c r="E224" s="179">
        <f>E47/'Total Funds Spent &amp; Transferred'!E47</f>
        <v>0</v>
      </c>
      <c r="F224" s="179">
        <f>F47/'Total Funds Spent &amp; Transferred'!F47</f>
        <v>4.9154772239382496E-3</v>
      </c>
      <c r="G224" s="179">
        <f>G47/'Total Funds Spent &amp; Transferred'!G47</f>
        <v>5.5274000750214674E-3</v>
      </c>
      <c r="H224" s="179">
        <f>H47/'Total Funds Spent &amp; Transferred'!H47</f>
        <v>2.709633707852131E-3</v>
      </c>
      <c r="I224" s="179">
        <f>I47/'Total Funds Spent &amp; Transferred'!I47</f>
        <v>0</v>
      </c>
      <c r="J224" s="179">
        <f>J47/'Total Funds Spent &amp; Transferred'!J47</f>
        <v>0</v>
      </c>
      <c r="K224" s="179">
        <f>K47/'Total Funds Spent &amp; Transferred'!K47</f>
        <v>0</v>
      </c>
      <c r="L224" s="179">
        <f>L47/'Total Funds Spent &amp; Transferred'!L47</f>
        <v>0</v>
      </c>
      <c r="M224" s="179">
        <f>M47/'Total Funds Spent &amp; Transferred'!M47</f>
        <v>0</v>
      </c>
      <c r="N224" s="179">
        <f>N47/'Total Funds Spent &amp; Transferred'!N47</f>
        <v>0</v>
      </c>
      <c r="O224" s="179">
        <f>O47/'Total Funds Spent &amp; Transferred'!O47</f>
        <v>0</v>
      </c>
      <c r="P224" s="179">
        <f>P47/'Total Funds Spent &amp; Transferred'!P47</f>
        <v>0</v>
      </c>
      <c r="Q224" s="179">
        <f>Q47/'Total Funds Spent &amp; Transferred'!Q47</f>
        <v>0</v>
      </c>
      <c r="R224" s="179">
        <f>R47/'Total Funds Spent &amp; Transferred'!R47</f>
        <v>0</v>
      </c>
      <c r="S224" s="179">
        <f>S47/'Total Funds Spent &amp; Transferred'!S47</f>
        <v>0</v>
      </c>
      <c r="T224" s="179">
        <f>T47/'Total Funds Spent &amp; Transferred'!T47</f>
        <v>0</v>
      </c>
      <c r="U224" s="179">
        <f>U47/'Total Funds Spent &amp; Transferred'!U47</f>
        <v>0</v>
      </c>
      <c r="V224" s="179">
        <f>V47/'Total Funds Spent &amp; Transferred'!V47</f>
        <v>0</v>
      </c>
      <c r="W224" s="179">
        <f>W47/'Total Funds Spent &amp; Transferred'!W47</f>
        <v>0</v>
      </c>
      <c r="X224" s="179">
        <f>X47/'Total Funds Spent &amp; Transferred'!X47</f>
        <v>0</v>
      </c>
      <c r="Y224" s="179">
        <f>Y47/'Total Funds Spent &amp; Transferred'!Y47</f>
        <v>0</v>
      </c>
      <c r="Z224" s="179">
        <f>Z47/'Total Funds Spent &amp; Transferred'!Z47</f>
        <v>2.7708672104475728E-3</v>
      </c>
    </row>
    <row r="225" spans="1:26">
      <c r="A225" s="51" t="s">
        <v>148</v>
      </c>
      <c r="B225" s="179">
        <f>B48/'Total Funds Spent &amp; Transferred'!B48</f>
        <v>0</v>
      </c>
      <c r="C225" s="179">
        <f>C48/'Total Funds Spent &amp; Transferred'!C48</f>
        <v>0</v>
      </c>
      <c r="D225" s="179">
        <f>D48/'Total Funds Spent &amp; Transferred'!D48</f>
        <v>0</v>
      </c>
      <c r="E225" s="179">
        <f>E48/'Total Funds Spent &amp; Transferred'!E48</f>
        <v>1.7265244715327786E-2</v>
      </c>
      <c r="F225" s="179">
        <f>F48/'Total Funds Spent &amp; Transferred'!F48</f>
        <v>2.1645608911421434E-3</v>
      </c>
      <c r="G225" s="179">
        <f>G48/'Total Funds Spent &amp; Transferred'!G48</f>
        <v>1.7820723355630838E-3</v>
      </c>
      <c r="H225" s="179">
        <f>H48/'Total Funds Spent &amp; Transferred'!H48</f>
        <v>1.8734508318209505E-3</v>
      </c>
      <c r="I225" s="179">
        <f>I48/'Total Funds Spent &amp; Transferred'!I48</f>
        <v>1.3874387650297191E-4</v>
      </c>
      <c r="J225" s="179">
        <f>J48/'Total Funds Spent &amp; Transferred'!J48</f>
        <v>8.3673098550891868E-3</v>
      </c>
      <c r="K225" s="179">
        <f>K48/'Total Funds Spent &amp; Transferred'!K48</f>
        <v>4.923834396906742E-3</v>
      </c>
      <c r="L225" s="179">
        <f>L48/'Total Funds Spent &amp; Transferred'!L48</f>
        <v>7.4877862313096682E-3</v>
      </c>
      <c r="M225" s="179">
        <f>M48/'Total Funds Spent &amp; Transferred'!M48</f>
        <v>1.3650712851351042E-2</v>
      </c>
      <c r="N225" s="179">
        <f>N48/'Total Funds Spent &amp; Transferred'!N48</f>
        <v>1.99393971234849E-2</v>
      </c>
      <c r="O225" s="179">
        <f>O48/'Total Funds Spent &amp; Transferred'!O48</f>
        <v>1.6180549400750577E-2</v>
      </c>
      <c r="P225" s="179">
        <f>P48/'Total Funds Spent &amp; Transferred'!P48</f>
        <v>1.6249219034632265E-2</v>
      </c>
      <c r="Q225" s="179">
        <f>Q48/'Total Funds Spent &amp; Transferred'!Q48</f>
        <v>6.9081666134887428E-3</v>
      </c>
      <c r="R225" s="179">
        <f>R48/'Total Funds Spent &amp; Transferred'!R48</f>
        <v>1.1218660554255045E-2</v>
      </c>
      <c r="S225" s="179">
        <f>S48/'Total Funds Spent &amp; Transferred'!S48</f>
        <v>1.3372329752847901E-2</v>
      </c>
      <c r="T225" s="179">
        <f>T48/'Total Funds Spent &amp; Transferred'!T48</f>
        <v>1.5410552420643365E-2</v>
      </c>
      <c r="U225" s="179">
        <f>U48/'Total Funds Spent &amp; Transferred'!U48</f>
        <v>1.9022849955529181E-2</v>
      </c>
      <c r="V225" s="179">
        <f>V48/'Total Funds Spent &amp; Transferred'!V48</f>
        <v>1.7437555817886634E-2</v>
      </c>
      <c r="W225" s="179">
        <f>W48/'Total Funds Spent &amp; Transferred'!W48</f>
        <v>2.5140333780950149E-2</v>
      </c>
      <c r="X225" s="179">
        <f>X48/'Total Funds Spent &amp; Transferred'!X48</f>
        <v>1.7813798472090074E-2</v>
      </c>
      <c r="Y225" s="179">
        <f>Y48/'Total Funds Spent &amp; Transferred'!Y48</f>
        <v>1.6818965290164842E-2</v>
      </c>
      <c r="Z225" s="179">
        <f>Z48/'Total Funds Spent &amp; Transferred'!Z48</f>
        <v>6.9942540835081397E-3</v>
      </c>
    </row>
    <row r="226" spans="1:26">
      <c r="A226" s="51" t="s">
        <v>150</v>
      </c>
      <c r="B226" s="179">
        <f>B49/'Total Funds Spent &amp; Transferred'!B49</f>
        <v>0</v>
      </c>
      <c r="C226" s="179">
        <f>C49/'Total Funds Spent &amp; Transferred'!C49</f>
        <v>0</v>
      </c>
      <c r="D226" s="179">
        <f>D49/'Total Funds Spent &amp; Transferred'!D49</f>
        <v>0</v>
      </c>
      <c r="E226" s="179">
        <f>E49/'Total Funds Spent &amp; Transferred'!E49</f>
        <v>3.8021955236372676E-3</v>
      </c>
      <c r="F226" s="179">
        <f>F49/'Total Funds Spent &amp; Transferred'!F49</f>
        <v>4.5114374931122846E-3</v>
      </c>
      <c r="G226" s="179">
        <f>G49/'Total Funds Spent &amp; Transferred'!G49</f>
        <v>3.9676753120294079E-3</v>
      </c>
      <c r="H226" s="179">
        <f>H49/'Total Funds Spent &amp; Transferred'!H49</f>
        <v>7.0953183021811601E-3</v>
      </c>
      <c r="I226" s="179">
        <f>I49/'Total Funds Spent &amp; Transferred'!I49</f>
        <v>4.252340517335234E-3</v>
      </c>
      <c r="J226" s="179">
        <f>J49/'Total Funds Spent &amp; Transferred'!J49</f>
        <v>4.2209771485412885E-3</v>
      </c>
      <c r="K226" s="179">
        <f>K49/'Total Funds Spent &amp; Transferred'!K49</f>
        <v>5.4175078328500869E-3</v>
      </c>
      <c r="L226" s="179">
        <f>L49/'Total Funds Spent &amp; Transferred'!L49</f>
        <v>6.7488292656582788E-3</v>
      </c>
      <c r="M226" s="179">
        <f>M49/'Total Funds Spent &amp; Transferred'!M49</f>
        <v>7.4894001079414043E-3</v>
      </c>
      <c r="N226" s="179">
        <f>N49/'Total Funds Spent &amp; Transferred'!N49</f>
        <v>5.4716858554119216E-2</v>
      </c>
      <c r="O226" s="179">
        <f>O49/'Total Funds Spent &amp; Transferred'!O49</f>
        <v>6.0239467504801761E-2</v>
      </c>
      <c r="P226" s="179">
        <f>P49/'Total Funds Spent &amp; Transferred'!P49</f>
        <v>6.228139553035493E-2</v>
      </c>
      <c r="Q226" s="179">
        <f>Q49/'Total Funds Spent &amp; Transferred'!Q49</f>
        <v>6.3947828352681466E-2</v>
      </c>
      <c r="R226" s="179">
        <f>R49/'Total Funds Spent &amp; Transferred'!R49</f>
        <v>3.6561000781666457E-2</v>
      </c>
      <c r="S226" s="179">
        <f>S49/'Total Funds Spent &amp; Transferred'!S49</f>
        <v>4.958833372424401E-2</v>
      </c>
      <c r="T226" s="179">
        <f>T49/'Total Funds Spent &amp; Transferred'!T49</f>
        <v>1.8385303147602797E-2</v>
      </c>
      <c r="U226" s="179">
        <f>U49/'Total Funds Spent &amp; Transferred'!U49</f>
        <v>3.153577636634438E-2</v>
      </c>
      <c r="V226" s="179">
        <f>V49/'Total Funds Spent &amp; Transferred'!V49</f>
        <v>3.0375385805807266E-2</v>
      </c>
      <c r="W226" s="179">
        <f>W49/'Total Funds Spent &amp; Transferred'!W49</f>
        <v>1.2151524977061531E-2</v>
      </c>
      <c r="X226" s="179">
        <f>X49/'Total Funds Spent &amp; Transferred'!X49</f>
        <v>8.2282214060751951E-3</v>
      </c>
      <c r="Y226" s="179">
        <f>Y49/'Total Funds Spent &amp; Transferred'!Y49</f>
        <v>7.8737477257281412E-3</v>
      </c>
      <c r="Z226" s="179">
        <f>Z49/'Total Funds Spent &amp; Transferred'!Z49</f>
        <v>2.2026683168250967E-2</v>
      </c>
    </row>
    <row r="227" spans="1:26">
      <c r="A227" s="51" t="s">
        <v>152</v>
      </c>
      <c r="B227" s="179">
        <f>B50/'Total Funds Spent &amp; Transferred'!B50</f>
        <v>0</v>
      </c>
      <c r="C227" s="179">
        <f>C50/'Total Funds Spent &amp; Transferred'!C50</f>
        <v>0</v>
      </c>
      <c r="D227" s="179">
        <f>D50/'Total Funds Spent &amp; Transferred'!D50</f>
        <v>0</v>
      </c>
      <c r="E227" s="179">
        <f>E50/'Total Funds Spent &amp; Transferred'!E50</f>
        <v>0</v>
      </c>
      <c r="F227" s="179">
        <f>F50/'Total Funds Spent &amp; Transferred'!F50</f>
        <v>0</v>
      </c>
      <c r="G227" s="179">
        <f>G50/'Total Funds Spent &amp; Transferred'!G50</f>
        <v>0</v>
      </c>
      <c r="H227" s="179">
        <f>H50/'Total Funds Spent &amp; Transferred'!H50</f>
        <v>0</v>
      </c>
      <c r="I227" s="179">
        <f>I50/'Total Funds Spent &amp; Transferred'!I50</f>
        <v>0</v>
      </c>
      <c r="J227" s="179">
        <f>J50/'Total Funds Spent &amp; Transferred'!J50</f>
        <v>0</v>
      </c>
      <c r="K227" s="179">
        <f>K50/'Total Funds Spent &amp; Transferred'!K50</f>
        <v>0</v>
      </c>
      <c r="L227" s="179">
        <f>L50/'Total Funds Spent &amp; Transferred'!L50</f>
        <v>0</v>
      </c>
      <c r="M227" s="179">
        <f>M50/'Total Funds Spent &amp; Transferred'!M50</f>
        <v>0</v>
      </c>
      <c r="N227" s="179">
        <f>N50/'Total Funds Spent &amp; Transferred'!N50</f>
        <v>0</v>
      </c>
      <c r="O227" s="179">
        <f>O50/'Total Funds Spent &amp; Transferred'!O50</f>
        <v>0</v>
      </c>
      <c r="P227" s="179">
        <f>P50/'Total Funds Spent &amp; Transferred'!P50</f>
        <v>0</v>
      </c>
      <c r="Q227" s="179">
        <f>Q50/'Total Funds Spent &amp; Transferred'!Q50</f>
        <v>0</v>
      </c>
      <c r="R227" s="179">
        <f>R50/'Total Funds Spent &amp; Transferred'!R50</f>
        <v>0</v>
      </c>
      <c r="S227" s="179">
        <f>S50/'Total Funds Spent &amp; Transferred'!S50</f>
        <v>0</v>
      </c>
      <c r="T227" s="179">
        <f>T50/'Total Funds Spent &amp; Transferred'!T50</f>
        <v>0</v>
      </c>
      <c r="U227" s="179">
        <f>U50/'Total Funds Spent &amp; Transferred'!U50</f>
        <v>0</v>
      </c>
      <c r="V227" s="179">
        <f>V50/'Total Funds Spent &amp; Transferred'!V50</f>
        <v>0</v>
      </c>
      <c r="W227" s="179">
        <f>W50/'Total Funds Spent &amp; Transferred'!W50</f>
        <v>1.004367805425491E-3</v>
      </c>
      <c r="X227" s="179">
        <f>X50/'Total Funds Spent &amp; Transferred'!X50</f>
        <v>1.3000907276114809E-3</v>
      </c>
      <c r="Y227" s="179">
        <f>Y50/'Total Funds Spent &amp; Transferred'!Y50</f>
        <v>1.3194733878262473E-3</v>
      </c>
      <c r="Z227" s="179">
        <f>Z50/'Total Funds Spent &amp; Transferred'!Z50</f>
        <v>1.4652788061592867E-3</v>
      </c>
    </row>
    <row r="228" spans="1:26">
      <c r="A228" s="51" t="s">
        <v>153</v>
      </c>
      <c r="B228" s="179">
        <f>B51/'Total Funds Spent &amp; Transferred'!B51</f>
        <v>0</v>
      </c>
      <c r="C228" s="179">
        <f>C51/'Total Funds Spent &amp; Transferred'!C51</f>
        <v>0</v>
      </c>
      <c r="D228" s="179">
        <f>D51/'Total Funds Spent &amp; Transferred'!D51</f>
        <v>0</v>
      </c>
      <c r="E228" s="179">
        <f>E51/'Total Funds Spent &amp; Transferred'!E51</f>
        <v>3.919088677538653E-3</v>
      </c>
      <c r="F228" s="179">
        <f>F51/'Total Funds Spent &amp; Transferred'!F51</f>
        <v>4.4872279815953257E-3</v>
      </c>
      <c r="G228" s="179">
        <f>G51/'Total Funds Spent &amp; Transferred'!G51</f>
        <v>9.1926238720232232E-3</v>
      </c>
      <c r="H228" s="179">
        <f>H51/'Total Funds Spent &amp; Transferred'!H51</f>
        <v>3.362349003470144E-3</v>
      </c>
      <c r="I228" s="179">
        <f>I51/'Total Funds Spent &amp; Transferred'!I51</f>
        <v>4.9765372451321226E-3</v>
      </c>
      <c r="J228" s="179">
        <f>J51/'Total Funds Spent &amp; Transferred'!J51</f>
        <v>2.0963127490720686E-3</v>
      </c>
      <c r="K228" s="179">
        <f>K51/'Total Funds Spent &amp; Transferred'!K51</f>
        <v>3.0901212065138853E-3</v>
      </c>
      <c r="L228" s="179">
        <f>L51/'Total Funds Spent &amp; Transferred'!L51</f>
        <v>2.7278559016914151E-2</v>
      </c>
      <c r="M228" s="179">
        <f>M51/'Total Funds Spent &amp; Transferred'!M51</f>
        <v>7.1006416239025164E-2</v>
      </c>
      <c r="N228" s="179">
        <f>N51/'Total Funds Spent &amp; Transferred'!N51</f>
        <v>0.11290957413009294</v>
      </c>
      <c r="O228" s="179">
        <f>O51/'Total Funds Spent &amp; Transferred'!O51</f>
        <v>0.10896189685451632</v>
      </c>
      <c r="P228" s="179">
        <f>P51/'Total Funds Spent &amp; Transferred'!P51</f>
        <v>0.11435331230534609</v>
      </c>
      <c r="Q228" s="179">
        <f>Q51/'Total Funds Spent &amp; Transferred'!Q51</f>
        <v>0.15794726672793447</v>
      </c>
      <c r="R228" s="179">
        <f>R51/'Total Funds Spent &amp; Transferred'!R51</f>
        <v>0.17682144041026071</v>
      </c>
      <c r="S228" s="179">
        <f>S51/'Total Funds Spent &amp; Transferred'!S51</f>
        <v>0.14779204655553579</v>
      </c>
      <c r="T228" s="179">
        <f>T51/'Total Funds Spent &amp; Transferred'!T51</f>
        <v>0.15713817551230352</v>
      </c>
      <c r="U228" s="179">
        <f>U51/'Total Funds Spent &amp; Transferred'!U51</f>
        <v>0.18589766813487346</v>
      </c>
      <c r="V228" s="179">
        <f>V51/'Total Funds Spent &amp; Transferred'!V51</f>
        <v>0.164345589026684</v>
      </c>
      <c r="W228" s="179">
        <f>W51/'Total Funds Spent &amp; Transferred'!W51</f>
        <v>0.15872184619961124</v>
      </c>
      <c r="X228" s="179">
        <f>X51/'Total Funds Spent &amp; Transferred'!X51</f>
        <v>0</v>
      </c>
      <c r="Y228" s="179">
        <f>Y51/'Total Funds Spent &amp; Transferred'!Y51</f>
        <v>0</v>
      </c>
      <c r="Z228" s="179">
        <f>Z51/'Total Funds Spent &amp; Transferred'!Z51</f>
        <v>0</v>
      </c>
    </row>
    <row r="229" spans="1:26">
      <c r="A229" s="51" t="s">
        <v>154</v>
      </c>
      <c r="B229" s="179">
        <f>B52/'Total Funds Spent &amp; Transferred'!B52</f>
        <v>0</v>
      </c>
      <c r="C229" s="179">
        <f>C52/'Total Funds Spent &amp; Transferred'!C52</f>
        <v>0</v>
      </c>
      <c r="D229" s="179">
        <f>D52/'Total Funds Spent &amp; Transferred'!D52</f>
        <v>0</v>
      </c>
      <c r="E229" s="179">
        <f>E52/'Total Funds Spent &amp; Transferred'!E52</f>
        <v>3.9789551096359289E-4</v>
      </c>
      <c r="F229" s="179">
        <f>F52/'Total Funds Spent &amp; Transferred'!F52</f>
        <v>3.938206803216983E-3</v>
      </c>
      <c r="G229" s="179">
        <f>G52/'Total Funds Spent &amp; Transferred'!G52</f>
        <v>4.5086110400447289E-3</v>
      </c>
      <c r="H229" s="179">
        <f>H52/'Total Funds Spent &amp; Transferred'!H52</f>
        <v>2.465315786983661E-3</v>
      </c>
      <c r="I229" s="179">
        <f>I52/'Total Funds Spent &amp; Transferred'!I52</f>
        <v>0</v>
      </c>
      <c r="J229" s="179">
        <f>J52/'Total Funds Spent &amp; Transferred'!J52</f>
        <v>0</v>
      </c>
      <c r="K229" s="179">
        <f>K52/'Total Funds Spent &amp; Transferred'!K52</f>
        <v>0</v>
      </c>
      <c r="L229" s="179">
        <f>L52/'Total Funds Spent &amp; Transferred'!L52</f>
        <v>0</v>
      </c>
      <c r="M229" s="179">
        <f>M52/'Total Funds Spent &amp; Transferred'!M52</f>
        <v>0.22393829473300716</v>
      </c>
      <c r="N229" s="179">
        <f>N52/'Total Funds Spent &amp; Transferred'!N52</f>
        <v>0.13385548356110988</v>
      </c>
      <c r="O229" s="179">
        <f>O52/'Total Funds Spent &amp; Transferred'!O52</f>
        <v>0.13511850424710528</v>
      </c>
      <c r="P229" s="179">
        <f>P52/'Total Funds Spent &amp; Transferred'!P52</f>
        <v>0.19090767753946278</v>
      </c>
      <c r="Q229" s="179">
        <f>Q52/'Total Funds Spent &amp; Transferred'!Q52</f>
        <v>0.14306564754626516</v>
      </c>
      <c r="R229" s="179">
        <f>R52/'Total Funds Spent &amp; Transferred'!R52</f>
        <v>0.16306763929608287</v>
      </c>
      <c r="S229" s="179">
        <f>S52/'Total Funds Spent &amp; Transferred'!S52</f>
        <v>0.21896729329776393</v>
      </c>
      <c r="T229" s="179">
        <f>T52/'Total Funds Spent &amp; Transferred'!T52</f>
        <v>0.21377388297873157</v>
      </c>
      <c r="U229" s="179">
        <f>U52/'Total Funds Spent &amp; Transferred'!U52</f>
        <v>0.16110103448912311</v>
      </c>
      <c r="V229" s="179">
        <f>V52/'Total Funds Spent &amp; Transferred'!V52</f>
        <v>0.18102393602642999</v>
      </c>
      <c r="W229" s="179">
        <f>W52/'Total Funds Spent &amp; Transferred'!W52</f>
        <v>0.22603505817410652</v>
      </c>
      <c r="X229" s="179">
        <f>X52/'Total Funds Spent &amp; Transferred'!X52</f>
        <v>0</v>
      </c>
      <c r="Y229" s="179">
        <f>Y52/'Total Funds Spent &amp; Transferred'!Y52</f>
        <v>0</v>
      </c>
      <c r="Z229" s="179">
        <f>Z52/'Total Funds Spent &amp; Transferred'!Z52</f>
        <v>0</v>
      </c>
    </row>
    <row r="230" spans="1:26">
      <c r="A230" s="51" t="s">
        <v>155</v>
      </c>
      <c r="B230" s="179">
        <f>B53/'Total Funds Spent &amp; Transferred'!B53</f>
        <v>0</v>
      </c>
      <c r="C230" s="179">
        <f>C53/'Total Funds Spent &amp; Transferred'!C53</f>
        <v>0</v>
      </c>
      <c r="D230" s="179">
        <f>D53/'Total Funds Spent &amp; Transferred'!D53</f>
        <v>0</v>
      </c>
      <c r="E230" s="179">
        <f>E53/'Total Funds Spent &amp; Transferred'!E53</f>
        <v>0.25097952904674681</v>
      </c>
      <c r="F230" s="179">
        <f>F53/'Total Funds Spent &amp; Transferred'!F53</f>
        <v>0.19166578076376214</v>
      </c>
      <c r="G230" s="179">
        <f>G53/'Total Funds Spent &amp; Transferred'!G53</f>
        <v>0.17006854964541887</v>
      </c>
      <c r="H230" s="179">
        <f>H53/'Total Funds Spent &amp; Transferred'!H53</f>
        <v>4.7334690553840382E-2</v>
      </c>
      <c r="I230" s="179">
        <f>I53/'Total Funds Spent &amp; Transferred'!I53</f>
        <v>3.843450168297087E-2</v>
      </c>
      <c r="J230" s="179">
        <f>J53/'Total Funds Spent &amp; Transferred'!J53</f>
        <v>0.11245652458146406</v>
      </c>
      <c r="K230" s="179">
        <f>K53/'Total Funds Spent &amp; Transferred'!K53</f>
        <v>-6.0175530407504763E-4</v>
      </c>
      <c r="L230" s="179">
        <f>L53/'Total Funds Spent &amp; Transferred'!L53</f>
        <v>4.2174861716215255E-3</v>
      </c>
      <c r="M230" s="179">
        <f>M53/'Total Funds Spent &amp; Transferred'!M53</f>
        <v>3.7422225900350069E-2</v>
      </c>
      <c r="N230" s="179">
        <f>N53/'Total Funds Spent &amp; Transferred'!N53</f>
        <v>2.2846213180813865E-2</v>
      </c>
      <c r="O230" s="179">
        <f>O53/'Total Funds Spent &amp; Transferred'!O53</f>
        <v>4.6908618429058781E-3</v>
      </c>
      <c r="P230" s="179">
        <f>P53/'Total Funds Spent &amp; Transferred'!P53</f>
        <v>5.6128755055232425E-2</v>
      </c>
      <c r="Q230" s="179">
        <f>Q53/'Total Funds Spent &amp; Transferred'!Q53</f>
        <v>-2.8510711653565472E-3</v>
      </c>
      <c r="R230" s="179">
        <f>R53/'Total Funds Spent &amp; Transferred'!R53</f>
        <v>3.1292426760281072E-2</v>
      </c>
      <c r="S230" s="179">
        <f>S53/'Total Funds Spent &amp; Transferred'!S53</f>
        <v>0</v>
      </c>
      <c r="T230" s="179">
        <f>T53/'Total Funds Spent &amp; Transferred'!T53</f>
        <v>0</v>
      </c>
      <c r="U230" s="179">
        <f>U53/'Total Funds Spent &amp; Transferred'!U53</f>
        <v>0</v>
      </c>
      <c r="V230" s="179">
        <f>V53/'Total Funds Spent &amp; Transferred'!V53</f>
        <v>0</v>
      </c>
      <c r="W230" s="179">
        <f>W53/'Total Funds Spent &amp; Transferred'!W53</f>
        <v>0</v>
      </c>
      <c r="X230" s="179">
        <f>X53/'Total Funds Spent &amp; Transferred'!X53</f>
        <v>0</v>
      </c>
      <c r="Y230" s="179">
        <f>Y53/'Total Funds Spent &amp; Transferred'!Y53</f>
        <v>0</v>
      </c>
      <c r="Z230" s="179">
        <f>Z53/'Total Funds Spent &amp; Transferred'!Z53</f>
        <v>0</v>
      </c>
    </row>
    <row r="231" spans="1:26">
      <c r="A231" s="51" t="s">
        <v>157</v>
      </c>
      <c r="B231" s="179">
        <f>B54/'Total Funds Spent &amp; Transferred'!B54</f>
        <v>0</v>
      </c>
      <c r="C231" s="179">
        <f>C54/'Total Funds Spent &amp; Transferred'!C54</f>
        <v>0</v>
      </c>
      <c r="D231" s="179">
        <f>D54/'Total Funds Spent &amp; Transferred'!D54</f>
        <v>0</v>
      </c>
      <c r="E231" s="179">
        <f>E54/'Total Funds Spent &amp; Transferred'!E54</f>
        <v>3.5138008016997395E-2</v>
      </c>
      <c r="F231" s="179">
        <f>F54/'Total Funds Spent &amp; Transferred'!F54</f>
        <v>-3.5115284472756378E-3</v>
      </c>
      <c r="G231" s="179">
        <f>G54/'Total Funds Spent &amp; Transferred'!G54</f>
        <v>7.0752365055045827E-2</v>
      </c>
      <c r="H231" s="179">
        <f>H54/'Total Funds Spent &amp; Transferred'!H54</f>
        <v>4.1993844125009609E-2</v>
      </c>
      <c r="I231" s="179">
        <f>I54/'Total Funds Spent &amp; Transferred'!I54</f>
        <v>3.0849651061412325E-2</v>
      </c>
      <c r="J231" s="179">
        <f>J54/'Total Funds Spent &amp; Transferred'!J54</f>
        <v>3.1552646248060708E-2</v>
      </c>
      <c r="K231" s="179">
        <f>K54/'Total Funds Spent &amp; Transferred'!K54</f>
        <v>2.3297805060219907E-2</v>
      </c>
      <c r="L231" s="179">
        <f>L54/'Total Funds Spent &amp; Transferred'!L54</f>
        <v>2.1223804512246466E-2</v>
      </c>
      <c r="M231" s="179">
        <f>M54/'Total Funds Spent &amp; Transferred'!M54</f>
        <v>1.9721681984465809E-2</v>
      </c>
      <c r="N231" s="179">
        <f>N54/'Total Funds Spent &amp; Transferred'!N54</f>
        <v>2.5127151944289328E-2</v>
      </c>
      <c r="O231" s="179">
        <f>O54/'Total Funds Spent &amp; Transferred'!O54</f>
        <v>2.5966498000101729E-2</v>
      </c>
      <c r="P231" s="179">
        <f>P54/'Total Funds Spent &amp; Transferred'!P54</f>
        <v>2.2365210274259743E-2</v>
      </c>
      <c r="Q231" s="179">
        <f>Q54/'Total Funds Spent &amp; Transferred'!Q54</f>
        <v>2.3602053219792581E-2</v>
      </c>
      <c r="R231" s="179">
        <f>R54/'Total Funds Spent &amp; Transferred'!R54</f>
        <v>2.1752967555204009E-2</v>
      </c>
      <c r="S231" s="179">
        <f>S54/'Total Funds Spent &amp; Transferred'!S54</f>
        <v>2.2523232179254733E-2</v>
      </c>
      <c r="T231" s="179">
        <f>T54/'Total Funds Spent &amp; Transferred'!T54</f>
        <v>8.5568413430761152E-3</v>
      </c>
      <c r="U231" s="179">
        <f>U54/'Total Funds Spent &amp; Transferred'!U54</f>
        <v>6.552393772865794E-3</v>
      </c>
      <c r="V231" s="179">
        <f>V54/'Total Funds Spent &amp; Transferred'!V54</f>
        <v>6.836657652114368E-3</v>
      </c>
      <c r="W231" s="179">
        <f>W54/'Total Funds Spent &amp; Transferred'!W54</f>
        <v>5.9238097325466348E-3</v>
      </c>
      <c r="X231" s="179">
        <f>X54/'Total Funds Spent &amp; Transferred'!X54</f>
        <v>6.5184883003200685E-3</v>
      </c>
      <c r="Y231" s="179">
        <f>Y54/'Total Funds Spent &amp; Transferred'!Y54</f>
        <v>7.8419469880543907E-3</v>
      </c>
      <c r="Z231" s="179">
        <f>Z54/'Total Funds Spent &amp; Transferred'!Z54</f>
        <v>6.9798997535991045E-3</v>
      </c>
    </row>
    <row r="232" spans="1:26">
      <c r="A232" s="51" t="s">
        <v>158</v>
      </c>
      <c r="B232" s="179">
        <f>B55/'Total Funds Spent &amp; Transferred'!B55</f>
        <v>0</v>
      </c>
      <c r="C232" s="179">
        <f>C55/'Total Funds Spent &amp; Transferred'!C55</f>
        <v>0</v>
      </c>
      <c r="D232" s="179">
        <f>D55/'Total Funds Spent &amp; Transferred'!D55</f>
        <v>0</v>
      </c>
      <c r="E232" s="179">
        <f>E55/'Total Funds Spent &amp; Transferred'!E55</f>
        <v>0</v>
      </c>
      <c r="F232" s="179">
        <f>F55/'Total Funds Spent &amp; Transferred'!F55</f>
        <v>0</v>
      </c>
      <c r="G232" s="179">
        <f>G55/'Total Funds Spent &amp; Transferred'!G55</f>
        <v>0</v>
      </c>
      <c r="H232" s="179">
        <f>H55/'Total Funds Spent &amp; Transferred'!H55</f>
        <v>0</v>
      </c>
      <c r="I232" s="179">
        <f>I55/'Total Funds Spent &amp; Transferred'!I55</f>
        <v>0</v>
      </c>
      <c r="J232" s="179">
        <f>J55/'Total Funds Spent &amp; Transferred'!J55</f>
        <v>0</v>
      </c>
      <c r="K232" s="179">
        <f>K55/'Total Funds Spent &amp; Transferred'!K55</f>
        <v>0</v>
      </c>
      <c r="L232" s="179">
        <f>L55/'Total Funds Spent &amp; Transferred'!L55</f>
        <v>0</v>
      </c>
      <c r="M232" s="179">
        <f>M55/'Total Funds Spent &amp; Transferred'!M55</f>
        <v>0</v>
      </c>
      <c r="N232" s="179">
        <f>N55/'Total Funds Spent &amp; Transferred'!N55</f>
        <v>0</v>
      </c>
      <c r="O232" s="179">
        <f>O55/'Total Funds Spent &amp; Transferred'!O55</f>
        <v>0</v>
      </c>
      <c r="P232" s="179">
        <f>P55/'Total Funds Spent &amp; Transferred'!P55</f>
        <v>0</v>
      </c>
      <c r="Q232" s="179">
        <f>Q55/'Total Funds Spent &amp; Transferred'!Q55</f>
        <v>0</v>
      </c>
      <c r="R232" s="179">
        <f>R55/'Total Funds Spent &amp; Transferred'!R55</f>
        <v>0</v>
      </c>
      <c r="S232" s="179">
        <f>S55/'Total Funds Spent &amp; Transferred'!S55</f>
        <v>0</v>
      </c>
      <c r="T232" s="179">
        <f>T55/'Total Funds Spent &amp; Transferred'!T55</f>
        <v>0</v>
      </c>
      <c r="U232" s="179">
        <f>U55/'Total Funds Spent &amp; Transferred'!U55</f>
        <v>9.9212535418244366E-5</v>
      </c>
      <c r="V232" s="179">
        <f>V55/'Total Funds Spent &amp; Transferred'!V55</f>
        <v>0</v>
      </c>
      <c r="W232" s="179">
        <f>W55/'Total Funds Spent &amp; Transferred'!W55</f>
        <v>0</v>
      </c>
      <c r="X232" s="179">
        <f>X55/'Total Funds Spent &amp; Transferred'!X55</f>
        <v>0</v>
      </c>
      <c r="Y232" s="179">
        <f>Y55/'Total Funds Spent &amp; Transferred'!Y55</f>
        <v>0</v>
      </c>
      <c r="Z232" s="179">
        <f>Z55/'Total Funds Spent &amp; Transferred'!Z55</f>
        <v>0</v>
      </c>
    </row>
    <row r="233" spans="1:26">
      <c r="A233" s="59" t="s">
        <v>159</v>
      </c>
      <c r="B233" s="179">
        <f>B56/'Total Funds Spent &amp; Transferred'!B56</f>
        <v>0</v>
      </c>
      <c r="C233" s="179">
        <f>C56/'Total Funds Spent &amp; Transferred'!C56</f>
        <v>0</v>
      </c>
      <c r="D233" s="179">
        <f>D56/'Total Funds Spent &amp; Transferred'!D56</f>
        <v>8.0497516697667303E-5</v>
      </c>
      <c r="E233" s="179">
        <f>E56/'Total Funds Spent &amp; Transferred'!E56</f>
        <v>1.0047469283592366E-2</v>
      </c>
      <c r="F233" s="179">
        <f>F56/'Total Funds Spent &amp; Transferred'!F56</f>
        <v>1.3913215705284114E-2</v>
      </c>
      <c r="G233" s="179">
        <f>G56/'Total Funds Spent &amp; Transferred'!G56</f>
        <v>3.5591549746383642E-2</v>
      </c>
      <c r="H233" s="179">
        <f>H56/'Total Funds Spent &amp; Transferred'!H56</f>
        <v>4.2328154813816909E-2</v>
      </c>
      <c r="I233" s="179">
        <f>I56/'Total Funds Spent &amp; Transferred'!I56</f>
        <v>3.9454595915904965E-2</v>
      </c>
      <c r="J233" s="179">
        <f>J56/'Total Funds Spent &amp; Transferred'!J56</f>
        <v>2.9543517563081326E-2</v>
      </c>
      <c r="K233" s="179">
        <f>K56/'Total Funds Spent &amp; Transferred'!K56</f>
        <v>3.3049887954186681E-2</v>
      </c>
      <c r="L233" s="179">
        <f>L56/'Total Funds Spent &amp; Transferred'!L56</f>
        <v>6.8347269031571456E-2</v>
      </c>
      <c r="M233" s="179">
        <f>M56/'Total Funds Spent &amp; Transferred'!M56</f>
        <v>7.9462722111936487E-2</v>
      </c>
      <c r="N233" s="179">
        <f>N56/'Total Funds Spent &amp; Transferred'!N56</f>
        <v>7.6374109743876262E-2</v>
      </c>
      <c r="O233" s="179">
        <f>O56/'Total Funds Spent &amp; Transferred'!O56</f>
        <v>6.2386607914925112E-2</v>
      </c>
      <c r="P233" s="179">
        <f>P56/'Total Funds Spent &amp; Transferred'!P56</f>
        <v>6.7876777124741342E-2</v>
      </c>
      <c r="Q233" s="179">
        <f>Q56/'Total Funds Spent &amp; Transferred'!Q56</f>
        <v>7.3249428376738993E-2</v>
      </c>
      <c r="R233" s="179">
        <f>R56/'Total Funds Spent &amp; Transferred'!R56</f>
        <v>8.9556506722931306E-2</v>
      </c>
      <c r="S233" s="179">
        <f>S56/'Total Funds Spent &amp; Transferred'!S56</f>
        <v>8.8974958458624256E-2</v>
      </c>
      <c r="T233" s="179">
        <f>T56/'Total Funds Spent &amp; Transferred'!T56</f>
        <v>1.8857534928410899E-2</v>
      </c>
      <c r="U233" s="179">
        <f>U56/'Total Funds Spent &amp; Transferred'!U56</f>
        <v>1.878649680827647E-2</v>
      </c>
      <c r="V233" s="179">
        <f>V56/'Total Funds Spent &amp; Transferred'!V56</f>
        <v>1.8288309379619061E-2</v>
      </c>
      <c r="W233" s="179">
        <f>W56/'Total Funds Spent &amp; Transferred'!W56</f>
        <v>2.1740225897648773E-2</v>
      </c>
      <c r="X233" s="179">
        <f>X56/'Total Funds Spent &amp; Transferred'!X56</f>
        <v>1.3027299423144843E-2</v>
      </c>
      <c r="Y233" s="179">
        <f>Y56/'Total Funds Spent &amp; Transferred'!Y56</f>
        <v>1.2468042072085753E-2</v>
      </c>
      <c r="Z233" s="179">
        <f>Z56/'Total Funds Spent &amp; Transferred'!Z56</f>
        <v>1.0913847488321134E-2</v>
      </c>
    </row>
  </sheetData>
  <mergeCells count="106">
    <mergeCell ref="U3:U4"/>
    <mergeCell ref="U62:U63"/>
    <mergeCell ref="U121:U122"/>
    <mergeCell ref="A1:A2"/>
    <mergeCell ref="A3:A4"/>
    <mergeCell ref="A62:A63"/>
    <mergeCell ref="A121:A122"/>
    <mergeCell ref="L62:L63"/>
    <mergeCell ref="B3:B4"/>
    <mergeCell ref="C3:C4"/>
    <mergeCell ref="D3:D4"/>
    <mergeCell ref="E3:E4"/>
    <mergeCell ref="J121:J122"/>
    <mergeCell ref="K121:K122"/>
    <mergeCell ref="I62:I63"/>
    <mergeCell ref="R3:R4"/>
    <mergeCell ref="S3:S4"/>
    <mergeCell ref="T3:T4"/>
    <mergeCell ref="B62:B63"/>
    <mergeCell ref="C62:C63"/>
    <mergeCell ref="D62:D63"/>
    <mergeCell ref="E62:E63"/>
    <mergeCell ref="F62:F63"/>
    <mergeCell ref="G62:G63"/>
    <mergeCell ref="H62:H63"/>
    <mergeCell ref="L3:L4"/>
    <mergeCell ref="M3:M4"/>
    <mergeCell ref="N3:N4"/>
    <mergeCell ref="O3:O4"/>
    <mergeCell ref="P3:P4"/>
    <mergeCell ref="J62:J63"/>
    <mergeCell ref="K62:K63"/>
    <mergeCell ref="Q3:Q4"/>
    <mergeCell ref="F3:F4"/>
    <mergeCell ref="G3:G4"/>
    <mergeCell ref="H3:H4"/>
    <mergeCell ref="I3:I4"/>
    <mergeCell ref="J3:J4"/>
    <mergeCell ref="K3:K4"/>
    <mergeCell ref="S62:S63"/>
    <mergeCell ref="T62:T63"/>
    <mergeCell ref="B121:B122"/>
    <mergeCell ref="C121:C122"/>
    <mergeCell ref="D121:D122"/>
    <mergeCell ref="E121:E122"/>
    <mergeCell ref="F121:F122"/>
    <mergeCell ref="G121:G122"/>
    <mergeCell ref="H121:H122"/>
    <mergeCell ref="I121:I122"/>
    <mergeCell ref="M62:M63"/>
    <mergeCell ref="N62:N63"/>
    <mergeCell ref="O62:O63"/>
    <mergeCell ref="P62:P63"/>
    <mergeCell ref="Q62:Q63"/>
    <mergeCell ref="R62:R63"/>
    <mergeCell ref="R121:R122"/>
    <mergeCell ref="S121:S122"/>
    <mergeCell ref="T121:T122"/>
    <mergeCell ref="A180:A181"/>
    <mergeCell ref="B180:B181"/>
    <mergeCell ref="C180:C181"/>
    <mergeCell ref="D180:D181"/>
    <mergeCell ref="E180:E181"/>
    <mergeCell ref="F180:F181"/>
    <mergeCell ref="G180:G181"/>
    <mergeCell ref="L121:L122"/>
    <mergeCell ref="M121:M122"/>
    <mergeCell ref="N121:N122"/>
    <mergeCell ref="O121:O122"/>
    <mergeCell ref="P121:P122"/>
    <mergeCell ref="Q121:Q122"/>
    <mergeCell ref="U180:U181"/>
    <mergeCell ref="T180:T181"/>
    <mergeCell ref="N180:N181"/>
    <mergeCell ref="O180:O181"/>
    <mergeCell ref="P180:P181"/>
    <mergeCell ref="Q180:Q181"/>
    <mergeCell ref="R180:R181"/>
    <mergeCell ref="S180:S181"/>
    <mergeCell ref="H180:H181"/>
    <mergeCell ref="I180:I181"/>
    <mergeCell ref="J180:J181"/>
    <mergeCell ref="K180:K181"/>
    <mergeCell ref="L180:L181"/>
    <mergeCell ref="M180:M181"/>
    <mergeCell ref="Y180:Y181"/>
    <mergeCell ref="AA3:AC3"/>
    <mergeCell ref="X3:X4"/>
    <mergeCell ref="X62:X63"/>
    <mergeCell ref="X121:X122"/>
    <mergeCell ref="V3:V4"/>
    <mergeCell ref="V62:V63"/>
    <mergeCell ref="V121:V122"/>
    <mergeCell ref="Y3:Y4"/>
    <mergeCell ref="Y62:Y63"/>
    <mergeCell ref="Y121:Y122"/>
    <mergeCell ref="V180:V181"/>
    <mergeCell ref="W121:W122"/>
    <mergeCell ref="W62:W63"/>
    <mergeCell ref="W3:W4"/>
    <mergeCell ref="W180:W181"/>
    <mergeCell ref="X180:X181"/>
    <mergeCell ref="Z3:Z4"/>
    <mergeCell ref="Z62:Z63"/>
    <mergeCell ref="Z121:Z122"/>
    <mergeCell ref="Z180:Z181"/>
  </mergeCells>
  <phoneticPr fontId="39" type="noConversion"/>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sheetPr>
  <dimension ref="A1:AF174"/>
  <sheetViews>
    <sheetView topLeftCell="V73" zoomScale="80" zoomScaleNormal="80" workbookViewId="0">
      <selection activeCell="Z123" sqref="Z123"/>
    </sheetView>
  </sheetViews>
  <sheetFormatPr defaultColWidth="9.42578125" defaultRowHeight="12.95"/>
  <cols>
    <col min="1" max="1" width="17" style="49" customWidth="1"/>
    <col min="2" max="4" width="9.42578125" style="49" bestFit="1" customWidth="1"/>
    <col min="5" max="11" width="11.42578125" style="49" bestFit="1" customWidth="1"/>
    <col min="12" max="13" width="12.42578125" style="49" bestFit="1" customWidth="1"/>
    <col min="14" max="15" width="14.42578125" style="49" bestFit="1" customWidth="1"/>
    <col min="16" max="16" width="14.42578125" style="49" customWidth="1"/>
    <col min="17" max="17" width="13" style="49" customWidth="1"/>
    <col min="18" max="18" width="13.42578125" style="49" customWidth="1"/>
    <col min="19" max="19" width="15.42578125" style="49" customWidth="1"/>
    <col min="20" max="20" width="12.42578125" style="49" bestFit="1" customWidth="1"/>
    <col min="21" max="21" width="11.85546875" style="49" bestFit="1" customWidth="1"/>
    <col min="22" max="22" width="12" style="49" customWidth="1"/>
    <col min="23" max="23" width="11.42578125" style="49" bestFit="1" customWidth="1"/>
    <col min="24" max="24" width="16.140625" style="49" customWidth="1"/>
    <col min="25" max="25" width="11" style="49" bestFit="1" customWidth="1"/>
    <col min="26" max="26" width="11.42578125" style="49" bestFit="1" customWidth="1"/>
    <col min="27" max="29" width="9.42578125" style="49"/>
    <col min="30" max="30" width="12.42578125" style="49" customWidth="1"/>
    <col min="31" max="16384" width="9.42578125" style="49"/>
  </cols>
  <sheetData>
    <row r="1" spans="1:26" ht="17.25" customHeight="1">
      <c r="A1" s="394" t="s">
        <v>223</v>
      </c>
    </row>
    <row r="2" spans="1:26" ht="38.25" customHeight="1">
      <c r="A2" s="394"/>
    </row>
    <row r="3" spans="1:26"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50" customFormat="1">
      <c r="A4" s="400"/>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51" t="s">
        <v>82</v>
      </c>
      <c r="B5" s="49">
        <f t="shared" ref="B5:P20" si="0">SUM(B64,B123)</f>
        <v>0</v>
      </c>
      <c r="C5" s="49">
        <f t="shared" si="0"/>
        <v>0</v>
      </c>
      <c r="D5" s="49">
        <f t="shared" si="0"/>
        <v>0</v>
      </c>
      <c r="E5" s="49">
        <f t="shared" si="0"/>
        <v>850000</v>
      </c>
      <c r="F5" s="49">
        <f t="shared" si="0"/>
        <v>2032646</v>
      </c>
      <c r="G5" s="49">
        <f t="shared" si="0"/>
        <v>6152249</v>
      </c>
      <c r="H5" s="49">
        <f t="shared" si="0"/>
        <v>6583463</v>
      </c>
      <c r="I5" s="49">
        <f t="shared" si="0"/>
        <v>4908626</v>
      </c>
      <c r="J5" s="49">
        <f t="shared" si="0"/>
        <v>1898583</v>
      </c>
      <c r="K5" s="49">
        <f t="shared" si="0"/>
        <v>2406300</v>
      </c>
      <c r="L5" s="49">
        <f t="shared" si="0"/>
        <v>1537215</v>
      </c>
      <c r="M5" s="49">
        <f t="shared" si="0"/>
        <v>2380219</v>
      </c>
      <c r="N5" s="26">
        <f t="shared" si="0"/>
        <v>1623039</v>
      </c>
      <c r="O5" s="26">
        <f t="shared" si="0"/>
        <v>1466823</v>
      </c>
      <c r="P5" s="26">
        <f t="shared" si="0"/>
        <v>1653135</v>
      </c>
      <c r="Q5" s="26">
        <v>1883363</v>
      </c>
      <c r="R5" s="26">
        <f t="shared" ref="R5:S20" si="1">SUM(R64,R123)</f>
        <v>1444197</v>
      </c>
      <c r="S5" s="26">
        <f t="shared" si="1"/>
        <v>1491348</v>
      </c>
      <c r="T5" s="49">
        <f t="shared" ref="T5:Y5" si="2">T64+T123</f>
        <v>987258</v>
      </c>
      <c r="U5" s="49">
        <f t="shared" si="2"/>
        <v>968027</v>
      </c>
      <c r="V5" s="49">
        <f t="shared" si="2"/>
        <v>677815</v>
      </c>
      <c r="W5" s="49">
        <f t="shared" si="2"/>
        <v>854289</v>
      </c>
      <c r="X5" s="49">
        <f t="shared" si="2"/>
        <v>552897</v>
      </c>
      <c r="Y5" s="49">
        <f t="shared" si="2"/>
        <v>1449516</v>
      </c>
      <c r="Z5" s="49">
        <f t="shared" ref="Z5" si="3">Z64+Z123</f>
        <v>506198</v>
      </c>
    </row>
    <row r="6" spans="1:26">
      <c r="A6" s="51" t="s">
        <v>84</v>
      </c>
      <c r="B6" s="49">
        <f t="shared" si="0"/>
        <v>0</v>
      </c>
      <c r="C6" s="49">
        <f t="shared" si="0"/>
        <v>0</v>
      </c>
      <c r="D6" s="49">
        <f t="shared" si="0"/>
        <v>0</v>
      </c>
      <c r="E6" s="49">
        <f t="shared" si="0"/>
        <v>953248</v>
      </c>
      <c r="F6" s="49">
        <f t="shared" si="0"/>
        <v>662546</v>
      </c>
      <c r="G6" s="49">
        <f t="shared" si="0"/>
        <v>771954</v>
      </c>
      <c r="H6" s="49">
        <f t="shared" si="0"/>
        <v>373458</v>
      </c>
      <c r="I6" s="49">
        <f t="shared" si="0"/>
        <v>348</v>
      </c>
      <c r="J6" s="49">
        <f t="shared" si="0"/>
        <v>0</v>
      </c>
      <c r="K6" s="49">
        <f t="shared" si="0"/>
        <v>275181</v>
      </c>
      <c r="L6" s="49">
        <f t="shared" si="0"/>
        <v>477170</v>
      </c>
      <c r="M6" s="49">
        <f t="shared" si="0"/>
        <v>350841</v>
      </c>
      <c r="N6" s="26">
        <f t="shared" si="0"/>
        <v>336245</v>
      </c>
      <c r="O6" s="26">
        <f t="shared" si="0"/>
        <v>257955</v>
      </c>
      <c r="P6" s="26">
        <f t="shared" si="0"/>
        <v>389271</v>
      </c>
      <c r="Q6" s="26">
        <v>368035</v>
      </c>
      <c r="R6" s="26">
        <f t="shared" si="1"/>
        <v>371013</v>
      </c>
      <c r="S6" s="26">
        <f t="shared" si="1"/>
        <v>374222</v>
      </c>
      <c r="T6" s="49">
        <f t="shared" ref="T6:W56" si="4">T65+T124</f>
        <v>374835</v>
      </c>
      <c r="U6" s="49">
        <f t="shared" si="4"/>
        <v>266797</v>
      </c>
      <c r="V6" s="49">
        <f t="shared" si="4"/>
        <v>0</v>
      </c>
      <c r="W6" s="49">
        <f t="shared" si="4"/>
        <v>2988174</v>
      </c>
      <c r="X6" s="49">
        <f t="shared" ref="X6:Y6" si="5">X65+X124</f>
        <v>2842350</v>
      </c>
      <c r="Y6" s="49">
        <f t="shared" si="5"/>
        <v>0</v>
      </c>
      <c r="Z6" s="49">
        <f t="shared" ref="Z6" si="6">Z65+Z124</f>
        <v>335059.17</v>
      </c>
    </row>
    <row r="7" spans="1:26">
      <c r="A7" s="51" t="s">
        <v>86</v>
      </c>
      <c r="B7" s="49">
        <f t="shared" si="0"/>
        <v>0</v>
      </c>
      <c r="C7" s="49">
        <f t="shared" si="0"/>
        <v>0</v>
      </c>
      <c r="D7" s="49">
        <f t="shared" si="0"/>
        <v>0</v>
      </c>
      <c r="E7" s="49">
        <f t="shared" si="0"/>
        <v>1443949</v>
      </c>
      <c r="F7" s="49">
        <f t="shared" si="0"/>
        <v>2803515</v>
      </c>
      <c r="G7" s="49">
        <f t="shared" si="0"/>
        <v>-270958</v>
      </c>
      <c r="H7" s="49">
        <f t="shared" si="0"/>
        <v>0</v>
      </c>
      <c r="I7" s="49">
        <f t="shared" si="0"/>
        <v>0</v>
      </c>
      <c r="J7" s="49">
        <f t="shared" si="0"/>
        <v>0</v>
      </c>
      <c r="K7" s="49">
        <f t="shared" si="0"/>
        <v>0</v>
      </c>
      <c r="L7" s="49">
        <f t="shared" si="0"/>
        <v>0</v>
      </c>
      <c r="M7" s="49">
        <f t="shared" si="0"/>
        <v>0</v>
      </c>
      <c r="N7" s="26">
        <f t="shared" si="0"/>
        <v>0</v>
      </c>
      <c r="O7" s="26">
        <f t="shared" si="0"/>
        <v>0</v>
      </c>
      <c r="P7" s="26">
        <f t="shared" si="0"/>
        <v>0</v>
      </c>
      <c r="Q7" s="26">
        <v>0</v>
      </c>
      <c r="R7" s="26">
        <f t="shared" si="1"/>
        <v>0</v>
      </c>
      <c r="S7" s="26">
        <f t="shared" si="1"/>
        <v>0</v>
      </c>
      <c r="T7" s="49">
        <f t="shared" si="4"/>
        <v>0</v>
      </c>
      <c r="U7" s="49">
        <f t="shared" si="4"/>
        <v>0</v>
      </c>
      <c r="V7" s="49">
        <f t="shared" si="4"/>
        <v>0</v>
      </c>
      <c r="W7" s="49">
        <f t="shared" si="4"/>
        <v>0</v>
      </c>
      <c r="X7" s="49">
        <f t="shared" ref="X7:Y7" si="7">X66+X125</f>
        <v>0</v>
      </c>
      <c r="Y7" s="49">
        <f t="shared" si="7"/>
        <v>0</v>
      </c>
      <c r="Z7" s="49">
        <f t="shared" ref="Z7" si="8">Z66+Z125</f>
        <v>0</v>
      </c>
    </row>
    <row r="8" spans="1:26">
      <c r="A8" s="51" t="s">
        <v>88</v>
      </c>
      <c r="B8" s="49">
        <f t="shared" si="0"/>
        <v>0</v>
      </c>
      <c r="C8" s="49">
        <f t="shared" si="0"/>
        <v>0</v>
      </c>
      <c r="D8" s="49">
        <f t="shared" si="0"/>
        <v>0</v>
      </c>
      <c r="E8" s="49">
        <f t="shared" si="0"/>
        <v>2172013</v>
      </c>
      <c r="F8" s="49">
        <f t="shared" si="0"/>
        <v>1261754</v>
      </c>
      <c r="G8" s="49">
        <f t="shared" si="0"/>
        <v>669719</v>
      </c>
      <c r="H8" s="49">
        <f t="shared" si="0"/>
        <v>540578</v>
      </c>
      <c r="I8" s="49">
        <f t="shared" si="0"/>
        <v>346336</v>
      </c>
      <c r="J8" s="49">
        <f t="shared" si="0"/>
        <v>572528</v>
      </c>
      <c r="K8" s="49">
        <f t="shared" si="0"/>
        <v>629686</v>
      </c>
      <c r="L8" s="49">
        <f t="shared" si="0"/>
        <v>496800</v>
      </c>
      <c r="M8" s="49">
        <f t="shared" si="0"/>
        <v>81342935</v>
      </c>
      <c r="N8" s="26">
        <f t="shared" si="0"/>
        <v>58337405</v>
      </c>
      <c r="O8" s="26">
        <f t="shared" si="0"/>
        <v>91934853</v>
      </c>
      <c r="P8" s="26">
        <f t="shared" si="0"/>
        <v>113514460</v>
      </c>
      <c r="Q8" s="26">
        <v>93227155</v>
      </c>
      <c r="R8" s="26">
        <f t="shared" si="1"/>
        <v>85190716</v>
      </c>
      <c r="S8" s="26">
        <f t="shared" si="1"/>
        <v>91257959</v>
      </c>
      <c r="T8" s="49">
        <f t="shared" si="4"/>
        <v>950000</v>
      </c>
      <c r="U8" s="49">
        <f t="shared" si="4"/>
        <v>1096915</v>
      </c>
      <c r="V8" s="49">
        <f t="shared" si="4"/>
        <v>773729</v>
      </c>
      <c r="W8" s="49">
        <f t="shared" si="4"/>
        <v>937208</v>
      </c>
      <c r="X8" s="49">
        <f t="shared" ref="X8:Y8" si="9">X67+X126</f>
        <v>1529738</v>
      </c>
      <c r="Y8" s="49">
        <f t="shared" si="9"/>
        <v>2383684</v>
      </c>
      <c r="Z8" s="49">
        <f t="shared" ref="Z8" si="10">Z67+Z126</f>
        <v>2270334</v>
      </c>
    </row>
    <row r="9" spans="1:26">
      <c r="A9" s="51" t="s">
        <v>74</v>
      </c>
      <c r="B9" s="49">
        <f t="shared" si="0"/>
        <v>0</v>
      </c>
      <c r="C9" s="49">
        <f t="shared" si="0"/>
        <v>0</v>
      </c>
      <c r="D9" s="49">
        <f t="shared" si="0"/>
        <v>0</v>
      </c>
      <c r="E9" s="49">
        <f t="shared" si="0"/>
        <v>1266968</v>
      </c>
      <c r="F9" s="49">
        <f t="shared" si="0"/>
        <v>14716642</v>
      </c>
      <c r="G9" s="49">
        <f t="shared" si="0"/>
        <v>17999654</v>
      </c>
      <c r="H9" s="49">
        <f t="shared" si="0"/>
        <v>9465032</v>
      </c>
      <c r="I9" s="49">
        <f t="shared" si="0"/>
        <v>23375645</v>
      </c>
      <c r="J9" s="49">
        <f t="shared" si="0"/>
        <v>21998177</v>
      </c>
      <c r="K9" s="49">
        <f t="shared" si="0"/>
        <v>14233224</v>
      </c>
      <c r="L9" s="49">
        <f t="shared" si="0"/>
        <v>682138617</v>
      </c>
      <c r="M9" s="49">
        <f t="shared" si="0"/>
        <v>328579179</v>
      </c>
      <c r="N9" s="26">
        <f t="shared" si="0"/>
        <v>141957057</v>
      </c>
      <c r="O9" s="26">
        <f t="shared" si="0"/>
        <v>33669989</v>
      </c>
      <c r="P9" s="26">
        <f t="shared" si="0"/>
        <v>32314370</v>
      </c>
      <c r="Q9" s="26">
        <v>218939583</v>
      </c>
      <c r="R9" s="26">
        <f t="shared" si="1"/>
        <v>752930092</v>
      </c>
      <c r="S9" s="26">
        <f t="shared" si="1"/>
        <v>518234307</v>
      </c>
      <c r="T9" s="49">
        <f t="shared" si="4"/>
        <v>18529298</v>
      </c>
      <c r="U9" s="49">
        <f t="shared" si="4"/>
        <v>24191981</v>
      </c>
      <c r="V9" s="49">
        <f t="shared" si="4"/>
        <v>24127996</v>
      </c>
      <c r="W9" s="49">
        <f t="shared" si="4"/>
        <v>27766741</v>
      </c>
      <c r="X9" s="49">
        <f t="shared" ref="X9:Y9" si="11">X68+X127</f>
        <v>31556181</v>
      </c>
      <c r="Y9" s="49">
        <f t="shared" si="11"/>
        <v>31757709</v>
      </c>
      <c r="Z9" s="49">
        <f t="shared" ref="Z9" si="12">Z68+Z127</f>
        <v>20851497</v>
      </c>
    </row>
    <row r="10" spans="1:26">
      <c r="A10" s="51" t="s">
        <v>91</v>
      </c>
      <c r="B10" s="49">
        <f t="shared" si="0"/>
        <v>0</v>
      </c>
      <c r="C10" s="49">
        <f t="shared" si="0"/>
        <v>0</v>
      </c>
      <c r="D10" s="49">
        <f t="shared" si="0"/>
        <v>0</v>
      </c>
      <c r="E10" s="49">
        <f t="shared" si="0"/>
        <v>0</v>
      </c>
      <c r="F10" s="49">
        <f t="shared" si="0"/>
        <v>0</v>
      </c>
      <c r="G10" s="49">
        <f t="shared" si="0"/>
        <v>25875</v>
      </c>
      <c r="H10" s="49">
        <f t="shared" si="0"/>
        <v>135588</v>
      </c>
      <c r="I10" s="49">
        <f t="shared" si="0"/>
        <v>171830</v>
      </c>
      <c r="J10" s="49">
        <f t="shared" si="0"/>
        <v>100631</v>
      </c>
      <c r="K10" s="49">
        <f t="shared" si="0"/>
        <v>90759</v>
      </c>
      <c r="L10" s="49">
        <f t="shared" si="0"/>
        <v>4299665</v>
      </c>
      <c r="M10" s="49">
        <f t="shared" si="0"/>
        <v>4995807</v>
      </c>
      <c r="N10" s="26">
        <f t="shared" si="0"/>
        <v>3658917</v>
      </c>
      <c r="O10" s="26">
        <f t="shared" si="0"/>
        <v>642034</v>
      </c>
      <c r="P10" s="26">
        <f t="shared" si="0"/>
        <v>425241</v>
      </c>
      <c r="Q10" s="26">
        <v>285753</v>
      </c>
      <c r="R10" s="26">
        <f t="shared" si="1"/>
        <v>357652</v>
      </c>
      <c r="S10" s="26">
        <f t="shared" si="1"/>
        <v>193283</v>
      </c>
      <c r="T10" s="49">
        <f t="shared" si="4"/>
        <v>696840</v>
      </c>
      <c r="U10" s="49">
        <f t="shared" si="4"/>
        <v>461576</v>
      </c>
      <c r="V10" s="49">
        <f t="shared" si="4"/>
        <v>383485</v>
      </c>
      <c r="W10" s="49">
        <f t="shared" si="4"/>
        <v>432564</v>
      </c>
      <c r="X10" s="49">
        <f t="shared" ref="X10:Y10" si="13">X69+X128</f>
        <v>512920</v>
      </c>
      <c r="Y10" s="49">
        <f t="shared" si="13"/>
        <v>513793</v>
      </c>
      <c r="Z10" s="49">
        <f t="shared" ref="Z10" si="14">Z69+Z128</f>
        <v>481293</v>
      </c>
    </row>
    <row r="11" spans="1:26">
      <c r="A11" s="51" t="s">
        <v>93</v>
      </c>
      <c r="B11" s="49">
        <f t="shared" si="0"/>
        <v>0</v>
      </c>
      <c r="C11" s="49">
        <f t="shared" si="0"/>
        <v>0</v>
      </c>
      <c r="D11" s="49">
        <f t="shared" si="0"/>
        <v>0</v>
      </c>
      <c r="E11" s="49">
        <f t="shared" si="0"/>
        <v>1242653</v>
      </c>
      <c r="F11" s="49">
        <f t="shared" si="0"/>
        <v>21401602</v>
      </c>
      <c r="G11" s="49">
        <f t="shared" si="0"/>
        <v>25547530</v>
      </c>
      <c r="H11" s="49">
        <f t="shared" si="0"/>
        <v>48655913</v>
      </c>
      <c r="I11" s="49">
        <f t="shared" si="0"/>
        <v>53493625</v>
      </c>
      <c r="J11" s="49">
        <f t="shared" si="0"/>
        <v>66403584</v>
      </c>
      <c r="K11" s="49">
        <f t="shared" si="0"/>
        <v>73903794</v>
      </c>
      <c r="L11" s="49">
        <f t="shared" si="0"/>
        <v>76190639</v>
      </c>
      <c r="M11" s="49">
        <f t="shared" si="0"/>
        <v>72484661</v>
      </c>
      <c r="N11" s="26">
        <f t="shared" si="0"/>
        <v>70335078</v>
      </c>
      <c r="O11" s="26">
        <f t="shared" si="0"/>
        <v>73783266</v>
      </c>
      <c r="P11" s="26">
        <f t="shared" si="0"/>
        <v>58469859</v>
      </c>
      <c r="Q11" s="26">
        <v>63574688</v>
      </c>
      <c r="R11" s="26">
        <f t="shared" si="1"/>
        <v>71577668</v>
      </c>
      <c r="S11" s="26">
        <f t="shared" si="1"/>
        <v>56853330</v>
      </c>
      <c r="T11" s="49">
        <f t="shared" si="4"/>
        <v>64406850</v>
      </c>
      <c r="U11" s="49">
        <f t="shared" si="4"/>
        <v>66024718</v>
      </c>
      <c r="V11" s="49">
        <f t="shared" si="4"/>
        <v>63916191</v>
      </c>
      <c r="W11" s="49">
        <f t="shared" si="4"/>
        <v>51502991</v>
      </c>
      <c r="X11" s="49">
        <f t="shared" ref="X11:Y11" si="15">X70+X129</f>
        <v>36622369</v>
      </c>
      <c r="Y11" s="49">
        <f t="shared" si="15"/>
        <v>35233198</v>
      </c>
      <c r="Z11" s="49">
        <f t="shared" ref="Z11" si="16">Z70+Z129</f>
        <v>39270653</v>
      </c>
    </row>
    <row r="12" spans="1:26">
      <c r="A12" s="51" t="s">
        <v>95</v>
      </c>
      <c r="B12" s="49">
        <f t="shared" si="0"/>
        <v>0</v>
      </c>
      <c r="C12" s="49">
        <f t="shared" si="0"/>
        <v>0</v>
      </c>
      <c r="D12" s="49">
        <f t="shared" si="0"/>
        <v>0</v>
      </c>
      <c r="E12" s="49">
        <f t="shared" si="0"/>
        <v>0</v>
      </c>
      <c r="F12" s="49">
        <f t="shared" si="0"/>
        <v>17333</v>
      </c>
      <c r="G12" s="49">
        <f t="shared" si="0"/>
        <v>0</v>
      </c>
      <c r="H12" s="49">
        <f t="shared" si="0"/>
        <v>0</v>
      </c>
      <c r="I12" s="49">
        <f t="shared" si="0"/>
        <v>0</v>
      </c>
      <c r="J12" s="49">
        <f t="shared" si="0"/>
        <v>0</v>
      </c>
      <c r="K12" s="49">
        <f t="shared" si="0"/>
        <v>615972</v>
      </c>
      <c r="L12" s="49">
        <f t="shared" si="0"/>
        <v>472050</v>
      </c>
      <c r="M12" s="49">
        <f t="shared" si="0"/>
        <v>461467</v>
      </c>
      <c r="N12" s="26">
        <f t="shared" si="0"/>
        <v>0</v>
      </c>
      <c r="O12" s="26">
        <f t="shared" si="0"/>
        <v>317057</v>
      </c>
      <c r="P12" s="26">
        <f t="shared" si="0"/>
        <v>1825000</v>
      </c>
      <c r="Q12" s="26">
        <v>0</v>
      </c>
      <c r="R12" s="26">
        <f t="shared" si="1"/>
        <v>0</v>
      </c>
      <c r="S12" s="26">
        <f t="shared" si="1"/>
        <v>0</v>
      </c>
      <c r="T12" s="49">
        <f t="shared" si="4"/>
        <v>0</v>
      </c>
      <c r="U12" s="49">
        <f t="shared" si="4"/>
        <v>0</v>
      </c>
      <c r="V12" s="49">
        <f t="shared" si="4"/>
        <v>0</v>
      </c>
      <c r="W12" s="49">
        <f t="shared" si="4"/>
        <v>0</v>
      </c>
      <c r="X12" s="49">
        <f t="shared" ref="X12:Y12" si="17">X71+X130</f>
        <v>0</v>
      </c>
      <c r="Y12" s="49">
        <f t="shared" si="17"/>
        <v>0</v>
      </c>
      <c r="Z12" s="49">
        <f t="shared" ref="Z12" si="18">Z71+Z130</f>
        <v>0</v>
      </c>
    </row>
    <row r="13" spans="1:26">
      <c r="A13" s="51" t="s">
        <v>97</v>
      </c>
      <c r="B13" s="49">
        <f t="shared" si="0"/>
        <v>0</v>
      </c>
      <c r="C13" s="49">
        <f t="shared" si="0"/>
        <v>0</v>
      </c>
      <c r="D13" s="49">
        <f t="shared" si="0"/>
        <v>0</v>
      </c>
      <c r="E13" s="49">
        <f t="shared" si="0"/>
        <v>1121588</v>
      </c>
      <c r="F13" s="49">
        <f t="shared" si="0"/>
        <v>1134211</v>
      </c>
      <c r="G13" s="49">
        <f t="shared" si="0"/>
        <v>6238323</v>
      </c>
      <c r="H13" s="49">
        <f t="shared" si="0"/>
        <v>1828386</v>
      </c>
      <c r="I13" s="49">
        <f t="shared" si="0"/>
        <v>1634716</v>
      </c>
      <c r="J13" s="49">
        <f t="shared" si="0"/>
        <v>1303058</v>
      </c>
      <c r="K13" s="49">
        <f t="shared" si="0"/>
        <v>1977182</v>
      </c>
      <c r="L13" s="49">
        <f t="shared" si="0"/>
        <v>2369427</v>
      </c>
      <c r="M13" s="49">
        <f t="shared" si="0"/>
        <v>1271526</v>
      </c>
      <c r="N13" s="26">
        <f t="shared" si="0"/>
        <v>1431968</v>
      </c>
      <c r="O13" s="26">
        <f t="shared" si="0"/>
        <v>1819762</v>
      </c>
      <c r="P13" s="26">
        <f t="shared" si="0"/>
        <v>1443876</v>
      </c>
      <c r="Q13" s="26">
        <v>1279226</v>
      </c>
      <c r="R13" s="26">
        <f t="shared" si="1"/>
        <v>1562815</v>
      </c>
      <c r="S13" s="26">
        <f t="shared" si="1"/>
        <v>1434018</v>
      </c>
      <c r="T13" s="49">
        <f t="shared" si="4"/>
        <v>1395105</v>
      </c>
      <c r="U13" s="49">
        <f t="shared" si="4"/>
        <v>1421787</v>
      </c>
      <c r="V13" s="49">
        <f t="shared" si="4"/>
        <v>1293726</v>
      </c>
      <c r="W13" s="49">
        <f t="shared" si="4"/>
        <v>973682</v>
      </c>
      <c r="X13" s="49">
        <f t="shared" ref="X13:Y13" si="19">X72+X131</f>
        <v>1025929</v>
      </c>
      <c r="Y13" s="49">
        <f t="shared" si="19"/>
        <v>1068165</v>
      </c>
      <c r="Z13" s="49">
        <f t="shared" ref="Z13" si="20">Z72+Z131</f>
        <v>282049.36</v>
      </c>
    </row>
    <row r="14" spans="1:26">
      <c r="A14" s="51" t="s">
        <v>99</v>
      </c>
      <c r="B14" s="49">
        <f t="shared" si="0"/>
        <v>0</v>
      </c>
      <c r="C14" s="49">
        <f t="shared" si="0"/>
        <v>0</v>
      </c>
      <c r="D14" s="49">
        <f t="shared" si="0"/>
        <v>0</v>
      </c>
      <c r="E14" s="49">
        <f t="shared" si="0"/>
        <v>18865746</v>
      </c>
      <c r="F14" s="49">
        <f t="shared" si="0"/>
        <v>28903400</v>
      </c>
      <c r="G14" s="49">
        <f t="shared" si="0"/>
        <v>16878350</v>
      </c>
      <c r="H14" s="49">
        <f t="shared" si="0"/>
        <v>10507747</v>
      </c>
      <c r="I14" s="49">
        <f t="shared" si="0"/>
        <v>5824014</v>
      </c>
      <c r="J14" s="49">
        <f t="shared" si="0"/>
        <v>10934951</v>
      </c>
      <c r="K14" s="49">
        <f t="shared" si="0"/>
        <v>6475548</v>
      </c>
      <c r="L14" s="49">
        <f t="shared" si="0"/>
        <v>51902461</v>
      </c>
      <c r="M14" s="49">
        <f t="shared" si="0"/>
        <v>66451589</v>
      </c>
      <c r="N14" s="26">
        <f t="shared" si="0"/>
        <v>6793916</v>
      </c>
      <c r="O14" s="26">
        <f t="shared" si="0"/>
        <v>4804760</v>
      </c>
      <c r="P14" s="26">
        <f t="shared" si="0"/>
        <v>4219991</v>
      </c>
      <c r="Q14" s="26">
        <v>5045189</v>
      </c>
      <c r="R14" s="26">
        <f t="shared" si="1"/>
        <v>5195700</v>
      </c>
      <c r="S14" s="26">
        <f t="shared" si="1"/>
        <v>7261172</v>
      </c>
      <c r="T14" s="49">
        <f t="shared" si="4"/>
        <v>735043</v>
      </c>
      <c r="U14" s="49">
        <f t="shared" si="4"/>
        <v>379213</v>
      </c>
      <c r="V14" s="49">
        <f t="shared" si="4"/>
        <v>298070</v>
      </c>
      <c r="W14" s="49">
        <f t="shared" si="4"/>
        <v>204322</v>
      </c>
      <c r="X14" s="49">
        <f t="shared" ref="X14:Y14" si="21">X73+X132</f>
        <v>576393</v>
      </c>
      <c r="Y14" s="49">
        <f t="shared" si="21"/>
        <v>304805</v>
      </c>
      <c r="Z14" s="49">
        <f t="shared" ref="Z14" si="22">Z73+Z132</f>
        <v>645406</v>
      </c>
    </row>
    <row r="15" spans="1:26">
      <c r="A15" s="51" t="s">
        <v>101</v>
      </c>
      <c r="B15" s="49">
        <f t="shared" si="0"/>
        <v>0</v>
      </c>
      <c r="C15" s="49">
        <f t="shared" si="0"/>
        <v>0</v>
      </c>
      <c r="D15" s="49">
        <f t="shared" si="0"/>
        <v>0</v>
      </c>
      <c r="E15" s="49">
        <f t="shared" si="0"/>
        <v>23292964</v>
      </c>
      <c r="F15" s="49">
        <f t="shared" si="0"/>
        <v>19584311</v>
      </c>
      <c r="G15" s="49">
        <f t="shared" si="0"/>
        <v>10494908</v>
      </c>
      <c r="H15" s="49">
        <f t="shared" si="0"/>
        <v>9450821</v>
      </c>
      <c r="I15" s="49">
        <f t="shared" si="0"/>
        <v>16717997</v>
      </c>
      <c r="J15" s="49">
        <f t="shared" si="0"/>
        <v>19339085</v>
      </c>
      <c r="K15" s="49">
        <f t="shared" si="0"/>
        <v>22362992</v>
      </c>
      <c r="L15" s="49">
        <f t="shared" si="0"/>
        <v>20300272</v>
      </c>
      <c r="M15" s="49">
        <f t="shared" si="0"/>
        <v>23374267</v>
      </c>
      <c r="N15" s="26">
        <f t="shared" si="0"/>
        <v>13514736</v>
      </c>
      <c r="O15" s="26">
        <f t="shared" si="0"/>
        <v>11813330</v>
      </c>
      <c r="P15" s="26">
        <f t="shared" si="0"/>
        <v>13717169</v>
      </c>
      <c r="Q15" s="26">
        <v>14665547</v>
      </c>
      <c r="R15" s="26">
        <f t="shared" si="1"/>
        <v>11349192</v>
      </c>
      <c r="S15" s="26">
        <f t="shared" si="1"/>
        <v>11979859</v>
      </c>
      <c r="T15" s="49">
        <f t="shared" si="4"/>
        <v>740095</v>
      </c>
      <c r="U15" s="49">
        <f t="shared" si="4"/>
        <v>1057934</v>
      </c>
      <c r="V15" s="49">
        <f t="shared" si="4"/>
        <v>931728</v>
      </c>
      <c r="W15" s="49">
        <f t="shared" si="4"/>
        <v>10133405</v>
      </c>
      <c r="X15" s="49">
        <f t="shared" ref="X15:Y15" si="23">X74+X133</f>
        <v>6272890</v>
      </c>
      <c r="Y15" s="49">
        <f t="shared" si="23"/>
        <v>10011809</v>
      </c>
      <c r="Z15" s="49">
        <f t="shared" ref="Z15" si="24">Z74+Z133</f>
        <v>8049679</v>
      </c>
    </row>
    <row r="16" spans="1:26">
      <c r="A16" s="51" t="s">
        <v>102</v>
      </c>
      <c r="B16" s="49">
        <f t="shared" si="0"/>
        <v>0</v>
      </c>
      <c r="C16" s="49">
        <f t="shared" si="0"/>
        <v>0</v>
      </c>
      <c r="D16" s="49">
        <f t="shared" si="0"/>
        <v>0</v>
      </c>
      <c r="E16" s="49">
        <f t="shared" si="0"/>
        <v>0</v>
      </c>
      <c r="F16" s="49">
        <f t="shared" si="0"/>
        <v>0</v>
      </c>
      <c r="G16" s="49">
        <f t="shared" si="0"/>
        <v>0</v>
      </c>
      <c r="H16" s="49">
        <f t="shared" si="0"/>
        <v>0</v>
      </c>
      <c r="I16" s="49">
        <f t="shared" si="0"/>
        <v>0</v>
      </c>
      <c r="J16" s="49">
        <f t="shared" si="0"/>
        <v>0</v>
      </c>
      <c r="K16" s="49">
        <f t="shared" si="0"/>
        <v>0</v>
      </c>
      <c r="L16" s="49">
        <f t="shared" si="0"/>
        <v>0</v>
      </c>
      <c r="M16" s="49">
        <f t="shared" si="0"/>
        <v>0</v>
      </c>
      <c r="N16" s="26">
        <f t="shared" si="0"/>
        <v>38096870</v>
      </c>
      <c r="O16" s="26">
        <f t="shared" si="0"/>
        <v>37902594</v>
      </c>
      <c r="P16" s="26">
        <f t="shared" si="0"/>
        <v>41635544</v>
      </c>
      <c r="Q16" s="26">
        <v>11801750</v>
      </c>
      <c r="R16" s="26">
        <f t="shared" si="1"/>
        <v>12135055</v>
      </c>
      <c r="S16" s="26">
        <f t="shared" si="1"/>
        <v>16832637</v>
      </c>
      <c r="T16" s="49">
        <f t="shared" si="4"/>
        <v>3376425</v>
      </c>
      <c r="U16" s="49">
        <f t="shared" si="4"/>
        <v>2863115</v>
      </c>
      <c r="V16" s="49">
        <f t="shared" si="4"/>
        <v>5663888</v>
      </c>
      <c r="W16" s="49">
        <f t="shared" si="4"/>
        <v>9382359</v>
      </c>
      <c r="X16" s="49">
        <f t="shared" ref="X16:Y16" si="25">X75+X134</f>
        <v>7931792</v>
      </c>
      <c r="Y16" s="49">
        <f t="shared" si="25"/>
        <v>8848979</v>
      </c>
      <c r="Z16" s="49">
        <f t="shared" ref="Z16" si="26">Z75+Z134</f>
        <v>8055445</v>
      </c>
    </row>
    <row r="17" spans="1:26">
      <c r="A17" s="51" t="s">
        <v>103</v>
      </c>
      <c r="B17" s="49">
        <f t="shared" si="0"/>
        <v>0</v>
      </c>
      <c r="C17" s="49">
        <f t="shared" si="0"/>
        <v>0</v>
      </c>
      <c r="D17" s="49">
        <f t="shared" si="0"/>
        <v>0</v>
      </c>
      <c r="E17" s="49">
        <f t="shared" si="0"/>
        <v>1213839</v>
      </c>
      <c r="F17" s="49">
        <f t="shared" si="0"/>
        <v>725277</v>
      </c>
      <c r="G17" s="49">
        <f t="shared" si="0"/>
        <v>47648</v>
      </c>
      <c r="H17" s="49">
        <f t="shared" si="0"/>
        <v>388413</v>
      </c>
      <c r="I17" s="49">
        <f t="shared" si="0"/>
        <v>400691</v>
      </c>
      <c r="J17" s="49">
        <f t="shared" si="0"/>
        <v>400425</v>
      </c>
      <c r="K17" s="49">
        <f t="shared" si="0"/>
        <v>410733</v>
      </c>
      <c r="L17" s="49">
        <f t="shared" si="0"/>
        <v>381423</v>
      </c>
      <c r="M17" s="49">
        <f t="shared" si="0"/>
        <v>400220</v>
      </c>
      <c r="N17" s="26">
        <f t="shared" si="0"/>
        <v>366134</v>
      </c>
      <c r="O17" s="26">
        <f t="shared" si="0"/>
        <v>436037</v>
      </c>
      <c r="P17" s="26">
        <f t="shared" si="0"/>
        <v>432310</v>
      </c>
      <c r="Q17" s="26">
        <v>393568</v>
      </c>
      <c r="R17" s="26">
        <f t="shared" si="1"/>
        <v>405298</v>
      </c>
      <c r="S17" s="26">
        <f t="shared" si="1"/>
        <v>397242</v>
      </c>
      <c r="T17" s="49">
        <f t="shared" si="4"/>
        <v>399111</v>
      </c>
      <c r="U17" s="49">
        <f t="shared" si="4"/>
        <v>385778</v>
      </c>
      <c r="V17" s="49">
        <f t="shared" si="4"/>
        <v>385081</v>
      </c>
      <c r="W17" s="49">
        <f t="shared" si="4"/>
        <v>403855</v>
      </c>
      <c r="X17" s="49">
        <f t="shared" ref="X17:Y17" si="27">X76+X135</f>
        <v>405136</v>
      </c>
      <c r="Y17" s="49">
        <f t="shared" si="27"/>
        <v>353180</v>
      </c>
      <c r="Z17" s="49">
        <f t="shared" ref="Z17" si="28">Z76+Z135</f>
        <v>333780</v>
      </c>
    </row>
    <row r="18" spans="1:26">
      <c r="A18" s="51" t="s">
        <v>104</v>
      </c>
      <c r="B18" s="49">
        <f t="shared" si="0"/>
        <v>0</v>
      </c>
      <c r="C18" s="49">
        <f t="shared" si="0"/>
        <v>0</v>
      </c>
      <c r="D18" s="49">
        <f t="shared" si="0"/>
        <v>0</v>
      </c>
      <c r="E18" s="49">
        <f t="shared" si="0"/>
        <v>1108200</v>
      </c>
      <c r="F18" s="49">
        <f t="shared" si="0"/>
        <v>841900</v>
      </c>
      <c r="G18" s="49">
        <f t="shared" si="0"/>
        <v>780800</v>
      </c>
      <c r="H18" s="49">
        <f t="shared" si="0"/>
        <v>1200000</v>
      </c>
      <c r="I18" s="49">
        <f t="shared" si="0"/>
        <v>1000000</v>
      </c>
      <c r="J18" s="49">
        <f t="shared" si="0"/>
        <v>1200000</v>
      </c>
      <c r="K18" s="49">
        <f t="shared" si="0"/>
        <v>1200000</v>
      </c>
      <c r="L18" s="49">
        <f t="shared" si="0"/>
        <v>800000</v>
      </c>
      <c r="M18" s="49">
        <f t="shared" si="0"/>
        <v>0</v>
      </c>
      <c r="N18" s="26">
        <f t="shared" si="0"/>
        <v>0</v>
      </c>
      <c r="O18" s="26">
        <f t="shared" si="0"/>
        <v>0</v>
      </c>
      <c r="P18" s="26">
        <f t="shared" si="0"/>
        <v>0</v>
      </c>
      <c r="Q18" s="26">
        <v>0</v>
      </c>
      <c r="R18" s="26">
        <f t="shared" si="1"/>
        <v>0</v>
      </c>
      <c r="S18" s="26">
        <f t="shared" si="1"/>
        <v>0</v>
      </c>
      <c r="T18" s="49">
        <f t="shared" si="4"/>
        <v>858209</v>
      </c>
      <c r="U18" s="49">
        <f t="shared" si="4"/>
        <v>2350644</v>
      </c>
      <c r="V18" s="49">
        <f t="shared" si="4"/>
        <v>2307780</v>
      </c>
      <c r="W18" s="49">
        <f t="shared" si="4"/>
        <v>102555</v>
      </c>
      <c r="X18" s="49">
        <f t="shared" ref="X18:Y18" si="29">X77+X136</f>
        <v>119111</v>
      </c>
      <c r="Y18" s="49">
        <f t="shared" si="29"/>
        <v>110872</v>
      </c>
      <c r="Z18" s="49">
        <f t="shared" ref="Z18" si="30">Z77+Z136</f>
        <v>112693</v>
      </c>
    </row>
    <row r="19" spans="1:26">
      <c r="A19" s="51" t="s">
        <v>105</v>
      </c>
      <c r="B19" s="49">
        <f t="shared" si="0"/>
        <v>0</v>
      </c>
      <c r="C19" s="49">
        <f t="shared" si="0"/>
        <v>0</v>
      </c>
      <c r="D19" s="49">
        <f t="shared" si="0"/>
        <v>0</v>
      </c>
      <c r="E19" s="49">
        <f t="shared" si="0"/>
        <v>0</v>
      </c>
      <c r="F19" s="49">
        <f t="shared" si="0"/>
        <v>0</v>
      </c>
      <c r="G19" s="49">
        <f t="shared" si="0"/>
        <v>2116915</v>
      </c>
      <c r="H19" s="49">
        <f t="shared" si="0"/>
        <v>1390324</v>
      </c>
      <c r="I19" s="49">
        <f t="shared" si="0"/>
        <v>1653358</v>
      </c>
      <c r="J19" s="49">
        <f t="shared" si="0"/>
        <v>1560801</v>
      </c>
      <c r="K19" s="49">
        <f t="shared" si="0"/>
        <v>1602367</v>
      </c>
      <c r="L19" s="49">
        <f t="shared" si="0"/>
        <v>1448057</v>
      </c>
      <c r="M19" s="49">
        <f t="shared" si="0"/>
        <v>1459398</v>
      </c>
      <c r="N19" s="26">
        <f t="shared" si="0"/>
        <v>1286619</v>
      </c>
      <c r="O19" s="26">
        <f t="shared" si="0"/>
        <v>438716</v>
      </c>
      <c r="P19" s="26">
        <f t="shared" si="0"/>
        <v>0</v>
      </c>
      <c r="Q19" s="26">
        <v>4304887</v>
      </c>
      <c r="R19" s="26">
        <f t="shared" si="1"/>
        <v>2125586</v>
      </c>
      <c r="S19" s="26">
        <f t="shared" si="1"/>
        <v>405952</v>
      </c>
      <c r="T19" s="49">
        <f t="shared" si="4"/>
        <v>2356733</v>
      </c>
      <c r="U19" s="49">
        <f t="shared" si="4"/>
        <v>5010948</v>
      </c>
      <c r="V19" s="49">
        <f t="shared" si="4"/>
        <v>5682031</v>
      </c>
      <c r="W19" s="49">
        <f t="shared" si="4"/>
        <v>4426798</v>
      </c>
      <c r="X19" s="49">
        <f t="shared" ref="X19:Y19" si="31">X78+X137</f>
        <v>3956663</v>
      </c>
      <c r="Y19" s="49">
        <f t="shared" si="31"/>
        <v>3622982</v>
      </c>
      <c r="Z19" s="49">
        <f t="shared" ref="Z19" si="32">Z78+Z137</f>
        <v>3849275</v>
      </c>
    </row>
    <row r="20" spans="1:26">
      <c r="A20" s="51" t="s">
        <v>107</v>
      </c>
      <c r="B20" s="49">
        <f t="shared" si="0"/>
        <v>0</v>
      </c>
      <c r="C20" s="49">
        <f t="shared" si="0"/>
        <v>0</v>
      </c>
      <c r="D20" s="49">
        <f t="shared" si="0"/>
        <v>0</v>
      </c>
      <c r="E20" s="49">
        <f t="shared" si="0"/>
        <v>0</v>
      </c>
      <c r="F20" s="49">
        <f t="shared" si="0"/>
        <v>1760249</v>
      </c>
      <c r="G20" s="49">
        <f t="shared" si="0"/>
        <v>1909817</v>
      </c>
      <c r="H20" s="49">
        <f t="shared" si="0"/>
        <v>1676841</v>
      </c>
      <c r="I20" s="49">
        <f t="shared" si="0"/>
        <v>3429751</v>
      </c>
      <c r="J20" s="49">
        <f t="shared" si="0"/>
        <v>8201972</v>
      </c>
      <c r="K20" s="49">
        <f t="shared" si="0"/>
        <v>15212952</v>
      </c>
      <c r="L20" s="49">
        <f t="shared" si="0"/>
        <v>37842803</v>
      </c>
      <c r="M20" s="49">
        <f t="shared" si="0"/>
        <v>38570127</v>
      </c>
      <c r="N20" s="26">
        <f t="shared" si="0"/>
        <v>47947024</v>
      </c>
      <c r="O20" s="26">
        <f t="shared" si="0"/>
        <v>51956418</v>
      </c>
      <c r="P20" s="26">
        <f t="shared" si="0"/>
        <v>55776262</v>
      </c>
      <c r="Q20" s="26">
        <v>51008251</v>
      </c>
      <c r="R20" s="26">
        <f t="shared" si="1"/>
        <v>63040220</v>
      </c>
      <c r="S20" s="26">
        <f t="shared" si="1"/>
        <v>58544206</v>
      </c>
      <c r="T20" s="49">
        <f t="shared" si="4"/>
        <v>1761466</v>
      </c>
      <c r="U20" s="49">
        <f t="shared" si="4"/>
        <v>1535574</v>
      </c>
      <c r="V20" s="49">
        <f t="shared" si="4"/>
        <v>1671726</v>
      </c>
      <c r="W20" s="49">
        <f t="shared" si="4"/>
        <v>1670096</v>
      </c>
      <c r="X20" s="49">
        <f t="shared" ref="X20:Y20" si="33">X79+X138</f>
        <v>1455363</v>
      </c>
      <c r="Y20" s="49">
        <f t="shared" si="33"/>
        <v>1540272</v>
      </c>
      <c r="Z20" s="49">
        <f t="shared" ref="Z20" si="34">Z79+Z138</f>
        <v>1447063</v>
      </c>
    </row>
    <row r="21" spans="1:26">
      <c r="A21" s="51" t="s">
        <v>76</v>
      </c>
      <c r="B21" s="49">
        <f t="shared" ref="B21:P36" si="35">SUM(B80,B139)</f>
        <v>0</v>
      </c>
      <c r="C21" s="49">
        <f t="shared" si="35"/>
        <v>0</v>
      </c>
      <c r="D21" s="49">
        <f t="shared" si="35"/>
        <v>0</v>
      </c>
      <c r="E21" s="49">
        <f t="shared" si="35"/>
        <v>400000</v>
      </c>
      <c r="F21" s="49">
        <f t="shared" si="35"/>
        <v>176000</v>
      </c>
      <c r="G21" s="49">
        <f t="shared" si="35"/>
        <v>0</v>
      </c>
      <c r="H21" s="49">
        <f t="shared" si="35"/>
        <v>0</v>
      </c>
      <c r="I21" s="49">
        <f t="shared" si="35"/>
        <v>0</v>
      </c>
      <c r="J21" s="49">
        <f t="shared" si="35"/>
        <v>0</v>
      </c>
      <c r="K21" s="49">
        <f t="shared" si="35"/>
        <v>0</v>
      </c>
      <c r="L21" s="49">
        <f t="shared" si="35"/>
        <v>0</v>
      </c>
      <c r="M21" s="49">
        <f t="shared" si="35"/>
        <v>0</v>
      </c>
      <c r="N21" s="26">
        <f t="shared" si="35"/>
        <v>0</v>
      </c>
      <c r="O21" s="26">
        <f t="shared" si="35"/>
        <v>0</v>
      </c>
      <c r="P21" s="26">
        <f t="shared" si="35"/>
        <v>0</v>
      </c>
      <c r="Q21" s="26">
        <v>0</v>
      </c>
      <c r="R21" s="26">
        <f t="shared" ref="R21:S36" si="36">SUM(R80,R139)</f>
        <v>2736633</v>
      </c>
      <c r="S21" s="26">
        <f t="shared" si="36"/>
        <v>-138020</v>
      </c>
      <c r="T21" s="49">
        <f t="shared" si="4"/>
        <v>0</v>
      </c>
      <c r="U21" s="49">
        <f t="shared" si="4"/>
        <v>0</v>
      </c>
      <c r="V21" s="49">
        <f t="shared" si="4"/>
        <v>0</v>
      </c>
      <c r="W21" s="49">
        <f t="shared" si="4"/>
        <v>0</v>
      </c>
      <c r="X21" s="49">
        <f t="shared" ref="X21:Y21" si="37">X80+X139</f>
        <v>0</v>
      </c>
      <c r="Y21" s="49">
        <f t="shared" si="37"/>
        <v>0</v>
      </c>
      <c r="Z21" s="49">
        <f t="shared" ref="Z21" si="38">Z80+Z139</f>
        <v>0</v>
      </c>
    </row>
    <row r="22" spans="1:26">
      <c r="A22" s="51" t="s">
        <v>110</v>
      </c>
      <c r="B22" s="49">
        <f t="shared" si="35"/>
        <v>0</v>
      </c>
      <c r="C22" s="49">
        <f t="shared" si="35"/>
        <v>0</v>
      </c>
      <c r="D22" s="49">
        <f t="shared" si="35"/>
        <v>0</v>
      </c>
      <c r="E22" s="49">
        <f t="shared" si="35"/>
        <v>4414519</v>
      </c>
      <c r="F22" s="49">
        <f t="shared" si="35"/>
        <v>-77451</v>
      </c>
      <c r="G22" s="49">
        <f t="shared" si="35"/>
        <v>200</v>
      </c>
      <c r="H22" s="49">
        <f t="shared" si="35"/>
        <v>0</v>
      </c>
      <c r="I22" s="49">
        <f t="shared" si="35"/>
        <v>0</v>
      </c>
      <c r="J22" s="49">
        <f t="shared" si="35"/>
        <v>0</v>
      </c>
      <c r="K22" s="49">
        <f t="shared" si="35"/>
        <v>0</v>
      </c>
      <c r="L22" s="49">
        <f t="shared" si="35"/>
        <v>0</v>
      </c>
      <c r="M22" s="49">
        <f t="shared" si="35"/>
        <v>0</v>
      </c>
      <c r="N22" s="26">
        <f t="shared" si="35"/>
        <v>0</v>
      </c>
      <c r="O22" s="26">
        <f t="shared" si="35"/>
        <v>0</v>
      </c>
      <c r="P22" s="26">
        <f t="shared" si="35"/>
        <v>0</v>
      </c>
      <c r="Q22" s="26">
        <v>0</v>
      </c>
      <c r="R22" s="26">
        <f t="shared" si="36"/>
        <v>0</v>
      </c>
      <c r="S22" s="26">
        <f t="shared" si="36"/>
        <v>0</v>
      </c>
      <c r="T22" s="49">
        <f t="shared" si="4"/>
        <v>0</v>
      </c>
      <c r="U22" s="49">
        <f t="shared" si="4"/>
        <v>0</v>
      </c>
      <c r="V22" s="49">
        <f t="shared" si="4"/>
        <v>0</v>
      </c>
      <c r="W22" s="49">
        <f t="shared" si="4"/>
        <v>0</v>
      </c>
      <c r="X22" s="49">
        <f t="shared" ref="X22:Y22" si="39">X81+X140</f>
        <v>0</v>
      </c>
      <c r="Y22" s="49">
        <f t="shared" si="39"/>
        <v>0</v>
      </c>
      <c r="Z22" s="49">
        <f t="shared" ref="Z22" si="40">Z81+Z140</f>
        <v>0</v>
      </c>
    </row>
    <row r="23" spans="1:26">
      <c r="A23" s="51" t="s">
        <v>111</v>
      </c>
      <c r="B23" s="49">
        <f t="shared" si="35"/>
        <v>0</v>
      </c>
      <c r="C23" s="49">
        <f t="shared" si="35"/>
        <v>0</v>
      </c>
      <c r="D23" s="49">
        <f t="shared" si="35"/>
        <v>0</v>
      </c>
      <c r="E23" s="49">
        <f t="shared" si="35"/>
        <v>441328</v>
      </c>
      <c r="F23" s="49">
        <f t="shared" si="35"/>
        <v>2195107</v>
      </c>
      <c r="G23" s="49">
        <f t="shared" si="35"/>
        <v>47441898</v>
      </c>
      <c r="H23" s="49">
        <f t="shared" si="35"/>
        <v>34910818</v>
      </c>
      <c r="I23" s="49">
        <f t="shared" si="35"/>
        <v>28890132</v>
      </c>
      <c r="J23" s="49">
        <f t="shared" si="35"/>
        <v>22683374</v>
      </c>
      <c r="K23" s="49">
        <f t="shared" si="35"/>
        <v>30851370</v>
      </c>
      <c r="L23" s="49">
        <f t="shared" si="35"/>
        <v>30042049</v>
      </c>
      <c r="M23" s="49">
        <f t="shared" si="35"/>
        <v>44761059</v>
      </c>
      <c r="N23" s="26">
        <f t="shared" si="35"/>
        <v>70360103</v>
      </c>
      <c r="O23" s="26">
        <f t="shared" si="35"/>
        <v>75877909</v>
      </c>
      <c r="P23" s="26">
        <f t="shared" si="35"/>
        <v>7921719</v>
      </c>
      <c r="Q23" s="26">
        <v>47574158</v>
      </c>
      <c r="R23" s="26">
        <f t="shared" si="36"/>
        <v>34112850</v>
      </c>
      <c r="S23" s="26">
        <f t="shared" si="36"/>
        <v>28959429</v>
      </c>
      <c r="T23" s="49">
        <f t="shared" si="4"/>
        <v>1197060</v>
      </c>
      <c r="U23" s="49">
        <f t="shared" si="4"/>
        <v>1172778</v>
      </c>
      <c r="V23" s="49">
        <f t="shared" si="4"/>
        <v>914195</v>
      </c>
      <c r="W23" s="49">
        <f t="shared" si="4"/>
        <v>1075581</v>
      </c>
      <c r="X23" s="49">
        <f t="shared" ref="X23:Y23" si="41">X82+X141</f>
        <v>1185723</v>
      </c>
      <c r="Y23" s="49">
        <f t="shared" si="41"/>
        <v>584565</v>
      </c>
      <c r="Z23" s="49">
        <f t="shared" ref="Z23" si="42">Z82+Z141</f>
        <v>0</v>
      </c>
    </row>
    <row r="24" spans="1:26">
      <c r="A24" s="51" t="s">
        <v>113</v>
      </c>
      <c r="B24" s="49">
        <f t="shared" si="35"/>
        <v>0</v>
      </c>
      <c r="C24" s="49">
        <f t="shared" si="35"/>
        <v>0</v>
      </c>
      <c r="D24" s="49">
        <f t="shared" si="35"/>
        <v>0</v>
      </c>
      <c r="E24" s="49">
        <f t="shared" si="35"/>
        <v>13687</v>
      </c>
      <c r="F24" s="49">
        <f t="shared" si="35"/>
        <v>0</v>
      </c>
      <c r="G24" s="49">
        <f t="shared" si="35"/>
        <v>0</v>
      </c>
      <c r="H24" s="49">
        <f t="shared" si="35"/>
        <v>0</v>
      </c>
      <c r="I24" s="49">
        <f t="shared" si="35"/>
        <v>-13687</v>
      </c>
      <c r="J24" s="49">
        <f t="shared" si="35"/>
        <v>0</v>
      </c>
      <c r="K24" s="49">
        <f t="shared" si="35"/>
        <v>0</v>
      </c>
      <c r="L24" s="49">
        <f t="shared" si="35"/>
        <v>0</v>
      </c>
      <c r="M24" s="49">
        <f t="shared" si="35"/>
        <v>0</v>
      </c>
      <c r="N24" s="26">
        <f t="shared" si="35"/>
        <v>0</v>
      </c>
      <c r="O24" s="26">
        <f t="shared" si="35"/>
        <v>0</v>
      </c>
      <c r="P24" s="26">
        <f t="shared" si="35"/>
        <v>0</v>
      </c>
      <c r="Q24" s="26">
        <v>0</v>
      </c>
      <c r="R24" s="26">
        <f t="shared" si="36"/>
        <v>0</v>
      </c>
      <c r="S24" s="26">
        <f t="shared" si="36"/>
        <v>0</v>
      </c>
      <c r="T24" s="49">
        <f t="shared" si="4"/>
        <v>422240</v>
      </c>
      <c r="U24" s="49">
        <f t="shared" si="4"/>
        <v>733652</v>
      </c>
      <c r="V24" s="49">
        <f t="shared" si="4"/>
        <v>0</v>
      </c>
      <c r="W24" s="49">
        <f t="shared" si="4"/>
        <v>223657</v>
      </c>
      <c r="X24" s="49">
        <f t="shared" ref="X24:Y24" si="43">X83+X142</f>
        <v>0</v>
      </c>
      <c r="Y24" s="49">
        <f t="shared" si="43"/>
        <v>0</v>
      </c>
      <c r="Z24" s="49">
        <f t="shared" ref="Z24" si="44">Z83+Z142</f>
        <v>0</v>
      </c>
    </row>
    <row r="25" spans="1:26">
      <c r="A25" s="51" t="s">
        <v>78</v>
      </c>
      <c r="B25" s="49">
        <f t="shared" si="35"/>
        <v>0</v>
      </c>
      <c r="C25" s="49">
        <f t="shared" si="35"/>
        <v>0</v>
      </c>
      <c r="D25" s="49">
        <f t="shared" si="35"/>
        <v>0</v>
      </c>
      <c r="E25" s="49">
        <f t="shared" si="35"/>
        <v>597029</v>
      </c>
      <c r="F25" s="49">
        <f t="shared" si="35"/>
        <v>1402704</v>
      </c>
      <c r="G25" s="49">
        <f t="shared" si="35"/>
        <v>2066067</v>
      </c>
      <c r="H25" s="49">
        <f t="shared" si="35"/>
        <v>1293033</v>
      </c>
      <c r="I25" s="49">
        <f t="shared" si="35"/>
        <v>542441</v>
      </c>
      <c r="J25" s="49">
        <f t="shared" si="35"/>
        <v>388788</v>
      </c>
      <c r="K25" s="49">
        <f t="shared" si="35"/>
        <v>1672842</v>
      </c>
      <c r="L25" s="49">
        <f t="shared" si="35"/>
        <v>1060334</v>
      </c>
      <c r="M25" s="49">
        <f t="shared" si="35"/>
        <v>4054881</v>
      </c>
      <c r="N25" s="26">
        <f t="shared" si="35"/>
        <v>3274513</v>
      </c>
      <c r="O25" s="26">
        <f t="shared" si="35"/>
        <v>52047194</v>
      </c>
      <c r="P25" s="26">
        <f t="shared" si="35"/>
        <v>157916</v>
      </c>
      <c r="Q25" s="26">
        <v>82076</v>
      </c>
      <c r="R25" s="26">
        <f t="shared" si="36"/>
        <v>68310</v>
      </c>
      <c r="S25" s="26">
        <f t="shared" si="36"/>
        <v>93832</v>
      </c>
      <c r="T25" s="49">
        <f t="shared" si="4"/>
        <v>58117</v>
      </c>
      <c r="U25" s="49">
        <f t="shared" si="4"/>
        <v>247872</v>
      </c>
      <c r="V25" s="49">
        <f t="shared" si="4"/>
        <v>147406</v>
      </c>
      <c r="W25" s="49">
        <f t="shared" si="4"/>
        <v>98436</v>
      </c>
      <c r="X25" s="49">
        <f t="shared" ref="X25:Y25" si="45">X84+X143</f>
        <v>0</v>
      </c>
      <c r="Y25" s="49">
        <f t="shared" si="45"/>
        <v>0</v>
      </c>
      <c r="Z25" s="49">
        <f t="shared" ref="Z25" si="46">Z84+Z143</f>
        <v>0</v>
      </c>
    </row>
    <row r="26" spans="1:26">
      <c r="A26" s="51" t="s">
        <v>116</v>
      </c>
      <c r="B26" s="49">
        <f t="shared" si="35"/>
        <v>0</v>
      </c>
      <c r="C26" s="49">
        <f t="shared" si="35"/>
        <v>0</v>
      </c>
      <c r="D26" s="49">
        <f t="shared" si="35"/>
        <v>0</v>
      </c>
      <c r="E26" s="49">
        <f t="shared" si="35"/>
        <v>331508</v>
      </c>
      <c r="F26" s="49">
        <f t="shared" si="35"/>
        <v>7776407</v>
      </c>
      <c r="G26" s="49">
        <f t="shared" si="35"/>
        <v>3315513</v>
      </c>
      <c r="H26" s="49">
        <f t="shared" si="35"/>
        <v>1611139</v>
      </c>
      <c r="I26" s="49">
        <f t="shared" si="35"/>
        <v>479211</v>
      </c>
      <c r="J26" s="49">
        <f t="shared" si="35"/>
        <v>561344</v>
      </c>
      <c r="K26" s="49">
        <f t="shared" si="35"/>
        <v>29798485</v>
      </c>
      <c r="L26" s="49">
        <f t="shared" si="35"/>
        <v>45832119</v>
      </c>
      <c r="M26" s="49">
        <f t="shared" si="35"/>
        <v>85203602</v>
      </c>
      <c r="N26" s="26">
        <f t="shared" si="35"/>
        <v>56163058</v>
      </c>
      <c r="O26" s="26">
        <f t="shared" si="35"/>
        <v>39224389</v>
      </c>
      <c r="P26" s="26">
        <f t="shared" si="35"/>
        <v>36290010</v>
      </c>
      <c r="Q26" s="26">
        <v>28336848</v>
      </c>
      <c r="R26" s="26">
        <f t="shared" si="36"/>
        <v>10350246</v>
      </c>
      <c r="S26" s="26">
        <f t="shared" si="36"/>
        <v>15568891</v>
      </c>
      <c r="T26" s="49">
        <f t="shared" si="4"/>
        <v>15010037</v>
      </c>
      <c r="U26" s="49">
        <f t="shared" si="4"/>
        <v>10207078</v>
      </c>
      <c r="V26" s="49">
        <f t="shared" si="4"/>
        <v>8394990</v>
      </c>
      <c r="W26" s="49">
        <f t="shared" si="4"/>
        <v>9303812</v>
      </c>
      <c r="X26" s="49">
        <f t="shared" ref="X26:Y26" si="47">X85+X144</f>
        <v>11583829</v>
      </c>
      <c r="Y26" s="49">
        <f t="shared" si="47"/>
        <v>11839872</v>
      </c>
      <c r="Z26" s="49">
        <f t="shared" ref="Z26" si="48">Z85+Z144</f>
        <v>8720696</v>
      </c>
    </row>
    <row r="27" spans="1:26">
      <c r="A27" s="51" t="s">
        <v>117</v>
      </c>
      <c r="B27" s="49">
        <f t="shared" si="35"/>
        <v>0</v>
      </c>
      <c r="C27" s="49">
        <f t="shared" si="35"/>
        <v>0</v>
      </c>
      <c r="D27" s="49">
        <f t="shared" si="35"/>
        <v>0</v>
      </c>
      <c r="E27" s="49">
        <f t="shared" si="35"/>
        <v>6581402</v>
      </c>
      <c r="F27" s="49">
        <f t="shared" si="35"/>
        <v>56620700</v>
      </c>
      <c r="G27" s="49">
        <f t="shared" si="35"/>
        <v>64687269</v>
      </c>
      <c r="H27" s="49">
        <f t="shared" si="35"/>
        <v>73137230</v>
      </c>
      <c r="I27" s="49">
        <f t="shared" si="35"/>
        <v>148247826</v>
      </c>
      <c r="J27" s="49">
        <f t="shared" si="35"/>
        <v>65194667</v>
      </c>
      <c r="K27" s="49">
        <f t="shared" si="35"/>
        <v>75742094</v>
      </c>
      <c r="L27" s="49">
        <f t="shared" si="35"/>
        <v>108144219</v>
      </c>
      <c r="M27" s="49">
        <f t="shared" si="35"/>
        <v>311978220</v>
      </c>
      <c r="N27" s="26">
        <f t="shared" si="35"/>
        <v>373995619</v>
      </c>
      <c r="O27" s="26">
        <f t="shared" si="35"/>
        <v>332936912</v>
      </c>
      <c r="P27" s="26">
        <f t="shared" si="35"/>
        <v>392557004</v>
      </c>
      <c r="Q27" s="26">
        <v>388493672</v>
      </c>
      <c r="R27" s="26">
        <f t="shared" si="36"/>
        <v>388597457</v>
      </c>
      <c r="S27" s="26">
        <f t="shared" si="36"/>
        <v>466491070</v>
      </c>
      <c r="T27" s="49">
        <f t="shared" si="4"/>
        <v>0</v>
      </c>
      <c r="U27" s="49">
        <f t="shared" si="4"/>
        <v>0</v>
      </c>
      <c r="V27" s="49">
        <f t="shared" si="4"/>
        <v>0</v>
      </c>
      <c r="W27" s="49">
        <f t="shared" si="4"/>
        <v>0</v>
      </c>
      <c r="X27" s="49">
        <f t="shared" ref="X27:Y27" si="49">X86+X145</f>
        <v>0</v>
      </c>
      <c r="Y27" s="49">
        <f t="shared" si="49"/>
        <v>0</v>
      </c>
      <c r="Z27" s="49">
        <f t="shared" ref="Z27" si="50">Z86+Z145</f>
        <v>0</v>
      </c>
    </row>
    <row r="28" spans="1:26">
      <c r="A28" s="51" t="s">
        <v>77</v>
      </c>
      <c r="B28" s="49">
        <f t="shared" si="35"/>
        <v>0</v>
      </c>
      <c r="C28" s="49">
        <f t="shared" si="35"/>
        <v>0</v>
      </c>
      <c r="D28" s="49">
        <f t="shared" si="35"/>
        <v>0</v>
      </c>
      <c r="E28" s="49">
        <f t="shared" si="35"/>
        <v>65155</v>
      </c>
      <c r="F28" s="49">
        <f t="shared" si="35"/>
        <v>524844</v>
      </c>
      <c r="G28" s="49">
        <f t="shared" si="35"/>
        <v>155278</v>
      </c>
      <c r="H28" s="49">
        <f t="shared" si="35"/>
        <v>1514052</v>
      </c>
      <c r="I28" s="49">
        <f t="shared" si="35"/>
        <v>0</v>
      </c>
      <c r="J28" s="49">
        <f t="shared" si="35"/>
        <v>0</v>
      </c>
      <c r="K28" s="49">
        <f t="shared" si="35"/>
        <v>0</v>
      </c>
      <c r="L28" s="49">
        <f t="shared" si="35"/>
        <v>0</v>
      </c>
      <c r="M28" s="49">
        <f t="shared" si="35"/>
        <v>1050309</v>
      </c>
      <c r="N28" s="26">
        <f t="shared" si="35"/>
        <v>1156000</v>
      </c>
      <c r="O28" s="26">
        <f t="shared" si="35"/>
        <v>1156000</v>
      </c>
      <c r="P28" s="26">
        <f t="shared" si="35"/>
        <v>1156000</v>
      </c>
      <c r="Q28" s="26">
        <v>1116022</v>
      </c>
      <c r="R28" s="26">
        <f t="shared" si="36"/>
        <v>814681</v>
      </c>
      <c r="S28" s="26">
        <f t="shared" si="36"/>
        <v>1479463</v>
      </c>
      <c r="T28" s="49">
        <f t="shared" si="4"/>
        <v>1156000</v>
      </c>
      <c r="U28" s="49">
        <f t="shared" si="4"/>
        <v>1118569</v>
      </c>
      <c r="V28" s="49">
        <f t="shared" si="4"/>
        <v>998867</v>
      </c>
      <c r="W28" s="49">
        <f t="shared" si="4"/>
        <v>157133</v>
      </c>
      <c r="X28" s="49">
        <f t="shared" ref="X28:Y28" si="51">X87+X146</f>
        <v>1312944</v>
      </c>
      <c r="Y28" s="49">
        <f t="shared" si="51"/>
        <v>1824896</v>
      </c>
      <c r="Z28" s="49">
        <f t="shared" ref="Z28" si="52">Z87+Z146</f>
        <v>1314985</v>
      </c>
    </row>
    <row r="29" spans="1:26">
      <c r="A29" s="51" t="s">
        <v>120</v>
      </c>
      <c r="B29" s="49">
        <f t="shared" si="35"/>
        <v>0</v>
      </c>
      <c r="C29" s="49">
        <f t="shared" si="35"/>
        <v>0</v>
      </c>
      <c r="D29" s="49">
        <f t="shared" si="35"/>
        <v>0</v>
      </c>
      <c r="E29" s="49">
        <f t="shared" si="35"/>
        <v>1028279</v>
      </c>
      <c r="F29" s="49">
        <f t="shared" si="35"/>
        <v>9074785</v>
      </c>
      <c r="G29" s="49">
        <f t="shared" si="35"/>
        <v>6418200</v>
      </c>
      <c r="H29" s="49">
        <f t="shared" si="35"/>
        <v>10011178</v>
      </c>
      <c r="I29" s="49">
        <f t="shared" si="35"/>
        <v>3176108</v>
      </c>
      <c r="J29" s="49">
        <f t="shared" si="35"/>
        <v>2864515</v>
      </c>
      <c r="K29" s="49">
        <f t="shared" si="35"/>
        <v>3221294</v>
      </c>
      <c r="L29" s="49">
        <f t="shared" si="35"/>
        <v>3496959</v>
      </c>
      <c r="M29" s="49">
        <f t="shared" si="35"/>
        <v>8078362</v>
      </c>
      <c r="N29" s="26">
        <f t="shared" si="35"/>
        <v>8090895</v>
      </c>
      <c r="O29" s="26">
        <f t="shared" si="35"/>
        <v>9631075</v>
      </c>
      <c r="P29" s="26">
        <f t="shared" si="35"/>
        <v>6516845</v>
      </c>
      <c r="Q29" s="26">
        <v>4729845</v>
      </c>
      <c r="R29" s="26">
        <f t="shared" si="36"/>
        <v>4273167</v>
      </c>
      <c r="S29" s="26">
        <f t="shared" si="36"/>
        <v>4108834</v>
      </c>
      <c r="T29" s="49">
        <f t="shared" si="4"/>
        <v>1532</v>
      </c>
      <c r="U29" s="49">
        <f t="shared" si="4"/>
        <v>1653</v>
      </c>
      <c r="V29" s="49">
        <f t="shared" si="4"/>
        <v>253287</v>
      </c>
      <c r="W29" s="49">
        <f t="shared" si="4"/>
        <v>42000</v>
      </c>
      <c r="X29" s="49">
        <f t="shared" ref="X29:Y29" si="53">X88+X147</f>
        <v>0</v>
      </c>
      <c r="Y29" s="49">
        <f t="shared" si="53"/>
        <v>0</v>
      </c>
      <c r="Z29" s="49">
        <f t="shared" ref="Z29" si="54">Z88+Z147</f>
        <v>0</v>
      </c>
    </row>
    <row r="30" spans="1:26">
      <c r="A30" s="51" t="s">
        <v>122</v>
      </c>
      <c r="B30" s="49">
        <f t="shared" si="35"/>
        <v>0</v>
      </c>
      <c r="C30" s="49">
        <f t="shared" si="35"/>
        <v>0</v>
      </c>
      <c r="D30" s="49">
        <f t="shared" si="35"/>
        <v>0</v>
      </c>
      <c r="E30" s="49">
        <f t="shared" si="35"/>
        <v>3636631</v>
      </c>
      <c r="F30" s="49">
        <f t="shared" si="35"/>
        <v>3479730</v>
      </c>
      <c r="G30" s="49">
        <f t="shared" si="35"/>
        <v>2613350</v>
      </c>
      <c r="H30" s="49">
        <f t="shared" si="35"/>
        <v>849118</v>
      </c>
      <c r="I30" s="49">
        <f t="shared" si="35"/>
        <v>0</v>
      </c>
      <c r="J30" s="49">
        <f t="shared" si="35"/>
        <v>0</v>
      </c>
      <c r="K30" s="49">
        <f t="shared" si="35"/>
        <v>0</v>
      </c>
      <c r="L30" s="49">
        <f t="shared" si="35"/>
        <v>40908545</v>
      </c>
      <c r="M30" s="49">
        <f t="shared" si="35"/>
        <v>0</v>
      </c>
      <c r="N30" s="26">
        <f t="shared" si="35"/>
        <v>0</v>
      </c>
      <c r="O30" s="26">
        <f t="shared" si="35"/>
        <v>0</v>
      </c>
      <c r="P30" s="26">
        <f t="shared" si="35"/>
        <v>0</v>
      </c>
      <c r="Q30" s="26">
        <v>14477674</v>
      </c>
      <c r="R30" s="26">
        <f t="shared" si="36"/>
        <v>0</v>
      </c>
      <c r="S30" s="26">
        <f t="shared" si="36"/>
        <v>0</v>
      </c>
      <c r="T30" s="49">
        <f t="shared" si="4"/>
        <v>0</v>
      </c>
      <c r="U30" s="49">
        <f t="shared" si="4"/>
        <v>0</v>
      </c>
      <c r="V30" s="49">
        <f t="shared" si="4"/>
        <v>0</v>
      </c>
      <c r="W30" s="49">
        <f t="shared" si="4"/>
        <v>4515564</v>
      </c>
      <c r="X30" s="49">
        <f t="shared" ref="X30:Y30" si="55">X89+X148</f>
        <v>4738348</v>
      </c>
      <c r="Y30" s="49">
        <f t="shared" si="55"/>
        <v>4589577</v>
      </c>
      <c r="Z30" s="49">
        <f t="shared" ref="Z30" si="56">Z89+Z148</f>
        <v>4199115</v>
      </c>
    </row>
    <row r="31" spans="1:26">
      <c r="A31" s="51" t="s">
        <v>124</v>
      </c>
      <c r="B31" s="49">
        <f t="shared" si="35"/>
        <v>0</v>
      </c>
      <c r="C31" s="49">
        <f t="shared" si="35"/>
        <v>0</v>
      </c>
      <c r="D31" s="49">
        <f t="shared" si="35"/>
        <v>0</v>
      </c>
      <c r="E31" s="49">
        <f t="shared" si="35"/>
        <v>0</v>
      </c>
      <c r="F31" s="49">
        <f t="shared" si="35"/>
        <v>0</v>
      </c>
      <c r="G31" s="49">
        <f t="shared" si="35"/>
        <v>0</v>
      </c>
      <c r="H31" s="49">
        <f t="shared" si="35"/>
        <v>0</v>
      </c>
      <c r="I31" s="49">
        <f t="shared" si="35"/>
        <v>0</v>
      </c>
      <c r="J31" s="49">
        <f t="shared" si="35"/>
        <v>384175</v>
      </c>
      <c r="K31" s="49">
        <f t="shared" si="35"/>
        <v>363960</v>
      </c>
      <c r="L31" s="49">
        <f t="shared" si="35"/>
        <v>375207</v>
      </c>
      <c r="M31" s="49">
        <f t="shared" si="35"/>
        <v>422130</v>
      </c>
      <c r="N31" s="26">
        <f t="shared" si="35"/>
        <v>325394</v>
      </c>
      <c r="O31" s="26">
        <f t="shared" si="35"/>
        <v>665833</v>
      </c>
      <c r="P31" s="26">
        <f t="shared" si="35"/>
        <v>682015</v>
      </c>
      <c r="Q31" s="26">
        <v>651041</v>
      </c>
      <c r="R31" s="26">
        <f t="shared" si="36"/>
        <v>624720</v>
      </c>
      <c r="S31" s="26">
        <f t="shared" si="36"/>
        <v>1057841</v>
      </c>
      <c r="T31" s="49">
        <f t="shared" si="4"/>
        <v>268823</v>
      </c>
      <c r="U31" s="49">
        <f t="shared" si="4"/>
        <v>289378</v>
      </c>
      <c r="V31" s="49">
        <f t="shared" si="4"/>
        <v>318019</v>
      </c>
      <c r="W31" s="49">
        <f t="shared" si="4"/>
        <v>33861</v>
      </c>
      <c r="X31" s="49">
        <f t="shared" ref="X31:Y31" si="57">X90+X149</f>
        <v>0</v>
      </c>
      <c r="Y31" s="49">
        <f t="shared" si="57"/>
        <v>0</v>
      </c>
      <c r="Z31" s="49">
        <f t="shared" ref="Z31" si="58">Z90+Z149</f>
        <v>0</v>
      </c>
    </row>
    <row r="32" spans="1:26">
      <c r="A32" s="51" t="s">
        <v>126</v>
      </c>
      <c r="B32" s="49">
        <f t="shared" si="35"/>
        <v>0</v>
      </c>
      <c r="C32" s="49">
        <f t="shared" si="35"/>
        <v>0</v>
      </c>
      <c r="D32" s="49">
        <f t="shared" si="35"/>
        <v>0</v>
      </c>
      <c r="E32" s="49">
        <f t="shared" si="35"/>
        <v>0</v>
      </c>
      <c r="F32" s="49">
        <f t="shared" si="35"/>
        <v>0</v>
      </c>
      <c r="G32" s="49">
        <f t="shared" si="35"/>
        <v>0</v>
      </c>
      <c r="H32" s="49">
        <f t="shared" si="35"/>
        <v>0</v>
      </c>
      <c r="I32" s="49">
        <f t="shared" si="35"/>
        <v>0</v>
      </c>
      <c r="J32" s="49">
        <f t="shared" si="35"/>
        <v>0</v>
      </c>
      <c r="K32" s="49">
        <f t="shared" si="35"/>
        <v>50000</v>
      </c>
      <c r="L32" s="49">
        <f t="shared" si="35"/>
        <v>7948500</v>
      </c>
      <c r="M32" s="49">
        <f t="shared" si="35"/>
        <v>296001</v>
      </c>
      <c r="N32" s="26">
        <f t="shared" si="35"/>
        <v>301772</v>
      </c>
      <c r="O32" s="26">
        <f t="shared" si="35"/>
        <v>114930</v>
      </c>
      <c r="P32" s="26">
        <f t="shared" si="35"/>
        <v>245255</v>
      </c>
      <c r="Q32" s="26">
        <v>335046</v>
      </c>
      <c r="R32" s="26">
        <f t="shared" si="36"/>
        <v>210558</v>
      </c>
      <c r="S32" s="26">
        <f t="shared" si="36"/>
        <v>263334</v>
      </c>
      <c r="T32" s="49">
        <f t="shared" si="4"/>
        <v>0</v>
      </c>
      <c r="U32" s="49">
        <f t="shared" si="4"/>
        <v>0</v>
      </c>
      <c r="V32" s="49">
        <f t="shared" si="4"/>
        <v>0</v>
      </c>
      <c r="W32" s="49">
        <f t="shared" si="4"/>
        <v>0</v>
      </c>
      <c r="X32" s="49">
        <f t="shared" ref="X32:Y32" si="59">X91+X150</f>
        <v>0</v>
      </c>
      <c r="Y32" s="49">
        <f t="shared" si="59"/>
        <v>0</v>
      </c>
      <c r="Z32" s="49">
        <f t="shared" ref="Z32" si="60">Z91+Z150</f>
        <v>0</v>
      </c>
    </row>
    <row r="33" spans="1:26">
      <c r="A33" s="51" t="s">
        <v>127</v>
      </c>
      <c r="B33" s="49">
        <f t="shared" si="35"/>
        <v>0</v>
      </c>
      <c r="C33" s="49">
        <f t="shared" si="35"/>
        <v>0</v>
      </c>
      <c r="D33" s="49">
        <f t="shared" si="35"/>
        <v>0</v>
      </c>
      <c r="E33" s="49">
        <f t="shared" si="35"/>
        <v>0</v>
      </c>
      <c r="F33" s="49">
        <f t="shared" si="35"/>
        <v>0</v>
      </c>
      <c r="G33" s="49">
        <f t="shared" si="35"/>
        <v>0</v>
      </c>
      <c r="H33" s="49">
        <f t="shared" si="35"/>
        <v>0</v>
      </c>
      <c r="I33" s="49">
        <f t="shared" si="35"/>
        <v>138149</v>
      </c>
      <c r="J33" s="49">
        <f t="shared" si="35"/>
        <v>331583</v>
      </c>
      <c r="K33" s="49">
        <f t="shared" si="35"/>
        <v>0</v>
      </c>
      <c r="L33" s="49">
        <f t="shared" si="35"/>
        <v>0</v>
      </c>
      <c r="M33" s="49">
        <f t="shared" si="35"/>
        <v>0</v>
      </c>
      <c r="N33" s="26">
        <f t="shared" si="35"/>
        <v>0</v>
      </c>
      <c r="O33" s="26">
        <f t="shared" si="35"/>
        <v>0</v>
      </c>
      <c r="P33" s="26">
        <f t="shared" si="35"/>
        <v>0</v>
      </c>
      <c r="Q33" s="26">
        <v>0</v>
      </c>
      <c r="R33" s="26">
        <f t="shared" si="36"/>
        <v>0</v>
      </c>
      <c r="S33" s="26">
        <f t="shared" si="36"/>
        <v>0</v>
      </c>
      <c r="T33" s="49">
        <f t="shared" si="4"/>
        <v>129405</v>
      </c>
      <c r="U33" s="49">
        <f t="shared" si="4"/>
        <v>120863</v>
      </c>
      <c r="V33" s="49">
        <f t="shared" si="4"/>
        <v>110347</v>
      </c>
      <c r="W33" s="49">
        <f t="shared" si="4"/>
        <v>133763</v>
      </c>
      <c r="X33" s="49">
        <f t="shared" ref="X33:Y33" si="61">X92+X151</f>
        <v>226190</v>
      </c>
      <c r="Y33" s="49">
        <f t="shared" si="61"/>
        <v>153309</v>
      </c>
      <c r="Z33" s="49">
        <f t="shared" ref="Z33" si="62">Z92+Z151</f>
        <v>167494</v>
      </c>
    </row>
    <row r="34" spans="1:26">
      <c r="A34" s="51" t="s">
        <v>128</v>
      </c>
      <c r="B34" s="49">
        <f t="shared" si="35"/>
        <v>0</v>
      </c>
      <c r="C34" s="49">
        <f t="shared" si="35"/>
        <v>0</v>
      </c>
      <c r="D34" s="49">
        <f t="shared" si="35"/>
        <v>0</v>
      </c>
      <c r="E34" s="49">
        <f t="shared" si="35"/>
        <v>101701</v>
      </c>
      <c r="F34" s="49">
        <f t="shared" si="35"/>
        <v>859713</v>
      </c>
      <c r="G34" s="49">
        <f t="shared" si="35"/>
        <v>1319173</v>
      </c>
      <c r="H34" s="49">
        <f t="shared" si="35"/>
        <v>2082933</v>
      </c>
      <c r="I34" s="49">
        <f t="shared" si="35"/>
        <v>1411386</v>
      </c>
      <c r="J34" s="49">
        <f t="shared" si="35"/>
        <v>1185591</v>
      </c>
      <c r="K34" s="49">
        <f t="shared" si="35"/>
        <v>1323072</v>
      </c>
      <c r="L34" s="49">
        <f t="shared" si="35"/>
        <v>13017394</v>
      </c>
      <c r="M34" s="49">
        <f t="shared" si="35"/>
        <v>11903929</v>
      </c>
      <c r="N34" s="26">
        <f t="shared" si="35"/>
        <v>1893850</v>
      </c>
      <c r="O34" s="26">
        <f t="shared" si="35"/>
        <v>2735679</v>
      </c>
      <c r="P34" s="26">
        <f t="shared" si="35"/>
        <v>835617</v>
      </c>
      <c r="Q34" s="26">
        <v>1780036</v>
      </c>
      <c r="R34" s="26">
        <f t="shared" si="36"/>
        <v>1474160</v>
      </c>
      <c r="S34" s="26">
        <f t="shared" si="36"/>
        <v>2353389</v>
      </c>
      <c r="T34" s="49">
        <f t="shared" si="4"/>
        <v>1229264</v>
      </c>
      <c r="U34" s="49">
        <f t="shared" si="4"/>
        <v>1304137</v>
      </c>
      <c r="V34" s="49">
        <f t="shared" si="4"/>
        <v>4054576</v>
      </c>
      <c r="W34" s="49">
        <f t="shared" si="4"/>
        <v>2574061</v>
      </c>
      <c r="X34" s="49">
        <f t="shared" ref="X34:Y34" si="63">X93+X152</f>
        <v>2702649</v>
      </c>
      <c r="Y34" s="49">
        <f t="shared" si="63"/>
        <v>3010436</v>
      </c>
      <c r="Z34" s="49">
        <f t="shared" ref="Z34" si="64">Z93+Z152</f>
        <v>3390303</v>
      </c>
    </row>
    <row r="35" spans="1:26">
      <c r="A35" s="51" t="s">
        <v>130</v>
      </c>
      <c r="B35" s="49">
        <f t="shared" si="35"/>
        <v>0</v>
      </c>
      <c r="C35" s="49">
        <f t="shared" si="35"/>
        <v>0</v>
      </c>
      <c r="D35" s="49">
        <f t="shared" si="35"/>
        <v>0</v>
      </c>
      <c r="E35" s="49">
        <f t="shared" si="35"/>
        <v>0</v>
      </c>
      <c r="F35" s="49">
        <f t="shared" si="35"/>
        <v>85215572</v>
      </c>
      <c r="G35" s="49">
        <f t="shared" si="35"/>
        <v>330658470</v>
      </c>
      <c r="H35" s="49">
        <f t="shared" si="35"/>
        <v>258375298</v>
      </c>
      <c r="I35" s="49">
        <f t="shared" si="35"/>
        <v>331405660</v>
      </c>
      <c r="J35" s="49">
        <f t="shared" si="35"/>
        <v>347922026</v>
      </c>
      <c r="K35" s="49">
        <f t="shared" si="35"/>
        <v>203569864</v>
      </c>
      <c r="L35" s="49">
        <f t="shared" si="35"/>
        <v>356196987</v>
      </c>
      <c r="M35" s="49">
        <f t="shared" si="35"/>
        <v>395611762</v>
      </c>
      <c r="N35" s="26">
        <f t="shared" si="35"/>
        <v>451382687</v>
      </c>
      <c r="O35" s="26">
        <f t="shared" si="35"/>
        <v>462891115</v>
      </c>
      <c r="P35" s="26">
        <f t="shared" si="35"/>
        <v>462737653</v>
      </c>
      <c r="Q35" s="26">
        <v>453436958</v>
      </c>
      <c r="R35" s="26">
        <f t="shared" si="36"/>
        <v>499489420</v>
      </c>
      <c r="S35" s="26">
        <f t="shared" si="36"/>
        <v>557349033</v>
      </c>
      <c r="T35" s="49">
        <f t="shared" si="4"/>
        <v>2472572</v>
      </c>
      <c r="U35" s="49">
        <f t="shared" si="4"/>
        <v>1927411</v>
      </c>
      <c r="V35" s="49">
        <f t="shared" si="4"/>
        <v>1961876</v>
      </c>
      <c r="W35" s="49">
        <f t="shared" si="4"/>
        <v>1924516</v>
      </c>
      <c r="X35" s="49">
        <f t="shared" ref="X35:Y35" si="65">X94+X153</f>
        <v>1950000</v>
      </c>
      <c r="Y35" s="49">
        <f t="shared" si="65"/>
        <v>1949963</v>
      </c>
      <c r="Z35" s="49">
        <f t="shared" ref="Z35" si="66">Z94+Z153</f>
        <v>1862627</v>
      </c>
    </row>
    <row r="36" spans="1:26">
      <c r="A36" s="51" t="s">
        <v>131</v>
      </c>
      <c r="B36" s="49">
        <f t="shared" si="35"/>
        <v>0</v>
      </c>
      <c r="C36" s="49">
        <f t="shared" si="35"/>
        <v>0</v>
      </c>
      <c r="D36" s="49">
        <f t="shared" si="35"/>
        <v>0</v>
      </c>
      <c r="E36" s="49">
        <f t="shared" si="35"/>
        <v>0</v>
      </c>
      <c r="F36" s="49">
        <f t="shared" si="35"/>
        <v>0</v>
      </c>
      <c r="G36" s="49">
        <f t="shared" si="35"/>
        <v>0</v>
      </c>
      <c r="H36" s="49">
        <f t="shared" si="35"/>
        <v>1072517</v>
      </c>
      <c r="I36" s="49">
        <f t="shared" si="35"/>
        <v>1938272</v>
      </c>
      <c r="J36" s="49">
        <f t="shared" si="35"/>
        <v>1249579</v>
      </c>
      <c r="K36" s="49">
        <f t="shared" si="35"/>
        <v>0</v>
      </c>
      <c r="L36" s="49">
        <f t="shared" si="35"/>
        <v>0</v>
      </c>
      <c r="M36" s="49">
        <f t="shared" si="35"/>
        <v>0</v>
      </c>
      <c r="N36" s="26">
        <f t="shared" si="35"/>
        <v>4071018</v>
      </c>
      <c r="O36" s="26">
        <f t="shared" si="35"/>
        <v>4647828</v>
      </c>
      <c r="P36" s="26">
        <f t="shared" si="35"/>
        <v>1731888</v>
      </c>
      <c r="Q36" s="26">
        <v>812849</v>
      </c>
      <c r="R36" s="26">
        <f t="shared" si="36"/>
        <v>3605467</v>
      </c>
      <c r="S36" s="26">
        <f t="shared" si="36"/>
        <v>3092290</v>
      </c>
      <c r="T36" s="49">
        <f t="shared" si="4"/>
        <v>1594611</v>
      </c>
      <c r="U36" s="49">
        <f t="shared" si="4"/>
        <v>428994</v>
      </c>
      <c r="V36" s="49">
        <f t="shared" si="4"/>
        <v>302574</v>
      </c>
      <c r="W36" s="49">
        <f t="shared" si="4"/>
        <v>246818</v>
      </c>
      <c r="X36" s="49">
        <f t="shared" ref="X36:Y36" si="67">X95+X154</f>
        <v>200000</v>
      </c>
      <c r="Y36" s="49">
        <f t="shared" si="67"/>
        <v>349996</v>
      </c>
      <c r="Z36" s="49">
        <f t="shared" ref="Z36" si="68">Z95+Z154</f>
        <v>564982</v>
      </c>
    </row>
    <row r="37" spans="1:26">
      <c r="A37" s="51" t="s">
        <v>132</v>
      </c>
      <c r="B37" s="49">
        <f t="shared" ref="B37:P52" si="69">SUM(B96,B155)</f>
        <v>0</v>
      </c>
      <c r="C37" s="49">
        <f t="shared" si="69"/>
        <v>0</v>
      </c>
      <c r="D37" s="49">
        <f t="shared" si="69"/>
        <v>0</v>
      </c>
      <c r="E37" s="49">
        <f t="shared" si="69"/>
        <v>0</v>
      </c>
      <c r="F37" s="49">
        <f t="shared" si="69"/>
        <v>11309188</v>
      </c>
      <c r="G37" s="49">
        <f t="shared" si="69"/>
        <v>93508958</v>
      </c>
      <c r="H37" s="49">
        <f t="shared" si="69"/>
        <v>368620875</v>
      </c>
      <c r="I37" s="49">
        <f t="shared" si="69"/>
        <v>237326585</v>
      </c>
      <c r="J37" s="49">
        <f t="shared" si="69"/>
        <v>39363645</v>
      </c>
      <c r="K37" s="49">
        <f t="shared" si="69"/>
        <v>177822272</v>
      </c>
      <c r="L37" s="49">
        <f t="shared" si="69"/>
        <v>206797068</v>
      </c>
      <c r="M37" s="49">
        <f t="shared" si="69"/>
        <v>259887328</v>
      </c>
      <c r="N37" s="26">
        <f t="shared" si="69"/>
        <v>336133972</v>
      </c>
      <c r="O37" s="26">
        <f t="shared" si="69"/>
        <v>263530328</v>
      </c>
      <c r="P37" s="26">
        <f t="shared" si="69"/>
        <v>263621028</v>
      </c>
      <c r="Q37" s="26">
        <v>247543009</v>
      </c>
      <c r="R37" s="26">
        <f t="shared" ref="R37:S52" si="70">SUM(R96,R155)</f>
        <v>245214497</v>
      </c>
      <c r="S37" s="26">
        <f t="shared" si="70"/>
        <v>236573751</v>
      </c>
      <c r="T37" s="49">
        <f t="shared" si="4"/>
        <v>356388</v>
      </c>
      <c r="U37" s="49">
        <f t="shared" si="4"/>
        <v>50362</v>
      </c>
      <c r="V37" s="49">
        <f t="shared" si="4"/>
        <v>0</v>
      </c>
      <c r="W37" s="49">
        <f t="shared" si="4"/>
        <v>5916</v>
      </c>
      <c r="X37" s="49">
        <f t="shared" ref="X37:Y37" si="71">X96+X155</f>
        <v>37500</v>
      </c>
      <c r="Y37" s="49">
        <f t="shared" si="71"/>
        <v>0</v>
      </c>
      <c r="Z37" s="49">
        <f t="shared" ref="Z37" si="72">Z96+Z155</f>
        <v>0</v>
      </c>
    </row>
    <row r="38" spans="1:26">
      <c r="A38" s="51" t="s">
        <v>75</v>
      </c>
      <c r="B38" s="49">
        <f t="shared" si="69"/>
        <v>0</v>
      </c>
      <c r="C38" s="49">
        <f t="shared" si="69"/>
        <v>0</v>
      </c>
      <c r="D38" s="49">
        <f t="shared" si="69"/>
        <v>0</v>
      </c>
      <c r="E38" s="49">
        <f t="shared" si="69"/>
        <v>530299</v>
      </c>
      <c r="F38" s="49">
        <f t="shared" si="69"/>
        <v>80809</v>
      </c>
      <c r="G38" s="49">
        <f t="shared" si="69"/>
        <v>170735</v>
      </c>
      <c r="H38" s="49">
        <f t="shared" si="69"/>
        <v>157469</v>
      </c>
      <c r="I38" s="49">
        <f t="shared" si="69"/>
        <v>100880</v>
      </c>
      <c r="J38" s="49">
        <f t="shared" si="69"/>
        <v>51920</v>
      </c>
      <c r="K38" s="49">
        <f t="shared" si="69"/>
        <v>-97200</v>
      </c>
      <c r="L38" s="49">
        <f t="shared" si="69"/>
        <v>3979</v>
      </c>
      <c r="M38" s="49">
        <f t="shared" si="69"/>
        <v>264</v>
      </c>
      <c r="N38" s="26">
        <f t="shared" si="69"/>
        <v>111512042</v>
      </c>
      <c r="O38" s="26">
        <f t="shared" si="69"/>
        <v>85134125</v>
      </c>
      <c r="P38" s="26">
        <f t="shared" si="69"/>
        <v>114923538</v>
      </c>
      <c r="Q38" s="26">
        <v>87601602</v>
      </c>
      <c r="R38" s="26">
        <f t="shared" si="70"/>
        <v>114321529</v>
      </c>
      <c r="S38" s="26">
        <f t="shared" si="70"/>
        <v>115243319</v>
      </c>
      <c r="T38" s="49">
        <f t="shared" si="4"/>
        <v>0</v>
      </c>
      <c r="U38" s="49">
        <f t="shared" si="4"/>
        <v>0</v>
      </c>
      <c r="V38" s="49">
        <f t="shared" si="4"/>
        <v>0</v>
      </c>
      <c r="W38" s="49">
        <f t="shared" si="4"/>
        <v>0</v>
      </c>
      <c r="X38" s="49">
        <f t="shared" ref="X38:Y38" si="73">X97+X156</f>
        <v>0</v>
      </c>
      <c r="Y38" s="49">
        <f t="shared" si="73"/>
        <v>0</v>
      </c>
      <c r="Z38" s="49">
        <f t="shared" ref="Z38" si="74">Z97+Z156</f>
        <v>0</v>
      </c>
    </row>
    <row r="39" spans="1:26">
      <c r="A39" s="51" t="s">
        <v>133</v>
      </c>
      <c r="B39" s="49">
        <f t="shared" si="69"/>
        <v>0</v>
      </c>
      <c r="C39" s="49">
        <f t="shared" si="69"/>
        <v>0</v>
      </c>
      <c r="D39" s="49">
        <f t="shared" si="69"/>
        <v>0</v>
      </c>
      <c r="E39" s="49">
        <f t="shared" si="69"/>
        <v>0</v>
      </c>
      <c r="F39" s="49">
        <f t="shared" si="69"/>
        <v>0</v>
      </c>
      <c r="G39" s="49">
        <f t="shared" si="69"/>
        <v>0</v>
      </c>
      <c r="H39" s="49">
        <f t="shared" si="69"/>
        <v>0</v>
      </c>
      <c r="I39" s="49">
        <f t="shared" si="69"/>
        <v>0</v>
      </c>
      <c r="J39" s="49">
        <f t="shared" si="69"/>
        <v>0</v>
      </c>
      <c r="K39" s="49">
        <f t="shared" si="69"/>
        <v>0</v>
      </c>
      <c r="L39" s="49">
        <f t="shared" si="69"/>
        <v>0</v>
      </c>
      <c r="M39" s="49">
        <f t="shared" si="69"/>
        <v>0</v>
      </c>
      <c r="N39" s="26">
        <f t="shared" si="69"/>
        <v>0</v>
      </c>
      <c r="O39" s="26">
        <f t="shared" si="69"/>
        <v>0</v>
      </c>
      <c r="P39" s="26">
        <f t="shared" si="69"/>
        <v>0</v>
      </c>
      <c r="Q39" s="26">
        <v>0</v>
      </c>
      <c r="R39" s="26">
        <f t="shared" si="70"/>
        <v>0</v>
      </c>
      <c r="S39" s="26">
        <f t="shared" si="70"/>
        <v>0</v>
      </c>
      <c r="T39" s="49">
        <f t="shared" si="4"/>
        <v>253477</v>
      </c>
      <c r="U39" s="49">
        <f t="shared" si="4"/>
        <v>221933</v>
      </c>
      <c r="V39" s="49">
        <f t="shared" si="4"/>
        <v>237750</v>
      </c>
      <c r="W39" s="49">
        <f t="shared" si="4"/>
        <v>244168</v>
      </c>
      <c r="X39" s="49">
        <f t="shared" ref="X39:Y39" si="75">X98+X157</f>
        <v>240845</v>
      </c>
      <c r="Y39" s="49">
        <f t="shared" si="75"/>
        <v>216247</v>
      </c>
      <c r="Z39" s="49">
        <f t="shared" ref="Z39" si="76">Z98+Z157</f>
        <v>240655</v>
      </c>
    </row>
    <row r="40" spans="1:26">
      <c r="A40" s="51" t="s">
        <v>134</v>
      </c>
      <c r="B40" s="49">
        <f t="shared" si="69"/>
        <v>0</v>
      </c>
      <c r="C40" s="49">
        <f t="shared" si="69"/>
        <v>0</v>
      </c>
      <c r="D40" s="49">
        <f t="shared" si="69"/>
        <v>0</v>
      </c>
      <c r="E40" s="49">
        <f t="shared" si="69"/>
        <v>538179</v>
      </c>
      <c r="F40" s="49">
        <f t="shared" si="69"/>
        <v>1804949</v>
      </c>
      <c r="G40" s="49">
        <f t="shared" si="69"/>
        <v>21177238</v>
      </c>
      <c r="H40" s="49">
        <f t="shared" si="69"/>
        <v>13676081</v>
      </c>
      <c r="I40" s="49">
        <f t="shared" si="69"/>
        <v>1312750</v>
      </c>
      <c r="J40" s="49">
        <f t="shared" si="69"/>
        <v>1472975</v>
      </c>
      <c r="K40" s="49">
        <f t="shared" si="69"/>
        <v>19337275</v>
      </c>
      <c r="L40" s="49">
        <f t="shared" si="69"/>
        <v>90596435</v>
      </c>
      <c r="M40" s="49">
        <f t="shared" si="69"/>
        <v>213751657</v>
      </c>
      <c r="N40" s="26">
        <f t="shared" si="69"/>
        <v>119937395</v>
      </c>
      <c r="O40" s="26">
        <f t="shared" si="69"/>
        <v>25994137</v>
      </c>
      <c r="P40" s="26">
        <f t="shared" si="69"/>
        <v>24358513</v>
      </c>
      <c r="Q40" s="26">
        <v>30257790</v>
      </c>
      <c r="R40" s="26">
        <f t="shared" si="70"/>
        <v>24593833</v>
      </c>
      <c r="S40" s="26">
        <f t="shared" si="70"/>
        <v>30787895</v>
      </c>
      <c r="T40" s="49">
        <f t="shared" si="4"/>
        <v>35164245</v>
      </c>
      <c r="U40" s="49">
        <f t="shared" si="4"/>
        <v>61581187</v>
      </c>
      <c r="V40" s="49">
        <f t="shared" si="4"/>
        <v>56558876</v>
      </c>
      <c r="W40" s="49">
        <f t="shared" si="4"/>
        <v>65964480</v>
      </c>
      <c r="X40" s="49">
        <f t="shared" ref="X40:Y40" si="77">X99+X158</f>
        <v>65171994</v>
      </c>
      <c r="Y40" s="49">
        <f t="shared" si="77"/>
        <v>66764813</v>
      </c>
      <c r="Z40" s="49">
        <f t="shared" ref="Z40" si="78">Z99+Z158</f>
        <v>57338197</v>
      </c>
    </row>
    <row r="41" spans="1:26">
      <c r="A41" s="51" t="s">
        <v>136</v>
      </c>
      <c r="B41" s="49">
        <f t="shared" si="69"/>
        <v>0</v>
      </c>
      <c r="C41" s="49">
        <f t="shared" si="69"/>
        <v>0</v>
      </c>
      <c r="D41" s="49">
        <f t="shared" si="69"/>
        <v>0</v>
      </c>
      <c r="E41" s="49">
        <f t="shared" si="69"/>
        <v>0</v>
      </c>
      <c r="F41" s="49">
        <f t="shared" si="69"/>
        <v>38500</v>
      </c>
      <c r="G41" s="49">
        <f t="shared" si="69"/>
        <v>455884</v>
      </c>
      <c r="H41" s="49">
        <f t="shared" si="69"/>
        <v>1555233</v>
      </c>
      <c r="I41" s="49">
        <f t="shared" si="69"/>
        <v>1413487</v>
      </c>
      <c r="J41" s="49">
        <f t="shared" si="69"/>
        <v>1136807</v>
      </c>
      <c r="K41" s="49">
        <f t="shared" si="69"/>
        <v>1141696</v>
      </c>
      <c r="L41" s="49">
        <f t="shared" si="69"/>
        <v>1531958</v>
      </c>
      <c r="M41" s="49">
        <f t="shared" si="69"/>
        <v>1418168</v>
      </c>
      <c r="N41" s="26">
        <f t="shared" si="69"/>
        <v>1430987</v>
      </c>
      <c r="O41" s="26">
        <f t="shared" si="69"/>
        <v>1391616</v>
      </c>
      <c r="P41" s="26">
        <f t="shared" si="69"/>
        <v>1430112</v>
      </c>
      <c r="Q41" s="26">
        <v>1054826</v>
      </c>
      <c r="R41" s="26">
        <f t="shared" si="70"/>
        <v>2106971</v>
      </c>
      <c r="S41" s="26">
        <f t="shared" si="70"/>
        <v>3033144</v>
      </c>
      <c r="T41" s="49">
        <f t="shared" si="4"/>
        <v>755195</v>
      </c>
      <c r="U41" s="49">
        <f t="shared" si="4"/>
        <v>0</v>
      </c>
      <c r="V41" s="49">
        <f t="shared" si="4"/>
        <v>0</v>
      </c>
      <c r="W41" s="49">
        <f t="shared" si="4"/>
        <v>0</v>
      </c>
      <c r="X41" s="49">
        <f t="shared" ref="X41:Y41" si="79">X100+X159</f>
        <v>0</v>
      </c>
      <c r="Y41" s="49">
        <f t="shared" si="79"/>
        <v>0</v>
      </c>
      <c r="Z41" s="49">
        <f t="shared" ref="Z41" si="80">Z100+Z159</f>
        <v>0</v>
      </c>
    </row>
    <row r="42" spans="1:26">
      <c r="A42" s="51" t="s">
        <v>145</v>
      </c>
      <c r="B42" s="49">
        <f t="shared" si="69"/>
        <v>0</v>
      </c>
      <c r="C42" s="49">
        <f t="shared" si="69"/>
        <v>0</v>
      </c>
      <c r="D42" s="49">
        <f t="shared" si="69"/>
        <v>0</v>
      </c>
      <c r="E42" s="49">
        <f t="shared" si="69"/>
        <v>2864</v>
      </c>
      <c r="F42" s="49">
        <f t="shared" si="69"/>
        <v>880641</v>
      </c>
      <c r="G42" s="49">
        <f t="shared" si="69"/>
        <v>641967</v>
      </c>
      <c r="H42" s="49">
        <f t="shared" si="69"/>
        <v>34994</v>
      </c>
      <c r="I42" s="49">
        <f t="shared" si="69"/>
        <v>0</v>
      </c>
      <c r="J42" s="49">
        <f t="shared" si="69"/>
        <v>0</v>
      </c>
      <c r="K42" s="49">
        <f t="shared" si="69"/>
        <v>0</v>
      </c>
      <c r="L42" s="49">
        <f t="shared" si="69"/>
        <v>0</v>
      </c>
      <c r="M42" s="49">
        <f t="shared" si="69"/>
        <v>0</v>
      </c>
      <c r="N42" s="26">
        <f t="shared" si="69"/>
        <v>0</v>
      </c>
      <c r="O42" s="26">
        <f t="shared" si="69"/>
        <v>123082</v>
      </c>
      <c r="P42" s="26">
        <f t="shared" si="69"/>
        <v>69430</v>
      </c>
      <c r="Q42" s="26">
        <v>0</v>
      </c>
      <c r="R42" s="26">
        <f t="shared" si="70"/>
        <v>0</v>
      </c>
      <c r="S42" s="26">
        <f t="shared" si="70"/>
        <v>-70</v>
      </c>
      <c r="T42" s="49">
        <f t="shared" si="4"/>
        <v>0</v>
      </c>
      <c r="U42" s="49">
        <f t="shared" si="4"/>
        <v>0</v>
      </c>
      <c r="V42" s="49">
        <f t="shared" si="4"/>
        <v>0</v>
      </c>
      <c r="W42" s="49">
        <f t="shared" si="4"/>
        <v>0</v>
      </c>
      <c r="X42" s="49">
        <f t="shared" ref="X42:Y42" si="81">X101+X160</f>
        <v>0</v>
      </c>
      <c r="Y42" s="49">
        <f t="shared" si="81"/>
        <v>0</v>
      </c>
      <c r="Z42" s="49">
        <f t="shared" ref="Z42" si="82">Z101+Z160</f>
        <v>0</v>
      </c>
    </row>
    <row r="43" spans="1:26">
      <c r="A43" s="51" t="s">
        <v>138</v>
      </c>
      <c r="B43" s="49">
        <f t="shared" si="69"/>
        <v>0</v>
      </c>
      <c r="C43" s="49">
        <f t="shared" si="69"/>
        <v>0</v>
      </c>
      <c r="D43" s="49">
        <f t="shared" si="69"/>
        <v>0</v>
      </c>
      <c r="E43" s="49">
        <f t="shared" si="69"/>
        <v>3697828</v>
      </c>
      <c r="F43" s="49">
        <f t="shared" si="69"/>
        <v>6642091</v>
      </c>
      <c r="G43" s="49">
        <f t="shared" si="69"/>
        <v>31395094</v>
      </c>
      <c r="H43" s="49">
        <f t="shared" si="69"/>
        <v>48462923</v>
      </c>
      <c r="I43" s="49">
        <f t="shared" si="69"/>
        <v>37126640</v>
      </c>
      <c r="J43" s="49">
        <f t="shared" si="69"/>
        <v>29363540</v>
      </c>
      <c r="K43" s="49">
        <f t="shared" si="69"/>
        <v>28767888</v>
      </c>
      <c r="L43" s="49">
        <f t="shared" si="69"/>
        <v>25839719</v>
      </c>
      <c r="M43" s="49">
        <f t="shared" si="69"/>
        <v>61383873</v>
      </c>
      <c r="N43" s="26">
        <f t="shared" si="69"/>
        <v>76026536</v>
      </c>
      <c r="O43" s="26">
        <f t="shared" si="69"/>
        <v>37897816</v>
      </c>
      <c r="P43" s="26">
        <f t="shared" si="69"/>
        <v>82138120</v>
      </c>
      <c r="Q43" s="26">
        <v>53948310</v>
      </c>
      <c r="R43" s="26">
        <f t="shared" si="70"/>
        <v>108257751</v>
      </c>
      <c r="S43" s="26">
        <f t="shared" si="70"/>
        <v>125808428</v>
      </c>
      <c r="T43" s="49">
        <f t="shared" si="4"/>
        <v>79383704</v>
      </c>
      <c r="U43" s="49">
        <f t="shared" si="4"/>
        <v>82148784</v>
      </c>
      <c r="V43" s="49">
        <f t="shared" si="4"/>
        <v>39155789</v>
      </c>
      <c r="W43" s="49">
        <f t="shared" si="4"/>
        <v>30757676</v>
      </c>
      <c r="X43" s="49">
        <f t="shared" ref="X43:Y43" si="83">X102+X161</f>
        <v>45772453</v>
      </c>
      <c r="Y43" s="49">
        <f t="shared" si="83"/>
        <v>37360010</v>
      </c>
      <c r="Z43" s="49">
        <f t="shared" ref="Z43" si="84">Z102+Z161</f>
        <v>38277523</v>
      </c>
    </row>
    <row r="44" spans="1:26">
      <c r="A44" s="51" t="s">
        <v>140</v>
      </c>
      <c r="B44" s="49">
        <f t="shared" si="69"/>
        <v>0</v>
      </c>
      <c r="C44" s="49">
        <f t="shared" si="69"/>
        <v>0</v>
      </c>
      <c r="D44" s="49">
        <f t="shared" si="69"/>
        <v>0</v>
      </c>
      <c r="E44" s="49">
        <f t="shared" si="69"/>
        <v>0</v>
      </c>
      <c r="F44" s="49">
        <f t="shared" si="69"/>
        <v>0</v>
      </c>
      <c r="G44" s="49">
        <f t="shared" si="69"/>
        <v>0</v>
      </c>
      <c r="H44" s="49">
        <f t="shared" si="69"/>
        <v>0</v>
      </c>
      <c r="I44" s="49">
        <f t="shared" si="69"/>
        <v>0</v>
      </c>
      <c r="J44" s="49">
        <f t="shared" si="69"/>
        <v>0</v>
      </c>
      <c r="K44" s="49">
        <f t="shared" si="69"/>
        <v>0</v>
      </c>
      <c r="L44" s="49">
        <f t="shared" si="69"/>
        <v>0</v>
      </c>
      <c r="M44" s="49">
        <f t="shared" si="69"/>
        <v>0</v>
      </c>
      <c r="N44" s="26">
        <f t="shared" si="69"/>
        <v>0</v>
      </c>
      <c r="O44" s="26">
        <f t="shared" si="69"/>
        <v>0</v>
      </c>
      <c r="P44" s="26">
        <f t="shared" si="69"/>
        <v>0</v>
      </c>
      <c r="Q44" s="26">
        <v>0</v>
      </c>
      <c r="R44" s="26">
        <f t="shared" si="70"/>
        <v>0</v>
      </c>
      <c r="S44" s="26">
        <f t="shared" si="70"/>
        <v>0</v>
      </c>
      <c r="T44" s="49">
        <f t="shared" si="4"/>
        <v>0</v>
      </c>
      <c r="U44" s="49">
        <f t="shared" si="4"/>
        <v>0</v>
      </c>
      <c r="V44" s="49">
        <f t="shared" si="4"/>
        <v>0</v>
      </c>
      <c r="W44" s="49">
        <f t="shared" si="4"/>
        <v>0</v>
      </c>
      <c r="X44" s="49">
        <f t="shared" ref="X44:Y44" si="85">X103+X162</f>
        <v>0</v>
      </c>
      <c r="Y44" s="49">
        <f t="shared" si="85"/>
        <v>0</v>
      </c>
      <c r="Z44" s="49">
        <f t="shared" ref="Z44" si="86">Z103+Z162</f>
        <v>0</v>
      </c>
    </row>
    <row r="45" spans="1:26">
      <c r="A45" s="51" t="s">
        <v>142</v>
      </c>
      <c r="B45" s="49">
        <f t="shared" si="69"/>
        <v>0</v>
      </c>
      <c r="C45" s="49">
        <f t="shared" si="69"/>
        <v>0</v>
      </c>
      <c r="D45" s="49">
        <f t="shared" si="69"/>
        <v>0</v>
      </c>
      <c r="E45" s="49">
        <f t="shared" si="69"/>
        <v>8109291</v>
      </c>
      <c r="F45" s="49">
        <f t="shared" si="69"/>
        <v>8956356</v>
      </c>
      <c r="G45" s="49">
        <f t="shared" si="69"/>
        <v>3781732</v>
      </c>
      <c r="H45" s="49">
        <f t="shared" si="69"/>
        <v>2877273</v>
      </c>
      <c r="I45" s="49">
        <f t="shared" si="69"/>
        <v>3703046</v>
      </c>
      <c r="J45" s="49">
        <f t="shared" si="69"/>
        <v>6873863</v>
      </c>
      <c r="K45" s="49">
        <f t="shared" si="69"/>
        <v>2746874</v>
      </c>
      <c r="L45" s="49">
        <f t="shared" si="69"/>
        <v>2756849</v>
      </c>
      <c r="M45" s="49">
        <f t="shared" si="69"/>
        <v>3197936</v>
      </c>
      <c r="N45" s="26">
        <f t="shared" si="69"/>
        <v>3010980</v>
      </c>
      <c r="O45" s="26">
        <f t="shared" si="69"/>
        <v>2046666</v>
      </c>
      <c r="P45" s="26">
        <f t="shared" si="69"/>
        <v>156119</v>
      </c>
      <c r="Q45" s="26">
        <v>2424218</v>
      </c>
      <c r="R45" s="26">
        <f t="shared" si="70"/>
        <v>4682466</v>
      </c>
      <c r="S45" s="26">
        <f t="shared" si="70"/>
        <v>11553</v>
      </c>
      <c r="T45" s="49">
        <f t="shared" si="4"/>
        <v>0</v>
      </c>
      <c r="U45" s="49">
        <f t="shared" si="4"/>
        <v>0</v>
      </c>
      <c r="V45" s="49">
        <f t="shared" si="4"/>
        <v>0</v>
      </c>
      <c r="W45" s="49">
        <f t="shared" si="4"/>
        <v>0</v>
      </c>
      <c r="X45" s="49">
        <f t="shared" ref="X45:Y45" si="87">X104+X163</f>
        <v>0</v>
      </c>
      <c r="Y45" s="49">
        <f t="shared" si="87"/>
        <v>0</v>
      </c>
      <c r="Z45" s="49">
        <f t="shared" ref="Z45" si="88">Z104+Z163</f>
        <v>0</v>
      </c>
    </row>
    <row r="46" spans="1:26">
      <c r="A46" s="51" t="s">
        <v>144</v>
      </c>
      <c r="B46" s="49">
        <f t="shared" si="69"/>
        <v>0</v>
      </c>
      <c r="C46" s="49">
        <f t="shared" si="69"/>
        <v>0</v>
      </c>
      <c r="D46" s="49">
        <f t="shared" si="69"/>
        <v>0</v>
      </c>
      <c r="E46" s="49">
        <f t="shared" si="69"/>
        <v>204933</v>
      </c>
      <c r="F46" s="49">
        <f t="shared" si="69"/>
        <v>492469</v>
      </c>
      <c r="G46" s="49">
        <f t="shared" si="69"/>
        <v>753174</v>
      </c>
      <c r="H46" s="49">
        <f t="shared" si="69"/>
        <v>204888</v>
      </c>
      <c r="I46" s="49">
        <f t="shared" si="69"/>
        <v>517322</v>
      </c>
      <c r="J46" s="49">
        <f t="shared" si="69"/>
        <v>567038</v>
      </c>
      <c r="K46" s="49">
        <f t="shared" si="69"/>
        <v>0</v>
      </c>
      <c r="L46" s="49">
        <f t="shared" si="69"/>
        <v>0</v>
      </c>
      <c r="M46" s="49">
        <f t="shared" si="69"/>
        <v>0</v>
      </c>
      <c r="N46" s="26">
        <f t="shared" si="69"/>
        <v>0</v>
      </c>
      <c r="O46" s="26">
        <f t="shared" si="69"/>
        <v>0</v>
      </c>
      <c r="P46" s="26">
        <f t="shared" si="69"/>
        <v>0</v>
      </c>
      <c r="Q46" s="26">
        <v>0</v>
      </c>
      <c r="R46" s="26">
        <f t="shared" si="70"/>
        <v>0</v>
      </c>
      <c r="S46" s="26">
        <f t="shared" si="70"/>
        <v>0</v>
      </c>
      <c r="T46" s="49">
        <f t="shared" si="4"/>
        <v>0</v>
      </c>
      <c r="U46" s="49">
        <f t="shared" si="4"/>
        <v>0</v>
      </c>
      <c r="V46" s="49">
        <f t="shared" si="4"/>
        <v>0</v>
      </c>
      <c r="W46" s="49">
        <f t="shared" si="4"/>
        <v>0</v>
      </c>
      <c r="X46" s="49">
        <f t="shared" ref="X46:Y46" si="89">X105+X164</f>
        <v>0</v>
      </c>
      <c r="Y46" s="49">
        <f t="shared" si="89"/>
        <v>0</v>
      </c>
      <c r="Z46" s="49">
        <f t="shared" ref="Z46" si="90">Z105+Z164</f>
        <v>0</v>
      </c>
    </row>
    <row r="47" spans="1:26">
      <c r="A47" s="51" t="s">
        <v>146</v>
      </c>
      <c r="B47" s="49">
        <f t="shared" si="69"/>
        <v>0</v>
      </c>
      <c r="C47" s="49">
        <f t="shared" si="69"/>
        <v>0</v>
      </c>
      <c r="D47" s="49">
        <f t="shared" si="69"/>
        <v>0</v>
      </c>
      <c r="E47" s="49">
        <f t="shared" si="69"/>
        <v>0</v>
      </c>
      <c r="F47" s="49">
        <f t="shared" si="69"/>
        <v>1001252</v>
      </c>
      <c r="G47" s="49">
        <f t="shared" si="69"/>
        <v>1462421</v>
      </c>
      <c r="H47" s="49">
        <f t="shared" si="69"/>
        <v>443907</v>
      </c>
      <c r="I47" s="49">
        <f t="shared" si="69"/>
        <v>0</v>
      </c>
      <c r="J47" s="49">
        <f t="shared" si="69"/>
        <v>0</v>
      </c>
      <c r="K47" s="49">
        <f t="shared" si="69"/>
        <v>0</v>
      </c>
      <c r="L47" s="49">
        <f t="shared" si="69"/>
        <v>0</v>
      </c>
      <c r="M47" s="49">
        <f t="shared" si="69"/>
        <v>0</v>
      </c>
      <c r="N47" s="26">
        <f t="shared" si="69"/>
        <v>0</v>
      </c>
      <c r="O47" s="26">
        <f t="shared" si="69"/>
        <v>0</v>
      </c>
      <c r="P47" s="26">
        <f t="shared" si="69"/>
        <v>0</v>
      </c>
      <c r="Q47" s="26">
        <v>0</v>
      </c>
      <c r="R47" s="26">
        <f t="shared" si="70"/>
        <v>0</v>
      </c>
      <c r="S47" s="26">
        <f t="shared" si="70"/>
        <v>0</v>
      </c>
      <c r="T47" s="49">
        <f t="shared" si="4"/>
        <v>0</v>
      </c>
      <c r="U47" s="49">
        <f t="shared" si="4"/>
        <v>0</v>
      </c>
      <c r="V47" s="49">
        <f t="shared" si="4"/>
        <v>0</v>
      </c>
      <c r="W47" s="49">
        <f t="shared" si="4"/>
        <v>0</v>
      </c>
      <c r="X47" s="49">
        <f t="shared" ref="X47:Y47" si="91">X106+X165</f>
        <v>0</v>
      </c>
      <c r="Y47" s="49">
        <f t="shared" si="91"/>
        <v>0</v>
      </c>
      <c r="Z47" s="49">
        <f t="shared" ref="Z47" si="92">Z106+Z165</f>
        <v>617354</v>
      </c>
    </row>
    <row r="48" spans="1:26">
      <c r="A48" s="51" t="s">
        <v>148</v>
      </c>
      <c r="B48" s="49">
        <f t="shared" si="69"/>
        <v>0</v>
      </c>
      <c r="C48" s="49">
        <f t="shared" si="69"/>
        <v>0</v>
      </c>
      <c r="D48" s="49">
        <f t="shared" si="69"/>
        <v>0</v>
      </c>
      <c r="E48" s="49">
        <f t="shared" si="69"/>
        <v>13295910</v>
      </c>
      <c r="F48" s="49">
        <f t="shared" si="69"/>
        <v>1661892</v>
      </c>
      <c r="G48" s="49">
        <f t="shared" si="69"/>
        <v>1379574</v>
      </c>
      <c r="H48" s="49">
        <f t="shared" si="69"/>
        <v>1259347</v>
      </c>
      <c r="I48" s="49">
        <f t="shared" si="69"/>
        <v>97152</v>
      </c>
      <c r="J48" s="49">
        <f t="shared" si="69"/>
        <v>7588947</v>
      </c>
      <c r="K48" s="49">
        <f t="shared" si="69"/>
        <v>3741707</v>
      </c>
      <c r="L48" s="49">
        <f t="shared" si="69"/>
        <v>4675237</v>
      </c>
      <c r="M48" s="49">
        <f t="shared" si="69"/>
        <v>4481432</v>
      </c>
      <c r="N48" s="26">
        <f t="shared" si="69"/>
        <v>8216551</v>
      </c>
      <c r="O48" s="26">
        <f t="shared" si="69"/>
        <v>6374063</v>
      </c>
      <c r="P48" s="26">
        <f t="shared" si="69"/>
        <v>6243821</v>
      </c>
      <c r="Q48" s="26">
        <v>3779988</v>
      </c>
      <c r="R48" s="26">
        <f t="shared" si="70"/>
        <v>3864456</v>
      </c>
      <c r="S48" s="26">
        <f t="shared" si="70"/>
        <v>3950195</v>
      </c>
      <c r="T48" s="49">
        <f t="shared" si="4"/>
        <v>6799011</v>
      </c>
      <c r="U48" s="49">
        <f t="shared" si="4"/>
        <v>7042272</v>
      </c>
      <c r="V48" s="49">
        <f t="shared" si="4"/>
        <v>6252470</v>
      </c>
      <c r="W48" s="49">
        <f t="shared" si="4"/>
        <v>6893981</v>
      </c>
      <c r="X48" s="49">
        <f t="shared" ref="X48:Y48" si="93">X107+X166</f>
        <v>6892914</v>
      </c>
      <c r="Y48" s="49">
        <f t="shared" si="93"/>
        <v>6899053</v>
      </c>
      <c r="Z48" s="49">
        <f t="shared" ref="Z48" si="94">Z107+Z166</f>
        <v>6705009</v>
      </c>
    </row>
    <row r="49" spans="1:32">
      <c r="A49" s="51" t="s">
        <v>150</v>
      </c>
      <c r="B49" s="49">
        <f t="shared" si="69"/>
        <v>0</v>
      </c>
      <c r="C49" s="49">
        <f t="shared" si="69"/>
        <v>0</v>
      </c>
      <c r="D49" s="49">
        <f t="shared" si="69"/>
        <v>0</v>
      </c>
      <c r="E49" s="49">
        <f t="shared" si="69"/>
        <v>399127</v>
      </c>
      <c r="F49" s="49">
        <f t="shared" si="69"/>
        <v>380308</v>
      </c>
      <c r="G49" s="49">
        <f t="shared" si="69"/>
        <v>418413</v>
      </c>
      <c r="H49" s="49">
        <f t="shared" si="69"/>
        <v>366777</v>
      </c>
      <c r="I49" s="49">
        <f t="shared" si="69"/>
        <v>406372</v>
      </c>
      <c r="J49" s="49">
        <f t="shared" si="69"/>
        <v>279597</v>
      </c>
      <c r="K49" s="49">
        <f t="shared" si="69"/>
        <v>324000</v>
      </c>
      <c r="L49" s="49">
        <f t="shared" si="69"/>
        <v>386360</v>
      </c>
      <c r="M49" s="49">
        <f t="shared" si="69"/>
        <v>397626</v>
      </c>
      <c r="N49" s="26">
        <f t="shared" si="69"/>
        <v>1067808</v>
      </c>
      <c r="O49" s="26">
        <f t="shared" si="69"/>
        <v>7475726</v>
      </c>
      <c r="P49" s="26">
        <f t="shared" si="69"/>
        <v>3701336</v>
      </c>
      <c r="Q49" s="26">
        <v>4198113</v>
      </c>
      <c r="R49" s="26">
        <f t="shared" si="70"/>
        <v>2400298</v>
      </c>
      <c r="S49" s="26">
        <f t="shared" si="70"/>
        <v>4727205</v>
      </c>
      <c r="T49" s="49">
        <f t="shared" si="4"/>
        <v>409934</v>
      </c>
      <c r="U49" s="49">
        <f t="shared" si="4"/>
        <v>774411</v>
      </c>
      <c r="V49" s="49">
        <f t="shared" si="4"/>
        <v>645407</v>
      </c>
      <c r="W49" s="49">
        <f t="shared" si="4"/>
        <v>210933</v>
      </c>
      <c r="X49" s="49">
        <f t="shared" ref="X49:Y49" si="95">X108+X167</f>
        <v>204683</v>
      </c>
      <c r="Y49" s="49">
        <f t="shared" si="95"/>
        <v>188520</v>
      </c>
      <c r="Z49" s="49">
        <f t="shared" ref="Z49" si="96">Z108+Z167</f>
        <v>1303241</v>
      </c>
    </row>
    <row r="50" spans="1:32">
      <c r="A50" s="51" t="s">
        <v>152</v>
      </c>
      <c r="B50" s="49">
        <f t="shared" si="69"/>
        <v>0</v>
      </c>
      <c r="C50" s="49">
        <f t="shared" si="69"/>
        <v>0</v>
      </c>
      <c r="D50" s="49">
        <f t="shared" si="69"/>
        <v>0</v>
      </c>
      <c r="E50" s="49">
        <f t="shared" si="69"/>
        <v>0</v>
      </c>
      <c r="F50" s="49">
        <f t="shared" si="69"/>
        <v>0</v>
      </c>
      <c r="G50" s="49">
        <f t="shared" si="69"/>
        <v>0</v>
      </c>
      <c r="H50" s="49">
        <f t="shared" si="69"/>
        <v>0</v>
      </c>
      <c r="I50" s="49">
        <f t="shared" si="69"/>
        <v>0</v>
      </c>
      <c r="J50" s="49">
        <f t="shared" si="69"/>
        <v>0</v>
      </c>
      <c r="K50" s="49">
        <f t="shared" si="69"/>
        <v>0</v>
      </c>
      <c r="L50" s="49">
        <f t="shared" si="69"/>
        <v>0</v>
      </c>
      <c r="M50" s="49">
        <f t="shared" si="69"/>
        <v>0</v>
      </c>
      <c r="N50" s="26">
        <f t="shared" si="69"/>
        <v>0</v>
      </c>
      <c r="O50" s="26">
        <f t="shared" si="69"/>
        <v>0</v>
      </c>
      <c r="P50" s="26">
        <f t="shared" si="69"/>
        <v>0</v>
      </c>
      <c r="Q50" s="26">
        <v>0</v>
      </c>
      <c r="R50" s="26">
        <f t="shared" si="70"/>
        <v>0</v>
      </c>
      <c r="S50" s="26">
        <f t="shared" si="70"/>
        <v>0</v>
      </c>
      <c r="T50" s="49">
        <f t="shared" si="4"/>
        <v>0</v>
      </c>
      <c r="U50" s="49">
        <f t="shared" si="4"/>
        <v>0</v>
      </c>
      <c r="V50" s="49">
        <f t="shared" si="4"/>
        <v>0</v>
      </c>
      <c r="W50" s="49">
        <f t="shared" si="4"/>
        <v>93750</v>
      </c>
      <c r="X50" s="49">
        <f t="shared" ref="X50:Y50" si="97">X109+X168</f>
        <v>125000</v>
      </c>
      <c r="Y50" s="49">
        <f t="shared" si="97"/>
        <v>125000</v>
      </c>
      <c r="Z50" s="49">
        <f t="shared" ref="Z50" si="98">Z109+Z168</f>
        <v>125000</v>
      </c>
    </row>
    <row r="51" spans="1:32">
      <c r="A51" s="51" t="s">
        <v>153</v>
      </c>
      <c r="B51" s="49">
        <f t="shared" si="69"/>
        <v>0</v>
      </c>
      <c r="C51" s="49">
        <f t="shared" si="69"/>
        <v>0</v>
      </c>
      <c r="D51" s="49">
        <f t="shared" si="69"/>
        <v>0</v>
      </c>
      <c r="E51" s="49">
        <f t="shared" si="69"/>
        <v>1809690</v>
      </c>
      <c r="F51" s="49">
        <f t="shared" si="69"/>
        <v>1340214</v>
      </c>
      <c r="G51" s="49">
        <f t="shared" si="69"/>
        <v>2844976</v>
      </c>
      <c r="H51" s="49">
        <f t="shared" si="69"/>
        <v>944839</v>
      </c>
      <c r="I51" s="49">
        <f t="shared" si="69"/>
        <v>1548584</v>
      </c>
      <c r="J51" s="49">
        <f t="shared" si="69"/>
        <v>645730</v>
      </c>
      <c r="K51" s="49">
        <f t="shared" si="69"/>
        <v>953346</v>
      </c>
      <c r="L51" s="49">
        <f t="shared" si="69"/>
        <v>1027677</v>
      </c>
      <c r="M51" s="49">
        <f t="shared" si="69"/>
        <v>514650</v>
      </c>
      <c r="N51" s="26">
        <f t="shared" si="69"/>
        <v>880111</v>
      </c>
      <c r="O51" s="26">
        <f t="shared" si="69"/>
        <v>382500</v>
      </c>
      <c r="P51" s="26">
        <f t="shared" si="69"/>
        <v>0</v>
      </c>
      <c r="Q51" s="26">
        <v>0</v>
      </c>
      <c r="R51" s="26">
        <f t="shared" si="70"/>
        <v>0</v>
      </c>
      <c r="S51" s="26">
        <f t="shared" si="70"/>
        <v>0</v>
      </c>
      <c r="T51" s="49">
        <f t="shared" si="4"/>
        <v>0</v>
      </c>
      <c r="U51" s="49">
        <f t="shared" si="4"/>
        <v>0</v>
      </c>
      <c r="V51" s="49">
        <f t="shared" si="4"/>
        <v>0</v>
      </c>
      <c r="W51" s="49">
        <f t="shared" si="4"/>
        <v>0</v>
      </c>
      <c r="X51" s="49">
        <f t="shared" ref="X51:Y51" si="99">X110+X169</f>
        <v>0</v>
      </c>
      <c r="Y51" s="49">
        <f t="shared" si="99"/>
        <v>0</v>
      </c>
      <c r="Z51" s="49">
        <f t="shared" ref="Z51" si="100">Z110+Z169</f>
        <v>0</v>
      </c>
    </row>
    <row r="52" spans="1:32">
      <c r="A52" s="51" t="s">
        <v>154</v>
      </c>
      <c r="B52" s="49">
        <f t="shared" si="69"/>
        <v>0</v>
      </c>
      <c r="C52" s="49">
        <f t="shared" si="69"/>
        <v>0</v>
      </c>
      <c r="D52" s="49">
        <f t="shared" si="69"/>
        <v>0</v>
      </c>
      <c r="E52" s="49">
        <f t="shared" si="69"/>
        <v>123510</v>
      </c>
      <c r="F52" s="49">
        <f t="shared" si="69"/>
        <v>1413695</v>
      </c>
      <c r="G52" s="49">
        <f t="shared" si="69"/>
        <v>3147156</v>
      </c>
      <c r="H52" s="49">
        <f t="shared" si="69"/>
        <v>1699442</v>
      </c>
      <c r="I52" s="49">
        <f t="shared" si="69"/>
        <v>0</v>
      </c>
      <c r="J52" s="49">
        <f t="shared" si="69"/>
        <v>0</v>
      </c>
      <c r="K52" s="49">
        <f t="shared" si="69"/>
        <v>0</v>
      </c>
      <c r="L52" s="49">
        <f t="shared" si="69"/>
        <v>0</v>
      </c>
      <c r="M52" s="49">
        <f t="shared" si="69"/>
        <v>183471720</v>
      </c>
      <c r="N52" s="26">
        <f t="shared" si="69"/>
        <v>209474439</v>
      </c>
      <c r="O52" s="26">
        <f t="shared" si="69"/>
        <v>217333506</v>
      </c>
      <c r="P52" s="26">
        <f t="shared" si="69"/>
        <v>225264456</v>
      </c>
      <c r="Q52" s="26">
        <v>150933761</v>
      </c>
      <c r="R52" s="26">
        <f t="shared" si="70"/>
        <v>140779125</v>
      </c>
      <c r="S52" s="26">
        <f t="shared" si="70"/>
        <v>213207021</v>
      </c>
      <c r="T52" s="49">
        <f t="shared" si="4"/>
        <v>224308363</v>
      </c>
      <c r="U52" s="49">
        <f t="shared" si="4"/>
        <v>163196036</v>
      </c>
      <c r="V52" s="49">
        <f t="shared" si="4"/>
        <v>186808948</v>
      </c>
      <c r="W52" s="49">
        <f t="shared" si="4"/>
        <v>239313626</v>
      </c>
      <c r="X52" s="49">
        <f t="shared" ref="X52:Y52" si="101">X111+X170</f>
        <v>0</v>
      </c>
      <c r="Y52" s="49">
        <f t="shared" si="101"/>
        <v>0</v>
      </c>
      <c r="Z52" s="49">
        <f t="shared" ref="Z52" si="102">Z111+Z170</f>
        <v>0</v>
      </c>
    </row>
    <row r="53" spans="1:32">
      <c r="A53" s="51" t="s">
        <v>155</v>
      </c>
      <c r="B53" s="49">
        <f t="shared" ref="B53:P56" si="103">SUM(B112,B171)</f>
        <v>0</v>
      </c>
      <c r="C53" s="49">
        <f t="shared" si="103"/>
        <v>0</v>
      </c>
      <c r="D53" s="49">
        <f t="shared" si="103"/>
        <v>0</v>
      </c>
      <c r="E53" s="49">
        <f t="shared" si="103"/>
        <v>6247205</v>
      </c>
      <c r="F53" s="49">
        <f t="shared" si="103"/>
        <v>10008744</v>
      </c>
      <c r="G53" s="49">
        <f t="shared" si="103"/>
        <v>7246037</v>
      </c>
      <c r="H53" s="49">
        <f t="shared" si="103"/>
        <v>-329199</v>
      </c>
      <c r="I53" s="49">
        <f t="shared" si="103"/>
        <v>-333614</v>
      </c>
      <c r="J53" s="49">
        <f t="shared" si="103"/>
        <v>-100000</v>
      </c>
      <c r="K53" s="49">
        <f t="shared" si="103"/>
        <v>-75802</v>
      </c>
      <c r="L53" s="49">
        <f t="shared" si="103"/>
        <v>495843</v>
      </c>
      <c r="M53" s="49">
        <f t="shared" si="103"/>
        <v>0</v>
      </c>
      <c r="N53" s="26">
        <f t="shared" si="103"/>
        <v>3618546</v>
      </c>
      <c r="O53" s="26">
        <f t="shared" si="103"/>
        <v>984517</v>
      </c>
      <c r="P53" s="26">
        <f t="shared" si="103"/>
        <v>1898728</v>
      </c>
      <c r="Q53" s="26">
        <v>-412298</v>
      </c>
      <c r="R53" s="26">
        <f t="shared" ref="R53:S56" si="104">SUM(R112,R171)</f>
        <v>0</v>
      </c>
      <c r="S53" s="26">
        <f t="shared" si="104"/>
        <v>0</v>
      </c>
      <c r="T53" s="49">
        <f t="shared" si="4"/>
        <v>0</v>
      </c>
      <c r="U53" s="49">
        <f t="shared" si="4"/>
        <v>0</v>
      </c>
      <c r="V53" s="49">
        <f t="shared" si="4"/>
        <v>0</v>
      </c>
      <c r="W53" s="49">
        <f t="shared" si="4"/>
        <v>0</v>
      </c>
      <c r="X53" s="49">
        <f t="shared" ref="X53:Y53" si="105">X112+X171</f>
        <v>0</v>
      </c>
      <c r="Y53" s="49">
        <f t="shared" si="105"/>
        <v>0</v>
      </c>
      <c r="Z53" s="49">
        <f t="shared" ref="Z53" si="106">Z112+Z171</f>
        <v>0</v>
      </c>
    </row>
    <row r="54" spans="1:32">
      <c r="A54" s="51" t="s">
        <v>157</v>
      </c>
      <c r="B54" s="49">
        <f t="shared" si="103"/>
        <v>0</v>
      </c>
      <c r="C54" s="49">
        <f t="shared" si="103"/>
        <v>0</v>
      </c>
      <c r="D54" s="49">
        <f t="shared" si="103"/>
        <v>0</v>
      </c>
      <c r="E54" s="49">
        <f t="shared" si="103"/>
        <v>1404534</v>
      </c>
      <c r="F54" s="49">
        <f t="shared" si="103"/>
        <v>2567178</v>
      </c>
      <c r="G54" s="49">
        <f t="shared" si="103"/>
        <v>9278266</v>
      </c>
      <c r="H54" s="49">
        <f t="shared" si="103"/>
        <v>2425380</v>
      </c>
      <c r="I54" s="49">
        <f t="shared" si="103"/>
        <v>1238857</v>
      </c>
      <c r="J54" s="49">
        <f t="shared" si="103"/>
        <v>2168712</v>
      </c>
      <c r="K54" s="49">
        <f t="shared" si="103"/>
        <v>760348</v>
      </c>
      <c r="L54" s="49">
        <f t="shared" si="103"/>
        <v>1681714</v>
      </c>
      <c r="M54" s="49">
        <f t="shared" si="103"/>
        <v>1353171</v>
      </c>
      <c r="N54" s="26">
        <f t="shared" si="103"/>
        <v>1485818</v>
      </c>
      <c r="O54" s="26">
        <f t="shared" si="103"/>
        <v>1132163</v>
      </c>
      <c r="P54" s="26">
        <f t="shared" si="103"/>
        <v>1616676</v>
      </c>
      <c r="Q54" s="26">
        <v>1293879</v>
      </c>
      <c r="R54" s="26">
        <f t="shared" si="104"/>
        <v>358099</v>
      </c>
      <c r="S54" s="26">
        <f t="shared" si="104"/>
        <v>354027</v>
      </c>
      <c r="T54" s="49">
        <f t="shared" si="4"/>
        <v>418749</v>
      </c>
      <c r="U54" s="49">
        <f t="shared" si="4"/>
        <v>144677</v>
      </c>
      <c r="V54" s="49">
        <f t="shared" si="4"/>
        <v>1164790</v>
      </c>
      <c r="W54" s="49">
        <f t="shared" si="4"/>
        <v>586199</v>
      </c>
      <c r="X54" s="49">
        <f t="shared" ref="X54:Y54" si="107">X113+X172</f>
        <v>1107939</v>
      </c>
      <c r="Y54" s="49">
        <f t="shared" si="107"/>
        <v>1886669</v>
      </c>
      <c r="Z54" s="49">
        <f t="shared" ref="Z54" si="108">Z113+Z172</f>
        <v>1594394</v>
      </c>
    </row>
    <row r="55" spans="1:32">
      <c r="A55" s="51" t="s">
        <v>158</v>
      </c>
      <c r="B55" s="49">
        <f t="shared" si="103"/>
        <v>0</v>
      </c>
      <c r="C55" s="49">
        <f t="shared" si="103"/>
        <v>0</v>
      </c>
      <c r="D55" s="49">
        <f t="shared" si="103"/>
        <v>0</v>
      </c>
      <c r="E55" s="49">
        <f t="shared" si="103"/>
        <v>0</v>
      </c>
      <c r="F55" s="49">
        <f t="shared" si="103"/>
        <v>0</v>
      </c>
      <c r="G55" s="49">
        <f t="shared" si="103"/>
        <v>0</v>
      </c>
      <c r="H55" s="49">
        <f t="shared" si="103"/>
        <v>0</v>
      </c>
      <c r="I55" s="49">
        <f t="shared" si="103"/>
        <v>0</v>
      </c>
      <c r="J55" s="49">
        <f t="shared" si="103"/>
        <v>0</v>
      </c>
      <c r="K55" s="49">
        <f t="shared" si="103"/>
        <v>0</v>
      </c>
      <c r="L55" s="49">
        <f t="shared" si="103"/>
        <v>0</v>
      </c>
      <c r="M55" s="49">
        <f t="shared" si="103"/>
        <v>0</v>
      </c>
      <c r="N55" s="26">
        <f t="shared" si="103"/>
        <v>0</v>
      </c>
      <c r="O55" s="26">
        <f t="shared" si="103"/>
        <v>0</v>
      </c>
      <c r="P55" s="26">
        <f t="shared" si="103"/>
        <v>0</v>
      </c>
      <c r="Q55" s="26">
        <v>0</v>
      </c>
      <c r="R55" s="26">
        <f t="shared" si="104"/>
        <v>0</v>
      </c>
      <c r="S55" s="26">
        <f t="shared" si="104"/>
        <v>0</v>
      </c>
      <c r="T55" s="49">
        <f t="shared" si="4"/>
        <v>0</v>
      </c>
      <c r="U55" s="49">
        <f t="shared" si="4"/>
        <v>0</v>
      </c>
      <c r="V55" s="49">
        <f t="shared" si="4"/>
        <v>0</v>
      </c>
      <c r="W55" s="49">
        <f t="shared" si="4"/>
        <v>0</v>
      </c>
      <c r="X55" s="49">
        <f t="shared" ref="X55:Y55" si="109">X114+X173</f>
        <v>0</v>
      </c>
      <c r="Y55" s="49">
        <f t="shared" si="109"/>
        <v>0</v>
      </c>
      <c r="Z55" s="49">
        <f t="shared" ref="Z55" si="110">Z114+Z173</f>
        <v>0</v>
      </c>
    </row>
    <row r="56" spans="1:32">
      <c r="A56" s="59" t="s">
        <v>159</v>
      </c>
      <c r="B56" s="49">
        <f t="shared" si="103"/>
        <v>0</v>
      </c>
      <c r="C56" s="49">
        <f t="shared" si="103"/>
        <v>0</v>
      </c>
      <c r="D56" s="49">
        <f t="shared" si="103"/>
        <v>0</v>
      </c>
      <c r="E56" s="49">
        <f t="shared" si="103"/>
        <v>107505777</v>
      </c>
      <c r="F56" s="49">
        <f t="shared" si="103"/>
        <v>311671783</v>
      </c>
      <c r="G56" s="49">
        <f t="shared" si="103"/>
        <v>725699827</v>
      </c>
      <c r="H56" s="49">
        <f t="shared" si="103"/>
        <v>919454109</v>
      </c>
      <c r="I56" s="49">
        <f t="shared" si="103"/>
        <v>913630496</v>
      </c>
      <c r="J56" s="49">
        <f t="shared" si="103"/>
        <v>666092211</v>
      </c>
      <c r="K56" s="49">
        <f t="shared" si="103"/>
        <v>723412075</v>
      </c>
      <c r="L56" s="49">
        <f t="shared" si="103"/>
        <v>1823471751</v>
      </c>
      <c r="M56" s="49">
        <f t="shared" si="103"/>
        <v>2215340316</v>
      </c>
      <c r="N56" s="26">
        <f>SUM(N115,N174)</f>
        <v>2247495140</v>
      </c>
      <c r="O56" s="26">
        <f>SUM(O115,O174)</f>
        <v>1942972703</v>
      </c>
      <c r="P56" s="26">
        <f>SUM(P115,P174)</f>
        <v>1962070287</v>
      </c>
      <c r="Q56" s="26">
        <v>1991226418</v>
      </c>
      <c r="R56" s="26">
        <f>SUM(R115,R174)</f>
        <v>2600621898</v>
      </c>
      <c r="S56" s="26">
        <f t="shared" si="104"/>
        <v>2579635389</v>
      </c>
      <c r="T56" s="49">
        <f t="shared" si="4"/>
        <v>468955995</v>
      </c>
      <c r="U56" s="49">
        <f t="shared" si="4"/>
        <v>440727054</v>
      </c>
      <c r="V56" s="49">
        <f t="shared" si="4"/>
        <v>416393413</v>
      </c>
      <c r="W56" s="49">
        <f t="shared" si="4"/>
        <v>476178970</v>
      </c>
      <c r="X56" s="49">
        <f>X115+X174</f>
        <v>238812743</v>
      </c>
      <c r="Y56" s="49">
        <f>Y115+Y174</f>
        <v>234941890</v>
      </c>
      <c r="Z56" s="49">
        <f>Z115+Z174</f>
        <v>212911999.53</v>
      </c>
    </row>
    <row r="57" spans="1:32" s="62" customFormat="1">
      <c r="A57" s="49"/>
      <c r="B57" s="49"/>
      <c r="C57" s="49"/>
      <c r="D57" s="49"/>
      <c r="E57" s="49"/>
      <c r="F57" s="49"/>
      <c r="G57" s="49"/>
      <c r="H57" s="49"/>
      <c r="I57" s="49"/>
      <c r="J57" s="49"/>
      <c r="K57" s="49"/>
      <c r="L57" s="49"/>
      <c r="M57" s="49"/>
      <c r="N57" s="49"/>
      <c r="O57" s="49"/>
      <c r="P57" s="96"/>
      <c r="Q57" s="49"/>
      <c r="R57" s="49"/>
      <c r="S57" s="49"/>
      <c r="T57" s="49"/>
    </row>
    <row r="62" spans="1:32"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63"/>
    </row>
    <row r="63" spans="1:32"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ht="14.45">
      <c r="A64" s="51" t="s">
        <v>82</v>
      </c>
      <c r="B64" s="26">
        <v>0</v>
      </c>
      <c r="C64" s="26">
        <v>0</v>
      </c>
      <c r="D64" s="26">
        <v>0</v>
      </c>
      <c r="E64" s="26">
        <v>850000</v>
      </c>
      <c r="F64" s="26">
        <v>2032646</v>
      </c>
      <c r="G64" s="26">
        <v>6152249</v>
      </c>
      <c r="H64" s="26">
        <v>6583463</v>
      </c>
      <c r="I64" s="49">
        <v>4908626</v>
      </c>
      <c r="J64" s="49">
        <v>1898583</v>
      </c>
      <c r="K64" s="49">
        <v>406300</v>
      </c>
      <c r="L64" s="49">
        <v>1537215</v>
      </c>
      <c r="M64" s="49">
        <v>2380219</v>
      </c>
      <c r="N64" s="49">
        <v>1187100</v>
      </c>
      <c r="O64" s="49">
        <v>1006342</v>
      </c>
      <c r="P64" s="49">
        <v>1083076</v>
      </c>
      <c r="Q64" s="49">
        <v>2399896</v>
      </c>
      <c r="R64" s="49">
        <v>962140</v>
      </c>
      <c r="S64" s="49">
        <v>983138</v>
      </c>
      <c r="T64" s="49">
        <v>962258</v>
      </c>
      <c r="U64" s="226">
        <v>968027</v>
      </c>
      <c r="V64" s="49">
        <v>677815</v>
      </c>
      <c r="W64" s="49">
        <v>854289</v>
      </c>
      <c r="X64" s="113">
        <v>552897</v>
      </c>
      <c r="Y64" s="113">
        <v>1449516</v>
      </c>
      <c r="Z64" s="113">
        <v>506198</v>
      </c>
    </row>
    <row r="65" spans="1:26" ht="14.45">
      <c r="A65" s="51" t="s">
        <v>84</v>
      </c>
      <c r="B65" s="26">
        <v>0</v>
      </c>
      <c r="C65" s="26">
        <v>0</v>
      </c>
      <c r="D65" s="26">
        <v>0</v>
      </c>
      <c r="E65" s="26">
        <v>953248</v>
      </c>
      <c r="F65" s="26">
        <v>662546</v>
      </c>
      <c r="G65" s="26">
        <v>771954</v>
      </c>
      <c r="H65" s="26">
        <v>328255</v>
      </c>
      <c r="I65" s="49">
        <v>278</v>
      </c>
      <c r="J65" s="49">
        <v>0</v>
      </c>
      <c r="K65" s="49">
        <v>275181</v>
      </c>
      <c r="L65" s="49">
        <v>477170</v>
      </c>
      <c r="M65" s="49">
        <v>350841</v>
      </c>
      <c r="N65" s="49">
        <v>336245</v>
      </c>
      <c r="O65" s="49">
        <v>257955</v>
      </c>
      <c r="P65" s="49">
        <v>389271</v>
      </c>
      <c r="Q65" s="49">
        <v>368035</v>
      </c>
      <c r="R65" s="49">
        <v>371013</v>
      </c>
      <c r="S65" s="49">
        <v>374222</v>
      </c>
      <c r="T65" s="49">
        <v>374835</v>
      </c>
      <c r="U65" s="226">
        <v>230939</v>
      </c>
      <c r="V65" s="49">
        <v>0</v>
      </c>
      <c r="W65" s="49">
        <v>2988174</v>
      </c>
      <c r="X65" s="113">
        <v>2842350</v>
      </c>
      <c r="Y65" s="113">
        <v>0</v>
      </c>
      <c r="Z65" s="113">
        <v>335059.17</v>
      </c>
    </row>
    <row r="66" spans="1:26" ht="14.45">
      <c r="A66" s="51" t="s">
        <v>86</v>
      </c>
      <c r="B66" s="26">
        <v>0</v>
      </c>
      <c r="C66" s="26">
        <v>0</v>
      </c>
      <c r="D66" s="26">
        <v>0</v>
      </c>
      <c r="E66" s="26">
        <v>1443949</v>
      </c>
      <c r="F66" s="26">
        <v>2803515</v>
      </c>
      <c r="G66" s="26">
        <v>-270958</v>
      </c>
      <c r="H66" s="26">
        <v>0</v>
      </c>
      <c r="I66" s="49">
        <v>0</v>
      </c>
      <c r="J66" s="49">
        <v>0</v>
      </c>
      <c r="K66" s="49">
        <v>0</v>
      </c>
      <c r="L66" s="49">
        <v>0</v>
      </c>
      <c r="M66" s="49">
        <v>0</v>
      </c>
      <c r="N66" s="49">
        <v>0</v>
      </c>
      <c r="O66" s="49">
        <v>0</v>
      </c>
      <c r="P66" s="49">
        <v>0</v>
      </c>
      <c r="Q66" s="49">
        <v>0</v>
      </c>
      <c r="R66" s="49">
        <v>0</v>
      </c>
      <c r="S66" s="49">
        <v>0</v>
      </c>
      <c r="T66" s="49">
        <v>0</v>
      </c>
      <c r="U66" s="226">
        <v>0</v>
      </c>
      <c r="V66" s="49">
        <v>0</v>
      </c>
      <c r="W66" s="49">
        <v>0</v>
      </c>
      <c r="X66" s="113">
        <v>0</v>
      </c>
      <c r="Y66" s="113">
        <v>0</v>
      </c>
      <c r="Z66" s="113">
        <v>0</v>
      </c>
    </row>
    <row r="67" spans="1:26" ht="14.45">
      <c r="A67" s="51" t="s">
        <v>88</v>
      </c>
      <c r="B67" s="26">
        <v>0</v>
      </c>
      <c r="C67" s="26">
        <v>0</v>
      </c>
      <c r="D67" s="26">
        <v>0</v>
      </c>
      <c r="E67" s="26">
        <v>2172013</v>
      </c>
      <c r="F67" s="26">
        <v>1261754</v>
      </c>
      <c r="G67" s="26">
        <v>669719</v>
      </c>
      <c r="H67" s="26">
        <v>540578</v>
      </c>
      <c r="I67" s="49">
        <v>346336</v>
      </c>
      <c r="J67" s="49">
        <v>572528</v>
      </c>
      <c r="K67" s="49">
        <v>629686</v>
      </c>
      <c r="L67" s="49">
        <v>496800</v>
      </c>
      <c r="M67" s="49">
        <v>447037</v>
      </c>
      <c r="N67" s="49">
        <v>439400</v>
      </c>
      <c r="O67" s="49">
        <v>1032198</v>
      </c>
      <c r="P67" s="49">
        <v>498805</v>
      </c>
      <c r="Q67" s="49">
        <v>2910428</v>
      </c>
      <c r="R67" s="49">
        <v>567321</v>
      </c>
      <c r="S67" s="49">
        <v>837659</v>
      </c>
      <c r="T67" s="49">
        <v>950000</v>
      </c>
      <c r="U67" s="226">
        <v>1096915</v>
      </c>
      <c r="V67" s="49">
        <v>773729</v>
      </c>
      <c r="W67" s="49">
        <v>937208</v>
      </c>
      <c r="X67" s="113">
        <v>1529738</v>
      </c>
      <c r="Y67" s="113">
        <v>2383684</v>
      </c>
      <c r="Z67" s="113">
        <v>2270334</v>
      </c>
    </row>
    <row r="68" spans="1:26" ht="14.45">
      <c r="A68" s="51" t="s">
        <v>74</v>
      </c>
      <c r="B68" s="26">
        <v>0</v>
      </c>
      <c r="C68" s="26">
        <v>0</v>
      </c>
      <c r="D68" s="26">
        <v>0</v>
      </c>
      <c r="E68" s="26">
        <v>451534</v>
      </c>
      <c r="F68" s="26">
        <v>13616277</v>
      </c>
      <c r="G68" s="26">
        <v>15924781</v>
      </c>
      <c r="H68" s="26">
        <v>8934181</v>
      </c>
      <c r="I68" s="49">
        <v>22936910</v>
      </c>
      <c r="J68" s="49">
        <v>20242332</v>
      </c>
      <c r="K68" s="49">
        <v>11995066</v>
      </c>
      <c r="L68" s="49">
        <v>25194198</v>
      </c>
      <c r="M68" s="49">
        <v>23161869</v>
      </c>
      <c r="N68" s="49">
        <v>21632583</v>
      </c>
      <c r="O68" s="49">
        <v>26311687</v>
      </c>
      <c r="P68" s="49">
        <v>24781171</v>
      </c>
      <c r="Q68" s="49">
        <v>212608659</v>
      </c>
      <c r="R68" s="49">
        <v>744969777</v>
      </c>
      <c r="S68" s="49">
        <v>510439711</v>
      </c>
      <c r="T68" s="49">
        <v>8555788</v>
      </c>
      <c r="U68" s="226">
        <v>11083697</v>
      </c>
      <c r="V68" s="49">
        <v>11223319</v>
      </c>
      <c r="W68" s="49">
        <v>12540690</v>
      </c>
      <c r="X68" s="113">
        <v>14570043</v>
      </c>
      <c r="Y68" s="113">
        <v>14965281</v>
      </c>
      <c r="Z68" s="113">
        <v>9492301</v>
      </c>
    </row>
    <row r="69" spans="1:26" ht="14.45">
      <c r="A69" s="51" t="s">
        <v>91</v>
      </c>
      <c r="B69" s="26">
        <v>0</v>
      </c>
      <c r="C69" s="26">
        <v>0</v>
      </c>
      <c r="D69" s="26">
        <v>0</v>
      </c>
      <c r="E69" s="26">
        <v>0</v>
      </c>
      <c r="F69" s="26">
        <v>0</v>
      </c>
      <c r="G69" s="26">
        <v>24899</v>
      </c>
      <c r="H69" s="26">
        <v>49910</v>
      </c>
      <c r="I69" s="49">
        <v>135113</v>
      </c>
      <c r="J69" s="49">
        <v>86992</v>
      </c>
      <c r="K69" s="49">
        <v>72880</v>
      </c>
      <c r="L69" s="49">
        <v>4269169</v>
      </c>
      <c r="M69" s="49">
        <v>4884139</v>
      </c>
      <c r="N69" s="49">
        <v>3605691</v>
      </c>
      <c r="O69" s="49">
        <v>568585</v>
      </c>
      <c r="P69" s="49">
        <v>403374</v>
      </c>
      <c r="Q69" s="49">
        <v>394178</v>
      </c>
      <c r="R69" s="49">
        <v>352158</v>
      </c>
      <c r="S69" s="49">
        <v>189613</v>
      </c>
      <c r="T69" s="49">
        <v>674210</v>
      </c>
      <c r="U69" s="226">
        <v>435958</v>
      </c>
      <c r="V69" s="49">
        <v>359036</v>
      </c>
      <c r="W69" s="49">
        <v>416360</v>
      </c>
      <c r="X69" s="113">
        <v>500431</v>
      </c>
      <c r="Y69" s="113">
        <v>513793</v>
      </c>
      <c r="Z69" s="113">
        <v>481293</v>
      </c>
    </row>
    <row r="70" spans="1:26" ht="14.45">
      <c r="A70" s="51" t="s">
        <v>93</v>
      </c>
      <c r="B70" s="26">
        <v>0</v>
      </c>
      <c r="C70" s="26">
        <v>0</v>
      </c>
      <c r="D70" s="26">
        <v>0</v>
      </c>
      <c r="E70" s="26">
        <v>1242653</v>
      </c>
      <c r="F70" s="26">
        <v>21401602</v>
      </c>
      <c r="G70" s="26">
        <v>25547530</v>
      </c>
      <c r="H70" s="26">
        <v>48655913</v>
      </c>
      <c r="I70" s="49">
        <v>53493625</v>
      </c>
      <c r="J70" s="49">
        <v>66403584</v>
      </c>
      <c r="K70" s="49">
        <v>73903794</v>
      </c>
      <c r="L70" s="49">
        <v>76190639</v>
      </c>
      <c r="M70" s="49">
        <v>72484661</v>
      </c>
      <c r="N70" s="49">
        <v>70335078</v>
      </c>
      <c r="O70" s="49">
        <v>73783266</v>
      </c>
      <c r="P70" s="49">
        <v>58469859</v>
      </c>
      <c r="Q70" s="49">
        <v>86203179</v>
      </c>
      <c r="R70" s="49">
        <v>71577668</v>
      </c>
      <c r="S70" s="49">
        <v>56853330</v>
      </c>
      <c r="T70" s="49">
        <v>64406850</v>
      </c>
      <c r="U70" s="226">
        <v>66024718</v>
      </c>
      <c r="V70" s="49">
        <v>63916191</v>
      </c>
      <c r="W70" s="49">
        <v>51502991</v>
      </c>
      <c r="X70" s="113">
        <v>36622369</v>
      </c>
      <c r="Y70" s="113">
        <v>35233198</v>
      </c>
      <c r="Z70" s="113">
        <v>39270653</v>
      </c>
    </row>
    <row r="71" spans="1:26" ht="14.45">
      <c r="A71" s="51" t="s">
        <v>95</v>
      </c>
      <c r="B71" s="26">
        <v>0</v>
      </c>
      <c r="C71" s="26">
        <v>0</v>
      </c>
      <c r="D71" s="26">
        <v>0</v>
      </c>
      <c r="E71" s="26">
        <v>0</v>
      </c>
      <c r="F71" s="26">
        <v>17333</v>
      </c>
      <c r="G71" s="26">
        <v>0</v>
      </c>
      <c r="H71" s="26">
        <v>0</v>
      </c>
      <c r="I71" s="49">
        <v>0</v>
      </c>
      <c r="J71" s="49">
        <v>0</v>
      </c>
      <c r="K71" s="49">
        <v>0</v>
      </c>
      <c r="L71" s="49">
        <v>0</v>
      </c>
      <c r="M71" s="49">
        <v>0</v>
      </c>
      <c r="N71" s="49">
        <v>0</v>
      </c>
      <c r="O71" s="49">
        <v>0</v>
      </c>
      <c r="P71" s="49">
        <v>1825000</v>
      </c>
      <c r="Q71" s="49">
        <v>0</v>
      </c>
      <c r="R71" s="49">
        <v>0</v>
      </c>
      <c r="S71" s="49">
        <v>0</v>
      </c>
      <c r="T71" s="49">
        <v>0</v>
      </c>
      <c r="U71" s="226">
        <v>0</v>
      </c>
      <c r="V71" s="49">
        <v>0</v>
      </c>
      <c r="W71" s="49">
        <v>0</v>
      </c>
      <c r="X71" s="113">
        <v>0</v>
      </c>
      <c r="Y71" s="113">
        <v>0</v>
      </c>
      <c r="Z71" s="113">
        <v>0</v>
      </c>
    </row>
    <row r="72" spans="1:26" ht="14.45">
      <c r="A72" s="51" t="s">
        <v>97</v>
      </c>
      <c r="B72" s="26">
        <v>0</v>
      </c>
      <c r="C72" s="26">
        <v>0</v>
      </c>
      <c r="D72" s="26">
        <v>0</v>
      </c>
      <c r="E72" s="26">
        <v>1121588</v>
      </c>
      <c r="F72" s="26">
        <v>1134211</v>
      </c>
      <c r="G72" s="26">
        <v>6238323</v>
      </c>
      <c r="H72" s="26">
        <v>1828386</v>
      </c>
      <c r="I72" s="49">
        <v>1634716</v>
      </c>
      <c r="J72" s="49">
        <v>1303058</v>
      </c>
      <c r="K72" s="49">
        <v>1977182</v>
      </c>
      <c r="L72" s="49">
        <v>2369427</v>
      </c>
      <c r="M72" s="49">
        <v>1271526</v>
      </c>
      <c r="N72" s="49">
        <v>1431968</v>
      </c>
      <c r="O72" s="49">
        <v>1439762</v>
      </c>
      <c r="P72" s="49">
        <v>1443876</v>
      </c>
      <c r="Q72" s="49">
        <v>5579226</v>
      </c>
      <c r="R72" s="49">
        <v>1562815</v>
      </c>
      <c r="S72" s="49">
        <v>1434018</v>
      </c>
      <c r="T72" s="49">
        <v>1395105</v>
      </c>
      <c r="U72" s="226">
        <v>1421787</v>
      </c>
      <c r="V72" s="49">
        <v>1293726</v>
      </c>
      <c r="W72" s="49">
        <v>973682</v>
      </c>
      <c r="X72" s="113">
        <v>1025929</v>
      </c>
      <c r="Y72" s="113">
        <v>1068165</v>
      </c>
      <c r="Z72" s="113">
        <v>282049.36</v>
      </c>
    </row>
    <row r="73" spans="1:26" ht="14.45">
      <c r="A73" s="51" t="s">
        <v>99</v>
      </c>
      <c r="B73" s="26">
        <v>0</v>
      </c>
      <c r="C73" s="26">
        <v>0</v>
      </c>
      <c r="D73" s="26">
        <v>0</v>
      </c>
      <c r="E73" s="26">
        <v>18865746</v>
      </c>
      <c r="F73" s="26">
        <v>28903400</v>
      </c>
      <c r="G73" s="26">
        <v>16878350</v>
      </c>
      <c r="H73" s="26">
        <v>10507747</v>
      </c>
      <c r="I73" s="49">
        <v>5824014</v>
      </c>
      <c r="J73" s="49">
        <v>10934951</v>
      </c>
      <c r="K73" s="49">
        <v>5955102</v>
      </c>
      <c r="L73" s="49">
        <v>3209932</v>
      </c>
      <c r="M73" s="49">
        <v>4677146</v>
      </c>
      <c r="N73" s="49">
        <v>3702709</v>
      </c>
      <c r="O73" s="49">
        <v>2629663</v>
      </c>
      <c r="P73" s="49">
        <v>1205639</v>
      </c>
      <c r="Q73" s="49">
        <v>1445189</v>
      </c>
      <c r="R73" s="49">
        <v>2795700</v>
      </c>
      <c r="S73" s="49">
        <v>1261172</v>
      </c>
      <c r="T73" s="49">
        <v>735043</v>
      </c>
      <c r="U73" s="226">
        <v>379213</v>
      </c>
      <c r="V73" s="49">
        <v>298070</v>
      </c>
      <c r="W73" s="49">
        <v>204322</v>
      </c>
      <c r="X73" s="113">
        <v>576393</v>
      </c>
      <c r="Y73" s="113">
        <v>304805</v>
      </c>
      <c r="Z73" s="113">
        <v>645406</v>
      </c>
    </row>
    <row r="74" spans="1:26" ht="14.45">
      <c r="A74" s="51" t="s">
        <v>101</v>
      </c>
      <c r="B74" s="26">
        <v>0</v>
      </c>
      <c r="C74" s="26">
        <v>0</v>
      </c>
      <c r="D74" s="26">
        <v>0</v>
      </c>
      <c r="E74" s="26">
        <v>23177158</v>
      </c>
      <c r="F74" s="26">
        <v>19584311</v>
      </c>
      <c r="G74" s="26">
        <v>10494908</v>
      </c>
      <c r="H74" s="26">
        <v>9450821</v>
      </c>
      <c r="I74" s="49">
        <v>16717997</v>
      </c>
      <c r="J74" s="49">
        <v>19338932</v>
      </c>
      <c r="K74" s="49">
        <v>22362255</v>
      </c>
      <c r="L74" s="49">
        <v>19962420</v>
      </c>
      <c r="M74" s="49">
        <v>23374262</v>
      </c>
      <c r="N74" s="49">
        <v>13502429</v>
      </c>
      <c r="O74" s="49">
        <v>11813330</v>
      </c>
      <c r="P74" s="49">
        <v>13717169</v>
      </c>
      <c r="Q74" s="49">
        <v>26056942</v>
      </c>
      <c r="R74" s="49">
        <v>11349192</v>
      </c>
      <c r="S74" s="49">
        <v>11979859</v>
      </c>
      <c r="T74" s="49">
        <v>740095</v>
      </c>
      <c r="U74" s="226">
        <v>1057934</v>
      </c>
      <c r="V74" s="49">
        <v>931728</v>
      </c>
      <c r="W74" s="49">
        <v>10133405</v>
      </c>
      <c r="X74" s="113">
        <v>6272890</v>
      </c>
      <c r="Y74" s="113">
        <v>10011809</v>
      </c>
      <c r="Z74" s="113">
        <v>8049679</v>
      </c>
    </row>
    <row r="75" spans="1:26" ht="14.45">
      <c r="A75" s="51" t="s">
        <v>102</v>
      </c>
      <c r="B75" s="26">
        <v>0</v>
      </c>
      <c r="C75" s="26">
        <v>0</v>
      </c>
      <c r="D75" s="26">
        <v>0</v>
      </c>
      <c r="E75" s="26">
        <v>0</v>
      </c>
      <c r="F75" s="26">
        <v>0</v>
      </c>
      <c r="G75" s="26">
        <v>0</v>
      </c>
      <c r="H75" s="26">
        <v>0</v>
      </c>
      <c r="I75" s="49">
        <v>0</v>
      </c>
      <c r="J75" s="49">
        <v>0</v>
      </c>
      <c r="K75" s="49">
        <v>0</v>
      </c>
      <c r="L75" s="49">
        <v>0</v>
      </c>
      <c r="M75" s="49">
        <v>0</v>
      </c>
      <c r="N75" s="49">
        <v>6722617</v>
      </c>
      <c r="O75" s="49">
        <v>14034415</v>
      </c>
      <c r="P75" s="49">
        <v>18673878</v>
      </c>
      <c r="Q75" s="49">
        <v>6777862</v>
      </c>
      <c r="R75" s="49">
        <v>6708660</v>
      </c>
      <c r="S75" s="49">
        <v>6858845</v>
      </c>
      <c r="T75" s="49">
        <v>2692641</v>
      </c>
      <c r="U75" s="226">
        <v>2753437</v>
      </c>
      <c r="V75" s="49">
        <v>1715966</v>
      </c>
      <c r="W75" s="49">
        <v>2891743</v>
      </c>
      <c r="X75" s="113">
        <v>3991067</v>
      </c>
      <c r="Y75" s="113">
        <v>4019298</v>
      </c>
      <c r="Z75" s="113">
        <v>3014116</v>
      </c>
    </row>
    <row r="76" spans="1:26" ht="14.45">
      <c r="A76" s="51" t="s">
        <v>103</v>
      </c>
      <c r="B76" s="26">
        <v>0</v>
      </c>
      <c r="C76" s="26">
        <v>0</v>
      </c>
      <c r="D76" s="26">
        <v>0</v>
      </c>
      <c r="E76" s="26">
        <v>760844</v>
      </c>
      <c r="F76" s="26">
        <v>725277</v>
      </c>
      <c r="G76" s="26">
        <v>47648</v>
      </c>
      <c r="H76" s="26">
        <v>388413</v>
      </c>
      <c r="I76" s="49">
        <v>400691</v>
      </c>
      <c r="J76" s="49">
        <v>400425</v>
      </c>
      <c r="K76" s="49">
        <v>410733</v>
      </c>
      <c r="L76" s="49">
        <v>381423</v>
      </c>
      <c r="M76" s="49">
        <v>400220</v>
      </c>
      <c r="N76" s="49">
        <v>366134</v>
      </c>
      <c r="O76" s="49">
        <v>436037</v>
      </c>
      <c r="P76" s="49">
        <v>432310</v>
      </c>
      <c r="Q76" s="49">
        <v>393568</v>
      </c>
      <c r="R76" s="49">
        <v>405298</v>
      </c>
      <c r="S76" s="49">
        <v>397242</v>
      </c>
      <c r="T76" s="49">
        <v>399111</v>
      </c>
      <c r="U76" s="226">
        <v>385778</v>
      </c>
      <c r="V76" s="49">
        <v>385081</v>
      </c>
      <c r="W76" s="49">
        <v>403855</v>
      </c>
      <c r="X76" s="113">
        <v>405136</v>
      </c>
      <c r="Y76" s="113">
        <v>353180</v>
      </c>
      <c r="Z76" s="113">
        <v>333780</v>
      </c>
    </row>
    <row r="77" spans="1:26" ht="14.45">
      <c r="A77" s="51" t="s">
        <v>104</v>
      </c>
      <c r="B77" s="26">
        <v>0</v>
      </c>
      <c r="C77" s="26">
        <v>0</v>
      </c>
      <c r="D77" s="26">
        <v>0</v>
      </c>
      <c r="E77" s="26">
        <v>1108200</v>
      </c>
      <c r="F77" s="26">
        <v>841900</v>
      </c>
      <c r="G77" s="26">
        <v>780800</v>
      </c>
      <c r="H77" s="26">
        <v>1200000</v>
      </c>
      <c r="I77" s="49">
        <v>1000000</v>
      </c>
      <c r="J77" s="49">
        <v>1200000</v>
      </c>
      <c r="K77" s="49">
        <v>1200000</v>
      </c>
      <c r="L77" s="49">
        <v>800000</v>
      </c>
      <c r="M77" s="49">
        <v>0</v>
      </c>
      <c r="N77" s="49">
        <v>0</v>
      </c>
      <c r="O77" s="49">
        <v>0</v>
      </c>
      <c r="P77" s="49">
        <v>0</v>
      </c>
      <c r="Q77" s="49">
        <v>0</v>
      </c>
      <c r="R77" s="49">
        <v>0</v>
      </c>
      <c r="S77" s="49">
        <v>0</v>
      </c>
      <c r="T77" s="49">
        <v>858209</v>
      </c>
      <c r="U77" s="226">
        <v>2350644</v>
      </c>
      <c r="V77" s="49">
        <v>2307780</v>
      </c>
      <c r="W77" s="49">
        <v>102555</v>
      </c>
      <c r="X77" s="113">
        <v>119111</v>
      </c>
      <c r="Y77" s="113">
        <v>110872</v>
      </c>
      <c r="Z77" s="113">
        <v>112693</v>
      </c>
    </row>
    <row r="78" spans="1:26" ht="14.45">
      <c r="A78" s="51" t="s">
        <v>105</v>
      </c>
      <c r="B78" s="26">
        <v>0</v>
      </c>
      <c r="C78" s="26">
        <v>0</v>
      </c>
      <c r="D78" s="26">
        <v>0</v>
      </c>
      <c r="E78" s="26">
        <v>0</v>
      </c>
      <c r="F78" s="26">
        <v>0</v>
      </c>
      <c r="G78" s="26">
        <v>2116915</v>
      </c>
      <c r="H78" s="26">
        <v>1390324</v>
      </c>
      <c r="I78" s="49">
        <v>1653358</v>
      </c>
      <c r="J78" s="49">
        <v>1560801</v>
      </c>
      <c r="K78" s="49">
        <v>1602367</v>
      </c>
      <c r="L78" s="49">
        <v>1448057</v>
      </c>
      <c r="M78" s="49">
        <v>1459398</v>
      </c>
      <c r="N78" s="49">
        <v>1195121</v>
      </c>
      <c r="O78" s="49">
        <v>438716</v>
      </c>
      <c r="P78" s="49">
        <v>0</v>
      </c>
      <c r="Q78" s="49">
        <v>4304887</v>
      </c>
      <c r="R78" s="49">
        <v>2125586</v>
      </c>
      <c r="S78" s="49">
        <v>405952</v>
      </c>
      <c r="T78" s="49">
        <v>2356733</v>
      </c>
      <c r="U78" s="226">
        <v>5010948</v>
      </c>
      <c r="V78" s="49">
        <v>5682031</v>
      </c>
      <c r="W78" s="49">
        <v>4426798</v>
      </c>
      <c r="X78" s="113">
        <v>3956663</v>
      </c>
      <c r="Y78" s="113">
        <v>3622982</v>
      </c>
      <c r="Z78" s="113">
        <v>3849275</v>
      </c>
    </row>
    <row r="79" spans="1:26" ht="14.45">
      <c r="A79" s="51" t="s">
        <v>107</v>
      </c>
      <c r="B79" s="26">
        <v>0</v>
      </c>
      <c r="C79" s="26">
        <v>0</v>
      </c>
      <c r="D79" s="26">
        <v>0</v>
      </c>
      <c r="E79" s="26">
        <v>0</v>
      </c>
      <c r="F79" s="26">
        <v>1760249</v>
      </c>
      <c r="G79" s="26">
        <v>1909817</v>
      </c>
      <c r="H79" s="26">
        <v>1676841</v>
      </c>
      <c r="I79" s="49">
        <v>3429751</v>
      </c>
      <c r="J79" s="49">
        <v>8201972</v>
      </c>
      <c r="K79" s="49">
        <v>15212952</v>
      </c>
      <c r="L79" s="49">
        <v>37842803</v>
      </c>
      <c r="M79" s="49">
        <v>38570127</v>
      </c>
      <c r="N79" s="49">
        <v>47947024</v>
      </c>
      <c r="O79" s="49">
        <v>51956418</v>
      </c>
      <c r="P79" s="49">
        <v>55776262</v>
      </c>
      <c r="Q79" s="49">
        <v>51008251</v>
      </c>
      <c r="R79" s="49">
        <v>63040220</v>
      </c>
      <c r="S79" s="49">
        <v>58544206</v>
      </c>
      <c r="T79" s="49">
        <v>1761466</v>
      </c>
      <c r="U79" s="226">
        <v>1535574</v>
      </c>
      <c r="V79" s="49">
        <v>1671726</v>
      </c>
      <c r="W79" s="49">
        <v>1670096</v>
      </c>
      <c r="X79" s="113">
        <v>1455363</v>
      </c>
      <c r="Y79" s="113">
        <v>1540272</v>
      </c>
      <c r="Z79" s="113">
        <v>1447063</v>
      </c>
    </row>
    <row r="80" spans="1:26" ht="14.45">
      <c r="A80" s="51" t="s">
        <v>76</v>
      </c>
      <c r="B80" s="26">
        <v>0</v>
      </c>
      <c r="C80" s="26">
        <v>0</v>
      </c>
      <c r="D80" s="26">
        <v>0</v>
      </c>
      <c r="E80" s="26">
        <v>400000</v>
      </c>
      <c r="F80" s="26">
        <v>176000</v>
      </c>
      <c r="G80" s="26">
        <v>0</v>
      </c>
      <c r="H80" s="26">
        <v>0</v>
      </c>
      <c r="I80" s="49">
        <v>0</v>
      </c>
      <c r="J80" s="49">
        <v>0</v>
      </c>
      <c r="K80" s="49">
        <v>0</v>
      </c>
      <c r="L80" s="49">
        <v>0</v>
      </c>
      <c r="M80" s="49">
        <v>0</v>
      </c>
      <c r="N80" s="49">
        <v>0</v>
      </c>
      <c r="O80" s="49">
        <v>0</v>
      </c>
      <c r="P80" s="49">
        <v>0</v>
      </c>
      <c r="Q80" s="49">
        <v>0</v>
      </c>
      <c r="R80" s="49">
        <v>2736633</v>
      </c>
      <c r="S80" s="49">
        <v>-138020</v>
      </c>
      <c r="T80" s="49">
        <v>0</v>
      </c>
      <c r="U80" s="226">
        <v>0</v>
      </c>
      <c r="V80" s="49">
        <v>0</v>
      </c>
      <c r="W80" s="49">
        <v>0</v>
      </c>
      <c r="X80" s="113">
        <v>0</v>
      </c>
      <c r="Y80" s="113">
        <v>0</v>
      </c>
      <c r="Z80" s="113">
        <v>0</v>
      </c>
    </row>
    <row r="81" spans="1:26" ht="14.45">
      <c r="A81" s="51" t="s">
        <v>110</v>
      </c>
      <c r="B81" s="26">
        <v>0</v>
      </c>
      <c r="C81" s="26">
        <v>0</v>
      </c>
      <c r="D81" s="26">
        <v>0</v>
      </c>
      <c r="E81" s="26">
        <v>47892</v>
      </c>
      <c r="F81" s="26">
        <v>0</v>
      </c>
      <c r="G81" s="26">
        <v>200</v>
      </c>
      <c r="H81" s="26">
        <v>0</v>
      </c>
      <c r="I81" s="49">
        <v>0</v>
      </c>
      <c r="J81" s="49">
        <v>0</v>
      </c>
      <c r="K81" s="49">
        <v>0</v>
      </c>
      <c r="L81" s="49">
        <v>0</v>
      </c>
      <c r="M81" s="49">
        <v>0</v>
      </c>
      <c r="N81" s="49">
        <v>0</v>
      </c>
      <c r="O81" s="49">
        <v>0</v>
      </c>
      <c r="P81" s="49">
        <v>0</v>
      </c>
      <c r="Q81" s="49">
        <v>0</v>
      </c>
      <c r="R81" s="49">
        <v>0</v>
      </c>
      <c r="S81" s="49">
        <v>0</v>
      </c>
      <c r="T81" s="49">
        <v>0</v>
      </c>
      <c r="U81" s="226">
        <v>0</v>
      </c>
      <c r="V81" s="49">
        <v>0</v>
      </c>
      <c r="W81" s="49">
        <v>0</v>
      </c>
      <c r="X81" s="113">
        <v>0</v>
      </c>
      <c r="Y81" s="113">
        <v>0</v>
      </c>
      <c r="Z81" s="113">
        <v>0</v>
      </c>
    </row>
    <row r="82" spans="1:26" ht="14.45">
      <c r="A82" s="51" t="s">
        <v>111</v>
      </c>
      <c r="B82" s="26">
        <v>0</v>
      </c>
      <c r="C82" s="26">
        <v>0</v>
      </c>
      <c r="D82" s="26">
        <v>0</v>
      </c>
      <c r="E82" s="26">
        <v>381576</v>
      </c>
      <c r="F82" s="26">
        <v>2254859</v>
      </c>
      <c r="G82" s="26">
        <v>36171053</v>
      </c>
      <c r="H82" s="26">
        <v>33630166</v>
      </c>
      <c r="I82" s="49">
        <v>26356706</v>
      </c>
      <c r="J82" s="49">
        <v>21303120</v>
      </c>
      <c r="K82" s="49">
        <v>18833438</v>
      </c>
      <c r="L82" s="49">
        <v>30042049</v>
      </c>
      <c r="M82" s="49">
        <v>31943193</v>
      </c>
      <c r="N82" s="49">
        <v>35732633</v>
      </c>
      <c r="O82" s="49">
        <v>34697231</v>
      </c>
      <c r="P82" s="49">
        <v>1599318</v>
      </c>
      <c r="Q82" s="49">
        <v>100346150</v>
      </c>
      <c r="R82" s="49">
        <v>851872</v>
      </c>
      <c r="S82" s="49">
        <v>1579988</v>
      </c>
      <c r="T82" s="49">
        <v>1197060</v>
      </c>
      <c r="U82" s="226">
        <v>1172778</v>
      </c>
      <c r="V82" s="49">
        <v>914195</v>
      </c>
      <c r="W82" s="49">
        <v>1075581</v>
      </c>
      <c r="X82" s="113">
        <v>1185723</v>
      </c>
      <c r="Y82" s="113">
        <v>584565</v>
      </c>
      <c r="Z82" s="113">
        <v>0</v>
      </c>
    </row>
    <row r="83" spans="1:26" ht="14.45">
      <c r="A83" s="51" t="s">
        <v>113</v>
      </c>
      <c r="B83" s="26">
        <v>0</v>
      </c>
      <c r="C83" s="26">
        <v>0</v>
      </c>
      <c r="D83" s="26">
        <v>0</v>
      </c>
      <c r="E83" s="26">
        <v>13687</v>
      </c>
      <c r="F83" s="26">
        <v>0</v>
      </c>
      <c r="G83" s="26">
        <v>0</v>
      </c>
      <c r="H83" s="26">
        <v>0</v>
      </c>
      <c r="I83" s="49">
        <v>-13687</v>
      </c>
      <c r="J83" s="49">
        <v>0</v>
      </c>
      <c r="K83" s="49">
        <v>0</v>
      </c>
      <c r="L83" s="49">
        <v>0</v>
      </c>
      <c r="M83" s="49">
        <v>0</v>
      </c>
      <c r="N83" s="49">
        <v>0</v>
      </c>
      <c r="O83" s="49">
        <v>0</v>
      </c>
      <c r="P83" s="49">
        <v>0</v>
      </c>
      <c r="Q83" s="49">
        <v>0</v>
      </c>
      <c r="R83" s="49">
        <v>0</v>
      </c>
      <c r="S83" s="49">
        <v>0</v>
      </c>
      <c r="T83" s="49">
        <v>422240</v>
      </c>
      <c r="U83" s="226">
        <v>733652</v>
      </c>
      <c r="V83" s="49">
        <v>0</v>
      </c>
      <c r="W83" s="49">
        <v>223657</v>
      </c>
      <c r="X83" s="113">
        <v>0</v>
      </c>
      <c r="Y83" s="113">
        <v>0</v>
      </c>
      <c r="Z83" s="113">
        <v>0</v>
      </c>
    </row>
    <row r="84" spans="1:26" ht="14.45">
      <c r="A84" s="51" t="s">
        <v>78</v>
      </c>
      <c r="B84" s="26">
        <v>0</v>
      </c>
      <c r="C84" s="26">
        <v>0</v>
      </c>
      <c r="D84" s="26">
        <v>0</v>
      </c>
      <c r="E84" s="26">
        <v>597029</v>
      </c>
      <c r="F84" s="26">
        <v>430027</v>
      </c>
      <c r="G84" s="26">
        <v>2066067</v>
      </c>
      <c r="H84" s="26">
        <v>1293033</v>
      </c>
      <c r="I84" s="49">
        <v>542441</v>
      </c>
      <c r="J84" s="49">
        <v>388788</v>
      </c>
      <c r="K84" s="49">
        <v>675519</v>
      </c>
      <c r="L84" s="49">
        <v>1060334</v>
      </c>
      <c r="M84" s="49">
        <v>4054881</v>
      </c>
      <c r="N84" s="49">
        <v>3274513</v>
      </c>
      <c r="O84" s="49">
        <v>44047194</v>
      </c>
      <c r="P84" s="49">
        <v>137427</v>
      </c>
      <c r="Q84" s="49">
        <v>35751059</v>
      </c>
      <c r="R84" s="49">
        <v>68310</v>
      </c>
      <c r="S84" s="49">
        <v>93832</v>
      </c>
      <c r="T84" s="49">
        <v>0</v>
      </c>
      <c r="U84" s="226">
        <v>247872</v>
      </c>
      <c r="V84" s="49">
        <v>147406</v>
      </c>
      <c r="W84" s="49">
        <v>98436</v>
      </c>
      <c r="X84" s="113">
        <v>0</v>
      </c>
      <c r="Y84" s="113">
        <v>0</v>
      </c>
      <c r="Z84" s="113">
        <v>0</v>
      </c>
    </row>
    <row r="85" spans="1:26" ht="14.45">
      <c r="A85" s="51" t="s">
        <v>116</v>
      </c>
      <c r="B85" s="26">
        <v>0</v>
      </c>
      <c r="C85" s="26">
        <v>0</v>
      </c>
      <c r="D85" s="26">
        <v>0</v>
      </c>
      <c r="E85" s="26">
        <v>331508</v>
      </c>
      <c r="F85" s="26">
        <v>7776407</v>
      </c>
      <c r="G85" s="26">
        <v>3315513</v>
      </c>
      <c r="H85" s="26">
        <v>1611139</v>
      </c>
      <c r="I85" s="49">
        <v>479211</v>
      </c>
      <c r="J85" s="49">
        <v>561344</v>
      </c>
      <c r="K85" s="49">
        <v>1296764</v>
      </c>
      <c r="L85" s="49">
        <v>6999815</v>
      </c>
      <c r="M85" s="49">
        <v>37239517</v>
      </c>
      <c r="N85" s="49">
        <v>39306334</v>
      </c>
      <c r="O85" s="49">
        <v>25565729</v>
      </c>
      <c r="P85" s="49">
        <v>26222793</v>
      </c>
      <c r="Q85" s="49">
        <v>15804624</v>
      </c>
      <c r="R85" s="49">
        <v>1822947</v>
      </c>
      <c r="S85" s="49">
        <v>5313883</v>
      </c>
      <c r="T85" s="49">
        <v>0</v>
      </c>
      <c r="U85" s="226">
        <v>0</v>
      </c>
      <c r="V85" s="49">
        <v>0</v>
      </c>
      <c r="W85" s="49">
        <v>0</v>
      </c>
      <c r="X85" s="113">
        <v>0</v>
      </c>
      <c r="Y85" s="113">
        <v>0</v>
      </c>
      <c r="Z85" s="113">
        <v>0</v>
      </c>
    </row>
    <row r="86" spans="1:26" ht="14.45">
      <c r="A86" s="51" t="s">
        <v>117</v>
      </c>
      <c r="B86" s="26">
        <v>0</v>
      </c>
      <c r="C86" s="26">
        <v>0</v>
      </c>
      <c r="D86" s="26">
        <v>0</v>
      </c>
      <c r="E86" s="26">
        <v>6402021</v>
      </c>
      <c r="F86" s="26">
        <v>11444624</v>
      </c>
      <c r="G86" s="26">
        <v>13830830</v>
      </c>
      <c r="H86" s="26">
        <v>19897379</v>
      </c>
      <c r="I86" s="49">
        <v>49840648</v>
      </c>
      <c r="J86" s="49">
        <v>23471382</v>
      </c>
      <c r="K86" s="49">
        <v>38518947</v>
      </c>
      <c r="L86" s="49">
        <v>37661289</v>
      </c>
      <c r="M86" s="49">
        <v>95358502</v>
      </c>
      <c r="N86" s="49">
        <v>181880540</v>
      </c>
      <c r="O86" s="49">
        <v>110153040</v>
      </c>
      <c r="P86" s="49">
        <v>114715248</v>
      </c>
      <c r="Q86" s="49">
        <v>135172689</v>
      </c>
      <c r="R86" s="49">
        <v>94961471</v>
      </c>
      <c r="S86" s="49">
        <v>127457072</v>
      </c>
      <c r="T86" s="49">
        <v>0</v>
      </c>
      <c r="U86" s="226">
        <v>0</v>
      </c>
      <c r="V86" s="49">
        <v>0</v>
      </c>
      <c r="W86" s="49">
        <v>0</v>
      </c>
      <c r="X86" s="113">
        <v>0</v>
      </c>
      <c r="Y86" s="113">
        <v>0</v>
      </c>
      <c r="Z86" s="113">
        <v>0</v>
      </c>
    </row>
    <row r="87" spans="1:26" ht="14.45">
      <c r="A87" s="51" t="s">
        <v>77</v>
      </c>
      <c r="B87" s="26">
        <v>0</v>
      </c>
      <c r="C87" s="26">
        <v>0</v>
      </c>
      <c r="D87" s="26">
        <v>0</v>
      </c>
      <c r="E87" s="26">
        <v>65155</v>
      </c>
      <c r="F87" s="26">
        <v>524844</v>
      </c>
      <c r="G87" s="26">
        <v>155278</v>
      </c>
      <c r="H87" s="26">
        <v>1514052</v>
      </c>
      <c r="I87" s="49">
        <v>0</v>
      </c>
      <c r="J87" s="49">
        <v>0</v>
      </c>
      <c r="K87" s="49">
        <v>0</v>
      </c>
      <c r="L87" s="49">
        <v>0</v>
      </c>
      <c r="M87" s="49">
        <v>1050309</v>
      </c>
      <c r="N87" s="49">
        <v>1156000</v>
      </c>
      <c r="O87" s="49">
        <v>1156000</v>
      </c>
      <c r="P87" s="49">
        <v>1156000</v>
      </c>
      <c r="Q87" s="49">
        <v>1116022</v>
      </c>
      <c r="R87" s="49">
        <v>814681</v>
      </c>
      <c r="S87" s="49">
        <v>1479463</v>
      </c>
      <c r="T87" s="49">
        <v>1156000</v>
      </c>
      <c r="U87" s="226">
        <v>1118569</v>
      </c>
      <c r="V87" s="49">
        <v>998867</v>
      </c>
      <c r="W87" s="49">
        <v>157133</v>
      </c>
      <c r="X87" s="113">
        <v>1312944</v>
      </c>
      <c r="Y87" s="113">
        <v>1824896</v>
      </c>
      <c r="Z87" s="113">
        <v>1314985</v>
      </c>
    </row>
    <row r="88" spans="1:26" ht="14.45">
      <c r="A88" s="51" t="s">
        <v>120</v>
      </c>
      <c r="B88" s="26">
        <v>0</v>
      </c>
      <c r="C88" s="26">
        <v>0</v>
      </c>
      <c r="D88" s="26">
        <v>0</v>
      </c>
      <c r="E88" s="26">
        <v>861087</v>
      </c>
      <c r="F88" s="26">
        <v>9072181</v>
      </c>
      <c r="G88" s="26">
        <v>6418200</v>
      </c>
      <c r="H88" s="26">
        <v>10011178</v>
      </c>
      <c r="I88" s="49">
        <v>3176108</v>
      </c>
      <c r="J88" s="49">
        <v>2864515</v>
      </c>
      <c r="K88" s="49">
        <v>3057051</v>
      </c>
      <c r="L88" s="49">
        <v>3423135</v>
      </c>
      <c r="M88" s="49">
        <v>8076261</v>
      </c>
      <c r="N88" s="49">
        <v>8090895</v>
      </c>
      <c r="O88" s="49">
        <v>9631075</v>
      </c>
      <c r="P88" s="49">
        <v>6516845</v>
      </c>
      <c r="Q88" s="49">
        <v>4824941</v>
      </c>
      <c r="R88" s="49">
        <v>4273167</v>
      </c>
      <c r="S88" s="49">
        <v>4108834</v>
      </c>
      <c r="T88" s="49">
        <v>1532</v>
      </c>
      <c r="U88" s="226">
        <v>1653</v>
      </c>
      <c r="V88" s="49">
        <v>253287</v>
      </c>
      <c r="W88" s="49">
        <v>42000</v>
      </c>
      <c r="X88" s="113">
        <v>0</v>
      </c>
      <c r="Y88" s="113">
        <v>0</v>
      </c>
      <c r="Z88" s="113">
        <v>0</v>
      </c>
    </row>
    <row r="89" spans="1:26" ht="14.45">
      <c r="A89" s="51" t="s">
        <v>122</v>
      </c>
      <c r="B89" s="26">
        <v>0</v>
      </c>
      <c r="C89" s="26">
        <v>0</v>
      </c>
      <c r="D89" s="26">
        <v>0</v>
      </c>
      <c r="E89" s="26">
        <v>3636631</v>
      </c>
      <c r="F89" s="26">
        <v>3479730</v>
      </c>
      <c r="G89" s="26">
        <v>2613350</v>
      </c>
      <c r="H89" s="26">
        <v>849118</v>
      </c>
      <c r="I89" s="49">
        <v>0</v>
      </c>
      <c r="J89" s="49">
        <v>0</v>
      </c>
      <c r="K89" s="49">
        <v>0</v>
      </c>
      <c r="L89" s="49">
        <v>0</v>
      </c>
      <c r="M89" s="49">
        <v>0</v>
      </c>
      <c r="N89" s="49">
        <v>0</v>
      </c>
      <c r="O89" s="49">
        <v>0</v>
      </c>
      <c r="P89" s="49">
        <v>0</v>
      </c>
      <c r="Q89" s="49">
        <v>0</v>
      </c>
      <c r="R89" s="49">
        <v>0</v>
      </c>
      <c r="S89" s="49">
        <v>0</v>
      </c>
      <c r="T89" s="49">
        <v>0</v>
      </c>
      <c r="U89" s="226">
        <v>0</v>
      </c>
      <c r="V89" s="49">
        <v>0</v>
      </c>
      <c r="W89" s="49">
        <v>600000</v>
      </c>
      <c r="X89" s="113">
        <v>1050000</v>
      </c>
      <c r="Y89" s="113">
        <v>450000</v>
      </c>
      <c r="Z89" s="113">
        <v>358421</v>
      </c>
    </row>
    <row r="90" spans="1:26" ht="14.45">
      <c r="A90" s="51" t="s">
        <v>124</v>
      </c>
      <c r="B90" s="26">
        <v>0</v>
      </c>
      <c r="C90" s="26">
        <v>0</v>
      </c>
      <c r="D90" s="26">
        <v>0</v>
      </c>
      <c r="E90" s="26">
        <v>0</v>
      </c>
      <c r="F90" s="26">
        <v>0</v>
      </c>
      <c r="G90" s="26">
        <v>0</v>
      </c>
      <c r="H90" s="26">
        <v>0</v>
      </c>
      <c r="I90" s="49">
        <v>0</v>
      </c>
      <c r="J90" s="49">
        <v>384175</v>
      </c>
      <c r="K90" s="49">
        <v>363960</v>
      </c>
      <c r="L90" s="49">
        <v>375207</v>
      </c>
      <c r="M90" s="49">
        <v>422130</v>
      </c>
      <c r="N90" s="49">
        <v>325394</v>
      </c>
      <c r="O90" s="49">
        <v>665833</v>
      </c>
      <c r="P90" s="49">
        <v>682015</v>
      </c>
      <c r="Q90" s="49">
        <v>651041</v>
      </c>
      <c r="R90" s="49">
        <v>624720</v>
      </c>
      <c r="S90" s="49">
        <v>1057841</v>
      </c>
      <c r="T90" s="49">
        <v>268823</v>
      </c>
      <c r="U90" s="226">
        <v>289378</v>
      </c>
      <c r="V90" s="49">
        <v>318019</v>
      </c>
      <c r="W90" s="49">
        <v>33861</v>
      </c>
      <c r="X90" s="113">
        <v>0</v>
      </c>
      <c r="Y90" s="113">
        <v>0</v>
      </c>
      <c r="Z90" s="113">
        <v>0</v>
      </c>
    </row>
    <row r="91" spans="1:26" ht="14.45">
      <c r="A91" s="51" t="s">
        <v>126</v>
      </c>
      <c r="B91" s="26">
        <v>0</v>
      </c>
      <c r="C91" s="26">
        <v>0</v>
      </c>
      <c r="D91" s="26">
        <v>0</v>
      </c>
      <c r="E91" s="26">
        <v>0</v>
      </c>
      <c r="F91" s="26">
        <v>0</v>
      </c>
      <c r="G91" s="26">
        <v>0</v>
      </c>
      <c r="H91" s="26">
        <v>0</v>
      </c>
      <c r="I91" s="49">
        <v>0</v>
      </c>
      <c r="J91" s="49">
        <v>0</v>
      </c>
      <c r="K91" s="49">
        <v>50000</v>
      </c>
      <c r="L91" s="49">
        <v>246011</v>
      </c>
      <c r="M91" s="49">
        <v>296001</v>
      </c>
      <c r="N91" s="49">
        <v>301772</v>
      </c>
      <c r="O91" s="49">
        <v>114930</v>
      </c>
      <c r="P91" s="49">
        <v>245255</v>
      </c>
      <c r="Q91" s="49">
        <v>335046</v>
      </c>
      <c r="R91" s="49">
        <v>210558</v>
      </c>
      <c r="S91" s="49">
        <v>263334</v>
      </c>
      <c r="T91" s="49">
        <v>0</v>
      </c>
      <c r="U91" s="226">
        <v>0</v>
      </c>
      <c r="V91" s="49">
        <v>0</v>
      </c>
      <c r="W91" s="49">
        <v>0</v>
      </c>
      <c r="X91" s="113">
        <v>0</v>
      </c>
      <c r="Y91" s="113">
        <v>0</v>
      </c>
      <c r="Z91" s="113">
        <v>0</v>
      </c>
    </row>
    <row r="92" spans="1:26" ht="14.45">
      <c r="A92" s="51" t="s">
        <v>127</v>
      </c>
      <c r="B92" s="26">
        <v>0</v>
      </c>
      <c r="C92" s="26">
        <v>0</v>
      </c>
      <c r="D92" s="26">
        <v>0</v>
      </c>
      <c r="E92" s="26">
        <v>0</v>
      </c>
      <c r="F92" s="26">
        <v>0</v>
      </c>
      <c r="G92" s="26">
        <v>0</v>
      </c>
      <c r="H92" s="26">
        <v>0</v>
      </c>
      <c r="I92" s="49">
        <v>138149</v>
      </c>
      <c r="J92" s="49">
        <v>331583</v>
      </c>
      <c r="K92" s="49">
        <v>0</v>
      </c>
      <c r="L92" s="49">
        <v>0</v>
      </c>
      <c r="M92" s="49">
        <v>0</v>
      </c>
      <c r="N92" s="49">
        <v>0</v>
      </c>
      <c r="O92" s="49">
        <v>0</v>
      </c>
      <c r="P92" s="49">
        <v>0</v>
      </c>
      <c r="Q92" s="49">
        <v>0</v>
      </c>
      <c r="R92" s="49">
        <v>0</v>
      </c>
      <c r="S92" s="49">
        <v>0</v>
      </c>
      <c r="T92" s="49">
        <v>129405</v>
      </c>
      <c r="U92" s="226">
        <v>120863</v>
      </c>
      <c r="V92" s="49">
        <v>51067</v>
      </c>
      <c r="W92" s="49">
        <v>99101</v>
      </c>
      <c r="X92" s="113">
        <v>123130</v>
      </c>
      <c r="Y92" s="113">
        <v>98863</v>
      </c>
      <c r="Z92" s="113">
        <v>147055</v>
      </c>
    </row>
    <row r="93" spans="1:26" ht="14.45">
      <c r="A93" s="51" t="s">
        <v>128</v>
      </c>
      <c r="B93" s="26">
        <v>0</v>
      </c>
      <c r="C93" s="26">
        <v>0</v>
      </c>
      <c r="D93" s="26">
        <v>0</v>
      </c>
      <c r="E93" s="26">
        <v>61021</v>
      </c>
      <c r="F93" s="26">
        <v>515827</v>
      </c>
      <c r="G93" s="26">
        <v>1663059</v>
      </c>
      <c r="H93" s="26">
        <v>1605720</v>
      </c>
      <c r="I93" s="49">
        <v>1396378</v>
      </c>
      <c r="J93" s="49">
        <v>1064128</v>
      </c>
      <c r="K93" s="49">
        <v>1249200</v>
      </c>
      <c r="L93" s="49">
        <v>941748</v>
      </c>
      <c r="M93" s="49">
        <v>1859098</v>
      </c>
      <c r="N93" s="49">
        <v>1328258</v>
      </c>
      <c r="O93" s="49">
        <v>716209</v>
      </c>
      <c r="P93" s="49">
        <v>768514</v>
      </c>
      <c r="Q93" s="49">
        <v>605400</v>
      </c>
      <c r="R93" s="49">
        <v>592323</v>
      </c>
      <c r="S93" s="49">
        <v>574221</v>
      </c>
      <c r="T93" s="49">
        <v>117091</v>
      </c>
      <c r="U93" s="226">
        <v>28705</v>
      </c>
      <c r="V93" s="49">
        <v>155501</v>
      </c>
      <c r="W93" s="49">
        <v>146404</v>
      </c>
      <c r="X93" s="113">
        <v>114469</v>
      </c>
      <c r="Y93" s="113">
        <v>148910</v>
      </c>
      <c r="Z93" s="113">
        <v>108873</v>
      </c>
    </row>
    <row r="94" spans="1:26" ht="14.45">
      <c r="A94" s="51" t="s">
        <v>130</v>
      </c>
      <c r="B94" s="26">
        <v>0</v>
      </c>
      <c r="C94" s="26">
        <v>0</v>
      </c>
      <c r="D94" s="26">
        <v>0</v>
      </c>
      <c r="E94" s="26">
        <v>0</v>
      </c>
      <c r="F94" s="26">
        <v>1083459</v>
      </c>
      <c r="G94" s="26">
        <v>1773370</v>
      </c>
      <c r="H94" s="26">
        <v>6335448</v>
      </c>
      <c r="I94" s="49">
        <v>21234558</v>
      </c>
      <c r="J94" s="49">
        <v>13984283</v>
      </c>
      <c r="K94" s="49">
        <v>7117542</v>
      </c>
      <c r="L94" s="49">
        <v>8643083</v>
      </c>
      <c r="M94" s="49">
        <v>10026065</v>
      </c>
      <c r="N94" s="49">
        <v>9491935</v>
      </c>
      <c r="O94" s="49">
        <v>36212859</v>
      </c>
      <c r="P94" s="49">
        <v>12123792</v>
      </c>
      <c r="Q94" s="49">
        <v>17392690</v>
      </c>
      <c r="R94" s="49">
        <v>22989481</v>
      </c>
      <c r="S94" s="49">
        <v>15028914</v>
      </c>
      <c r="T94" s="49">
        <v>2472572</v>
      </c>
      <c r="U94" s="226">
        <v>1927411</v>
      </c>
      <c r="V94" s="49">
        <v>1961876</v>
      </c>
      <c r="W94" s="49">
        <v>1924516</v>
      </c>
      <c r="X94" s="113">
        <v>1950000</v>
      </c>
      <c r="Y94" s="113">
        <v>1949963</v>
      </c>
      <c r="Z94" s="113">
        <v>1862627</v>
      </c>
    </row>
    <row r="95" spans="1:26" ht="14.45">
      <c r="A95" s="51" t="s">
        <v>131</v>
      </c>
      <c r="B95" s="26">
        <v>0</v>
      </c>
      <c r="C95" s="26">
        <v>0</v>
      </c>
      <c r="D95" s="26">
        <v>0</v>
      </c>
      <c r="E95" s="26">
        <v>0</v>
      </c>
      <c r="F95" s="26">
        <v>0</v>
      </c>
      <c r="G95" s="26">
        <v>0</v>
      </c>
      <c r="H95" s="26">
        <v>1072517</v>
      </c>
      <c r="I95" s="49">
        <v>1938272</v>
      </c>
      <c r="J95" s="49">
        <v>1249579</v>
      </c>
      <c r="K95" s="49">
        <v>0</v>
      </c>
      <c r="L95" s="49">
        <v>0</v>
      </c>
      <c r="M95" s="49">
        <v>0</v>
      </c>
      <c r="N95" s="49">
        <v>2000000</v>
      </c>
      <c r="O95" s="49">
        <v>3267536</v>
      </c>
      <c r="P95" s="49">
        <v>1074148</v>
      </c>
      <c r="Q95" s="49">
        <v>199994</v>
      </c>
      <c r="R95" s="49">
        <v>0</v>
      </c>
      <c r="S95" s="49">
        <v>0</v>
      </c>
      <c r="T95" s="49">
        <v>0</v>
      </c>
      <c r="U95" s="226">
        <v>0</v>
      </c>
      <c r="V95" s="49">
        <v>0</v>
      </c>
      <c r="W95" s="49">
        <v>0</v>
      </c>
      <c r="X95" s="113">
        <v>0</v>
      </c>
      <c r="Y95" s="113">
        <v>0</v>
      </c>
      <c r="Z95" s="113">
        <v>0</v>
      </c>
    </row>
    <row r="96" spans="1:26" ht="14.45">
      <c r="A96" s="51" t="s">
        <v>132</v>
      </c>
      <c r="B96" s="26">
        <v>0</v>
      </c>
      <c r="C96" s="26">
        <v>0</v>
      </c>
      <c r="D96" s="26">
        <v>0</v>
      </c>
      <c r="E96" s="26">
        <v>0</v>
      </c>
      <c r="F96" s="26">
        <v>11309188</v>
      </c>
      <c r="G96" s="26">
        <v>93508958</v>
      </c>
      <c r="H96" s="26">
        <v>368620875</v>
      </c>
      <c r="I96" s="49">
        <v>237326585</v>
      </c>
      <c r="J96" s="49">
        <v>39363645</v>
      </c>
      <c r="K96" s="49">
        <v>30721734</v>
      </c>
      <c r="L96" s="49">
        <v>38634683</v>
      </c>
      <c r="M96" s="49">
        <v>42929994</v>
      </c>
      <c r="N96" s="49">
        <v>104644859</v>
      </c>
      <c r="O96" s="49">
        <v>17668258</v>
      </c>
      <c r="P96" s="49">
        <v>25507538</v>
      </c>
      <c r="Q96" s="49">
        <v>9366014</v>
      </c>
      <c r="R96" s="49">
        <v>15439071</v>
      </c>
      <c r="S96" s="49">
        <v>5068283</v>
      </c>
      <c r="T96" s="49">
        <v>356388</v>
      </c>
      <c r="U96" s="226">
        <v>50362</v>
      </c>
      <c r="V96" s="49">
        <v>0</v>
      </c>
      <c r="W96" s="49">
        <v>5916</v>
      </c>
      <c r="X96" s="113">
        <v>37500</v>
      </c>
      <c r="Y96" s="113">
        <v>0</v>
      </c>
      <c r="Z96" s="113">
        <v>0</v>
      </c>
    </row>
    <row r="97" spans="1:26" ht="14.45">
      <c r="A97" s="51" t="s">
        <v>75</v>
      </c>
      <c r="B97" s="26">
        <v>0</v>
      </c>
      <c r="C97" s="26">
        <v>0</v>
      </c>
      <c r="D97" s="26">
        <v>0</v>
      </c>
      <c r="E97" s="26">
        <v>530299</v>
      </c>
      <c r="F97" s="26">
        <v>80809</v>
      </c>
      <c r="G97" s="26">
        <v>170735</v>
      </c>
      <c r="H97" s="26">
        <v>157469</v>
      </c>
      <c r="I97" s="49">
        <v>100880</v>
      </c>
      <c r="J97" s="49">
        <v>51920</v>
      </c>
      <c r="K97" s="49">
        <v>-97200</v>
      </c>
      <c r="L97" s="49">
        <v>3979</v>
      </c>
      <c r="M97" s="49">
        <v>264</v>
      </c>
      <c r="N97" s="49">
        <v>5750</v>
      </c>
      <c r="O97" s="49">
        <v>1862</v>
      </c>
      <c r="P97" s="49">
        <v>0</v>
      </c>
      <c r="Q97" s="49">
        <v>0</v>
      </c>
      <c r="R97" s="49">
        <v>0</v>
      </c>
      <c r="S97" s="49">
        <v>0</v>
      </c>
      <c r="T97" s="49">
        <v>0</v>
      </c>
      <c r="U97" s="226">
        <v>0</v>
      </c>
      <c r="V97" s="49">
        <v>0</v>
      </c>
      <c r="W97" s="49">
        <v>0</v>
      </c>
      <c r="X97" s="113">
        <v>0</v>
      </c>
      <c r="Y97" s="113">
        <v>0</v>
      </c>
      <c r="Z97" s="113">
        <v>0</v>
      </c>
    </row>
    <row r="98" spans="1:26" ht="14.45">
      <c r="A98" s="51" t="s">
        <v>133</v>
      </c>
      <c r="B98" s="26">
        <v>0</v>
      </c>
      <c r="C98" s="26">
        <v>0</v>
      </c>
      <c r="D98" s="26">
        <v>0</v>
      </c>
      <c r="E98" s="26">
        <v>0</v>
      </c>
      <c r="F98" s="26">
        <v>0</v>
      </c>
      <c r="G98" s="26">
        <v>0</v>
      </c>
      <c r="H98" s="26">
        <v>0</v>
      </c>
      <c r="I98" s="49">
        <v>0</v>
      </c>
      <c r="J98" s="49">
        <v>0</v>
      </c>
      <c r="K98" s="49">
        <v>0</v>
      </c>
      <c r="L98" s="49">
        <v>0</v>
      </c>
      <c r="M98" s="49">
        <v>0</v>
      </c>
      <c r="N98" s="49">
        <v>0</v>
      </c>
      <c r="O98" s="49">
        <v>0</v>
      </c>
      <c r="P98" s="49">
        <v>0</v>
      </c>
      <c r="Q98" s="49">
        <v>2556166</v>
      </c>
      <c r="R98" s="49">
        <v>0</v>
      </c>
      <c r="S98" s="49">
        <v>0</v>
      </c>
      <c r="T98" s="49">
        <v>253477</v>
      </c>
      <c r="U98" s="226">
        <v>221933</v>
      </c>
      <c r="V98" s="49">
        <v>237750</v>
      </c>
      <c r="W98" s="49">
        <v>244168</v>
      </c>
      <c r="X98" s="113">
        <v>240845</v>
      </c>
      <c r="Y98" s="113">
        <v>216247</v>
      </c>
      <c r="Z98" s="113">
        <v>240655</v>
      </c>
    </row>
    <row r="99" spans="1:26" ht="14.45">
      <c r="A99" s="51" t="s">
        <v>134</v>
      </c>
      <c r="B99" s="26">
        <v>0</v>
      </c>
      <c r="C99" s="26">
        <v>0</v>
      </c>
      <c r="D99" s="26">
        <v>0</v>
      </c>
      <c r="E99" s="26">
        <v>216596</v>
      </c>
      <c r="F99" s="26">
        <v>2126532</v>
      </c>
      <c r="G99" s="26">
        <v>17090564</v>
      </c>
      <c r="H99" s="26">
        <v>2823901</v>
      </c>
      <c r="I99" s="49">
        <v>21640</v>
      </c>
      <c r="J99" s="49">
        <v>985179</v>
      </c>
      <c r="K99" s="49">
        <v>19233897</v>
      </c>
      <c r="L99" s="49">
        <v>42204853</v>
      </c>
      <c r="M99" s="49">
        <v>108499080</v>
      </c>
      <c r="N99" s="49">
        <v>119937395</v>
      </c>
      <c r="O99" s="49">
        <v>4321039</v>
      </c>
      <c r="P99" s="49">
        <v>7089603</v>
      </c>
      <c r="Q99" s="49">
        <v>10879407</v>
      </c>
      <c r="R99" s="49">
        <v>1964469</v>
      </c>
      <c r="S99" s="49">
        <v>2340600</v>
      </c>
      <c r="T99" s="49">
        <v>1265435</v>
      </c>
      <c r="U99" s="226">
        <v>1895161</v>
      </c>
      <c r="V99" s="49">
        <v>1757498</v>
      </c>
      <c r="W99" s="49">
        <v>2437017</v>
      </c>
      <c r="X99" s="113">
        <v>2783523</v>
      </c>
      <c r="Y99" s="113">
        <v>3043473</v>
      </c>
      <c r="Z99" s="113">
        <v>3526319</v>
      </c>
    </row>
    <row r="100" spans="1:26" ht="14.45">
      <c r="A100" s="51" t="s">
        <v>136</v>
      </c>
      <c r="B100" s="26">
        <v>0</v>
      </c>
      <c r="C100" s="26">
        <v>0</v>
      </c>
      <c r="D100" s="26">
        <v>0</v>
      </c>
      <c r="E100" s="26">
        <v>0</v>
      </c>
      <c r="F100" s="26">
        <v>21449</v>
      </c>
      <c r="G100" s="26">
        <v>242495</v>
      </c>
      <c r="H100" s="26">
        <v>1018179</v>
      </c>
      <c r="I100" s="49">
        <v>926022</v>
      </c>
      <c r="J100" s="49">
        <v>741885</v>
      </c>
      <c r="K100" s="49">
        <v>694222</v>
      </c>
      <c r="L100" s="49">
        <v>840861</v>
      </c>
      <c r="M100" s="49">
        <v>557136</v>
      </c>
      <c r="N100" s="49">
        <v>707431</v>
      </c>
      <c r="O100" s="49">
        <v>696385</v>
      </c>
      <c r="P100" s="49">
        <v>724584</v>
      </c>
      <c r="Q100" s="49">
        <v>3997221</v>
      </c>
      <c r="R100" s="49">
        <v>836906</v>
      </c>
      <c r="S100" s="49">
        <v>1418229</v>
      </c>
      <c r="T100" s="49">
        <v>229678</v>
      </c>
      <c r="U100" s="226">
        <v>0</v>
      </c>
      <c r="V100" s="49">
        <v>0</v>
      </c>
      <c r="W100" s="49">
        <v>0</v>
      </c>
      <c r="X100" s="113">
        <v>0</v>
      </c>
      <c r="Y100" s="113">
        <v>0</v>
      </c>
      <c r="Z100" s="113">
        <v>0</v>
      </c>
    </row>
    <row r="101" spans="1:26" ht="14.45">
      <c r="A101" s="51" t="s">
        <v>145</v>
      </c>
      <c r="B101" s="26">
        <v>0</v>
      </c>
      <c r="C101" s="26">
        <v>0</v>
      </c>
      <c r="D101" s="26">
        <v>0</v>
      </c>
      <c r="E101" s="26">
        <v>2005</v>
      </c>
      <c r="F101" s="26">
        <v>616448</v>
      </c>
      <c r="G101" s="26">
        <v>465881</v>
      </c>
      <c r="H101" s="26">
        <v>24496</v>
      </c>
      <c r="I101" s="49">
        <v>0</v>
      </c>
      <c r="J101" s="49">
        <v>0</v>
      </c>
      <c r="K101" s="49">
        <v>0</v>
      </c>
      <c r="L101" s="49">
        <v>0</v>
      </c>
      <c r="M101" s="49">
        <v>0</v>
      </c>
      <c r="N101" s="49">
        <v>0</v>
      </c>
      <c r="O101" s="49">
        <v>123082</v>
      </c>
      <c r="P101" s="49">
        <v>69430</v>
      </c>
      <c r="Q101" s="49">
        <v>0</v>
      </c>
      <c r="R101" s="49">
        <v>0</v>
      </c>
      <c r="S101" s="49">
        <v>-70</v>
      </c>
      <c r="T101" s="49">
        <v>0</v>
      </c>
      <c r="U101" s="226">
        <v>0</v>
      </c>
      <c r="V101" s="49">
        <v>0</v>
      </c>
      <c r="W101" s="49">
        <v>0</v>
      </c>
      <c r="X101" s="113">
        <v>0</v>
      </c>
      <c r="Y101" s="113">
        <v>0</v>
      </c>
      <c r="Z101" s="113">
        <v>0</v>
      </c>
    </row>
    <row r="102" spans="1:26" ht="14.45">
      <c r="A102" s="51" t="s">
        <v>138</v>
      </c>
      <c r="B102" s="26">
        <v>0</v>
      </c>
      <c r="C102" s="26">
        <v>0</v>
      </c>
      <c r="D102" s="26">
        <v>0</v>
      </c>
      <c r="E102" s="26">
        <v>3697828</v>
      </c>
      <c r="F102" s="26">
        <v>6518664</v>
      </c>
      <c r="G102" s="26">
        <v>27689201</v>
      </c>
      <c r="H102" s="26">
        <v>45061032</v>
      </c>
      <c r="I102" s="49">
        <v>37126640</v>
      </c>
      <c r="J102" s="49">
        <v>29363540</v>
      </c>
      <c r="K102" s="49">
        <v>28767888</v>
      </c>
      <c r="L102" s="49">
        <v>24961158</v>
      </c>
      <c r="M102" s="49">
        <v>29366066</v>
      </c>
      <c r="N102" s="49">
        <v>26612421</v>
      </c>
      <c r="O102" s="49">
        <v>23323886</v>
      </c>
      <c r="P102" s="49">
        <v>28858690</v>
      </c>
      <c r="Q102" s="49">
        <v>27432497</v>
      </c>
      <c r="R102" s="49">
        <v>23067717</v>
      </c>
      <c r="S102" s="49">
        <v>21164360</v>
      </c>
      <c r="T102" s="49">
        <v>27376109</v>
      </c>
      <c r="U102" s="226">
        <v>26252994</v>
      </c>
      <c r="V102" s="49">
        <v>39115053</v>
      </c>
      <c r="W102" s="49">
        <v>30749180</v>
      </c>
      <c r="X102" s="113">
        <v>44490718</v>
      </c>
      <c r="Y102" s="113">
        <v>37360010</v>
      </c>
      <c r="Z102" s="113">
        <v>38277523</v>
      </c>
    </row>
    <row r="103" spans="1:26" ht="14.45">
      <c r="A103" s="51" t="s">
        <v>140</v>
      </c>
      <c r="B103" s="26">
        <v>0</v>
      </c>
      <c r="C103" s="26">
        <v>0</v>
      </c>
      <c r="D103" s="26">
        <v>0</v>
      </c>
      <c r="E103" s="26">
        <v>0</v>
      </c>
      <c r="F103" s="26">
        <v>0</v>
      </c>
      <c r="G103" s="26">
        <v>0</v>
      </c>
      <c r="H103" s="26">
        <v>0</v>
      </c>
      <c r="I103" s="49">
        <v>0</v>
      </c>
      <c r="J103" s="49">
        <v>0</v>
      </c>
      <c r="K103" s="49">
        <v>0</v>
      </c>
      <c r="L103" s="49">
        <v>0</v>
      </c>
      <c r="M103" s="49">
        <v>0</v>
      </c>
      <c r="N103" s="49">
        <v>0</v>
      </c>
      <c r="O103" s="49">
        <v>0</v>
      </c>
      <c r="P103" s="49">
        <v>0</v>
      </c>
      <c r="Q103" s="49">
        <v>0</v>
      </c>
      <c r="R103" s="49">
        <v>0</v>
      </c>
      <c r="S103" s="49">
        <v>0</v>
      </c>
      <c r="T103" s="49">
        <v>0</v>
      </c>
      <c r="U103" s="226">
        <v>0</v>
      </c>
      <c r="V103" s="49">
        <v>0</v>
      </c>
      <c r="W103" s="49">
        <v>0</v>
      </c>
      <c r="X103" s="113">
        <v>0</v>
      </c>
      <c r="Y103" s="113">
        <v>0</v>
      </c>
      <c r="Z103" s="113">
        <v>0</v>
      </c>
    </row>
    <row r="104" spans="1:26" ht="14.45">
      <c r="A104" s="51" t="s">
        <v>142</v>
      </c>
      <c r="B104" s="26">
        <v>0</v>
      </c>
      <c r="C104" s="26">
        <v>0</v>
      </c>
      <c r="D104" s="26">
        <v>0</v>
      </c>
      <c r="E104" s="26">
        <v>8109291</v>
      </c>
      <c r="F104" s="26">
        <v>8956356</v>
      </c>
      <c r="G104" s="26">
        <v>3781732</v>
      </c>
      <c r="H104" s="26">
        <v>2877273</v>
      </c>
      <c r="I104" s="49">
        <v>2658046</v>
      </c>
      <c r="J104" s="49">
        <v>6873863</v>
      </c>
      <c r="K104" s="49">
        <v>2746874</v>
      </c>
      <c r="L104" s="49">
        <v>2756849</v>
      </c>
      <c r="M104" s="49">
        <v>3197936</v>
      </c>
      <c r="N104" s="49">
        <v>3010980</v>
      </c>
      <c r="O104" s="49">
        <v>2046666</v>
      </c>
      <c r="P104" s="49">
        <v>156119</v>
      </c>
      <c r="Q104" s="49">
        <v>2424218</v>
      </c>
      <c r="R104" s="49">
        <v>4682466</v>
      </c>
      <c r="S104" s="49">
        <v>11553</v>
      </c>
      <c r="T104" s="49">
        <v>0</v>
      </c>
      <c r="U104" s="226">
        <v>0</v>
      </c>
      <c r="V104" s="49">
        <v>0</v>
      </c>
      <c r="W104" s="49">
        <v>0</v>
      </c>
      <c r="X104" s="113">
        <v>0</v>
      </c>
      <c r="Y104" s="113">
        <v>0</v>
      </c>
      <c r="Z104" s="113">
        <v>0</v>
      </c>
    </row>
    <row r="105" spans="1:26" ht="14.45">
      <c r="A105" s="51" t="s">
        <v>144</v>
      </c>
      <c r="B105" s="26">
        <v>0</v>
      </c>
      <c r="C105" s="26">
        <v>0</v>
      </c>
      <c r="D105" s="26">
        <v>0</v>
      </c>
      <c r="E105" s="26">
        <v>204933</v>
      </c>
      <c r="F105" s="26">
        <v>492469</v>
      </c>
      <c r="G105" s="26">
        <v>753174</v>
      </c>
      <c r="H105" s="26">
        <v>204888</v>
      </c>
      <c r="I105" s="49">
        <v>517322</v>
      </c>
      <c r="J105" s="49">
        <v>567038</v>
      </c>
      <c r="K105" s="49">
        <v>0</v>
      </c>
      <c r="L105" s="49">
        <v>0</v>
      </c>
      <c r="M105" s="49">
        <v>0</v>
      </c>
      <c r="N105" s="49">
        <v>0</v>
      </c>
      <c r="O105" s="49">
        <v>0</v>
      </c>
      <c r="P105" s="49">
        <v>0</v>
      </c>
      <c r="Q105" s="49">
        <v>0</v>
      </c>
      <c r="R105" s="49">
        <v>0</v>
      </c>
      <c r="S105" s="49">
        <v>0</v>
      </c>
      <c r="T105" s="49">
        <v>0</v>
      </c>
      <c r="U105" s="226">
        <v>0</v>
      </c>
      <c r="V105" s="49">
        <v>0</v>
      </c>
      <c r="W105" s="49">
        <v>0</v>
      </c>
      <c r="X105" s="113">
        <v>0</v>
      </c>
      <c r="Y105" s="113">
        <v>0</v>
      </c>
      <c r="Z105" s="113">
        <v>0</v>
      </c>
    </row>
    <row r="106" spans="1:26" ht="14.45">
      <c r="A106" s="51" t="s">
        <v>146</v>
      </c>
      <c r="B106" s="26">
        <v>0</v>
      </c>
      <c r="C106" s="26">
        <v>0</v>
      </c>
      <c r="D106" s="26">
        <v>0</v>
      </c>
      <c r="E106" s="26">
        <v>0</v>
      </c>
      <c r="F106" s="26">
        <v>338896</v>
      </c>
      <c r="G106" s="26">
        <v>637717</v>
      </c>
      <c r="H106" s="26">
        <v>227473</v>
      </c>
      <c r="I106" s="49">
        <v>0</v>
      </c>
      <c r="J106" s="49">
        <v>0</v>
      </c>
      <c r="K106" s="49">
        <v>0</v>
      </c>
      <c r="L106" s="49">
        <v>0</v>
      </c>
      <c r="M106" s="49">
        <v>0</v>
      </c>
      <c r="N106" s="49">
        <v>0</v>
      </c>
      <c r="O106" s="49">
        <v>0</v>
      </c>
      <c r="P106" s="49">
        <v>0</v>
      </c>
      <c r="Q106" s="49">
        <v>0</v>
      </c>
      <c r="R106" s="49">
        <v>0</v>
      </c>
      <c r="S106" s="49">
        <v>0</v>
      </c>
      <c r="T106" s="49">
        <v>0</v>
      </c>
      <c r="U106" s="226">
        <v>0</v>
      </c>
      <c r="V106" s="49">
        <v>0</v>
      </c>
      <c r="W106" s="49">
        <v>0</v>
      </c>
      <c r="X106" s="113">
        <v>0</v>
      </c>
      <c r="Y106" s="113">
        <v>0</v>
      </c>
      <c r="Z106" s="113">
        <v>617354</v>
      </c>
    </row>
    <row r="107" spans="1:26" ht="14.45">
      <c r="A107" s="51" t="s">
        <v>148</v>
      </c>
      <c r="B107" s="26">
        <v>0</v>
      </c>
      <c r="C107" s="26">
        <v>0</v>
      </c>
      <c r="D107" s="26">
        <v>0</v>
      </c>
      <c r="E107" s="26">
        <v>13295910</v>
      </c>
      <c r="F107" s="26">
        <v>1661892</v>
      </c>
      <c r="G107" s="26">
        <v>1379574</v>
      </c>
      <c r="H107" s="26">
        <v>1259347</v>
      </c>
      <c r="I107" s="49">
        <v>97152</v>
      </c>
      <c r="J107" s="49">
        <v>7588947</v>
      </c>
      <c r="K107" s="49">
        <v>3741707</v>
      </c>
      <c r="L107" s="49">
        <v>4675237</v>
      </c>
      <c r="M107" s="49">
        <v>4481432</v>
      </c>
      <c r="N107" s="49">
        <v>8216551</v>
      </c>
      <c r="O107" s="49">
        <v>6374063</v>
      </c>
      <c r="P107" s="49">
        <v>6243821</v>
      </c>
      <c r="Q107" s="49">
        <v>6317361</v>
      </c>
      <c r="R107" s="49">
        <v>3864456</v>
      </c>
      <c r="S107" s="49">
        <v>3950195</v>
      </c>
      <c r="T107" s="49">
        <v>6799011</v>
      </c>
      <c r="U107" s="226">
        <v>7042272</v>
      </c>
      <c r="V107" s="49">
        <v>6252470</v>
      </c>
      <c r="W107" s="49">
        <v>6893981</v>
      </c>
      <c r="X107" s="113">
        <v>6892914</v>
      </c>
      <c r="Y107" s="113">
        <v>6899053</v>
      </c>
      <c r="Z107" s="113">
        <v>6705009</v>
      </c>
    </row>
    <row r="108" spans="1:26" ht="14.45">
      <c r="A108" s="51" t="s">
        <v>150</v>
      </c>
      <c r="B108" s="26">
        <v>0</v>
      </c>
      <c r="C108" s="26">
        <v>0</v>
      </c>
      <c r="D108" s="26">
        <v>0</v>
      </c>
      <c r="E108" s="26">
        <v>300361</v>
      </c>
      <c r="F108" s="26">
        <v>336069</v>
      </c>
      <c r="G108" s="26">
        <v>379844</v>
      </c>
      <c r="H108" s="26">
        <v>366777</v>
      </c>
      <c r="I108" s="49">
        <v>406372</v>
      </c>
      <c r="J108" s="49">
        <v>279597</v>
      </c>
      <c r="K108" s="49">
        <v>324000</v>
      </c>
      <c r="L108" s="49">
        <v>386360</v>
      </c>
      <c r="M108" s="49">
        <v>397626</v>
      </c>
      <c r="N108" s="49">
        <v>884067</v>
      </c>
      <c r="O108" s="49">
        <v>3414418</v>
      </c>
      <c r="P108" s="49">
        <v>3701336</v>
      </c>
      <c r="Q108" s="49">
        <v>4825907</v>
      </c>
      <c r="R108" s="49">
        <v>1500494</v>
      </c>
      <c r="S108" s="49">
        <v>4268364</v>
      </c>
      <c r="T108" s="49">
        <v>409934</v>
      </c>
      <c r="U108" s="226">
        <v>592339</v>
      </c>
      <c r="V108" s="49">
        <v>645407</v>
      </c>
      <c r="W108" s="49">
        <v>210933</v>
      </c>
      <c r="X108" s="113">
        <v>204683</v>
      </c>
      <c r="Y108" s="113">
        <v>188520</v>
      </c>
      <c r="Z108" s="113">
        <v>1303241</v>
      </c>
    </row>
    <row r="109" spans="1:26" ht="14.45">
      <c r="A109" s="51" t="s">
        <v>152</v>
      </c>
      <c r="B109" s="26">
        <v>0</v>
      </c>
      <c r="C109" s="26">
        <v>0</v>
      </c>
      <c r="D109" s="26">
        <v>0</v>
      </c>
      <c r="E109" s="26">
        <v>0</v>
      </c>
      <c r="F109" s="26">
        <v>0</v>
      </c>
      <c r="G109" s="26">
        <v>0</v>
      </c>
      <c r="H109" s="26">
        <v>0</v>
      </c>
      <c r="I109" s="49">
        <v>0</v>
      </c>
      <c r="J109" s="49">
        <v>0</v>
      </c>
      <c r="K109" s="49">
        <v>0</v>
      </c>
      <c r="L109" s="49">
        <v>0</v>
      </c>
      <c r="M109" s="49">
        <v>0</v>
      </c>
      <c r="N109" s="49">
        <v>0</v>
      </c>
      <c r="O109" s="49">
        <v>0</v>
      </c>
      <c r="P109" s="49">
        <v>0</v>
      </c>
      <c r="Q109" s="49">
        <v>0</v>
      </c>
      <c r="R109" s="49">
        <v>0</v>
      </c>
      <c r="S109" s="49">
        <v>0</v>
      </c>
      <c r="T109" s="49">
        <v>0</v>
      </c>
      <c r="U109" s="226">
        <v>0</v>
      </c>
      <c r="V109" s="49">
        <v>0</v>
      </c>
      <c r="W109" s="49">
        <v>0</v>
      </c>
      <c r="X109" s="113">
        <v>0</v>
      </c>
      <c r="Y109" s="113">
        <v>0</v>
      </c>
      <c r="Z109" s="113">
        <v>0</v>
      </c>
    </row>
    <row r="110" spans="1:26" ht="14.45">
      <c r="A110" s="51" t="s">
        <v>153</v>
      </c>
      <c r="B110" s="26">
        <v>0</v>
      </c>
      <c r="C110" s="26">
        <v>0</v>
      </c>
      <c r="D110" s="26">
        <v>0</v>
      </c>
      <c r="E110" s="26">
        <v>1680621</v>
      </c>
      <c r="F110" s="26">
        <v>1258712</v>
      </c>
      <c r="G110" s="26">
        <v>2834942</v>
      </c>
      <c r="H110" s="26">
        <v>930642</v>
      </c>
      <c r="I110" s="49">
        <v>1539112</v>
      </c>
      <c r="J110" s="49">
        <v>635867</v>
      </c>
      <c r="K110" s="49">
        <v>949000</v>
      </c>
      <c r="L110" s="49">
        <v>1024753</v>
      </c>
      <c r="M110" s="49">
        <v>514650</v>
      </c>
      <c r="N110" s="49">
        <v>880111</v>
      </c>
      <c r="O110" s="49">
        <v>382500</v>
      </c>
      <c r="P110" s="49">
        <v>0</v>
      </c>
      <c r="Q110" s="49">
        <v>34962581</v>
      </c>
      <c r="R110" s="49">
        <v>0</v>
      </c>
      <c r="S110" s="49">
        <v>0</v>
      </c>
      <c r="T110" s="49">
        <v>0</v>
      </c>
      <c r="U110" s="226">
        <v>0</v>
      </c>
      <c r="V110" s="49">
        <v>0</v>
      </c>
      <c r="W110" s="49">
        <v>0</v>
      </c>
      <c r="X110" s="113">
        <v>0</v>
      </c>
      <c r="Y110" s="113">
        <v>0</v>
      </c>
      <c r="Z110" s="113">
        <v>0</v>
      </c>
    </row>
    <row r="111" spans="1:26" ht="14.45">
      <c r="A111" s="51" t="s">
        <v>154</v>
      </c>
      <c r="B111" s="26">
        <v>0</v>
      </c>
      <c r="C111" s="26">
        <v>0</v>
      </c>
      <c r="D111" s="26">
        <v>0</v>
      </c>
      <c r="E111" s="26">
        <v>123510</v>
      </c>
      <c r="F111" s="26">
        <v>1413695</v>
      </c>
      <c r="G111" s="26">
        <v>3147156</v>
      </c>
      <c r="H111" s="26">
        <v>1699442</v>
      </c>
      <c r="I111" s="49">
        <v>0</v>
      </c>
      <c r="J111" s="49">
        <v>0</v>
      </c>
      <c r="K111" s="49">
        <v>0</v>
      </c>
      <c r="L111" s="49">
        <v>0</v>
      </c>
      <c r="M111" s="49">
        <v>0</v>
      </c>
      <c r="N111" s="49">
        <v>0</v>
      </c>
      <c r="O111" s="49">
        <v>0</v>
      </c>
      <c r="P111" s="49">
        <v>0</v>
      </c>
      <c r="Q111" s="49">
        <v>0</v>
      </c>
      <c r="R111" s="49">
        <v>0</v>
      </c>
      <c r="S111" s="49">
        <v>0</v>
      </c>
      <c r="T111" s="49">
        <v>0</v>
      </c>
      <c r="U111" s="226">
        <v>0</v>
      </c>
      <c r="V111" s="49">
        <v>0</v>
      </c>
      <c r="W111" s="49">
        <v>0</v>
      </c>
      <c r="X111" s="113">
        <v>0</v>
      </c>
      <c r="Y111" s="113">
        <v>0</v>
      </c>
      <c r="Z111" s="113">
        <v>0</v>
      </c>
    </row>
    <row r="112" spans="1:26" ht="14.45">
      <c r="A112" s="51" t="s">
        <v>155</v>
      </c>
      <c r="B112" s="26">
        <v>0</v>
      </c>
      <c r="C112" s="26">
        <v>0</v>
      </c>
      <c r="D112" s="26">
        <v>0</v>
      </c>
      <c r="E112" s="26">
        <v>6247205</v>
      </c>
      <c r="F112" s="26">
        <v>10008744</v>
      </c>
      <c r="G112" s="26">
        <v>7246037</v>
      </c>
      <c r="H112" s="26">
        <v>-329199</v>
      </c>
      <c r="I112" s="49">
        <v>-333614</v>
      </c>
      <c r="J112" s="49">
        <v>-100000</v>
      </c>
      <c r="K112" s="49">
        <v>-75802</v>
      </c>
      <c r="L112" s="49">
        <v>495843</v>
      </c>
      <c r="M112" s="49">
        <v>0</v>
      </c>
      <c r="N112" s="49">
        <v>3618546</v>
      </c>
      <c r="O112" s="49">
        <v>984517</v>
      </c>
      <c r="P112" s="49">
        <v>1898728</v>
      </c>
      <c r="Q112" s="49">
        <v>-412298</v>
      </c>
      <c r="R112" s="49">
        <v>0</v>
      </c>
      <c r="S112" s="49">
        <v>0</v>
      </c>
      <c r="T112" s="49">
        <v>0</v>
      </c>
      <c r="U112" s="226">
        <v>0</v>
      </c>
      <c r="V112" s="49">
        <v>0</v>
      </c>
      <c r="W112" s="49">
        <v>0</v>
      </c>
      <c r="X112" s="113">
        <v>0</v>
      </c>
      <c r="Y112" s="113">
        <v>0</v>
      </c>
      <c r="Z112" s="113">
        <v>0</v>
      </c>
    </row>
    <row r="113" spans="1:26" ht="14.45">
      <c r="A113" s="51" t="s">
        <v>157</v>
      </c>
      <c r="B113" s="26">
        <v>0</v>
      </c>
      <c r="C113" s="26">
        <v>0</v>
      </c>
      <c r="D113" s="26">
        <v>0</v>
      </c>
      <c r="E113" s="26">
        <v>1404534</v>
      </c>
      <c r="F113" s="26">
        <v>2567178</v>
      </c>
      <c r="G113" s="26">
        <v>9278266</v>
      </c>
      <c r="H113" s="26">
        <v>2425380</v>
      </c>
      <c r="I113" s="49">
        <v>1238857</v>
      </c>
      <c r="J113" s="49">
        <v>2168712</v>
      </c>
      <c r="K113" s="49">
        <v>760348</v>
      </c>
      <c r="L113" s="49">
        <v>622467</v>
      </c>
      <c r="M113" s="49">
        <v>571204</v>
      </c>
      <c r="N113" s="49">
        <v>358294</v>
      </c>
      <c r="O113" s="49">
        <v>279157</v>
      </c>
      <c r="P113" s="49">
        <v>316793</v>
      </c>
      <c r="Q113" s="49">
        <v>4863855</v>
      </c>
      <c r="R113" s="49">
        <v>0</v>
      </c>
      <c r="S113" s="49">
        <v>0</v>
      </c>
      <c r="T113" s="49">
        <v>0</v>
      </c>
      <c r="U113" s="226">
        <v>0</v>
      </c>
      <c r="V113" s="49">
        <v>0</v>
      </c>
      <c r="W113" s="49">
        <v>0</v>
      </c>
      <c r="X113" s="113">
        <v>1078999</v>
      </c>
      <c r="Y113" s="113">
        <v>777463</v>
      </c>
      <c r="Z113" s="113">
        <v>1044472</v>
      </c>
    </row>
    <row r="114" spans="1:26" ht="14.45">
      <c r="A114" s="51" t="s">
        <v>158</v>
      </c>
      <c r="B114" s="26">
        <v>0</v>
      </c>
      <c r="C114" s="26">
        <v>0</v>
      </c>
      <c r="D114" s="26">
        <v>0</v>
      </c>
      <c r="E114" s="26">
        <v>0</v>
      </c>
      <c r="F114" s="26">
        <v>0</v>
      </c>
      <c r="G114" s="26">
        <v>0</v>
      </c>
      <c r="H114" s="26">
        <v>0</v>
      </c>
      <c r="I114" s="49">
        <v>0</v>
      </c>
      <c r="J114" s="49">
        <v>0</v>
      </c>
      <c r="K114" s="49">
        <v>0</v>
      </c>
      <c r="L114" s="49">
        <v>0</v>
      </c>
      <c r="M114" s="49">
        <v>0</v>
      </c>
      <c r="N114" s="49">
        <v>0</v>
      </c>
      <c r="O114" s="49">
        <v>0</v>
      </c>
      <c r="P114" s="49">
        <v>0</v>
      </c>
      <c r="Q114" s="49">
        <v>0</v>
      </c>
      <c r="R114" s="49">
        <v>0</v>
      </c>
      <c r="S114" s="49">
        <v>0</v>
      </c>
      <c r="T114" s="49">
        <v>0</v>
      </c>
      <c r="U114" s="226">
        <v>0</v>
      </c>
      <c r="V114" s="49">
        <v>0</v>
      </c>
      <c r="W114" s="49">
        <v>0</v>
      </c>
      <c r="X114" s="113">
        <v>0</v>
      </c>
      <c r="Y114" s="113">
        <v>0</v>
      </c>
      <c r="Z114" s="113">
        <v>0</v>
      </c>
    </row>
    <row r="115" spans="1:26">
      <c r="A115" s="59" t="s">
        <v>159</v>
      </c>
      <c r="B115" s="26">
        <v>0</v>
      </c>
      <c r="C115" s="26">
        <v>0</v>
      </c>
      <c r="D115" s="26">
        <v>0</v>
      </c>
      <c r="E115" s="26">
        <v>100757633</v>
      </c>
      <c r="F115" s="26">
        <v>179210080</v>
      </c>
      <c r="G115" s="26">
        <v>323900131</v>
      </c>
      <c r="H115" s="26">
        <v>596722557</v>
      </c>
      <c r="I115" s="49">
        <v>499195213</v>
      </c>
      <c r="J115" s="49">
        <v>286267248</v>
      </c>
      <c r="K115" s="49">
        <v>294932587</v>
      </c>
      <c r="L115" s="49">
        <v>380178967</v>
      </c>
      <c r="M115" s="49">
        <v>554302790</v>
      </c>
      <c r="N115" s="49">
        <v>742168818</v>
      </c>
      <c r="O115" s="49">
        <v>511551843</v>
      </c>
      <c r="P115" s="49">
        <v>418507687</v>
      </c>
      <c r="Q115" s="49">
        <v>819862885</v>
      </c>
      <c r="R115" s="49">
        <v>1088089290</v>
      </c>
      <c r="S115" s="49">
        <v>845599843</v>
      </c>
      <c r="T115" s="49">
        <v>129317099</v>
      </c>
      <c r="U115" s="226">
        <v>136431511</v>
      </c>
      <c r="V115" s="49">
        <f>SUM(V64:V114)</f>
        <v>144044594</v>
      </c>
      <c r="W115" s="49">
        <f>SUM(W64:W114)</f>
        <v>134988052</v>
      </c>
      <c r="X115" s="61">
        <f>SUM(X64:X114)</f>
        <v>135885828</v>
      </c>
      <c r="Y115" s="61">
        <f>SUM(Y64:Y114)</f>
        <v>129118818</v>
      </c>
      <c r="Z115" s="61">
        <f>SUM(Z64:Z114)</f>
        <v>125596433.53</v>
      </c>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0</v>
      </c>
      <c r="C123" s="49">
        <v>0</v>
      </c>
      <c r="D123" s="49">
        <v>0</v>
      </c>
      <c r="E123" s="49">
        <v>0</v>
      </c>
      <c r="F123" s="49">
        <v>0</v>
      </c>
      <c r="G123" s="49">
        <v>0</v>
      </c>
      <c r="H123" s="49">
        <v>0</v>
      </c>
      <c r="I123" s="49">
        <v>0</v>
      </c>
      <c r="J123" s="49">
        <v>0</v>
      </c>
      <c r="K123" s="49">
        <v>2000000</v>
      </c>
      <c r="L123" s="49">
        <v>0</v>
      </c>
      <c r="M123" s="49">
        <v>0</v>
      </c>
      <c r="N123" s="49">
        <v>435939</v>
      </c>
      <c r="O123" s="49">
        <v>460481</v>
      </c>
      <c r="P123" s="49">
        <v>570059</v>
      </c>
      <c r="Q123" s="49">
        <v>495112</v>
      </c>
      <c r="R123" s="49">
        <v>482057</v>
      </c>
      <c r="S123" s="49">
        <v>508210</v>
      </c>
      <c r="T123" s="49">
        <v>25000</v>
      </c>
      <c r="U123" s="226">
        <v>0</v>
      </c>
      <c r="V123" s="49">
        <v>0</v>
      </c>
      <c r="W123" s="49">
        <v>0</v>
      </c>
      <c r="X123" s="49">
        <v>0</v>
      </c>
      <c r="Y123" s="49">
        <v>0</v>
      </c>
      <c r="Z123" s="49">
        <v>0</v>
      </c>
    </row>
    <row r="124" spans="1:26">
      <c r="A124" s="51" t="s">
        <v>84</v>
      </c>
      <c r="B124" s="49">
        <v>0</v>
      </c>
      <c r="C124" s="49">
        <v>0</v>
      </c>
      <c r="D124" s="49">
        <v>0</v>
      </c>
      <c r="E124" s="49">
        <v>0</v>
      </c>
      <c r="F124" s="49">
        <v>0</v>
      </c>
      <c r="G124" s="49">
        <v>0</v>
      </c>
      <c r="H124" s="49">
        <v>45203</v>
      </c>
      <c r="I124" s="49">
        <v>70</v>
      </c>
      <c r="J124" s="49">
        <v>0</v>
      </c>
      <c r="K124" s="49">
        <v>0</v>
      </c>
      <c r="L124" s="49">
        <v>0</v>
      </c>
      <c r="M124" s="49">
        <v>0</v>
      </c>
      <c r="N124" s="49">
        <v>0</v>
      </c>
      <c r="O124" s="49">
        <v>0</v>
      </c>
      <c r="P124" s="49">
        <v>0</v>
      </c>
      <c r="Q124" s="49">
        <v>0</v>
      </c>
      <c r="R124" s="49">
        <v>0</v>
      </c>
      <c r="S124" s="49">
        <v>0</v>
      </c>
      <c r="T124" s="49">
        <v>0</v>
      </c>
      <c r="U124" s="226">
        <v>35858</v>
      </c>
      <c r="V124" s="49">
        <v>0</v>
      </c>
      <c r="W124" s="49">
        <v>0</v>
      </c>
      <c r="X124" s="49">
        <v>0</v>
      </c>
      <c r="Y124" s="49">
        <v>0</v>
      </c>
      <c r="Z124" s="49">
        <v>0</v>
      </c>
    </row>
    <row r="125" spans="1:26">
      <c r="A125" s="51" t="s">
        <v>86</v>
      </c>
      <c r="B125" s="49">
        <v>0</v>
      </c>
      <c r="C125" s="49">
        <v>0</v>
      </c>
      <c r="D125" s="49">
        <v>0</v>
      </c>
      <c r="E125" s="49">
        <v>0</v>
      </c>
      <c r="F125" s="49">
        <v>0</v>
      </c>
      <c r="G125" s="49">
        <v>0</v>
      </c>
      <c r="H125" s="49">
        <v>0</v>
      </c>
      <c r="I125" s="49">
        <v>0</v>
      </c>
      <c r="J125" s="49">
        <v>0</v>
      </c>
      <c r="K125" s="49">
        <v>0</v>
      </c>
      <c r="L125" s="49">
        <v>0</v>
      </c>
      <c r="M125" s="49">
        <v>0</v>
      </c>
      <c r="N125" s="49">
        <v>0</v>
      </c>
      <c r="O125" s="49">
        <v>0</v>
      </c>
      <c r="P125" s="49">
        <v>0</v>
      </c>
      <c r="Q125" s="49">
        <v>0</v>
      </c>
      <c r="R125" s="49">
        <v>0</v>
      </c>
      <c r="S125" s="49">
        <v>0</v>
      </c>
      <c r="T125" s="49">
        <v>0</v>
      </c>
      <c r="U125" s="226">
        <v>0</v>
      </c>
      <c r="V125" s="49">
        <v>0</v>
      </c>
      <c r="W125" s="49">
        <v>0</v>
      </c>
      <c r="X125" s="49">
        <v>0</v>
      </c>
      <c r="Y125" s="49">
        <v>0</v>
      </c>
      <c r="Z125" s="49">
        <v>0</v>
      </c>
    </row>
    <row r="126" spans="1:26">
      <c r="A126" s="51" t="s">
        <v>88</v>
      </c>
      <c r="B126" s="49">
        <v>0</v>
      </c>
      <c r="C126" s="49">
        <v>0</v>
      </c>
      <c r="D126" s="49">
        <v>0</v>
      </c>
      <c r="E126" s="49">
        <v>0</v>
      </c>
      <c r="F126" s="49">
        <v>0</v>
      </c>
      <c r="G126" s="49">
        <v>0</v>
      </c>
      <c r="H126" s="49">
        <v>0</v>
      </c>
      <c r="I126" s="49">
        <v>0</v>
      </c>
      <c r="J126" s="49">
        <v>0</v>
      </c>
      <c r="K126" s="49">
        <v>0</v>
      </c>
      <c r="L126" s="49">
        <v>0</v>
      </c>
      <c r="M126" s="49">
        <v>80895898</v>
      </c>
      <c r="N126" s="49">
        <v>57898005</v>
      </c>
      <c r="O126" s="49">
        <v>90902655</v>
      </c>
      <c r="P126" s="49">
        <v>113015655</v>
      </c>
      <c r="Q126" s="49">
        <v>92704500</v>
      </c>
      <c r="R126" s="49">
        <v>84623395</v>
      </c>
      <c r="S126" s="49">
        <v>90420300</v>
      </c>
      <c r="T126" s="49">
        <v>0</v>
      </c>
      <c r="U126" s="226">
        <v>0</v>
      </c>
      <c r="V126" s="49">
        <v>0</v>
      </c>
      <c r="W126" s="49">
        <v>0</v>
      </c>
      <c r="X126" s="49">
        <v>0</v>
      </c>
      <c r="Y126" s="49">
        <v>0</v>
      </c>
      <c r="Z126" s="49">
        <v>0</v>
      </c>
    </row>
    <row r="127" spans="1:26">
      <c r="A127" s="51" t="s">
        <v>74</v>
      </c>
      <c r="B127" s="49">
        <v>0</v>
      </c>
      <c r="C127" s="49">
        <v>0</v>
      </c>
      <c r="D127" s="49">
        <v>0</v>
      </c>
      <c r="E127" s="49">
        <v>815434</v>
      </c>
      <c r="F127" s="49">
        <v>1100365</v>
      </c>
      <c r="G127" s="49">
        <v>2074873</v>
      </c>
      <c r="H127" s="49">
        <v>530851</v>
      </c>
      <c r="I127" s="49">
        <v>438735</v>
      </c>
      <c r="J127" s="49">
        <v>1755845</v>
      </c>
      <c r="K127" s="49">
        <v>2238158</v>
      </c>
      <c r="L127" s="49">
        <v>656944419</v>
      </c>
      <c r="M127" s="49">
        <v>305417310</v>
      </c>
      <c r="N127" s="49">
        <v>120324474</v>
      </c>
      <c r="O127" s="49">
        <v>7358302</v>
      </c>
      <c r="P127" s="49">
        <v>7533199</v>
      </c>
      <c r="Q127" s="49">
        <v>6813382</v>
      </c>
      <c r="R127" s="49">
        <v>7960315</v>
      </c>
      <c r="S127" s="49">
        <v>7794596</v>
      </c>
      <c r="T127" s="49">
        <v>9973510</v>
      </c>
      <c r="U127" s="226">
        <v>13108284</v>
      </c>
      <c r="V127" s="49">
        <v>12904677</v>
      </c>
      <c r="W127" s="49">
        <v>15226051</v>
      </c>
      <c r="X127" s="49">
        <v>16986138</v>
      </c>
      <c r="Y127" s="49">
        <v>16792428</v>
      </c>
      <c r="Z127" s="49">
        <v>11359196</v>
      </c>
    </row>
    <row r="128" spans="1:26">
      <c r="A128" s="51" t="s">
        <v>91</v>
      </c>
      <c r="B128" s="49">
        <v>0</v>
      </c>
      <c r="C128" s="49">
        <v>0</v>
      </c>
      <c r="D128" s="49">
        <v>0</v>
      </c>
      <c r="E128" s="49">
        <v>0</v>
      </c>
      <c r="F128" s="49">
        <v>0</v>
      </c>
      <c r="G128" s="49">
        <v>976</v>
      </c>
      <c r="H128" s="49">
        <v>85678</v>
      </c>
      <c r="I128" s="49">
        <v>36717</v>
      </c>
      <c r="J128" s="49">
        <v>13639</v>
      </c>
      <c r="K128" s="49">
        <v>17879</v>
      </c>
      <c r="L128" s="49">
        <v>30496</v>
      </c>
      <c r="M128" s="49">
        <v>111668</v>
      </c>
      <c r="N128" s="49">
        <v>53226</v>
      </c>
      <c r="O128" s="49">
        <v>73449</v>
      </c>
      <c r="P128" s="49">
        <v>21867</v>
      </c>
      <c r="Q128" s="49">
        <v>1735</v>
      </c>
      <c r="R128" s="49">
        <v>5494</v>
      </c>
      <c r="S128" s="49">
        <v>3670</v>
      </c>
      <c r="T128" s="49">
        <v>22630</v>
      </c>
      <c r="U128" s="226">
        <v>25618</v>
      </c>
      <c r="V128" s="49">
        <v>24449</v>
      </c>
      <c r="W128" s="49">
        <v>16204</v>
      </c>
      <c r="X128" s="49">
        <v>12489</v>
      </c>
      <c r="Y128" s="49">
        <v>0</v>
      </c>
      <c r="Z128" s="49">
        <v>0</v>
      </c>
    </row>
    <row r="129" spans="1:26">
      <c r="A129" s="51" t="s">
        <v>93</v>
      </c>
      <c r="B129" s="49">
        <v>0</v>
      </c>
      <c r="C129" s="49">
        <v>0</v>
      </c>
      <c r="D129" s="49">
        <v>0</v>
      </c>
      <c r="E129" s="49">
        <v>0</v>
      </c>
      <c r="F129" s="49">
        <v>0</v>
      </c>
      <c r="G129" s="49">
        <v>0</v>
      </c>
      <c r="H129" s="49">
        <v>0</v>
      </c>
      <c r="I129" s="49">
        <v>0</v>
      </c>
      <c r="J129" s="49">
        <v>0</v>
      </c>
      <c r="K129" s="49">
        <v>0</v>
      </c>
      <c r="L129" s="49">
        <v>0</v>
      </c>
      <c r="M129" s="49">
        <v>0</v>
      </c>
      <c r="N129" s="49">
        <v>0</v>
      </c>
      <c r="O129" s="49">
        <v>0</v>
      </c>
      <c r="P129" s="49">
        <v>0</v>
      </c>
      <c r="Q129" s="49">
        <v>298128</v>
      </c>
      <c r="R129" s="49">
        <v>0</v>
      </c>
      <c r="S129" s="49">
        <v>0</v>
      </c>
      <c r="T129" s="49">
        <v>0</v>
      </c>
      <c r="U129" s="226">
        <v>0</v>
      </c>
      <c r="V129" s="49">
        <v>0</v>
      </c>
      <c r="W129" s="49">
        <v>0</v>
      </c>
      <c r="X129" s="49">
        <v>0</v>
      </c>
      <c r="Y129" s="49">
        <v>0</v>
      </c>
      <c r="Z129" s="49">
        <v>0</v>
      </c>
    </row>
    <row r="130" spans="1:26">
      <c r="A130" s="51" t="s">
        <v>95</v>
      </c>
      <c r="B130" s="49">
        <v>0</v>
      </c>
      <c r="C130" s="49">
        <v>0</v>
      </c>
      <c r="D130" s="49">
        <v>0</v>
      </c>
      <c r="E130" s="49">
        <v>0</v>
      </c>
      <c r="F130" s="49">
        <v>0</v>
      </c>
      <c r="G130" s="49">
        <v>0</v>
      </c>
      <c r="H130" s="49">
        <v>0</v>
      </c>
      <c r="I130" s="49">
        <v>0</v>
      </c>
      <c r="J130" s="49">
        <v>0</v>
      </c>
      <c r="K130" s="49">
        <v>615972</v>
      </c>
      <c r="L130" s="49">
        <v>472050</v>
      </c>
      <c r="M130" s="49">
        <v>461467</v>
      </c>
      <c r="N130" s="49">
        <v>0</v>
      </c>
      <c r="O130" s="49">
        <v>317057</v>
      </c>
      <c r="P130" s="49">
        <v>0</v>
      </c>
      <c r="Q130" s="49">
        <v>0</v>
      </c>
      <c r="R130" s="49">
        <v>0</v>
      </c>
      <c r="S130" s="49">
        <v>0</v>
      </c>
      <c r="T130" s="49">
        <v>0</v>
      </c>
      <c r="U130" s="226">
        <v>0</v>
      </c>
      <c r="V130" s="49">
        <v>0</v>
      </c>
      <c r="W130" s="49">
        <v>0</v>
      </c>
      <c r="X130" s="49">
        <v>0</v>
      </c>
      <c r="Y130" s="49">
        <v>0</v>
      </c>
      <c r="Z130" s="49">
        <v>0</v>
      </c>
    </row>
    <row r="131" spans="1:26">
      <c r="A131" s="51" t="s">
        <v>97</v>
      </c>
      <c r="B131" s="49">
        <v>0</v>
      </c>
      <c r="C131" s="49">
        <v>0</v>
      </c>
      <c r="D131" s="49">
        <v>0</v>
      </c>
      <c r="E131" s="49">
        <v>0</v>
      </c>
      <c r="F131" s="49">
        <v>0</v>
      </c>
      <c r="G131" s="49">
        <v>0</v>
      </c>
      <c r="H131" s="49">
        <v>0</v>
      </c>
      <c r="I131" s="49">
        <v>0</v>
      </c>
      <c r="J131" s="49">
        <v>0</v>
      </c>
      <c r="K131" s="49">
        <v>0</v>
      </c>
      <c r="L131" s="49">
        <v>0</v>
      </c>
      <c r="M131" s="49">
        <v>0</v>
      </c>
      <c r="N131" s="49">
        <v>0</v>
      </c>
      <c r="O131" s="49">
        <v>380000</v>
      </c>
      <c r="P131" s="49">
        <v>0</v>
      </c>
      <c r="Q131" s="49">
        <v>0</v>
      </c>
      <c r="R131" s="49">
        <v>0</v>
      </c>
      <c r="S131" s="49">
        <v>0</v>
      </c>
      <c r="T131" s="49">
        <v>0</v>
      </c>
      <c r="U131" s="226">
        <v>0</v>
      </c>
      <c r="V131" s="49">
        <v>0</v>
      </c>
      <c r="W131" s="49">
        <v>0</v>
      </c>
      <c r="X131" s="49">
        <v>0</v>
      </c>
      <c r="Y131" s="49">
        <v>0</v>
      </c>
      <c r="Z131" s="49">
        <v>0</v>
      </c>
    </row>
    <row r="132" spans="1:26">
      <c r="A132" s="51" t="s">
        <v>99</v>
      </c>
      <c r="B132" s="49">
        <v>0</v>
      </c>
      <c r="C132" s="49">
        <v>0</v>
      </c>
      <c r="D132" s="49">
        <v>0</v>
      </c>
      <c r="E132" s="49">
        <v>0</v>
      </c>
      <c r="F132" s="49">
        <v>0</v>
      </c>
      <c r="G132" s="49">
        <v>0</v>
      </c>
      <c r="H132" s="49">
        <v>0</v>
      </c>
      <c r="I132" s="49">
        <v>0</v>
      </c>
      <c r="J132" s="49">
        <v>0</v>
      </c>
      <c r="K132" s="49">
        <v>520446</v>
      </c>
      <c r="L132" s="49">
        <v>48692529</v>
      </c>
      <c r="M132" s="49">
        <v>61774443</v>
      </c>
      <c r="N132" s="49">
        <v>3091207</v>
      </c>
      <c r="O132" s="49">
        <v>2175097</v>
      </c>
      <c r="P132" s="49">
        <v>3014352</v>
      </c>
      <c r="Q132" s="49">
        <v>3600000</v>
      </c>
      <c r="R132" s="49">
        <v>2400000</v>
      </c>
      <c r="S132" s="49">
        <v>6000000</v>
      </c>
      <c r="T132" s="49">
        <v>0</v>
      </c>
      <c r="U132" s="226">
        <v>0</v>
      </c>
      <c r="V132" s="49">
        <v>0</v>
      </c>
      <c r="W132" s="49">
        <v>0</v>
      </c>
      <c r="X132" s="49">
        <v>0</v>
      </c>
      <c r="Y132" s="49">
        <v>0</v>
      </c>
      <c r="Z132" s="49">
        <v>0</v>
      </c>
    </row>
    <row r="133" spans="1:26">
      <c r="A133" s="51" t="s">
        <v>101</v>
      </c>
      <c r="B133" s="49">
        <v>0</v>
      </c>
      <c r="C133" s="49">
        <v>0</v>
      </c>
      <c r="D133" s="49">
        <v>0</v>
      </c>
      <c r="E133" s="49">
        <v>115806</v>
      </c>
      <c r="F133" s="49">
        <v>0</v>
      </c>
      <c r="G133" s="49">
        <v>0</v>
      </c>
      <c r="H133" s="49">
        <v>0</v>
      </c>
      <c r="I133" s="49">
        <v>0</v>
      </c>
      <c r="J133" s="49">
        <v>153</v>
      </c>
      <c r="K133" s="49">
        <v>737</v>
      </c>
      <c r="L133" s="49">
        <v>337852</v>
      </c>
      <c r="M133" s="49">
        <v>5</v>
      </c>
      <c r="N133" s="49">
        <v>12307</v>
      </c>
      <c r="O133" s="49">
        <v>0</v>
      </c>
      <c r="P133" s="49">
        <v>0</v>
      </c>
      <c r="Q133" s="49">
        <v>991219</v>
      </c>
      <c r="R133" s="49">
        <v>0</v>
      </c>
      <c r="S133" s="49">
        <v>0</v>
      </c>
      <c r="T133" s="49">
        <v>0</v>
      </c>
      <c r="U133" s="226">
        <v>0</v>
      </c>
      <c r="V133" s="49">
        <v>0</v>
      </c>
      <c r="W133" s="49">
        <v>0</v>
      </c>
      <c r="X133" s="49">
        <v>0</v>
      </c>
      <c r="Y133" s="49">
        <v>0</v>
      </c>
      <c r="Z133" s="49">
        <v>0</v>
      </c>
    </row>
    <row r="134" spans="1:26">
      <c r="A134" s="51" t="s">
        <v>102</v>
      </c>
      <c r="B134" s="49">
        <v>0</v>
      </c>
      <c r="C134" s="49">
        <v>0</v>
      </c>
      <c r="D134" s="49">
        <v>0</v>
      </c>
      <c r="E134" s="49">
        <v>0</v>
      </c>
      <c r="F134" s="49">
        <v>0</v>
      </c>
      <c r="G134" s="49">
        <v>0</v>
      </c>
      <c r="H134" s="49">
        <v>0</v>
      </c>
      <c r="I134" s="49">
        <v>0</v>
      </c>
      <c r="J134" s="49">
        <v>0</v>
      </c>
      <c r="K134" s="49">
        <v>0</v>
      </c>
      <c r="L134" s="49">
        <v>0</v>
      </c>
      <c r="M134" s="49">
        <v>0</v>
      </c>
      <c r="N134" s="49">
        <v>31374253</v>
      </c>
      <c r="O134" s="49">
        <v>23868179</v>
      </c>
      <c r="P134" s="49">
        <v>22961666</v>
      </c>
      <c r="Q134" s="49">
        <v>6569048</v>
      </c>
      <c r="R134" s="49">
        <v>5426395</v>
      </c>
      <c r="S134" s="49">
        <v>9973792</v>
      </c>
      <c r="T134" s="49">
        <v>683784</v>
      </c>
      <c r="U134" s="226">
        <v>109678</v>
      </c>
      <c r="V134" s="49">
        <v>3947922</v>
      </c>
      <c r="W134" s="49">
        <v>6490616</v>
      </c>
      <c r="X134" s="49">
        <v>3940725</v>
      </c>
      <c r="Y134" s="49">
        <v>4829681</v>
      </c>
      <c r="Z134" s="49">
        <v>5041329</v>
      </c>
    </row>
    <row r="135" spans="1:26">
      <c r="A135" s="51" t="s">
        <v>103</v>
      </c>
      <c r="B135" s="49">
        <v>0</v>
      </c>
      <c r="C135" s="49">
        <v>0</v>
      </c>
      <c r="D135" s="49">
        <v>0</v>
      </c>
      <c r="E135" s="49">
        <v>452995</v>
      </c>
      <c r="F135" s="49">
        <v>0</v>
      </c>
      <c r="G135" s="49">
        <v>0</v>
      </c>
      <c r="H135" s="49">
        <v>0</v>
      </c>
      <c r="I135" s="49">
        <v>0</v>
      </c>
      <c r="J135" s="49">
        <v>0</v>
      </c>
      <c r="K135" s="49">
        <v>0</v>
      </c>
      <c r="L135" s="49">
        <v>0</v>
      </c>
      <c r="M135" s="49">
        <v>0</v>
      </c>
      <c r="N135" s="49">
        <v>0</v>
      </c>
      <c r="O135" s="49">
        <v>0</v>
      </c>
      <c r="P135" s="49">
        <v>0</v>
      </c>
      <c r="Q135" s="49">
        <v>0</v>
      </c>
      <c r="R135" s="49">
        <v>0</v>
      </c>
      <c r="S135" s="49">
        <v>0</v>
      </c>
      <c r="T135" s="49">
        <v>0</v>
      </c>
      <c r="U135" s="226">
        <v>0</v>
      </c>
      <c r="V135" s="49">
        <v>0</v>
      </c>
      <c r="W135" s="49">
        <v>0</v>
      </c>
      <c r="X135" s="49">
        <v>0</v>
      </c>
      <c r="Y135" s="49">
        <v>0</v>
      </c>
      <c r="Z135" s="49">
        <v>0</v>
      </c>
    </row>
    <row r="136" spans="1:26">
      <c r="A136" s="51" t="s">
        <v>104</v>
      </c>
      <c r="B136" s="49">
        <v>0</v>
      </c>
      <c r="C136" s="49">
        <v>0</v>
      </c>
      <c r="D136" s="49">
        <v>0</v>
      </c>
      <c r="E136" s="49">
        <v>0</v>
      </c>
      <c r="F136" s="49">
        <v>0</v>
      </c>
      <c r="G136" s="49">
        <v>0</v>
      </c>
      <c r="H136" s="49">
        <v>0</v>
      </c>
      <c r="I136" s="49">
        <v>0</v>
      </c>
      <c r="J136" s="49">
        <v>0</v>
      </c>
      <c r="K136" s="49">
        <v>0</v>
      </c>
      <c r="L136" s="49">
        <v>0</v>
      </c>
      <c r="M136" s="49">
        <v>0</v>
      </c>
      <c r="N136" s="49">
        <v>0</v>
      </c>
      <c r="O136" s="49">
        <v>0</v>
      </c>
      <c r="P136" s="49">
        <v>0</v>
      </c>
      <c r="Q136" s="49">
        <v>0</v>
      </c>
      <c r="R136" s="49">
        <v>0</v>
      </c>
      <c r="S136" s="49">
        <v>0</v>
      </c>
      <c r="T136" s="49">
        <v>0</v>
      </c>
      <c r="U136" s="226">
        <v>0</v>
      </c>
      <c r="V136" s="49">
        <v>0</v>
      </c>
      <c r="W136" s="49">
        <v>0</v>
      </c>
      <c r="X136" s="49">
        <v>0</v>
      </c>
      <c r="Y136" s="49">
        <v>0</v>
      </c>
      <c r="Z136" s="49">
        <v>0</v>
      </c>
    </row>
    <row r="137" spans="1:26">
      <c r="A137" s="51" t="s">
        <v>105</v>
      </c>
      <c r="B137" s="49">
        <v>0</v>
      </c>
      <c r="C137" s="49">
        <v>0</v>
      </c>
      <c r="D137" s="49">
        <v>0</v>
      </c>
      <c r="E137" s="49">
        <v>0</v>
      </c>
      <c r="F137" s="49">
        <v>0</v>
      </c>
      <c r="G137" s="49">
        <v>0</v>
      </c>
      <c r="H137" s="49">
        <v>0</v>
      </c>
      <c r="I137" s="49">
        <v>0</v>
      </c>
      <c r="J137" s="49">
        <v>0</v>
      </c>
      <c r="K137" s="49">
        <v>0</v>
      </c>
      <c r="L137" s="49">
        <v>0</v>
      </c>
      <c r="M137" s="49">
        <v>0</v>
      </c>
      <c r="N137" s="49">
        <v>91498</v>
      </c>
      <c r="O137" s="49">
        <v>0</v>
      </c>
      <c r="P137" s="49">
        <v>0</v>
      </c>
      <c r="Q137" s="49">
        <v>0</v>
      </c>
      <c r="R137" s="49">
        <v>0</v>
      </c>
      <c r="S137" s="49">
        <v>0</v>
      </c>
      <c r="T137" s="49">
        <v>0</v>
      </c>
      <c r="U137" s="226">
        <v>0</v>
      </c>
      <c r="V137" s="49">
        <v>0</v>
      </c>
      <c r="W137" s="49">
        <v>0</v>
      </c>
      <c r="X137" s="49">
        <v>0</v>
      </c>
      <c r="Y137" s="49">
        <v>0</v>
      </c>
      <c r="Z137" s="49">
        <v>0</v>
      </c>
    </row>
    <row r="138" spans="1:26">
      <c r="A138" s="51" t="s">
        <v>107</v>
      </c>
      <c r="B138" s="49">
        <v>0</v>
      </c>
      <c r="C138" s="49">
        <v>0</v>
      </c>
      <c r="D138" s="49">
        <v>0</v>
      </c>
      <c r="E138" s="49">
        <v>0</v>
      </c>
      <c r="F138" s="49">
        <v>0</v>
      </c>
      <c r="G138" s="49">
        <v>0</v>
      </c>
      <c r="H138" s="49">
        <v>0</v>
      </c>
      <c r="I138" s="49">
        <v>0</v>
      </c>
      <c r="J138" s="49">
        <v>0</v>
      </c>
      <c r="K138" s="49">
        <v>0</v>
      </c>
      <c r="L138" s="49">
        <v>0</v>
      </c>
      <c r="M138" s="49">
        <v>0</v>
      </c>
      <c r="N138" s="49">
        <v>0</v>
      </c>
      <c r="O138" s="49">
        <v>0</v>
      </c>
      <c r="P138" s="49">
        <v>0</v>
      </c>
      <c r="Q138" s="49">
        <v>0</v>
      </c>
      <c r="R138" s="49">
        <v>0</v>
      </c>
      <c r="S138" s="49">
        <v>0</v>
      </c>
      <c r="T138" s="49">
        <v>0</v>
      </c>
      <c r="U138" s="226">
        <v>0</v>
      </c>
      <c r="V138" s="49">
        <v>0</v>
      </c>
      <c r="W138" s="49">
        <v>0</v>
      </c>
      <c r="X138" s="49">
        <v>0</v>
      </c>
      <c r="Y138" s="49">
        <v>0</v>
      </c>
      <c r="Z138" s="49">
        <v>0</v>
      </c>
    </row>
    <row r="139" spans="1:26">
      <c r="A139" s="51" t="s">
        <v>76</v>
      </c>
      <c r="B139" s="49">
        <v>0</v>
      </c>
      <c r="C139" s="49">
        <v>0</v>
      </c>
      <c r="D139" s="49">
        <v>0</v>
      </c>
      <c r="E139" s="49">
        <v>0</v>
      </c>
      <c r="F139" s="49">
        <v>0</v>
      </c>
      <c r="G139" s="49">
        <v>0</v>
      </c>
      <c r="H139" s="49">
        <v>0</v>
      </c>
      <c r="I139" s="49">
        <v>0</v>
      </c>
      <c r="J139" s="49">
        <v>0</v>
      </c>
      <c r="K139" s="49">
        <v>0</v>
      </c>
      <c r="L139" s="49">
        <v>0</v>
      </c>
      <c r="M139" s="49">
        <v>0</v>
      </c>
      <c r="N139" s="49">
        <v>0</v>
      </c>
      <c r="O139" s="49">
        <v>0</v>
      </c>
      <c r="P139" s="49">
        <v>0</v>
      </c>
      <c r="Q139" s="49">
        <v>0</v>
      </c>
      <c r="R139" s="49">
        <v>0</v>
      </c>
      <c r="S139" s="49">
        <v>0</v>
      </c>
      <c r="T139" s="49">
        <v>0</v>
      </c>
      <c r="U139" s="226">
        <v>0</v>
      </c>
      <c r="V139" s="49">
        <v>0</v>
      </c>
      <c r="W139" s="49">
        <v>0</v>
      </c>
      <c r="X139" s="49">
        <v>0</v>
      </c>
      <c r="Y139" s="49">
        <v>0</v>
      </c>
      <c r="Z139" s="49">
        <v>0</v>
      </c>
    </row>
    <row r="140" spans="1:26">
      <c r="A140" s="51" t="s">
        <v>110</v>
      </c>
      <c r="B140" s="49">
        <v>0</v>
      </c>
      <c r="C140" s="49">
        <v>0</v>
      </c>
      <c r="D140" s="49">
        <v>0</v>
      </c>
      <c r="E140" s="49">
        <v>4366627</v>
      </c>
      <c r="F140" s="49">
        <v>-77451</v>
      </c>
      <c r="G140" s="49">
        <v>0</v>
      </c>
      <c r="H140" s="49">
        <v>0</v>
      </c>
      <c r="I140" s="49">
        <v>0</v>
      </c>
      <c r="J140" s="49">
        <v>0</v>
      </c>
      <c r="K140" s="49">
        <v>0</v>
      </c>
      <c r="L140" s="49">
        <v>0</v>
      </c>
      <c r="M140" s="49">
        <v>0</v>
      </c>
      <c r="N140" s="49">
        <v>0</v>
      </c>
      <c r="O140" s="49">
        <v>0</v>
      </c>
      <c r="P140" s="49">
        <v>0</v>
      </c>
      <c r="Q140" s="49">
        <v>0</v>
      </c>
      <c r="R140" s="49">
        <v>0</v>
      </c>
      <c r="S140" s="49">
        <v>0</v>
      </c>
      <c r="T140" s="49">
        <v>0</v>
      </c>
      <c r="U140" s="226">
        <v>0</v>
      </c>
      <c r="V140" s="49">
        <v>0</v>
      </c>
      <c r="W140" s="49">
        <v>0</v>
      </c>
      <c r="X140" s="49">
        <v>0</v>
      </c>
      <c r="Y140" s="49">
        <v>0</v>
      </c>
      <c r="Z140" s="49">
        <v>0</v>
      </c>
    </row>
    <row r="141" spans="1:26">
      <c r="A141" s="51" t="s">
        <v>111</v>
      </c>
      <c r="B141" s="49">
        <v>0</v>
      </c>
      <c r="C141" s="49">
        <v>0</v>
      </c>
      <c r="D141" s="49">
        <v>0</v>
      </c>
      <c r="E141" s="49">
        <v>59752</v>
      </c>
      <c r="F141" s="49">
        <v>-59752</v>
      </c>
      <c r="G141" s="49">
        <v>11270845</v>
      </c>
      <c r="H141" s="49">
        <v>1280652</v>
      </c>
      <c r="I141" s="49">
        <v>2533426</v>
      </c>
      <c r="J141" s="49">
        <v>1380254</v>
      </c>
      <c r="K141" s="49">
        <v>12017932</v>
      </c>
      <c r="L141" s="49">
        <v>0</v>
      </c>
      <c r="M141" s="49">
        <v>12817866</v>
      </c>
      <c r="N141" s="49">
        <v>34627470</v>
      </c>
      <c r="O141" s="49">
        <v>41180678</v>
      </c>
      <c r="P141" s="49">
        <v>6322401</v>
      </c>
      <c r="Q141" s="49">
        <v>46254212</v>
      </c>
      <c r="R141" s="49">
        <v>33260978</v>
      </c>
      <c r="S141" s="49">
        <v>27379441</v>
      </c>
      <c r="T141" s="49">
        <v>0</v>
      </c>
      <c r="U141" s="226">
        <v>0</v>
      </c>
      <c r="V141" s="49">
        <v>0</v>
      </c>
      <c r="W141" s="49">
        <v>0</v>
      </c>
      <c r="X141" s="49">
        <v>0</v>
      </c>
      <c r="Y141" s="49">
        <v>0</v>
      </c>
      <c r="Z141" s="49">
        <v>0</v>
      </c>
    </row>
    <row r="142" spans="1:26">
      <c r="A142" s="51" t="s">
        <v>113</v>
      </c>
      <c r="B142" s="49">
        <v>0</v>
      </c>
      <c r="C142" s="49">
        <v>0</v>
      </c>
      <c r="D142" s="49">
        <v>0</v>
      </c>
      <c r="E142" s="49">
        <v>0</v>
      </c>
      <c r="F142" s="49">
        <v>0</v>
      </c>
      <c r="G142" s="49">
        <v>0</v>
      </c>
      <c r="H142" s="49">
        <v>0</v>
      </c>
      <c r="I142" s="49">
        <v>0</v>
      </c>
      <c r="J142" s="49">
        <v>0</v>
      </c>
      <c r="K142" s="49">
        <v>0</v>
      </c>
      <c r="L142" s="49">
        <v>0</v>
      </c>
      <c r="M142" s="49">
        <v>0</v>
      </c>
      <c r="N142" s="49">
        <v>0</v>
      </c>
      <c r="O142" s="49">
        <v>0</v>
      </c>
      <c r="P142" s="49">
        <v>0</v>
      </c>
      <c r="Q142" s="49">
        <v>0</v>
      </c>
      <c r="R142" s="49">
        <v>0</v>
      </c>
      <c r="S142" s="49">
        <v>0</v>
      </c>
      <c r="T142" s="49">
        <v>0</v>
      </c>
      <c r="U142" s="226">
        <v>0</v>
      </c>
      <c r="V142" s="49">
        <v>0</v>
      </c>
      <c r="W142" s="49">
        <v>0</v>
      </c>
      <c r="X142" s="49">
        <v>0</v>
      </c>
      <c r="Y142" s="49">
        <v>0</v>
      </c>
      <c r="Z142" s="49">
        <v>0</v>
      </c>
    </row>
    <row r="143" spans="1:26">
      <c r="A143" s="51" t="s">
        <v>78</v>
      </c>
      <c r="B143" s="49">
        <v>0</v>
      </c>
      <c r="C143" s="49">
        <v>0</v>
      </c>
      <c r="D143" s="49">
        <v>0</v>
      </c>
      <c r="E143" s="49">
        <v>0</v>
      </c>
      <c r="F143" s="49">
        <v>972677</v>
      </c>
      <c r="G143" s="49">
        <v>0</v>
      </c>
      <c r="H143" s="49">
        <v>0</v>
      </c>
      <c r="I143" s="49">
        <v>0</v>
      </c>
      <c r="J143" s="49">
        <v>0</v>
      </c>
      <c r="K143" s="49">
        <v>997323</v>
      </c>
      <c r="L143" s="49">
        <v>0</v>
      </c>
      <c r="M143" s="49">
        <v>0</v>
      </c>
      <c r="N143" s="49">
        <v>0</v>
      </c>
      <c r="O143" s="49">
        <v>8000000</v>
      </c>
      <c r="P143" s="49">
        <v>20489</v>
      </c>
      <c r="Q143" s="49">
        <v>91368</v>
      </c>
      <c r="R143" s="49">
        <v>0</v>
      </c>
      <c r="S143" s="49">
        <v>0</v>
      </c>
      <c r="T143" s="49">
        <v>58117</v>
      </c>
      <c r="U143" s="226">
        <v>0</v>
      </c>
      <c r="V143" s="49">
        <v>0</v>
      </c>
      <c r="W143" s="49">
        <v>0</v>
      </c>
      <c r="X143" s="49">
        <v>0</v>
      </c>
      <c r="Y143" s="49">
        <v>0</v>
      </c>
      <c r="Z143" s="49">
        <v>0</v>
      </c>
    </row>
    <row r="144" spans="1:26">
      <c r="A144" s="51" t="s">
        <v>116</v>
      </c>
      <c r="B144" s="49">
        <v>0</v>
      </c>
      <c r="C144" s="49">
        <v>0</v>
      </c>
      <c r="D144" s="49">
        <v>0</v>
      </c>
      <c r="E144" s="49">
        <v>0</v>
      </c>
      <c r="F144" s="49">
        <v>0</v>
      </c>
      <c r="G144" s="49">
        <v>0</v>
      </c>
      <c r="H144" s="49">
        <v>0</v>
      </c>
      <c r="I144" s="49">
        <v>0</v>
      </c>
      <c r="J144" s="49">
        <v>0</v>
      </c>
      <c r="K144" s="49">
        <v>28501721</v>
      </c>
      <c r="L144" s="49">
        <v>38832304</v>
      </c>
      <c r="M144" s="49">
        <v>47964085</v>
      </c>
      <c r="N144" s="49">
        <v>16856724</v>
      </c>
      <c r="O144" s="49">
        <v>13658660</v>
      </c>
      <c r="P144" s="49">
        <v>10067217</v>
      </c>
      <c r="Q144" s="49">
        <v>12532224</v>
      </c>
      <c r="R144" s="49">
        <v>8527299</v>
      </c>
      <c r="S144" s="49">
        <v>10255008</v>
      </c>
      <c r="T144" s="49">
        <v>15010037</v>
      </c>
      <c r="U144" s="226">
        <v>10207078</v>
      </c>
      <c r="V144" s="49">
        <v>8394990</v>
      </c>
      <c r="W144" s="49">
        <v>9303812</v>
      </c>
      <c r="X144" s="49">
        <v>11583829</v>
      </c>
      <c r="Y144" s="49">
        <v>11839872</v>
      </c>
      <c r="Z144" s="49">
        <v>8720696</v>
      </c>
    </row>
    <row r="145" spans="1:26">
      <c r="A145" s="51" t="s">
        <v>117</v>
      </c>
      <c r="B145" s="49">
        <v>0</v>
      </c>
      <c r="C145" s="49">
        <v>0</v>
      </c>
      <c r="D145" s="49">
        <v>0</v>
      </c>
      <c r="E145" s="49">
        <v>179381</v>
      </c>
      <c r="F145" s="49">
        <v>45176076</v>
      </c>
      <c r="G145" s="49">
        <v>50856439</v>
      </c>
      <c r="H145" s="49">
        <v>53239851</v>
      </c>
      <c r="I145" s="49">
        <v>98407178</v>
      </c>
      <c r="J145" s="49">
        <v>41723285</v>
      </c>
      <c r="K145" s="49">
        <v>37223147</v>
      </c>
      <c r="L145" s="49">
        <v>70482930</v>
      </c>
      <c r="M145" s="49">
        <v>216619718</v>
      </c>
      <c r="N145" s="49">
        <v>192115079</v>
      </c>
      <c r="O145" s="49">
        <v>222783872</v>
      </c>
      <c r="P145" s="49">
        <v>277841756</v>
      </c>
      <c r="Q145" s="49">
        <v>281260496</v>
      </c>
      <c r="R145" s="49">
        <v>293635986</v>
      </c>
      <c r="S145" s="49">
        <v>339033998</v>
      </c>
      <c r="T145" s="49">
        <v>0</v>
      </c>
      <c r="U145" s="226">
        <v>0</v>
      </c>
      <c r="V145" s="49">
        <v>0</v>
      </c>
      <c r="W145" s="49">
        <v>0</v>
      </c>
      <c r="X145" s="49">
        <v>0</v>
      </c>
      <c r="Y145" s="49">
        <v>0</v>
      </c>
      <c r="Z145" s="49">
        <v>0</v>
      </c>
    </row>
    <row r="146" spans="1:26">
      <c r="A146" s="51" t="s">
        <v>77</v>
      </c>
      <c r="B146" s="49">
        <v>0</v>
      </c>
      <c r="C146" s="49">
        <v>0</v>
      </c>
      <c r="D146" s="49">
        <v>0</v>
      </c>
      <c r="E146" s="49">
        <v>0</v>
      </c>
      <c r="F146" s="49">
        <v>0</v>
      </c>
      <c r="G146" s="49">
        <v>0</v>
      </c>
      <c r="H146" s="49">
        <v>0</v>
      </c>
      <c r="I146" s="49">
        <v>0</v>
      </c>
      <c r="J146" s="49">
        <v>0</v>
      </c>
      <c r="K146" s="49">
        <v>0</v>
      </c>
      <c r="L146" s="49">
        <v>0</v>
      </c>
      <c r="M146" s="49">
        <v>0</v>
      </c>
      <c r="N146" s="49">
        <v>0</v>
      </c>
      <c r="O146" s="49">
        <v>0</v>
      </c>
      <c r="P146" s="49">
        <v>0</v>
      </c>
      <c r="Q146" s="49">
        <v>0</v>
      </c>
      <c r="R146" s="49">
        <v>0</v>
      </c>
      <c r="S146" s="49">
        <v>0</v>
      </c>
      <c r="T146" s="49">
        <v>0</v>
      </c>
      <c r="U146" s="226">
        <v>0</v>
      </c>
      <c r="V146" s="49">
        <v>0</v>
      </c>
      <c r="W146" s="49">
        <v>0</v>
      </c>
      <c r="X146" s="49">
        <v>0</v>
      </c>
      <c r="Y146" s="49">
        <v>0</v>
      </c>
      <c r="Z146" s="49">
        <v>0</v>
      </c>
    </row>
    <row r="147" spans="1:26">
      <c r="A147" s="51" t="s">
        <v>120</v>
      </c>
      <c r="B147" s="49">
        <v>0</v>
      </c>
      <c r="C147" s="49">
        <v>0</v>
      </c>
      <c r="D147" s="49">
        <v>0</v>
      </c>
      <c r="E147" s="49">
        <v>167192</v>
      </c>
      <c r="F147" s="49">
        <v>2604</v>
      </c>
      <c r="G147" s="49">
        <v>0</v>
      </c>
      <c r="H147" s="49">
        <v>0</v>
      </c>
      <c r="I147" s="49">
        <v>0</v>
      </c>
      <c r="J147" s="49">
        <v>0</v>
      </c>
      <c r="K147" s="49">
        <v>164243</v>
      </c>
      <c r="L147" s="49">
        <v>73824</v>
      </c>
      <c r="M147" s="49">
        <v>2101</v>
      </c>
      <c r="N147" s="49">
        <v>0</v>
      </c>
      <c r="O147" s="49">
        <v>0</v>
      </c>
      <c r="P147" s="49">
        <v>0</v>
      </c>
      <c r="Q147" s="49">
        <v>0</v>
      </c>
      <c r="R147" s="49">
        <v>0</v>
      </c>
      <c r="S147" s="49">
        <v>0</v>
      </c>
      <c r="T147" s="49">
        <v>0</v>
      </c>
      <c r="U147" s="226">
        <v>0</v>
      </c>
      <c r="V147" s="49">
        <v>0</v>
      </c>
      <c r="W147" s="49">
        <v>0</v>
      </c>
      <c r="X147" s="49">
        <v>0</v>
      </c>
      <c r="Y147" s="49">
        <v>0</v>
      </c>
      <c r="Z147" s="49">
        <v>0</v>
      </c>
    </row>
    <row r="148" spans="1:26">
      <c r="A148" s="51" t="s">
        <v>122</v>
      </c>
      <c r="B148" s="49">
        <v>0</v>
      </c>
      <c r="C148" s="49">
        <v>0</v>
      </c>
      <c r="D148" s="49">
        <v>0</v>
      </c>
      <c r="E148" s="49">
        <v>0</v>
      </c>
      <c r="F148" s="49">
        <v>0</v>
      </c>
      <c r="G148" s="49">
        <v>0</v>
      </c>
      <c r="H148" s="49">
        <v>0</v>
      </c>
      <c r="I148" s="49">
        <v>0</v>
      </c>
      <c r="J148" s="49">
        <v>0</v>
      </c>
      <c r="K148" s="49">
        <v>0</v>
      </c>
      <c r="L148" s="49">
        <v>40908545</v>
      </c>
      <c r="M148" s="49">
        <v>0</v>
      </c>
      <c r="N148" s="49">
        <v>0</v>
      </c>
      <c r="O148" s="49">
        <v>0</v>
      </c>
      <c r="P148" s="49">
        <v>0</v>
      </c>
      <c r="Q148" s="49">
        <v>14477674</v>
      </c>
      <c r="R148" s="49">
        <v>0</v>
      </c>
      <c r="S148" s="49">
        <v>0</v>
      </c>
      <c r="T148" s="49">
        <v>0</v>
      </c>
      <c r="U148" s="226">
        <v>0</v>
      </c>
      <c r="V148" s="49">
        <v>0</v>
      </c>
      <c r="W148" s="49">
        <v>3915564</v>
      </c>
      <c r="X148" s="49">
        <v>3688348</v>
      </c>
      <c r="Y148" s="49">
        <v>4139577</v>
      </c>
      <c r="Z148" s="49">
        <v>3840694</v>
      </c>
    </row>
    <row r="149" spans="1:26">
      <c r="A149" s="51" t="s">
        <v>124</v>
      </c>
      <c r="B149" s="49">
        <v>0</v>
      </c>
      <c r="C149" s="49">
        <v>0</v>
      </c>
      <c r="D149" s="49">
        <v>0</v>
      </c>
      <c r="E149" s="49">
        <v>0</v>
      </c>
      <c r="F149" s="49">
        <v>0</v>
      </c>
      <c r="G149" s="49">
        <v>0</v>
      </c>
      <c r="H149" s="49">
        <v>0</v>
      </c>
      <c r="I149" s="49">
        <v>0</v>
      </c>
      <c r="J149" s="49">
        <v>0</v>
      </c>
      <c r="K149" s="49">
        <v>0</v>
      </c>
      <c r="L149" s="49">
        <v>0</v>
      </c>
      <c r="M149" s="49">
        <v>0</v>
      </c>
      <c r="N149" s="49">
        <v>0</v>
      </c>
      <c r="O149" s="49">
        <v>0</v>
      </c>
      <c r="P149" s="49">
        <v>0</v>
      </c>
      <c r="Q149" s="49">
        <v>0</v>
      </c>
      <c r="R149" s="49">
        <v>0</v>
      </c>
      <c r="S149" s="49">
        <v>0</v>
      </c>
      <c r="T149" s="49">
        <v>0</v>
      </c>
      <c r="U149" s="226">
        <v>0</v>
      </c>
      <c r="V149" s="49">
        <v>0</v>
      </c>
      <c r="W149" s="49">
        <v>0</v>
      </c>
      <c r="X149" s="49">
        <v>0</v>
      </c>
      <c r="Y149" s="49">
        <v>0</v>
      </c>
      <c r="Z149" s="49">
        <v>0</v>
      </c>
    </row>
    <row r="150" spans="1:26">
      <c r="A150" s="51" t="s">
        <v>126</v>
      </c>
      <c r="B150" s="49">
        <v>0</v>
      </c>
      <c r="C150" s="49">
        <v>0</v>
      </c>
      <c r="D150" s="49">
        <v>0</v>
      </c>
      <c r="E150" s="49">
        <v>0</v>
      </c>
      <c r="F150" s="49">
        <v>0</v>
      </c>
      <c r="G150" s="49">
        <v>0</v>
      </c>
      <c r="H150" s="49">
        <v>0</v>
      </c>
      <c r="I150" s="49">
        <v>0</v>
      </c>
      <c r="J150" s="49">
        <v>0</v>
      </c>
      <c r="K150" s="49">
        <v>0</v>
      </c>
      <c r="L150" s="49">
        <v>7702489</v>
      </c>
      <c r="M150" s="49">
        <v>0</v>
      </c>
      <c r="N150" s="49">
        <v>0</v>
      </c>
      <c r="O150" s="49">
        <v>0</v>
      </c>
      <c r="P150" s="49">
        <v>0</v>
      </c>
      <c r="Q150" s="49">
        <v>0</v>
      </c>
      <c r="R150" s="49">
        <v>0</v>
      </c>
      <c r="S150" s="49">
        <v>0</v>
      </c>
      <c r="T150" s="49">
        <v>0</v>
      </c>
      <c r="U150" s="226">
        <v>0</v>
      </c>
      <c r="V150" s="49">
        <v>0</v>
      </c>
      <c r="W150" s="49">
        <v>0</v>
      </c>
      <c r="X150" s="49">
        <v>0</v>
      </c>
      <c r="Y150" s="49">
        <v>0</v>
      </c>
      <c r="Z150" s="49">
        <v>0</v>
      </c>
    </row>
    <row r="151" spans="1:26">
      <c r="A151" s="51" t="s">
        <v>127</v>
      </c>
      <c r="B151" s="49">
        <v>0</v>
      </c>
      <c r="C151" s="49">
        <v>0</v>
      </c>
      <c r="D151" s="49">
        <v>0</v>
      </c>
      <c r="E151" s="49">
        <v>0</v>
      </c>
      <c r="F151" s="49">
        <v>0</v>
      </c>
      <c r="G151" s="49">
        <v>0</v>
      </c>
      <c r="H151" s="49">
        <v>0</v>
      </c>
      <c r="I151" s="49">
        <v>0</v>
      </c>
      <c r="J151" s="49">
        <v>0</v>
      </c>
      <c r="K151" s="49">
        <v>0</v>
      </c>
      <c r="L151" s="49">
        <v>0</v>
      </c>
      <c r="M151" s="49">
        <v>0</v>
      </c>
      <c r="N151" s="49">
        <v>0</v>
      </c>
      <c r="O151" s="49">
        <v>0</v>
      </c>
      <c r="P151" s="49">
        <v>0</v>
      </c>
      <c r="Q151" s="49">
        <v>0</v>
      </c>
      <c r="R151" s="49">
        <v>0</v>
      </c>
      <c r="S151" s="49">
        <v>0</v>
      </c>
      <c r="T151" s="49">
        <v>0</v>
      </c>
      <c r="U151" s="226">
        <v>0</v>
      </c>
      <c r="V151" s="49">
        <v>59280</v>
      </c>
      <c r="W151" s="49">
        <v>34662</v>
      </c>
      <c r="X151" s="49">
        <v>103060</v>
      </c>
      <c r="Y151" s="49">
        <v>54446</v>
      </c>
      <c r="Z151" s="49">
        <v>20439</v>
      </c>
    </row>
    <row r="152" spans="1:26">
      <c r="A152" s="51" t="s">
        <v>128</v>
      </c>
      <c r="B152" s="49">
        <v>0</v>
      </c>
      <c r="C152" s="49">
        <v>0</v>
      </c>
      <c r="D152" s="49">
        <v>0</v>
      </c>
      <c r="E152" s="49">
        <v>40680</v>
      </c>
      <c r="F152" s="49">
        <v>343886</v>
      </c>
      <c r="G152" s="49">
        <v>-343886</v>
      </c>
      <c r="H152" s="49">
        <v>477213</v>
      </c>
      <c r="I152" s="49">
        <v>15008</v>
      </c>
      <c r="J152" s="49">
        <v>121463</v>
      </c>
      <c r="K152" s="49">
        <v>73872</v>
      </c>
      <c r="L152" s="49">
        <v>12075646</v>
      </c>
      <c r="M152" s="49">
        <v>10044831</v>
      </c>
      <c r="N152" s="49">
        <v>565592</v>
      </c>
      <c r="O152" s="49">
        <v>2019470</v>
      </c>
      <c r="P152" s="49">
        <v>67103</v>
      </c>
      <c r="Q152" s="49">
        <v>2705063</v>
      </c>
      <c r="R152" s="49">
        <v>881837</v>
      </c>
      <c r="S152" s="49">
        <v>1779168</v>
      </c>
      <c r="T152" s="49">
        <v>1112173</v>
      </c>
      <c r="U152" s="226">
        <v>1275432</v>
      </c>
      <c r="V152" s="49">
        <v>3899075</v>
      </c>
      <c r="W152" s="49">
        <v>2427657</v>
      </c>
      <c r="X152" s="49">
        <v>2588180</v>
      </c>
      <c r="Y152" s="49">
        <v>2861526</v>
      </c>
      <c r="Z152" s="49">
        <v>3281430</v>
      </c>
    </row>
    <row r="153" spans="1:26">
      <c r="A153" s="51" t="s">
        <v>130</v>
      </c>
      <c r="B153" s="49">
        <v>0</v>
      </c>
      <c r="C153" s="49">
        <v>0</v>
      </c>
      <c r="D153" s="49">
        <v>0</v>
      </c>
      <c r="E153" s="49">
        <v>0</v>
      </c>
      <c r="F153" s="49">
        <v>84132113</v>
      </c>
      <c r="G153" s="49">
        <v>328885100</v>
      </c>
      <c r="H153" s="49">
        <v>252039850</v>
      </c>
      <c r="I153" s="49">
        <v>310171102</v>
      </c>
      <c r="J153" s="49">
        <v>333937743</v>
      </c>
      <c r="K153" s="49">
        <v>196452322</v>
      </c>
      <c r="L153" s="49">
        <v>347553904</v>
      </c>
      <c r="M153" s="49">
        <v>385585697</v>
      </c>
      <c r="N153" s="49">
        <v>441890752</v>
      </c>
      <c r="O153" s="49">
        <v>426678256</v>
      </c>
      <c r="P153" s="49">
        <v>450613861</v>
      </c>
      <c r="Q153" s="49">
        <v>440486358</v>
      </c>
      <c r="R153" s="49">
        <v>476499939</v>
      </c>
      <c r="S153" s="49">
        <v>542320119</v>
      </c>
      <c r="T153" s="49">
        <v>0</v>
      </c>
      <c r="U153" s="226">
        <v>0</v>
      </c>
      <c r="V153" s="49">
        <v>0</v>
      </c>
      <c r="W153" s="49">
        <v>0</v>
      </c>
      <c r="X153" s="49">
        <v>0</v>
      </c>
      <c r="Y153" s="49">
        <v>0</v>
      </c>
      <c r="Z153" s="49">
        <v>0</v>
      </c>
    </row>
    <row r="154" spans="1:26">
      <c r="A154" s="51" t="s">
        <v>131</v>
      </c>
      <c r="B154" s="49">
        <v>0</v>
      </c>
      <c r="C154" s="49">
        <v>0</v>
      </c>
      <c r="D154" s="49">
        <v>0</v>
      </c>
      <c r="E154" s="49">
        <v>0</v>
      </c>
      <c r="F154" s="49">
        <v>0</v>
      </c>
      <c r="G154" s="49">
        <v>0</v>
      </c>
      <c r="H154" s="49">
        <v>0</v>
      </c>
      <c r="I154" s="49">
        <v>0</v>
      </c>
      <c r="J154" s="49">
        <v>0</v>
      </c>
      <c r="K154" s="49">
        <v>0</v>
      </c>
      <c r="L154" s="49">
        <v>0</v>
      </c>
      <c r="M154" s="49">
        <v>0</v>
      </c>
      <c r="N154" s="49">
        <v>2071018</v>
      </c>
      <c r="O154" s="49">
        <v>1380292</v>
      </c>
      <c r="P154" s="49">
        <v>657740</v>
      </c>
      <c r="Q154" s="49">
        <v>8383887</v>
      </c>
      <c r="R154" s="49">
        <v>3605467</v>
      </c>
      <c r="S154" s="49">
        <v>3092290</v>
      </c>
      <c r="T154" s="49">
        <v>1594611</v>
      </c>
      <c r="U154" s="226">
        <v>428994</v>
      </c>
      <c r="V154" s="49">
        <v>302574</v>
      </c>
      <c r="W154" s="49">
        <v>246818</v>
      </c>
      <c r="X154" s="49">
        <v>200000</v>
      </c>
      <c r="Y154" s="49">
        <v>349996</v>
      </c>
      <c r="Z154" s="49">
        <v>564982</v>
      </c>
    </row>
    <row r="155" spans="1:26">
      <c r="A155" s="51" t="s">
        <v>132</v>
      </c>
      <c r="B155" s="49">
        <v>0</v>
      </c>
      <c r="C155" s="49">
        <v>0</v>
      </c>
      <c r="D155" s="49">
        <v>0</v>
      </c>
      <c r="E155" s="49">
        <v>0</v>
      </c>
      <c r="F155" s="49">
        <v>0</v>
      </c>
      <c r="G155" s="49">
        <v>0</v>
      </c>
      <c r="H155" s="49">
        <v>0</v>
      </c>
      <c r="I155" s="49">
        <v>0</v>
      </c>
      <c r="J155" s="49">
        <v>0</v>
      </c>
      <c r="K155" s="49">
        <v>147100538</v>
      </c>
      <c r="L155" s="49">
        <v>168162385</v>
      </c>
      <c r="M155" s="49">
        <v>216957334</v>
      </c>
      <c r="N155" s="49">
        <v>231489113</v>
      </c>
      <c r="O155" s="49">
        <v>245862070</v>
      </c>
      <c r="P155" s="49">
        <v>238113490</v>
      </c>
      <c r="Q155" s="49">
        <v>238492947</v>
      </c>
      <c r="R155" s="49">
        <v>229775426</v>
      </c>
      <c r="S155" s="49">
        <v>231505468</v>
      </c>
      <c r="T155" s="49">
        <v>0</v>
      </c>
      <c r="U155" s="226">
        <v>0</v>
      </c>
      <c r="V155" s="49">
        <v>0</v>
      </c>
      <c r="W155" s="49">
        <v>0</v>
      </c>
      <c r="X155" s="49">
        <v>0</v>
      </c>
      <c r="Y155" s="49">
        <v>0</v>
      </c>
      <c r="Z155" s="49">
        <v>0</v>
      </c>
    </row>
    <row r="156" spans="1:26">
      <c r="A156" s="51" t="s">
        <v>75</v>
      </c>
      <c r="B156" s="49">
        <v>0</v>
      </c>
      <c r="C156" s="49">
        <v>0</v>
      </c>
      <c r="D156" s="49">
        <v>0</v>
      </c>
      <c r="E156" s="49">
        <v>0</v>
      </c>
      <c r="F156" s="49">
        <v>0</v>
      </c>
      <c r="G156" s="49">
        <v>0</v>
      </c>
      <c r="H156" s="49">
        <v>0</v>
      </c>
      <c r="I156" s="49">
        <v>0</v>
      </c>
      <c r="J156" s="49">
        <v>0</v>
      </c>
      <c r="K156" s="49">
        <v>0</v>
      </c>
      <c r="L156" s="49">
        <v>0</v>
      </c>
      <c r="M156" s="49">
        <v>0</v>
      </c>
      <c r="N156" s="49">
        <v>111506292</v>
      </c>
      <c r="O156" s="49">
        <v>85132263</v>
      </c>
      <c r="P156" s="49">
        <v>114923538</v>
      </c>
      <c r="Q156" s="49">
        <v>87601602</v>
      </c>
      <c r="R156" s="49">
        <v>114321529</v>
      </c>
      <c r="S156" s="49">
        <v>115243319</v>
      </c>
      <c r="T156" s="49">
        <v>0</v>
      </c>
      <c r="U156" s="226">
        <v>0</v>
      </c>
      <c r="V156" s="49">
        <v>0</v>
      </c>
      <c r="W156" s="49">
        <v>0</v>
      </c>
      <c r="X156" s="49">
        <v>0</v>
      </c>
      <c r="Y156" s="49">
        <v>0</v>
      </c>
      <c r="Z156" s="49">
        <v>0</v>
      </c>
    </row>
    <row r="157" spans="1:26">
      <c r="A157" s="51" t="s">
        <v>133</v>
      </c>
      <c r="B157" s="49">
        <v>0</v>
      </c>
      <c r="C157" s="49">
        <v>0</v>
      </c>
      <c r="D157" s="49">
        <v>0</v>
      </c>
      <c r="E157" s="49">
        <v>0</v>
      </c>
      <c r="F157" s="49">
        <v>0</v>
      </c>
      <c r="G157" s="49">
        <v>0</v>
      </c>
      <c r="H157" s="49">
        <v>0</v>
      </c>
      <c r="I157" s="49">
        <v>0</v>
      </c>
      <c r="J157" s="49">
        <v>0</v>
      </c>
      <c r="K157" s="49">
        <v>0</v>
      </c>
      <c r="L157" s="49">
        <v>0</v>
      </c>
      <c r="M157" s="49">
        <v>0</v>
      </c>
      <c r="N157" s="49">
        <v>0</v>
      </c>
      <c r="O157" s="49">
        <v>0</v>
      </c>
      <c r="P157" s="49">
        <v>0</v>
      </c>
      <c r="Q157" s="49">
        <v>1048792</v>
      </c>
      <c r="R157" s="49">
        <v>0</v>
      </c>
      <c r="S157" s="49">
        <v>0</v>
      </c>
      <c r="T157" s="49">
        <v>0</v>
      </c>
      <c r="U157" s="226">
        <v>0</v>
      </c>
      <c r="V157" s="49">
        <v>0</v>
      </c>
      <c r="W157" s="49">
        <v>0</v>
      </c>
      <c r="X157" s="49">
        <v>0</v>
      </c>
      <c r="Y157" s="49">
        <v>0</v>
      </c>
      <c r="Z157" s="49">
        <v>0</v>
      </c>
    </row>
    <row r="158" spans="1:26">
      <c r="A158" s="51" t="s">
        <v>134</v>
      </c>
      <c r="B158" s="49">
        <v>0</v>
      </c>
      <c r="C158" s="49">
        <v>0</v>
      </c>
      <c r="D158" s="49">
        <v>0</v>
      </c>
      <c r="E158" s="49">
        <v>321583</v>
      </c>
      <c r="F158" s="49">
        <v>-321583</v>
      </c>
      <c r="G158" s="49">
        <v>4086674</v>
      </c>
      <c r="H158" s="49">
        <v>10852180</v>
      </c>
      <c r="I158" s="49">
        <v>1291110</v>
      </c>
      <c r="J158" s="49">
        <v>487796</v>
      </c>
      <c r="K158" s="49">
        <v>103378</v>
      </c>
      <c r="L158" s="49">
        <v>48391582</v>
      </c>
      <c r="M158" s="49">
        <v>105252577</v>
      </c>
      <c r="N158" s="49">
        <v>0</v>
      </c>
      <c r="O158" s="49">
        <v>21673098</v>
      </c>
      <c r="P158" s="49">
        <v>17268910</v>
      </c>
      <c r="Q158" s="49">
        <v>22675102</v>
      </c>
      <c r="R158" s="49">
        <v>22629364</v>
      </c>
      <c r="S158" s="49">
        <v>28447295</v>
      </c>
      <c r="T158" s="49">
        <v>33898810</v>
      </c>
      <c r="U158" s="226">
        <v>59686026</v>
      </c>
      <c r="V158" s="49">
        <v>54801378</v>
      </c>
      <c r="W158" s="49">
        <v>63527463</v>
      </c>
      <c r="X158" s="49">
        <v>62388471</v>
      </c>
      <c r="Y158" s="49">
        <v>63721340</v>
      </c>
      <c r="Z158" s="49">
        <v>53811878</v>
      </c>
    </row>
    <row r="159" spans="1:26">
      <c r="A159" s="51" t="s">
        <v>136</v>
      </c>
      <c r="B159" s="49">
        <v>0</v>
      </c>
      <c r="C159" s="49">
        <v>0</v>
      </c>
      <c r="D159" s="49">
        <v>0</v>
      </c>
      <c r="E159" s="49">
        <v>0</v>
      </c>
      <c r="F159" s="49">
        <v>17051</v>
      </c>
      <c r="G159" s="49">
        <v>213389</v>
      </c>
      <c r="H159" s="49">
        <v>537054</v>
      </c>
      <c r="I159" s="49">
        <v>487465</v>
      </c>
      <c r="J159" s="49">
        <v>394922</v>
      </c>
      <c r="K159" s="49">
        <v>447474</v>
      </c>
      <c r="L159" s="49">
        <v>691097</v>
      </c>
      <c r="M159" s="49">
        <v>861032</v>
      </c>
      <c r="N159" s="49">
        <v>723556</v>
      </c>
      <c r="O159" s="49">
        <v>695231</v>
      </c>
      <c r="P159" s="49">
        <v>705528</v>
      </c>
      <c r="Q159" s="49">
        <v>4426360</v>
      </c>
      <c r="R159" s="49">
        <v>1270065</v>
      </c>
      <c r="S159" s="49">
        <v>1614915</v>
      </c>
      <c r="T159" s="49">
        <v>525517</v>
      </c>
      <c r="U159" s="226">
        <v>0</v>
      </c>
      <c r="V159" s="49">
        <v>0</v>
      </c>
      <c r="W159" s="49">
        <v>0</v>
      </c>
      <c r="X159" s="49">
        <v>0</v>
      </c>
      <c r="Y159" s="49">
        <v>0</v>
      </c>
      <c r="Z159" s="49">
        <v>0</v>
      </c>
    </row>
    <row r="160" spans="1:26">
      <c r="A160" s="51" t="s">
        <v>145</v>
      </c>
      <c r="B160" s="49">
        <v>0</v>
      </c>
      <c r="C160" s="49">
        <v>0</v>
      </c>
      <c r="D160" s="49">
        <v>0</v>
      </c>
      <c r="E160" s="49">
        <v>859</v>
      </c>
      <c r="F160" s="49">
        <v>264193</v>
      </c>
      <c r="G160" s="49">
        <v>176086</v>
      </c>
      <c r="H160" s="49">
        <v>10498</v>
      </c>
      <c r="I160" s="49">
        <v>0</v>
      </c>
      <c r="J160" s="49">
        <v>0</v>
      </c>
      <c r="K160" s="49">
        <v>0</v>
      </c>
      <c r="L160" s="49">
        <v>0</v>
      </c>
      <c r="M160" s="49">
        <v>0</v>
      </c>
      <c r="N160" s="49">
        <v>0</v>
      </c>
      <c r="O160" s="49">
        <v>0</v>
      </c>
      <c r="P160" s="49">
        <v>0</v>
      </c>
      <c r="Q160" s="49">
        <v>0</v>
      </c>
      <c r="R160" s="49">
        <v>0</v>
      </c>
      <c r="S160" s="49">
        <v>0</v>
      </c>
      <c r="T160" s="49">
        <v>0</v>
      </c>
      <c r="U160" s="226">
        <v>0</v>
      </c>
      <c r="V160" s="49">
        <v>0</v>
      </c>
      <c r="W160" s="49">
        <v>0</v>
      </c>
      <c r="X160" s="49">
        <v>0</v>
      </c>
      <c r="Y160" s="49">
        <v>0</v>
      </c>
      <c r="Z160" s="49">
        <v>0</v>
      </c>
    </row>
    <row r="161" spans="1:26">
      <c r="A161" s="51" t="s">
        <v>138</v>
      </c>
      <c r="B161" s="49">
        <v>0</v>
      </c>
      <c r="C161" s="49">
        <v>0</v>
      </c>
      <c r="D161" s="49">
        <v>0</v>
      </c>
      <c r="E161" s="49">
        <v>0</v>
      </c>
      <c r="F161" s="49">
        <v>123427</v>
      </c>
      <c r="G161" s="49">
        <v>3705893</v>
      </c>
      <c r="H161" s="49">
        <v>3401891</v>
      </c>
      <c r="I161" s="49">
        <v>0</v>
      </c>
      <c r="J161" s="49">
        <v>0</v>
      </c>
      <c r="K161" s="49">
        <v>0</v>
      </c>
      <c r="L161" s="49">
        <v>878561</v>
      </c>
      <c r="M161" s="49">
        <v>32017807</v>
      </c>
      <c r="N161" s="49">
        <v>49414115</v>
      </c>
      <c r="O161" s="49">
        <v>14573930</v>
      </c>
      <c r="P161" s="49">
        <v>53279430</v>
      </c>
      <c r="Q161" s="49">
        <v>28699604</v>
      </c>
      <c r="R161" s="49">
        <v>85190034</v>
      </c>
      <c r="S161" s="49">
        <v>104644068</v>
      </c>
      <c r="T161" s="49">
        <v>52007595</v>
      </c>
      <c r="U161" s="226">
        <v>55895790</v>
      </c>
      <c r="V161" s="49">
        <v>40736</v>
      </c>
      <c r="W161" s="49">
        <v>8496</v>
      </c>
      <c r="X161" s="49">
        <v>1281735</v>
      </c>
      <c r="Y161" s="49">
        <v>0</v>
      </c>
      <c r="Z161" s="49">
        <v>0</v>
      </c>
    </row>
    <row r="162" spans="1:26">
      <c r="A162" s="51" t="s">
        <v>140</v>
      </c>
      <c r="B162" s="49">
        <v>0</v>
      </c>
      <c r="C162" s="49">
        <v>0</v>
      </c>
      <c r="D162" s="49">
        <v>0</v>
      </c>
      <c r="E162" s="49">
        <v>0</v>
      </c>
      <c r="F162" s="49">
        <v>0</v>
      </c>
      <c r="G162" s="49">
        <v>0</v>
      </c>
      <c r="H162" s="49">
        <v>0</v>
      </c>
      <c r="I162" s="49">
        <v>0</v>
      </c>
      <c r="J162" s="49">
        <v>0</v>
      </c>
      <c r="K162" s="49">
        <v>0</v>
      </c>
      <c r="L162" s="49">
        <v>0</v>
      </c>
      <c r="M162" s="49">
        <v>0</v>
      </c>
      <c r="N162" s="49">
        <v>0</v>
      </c>
      <c r="O162" s="49">
        <v>0</v>
      </c>
      <c r="P162" s="49">
        <v>0</v>
      </c>
      <c r="Q162" s="49">
        <v>0</v>
      </c>
      <c r="R162" s="49">
        <v>0</v>
      </c>
      <c r="S162" s="49">
        <v>0</v>
      </c>
      <c r="T162" s="49">
        <v>0</v>
      </c>
      <c r="U162" s="226">
        <v>0</v>
      </c>
      <c r="V162" s="49">
        <v>0</v>
      </c>
      <c r="W162" s="49">
        <v>0</v>
      </c>
      <c r="X162" s="49">
        <v>0</v>
      </c>
      <c r="Y162" s="49">
        <v>0</v>
      </c>
      <c r="Z162" s="49">
        <v>0</v>
      </c>
    </row>
    <row r="163" spans="1:26">
      <c r="A163" s="51" t="s">
        <v>142</v>
      </c>
      <c r="B163" s="49">
        <v>0</v>
      </c>
      <c r="C163" s="49">
        <v>0</v>
      </c>
      <c r="D163" s="49">
        <v>0</v>
      </c>
      <c r="E163" s="49">
        <v>0</v>
      </c>
      <c r="F163" s="49">
        <v>0</v>
      </c>
      <c r="G163" s="49">
        <v>0</v>
      </c>
      <c r="H163" s="49">
        <v>0</v>
      </c>
      <c r="I163" s="49">
        <v>1045000</v>
      </c>
      <c r="J163" s="49">
        <v>0</v>
      </c>
      <c r="K163" s="49">
        <v>0</v>
      </c>
      <c r="L163" s="49">
        <v>0</v>
      </c>
      <c r="M163" s="49">
        <v>0</v>
      </c>
      <c r="N163" s="49">
        <v>0</v>
      </c>
      <c r="O163" s="49">
        <v>0</v>
      </c>
      <c r="P163" s="49">
        <v>0</v>
      </c>
      <c r="Q163" s="49">
        <v>0</v>
      </c>
      <c r="R163" s="49">
        <v>0</v>
      </c>
      <c r="S163" s="49">
        <v>0</v>
      </c>
      <c r="T163" s="49">
        <v>0</v>
      </c>
      <c r="U163" s="226">
        <v>0</v>
      </c>
      <c r="V163" s="49">
        <v>0</v>
      </c>
      <c r="W163" s="49">
        <v>0</v>
      </c>
      <c r="X163" s="49">
        <v>0</v>
      </c>
      <c r="Y163" s="49">
        <v>0</v>
      </c>
      <c r="Z163" s="49">
        <v>0</v>
      </c>
    </row>
    <row r="164" spans="1:26">
      <c r="A164" s="51" t="s">
        <v>144</v>
      </c>
      <c r="B164" s="49">
        <v>0</v>
      </c>
      <c r="C164" s="49">
        <v>0</v>
      </c>
      <c r="D164" s="49">
        <v>0</v>
      </c>
      <c r="E164" s="49">
        <v>0</v>
      </c>
      <c r="F164" s="49">
        <v>0</v>
      </c>
      <c r="G164" s="49">
        <v>0</v>
      </c>
      <c r="H164" s="49">
        <v>0</v>
      </c>
      <c r="I164" s="49">
        <v>0</v>
      </c>
      <c r="J164" s="49">
        <v>0</v>
      </c>
      <c r="K164" s="49">
        <v>0</v>
      </c>
      <c r="L164" s="49">
        <v>0</v>
      </c>
      <c r="M164" s="49">
        <v>0</v>
      </c>
      <c r="N164" s="49">
        <v>0</v>
      </c>
      <c r="O164" s="49">
        <v>0</v>
      </c>
      <c r="P164" s="49">
        <v>0</v>
      </c>
      <c r="Q164" s="49">
        <v>0</v>
      </c>
      <c r="R164" s="49">
        <v>0</v>
      </c>
      <c r="S164" s="49">
        <v>0</v>
      </c>
      <c r="T164" s="49">
        <v>0</v>
      </c>
      <c r="U164" s="226">
        <v>0</v>
      </c>
      <c r="V164" s="49">
        <v>0</v>
      </c>
      <c r="W164" s="49">
        <v>0</v>
      </c>
      <c r="X164" s="49">
        <v>0</v>
      </c>
      <c r="Y164" s="49">
        <v>0</v>
      </c>
      <c r="Z164" s="49">
        <v>0</v>
      </c>
    </row>
    <row r="165" spans="1:26">
      <c r="A165" s="51" t="s">
        <v>146</v>
      </c>
      <c r="B165" s="49">
        <v>0</v>
      </c>
      <c r="C165" s="49">
        <v>0</v>
      </c>
      <c r="D165" s="49">
        <v>0</v>
      </c>
      <c r="E165" s="49">
        <v>0</v>
      </c>
      <c r="F165" s="49">
        <v>662356</v>
      </c>
      <c r="G165" s="49">
        <v>824704</v>
      </c>
      <c r="H165" s="49">
        <v>216434</v>
      </c>
      <c r="I165" s="49">
        <v>0</v>
      </c>
      <c r="J165" s="49">
        <v>0</v>
      </c>
      <c r="K165" s="49">
        <v>0</v>
      </c>
      <c r="L165" s="49">
        <v>0</v>
      </c>
      <c r="M165" s="49">
        <v>0</v>
      </c>
      <c r="N165" s="49">
        <v>0</v>
      </c>
      <c r="O165" s="49">
        <v>0</v>
      </c>
      <c r="P165" s="49">
        <v>0</v>
      </c>
      <c r="Q165" s="49">
        <v>0</v>
      </c>
      <c r="R165" s="49">
        <v>0</v>
      </c>
      <c r="S165" s="49">
        <v>0</v>
      </c>
      <c r="T165" s="49">
        <v>0</v>
      </c>
      <c r="U165" s="226">
        <v>0</v>
      </c>
      <c r="V165" s="49">
        <v>0</v>
      </c>
      <c r="W165" s="49">
        <v>0</v>
      </c>
      <c r="X165" s="49">
        <v>0</v>
      </c>
      <c r="Y165" s="49">
        <v>0</v>
      </c>
      <c r="Z165" s="49">
        <v>0</v>
      </c>
    </row>
    <row r="166" spans="1:26">
      <c r="A166" s="51" t="s">
        <v>148</v>
      </c>
      <c r="B166" s="49">
        <v>0</v>
      </c>
      <c r="C166" s="49">
        <v>0</v>
      </c>
      <c r="D166" s="49">
        <v>0</v>
      </c>
      <c r="E166" s="49">
        <v>0</v>
      </c>
      <c r="F166" s="49">
        <v>0</v>
      </c>
      <c r="G166" s="49">
        <v>0</v>
      </c>
      <c r="H166" s="49">
        <v>0</v>
      </c>
      <c r="I166" s="49">
        <v>0</v>
      </c>
      <c r="J166" s="49">
        <v>0</v>
      </c>
      <c r="K166" s="49">
        <v>0</v>
      </c>
      <c r="L166" s="49">
        <v>0</v>
      </c>
      <c r="M166" s="49">
        <v>0</v>
      </c>
      <c r="N166" s="49">
        <v>0</v>
      </c>
      <c r="O166" s="49">
        <v>0</v>
      </c>
      <c r="P166" s="49">
        <v>0</v>
      </c>
      <c r="Q166" s="49">
        <v>0</v>
      </c>
      <c r="R166" s="49">
        <v>0</v>
      </c>
      <c r="S166" s="49">
        <v>0</v>
      </c>
      <c r="T166" s="49">
        <v>0</v>
      </c>
      <c r="U166" s="226">
        <v>0</v>
      </c>
      <c r="V166" s="49">
        <v>0</v>
      </c>
      <c r="W166" s="49">
        <v>0</v>
      </c>
      <c r="X166" s="49">
        <v>0</v>
      </c>
      <c r="Y166" s="49">
        <v>0</v>
      </c>
      <c r="Z166" s="49">
        <v>0</v>
      </c>
    </row>
    <row r="167" spans="1:26">
      <c r="A167" s="51" t="s">
        <v>150</v>
      </c>
      <c r="B167" s="49">
        <v>0</v>
      </c>
      <c r="C167" s="49">
        <v>0</v>
      </c>
      <c r="D167" s="49">
        <v>0</v>
      </c>
      <c r="E167" s="49">
        <v>98766</v>
      </c>
      <c r="F167" s="49">
        <v>44239</v>
      </c>
      <c r="G167" s="49">
        <v>38569</v>
      </c>
      <c r="H167" s="49">
        <v>0</v>
      </c>
      <c r="I167" s="49">
        <v>0</v>
      </c>
      <c r="J167" s="49">
        <v>0</v>
      </c>
      <c r="K167" s="49">
        <v>0</v>
      </c>
      <c r="L167" s="49">
        <v>0</v>
      </c>
      <c r="M167" s="49">
        <v>0</v>
      </c>
      <c r="N167" s="49">
        <v>183741</v>
      </c>
      <c r="O167" s="49">
        <v>4061308</v>
      </c>
      <c r="P167" s="49">
        <v>0</v>
      </c>
      <c r="Q167" s="49">
        <v>1827595</v>
      </c>
      <c r="R167" s="49">
        <v>899804</v>
      </c>
      <c r="S167" s="49">
        <v>458841</v>
      </c>
      <c r="T167" s="49">
        <v>0</v>
      </c>
      <c r="U167" s="226">
        <v>182072</v>
      </c>
      <c r="V167" s="49">
        <v>0</v>
      </c>
      <c r="W167" s="49">
        <v>0</v>
      </c>
      <c r="X167" s="49">
        <v>0</v>
      </c>
      <c r="Y167" s="49">
        <v>0</v>
      </c>
      <c r="Z167" s="49">
        <v>0</v>
      </c>
    </row>
    <row r="168" spans="1:26">
      <c r="A168" s="51" t="s">
        <v>152</v>
      </c>
      <c r="B168" s="49">
        <v>0</v>
      </c>
      <c r="C168" s="49">
        <v>0</v>
      </c>
      <c r="D168" s="49">
        <v>0</v>
      </c>
      <c r="E168" s="49">
        <v>0</v>
      </c>
      <c r="F168" s="49">
        <v>0</v>
      </c>
      <c r="G168" s="49">
        <v>0</v>
      </c>
      <c r="H168" s="49">
        <v>0</v>
      </c>
      <c r="I168" s="49">
        <v>0</v>
      </c>
      <c r="J168" s="49">
        <v>0</v>
      </c>
      <c r="K168" s="49">
        <v>0</v>
      </c>
      <c r="L168" s="49">
        <v>0</v>
      </c>
      <c r="M168" s="49">
        <v>0</v>
      </c>
      <c r="N168" s="49">
        <v>0</v>
      </c>
      <c r="O168" s="49">
        <v>0</v>
      </c>
      <c r="P168" s="49">
        <v>0</v>
      </c>
      <c r="Q168" s="49">
        <v>0</v>
      </c>
      <c r="R168" s="49">
        <v>0</v>
      </c>
      <c r="S168" s="49">
        <v>0</v>
      </c>
      <c r="T168" s="49">
        <v>0</v>
      </c>
      <c r="U168" s="226">
        <v>0</v>
      </c>
      <c r="V168" s="49">
        <v>0</v>
      </c>
      <c r="W168" s="49">
        <v>93750</v>
      </c>
      <c r="X168" s="49">
        <v>125000</v>
      </c>
      <c r="Y168" s="49">
        <v>125000</v>
      </c>
      <c r="Z168" s="49">
        <v>125000</v>
      </c>
    </row>
    <row r="169" spans="1:26">
      <c r="A169" s="51" t="s">
        <v>153</v>
      </c>
      <c r="B169" s="49">
        <v>0</v>
      </c>
      <c r="C169" s="49">
        <v>0</v>
      </c>
      <c r="D169" s="49">
        <v>0</v>
      </c>
      <c r="E169" s="49">
        <v>129069</v>
      </c>
      <c r="F169" s="49">
        <v>81502</v>
      </c>
      <c r="G169" s="49">
        <v>10034</v>
      </c>
      <c r="H169" s="49">
        <v>14197</v>
      </c>
      <c r="I169" s="49">
        <v>9472</v>
      </c>
      <c r="J169" s="49">
        <v>9863</v>
      </c>
      <c r="K169" s="49">
        <v>4346</v>
      </c>
      <c r="L169" s="49">
        <v>2924</v>
      </c>
      <c r="M169" s="49">
        <v>0</v>
      </c>
      <c r="N169" s="49">
        <v>0</v>
      </c>
      <c r="O169" s="49">
        <v>0</v>
      </c>
      <c r="P169" s="49">
        <v>0</v>
      </c>
      <c r="Q169" s="49">
        <v>13476142</v>
      </c>
      <c r="R169" s="49">
        <v>0</v>
      </c>
      <c r="S169" s="49">
        <v>0</v>
      </c>
      <c r="T169" s="49">
        <v>0</v>
      </c>
      <c r="U169" s="226">
        <v>0</v>
      </c>
      <c r="V169" s="49">
        <v>0</v>
      </c>
      <c r="W169" s="49">
        <v>0</v>
      </c>
      <c r="X169" s="49">
        <v>0</v>
      </c>
      <c r="Y169" s="49">
        <v>0</v>
      </c>
      <c r="Z169" s="49">
        <v>0</v>
      </c>
    </row>
    <row r="170" spans="1:26">
      <c r="A170" s="51" t="s">
        <v>154</v>
      </c>
      <c r="B170" s="49">
        <v>0</v>
      </c>
      <c r="C170" s="49">
        <v>0</v>
      </c>
      <c r="D170" s="49">
        <v>0</v>
      </c>
      <c r="E170" s="49">
        <v>0</v>
      </c>
      <c r="F170" s="49">
        <v>0</v>
      </c>
      <c r="G170" s="49">
        <v>0</v>
      </c>
      <c r="H170" s="49">
        <v>0</v>
      </c>
      <c r="I170" s="49">
        <v>0</v>
      </c>
      <c r="J170" s="49">
        <v>0</v>
      </c>
      <c r="K170" s="49">
        <v>0</v>
      </c>
      <c r="L170" s="49">
        <v>0</v>
      </c>
      <c r="M170" s="49">
        <v>183471720</v>
      </c>
      <c r="N170" s="49">
        <v>209474439</v>
      </c>
      <c r="O170" s="49">
        <v>217333506</v>
      </c>
      <c r="P170" s="49">
        <v>225264456</v>
      </c>
      <c r="Q170" s="49">
        <v>151810460</v>
      </c>
      <c r="R170" s="49">
        <v>140779125</v>
      </c>
      <c r="S170" s="49">
        <v>213207021</v>
      </c>
      <c r="T170" s="49">
        <v>224308363</v>
      </c>
      <c r="U170" s="226">
        <v>163196036</v>
      </c>
      <c r="V170" s="49">
        <v>186808948</v>
      </c>
      <c r="W170" s="49">
        <v>239313626</v>
      </c>
      <c r="X170" s="49">
        <v>0</v>
      </c>
      <c r="Y170" s="49">
        <v>0</v>
      </c>
      <c r="Z170" s="49">
        <v>0</v>
      </c>
    </row>
    <row r="171" spans="1:26">
      <c r="A171" s="51" t="s">
        <v>155</v>
      </c>
      <c r="B171" s="49">
        <v>0</v>
      </c>
      <c r="C171" s="49">
        <v>0</v>
      </c>
      <c r="D171" s="49">
        <v>0</v>
      </c>
      <c r="E171" s="49">
        <v>0</v>
      </c>
      <c r="F171" s="49">
        <v>0</v>
      </c>
      <c r="G171" s="49">
        <v>0</v>
      </c>
      <c r="H171" s="49">
        <v>0</v>
      </c>
      <c r="I171" s="49">
        <v>0</v>
      </c>
      <c r="J171" s="49">
        <v>0</v>
      </c>
      <c r="K171" s="49">
        <v>0</v>
      </c>
      <c r="L171" s="49">
        <v>0</v>
      </c>
      <c r="M171" s="49">
        <v>0</v>
      </c>
      <c r="N171" s="49">
        <v>0</v>
      </c>
      <c r="O171" s="49">
        <v>0</v>
      </c>
      <c r="P171" s="49">
        <v>0</v>
      </c>
      <c r="Q171" s="49">
        <v>0</v>
      </c>
      <c r="R171" s="49">
        <v>0</v>
      </c>
      <c r="S171" s="49">
        <v>0</v>
      </c>
      <c r="T171" s="49">
        <v>0</v>
      </c>
      <c r="U171" s="226">
        <v>0</v>
      </c>
      <c r="V171" s="49">
        <v>0</v>
      </c>
      <c r="W171" s="49">
        <v>0</v>
      </c>
      <c r="X171" s="49">
        <v>0</v>
      </c>
      <c r="Y171" s="49">
        <v>0</v>
      </c>
      <c r="Z171" s="49">
        <v>0</v>
      </c>
    </row>
    <row r="172" spans="1:26">
      <c r="A172" s="51" t="s">
        <v>157</v>
      </c>
      <c r="B172" s="49">
        <v>0</v>
      </c>
      <c r="C172" s="49">
        <v>0</v>
      </c>
      <c r="D172" s="49">
        <v>0</v>
      </c>
      <c r="E172" s="49">
        <v>0</v>
      </c>
      <c r="F172" s="49">
        <v>0</v>
      </c>
      <c r="G172" s="49">
        <v>0</v>
      </c>
      <c r="H172" s="49">
        <v>0</v>
      </c>
      <c r="I172" s="49">
        <v>0</v>
      </c>
      <c r="J172" s="49">
        <v>0</v>
      </c>
      <c r="K172" s="49">
        <v>0</v>
      </c>
      <c r="L172" s="49">
        <v>1059247</v>
      </c>
      <c r="M172" s="49">
        <v>781967</v>
      </c>
      <c r="N172" s="49">
        <v>1127524</v>
      </c>
      <c r="O172" s="49">
        <v>853006</v>
      </c>
      <c r="P172" s="49">
        <v>1299883</v>
      </c>
      <c r="Q172" s="49">
        <v>9376796</v>
      </c>
      <c r="R172" s="49">
        <v>358099</v>
      </c>
      <c r="S172" s="49">
        <v>354027</v>
      </c>
      <c r="T172" s="49">
        <v>418749</v>
      </c>
      <c r="U172" s="226">
        <v>144677</v>
      </c>
      <c r="V172" s="49">
        <v>1164790</v>
      </c>
      <c r="W172" s="49">
        <v>586199</v>
      </c>
      <c r="X172" s="49">
        <v>28940</v>
      </c>
      <c r="Y172" s="49">
        <v>1109206</v>
      </c>
      <c r="Z172" s="49">
        <v>549922</v>
      </c>
    </row>
    <row r="173" spans="1:26">
      <c r="A173" s="51" t="s">
        <v>158</v>
      </c>
      <c r="B173" s="49">
        <v>0</v>
      </c>
      <c r="C173" s="49">
        <v>0</v>
      </c>
      <c r="D173" s="49">
        <v>0</v>
      </c>
      <c r="E173" s="49">
        <v>0</v>
      </c>
      <c r="F173" s="49">
        <v>0</v>
      </c>
      <c r="G173" s="49">
        <v>0</v>
      </c>
      <c r="H173" s="49">
        <v>0</v>
      </c>
      <c r="I173" s="49">
        <v>0</v>
      </c>
      <c r="J173" s="49">
        <v>0</v>
      </c>
      <c r="K173" s="49">
        <v>0</v>
      </c>
      <c r="L173" s="49">
        <v>0</v>
      </c>
      <c r="M173" s="49">
        <v>0</v>
      </c>
      <c r="N173" s="49">
        <v>0</v>
      </c>
      <c r="O173" s="49">
        <v>0</v>
      </c>
      <c r="P173" s="49">
        <v>0</v>
      </c>
      <c r="Q173" s="49">
        <v>0</v>
      </c>
      <c r="R173" s="49">
        <v>0</v>
      </c>
      <c r="S173" s="49">
        <v>0</v>
      </c>
      <c r="T173" s="49">
        <v>0</v>
      </c>
      <c r="U173" s="227">
        <v>0</v>
      </c>
      <c r="V173" s="49">
        <v>0</v>
      </c>
      <c r="W173" s="49">
        <v>0</v>
      </c>
      <c r="X173" s="49">
        <v>0</v>
      </c>
      <c r="Y173" s="49">
        <v>0</v>
      </c>
      <c r="Z173" s="49">
        <v>0</v>
      </c>
    </row>
    <row r="174" spans="1:26">
      <c r="A174" s="59" t="s">
        <v>159</v>
      </c>
      <c r="B174" s="49">
        <v>0</v>
      </c>
      <c r="C174" s="49">
        <v>0</v>
      </c>
      <c r="D174" s="49">
        <v>0</v>
      </c>
      <c r="E174" s="49">
        <v>6748144</v>
      </c>
      <c r="F174" s="49">
        <v>132461703</v>
      </c>
      <c r="G174" s="49">
        <v>401799696</v>
      </c>
      <c r="H174" s="49">
        <v>322731552</v>
      </c>
      <c r="I174" s="49">
        <v>414435283</v>
      </c>
      <c r="J174" s="49">
        <v>379824963</v>
      </c>
      <c r="K174" s="49">
        <v>428479488</v>
      </c>
      <c r="L174" s="49">
        <v>1443292784</v>
      </c>
      <c r="M174" s="49">
        <v>1661037526</v>
      </c>
      <c r="N174" s="49">
        <v>1505326322</v>
      </c>
      <c r="O174" s="49">
        <v>1431420860</v>
      </c>
      <c r="P174" s="49">
        <v>1543562600</v>
      </c>
      <c r="Q174" s="49">
        <v>1477099806</v>
      </c>
      <c r="R174" s="49">
        <v>1512532608</v>
      </c>
      <c r="S174" s="49">
        <v>1734035546</v>
      </c>
      <c r="T174" s="49">
        <v>339638896</v>
      </c>
      <c r="U174" s="226">
        <v>304295543</v>
      </c>
      <c r="V174" s="49">
        <f>SUM(V123:V173)</f>
        <v>272348819</v>
      </c>
      <c r="W174" s="49">
        <f>SUM(W123:W173)</f>
        <v>341190918</v>
      </c>
      <c r="X174" s="49">
        <f>SUM(X123:X173)</f>
        <v>102926915</v>
      </c>
      <c r="Y174" s="49">
        <f>SUM(Y123:Y173)</f>
        <v>105823072</v>
      </c>
      <c r="Z174" s="49">
        <f>SUM(Z123:Z173)</f>
        <v>87315566</v>
      </c>
    </row>
  </sheetData>
  <mergeCells count="79">
    <mergeCell ref="Z3:Z4"/>
    <mergeCell ref="Z62:Z63"/>
    <mergeCell ref="Z121:Z122"/>
    <mergeCell ref="X3:X4"/>
    <mergeCell ref="X121:X122"/>
    <mergeCell ref="Y3:Y4"/>
    <mergeCell ref="Y62:Y63"/>
    <mergeCell ref="Y121:Y122"/>
    <mergeCell ref="X62:X63"/>
    <mergeCell ref="A1:A2"/>
    <mergeCell ref="A3:A4"/>
    <mergeCell ref="B3:B4"/>
    <mergeCell ref="C3:C4"/>
    <mergeCell ref="D3:D4"/>
    <mergeCell ref="K3:K4"/>
    <mergeCell ref="E3:E4"/>
    <mergeCell ref="F3:F4"/>
    <mergeCell ref="G3:G4"/>
    <mergeCell ref="H3:H4"/>
    <mergeCell ref="I3:I4"/>
    <mergeCell ref="J3:J4"/>
    <mergeCell ref="L3:L4"/>
    <mergeCell ref="M3:M4"/>
    <mergeCell ref="N3:N4"/>
    <mergeCell ref="O3:O4"/>
    <mergeCell ref="P3:P4"/>
    <mergeCell ref="A62:A63"/>
    <mergeCell ref="B62:B63"/>
    <mergeCell ref="C62:C63"/>
    <mergeCell ref="D62:D63"/>
    <mergeCell ref="E62:E63"/>
    <mergeCell ref="Q62:Q63"/>
    <mergeCell ref="R62:R63"/>
    <mergeCell ref="H62:H63"/>
    <mergeCell ref="I62:I63"/>
    <mergeCell ref="J62:J63"/>
    <mergeCell ref="K62:K63"/>
    <mergeCell ref="L62:L63"/>
    <mergeCell ref="M62:M63"/>
    <mergeCell ref="F121:F122"/>
    <mergeCell ref="G121:G122"/>
    <mergeCell ref="H121:H122"/>
    <mergeCell ref="I121:I122"/>
    <mergeCell ref="N62:N63"/>
    <mergeCell ref="F62:F63"/>
    <mergeCell ref="G62:G63"/>
    <mergeCell ref="A121:A122"/>
    <mergeCell ref="B121:B122"/>
    <mergeCell ref="C121:C122"/>
    <mergeCell ref="D121:D122"/>
    <mergeCell ref="E121:E122"/>
    <mergeCell ref="S62:S63"/>
    <mergeCell ref="Q3:Q4"/>
    <mergeCell ref="J121:J122"/>
    <mergeCell ref="K121:K122"/>
    <mergeCell ref="L121:L122"/>
    <mergeCell ref="M121:M122"/>
    <mergeCell ref="N121:N122"/>
    <mergeCell ref="O121:O122"/>
    <mergeCell ref="R3:R4"/>
    <mergeCell ref="S3:S4"/>
    <mergeCell ref="P121:P122"/>
    <mergeCell ref="Q121:Q122"/>
    <mergeCell ref="R121:R122"/>
    <mergeCell ref="S121:S122"/>
    <mergeCell ref="O62:O63"/>
    <mergeCell ref="P62:P63"/>
    <mergeCell ref="W121:W122"/>
    <mergeCell ref="T121:T122"/>
    <mergeCell ref="V3:V4"/>
    <mergeCell ref="V62:V63"/>
    <mergeCell ref="V121:V122"/>
    <mergeCell ref="U62:U63"/>
    <mergeCell ref="U121:U122"/>
    <mergeCell ref="U3:U4"/>
    <mergeCell ref="T62:T63"/>
    <mergeCell ref="T3:T4"/>
    <mergeCell ref="W62:W63"/>
    <mergeCell ref="W3:W4"/>
  </mergeCells>
  <phoneticPr fontId="39" type="noConversion"/>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59999389629810485"/>
  </sheetPr>
  <dimension ref="A1:AF174"/>
  <sheetViews>
    <sheetView zoomScale="80" zoomScaleNormal="80" workbookViewId="0">
      <pane xSplit="1" topLeftCell="U1" activePane="topRight" state="frozen"/>
      <selection pane="topRight" activeCell="Z123" sqref="Z123"/>
    </sheetView>
  </sheetViews>
  <sheetFormatPr defaultColWidth="9.42578125" defaultRowHeight="12.95"/>
  <cols>
    <col min="1" max="1" width="17" style="47" customWidth="1"/>
    <col min="2" max="3" width="9.42578125" style="47" bestFit="1" customWidth="1"/>
    <col min="4" max="4" width="10" style="47" bestFit="1" customWidth="1"/>
    <col min="5" max="13" width="11.42578125" style="47" bestFit="1" customWidth="1"/>
    <col min="14" max="15" width="12.42578125" style="47" bestFit="1" customWidth="1"/>
    <col min="16" max="16" width="14.42578125" style="47" customWidth="1"/>
    <col min="17" max="17" width="12.42578125" style="47" bestFit="1" customWidth="1"/>
    <col min="18" max="19" width="15.42578125" style="47" customWidth="1"/>
    <col min="20" max="23" width="12.42578125" style="47" bestFit="1" customWidth="1"/>
    <col min="24" max="25" width="12.28515625" style="47" bestFit="1" customWidth="1"/>
    <col min="26" max="26" width="11.7109375" style="47" bestFit="1" customWidth="1"/>
    <col min="27" max="29" width="9.42578125" style="47"/>
    <col min="30" max="30" width="12.42578125" style="47" customWidth="1"/>
    <col min="31" max="16384" width="9.42578125" style="47"/>
  </cols>
  <sheetData>
    <row r="1" spans="1:26" ht="24" customHeight="1">
      <c r="A1" s="411" t="s">
        <v>223</v>
      </c>
    </row>
    <row r="2" spans="1:26" ht="45" customHeight="1">
      <c r="A2" s="411"/>
    </row>
    <row r="3" spans="1:26" s="97" customFormat="1" ht="12.75" customHeight="1">
      <c r="A3" s="412"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97" customFormat="1">
      <c r="A4" s="412"/>
      <c r="B4" s="410"/>
      <c r="C4" s="410"/>
      <c r="D4" s="410"/>
      <c r="E4" s="410"/>
      <c r="F4" s="410"/>
      <c r="G4" s="410"/>
      <c r="H4" s="410"/>
      <c r="I4" s="410"/>
      <c r="J4" s="410"/>
      <c r="K4" s="410"/>
      <c r="L4" s="410"/>
      <c r="M4" s="410"/>
      <c r="N4" s="410"/>
      <c r="O4" s="410"/>
      <c r="P4" s="410"/>
      <c r="Q4" s="410"/>
      <c r="R4" s="410"/>
      <c r="S4" s="410"/>
      <c r="T4" s="410"/>
      <c r="U4" s="410"/>
      <c r="V4" s="410"/>
      <c r="W4" s="410"/>
      <c r="X4" s="410"/>
      <c r="Y4" s="410"/>
      <c r="Z4" s="410"/>
    </row>
    <row r="5" spans="1:26">
      <c r="A5" s="65" t="s">
        <v>82</v>
      </c>
      <c r="B5" s="49">
        <f t="shared" ref="B5:S19" si="0">SUM(B64,B123)</f>
        <v>0</v>
      </c>
      <c r="C5" s="49">
        <f t="shared" si="0"/>
        <v>0</v>
      </c>
      <c r="D5" s="49">
        <f t="shared" si="0"/>
        <v>0</v>
      </c>
      <c r="E5" s="49">
        <f t="shared" si="0"/>
        <v>0</v>
      </c>
      <c r="F5" s="49">
        <f t="shared" si="0"/>
        <v>0</v>
      </c>
      <c r="G5" s="49">
        <f t="shared" si="0"/>
        <v>0</v>
      </c>
      <c r="H5" s="49">
        <f t="shared" si="0"/>
        <v>0</v>
      </c>
      <c r="I5" s="49">
        <f t="shared" si="0"/>
        <v>0</v>
      </c>
      <c r="J5" s="49">
        <f t="shared" si="0"/>
        <v>0</v>
      </c>
      <c r="K5" s="49">
        <f t="shared" si="0"/>
        <v>0</v>
      </c>
      <c r="L5" s="49">
        <f t="shared" si="0"/>
        <v>0</v>
      </c>
      <c r="M5" s="49">
        <f t="shared" si="0"/>
        <v>2835258</v>
      </c>
      <c r="N5" s="55">
        <f t="shared" si="0"/>
        <v>1942358</v>
      </c>
      <c r="O5" s="55">
        <f t="shared" si="0"/>
        <v>1287572</v>
      </c>
      <c r="P5" s="55">
        <f t="shared" si="0"/>
        <v>1252430</v>
      </c>
      <c r="Q5" s="55">
        <v>1011645</v>
      </c>
      <c r="R5" s="55">
        <f t="shared" si="0"/>
        <v>288843</v>
      </c>
      <c r="S5" s="55">
        <f t="shared" si="0"/>
        <v>354739</v>
      </c>
      <c r="T5" s="55">
        <f t="shared" ref="T5:Y5" si="1">T64+T123</f>
        <v>322570</v>
      </c>
      <c r="U5" s="55">
        <f t="shared" si="1"/>
        <v>2307740</v>
      </c>
      <c r="V5" s="55">
        <f t="shared" si="1"/>
        <v>3134334</v>
      </c>
      <c r="W5" s="55">
        <f t="shared" si="1"/>
        <v>2871585</v>
      </c>
      <c r="X5" s="55">
        <f t="shared" si="1"/>
        <v>3307450</v>
      </c>
      <c r="Y5" s="55">
        <f t="shared" si="1"/>
        <v>3656160</v>
      </c>
      <c r="Z5" s="55">
        <f t="shared" ref="Z5" si="2">Z64+Z123</f>
        <v>3834996</v>
      </c>
    </row>
    <row r="6" spans="1:26">
      <c r="A6" s="65" t="s">
        <v>84</v>
      </c>
      <c r="B6" s="49">
        <f t="shared" si="0"/>
        <v>0</v>
      </c>
      <c r="C6" s="49">
        <f t="shared" si="0"/>
        <v>0</v>
      </c>
      <c r="D6" s="49">
        <f t="shared" si="0"/>
        <v>0</v>
      </c>
      <c r="E6" s="49">
        <f t="shared" si="0"/>
        <v>0</v>
      </c>
      <c r="F6" s="49">
        <f t="shared" si="0"/>
        <v>0</v>
      </c>
      <c r="G6" s="49">
        <f t="shared" si="0"/>
        <v>0</v>
      </c>
      <c r="H6" s="49">
        <f t="shared" si="0"/>
        <v>0</v>
      </c>
      <c r="I6" s="49">
        <f t="shared" si="0"/>
        <v>0</v>
      </c>
      <c r="J6" s="49">
        <f t="shared" si="0"/>
        <v>648942</v>
      </c>
      <c r="K6" s="49">
        <f t="shared" si="0"/>
        <v>367699</v>
      </c>
      <c r="L6" s="49">
        <f t="shared" si="0"/>
        <v>32278</v>
      </c>
      <c r="M6" s="49">
        <f t="shared" si="0"/>
        <v>0</v>
      </c>
      <c r="N6" s="55">
        <f t="shared" si="0"/>
        <v>0</v>
      </c>
      <c r="O6" s="55">
        <f t="shared" si="0"/>
        <v>0</v>
      </c>
      <c r="P6" s="55">
        <f t="shared" si="0"/>
        <v>0</v>
      </c>
      <c r="Q6" s="55">
        <v>0</v>
      </c>
      <c r="R6" s="55">
        <f t="shared" si="0"/>
        <v>0</v>
      </c>
      <c r="S6" s="55">
        <f t="shared" si="0"/>
        <v>0</v>
      </c>
      <c r="T6" s="55">
        <f t="shared" ref="T6:W56" si="3">T65+T124</f>
        <v>0</v>
      </c>
      <c r="U6" s="55">
        <f t="shared" si="3"/>
        <v>0</v>
      </c>
      <c r="V6" s="55">
        <f t="shared" si="3"/>
        <v>0</v>
      </c>
      <c r="W6" s="55">
        <f t="shared" si="3"/>
        <v>0</v>
      </c>
      <c r="X6" s="55">
        <f t="shared" ref="X6:Y6" si="4">X65+X124</f>
        <v>0</v>
      </c>
      <c r="Y6" s="55">
        <f t="shared" si="4"/>
        <v>0</v>
      </c>
      <c r="Z6" s="55">
        <f t="shared" ref="Z6" si="5">Z65+Z124</f>
        <v>0</v>
      </c>
    </row>
    <row r="7" spans="1:26">
      <c r="A7" s="65" t="s">
        <v>86</v>
      </c>
      <c r="B7" s="49">
        <f t="shared" si="0"/>
        <v>0</v>
      </c>
      <c r="C7" s="49">
        <f t="shared" si="0"/>
        <v>0</v>
      </c>
      <c r="D7" s="49">
        <f t="shared" si="0"/>
        <v>0</v>
      </c>
      <c r="E7" s="49">
        <f t="shared" si="0"/>
        <v>0</v>
      </c>
      <c r="F7" s="49">
        <f t="shared" si="0"/>
        <v>11396</v>
      </c>
      <c r="G7" s="49">
        <f t="shared" si="0"/>
        <v>280948</v>
      </c>
      <c r="H7" s="49">
        <f t="shared" si="0"/>
        <v>415837</v>
      </c>
      <c r="I7" s="49">
        <f t="shared" si="0"/>
        <v>388345</v>
      </c>
      <c r="J7" s="49">
        <f t="shared" si="0"/>
        <v>22470</v>
      </c>
      <c r="K7" s="49">
        <f t="shared" si="0"/>
        <v>174</v>
      </c>
      <c r="L7" s="49">
        <f t="shared" si="0"/>
        <v>1116043</v>
      </c>
      <c r="M7" s="49">
        <f t="shared" si="0"/>
        <v>1015154</v>
      </c>
      <c r="N7" s="55">
        <f t="shared" si="0"/>
        <v>425415</v>
      </c>
      <c r="O7" s="55">
        <f t="shared" si="0"/>
        <v>0</v>
      </c>
      <c r="P7" s="55">
        <f t="shared" si="0"/>
        <v>0</v>
      </c>
      <c r="Q7" s="55">
        <v>0</v>
      </c>
      <c r="R7" s="55">
        <f t="shared" si="0"/>
        <v>0</v>
      </c>
      <c r="S7" s="55">
        <f t="shared" si="0"/>
        <v>0</v>
      </c>
      <c r="T7" s="55">
        <f t="shared" si="3"/>
        <v>0</v>
      </c>
      <c r="U7" s="55">
        <f t="shared" si="3"/>
        <v>0</v>
      </c>
      <c r="V7" s="55">
        <f t="shared" si="3"/>
        <v>0</v>
      </c>
      <c r="W7" s="55">
        <f t="shared" si="3"/>
        <v>0</v>
      </c>
      <c r="X7" s="55">
        <f t="shared" ref="X7:Y7" si="6">X66+X125</f>
        <v>0</v>
      </c>
      <c r="Y7" s="55">
        <f t="shared" si="6"/>
        <v>0</v>
      </c>
      <c r="Z7" s="55">
        <f t="shared" ref="Z7" si="7">Z66+Z125</f>
        <v>0</v>
      </c>
    </row>
    <row r="8" spans="1:26">
      <c r="A8" s="65" t="s">
        <v>88</v>
      </c>
      <c r="B8" s="49">
        <f t="shared" si="0"/>
        <v>0</v>
      </c>
      <c r="C8" s="49">
        <f t="shared" si="0"/>
        <v>0</v>
      </c>
      <c r="D8" s="49">
        <f t="shared" si="0"/>
        <v>0</v>
      </c>
      <c r="E8" s="49">
        <f t="shared" si="0"/>
        <v>1609292</v>
      </c>
      <c r="F8" s="49">
        <f t="shared" si="0"/>
        <v>1157651</v>
      </c>
      <c r="G8" s="49">
        <f t="shared" si="0"/>
        <v>1356705</v>
      </c>
      <c r="H8" s="49">
        <f t="shared" si="0"/>
        <v>1749715</v>
      </c>
      <c r="I8" s="49">
        <f t="shared" si="0"/>
        <v>1536977</v>
      </c>
      <c r="J8" s="49">
        <f t="shared" si="0"/>
        <v>1950164</v>
      </c>
      <c r="K8" s="49">
        <f t="shared" si="0"/>
        <v>2147606</v>
      </c>
      <c r="L8" s="49">
        <f t="shared" si="0"/>
        <v>1737660</v>
      </c>
      <c r="M8" s="49">
        <f t="shared" si="0"/>
        <v>1549841</v>
      </c>
      <c r="N8" s="55">
        <f t="shared" si="0"/>
        <v>1755423</v>
      </c>
      <c r="O8" s="55">
        <f t="shared" si="0"/>
        <v>4388846</v>
      </c>
      <c r="P8" s="55">
        <f t="shared" si="0"/>
        <v>2735868</v>
      </c>
      <c r="Q8" s="55">
        <v>2387773</v>
      </c>
      <c r="R8" s="55">
        <f t="shared" si="0"/>
        <v>1568883</v>
      </c>
      <c r="S8" s="55">
        <f t="shared" si="0"/>
        <v>2089466</v>
      </c>
      <c r="T8" s="55">
        <f t="shared" si="3"/>
        <v>2251199</v>
      </c>
      <c r="U8" s="55">
        <f t="shared" si="3"/>
        <v>2685549</v>
      </c>
      <c r="V8" s="55">
        <f t="shared" si="3"/>
        <v>2676113</v>
      </c>
      <c r="W8" s="55">
        <f t="shared" si="3"/>
        <v>2294545</v>
      </c>
      <c r="X8" s="55">
        <f t="shared" ref="X8:Y8" si="8">X67+X126</f>
        <v>3573775</v>
      </c>
      <c r="Y8" s="55">
        <f t="shared" si="8"/>
        <v>6213879</v>
      </c>
      <c r="Z8" s="55">
        <f t="shared" ref="Z8" si="9">Z67+Z126</f>
        <v>11187406</v>
      </c>
    </row>
    <row r="9" spans="1:26">
      <c r="A9" s="65" t="s">
        <v>74</v>
      </c>
      <c r="B9" s="49">
        <f t="shared" si="0"/>
        <v>0</v>
      </c>
      <c r="C9" s="49">
        <f t="shared" si="0"/>
        <v>0</v>
      </c>
      <c r="D9" s="49">
        <f t="shared" si="0"/>
        <v>0</v>
      </c>
      <c r="E9" s="49">
        <f t="shared" si="0"/>
        <v>167366</v>
      </c>
      <c r="F9" s="49">
        <f t="shared" si="0"/>
        <v>0</v>
      </c>
      <c r="G9" s="49">
        <f t="shared" si="0"/>
        <v>-160789</v>
      </c>
      <c r="H9" s="49">
        <f t="shared" si="0"/>
        <v>0</v>
      </c>
      <c r="I9" s="49">
        <f t="shared" si="0"/>
        <v>153772</v>
      </c>
      <c r="J9" s="49">
        <f t="shared" si="0"/>
        <v>62707</v>
      </c>
      <c r="K9" s="49">
        <f t="shared" si="0"/>
        <v>258340</v>
      </c>
      <c r="L9" s="49">
        <f t="shared" si="0"/>
        <v>324386</v>
      </c>
      <c r="M9" s="49">
        <f t="shared" si="0"/>
        <v>541744</v>
      </c>
      <c r="N9" s="55">
        <f t="shared" si="0"/>
        <v>528733</v>
      </c>
      <c r="O9" s="55">
        <f t="shared" si="0"/>
        <v>308724</v>
      </c>
      <c r="P9" s="55">
        <f t="shared" si="0"/>
        <v>349011</v>
      </c>
      <c r="Q9" s="55">
        <v>482458</v>
      </c>
      <c r="R9" s="55">
        <f t="shared" si="0"/>
        <v>628641</v>
      </c>
      <c r="S9" s="55">
        <f t="shared" si="0"/>
        <v>759287</v>
      </c>
      <c r="T9" s="55">
        <f t="shared" si="3"/>
        <v>1150471</v>
      </c>
      <c r="U9" s="55">
        <f t="shared" si="3"/>
        <v>2058787</v>
      </c>
      <c r="V9" s="55">
        <f t="shared" si="3"/>
        <v>2104576</v>
      </c>
      <c r="W9" s="55">
        <f t="shared" si="3"/>
        <v>2570529</v>
      </c>
      <c r="X9" s="55">
        <f t="shared" ref="X9:Y9" si="10">X68+X127</f>
        <v>2137239</v>
      </c>
      <c r="Y9" s="55">
        <f t="shared" si="10"/>
        <v>1845608</v>
      </c>
      <c r="Z9" s="55">
        <f t="shared" ref="Z9" si="11">Z68+Z127</f>
        <v>2094281</v>
      </c>
    </row>
    <row r="10" spans="1:26">
      <c r="A10" s="65" t="s">
        <v>91</v>
      </c>
      <c r="B10" s="49">
        <f t="shared" si="0"/>
        <v>0</v>
      </c>
      <c r="C10" s="49">
        <f t="shared" si="0"/>
        <v>0</v>
      </c>
      <c r="D10" s="49">
        <f t="shared" si="0"/>
        <v>0</v>
      </c>
      <c r="E10" s="49">
        <f t="shared" si="0"/>
        <v>0</v>
      </c>
      <c r="F10" s="49">
        <f t="shared" si="0"/>
        <v>0</v>
      </c>
      <c r="G10" s="49">
        <f t="shared" si="0"/>
        <v>0</v>
      </c>
      <c r="H10" s="49">
        <f t="shared" si="0"/>
        <v>239340</v>
      </c>
      <c r="I10" s="49">
        <f t="shared" si="0"/>
        <v>48877</v>
      </c>
      <c r="J10" s="49">
        <f t="shared" si="0"/>
        <v>0</v>
      </c>
      <c r="K10" s="49">
        <f t="shared" si="0"/>
        <v>0</v>
      </c>
      <c r="L10" s="49">
        <f t="shared" si="0"/>
        <v>0</v>
      </c>
      <c r="M10" s="49">
        <f t="shared" si="0"/>
        <v>0</v>
      </c>
      <c r="N10" s="55">
        <f t="shared" si="0"/>
        <v>0</v>
      </c>
      <c r="O10" s="55">
        <f t="shared" si="0"/>
        <v>0</v>
      </c>
      <c r="P10" s="55">
        <f t="shared" si="0"/>
        <v>84717</v>
      </c>
      <c r="Q10" s="55">
        <v>110160</v>
      </c>
      <c r="R10" s="55">
        <f t="shared" si="0"/>
        <v>39314</v>
      </c>
      <c r="S10" s="55">
        <f t="shared" si="0"/>
        <v>197250</v>
      </c>
      <c r="T10" s="55">
        <f t="shared" si="3"/>
        <v>136444</v>
      </c>
      <c r="U10" s="55">
        <f t="shared" si="3"/>
        <v>111483</v>
      </c>
      <c r="V10" s="55">
        <f t="shared" si="3"/>
        <v>208130</v>
      </c>
      <c r="W10" s="55">
        <f t="shared" si="3"/>
        <v>510878</v>
      </c>
      <c r="X10" s="55">
        <f t="shared" ref="X10:Y10" si="12">X69+X128</f>
        <v>321422</v>
      </c>
      <c r="Y10" s="55">
        <f t="shared" si="12"/>
        <v>646661</v>
      </c>
      <c r="Z10" s="55">
        <f t="shared" ref="Z10" si="13">Z69+Z128</f>
        <v>560748</v>
      </c>
    </row>
    <row r="11" spans="1:26">
      <c r="A11" s="65" t="s">
        <v>93</v>
      </c>
      <c r="B11" s="49">
        <f t="shared" si="0"/>
        <v>0</v>
      </c>
      <c r="C11" s="49">
        <f t="shared" si="0"/>
        <v>0</v>
      </c>
      <c r="D11" s="49">
        <f t="shared" si="0"/>
        <v>0</v>
      </c>
      <c r="E11" s="49">
        <f t="shared" si="0"/>
        <v>0</v>
      </c>
      <c r="F11" s="49">
        <f t="shared" si="0"/>
        <v>37610</v>
      </c>
      <c r="G11" s="49">
        <f t="shared" si="0"/>
        <v>11884500</v>
      </c>
      <c r="H11" s="49">
        <f t="shared" si="0"/>
        <v>22871192</v>
      </c>
      <c r="I11" s="49">
        <f t="shared" si="0"/>
        <v>16547068</v>
      </c>
      <c r="J11" s="49">
        <f t="shared" si="0"/>
        <v>7699759</v>
      </c>
      <c r="K11" s="49">
        <f t="shared" si="0"/>
        <v>5175918</v>
      </c>
      <c r="L11" s="49">
        <f t="shared" si="0"/>
        <v>9965624</v>
      </c>
      <c r="M11" s="49">
        <f t="shared" si="0"/>
        <v>9232145</v>
      </c>
      <c r="N11" s="55">
        <f t="shared" si="0"/>
        <v>11301683</v>
      </c>
      <c r="O11" s="55">
        <f t="shared" si="0"/>
        <v>22156130</v>
      </c>
      <c r="P11" s="55">
        <f t="shared" si="0"/>
        <v>22468177</v>
      </c>
      <c r="Q11" s="55">
        <v>22926619</v>
      </c>
      <c r="R11" s="55">
        <f t="shared" si="0"/>
        <v>21350348</v>
      </c>
      <c r="S11" s="55">
        <f t="shared" si="0"/>
        <v>20980667</v>
      </c>
      <c r="T11" s="55">
        <f t="shared" si="3"/>
        <v>20168937</v>
      </c>
      <c r="U11" s="55">
        <f t="shared" si="3"/>
        <v>17819738</v>
      </c>
      <c r="V11" s="55">
        <f t="shared" si="3"/>
        <v>15123836</v>
      </c>
      <c r="W11" s="55">
        <f t="shared" si="3"/>
        <v>16292439</v>
      </c>
      <c r="X11" s="55">
        <f t="shared" ref="X11:Y11" si="14">X70+X129</f>
        <v>14447805</v>
      </c>
      <c r="Y11" s="55">
        <f t="shared" si="14"/>
        <v>14592094</v>
      </c>
      <c r="Z11" s="55">
        <f t="shared" ref="Z11" si="15">Z70+Z129</f>
        <v>15461739</v>
      </c>
    </row>
    <row r="12" spans="1:26">
      <c r="A12" s="65" t="s">
        <v>95</v>
      </c>
      <c r="B12" s="49">
        <f t="shared" si="0"/>
        <v>0</v>
      </c>
      <c r="C12" s="49">
        <f t="shared" si="0"/>
        <v>0</v>
      </c>
      <c r="D12" s="49">
        <f t="shared" si="0"/>
        <v>0</v>
      </c>
      <c r="E12" s="49">
        <f t="shared" si="0"/>
        <v>0</v>
      </c>
      <c r="F12" s="49">
        <f t="shared" si="0"/>
        <v>0</v>
      </c>
      <c r="G12" s="49">
        <f t="shared" si="0"/>
        <v>0</v>
      </c>
      <c r="H12" s="49">
        <f t="shared" si="0"/>
        <v>0</v>
      </c>
      <c r="I12" s="49">
        <f t="shared" si="0"/>
        <v>0</v>
      </c>
      <c r="J12" s="49">
        <f t="shared" si="0"/>
        <v>0</v>
      </c>
      <c r="K12" s="49">
        <f t="shared" si="0"/>
        <v>0</v>
      </c>
      <c r="L12" s="49">
        <f t="shared" si="0"/>
        <v>0</v>
      </c>
      <c r="M12" s="49">
        <f t="shared" si="0"/>
        <v>3923978</v>
      </c>
      <c r="N12" s="55">
        <f t="shared" si="0"/>
        <v>21</v>
      </c>
      <c r="O12" s="55">
        <f t="shared" si="0"/>
        <v>-11</v>
      </c>
      <c r="P12" s="55">
        <f t="shared" si="0"/>
        <v>0</v>
      </c>
      <c r="Q12" s="55">
        <v>0</v>
      </c>
      <c r="R12" s="55">
        <f t="shared" si="0"/>
        <v>0</v>
      </c>
      <c r="S12" s="55">
        <f t="shared" si="0"/>
        <v>0</v>
      </c>
      <c r="T12" s="55">
        <f t="shared" si="3"/>
        <v>0</v>
      </c>
      <c r="U12" s="55">
        <f t="shared" si="3"/>
        <v>0</v>
      </c>
      <c r="V12" s="55">
        <f t="shared" si="3"/>
        <v>0</v>
      </c>
      <c r="W12" s="55">
        <f t="shared" si="3"/>
        <v>0</v>
      </c>
      <c r="X12" s="55">
        <f t="shared" ref="X12:Y12" si="16">X71+X130</f>
        <v>0</v>
      </c>
      <c r="Y12" s="55">
        <f t="shared" si="16"/>
        <v>0</v>
      </c>
      <c r="Z12" s="55">
        <f t="shared" ref="Z12" si="17">Z71+Z130</f>
        <v>0</v>
      </c>
    </row>
    <row r="13" spans="1:26">
      <c r="A13" s="65" t="s">
        <v>97</v>
      </c>
      <c r="B13" s="49">
        <f t="shared" si="0"/>
        <v>0</v>
      </c>
      <c r="C13" s="49">
        <f t="shared" si="0"/>
        <v>0</v>
      </c>
      <c r="D13" s="49">
        <f t="shared" si="0"/>
        <v>0</v>
      </c>
      <c r="E13" s="49">
        <f t="shared" si="0"/>
        <v>11000000</v>
      </c>
      <c r="F13" s="49">
        <f t="shared" si="0"/>
        <v>11000000</v>
      </c>
      <c r="G13" s="49">
        <f t="shared" si="0"/>
        <v>11473972</v>
      </c>
      <c r="H13" s="49">
        <f t="shared" si="0"/>
        <v>0</v>
      </c>
      <c r="I13" s="49">
        <f t="shared" si="0"/>
        <v>4500000</v>
      </c>
      <c r="J13" s="49">
        <f t="shared" si="0"/>
        <v>1506550</v>
      </c>
      <c r="K13" s="49">
        <f t="shared" si="0"/>
        <v>11698368</v>
      </c>
      <c r="L13" s="49">
        <f t="shared" si="0"/>
        <v>12000000</v>
      </c>
      <c r="M13" s="49">
        <f t="shared" si="0"/>
        <v>10500000</v>
      </c>
      <c r="N13" s="55">
        <f t="shared" si="0"/>
        <v>10500000</v>
      </c>
      <c r="O13" s="55">
        <f t="shared" si="0"/>
        <v>10500000</v>
      </c>
      <c r="P13" s="55">
        <f t="shared" si="0"/>
        <v>10000000</v>
      </c>
      <c r="Q13" s="55">
        <v>4300000</v>
      </c>
      <c r="R13" s="55">
        <f t="shared" si="0"/>
        <v>800000</v>
      </c>
      <c r="S13" s="55">
        <f t="shared" si="0"/>
        <v>0</v>
      </c>
      <c r="T13" s="55">
        <f t="shared" si="3"/>
        <v>0</v>
      </c>
      <c r="U13" s="55">
        <f t="shared" si="3"/>
        <v>0</v>
      </c>
      <c r="V13" s="55">
        <f t="shared" si="3"/>
        <v>0</v>
      </c>
      <c r="W13" s="55">
        <f t="shared" si="3"/>
        <v>0</v>
      </c>
      <c r="X13" s="55">
        <f t="shared" ref="X13:Y13" si="18">X72+X131</f>
        <v>0</v>
      </c>
      <c r="Y13" s="55">
        <f t="shared" si="18"/>
        <v>0</v>
      </c>
      <c r="Z13" s="55">
        <f t="shared" ref="Z13" si="19">Z72+Z131</f>
        <v>0</v>
      </c>
    </row>
    <row r="14" spans="1:26">
      <c r="A14" s="65" t="s">
        <v>99</v>
      </c>
      <c r="B14" s="49">
        <f t="shared" si="0"/>
        <v>0</v>
      </c>
      <c r="C14" s="49">
        <f t="shared" si="0"/>
        <v>0</v>
      </c>
      <c r="D14" s="49">
        <f t="shared" si="0"/>
        <v>0</v>
      </c>
      <c r="E14" s="49">
        <f t="shared" si="0"/>
        <v>17710670</v>
      </c>
      <c r="F14" s="49">
        <f t="shared" si="0"/>
        <v>-51789</v>
      </c>
      <c r="G14" s="49">
        <f t="shared" si="0"/>
        <v>490491</v>
      </c>
      <c r="H14" s="49">
        <f t="shared" si="0"/>
        <v>722068</v>
      </c>
      <c r="I14" s="49">
        <f t="shared" si="0"/>
        <v>379141</v>
      </c>
      <c r="J14" s="49">
        <f t="shared" si="0"/>
        <v>339934</v>
      </c>
      <c r="K14" s="49">
        <f t="shared" si="0"/>
        <v>397364</v>
      </c>
      <c r="L14" s="49">
        <f t="shared" si="0"/>
        <v>3599257</v>
      </c>
      <c r="M14" s="49">
        <f t="shared" si="0"/>
        <v>6560120</v>
      </c>
      <c r="N14" s="55">
        <f t="shared" si="0"/>
        <v>4025</v>
      </c>
      <c r="O14" s="55">
        <f t="shared" si="0"/>
        <v>50</v>
      </c>
      <c r="P14" s="55">
        <f t="shared" si="0"/>
        <v>0</v>
      </c>
      <c r="Q14" s="55">
        <v>0</v>
      </c>
      <c r="R14" s="55">
        <f t="shared" si="0"/>
        <v>0</v>
      </c>
      <c r="S14" s="55">
        <f t="shared" si="0"/>
        <v>0</v>
      </c>
      <c r="T14" s="55">
        <f t="shared" si="3"/>
        <v>0</v>
      </c>
      <c r="U14" s="55">
        <f t="shared" si="3"/>
        <v>0</v>
      </c>
      <c r="V14" s="55">
        <f t="shared" si="3"/>
        <v>0</v>
      </c>
      <c r="W14" s="55">
        <f t="shared" si="3"/>
        <v>0</v>
      </c>
      <c r="X14" s="55">
        <f t="shared" ref="X14:Y14" si="20">X73+X132</f>
        <v>0</v>
      </c>
      <c r="Y14" s="55">
        <f t="shared" si="20"/>
        <v>0</v>
      </c>
      <c r="Z14" s="55">
        <f t="shared" ref="Z14" si="21">Z73+Z132</f>
        <v>0</v>
      </c>
    </row>
    <row r="15" spans="1:26">
      <c r="A15" s="65" t="s">
        <v>101</v>
      </c>
      <c r="B15" s="49">
        <f t="shared" si="0"/>
        <v>0</v>
      </c>
      <c r="C15" s="49">
        <f t="shared" si="0"/>
        <v>0</v>
      </c>
      <c r="D15" s="49">
        <f t="shared" si="0"/>
        <v>0</v>
      </c>
      <c r="E15" s="49">
        <f t="shared" si="0"/>
        <v>22312566</v>
      </c>
      <c r="F15" s="49">
        <f t="shared" si="0"/>
        <v>8243871</v>
      </c>
      <c r="G15" s="49">
        <f t="shared" si="0"/>
        <v>11534784</v>
      </c>
      <c r="H15" s="49">
        <f t="shared" si="0"/>
        <v>8608399</v>
      </c>
      <c r="I15" s="49">
        <f t="shared" si="0"/>
        <v>8573107</v>
      </c>
      <c r="J15" s="49">
        <f t="shared" si="0"/>
        <v>12169097</v>
      </c>
      <c r="K15" s="49">
        <f t="shared" si="0"/>
        <v>13519952</v>
      </c>
      <c r="L15" s="49">
        <f t="shared" si="0"/>
        <v>14256374</v>
      </c>
      <c r="M15" s="49">
        <f t="shared" si="0"/>
        <v>12988781</v>
      </c>
      <c r="N15" s="55">
        <f t="shared" si="0"/>
        <v>14433795</v>
      </c>
      <c r="O15" s="55">
        <f t="shared" si="0"/>
        <v>15642730</v>
      </c>
      <c r="P15" s="55">
        <f t="shared" si="0"/>
        <v>16753160</v>
      </c>
      <c r="Q15" s="55">
        <v>12382614</v>
      </c>
      <c r="R15" s="55">
        <f t="shared" si="0"/>
        <v>-11391366</v>
      </c>
      <c r="S15" s="55">
        <f t="shared" si="0"/>
        <v>1375372</v>
      </c>
      <c r="T15" s="55">
        <f t="shared" si="3"/>
        <v>746933</v>
      </c>
      <c r="U15" s="55">
        <f t="shared" si="3"/>
        <v>64871</v>
      </c>
      <c r="V15" s="55">
        <f t="shared" si="3"/>
        <v>555</v>
      </c>
      <c r="W15" s="55">
        <f t="shared" si="3"/>
        <v>0</v>
      </c>
      <c r="X15" s="55">
        <f t="shared" ref="X15:Y15" si="22">X74+X133</f>
        <v>0</v>
      </c>
      <c r="Y15" s="55">
        <f t="shared" si="22"/>
        <v>0</v>
      </c>
      <c r="Z15" s="55">
        <f t="shared" ref="Z15" si="23">Z74+Z133</f>
        <v>0</v>
      </c>
    </row>
    <row r="16" spans="1:26">
      <c r="A16" s="65" t="s">
        <v>102</v>
      </c>
      <c r="B16" s="49">
        <f t="shared" si="0"/>
        <v>0</v>
      </c>
      <c r="C16" s="49">
        <f t="shared" si="0"/>
        <v>0</v>
      </c>
      <c r="D16" s="49">
        <f t="shared" si="0"/>
        <v>0</v>
      </c>
      <c r="E16" s="49">
        <f t="shared" si="0"/>
        <v>0</v>
      </c>
      <c r="F16" s="49">
        <f t="shared" si="0"/>
        <v>0</v>
      </c>
      <c r="G16" s="49">
        <f t="shared" si="0"/>
        <v>0</v>
      </c>
      <c r="H16" s="49">
        <f t="shared" si="0"/>
        <v>0</v>
      </c>
      <c r="I16" s="49">
        <f t="shared" si="0"/>
        <v>0</v>
      </c>
      <c r="J16" s="49">
        <f t="shared" si="0"/>
        <v>0</v>
      </c>
      <c r="K16" s="49">
        <f t="shared" si="0"/>
        <v>0</v>
      </c>
      <c r="L16" s="49">
        <f t="shared" si="0"/>
        <v>0</v>
      </c>
      <c r="M16" s="49">
        <f t="shared" si="0"/>
        <v>0</v>
      </c>
      <c r="N16" s="55">
        <f t="shared" si="0"/>
        <v>31635</v>
      </c>
      <c r="O16" s="55">
        <f t="shared" si="0"/>
        <v>72155</v>
      </c>
      <c r="P16" s="55">
        <f t="shared" si="0"/>
        <v>142375</v>
      </c>
      <c r="Q16" s="55">
        <v>1545160</v>
      </c>
      <c r="R16" s="55">
        <f t="shared" si="0"/>
        <v>1612631</v>
      </c>
      <c r="S16" s="55">
        <f t="shared" si="0"/>
        <v>2422172</v>
      </c>
      <c r="T16" s="55">
        <f t="shared" si="3"/>
        <v>2492431</v>
      </c>
      <c r="U16" s="55">
        <f t="shared" si="3"/>
        <v>4921185</v>
      </c>
      <c r="V16" s="55">
        <f t="shared" si="3"/>
        <v>1428964</v>
      </c>
      <c r="W16" s="55">
        <f t="shared" si="3"/>
        <v>3695258</v>
      </c>
      <c r="X16" s="55">
        <f t="shared" ref="X16:Y16" si="24">X75+X134</f>
        <v>2514307</v>
      </c>
      <c r="Y16" s="55">
        <f t="shared" si="24"/>
        <v>13767095</v>
      </c>
      <c r="Z16" s="55">
        <f t="shared" ref="Z16" si="25">Z75+Z134</f>
        <v>762000</v>
      </c>
    </row>
    <row r="17" spans="1:26">
      <c r="A17" s="65" t="s">
        <v>103</v>
      </c>
      <c r="B17" s="49">
        <f t="shared" si="0"/>
        <v>0</v>
      </c>
      <c r="C17" s="49">
        <f t="shared" si="0"/>
        <v>0</v>
      </c>
      <c r="D17" s="49">
        <f t="shared" si="0"/>
        <v>0</v>
      </c>
      <c r="E17" s="49">
        <f t="shared" si="0"/>
        <v>4872465</v>
      </c>
      <c r="F17" s="49">
        <f t="shared" si="0"/>
        <v>5666767</v>
      </c>
      <c r="G17" s="49">
        <f t="shared" si="0"/>
        <v>5945268</v>
      </c>
      <c r="H17" s="49">
        <f t="shared" si="0"/>
        <v>7238292</v>
      </c>
      <c r="I17" s="49">
        <f t="shared" si="0"/>
        <v>-978513</v>
      </c>
      <c r="J17" s="49">
        <f t="shared" si="0"/>
        <v>2117711</v>
      </c>
      <c r="K17" s="49">
        <f t="shared" si="0"/>
        <v>1959039</v>
      </c>
      <c r="L17" s="49">
        <f t="shared" si="0"/>
        <v>1871702</v>
      </c>
      <c r="M17" s="49">
        <f t="shared" si="0"/>
        <v>2793567</v>
      </c>
      <c r="N17" s="55">
        <f t="shared" si="0"/>
        <v>816938</v>
      </c>
      <c r="O17" s="55">
        <f t="shared" si="0"/>
        <v>449306</v>
      </c>
      <c r="P17" s="55">
        <f t="shared" si="0"/>
        <v>-3205412</v>
      </c>
      <c r="Q17" s="55">
        <v>0</v>
      </c>
      <c r="R17" s="55">
        <f t="shared" si="0"/>
        <v>0</v>
      </c>
      <c r="S17" s="55">
        <f t="shared" si="0"/>
        <v>0</v>
      </c>
      <c r="T17" s="55">
        <f t="shared" si="3"/>
        <v>0</v>
      </c>
      <c r="U17" s="55">
        <f t="shared" si="3"/>
        <v>0</v>
      </c>
      <c r="V17" s="55">
        <f t="shared" si="3"/>
        <v>0</v>
      </c>
      <c r="W17" s="55">
        <f t="shared" si="3"/>
        <v>0</v>
      </c>
      <c r="X17" s="55">
        <f t="shared" ref="X17:Y17" si="26">X76+X135</f>
        <v>0</v>
      </c>
      <c r="Y17" s="55">
        <f t="shared" si="26"/>
        <v>0</v>
      </c>
      <c r="Z17" s="55">
        <f t="shared" ref="Z17" si="27">Z76+Z135</f>
        <v>0</v>
      </c>
    </row>
    <row r="18" spans="1:26">
      <c r="A18" s="65" t="s">
        <v>104</v>
      </c>
      <c r="B18" s="49">
        <f t="shared" si="0"/>
        <v>0</v>
      </c>
      <c r="C18" s="49">
        <f t="shared" si="0"/>
        <v>0</v>
      </c>
      <c r="D18" s="49">
        <f t="shared" si="0"/>
        <v>0</v>
      </c>
      <c r="E18" s="49">
        <f t="shared" si="0"/>
        <v>0</v>
      </c>
      <c r="F18" s="49">
        <f t="shared" si="0"/>
        <v>0</v>
      </c>
      <c r="G18" s="49">
        <f t="shared" si="0"/>
        <v>0</v>
      </c>
      <c r="H18" s="49">
        <f t="shared" si="0"/>
        <v>0</v>
      </c>
      <c r="I18" s="49">
        <f t="shared" si="0"/>
        <v>0</v>
      </c>
      <c r="J18" s="49">
        <f t="shared" si="0"/>
        <v>0</v>
      </c>
      <c r="K18" s="49">
        <f t="shared" si="0"/>
        <v>0</v>
      </c>
      <c r="L18" s="49">
        <f t="shared" si="0"/>
        <v>0</v>
      </c>
      <c r="M18" s="49">
        <f t="shared" si="0"/>
        <v>0</v>
      </c>
      <c r="N18" s="55">
        <f t="shared" si="0"/>
        <v>0</v>
      </c>
      <c r="O18" s="55">
        <f t="shared" si="0"/>
        <v>0</v>
      </c>
      <c r="P18" s="55">
        <f t="shared" si="0"/>
        <v>0</v>
      </c>
      <c r="Q18" s="55">
        <v>0</v>
      </c>
      <c r="R18" s="55">
        <f t="shared" si="0"/>
        <v>0</v>
      </c>
      <c r="S18" s="55">
        <f t="shared" si="0"/>
        <v>0</v>
      </c>
      <c r="T18" s="55">
        <f t="shared" si="3"/>
        <v>0</v>
      </c>
      <c r="U18" s="55">
        <f t="shared" si="3"/>
        <v>0</v>
      </c>
      <c r="V18" s="55">
        <f t="shared" si="3"/>
        <v>0</v>
      </c>
      <c r="W18" s="55">
        <f t="shared" si="3"/>
        <v>0</v>
      </c>
      <c r="X18" s="55">
        <f t="shared" ref="X18:Y18" si="28">X77+X136</f>
        <v>0</v>
      </c>
      <c r="Y18" s="55">
        <f t="shared" si="28"/>
        <v>0</v>
      </c>
      <c r="Z18" s="55">
        <f t="shared" ref="Z18" si="29">Z77+Z136</f>
        <v>0</v>
      </c>
    </row>
    <row r="19" spans="1:26">
      <c r="A19" s="65" t="s">
        <v>105</v>
      </c>
      <c r="B19" s="49">
        <f t="shared" si="0"/>
        <v>0</v>
      </c>
      <c r="C19" s="49">
        <f t="shared" si="0"/>
        <v>0</v>
      </c>
      <c r="D19" s="49">
        <f t="shared" si="0"/>
        <v>0</v>
      </c>
      <c r="E19" s="49">
        <f t="shared" si="0"/>
        <v>0</v>
      </c>
      <c r="F19" s="49">
        <f t="shared" si="0"/>
        <v>0</v>
      </c>
      <c r="G19" s="49">
        <f t="shared" si="0"/>
        <v>0</v>
      </c>
      <c r="H19" s="49">
        <f t="shared" si="0"/>
        <v>0</v>
      </c>
      <c r="I19" s="49">
        <f t="shared" si="0"/>
        <v>0</v>
      </c>
      <c r="J19" s="49">
        <f t="shared" si="0"/>
        <v>0</v>
      </c>
      <c r="K19" s="49">
        <f t="shared" si="0"/>
        <v>0</v>
      </c>
      <c r="L19" s="49">
        <f t="shared" si="0"/>
        <v>0</v>
      </c>
      <c r="M19" s="49">
        <f t="shared" si="0"/>
        <v>0</v>
      </c>
      <c r="N19" s="55">
        <f t="shared" si="0"/>
        <v>0</v>
      </c>
      <c r="O19" s="55">
        <f t="shared" si="0"/>
        <v>0</v>
      </c>
      <c r="P19" s="55">
        <f t="shared" si="0"/>
        <v>0</v>
      </c>
      <c r="Q19" s="55">
        <v>0</v>
      </c>
      <c r="R19" s="55">
        <f t="shared" si="0"/>
        <v>0</v>
      </c>
      <c r="S19" s="55">
        <f t="shared" si="0"/>
        <v>0</v>
      </c>
      <c r="T19" s="55">
        <f t="shared" si="3"/>
        <v>0</v>
      </c>
      <c r="U19" s="55">
        <f t="shared" si="3"/>
        <v>43351</v>
      </c>
      <c r="V19" s="55">
        <f t="shared" si="3"/>
        <v>15447447</v>
      </c>
      <c r="W19" s="55">
        <f t="shared" si="3"/>
        <v>25369587</v>
      </c>
      <c r="X19" s="55">
        <f t="shared" ref="X19:Y19" si="30">X78+X137</f>
        <v>38085615</v>
      </c>
      <c r="Y19" s="55">
        <f t="shared" si="30"/>
        <v>32619860</v>
      </c>
      <c r="Z19" s="55">
        <f t="shared" ref="Z19" si="31">Z78+Z137</f>
        <v>18499113</v>
      </c>
    </row>
    <row r="20" spans="1:26">
      <c r="A20" s="65" t="s">
        <v>107</v>
      </c>
      <c r="B20" s="49">
        <f t="shared" ref="B20:P35" si="32">SUM(B79,B138)</f>
        <v>0</v>
      </c>
      <c r="C20" s="49">
        <f t="shared" si="32"/>
        <v>0</v>
      </c>
      <c r="D20" s="49">
        <f t="shared" si="32"/>
        <v>0</v>
      </c>
      <c r="E20" s="49">
        <f t="shared" si="32"/>
        <v>51642</v>
      </c>
      <c r="F20" s="49">
        <f t="shared" si="32"/>
        <v>69520</v>
      </c>
      <c r="G20" s="49">
        <f t="shared" si="32"/>
        <v>153540</v>
      </c>
      <c r="H20" s="49">
        <f t="shared" si="32"/>
        <v>100000</v>
      </c>
      <c r="I20" s="49">
        <f t="shared" si="32"/>
        <v>90450</v>
      </c>
      <c r="J20" s="49">
        <f t="shared" si="32"/>
        <v>113480</v>
      </c>
      <c r="K20" s="49">
        <f t="shared" si="32"/>
        <v>52356</v>
      </c>
      <c r="L20" s="49">
        <f t="shared" si="32"/>
        <v>99128</v>
      </c>
      <c r="M20" s="49">
        <f t="shared" si="32"/>
        <v>144526</v>
      </c>
      <c r="N20" s="55">
        <f t="shared" si="32"/>
        <v>85702</v>
      </c>
      <c r="O20" s="55">
        <f t="shared" si="32"/>
        <v>0</v>
      </c>
      <c r="P20" s="55">
        <f t="shared" si="32"/>
        <v>0</v>
      </c>
      <c r="Q20" s="55">
        <v>0</v>
      </c>
      <c r="R20" s="55">
        <f t="shared" ref="R20:S35" si="33">SUM(R79,R138)</f>
        <v>0</v>
      </c>
      <c r="S20" s="55">
        <f t="shared" si="33"/>
        <v>0</v>
      </c>
      <c r="T20" s="55">
        <f t="shared" si="3"/>
        <v>21761</v>
      </c>
      <c r="U20" s="55">
        <f t="shared" si="3"/>
        <v>12154</v>
      </c>
      <c r="V20" s="55">
        <f t="shared" si="3"/>
        <v>9896</v>
      </c>
      <c r="W20" s="55">
        <f t="shared" si="3"/>
        <v>15746</v>
      </c>
      <c r="X20" s="55">
        <f t="shared" ref="X20:Y20" si="34">X79+X138</f>
        <v>11960</v>
      </c>
      <c r="Y20" s="55">
        <f t="shared" si="34"/>
        <v>8729</v>
      </c>
      <c r="Z20" s="55">
        <f t="shared" ref="Z20" si="35">Z79+Z138</f>
        <v>10417</v>
      </c>
    </row>
    <row r="21" spans="1:26">
      <c r="A21" s="65" t="s">
        <v>76</v>
      </c>
      <c r="B21" s="49">
        <f t="shared" si="32"/>
        <v>0</v>
      </c>
      <c r="C21" s="49">
        <f t="shared" si="32"/>
        <v>0</v>
      </c>
      <c r="D21" s="49">
        <f t="shared" si="32"/>
        <v>0</v>
      </c>
      <c r="E21" s="49">
        <f t="shared" si="32"/>
        <v>0</v>
      </c>
      <c r="F21" s="49">
        <f t="shared" si="32"/>
        <v>0</v>
      </c>
      <c r="G21" s="49">
        <f t="shared" si="32"/>
        <v>0</v>
      </c>
      <c r="H21" s="49">
        <f t="shared" si="32"/>
        <v>0</v>
      </c>
      <c r="I21" s="49">
        <f t="shared" si="32"/>
        <v>0</v>
      </c>
      <c r="J21" s="49">
        <f t="shared" si="32"/>
        <v>0</v>
      </c>
      <c r="K21" s="49">
        <f t="shared" si="32"/>
        <v>0</v>
      </c>
      <c r="L21" s="49">
        <f t="shared" si="32"/>
        <v>0</v>
      </c>
      <c r="M21" s="49">
        <f t="shared" si="32"/>
        <v>0</v>
      </c>
      <c r="N21" s="55">
        <f t="shared" si="32"/>
        <v>0</v>
      </c>
      <c r="O21" s="55">
        <f t="shared" si="32"/>
        <v>0</v>
      </c>
      <c r="P21" s="55">
        <f t="shared" si="32"/>
        <v>0</v>
      </c>
      <c r="Q21" s="55">
        <v>0</v>
      </c>
      <c r="R21" s="55">
        <f t="shared" si="33"/>
        <v>0</v>
      </c>
      <c r="S21" s="55">
        <f t="shared" si="33"/>
        <v>1582021</v>
      </c>
      <c r="T21" s="55">
        <f t="shared" si="3"/>
        <v>963059</v>
      </c>
      <c r="U21" s="55">
        <f t="shared" si="3"/>
        <v>1018090</v>
      </c>
      <c r="V21" s="55">
        <f t="shared" si="3"/>
        <v>1366090</v>
      </c>
      <c r="W21" s="55">
        <f t="shared" si="3"/>
        <v>1289560</v>
      </c>
      <c r="X21" s="55">
        <f t="shared" ref="X21:Y21" si="36">X80+X139</f>
        <v>1266976</v>
      </c>
      <c r="Y21" s="55">
        <f t="shared" si="36"/>
        <v>1180105</v>
      </c>
      <c r="Z21" s="55">
        <f t="shared" ref="Z21" si="37">Z80+Z139</f>
        <v>2035773</v>
      </c>
    </row>
    <row r="22" spans="1:26">
      <c r="A22" s="65" t="s">
        <v>110</v>
      </c>
      <c r="B22" s="49">
        <f t="shared" si="32"/>
        <v>0</v>
      </c>
      <c r="C22" s="49">
        <f t="shared" si="32"/>
        <v>0</v>
      </c>
      <c r="D22" s="49">
        <f t="shared" si="32"/>
        <v>0</v>
      </c>
      <c r="E22" s="49">
        <f t="shared" si="32"/>
        <v>4038050</v>
      </c>
      <c r="F22" s="49">
        <f t="shared" si="32"/>
        <v>347704</v>
      </c>
      <c r="G22" s="49">
        <f t="shared" si="32"/>
        <v>263197</v>
      </c>
      <c r="H22" s="49">
        <f t="shared" si="32"/>
        <v>0</v>
      </c>
      <c r="I22" s="49">
        <f t="shared" si="32"/>
        <v>0</v>
      </c>
      <c r="J22" s="49">
        <f t="shared" si="32"/>
        <v>0</v>
      </c>
      <c r="K22" s="49">
        <f t="shared" si="32"/>
        <v>0</v>
      </c>
      <c r="L22" s="49">
        <f t="shared" si="32"/>
        <v>0</v>
      </c>
      <c r="M22" s="49">
        <f t="shared" si="32"/>
        <v>0</v>
      </c>
      <c r="N22" s="55">
        <f t="shared" si="32"/>
        <v>0</v>
      </c>
      <c r="O22" s="55">
        <f t="shared" si="32"/>
        <v>0</v>
      </c>
      <c r="P22" s="55">
        <f t="shared" si="32"/>
        <v>0</v>
      </c>
      <c r="Q22" s="55">
        <v>0</v>
      </c>
      <c r="R22" s="55">
        <f t="shared" si="33"/>
        <v>0</v>
      </c>
      <c r="S22" s="55">
        <f t="shared" si="33"/>
        <v>0</v>
      </c>
      <c r="T22" s="55">
        <f t="shared" si="3"/>
        <v>4958048</v>
      </c>
      <c r="U22" s="55">
        <f t="shared" si="3"/>
        <v>4744389</v>
      </c>
      <c r="V22" s="55">
        <f t="shared" si="3"/>
        <v>4896435</v>
      </c>
      <c r="W22" s="55">
        <f t="shared" si="3"/>
        <v>4636349</v>
      </c>
      <c r="X22" s="55">
        <f t="shared" ref="X22:Y22" si="38">X81+X140</f>
        <v>5220461</v>
      </c>
      <c r="Y22" s="55">
        <f t="shared" si="38"/>
        <v>5013343</v>
      </c>
      <c r="Z22" s="55">
        <f t="shared" ref="Z22" si="39">Z81+Z140</f>
        <v>381433</v>
      </c>
    </row>
    <row r="23" spans="1:26">
      <c r="A23" s="65" t="s">
        <v>111</v>
      </c>
      <c r="B23" s="49">
        <f t="shared" si="32"/>
        <v>0</v>
      </c>
      <c r="C23" s="49">
        <f t="shared" si="32"/>
        <v>0</v>
      </c>
      <c r="D23" s="49">
        <f t="shared" si="32"/>
        <v>0</v>
      </c>
      <c r="E23" s="49">
        <f t="shared" si="32"/>
        <v>0</v>
      </c>
      <c r="F23" s="49">
        <f t="shared" si="32"/>
        <v>184754</v>
      </c>
      <c r="G23" s="49">
        <f t="shared" si="32"/>
        <v>30564723</v>
      </c>
      <c r="H23" s="49">
        <f t="shared" si="32"/>
        <v>54172781</v>
      </c>
      <c r="I23" s="49">
        <f t="shared" si="32"/>
        <v>54096254</v>
      </c>
      <c r="J23" s="49">
        <f t="shared" si="32"/>
        <v>28545588</v>
      </c>
      <c r="K23" s="49">
        <f t="shared" si="32"/>
        <v>26900669</v>
      </c>
      <c r="L23" s="49">
        <f t="shared" si="32"/>
        <v>43637038</v>
      </c>
      <c r="M23" s="49">
        <f t="shared" si="32"/>
        <v>20579535</v>
      </c>
      <c r="N23" s="55">
        <f t="shared" si="32"/>
        <v>33564191</v>
      </c>
      <c r="O23" s="55">
        <f t="shared" si="32"/>
        <v>57718003</v>
      </c>
      <c r="P23" s="55">
        <f t="shared" si="32"/>
        <v>62525429</v>
      </c>
      <c r="Q23" s="55">
        <v>99026204</v>
      </c>
      <c r="R23" s="55">
        <f t="shared" si="33"/>
        <v>54038774</v>
      </c>
      <c r="S23" s="55">
        <f t="shared" si="33"/>
        <v>52979123</v>
      </c>
      <c r="T23" s="55">
        <f t="shared" si="3"/>
        <v>0</v>
      </c>
      <c r="U23" s="55">
        <f t="shared" si="3"/>
        <v>0</v>
      </c>
      <c r="V23" s="55">
        <f t="shared" si="3"/>
        <v>3148436</v>
      </c>
      <c r="W23" s="55">
        <f t="shared" si="3"/>
        <v>2957040</v>
      </c>
      <c r="X23" s="55">
        <f t="shared" ref="X23:Y23" si="40">X82+X141</f>
        <v>0</v>
      </c>
      <c r="Y23" s="55">
        <f t="shared" si="40"/>
        <v>537757</v>
      </c>
      <c r="Z23" s="55">
        <f t="shared" ref="Z23" si="41">Z82+Z141</f>
        <v>1041833</v>
      </c>
    </row>
    <row r="24" spans="1:26">
      <c r="A24" s="65" t="s">
        <v>113</v>
      </c>
      <c r="B24" s="49">
        <f t="shared" si="32"/>
        <v>0</v>
      </c>
      <c r="C24" s="49">
        <f t="shared" si="32"/>
        <v>0</v>
      </c>
      <c r="D24" s="49">
        <f t="shared" si="32"/>
        <v>0</v>
      </c>
      <c r="E24" s="49">
        <f t="shared" si="32"/>
        <v>0</v>
      </c>
      <c r="F24" s="49">
        <f t="shared" si="32"/>
        <v>0</v>
      </c>
      <c r="G24" s="49">
        <f t="shared" si="32"/>
        <v>0</v>
      </c>
      <c r="H24" s="49">
        <f t="shared" si="32"/>
        <v>0</v>
      </c>
      <c r="I24" s="49">
        <f t="shared" si="32"/>
        <v>0</v>
      </c>
      <c r="J24" s="49">
        <f t="shared" si="32"/>
        <v>0</v>
      </c>
      <c r="K24" s="49">
        <f t="shared" si="32"/>
        <v>0</v>
      </c>
      <c r="L24" s="49">
        <f t="shared" si="32"/>
        <v>0</v>
      </c>
      <c r="M24" s="49">
        <f t="shared" si="32"/>
        <v>0</v>
      </c>
      <c r="N24" s="55">
        <f t="shared" si="32"/>
        <v>0</v>
      </c>
      <c r="O24" s="55">
        <f t="shared" si="32"/>
        <v>0</v>
      </c>
      <c r="P24" s="55">
        <f t="shared" si="32"/>
        <v>0</v>
      </c>
      <c r="Q24" s="55">
        <v>0</v>
      </c>
      <c r="R24" s="55">
        <f t="shared" si="33"/>
        <v>0</v>
      </c>
      <c r="S24" s="55">
        <f t="shared" si="33"/>
        <v>0</v>
      </c>
      <c r="T24" s="55">
        <f t="shared" si="3"/>
        <v>0</v>
      </c>
      <c r="U24" s="55">
        <f t="shared" si="3"/>
        <v>103903</v>
      </c>
      <c r="V24" s="55">
        <f t="shared" si="3"/>
        <v>0</v>
      </c>
      <c r="W24" s="55">
        <f t="shared" si="3"/>
        <v>0</v>
      </c>
      <c r="X24" s="55">
        <f t="shared" ref="X24:Y24" si="42">X83+X142</f>
        <v>0</v>
      </c>
      <c r="Y24" s="55">
        <f t="shared" si="42"/>
        <v>0</v>
      </c>
      <c r="Z24" s="55">
        <f t="shared" ref="Z24" si="43">Z83+Z142</f>
        <v>0</v>
      </c>
    </row>
    <row r="25" spans="1:26">
      <c r="A25" s="65" t="s">
        <v>78</v>
      </c>
      <c r="B25" s="49">
        <f t="shared" si="32"/>
        <v>0</v>
      </c>
      <c r="C25" s="49">
        <f t="shared" si="32"/>
        <v>0</v>
      </c>
      <c r="D25" s="49">
        <f t="shared" si="32"/>
        <v>0</v>
      </c>
      <c r="E25" s="49">
        <f t="shared" si="32"/>
        <v>15914063</v>
      </c>
      <c r="F25" s="49">
        <f t="shared" si="32"/>
        <v>25790886</v>
      </c>
      <c r="G25" s="49">
        <f t="shared" si="32"/>
        <v>63879143</v>
      </c>
      <c r="H25" s="49">
        <f t="shared" si="32"/>
        <v>48438194</v>
      </c>
      <c r="I25" s="49">
        <f t="shared" si="32"/>
        <v>26993193</v>
      </c>
      <c r="J25" s="49">
        <f t="shared" si="32"/>
        <v>21178323</v>
      </c>
      <c r="K25" s="49">
        <f t="shared" si="32"/>
        <v>31334008</v>
      </c>
      <c r="L25" s="49">
        <f t="shared" si="32"/>
        <v>57874919</v>
      </c>
      <c r="M25" s="49">
        <f t="shared" si="32"/>
        <v>68971130</v>
      </c>
      <c r="N25" s="55">
        <f t="shared" si="32"/>
        <v>97806529</v>
      </c>
      <c r="O25" s="55">
        <f t="shared" si="32"/>
        <v>56997553</v>
      </c>
      <c r="P25" s="55">
        <f t="shared" si="32"/>
        <v>57401212</v>
      </c>
      <c r="Q25" s="55">
        <v>35760351</v>
      </c>
      <c r="R25" s="55">
        <f t="shared" si="33"/>
        <v>39445540</v>
      </c>
      <c r="S25" s="55">
        <f t="shared" si="33"/>
        <v>47041141</v>
      </c>
      <c r="T25" s="55">
        <f t="shared" si="3"/>
        <v>1402781</v>
      </c>
      <c r="U25" s="55">
        <f t="shared" si="3"/>
        <v>1845907</v>
      </c>
      <c r="V25" s="55">
        <f t="shared" si="3"/>
        <v>3994871</v>
      </c>
      <c r="W25" s="55">
        <f t="shared" si="3"/>
        <v>848621</v>
      </c>
      <c r="X25" s="55">
        <f t="shared" ref="X25:Y25" si="44">X84+X143</f>
        <v>1275913</v>
      </c>
      <c r="Y25" s="55">
        <f t="shared" si="44"/>
        <v>868539</v>
      </c>
      <c r="Z25" s="55">
        <f t="shared" ref="Z25" si="45">Z84+Z143</f>
        <v>677332</v>
      </c>
    </row>
    <row r="26" spans="1:26">
      <c r="A26" s="65" t="s">
        <v>116</v>
      </c>
      <c r="B26" s="49">
        <f t="shared" si="32"/>
        <v>0</v>
      </c>
      <c r="C26" s="49">
        <f t="shared" si="32"/>
        <v>0</v>
      </c>
      <c r="D26" s="49">
        <f t="shared" si="32"/>
        <v>0</v>
      </c>
      <c r="E26" s="49">
        <f t="shared" si="32"/>
        <v>0</v>
      </c>
      <c r="F26" s="49">
        <f t="shared" si="32"/>
        <v>0</v>
      </c>
      <c r="G26" s="49">
        <f t="shared" si="32"/>
        <v>0</v>
      </c>
      <c r="H26" s="49">
        <f t="shared" si="32"/>
        <v>0</v>
      </c>
      <c r="I26" s="49">
        <f t="shared" si="32"/>
        <v>0</v>
      </c>
      <c r="J26" s="49">
        <f t="shared" si="32"/>
        <v>0</v>
      </c>
      <c r="K26" s="49">
        <f t="shared" si="32"/>
        <v>0</v>
      </c>
      <c r="L26" s="49">
        <f t="shared" si="32"/>
        <v>0</v>
      </c>
      <c r="M26" s="49">
        <f t="shared" si="32"/>
        <v>0</v>
      </c>
      <c r="N26" s="55">
        <f t="shared" si="32"/>
        <v>0</v>
      </c>
      <c r="O26" s="55">
        <f t="shared" si="32"/>
        <v>0</v>
      </c>
      <c r="P26" s="55">
        <f t="shared" si="32"/>
        <v>0</v>
      </c>
      <c r="Q26" s="55">
        <v>0</v>
      </c>
      <c r="R26" s="55">
        <f t="shared" si="33"/>
        <v>0</v>
      </c>
      <c r="S26" s="55">
        <f t="shared" si="33"/>
        <v>0</v>
      </c>
      <c r="T26" s="55">
        <f t="shared" si="3"/>
        <v>0</v>
      </c>
      <c r="U26" s="55">
        <f t="shared" si="3"/>
        <v>0</v>
      </c>
      <c r="V26" s="55">
        <f t="shared" si="3"/>
        <v>0</v>
      </c>
      <c r="W26" s="55">
        <f t="shared" si="3"/>
        <v>0</v>
      </c>
      <c r="X26" s="55">
        <f t="shared" ref="X26:Y26" si="46">X85+X144</f>
        <v>0</v>
      </c>
      <c r="Y26" s="55">
        <f t="shared" si="46"/>
        <v>0</v>
      </c>
      <c r="Z26" s="55">
        <f t="shared" ref="Z26" si="47">Z85+Z144</f>
        <v>0</v>
      </c>
    </row>
    <row r="27" spans="1:26">
      <c r="A27" s="65" t="s">
        <v>117</v>
      </c>
      <c r="B27" s="49">
        <f t="shared" si="32"/>
        <v>0</v>
      </c>
      <c r="C27" s="49">
        <f t="shared" si="32"/>
        <v>0</v>
      </c>
      <c r="D27" s="49">
        <f t="shared" si="32"/>
        <v>0</v>
      </c>
      <c r="E27" s="49">
        <f t="shared" si="32"/>
        <v>53670365</v>
      </c>
      <c r="F27" s="49">
        <f t="shared" si="32"/>
        <v>-11413333</v>
      </c>
      <c r="G27" s="49">
        <f t="shared" si="32"/>
        <v>40880678</v>
      </c>
      <c r="H27" s="49">
        <f t="shared" si="32"/>
        <v>45930902</v>
      </c>
      <c r="I27" s="49">
        <f t="shared" si="32"/>
        <v>34068138</v>
      </c>
      <c r="J27" s="49">
        <f t="shared" si="32"/>
        <v>36911879</v>
      </c>
      <c r="K27" s="49">
        <f t="shared" si="32"/>
        <v>29543282</v>
      </c>
      <c r="L27" s="49">
        <f t="shared" si="32"/>
        <v>29117019</v>
      </c>
      <c r="M27" s="49">
        <f t="shared" si="32"/>
        <v>25947248</v>
      </c>
      <c r="N27" s="55">
        <f t="shared" si="32"/>
        <v>35425916</v>
      </c>
      <c r="O27" s="55">
        <f t="shared" si="32"/>
        <v>28514822</v>
      </c>
      <c r="P27" s="55">
        <f t="shared" si="32"/>
        <v>26973100</v>
      </c>
      <c r="Q27" s="55">
        <v>27939513</v>
      </c>
      <c r="R27" s="55">
        <f t="shared" si="33"/>
        <v>23240699</v>
      </c>
      <c r="S27" s="55">
        <f t="shared" si="33"/>
        <v>33658697</v>
      </c>
      <c r="T27" s="55">
        <f t="shared" si="3"/>
        <v>24023</v>
      </c>
      <c r="U27" s="55">
        <f t="shared" si="3"/>
        <v>0</v>
      </c>
      <c r="V27" s="55">
        <f t="shared" si="3"/>
        <v>3022</v>
      </c>
      <c r="W27" s="55">
        <f t="shared" si="3"/>
        <v>0</v>
      </c>
      <c r="X27" s="55">
        <f t="shared" ref="X27:Y27" si="48">X86+X145</f>
        <v>0</v>
      </c>
      <c r="Y27" s="55">
        <f t="shared" si="48"/>
        <v>0</v>
      </c>
      <c r="Z27" s="55">
        <f t="shared" ref="Z27" si="49">Z86+Z145</f>
        <v>0</v>
      </c>
    </row>
    <row r="28" spans="1:26">
      <c r="A28" s="65" t="s">
        <v>77</v>
      </c>
      <c r="B28" s="49">
        <f t="shared" si="32"/>
        <v>0</v>
      </c>
      <c r="C28" s="49">
        <f t="shared" si="32"/>
        <v>0</v>
      </c>
      <c r="D28" s="49">
        <f t="shared" si="32"/>
        <v>0</v>
      </c>
      <c r="E28" s="49">
        <f t="shared" si="32"/>
        <v>43145</v>
      </c>
      <c r="F28" s="49">
        <f t="shared" si="32"/>
        <v>15340</v>
      </c>
      <c r="G28" s="49">
        <f t="shared" si="32"/>
        <v>149374</v>
      </c>
      <c r="H28" s="49">
        <f t="shared" si="32"/>
        <v>99262</v>
      </c>
      <c r="I28" s="49">
        <f t="shared" si="32"/>
        <v>0</v>
      </c>
      <c r="J28" s="49">
        <f t="shared" si="32"/>
        <v>0</v>
      </c>
      <c r="K28" s="49">
        <f t="shared" si="32"/>
        <v>0</v>
      </c>
      <c r="L28" s="49">
        <f t="shared" si="32"/>
        <v>0</v>
      </c>
      <c r="M28" s="49">
        <f t="shared" si="32"/>
        <v>0</v>
      </c>
      <c r="N28" s="55">
        <f t="shared" si="32"/>
        <v>0</v>
      </c>
      <c r="O28" s="55">
        <f t="shared" si="32"/>
        <v>0</v>
      </c>
      <c r="P28" s="55">
        <f t="shared" si="32"/>
        <v>0</v>
      </c>
      <c r="Q28" s="55">
        <v>0</v>
      </c>
      <c r="R28" s="55">
        <f t="shared" si="33"/>
        <v>0</v>
      </c>
      <c r="S28" s="55">
        <f t="shared" si="33"/>
        <v>0</v>
      </c>
      <c r="T28" s="55">
        <f t="shared" si="3"/>
        <v>0</v>
      </c>
      <c r="U28" s="55">
        <f t="shared" si="3"/>
        <v>0</v>
      </c>
      <c r="V28" s="55">
        <f t="shared" si="3"/>
        <v>0</v>
      </c>
      <c r="W28" s="55">
        <f t="shared" si="3"/>
        <v>0</v>
      </c>
      <c r="X28" s="55">
        <f t="shared" ref="X28:Y28" si="50">X87+X146</f>
        <v>0</v>
      </c>
      <c r="Y28" s="55">
        <f t="shared" si="50"/>
        <v>0</v>
      </c>
      <c r="Z28" s="55">
        <f t="shared" ref="Z28" si="51">Z87+Z146</f>
        <v>0</v>
      </c>
    </row>
    <row r="29" spans="1:26">
      <c r="A29" s="65" t="s">
        <v>120</v>
      </c>
      <c r="B29" s="49">
        <f t="shared" si="32"/>
        <v>0</v>
      </c>
      <c r="C29" s="49">
        <f t="shared" si="32"/>
        <v>0</v>
      </c>
      <c r="D29" s="49">
        <f t="shared" si="32"/>
        <v>0</v>
      </c>
      <c r="E29" s="49">
        <f t="shared" si="32"/>
        <v>503993</v>
      </c>
      <c r="F29" s="49">
        <f t="shared" si="32"/>
        <v>9210382</v>
      </c>
      <c r="G29" s="49">
        <f t="shared" si="32"/>
        <v>11090870</v>
      </c>
      <c r="H29" s="49">
        <f t="shared" si="32"/>
        <v>5902504</v>
      </c>
      <c r="I29" s="49">
        <f t="shared" si="32"/>
        <v>3253945</v>
      </c>
      <c r="J29" s="49">
        <f t="shared" si="32"/>
        <v>4430869</v>
      </c>
      <c r="K29" s="49">
        <f t="shared" si="32"/>
        <v>2485152</v>
      </c>
      <c r="L29" s="49">
        <f t="shared" si="32"/>
        <v>754233</v>
      </c>
      <c r="M29" s="49">
        <f t="shared" si="32"/>
        <v>2755548</v>
      </c>
      <c r="N29" s="55">
        <f t="shared" si="32"/>
        <v>-119975</v>
      </c>
      <c r="O29" s="55">
        <f t="shared" si="32"/>
        <v>91810</v>
      </c>
      <c r="P29" s="55">
        <f t="shared" si="32"/>
        <v>71891</v>
      </c>
      <c r="Q29" s="55">
        <v>95096</v>
      </c>
      <c r="R29" s="55">
        <f t="shared" si="33"/>
        <v>79965</v>
      </c>
      <c r="S29" s="55">
        <f t="shared" si="33"/>
        <v>62678</v>
      </c>
      <c r="T29" s="55">
        <f t="shared" si="3"/>
        <v>1698271</v>
      </c>
      <c r="U29" s="55">
        <f t="shared" si="3"/>
        <v>1945345</v>
      </c>
      <c r="V29" s="55">
        <f t="shared" si="3"/>
        <v>9059608</v>
      </c>
      <c r="W29" s="55">
        <f t="shared" si="3"/>
        <v>39888321</v>
      </c>
      <c r="X29" s="55">
        <f t="shared" ref="X29:Y29" si="52">X88+X147</f>
        <v>26326311</v>
      </c>
      <c r="Y29" s="55">
        <f t="shared" si="52"/>
        <v>15387010</v>
      </c>
      <c r="Z29" s="55">
        <f t="shared" ref="Z29" si="53">Z88+Z147</f>
        <v>10015528</v>
      </c>
    </row>
    <row r="30" spans="1:26">
      <c r="A30" s="65" t="s">
        <v>122</v>
      </c>
      <c r="B30" s="49">
        <f t="shared" si="32"/>
        <v>0</v>
      </c>
      <c r="C30" s="49">
        <f t="shared" si="32"/>
        <v>0</v>
      </c>
      <c r="D30" s="49">
        <f t="shared" si="32"/>
        <v>0</v>
      </c>
      <c r="E30" s="49">
        <f t="shared" si="32"/>
        <v>717645</v>
      </c>
      <c r="F30" s="49">
        <f t="shared" si="32"/>
        <v>470994</v>
      </c>
      <c r="G30" s="49">
        <f t="shared" si="32"/>
        <v>87106</v>
      </c>
      <c r="H30" s="49">
        <f t="shared" si="32"/>
        <v>6730072</v>
      </c>
      <c r="I30" s="49">
        <f t="shared" si="32"/>
        <v>0</v>
      </c>
      <c r="J30" s="49">
        <f t="shared" si="32"/>
        <v>7382871</v>
      </c>
      <c r="K30" s="49">
        <f t="shared" si="32"/>
        <v>11586061</v>
      </c>
      <c r="L30" s="49">
        <f t="shared" si="32"/>
        <v>0</v>
      </c>
      <c r="M30" s="49">
        <f t="shared" si="32"/>
        <v>0</v>
      </c>
      <c r="N30" s="55">
        <f t="shared" si="32"/>
        <v>0</v>
      </c>
      <c r="O30" s="55">
        <f t="shared" si="32"/>
        <v>0</v>
      </c>
      <c r="P30" s="55">
        <f t="shared" si="32"/>
        <v>0</v>
      </c>
      <c r="Q30" s="55">
        <v>0</v>
      </c>
      <c r="R30" s="55">
        <f t="shared" si="33"/>
        <v>0</v>
      </c>
      <c r="S30" s="55">
        <f t="shared" si="33"/>
        <v>0</v>
      </c>
      <c r="T30" s="55">
        <f t="shared" si="3"/>
        <v>473437</v>
      </c>
      <c r="U30" s="55">
        <f t="shared" si="3"/>
        <v>670322</v>
      </c>
      <c r="V30" s="55">
        <f t="shared" si="3"/>
        <v>1010125</v>
      </c>
      <c r="W30" s="55">
        <f t="shared" si="3"/>
        <v>6461151</v>
      </c>
      <c r="X30" s="55">
        <f t="shared" ref="X30:Y30" si="54">X89+X148</f>
        <v>15390566</v>
      </c>
      <c r="Y30" s="55">
        <f t="shared" si="54"/>
        <v>13835353</v>
      </c>
      <c r="Z30" s="55">
        <f t="shared" ref="Z30" si="55">Z89+Z148</f>
        <v>14221261</v>
      </c>
    </row>
    <row r="31" spans="1:26">
      <c r="A31" s="65" t="s">
        <v>124</v>
      </c>
      <c r="B31" s="49">
        <f t="shared" si="32"/>
        <v>0</v>
      </c>
      <c r="C31" s="49">
        <f t="shared" si="32"/>
        <v>0</v>
      </c>
      <c r="D31" s="49">
        <f t="shared" si="32"/>
        <v>0</v>
      </c>
      <c r="E31" s="49">
        <f t="shared" si="32"/>
        <v>0</v>
      </c>
      <c r="F31" s="49">
        <f t="shared" si="32"/>
        <v>0</v>
      </c>
      <c r="G31" s="49">
        <f t="shared" si="32"/>
        <v>2000</v>
      </c>
      <c r="H31" s="49">
        <f t="shared" si="32"/>
        <v>0</v>
      </c>
      <c r="I31" s="49">
        <f t="shared" si="32"/>
        <v>0</v>
      </c>
      <c r="J31" s="49">
        <f t="shared" si="32"/>
        <v>0</v>
      </c>
      <c r="K31" s="49">
        <f t="shared" si="32"/>
        <v>0</v>
      </c>
      <c r="L31" s="49">
        <f t="shared" si="32"/>
        <v>0</v>
      </c>
      <c r="M31" s="49">
        <f t="shared" si="32"/>
        <v>0</v>
      </c>
      <c r="N31" s="55">
        <f t="shared" si="32"/>
        <v>0</v>
      </c>
      <c r="O31" s="55">
        <f t="shared" si="32"/>
        <v>0</v>
      </c>
      <c r="P31" s="55">
        <f t="shared" si="32"/>
        <v>0</v>
      </c>
      <c r="Q31" s="55">
        <v>0</v>
      </c>
      <c r="R31" s="55">
        <f t="shared" si="33"/>
        <v>0</v>
      </c>
      <c r="S31" s="55">
        <f t="shared" si="33"/>
        <v>0</v>
      </c>
      <c r="T31" s="55">
        <f t="shared" si="3"/>
        <v>0</v>
      </c>
      <c r="U31" s="55">
        <f t="shared" si="3"/>
        <v>0</v>
      </c>
      <c r="V31" s="55">
        <f t="shared" si="3"/>
        <v>0</v>
      </c>
      <c r="W31" s="55">
        <f t="shared" si="3"/>
        <v>0</v>
      </c>
      <c r="X31" s="55">
        <f t="shared" ref="X31:Y31" si="56">X90+X149</f>
        <v>0</v>
      </c>
      <c r="Y31" s="55">
        <f t="shared" si="56"/>
        <v>0</v>
      </c>
      <c r="Z31" s="55">
        <f t="shared" ref="Z31" si="57">Z90+Z149</f>
        <v>0</v>
      </c>
    </row>
    <row r="32" spans="1:26">
      <c r="A32" s="65" t="s">
        <v>126</v>
      </c>
      <c r="B32" s="49">
        <f t="shared" si="32"/>
        <v>0</v>
      </c>
      <c r="C32" s="49">
        <f t="shared" si="32"/>
        <v>0</v>
      </c>
      <c r="D32" s="49">
        <f t="shared" si="32"/>
        <v>0</v>
      </c>
      <c r="E32" s="49">
        <f t="shared" si="32"/>
        <v>0</v>
      </c>
      <c r="F32" s="49">
        <f t="shared" si="32"/>
        <v>0</v>
      </c>
      <c r="G32" s="49">
        <f t="shared" si="32"/>
        <v>0</v>
      </c>
      <c r="H32" s="49">
        <f t="shared" si="32"/>
        <v>0</v>
      </c>
      <c r="I32" s="49">
        <f t="shared" si="32"/>
        <v>0</v>
      </c>
      <c r="J32" s="49">
        <f t="shared" si="32"/>
        <v>0</v>
      </c>
      <c r="K32" s="49">
        <f t="shared" si="32"/>
        <v>92677</v>
      </c>
      <c r="L32" s="49">
        <f t="shared" si="32"/>
        <v>169153</v>
      </c>
      <c r="M32" s="49">
        <f t="shared" si="32"/>
        <v>95179</v>
      </c>
      <c r="N32" s="55">
        <f t="shared" si="32"/>
        <v>3</v>
      </c>
      <c r="O32" s="55">
        <f t="shared" si="32"/>
        <v>0</v>
      </c>
      <c r="P32" s="55">
        <f t="shared" si="32"/>
        <v>0</v>
      </c>
      <c r="Q32" s="55">
        <v>0</v>
      </c>
      <c r="R32" s="55">
        <f t="shared" si="33"/>
        <v>0</v>
      </c>
      <c r="S32" s="55">
        <f t="shared" si="33"/>
        <v>0</v>
      </c>
      <c r="T32" s="55">
        <f t="shared" si="3"/>
        <v>0</v>
      </c>
      <c r="U32" s="55">
        <f t="shared" si="3"/>
        <v>0</v>
      </c>
      <c r="V32" s="55">
        <f t="shared" si="3"/>
        <v>0</v>
      </c>
      <c r="W32" s="55">
        <f t="shared" si="3"/>
        <v>0</v>
      </c>
      <c r="X32" s="55">
        <f t="shared" ref="X32:Y32" si="58">X91+X150</f>
        <v>0</v>
      </c>
      <c r="Y32" s="55">
        <f t="shared" si="58"/>
        <v>0</v>
      </c>
      <c r="Z32" s="55">
        <f t="shared" ref="Z32" si="59">Z91+Z150</f>
        <v>361289.15</v>
      </c>
    </row>
    <row r="33" spans="1:26">
      <c r="A33" s="65" t="s">
        <v>127</v>
      </c>
      <c r="B33" s="49">
        <f t="shared" si="32"/>
        <v>0</v>
      </c>
      <c r="C33" s="49">
        <f t="shared" si="32"/>
        <v>0</v>
      </c>
      <c r="D33" s="49">
        <f t="shared" si="32"/>
        <v>2174044</v>
      </c>
      <c r="E33" s="49">
        <f t="shared" si="32"/>
        <v>0</v>
      </c>
      <c r="F33" s="49">
        <f t="shared" si="32"/>
        <v>0</v>
      </c>
      <c r="G33" s="49">
        <f t="shared" si="32"/>
        <v>189751</v>
      </c>
      <c r="H33" s="49">
        <f t="shared" si="32"/>
        <v>0</v>
      </c>
      <c r="I33" s="49">
        <f t="shared" si="32"/>
        <v>0</v>
      </c>
      <c r="J33" s="49">
        <f t="shared" si="32"/>
        <v>0</v>
      </c>
      <c r="K33" s="49">
        <f t="shared" si="32"/>
        <v>0</v>
      </c>
      <c r="L33" s="49">
        <f t="shared" si="32"/>
        <v>0</v>
      </c>
      <c r="M33" s="49">
        <f t="shared" si="32"/>
        <v>0</v>
      </c>
      <c r="N33" s="55">
        <f t="shared" si="32"/>
        <v>0</v>
      </c>
      <c r="O33" s="55">
        <f t="shared" si="32"/>
        <v>0</v>
      </c>
      <c r="P33" s="55">
        <f t="shared" si="32"/>
        <v>0</v>
      </c>
      <c r="Q33" s="55">
        <v>0</v>
      </c>
      <c r="R33" s="55">
        <f t="shared" si="33"/>
        <v>0</v>
      </c>
      <c r="S33" s="55">
        <f t="shared" si="33"/>
        <v>0</v>
      </c>
      <c r="T33" s="55">
        <f t="shared" si="3"/>
        <v>0</v>
      </c>
      <c r="U33" s="55">
        <f t="shared" si="3"/>
        <v>0</v>
      </c>
      <c r="V33" s="55">
        <f t="shared" si="3"/>
        <v>0</v>
      </c>
      <c r="W33" s="55">
        <f t="shared" si="3"/>
        <v>0</v>
      </c>
      <c r="X33" s="55">
        <f t="shared" ref="X33:Y33" si="60">X92+X151</f>
        <v>5415</v>
      </c>
      <c r="Y33" s="55">
        <f t="shared" si="60"/>
        <v>3511</v>
      </c>
      <c r="Z33" s="55">
        <f t="shared" ref="Z33" si="61">Z92+Z151</f>
        <v>0</v>
      </c>
    </row>
    <row r="34" spans="1:26">
      <c r="A34" s="65" t="s">
        <v>128</v>
      </c>
      <c r="B34" s="49">
        <f t="shared" si="32"/>
        <v>0</v>
      </c>
      <c r="C34" s="49">
        <f t="shared" si="32"/>
        <v>0</v>
      </c>
      <c r="D34" s="49">
        <f t="shared" si="32"/>
        <v>0</v>
      </c>
      <c r="E34" s="49">
        <f t="shared" si="32"/>
        <v>0</v>
      </c>
      <c r="F34" s="49">
        <f t="shared" si="32"/>
        <v>0</v>
      </c>
      <c r="G34" s="49">
        <f t="shared" si="32"/>
        <v>0</v>
      </c>
      <c r="H34" s="49">
        <f t="shared" si="32"/>
        <v>0</v>
      </c>
      <c r="I34" s="49">
        <f t="shared" si="32"/>
        <v>0</v>
      </c>
      <c r="J34" s="49">
        <f t="shared" si="32"/>
        <v>0</v>
      </c>
      <c r="K34" s="49">
        <f t="shared" si="32"/>
        <v>0</v>
      </c>
      <c r="L34" s="49">
        <f t="shared" si="32"/>
        <v>0</v>
      </c>
      <c r="M34" s="49">
        <f t="shared" si="32"/>
        <v>0</v>
      </c>
      <c r="N34" s="55">
        <f t="shared" si="32"/>
        <v>767061</v>
      </c>
      <c r="O34" s="55">
        <f t="shared" si="32"/>
        <v>145843</v>
      </c>
      <c r="P34" s="55">
        <f t="shared" si="32"/>
        <v>0</v>
      </c>
      <c r="Q34" s="55">
        <v>1530427</v>
      </c>
      <c r="R34" s="55">
        <f t="shared" si="33"/>
        <v>2199997</v>
      </c>
      <c r="S34" s="55">
        <f t="shared" si="33"/>
        <v>2096018</v>
      </c>
      <c r="T34" s="55">
        <f t="shared" si="3"/>
        <v>2306443</v>
      </c>
      <c r="U34" s="55">
        <f t="shared" si="3"/>
        <v>2139620</v>
      </c>
      <c r="V34" s="55">
        <f t="shared" si="3"/>
        <v>3725292</v>
      </c>
      <c r="W34" s="55">
        <f t="shared" si="3"/>
        <v>3901088</v>
      </c>
      <c r="X34" s="55">
        <f t="shared" ref="X34:Y34" si="62">X93+X152</f>
        <v>4143020</v>
      </c>
      <c r="Y34" s="55">
        <f t="shared" si="62"/>
        <v>3802523</v>
      </c>
      <c r="Z34" s="55">
        <f t="shared" ref="Z34" si="63">Z93+Z152</f>
        <v>4466488</v>
      </c>
    </row>
    <row r="35" spans="1:26">
      <c r="A35" s="65" t="s">
        <v>130</v>
      </c>
      <c r="B35" s="49">
        <f t="shared" si="32"/>
        <v>0</v>
      </c>
      <c r="C35" s="49">
        <f t="shared" si="32"/>
        <v>0</v>
      </c>
      <c r="D35" s="49">
        <f t="shared" si="32"/>
        <v>0</v>
      </c>
      <c r="E35" s="49">
        <f t="shared" si="32"/>
        <v>161479</v>
      </c>
      <c r="F35" s="49">
        <f t="shared" si="32"/>
        <v>414261</v>
      </c>
      <c r="G35" s="49">
        <f t="shared" si="32"/>
        <v>1156260</v>
      </c>
      <c r="H35" s="49">
        <f t="shared" si="32"/>
        <v>1637544</v>
      </c>
      <c r="I35" s="49">
        <f t="shared" si="32"/>
        <v>1317836</v>
      </c>
      <c r="J35" s="49">
        <f t="shared" si="32"/>
        <v>2808151</v>
      </c>
      <c r="K35" s="49">
        <f t="shared" si="32"/>
        <v>4818590</v>
      </c>
      <c r="L35" s="49">
        <f t="shared" si="32"/>
        <v>6732963</v>
      </c>
      <c r="M35" s="49">
        <f t="shared" si="32"/>
        <v>5355844</v>
      </c>
      <c r="N35" s="55">
        <f t="shared" si="32"/>
        <v>6698769</v>
      </c>
      <c r="O35" s="55">
        <f t="shared" si="32"/>
        <v>6844991</v>
      </c>
      <c r="P35" s="55">
        <f t="shared" si="32"/>
        <v>5938860</v>
      </c>
      <c r="Q35" s="55">
        <v>4442090</v>
      </c>
      <c r="R35" s="55">
        <f t="shared" si="33"/>
        <v>7455695</v>
      </c>
      <c r="S35" s="55">
        <f t="shared" si="33"/>
        <v>5904974</v>
      </c>
      <c r="T35" s="55">
        <f t="shared" si="3"/>
        <v>5933750</v>
      </c>
      <c r="U35" s="55">
        <f t="shared" si="3"/>
        <v>6073250</v>
      </c>
      <c r="V35" s="55">
        <f t="shared" si="3"/>
        <v>5912164</v>
      </c>
      <c r="W35" s="55">
        <f t="shared" si="3"/>
        <v>4913009</v>
      </c>
      <c r="X35" s="55">
        <f t="shared" ref="X35:Y35" si="64">X94+X153</f>
        <v>5268607</v>
      </c>
      <c r="Y35" s="55">
        <f t="shared" si="64"/>
        <v>4868105</v>
      </c>
      <c r="Z35" s="55">
        <f t="shared" ref="Z35" si="65">Z94+Z153</f>
        <v>4968390</v>
      </c>
    </row>
    <row r="36" spans="1:26">
      <c r="A36" s="65" t="s">
        <v>131</v>
      </c>
      <c r="B36" s="49">
        <f t="shared" ref="B36:P51" si="66">SUM(B95,B154)</f>
        <v>0</v>
      </c>
      <c r="C36" s="49">
        <f t="shared" si="66"/>
        <v>0</v>
      </c>
      <c r="D36" s="49">
        <f t="shared" si="66"/>
        <v>0</v>
      </c>
      <c r="E36" s="49">
        <f t="shared" si="66"/>
        <v>0</v>
      </c>
      <c r="F36" s="49">
        <f t="shared" si="66"/>
        <v>0</v>
      </c>
      <c r="G36" s="49">
        <f t="shared" si="66"/>
        <v>0</v>
      </c>
      <c r="H36" s="49">
        <f t="shared" si="66"/>
        <v>0</v>
      </c>
      <c r="I36" s="49">
        <f t="shared" si="66"/>
        <v>0</v>
      </c>
      <c r="J36" s="49">
        <f t="shared" si="66"/>
        <v>0</v>
      </c>
      <c r="K36" s="49">
        <f t="shared" si="66"/>
        <v>0</v>
      </c>
      <c r="L36" s="49">
        <f t="shared" si="66"/>
        <v>0</v>
      </c>
      <c r="M36" s="49">
        <f t="shared" si="66"/>
        <v>6378074</v>
      </c>
      <c r="N36" s="55">
        <f t="shared" si="66"/>
        <v>8069545</v>
      </c>
      <c r="O36" s="55">
        <f t="shared" si="66"/>
        <v>8785170</v>
      </c>
      <c r="P36" s="55">
        <f t="shared" si="66"/>
        <v>7645961</v>
      </c>
      <c r="Q36" s="55">
        <v>7771032</v>
      </c>
      <c r="R36" s="55">
        <f t="shared" ref="R36:S51" si="67">SUM(R95,R154)</f>
        <v>6500000</v>
      </c>
      <c r="S36" s="55">
        <f t="shared" si="67"/>
        <v>6500000</v>
      </c>
      <c r="T36" s="55">
        <f t="shared" si="3"/>
        <v>6500000</v>
      </c>
      <c r="U36" s="55">
        <f t="shared" si="3"/>
        <v>6500000</v>
      </c>
      <c r="V36" s="55">
        <f t="shared" si="3"/>
        <v>6500000</v>
      </c>
      <c r="W36" s="55">
        <f t="shared" si="3"/>
        <v>6500000</v>
      </c>
      <c r="X36" s="55">
        <f t="shared" ref="X36:Y36" si="68">X95+X154</f>
        <v>10000000</v>
      </c>
      <c r="Y36" s="55">
        <f t="shared" si="68"/>
        <v>6700000</v>
      </c>
      <c r="Z36" s="55">
        <f t="shared" ref="Z36" si="69">Z95+Z154</f>
        <v>200000</v>
      </c>
    </row>
    <row r="37" spans="1:26">
      <c r="A37" s="65" t="s">
        <v>132</v>
      </c>
      <c r="B37" s="49">
        <f t="shared" si="66"/>
        <v>0</v>
      </c>
      <c r="C37" s="49">
        <f t="shared" si="66"/>
        <v>0</v>
      </c>
      <c r="D37" s="49">
        <f t="shared" si="66"/>
        <v>0</v>
      </c>
      <c r="E37" s="49">
        <f t="shared" si="66"/>
        <v>0</v>
      </c>
      <c r="F37" s="49">
        <f t="shared" si="66"/>
        <v>0</v>
      </c>
      <c r="G37" s="49">
        <f t="shared" si="66"/>
        <v>333623</v>
      </c>
      <c r="H37" s="49">
        <f t="shared" si="66"/>
        <v>39400843</v>
      </c>
      <c r="I37" s="49">
        <f t="shared" si="66"/>
        <v>19784354</v>
      </c>
      <c r="J37" s="49">
        <f t="shared" si="66"/>
        <v>133612</v>
      </c>
      <c r="K37" s="49">
        <f t="shared" si="66"/>
        <v>53168</v>
      </c>
      <c r="L37" s="49">
        <f t="shared" si="66"/>
        <v>141144</v>
      </c>
      <c r="M37" s="49">
        <f t="shared" si="66"/>
        <v>100261</v>
      </c>
      <c r="N37" s="55">
        <f t="shared" si="66"/>
        <v>3838548</v>
      </c>
      <c r="O37" s="55">
        <f t="shared" si="66"/>
        <v>1631807</v>
      </c>
      <c r="P37" s="55">
        <f t="shared" si="66"/>
        <v>1965690</v>
      </c>
      <c r="Q37" s="55">
        <v>315952</v>
      </c>
      <c r="R37" s="55">
        <f t="shared" si="67"/>
        <v>0</v>
      </c>
      <c r="S37" s="55">
        <f t="shared" si="67"/>
        <v>0</v>
      </c>
      <c r="T37" s="55">
        <f t="shared" si="3"/>
        <v>202082</v>
      </c>
      <c r="U37" s="55">
        <f t="shared" si="3"/>
        <v>202564</v>
      </c>
      <c r="V37" s="55">
        <f t="shared" si="3"/>
        <v>200197</v>
      </c>
      <c r="W37" s="55">
        <f t="shared" si="3"/>
        <v>223744</v>
      </c>
      <c r="X37" s="55">
        <f t="shared" ref="X37:Y37" si="70">X96+X155</f>
        <v>270729</v>
      </c>
      <c r="Y37" s="55">
        <f t="shared" si="70"/>
        <v>271481</v>
      </c>
      <c r="Z37" s="55">
        <f t="shared" ref="Z37" si="71">Z96+Z155</f>
        <v>236853</v>
      </c>
    </row>
    <row r="38" spans="1:26">
      <c r="A38" s="65" t="s">
        <v>75</v>
      </c>
      <c r="B38" s="49">
        <f t="shared" si="66"/>
        <v>0</v>
      </c>
      <c r="C38" s="49">
        <f t="shared" si="66"/>
        <v>0</v>
      </c>
      <c r="D38" s="49">
        <f t="shared" si="66"/>
        <v>0</v>
      </c>
      <c r="E38" s="49">
        <f t="shared" si="66"/>
        <v>138584</v>
      </c>
      <c r="F38" s="49">
        <f t="shared" si="66"/>
        <v>46243</v>
      </c>
      <c r="G38" s="49">
        <f t="shared" si="66"/>
        <v>55094</v>
      </c>
      <c r="H38" s="49">
        <f t="shared" si="66"/>
        <v>156963</v>
      </c>
      <c r="I38" s="49">
        <f t="shared" si="66"/>
        <v>93013</v>
      </c>
      <c r="J38" s="49">
        <f t="shared" si="66"/>
        <v>56626</v>
      </c>
      <c r="K38" s="49">
        <f t="shared" si="66"/>
        <v>-93011</v>
      </c>
      <c r="L38" s="49">
        <f t="shared" si="66"/>
        <v>8447</v>
      </c>
      <c r="M38" s="49">
        <f t="shared" si="66"/>
        <v>2650</v>
      </c>
      <c r="N38" s="55">
        <f t="shared" si="66"/>
        <v>5398</v>
      </c>
      <c r="O38" s="55">
        <f t="shared" si="66"/>
        <v>2012</v>
      </c>
      <c r="P38" s="55">
        <f t="shared" si="66"/>
        <v>0</v>
      </c>
      <c r="Q38" s="55">
        <v>0</v>
      </c>
      <c r="R38" s="55">
        <f t="shared" si="67"/>
        <v>93</v>
      </c>
      <c r="S38" s="55">
        <f t="shared" si="67"/>
        <v>107</v>
      </c>
      <c r="T38" s="55">
        <f t="shared" si="3"/>
        <v>255</v>
      </c>
      <c r="U38" s="55">
        <f t="shared" si="3"/>
        <v>125077</v>
      </c>
      <c r="V38" s="55">
        <f t="shared" si="3"/>
        <v>161576</v>
      </c>
      <c r="W38" s="55">
        <f t="shared" si="3"/>
        <v>189785</v>
      </c>
      <c r="X38" s="55">
        <f t="shared" ref="X38:Y38" si="72">X97+X156</f>
        <v>164098</v>
      </c>
      <c r="Y38" s="55">
        <f t="shared" si="72"/>
        <v>152595</v>
      </c>
      <c r="Z38" s="55">
        <f t="shared" ref="Z38" si="73">Z97+Z156</f>
        <v>79496</v>
      </c>
    </row>
    <row r="39" spans="1:26">
      <c r="A39" s="65" t="s">
        <v>133</v>
      </c>
      <c r="B39" s="49">
        <f t="shared" si="66"/>
        <v>0</v>
      </c>
      <c r="C39" s="49">
        <f t="shared" si="66"/>
        <v>0</v>
      </c>
      <c r="D39" s="49">
        <f t="shared" si="66"/>
        <v>0</v>
      </c>
      <c r="E39" s="49">
        <f t="shared" si="66"/>
        <v>0</v>
      </c>
      <c r="F39" s="49">
        <f t="shared" si="66"/>
        <v>3890510</v>
      </c>
      <c r="G39" s="49">
        <f t="shared" si="66"/>
        <v>2317345</v>
      </c>
      <c r="H39" s="49">
        <f t="shared" si="66"/>
        <v>1199713</v>
      </c>
      <c r="I39" s="49">
        <f t="shared" si="66"/>
        <v>2446904</v>
      </c>
      <c r="J39" s="49">
        <f t="shared" si="66"/>
        <v>2179244</v>
      </c>
      <c r="K39" s="49">
        <f t="shared" si="66"/>
        <v>2286310</v>
      </c>
      <c r="L39" s="49">
        <f t="shared" si="66"/>
        <v>2550486</v>
      </c>
      <c r="M39" s="49">
        <f t="shared" si="66"/>
        <v>3441493</v>
      </c>
      <c r="N39" s="55">
        <f t="shared" si="66"/>
        <v>3169786</v>
      </c>
      <c r="O39" s="55">
        <f t="shared" si="66"/>
        <v>3172233</v>
      </c>
      <c r="P39" s="55">
        <f t="shared" si="66"/>
        <v>2950749</v>
      </c>
      <c r="Q39" s="55">
        <v>3604958</v>
      </c>
      <c r="R39" s="55">
        <f t="shared" si="67"/>
        <v>2455892</v>
      </c>
      <c r="S39" s="55">
        <f t="shared" si="67"/>
        <v>3797070</v>
      </c>
      <c r="T39" s="55">
        <f t="shared" si="3"/>
        <v>0</v>
      </c>
      <c r="U39" s="55">
        <f t="shared" si="3"/>
        <v>0</v>
      </c>
      <c r="V39" s="55">
        <f t="shared" si="3"/>
        <v>0</v>
      </c>
      <c r="W39" s="55">
        <f t="shared" si="3"/>
        <v>0</v>
      </c>
      <c r="X39" s="55">
        <f t="shared" ref="X39:Y39" si="74">X98+X157</f>
        <v>0</v>
      </c>
      <c r="Y39" s="55">
        <f t="shared" si="74"/>
        <v>0</v>
      </c>
      <c r="Z39" s="55">
        <f t="shared" ref="Z39" si="75">Z98+Z157</f>
        <v>0</v>
      </c>
    </row>
    <row r="40" spans="1:26">
      <c r="A40" s="65" t="s">
        <v>134</v>
      </c>
      <c r="B40" s="49">
        <f t="shared" si="66"/>
        <v>0</v>
      </c>
      <c r="C40" s="49">
        <f t="shared" si="66"/>
        <v>0</v>
      </c>
      <c r="D40" s="49">
        <f t="shared" si="66"/>
        <v>0</v>
      </c>
      <c r="E40" s="49">
        <f t="shared" si="66"/>
        <v>268867</v>
      </c>
      <c r="F40" s="49">
        <f t="shared" si="66"/>
        <v>330550</v>
      </c>
      <c r="G40" s="49">
        <f t="shared" si="66"/>
        <v>23353859</v>
      </c>
      <c r="H40" s="49">
        <f t="shared" si="66"/>
        <v>26430337</v>
      </c>
      <c r="I40" s="49">
        <f t="shared" si="66"/>
        <v>7013611</v>
      </c>
      <c r="J40" s="49">
        <f t="shared" si="66"/>
        <v>8709411</v>
      </c>
      <c r="K40" s="49">
        <f t="shared" si="66"/>
        <v>48159252</v>
      </c>
      <c r="L40" s="49">
        <f t="shared" si="66"/>
        <v>17443691</v>
      </c>
      <c r="M40" s="49">
        <f t="shared" si="66"/>
        <v>11542914</v>
      </c>
      <c r="N40" s="55">
        <f t="shared" si="66"/>
        <v>11019173</v>
      </c>
      <c r="O40" s="55">
        <f t="shared" si="66"/>
        <v>7457856</v>
      </c>
      <c r="P40" s="55">
        <f t="shared" si="66"/>
        <v>5721848</v>
      </c>
      <c r="Q40" s="55">
        <v>3296719</v>
      </c>
      <c r="R40" s="55">
        <f t="shared" si="67"/>
        <v>1047834</v>
      </c>
      <c r="S40" s="55">
        <f t="shared" si="67"/>
        <v>2568808</v>
      </c>
      <c r="T40" s="55">
        <f t="shared" si="3"/>
        <v>1858977</v>
      </c>
      <c r="U40" s="55">
        <f t="shared" si="3"/>
        <v>2206399</v>
      </c>
      <c r="V40" s="55">
        <f t="shared" si="3"/>
        <v>3418688</v>
      </c>
      <c r="W40" s="55">
        <f t="shared" si="3"/>
        <v>4770051</v>
      </c>
      <c r="X40" s="55">
        <f t="shared" ref="X40:Y40" si="76">X99+X158</f>
        <v>5185045</v>
      </c>
      <c r="Y40" s="55">
        <f t="shared" si="76"/>
        <v>7922624</v>
      </c>
      <c r="Z40" s="55">
        <f t="shared" ref="Z40" si="77">Z99+Z158</f>
        <v>10119337</v>
      </c>
    </row>
    <row r="41" spans="1:26">
      <c r="A41" s="65" t="s">
        <v>136</v>
      </c>
      <c r="B41" s="49">
        <f t="shared" si="66"/>
        <v>0</v>
      </c>
      <c r="C41" s="49">
        <f t="shared" si="66"/>
        <v>0</v>
      </c>
      <c r="D41" s="49">
        <f t="shared" si="66"/>
        <v>0</v>
      </c>
      <c r="E41" s="49">
        <f t="shared" si="66"/>
        <v>0</v>
      </c>
      <c r="F41" s="49">
        <f t="shared" si="66"/>
        <v>702478</v>
      </c>
      <c r="G41" s="49">
        <f t="shared" si="66"/>
        <v>1429952</v>
      </c>
      <c r="H41" s="49">
        <f t="shared" si="66"/>
        <v>1990802</v>
      </c>
      <c r="I41" s="49">
        <f t="shared" si="66"/>
        <v>2367115</v>
      </c>
      <c r="J41" s="49">
        <f t="shared" si="66"/>
        <v>2711423</v>
      </c>
      <c r="K41" s="49">
        <f t="shared" si="66"/>
        <v>4122739</v>
      </c>
      <c r="L41" s="49">
        <f t="shared" si="66"/>
        <v>3790936</v>
      </c>
      <c r="M41" s="49">
        <f t="shared" si="66"/>
        <v>5253678</v>
      </c>
      <c r="N41" s="55">
        <f t="shared" si="66"/>
        <v>7825589</v>
      </c>
      <c r="O41" s="55">
        <f t="shared" si="66"/>
        <v>8389948</v>
      </c>
      <c r="P41" s="55">
        <f t="shared" si="66"/>
        <v>7450749</v>
      </c>
      <c r="Q41" s="55">
        <v>7368755</v>
      </c>
      <c r="R41" s="55">
        <f t="shared" si="67"/>
        <v>7221212</v>
      </c>
      <c r="S41" s="55">
        <f t="shared" si="67"/>
        <v>6798226</v>
      </c>
      <c r="T41" s="55">
        <f t="shared" si="3"/>
        <v>13256392</v>
      </c>
      <c r="U41" s="55">
        <f t="shared" si="3"/>
        <v>10360322</v>
      </c>
      <c r="V41" s="55">
        <f t="shared" si="3"/>
        <v>5664115</v>
      </c>
      <c r="W41" s="55">
        <f t="shared" si="3"/>
        <v>5377783</v>
      </c>
      <c r="X41" s="55">
        <f t="shared" ref="X41:Y41" si="78">X100+X159</f>
        <v>5389408</v>
      </c>
      <c r="Y41" s="55">
        <f t="shared" si="78"/>
        <v>7459834</v>
      </c>
      <c r="Z41" s="55">
        <f t="shared" ref="Z41" si="79">Z100+Z159</f>
        <v>9323052</v>
      </c>
    </row>
    <row r="42" spans="1:26">
      <c r="A42" s="65" t="s">
        <v>145</v>
      </c>
      <c r="B42" s="49">
        <f t="shared" si="66"/>
        <v>0</v>
      </c>
      <c r="C42" s="49">
        <f t="shared" si="66"/>
        <v>0</v>
      </c>
      <c r="D42" s="49">
        <f t="shared" si="66"/>
        <v>0</v>
      </c>
      <c r="E42" s="49">
        <f t="shared" si="66"/>
        <v>0</v>
      </c>
      <c r="F42" s="49">
        <f t="shared" si="66"/>
        <v>0</v>
      </c>
      <c r="G42" s="49">
        <f t="shared" si="66"/>
        <v>0</v>
      </c>
      <c r="H42" s="49">
        <f t="shared" si="66"/>
        <v>0</v>
      </c>
      <c r="I42" s="49">
        <f t="shared" si="66"/>
        <v>0</v>
      </c>
      <c r="J42" s="49">
        <f t="shared" si="66"/>
        <v>0</v>
      </c>
      <c r="K42" s="49">
        <f t="shared" si="66"/>
        <v>0</v>
      </c>
      <c r="L42" s="49">
        <f t="shared" si="66"/>
        <v>0</v>
      </c>
      <c r="M42" s="49">
        <f t="shared" si="66"/>
        <v>0</v>
      </c>
      <c r="N42" s="55">
        <f t="shared" si="66"/>
        <v>0</v>
      </c>
      <c r="O42" s="55">
        <f t="shared" si="66"/>
        <v>0</v>
      </c>
      <c r="P42" s="55">
        <f t="shared" si="66"/>
        <v>0</v>
      </c>
      <c r="Q42" s="55">
        <v>0</v>
      </c>
      <c r="R42" s="55">
        <f t="shared" si="67"/>
        <v>0</v>
      </c>
      <c r="S42" s="55">
        <f t="shared" si="67"/>
        <v>0</v>
      </c>
      <c r="T42" s="55">
        <f t="shared" si="3"/>
        <v>0</v>
      </c>
      <c r="U42" s="55">
        <f t="shared" si="3"/>
        <v>0</v>
      </c>
      <c r="V42" s="55">
        <f t="shared" si="3"/>
        <v>0</v>
      </c>
      <c r="W42" s="55">
        <f t="shared" si="3"/>
        <v>0</v>
      </c>
      <c r="X42" s="55">
        <f t="shared" ref="X42:Y42" si="80">X101+X160</f>
        <v>0</v>
      </c>
      <c r="Y42" s="55">
        <f t="shared" si="80"/>
        <v>0</v>
      </c>
      <c r="Z42" s="55">
        <f t="shared" ref="Z42" si="81">Z101+Z160</f>
        <v>0</v>
      </c>
    </row>
    <row r="43" spans="1:26">
      <c r="A43" s="65" t="s">
        <v>138</v>
      </c>
      <c r="B43" s="49">
        <f t="shared" si="66"/>
        <v>0</v>
      </c>
      <c r="C43" s="49">
        <f t="shared" si="66"/>
        <v>0</v>
      </c>
      <c r="D43" s="49">
        <f t="shared" si="66"/>
        <v>0</v>
      </c>
      <c r="E43" s="49">
        <f t="shared" si="66"/>
        <v>215830</v>
      </c>
      <c r="F43" s="49">
        <f t="shared" si="66"/>
        <v>1057966</v>
      </c>
      <c r="G43" s="49">
        <f t="shared" si="66"/>
        <v>4389879</v>
      </c>
      <c r="H43" s="49">
        <f t="shared" si="66"/>
        <v>5333039</v>
      </c>
      <c r="I43" s="49">
        <f t="shared" si="66"/>
        <v>6943932</v>
      </c>
      <c r="J43" s="49">
        <f t="shared" si="66"/>
        <v>2583193</v>
      </c>
      <c r="K43" s="49">
        <f t="shared" si="66"/>
        <v>8310325</v>
      </c>
      <c r="L43" s="49">
        <f t="shared" si="66"/>
        <v>2591193</v>
      </c>
      <c r="M43" s="49">
        <f t="shared" si="66"/>
        <v>2322583</v>
      </c>
      <c r="N43" s="55">
        <f t="shared" si="66"/>
        <v>2057165</v>
      </c>
      <c r="O43" s="55">
        <f t="shared" si="66"/>
        <v>2130485</v>
      </c>
      <c r="P43" s="55">
        <f t="shared" si="66"/>
        <v>2175542</v>
      </c>
      <c r="Q43" s="55">
        <v>2183791</v>
      </c>
      <c r="R43" s="55">
        <f t="shared" si="67"/>
        <v>2028737</v>
      </c>
      <c r="S43" s="55">
        <f t="shared" si="67"/>
        <v>1515936</v>
      </c>
      <c r="T43" s="55">
        <f t="shared" si="3"/>
        <v>2363455</v>
      </c>
      <c r="U43" s="55">
        <f t="shared" si="3"/>
        <v>1907700</v>
      </c>
      <c r="V43" s="55">
        <f t="shared" si="3"/>
        <v>2234641</v>
      </c>
      <c r="W43" s="55">
        <f t="shared" si="3"/>
        <v>2525593</v>
      </c>
      <c r="X43" s="55">
        <f t="shared" ref="X43:Y43" si="82">X102+X161</f>
        <v>2082489</v>
      </c>
      <c r="Y43" s="55">
        <f t="shared" si="82"/>
        <v>2332500</v>
      </c>
      <c r="Z43" s="55">
        <f t="shared" ref="Z43" si="83">Z102+Z161</f>
        <v>2496370</v>
      </c>
    </row>
    <row r="44" spans="1:26">
      <c r="A44" s="65" t="s">
        <v>140</v>
      </c>
      <c r="B44" s="49">
        <f t="shared" si="66"/>
        <v>0</v>
      </c>
      <c r="C44" s="49">
        <f t="shared" si="66"/>
        <v>0</v>
      </c>
      <c r="D44" s="49">
        <f t="shared" si="66"/>
        <v>0</v>
      </c>
      <c r="E44" s="49">
        <f t="shared" si="66"/>
        <v>0</v>
      </c>
      <c r="F44" s="49">
        <f t="shared" si="66"/>
        <v>0</v>
      </c>
      <c r="G44" s="49">
        <f t="shared" si="66"/>
        <v>0</v>
      </c>
      <c r="H44" s="49">
        <f t="shared" si="66"/>
        <v>0</v>
      </c>
      <c r="I44" s="49">
        <f t="shared" si="66"/>
        <v>0</v>
      </c>
      <c r="J44" s="49">
        <f t="shared" si="66"/>
        <v>0</v>
      </c>
      <c r="K44" s="49">
        <f t="shared" si="66"/>
        <v>0</v>
      </c>
      <c r="L44" s="49">
        <f t="shared" si="66"/>
        <v>0</v>
      </c>
      <c r="M44" s="49">
        <f t="shared" si="66"/>
        <v>0</v>
      </c>
      <c r="N44" s="55">
        <f t="shared" si="66"/>
        <v>0</v>
      </c>
      <c r="O44" s="55">
        <f t="shared" si="66"/>
        <v>0</v>
      </c>
      <c r="P44" s="55">
        <f t="shared" si="66"/>
        <v>0</v>
      </c>
      <c r="Q44" s="55">
        <v>0</v>
      </c>
      <c r="R44" s="55">
        <f t="shared" si="67"/>
        <v>0</v>
      </c>
      <c r="S44" s="55">
        <f t="shared" si="67"/>
        <v>0</v>
      </c>
      <c r="T44" s="55">
        <f t="shared" si="3"/>
        <v>0</v>
      </c>
      <c r="U44" s="55">
        <f t="shared" si="3"/>
        <v>0</v>
      </c>
      <c r="V44" s="55">
        <f t="shared" si="3"/>
        <v>0</v>
      </c>
      <c r="W44" s="55">
        <f t="shared" si="3"/>
        <v>0</v>
      </c>
      <c r="X44" s="55">
        <f t="shared" ref="X44:Y44" si="84">X103+X162</f>
        <v>0</v>
      </c>
      <c r="Y44" s="55">
        <f t="shared" si="84"/>
        <v>0</v>
      </c>
      <c r="Z44" s="55">
        <f t="shared" ref="Z44" si="85">Z103+Z162</f>
        <v>0</v>
      </c>
    </row>
    <row r="45" spans="1:26">
      <c r="A45" s="65" t="s">
        <v>142</v>
      </c>
      <c r="B45" s="49">
        <f t="shared" si="66"/>
        <v>0</v>
      </c>
      <c r="C45" s="49">
        <f t="shared" si="66"/>
        <v>0</v>
      </c>
      <c r="D45" s="49">
        <f t="shared" si="66"/>
        <v>0</v>
      </c>
      <c r="E45" s="49">
        <f t="shared" si="66"/>
        <v>0</v>
      </c>
      <c r="F45" s="49">
        <f t="shared" si="66"/>
        <v>0</v>
      </c>
      <c r="G45" s="49">
        <f t="shared" si="66"/>
        <v>0</v>
      </c>
      <c r="H45" s="49">
        <f t="shared" si="66"/>
        <v>0</v>
      </c>
      <c r="I45" s="49">
        <f t="shared" si="66"/>
        <v>0</v>
      </c>
      <c r="J45" s="49">
        <f t="shared" si="66"/>
        <v>0</v>
      </c>
      <c r="K45" s="49">
        <f t="shared" si="66"/>
        <v>0</v>
      </c>
      <c r="L45" s="49">
        <f t="shared" si="66"/>
        <v>0</v>
      </c>
      <c r="M45" s="49">
        <f t="shared" si="66"/>
        <v>0</v>
      </c>
      <c r="N45" s="55">
        <f t="shared" si="66"/>
        <v>0</v>
      </c>
      <c r="O45" s="55">
        <f t="shared" si="66"/>
        <v>0</v>
      </c>
      <c r="P45" s="55">
        <f t="shared" si="66"/>
        <v>0</v>
      </c>
      <c r="Q45" s="55">
        <v>0</v>
      </c>
      <c r="R45" s="55">
        <f t="shared" si="67"/>
        <v>0</v>
      </c>
      <c r="S45" s="55">
        <f t="shared" si="67"/>
        <v>0</v>
      </c>
      <c r="T45" s="55">
        <f t="shared" si="3"/>
        <v>1634087</v>
      </c>
      <c r="U45" s="55">
        <f t="shared" si="3"/>
        <v>3462819</v>
      </c>
      <c r="V45" s="55">
        <f t="shared" si="3"/>
        <v>2536458</v>
      </c>
      <c r="W45" s="55">
        <f t="shared" si="3"/>
        <v>3825412</v>
      </c>
      <c r="X45" s="55">
        <f t="shared" ref="X45:Y45" si="86">X104+X163</f>
        <v>3282487</v>
      </c>
      <c r="Y45" s="55">
        <f t="shared" si="86"/>
        <v>1986020</v>
      </c>
      <c r="Z45" s="55">
        <f t="shared" ref="Z45" si="87">Z104+Z163</f>
        <v>1986014</v>
      </c>
    </row>
    <row r="46" spans="1:26">
      <c r="A46" s="65" t="s">
        <v>144</v>
      </c>
      <c r="B46" s="49">
        <f t="shared" si="66"/>
        <v>0</v>
      </c>
      <c r="C46" s="49">
        <f t="shared" si="66"/>
        <v>0</v>
      </c>
      <c r="D46" s="49">
        <f t="shared" si="66"/>
        <v>0</v>
      </c>
      <c r="E46" s="49">
        <f t="shared" si="66"/>
        <v>0</v>
      </c>
      <c r="F46" s="49">
        <f t="shared" si="66"/>
        <v>0</v>
      </c>
      <c r="G46" s="49">
        <f t="shared" si="66"/>
        <v>0</v>
      </c>
      <c r="H46" s="49">
        <f t="shared" si="66"/>
        <v>0</v>
      </c>
      <c r="I46" s="49">
        <f t="shared" si="66"/>
        <v>0</v>
      </c>
      <c r="J46" s="49">
        <f t="shared" si="66"/>
        <v>0</v>
      </c>
      <c r="K46" s="49">
        <f t="shared" si="66"/>
        <v>0</v>
      </c>
      <c r="L46" s="49">
        <f t="shared" si="66"/>
        <v>0</v>
      </c>
      <c r="M46" s="49">
        <f t="shared" si="66"/>
        <v>0</v>
      </c>
      <c r="N46" s="55">
        <f t="shared" si="66"/>
        <v>0</v>
      </c>
      <c r="O46" s="55">
        <f t="shared" si="66"/>
        <v>0</v>
      </c>
      <c r="P46" s="55">
        <f t="shared" si="66"/>
        <v>0</v>
      </c>
      <c r="Q46" s="55">
        <v>0</v>
      </c>
      <c r="R46" s="55">
        <f t="shared" si="67"/>
        <v>0</v>
      </c>
      <c r="S46" s="55">
        <f t="shared" si="67"/>
        <v>0</v>
      </c>
      <c r="T46" s="55">
        <f t="shared" si="3"/>
        <v>0</v>
      </c>
      <c r="U46" s="55">
        <f t="shared" si="3"/>
        <v>0</v>
      </c>
      <c r="V46" s="55">
        <f t="shared" si="3"/>
        <v>0</v>
      </c>
      <c r="W46" s="55">
        <f t="shared" si="3"/>
        <v>0</v>
      </c>
      <c r="X46" s="55">
        <f t="shared" ref="X46:Y46" si="88">X105+X164</f>
        <v>0</v>
      </c>
      <c r="Y46" s="55">
        <f t="shared" si="88"/>
        <v>0</v>
      </c>
      <c r="Z46" s="55">
        <f t="shared" ref="Z46" si="89">Z105+Z164</f>
        <v>0</v>
      </c>
    </row>
    <row r="47" spans="1:26">
      <c r="A47" s="65" t="s">
        <v>146</v>
      </c>
      <c r="B47" s="49">
        <f t="shared" si="66"/>
        <v>0</v>
      </c>
      <c r="C47" s="49">
        <f t="shared" si="66"/>
        <v>0</v>
      </c>
      <c r="D47" s="49">
        <f t="shared" si="66"/>
        <v>0</v>
      </c>
      <c r="E47" s="49">
        <f t="shared" si="66"/>
        <v>0</v>
      </c>
      <c r="F47" s="49">
        <f t="shared" si="66"/>
        <v>751792</v>
      </c>
      <c r="G47" s="49">
        <f t="shared" si="66"/>
        <v>551423</v>
      </c>
      <c r="H47" s="49">
        <f t="shared" si="66"/>
        <v>454670</v>
      </c>
      <c r="I47" s="49">
        <f t="shared" si="66"/>
        <v>0</v>
      </c>
      <c r="J47" s="49">
        <f t="shared" si="66"/>
        <v>0</v>
      </c>
      <c r="K47" s="49">
        <f t="shared" si="66"/>
        <v>0</v>
      </c>
      <c r="L47" s="49">
        <f t="shared" si="66"/>
        <v>0</v>
      </c>
      <c r="M47" s="49">
        <f t="shared" si="66"/>
        <v>0</v>
      </c>
      <c r="N47" s="55">
        <f t="shared" si="66"/>
        <v>0</v>
      </c>
      <c r="O47" s="55">
        <f t="shared" si="66"/>
        <v>0</v>
      </c>
      <c r="P47" s="55">
        <f t="shared" si="66"/>
        <v>0</v>
      </c>
      <c r="Q47" s="55">
        <v>0</v>
      </c>
      <c r="R47" s="55">
        <f t="shared" si="67"/>
        <v>0</v>
      </c>
      <c r="S47" s="55">
        <f t="shared" si="67"/>
        <v>0</v>
      </c>
      <c r="T47" s="55">
        <f t="shared" si="3"/>
        <v>0</v>
      </c>
      <c r="U47" s="55">
        <f t="shared" si="3"/>
        <v>0</v>
      </c>
      <c r="V47" s="55">
        <f t="shared" si="3"/>
        <v>0</v>
      </c>
      <c r="W47" s="55">
        <f t="shared" si="3"/>
        <v>0</v>
      </c>
      <c r="X47" s="55">
        <f t="shared" ref="X47:Y47" si="90">X106+X165</f>
        <v>0</v>
      </c>
      <c r="Y47" s="55">
        <f t="shared" si="90"/>
        <v>0</v>
      </c>
      <c r="Z47" s="55">
        <f t="shared" ref="Z47" si="91">Z106+Z165</f>
        <v>132302</v>
      </c>
    </row>
    <row r="48" spans="1:26">
      <c r="A48" s="65" t="s">
        <v>148</v>
      </c>
      <c r="B48" s="49">
        <f t="shared" si="66"/>
        <v>0</v>
      </c>
      <c r="C48" s="49">
        <f t="shared" si="66"/>
        <v>0</v>
      </c>
      <c r="D48" s="49">
        <f t="shared" si="66"/>
        <v>0</v>
      </c>
      <c r="E48" s="49">
        <f t="shared" si="66"/>
        <v>0</v>
      </c>
      <c r="F48" s="49">
        <f t="shared" si="66"/>
        <v>0</v>
      </c>
      <c r="G48" s="49">
        <f t="shared" si="66"/>
        <v>0</v>
      </c>
      <c r="H48" s="49">
        <f t="shared" si="66"/>
        <v>493097</v>
      </c>
      <c r="I48" s="49">
        <f t="shared" si="66"/>
        <v>9393</v>
      </c>
      <c r="J48" s="49">
        <f t="shared" si="66"/>
        <v>39112</v>
      </c>
      <c r="K48" s="49">
        <f t="shared" si="66"/>
        <v>11583</v>
      </c>
      <c r="L48" s="49">
        <f t="shared" si="66"/>
        <v>1471600</v>
      </c>
      <c r="M48" s="49">
        <f t="shared" si="66"/>
        <v>7157313</v>
      </c>
      <c r="N48" s="55">
        <f t="shared" si="66"/>
        <v>8355493</v>
      </c>
      <c r="O48" s="55">
        <f t="shared" si="66"/>
        <v>8734980</v>
      </c>
      <c r="P48" s="55">
        <f t="shared" si="66"/>
        <v>7452683</v>
      </c>
      <c r="Q48" s="55">
        <v>2537373</v>
      </c>
      <c r="R48" s="55">
        <f t="shared" si="67"/>
        <v>5726011</v>
      </c>
      <c r="S48" s="55">
        <f t="shared" si="67"/>
        <v>7925803</v>
      </c>
      <c r="T48" s="55">
        <f t="shared" si="3"/>
        <v>8595030</v>
      </c>
      <c r="U48" s="55">
        <f t="shared" si="3"/>
        <v>9658067</v>
      </c>
      <c r="V48" s="55">
        <f t="shared" si="3"/>
        <v>9512117</v>
      </c>
      <c r="W48" s="55">
        <f t="shared" si="3"/>
        <v>14787750</v>
      </c>
      <c r="X48" s="55">
        <f t="shared" ref="X48:Y48" si="92">X107+X166</f>
        <v>10791751</v>
      </c>
      <c r="Y48" s="55">
        <f t="shared" si="92"/>
        <v>9654369</v>
      </c>
      <c r="Z48" s="55">
        <f t="shared" ref="Z48" si="93">Z107+Z166</f>
        <v>0</v>
      </c>
    </row>
    <row r="49" spans="1:32">
      <c r="A49" s="65" t="s">
        <v>150</v>
      </c>
      <c r="B49" s="49">
        <f t="shared" si="66"/>
        <v>0</v>
      </c>
      <c r="C49" s="49">
        <f t="shared" si="66"/>
        <v>0</v>
      </c>
      <c r="D49" s="49">
        <f t="shared" si="66"/>
        <v>0</v>
      </c>
      <c r="E49" s="49">
        <f t="shared" si="66"/>
        <v>0</v>
      </c>
      <c r="F49" s="49">
        <f t="shared" si="66"/>
        <v>0</v>
      </c>
      <c r="G49" s="49">
        <f t="shared" si="66"/>
        <v>39000</v>
      </c>
      <c r="H49" s="49">
        <f t="shared" si="66"/>
        <v>650000</v>
      </c>
      <c r="I49" s="49">
        <f t="shared" si="66"/>
        <v>83616</v>
      </c>
      <c r="J49" s="49">
        <f t="shared" si="66"/>
        <v>188263</v>
      </c>
      <c r="K49" s="49">
        <f t="shared" si="66"/>
        <v>223730</v>
      </c>
      <c r="L49" s="49">
        <f t="shared" si="66"/>
        <v>244094</v>
      </c>
      <c r="M49" s="49">
        <f t="shared" si="66"/>
        <v>299752</v>
      </c>
      <c r="N49" s="55">
        <f t="shared" si="66"/>
        <v>6348907</v>
      </c>
      <c r="O49" s="55">
        <f t="shared" si="66"/>
        <v>907068</v>
      </c>
      <c r="P49" s="55">
        <f t="shared" si="66"/>
        <v>3697972</v>
      </c>
      <c r="Q49" s="55">
        <v>2455389</v>
      </c>
      <c r="R49" s="55">
        <f t="shared" si="67"/>
        <v>435137</v>
      </c>
      <c r="S49" s="55">
        <f t="shared" si="67"/>
        <v>-71898</v>
      </c>
      <c r="T49" s="55">
        <f t="shared" si="3"/>
        <v>1450852</v>
      </c>
      <c r="U49" s="55">
        <f t="shared" si="3"/>
        <v>2787896</v>
      </c>
      <c r="V49" s="55">
        <f t="shared" si="3"/>
        <v>3286485</v>
      </c>
      <c r="W49" s="55">
        <f t="shared" si="3"/>
        <v>1233415</v>
      </c>
      <c r="X49" s="55">
        <f t="shared" ref="X49:Y49" si="94">X108+X167</f>
        <v>658858</v>
      </c>
      <c r="Y49" s="55">
        <f t="shared" si="94"/>
        <v>572743</v>
      </c>
      <c r="Z49" s="55">
        <f t="shared" ref="Z49" si="95">Z108+Z167</f>
        <v>534400</v>
      </c>
    </row>
    <row r="50" spans="1:32">
      <c r="A50" s="65" t="s">
        <v>152</v>
      </c>
      <c r="B50" s="49">
        <f t="shared" si="66"/>
        <v>0</v>
      </c>
      <c r="C50" s="49">
        <f t="shared" si="66"/>
        <v>0</v>
      </c>
      <c r="D50" s="49">
        <f t="shared" si="66"/>
        <v>0</v>
      </c>
      <c r="E50" s="49">
        <f t="shared" si="66"/>
        <v>0</v>
      </c>
      <c r="F50" s="49">
        <f t="shared" si="66"/>
        <v>0</v>
      </c>
      <c r="G50" s="49">
        <f t="shared" si="66"/>
        <v>0</v>
      </c>
      <c r="H50" s="49">
        <f t="shared" si="66"/>
        <v>0</v>
      </c>
      <c r="I50" s="49">
        <f t="shared" si="66"/>
        <v>0</v>
      </c>
      <c r="J50" s="49">
        <f t="shared" si="66"/>
        <v>0</v>
      </c>
      <c r="K50" s="49">
        <f t="shared" si="66"/>
        <v>0</v>
      </c>
      <c r="L50" s="49">
        <f t="shared" si="66"/>
        <v>0</v>
      </c>
      <c r="M50" s="49">
        <f t="shared" si="66"/>
        <v>0</v>
      </c>
      <c r="N50" s="55">
        <f t="shared" si="66"/>
        <v>0</v>
      </c>
      <c r="O50" s="55">
        <f t="shared" si="66"/>
        <v>0</v>
      </c>
      <c r="P50" s="55">
        <f t="shared" si="66"/>
        <v>0</v>
      </c>
      <c r="Q50" s="55">
        <v>0</v>
      </c>
      <c r="R50" s="55">
        <f t="shared" si="67"/>
        <v>0</v>
      </c>
      <c r="S50" s="55">
        <f t="shared" si="67"/>
        <v>0</v>
      </c>
      <c r="T50" s="55">
        <f t="shared" si="3"/>
        <v>0</v>
      </c>
      <c r="U50" s="55">
        <f t="shared" si="3"/>
        <v>0</v>
      </c>
      <c r="V50" s="55">
        <f t="shared" si="3"/>
        <v>0</v>
      </c>
      <c r="W50" s="55">
        <f t="shared" si="3"/>
        <v>0</v>
      </c>
      <c r="X50" s="55">
        <f t="shared" ref="X50:Y50" si="96">X109+X168</f>
        <v>0</v>
      </c>
      <c r="Y50" s="55">
        <f t="shared" si="96"/>
        <v>0</v>
      </c>
      <c r="Z50" s="55">
        <f t="shared" ref="Z50" si="97">Z109+Z168</f>
        <v>0</v>
      </c>
    </row>
    <row r="51" spans="1:32">
      <c r="A51" s="65" t="s">
        <v>153</v>
      </c>
      <c r="B51" s="49">
        <f t="shared" si="66"/>
        <v>0</v>
      </c>
      <c r="C51" s="49">
        <f t="shared" si="66"/>
        <v>0</v>
      </c>
      <c r="D51" s="49">
        <f t="shared" si="66"/>
        <v>0</v>
      </c>
      <c r="E51" s="49">
        <f t="shared" si="66"/>
        <v>0</v>
      </c>
      <c r="F51" s="49">
        <f t="shared" si="66"/>
        <v>0</v>
      </c>
      <c r="G51" s="49">
        <f t="shared" si="66"/>
        <v>0</v>
      </c>
      <c r="H51" s="49">
        <f t="shared" si="66"/>
        <v>0</v>
      </c>
      <c r="I51" s="49">
        <f t="shared" si="66"/>
        <v>0</v>
      </c>
      <c r="J51" s="49">
        <f t="shared" si="66"/>
        <v>0</v>
      </c>
      <c r="K51" s="49">
        <f t="shared" si="66"/>
        <v>0</v>
      </c>
      <c r="L51" s="49">
        <f t="shared" si="66"/>
        <v>6459330</v>
      </c>
      <c r="M51" s="49">
        <f t="shared" si="66"/>
        <v>21085868</v>
      </c>
      <c r="N51" s="55">
        <f t="shared" si="66"/>
        <v>30940856</v>
      </c>
      <c r="O51" s="55">
        <f t="shared" si="66"/>
        <v>34328316</v>
      </c>
      <c r="P51" s="55">
        <f t="shared" si="66"/>
        <v>35973242</v>
      </c>
      <c r="Q51" s="55">
        <v>48438723</v>
      </c>
      <c r="R51" s="55">
        <f t="shared" si="67"/>
        <v>49692729</v>
      </c>
      <c r="S51" s="55">
        <f t="shared" si="67"/>
        <v>42722143</v>
      </c>
      <c r="T51" s="55">
        <f t="shared" si="3"/>
        <v>42826337</v>
      </c>
      <c r="U51" s="55">
        <f t="shared" si="3"/>
        <v>49936628</v>
      </c>
      <c r="V51" s="55">
        <f t="shared" si="3"/>
        <v>43042046</v>
      </c>
      <c r="W51" s="55">
        <f t="shared" si="3"/>
        <v>44275409</v>
      </c>
      <c r="X51" s="55">
        <f t="shared" ref="X51:Y51" si="98">X110+X169</f>
        <v>0</v>
      </c>
      <c r="Y51" s="55">
        <f t="shared" si="98"/>
        <v>0</v>
      </c>
      <c r="Z51" s="55">
        <f t="shared" ref="Z51" si="99">Z110+Z169</f>
        <v>0</v>
      </c>
    </row>
    <row r="52" spans="1:32">
      <c r="A52" s="65" t="s">
        <v>154</v>
      </c>
      <c r="B52" s="49">
        <f t="shared" ref="B52:P56" si="100">SUM(B111,B170)</f>
        <v>0</v>
      </c>
      <c r="C52" s="49">
        <f t="shared" si="100"/>
        <v>0</v>
      </c>
      <c r="D52" s="49">
        <f t="shared" si="100"/>
        <v>0</v>
      </c>
      <c r="E52" s="49">
        <f t="shared" si="100"/>
        <v>138614</v>
      </c>
      <c r="F52" s="49">
        <f t="shared" si="100"/>
        <v>1646327</v>
      </c>
      <c r="G52" s="49">
        <f t="shared" si="100"/>
        <v>227531</v>
      </c>
      <c r="H52" s="49">
        <f t="shared" si="100"/>
        <v>0</v>
      </c>
      <c r="I52" s="49">
        <f t="shared" si="100"/>
        <v>0</v>
      </c>
      <c r="J52" s="49">
        <f t="shared" si="100"/>
        <v>0</v>
      </c>
      <c r="K52" s="49">
        <f t="shared" si="100"/>
        <v>0</v>
      </c>
      <c r="L52" s="49">
        <f t="shared" si="100"/>
        <v>0</v>
      </c>
      <c r="M52" s="49">
        <f t="shared" si="100"/>
        <v>18500</v>
      </c>
      <c r="N52" s="55">
        <f t="shared" si="100"/>
        <v>0</v>
      </c>
      <c r="O52" s="55">
        <f t="shared" si="100"/>
        <v>0</v>
      </c>
      <c r="P52" s="55">
        <f t="shared" si="100"/>
        <v>0</v>
      </c>
      <c r="Q52" s="55">
        <v>876699</v>
      </c>
      <c r="R52" s="55">
        <f t="shared" ref="R52:S56" si="101">SUM(R111,R170)</f>
        <v>0</v>
      </c>
      <c r="S52" s="55">
        <f t="shared" si="101"/>
        <v>0</v>
      </c>
      <c r="T52" s="55">
        <f t="shared" si="3"/>
        <v>0</v>
      </c>
      <c r="U52" s="55">
        <f t="shared" si="3"/>
        <v>0</v>
      </c>
      <c r="V52" s="55">
        <f t="shared" si="3"/>
        <v>0</v>
      </c>
      <c r="W52" s="55">
        <f t="shared" si="3"/>
        <v>0</v>
      </c>
      <c r="X52" s="55">
        <f t="shared" ref="X52:Y52" si="102">X111+X170</f>
        <v>0</v>
      </c>
      <c r="Y52" s="55">
        <f t="shared" si="102"/>
        <v>0</v>
      </c>
      <c r="Z52" s="55">
        <f t="shared" ref="Z52" si="103">Z111+Z170</f>
        <v>0</v>
      </c>
    </row>
    <row r="53" spans="1:32">
      <c r="A53" s="65" t="s">
        <v>155</v>
      </c>
      <c r="B53" s="49">
        <f t="shared" si="100"/>
        <v>0</v>
      </c>
      <c r="C53" s="49">
        <f t="shared" si="100"/>
        <v>0</v>
      </c>
      <c r="D53" s="49">
        <f t="shared" si="100"/>
        <v>0</v>
      </c>
      <c r="E53" s="49">
        <f t="shared" si="100"/>
        <v>27845348</v>
      </c>
      <c r="F53" s="49">
        <f t="shared" si="100"/>
        <v>29911580</v>
      </c>
      <c r="G53" s="49">
        <f t="shared" si="100"/>
        <v>29403863</v>
      </c>
      <c r="H53" s="49">
        <f t="shared" si="100"/>
        <v>8083038</v>
      </c>
      <c r="I53" s="49">
        <f t="shared" si="100"/>
        <v>6378212</v>
      </c>
      <c r="J53" s="49">
        <f t="shared" si="100"/>
        <v>15282584</v>
      </c>
      <c r="K53" s="49">
        <f t="shared" si="100"/>
        <v>0</v>
      </c>
      <c r="L53" s="49">
        <f t="shared" si="100"/>
        <v>0</v>
      </c>
      <c r="M53" s="49">
        <f t="shared" si="100"/>
        <v>4722665</v>
      </c>
      <c r="N53" s="55">
        <f t="shared" si="100"/>
        <v>0</v>
      </c>
      <c r="O53" s="55">
        <f t="shared" si="100"/>
        <v>0</v>
      </c>
      <c r="P53" s="55">
        <f t="shared" si="100"/>
        <v>8371321</v>
      </c>
      <c r="Q53" s="55">
        <v>0</v>
      </c>
      <c r="R53" s="55">
        <f t="shared" si="101"/>
        <v>4525597</v>
      </c>
      <c r="S53" s="55">
        <f t="shared" si="101"/>
        <v>0</v>
      </c>
      <c r="T53" s="55">
        <f t="shared" si="3"/>
        <v>0</v>
      </c>
      <c r="U53" s="55">
        <f t="shared" si="3"/>
        <v>0</v>
      </c>
      <c r="V53" s="55">
        <f t="shared" si="3"/>
        <v>0</v>
      </c>
      <c r="W53" s="55">
        <f t="shared" si="3"/>
        <v>0</v>
      </c>
      <c r="X53" s="55">
        <f t="shared" ref="X53:Y53" si="104">X112+X171</f>
        <v>0</v>
      </c>
      <c r="Y53" s="55">
        <f t="shared" si="104"/>
        <v>0</v>
      </c>
      <c r="Z53" s="55">
        <f t="shared" ref="Z53" si="105">Z112+Z171</f>
        <v>0</v>
      </c>
    </row>
    <row r="54" spans="1:32">
      <c r="A54" s="65" t="s">
        <v>157</v>
      </c>
      <c r="B54" s="49">
        <f t="shared" si="100"/>
        <v>0</v>
      </c>
      <c r="C54" s="49">
        <f t="shared" si="100"/>
        <v>0</v>
      </c>
      <c r="D54" s="49">
        <f t="shared" si="100"/>
        <v>0</v>
      </c>
      <c r="E54" s="49">
        <f t="shared" si="100"/>
        <v>15357191</v>
      </c>
      <c r="F54" s="49">
        <f t="shared" si="100"/>
        <v>-4642156</v>
      </c>
      <c r="G54" s="49">
        <f t="shared" si="100"/>
        <v>30781576</v>
      </c>
      <c r="H54" s="49">
        <f t="shared" si="100"/>
        <v>21421823</v>
      </c>
      <c r="I54" s="49">
        <f t="shared" si="100"/>
        <v>16387205</v>
      </c>
      <c r="J54" s="49">
        <f t="shared" si="100"/>
        <v>14350532</v>
      </c>
      <c r="K54" s="49">
        <f t="shared" si="100"/>
        <v>11305013</v>
      </c>
      <c r="L54" s="49">
        <f t="shared" si="100"/>
        <v>9398916</v>
      </c>
      <c r="M54" s="49">
        <f t="shared" si="100"/>
        <v>9083647</v>
      </c>
      <c r="N54" s="55">
        <f t="shared" si="100"/>
        <v>14719885</v>
      </c>
      <c r="O54" s="55">
        <f t="shared" si="100"/>
        <v>12811121</v>
      </c>
      <c r="P54" s="55">
        <f t="shared" si="100"/>
        <v>12988832</v>
      </c>
      <c r="Q54" s="55">
        <v>12946772</v>
      </c>
      <c r="R54" s="55">
        <f t="shared" si="101"/>
        <v>12778829</v>
      </c>
      <c r="S54" s="55">
        <f t="shared" si="101"/>
        <v>14449845</v>
      </c>
      <c r="T54" s="55">
        <f t="shared" si="3"/>
        <v>4566908</v>
      </c>
      <c r="U54" s="55">
        <f t="shared" si="3"/>
        <v>3452291</v>
      </c>
      <c r="V54" s="55">
        <f t="shared" si="3"/>
        <v>2810338</v>
      </c>
      <c r="W54" s="55">
        <f t="shared" si="3"/>
        <v>2856073</v>
      </c>
      <c r="X54" s="55">
        <f t="shared" ref="X54:Y54" si="106">X113+X172</f>
        <v>2657181</v>
      </c>
      <c r="Y54" s="55">
        <f t="shared" si="106"/>
        <v>2553366</v>
      </c>
      <c r="Z54" s="55">
        <f t="shared" ref="Z54" si="107">Z113+Z172</f>
        <v>2329403</v>
      </c>
    </row>
    <row r="55" spans="1:32">
      <c r="A55" s="65" t="s">
        <v>158</v>
      </c>
      <c r="B55" s="49">
        <f t="shared" si="100"/>
        <v>0</v>
      </c>
      <c r="C55" s="49">
        <f t="shared" si="100"/>
        <v>0</v>
      </c>
      <c r="D55" s="49">
        <f t="shared" si="100"/>
        <v>0</v>
      </c>
      <c r="E55" s="49">
        <f t="shared" si="100"/>
        <v>0</v>
      </c>
      <c r="F55" s="49">
        <f t="shared" si="100"/>
        <v>0</v>
      </c>
      <c r="G55" s="49">
        <f t="shared" si="100"/>
        <v>0</v>
      </c>
      <c r="H55" s="49">
        <f t="shared" si="100"/>
        <v>0</v>
      </c>
      <c r="I55" s="49">
        <f t="shared" si="100"/>
        <v>0</v>
      </c>
      <c r="J55" s="49">
        <f t="shared" si="100"/>
        <v>0</v>
      </c>
      <c r="K55" s="49">
        <f t="shared" si="100"/>
        <v>0</v>
      </c>
      <c r="L55" s="49">
        <f t="shared" si="100"/>
        <v>0</v>
      </c>
      <c r="M55" s="49">
        <f t="shared" si="100"/>
        <v>0</v>
      </c>
      <c r="N55" s="55">
        <f t="shared" si="100"/>
        <v>0</v>
      </c>
      <c r="O55" s="55">
        <f t="shared" si="100"/>
        <v>0</v>
      </c>
      <c r="P55" s="55">
        <f t="shared" si="100"/>
        <v>0</v>
      </c>
      <c r="Q55" s="55">
        <v>0</v>
      </c>
      <c r="R55" s="55">
        <f t="shared" si="101"/>
        <v>0</v>
      </c>
      <c r="S55" s="55">
        <f t="shared" si="101"/>
        <v>0</v>
      </c>
      <c r="T55" s="55">
        <f t="shared" si="3"/>
        <v>0</v>
      </c>
      <c r="U55" s="55">
        <f t="shared" si="3"/>
        <v>3303</v>
      </c>
      <c r="V55" s="55">
        <f t="shared" si="3"/>
        <v>0</v>
      </c>
      <c r="W55" s="55">
        <f t="shared" si="3"/>
        <v>0</v>
      </c>
      <c r="X55" s="55">
        <f t="shared" ref="X55:Y55" si="108">X114+X173</f>
        <v>0</v>
      </c>
      <c r="Y55" s="55">
        <f t="shared" si="108"/>
        <v>0</v>
      </c>
      <c r="Z55" s="55">
        <f t="shared" ref="Z55" si="109">Z114+Z173</f>
        <v>0</v>
      </c>
    </row>
    <row r="56" spans="1:32">
      <c r="A56" s="70" t="s">
        <v>159</v>
      </c>
      <c r="B56" s="49">
        <f t="shared" si="100"/>
        <v>0</v>
      </c>
      <c r="C56" s="49">
        <f t="shared" si="100"/>
        <v>0</v>
      </c>
      <c r="D56" s="49">
        <f t="shared" si="100"/>
        <v>2174044</v>
      </c>
      <c r="E56" s="49">
        <f t="shared" si="100"/>
        <v>176737175</v>
      </c>
      <c r="F56" s="49">
        <f t="shared" si="100"/>
        <v>84851304</v>
      </c>
      <c r="G56" s="49">
        <f t="shared" si="100"/>
        <v>284105666</v>
      </c>
      <c r="H56" s="49">
        <f t="shared" si="100"/>
        <v>310470427</v>
      </c>
      <c r="I56" s="49">
        <f t="shared" si="100"/>
        <v>212475945</v>
      </c>
      <c r="J56" s="49">
        <f t="shared" si="100"/>
        <v>174122495</v>
      </c>
      <c r="K56" s="49">
        <f t="shared" si="100"/>
        <v>216716364</v>
      </c>
      <c r="L56" s="49">
        <f t="shared" si="100"/>
        <v>227387614</v>
      </c>
      <c r="M56" s="49">
        <f t="shared" si="100"/>
        <v>247198996</v>
      </c>
      <c r="N56" s="55">
        <f t="shared" si="100"/>
        <v>312318567</v>
      </c>
      <c r="O56" s="55">
        <f t="shared" si="100"/>
        <v>293469520</v>
      </c>
      <c r="P56" s="55">
        <f t="shared" si="100"/>
        <v>299885407</v>
      </c>
      <c r="Q56" s="55">
        <v>305736273</v>
      </c>
      <c r="R56" s="55">
        <f t="shared" si="101"/>
        <v>233770035</v>
      </c>
      <c r="S56" s="55">
        <f t="shared" si="101"/>
        <v>257709645</v>
      </c>
      <c r="T56" s="55">
        <f t="shared" si="3"/>
        <v>128304933</v>
      </c>
      <c r="U56" s="55">
        <f t="shared" si="3"/>
        <v>139168750</v>
      </c>
      <c r="V56" s="55">
        <f t="shared" si="3"/>
        <v>152616555</v>
      </c>
      <c r="W56" s="55">
        <f t="shared" si="3"/>
        <v>205080721</v>
      </c>
      <c r="X56" s="55">
        <f>X115+X174</f>
        <v>163778888</v>
      </c>
      <c r="Y56" s="55">
        <f>Y115+Y174</f>
        <v>158451864</v>
      </c>
      <c r="Z56" s="55">
        <f>Z115+Z174</f>
        <v>118017254.15000001</v>
      </c>
    </row>
    <row r="57" spans="1:32" s="99" customFormat="1">
      <c r="A57" s="47"/>
      <c r="B57" s="47"/>
      <c r="C57" s="47"/>
      <c r="D57" s="47"/>
      <c r="E57" s="47"/>
      <c r="F57" s="47"/>
      <c r="G57" s="47"/>
      <c r="H57" s="47"/>
      <c r="I57" s="47"/>
      <c r="J57" s="47"/>
      <c r="K57" s="47"/>
      <c r="L57" s="47"/>
      <c r="M57" s="47"/>
      <c r="N57" s="47"/>
      <c r="O57" s="47"/>
      <c r="P57" s="47"/>
      <c r="Q57" s="47"/>
      <c r="R57" s="47"/>
      <c r="S57" s="47"/>
      <c r="T57" s="47"/>
    </row>
    <row r="62" spans="1:32" ht="12.75" customHeight="1">
      <c r="A62" s="414"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100"/>
    </row>
    <row r="63" spans="1:32" ht="12.75" customHeight="1">
      <c r="A63" s="414"/>
      <c r="B63" s="410"/>
      <c r="C63" s="410"/>
      <c r="D63" s="410"/>
      <c r="E63" s="410"/>
      <c r="F63" s="410"/>
      <c r="G63" s="410"/>
      <c r="H63" s="410"/>
      <c r="I63" s="410"/>
      <c r="J63" s="410"/>
      <c r="K63" s="410"/>
      <c r="L63" s="410"/>
      <c r="M63" s="410"/>
      <c r="N63" s="417"/>
      <c r="O63" s="410"/>
      <c r="P63" s="410"/>
      <c r="Q63" s="410"/>
      <c r="R63" s="410"/>
      <c r="S63" s="410"/>
      <c r="T63" s="410"/>
      <c r="U63" s="410"/>
      <c r="V63" s="410"/>
      <c r="W63" s="410"/>
      <c r="X63" s="410"/>
      <c r="Y63" s="410"/>
      <c r="Z63" s="410"/>
    </row>
    <row r="64" spans="1:32" ht="14.45">
      <c r="A64" s="65" t="s">
        <v>82</v>
      </c>
      <c r="B64" s="112">
        <v>0</v>
      </c>
      <c r="C64" s="112">
        <v>0</v>
      </c>
      <c r="D64" s="112">
        <v>0</v>
      </c>
      <c r="E64" s="112">
        <v>0</v>
      </c>
      <c r="F64" s="112">
        <v>0</v>
      </c>
      <c r="G64" s="112">
        <v>0</v>
      </c>
      <c r="H64" s="112">
        <v>0</v>
      </c>
      <c r="I64">
        <v>0</v>
      </c>
      <c r="J64">
        <v>0</v>
      </c>
      <c r="K64">
        <v>0</v>
      </c>
      <c r="L64">
        <v>0</v>
      </c>
      <c r="M64" s="113">
        <v>2835258</v>
      </c>
      <c r="N64" s="113">
        <v>1245748</v>
      </c>
      <c r="O64" s="61">
        <v>1035890</v>
      </c>
      <c r="P64" s="64">
        <v>1048961</v>
      </c>
      <c r="Q64" s="49">
        <v>980526</v>
      </c>
      <c r="R64" s="49">
        <v>230428</v>
      </c>
      <c r="S64" s="47">
        <v>289164</v>
      </c>
      <c r="T64" s="61">
        <v>266665</v>
      </c>
      <c r="U64" s="226">
        <v>2293450</v>
      </c>
      <c r="V64" s="61">
        <v>3126044</v>
      </c>
      <c r="W64" s="47">
        <v>2871585</v>
      </c>
      <c r="X64" s="61">
        <v>3307450</v>
      </c>
      <c r="Y64" s="61">
        <v>3656160</v>
      </c>
      <c r="Z64" s="61">
        <v>3834996</v>
      </c>
    </row>
    <row r="65" spans="1:26" ht="14.45">
      <c r="A65" s="65" t="s">
        <v>84</v>
      </c>
      <c r="B65" s="112">
        <v>0</v>
      </c>
      <c r="C65" s="112">
        <v>0</v>
      </c>
      <c r="D65" s="112">
        <v>0</v>
      </c>
      <c r="E65" s="112">
        <v>0</v>
      </c>
      <c r="F65" s="112">
        <v>0</v>
      </c>
      <c r="G65" s="112">
        <v>0</v>
      </c>
      <c r="H65" s="112">
        <v>0</v>
      </c>
      <c r="I65">
        <v>0</v>
      </c>
      <c r="J65" s="113">
        <v>648942</v>
      </c>
      <c r="K65" s="113">
        <v>367699</v>
      </c>
      <c r="L65" s="113">
        <v>32278</v>
      </c>
      <c r="M65">
        <v>0</v>
      </c>
      <c r="N65">
        <v>0</v>
      </c>
      <c r="O65" s="61">
        <v>0</v>
      </c>
      <c r="P65" s="64">
        <v>0</v>
      </c>
      <c r="Q65" s="49">
        <v>0</v>
      </c>
      <c r="R65" s="49">
        <v>0</v>
      </c>
      <c r="S65" s="47">
        <v>0</v>
      </c>
      <c r="T65" s="61">
        <v>0</v>
      </c>
      <c r="U65" s="226">
        <v>0</v>
      </c>
      <c r="V65" s="61">
        <v>0</v>
      </c>
      <c r="W65" s="47">
        <v>0</v>
      </c>
      <c r="X65" s="61">
        <v>0</v>
      </c>
      <c r="Y65" s="61">
        <v>0</v>
      </c>
      <c r="Z65" s="61">
        <v>0</v>
      </c>
    </row>
    <row r="66" spans="1:26" ht="14.45">
      <c r="A66" s="65" t="s">
        <v>86</v>
      </c>
      <c r="B66" s="112">
        <v>0</v>
      </c>
      <c r="C66" s="112">
        <v>0</v>
      </c>
      <c r="D66" s="112">
        <v>0</v>
      </c>
      <c r="E66" s="112">
        <v>0</v>
      </c>
      <c r="F66" s="112">
        <v>11396</v>
      </c>
      <c r="G66" s="112">
        <v>280948</v>
      </c>
      <c r="H66" s="112">
        <v>415837</v>
      </c>
      <c r="I66" s="113">
        <v>388345</v>
      </c>
      <c r="J66" s="113">
        <v>22470</v>
      </c>
      <c r="K66">
        <v>174</v>
      </c>
      <c r="L66">
        <v>7</v>
      </c>
      <c r="M66">
        <v>0</v>
      </c>
      <c r="N66">
        <v>0</v>
      </c>
      <c r="O66" s="61">
        <v>0</v>
      </c>
      <c r="P66" s="64">
        <v>0</v>
      </c>
      <c r="Q66" s="49">
        <v>0</v>
      </c>
      <c r="R66" s="49">
        <v>0</v>
      </c>
      <c r="S66" s="47">
        <v>0</v>
      </c>
      <c r="T66" s="61">
        <v>0</v>
      </c>
      <c r="U66" s="226">
        <v>0</v>
      </c>
      <c r="V66" s="61">
        <v>0</v>
      </c>
      <c r="W66" s="47">
        <v>0</v>
      </c>
      <c r="X66" s="61">
        <v>0</v>
      </c>
      <c r="Y66" s="61">
        <v>0</v>
      </c>
      <c r="Z66" s="61">
        <v>0</v>
      </c>
    </row>
    <row r="67" spans="1:26" ht="14.45">
      <c r="A67" s="65" t="s">
        <v>88</v>
      </c>
      <c r="B67" s="112">
        <v>0</v>
      </c>
      <c r="C67" s="112">
        <v>0</v>
      </c>
      <c r="D67" s="112">
        <v>0</v>
      </c>
      <c r="E67" s="112">
        <v>1609292</v>
      </c>
      <c r="F67" s="112">
        <v>1157651</v>
      </c>
      <c r="G67" s="112">
        <v>1356705</v>
      </c>
      <c r="H67" s="112">
        <v>1749715</v>
      </c>
      <c r="I67" s="113">
        <v>1536977</v>
      </c>
      <c r="J67" s="113">
        <v>1950164</v>
      </c>
      <c r="K67" s="113">
        <v>2147606</v>
      </c>
      <c r="L67" s="113">
        <v>1737660</v>
      </c>
      <c r="M67" s="113">
        <v>1549841</v>
      </c>
      <c r="N67" s="113">
        <v>1755423</v>
      </c>
      <c r="O67" s="61">
        <v>4388846</v>
      </c>
      <c r="P67" s="64">
        <v>2735868</v>
      </c>
      <c r="Q67" s="49">
        <v>2387773</v>
      </c>
      <c r="R67" s="49">
        <v>1568883</v>
      </c>
      <c r="S67" s="47">
        <v>2089466</v>
      </c>
      <c r="T67" s="61">
        <v>2251199</v>
      </c>
      <c r="U67" s="226">
        <v>2685549</v>
      </c>
      <c r="V67" s="61">
        <v>2676113</v>
      </c>
      <c r="W67" s="47">
        <v>2294545</v>
      </c>
      <c r="X67" s="61">
        <v>3573775</v>
      </c>
      <c r="Y67" s="61">
        <v>6213879</v>
      </c>
      <c r="Z67" s="61">
        <v>11187406</v>
      </c>
    </row>
    <row r="68" spans="1:26" ht="14.45">
      <c r="A68" s="65" t="s">
        <v>74</v>
      </c>
      <c r="B68" s="112">
        <v>0</v>
      </c>
      <c r="C68" s="112">
        <v>0</v>
      </c>
      <c r="D68" s="112">
        <v>0</v>
      </c>
      <c r="E68" s="112">
        <v>0</v>
      </c>
      <c r="F68" s="112">
        <v>0</v>
      </c>
      <c r="G68" s="112">
        <v>0</v>
      </c>
      <c r="H68" s="112">
        <v>0</v>
      </c>
      <c r="I68">
        <v>0</v>
      </c>
      <c r="J68">
        <v>0</v>
      </c>
      <c r="K68">
        <v>0</v>
      </c>
      <c r="L68">
        <v>0</v>
      </c>
      <c r="M68">
        <v>0</v>
      </c>
      <c r="N68">
        <v>0</v>
      </c>
      <c r="O68" s="61">
        <v>0</v>
      </c>
      <c r="P68" s="64">
        <v>0</v>
      </c>
      <c r="Q68" s="49">
        <v>0</v>
      </c>
      <c r="R68" s="49">
        <v>0</v>
      </c>
      <c r="S68" s="47">
        <v>0</v>
      </c>
      <c r="T68" s="61">
        <v>0</v>
      </c>
      <c r="U68" s="226">
        <v>0</v>
      </c>
      <c r="V68" s="61">
        <v>0</v>
      </c>
      <c r="W68" s="47">
        <v>0</v>
      </c>
      <c r="X68" s="61">
        <v>0</v>
      </c>
      <c r="Y68" s="61">
        <v>0</v>
      </c>
      <c r="Z68" s="61">
        <v>0</v>
      </c>
    </row>
    <row r="69" spans="1:26" ht="14.45">
      <c r="A69" s="65" t="s">
        <v>91</v>
      </c>
      <c r="B69" s="112">
        <v>0</v>
      </c>
      <c r="C69" s="112">
        <v>0</v>
      </c>
      <c r="D69" s="112">
        <v>0</v>
      </c>
      <c r="E69" s="112">
        <v>0</v>
      </c>
      <c r="F69" s="112">
        <v>0</v>
      </c>
      <c r="G69" s="112">
        <v>0</v>
      </c>
      <c r="H69" s="112">
        <v>239340</v>
      </c>
      <c r="I69" s="113">
        <v>48860</v>
      </c>
      <c r="J69">
        <v>0</v>
      </c>
      <c r="K69">
        <v>0</v>
      </c>
      <c r="L69">
        <v>0</v>
      </c>
      <c r="M69">
        <v>0</v>
      </c>
      <c r="N69">
        <v>0</v>
      </c>
      <c r="O69" s="61">
        <v>0</v>
      </c>
      <c r="P69" s="64">
        <v>84717</v>
      </c>
      <c r="Q69" s="49">
        <v>109864</v>
      </c>
      <c r="R69" s="49">
        <v>39277</v>
      </c>
      <c r="S69" s="47">
        <v>196680</v>
      </c>
      <c r="T69" s="61">
        <v>121129</v>
      </c>
      <c r="U69" s="226">
        <v>102551</v>
      </c>
      <c r="V69" s="61">
        <v>198516</v>
      </c>
      <c r="W69" s="47">
        <v>504589</v>
      </c>
      <c r="X69" s="61">
        <v>314945</v>
      </c>
      <c r="Y69" s="61">
        <v>646661</v>
      </c>
      <c r="Z69" s="61">
        <v>560748</v>
      </c>
    </row>
    <row r="70" spans="1:26" ht="14.45">
      <c r="A70" s="65" t="s">
        <v>93</v>
      </c>
      <c r="B70" s="112">
        <v>0</v>
      </c>
      <c r="C70" s="112">
        <v>0</v>
      </c>
      <c r="D70" s="112">
        <v>0</v>
      </c>
      <c r="E70" s="112">
        <v>0</v>
      </c>
      <c r="F70" s="112">
        <v>37610</v>
      </c>
      <c r="G70" s="112">
        <v>11884500</v>
      </c>
      <c r="H70" s="112">
        <v>22871192</v>
      </c>
      <c r="I70" s="113">
        <v>16547068</v>
      </c>
      <c r="J70" s="113">
        <v>7699759</v>
      </c>
      <c r="K70" s="113">
        <v>5175918</v>
      </c>
      <c r="L70" s="113">
        <v>9711078</v>
      </c>
      <c r="M70" s="113">
        <v>8989918</v>
      </c>
      <c r="N70" s="113">
        <v>11051683</v>
      </c>
      <c r="O70" s="61">
        <v>21918839</v>
      </c>
      <c r="P70" s="64">
        <v>22281302</v>
      </c>
      <c r="Q70" s="49">
        <v>22628491</v>
      </c>
      <c r="R70" s="49">
        <v>21035146</v>
      </c>
      <c r="S70" s="47">
        <v>20453602</v>
      </c>
      <c r="T70" s="61">
        <v>19686030</v>
      </c>
      <c r="U70" s="226">
        <v>17156667</v>
      </c>
      <c r="V70" s="61">
        <v>14796695</v>
      </c>
      <c r="W70" s="47">
        <v>16192439</v>
      </c>
      <c r="X70" s="61">
        <v>14081056</v>
      </c>
      <c r="Y70" s="61">
        <v>14306596</v>
      </c>
      <c r="Z70" s="61">
        <v>15098616</v>
      </c>
    </row>
    <row r="71" spans="1:26" ht="14.45">
      <c r="A71" s="65" t="s">
        <v>95</v>
      </c>
      <c r="B71" s="112">
        <v>0</v>
      </c>
      <c r="C71" s="112">
        <v>0</v>
      </c>
      <c r="D71" s="112">
        <v>0</v>
      </c>
      <c r="E71" s="112">
        <v>0</v>
      </c>
      <c r="F71" s="112">
        <v>0</v>
      </c>
      <c r="G71" s="112">
        <v>0</v>
      </c>
      <c r="H71" s="112">
        <v>0</v>
      </c>
      <c r="I71">
        <v>0</v>
      </c>
      <c r="J71">
        <v>0</v>
      </c>
      <c r="K71">
        <v>0</v>
      </c>
      <c r="L71">
        <v>0</v>
      </c>
      <c r="M71">
        <v>0</v>
      </c>
      <c r="N71">
        <v>21</v>
      </c>
      <c r="O71" s="61">
        <v>-11</v>
      </c>
      <c r="P71" s="64">
        <v>0</v>
      </c>
      <c r="Q71" s="49">
        <v>0</v>
      </c>
      <c r="R71" s="49">
        <v>0</v>
      </c>
      <c r="S71" s="47">
        <v>0</v>
      </c>
      <c r="T71" s="61">
        <v>0</v>
      </c>
      <c r="U71" s="226">
        <v>0</v>
      </c>
      <c r="V71" s="61">
        <v>0</v>
      </c>
      <c r="W71" s="47">
        <v>0</v>
      </c>
      <c r="X71" s="61">
        <v>0</v>
      </c>
      <c r="Y71" s="61">
        <v>0</v>
      </c>
      <c r="Z71" s="61">
        <v>0</v>
      </c>
    </row>
    <row r="72" spans="1:26" ht="14.45">
      <c r="A72" s="65" t="s">
        <v>97</v>
      </c>
      <c r="B72" s="112">
        <v>0</v>
      </c>
      <c r="C72" s="112">
        <v>0</v>
      </c>
      <c r="D72" s="112">
        <v>0</v>
      </c>
      <c r="E72" s="112">
        <v>11000000</v>
      </c>
      <c r="F72" s="112">
        <v>11000000</v>
      </c>
      <c r="G72" s="112">
        <v>11473972</v>
      </c>
      <c r="H72" s="112">
        <v>0</v>
      </c>
      <c r="I72" s="113">
        <v>4500000</v>
      </c>
      <c r="J72" s="113">
        <v>1506550</v>
      </c>
      <c r="K72" s="113">
        <v>3071919</v>
      </c>
      <c r="L72" s="113">
        <v>12000000</v>
      </c>
      <c r="M72" s="113">
        <v>10500000</v>
      </c>
      <c r="N72" s="113">
        <v>10500000</v>
      </c>
      <c r="O72" s="61">
        <v>10500000</v>
      </c>
      <c r="P72" s="64">
        <v>10000000</v>
      </c>
      <c r="Q72" s="49">
        <v>4300000</v>
      </c>
      <c r="R72" s="49">
        <v>800000</v>
      </c>
      <c r="S72" s="47">
        <v>0</v>
      </c>
      <c r="T72" s="61">
        <v>0</v>
      </c>
      <c r="U72" s="226">
        <v>0</v>
      </c>
      <c r="V72" s="61">
        <v>0</v>
      </c>
      <c r="W72" s="47">
        <v>0</v>
      </c>
      <c r="X72" s="61">
        <v>0</v>
      </c>
      <c r="Y72" s="61">
        <v>0</v>
      </c>
      <c r="Z72" s="61">
        <v>0</v>
      </c>
    </row>
    <row r="73" spans="1:26" ht="14.45">
      <c r="A73" s="65" t="s">
        <v>99</v>
      </c>
      <c r="B73" s="112">
        <v>0</v>
      </c>
      <c r="C73" s="112">
        <v>0</v>
      </c>
      <c r="D73" s="112">
        <v>0</v>
      </c>
      <c r="E73" s="112">
        <v>2051797</v>
      </c>
      <c r="F73" s="112">
        <v>-51789</v>
      </c>
      <c r="G73" s="112">
        <v>490491</v>
      </c>
      <c r="H73" s="112">
        <v>722068</v>
      </c>
      <c r="I73" s="113">
        <v>379141</v>
      </c>
      <c r="J73" s="113">
        <v>339934</v>
      </c>
      <c r="K73" s="113">
        <v>397364</v>
      </c>
      <c r="L73" s="113">
        <v>314098</v>
      </c>
      <c r="M73" s="113">
        <v>241506</v>
      </c>
      <c r="N73" s="113">
        <v>4025</v>
      </c>
      <c r="O73" s="61">
        <v>50</v>
      </c>
      <c r="P73" s="64">
        <v>0</v>
      </c>
      <c r="Q73" s="49">
        <v>0</v>
      </c>
      <c r="R73" s="49">
        <v>0</v>
      </c>
      <c r="S73" s="47">
        <v>0</v>
      </c>
      <c r="T73" s="61">
        <v>0</v>
      </c>
      <c r="U73" s="226">
        <v>0</v>
      </c>
      <c r="V73" s="61">
        <v>0</v>
      </c>
      <c r="W73" s="47">
        <v>0</v>
      </c>
      <c r="X73" s="61">
        <v>0</v>
      </c>
      <c r="Y73" s="61">
        <v>0</v>
      </c>
      <c r="Z73" s="61">
        <v>0</v>
      </c>
    </row>
    <row r="74" spans="1:26" ht="14.45">
      <c r="A74" s="65" t="s">
        <v>101</v>
      </c>
      <c r="B74" s="112">
        <v>0</v>
      </c>
      <c r="C74" s="112">
        <v>0</v>
      </c>
      <c r="D74" s="112">
        <v>0</v>
      </c>
      <c r="E74" s="112">
        <v>22312566</v>
      </c>
      <c r="F74" s="112">
        <v>8243871</v>
      </c>
      <c r="G74" s="112">
        <v>11358711</v>
      </c>
      <c r="H74" s="112">
        <v>8608399</v>
      </c>
      <c r="I74" s="113">
        <v>8573107</v>
      </c>
      <c r="J74" s="113">
        <v>12169097</v>
      </c>
      <c r="K74" s="113">
        <v>13519952</v>
      </c>
      <c r="L74" s="113">
        <v>14256374</v>
      </c>
      <c r="M74" s="113">
        <v>12988781</v>
      </c>
      <c r="N74" s="113">
        <v>14433795</v>
      </c>
      <c r="O74" s="61">
        <v>15642730</v>
      </c>
      <c r="P74" s="64">
        <v>16430860</v>
      </c>
      <c r="Q74" s="49">
        <v>11391395</v>
      </c>
      <c r="R74" s="49">
        <v>-11391366</v>
      </c>
      <c r="S74" s="47">
        <v>1375372</v>
      </c>
      <c r="T74" s="61">
        <v>746933</v>
      </c>
      <c r="U74" s="226">
        <v>64871</v>
      </c>
      <c r="V74" s="61">
        <v>555</v>
      </c>
      <c r="W74" s="47">
        <v>0</v>
      </c>
      <c r="X74" s="61">
        <v>0</v>
      </c>
      <c r="Y74" s="61">
        <v>0</v>
      </c>
      <c r="Z74" s="61">
        <v>0</v>
      </c>
    </row>
    <row r="75" spans="1:26" ht="14.45">
      <c r="A75" s="65" t="s">
        <v>102</v>
      </c>
      <c r="B75" s="112">
        <v>0</v>
      </c>
      <c r="C75" s="112">
        <v>0</v>
      </c>
      <c r="D75" s="112">
        <v>0</v>
      </c>
      <c r="E75" s="112">
        <v>0</v>
      </c>
      <c r="F75" s="112">
        <v>0</v>
      </c>
      <c r="G75" s="112">
        <v>0</v>
      </c>
      <c r="H75" s="112">
        <v>0</v>
      </c>
      <c r="I75">
        <v>0</v>
      </c>
      <c r="J75">
        <v>0</v>
      </c>
      <c r="K75">
        <v>0</v>
      </c>
      <c r="L75">
        <v>0</v>
      </c>
      <c r="M75">
        <v>0</v>
      </c>
      <c r="N75">
        <v>0</v>
      </c>
      <c r="O75" s="61">
        <v>0</v>
      </c>
      <c r="P75" s="64">
        <v>0</v>
      </c>
      <c r="Q75" s="49">
        <v>0</v>
      </c>
      <c r="R75" s="49">
        <v>0</v>
      </c>
      <c r="S75" s="47">
        <v>0</v>
      </c>
      <c r="T75" s="61">
        <v>80620</v>
      </c>
      <c r="U75" s="226">
        <v>66685</v>
      </c>
      <c r="V75" s="61">
        <v>215980</v>
      </c>
      <c r="W75" s="47">
        <v>225814</v>
      </c>
      <c r="X75" s="61">
        <v>185005</v>
      </c>
      <c r="Y75" s="61">
        <v>206514</v>
      </c>
      <c r="Z75" s="61">
        <v>208326</v>
      </c>
    </row>
    <row r="76" spans="1:26" ht="14.45">
      <c r="A76" s="65" t="s">
        <v>103</v>
      </c>
      <c r="B76" s="112">
        <v>0</v>
      </c>
      <c r="C76" s="112">
        <v>0</v>
      </c>
      <c r="D76" s="112">
        <v>0</v>
      </c>
      <c r="E76" s="112">
        <v>4115097</v>
      </c>
      <c r="F76" s="112">
        <v>5420574</v>
      </c>
      <c r="G76" s="112">
        <v>5945268</v>
      </c>
      <c r="H76" s="112">
        <v>7238292</v>
      </c>
      <c r="I76" s="113">
        <v>-978513</v>
      </c>
      <c r="J76" s="113">
        <v>2117711</v>
      </c>
      <c r="K76" s="113">
        <v>1959039</v>
      </c>
      <c r="L76" s="113">
        <v>1868605</v>
      </c>
      <c r="M76" s="113">
        <v>2793509</v>
      </c>
      <c r="N76" s="113">
        <v>816938</v>
      </c>
      <c r="O76" s="61">
        <v>449306</v>
      </c>
      <c r="P76" s="64">
        <v>-3205412</v>
      </c>
      <c r="Q76" s="49">
        <v>0</v>
      </c>
      <c r="R76" s="49">
        <v>0</v>
      </c>
      <c r="S76" s="47">
        <v>0</v>
      </c>
      <c r="T76" s="61">
        <v>0</v>
      </c>
      <c r="U76" s="226">
        <v>0</v>
      </c>
      <c r="V76" s="61">
        <v>0</v>
      </c>
      <c r="W76" s="47">
        <v>0</v>
      </c>
      <c r="X76" s="61">
        <v>0</v>
      </c>
      <c r="Y76" s="61">
        <v>0</v>
      </c>
      <c r="Z76" s="61">
        <v>0</v>
      </c>
    </row>
    <row r="77" spans="1:26" ht="14.45">
      <c r="A77" s="65" t="s">
        <v>104</v>
      </c>
      <c r="B77" s="112">
        <v>0</v>
      </c>
      <c r="C77" s="112">
        <v>0</v>
      </c>
      <c r="D77" s="112">
        <v>0</v>
      </c>
      <c r="E77" s="112">
        <v>0</v>
      </c>
      <c r="F77" s="112">
        <v>0</v>
      </c>
      <c r="G77" s="112">
        <v>0</v>
      </c>
      <c r="H77" s="112">
        <v>0</v>
      </c>
      <c r="I77">
        <v>0</v>
      </c>
      <c r="J77">
        <v>0</v>
      </c>
      <c r="K77">
        <v>0</v>
      </c>
      <c r="L77">
        <v>0</v>
      </c>
      <c r="M77">
        <v>0</v>
      </c>
      <c r="N77">
        <v>0</v>
      </c>
      <c r="O77" s="61">
        <v>0</v>
      </c>
      <c r="P77" s="64">
        <v>0</v>
      </c>
      <c r="Q77" s="49">
        <v>0</v>
      </c>
      <c r="R77" s="49">
        <v>0</v>
      </c>
      <c r="S77" s="47">
        <v>0</v>
      </c>
      <c r="T77" s="61">
        <v>0</v>
      </c>
      <c r="U77" s="226">
        <v>0</v>
      </c>
      <c r="V77" s="61">
        <v>0</v>
      </c>
      <c r="W77" s="47">
        <v>0</v>
      </c>
      <c r="X77" s="61">
        <v>0</v>
      </c>
      <c r="Y77" s="61">
        <v>0</v>
      </c>
      <c r="Z77" s="61">
        <v>0</v>
      </c>
    </row>
    <row r="78" spans="1:26" ht="14.45">
      <c r="A78" s="65" t="s">
        <v>105</v>
      </c>
      <c r="B78" s="112">
        <v>0</v>
      </c>
      <c r="C78" s="112">
        <v>0</v>
      </c>
      <c r="D78" s="112">
        <v>0</v>
      </c>
      <c r="E78" s="112">
        <v>0</v>
      </c>
      <c r="F78" s="112">
        <v>0</v>
      </c>
      <c r="G78" s="112">
        <v>0</v>
      </c>
      <c r="H78" s="112">
        <v>0</v>
      </c>
      <c r="I78">
        <v>0</v>
      </c>
      <c r="J78">
        <v>0</v>
      </c>
      <c r="K78">
        <v>0</v>
      </c>
      <c r="L78">
        <v>0</v>
      </c>
      <c r="M78">
        <v>0</v>
      </c>
      <c r="N78">
        <v>0</v>
      </c>
      <c r="O78" s="61">
        <v>0</v>
      </c>
      <c r="P78" s="64">
        <v>0</v>
      </c>
      <c r="Q78" s="49">
        <v>0</v>
      </c>
      <c r="R78" s="49">
        <v>0</v>
      </c>
      <c r="S78" s="47">
        <v>0</v>
      </c>
      <c r="T78" s="61">
        <v>0</v>
      </c>
      <c r="U78" s="226">
        <v>43351</v>
      </c>
      <c r="V78" s="61">
        <v>15447447</v>
      </c>
      <c r="W78" s="47">
        <v>25369587</v>
      </c>
      <c r="X78" s="61">
        <v>38085615</v>
      </c>
      <c r="Y78" s="61">
        <v>32619860</v>
      </c>
      <c r="Z78" s="61">
        <v>18499113</v>
      </c>
    </row>
    <row r="79" spans="1:26" ht="14.45">
      <c r="A79" s="65" t="s">
        <v>107</v>
      </c>
      <c r="B79" s="112">
        <v>0</v>
      </c>
      <c r="C79" s="112">
        <v>0</v>
      </c>
      <c r="D79" s="112">
        <v>0</v>
      </c>
      <c r="E79" s="112">
        <v>51642</v>
      </c>
      <c r="F79" s="112">
        <v>69520</v>
      </c>
      <c r="G79" s="112">
        <v>153540</v>
      </c>
      <c r="H79" s="112">
        <v>100000</v>
      </c>
      <c r="I79" s="113">
        <v>90450</v>
      </c>
      <c r="J79" s="113">
        <v>113480</v>
      </c>
      <c r="K79" s="113">
        <v>52356</v>
      </c>
      <c r="L79" s="113">
        <v>99128</v>
      </c>
      <c r="M79" s="113">
        <v>144526</v>
      </c>
      <c r="N79" s="113">
        <v>85702</v>
      </c>
      <c r="O79" s="61">
        <v>0</v>
      </c>
      <c r="P79" s="64">
        <v>0</v>
      </c>
      <c r="Q79" s="49">
        <v>0</v>
      </c>
      <c r="R79" s="49">
        <v>0</v>
      </c>
      <c r="S79" s="47">
        <v>0</v>
      </c>
      <c r="T79" s="61">
        <v>21761</v>
      </c>
      <c r="U79" s="226">
        <v>12154</v>
      </c>
      <c r="V79" s="61">
        <v>9896</v>
      </c>
      <c r="W79" s="47">
        <v>15746</v>
      </c>
      <c r="X79" s="61">
        <v>11960</v>
      </c>
      <c r="Y79" s="61">
        <v>8729</v>
      </c>
      <c r="Z79" s="61">
        <v>10417</v>
      </c>
    </row>
    <row r="80" spans="1:26" ht="14.45">
      <c r="A80" s="65" t="s">
        <v>76</v>
      </c>
      <c r="B80" s="112">
        <v>0</v>
      </c>
      <c r="C80" s="112">
        <v>0</v>
      </c>
      <c r="D80" s="112">
        <v>0</v>
      </c>
      <c r="E80" s="112">
        <v>0</v>
      </c>
      <c r="F80" s="112">
        <v>0</v>
      </c>
      <c r="G80" s="112">
        <v>0</v>
      </c>
      <c r="H80" s="112">
        <v>0</v>
      </c>
      <c r="I80">
        <v>0</v>
      </c>
      <c r="J80">
        <v>0</v>
      </c>
      <c r="K80">
        <v>0</v>
      </c>
      <c r="L80">
        <v>0</v>
      </c>
      <c r="M80">
        <v>0</v>
      </c>
      <c r="N80">
        <v>0</v>
      </c>
      <c r="O80" s="61">
        <v>0</v>
      </c>
      <c r="P80" s="64">
        <v>0</v>
      </c>
      <c r="Q80" s="49">
        <v>0</v>
      </c>
      <c r="R80" s="49">
        <v>0</v>
      </c>
      <c r="S80" s="47">
        <v>1582021</v>
      </c>
      <c r="T80" s="61">
        <v>963059</v>
      </c>
      <c r="U80" s="226">
        <v>1018090</v>
      </c>
      <c r="V80" s="61">
        <v>1366090</v>
      </c>
      <c r="W80" s="47">
        <v>1289560</v>
      </c>
      <c r="X80" s="61">
        <v>1266976</v>
      </c>
      <c r="Y80" s="61">
        <v>1180105</v>
      </c>
      <c r="Z80" s="61">
        <v>2035773</v>
      </c>
    </row>
    <row r="81" spans="1:26" ht="14.45">
      <c r="A81" s="65" t="s">
        <v>110</v>
      </c>
      <c r="B81" s="112">
        <v>0</v>
      </c>
      <c r="C81" s="112">
        <v>0</v>
      </c>
      <c r="D81" s="112">
        <v>0</v>
      </c>
      <c r="E81" s="112">
        <v>2641840</v>
      </c>
      <c r="F81" s="112">
        <v>385885</v>
      </c>
      <c r="G81" s="112">
        <v>263197</v>
      </c>
      <c r="H81" s="112">
        <v>0</v>
      </c>
      <c r="I81">
        <v>0</v>
      </c>
      <c r="J81">
        <v>0</v>
      </c>
      <c r="K81">
        <v>0</v>
      </c>
      <c r="L81">
        <v>0</v>
      </c>
      <c r="M81">
        <v>0</v>
      </c>
      <c r="N81">
        <v>0</v>
      </c>
      <c r="O81" s="61">
        <v>0</v>
      </c>
      <c r="P81" s="64">
        <v>0</v>
      </c>
      <c r="Q81" s="49">
        <v>0</v>
      </c>
      <c r="R81" s="49">
        <v>0</v>
      </c>
      <c r="S81" s="47">
        <v>0</v>
      </c>
      <c r="T81" s="61">
        <v>0</v>
      </c>
      <c r="U81" s="226">
        <v>0</v>
      </c>
      <c r="V81" s="61">
        <v>1362480</v>
      </c>
      <c r="W81" s="47">
        <v>0</v>
      </c>
      <c r="X81" s="61">
        <v>0</v>
      </c>
      <c r="Y81" s="61">
        <v>0</v>
      </c>
      <c r="Z81" s="61">
        <v>0</v>
      </c>
    </row>
    <row r="82" spans="1:26" ht="14.45">
      <c r="A82" s="65" t="s">
        <v>111</v>
      </c>
      <c r="B82" s="112">
        <v>0</v>
      </c>
      <c r="C82" s="112">
        <v>0</v>
      </c>
      <c r="D82" s="112">
        <v>0</v>
      </c>
      <c r="E82" s="112">
        <v>0</v>
      </c>
      <c r="F82" s="112">
        <v>0</v>
      </c>
      <c r="G82" s="112">
        <v>30567417</v>
      </c>
      <c r="H82" s="112">
        <v>54305717</v>
      </c>
      <c r="I82" s="113">
        <v>54096254</v>
      </c>
      <c r="J82" s="113">
        <v>26055335</v>
      </c>
      <c r="K82" s="113">
        <v>22826579</v>
      </c>
      <c r="L82" s="113">
        <v>36091999</v>
      </c>
      <c r="M82" s="113">
        <v>12840263</v>
      </c>
      <c r="N82" s="113">
        <v>29122810</v>
      </c>
      <c r="O82" s="61">
        <v>57718003</v>
      </c>
      <c r="P82" s="64">
        <v>62525429</v>
      </c>
      <c r="Q82" s="49">
        <v>99026204</v>
      </c>
      <c r="R82" s="49">
        <v>54038774</v>
      </c>
      <c r="S82" s="47">
        <v>52979123</v>
      </c>
      <c r="T82" s="61">
        <v>0</v>
      </c>
      <c r="U82" s="226">
        <v>0</v>
      </c>
      <c r="V82" s="61">
        <v>0</v>
      </c>
      <c r="W82" s="47">
        <v>0</v>
      </c>
      <c r="X82" s="61">
        <v>0</v>
      </c>
      <c r="Y82" s="61">
        <v>537757</v>
      </c>
      <c r="Z82" s="61">
        <v>1041833</v>
      </c>
    </row>
    <row r="83" spans="1:26" ht="14.45">
      <c r="A83" s="65" t="s">
        <v>113</v>
      </c>
      <c r="B83" s="112">
        <v>0</v>
      </c>
      <c r="C83" s="112">
        <v>0</v>
      </c>
      <c r="D83" s="112">
        <v>0</v>
      </c>
      <c r="E83" s="112">
        <v>0</v>
      </c>
      <c r="F83" s="112">
        <v>0</v>
      </c>
      <c r="G83" s="112">
        <v>0</v>
      </c>
      <c r="H83" s="112">
        <v>0</v>
      </c>
      <c r="I83">
        <v>0</v>
      </c>
      <c r="J83">
        <v>0</v>
      </c>
      <c r="K83">
        <v>0</v>
      </c>
      <c r="L83">
        <v>0</v>
      </c>
      <c r="M83">
        <v>0</v>
      </c>
      <c r="N83">
        <v>0</v>
      </c>
      <c r="O83" s="61">
        <v>0</v>
      </c>
      <c r="P83" s="64">
        <v>0</v>
      </c>
      <c r="Q83" s="49">
        <v>0</v>
      </c>
      <c r="R83" s="49">
        <v>0</v>
      </c>
      <c r="S83" s="47">
        <v>0</v>
      </c>
      <c r="T83" s="61">
        <v>0</v>
      </c>
      <c r="U83" s="226">
        <v>103903</v>
      </c>
      <c r="V83" s="61">
        <v>0</v>
      </c>
      <c r="W83" s="47">
        <v>0</v>
      </c>
      <c r="X83" s="61">
        <v>0</v>
      </c>
      <c r="Y83" s="61">
        <v>0</v>
      </c>
      <c r="Z83" s="61">
        <v>0</v>
      </c>
    </row>
    <row r="84" spans="1:26" ht="14.45">
      <c r="A84" s="65" t="s">
        <v>78</v>
      </c>
      <c r="B84" s="112">
        <v>0</v>
      </c>
      <c r="C84" s="112">
        <v>0</v>
      </c>
      <c r="D84" s="112">
        <v>0</v>
      </c>
      <c r="E84" s="112">
        <v>15173589</v>
      </c>
      <c r="F84" s="112">
        <v>19999649</v>
      </c>
      <c r="G84" s="112">
        <v>40282607</v>
      </c>
      <c r="H84" s="112">
        <v>38906757</v>
      </c>
      <c r="I84" s="113">
        <v>26805413</v>
      </c>
      <c r="J84" s="113">
        <v>21050783</v>
      </c>
      <c r="K84" s="113">
        <v>29812630</v>
      </c>
      <c r="L84" s="113">
        <v>50615515</v>
      </c>
      <c r="M84" s="113">
        <v>58790003</v>
      </c>
      <c r="N84" s="113">
        <v>80677537</v>
      </c>
      <c r="O84" s="61">
        <v>53901863</v>
      </c>
      <c r="P84" s="64">
        <v>55652189</v>
      </c>
      <c r="Q84" s="49">
        <v>35668983</v>
      </c>
      <c r="R84" s="49">
        <v>39438348</v>
      </c>
      <c r="S84" s="47">
        <v>47025086</v>
      </c>
      <c r="T84" s="61">
        <v>1361412</v>
      </c>
      <c r="U84" s="226">
        <v>1845907</v>
      </c>
      <c r="V84" s="61">
        <v>3994871</v>
      </c>
      <c r="W84" s="47">
        <v>848621</v>
      </c>
      <c r="X84" s="61">
        <v>1275913</v>
      </c>
      <c r="Y84" s="61">
        <v>868539</v>
      </c>
      <c r="Z84" s="61">
        <v>677332</v>
      </c>
    </row>
    <row r="85" spans="1:26" ht="14.45">
      <c r="A85" s="65" t="s">
        <v>116</v>
      </c>
      <c r="B85" s="112">
        <v>0</v>
      </c>
      <c r="C85" s="112">
        <v>0</v>
      </c>
      <c r="D85" s="112">
        <v>0</v>
      </c>
      <c r="E85" s="112">
        <v>0</v>
      </c>
      <c r="F85" s="112">
        <v>0</v>
      </c>
      <c r="G85" s="112">
        <v>0</v>
      </c>
      <c r="H85" s="112">
        <v>0</v>
      </c>
      <c r="I85">
        <v>0</v>
      </c>
      <c r="J85">
        <v>0</v>
      </c>
      <c r="K85">
        <v>0</v>
      </c>
      <c r="L85">
        <v>0</v>
      </c>
      <c r="M85">
        <v>0</v>
      </c>
      <c r="N85">
        <v>0</v>
      </c>
      <c r="O85" s="61">
        <v>0</v>
      </c>
      <c r="P85" s="64">
        <v>0</v>
      </c>
      <c r="Q85" s="49">
        <v>0</v>
      </c>
      <c r="R85" s="49">
        <v>0</v>
      </c>
      <c r="S85" s="47">
        <v>0</v>
      </c>
      <c r="T85" s="61">
        <v>0</v>
      </c>
      <c r="U85" s="226">
        <v>0</v>
      </c>
      <c r="V85" s="61">
        <v>0</v>
      </c>
      <c r="W85" s="47">
        <v>0</v>
      </c>
      <c r="X85" s="61">
        <v>0</v>
      </c>
      <c r="Y85" s="61">
        <v>0</v>
      </c>
      <c r="Z85" s="61">
        <v>0</v>
      </c>
    </row>
    <row r="86" spans="1:26" ht="14.45">
      <c r="A86" s="65" t="s">
        <v>117</v>
      </c>
      <c r="B86" s="112">
        <v>0</v>
      </c>
      <c r="C86" s="112">
        <v>0</v>
      </c>
      <c r="D86" s="112">
        <v>0</v>
      </c>
      <c r="E86" s="112">
        <v>6769377</v>
      </c>
      <c r="F86" s="112">
        <v>25287722</v>
      </c>
      <c r="G86" s="112">
        <v>28996590</v>
      </c>
      <c r="H86" s="112">
        <v>33317020</v>
      </c>
      <c r="I86" s="113">
        <v>28899549</v>
      </c>
      <c r="J86" s="113">
        <v>30969338</v>
      </c>
      <c r="K86" s="113">
        <v>27340560</v>
      </c>
      <c r="L86" s="113">
        <v>26414751</v>
      </c>
      <c r="M86" s="113">
        <v>11079011</v>
      </c>
      <c r="N86" s="113">
        <v>30730677</v>
      </c>
      <c r="O86" s="61">
        <v>22909522</v>
      </c>
      <c r="P86" s="64">
        <v>22591221</v>
      </c>
      <c r="Q86" s="49">
        <v>26711585</v>
      </c>
      <c r="R86" s="49">
        <v>19346747</v>
      </c>
      <c r="S86" s="47">
        <v>29145384</v>
      </c>
      <c r="T86" s="61">
        <v>24023</v>
      </c>
      <c r="U86" s="226">
        <v>0</v>
      </c>
      <c r="V86" s="61">
        <v>3022</v>
      </c>
      <c r="W86" s="47">
        <v>0</v>
      </c>
      <c r="X86" s="61">
        <v>0</v>
      </c>
      <c r="Y86" s="61">
        <v>0</v>
      </c>
      <c r="Z86" s="61">
        <v>0</v>
      </c>
    </row>
    <row r="87" spans="1:26" ht="14.45">
      <c r="A87" s="65" t="s">
        <v>77</v>
      </c>
      <c r="B87" s="112">
        <v>0</v>
      </c>
      <c r="C87" s="112">
        <v>0</v>
      </c>
      <c r="D87" s="112">
        <v>0</v>
      </c>
      <c r="E87" s="112">
        <v>43145</v>
      </c>
      <c r="F87" s="112">
        <v>15340</v>
      </c>
      <c r="G87" s="112">
        <v>149374</v>
      </c>
      <c r="H87" s="112">
        <v>99262</v>
      </c>
      <c r="I87">
        <v>0</v>
      </c>
      <c r="J87">
        <v>0</v>
      </c>
      <c r="K87">
        <v>0</v>
      </c>
      <c r="L87">
        <v>0</v>
      </c>
      <c r="M87">
        <v>0</v>
      </c>
      <c r="N87">
        <v>0</v>
      </c>
      <c r="O87" s="61">
        <v>0</v>
      </c>
      <c r="P87" s="64">
        <v>0</v>
      </c>
      <c r="Q87" s="49">
        <v>0</v>
      </c>
      <c r="R87" s="49">
        <v>0</v>
      </c>
      <c r="S87" s="47">
        <v>0</v>
      </c>
      <c r="T87" s="61">
        <v>0</v>
      </c>
      <c r="U87" s="226">
        <v>0</v>
      </c>
      <c r="V87" s="61">
        <v>0</v>
      </c>
      <c r="W87" s="47">
        <v>0</v>
      </c>
      <c r="X87" s="61">
        <v>0</v>
      </c>
      <c r="Y87" s="61">
        <v>0</v>
      </c>
      <c r="Z87" s="61">
        <v>0</v>
      </c>
    </row>
    <row r="88" spans="1:26" ht="14.45">
      <c r="A88" s="65" t="s">
        <v>120</v>
      </c>
      <c r="B88" s="112">
        <v>0</v>
      </c>
      <c r="C88" s="112">
        <v>0</v>
      </c>
      <c r="D88" s="112">
        <v>0</v>
      </c>
      <c r="E88" s="112">
        <v>503993</v>
      </c>
      <c r="F88" s="112">
        <v>9210382</v>
      </c>
      <c r="G88" s="112">
        <v>11090870</v>
      </c>
      <c r="H88" s="112">
        <v>5902504</v>
      </c>
      <c r="I88" s="113">
        <v>3253945</v>
      </c>
      <c r="J88" s="113">
        <v>4430869</v>
      </c>
      <c r="K88" s="113">
        <v>2485152</v>
      </c>
      <c r="L88" s="113">
        <v>754233</v>
      </c>
      <c r="M88" s="113">
        <v>2755548</v>
      </c>
      <c r="N88" s="113">
        <v>-119975</v>
      </c>
      <c r="O88" s="61">
        <v>91810</v>
      </c>
      <c r="P88" s="64">
        <v>71891</v>
      </c>
      <c r="Q88" s="49">
        <v>95096</v>
      </c>
      <c r="R88" s="49">
        <v>79965</v>
      </c>
      <c r="S88" s="47">
        <v>62678</v>
      </c>
      <c r="T88" s="61">
        <v>1698271</v>
      </c>
      <c r="U88" s="226">
        <v>1945345</v>
      </c>
      <c r="V88" s="61">
        <v>9059608</v>
      </c>
      <c r="W88" s="47">
        <v>39888321</v>
      </c>
      <c r="X88" s="61">
        <v>26326311</v>
      </c>
      <c r="Y88" s="61">
        <v>15387010</v>
      </c>
      <c r="Z88" s="61">
        <v>10015528</v>
      </c>
    </row>
    <row r="89" spans="1:26" ht="14.45">
      <c r="A89" s="65" t="s">
        <v>122</v>
      </c>
      <c r="B89" s="112">
        <v>0</v>
      </c>
      <c r="C89" s="112">
        <v>0</v>
      </c>
      <c r="D89" s="112">
        <v>0</v>
      </c>
      <c r="E89" s="112">
        <v>717645</v>
      </c>
      <c r="F89" s="112">
        <v>470994</v>
      </c>
      <c r="G89" s="112">
        <v>87106</v>
      </c>
      <c r="H89" s="112">
        <v>0</v>
      </c>
      <c r="I89">
        <v>0</v>
      </c>
      <c r="J89">
        <v>0</v>
      </c>
      <c r="K89">
        <v>0</v>
      </c>
      <c r="L89">
        <v>0</v>
      </c>
      <c r="M89">
        <v>0</v>
      </c>
      <c r="N89">
        <v>0</v>
      </c>
      <c r="O89" s="61">
        <v>0</v>
      </c>
      <c r="P89" s="64">
        <v>0</v>
      </c>
      <c r="Q89" s="49">
        <v>0</v>
      </c>
      <c r="R89" s="49">
        <v>0</v>
      </c>
      <c r="S89" s="47">
        <v>0</v>
      </c>
      <c r="T89" s="61">
        <v>473437</v>
      </c>
      <c r="U89" s="226">
        <v>670322</v>
      </c>
      <c r="V89" s="61">
        <v>1010125</v>
      </c>
      <c r="W89" s="47">
        <v>1191992</v>
      </c>
      <c r="X89" s="61">
        <v>2670737</v>
      </c>
      <c r="Y89" s="61">
        <v>2606793</v>
      </c>
      <c r="Z89" s="61">
        <v>806063</v>
      </c>
    </row>
    <row r="90" spans="1:26" ht="14.45">
      <c r="A90" s="65" t="s">
        <v>124</v>
      </c>
      <c r="B90" s="112">
        <v>0</v>
      </c>
      <c r="C90" s="112">
        <v>0</v>
      </c>
      <c r="D90" s="112">
        <v>0</v>
      </c>
      <c r="E90" s="112">
        <v>0</v>
      </c>
      <c r="F90" s="112">
        <v>0</v>
      </c>
      <c r="G90" s="112">
        <v>0</v>
      </c>
      <c r="H90" s="112">
        <v>0</v>
      </c>
      <c r="I90">
        <v>0</v>
      </c>
      <c r="J90">
        <v>0</v>
      </c>
      <c r="K90">
        <v>0</v>
      </c>
      <c r="L90">
        <v>0</v>
      </c>
      <c r="M90">
        <v>0</v>
      </c>
      <c r="N90">
        <v>0</v>
      </c>
      <c r="O90" s="61">
        <v>0</v>
      </c>
      <c r="P90" s="64">
        <v>0</v>
      </c>
      <c r="Q90" s="49">
        <v>0</v>
      </c>
      <c r="R90" s="49">
        <v>0</v>
      </c>
      <c r="S90" s="47">
        <v>0</v>
      </c>
      <c r="T90" s="61">
        <v>0</v>
      </c>
      <c r="U90" s="226">
        <v>0</v>
      </c>
      <c r="V90" s="61">
        <v>0</v>
      </c>
      <c r="W90" s="47">
        <v>0</v>
      </c>
      <c r="X90" s="61">
        <v>0</v>
      </c>
      <c r="Y90" s="61">
        <v>0</v>
      </c>
      <c r="Z90" s="61">
        <v>0</v>
      </c>
    </row>
    <row r="91" spans="1:26" ht="14.45">
      <c r="A91" s="65" t="s">
        <v>126</v>
      </c>
      <c r="B91" s="112">
        <v>0</v>
      </c>
      <c r="C91" s="112">
        <v>0</v>
      </c>
      <c r="D91" s="112">
        <v>0</v>
      </c>
      <c r="E91" s="112">
        <v>0</v>
      </c>
      <c r="F91" s="112">
        <v>0</v>
      </c>
      <c r="G91" s="112">
        <v>0</v>
      </c>
      <c r="H91" s="112">
        <v>0</v>
      </c>
      <c r="I91">
        <v>0</v>
      </c>
      <c r="J91">
        <v>0</v>
      </c>
      <c r="K91" s="113">
        <v>92677</v>
      </c>
      <c r="L91" s="113">
        <v>169153</v>
      </c>
      <c r="M91" s="113">
        <v>95179</v>
      </c>
      <c r="N91">
        <v>3</v>
      </c>
      <c r="O91" s="61">
        <v>0</v>
      </c>
      <c r="P91" s="64">
        <v>0</v>
      </c>
      <c r="Q91" s="49">
        <v>0</v>
      </c>
      <c r="R91" s="49">
        <v>0</v>
      </c>
      <c r="S91" s="47">
        <v>0</v>
      </c>
      <c r="T91" s="61">
        <v>0</v>
      </c>
      <c r="U91" s="226">
        <v>0</v>
      </c>
      <c r="V91" s="61">
        <v>0</v>
      </c>
      <c r="W91" s="47">
        <v>0</v>
      </c>
      <c r="X91" s="61">
        <v>0</v>
      </c>
      <c r="Y91" s="61">
        <v>0</v>
      </c>
      <c r="Z91" s="61">
        <v>361289.15</v>
      </c>
    </row>
    <row r="92" spans="1:26" ht="14.45">
      <c r="A92" s="65" t="s">
        <v>127</v>
      </c>
      <c r="B92" s="112">
        <v>0</v>
      </c>
      <c r="C92" s="112">
        <v>0</v>
      </c>
      <c r="D92" s="112">
        <v>0</v>
      </c>
      <c r="E92" s="112">
        <v>0</v>
      </c>
      <c r="F92" s="112">
        <v>0</v>
      </c>
      <c r="G92" s="112">
        <v>189751</v>
      </c>
      <c r="H92" s="112">
        <v>0</v>
      </c>
      <c r="I92">
        <v>0</v>
      </c>
      <c r="J92">
        <v>0</v>
      </c>
      <c r="K92">
        <v>0</v>
      </c>
      <c r="L92">
        <v>0</v>
      </c>
      <c r="M92">
        <v>0</v>
      </c>
      <c r="N92">
        <v>0</v>
      </c>
      <c r="O92" s="61">
        <v>0</v>
      </c>
      <c r="P92" s="64">
        <v>0</v>
      </c>
      <c r="Q92" s="49">
        <v>0</v>
      </c>
      <c r="R92" s="49">
        <v>0</v>
      </c>
      <c r="S92" s="47">
        <v>0</v>
      </c>
      <c r="T92" s="61">
        <v>0</v>
      </c>
      <c r="U92" s="226">
        <v>0</v>
      </c>
      <c r="V92" s="61">
        <v>0</v>
      </c>
      <c r="W92" s="47">
        <v>0</v>
      </c>
      <c r="X92" s="61">
        <v>0</v>
      </c>
      <c r="Y92" s="61">
        <v>0</v>
      </c>
      <c r="Z92" s="61">
        <v>0</v>
      </c>
    </row>
    <row r="93" spans="1:26" ht="14.45">
      <c r="A93" s="65" t="s">
        <v>128</v>
      </c>
      <c r="B93" s="112">
        <v>0</v>
      </c>
      <c r="C93" s="112">
        <v>0</v>
      </c>
      <c r="D93" s="112">
        <v>0</v>
      </c>
      <c r="E93" s="112">
        <v>0</v>
      </c>
      <c r="F93" s="112">
        <v>0</v>
      </c>
      <c r="G93" s="112">
        <v>0</v>
      </c>
      <c r="H93" s="112">
        <v>0</v>
      </c>
      <c r="I93">
        <v>0</v>
      </c>
      <c r="J93">
        <v>0</v>
      </c>
      <c r="K93">
        <v>0</v>
      </c>
      <c r="L93">
        <v>0</v>
      </c>
      <c r="M93">
        <v>0</v>
      </c>
      <c r="N93">
        <v>0</v>
      </c>
      <c r="O93" s="61">
        <v>0</v>
      </c>
      <c r="P93" s="64">
        <v>0</v>
      </c>
      <c r="Q93" s="49">
        <v>117919</v>
      </c>
      <c r="R93" s="49">
        <v>268555</v>
      </c>
      <c r="S93" s="47">
        <v>158275</v>
      </c>
      <c r="T93" s="61">
        <v>183562</v>
      </c>
      <c r="U93" s="226">
        <v>135416</v>
      </c>
      <c r="V93" s="61">
        <v>148958</v>
      </c>
      <c r="W93" s="47">
        <v>0</v>
      </c>
      <c r="X93" s="61">
        <v>0</v>
      </c>
      <c r="Y93" s="61">
        <v>0</v>
      </c>
      <c r="Z93" s="61">
        <v>0</v>
      </c>
    </row>
    <row r="94" spans="1:26" ht="14.45">
      <c r="A94" s="65" t="s">
        <v>130</v>
      </c>
      <c r="B94" s="112">
        <v>0</v>
      </c>
      <c r="C94" s="112">
        <v>0</v>
      </c>
      <c r="D94" s="112">
        <v>0</v>
      </c>
      <c r="E94" s="112">
        <v>10730</v>
      </c>
      <c r="F94" s="112">
        <v>204067</v>
      </c>
      <c r="G94" s="112">
        <v>1517203</v>
      </c>
      <c r="H94" s="112">
        <v>1637544</v>
      </c>
      <c r="I94" s="113">
        <v>1317836</v>
      </c>
      <c r="J94" s="113">
        <v>2808151</v>
      </c>
      <c r="K94" s="113">
        <v>4818590</v>
      </c>
      <c r="L94" s="113">
        <v>6732963</v>
      </c>
      <c r="M94" s="113">
        <v>5355844</v>
      </c>
      <c r="N94" s="113">
        <v>6334662</v>
      </c>
      <c r="O94" s="61">
        <v>6512245</v>
      </c>
      <c r="P94" s="64">
        <v>5793498</v>
      </c>
      <c r="Q94" s="49">
        <v>4299506</v>
      </c>
      <c r="R94" s="49">
        <v>7285700</v>
      </c>
      <c r="S94" s="47">
        <v>5754974</v>
      </c>
      <c r="T94" s="61">
        <v>5783770</v>
      </c>
      <c r="U94" s="226">
        <v>5918031</v>
      </c>
      <c r="V94" s="61">
        <v>5762216</v>
      </c>
      <c r="W94" s="47">
        <v>4913009</v>
      </c>
      <c r="X94" s="61">
        <v>5268607</v>
      </c>
      <c r="Y94" s="61">
        <v>4868105</v>
      </c>
      <c r="Z94" s="61">
        <v>4968390</v>
      </c>
    </row>
    <row r="95" spans="1:26" ht="14.45">
      <c r="A95" s="65" t="s">
        <v>131</v>
      </c>
      <c r="B95" s="112">
        <v>0</v>
      </c>
      <c r="C95" s="112">
        <v>0</v>
      </c>
      <c r="D95" s="112">
        <v>0</v>
      </c>
      <c r="E95" s="112">
        <v>0</v>
      </c>
      <c r="F95" s="112">
        <v>0</v>
      </c>
      <c r="G95" s="112">
        <v>0</v>
      </c>
      <c r="H95" s="112">
        <v>0</v>
      </c>
      <c r="I95">
        <v>0</v>
      </c>
      <c r="J95">
        <v>0</v>
      </c>
      <c r="K95">
        <v>0</v>
      </c>
      <c r="L95">
        <v>0</v>
      </c>
      <c r="M95" s="113">
        <v>666122</v>
      </c>
      <c r="N95" s="113">
        <v>599747</v>
      </c>
      <c r="O95" s="61">
        <v>599951</v>
      </c>
      <c r="P95" s="64">
        <v>0</v>
      </c>
      <c r="Q95" s="49">
        <v>0</v>
      </c>
      <c r="R95" s="49">
        <v>0</v>
      </c>
      <c r="S95" s="47">
        <v>0</v>
      </c>
      <c r="T95" s="61">
        <v>0</v>
      </c>
      <c r="U95" s="226">
        <v>0</v>
      </c>
      <c r="V95" s="61">
        <v>0</v>
      </c>
      <c r="W95" s="47">
        <v>0</v>
      </c>
      <c r="X95" s="61">
        <v>3500000</v>
      </c>
      <c r="Y95" s="61">
        <v>200000</v>
      </c>
      <c r="Z95" s="61">
        <v>200000</v>
      </c>
    </row>
    <row r="96" spans="1:26" ht="14.45">
      <c r="A96" s="65" t="s">
        <v>132</v>
      </c>
      <c r="B96" s="112">
        <v>0</v>
      </c>
      <c r="C96" s="112">
        <v>0</v>
      </c>
      <c r="D96" s="112">
        <v>0</v>
      </c>
      <c r="E96" s="112">
        <v>0</v>
      </c>
      <c r="F96" s="112">
        <v>0</v>
      </c>
      <c r="G96" s="112">
        <v>333623</v>
      </c>
      <c r="H96" s="112">
        <v>39400843</v>
      </c>
      <c r="I96" s="113">
        <v>19784354</v>
      </c>
      <c r="J96" s="113">
        <v>133612</v>
      </c>
      <c r="K96" s="113">
        <v>53168</v>
      </c>
      <c r="L96" s="113">
        <v>141144</v>
      </c>
      <c r="M96" s="113">
        <v>100261</v>
      </c>
      <c r="N96" s="113">
        <v>35560</v>
      </c>
      <c r="O96" s="61">
        <v>311362</v>
      </c>
      <c r="P96" s="64">
        <v>1965690</v>
      </c>
      <c r="Q96" s="49">
        <v>315952</v>
      </c>
      <c r="R96" s="49">
        <v>0</v>
      </c>
      <c r="S96" s="47">
        <v>0</v>
      </c>
      <c r="T96" s="61">
        <v>199743</v>
      </c>
      <c r="U96" s="226">
        <v>200646</v>
      </c>
      <c r="V96" s="61">
        <v>200197</v>
      </c>
      <c r="W96" s="47">
        <v>219665</v>
      </c>
      <c r="X96" s="61">
        <v>270729</v>
      </c>
      <c r="Y96" s="61">
        <v>271481</v>
      </c>
      <c r="Z96" s="61">
        <v>236853</v>
      </c>
    </row>
    <row r="97" spans="1:26" ht="14.45">
      <c r="A97" s="65" t="s">
        <v>75</v>
      </c>
      <c r="B97" s="112">
        <v>0</v>
      </c>
      <c r="C97" s="112">
        <v>0</v>
      </c>
      <c r="D97" s="112">
        <v>0</v>
      </c>
      <c r="E97" s="112">
        <v>67355</v>
      </c>
      <c r="F97" s="112">
        <v>46243</v>
      </c>
      <c r="G97" s="112">
        <v>55094</v>
      </c>
      <c r="H97" s="112">
        <v>156963</v>
      </c>
      <c r="I97" s="113">
        <v>93013</v>
      </c>
      <c r="J97" s="113">
        <v>56626</v>
      </c>
      <c r="K97" s="113">
        <v>-93011</v>
      </c>
      <c r="L97" s="113">
        <v>8447</v>
      </c>
      <c r="M97" s="113">
        <v>2650</v>
      </c>
      <c r="N97" s="113">
        <v>5398</v>
      </c>
      <c r="O97" s="61">
        <v>2012</v>
      </c>
      <c r="P97" s="64">
        <v>0</v>
      </c>
      <c r="Q97" s="49">
        <v>0</v>
      </c>
      <c r="R97" s="49">
        <v>93</v>
      </c>
      <c r="S97" s="47">
        <v>107</v>
      </c>
      <c r="T97" s="61">
        <v>255</v>
      </c>
      <c r="U97" s="226">
        <v>125077</v>
      </c>
      <c r="V97" s="61">
        <v>161576</v>
      </c>
      <c r="W97" s="47">
        <v>189785</v>
      </c>
      <c r="X97" s="61">
        <v>164098</v>
      </c>
      <c r="Y97" s="61">
        <v>152595</v>
      </c>
      <c r="Z97" s="61">
        <v>79496</v>
      </c>
    </row>
    <row r="98" spans="1:26" ht="14.45">
      <c r="A98" s="65" t="s">
        <v>133</v>
      </c>
      <c r="B98" s="112">
        <v>0</v>
      </c>
      <c r="C98" s="112">
        <v>0</v>
      </c>
      <c r="D98" s="112">
        <v>0</v>
      </c>
      <c r="E98" s="112">
        <v>0</v>
      </c>
      <c r="F98" s="112">
        <v>3890510</v>
      </c>
      <c r="G98" s="112">
        <v>2317345</v>
      </c>
      <c r="H98" s="112">
        <v>1199713</v>
      </c>
      <c r="I98" s="113">
        <v>2446904</v>
      </c>
      <c r="J98" s="113">
        <v>1033798</v>
      </c>
      <c r="K98" s="113">
        <v>2286310</v>
      </c>
      <c r="L98" s="113">
        <v>996182</v>
      </c>
      <c r="M98" s="113">
        <v>3441493</v>
      </c>
      <c r="N98" s="113">
        <v>1956964</v>
      </c>
      <c r="O98" s="61">
        <v>2300048</v>
      </c>
      <c r="P98" s="64">
        <v>1892762</v>
      </c>
      <c r="Q98" s="49">
        <v>2556166</v>
      </c>
      <c r="R98" s="49">
        <v>1333616</v>
      </c>
      <c r="S98" s="47">
        <v>2449665</v>
      </c>
      <c r="T98" s="61">
        <v>0</v>
      </c>
      <c r="U98" s="226">
        <v>0</v>
      </c>
      <c r="V98" s="61">
        <v>0</v>
      </c>
      <c r="W98" s="47">
        <v>0</v>
      </c>
      <c r="X98" s="61">
        <v>0</v>
      </c>
      <c r="Y98" s="61">
        <v>0</v>
      </c>
      <c r="Z98" s="61">
        <v>0</v>
      </c>
    </row>
    <row r="99" spans="1:26" ht="14.45">
      <c r="A99" s="65" t="s">
        <v>134</v>
      </c>
      <c r="B99" s="112">
        <v>0</v>
      </c>
      <c r="C99" s="112">
        <v>0</v>
      </c>
      <c r="D99" s="112">
        <v>0</v>
      </c>
      <c r="E99" s="112">
        <v>268867</v>
      </c>
      <c r="F99" s="112">
        <v>330550</v>
      </c>
      <c r="G99" s="112">
        <v>11216786</v>
      </c>
      <c r="H99" s="112">
        <v>11901677</v>
      </c>
      <c r="I99" s="113">
        <v>8659</v>
      </c>
      <c r="J99" s="113">
        <v>5834004</v>
      </c>
      <c r="K99" s="113">
        <v>47988480</v>
      </c>
      <c r="L99" s="113">
        <v>11737002</v>
      </c>
      <c r="M99" s="113">
        <v>8865457</v>
      </c>
      <c r="N99" s="113">
        <v>11019173</v>
      </c>
      <c r="O99" s="61">
        <v>7457856</v>
      </c>
      <c r="P99" s="64">
        <v>5721848</v>
      </c>
      <c r="Q99" s="49">
        <v>3296719</v>
      </c>
      <c r="R99" s="49">
        <v>1047834</v>
      </c>
      <c r="S99" s="47">
        <v>2568808</v>
      </c>
      <c r="T99" s="61">
        <v>1610683</v>
      </c>
      <c r="U99" s="226">
        <v>1940106</v>
      </c>
      <c r="V99" s="61">
        <v>3066982</v>
      </c>
      <c r="W99" s="47">
        <v>4384532</v>
      </c>
      <c r="X99" s="61">
        <v>4771182</v>
      </c>
      <c r="Y99" s="61">
        <v>7911759</v>
      </c>
      <c r="Z99" s="61">
        <v>10119337</v>
      </c>
    </row>
    <row r="100" spans="1:26" ht="14.45">
      <c r="A100" s="65" t="s">
        <v>136</v>
      </c>
      <c r="B100" s="112">
        <v>0</v>
      </c>
      <c r="C100" s="112">
        <v>0</v>
      </c>
      <c r="D100" s="112">
        <v>0</v>
      </c>
      <c r="E100" s="112">
        <v>0</v>
      </c>
      <c r="F100" s="112">
        <v>391218</v>
      </c>
      <c r="G100" s="112">
        <v>723195</v>
      </c>
      <c r="H100" s="112">
        <v>1303367</v>
      </c>
      <c r="I100" s="113">
        <v>1550789</v>
      </c>
      <c r="J100" s="113">
        <v>1769483</v>
      </c>
      <c r="K100" s="113">
        <v>2506881</v>
      </c>
      <c r="L100" s="113">
        <v>2077747</v>
      </c>
      <c r="M100" s="113">
        <v>2063939</v>
      </c>
      <c r="N100" s="113">
        <v>3896434</v>
      </c>
      <c r="O100" s="61">
        <v>4173702</v>
      </c>
      <c r="P100" s="64">
        <v>3709842</v>
      </c>
      <c r="Q100" s="49">
        <v>3495206</v>
      </c>
      <c r="R100" s="49">
        <v>2871168</v>
      </c>
      <c r="S100" s="47">
        <v>3112018</v>
      </c>
      <c r="T100" s="61">
        <v>13256392</v>
      </c>
      <c r="U100" s="226">
        <v>10360322</v>
      </c>
      <c r="V100" s="61">
        <v>5664115</v>
      </c>
      <c r="W100" s="47">
        <v>5377783</v>
      </c>
      <c r="X100" s="61">
        <v>5389408</v>
      </c>
      <c r="Y100" s="61">
        <v>7459834</v>
      </c>
      <c r="Z100" s="61">
        <v>9323052</v>
      </c>
    </row>
    <row r="101" spans="1:26" ht="14.45">
      <c r="A101" s="65" t="s">
        <v>145</v>
      </c>
      <c r="B101" s="112">
        <v>0</v>
      </c>
      <c r="C101" s="112">
        <v>0</v>
      </c>
      <c r="D101" s="112">
        <v>0</v>
      </c>
      <c r="E101" s="112">
        <v>0</v>
      </c>
      <c r="F101" s="112">
        <v>0</v>
      </c>
      <c r="G101" s="112">
        <v>0</v>
      </c>
      <c r="H101" s="112">
        <v>0</v>
      </c>
      <c r="I101">
        <v>0</v>
      </c>
      <c r="J101">
        <v>0</v>
      </c>
      <c r="K101">
        <v>0</v>
      </c>
      <c r="L101">
        <v>0</v>
      </c>
      <c r="M101">
        <v>0</v>
      </c>
      <c r="N101">
        <v>0</v>
      </c>
      <c r="O101" s="61">
        <v>0</v>
      </c>
      <c r="P101" s="64">
        <v>0</v>
      </c>
      <c r="Q101" s="49">
        <v>0</v>
      </c>
      <c r="R101" s="49">
        <v>0</v>
      </c>
      <c r="S101" s="47">
        <v>0</v>
      </c>
      <c r="T101" s="61">
        <v>0</v>
      </c>
      <c r="U101" s="226">
        <v>0</v>
      </c>
      <c r="V101" s="61">
        <v>0</v>
      </c>
      <c r="W101" s="47">
        <v>0</v>
      </c>
      <c r="X101" s="61">
        <v>0</v>
      </c>
      <c r="Y101" s="61">
        <v>0</v>
      </c>
      <c r="Z101" s="61">
        <v>0</v>
      </c>
    </row>
    <row r="102" spans="1:26" ht="14.45">
      <c r="A102" s="65" t="s">
        <v>138</v>
      </c>
      <c r="B102" s="112">
        <v>0</v>
      </c>
      <c r="C102" s="112">
        <v>0</v>
      </c>
      <c r="D102" s="112">
        <v>0</v>
      </c>
      <c r="E102" s="112">
        <v>215830</v>
      </c>
      <c r="F102" s="112">
        <v>1057966</v>
      </c>
      <c r="G102" s="112">
        <v>3614879</v>
      </c>
      <c r="H102" s="112">
        <v>5333039</v>
      </c>
      <c r="I102" s="113">
        <v>6920193</v>
      </c>
      <c r="J102" s="113">
        <v>2583193</v>
      </c>
      <c r="K102" s="113">
        <v>8310325</v>
      </c>
      <c r="L102" s="113">
        <v>2591193</v>
      </c>
      <c r="M102" s="113">
        <v>2322583</v>
      </c>
      <c r="N102" s="113">
        <v>2057165</v>
      </c>
      <c r="O102" s="61">
        <v>2130485</v>
      </c>
      <c r="P102" s="64">
        <v>2175542</v>
      </c>
      <c r="Q102" s="49">
        <v>2183791</v>
      </c>
      <c r="R102" s="49">
        <v>2028737</v>
      </c>
      <c r="S102" s="47">
        <v>1515936</v>
      </c>
      <c r="T102" s="61">
        <v>2363455</v>
      </c>
      <c r="U102" s="226">
        <v>1907700</v>
      </c>
      <c r="V102" s="61">
        <v>2234641</v>
      </c>
      <c r="W102" s="47">
        <v>2525593</v>
      </c>
      <c r="X102" s="61">
        <v>2082489</v>
      </c>
      <c r="Y102" s="61">
        <v>2332500</v>
      </c>
      <c r="Z102" s="61">
        <v>2496370</v>
      </c>
    </row>
    <row r="103" spans="1:26" ht="14.45">
      <c r="A103" s="65" t="s">
        <v>140</v>
      </c>
      <c r="B103" s="112">
        <v>0</v>
      </c>
      <c r="C103" s="112">
        <v>0</v>
      </c>
      <c r="D103" s="112">
        <v>0</v>
      </c>
      <c r="E103" s="112">
        <v>0</v>
      </c>
      <c r="F103" s="112">
        <v>0</v>
      </c>
      <c r="G103" s="112">
        <v>0</v>
      </c>
      <c r="H103" s="112">
        <v>0</v>
      </c>
      <c r="I103">
        <v>0</v>
      </c>
      <c r="J103">
        <v>0</v>
      </c>
      <c r="K103">
        <v>0</v>
      </c>
      <c r="L103">
        <v>0</v>
      </c>
      <c r="M103">
        <v>0</v>
      </c>
      <c r="N103">
        <v>0</v>
      </c>
      <c r="O103" s="61">
        <v>0</v>
      </c>
      <c r="P103" s="64">
        <v>0</v>
      </c>
      <c r="Q103" s="49">
        <v>0</v>
      </c>
      <c r="R103" s="49">
        <v>0</v>
      </c>
      <c r="S103" s="47">
        <v>0</v>
      </c>
      <c r="T103" s="61">
        <v>0</v>
      </c>
      <c r="U103" s="226">
        <v>0</v>
      </c>
      <c r="V103" s="61">
        <v>0</v>
      </c>
      <c r="W103" s="47">
        <v>0</v>
      </c>
      <c r="X103" s="61">
        <v>0</v>
      </c>
      <c r="Y103" s="61">
        <v>0</v>
      </c>
      <c r="Z103" s="61">
        <v>0</v>
      </c>
    </row>
    <row r="104" spans="1:26" ht="14.45">
      <c r="A104" s="65" t="s">
        <v>142</v>
      </c>
      <c r="B104" s="112">
        <v>0</v>
      </c>
      <c r="C104" s="112">
        <v>0</v>
      </c>
      <c r="D104" s="112">
        <v>0</v>
      </c>
      <c r="E104" s="112">
        <v>0</v>
      </c>
      <c r="F104" s="112">
        <v>0</v>
      </c>
      <c r="G104" s="112">
        <v>0</v>
      </c>
      <c r="H104" s="112">
        <v>0</v>
      </c>
      <c r="I104">
        <v>0</v>
      </c>
      <c r="J104">
        <v>0</v>
      </c>
      <c r="K104">
        <v>0</v>
      </c>
      <c r="L104">
        <v>0</v>
      </c>
      <c r="M104">
        <v>0</v>
      </c>
      <c r="N104">
        <v>0</v>
      </c>
      <c r="O104" s="61">
        <v>0</v>
      </c>
      <c r="P104" s="64">
        <v>0</v>
      </c>
      <c r="Q104" s="49">
        <v>0</v>
      </c>
      <c r="R104" s="49">
        <v>0</v>
      </c>
      <c r="S104" s="47">
        <v>0</v>
      </c>
      <c r="T104" s="61">
        <v>1634087</v>
      </c>
      <c r="U104" s="226">
        <v>3462819</v>
      </c>
      <c r="V104" s="61">
        <v>2536458</v>
      </c>
      <c r="W104" s="47">
        <v>3825412</v>
      </c>
      <c r="X104" s="61">
        <v>3282487</v>
      </c>
      <c r="Y104" s="61">
        <v>1986020</v>
      </c>
      <c r="Z104" s="61">
        <v>1986014</v>
      </c>
    </row>
    <row r="105" spans="1:26" ht="14.45">
      <c r="A105" s="65" t="s">
        <v>144</v>
      </c>
      <c r="B105" s="112">
        <v>0</v>
      </c>
      <c r="C105" s="112">
        <v>0</v>
      </c>
      <c r="D105" s="112">
        <v>0</v>
      </c>
      <c r="E105" s="112">
        <v>0</v>
      </c>
      <c r="F105" s="112">
        <v>0</v>
      </c>
      <c r="G105" s="112">
        <v>0</v>
      </c>
      <c r="H105" s="112">
        <v>0</v>
      </c>
      <c r="I105">
        <v>0</v>
      </c>
      <c r="J105">
        <v>0</v>
      </c>
      <c r="K105">
        <v>0</v>
      </c>
      <c r="L105">
        <v>0</v>
      </c>
      <c r="M105">
        <v>0</v>
      </c>
      <c r="N105">
        <v>0</v>
      </c>
      <c r="O105" s="61">
        <v>0</v>
      </c>
      <c r="P105" s="64">
        <v>0</v>
      </c>
      <c r="Q105" s="49">
        <v>0</v>
      </c>
      <c r="R105" s="49">
        <v>0</v>
      </c>
      <c r="S105" s="47">
        <v>0</v>
      </c>
      <c r="T105" s="61">
        <v>0</v>
      </c>
      <c r="U105" s="226">
        <v>0</v>
      </c>
      <c r="V105" s="61">
        <v>0</v>
      </c>
      <c r="W105" s="47">
        <v>0</v>
      </c>
      <c r="X105" s="61">
        <v>0</v>
      </c>
      <c r="Y105" s="61">
        <v>0</v>
      </c>
      <c r="Z105" s="61">
        <v>0</v>
      </c>
    </row>
    <row r="106" spans="1:26" ht="14.45">
      <c r="A106" s="65" t="s">
        <v>146</v>
      </c>
      <c r="B106" s="112">
        <v>0</v>
      </c>
      <c r="C106" s="112">
        <v>0</v>
      </c>
      <c r="D106" s="112">
        <v>0</v>
      </c>
      <c r="E106" s="112">
        <v>0</v>
      </c>
      <c r="F106" s="112">
        <v>259566</v>
      </c>
      <c r="G106" s="112">
        <v>288752</v>
      </c>
      <c r="H106" s="112">
        <v>200939</v>
      </c>
      <c r="I106">
        <v>0</v>
      </c>
      <c r="J106">
        <v>0</v>
      </c>
      <c r="K106">
        <v>0</v>
      </c>
      <c r="L106">
        <v>0</v>
      </c>
      <c r="M106">
        <v>0</v>
      </c>
      <c r="N106">
        <v>0</v>
      </c>
      <c r="O106" s="61">
        <v>0</v>
      </c>
      <c r="P106" s="64">
        <v>0</v>
      </c>
      <c r="Q106" s="49">
        <v>0</v>
      </c>
      <c r="R106" s="49">
        <v>0</v>
      </c>
      <c r="S106" s="47">
        <v>0</v>
      </c>
      <c r="T106" s="61">
        <v>0</v>
      </c>
      <c r="U106" s="226">
        <v>0</v>
      </c>
      <c r="V106" s="61">
        <v>0</v>
      </c>
      <c r="W106" s="47">
        <v>0</v>
      </c>
      <c r="X106" s="61">
        <v>0</v>
      </c>
      <c r="Y106" s="61">
        <v>0</v>
      </c>
      <c r="Z106" s="61">
        <v>132302</v>
      </c>
    </row>
    <row r="107" spans="1:26" ht="14.45">
      <c r="A107" s="65" t="s">
        <v>148</v>
      </c>
      <c r="B107" s="112">
        <v>0</v>
      </c>
      <c r="C107" s="112">
        <v>0</v>
      </c>
      <c r="D107" s="112">
        <v>0</v>
      </c>
      <c r="E107" s="112">
        <v>0</v>
      </c>
      <c r="F107" s="112">
        <v>0</v>
      </c>
      <c r="G107" s="112">
        <v>0</v>
      </c>
      <c r="H107" s="112">
        <v>493097</v>
      </c>
      <c r="I107" s="113">
        <v>9393</v>
      </c>
      <c r="J107" s="113">
        <v>39112</v>
      </c>
      <c r="K107" s="113">
        <v>11583</v>
      </c>
      <c r="L107" s="113">
        <v>1471600</v>
      </c>
      <c r="M107" s="113">
        <v>7157313</v>
      </c>
      <c r="N107" s="113">
        <v>8355493</v>
      </c>
      <c r="O107" s="61">
        <v>8733856</v>
      </c>
      <c r="P107" s="64">
        <v>7452683</v>
      </c>
      <c r="Q107" s="49">
        <v>2537373</v>
      </c>
      <c r="R107" s="49">
        <v>5726011</v>
      </c>
      <c r="S107" s="47">
        <v>7925803</v>
      </c>
      <c r="T107" s="61">
        <v>8595030</v>
      </c>
      <c r="U107" s="226">
        <v>9658067</v>
      </c>
      <c r="V107" s="61">
        <v>9512117</v>
      </c>
      <c r="W107" s="47">
        <v>14787750</v>
      </c>
      <c r="X107" s="61">
        <v>10791751</v>
      </c>
      <c r="Y107" s="61">
        <v>9654369</v>
      </c>
      <c r="Z107" s="61">
        <v>0</v>
      </c>
    </row>
    <row r="108" spans="1:26" ht="14.45">
      <c r="A108" s="65" t="s">
        <v>150</v>
      </c>
      <c r="B108" s="112">
        <v>0</v>
      </c>
      <c r="C108" s="112">
        <v>0</v>
      </c>
      <c r="D108" s="112">
        <v>0</v>
      </c>
      <c r="E108" s="112">
        <v>0</v>
      </c>
      <c r="F108" s="112">
        <v>0</v>
      </c>
      <c r="G108" s="112">
        <v>19170</v>
      </c>
      <c r="H108" s="112">
        <v>650000</v>
      </c>
      <c r="I108" s="113">
        <v>83616</v>
      </c>
      <c r="J108" s="113">
        <v>113379</v>
      </c>
      <c r="K108" s="113">
        <v>111865</v>
      </c>
      <c r="L108" s="113">
        <v>140874</v>
      </c>
      <c r="M108" s="113">
        <v>299752</v>
      </c>
      <c r="N108" s="113">
        <v>2526250</v>
      </c>
      <c r="O108" s="61">
        <v>907068</v>
      </c>
      <c r="P108" s="64">
        <v>622550</v>
      </c>
      <c r="Q108" s="49">
        <v>627794</v>
      </c>
      <c r="R108" s="49">
        <v>322112</v>
      </c>
      <c r="S108" s="47">
        <v>-71898</v>
      </c>
      <c r="T108" s="61">
        <v>1450852</v>
      </c>
      <c r="U108" s="226">
        <v>2217285</v>
      </c>
      <c r="V108" s="61">
        <v>3286485</v>
      </c>
      <c r="W108" s="47">
        <v>1011824</v>
      </c>
      <c r="X108" s="61">
        <v>658858</v>
      </c>
      <c r="Y108" s="61">
        <v>572743</v>
      </c>
      <c r="Z108" s="61">
        <v>534400</v>
      </c>
    </row>
    <row r="109" spans="1:26" ht="14.45">
      <c r="A109" s="65" t="s">
        <v>152</v>
      </c>
      <c r="B109" s="112">
        <v>0</v>
      </c>
      <c r="C109" s="112">
        <v>0</v>
      </c>
      <c r="D109" s="112">
        <v>0</v>
      </c>
      <c r="E109" s="112">
        <v>0</v>
      </c>
      <c r="F109" s="112">
        <v>0</v>
      </c>
      <c r="G109" s="112">
        <v>0</v>
      </c>
      <c r="H109" s="112">
        <v>0</v>
      </c>
      <c r="I109">
        <v>0</v>
      </c>
      <c r="J109">
        <v>0</v>
      </c>
      <c r="K109">
        <v>0</v>
      </c>
      <c r="L109">
        <v>0</v>
      </c>
      <c r="M109">
        <v>0</v>
      </c>
      <c r="N109">
        <v>0</v>
      </c>
      <c r="O109" s="61">
        <v>0</v>
      </c>
      <c r="P109" s="64">
        <v>0</v>
      </c>
      <c r="Q109" s="49">
        <v>0</v>
      </c>
      <c r="R109" s="49">
        <v>0</v>
      </c>
      <c r="S109" s="47">
        <v>0</v>
      </c>
      <c r="T109" s="61">
        <v>0</v>
      </c>
      <c r="U109" s="226">
        <v>0</v>
      </c>
      <c r="V109" s="61">
        <v>0</v>
      </c>
      <c r="W109" s="47">
        <v>0</v>
      </c>
      <c r="X109" s="61">
        <v>0</v>
      </c>
      <c r="Y109" s="61">
        <v>0</v>
      </c>
      <c r="Z109" s="61">
        <v>0</v>
      </c>
    </row>
    <row r="110" spans="1:26" ht="14.45">
      <c r="A110" s="65" t="s">
        <v>153</v>
      </c>
      <c r="B110" s="112">
        <v>0</v>
      </c>
      <c r="C110" s="112">
        <v>0</v>
      </c>
      <c r="D110" s="112">
        <v>0</v>
      </c>
      <c r="E110" s="112">
        <v>0</v>
      </c>
      <c r="F110" s="112">
        <v>0</v>
      </c>
      <c r="G110" s="112">
        <v>0</v>
      </c>
      <c r="H110" s="112">
        <v>0</v>
      </c>
      <c r="I110">
        <v>0</v>
      </c>
      <c r="J110">
        <v>0</v>
      </c>
      <c r="K110">
        <v>0</v>
      </c>
      <c r="L110" s="113">
        <v>4542671</v>
      </c>
      <c r="M110" s="113">
        <v>21085868</v>
      </c>
      <c r="N110" s="113">
        <v>23772771</v>
      </c>
      <c r="O110" s="61">
        <v>34271591</v>
      </c>
      <c r="P110" s="64">
        <v>34551666</v>
      </c>
      <c r="Q110" s="49">
        <v>34962581</v>
      </c>
      <c r="R110" s="49">
        <v>37232788</v>
      </c>
      <c r="S110" s="47">
        <v>32273842</v>
      </c>
      <c r="T110" s="61">
        <v>25244756</v>
      </c>
      <c r="U110" s="226">
        <v>35037484</v>
      </c>
      <c r="V110" s="61">
        <v>33597696</v>
      </c>
      <c r="W110" s="47">
        <v>31753792</v>
      </c>
      <c r="X110" s="61">
        <v>0</v>
      </c>
      <c r="Y110" s="61">
        <v>0</v>
      </c>
      <c r="Z110" s="61">
        <v>0</v>
      </c>
    </row>
    <row r="111" spans="1:26" ht="14.45">
      <c r="A111" s="65" t="s">
        <v>154</v>
      </c>
      <c r="B111" s="112">
        <v>0</v>
      </c>
      <c r="C111" s="112">
        <v>0</v>
      </c>
      <c r="D111" s="112">
        <v>0</v>
      </c>
      <c r="E111" s="112">
        <v>138614</v>
      </c>
      <c r="F111" s="112">
        <v>1646327</v>
      </c>
      <c r="G111" s="112">
        <v>227531</v>
      </c>
      <c r="H111" s="112">
        <v>0</v>
      </c>
      <c r="I111">
        <v>0</v>
      </c>
      <c r="J111">
        <v>0</v>
      </c>
      <c r="K111">
        <v>0</v>
      </c>
      <c r="L111">
        <v>0</v>
      </c>
      <c r="M111">
        <v>0</v>
      </c>
      <c r="N111">
        <v>0</v>
      </c>
      <c r="O111" s="61">
        <v>0</v>
      </c>
      <c r="P111" s="64">
        <v>0</v>
      </c>
      <c r="Q111" s="49">
        <v>0</v>
      </c>
      <c r="R111" s="49">
        <v>0</v>
      </c>
      <c r="S111" s="47">
        <v>0</v>
      </c>
      <c r="T111" s="61">
        <v>0</v>
      </c>
      <c r="U111" s="226">
        <v>0</v>
      </c>
      <c r="V111" s="61">
        <v>0</v>
      </c>
      <c r="W111" s="47">
        <v>0</v>
      </c>
      <c r="X111" s="61">
        <v>0</v>
      </c>
      <c r="Y111" s="61">
        <v>0</v>
      </c>
      <c r="Z111" s="61">
        <v>0</v>
      </c>
    </row>
    <row r="112" spans="1:26" ht="14.45">
      <c r="A112" s="65" t="s">
        <v>155</v>
      </c>
      <c r="B112" s="112">
        <v>0</v>
      </c>
      <c r="C112" s="112">
        <v>0</v>
      </c>
      <c r="D112" s="112">
        <v>0</v>
      </c>
      <c r="E112" s="112">
        <v>27845348</v>
      </c>
      <c r="F112" s="112">
        <v>29911580</v>
      </c>
      <c r="G112" s="112">
        <v>29403863</v>
      </c>
      <c r="H112" s="112">
        <v>8083038</v>
      </c>
      <c r="I112" s="113">
        <v>6378212</v>
      </c>
      <c r="J112" s="113">
        <v>15282584</v>
      </c>
      <c r="K112">
        <v>0</v>
      </c>
      <c r="L112">
        <v>0</v>
      </c>
      <c r="M112" s="113">
        <v>4722665</v>
      </c>
      <c r="N112">
        <v>0</v>
      </c>
      <c r="O112" s="61">
        <v>0</v>
      </c>
      <c r="P112" s="64">
        <v>8371321</v>
      </c>
      <c r="Q112" s="49">
        <v>0</v>
      </c>
      <c r="R112" s="49">
        <v>4525597</v>
      </c>
      <c r="S112" s="47">
        <v>0</v>
      </c>
      <c r="T112" s="61">
        <v>0</v>
      </c>
      <c r="U112" s="226">
        <v>0</v>
      </c>
      <c r="V112" s="61">
        <v>0</v>
      </c>
      <c r="W112" s="47">
        <v>0</v>
      </c>
      <c r="X112" s="61">
        <v>0</v>
      </c>
      <c r="Y112" s="61">
        <v>0</v>
      </c>
      <c r="Z112" s="61">
        <v>0</v>
      </c>
    </row>
    <row r="113" spans="1:26" ht="14.45">
      <c r="A113" s="65" t="s">
        <v>157</v>
      </c>
      <c r="B113" s="112">
        <v>0</v>
      </c>
      <c r="C113" s="112">
        <v>0</v>
      </c>
      <c r="D113" s="112">
        <v>0</v>
      </c>
      <c r="E113" s="112">
        <v>0</v>
      </c>
      <c r="F113" s="112">
        <v>75000</v>
      </c>
      <c r="G113" s="112">
        <v>10968200</v>
      </c>
      <c r="H113" s="112">
        <v>14161272</v>
      </c>
      <c r="I113" s="113">
        <v>7934510</v>
      </c>
      <c r="J113" s="113">
        <v>6074213</v>
      </c>
      <c r="K113" s="113">
        <v>4249183</v>
      </c>
      <c r="L113" s="113">
        <v>7366354</v>
      </c>
      <c r="M113" s="113">
        <v>6812393</v>
      </c>
      <c r="N113" s="113">
        <v>8076828</v>
      </c>
      <c r="O113" s="61">
        <v>6083802</v>
      </c>
      <c r="P113" s="64">
        <v>4604849</v>
      </c>
      <c r="Q113" s="49">
        <v>4760848</v>
      </c>
      <c r="R113" s="49">
        <v>5159629</v>
      </c>
      <c r="S113" s="47">
        <v>5108683</v>
      </c>
      <c r="T113" s="61">
        <v>0</v>
      </c>
      <c r="U113" s="226">
        <v>0</v>
      </c>
      <c r="V113" s="61">
        <v>0</v>
      </c>
      <c r="W113" s="47">
        <v>0</v>
      </c>
      <c r="X113" s="61">
        <v>106110</v>
      </c>
      <c r="Y113" s="61">
        <v>0</v>
      </c>
      <c r="Z113" s="61">
        <v>0</v>
      </c>
    </row>
    <row r="114" spans="1:26" ht="14.45">
      <c r="A114" s="65" t="s">
        <v>158</v>
      </c>
      <c r="B114" s="112">
        <v>0</v>
      </c>
      <c r="C114" s="112">
        <v>0</v>
      </c>
      <c r="D114" s="112">
        <v>0</v>
      </c>
      <c r="E114" s="112">
        <v>0</v>
      </c>
      <c r="F114" s="112">
        <v>0</v>
      </c>
      <c r="G114" s="112">
        <v>0</v>
      </c>
      <c r="H114" s="112">
        <v>0</v>
      </c>
      <c r="I114">
        <v>0</v>
      </c>
      <c r="J114">
        <v>0</v>
      </c>
      <c r="K114">
        <v>0</v>
      </c>
      <c r="L114">
        <v>0</v>
      </c>
      <c r="M114">
        <v>0</v>
      </c>
      <c r="N114">
        <v>0</v>
      </c>
      <c r="O114" s="61">
        <v>0</v>
      </c>
      <c r="P114" s="64">
        <v>0</v>
      </c>
      <c r="Q114" s="49">
        <v>0</v>
      </c>
      <c r="R114" s="49">
        <v>0</v>
      </c>
      <c r="S114" s="47">
        <v>0</v>
      </c>
      <c r="T114" s="61">
        <v>0</v>
      </c>
      <c r="U114" s="226">
        <v>0</v>
      </c>
      <c r="V114" s="61">
        <v>0</v>
      </c>
      <c r="W114" s="47">
        <v>0</v>
      </c>
      <c r="X114" s="61">
        <v>0</v>
      </c>
      <c r="Y114" s="61">
        <v>0</v>
      </c>
      <c r="Z114" s="61">
        <v>0</v>
      </c>
    </row>
    <row r="115" spans="1:26" ht="14.45">
      <c r="A115" s="70" t="s">
        <v>159</v>
      </c>
      <c r="B115" s="112">
        <v>0</v>
      </c>
      <c r="C115" s="112">
        <v>0</v>
      </c>
      <c r="D115" s="112">
        <v>0</v>
      </c>
      <c r="E115" s="112">
        <v>95536727</v>
      </c>
      <c r="F115" s="112">
        <v>119071832</v>
      </c>
      <c r="G115" s="112">
        <v>215256688</v>
      </c>
      <c r="H115" s="112">
        <v>258997595</v>
      </c>
      <c r="I115" s="113">
        <v>190668075</v>
      </c>
      <c r="J115" s="113">
        <v>144802587</v>
      </c>
      <c r="K115" s="113">
        <v>179492999</v>
      </c>
      <c r="L115" s="113">
        <v>191871056</v>
      </c>
      <c r="M115" s="113">
        <v>188499683</v>
      </c>
      <c r="N115" s="113">
        <v>248940832</v>
      </c>
      <c r="O115" s="61">
        <v>262040826</v>
      </c>
      <c r="P115" s="64">
        <v>267079277</v>
      </c>
      <c r="Q115" s="49">
        <v>262453772</v>
      </c>
      <c r="R115" s="49">
        <v>192988042</v>
      </c>
      <c r="S115" s="47">
        <v>215994789</v>
      </c>
      <c r="T115" s="61">
        <v>88017124</v>
      </c>
      <c r="U115" s="226">
        <v>98971798</v>
      </c>
      <c r="V115" s="61">
        <v>119438883</v>
      </c>
      <c r="W115" s="61">
        <f>SUM(W64:W114)</f>
        <v>159681944</v>
      </c>
      <c r="X115" s="61">
        <f>SUM(X64:X114)</f>
        <v>127385462</v>
      </c>
      <c r="Y115" s="61">
        <f>SUM(Y64:Y114)</f>
        <v>113648009</v>
      </c>
      <c r="Z115" s="61">
        <f>SUM(Z64:Z114)</f>
        <v>94413654.150000006</v>
      </c>
    </row>
    <row r="121" spans="1:26">
      <c r="A121" s="41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415"/>
      <c r="B122" s="410"/>
      <c r="C122" s="410"/>
      <c r="D122" s="410"/>
      <c r="E122" s="410"/>
      <c r="F122" s="410"/>
      <c r="G122" s="410"/>
      <c r="H122" s="410"/>
      <c r="I122" s="410"/>
      <c r="J122" s="410"/>
      <c r="K122" s="410"/>
      <c r="L122" s="410"/>
      <c r="M122" s="410"/>
      <c r="N122" s="410"/>
      <c r="O122" s="410"/>
      <c r="P122" s="410"/>
      <c r="Q122" s="410"/>
      <c r="R122" s="410"/>
      <c r="S122" s="410"/>
      <c r="T122" s="410"/>
      <c r="U122" s="410"/>
      <c r="V122" s="410"/>
      <c r="W122" s="410"/>
      <c r="X122" s="410"/>
      <c r="Y122" s="410"/>
      <c r="Z122" s="410"/>
    </row>
    <row r="123" spans="1:26" ht="14.45">
      <c r="A123" s="65" t="s">
        <v>82</v>
      </c>
      <c r="B123">
        <v>0</v>
      </c>
      <c r="C123">
        <v>0</v>
      </c>
      <c r="D123" s="114">
        <v>0</v>
      </c>
      <c r="E123">
        <v>0</v>
      </c>
      <c r="F123" s="47">
        <v>0</v>
      </c>
      <c r="G123">
        <v>0</v>
      </c>
      <c r="H123">
        <v>0</v>
      </c>
      <c r="I123">
        <v>0</v>
      </c>
      <c r="J123">
        <v>0</v>
      </c>
      <c r="K123">
        <v>0</v>
      </c>
      <c r="L123">
        <v>0</v>
      </c>
      <c r="M123">
        <v>0</v>
      </c>
      <c r="N123" s="113">
        <v>696610</v>
      </c>
      <c r="O123" s="61">
        <v>251682</v>
      </c>
      <c r="P123" s="64">
        <v>203469</v>
      </c>
      <c r="Q123" s="49">
        <v>31119</v>
      </c>
      <c r="R123" s="49">
        <v>58415</v>
      </c>
      <c r="S123" s="49">
        <v>65575</v>
      </c>
      <c r="T123" s="61">
        <v>55905</v>
      </c>
      <c r="U123" s="226">
        <v>14290</v>
      </c>
      <c r="V123" s="61">
        <v>8290</v>
      </c>
      <c r="W123" s="61">
        <v>0</v>
      </c>
      <c r="X123" s="61">
        <v>0</v>
      </c>
      <c r="Y123" s="61">
        <v>0</v>
      </c>
      <c r="Z123" s="61">
        <v>0</v>
      </c>
    </row>
    <row r="124" spans="1:26" ht="14.45">
      <c r="A124" s="65" t="s">
        <v>84</v>
      </c>
      <c r="B124">
        <v>0</v>
      </c>
      <c r="C124">
        <v>0</v>
      </c>
      <c r="D124" s="114">
        <v>0</v>
      </c>
      <c r="E124">
        <v>0</v>
      </c>
      <c r="F124" s="47">
        <v>0</v>
      </c>
      <c r="G124">
        <v>0</v>
      </c>
      <c r="H124">
        <v>0</v>
      </c>
      <c r="I124">
        <v>0</v>
      </c>
      <c r="J124">
        <v>0</v>
      </c>
      <c r="K124">
        <v>0</v>
      </c>
      <c r="L124">
        <v>0</v>
      </c>
      <c r="M124">
        <v>0</v>
      </c>
      <c r="N124">
        <v>0</v>
      </c>
      <c r="O124" s="61">
        <v>0</v>
      </c>
      <c r="P124" s="64">
        <v>0</v>
      </c>
      <c r="Q124" s="49">
        <v>0</v>
      </c>
      <c r="R124" s="49">
        <v>0</v>
      </c>
      <c r="S124" s="49">
        <v>0</v>
      </c>
      <c r="T124" s="61">
        <v>0</v>
      </c>
      <c r="U124" s="226">
        <v>0</v>
      </c>
      <c r="V124" s="61">
        <v>0</v>
      </c>
      <c r="W124" s="61">
        <v>0</v>
      </c>
      <c r="X124" s="61">
        <v>0</v>
      </c>
      <c r="Y124" s="61">
        <v>0</v>
      </c>
      <c r="Z124" s="61">
        <v>0</v>
      </c>
    </row>
    <row r="125" spans="1:26" ht="14.45">
      <c r="A125" s="65" t="s">
        <v>86</v>
      </c>
      <c r="B125">
        <v>0</v>
      </c>
      <c r="C125">
        <v>0</v>
      </c>
      <c r="D125" s="114">
        <v>0</v>
      </c>
      <c r="E125">
        <v>0</v>
      </c>
      <c r="F125" s="47">
        <v>0</v>
      </c>
      <c r="G125">
        <v>0</v>
      </c>
      <c r="H125">
        <v>0</v>
      </c>
      <c r="I125">
        <v>0</v>
      </c>
      <c r="J125">
        <v>0</v>
      </c>
      <c r="K125">
        <v>0</v>
      </c>
      <c r="L125" s="113">
        <v>1116036</v>
      </c>
      <c r="M125" s="113">
        <v>1015154</v>
      </c>
      <c r="N125" s="113">
        <v>425415</v>
      </c>
      <c r="O125" s="61">
        <v>0</v>
      </c>
      <c r="P125" s="64">
        <v>0</v>
      </c>
      <c r="Q125" s="49">
        <v>0</v>
      </c>
      <c r="R125" s="49">
        <v>0</v>
      </c>
      <c r="S125" s="49">
        <v>0</v>
      </c>
      <c r="T125" s="61">
        <v>0</v>
      </c>
      <c r="U125" s="226">
        <v>0</v>
      </c>
      <c r="V125" s="61">
        <v>0</v>
      </c>
      <c r="W125" s="61">
        <v>0</v>
      </c>
      <c r="X125" s="61">
        <v>0</v>
      </c>
      <c r="Y125" s="61">
        <v>0</v>
      </c>
      <c r="Z125" s="61">
        <v>0</v>
      </c>
    </row>
    <row r="126" spans="1:26" ht="14.45">
      <c r="A126" s="65" t="s">
        <v>88</v>
      </c>
      <c r="B126">
        <v>0</v>
      </c>
      <c r="C126">
        <v>0</v>
      </c>
      <c r="D126" s="114">
        <v>0</v>
      </c>
      <c r="E126">
        <v>0</v>
      </c>
      <c r="F126" s="47">
        <v>0</v>
      </c>
      <c r="G126">
        <v>0</v>
      </c>
      <c r="H126">
        <v>0</v>
      </c>
      <c r="I126">
        <v>0</v>
      </c>
      <c r="J126">
        <v>0</v>
      </c>
      <c r="K126">
        <v>0</v>
      </c>
      <c r="L126">
        <v>0</v>
      </c>
      <c r="M126">
        <v>0</v>
      </c>
      <c r="N126">
        <v>0</v>
      </c>
      <c r="O126" s="61">
        <v>0</v>
      </c>
      <c r="P126" s="64">
        <v>0</v>
      </c>
      <c r="Q126" s="49">
        <v>0</v>
      </c>
      <c r="R126" s="49">
        <v>0</v>
      </c>
      <c r="S126" s="49">
        <v>0</v>
      </c>
      <c r="T126" s="61">
        <v>0</v>
      </c>
      <c r="U126" s="226">
        <v>0</v>
      </c>
      <c r="V126" s="61">
        <v>0</v>
      </c>
      <c r="W126" s="61">
        <v>0</v>
      </c>
      <c r="X126" s="61">
        <v>0</v>
      </c>
      <c r="Y126" s="61">
        <v>0</v>
      </c>
      <c r="Z126" s="61">
        <v>0</v>
      </c>
    </row>
    <row r="127" spans="1:26" ht="14.45">
      <c r="A127" s="65" t="s">
        <v>74</v>
      </c>
      <c r="B127">
        <v>0</v>
      </c>
      <c r="C127">
        <v>0</v>
      </c>
      <c r="D127" s="114">
        <v>0</v>
      </c>
      <c r="E127">
        <v>167366</v>
      </c>
      <c r="F127" s="47">
        <v>0</v>
      </c>
      <c r="G127">
        <v>-160789</v>
      </c>
      <c r="H127">
        <v>0</v>
      </c>
      <c r="I127" s="113">
        <v>153772</v>
      </c>
      <c r="J127" s="113">
        <v>62707</v>
      </c>
      <c r="K127" s="113">
        <v>258340</v>
      </c>
      <c r="L127" s="113">
        <v>324386</v>
      </c>
      <c r="M127" s="113">
        <v>541744</v>
      </c>
      <c r="N127" s="113">
        <v>528733</v>
      </c>
      <c r="O127" s="61">
        <v>308724</v>
      </c>
      <c r="P127" s="64">
        <v>349011</v>
      </c>
      <c r="Q127" s="49">
        <v>482458</v>
      </c>
      <c r="R127" s="49">
        <v>628641</v>
      </c>
      <c r="S127" s="49">
        <v>759287</v>
      </c>
      <c r="T127" s="61">
        <v>1150471</v>
      </c>
      <c r="U127" s="226">
        <v>2058787</v>
      </c>
      <c r="V127" s="61">
        <v>2104576</v>
      </c>
      <c r="W127" s="61">
        <v>2570529</v>
      </c>
      <c r="X127" s="61">
        <v>2137239</v>
      </c>
      <c r="Y127" s="61">
        <v>1845608</v>
      </c>
      <c r="Z127" s="61">
        <v>2094281</v>
      </c>
    </row>
    <row r="128" spans="1:26" ht="14.45">
      <c r="A128" s="65" t="s">
        <v>91</v>
      </c>
      <c r="B128">
        <v>0</v>
      </c>
      <c r="C128">
        <v>0</v>
      </c>
      <c r="D128" s="114">
        <v>0</v>
      </c>
      <c r="E128">
        <v>0</v>
      </c>
      <c r="F128" s="47">
        <v>0</v>
      </c>
      <c r="G128">
        <v>0</v>
      </c>
      <c r="H128">
        <v>0</v>
      </c>
      <c r="I128">
        <v>17</v>
      </c>
      <c r="J128">
        <v>0</v>
      </c>
      <c r="K128">
        <v>0</v>
      </c>
      <c r="L128">
        <v>0</v>
      </c>
      <c r="M128">
        <v>0</v>
      </c>
      <c r="N128">
        <v>0</v>
      </c>
      <c r="O128" s="61">
        <v>0</v>
      </c>
      <c r="P128" s="64">
        <v>0</v>
      </c>
      <c r="Q128" s="49">
        <v>296</v>
      </c>
      <c r="R128" s="49">
        <v>37</v>
      </c>
      <c r="S128" s="49">
        <v>570</v>
      </c>
      <c r="T128" s="61">
        <v>15315</v>
      </c>
      <c r="U128" s="226">
        <v>8932</v>
      </c>
      <c r="V128" s="61">
        <v>9614</v>
      </c>
      <c r="W128" s="61">
        <v>6289</v>
      </c>
      <c r="X128" s="61">
        <v>6477</v>
      </c>
      <c r="Y128" s="61">
        <v>0</v>
      </c>
      <c r="Z128" s="61">
        <v>0</v>
      </c>
    </row>
    <row r="129" spans="1:26" ht="14.45">
      <c r="A129" s="65" t="s">
        <v>93</v>
      </c>
      <c r="B129">
        <v>0</v>
      </c>
      <c r="C129">
        <v>0</v>
      </c>
      <c r="D129" s="114">
        <v>0</v>
      </c>
      <c r="E129">
        <v>0</v>
      </c>
      <c r="F129" s="47">
        <v>0</v>
      </c>
      <c r="G129">
        <v>0</v>
      </c>
      <c r="H129">
        <v>0</v>
      </c>
      <c r="I129">
        <v>0</v>
      </c>
      <c r="J129">
        <v>0</v>
      </c>
      <c r="K129">
        <v>0</v>
      </c>
      <c r="L129" s="113">
        <v>254546</v>
      </c>
      <c r="M129" s="113">
        <v>242227</v>
      </c>
      <c r="N129" s="113">
        <v>250000</v>
      </c>
      <c r="O129" s="61">
        <v>237291</v>
      </c>
      <c r="P129" s="64">
        <v>186875</v>
      </c>
      <c r="Q129" s="49">
        <v>298128</v>
      </c>
      <c r="R129" s="49">
        <v>315202</v>
      </c>
      <c r="S129" s="49">
        <v>527065</v>
      </c>
      <c r="T129" s="61">
        <v>482907</v>
      </c>
      <c r="U129" s="226">
        <v>663071</v>
      </c>
      <c r="V129" s="61">
        <v>327141</v>
      </c>
      <c r="W129" s="61">
        <v>100000</v>
      </c>
      <c r="X129" s="61">
        <v>366749</v>
      </c>
      <c r="Y129" s="61">
        <v>285498</v>
      </c>
      <c r="Z129" s="61">
        <v>363123</v>
      </c>
    </row>
    <row r="130" spans="1:26" ht="14.45">
      <c r="A130" s="65" t="s">
        <v>95</v>
      </c>
      <c r="B130">
        <v>0</v>
      </c>
      <c r="C130">
        <v>0</v>
      </c>
      <c r="D130" s="114">
        <v>0</v>
      </c>
      <c r="E130">
        <v>0</v>
      </c>
      <c r="F130" s="47">
        <v>0</v>
      </c>
      <c r="G130">
        <v>0</v>
      </c>
      <c r="H130">
        <v>0</v>
      </c>
      <c r="I130">
        <v>0</v>
      </c>
      <c r="J130">
        <v>0</v>
      </c>
      <c r="K130">
        <v>0</v>
      </c>
      <c r="L130">
        <v>0</v>
      </c>
      <c r="M130" s="113">
        <v>3923978</v>
      </c>
      <c r="N130">
        <v>0</v>
      </c>
      <c r="O130" s="61">
        <v>0</v>
      </c>
      <c r="P130" s="64">
        <v>0</v>
      </c>
      <c r="Q130" s="49">
        <v>0</v>
      </c>
      <c r="R130" s="49">
        <v>0</v>
      </c>
      <c r="S130" s="49">
        <v>0</v>
      </c>
      <c r="T130" s="61">
        <v>0</v>
      </c>
      <c r="U130" s="226">
        <v>0</v>
      </c>
      <c r="V130" s="61">
        <v>0</v>
      </c>
      <c r="W130" s="61">
        <v>0</v>
      </c>
      <c r="X130" s="61">
        <v>0</v>
      </c>
      <c r="Y130" s="61">
        <v>0</v>
      </c>
      <c r="Z130" s="61">
        <v>0</v>
      </c>
    </row>
    <row r="131" spans="1:26" ht="14.45">
      <c r="A131" s="65" t="s">
        <v>97</v>
      </c>
      <c r="B131">
        <v>0</v>
      </c>
      <c r="C131">
        <v>0</v>
      </c>
      <c r="D131" s="114">
        <v>0</v>
      </c>
      <c r="E131">
        <v>0</v>
      </c>
      <c r="F131" s="47">
        <v>0</v>
      </c>
      <c r="G131">
        <v>0</v>
      </c>
      <c r="H131">
        <v>0</v>
      </c>
      <c r="I131">
        <v>0</v>
      </c>
      <c r="J131">
        <v>0</v>
      </c>
      <c r="K131" s="113">
        <v>8626449</v>
      </c>
      <c r="L131">
        <v>0</v>
      </c>
      <c r="M131">
        <v>0</v>
      </c>
      <c r="N131">
        <v>0</v>
      </c>
      <c r="O131" s="61">
        <v>0</v>
      </c>
      <c r="P131" s="64">
        <v>0</v>
      </c>
      <c r="Q131" s="49">
        <v>0</v>
      </c>
      <c r="R131" s="49">
        <v>0</v>
      </c>
      <c r="S131" s="49">
        <v>0</v>
      </c>
      <c r="T131" s="61">
        <v>0</v>
      </c>
      <c r="U131" s="226">
        <v>0</v>
      </c>
      <c r="V131" s="61">
        <v>0</v>
      </c>
      <c r="W131" s="61">
        <v>0</v>
      </c>
      <c r="X131" s="61">
        <v>0</v>
      </c>
      <c r="Y131" s="61">
        <v>0</v>
      </c>
      <c r="Z131" s="61">
        <v>0</v>
      </c>
    </row>
    <row r="132" spans="1:26" ht="14.45">
      <c r="A132" s="65" t="s">
        <v>99</v>
      </c>
      <c r="B132">
        <v>0</v>
      </c>
      <c r="C132">
        <v>0</v>
      </c>
      <c r="D132" s="114">
        <v>0</v>
      </c>
      <c r="E132">
        <v>15658873</v>
      </c>
      <c r="F132" s="47">
        <v>0</v>
      </c>
      <c r="G132">
        <v>0</v>
      </c>
      <c r="H132">
        <v>0</v>
      </c>
      <c r="I132">
        <v>0</v>
      </c>
      <c r="J132">
        <v>0</v>
      </c>
      <c r="K132">
        <v>0</v>
      </c>
      <c r="L132" s="113">
        <v>3285159</v>
      </c>
      <c r="M132" s="113">
        <v>6318614</v>
      </c>
      <c r="N132">
        <v>0</v>
      </c>
      <c r="O132" s="61">
        <v>0</v>
      </c>
      <c r="P132" s="64">
        <v>0</v>
      </c>
      <c r="Q132" s="49">
        <v>0</v>
      </c>
      <c r="R132" s="49">
        <v>0</v>
      </c>
      <c r="S132" s="49">
        <v>0</v>
      </c>
      <c r="T132" s="61">
        <v>0</v>
      </c>
      <c r="U132" s="226">
        <v>0</v>
      </c>
      <c r="V132" s="61">
        <v>0</v>
      </c>
      <c r="W132" s="61">
        <v>0</v>
      </c>
      <c r="X132" s="61">
        <v>0</v>
      </c>
      <c r="Y132" s="61">
        <v>0</v>
      </c>
      <c r="Z132" s="61">
        <v>0</v>
      </c>
    </row>
    <row r="133" spans="1:26" ht="14.45">
      <c r="A133" s="65" t="s">
        <v>101</v>
      </c>
      <c r="B133">
        <v>0</v>
      </c>
      <c r="C133">
        <v>0</v>
      </c>
      <c r="D133" s="114">
        <v>0</v>
      </c>
      <c r="E133">
        <v>0</v>
      </c>
      <c r="F133" s="47">
        <v>0</v>
      </c>
      <c r="G133">
        <v>176073</v>
      </c>
      <c r="H133">
        <v>0</v>
      </c>
      <c r="I133">
        <v>0</v>
      </c>
      <c r="J133">
        <v>0</v>
      </c>
      <c r="K133">
        <v>0</v>
      </c>
      <c r="L133">
        <v>0</v>
      </c>
      <c r="M133">
        <v>0</v>
      </c>
      <c r="N133">
        <v>0</v>
      </c>
      <c r="O133" s="61">
        <v>0</v>
      </c>
      <c r="P133" s="64">
        <v>322300</v>
      </c>
      <c r="Q133" s="49">
        <v>991219</v>
      </c>
      <c r="R133" s="49">
        <v>0</v>
      </c>
      <c r="S133" s="49">
        <v>0</v>
      </c>
      <c r="T133" s="61">
        <v>0</v>
      </c>
      <c r="U133" s="226">
        <v>0</v>
      </c>
      <c r="V133" s="61">
        <v>0</v>
      </c>
      <c r="W133" s="61">
        <v>0</v>
      </c>
      <c r="X133" s="61">
        <v>0</v>
      </c>
      <c r="Y133" s="61">
        <v>0</v>
      </c>
      <c r="Z133" s="61">
        <v>0</v>
      </c>
    </row>
    <row r="134" spans="1:26" ht="14.45">
      <c r="A134" s="65" t="s">
        <v>102</v>
      </c>
      <c r="B134">
        <v>0</v>
      </c>
      <c r="C134">
        <v>0</v>
      </c>
      <c r="D134" s="114">
        <v>0</v>
      </c>
      <c r="E134">
        <v>0</v>
      </c>
      <c r="F134" s="47">
        <v>0</v>
      </c>
      <c r="G134">
        <v>0</v>
      </c>
      <c r="H134">
        <v>0</v>
      </c>
      <c r="I134">
        <v>0</v>
      </c>
      <c r="J134">
        <v>0</v>
      </c>
      <c r="K134">
        <v>0</v>
      </c>
      <c r="L134">
        <v>0</v>
      </c>
      <c r="M134">
        <v>0</v>
      </c>
      <c r="N134" s="113">
        <v>31635</v>
      </c>
      <c r="O134" s="61">
        <v>72155</v>
      </c>
      <c r="P134" s="64">
        <v>142375</v>
      </c>
      <c r="Q134" s="49">
        <v>1545160</v>
      </c>
      <c r="R134" s="49">
        <v>1612631</v>
      </c>
      <c r="S134" s="49">
        <v>2422172</v>
      </c>
      <c r="T134" s="61">
        <v>2411811</v>
      </c>
      <c r="U134" s="226">
        <v>4854500</v>
      </c>
      <c r="V134" s="61">
        <v>1212984</v>
      </c>
      <c r="W134" s="61">
        <v>3469444</v>
      </c>
      <c r="X134" s="61">
        <v>2329302</v>
      </c>
      <c r="Y134" s="61">
        <v>13560581</v>
      </c>
      <c r="Z134" s="61">
        <v>553674</v>
      </c>
    </row>
    <row r="135" spans="1:26" ht="14.45">
      <c r="A135" s="65" t="s">
        <v>103</v>
      </c>
      <c r="B135">
        <v>0</v>
      </c>
      <c r="C135">
        <v>0</v>
      </c>
      <c r="D135" s="114">
        <v>0</v>
      </c>
      <c r="E135">
        <v>757368</v>
      </c>
      <c r="F135" s="47">
        <v>246193</v>
      </c>
      <c r="G135">
        <v>0</v>
      </c>
      <c r="H135">
        <v>0</v>
      </c>
      <c r="I135">
        <v>0</v>
      </c>
      <c r="J135">
        <v>0</v>
      </c>
      <c r="K135">
        <v>0</v>
      </c>
      <c r="L135" s="113">
        <v>3097</v>
      </c>
      <c r="M135">
        <v>58</v>
      </c>
      <c r="N135">
        <v>0</v>
      </c>
      <c r="O135" s="61">
        <v>0</v>
      </c>
      <c r="P135" s="64">
        <v>0</v>
      </c>
      <c r="Q135" s="49">
        <v>0</v>
      </c>
      <c r="R135" s="49">
        <v>0</v>
      </c>
      <c r="S135" s="49">
        <v>0</v>
      </c>
      <c r="T135" s="61">
        <v>0</v>
      </c>
      <c r="U135" s="226">
        <v>0</v>
      </c>
      <c r="V135" s="61">
        <v>0</v>
      </c>
      <c r="W135" s="61">
        <v>0</v>
      </c>
      <c r="X135" s="61">
        <v>0</v>
      </c>
      <c r="Y135" s="61">
        <v>0</v>
      </c>
      <c r="Z135" s="61">
        <v>0</v>
      </c>
    </row>
    <row r="136" spans="1:26" ht="14.45">
      <c r="A136" s="65" t="s">
        <v>104</v>
      </c>
      <c r="B136">
        <v>0</v>
      </c>
      <c r="C136">
        <v>0</v>
      </c>
      <c r="D136" s="114">
        <v>0</v>
      </c>
      <c r="E136">
        <v>0</v>
      </c>
      <c r="F136" s="47">
        <v>0</v>
      </c>
      <c r="G136">
        <v>0</v>
      </c>
      <c r="H136">
        <v>0</v>
      </c>
      <c r="I136">
        <v>0</v>
      </c>
      <c r="J136">
        <v>0</v>
      </c>
      <c r="K136">
        <v>0</v>
      </c>
      <c r="L136">
        <v>0</v>
      </c>
      <c r="M136">
        <v>0</v>
      </c>
      <c r="N136">
        <v>0</v>
      </c>
      <c r="O136" s="61">
        <v>0</v>
      </c>
      <c r="P136" s="64">
        <v>0</v>
      </c>
      <c r="Q136" s="49">
        <v>0</v>
      </c>
      <c r="R136" s="49">
        <v>0</v>
      </c>
      <c r="S136" s="49">
        <v>0</v>
      </c>
      <c r="T136" s="61">
        <v>0</v>
      </c>
      <c r="U136" s="226">
        <v>0</v>
      </c>
      <c r="V136" s="61">
        <v>0</v>
      </c>
      <c r="W136" s="61">
        <v>0</v>
      </c>
      <c r="X136" s="61">
        <v>0</v>
      </c>
      <c r="Y136" s="61">
        <v>0</v>
      </c>
      <c r="Z136" s="61">
        <v>0</v>
      </c>
    </row>
    <row r="137" spans="1:26" ht="14.45">
      <c r="A137" s="65" t="s">
        <v>105</v>
      </c>
      <c r="B137">
        <v>0</v>
      </c>
      <c r="C137">
        <v>0</v>
      </c>
      <c r="D137" s="114">
        <v>0</v>
      </c>
      <c r="E137">
        <v>0</v>
      </c>
      <c r="F137" s="47">
        <v>0</v>
      </c>
      <c r="G137">
        <v>0</v>
      </c>
      <c r="H137">
        <v>0</v>
      </c>
      <c r="I137">
        <v>0</v>
      </c>
      <c r="J137">
        <v>0</v>
      </c>
      <c r="K137">
        <v>0</v>
      </c>
      <c r="L137">
        <v>0</v>
      </c>
      <c r="M137">
        <v>0</v>
      </c>
      <c r="N137">
        <v>0</v>
      </c>
      <c r="O137" s="61">
        <v>0</v>
      </c>
      <c r="P137" s="64">
        <v>0</v>
      </c>
      <c r="Q137" s="49">
        <v>0</v>
      </c>
      <c r="R137" s="49">
        <v>0</v>
      </c>
      <c r="S137" s="49">
        <v>0</v>
      </c>
      <c r="T137" s="61">
        <v>0</v>
      </c>
      <c r="U137" s="226">
        <v>0</v>
      </c>
      <c r="V137" s="61">
        <v>0</v>
      </c>
      <c r="W137" s="61">
        <v>0</v>
      </c>
      <c r="X137" s="61">
        <v>0</v>
      </c>
      <c r="Y137" s="61">
        <v>0</v>
      </c>
      <c r="Z137" s="61">
        <v>0</v>
      </c>
    </row>
    <row r="138" spans="1:26" ht="14.45">
      <c r="A138" s="65" t="s">
        <v>107</v>
      </c>
      <c r="B138">
        <v>0</v>
      </c>
      <c r="C138">
        <v>0</v>
      </c>
      <c r="D138" s="114">
        <v>0</v>
      </c>
      <c r="E138">
        <v>0</v>
      </c>
      <c r="F138" s="47">
        <v>0</v>
      </c>
      <c r="G138">
        <v>0</v>
      </c>
      <c r="H138">
        <v>0</v>
      </c>
      <c r="I138">
        <v>0</v>
      </c>
      <c r="J138">
        <v>0</v>
      </c>
      <c r="K138">
        <v>0</v>
      </c>
      <c r="L138">
        <v>0</v>
      </c>
      <c r="M138">
        <v>0</v>
      </c>
      <c r="N138">
        <v>0</v>
      </c>
      <c r="O138" s="61">
        <v>0</v>
      </c>
      <c r="P138" s="64">
        <v>0</v>
      </c>
      <c r="Q138" s="49">
        <v>0</v>
      </c>
      <c r="R138" s="49">
        <v>0</v>
      </c>
      <c r="S138" s="49">
        <v>0</v>
      </c>
      <c r="T138" s="61">
        <v>0</v>
      </c>
      <c r="U138" s="226">
        <v>0</v>
      </c>
      <c r="V138" s="61">
        <v>0</v>
      </c>
      <c r="W138" s="61">
        <v>0</v>
      </c>
      <c r="X138" s="61">
        <v>0</v>
      </c>
      <c r="Y138" s="61">
        <v>0</v>
      </c>
      <c r="Z138" s="61">
        <v>0</v>
      </c>
    </row>
    <row r="139" spans="1:26" ht="14.45">
      <c r="A139" s="65" t="s">
        <v>76</v>
      </c>
      <c r="B139">
        <v>0</v>
      </c>
      <c r="C139">
        <v>0</v>
      </c>
      <c r="D139" s="114">
        <v>0</v>
      </c>
      <c r="E139">
        <v>0</v>
      </c>
      <c r="F139" s="47">
        <v>0</v>
      </c>
      <c r="G139">
        <v>0</v>
      </c>
      <c r="H139">
        <v>0</v>
      </c>
      <c r="I139">
        <v>0</v>
      </c>
      <c r="J139">
        <v>0</v>
      </c>
      <c r="K139">
        <v>0</v>
      </c>
      <c r="L139">
        <v>0</v>
      </c>
      <c r="M139">
        <v>0</v>
      </c>
      <c r="N139">
        <v>0</v>
      </c>
      <c r="O139" s="61">
        <v>0</v>
      </c>
      <c r="P139" s="64">
        <v>0</v>
      </c>
      <c r="Q139" s="49">
        <v>0</v>
      </c>
      <c r="R139" s="49">
        <v>0</v>
      </c>
      <c r="S139" s="49">
        <v>0</v>
      </c>
      <c r="T139" s="61">
        <v>0</v>
      </c>
      <c r="U139" s="226">
        <v>0</v>
      </c>
      <c r="V139" s="61">
        <v>0</v>
      </c>
      <c r="W139" s="61">
        <v>0</v>
      </c>
      <c r="X139" s="61">
        <v>0</v>
      </c>
      <c r="Y139" s="61">
        <v>0</v>
      </c>
      <c r="Z139" s="61">
        <v>0</v>
      </c>
    </row>
    <row r="140" spans="1:26" ht="14.45">
      <c r="A140" s="65" t="s">
        <v>110</v>
      </c>
      <c r="B140">
        <v>0</v>
      </c>
      <c r="C140">
        <v>0</v>
      </c>
      <c r="D140" s="114">
        <v>0</v>
      </c>
      <c r="E140">
        <v>1396210</v>
      </c>
      <c r="F140" s="47">
        <v>-38181</v>
      </c>
      <c r="G140">
        <v>0</v>
      </c>
      <c r="H140">
        <v>0</v>
      </c>
      <c r="I140">
        <v>0</v>
      </c>
      <c r="J140">
        <v>0</v>
      </c>
      <c r="K140">
        <v>0</v>
      </c>
      <c r="L140">
        <v>0</v>
      </c>
      <c r="M140">
        <v>0</v>
      </c>
      <c r="N140">
        <v>0</v>
      </c>
      <c r="O140" s="61">
        <v>0</v>
      </c>
      <c r="P140" s="64">
        <v>0</v>
      </c>
      <c r="Q140" s="49">
        <v>0</v>
      </c>
      <c r="R140" s="49">
        <v>0</v>
      </c>
      <c r="S140" s="49">
        <v>0</v>
      </c>
      <c r="T140" s="61">
        <v>4958048</v>
      </c>
      <c r="U140" s="226">
        <v>4744389</v>
      </c>
      <c r="V140" s="61">
        <v>3533955</v>
      </c>
      <c r="W140" s="61">
        <v>4636349</v>
      </c>
      <c r="X140" s="61">
        <v>5220461</v>
      </c>
      <c r="Y140" s="61">
        <v>5013343</v>
      </c>
      <c r="Z140" s="61">
        <v>381433</v>
      </c>
    </row>
    <row r="141" spans="1:26" ht="14.45">
      <c r="A141" s="65" t="s">
        <v>111</v>
      </c>
      <c r="B141">
        <v>0</v>
      </c>
      <c r="C141">
        <v>0</v>
      </c>
      <c r="D141" s="114">
        <v>0</v>
      </c>
      <c r="E141">
        <v>0</v>
      </c>
      <c r="F141" s="47">
        <v>184754</v>
      </c>
      <c r="G141">
        <v>-2694</v>
      </c>
      <c r="H141">
        <v>-132936</v>
      </c>
      <c r="I141">
        <v>0</v>
      </c>
      <c r="J141" s="113">
        <v>2490253</v>
      </c>
      <c r="K141" s="113">
        <v>4074090</v>
      </c>
      <c r="L141" s="113">
        <v>7545039</v>
      </c>
      <c r="M141" s="113">
        <v>7739272</v>
      </c>
      <c r="N141" s="113">
        <v>4441381</v>
      </c>
      <c r="O141" s="61">
        <v>0</v>
      </c>
      <c r="P141" s="64">
        <v>0</v>
      </c>
      <c r="Q141" s="49">
        <v>0</v>
      </c>
      <c r="R141" s="49">
        <v>0</v>
      </c>
      <c r="S141" s="49">
        <v>0</v>
      </c>
      <c r="T141" s="61">
        <v>0</v>
      </c>
      <c r="U141" s="226">
        <v>0</v>
      </c>
      <c r="V141" s="61">
        <v>3148436</v>
      </c>
      <c r="W141" s="61">
        <v>2957040</v>
      </c>
      <c r="X141" s="61">
        <v>0</v>
      </c>
      <c r="Y141" s="61">
        <v>0</v>
      </c>
      <c r="Z141" s="61">
        <v>0</v>
      </c>
    </row>
    <row r="142" spans="1:26" ht="14.45">
      <c r="A142" s="65" t="s">
        <v>113</v>
      </c>
      <c r="B142">
        <v>0</v>
      </c>
      <c r="C142">
        <v>0</v>
      </c>
      <c r="D142" s="114">
        <v>0</v>
      </c>
      <c r="E142">
        <v>0</v>
      </c>
      <c r="F142" s="47">
        <v>0</v>
      </c>
      <c r="G142">
        <v>0</v>
      </c>
      <c r="H142">
        <v>0</v>
      </c>
      <c r="I142">
        <v>0</v>
      </c>
      <c r="J142">
        <v>0</v>
      </c>
      <c r="K142">
        <v>0</v>
      </c>
      <c r="L142">
        <v>0</v>
      </c>
      <c r="M142">
        <v>0</v>
      </c>
      <c r="N142">
        <v>0</v>
      </c>
      <c r="O142" s="61">
        <v>0</v>
      </c>
      <c r="P142" s="64">
        <v>0</v>
      </c>
      <c r="Q142" s="49">
        <v>0</v>
      </c>
      <c r="R142" s="49">
        <v>0</v>
      </c>
      <c r="S142" s="49">
        <v>0</v>
      </c>
      <c r="T142" s="61">
        <v>0</v>
      </c>
      <c r="U142" s="226">
        <v>0</v>
      </c>
      <c r="V142" s="61">
        <v>0</v>
      </c>
      <c r="W142" s="61">
        <v>0</v>
      </c>
      <c r="X142" s="61">
        <v>0</v>
      </c>
      <c r="Y142" s="61">
        <v>0</v>
      </c>
      <c r="Z142" s="61">
        <v>0</v>
      </c>
    </row>
    <row r="143" spans="1:26" ht="14.45">
      <c r="A143" s="65" t="s">
        <v>78</v>
      </c>
      <c r="B143">
        <v>0</v>
      </c>
      <c r="C143">
        <v>0</v>
      </c>
      <c r="D143" s="114">
        <v>0</v>
      </c>
      <c r="E143">
        <v>740474</v>
      </c>
      <c r="F143" s="47">
        <v>5791237</v>
      </c>
      <c r="G143">
        <v>23596536</v>
      </c>
      <c r="H143">
        <v>9531437</v>
      </c>
      <c r="I143" s="113">
        <v>187780</v>
      </c>
      <c r="J143" s="113">
        <v>127540</v>
      </c>
      <c r="K143" s="113">
        <v>1521378</v>
      </c>
      <c r="L143" s="113">
        <v>7259404</v>
      </c>
      <c r="M143" s="113">
        <v>10181127</v>
      </c>
      <c r="N143" s="113">
        <v>17128992</v>
      </c>
      <c r="O143" s="61">
        <v>3095690</v>
      </c>
      <c r="P143" s="64">
        <v>1749023</v>
      </c>
      <c r="Q143" s="49">
        <v>91368</v>
      </c>
      <c r="R143" s="49">
        <v>7192</v>
      </c>
      <c r="S143" s="49">
        <v>16055</v>
      </c>
      <c r="T143" s="61">
        <v>41369</v>
      </c>
      <c r="U143" s="226">
        <v>0</v>
      </c>
      <c r="V143" s="61">
        <v>0</v>
      </c>
      <c r="W143" s="61">
        <v>0</v>
      </c>
      <c r="X143" s="61">
        <v>0</v>
      </c>
      <c r="Y143" s="61">
        <v>0</v>
      </c>
      <c r="Z143" s="61">
        <v>0</v>
      </c>
    </row>
    <row r="144" spans="1:26" ht="14.45">
      <c r="A144" s="65" t="s">
        <v>116</v>
      </c>
      <c r="B144">
        <v>0</v>
      </c>
      <c r="C144">
        <v>0</v>
      </c>
      <c r="D144" s="114">
        <v>0</v>
      </c>
      <c r="E144">
        <v>0</v>
      </c>
      <c r="F144" s="47">
        <v>0</v>
      </c>
      <c r="G144">
        <v>0</v>
      </c>
      <c r="H144">
        <v>0</v>
      </c>
      <c r="I144">
        <v>0</v>
      </c>
      <c r="J144">
        <v>0</v>
      </c>
      <c r="K144">
        <v>0</v>
      </c>
      <c r="L144">
        <v>0</v>
      </c>
      <c r="M144">
        <v>0</v>
      </c>
      <c r="N144">
        <v>0</v>
      </c>
      <c r="O144" s="61">
        <v>0</v>
      </c>
      <c r="P144" s="64">
        <v>0</v>
      </c>
      <c r="Q144" s="49">
        <v>0</v>
      </c>
      <c r="R144" s="49">
        <v>0</v>
      </c>
      <c r="S144" s="49">
        <v>0</v>
      </c>
      <c r="T144" s="61">
        <v>0</v>
      </c>
      <c r="U144" s="226">
        <v>0</v>
      </c>
      <c r="V144" s="61">
        <v>0</v>
      </c>
      <c r="W144" s="61">
        <v>0</v>
      </c>
      <c r="X144" s="61">
        <v>0</v>
      </c>
      <c r="Y144" s="61">
        <v>0</v>
      </c>
      <c r="Z144" s="61">
        <v>0</v>
      </c>
    </row>
    <row r="145" spans="1:26" ht="14.45">
      <c r="A145" s="65" t="s">
        <v>117</v>
      </c>
      <c r="B145">
        <v>0</v>
      </c>
      <c r="C145">
        <v>0</v>
      </c>
      <c r="D145" s="114">
        <v>0</v>
      </c>
      <c r="E145">
        <v>46900988</v>
      </c>
      <c r="F145" s="47">
        <v>-36701055</v>
      </c>
      <c r="G145">
        <v>11884088</v>
      </c>
      <c r="H145">
        <v>12613882</v>
      </c>
      <c r="I145" s="113">
        <v>5168589</v>
      </c>
      <c r="J145" s="113">
        <v>5942541</v>
      </c>
      <c r="K145" s="113">
        <v>2202722</v>
      </c>
      <c r="L145" s="113">
        <v>2702268</v>
      </c>
      <c r="M145" s="113">
        <v>14868237</v>
      </c>
      <c r="N145" s="113">
        <v>4695239</v>
      </c>
      <c r="O145" s="61">
        <v>5605300</v>
      </c>
      <c r="P145" s="64">
        <v>4381879</v>
      </c>
      <c r="Q145" s="49">
        <v>1227928</v>
      </c>
      <c r="R145" s="49">
        <v>3893952</v>
      </c>
      <c r="S145" s="49">
        <v>4513313</v>
      </c>
      <c r="T145" s="61">
        <v>0</v>
      </c>
      <c r="U145" s="226">
        <v>0</v>
      </c>
      <c r="V145" s="61">
        <v>0</v>
      </c>
      <c r="W145" s="61">
        <v>0</v>
      </c>
      <c r="X145" s="61">
        <v>0</v>
      </c>
      <c r="Y145" s="61">
        <v>0</v>
      </c>
      <c r="Z145" s="61">
        <v>0</v>
      </c>
    </row>
    <row r="146" spans="1:26" ht="14.45">
      <c r="A146" s="65" t="s">
        <v>77</v>
      </c>
      <c r="B146">
        <v>0</v>
      </c>
      <c r="C146">
        <v>0</v>
      </c>
      <c r="D146" s="114">
        <v>0</v>
      </c>
      <c r="E146">
        <v>0</v>
      </c>
      <c r="F146" s="47">
        <v>0</v>
      </c>
      <c r="G146">
        <v>0</v>
      </c>
      <c r="H146">
        <v>0</v>
      </c>
      <c r="I146">
        <v>0</v>
      </c>
      <c r="J146">
        <v>0</v>
      </c>
      <c r="K146">
        <v>0</v>
      </c>
      <c r="L146">
        <v>0</v>
      </c>
      <c r="M146">
        <v>0</v>
      </c>
      <c r="N146">
        <v>0</v>
      </c>
      <c r="O146" s="61">
        <v>0</v>
      </c>
      <c r="P146" s="64">
        <v>0</v>
      </c>
      <c r="Q146" s="49">
        <v>0</v>
      </c>
      <c r="R146" s="49">
        <v>0</v>
      </c>
      <c r="S146" s="49">
        <v>0</v>
      </c>
      <c r="T146" s="61">
        <v>0</v>
      </c>
      <c r="U146" s="226">
        <v>0</v>
      </c>
      <c r="V146" s="61">
        <v>0</v>
      </c>
      <c r="W146" s="61">
        <v>0</v>
      </c>
      <c r="X146" s="61">
        <v>0</v>
      </c>
      <c r="Y146" s="61">
        <v>0</v>
      </c>
      <c r="Z146" s="61">
        <v>0</v>
      </c>
    </row>
    <row r="147" spans="1:26" ht="14.45">
      <c r="A147" s="65" t="s">
        <v>120</v>
      </c>
      <c r="B147">
        <v>0</v>
      </c>
      <c r="C147">
        <v>0</v>
      </c>
      <c r="D147" s="114">
        <v>0</v>
      </c>
      <c r="E147">
        <v>0</v>
      </c>
      <c r="F147" s="47">
        <v>0</v>
      </c>
      <c r="G147">
        <v>0</v>
      </c>
      <c r="H147">
        <v>0</v>
      </c>
      <c r="I147">
        <v>0</v>
      </c>
      <c r="J147">
        <v>0</v>
      </c>
      <c r="K147">
        <v>0</v>
      </c>
      <c r="L147">
        <v>0</v>
      </c>
      <c r="M147">
        <v>0</v>
      </c>
      <c r="N147">
        <v>0</v>
      </c>
      <c r="O147" s="61">
        <v>0</v>
      </c>
      <c r="P147" s="64">
        <v>0</v>
      </c>
      <c r="Q147" s="49">
        <v>0</v>
      </c>
      <c r="R147" s="49">
        <v>0</v>
      </c>
      <c r="S147" s="49">
        <v>0</v>
      </c>
      <c r="T147" s="61">
        <v>0</v>
      </c>
      <c r="U147" s="226">
        <v>0</v>
      </c>
      <c r="V147" s="61">
        <v>0</v>
      </c>
      <c r="W147" s="61">
        <v>0</v>
      </c>
      <c r="X147" s="61">
        <v>0</v>
      </c>
      <c r="Y147" s="61">
        <v>0</v>
      </c>
      <c r="Z147" s="61">
        <v>0</v>
      </c>
    </row>
    <row r="148" spans="1:26" ht="14.45">
      <c r="A148" s="65" t="s">
        <v>122</v>
      </c>
      <c r="B148">
        <v>0</v>
      </c>
      <c r="C148">
        <v>0</v>
      </c>
      <c r="D148" s="114">
        <v>0</v>
      </c>
      <c r="E148">
        <v>0</v>
      </c>
      <c r="F148" s="47">
        <v>0</v>
      </c>
      <c r="G148">
        <v>0</v>
      </c>
      <c r="H148">
        <v>6730072</v>
      </c>
      <c r="I148">
        <v>0</v>
      </c>
      <c r="J148" s="113">
        <v>7382871</v>
      </c>
      <c r="K148" s="113">
        <v>11586061</v>
      </c>
      <c r="L148">
        <v>0</v>
      </c>
      <c r="M148">
        <v>0</v>
      </c>
      <c r="N148">
        <v>0</v>
      </c>
      <c r="O148" s="61">
        <v>0</v>
      </c>
      <c r="P148" s="64">
        <v>0</v>
      </c>
      <c r="Q148" s="49">
        <v>0</v>
      </c>
      <c r="R148" s="49">
        <v>0</v>
      </c>
      <c r="S148" s="49">
        <v>0</v>
      </c>
      <c r="T148" s="61">
        <v>0</v>
      </c>
      <c r="U148" s="226">
        <v>0</v>
      </c>
      <c r="V148" s="61">
        <v>0</v>
      </c>
      <c r="W148" s="61">
        <v>5269159</v>
      </c>
      <c r="X148" s="61">
        <v>12719829</v>
      </c>
      <c r="Y148" s="61">
        <v>11228560</v>
      </c>
      <c r="Z148" s="61">
        <v>13415198</v>
      </c>
    </row>
    <row r="149" spans="1:26" ht="14.45">
      <c r="A149" s="65" t="s">
        <v>124</v>
      </c>
      <c r="B149">
        <v>0</v>
      </c>
      <c r="C149">
        <v>0</v>
      </c>
      <c r="D149" s="114">
        <v>0</v>
      </c>
      <c r="E149">
        <v>0</v>
      </c>
      <c r="F149" s="47">
        <v>0</v>
      </c>
      <c r="G149">
        <v>2000</v>
      </c>
      <c r="H149">
        <v>0</v>
      </c>
      <c r="I149">
        <v>0</v>
      </c>
      <c r="J149">
        <v>0</v>
      </c>
      <c r="K149">
        <v>0</v>
      </c>
      <c r="L149">
        <v>0</v>
      </c>
      <c r="M149">
        <v>0</v>
      </c>
      <c r="N149">
        <v>0</v>
      </c>
      <c r="O149" s="61">
        <v>0</v>
      </c>
      <c r="P149" s="64">
        <v>0</v>
      </c>
      <c r="Q149" s="49">
        <v>0</v>
      </c>
      <c r="R149" s="49">
        <v>0</v>
      </c>
      <c r="S149" s="49">
        <v>0</v>
      </c>
      <c r="T149" s="61">
        <v>0</v>
      </c>
      <c r="U149" s="226">
        <v>0</v>
      </c>
      <c r="V149" s="61">
        <v>0</v>
      </c>
      <c r="W149" s="61">
        <v>0</v>
      </c>
      <c r="X149" s="61">
        <v>0</v>
      </c>
      <c r="Y149" s="61">
        <v>0</v>
      </c>
      <c r="Z149" s="61">
        <v>0</v>
      </c>
    </row>
    <row r="150" spans="1:26" ht="14.45">
      <c r="A150" s="65" t="s">
        <v>126</v>
      </c>
      <c r="B150">
        <v>0</v>
      </c>
      <c r="C150">
        <v>0</v>
      </c>
      <c r="D150" s="114">
        <v>0</v>
      </c>
      <c r="E150">
        <v>0</v>
      </c>
      <c r="F150" s="47">
        <v>0</v>
      </c>
      <c r="G150">
        <v>0</v>
      </c>
      <c r="H150">
        <v>0</v>
      </c>
      <c r="I150">
        <v>0</v>
      </c>
      <c r="J150">
        <v>0</v>
      </c>
      <c r="K150">
        <v>0</v>
      </c>
      <c r="L150">
        <v>0</v>
      </c>
      <c r="M150">
        <v>0</v>
      </c>
      <c r="N150">
        <v>0</v>
      </c>
      <c r="O150" s="61">
        <v>0</v>
      </c>
      <c r="P150" s="64">
        <v>0</v>
      </c>
      <c r="Q150" s="49">
        <v>0</v>
      </c>
      <c r="R150" s="49">
        <v>0</v>
      </c>
      <c r="S150" s="49">
        <v>0</v>
      </c>
      <c r="T150" s="61">
        <v>0</v>
      </c>
      <c r="U150" s="226">
        <v>0</v>
      </c>
      <c r="V150" s="61">
        <v>0</v>
      </c>
      <c r="W150" s="61">
        <v>0</v>
      </c>
      <c r="X150" s="61">
        <v>0</v>
      </c>
      <c r="Y150" s="61">
        <v>0</v>
      </c>
      <c r="Z150" s="61">
        <v>0</v>
      </c>
    </row>
    <row r="151" spans="1:26" ht="14.45">
      <c r="A151" s="65" t="s">
        <v>127</v>
      </c>
      <c r="B151">
        <v>0</v>
      </c>
      <c r="C151">
        <v>0</v>
      </c>
      <c r="D151" s="114">
        <v>2174044</v>
      </c>
      <c r="E151">
        <v>0</v>
      </c>
      <c r="F151" s="47">
        <v>0</v>
      </c>
      <c r="G151">
        <v>0</v>
      </c>
      <c r="H151">
        <v>0</v>
      </c>
      <c r="I151">
        <v>0</v>
      </c>
      <c r="J151">
        <v>0</v>
      </c>
      <c r="K151">
        <v>0</v>
      </c>
      <c r="L151">
        <v>0</v>
      </c>
      <c r="M151">
        <v>0</v>
      </c>
      <c r="N151">
        <v>0</v>
      </c>
      <c r="O151" s="61">
        <v>0</v>
      </c>
      <c r="P151" s="64">
        <v>0</v>
      </c>
      <c r="Q151" s="49">
        <v>0</v>
      </c>
      <c r="R151" s="49">
        <v>0</v>
      </c>
      <c r="S151" s="49">
        <v>0</v>
      </c>
      <c r="T151" s="61">
        <v>0</v>
      </c>
      <c r="U151" s="226">
        <v>0</v>
      </c>
      <c r="V151" s="61">
        <v>0</v>
      </c>
      <c r="W151" s="61">
        <v>0</v>
      </c>
      <c r="X151" s="61">
        <v>5415</v>
      </c>
      <c r="Y151" s="61">
        <v>3511</v>
      </c>
      <c r="Z151" s="61">
        <v>0</v>
      </c>
    </row>
    <row r="152" spans="1:26" ht="14.45">
      <c r="A152" s="65" t="s">
        <v>128</v>
      </c>
      <c r="B152">
        <v>0</v>
      </c>
      <c r="C152">
        <v>0</v>
      </c>
      <c r="D152" s="114">
        <v>0</v>
      </c>
      <c r="E152">
        <v>0</v>
      </c>
      <c r="F152" s="47">
        <v>0</v>
      </c>
      <c r="G152">
        <v>0</v>
      </c>
      <c r="H152">
        <v>0</v>
      </c>
      <c r="I152">
        <v>0</v>
      </c>
      <c r="J152">
        <v>0</v>
      </c>
      <c r="K152">
        <v>0</v>
      </c>
      <c r="L152">
        <v>0</v>
      </c>
      <c r="M152">
        <v>0</v>
      </c>
      <c r="N152" s="113">
        <v>767061</v>
      </c>
      <c r="O152" s="61">
        <v>145843</v>
      </c>
      <c r="P152" s="64">
        <v>0</v>
      </c>
      <c r="Q152" s="49">
        <v>1412508</v>
      </c>
      <c r="R152" s="49">
        <v>1931442</v>
      </c>
      <c r="S152" s="49">
        <v>1937743</v>
      </c>
      <c r="T152" s="61">
        <v>2122881</v>
      </c>
      <c r="U152" s="226">
        <v>2004204</v>
      </c>
      <c r="V152" s="61">
        <v>3576334</v>
      </c>
      <c r="W152" s="61">
        <v>3901088</v>
      </c>
      <c r="X152" s="61">
        <v>4143020</v>
      </c>
      <c r="Y152" s="61">
        <v>3802523</v>
      </c>
      <c r="Z152" s="61">
        <v>4466488</v>
      </c>
    </row>
    <row r="153" spans="1:26" ht="14.45">
      <c r="A153" s="65" t="s">
        <v>130</v>
      </c>
      <c r="B153">
        <v>0</v>
      </c>
      <c r="C153">
        <v>0</v>
      </c>
      <c r="D153" s="114">
        <v>0</v>
      </c>
      <c r="E153">
        <v>150749</v>
      </c>
      <c r="F153" s="47">
        <v>210194</v>
      </c>
      <c r="G153">
        <v>-360943</v>
      </c>
      <c r="H153">
        <v>0</v>
      </c>
      <c r="I153">
        <v>0</v>
      </c>
      <c r="J153">
        <v>0</v>
      </c>
      <c r="K153">
        <v>0</v>
      </c>
      <c r="L153">
        <v>0</v>
      </c>
      <c r="M153">
        <v>0</v>
      </c>
      <c r="N153" s="113">
        <v>364107</v>
      </c>
      <c r="O153" s="61">
        <v>332746</v>
      </c>
      <c r="P153" s="64">
        <v>145362</v>
      </c>
      <c r="Q153" s="49">
        <v>142584</v>
      </c>
      <c r="R153" s="49">
        <v>169995</v>
      </c>
      <c r="S153" s="49">
        <v>150000</v>
      </c>
      <c r="T153" s="61">
        <v>149980</v>
      </c>
      <c r="U153" s="226">
        <v>155219</v>
      </c>
      <c r="V153" s="61">
        <v>149948</v>
      </c>
      <c r="W153" s="61">
        <v>0</v>
      </c>
      <c r="X153" s="61">
        <v>0</v>
      </c>
      <c r="Y153" s="61">
        <v>0</v>
      </c>
      <c r="Z153" s="61">
        <v>0</v>
      </c>
    </row>
    <row r="154" spans="1:26" ht="14.45">
      <c r="A154" s="65" t="s">
        <v>131</v>
      </c>
      <c r="B154">
        <v>0</v>
      </c>
      <c r="C154">
        <v>0</v>
      </c>
      <c r="D154" s="114">
        <v>0</v>
      </c>
      <c r="E154">
        <v>0</v>
      </c>
      <c r="F154" s="47">
        <v>0</v>
      </c>
      <c r="G154">
        <v>0</v>
      </c>
      <c r="H154">
        <v>0</v>
      </c>
      <c r="I154">
        <v>0</v>
      </c>
      <c r="J154">
        <v>0</v>
      </c>
      <c r="K154">
        <v>0</v>
      </c>
      <c r="L154">
        <v>0</v>
      </c>
      <c r="M154" s="113">
        <v>5711952</v>
      </c>
      <c r="N154" s="113">
        <v>7469798</v>
      </c>
      <c r="O154" s="61">
        <v>8185219</v>
      </c>
      <c r="P154" s="64">
        <v>7645961</v>
      </c>
      <c r="Q154" s="49">
        <v>7771032</v>
      </c>
      <c r="R154" s="49">
        <v>6500000</v>
      </c>
      <c r="S154" s="49">
        <v>6500000</v>
      </c>
      <c r="T154" s="61">
        <v>6500000</v>
      </c>
      <c r="U154" s="226">
        <v>6500000</v>
      </c>
      <c r="V154" s="61">
        <v>6500000</v>
      </c>
      <c r="W154" s="61">
        <v>6500000</v>
      </c>
      <c r="X154" s="61">
        <v>6500000</v>
      </c>
      <c r="Y154" s="61">
        <v>6500000</v>
      </c>
      <c r="Z154" s="61">
        <v>0</v>
      </c>
    </row>
    <row r="155" spans="1:26" ht="14.45">
      <c r="A155" s="65" t="s">
        <v>132</v>
      </c>
      <c r="B155">
        <v>0</v>
      </c>
      <c r="C155">
        <v>0</v>
      </c>
      <c r="D155" s="114">
        <v>0</v>
      </c>
      <c r="E155">
        <v>0</v>
      </c>
      <c r="F155" s="47">
        <v>0</v>
      </c>
      <c r="G155">
        <v>0</v>
      </c>
      <c r="H155">
        <v>0</v>
      </c>
      <c r="I155">
        <v>0</v>
      </c>
      <c r="J155">
        <v>0</v>
      </c>
      <c r="K155">
        <v>0</v>
      </c>
      <c r="L155">
        <v>0</v>
      </c>
      <c r="M155">
        <v>0</v>
      </c>
      <c r="N155" s="113">
        <v>3802988</v>
      </c>
      <c r="O155" s="61">
        <v>1320445</v>
      </c>
      <c r="P155" s="64">
        <v>0</v>
      </c>
      <c r="Q155" s="49">
        <v>0</v>
      </c>
      <c r="R155" s="49">
        <v>0</v>
      </c>
      <c r="S155" s="49">
        <v>0</v>
      </c>
      <c r="T155" s="61">
        <v>2339</v>
      </c>
      <c r="U155" s="226">
        <v>1918</v>
      </c>
      <c r="V155" s="61">
        <v>0</v>
      </c>
      <c r="W155" s="61">
        <v>4079</v>
      </c>
      <c r="X155" s="61">
        <v>0</v>
      </c>
      <c r="Y155" s="61">
        <v>0</v>
      </c>
      <c r="Z155" s="61">
        <v>0</v>
      </c>
    </row>
    <row r="156" spans="1:26" ht="14.45">
      <c r="A156" s="65" t="s">
        <v>75</v>
      </c>
      <c r="B156">
        <v>0</v>
      </c>
      <c r="C156">
        <v>0</v>
      </c>
      <c r="D156" s="114">
        <v>0</v>
      </c>
      <c r="E156">
        <v>71229</v>
      </c>
      <c r="F156" s="47">
        <v>0</v>
      </c>
      <c r="G156">
        <v>0</v>
      </c>
      <c r="H156">
        <v>0</v>
      </c>
      <c r="I156">
        <v>0</v>
      </c>
      <c r="J156">
        <v>0</v>
      </c>
      <c r="K156">
        <v>0</v>
      </c>
      <c r="L156">
        <v>0</v>
      </c>
      <c r="M156">
        <v>0</v>
      </c>
      <c r="N156">
        <v>0</v>
      </c>
      <c r="O156" s="61">
        <v>0</v>
      </c>
      <c r="P156" s="64">
        <v>0</v>
      </c>
      <c r="Q156" s="49">
        <v>0</v>
      </c>
      <c r="R156" s="49">
        <v>0</v>
      </c>
      <c r="S156" s="49">
        <v>0</v>
      </c>
      <c r="T156" s="61">
        <v>0</v>
      </c>
      <c r="U156" s="226">
        <v>0</v>
      </c>
      <c r="V156" s="61">
        <v>0</v>
      </c>
      <c r="W156" s="61">
        <v>0</v>
      </c>
      <c r="X156" s="61">
        <v>0</v>
      </c>
      <c r="Y156" s="61">
        <v>0</v>
      </c>
      <c r="Z156" s="61">
        <v>0</v>
      </c>
    </row>
    <row r="157" spans="1:26" ht="14.45">
      <c r="A157" s="65" t="s">
        <v>133</v>
      </c>
      <c r="B157">
        <v>0</v>
      </c>
      <c r="C157">
        <v>0</v>
      </c>
      <c r="D157" s="114">
        <v>0</v>
      </c>
      <c r="E157">
        <v>0</v>
      </c>
      <c r="F157" s="47">
        <v>0</v>
      </c>
      <c r="G157">
        <v>0</v>
      </c>
      <c r="H157">
        <v>0</v>
      </c>
      <c r="I157">
        <v>0</v>
      </c>
      <c r="J157" s="113">
        <v>1145446</v>
      </c>
      <c r="K157">
        <v>0</v>
      </c>
      <c r="L157" s="113">
        <v>1554304</v>
      </c>
      <c r="M157">
        <v>0</v>
      </c>
      <c r="N157" s="113">
        <v>1212822</v>
      </c>
      <c r="O157" s="61">
        <v>872185</v>
      </c>
      <c r="P157" s="64">
        <v>1057987</v>
      </c>
      <c r="Q157" s="49">
        <v>1048792</v>
      </c>
      <c r="R157" s="49">
        <v>1122276</v>
      </c>
      <c r="S157" s="49">
        <v>1347405</v>
      </c>
      <c r="T157" s="61">
        <v>0</v>
      </c>
      <c r="U157" s="226">
        <v>0</v>
      </c>
      <c r="V157" s="61">
        <v>0</v>
      </c>
      <c r="W157" s="61">
        <v>0</v>
      </c>
      <c r="X157" s="61">
        <v>0</v>
      </c>
      <c r="Y157" s="61">
        <v>0</v>
      </c>
      <c r="Z157" s="61">
        <v>0</v>
      </c>
    </row>
    <row r="158" spans="1:26" ht="14.45">
      <c r="A158" s="65" t="s">
        <v>134</v>
      </c>
      <c r="B158">
        <v>0</v>
      </c>
      <c r="C158">
        <v>0</v>
      </c>
      <c r="D158" s="114">
        <v>0</v>
      </c>
      <c r="E158">
        <v>0</v>
      </c>
      <c r="F158" s="47">
        <v>0</v>
      </c>
      <c r="G158">
        <v>12137073</v>
      </c>
      <c r="H158">
        <v>14528660</v>
      </c>
      <c r="I158" s="113">
        <v>7004952</v>
      </c>
      <c r="J158" s="113">
        <v>2875407</v>
      </c>
      <c r="K158" s="113">
        <v>170772</v>
      </c>
      <c r="L158" s="113">
        <v>5706689</v>
      </c>
      <c r="M158" s="113">
        <v>2677457</v>
      </c>
      <c r="N158">
        <v>0</v>
      </c>
      <c r="O158" s="61">
        <v>0</v>
      </c>
      <c r="P158" s="64">
        <v>0</v>
      </c>
      <c r="Q158" s="49">
        <v>0</v>
      </c>
      <c r="R158" s="49">
        <v>0</v>
      </c>
      <c r="S158" s="49">
        <v>0</v>
      </c>
      <c r="T158" s="61">
        <v>248294</v>
      </c>
      <c r="U158" s="226">
        <v>266293</v>
      </c>
      <c r="V158" s="61">
        <v>351706</v>
      </c>
      <c r="W158" s="61">
        <v>385519</v>
      </c>
      <c r="X158" s="61">
        <v>413863</v>
      </c>
      <c r="Y158" s="61">
        <v>10865</v>
      </c>
      <c r="Z158" s="61">
        <v>0</v>
      </c>
    </row>
    <row r="159" spans="1:26" ht="14.45">
      <c r="A159" s="65" t="s">
        <v>136</v>
      </c>
      <c r="B159">
        <v>0</v>
      </c>
      <c r="C159">
        <v>0</v>
      </c>
      <c r="D159" s="114">
        <v>0</v>
      </c>
      <c r="E159">
        <v>0</v>
      </c>
      <c r="F159" s="47">
        <v>311260</v>
      </c>
      <c r="G159">
        <v>706757</v>
      </c>
      <c r="H159">
        <v>687435</v>
      </c>
      <c r="I159" s="113">
        <v>816326</v>
      </c>
      <c r="J159" s="113">
        <v>941940</v>
      </c>
      <c r="K159" s="113">
        <v>1615858</v>
      </c>
      <c r="L159" s="113">
        <v>1713189</v>
      </c>
      <c r="M159" s="113">
        <v>3189739</v>
      </c>
      <c r="N159" s="113">
        <v>3929155</v>
      </c>
      <c r="O159" s="61">
        <v>4216246</v>
      </c>
      <c r="P159" s="64">
        <v>3740907</v>
      </c>
      <c r="Q159" s="49">
        <v>3873549</v>
      </c>
      <c r="R159" s="49">
        <v>4350044</v>
      </c>
      <c r="S159" s="49">
        <v>3686208</v>
      </c>
      <c r="T159" s="61">
        <v>0</v>
      </c>
      <c r="U159" s="226">
        <v>0</v>
      </c>
      <c r="V159" s="61">
        <v>0</v>
      </c>
      <c r="W159" s="61">
        <v>0</v>
      </c>
      <c r="X159" s="61">
        <v>0</v>
      </c>
      <c r="Y159" s="61">
        <v>0</v>
      </c>
      <c r="Z159" s="61">
        <v>0</v>
      </c>
    </row>
    <row r="160" spans="1:26" ht="14.45">
      <c r="A160" s="65" t="s">
        <v>145</v>
      </c>
      <c r="B160">
        <v>0</v>
      </c>
      <c r="C160">
        <v>0</v>
      </c>
      <c r="D160" s="114">
        <v>0</v>
      </c>
      <c r="E160">
        <v>0</v>
      </c>
      <c r="F160" s="47">
        <v>0</v>
      </c>
      <c r="G160">
        <v>0</v>
      </c>
      <c r="H160">
        <v>0</v>
      </c>
      <c r="I160">
        <v>0</v>
      </c>
      <c r="J160">
        <v>0</v>
      </c>
      <c r="K160">
        <v>0</v>
      </c>
      <c r="L160">
        <v>0</v>
      </c>
      <c r="M160">
        <v>0</v>
      </c>
      <c r="N160">
        <v>0</v>
      </c>
      <c r="O160" s="61">
        <v>0</v>
      </c>
      <c r="P160" s="64">
        <v>0</v>
      </c>
      <c r="Q160" s="49">
        <v>0</v>
      </c>
      <c r="R160" s="49">
        <v>0</v>
      </c>
      <c r="S160" s="49">
        <v>0</v>
      </c>
      <c r="T160" s="61">
        <v>0</v>
      </c>
      <c r="U160" s="226">
        <v>0</v>
      </c>
      <c r="V160" s="61">
        <v>0</v>
      </c>
      <c r="W160" s="61">
        <v>0</v>
      </c>
      <c r="X160" s="61">
        <v>0</v>
      </c>
      <c r="Y160" s="61">
        <v>0</v>
      </c>
      <c r="Z160" s="61">
        <v>0</v>
      </c>
    </row>
    <row r="161" spans="1:26" ht="14.45">
      <c r="A161" s="65" t="s">
        <v>138</v>
      </c>
      <c r="B161">
        <v>0</v>
      </c>
      <c r="C161">
        <v>0</v>
      </c>
      <c r="D161" s="114">
        <v>0</v>
      </c>
      <c r="E161">
        <v>0</v>
      </c>
      <c r="F161" s="47">
        <v>0</v>
      </c>
      <c r="G161">
        <v>775000</v>
      </c>
      <c r="H161">
        <v>0</v>
      </c>
      <c r="I161" s="113">
        <v>23739</v>
      </c>
      <c r="J161">
        <v>0</v>
      </c>
      <c r="K161">
        <v>0</v>
      </c>
      <c r="L161">
        <v>0</v>
      </c>
      <c r="M161">
        <v>0</v>
      </c>
      <c r="N161">
        <v>0</v>
      </c>
      <c r="O161" s="61">
        <v>0</v>
      </c>
      <c r="P161" s="64">
        <v>0</v>
      </c>
      <c r="Q161" s="49">
        <v>0</v>
      </c>
      <c r="R161" s="49">
        <v>0</v>
      </c>
      <c r="S161" s="49">
        <v>0</v>
      </c>
      <c r="T161" s="61">
        <v>0</v>
      </c>
      <c r="U161" s="226">
        <v>0</v>
      </c>
      <c r="V161" s="61">
        <v>0</v>
      </c>
      <c r="W161" s="61">
        <v>0</v>
      </c>
      <c r="X161" s="61">
        <v>0</v>
      </c>
      <c r="Y161" s="61">
        <v>0</v>
      </c>
      <c r="Z161" s="61">
        <v>0</v>
      </c>
    </row>
    <row r="162" spans="1:26" ht="14.45">
      <c r="A162" s="65" t="s">
        <v>140</v>
      </c>
      <c r="B162">
        <v>0</v>
      </c>
      <c r="C162">
        <v>0</v>
      </c>
      <c r="D162" s="114">
        <v>0</v>
      </c>
      <c r="E162">
        <v>0</v>
      </c>
      <c r="F162" s="47">
        <v>0</v>
      </c>
      <c r="G162">
        <v>0</v>
      </c>
      <c r="H162">
        <v>0</v>
      </c>
      <c r="I162">
        <v>0</v>
      </c>
      <c r="J162">
        <v>0</v>
      </c>
      <c r="K162">
        <v>0</v>
      </c>
      <c r="L162">
        <v>0</v>
      </c>
      <c r="M162">
        <v>0</v>
      </c>
      <c r="N162">
        <v>0</v>
      </c>
      <c r="O162" s="61">
        <v>0</v>
      </c>
      <c r="P162" s="64">
        <v>0</v>
      </c>
      <c r="Q162" s="49">
        <v>0</v>
      </c>
      <c r="R162" s="49">
        <v>0</v>
      </c>
      <c r="S162" s="49">
        <v>0</v>
      </c>
      <c r="T162" s="61">
        <v>0</v>
      </c>
      <c r="U162" s="226">
        <v>0</v>
      </c>
      <c r="V162" s="61">
        <v>0</v>
      </c>
      <c r="W162" s="61">
        <v>0</v>
      </c>
      <c r="X162" s="61">
        <v>0</v>
      </c>
      <c r="Y162" s="61">
        <v>0</v>
      </c>
      <c r="Z162" s="61">
        <v>0</v>
      </c>
    </row>
    <row r="163" spans="1:26" ht="14.45">
      <c r="A163" s="65" t="s">
        <v>142</v>
      </c>
      <c r="B163">
        <v>0</v>
      </c>
      <c r="C163">
        <v>0</v>
      </c>
      <c r="D163" s="114">
        <v>0</v>
      </c>
      <c r="E163">
        <v>0</v>
      </c>
      <c r="F163" s="47">
        <v>0</v>
      </c>
      <c r="G163">
        <v>0</v>
      </c>
      <c r="H163">
        <v>0</v>
      </c>
      <c r="I163">
        <v>0</v>
      </c>
      <c r="J163">
        <v>0</v>
      </c>
      <c r="K163">
        <v>0</v>
      </c>
      <c r="L163">
        <v>0</v>
      </c>
      <c r="M163">
        <v>0</v>
      </c>
      <c r="N163">
        <v>0</v>
      </c>
      <c r="O163" s="61">
        <v>0</v>
      </c>
      <c r="P163" s="64">
        <v>0</v>
      </c>
      <c r="Q163" s="49">
        <v>0</v>
      </c>
      <c r="R163" s="49">
        <v>0</v>
      </c>
      <c r="S163" s="49">
        <v>0</v>
      </c>
      <c r="T163" s="61">
        <v>0</v>
      </c>
      <c r="U163" s="226">
        <v>0</v>
      </c>
      <c r="V163" s="61">
        <v>0</v>
      </c>
      <c r="W163" s="61">
        <v>0</v>
      </c>
      <c r="X163" s="61">
        <v>0</v>
      </c>
      <c r="Y163" s="61">
        <v>0</v>
      </c>
      <c r="Z163" s="61">
        <v>0</v>
      </c>
    </row>
    <row r="164" spans="1:26" ht="14.45">
      <c r="A164" s="65" t="s">
        <v>144</v>
      </c>
      <c r="B164">
        <v>0</v>
      </c>
      <c r="C164">
        <v>0</v>
      </c>
      <c r="D164" s="114">
        <v>0</v>
      </c>
      <c r="E164">
        <v>0</v>
      </c>
      <c r="F164" s="47">
        <v>0</v>
      </c>
      <c r="G164">
        <v>0</v>
      </c>
      <c r="H164">
        <v>0</v>
      </c>
      <c r="I164">
        <v>0</v>
      </c>
      <c r="J164">
        <v>0</v>
      </c>
      <c r="K164">
        <v>0</v>
      </c>
      <c r="L164">
        <v>0</v>
      </c>
      <c r="M164">
        <v>0</v>
      </c>
      <c r="N164">
        <v>0</v>
      </c>
      <c r="O164" s="61">
        <v>0</v>
      </c>
      <c r="P164" s="64">
        <v>0</v>
      </c>
      <c r="Q164" s="49">
        <v>0</v>
      </c>
      <c r="R164" s="49">
        <v>0</v>
      </c>
      <c r="S164" s="49">
        <v>0</v>
      </c>
      <c r="T164" s="61">
        <v>0</v>
      </c>
      <c r="U164" s="226">
        <v>0</v>
      </c>
      <c r="V164" s="61">
        <v>0</v>
      </c>
      <c r="W164" s="61">
        <v>0</v>
      </c>
      <c r="X164" s="61">
        <v>0</v>
      </c>
      <c r="Y164" s="61">
        <v>0</v>
      </c>
      <c r="Z164" s="61">
        <v>0</v>
      </c>
    </row>
    <row r="165" spans="1:26" ht="14.45">
      <c r="A165" s="65" t="s">
        <v>146</v>
      </c>
      <c r="B165">
        <v>0</v>
      </c>
      <c r="C165">
        <v>0</v>
      </c>
      <c r="D165" s="114">
        <v>0</v>
      </c>
      <c r="E165">
        <v>0</v>
      </c>
      <c r="F165" s="47">
        <v>492226</v>
      </c>
      <c r="G165">
        <v>262671</v>
      </c>
      <c r="H165">
        <v>253731</v>
      </c>
      <c r="I165">
        <v>0</v>
      </c>
      <c r="J165">
        <v>0</v>
      </c>
      <c r="K165">
        <v>0</v>
      </c>
      <c r="L165">
        <v>0</v>
      </c>
      <c r="M165">
        <v>0</v>
      </c>
      <c r="N165">
        <v>0</v>
      </c>
      <c r="O165" s="61">
        <v>0</v>
      </c>
      <c r="P165" s="64">
        <v>0</v>
      </c>
      <c r="Q165" s="49">
        <v>0</v>
      </c>
      <c r="R165" s="49">
        <v>0</v>
      </c>
      <c r="S165" s="49">
        <v>0</v>
      </c>
      <c r="T165" s="61">
        <v>0</v>
      </c>
      <c r="U165" s="226">
        <v>0</v>
      </c>
      <c r="V165" s="61">
        <v>0</v>
      </c>
      <c r="W165" s="61">
        <v>0</v>
      </c>
      <c r="X165" s="61">
        <v>0</v>
      </c>
      <c r="Y165" s="61">
        <v>0</v>
      </c>
      <c r="Z165" s="61">
        <v>0</v>
      </c>
    </row>
    <row r="166" spans="1:26" ht="14.45">
      <c r="A166" s="65" t="s">
        <v>148</v>
      </c>
      <c r="B166">
        <v>0</v>
      </c>
      <c r="C166">
        <v>0</v>
      </c>
      <c r="D166" s="114">
        <v>0</v>
      </c>
      <c r="E166">
        <v>0</v>
      </c>
      <c r="F166" s="47">
        <v>0</v>
      </c>
      <c r="G166">
        <v>0</v>
      </c>
      <c r="H166">
        <v>0</v>
      </c>
      <c r="I166">
        <v>0</v>
      </c>
      <c r="J166">
        <v>0</v>
      </c>
      <c r="K166">
        <v>0</v>
      </c>
      <c r="L166">
        <v>0</v>
      </c>
      <c r="M166">
        <v>0</v>
      </c>
      <c r="N166">
        <v>0</v>
      </c>
      <c r="O166" s="61">
        <v>1124</v>
      </c>
      <c r="P166" s="64">
        <v>0</v>
      </c>
      <c r="Q166" s="49">
        <v>0</v>
      </c>
      <c r="R166" s="49">
        <v>0</v>
      </c>
      <c r="S166" s="49">
        <v>0</v>
      </c>
      <c r="T166" s="61">
        <v>0</v>
      </c>
      <c r="U166" s="226">
        <v>0</v>
      </c>
      <c r="V166" s="61">
        <v>0</v>
      </c>
      <c r="W166" s="61">
        <v>0</v>
      </c>
      <c r="X166" s="61">
        <v>0</v>
      </c>
      <c r="Y166" s="61">
        <v>0</v>
      </c>
      <c r="Z166" s="61">
        <v>0</v>
      </c>
    </row>
    <row r="167" spans="1:26" ht="14.45">
      <c r="A167" s="65" t="s">
        <v>150</v>
      </c>
      <c r="B167">
        <v>0</v>
      </c>
      <c r="C167">
        <v>0</v>
      </c>
      <c r="D167" s="114">
        <v>0</v>
      </c>
      <c r="E167">
        <v>0</v>
      </c>
      <c r="F167" s="47">
        <v>0</v>
      </c>
      <c r="G167">
        <v>19830</v>
      </c>
      <c r="H167">
        <v>0</v>
      </c>
      <c r="I167">
        <v>0</v>
      </c>
      <c r="J167" s="113">
        <v>74884</v>
      </c>
      <c r="K167" s="113">
        <v>111865</v>
      </c>
      <c r="L167" s="113">
        <v>103220</v>
      </c>
      <c r="M167">
        <v>0</v>
      </c>
      <c r="N167" s="113">
        <v>3822657</v>
      </c>
      <c r="O167" s="61">
        <v>0</v>
      </c>
      <c r="P167" s="64">
        <v>3075422</v>
      </c>
      <c r="Q167" s="49">
        <v>1827595</v>
      </c>
      <c r="R167" s="49">
        <v>113025</v>
      </c>
      <c r="S167" s="49">
        <v>0</v>
      </c>
      <c r="T167" s="61">
        <v>0</v>
      </c>
      <c r="U167" s="226">
        <v>570611</v>
      </c>
      <c r="V167" s="61">
        <v>0</v>
      </c>
      <c r="W167" s="61">
        <v>221591</v>
      </c>
      <c r="X167" s="61">
        <v>0</v>
      </c>
      <c r="Y167" s="61">
        <v>0</v>
      </c>
      <c r="Z167" s="61">
        <v>0</v>
      </c>
    </row>
    <row r="168" spans="1:26" ht="14.45">
      <c r="A168" s="65" t="s">
        <v>152</v>
      </c>
      <c r="B168">
        <v>0</v>
      </c>
      <c r="C168">
        <v>0</v>
      </c>
      <c r="D168" s="114">
        <v>0</v>
      </c>
      <c r="E168">
        <v>0</v>
      </c>
      <c r="F168" s="47">
        <v>0</v>
      </c>
      <c r="G168">
        <v>0</v>
      </c>
      <c r="H168">
        <v>0</v>
      </c>
      <c r="I168">
        <v>0</v>
      </c>
      <c r="J168">
        <v>0</v>
      </c>
      <c r="K168">
        <v>0</v>
      </c>
      <c r="L168">
        <v>0</v>
      </c>
      <c r="M168">
        <v>0</v>
      </c>
      <c r="N168">
        <v>0</v>
      </c>
      <c r="O168" s="61">
        <v>0</v>
      </c>
      <c r="P168" s="64">
        <v>0</v>
      </c>
      <c r="Q168" s="49">
        <v>0</v>
      </c>
      <c r="R168" s="49">
        <v>0</v>
      </c>
      <c r="S168" s="49">
        <v>0</v>
      </c>
      <c r="T168" s="61">
        <v>0</v>
      </c>
      <c r="U168" s="226">
        <v>0</v>
      </c>
      <c r="V168" s="61">
        <v>0</v>
      </c>
      <c r="W168" s="61">
        <v>0</v>
      </c>
      <c r="X168" s="61">
        <v>0</v>
      </c>
      <c r="Y168" s="61">
        <v>0</v>
      </c>
      <c r="Z168" s="61">
        <v>0</v>
      </c>
    </row>
    <row r="169" spans="1:26" ht="14.45">
      <c r="A169" s="65" t="s">
        <v>153</v>
      </c>
      <c r="B169">
        <v>0</v>
      </c>
      <c r="C169">
        <v>0</v>
      </c>
      <c r="D169" s="114">
        <v>0</v>
      </c>
      <c r="E169">
        <v>0</v>
      </c>
      <c r="F169" s="47">
        <v>0</v>
      </c>
      <c r="G169">
        <v>0</v>
      </c>
      <c r="H169">
        <v>0</v>
      </c>
      <c r="I169">
        <v>0</v>
      </c>
      <c r="J169">
        <v>0</v>
      </c>
      <c r="K169">
        <v>0</v>
      </c>
      <c r="L169" s="113">
        <v>1916659</v>
      </c>
      <c r="M169">
        <v>0</v>
      </c>
      <c r="N169" s="113">
        <v>7168085</v>
      </c>
      <c r="O169" s="61">
        <v>56725</v>
      </c>
      <c r="P169" s="64">
        <v>1421576</v>
      </c>
      <c r="Q169" s="49">
        <v>13476142</v>
      </c>
      <c r="R169" s="49">
        <v>12459941</v>
      </c>
      <c r="S169" s="49">
        <v>10448301</v>
      </c>
      <c r="T169" s="61">
        <v>17581581</v>
      </c>
      <c r="U169" s="226">
        <v>14899144</v>
      </c>
      <c r="V169" s="61">
        <v>9444350</v>
      </c>
      <c r="W169" s="61">
        <v>12521617</v>
      </c>
      <c r="X169" s="61">
        <v>0</v>
      </c>
      <c r="Y169" s="61">
        <v>0</v>
      </c>
      <c r="Z169" s="61">
        <v>0</v>
      </c>
    </row>
    <row r="170" spans="1:26" ht="14.45">
      <c r="A170" s="65" t="s">
        <v>154</v>
      </c>
      <c r="B170">
        <v>0</v>
      </c>
      <c r="C170">
        <v>0</v>
      </c>
      <c r="D170" s="114">
        <v>0</v>
      </c>
      <c r="E170">
        <v>0</v>
      </c>
      <c r="F170" s="47">
        <v>0</v>
      </c>
      <c r="G170">
        <v>0</v>
      </c>
      <c r="H170">
        <v>0</v>
      </c>
      <c r="I170">
        <v>0</v>
      </c>
      <c r="J170">
        <v>0</v>
      </c>
      <c r="K170">
        <v>0</v>
      </c>
      <c r="L170">
        <v>0</v>
      </c>
      <c r="M170" s="113">
        <v>18500</v>
      </c>
      <c r="N170">
        <v>0</v>
      </c>
      <c r="O170" s="61">
        <v>0</v>
      </c>
      <c r="P170" s="64">
        <v>0</v>
      </c>
      <c r="Q170" s="49">
        <v>876699</v>
      </c>
      <c r="R170" s="49">
        <v>0</v>
      </c>
      <c r="S170" s="49">
        <v>0</v>
      </c>
      <c r="T170" s="61">
        <v>0</v>
      </c>
      <c r="U170" s="226">
        <v>0</v>
      </c>
      <c r="V170" s="61">
        <v>0</v>
      </c>
      <c r="W170" s="61">
        <v>0</v>
      </c>
      <c r="X170" s="61">
        <v>0</v>
      </c>
      <c r="Y170" s="61">
        <v>0</v>
      </c>
      <c r="Z170" s="61">
        <v>0</v>
      </c>
    </row>
    <row r="171" spans="1:26" ht="14.45">
      <c r="A171" s="65" t="s">
        <v>155</v>
      </c>
      <c r="B171">
        <v>0</v>
      </c>
      <c r="C171">
        <v>0</v>
      </c>
      <c r="D171" s="114">
        <v>0</v>
      </c>
      <c r="E171">
        <v>0</v>
      </c>
      <c r="F171" s="47">
        <v>0</v>
      </c>
      <c r="G171">
        <v>0</v>
      </c>
      <c r="H171">
        <v>0</v>
      </c>
      <c r="I171">
        <v>0</v>
      </c>
      <c r="J171">
        <v>0</v>
      </c>
      <c r="K171">
        <v>0</v>
      </c>
      <c r="L171">
        <v>0</v>
      </c>
      <c r="M171">
        <v>0</v>
      </c>
      <c r="N171">
        <v>0</v>
      </c>
      <c r="O171" s="61">
        <v>0</v>
      </c>
      <c r="P171" s="64">
        <v>0</v>
      </c>
      <c r="Q171" s="49">
        <v>0</v>
      </c>
      <c r="R171" s="49">
        <v>0</v>
      </c>
      <c r="S171" s="49">
        <v>0</v>
      </c>
      <c r="T171" s="61">
        <v>0</v>
      </c>
      <c r="U171" s="226">
        <v>0</v>
      </c>
      <c r="V171" s="61">
        <v>0</v>
      </c>
      <c r="W171" s="61">
        <v>0</v>
      </c>
      <c r="X171" s="61">
        <v>0</v>
      </c>
      <c r="Y171" s="61">
        <v>0</v>
      </c>
      <c r="Z171" s="61">
        <v>0</v>
      </c>
    </row>
    <row r="172" spans="1:26" ht="14.45">
      <c r="A172" s="65" t="s">
        <v>157</v>
      </c>
      <c r="B172">
        <v>0</v>
      </c>
      <c r="C172">
        <v>0</v>
      </c>
      <c r="D172" s="114">
        <v>0</v>
      </c>
      <c r="E172">
        <v>15357191</v>
      </c>
      <c r="F172" s="47">
        <v>-4717156</v>
      </c>
      <c r="G172">
        <v>19813376</v>
      </c>
      <c r="H172">
        <v>7260551</v>
      </c>
      <c r="I172" s="113">
        <v>8452695</v>
      </c>
      <c r="J172" s="113">
        <v>8276319</v>
      </c>
      <c r="K172" s="113">
        <v>7055830</v>
      </c>
      <c r="L172" s="113">
        <v>2032562</v>
      </c>
      <c r="M172" s="113">
        <v>2271254</v>
      </c>
      <c r="N172" s="113">
        <v>6643057</v>
      </c>
      <c r="O172" s="61">
        <v>6727319</v>
      </c>
      <c r="P172" s="64">
        <v>8383983</v>
      </c>
      <c r="Q172" s="49">
        <v>8185924</v>
      </c>
      <c r="R172" s="49">
        <v>7619200</v>
      </c>
      <c r="S172" s="49">
        <v>9341162</v>
      </c>
      <c r="T172" s="61">
        <v>4566908</v>
      </c>
      <c r="U172" s="226">
        <v>3452291</v>
      </c>
      <c r="V172" s="61">
        <v>2810338</v>
      </c>
      <c r="W172" s="61">
        <v>2856073</v>
      </c>
      <c r="X172" s="61">
        <v>2551071</v>
      </c>
      <c r="Y172" s="61">
        <v>2553366</v>
      </c>
      <c r="Z172" s="61">
        <v>2329403</v>
      </c>
    </row>
    <row r="173" spans="1:26" ht="14.45">
      <c r="A173" s="65" t="s">
        <v>158</v>
      </c>
      <c r="B173">
        <v>0</v>
      </c>
      <c r="C173">
        <v>0</v>
      </c>
      <c r="D173" s="114">
        <v>0</v>
      </c>
      <c r="E173">
        <v>0</v>
      </c>
      <c r="F173" s="47">
        <v>0</v>
      </c>
      <c r="G173">
        <v>0</v>
      </c>
      <c r="H173">
        <v>0</v>
      </c>
      <c r="I173">
        <v>0</v>
      </c>
      <c r="J173">
        <v>0</v>
      </c>
      <c r="K173">
        <v>0</v>
      </c>
      <c r="L173">
        <v>0</v>
      </c>
      <c r="M173">
        <v>0</v>
      </c>
      <c r="N173">
        <v>0</v>
      </c>
      <c r="O173" s="61">
        <v>0</v>
      </c>
      <c r="P173" s="64">
        <v>0</v>
      </c>
      <c r="Q173" s="49">
        <v>0</v>
      </c>
      <c r="R173" s="49">
        <v>0</v>
      </c>
      <c r="S173" s="49">
        <v>0</v>
      </c>
      <c r="T173" s="61">
        <v>0</v>
      </c>
      <c r="U173" s="227">
        <v>3303</v>
      </c>
      <c r="V173" s="61">
        <v>0</v>
      </c>
      <c r="W173" s="61">
        <v>0</v>
      </c>
      <c r="X173" s="61">
        <v>0</v>
      </c>
      <c r="Y173" s="61">
        <v>0</v>
      </c>
      <c r="Z173" s="61">
        <v>0</v>
      </c>
    </row>
    <row r="174" spans="1:26" ht="14.45">
      <c r="A174" s="70" t="s">
        <v>159</v>
      </c>
      <c r="B174">
        <v>0</v>
      </c>
      <c r="C174">
        <v>0</v>
      </c>
      <c r="D174" s="115">
        <v>2174044</v>
      </c>
      <c r="E174">
        <v>81200448</v>
      </c>
      <c r="F174" s="47">
        <v>-34220528</v>
      </c>
      <c r="G174">
        <v>68848978</v>
      </c>
      <c r="H174">
        <v>51472832</v>
      </c>
      <c r="I174" s="113">
        <v>21807870</v>
      </c>
      <c r="J174" s="113">
        <v>29319908</v>
      </c>
      <c r="K174" s="113">
        <v>37223365</v>
      </c>
      <c r="L174" s="113">
        <v>35516558</v>
      </c>
      <c r="M174" s="113">
        <v>58699313</v>
      </c>
      <c r="N174" s="113">
        <v>63377735</v>
      </c>
      <c r="O174" s="61">
        <v>31428694</v>
      </c>
      <c r="P174" s="64">
        <v>32806130</v>
      </c>
      <c r="Q174" s="49">
        <v>43282501</v>
      </c>
      <c r="R174" s="49">
        <v>40781993</v>
      </c>
      <c r="S174" s="49">
        <v>41714856</v>
      </c>
      <c r="T174" s="61">
        <v>40287809</v>
      </c>
      <c r="U174" s="226">
        <v>40196952</v>
      </c>
      <c r="V174" s="61">
        <f>SUM(V123:V173)</f>
        <v>33177672</v>
      </c>
      <c r="W174" s="61">
        <f>SUM(W123:W173)</f>
        <v>45398777</v>
      </c>
      <c r="X174" s="61">
        <f>SUM(X123:X173)</f>
        <v>36393426</v>
      </c>
      <c r="Y174" s="61">
        <f>SUM(Y123:Y173)</f>
        <v>44803855</v>
      </c>
      <c r="Z174" s="61">
        <f>SUM(Z123:Z173)</f>
        <v>23603600</v>
      </c>
    </row>
  </sheetData>
  <mergeCells count="79">
    <mergeCell ref="Z3:Z4"/>
    <mergeCell ref="Z62:Z63"/>
    <mergeCell ref="Z121:Z122"/>
    <mergeCell ref="Q3:Q4"/>
    <mergeCell ref="K3:K4"/>
    <mergeCell ref="X3:X4"/>
    <mergeCell ref="X62:X63"/>
    <mergeCell ref="W62:W63"/>
    <mergeCell ref="V3:V4"/>
    <mergeCell ref="V62:V63"/>
    <mergeCell ref="T121:T122"/>
    <mergeCell ref="V121:V122"/>
    <mergeCell ref="U121:U122"/>
    <mergeCell ref="U62:U63"/>
    <mergeCell ref="U3:U4"/>
    <mergeCell ref="N121:N122"/>
    <mergeCell ref="A1:A2"/>
    <mergeCell ref="A3:A4"/>
    <mergeCell ref="B3:B4"/>
    <mergeCell ref="C3:C4"/>
    <mergeCell ref="D3:D4"/>
    <mergeCell ref="E3:E4"/>
    <mergeCell ref="F3:F4"/>
    <mergeCell ref="G3:G4"/>
    <mergeCell ref="H3:H4"/>
    <mergeCell ref="I3:I4"/>
    <mergeCell ref="J3:J4"/>
    <mergeCell ref="L3:L4"/>
    <mergeCell ref="M3:M4"/>
    <mergeCell ref="N3:N4"/>
    <mergeCell ref="T62:T63"/>
    <mergeCell ref="S3:S4"/>
    <mergeCell ref="T3:T4"/>
    <mergeCell ref="O3:O4"/>
    <mergeCell ref="P3:P4"/>
    <mergeCell ref="M62:M63"/>
    <mergeCell ref="L62:L63"/>
    <mergeCell ref="J62:J63"/>
    <mergeCell ref="K62:K63"/>
    <mergeCell ref="S62:S63"/>
    <mergeCell ref="R62:R63"/>
    <mergeCell ref="O62:O63"/>
    <mergeCell ref="A62:A63"/>
    <mergeCell ref="B62:B63"/>
    <mergeCell ref="C62:C63"/>
    <mergeCell ref="D62:D63"/>
    <mergeCell ref="E62:E63"/>
    <mergeCell ref="A121:A122"/>
    <mergeCell ref="B121:B122"/>
    <mergeCell ref="C121:C122"/>
    <mergeCell ref="D121:D122"/>
    <mergeCell ref="E121:E122"/>
    <mergeCell ref="S121:S122"/>
    <mergeCell ref="F121:F122"/>
    <mergeCell ref="G121:G122"/>
    <mergeCell ref="H121:H122"/>
    <mergeCell ref="I121:I122"/>
    <mergeCell ref="M121:M122"/>
    <mergeCell ref="J121:J122"/>
    <mergeCell ref="K121:K122"/>
    <mergeCell ref="L121:L122"/>
    <mergeCell ref="O121:O122"/>
    <mergeCell ref="F62:F63"/>
    <mergeCell ref="G62:G63"/>
    <mergeCell ref="N62:N63"/>
    <mergeCell ref="H62:H63"/>
    <mergeCell ref="I62:I63"/>
    <mergeCell ref="P62:P63"/>
    <mergeCell ref="Q62:Q63"/>
    <mergeCell ref="R3:R4"/>
    <mergeCell ref="P121:P122"/>
    <mergeCell ref="Q121:Q122"/>
    <mergeCell ref="R121:R122"/>
    <mergeCell ref="Y121:Y122"/>
    <mergeCell ref="Y62:Y63"/>
    <mergeCell ref="Y3:Y4"/>
    <mergeCell ref="W3:W4"/>
    <mergeCell ref="W121:W122"/>
    <mergeCell ref="X121:X122"/>
  </mergeCells>
  <phoneticPr fontId="39" type="noConversion"/>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2060"/>
  </sheetPr>
  <dimension ref="A1:AH233"/>
  <sheetViews>
    <sheetView topLeftCell="T1" zoomScale="80" zoomScaleNormal="80" workbookViewId="0">
      <selection activeCell="A19" sqref="A19"/>
    </sheetView>
  </sheetViews>
  <sheetFormatPr defaultColWidth="9.42578125" defaultRowHeight="12.95"/>
  <cols>
    <col min="1" max="1" width="16.42578125" style="49" customWidth="1"/>
    <col min="2" max="2" width="12.42578125" style="49" customWidth="1"/>
    <col min="3" max="5" width="13" style="49" customWidth="1"/>
    <col min="6" max="6" width="13.42578125" style="49" customWidth="1"/>
    <col min="7" max="8" width="13" style="49" customWidth="1"/>
    <col min="9" max="13" width="12.42578125" style="49" customWidth="1"/>
    <col min="14" max="14" width="13.42578125" style="49" customWidth="1"/>
    <col min="15" max="16" width="14.42578125" style="49" customWidth="1"/>
    <col min="17" max="18" width="12.42578125" style="49" customWidth="1"/>
    <col min="19" max="19" width="14.42578125" style="49" customWidth="1"/>
    <col min="20" max="20" width="13.140625" style="49" customWidth="1"/>
    <col min="21" max="21" width="11.42578125" style="49" customWidth="1"/>
    <col min="22" max="22" width="12" style="49" customWidth="1"/>
    <col min="23" max="23" width="12.85546875" style="49" customWidth="1"/>
    <col min="24" max="24" width="15.42578125" style="49" customWidth="1"/>
    <col min="25" max="25" width="11" style="49" bestFit="1" customWidth="1"/>
    <col min="26" max="26" width="12.85546875" style="49" customWidth="1"/>
    <col min="27" max="30" width="9.42578125" style="49"/>
    <col min="31" max="31" width="12.42578125" style="49" customWidth="1"/>
    <col min="32" max="16384" width="9.42578125" style="49"/>
  </cols>
  <sheetData>
    <row r="1" spans="1:26" ht="27" customHeight="1">
      <c r="A1" s="394" t="s">
        <v>223</v>
      </c>
    </row>
    <row r="2" spans="1:26" ht="23.25" customHeight="1">
      <c r="A2" s="394"/>
    </row>
    <row r="3" spans="1:26" s="50" customFormat="1" ht="12.75" customHeight="1">
      <c r="A3" s="400"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50" customFormat="1">
      <c r="A4" s="400"/>
      <c r="B4" s="398"/>
      <c r="C4" s="398"/>
      <c r="D4" s="398"/>
      <c r="E4" s="398"/>
      <c r="F4" s="398"/>
      <c r="G4" s="398"/>
      <c r="H4" s="398"/>
      <c r="I4" s="398"/>
      <c r="J4" s="398"/>
      <c r="K4" s="398"/>
      <c r="L4" s="398"/>
      <c r="M4" s="398"/>
      <c r="N4" s="419"/>
      <c r="O4" s="398"/>
      <c r="P4" s="398"/>
      <c r="Q4" s="398"/>
      <c r="R4" s="398"/>
      <c r="S4" s="398"/>
      <c r="T4" s="398"/>
      <c r="U4" s="398"/>
      <c r="V4" s="398"/>
      <c r="W4" s="398"/>
      <c r="X4" s="398"/>
      <c r="Y4" s="398"/>
      <c r="Z4" s="398"/>
    </row>
    <row r="5" spans="1:26">
      <c r="A5" s="51" t="s">
        <v>82</v>
      </c>
      <c r="B5" s="49">
        <v>16013972</v>
      </c>
      <c r="C5" s="49">
        <v>9688380</v>
      </c>
      <c r="D5" s="49">
        <v>16451457</v>
      </c>
      <c r="E5" s="49">
        <v>18719793</v>
      </c>
      <c r="F5" s="49">
        <v>29066753</v>
      </c>
      <c r="G5" s="49">
        <v>33784095</v>
      </c>
      <c r="H5" s="49">
        <v>37516464</v>
      </c>
      <c r="I5" s="49">
        <v>35538132</v>
      </c>
      <c r="J5" s="49">
        <v>35987134</v>
      </c>
      <c r="K5" s="49">
        <v>30524083</v>
      </c>
      <c r="L5" s="49">
        <v>60054333</v>
      </c>
      <c r="M5" s="49">
        <v>48383921</v>
      </c>
      <c r="N5" s="49">
        <v>51053981</v>
      </c>
      <c r="O5" s="49">
        <v>56104226</v>
      </c>
      <c r="P5" s="224">
        <v>45148642</v>
      </c>
      <c r="Q5" s="224">
        <v>37767778</v>
      </c>
      <c r="R5" s="224">
        <v>40102699</v>
      </c>
      <c r="S5" s="224">
        <v>70171790</v>
      </c>
      <c r="T5" s="49">
        <f t="shared" ref="T5:Y5" si="0">SUM(T64, T123)</f>
        <v>1406564</v>
      </c>
      <c r="U5" s="49">
        <f t="shared" si="0"/>
        <v>980551</v>
      </c>
      <c r="V5" s="49">
        <f t="shared" si="0"/>
        <v>3970970</v>
      </c>
      <c r="W5" s="49">
        <f t="shared" si="0"/>
        <v>3453947</v>
      </c>
      <c r="X5" s="49">
        <f t="shared" si="0"/>
        <v>10668518</v>
      </c>
      <c r="Y5" s="49">
        <f t="shared" si="0"/>
        <v>11123686</v>
      </c>
      <c r="Z5" s="49">
        <f t="shared" ref="Z5" si="1">SUM(Z64, Z123)</f>
        <v>1799144</v>
      </c>
    </row>
    <row r="6" spans="1:26">
      <c r="A6" s="51" t="s">
        <v>84</v>
      </c>
      <c r="B6" s="49">
        <v>2221407</v>
      </c>
      <c r="C6" s="49">
        <v>1498750</v>
      </c>
      <c r="D6" s="49">
        <v>606773</v>
      </c>
      <c r="E6" s="49">
        <v>5383087</v>
      </c>
      <c r="F6" s="49">
        <v>3428419</v>
      </c>
      <c r="G6" s="49">
        <v>4949969</v>
      </c>
      <c r="H6" s="49">
        <v>4932252</v>
      </c>
      <c r="I6" s="49">
        <v>193973</v>
      </c>
      <c r="J6" s="49">
        <v>384033</v>
      </c>
      <c r="K6" s="49">
        <v>869152</v>
      </c>
      <c r="L6" s="49">
        <v>405181</v>
      </c>
      <c r="M6" s="49">
        <v>0</v>
      </c>
      <c r="N6" s="49">
        <v>0</v>
      </c>
      <c r="O6" s="49">
        <v>0</v>
      </c>
      <c r="P6" s="224">
        <v>0</v>
      </c>
      <c r="Q6" s="224">
        <v>0</v>
      </c>
      <c r="R6" s="224">
        <v>0</v>
      </c>
      <c r="S6" s="224">
        <v>0</v>
      </c>
      <c r="T6" s="49">
        <f>SUM(T65, T124)</f>
        <v>0</v>
      </c>
      <c r="U6" s="49">
        <f>SUM(U65, U124)</f>
        <v>0</v>
      </c>
      <c r="V6" s="49">
        <f t="shared" ref="V6:W56" si="2">SUM(V65, V124)</f>
        <v>218855</v>
      </c>
      <c r="W6" s="49">
        <f t="shared" si="2"/>
        <v>200764</v>
      </c>
      <c r="X6" s="49">
        <f t="shared" ref="X6:Y6" si="3">SUM(X65, X124)</f>
        <v>0</v>
      </c>
      <c r="Y6" s="49">
        <f t="shared" si="3"/>
        <v>226946</v>
      </c>
      <c r="Z6" s="49">
        <f t="shared" ref="Z6" si="4">SUM(Z65, Z124)</f>
        <v>114235</v>
      </c>
    </row>
    <row r="7" spans="1:26">
      <c r="A7" s="51" t="s">
        <v>86</v>
      </c>
      <c r="B7" s="49">
        <v>58429722</v>
      </c>
      <c r="C7" s="49">
        <v>28045264</v>
      </c>
      <c r="D7" s="49">
        <v>53041203</v>
      </c>
      <c r="E7" s="49">
        <v>32861221</v>
      </c>
      <c r="F7" s="49">
        <v>64423082</v>
      </c>
      <c r="G7" s="49">
        <v>61714537</v>
      </c>
      <c r="H7" s="49">
        <v>64174835</v>
      </c>
      <c r="I7" s="49">
        <v>62830574</v>
      </c>
      <c r="J7" s="49">
        <v>68080874</v>
      </c>
      <c r="K7" s="49">
        <v>80018787</v>
      </c>
      <c r="L7" s="49">
        <v>81890830</v>
      </c>
      <c r="M7" s="49">
        <v>118084561</v>
      </c>
      <c r="N7" s="49">
        <v>131384641</v>
      </c>
      <c r="O7" s="49">
        <v>139012603</v>
      </c>
      <c r="P7" s="224">
        <v>154503635</v>
      </c>
      <c r="Q7" s="224">
        <v>198332360</v>
      </c>
      <c r="R7" s="224">
        <v>287086383</v>
      </c>
      <c r="S7" s="224">
        <v>216422557</v>
      </c>
      <c r="T7" s="49">
        <f t="shared" ref="T7:U56" si="5">SUM(T66, T125)</f>
        <v>16810943</v>
      </c>
      <c r="U7" s="49">
        <f t="shared" si="5"/>
        <v>11834781</v>
      </c>
      <c r="V7" s="49">
        <f t="shared" si="2"/>
        <v>0</v>
      </c>
      <c r="W7" s="49">
        <f t="shared" si="2"/>
        <v>0</v>
      </c>
      <c r="X7" s="49">
        <f t="shared" ref="X7:Y7" si="6">SUM(X66, X125)</f>
        <v>0</v>
      </c>
      <c r="Y7" s="49">
        <f t="shared" si="6"/>
        <v>0</v>
      </c>
      <c r="Z7" s="49">
        <f t="shared" ref="Z7" si="7">SUM(Z66, Z125)</f>
        <v>0</v>
      </c>
    </row>
    <row r="8" spans="1:26">
      <c r="A8" s="51" t="s">
        <v>88</v>
      </c>
      <c r="B8" s="49">
        <v>2508782</v>
      </c>
      <c r="C8" s="49">
        <v>6563117</v>
      </c>
      <c r="D8" s="49">
        <v>3738767</v>
      </c>
      <c r="E8" s="49">
        <v>14688978</v>
      </c>
      <c r="F8" s="49">
        <v>6232288</v>
      </c>
      <c r="G8" s="49">
        <v>4592792</v>
      </c>
      <c r="H8" s="49">
        <v>4749950</v>
      </c>
      <c r="I8" s="49">
        <v>4090114</v>
      </c>
      <c r="J8" s="49">
        <v>5132085</v>
      </c>
      <c r="K8" s="49">
        <v>5226066</v>
      </c>
      <c r="L8" s="49">
        <v>5288130</v>
      </c>
      <c r="M8" s="49">
        <v>5137088</v>
      </c>
      <c r="N8" s="49">
        <v>4184978</v>
      </c>
      <c r="O8" s="49">
        <v>13019814</v>
      </c>
      <c r="P8" s="224">
        <v>8144382</v>
      </c>
      <c r="Q8" s="224">
        <v>7656585</v>
      </c>
      <c r="R8" s="224">
        <v>6987413</v>
      </c>
      <c r="S8" s="224">
        <v>2753465</v>
      </c>
      <c r="T8" s="49">
        <f t="shared" si="5"/>
        <v>7215255</v>
      </c>
      <c r="U8" s="49">
        <f t="shared" si="5"/>
        <v>4997751</v>
      </c>
      <c r="V8" s="49">
        <f t="shared" si="2"/>
        <v>5367697</v>
      </c>
      <c r="W8" s="49">
        <f t="shared" si="2"/>
        <v>4079213</v>
      </c>
      <c r="X8" s="49">
        <f t="shared" ref="X8:Y8" si="8">SUM(X67, X126)</f>
        <v>4779900</v>
      </c>
      <c r="Y8" s="49">
        <f t="shared" si="8"/>
        <v>5902112</v>
      </c>
      <c r="Z8" s="49">
        <f t="shared" ref="Z8" si="9">SUM(Z67, Z126)</f>
        <v>0</v>
      </c>
    </row>
    <row r="9" spans="1:26">
      <c r="A9" s="51" t="s">
        <v>74</v>
      </c>
      <c r="B9" s="49">
        <v>437486857</v>
      </c>
      <c r="C9" s="49">
        <v>498465860</v>
      </c>
      <c r="D9" s="49">
        <v>817754786</v>
      </c>
      <c r="E9" s="49">
        <v>632357914</v>
      </c>
      <c r="F9" s="49">
        <v>1174163626</v>
      </c>
      <c r="G9" s="49">
        <v>672407896</v>
      </c>
      <c r="H9" s="49">
        <v>774822519</v>
      </c>
      <c r="I9" s="49">
        <v>903549240</v>
      </c>
      <c r="J9" s="49">
        <v>540236961</v>
      </c>
      <c r="K9" s="49">
        <v>620577866</v>
      </c>
      <c r="L9" s="49">
        <v>547053568</v>
      </c>
      <c r="M9" s="49">
        <v>593539767</v>
      </c>
      <c r="N9" s="49">
        <v>560308664</v>
      </c>
      <c r="O9" s="49">
        <v>592831855</v>
      </c>
      <c r="P9" s="224">
        <v>612928194</v>
      </c>
      <c r="Q9" s="224">
        <v>555318803</v>
      </c>
      <c r="R9" s="224">
        <v>591783560</v>
      </c>
      <c r="S9" s="224">
        <v>610648658</v>
      </c>
      <c r="T9" s="49">
        <f t="shared" si="5"/>
        <v>242841046</v>
      </c>
      <c r="U9" s="49">
        <f t="shared" si="5"/>
        <v>244202223</v>
      </c>
      <c r="V9" s="49">
        <f t="shared" si="2"/>
        <v>237442541</v>
      </c>
      <c r="W9" s="49">
        <f t="shared" si="2"/>
        <v>253688302</v>
      </c>
      <c r="X9" s="49">
        <f t="shared" ref="X9:Y9" si="10">SUM(X68, X127)</f>
        <v>283008914</v>
      </c>
      <c r="Y9" s="49">
        <f t="shared" si="10"/>
        <v>291279576</v>
      </c>
      <c r="Z9" s="49">
        <f t="shared" ref="Z9" si="11">SUM(Z68, Z127)</f>
        <v>46558056</v>
      </c>
    </row>
    <row r="10" spans="1:26">
      <c r="A10" s="51" t="s">
        <v>91</v>
      </c>
      <c r="B10" s="49">
        <v>13391658</v>
      </c>
      <c r="C10" s="49">
        <v>29396902</v>
      </c>
      <c r="D10" s="49">
        <v>73425215</v>
      </c>
      <c r="E10" s="49">
        <v>123766395</v>
      </c>
      <c r="F10" s="49">
        <v>88790496</v>
      </c>
      <c r="G10" s="49">
        <v>117079742</v>
      </c>
      <c r="H10" s="49">
        <v>79018095</v>
      </c>
      <c r="I10" s="49">
        <v>106434190</v>
      </c>
      <c r="J10" s="49">
        <v>102894103</v>
      </c>
      <c r="K10" s="49">
        <v>114126095</v>
      </c>
      <c r="L10" s="49">
        <v>120842105</v>
      </c>
      <c r="M10" s="49">
        <v>149362024</v>
      </c>
      <c r="N10" s="49">
        <v>238943608</v>
      </c>
      <c r="O10" s="49">
        <v>214919964</v>
      </c>
      <c r="P10" s="224">
        <v>198974459</v>
      </c>
      <c r="Q10" s="224">
        <v>197722666</v>
      </c>
      <c r="R10" s="224">
        <v>206460119</v>
      </c>
      <c r="S10" s="224">
        <v>201085992</v>
      </c>
      <c r="T10" s="49">
        <f t="shared" si="5"/>
        <v>6802009.0160766765</v>
      </c>
      <c r="U10" s="49">
        <f t="shared" si="5"/>
        <v>7344715</v>
      </c>
      <c r="V10" s="49">
        <f t="shared" si="2"/>
        <v>7672275</v>
      </c>
      <c r="W10" s="49">
        <f t="shared" si="2"/>
        <v>8949399</v>
      </c>
      <c r="X10" s="49">
        <f t="shared" ref="X10:Y10" si="12">SUM(X69, X128)</f>
        <v>9811771</v>
      </c>
      <c r="Y10" s="49">
        <f t="shared" si="12"/>
        <v>9730341</v>
      </c>
      <c r="Z10" s="49">
        <f t="shared" ref="Z10" si="13">SUM(Z69, Z128)</f>
        <v>10110666</v>
      </c>
    </row>
    <row r="11" spans="1:26">
      <c r="A11" s="51" t="s">
        <v>93</v>
      </c>
      <c r="B11" s="49">
        <v>-7499786</v>
      </c>
      <c r="C11" s="49">
        <v>20190631</v>
      </c>
      <c r="D11" s="49">
        <v>55811184</v>
      </c>
      <c r="E11" s="49">
        <v>84725273</v>
      </c>
      <c r="F11" s="49">
        <v>82250994</v>
      </c>
      <c r="G11" s="49">
        <v>149704892</v>
      </c>
      <c r="H11" s="49">
        <v>132266647</v>
      </c>
      <c r="I11" s="49">
        <v>146456372</v>
      </c>
      <c r="J11" s="49">
        <v>175308593</v>
      </c>
      <c r="K11" s="49">
        <v>167748745</v>
      </c>
      <c r="L11" s="49">
        <v>191461426</v>
      </c>
      <c r="M11" s="49">
        <v>197155018</v>
      </c>
      <c r="N11" s="49">
        <v>217800372</v>
      </c>
      <c r="O11" s="49">
        <v>190255487</v>
      </c>
      <c r="P11" s="224">
        <v>214752326</v>
      </c>
      <c r="Q11" s="224">
        <v>209531292</v>
      </c>
      <c r="R11" s="224">
        <v>198499621</v>
      </c>
      <c r="S11" s="224">
        <v>208827769</v>
      </c>
      <c r="T11" s="49">
        <f t="shared" si="5"/>
        <v>12963926</v>
      </c>
      <c r="U11" s="49">
        <f t="shared" si="5"/>
        <v>17778981</v>
      </c>
      <c r="V11" s="49">
        <f t="shared" si="2"/>
        <v>18295967</v>
      </c>
      <c r="W11" s="49">
        <f t="shared" si="2"/>
        <v>19726211</v>
      </c>
      <c r="X11" s="49">
        <f t="shared" ref="X11:Y11" si="14">SUM(X70, X129)</f>
        <v>20945310</v>
      </c>
      <c r="Y11" s="49">
        <f t="shared" si="14"/>
        <v>18564842</v>
      </c>
      <c r="Z11" s="49">
        <f t="shared" ref="Z11" si="15">SUM(Z70, Z129)</f>
        <v>0</v>
      </c>
    </row>
    <row r="12" spans="1:26">
      <c r="A12" s="51" t="s">
        <v>95</v>
      </c>
      <c r="B12" s="49">
        <v>0</v>
      </c>
      <c r="C12" s="49">
        <v>786599</v>
      </c>
      <c r="D12" s="49">
        <v>0</v>
      </c>
      <c r="E12" s="49">
        <v>0</v>
      </c>
      <c r="F12" s="49">
        <v>0</v>
      </c>
      <c r="G12" s="49">
        <v>0</v>
      </c>
      <c r="H12" s="49">
        <v>0</v>
      </c>
      <c r="I12" s="49">
        <v>0</v>
      </c>
      <c r="J12" s="49">
        <v>0</v>
      </c>
      <c r="K12" s="49">
        <v>0</v>
      </c>
      <c r="L12" s="49">
        <v>0</v>
      </c>
      <c r="M12" s="49">
        <v>0</v>
      </c>
      <c r="N12" s="49">
        <v>723850</v>
      </c>
      <c r="O12" s="49">
        <v>11526302</v>
      </c>
      <c r="P12" s="224">
        <v>10910961</v>
      </c>
      <c r="Q12" s="224">
        <v>9070416</v>
      </c>
      <c r="R12" s="224">
        <v>9355281</v>
      </c>
      <c r="S12" s="224">
        <v>7365071</v>
      </c>
      <c r="T12" s="49">
        <f t="shared" si="5"/>
        <v>0</v>
      </c>
      <c r="U12" s="49">
        <f t="shared" si="5"/>
        <v>0</v>
      </c>
      <c r="V12" s="49">
        <f t="shared" si="2"/>
        <v>0</v>
      </c>
      <c r="W12" s="49">
        <f t="shared" si="2"/>
        <v>0</v>
      </c>
      <c r="X12" s="49">
        <f t="shared" ref="X12:Y12" si="16">SUM(X71, X130)</f>
        <v>0</v>
      </c>
      <c r="Y12" s="49">
        <f t="shared" si="16"/>
        <v>0</v>
      </c>
      <c r="Z12" s="49">
        <f t="shared" ref="Z12" si="17">SUM(Z71, Z130)</f>
        <v>0</v>
      </c>
    </row>
    <row r="13" spans="1:26">
      <c r="A13" s="51" t="s">
        <v>97</v>
      </c>
      <c r="B13" s="49">
        <v>500000</v>
      </c>
      <c r="C13" s="49">
        <v>8333725</v>
      </c>
      <c r="D13" s="49">
        <v>1836086</v>
      </c>
      <c r="E13" s="49">
        <v>1764321</v>
      </c>
      <c r="F13" s="49">
        <v>3747340</v>
      </c>
      <c r="G13" s="49">
        <v>8159759</v>
      </c>
      <c r="H13" s="49">
        <v>13369001</v>
      </c>
      <c r="I13" s="49">
        <v>9665068</v>
      </c>
      <c r="J13" s="49">
        <v>12665118</v>
      </c>
      <c r="K13" s="49">
        <v>15863782</v>
      </c>
      <c r="L13" s="49">
        <v>13933430</v>
      </c>
      <c r="M13" s="49">
        <v>17223379</v>
      </c>
      <c r="N13" s="49">
        <v>19802364</v>
      </c>
      <c r="O13" s="49">
        <v>37126929</v>
      </c>
      <c r="P13" s="224">
        <v>39072206</v>
      </c>
      <c r="Q13" s="224">
        <v>33054016</v>
      </c>
      <c r="R13" s="224">
        <v>35230308</v>
      </c>
      <c r="S13" s="224">
        <v>61506184</v>
      </c>
      <c r="T13" s="49">
        <f t="shared" si="5"/>
        <v>5106927</v>
      </c>
      <c r="U13" s="49">
        <f t="shared" si="5"/>
        <v>6546063</v>
      </c>
      <c r="V13" s="49">
        <f t="shared" si="2"/>
        <v>1239028</v>
      </c>
      <c r="W13" s="49">
        <f t="shared" si="2"/>
        <v>1226779</v>
      </c>
      <c r="X13" s="49">
        <f t="shared" ref="X13:Y13" si="18">SUM(X72, X131)</f>
        <v>0</v>
      </c>
      <c r="Y13" s="49">
        <f t="shared" si="18"/>
        <v>0</v>
      </c>
      <c r="Z13" s="49">
        <f t="shared" ref="Z13" si="19">SUM(Z72, Z131)</f>
        <v>0</v>
      </c>
    </row>
    <row r="14" spans="1:26">
      <c r="A14" s="51" t="s">
        <v>99</v>
      </c>
      <c r="B14" s="49">
        <v>121636782</v>
      </c>
      <c r="C14" s="49">
        <v>61244515</v>
      </c>
      <c r="D14" s="49">
        <v>27168944</v>
      </c>
      <c r="E14" s="49">
        <v>53661424</v>
      </c>
      <c r="F14" s="49">
        <v>191684039</v>
      </c>
      <c r="G14" s="49">
        <v>204746613</v>
      </c>
      <c r="H14" s="49">
        <v>203183584</v>
      </c>
      <c r="I14" s="49">
        <v>240606509</v>
      </c>
      <c r="J14" s="49">
        <v>246564535</v>
      </c>
      <c r="K14" s="49">
        <v>217142370</v>
      </c>
      <c r="L14" s="49">
        <v>293776178</v>
      </c>
      <c r="M14" s="49">
        <v>321635159</v>
      </c>
      <c r="N14" s="49">
        <v>304489726</v>
      </c>
      <c r="O14" s="49">
        <v>310531080</v>
      </c>
      <c r="P14" s="224">
        <v>299130352</v>
      </c>
      <c r="Q14" s="224">
        <v>315720746</v>
      </c>
      <c r="R14" s="224">
        <v>326093483</v>
      </c>
      <c r="S14" s="224">
        <v>338751138</v>
      </c>
      <c r="T14" s="49">
        <f t="shared" si="5"/>
        <v>3991524</v>
      </c>
      <c r="U14" s="49">
        <f t="shared" si="5"/>
        <v>0</v>
      </c>
      <c r="V14" s="49">
        <f t="shared" si="2"/>
        <v>0</v>
      </c>
      <c r="W14" s="49">
        <f t="shared" si="2"/>
        <v>0</v>
      </c>
      <c r="X14" s="49">
        <f t="shared" ref="X14:Y14" si="20">SUM(X73, X132)</f>
        <v>0</v>
      </c>
      <c r="Y14" s="49">
        <f t="shared" si="20"/>
        <v>0</v>
      </c>
      <c r="Z14" s="49">
        <f t="shared" ref="Z14" si="21">SUM(Z73, Z132)</f>
        <v>0</v>
      </c>
    </row>
    <row r="15" spans="1:26">
      <c r="A15" s="51" t="s">
        <v>101</v>
      </c>
      <c r="B15" s="49">
        <v>38387929</v>
      </c>
      <c r="C15" s="49">
        <v>46116922</v>
      </c>
      <c r="D15" s="49">
        <v>186725175</v>
      </c>
      <c r="E15" s="49">
        <v>-114031878</v>
      </c>
      <c r="F15" s="49">
        <v>85669295</v>
      </c>
      <c r="G15" s="49">
        <v>218804957</v>
      </c>
      <c r="H15" s="49">
        <v>153152277</v>
      </c>
      <c r="I15" s="49">
        <v>183219064</v>
      </c>
      <c r="J15" s="49">
        <v>229647115</v>
      </c>
      <c r="K15" s="49">
        <v>315838040</v>
      </c>
      <c r="L15" s="49">
        <v>299155088</v>
      </c>
      <c r="M15" s="49">
        <v>382993812</v>
      </c>
      <c r="N15" s="49">
        <v>360557950</v>
      </c>
      <c r="O15" s="49">
        <v>357348803</v>
      </c>
      <c r="P15" s="224">
        <v>371842154</v>
      </c>
      <c r="Q15" s="224">
        <v>372879094</v>
      </c>
      <c r="R15" s="224">
        <v>389123534</v>
      </c>
      <c r="S15" s="224">
        <v>389889629</v>
      </c>
      <c r="T15" s="49">
        <f t="shared" si="5"/>
        <v>223627</v>
      </c>
      <c r="U15" s="49">
        <f t="shared" si="5"/>
        <v>0</v>
      </c>
      <c r="V15" s="49">
        <f t="shared" si="2"/>
        <v>0</v>
      </c>
      <c r="W15" s="49">
        <f t="shared" si="2"/>
        <v>0</v>
      </c>
      <c r="X15" s="49">
        <f t="shared" ref="X15:Y15" si="22">SUM(X74, X133)</f>
        <v>0</v>
      </c>
      <c r="Y15" s="49">
        <f t="shared" si="22"/>
        <v>0</v>
      </c>
      <c r="Z15" s="49">
        <f t="shared" ref="Z15" si="23">SUM(Z74, Z133)</f>
        <v>0</v>
      </c>
    </row>
    <row r="16" spans="1:26">
      <c r="A16" s="51" t="s">
        <v>102</v>
      </c>
      <c r="B16" s="49">
        <v>0</v>
      </c>
      <c r="C16" s="49">
        <v>1297568</v>
      </c>
      <c r="D16" s="49">
        <v>0</v>
      </c>
      <c r="E16" s="49">
        <v>0</v>
      </c>
      <c r="F16" s="49">
        <v>0</v>
      </c>
      <c r="G16" s="49">
        <v>0</v>
      </c>
      <c r="H16" s="49">
        <v>0</v>
      </c>
      <c r="I16" s="49">
        <v>0</v>
      </c>
      <c r="J16" s="49">
        <v>0</v>
      </c>
      <c r="K16" s="49">
        <v>0</v>
      </c>
      <c r="L16" s="49">
        <v>0</v>
      </c>
      <c r="M16" s="49">
        <v>80106489</v>
      </c>
      <c r="N16" s="49">
        <v>39305857</v>
      </c>
      <c r="O16" s="49">
        <v>36365909</v>
      </c>
      <c r="P16" s="224">
        <v>27963073</v>
      </c>
      <c r="Q16" s="224">
        <v>30022842</v>
      </c>
      <c r="R16" s="224">
        <v>28780853</v>
      </c>
      <c r="S16" s="224">
        <v>38101735</v>
      </c>
      <c r="T16" s="49">
        <f t="shared" si="5"/>
        <v>17602520</v>
      </c>
      <c r="U16" s="49">
        <f t="shared" si="5"/>
        <v>12019831</v>
      </c>
      <c r="V16" s="49">
        <f t="shared" si="2"/>
        <v>24255972</v>
      </c>
      <c r="W16" s="49">
        <f t="shared" si="2"/>
        <v>34531267</v>
      </c>
      <c r="X16" s="49">
        <f t="shared" ref="X16:Y16" si="24">SUM(X75, X134)</f>
        <v>38437297</v>
      </c>
      <c r="Y16" s="49">
        <f t="shared" si="24"/>
        <v>49111642</v>
      </c>
      <c r="Z16" s="49">
        <f t="shared" ref="Z16" si="25">SUM(Z75, Z134)</f>
        <v>21398418</v>
      </c>
    </row>
    <row r="17" spans="1:26">
      <c r="A17" s="51" t="s">
        <v>103</v>
      </c>
      <c r="B17" s="49">
        <v>2786647</v>
      </c>
      <c r="C17" s="49">
        <v>6164985</v>
      </c>
      <c r="D17" s="49">
        <v>22206260</v>
      </c>
      <c r="E17" s="49">
        <v>16480135</v>
      </c>
      <c r="F17" s="49">
        <v>19470893</v>
      </c>
      <c r="G17" s="49">
        <v>13799860</v>
      </c>
      <c r="H17" s="49">
        <v>13717616</v>
      </c>
      <c r="I17" s="49">
        <v>20638024</v>
      </c>
      <c r="J17" s="49">
        <v>16758751</v>
      </c>
      <c r="K17" s="49">
        <v>15482907</v>
      </c>
      <c r="L17" s="49">
        <v>10867993</v>
      </c>
      <c r="M17" s="49">
        <v>6756524</v>
      </c>
      <c r="N17" s="49">
        <v>5140844</v>
      </c>
      <c r="O17" s="49">
        <v>4629928</v>
      </c>
      <c r="P17" s="224">
        <v>20625990</v>
      </c>
      <c r="Q17" s="224">
        <v>9997464</v>
      </c>
      <c r="R17" s="224">
        <v>12510779</v>
      </c>
      <c r="S17" s="224">
        <v>12475682</v>
      </c>
      <c r="T17" s="49">
        <f t="shared" si="5"/>
        <v>8958569</v>
      </c>
      <c r="U17" s="49">
        <f t="shared" si="5"/>
        <v>10450969</v>
      </c>
      <c r="V17" s="49">
        <f t="shared" si="2"/>
        <v>10306270</v>
      </c>
      <c r="W17" s="49">
        <f t="shared" si="2"/>
        <v>11306225</v>
      </c>
      <c r="X17" s="49">
        <f t="shared" ref="X17:Y17" si="26">SUM(X76, X135)</f>
        <v>11133040</v>
      </c>
      <c r="Y17" s="49">
        <f t="shared" si="26"/>
        <v>10823110</v>
      </c>
      <c r="Z17" s="49">
        <f t="shared" ref="Z17" si="27">SUM(Z76, Z135)</f>
        <v>0</v>
      </c>
    </row>
    <row r="18" spans="1:26">
      <c r="A18" s="51" t="s">
        <v>104</v>
      </c>
      <c r="B18" s="49">
        <v>0</v>
      </c>
      <c r="C18" s="49">
        <v>346853</v>
      </c>
      <c r="D18" s="49">
        <v>0</v>
      </c>
      <c r="E18" s="49">
        <v>173871910</v>
      </c>
      <c r="F18" s="49">
        <v>316446486</v>
      </c>
      <c r="G18" s="49">
        <v>310918239</v>
      </c>
      <c r="H18" s="49">
        <v>355062868</v>
      </c>
      <c r="I18" s="49">
        <v>352775125</v>
      </c>
      <c r="J18" s="49">
        <v>329775386</v>
      </c>
      <c r="K18" s="49">
        <v>334468281</v>
      </c>
      <c r="L18" s="49">
        <v>397024310</v>
      </c>
      <c r="M18" s="49">
        <v>399925818</v>
      </c>
      <c r="N18" s="49">
        <v>423352479</v>
      </c>
      <c r="O18" s="49">
        <v>345926062</v>
      </c>
      <c r="P18" s="224">
        <v>357891148</v>
      </c>
      <c r="Q18" s="224">
        <v>350015227</v>
      </c>
      <c r="R18" s="224">
        <v>349548166</v>
      </c>
      <c r="S18" s="224">
        <v>337731900</v>
      </c>
      <c r="T18" s="49">
        <f t="shared" si="5"/>
        <v>0</v>
      </c>
      <c r="U18" s="49">
        <f t="shared" si="5"/>
        <v>0</v>
      </c>
      <c r="V18" s="49">
        <f t="shared" si="2"/>
        <v>0</v>
      </c>
      <c r="W18" s="49">
        <f t="shared" si="2"/>
        <v>0</v>
      </c>
      <c r="X18" s="49">
        <f t="shared" ref="X18:Y18" si="28">SUM(X77, X136)</f>
        <v>0</v>
      </c>
      <c r="Y18" s="49">
        <f t="shared" si="28"/>
        <v>0</v>
      </c>
      <c r="Z18" s="49">
        <f t="shared" ref="Z18" si="29">SUM(Z77, Z136)</f>
        <v>0</v>
      </c>
    </row>
    <row r="19" spans="1:26">
      <c r="A19" s="51" t="s">
        <v>105</v>
      </c>
      <c r="B19" s="49">
        <v>4056130</v>
      </c>
      <c r="C19" s="49">
        <v>16079781</v>
      </c>
      <c r="D19" s="49">
        <v>141124970</v>
      </c>
      <c r="E19" s="49">
        <v>60571108</v>
      </c>
      <c r="F19" s="49">
        <v>94469202</v>
      </c>
      <c r="G19" s="49">
        <v>96431918</v>
      </c>
      <c r="H19" s="49">
        <v>82918686</v>
      </c>
      <c r="I19" s="49">
        <v>90470160</v>
      </c>
      <c r="J19" s="49">
        <v>88920629</v>
      </c>
      <c r="K19" s="49">
        <v>104866079</v>
      </c>
      <c r="L19" s="49">
        <v>85735122</v>
      </c>
      <c r="M19" s="49">
        <v>111161583</v>
      </c>
      <c r="N19" s="49">
        <v>105243065</v>
      </c>
      <c r="O19" s="49">
        <v>158726934</v>
      </c>
      <c r="P19" s="224">
        <v>129725894</v>
      </c>
      <c r="Q19" s="224">
        <v>86001543</v>
      </c>
      <c r="R19" s="224">
        <v>102766490</v>
      </c>
      <c r="S19" s="224">
        <v>99631417</v>
      </c>
      <c r="T19" s="49">
        <f t="shared" si="5"/>
        <v>100714527</v>
      </c>
      <c r="U19" s="49">
        <f t="shared" si="5"/>
        <v>69672577</v>
      </c>
      <c r="V19" s="49">
        <f t="shared" si="2"/>
        <v>86381531</v>
      </c>
      <c r="W19" s="49">
        <f t="shared" si="2"/>
        <v>84516277</v>
      </c>
      <c r="X19" s="49">
        <f t="shared" ref="X19:Y19" si="30">SUM(X78, X137)</f>
        <v>85195906</v>
      </c>
      <c r="Y19" s="49">
        <f t="shared" si="30"/>
        <v>84585523</v>
      </c>
      <c r="Z19" s="49">
        <f t="shared" ref="Z19" si="31">SUM(Z78, Z137)</f>
        <v>82049843</v>
      </c>
    </row>
    <row r="20" spans="1:26">
      <c r="A20" s="51" t="s">
        <v>107</v>
      </c>
      <c r="B20" s="49">
        <v>3943347</v>
      </c>
      <c r="C20" s="49">
        <v>21313858</v>
      </c>
      <c r="D20" s="49">
        <v>23690257</v>
      </c>
      <c r="E20" s="49">
        <v>25834008</v>
      </c>
      <c r="F20" s="49">
        <v>24180029</v>
      </c>
      <c r="G20" s="49">
        <v>25039737</v>
      </c>
      <c r="H20" s="49">
        <v>29593602</v>
      </c>
      <c r="I20" s="49">
        <v>35158582</v>
      </c>
      <c r="J20" s="49">
        <v>35647054</v>
      </c>
      <c r="K20" s="49">
        <v>34326221</v>
      </c>
      <c r="L20" s="49">
        <v>10505502</v>
      </c>
      <c r="M20" s="49">
        <v>3864864</v>
      </c>
      <c r="N20" s="49">
        <v>458159</v>
      </c>
      <c r="O20" s="49">
        <v>849547</v>
      </c>
      <c r="P20" s="224">
        <v>123198</v>
      </c>
      <c r="Q20" s="224">
        <v>0</v>
      </c>
      <c r="R20" s="224">
        <v>0</v>
      </c>
      <c r="S20" s="224">
        <v>0</v>
      </c>
      <c r="T20" s="49">
        <f t="shared" si="5"/>
        <v>0</v>
      </c>
      <c r="U20" s="49">
        <f t="shared" si="5"/>
        <v>0</v>
      </c>
      <c r="V20" s="49">
        <f t="shared" si="2"/>
        <v>0</v>
      </c>
      <c r="W20" s="49">
        <f t="shared" si="2"/>
        <v>0</v>
      </c>
      <c r="X20" s="49">
        <f t="shared" ref="X20:Y20" si="32">SUM(X79, X138)</f>
        <v>0</v>
      </c>
      <c r="Y20" s="49">
        <f t="shared" si="32"/>
        <v>0</v>
      </c>
      <c r="Z20" s="49">
        <f t="shared" ref="Z20" si="33">SUM(Z79, Z138)</f>
        <v>0</v>
      </c>
    </row>
    <row r="21" spans="1:26">
      <c r="A21" s="51" t="s">
        <v>76</v>
      </c>
      <c r="B21" s="49">
        <v>57329888</v>
      </c>
      <c r="C21" s="49">
        <v>69980074</v>
      </c>
      <c r="D21" s="49">
        <v>84708476</v>
      </c>
      <c r="E21" s="49">
        <v>45554774</v>
      </c>
      <c r="F21" s="49">
        <v>57424338</v>
      </c>
      <c r="G21" s="49">
        <v>49594852</v>
      </c>
      <c r="H21" s="49">
        <v>36783329</v>
      </c>
      <c r="I21" s="49">
        <v>36270468</v>
      </c>
      <c r="J21" s="49">
        <v>34909624</v>
      </c>
      <c r="K21" s="49">
        <v>24130072</v>
      </c>
      <c r="L21" s="49">
        <v>47656726</v>
      </c>
      <c r="M21" s="49">
        <v>45530364</v>
      </c>
      <c r="N21" s="49">
        <v>46059677</v>
      </c>
      <c r="O21" s="49">
        <v>59999411</v>
      </c>
      <c r="P21" s="224">
        <v>57835440</v>
      </c>
      <c r="Q21" s="224">
        <v>42958630</v>
      </c>
      <c r="R21" s="224">
        <v>42531591</v>
      </c>
      <c r="S21" s="224">
        <v>43052484</v>
      </c>
      <c r="T21" s="49">
        <f t="shared" si="5"/>
        <v>0</v>
      </c>
      <c r="U21" s="49">
        <f t="shared" si="5"/>
        <v>329700</v>
      </c>
      <c r="V21" s="49">
        <f t="shared" si="2"/>
        <v>4071293</v>
      </c>
      <c r="W21" s="49">
        <f t="shared" si="2"/>
        <v>5437143</v>
      </c>
      <c r="X21" s="49">
        <f t="shared" ref="X21:Y21" si="34">SUM(X80, X139)</f>
        <v>5972918</v>
      </c>
      <c r="Y21" s="49">
        <f t="shared" si="34"/>
        <v>5867177</v>
      </c>
      <c r="Z21" s="49">
        <f t="shared" ref="Z21" si="35">SUM(Z80, Z139)</f>
        <v>6305191</v>
      </c>
    </row>
    <row r="22" spans="1:26">
      <c r="A22" s="51" t="s">
        <v>110</v>
      </c>
      <c r="B22" s="49">
        <v>10296568</v>
      </c>
      <c r="C22" s="49">
        <v>8724907</v>
      </c>
      <c r="D22" s="49">
        <v>37998334</v>
      </c>
      <c r="E22" s="49">
        <v>10724525</v>
      </c>
      <c r="F22" s="49">
        <v>14576033</v>
      </c>
      <c r="G22" s="49">
        <v>21014123</v>
      </c>
      <c r="H22" s="49">
        <v>13604104</v>
      </c>
      <c r="I22" s="49">
        <v>19932368</v>
      </c>
      <c r="J22" s="49">
        <v>40520336</v>
      </c>
      <c r="K22" s="49">
        <v>20035216</v>
      </c>
      <c r="L22" s="49">
        <v>15912193</v>
      </c>
      <c r="M22" s="49">
        <v>23086283</v>
      </c>
      <c r="N22" s="49">
        <v>29910661</v>
      </c>
      <c r="O22" s="49">
        <v>26184383</v>
      </c>
      <c r="P22" s="224">
        <v>30163322</v>
      </c>
      <c r="Q22" s="224">
        <v>27220518</v>
      </c>
      <c r="R22" s="224">
        <v>33511606</v>
      </c>
      <c r="S22" s="224">
        <v>30344843</v>
      </c>
      <c r="T22" s="49">
        <f t="shared" si="5"/>
        <v>0</v>
      </c>
      <c r="U22" s="49">
        <f t="shared" si="5"/>
        <v>0</v>
      </c>
      <c r="V22" s="49">
        <f t="shared" si="2"/>
        <v>0</v>
      </c>
      <c r="W22" s="49">
        <f t="shared" si="2"/>
        <v>0</v>
      </c>
      <c r="X22" s="49">
        <f t="shared" ref="X22:Y22" si="36">SUM(X81, X140)</f>
        <v>0</v>
      </c>
      <c r="Y22" s="49">
        <f t="shared" si="36"/>
        <v>0</v>
      </c>
      <c r="Z22" s="49">
        <f t="shared" ref="Z22" si="37">SUM(Z81, Z140)</f>
        <v>0</v>
      </c>
    </row>
    <row r="23" spans="1:26">
      <c r="A23" s="51" t="s">
        <v>111</v>
      </c>
      <c r="B23" s="49">
        <v>0</v>
      </c>
      <c r="C23" s="49">
        <v>24548081</v>
      </c>
      <c r="D23" s="49">
        <v>21042118</v>
      </c>
      <c r="E23" s="49">
        <v>17135298</v>
      </c>
      <c r="F23" s="49">
        <v>14662483</v>
      </c>
      <c r="G23" s="49">
        <v>17499820</v>
      </c>
      <c r="H23" s="49">
        <v>15758737</v>
      </c>
      <c r="I23" s="49">
        <v>33963132</v>
      </c>
      <c r="J23" s="49">
        <v>31946139</v>
      </c>
      <c r="K23" s="49">
        <v>42629764</v>
      </c>
      <c r="L23" s="49">
        <v>36221092</v>
      </c>
      <c r="M23" s="49">
        <v>20310674</v>
      </c>
      <c r="N23" s="49">
        <v>26912844</v>
      </c>
      <c r="O23" s="49">
        <v>23663827</v>
      </c>
      <c r="P23" s="224">
        <v>85458875</v>
      </c>
      <c r="Q23" s="224">
        <v>23639700</v>
      </c>
      <c r="R23" s="224">
        <v>40510062</v>
      </c>
      <c r="S23" s="224">
        <v>46518169</v>
      </c>
      <c r="T23" s="49">
        <f t="shared" si="5"/>
        <v>13284539</v>
      </c>
      <c r="U23" s="49">
        <f t="shared" si="5"/>
        <v>14869294</v>
      </c>
      <c r="V23" s="49">
        <f t="shared" si="2"/>
        <v>12491671</v>
      </c>
      <c r="W23" s="49">
        <f t="shared" si="2"/>
        <v>14272947</v>
      </c>
      <c r="X23" s="49">
        <f t="shared" ref="X23:Y23" si="38">SUM(X82, X141)</f>
        <v>10008918</v>
      </c>
      <c r="Y23" s="49">
        <f t="shared" si="38"/>
        <v>9487648</v>
      </c>
      <c r="Z23" s="49">
        <f t="shared" ref="Z23" si="39">SUM(Z82, Z141)</f>
        <v>2589369</v>
      </c>
    </row>
    <row r="24" spans="1:26">
      <c r="A24" s="51" t="s">
        <v>113</v>
      </c>
      <c r="B24" s="49">
        <v>3693824</v>
      </c>
      <c r="C24" s="49">
        <v>6712105</v>
      </c>
      <c r="D24" s="49">
        <v>4637451</v>
      </c>
      <c r="E24" s="49">
        <v>0</v>
      </c>
      <c r="F24" s="49">
        <v>0</v>
      </c>
      <c r="G24" s="49">
        <v>2023153</v>
      </c>
      <c r="H24" s="49">
        <v>-2023153</v>
      </c>
      <c r="I24" s="49">
        <v>0</v>
      </c>
      <c r="J24" s="49">
        <v>0</v>
      </c>
      <c r="K24" s="49">
        <v>0</v>
      </c>
      <c r="L24" s="49">
        <v>0</v>
      </c>
      <c r="M24" s="49">
        <v>993234</v>
      </c>
      <c r="N24" s="49">
        <v>1145321</v>
      </c>
      <c r="O24" s="49">
        <v>1184266</v>
      </c>
      <c r="P24" s="224">
        <v>1140683</v>
      </c>
      <c r="Q24" s="224">
        <v>1005052</v>
      </c>
      <c r="R24" s="224">
        <v>888410</v>
      </c>
      <c r="S24" s="224">
        <v>610850</v>
      </c>
      <c r="T24" s="49">
        <f t="shared" si="5"/>
        <v>0</v>
      </c>
      <c r="U24" s="49">
        <f t="shared" si="5"/>
        <v>934454</v>
      </c>
      <c r="V24" s="49">
        <f t="shared" si="2"/>
        <v>1851637</v>
      </c>
      <c r="W24" s="49">
        <f t="shared" si="2"/>
        <v>3095385</v>
      </c>
      <c r="X24" s="49">
        <f t="shared" ref="X24:Y24" si="40">SUM(X83, X142)</f>
        <v>1821004</v>
      </c>
      <c r="Y24" s="49">
        <f t="shared" si="40"/>
        <v>274818</v>
      </c>
      <c r="Z24" s="49">
        <f t="shared" ref="Z24" si="41">SUM(Z83, Z142)</f>
        <v>601388</v>
      </c>
    </row>
    <row r="25" spans="1:26">
      <c r="A25" s="51" t="s">
        <v>78</v>
      </c>
      <c r="B25" s="49">
        <v>2050306</v>
      </c>
      <c r="C25" s="49">
        <v>7778562</v>
      </c>
      <c r="D25" s="49">
        <v>2574046</v>
      </c>
      <c r="E25" s="49">
        <v>7088349</v>
      </c>
      <c r="F25" s="49">
        <v>-3731852</v>
      </c>
      <c r="G25" s="49">
        <v>0</v>
      </c>
      <c r="H25" s="49">
        <v>361688</v>
      </c>
      <c r="I25" s="49">
        <v>7447152</v>
      </c>
      <c r="J25" s="49">
        <v>3810034</v>
      </c>
      <c r="K25" s="49">
        <v>1088665</v>
      </c>
      <c r="L25" s="49">
        <v>0</v>
      </c>
      <c r="M25" s="49">
        <v>0</v>
      </c>
      <c r="N25" s="49">
        <v>1375</v>
      </c>
      <c r="O25" s="49">
        <v>0</v>
      </c>
      <c r="P25" s="224">
        <v>0</v>
      </c>
      <c r="Q25" s="224">
        <v>86490747</v>
      </c>
      <c r="R25" s="224">
        <v>82175729</v>
      </c>
      <c r="S25" s="224">
        <v>86120211</v>
      </c>
      <c r="T25" s="49">
        <f t="shared" si="5"/>
        <v>1192015</v>
      </c>
      <c r="U25" s="49">
        <f t="shared" si="5"/>
        <v>1086765</v>
      </c>
      <c r="V25" s="49">
        <f t="shared" si="2"/>
        <v>1132810</v>
      </c>
      <c r="W25" s="49">
        <f t="shared" si="2"/>
        <v>965645</v>
      </c>
      <c r="X25" s="49">
        <f t="shared" ref="X25:Y25" si="42">SUM(X84, X143)</f>
        <v>1026850</v>
      </c>
      <c r="Y25" s="49">
        <f t="shared" si="42"/>
        <v>1049232</v>
      </c>
      <c r="Z25" s="49">
        <f t="shared" ref="Z25" si="43">SUM(Z84, Z143)</f>
        <v>1104880</v>
      </c>
    </row>
    <row r="26" spans="1:26">
      <c r="A26" s="51" t="s">
        <v>116</v>
      </c>
      <c r="B26" s="49">
        <v>47208287</v>
      </c>
      <c r="C26" s="49">
        <v>73415056</v>
      </c>
      <c r="D26" s="49">
        <v>92097017</v>
      </c>
      <c r="E26" s="49">
        <v>21029944</v>
      </c>
      <c r="F26" s="49">
        <v>26495693</v>
      </c>
      <c r="G26" s="49">
        <v>30444491</v>
      </c>
      <c r="H26" s="49">
        <v>30950598</v>
      </c>
      <c r="I26" s="49">
        <v>23582088</v>
      </c>
      <c r="J26" s="49">
        <v>31639889</v>
      </c>
      <c r="K26" s="49">
        <v>88298276</v>
      </c>
      <c r="L26" s="49">
        <v>73416885</v>
      </c>
      <c r="M26" s="49">
        <v>125339682</v>
      </c>
      <c r="N26" s="49">
        <v>209682335</v>
      </c>
      <c r="O26" s="49">
        <v>186057780</v>
      </c>
      <c r="P26" s="224">
        <v>204557639</v>
      </c>
      <c r="Q26" s="224">
        <v>215555626</v>
      </c>
      <c r="R26" s="224">
        <v>233553987</v>
      </c>
      <c r="S26" s="224">
        <v>179966964</v>
      </c>
      <c r="T26" s="49">
        <f t="shared" si="5"/>
        <v>0</v>
      </c>
      <c r="U26" s="49">
        <f t="shared" si="5"/>
        <v>0</v>
      </c>
      <c r="V26" s="49">
        <f t="shared" si="2"/>
        <v>0</v>
      </c>
      <c r="W26" s="49">
        <f t="shared" si="2"/>
        <v>0</v>
      </c>
      <c r="X26" s="49">
        <f t="shared" ref="X26:Y26" si="44">SUM(X85, X144)</f>
        <v>0</v>
      </c>
      <c r="Y26" s="49">
        <f t="shared" si="44"/>
        <v>0</v>
      </c>
      <c r="Z26" s="49">
        <f t="shared" ref="Z26" si="45">SUM(Z85, Z144)</f>
        <v>0</v>
      </c>
    </row>
    <row r="27" spans="1:26">
      <c r="A27" s="51" t="s">
        <v>117</v>
      </c>
      <c r="B27" s="49">
        <v>88364394</v>
      </c>
      <c r="C27" s="49">
        <v>53604974</v>
      </c>
      <c r="D27" s="49">
        <v>96006259</v>
      </c>
      <c r="E27" s="49">
        <v>149943559</v>
      </c>
      <c r="F27" s="49">
        <v>204771928</v>
      </c>
      <c r="G27" s="49">
        <v>222599093</v>
      </c>
      <c r="H27" s="49">
        <v>223651297</v>
      </c>
      <c r="I27" s="49">
        <v>194899534</v>
      </c>
      <c r="J27" s="49">
        <v>253597701</v>
      </c>
      <c r="K27" s="49">
        <v>268150358</v>
      </c>
      <c r="L27" s="49">
        <v>256829463</v>
      </c>
      <c r="M27" s="49">
        <v>200241960</v>
      </c>
      <c r="N27" s="49">
        <v>245386436</v>
      </c>
      <c r="O27" s="49">
        <v>241777484</v>
      </c>
      <c r="P27" s="224">
        <v>277284247</v>
      </c>
      <c r="Q27" s="224">
        <v>323146809</v>
      </c>
      <c r="R27" s="224">
        <v>316710430</v>
      </c>
      <c r="S27" s="224">
        <v>254859835</v>
      </c>
      <c r="T27" s="49">
        <f t="shared" si="5"/>
        <v>275779</v>
      </c>
      <c r="U27" s="49">
        <f t="shared" si="5"/>
        <v>235082</v>
      </c>
      <c r="V27" s="49">
        <f t="shared" si="2"/>
        <v>222320</v>
      </c>
      <c r="W27" s="49">
        <f t="shared" si="2"/>
        <v>268358</v>
      </c>
      <c r="X27" s="49">
        <f t="shared" ref="X27:Y27" si="46">SUM(X86, X145)</f>
        <v>130012</v>
      </c>
      <c r="Y27" s="49">
        <f t="shared" si="46"/>
        <v>164331</v>
      </c>
      <c r="Z27" s="49">
        <f t="shared" ref="Z27" si="47">SUM(Z86, Z145)</f>
        <v>0</v>
      </c>
    </row>
    <row r="28" spans="1:26">
      <c r="A28" s="51" t="s">
        <v>77</v>
      </c>
      <c r="B28" s="49">
        <v>0</v>
      </c>
      <c r="C28" s="49">
        <v>3606890</v>
      </c>
      <c r="D28" s="49">
        <v>333202</v>
      </c>
      <c r="E28" s="49">
        <v>576920</v>
      </c>
      <c r="F28" s="49">
        <v>561598</v>
      </c>
      <c r="G28" s="49">
        <v>14554934</v>
      </c>
      <c r="H28" s="49">
        <v>7561187</v>
      </c>
      <c r="I28" s="49">
        <v>7407866</v>
      </c>
      <c r="J28" s="49">
        <v>5558359</v>
      </c>
      <c r="K28" s="49">
        <v>5246806</v>
      </c>
      <c r="L28" s="49">
        <v>11390681</v>
      </c>
      <c r="M28" s="49">
        <v>57360699</v>
      </c>
      <c r="N28" s="49">
        <v>12091871</v>
      </c>
      <c r="O28" s="49">
        <v>12238752</v>
      </c>
      <c r="P28" s="224">
        <v>23608774</v>
      </c>
      <c r="Q28" s="224">
        <v>8981386</v>
      </c>
      <c r="R28" s="224">
        <v>9416855</v>
      </c>
      <c r="S28" s="224">
        <v>8884684</v>
      </c>
      <c r="T28" s="49">
        <f t="shared" si="5"/>
        <v>10737780</v>
      </c>
      <c r="U28" s="49">
        <f t="shared" si="5"/>
        <v>9694334</v>
      </c>
      <c r="V28" s="49">
        <f t="shared" si="2"/>
        <v>11171154</v>
      </c>
      <c r="W28" s="49">
        <f t="shared" si="2"/>
        <v>14709084</v>
      </c>
      <c r="X28" s="49">
        <f t="shared" ref="X28:Y28" si="48">SUM(X87, X146)</f>
        <v>16939705</v>
      </c>
      <c r="Y28" s="49">
        <f t="shared" si="48"/>
        <v>9805403</v>
      </c>
      <c r="Z28" s="49">
        <f t="shared" ref="Z28" si="49">SUM(Z87, Z146)</f>
        <v>17485720</v>
      </c>
    </row>
    <row r="29" spans="1:26">
      <c r="A29" s="51" t="s">
        <v>120</v>
      </c>
      <c r="B29" s="49">
        <v>0</v>
      </c>
      <c r="C29" s="49">
        <v>321803</v>
      </c>
      <c r="D29" s="49">
        <v>524553</v>
      </c>
      <c r="E29" s="49">
        <v>1802947</v>
      </c>
      <c r="F29" s="49">
        <v>4785774</v>
      </c>
      <c r="G29" s="49">
        <v>1868300</v>
      </c>
      <c r="H29" s="49">
        <v>800000</v>
      </c>
      <c r="I29" s="49">
        <v>10084312</v>
      </c>
      <c r="J29" s="49">
        <v>6106025</v>
      </c>
      <c r="K29" s="49">
        <v>9288398</v>
      </c>
      <c r="L29" s="49">
        <v>9395092</v>
      </c>
      <c r="M29" s="49">
        <v>9068618</v>
      </c>
      <c r="N29" s="49">
        <v>7310320</v>
      </c>
      <c r="O29" s="49">
        <v>8034962</v>
      </c>
      <c r="P29" s="224">
        <v>5105982</v>
      </c>
      <c r="Q29" s="224">
        <v>4686849</v>
      </c>
      <c r="R29" s="224">
        <v>4569494</v>
      </c>
      <c r="S29" s="224">
        <v>3757077</v>
      </c>
      <c r="T29" s="49">
        <f t="shared" si="5"/>
        <v>0</v>
      </c>
      <c r="U29" s="49">
        <f t="shared" si="5"/>
        <v>0</v>
      </c>
      <c r="V29" s="49">
        <f t="shared" si="2"/>
        <v>0</v>
      </c>
      <c r="W29" s="49">
        <f t="shared" si="2"/>
        <v>177</v>
      </c>
      <c r="X29" s="49">
        <f t="shared" ref="X29:Y29" si="50">SUM(X88, X147)</f>
        <v>0</v>
      </c>
      <c r="Y29" s="49">
        <f t="shared" si="50"/>
        <v>0</v>
      </c>
      <c r="Z29" s="49">
        <f t="shared" ref="Z29" si="51">SUM(Z88, Z147)</f>
        <v>0</v>
      </c>
    </row>
    <row r="30" spans="1:26">
      <c r="A30" s="51" t="s">
        <v>122</v>
      </c>
      <c r="B30" s="49">
        <v>25837071</v>
      </c>
      <c r="C30" s="49">
        <v>16043588</v>
      </c>
      <c r="D30" s="49">
        <v>46554527</v>
      </c>
      <c r="E30" s="49">
        <v>49551060</v>
      </c>
      <c r="F30" s="49">
        <v>60080131</v>
      </c>
      <c r="G30" s="49">
        <v>56907918</v>
      </c>
      <c r="H30" s="49">
        <v>67879910</v>
      </c>
      <c r="I30" s="49">
        <v>62972156</v>
      </c>
      <c r="J30" s="49">
        <v>52776261</v>
      </c>
      <c r="K30" s="49">
        <v>87938138</v>
      </c>
      <c r="L30" s="49">
        <v>100563174</v>
      </c>
      <c r="M30" s="49">
        <v>120575404</v>
      </c>
      <c r="N30" s="49">
        <v>117366840</v>
      </c>
      <c r="O30" s="49">
        <v>120608489</v>
      </c>
      <c r="P30" s="224">
        <v>140105752</v>
      </c>
      <c r="Q30" s="224">
        <v>158831377</v>
      </c>
      <c r="R30" s="224">
        <v>156459661</v>
      </c>
      <c r="S30" s="224">
        <v>173436820</v>
      </c>
      <c r="T30" s="49">
        <f t="shared" si="5"/>
        <v>180208527</v>
      </c>
      <c r="U30" s="49">
        <f t="shared" si="5"/>
        <v>57613400</v>
      </c>
      <c r="V30" s="49">
        <f t="shared" si="2"/>
        <v>32488237</v>
      </c>
      <c r="W30" s="49">
        <f t="shared" si="2"/>
        <v>0</v>
      </c>
      <c r="X30" s="49">
        <f t="shared" ref="X30:Y30" si="52">SUM(X89, X148)</f>
        <v>0</v>
      </c>
      <c r="Y30" s="49">
        <f t="shared" si="52"/>
        <v>0</v>
      </c>
      <c r="Z30" s="49">
        <f t="shared" ref="Z30" si="53">SUM(Z89, Z148)</f>
        <v>0</v>
      </c>
    </row>
    <row r="31" spans="1:26">
      <c r="A31" s="51" t="s">
        <v>124</v>
      </c>
      <c r="B31" s="49">
        <v>2851744</v>
      </c>
      <c r="C31" s="49">
        <v>2059090</v>
      </c>
      <c r="D31" s="49">
        <v>2477393</v>
      </c>
      <c r="E31" s="49">
        <v>5919838</v>
      </c>
      <c r="F31" s="49">
        <v>6928794</v>
      </c>
      <c r="G31" s="49">
        <v>8007161</v>
      </c>
      <c r="H31" s="49">
        <v>4905606</v>
      </c>
      <c r="I31" s="49">
        <v>4686927</v>
      </c>
      <c r="J31" s="49">
        <v>5182288</v>
      </c>
      <c r="K31" s="49">
        <v>6464396</v>
      </c>
      <c r="L31" s="49">
        <v>6130078</v>
      </c>
      <c r="M31" s="49">
        <v>4858614</v>
      </c>
      <c r="N31" s="49">
        <v>5993990</v>
      </c>
      <c r="O31" s="49">
        <v>5786225</v>
      </c>
      <c r="P31" s="224">
        <v>5429341</v>
      </c>
      <c r="Q31" s="224">
        <v>5276642</v>
      </c>
      <c r="R31" s="224">
        <v>4798776</v>
      </c>
      <c r="S31" s="224">
        <v>5521939</v>
      </c>
      <c r="T31" s="49">
        <f t="shared" si="5"/>
        <v>1885554</v>
      </c>
      <c r="U31" s="49">
        <f t="shared" si="5"/>
        <v>2320592</v>
      </c>
      <c r="V31" s="49">
        <f t="shared" si="2"/>
        <v>1618362</v>
      </c>
      <c r="W31" s="49">
        <f t="shared" si="2"/>
        <v>2531556</v>
      </c>
      <c r="X31" s="49">
        <f t="shared" ref="X31:Y31" si="54">SUM(X90, X149)</f>
        <v>1907523</v>
      </c>
      <c r="Y31" s="49">
        <f t="shared" si="54"/>
        <v>1784867</v>
      </c>
      <c r="Z31" s="49">
        <f t="shared" ref="Z31" si="55">SUM(Z90, Z149)</f>
        <v>0</v>
      </c>
    </row>
    <row r="32" spans="1:26">
      <c r="A32" s="51" t="s">
        <v>126</v>
      </c>
      <c r="B32" s="49">
        <v>0</v>
      </c>
      <c r="C32" s="49">
        <v>1745359</v>
      </c>
      <c r="D32" s="49">
        <v>0</v>
      </c>
      <c r="E32" s="49">
        <v>0</v>
      </c>
      <c r="F32" s="49">
        <v>0</v>
      </c>
      <c r="G32" s="49">
        <v>0</v>
      </c>
      <c r="H32" s="49">
        <v>0</v>
      </c>
      <c r="I32" s="49">
        <v>4484043</v>
      </c>
      <c r="J32" s="49">
        <v>0</v>
      </c>
      <c r="K32" s="49">
        <v>0</v>
      </c>
      <c r="L32" s="49">
        <v>5370204</v>
      </c>
      <c r="M32" s="49">
        <v>315910</v>
      </c>
      <c r="N32" s="49">
        <v>250772</v>
      </c>
      <c r="O32" s="49">
        <v>305819</v>
      </c>
      <c r="P32" s="224">
        <v>4525157</v>
      </c>
      <c r="Q32" s="224">
        <v>2150412</v>
      </c>
      <c r="R32" s="224">
        <v>2066119</v>
      </c>
      <c r="S32" s="224">
        <v>9804073</v>
      </c>
      <c r="T32" s="49">
        <f t="shared" si="5"/>
        <v>0</v>
      </c>
      <c r="U32" s="49">
        <f t="shared" si="5"/>
        <v>0</v>
      </c>
      <c r="V32" s="49">
        <f t="shared" si="2"/>
        <v>0</v>
      </c>
      <c r="W32" s="49">
        <f t="shared" si="2"/>
        <v>0</v>
      </c>
      <c r="X32" s="49">
        <f t="shared" ref="X32:Y32" si="56">SUM(X91, X150)</f>
        <v>0</v>
      </c>
      <c r="Y32" s="49">
        <f t="shared" si="56"/>
        <v>294858</v>
      </c>
      <c r="Z32" s="49">
        <f t="shared" ref="Z32" si="57">SUM(Z91, Z150)</f>
        <v>1506606</v>
      </c>
    </row>
    <row r="33" spans="1:26">
      <c r="A33" s="51" t="s">
        <v>127</v>
      </c>
      <c r="B33" s="49">
        <v>8781403</v>
      </c>
      <c r="C33" s="49">
        <v>5606363</v>
      </c>
      <c r="D33" s="49">
        <v>21334752</v>
      </c>
      <c r="E33" s="49">
        <v>15575174</v>
      </c>
      <c r="F33" s="49">
        <v>14868040</v>
      </c>
      <c r="G33" s="49">
        <v>12531201</v>
      </c>
      <c r="H33" s="49">
        <v>11269321</v>
      </c>
      <c r="I33" s="49">
        <v>11299319</v>
      </c>
      <c r="J33" s="49">
        <v>8865487</v>
      </c>
      <c r="K33" s="49">
        <v>9602684</v>
      </c>
      <c r="L33" s="49">
        <v>13000480</v>
      </c>
      <c r="M33" s="49">
        <v>32224047</v>
      </c>
      <c r="N33" s="49">
        <v>60264626</v>
      </c>
      <c r="O33" s="49">
        <v>48533316</v>
      </c>
      <c r="P33" s="224">
        <v>59130723</v>
      </c>
      <c r="Q33" s="224">
        <v>42691765</v>
      </c>
      <c r="R33" s="224">
        <v>35542396</v>
      </c>
      <c r="S33" s="224">
        <v>34500249</v>
      </c>
      <c r="T33" s="49">
        <f t="shared" si="5"/>
        <v>30377702</v>
      </c>
      <c r="U33" s="49">
        <f t="shared" si="5"/>
        <v>11613483</v>
      </c>
      <c r="V33" s="49">
        <f t="shared" si="2"/>
        <v>2102121</v>
      </c>
      <c r="W33" s="49">
        <f t="shared" si="2"/>
        <v>0</v>
      </c>
      <c r="X33" s="49">
        <f t="shared" ref="X33:Y33" si="58">SUM(X92, X151)</f>
        <v>981111</v>
      </c>
      <c r="Y33" s="49">
        <f t="shared" si="58"/>
        <v>882491</v>
      </c>
      <c r="Z33" s="49">
        <f t="shared" ref="Z33" si="59">SUM(Z92, Z151)</f>
        <v>0</v>
      </c>
    </row>
    <row r="34" spans="1:26">
      <c r="A34" s="51" t="s">
        <v>128</v>
      </c>
      <c r="B34" s="49">
        <v>6001760</v>
      </c>
      <c r="C34" s="49">
        <v>7683795</v>
      </c>
      <c r="D34" s="49">
        <v>7058968</v>
      </c>
      <c r="E34" s="49">
        <v>17470495</v>
      </c>
      <c r="F34" s="49">
        <v>10490064</v>
      </c>
      <c r="G34" s="49">
        <v>16374260</v>
      </c>
      <c r="H34" s="49">
        <v>6220433</v>
      </c>
      <c r="I34" s="49">
        <v>4319298</v>
      </c>
      <c r="J34" s="49">
        <v>4748337</v>
      </c>
      <c r="K34" s="49">
        <v>12164053</v>
      </c>
      <c r="L34" s="49">
        <v>13253925</v>
      </c>
      <c r="M34" s="49">
        <v>12775093</v>
      </c>
      <c r="N34" s="49">
        <v>14907580</v>
      </c>
      <c r="O34" s="49">
        <v>13787672</v>
      </c>
      <c r="P34" s="224">
        <v>14077811</v>
      </c>
      <c r="Q34" s="224">
        <v>11772058</v>
      </c>
      <c r="R34" s="224">
        <v>12552238</v>
      </c>
      <c r="S34" s="224">
        <v>7590803</v>
      </c>
      <c r="T34" s="49">
        <f t="shared" si="5"/>
        <v>5258577</v>
      </c>
      <c r="U34" s="49">
        <f t="shared" si="5"/>
        <v>3174053</v>
      </c>
      <c r="V34" s="49">
        <f t="shared" si="2"/>
        <v>8126673</v>
      </c>
      <c r="W34" s="49">
        <f t="shared" si="2"/>
        <v>8738454</v>
      </c>
      <c r="X34" s="49">
        <f t="shared" ref="X34:Y34" si="60">SUM(X93, X152)</f>
        <v>7686391</v>
      </c>
      <c r="Y34" s="49">
        <f t="shared" si="60"/>
        <v>6935407</v>
      </c>
      <c r="Z34" s="49">
        <f t="shared" ref="Z34" si="61">SUM(Z93, Z152)</f>
        <v>4828457</v>
      </c>
    </row>
    <row r="35" spans="1:26">
      <c r="A35" s="51" t="s">
        <v>130</v>
      </c>
      <c r="B35" s="49">
        <v>0</v>
      </c>
      <c r="C35" s="49">
        <v>6048967</v>
      </c>
      <c r="D35" s="49">
        <v>0</v>
      </c>
      <c r="E35" s="49">
        <v>0</v>
      </c>
      <c r="F35" s="49">
        <v>5706038</v>
      </c>
      <c r="G35" s="49">
        <v>70302508</v>
      </c>
      <c r="H35" s="49">
        <v>16432748</v>
      </c>
      <c r="I35" s="49">
        <v>27733673</v>
      </c>
      <c r="J35" s="49">
        <v>-8626528</v>
      </c>
      <c r="K35" s="49">
        <v>9989432</v>
      </c>
      <c r="L35" s="49">
        <v>15159999</v>
      </c>
      <c r="M35" s="49">
        <v>14355488</v>
      </c>
      <c r="N35" s="49">
        <v>15637102</v>
      </c>
      <c r="O35" s="49">
        <v>16209701</v>
      </c>
      <c r="P35" s="224">
        <v>15357294</v>
      </c>
      <c r="Q35" s="224">
        <v>15089417</v>
      </c>
      <c r="R35" s="224">
        <v>15319038</v>
      </c>
      <c r="S35" s="224">
        <v>14602617</v>
      </c>
      <c r="T35" s="49">
        <f t="shared" si="5"/>
        <v>6931882</v>
      </c>
      <c r="U35" s="49">
        <f t="shared" si="5"/>
        <v>6840000</v>
      </c>
      <c r="V35" s="49">
        <f t="shared" si="2"/>
        <v>6840000</v>
      </c>
      <c r="W35" s="49">
        <f t="shared" si="2"/>
        <v>6840000</v>
      </c>
      <c r="X35" s="49">
        <f t="shared" ref="X35:Y35" si="62">SUM(X94, X153)</f>
        <v>6840000</v>
      </c>
      <c r="Y35" s="49">
        <f t="shared" si="62"/>
        <v>6840000</v>
      </c>
      <c r="Z35" s="49">
        <f t="shared" ref="Z35" si="63">SUM(Z94, Z153)</f>
        <v>0</v>
      </c>
    </row>
    <row r="36" spans="1:26">
      <c r="A36" s="51" t="s">
        <v>131</v>
      </c>
      <c r="B36" s="49">
        <v>14775323</v>
      </c>
      <c r="C36" s="49">
        <v>-2678337</v>
      </c>
      <c r="D36" s="49">
        <v>17088490</v>
      </c>
      <c r="E36" s="49">
        <v>3323381</v>
      </c>
      <c r="F36" s="49">
        <v>22720090</v>
      </c>
      <c r="G36" s="49">
        <v>23125090</v>
      </c>
      <c r="H36" s="49">
        <v>18756327</v>
      </c>
      <c r="I36" s="49">
        <v>34133945</v>
      </c>
      <c r="J36" s="49">
        <v>27139083</v>
      </c>
      <c r="K36" s="49">
        <v>16283119</v>
      </c>
      <c r="L36" s="49">
        <v>12205286</v>
      </c>
      <c r="M36" s="49">
        <v>9933759</v>
      </c>
      <c r="N36" s="49">
        <v>14266958</v>
      </c>
      <c r="O36" s="49">
        <v>36234243</v>
      </c>
      <c r="P36" s="224">
        <v>27121816</v>
      </c>
      <c r="Q36" s="224">
        <v>37766834</v>
      </c>
      <c r="R36" s="224">
        <v>47017774</v>
      </c>
      <c r="S36" s="224">
        <v>53599041</v>
      </c>
      <c r="T36" s="49">
        <f t="shared" si="5"/>
        <v>68911592</v>
      </c>
      <c r="U36" s="49">
        <f t="shared" si="5"/>
        <v>69497721</v>
      </c>
      <c r="V36" s="49">
        <f t="shared" si="2"/>
        <v>76865551</v>
      </c>
      <c r="W36" s="49">
        <f t="shared" si="2"/>
        <v>5000000</v>
      </c>
      <c r="X36" s="49">
        <f t="shared" ref="X36:Y36" si="64">SUM(X95, X154)</f>
        <v>5000000</v>
      </c>
      <c r="Y36" s="49">
        <f t="shared" si="64"/>
        <v>5183556</v>
      </c>
      <c r="Z36" s="49">
        <f t="shared" ref="Z36" si="65">SUM(Z95, Z154)</f>
        <v>4518242.6399999997</v>
      </c>
    </row>
    <row r="37" spans="1:26">
      <c r="A37" s="51" t="s">
        <v>132</v>
      </c>
      <c r="B37" s="49">
        <v>349048589</v>
      </c>
      <c r="C37" s="49">
        <v>163176915</v>
      </c>
      <c r="D37" s="49">
        <v>514136719</v>
      </c>
      <c r="E37" s="49">
        <v>730258649</v>
      </c>
      <c r="F37" s="49">
        <v>938065119</v>
      </c>
      <c r="G37" s="49">
        <v>953222235</v>
      </c>
      <c r="H37" s="49">
        <v>969445480</v>
      </c>
      <c r="I37" s="49">
        <v>804997752</v>
      </c>
      <c r="J37" s="49">
        <v>649164938</v>
      </c>
      <c r="K37" s="49">
        <v>776663520</v>
      </c>
      <c r="L37" s="49">
        <v>878034396</v>
      </c>
      <c r="M37" s="49">
        <v>861216634</v>
      </c>
      <c r="N37" s="49">
        <v>943750053</v>
      </c>
      <c r="O37" s="49">
        <v>1009261436</v>
      </c>
      <c r="P37" s="224">
        <v>1098177869</v>
      </c>
      <c r="Q37" s="224">
        <v>948467265</v>
      </c>
      <c r="R37" s="224">
        <v>966170961</v>
      </c>
      <c r="S37" s="224">
        <v>951059401</v>
      </c>
      <c r="T37" s="49">
        <f t="shared" si="5"/>
        <v>344151436</v>
      </c>
      <c r="U37" s="49">
        <f t="shared" si="5"/>
        <v>51962721</v>
      </c>
      <c r="V37" s="49">
        <f t="shared" si="2"/>
        <v>78410074</v>
      </c>
      <c r="W37" s="49">
        <f t="shared" si="2"/>
        <v>52994909</v>
      </c>
      <c r="X37" s="49">
        <f t="shared" ref="X37:Y37" si="66">SUM(X96, X155)</f>
        <v>71220181</v>
      </c>
      <c r="Y37" s="49">
        <f t="shared" si="66"/>
        <v>58326562</v>
      </c>
      <c r="Z37" s="49">
        <f t="shared" ref="Z37" si="67">SUM(Z96, Z155)</f>
        <v>931511</v>
      </c>
    </row>
    <row r="38" spans="1:26">
      <c r="A38" s="51" t="s">
        <v>75</v>
      </c>
      <c r="B38" s="49">
        <v>73725803</v>
      </c>
      <c r="C38" s="49">
        <v>40395034</v>
      </c>
      <c r="D38" s="49">
        <v>147690193</v>
      </c>
      <c r="E38" s="49">
        <v>93302940</v>
      </c>
      <c r="F38" s="49">
        <v>109271803</v>
      </c>
      <c r="G38" s="49">
        <v>114008904</v>
      </c>
      <c r="H38" s="49">
        <v>94885038</v>
      </c>
      <c r="I38" s="49">
        <v>103220163</v>
      </c>
      <c r="J38" s="49">
        <v>106362451</v>
      </c>
      <c r="K38" s="49">
        <v>64721291</v>
      </c>
      <c r="L38" s="49">
        <v>116875813</v>
      </c>
      <c r="M38" s="49">
        <v>116721038</v>
      </c>
      <c r="N38" s="49">
        <v>127030032</v>
      </c>
      <c r="O38" s="49">
        <v>128461424</v>
      </c>
      <c r="P38" s="224">
        <v>135006635</v>
      </c>
      <c r="Q38" s="224">
        <v>125943492</v>
      </c>
      <c r="R38" s="224">
        <v>110639835</v>
      </c>
      <c r="S38" s="224">
        <v>114809160</v>
      </c>
      <c r="T38" s="49">
        <f t="shared" si="5"/>
        <v>18</v>
      </c>
      <c r="U38" s="49">
        <f t="shared" si="5"/>
        <v>147</v>
      </c>
      <c r="V38" s="49">
        <f t="shared" si="2"/>
        <v>0</v>
      </c>
      <c r="W38" s="49">
        <f t="shared" si="2"/>
        <v>0</v>
      </c>
      <c r="X38" s="49">
        <f t="shared" ref="X38:Y38" si="68">SUM(X97, X156)</f>
        <v>0</v>
      </c>
      <c r="Y38" s="49">
        <f t="shared" si="68"/>
        <v>492</v>
      </c>
      <c r="Z38" s="49">
        <f t="shared" ref="Z38" si="69">SUM(Z97, Z156)</f>
        <v>0</v>
      </c>
    </row>
    <row r="39" spans="1:26">
      <c r="A39" s="51" t="s">
        <v>133</v>
      </c>
      <c r="B39" s="49">
        <v>0</v>
      </c>
      <c r="C39" s="49">
        <v>2007807</v>
      </c>
      <c r="D39" s="49">
        <v>2598874</v>
      </c>
      <c r="E39" s="49">
        <v>10503371</v>
      </c>
      <c r="F39" s="49">
        <v>6468755</v>
      </c>
      <c r="G39" s="49">
        <v>8118339</v>
      </c>
      <c r="H39" s="49">
        <v>10861749</v>
      </c>
      <c r="I39" s="49">
        <v>9665054</v>
      </c>
      <c r="J39" s="49">
        <v>10300687</v>
      </c>
      <c r="K39" s="49">
        <v>10394517</v>
      </c>
      <c r="L39" s="49">
        <v>11906219</v>
      </c>
      <c r="M39" s="49">
        <v>13265803</v>
      </c>
      <c r="N39" s="49">
        <v>12756845</v>
      </c>
      <c r="O39" s="49">
        <v>13895544</v>
      </c>
      <c r="P39" s="224">
        <v>13962522</v>
      </c>
      <c r="Q39" s="224">
        <v>16833378</v>
      </c>
      <c r="R39" s="224">
        <v>16025977</v>
      </c>
      <c r="S39" s="224">
        <v>18510122</v>
      </c>
      <c r="T39" s="49">
        <f t="shared" si="5"/>
        <v>0</v>
      </c>
      <c r="U39" s="49">
        <f t="shared" si="5"/>
        <v>0</v>
      </c>
      <c r="V39" s="49">
        <f t="shared" si="2"/>
        <v>0</v>
      </c>
      <c r="W39" s="49">
        <f t="shared" si="2"/>
        <v>0</v>
      </c>
      <c r="X39" s="49">
        <f t="shared" ref="X39:Y39" si="70">SUM(X98, X157)</f>
        <v>0</v>
      </c>
      <c r="Y39" s="49">
        <f t="shared" si="70"/>
        <v>0</v>
      </c>
      <c r="Z39" s="49">
        <f t="shared" ref="Z39" si="71">SUM(Z98, Z157)</f>
        <v>0</v>
      </c>
    </row>
    <row r="40" spans="1:26">
      <c r="A40" s="51" t="s">
        <v>134</v>
      </c>
      <c r="B40" s="49">
        <v>96284460</v>
      </c>
      <c r="C40" s="49">
        <v>91432531</v>
      </c>
      <c r="D40" s="49">
        <v>196593657</v>
      </c>
      <c r="E40" s="49">
        <v>197566179</v>
      </c>
      <c r="F40" s="49">
        <v>253986007</v>
      </c>
      <c r="G40" s="49">
        <v>148250837</v>
      </c>
      <c r="H40" s="49">
        <v>164000027</v>
      </c>
      <c r="I40" s="49">
        <v>133319613</v>
      </c>
      <c r="J40" s="49">
        <v>159548161</v>
      </c>
      <c r="K40" s="49">
        <v>171207422</v>
      </c>
      <c r="L40" s="49">
        <v>249733119</v>
      </c>
      <c r="M40" s="49">
        <v>264953370</v>
      </c>
      <c r="N40" s="49">
        <v>160357055</v>
      </c>
      <c r="O40" s="49">
        <v>55017078</v>
      </c>
      <c r="P40" s="224">
        <v>63377877</v>
      </c>
      <c r="Q40" s="224">
        <v>-8216931</v>
      </c>
      <c r="R40" s="224">
        <v>23838929</v>
      </c>
      <c r="S40" s="224">
        <v>39965973</v>
      </c>
      <c r="T40" s="49">
        <f t="shared" si="5"/>
        <v>0</v>
      </c>
      <c r="U40" s="49">
        <f t="shared" si="5"/>
        <v>0</v>
      </c>
      <c r="V40" s="49">
        <f t="shared" si="2"/>
        <v>0</v>
      </c>
      <c r="W40" s="49">
        <f t="shared" si="2"/>
        <v>0</v>
      </c>
      <c r="X40" s="49">
        <f t="shared" ref="X40:Y40" si="72">SUM(X99, X158)</f>
        <v>0</v>
      </c>
      <c r="Y40" s="49">
        <f t="shared" si="72"/>
        <v>0</v>
      </c>
      <c r="Z40" s="49">
        <f t="shared" ref="Z40" si="73">SUM(Z99, Z158)</f>
        <v>0</v>
      </c>
    </row>
    <row r="41" spans="1:26">
      <c r="A41" s="51" t="s">
        <v>136</v>
      </c>
      <c r="B41" s="49">
        <v>19904218</v>
      </c>
      <c r="C41" s="49">
        <v>10828691</v>
      </c>
      <c r="D41" s="49">
        <v>30341308</v>
      </c>
      <c r="E41" s="49">
        <v>-5096098</v>
      </c>
      <c r="F41" s="49">
        <v>17758882</v>
      </c>
      <c r="G41" s="49">
        <v>19732881</v>
      </c>
      <c r="H41" s="49">
        <v>30115358</v>
      </c>
      <c r="I41" s="49">
        <v>37142748</v>
      </c>
      <c r="J41" s="49">
        <v>31259383</v>
      </c>
      <c r="K41" s="49">
        <v>30440339</v>
      </c>
      <c r="L41" s="49">
        <v>31606329</v>
      </c>
      <c r="M41" s="49">
        <v>44917596</v>
      </c>
      <c r="N41" s="49">
        <v>48795753</v>
      </c>
      <c r="O41" s="49">
        <v>38939825</v>
      </c>
      <c r="P41" s="224">
        <v>38450831</v>
      </c>
      <c r="Q41" s="224">
        <v>38209422</v>
      </c>
      <c r="R41" s="224">
        <v>35246249</v>
      </c>
      <c r="S41" s="224">
        <v>38628292</v>
      </c>
      <c r="T41" s="49">
        <f t="shared" si="5"/>
        <v>8591366</v>
      </c>
      <c r="U41" s="49">
        <f t="shared" si="5"/>
        <v>4227141</v>
      </c>
      <c r="V41" s="49">
        <f t="shared" si="2"/>
        <v>2933608</v>
      </c>
      <c r="W41" s="49">
        <f t="shared" si="2"/>
        <v>2362374</v>
      </c>
      <c r="X41" s="49">
        <f t="shared" ref="X41:Y41" si="74">SUM(X100, X159)</f>
        <v>119799</v>
      </c>
      <c r="Y41" s="49">
        <f t="shared" si="74"/>
        <v>127962</v>
      </c>
      <c r="Z41" s="49">
        <f t="shared" ref="Z41" si="75">SUM(Z100, Z159)</f>
        <v>179978</v>
      </c>
    </row>
    <row r="42" spans="1:26">
      <c r="A42" s="51" t="s">
        <v>145</v>
      </c>
      <c r="B42" s="49">
        <v>231507</v>
      </c>
      <c r="C42" s="49">
        <v>2762306</v>
      </c>
      <c r="D42" s="49">
        <v>1029110</v>
      </c>
      <c r="E42" s="49">
        <v>68509881</v>
      </c>
      <c r="F42" s="49">
        <v>110042149</v>
      </c>
      <c r="G42" s="49">
        <v>80630578</v>
      </c>
      <c r="H42" s="49">
        <v>70327633</v>
      </c>
      <c r="I42" s="49">
        <v>57544875</v>
      </c>
      <c r="J42" s="49">
        <v>89472065</v>
      </c>
      <c r="K42" s="49">
        <v>86644596</v>
      </c>
      <c r="L42" s="49">
        <v>86988381</v>
      </c>
      <c r="M42" s="49">
        <v>123816452</v>
      </c>
      <c r="N42" s="49">
        <v>97762888</v>
      </c>
      <c r="O42" s="49">
        <v>94599272</v>
      </c>
      <c r="P42" s="224">
        <v>79723828</v>
      </c>
      <c r="Q42" s="224">
        <v>131646170</v>
      </c>
      <c r="R42" s="224">
        <v>112800673</v>
      </c>
      <c r="S42" s="224">
        <v>119265995</v>
      </c>
      <c r="T42" s="49">
        <f t="shared" si="5"/>
        <v>1483342</v>
      </c>
      <c r="U42" s="49">
        <f t="shared" si="5"/>
        <v>1954911</v>
      </c>
      <c r="V42" s="49">
        <f t="shared" si="2"/>
        <v>2821574</v>
      </c>
      <c r="W42" s="49">
        <f t="shared" si="2"/>
        <v>2757008</v>
      </c>
      <c r="X42" s="49">
        <f t="shared" ref="X42:Y42" si="76">SUM(X101, X160)</f>
        <v>1785570</v>
      </c>
      <c r="Y42" s="49">
        <f t="shared" si="76"/>
        <v>1938107</v>
      </c>
      <c r="Z42" s="49">
        <f t="shared" ref="Z42" si="77">SUM(Z101, Z160)</f>
        <v>0</v>
      </c>
    </row>
    <row r="43" spans="1:26">
      <c r="A43" s="51" t="s">
        <v>138</v>
      </c>
      <c r="B43" s="49">
        <v>43017418</v>
      </c>
      <c r="C43" s="49">
        <v>161145603</v>
      </c>
      <c r="D43" s="49">
        <v>260219674</v>
      </c>
      <c r="E43" s="49">
        <v>269518347</v>
      </c>
      <c r="F43" s="49">
        <v>319466792</v>
      </c>
      <c r="G43" s="49">
        <v>255178910</v>
      </c>
      <c r="H43" s="49">
        <v>265385259</v>
      </c>
      <c r="I43" s="49">
        <v>324340865</v>
      </c>
      <c r="J43" s="49">
        <v>286725714</v>
      </c>
      <c r="K43" s="49">
        <v>95158193</v>
      </c>
      <c r="L43" s="49">
        <v>94698151</v>
      </c>
      <c r="M43" s="49">
        <v>58871423</v>
      </c>
      <c r="N43" s="49">
        <v>77733214</v>
      </c>
      <c r="O43" s="49">
        <v>61336797</v>
      </c>
      <c r="P43" s="224">
        <v>60150572</v>
      </c>
      <c r="Q43" s="224">
        <v>55498182</v>
      </c>
      <c r="R43" s="224">
        <v>54173728</v>
      </c>
      <c r="S43" s="224">
        <v>52489900</v>
      </c>
      <c r="T43" s="49">
        <f t="shared" si="5"/>
        <v>56737871</v>
      </c>
      <c r="U43" s="49">
        <f t="shared" si="5"/>
        <v>46035215</v>
      </c>
      <c r="V43" s="49">
        <f t="shared" si="2"/>
        <v>92648067</v>
      </c>
      <c r="W43" s="49">
        <f t="shared" si="2"/>
        <v>71628780</v>
      </c>
      <c r="X43" s="49">
        <f t="shared" ref="X43:Y43" si="78">SUM(X102, X161)</f>
        <v>60304299</v>
      </c>
      <c r="Y43" s="49">
        <f t="shared" si="78"/>
        <v>70477626</v>
      </c>
      <c r="Z43" s="49">
        <f t="shared" ref="Z43" si="79">SUM(Z102, Z161)</f>
        <v>11875549</v>
      </c>
    </row>
    <row r="44" spans="1:26">
      <c r="A44" s="51" t="s">
        <v>140</v>
      </c>
      <c r="B44" s="49">
        <v>1891580</v>
      </c>
      <c r="C44" s="49">
        <v>6451310</v>
      </c>
      <c r="D44" s="49">
        <v>9594023</v>
      </c>
      <c r="E44" s="49">
        <v>21658890</v>
      </c>
      <c r="F44" s="49">
        <v>21384188</v>
      </c>
      <c r="G44" s="49">
        <v>30027267</v>
      </c>
      <c r="H44" s="49">
        <v>24259005</v>
      </c>
      <c r="I44" s="49">
        <v>22536119</v>
      </c>
      <c r="J44" s="49">
        <v>22714762</v>
      </c>
      <c r="K44" s="49">
        <v>27167412</v>
      </c>
      <c r="L44" s="49">
        <v>35868923</v>
      </c>
      <c r="M44" s="49">
        <v>26262650</v>
      </c>
      <c r="N44" s="49">
        <v>23146059</v>
      </c>
      <c r="O44" s="49">
        <v>64331600</v>
      </c>
      <c r="P44" s="224">
        <v>54058098</v>
      </c>
      <c r="Q44" s="224">
        <v>59122057</v>
      </c>
      <c r="R44" s="224">
        <v>71106338</v>
      </c>
      <c r="S44" s="224">
        <v>85446019</v>
      </c>
      <c r="T44" s="49">
        <f t="shared" si="5"/>
        <v>80369435</v>
      </c>
      <c r="U44" s="49">
        <f t="shared" si="5"/>
        <v>583676</v>
      </c>
      <c r="V44" s="49">
        <f t="shared" si="2"/>
        <v>0</v>
      </c>
      <c r="W44" s="49">
        <f t="shared" si="2"/>
        <v>0</v>
      </c>
      <c r="X44" s="49">
        <f t="shared" ref="X44:Y44" si="80">SUM(X103, X162)</f>
        <v>0</v>
      </c>
      <c r="Y44" s="49">
        <f t="shared" si="80"/>
        <v>0</v>
      </c>
      <c r="Z44" s="49">
        <f t="shared" ref="Z44" si="81">SUM(Z103, Z162)</f>
        <v>0</v>
      </c>
    </row>
    <row r="45" spans="1:26">
      <c r="A45" s="51" t="s">
        <v>142</v>
      </c>
      <c r="B45" s="49">
        <v>22614294</v>
      </c>
      <c r="C45" s="49">
        <v>11811046</v>
      </c>
      <c r="D45" s="49">
        <v>18620974</v>
      </c>
      <c r="E45" s="49">
        <v>39472749</v>
      </c>
      <c r="F45" s="49">
        <v>14267419</v>
      </c>
      <c r="G45" s="49">
        <v>25683284</v>
      </c>
      <c r="H45" s="49">
        <v>23707194</v>
      </c>
      <c r="I45" s="49">
        <v>36459090</v>
      </c>
      <c r="J45" s="49">
        <v>61292148</v>
      </c>
      <c r="K45" s="49">
        <v>81855125</v>
      </c>
      <c r="L45" s="49">
        <v>88017105</v>
      </c>
      <c r="M45" s="49">
        <v>95522180</v>
      </c>
      <c r="N45" s="49">
        <v>86462610</v>
      </c>
      <c r="O45" s="49">
        <v>85139960</v>
      </c>
      <c r="P45" s="224">
        <v>150884830</v>
      </c>
      <c r="Q45" s="224">
        <v>80671775</v>
      </c>
      <c r="R45" s="224">
        <v>145587470</v>
      </c>
      <c r="S45" s="224">
        <v>209745691</v>
      </c>
      <c r="T45" s="49">
        <f t="shared" si="5"/>
        <v>88446241</v>
      </c>
      <c r="U45" s="49">
        <f t="shared" si="5"/>
        <v>42522651</v>
      </c>
      <c r="V45" s="49">
        <f t="shared" si="2"/>
        <v>24209408</v>
      </c>
      <c r="W45" s="49">
        <f t="shared" si="2"/>
        <v>2538413</v>
      </c>
      <c r="X45" s="49">
        <f t="shared" ref="X45:Y45" si="82">SUM(X104, X163)</f>
        <v>24585748</v>
      </c>
      <c r="Y45" s="49">
        <f t="shared" si="82"/>
        <v>24990030</v>
      </c>
      <c r="Z45" s="49">
        <f t="shared" ref="Z45" si="83">SUM(Z104, Z163)</f>
        <v>24161871</v>
      </c>
    </row>
    <row r="46" spans="1:26">
      <c r="A46" s="51" t="s">
        <v>144</v>
      </c>
      <c r="B46" s="49">
        <v>2722358</v>
      </c>
      <c r="C46" s="49">
        <v>4422794</v>
      </c>
      <c r="D46" s="49">
        <v>2420862</v>
      </c>
      <c r="E46" s="49">
        <v>4033206</v>
      </c>
      <c r="F46" s="49">
        <v>4039464</v>
      </c>
      <c r="G46" s="49">
        <v>4279725</v>
      </c>
      <c r="H46" s="49">
        <v>8101804</v>
      </c>
      <c r="I46" s="49">
        <v>10417920</v>
      </c>
      <c r="J46" s="49">
        <v>10939844</v>
      </c>
      <c r="K46" s="49">
        <v>9370066</v>
      </c>
      <c r="L46" s="49">
        <v>9046699</v>
      </c>
      <c r="M46" s="49">
        <v>8551499</v>
      </c>
      <c r="N46" s="49">
        <v>4094868</v>
      </c>
      <c r="O46" s="49">
        <v>7123630</v>
      </c>
      <c r="P46" s="224">
        <v>7666231</v>
      </c>
      <c r="Q46" s="224">
        <v>5649273</v>
      </c>
      <c r="R46" s="224">
        <v>4968712</v>
      </c>
      <c r="S46" s="224">
        <v>4248748</v>
      </c>
      <c r="T46" s="49">
        <f t="shared" si="5"/>
        <v>3387473</v>
      </c>
      <c r="U46" s="49">
        <f t="shared" si="5"/>
        <v>3444508</v>
      </c>
      <c r="V46" s="49">
        <f t="shared" si="2"/>
        <v>3781536</v>
      </c>
      <c r="W46" s="49">
        <f t="shared" si="2"/>
        <v>4019180</v>
      </c>
      <c r="X46" s="49">
        <f t="shared" ref="X46:Y46" si="84">SUM(X105, X164)</f>
        <v>2834974</v>
      </c>
      <c r="Y46" s="49">
        <f t="shared" si="84"/>
        <v>4359303</v>
      </c>
      <c r="Z46" s="49">
        <f t="shared" ref="Z46" si="85">SUM(Z105, Z164)</f>
        <v>674444</v>
      </c>
    </row>
    <row r="47" spans="1:26">
      <c r="A47" s="51" t="s">
        <v>146</v>
      </c>
      <c r="B47" s="49">
        <v>44667033</v>
      </c>
      <c r="C47" s="49">
        <v>6101228</v>
      </c>
      <c r="D47" s="49">
        <v>94774692</v>
      </c>
      <c r="E47" s="49">
        <v>-34877396</v>
      </c>
      <c r="F47" s="49">
        <v>19427707</v>
      </c>
      <c r="G47" s="49">
        <v>32421617</v>
      </c>
      <c r="H47" s="49">
        <v>30039046</v>
      </c>
      <c r="I47" s="49">
        <v>28390085</v>
      </c>
      <c r="J47" s="49">
        <v>20975203</v>
      </c>
      <c r="K47" s="49">
        <v>45574379</v>
      </c>
      <c r="L47" s="49">
        <v>56868631</v>
      </c>
      <c r="M47" s="49">
        <v>76267626</v>
      </c>
      <c r="N47" s="49">
        <v>76854455</v>
      </c>
      <c r="O47" s="49">
        <v>55395174</v>
      </c>
      <c r="P47" s="224">
        <v>67361679</v>
      </c>
      <c r="Q47" s="224">
        <v>68863656</v>
      </c>
      <c r="R47" s="224">
        <v>77714038</v>
      </c>
      <c r="S47" s="224">
        <v>70233487</v>
      </c>
      <c r="T47" s="49">
        <f t="shared" si="5"/>
        <v>9498702</v>
      </c>
      <c r="U47" s="49">
        <f t="shared" si="5"/>
        <v>0</v>
      </c>
      <c r="V47" s="49">
        <f t="shared" si="2"/>
        <v>0</v>
      </c>
      <c r="W47" s="49">
        <f t="shared" si="2"/>
        <v>0</v>
      </c>
      <c r="X47" s="49">
        <f t="shared" ref="X47:Y47" si="86">SUM(X106, X165)</f>
        <v>1061387</v>
      </c>
      <c r="Y47" s="49">
        <f t="shared" si="86"/>
        <v>1846210</v>
      </c>
      <c r="Z47" s="49">
        <f t="shared" ref="Z47" si="87">SUM(Z106, Z165)</f>
        <v>1337997</v>
      </c>
    </row>
    <row r="48" spans="1:26">
      <c r="A48" s="51" t="s">
        <v>148</v>
      </c>
      <c r="B48" s="49">
        <v>122323157</v>
      </c>
      <c r="C48" s="49">
        <v>91598099</v>
      </c>
      <c r="D48" s="49">
        <v>223999284</v>
      </c>
      <c r="E48" s="49">
        <v>245650336</v>
      </c>
      <c r="F48" s="49">
        <v>295024903</v>
      </c>
      <c r="G48" s="49">
        <v>302364817</v>
      </c>
      <c r="H48" s="49">
        <v>328964854</v>
      </c>
      <c r="I48" s="49">
        <v>326794705</v>
      </c>
      <c r="J48" s="49">
        <v>417176425</v>
      </c>
      <c r="K48" s="49">
        <v>384978079</v>
      </c>
      <c r="L48" s="49">
        <v>462264769</v>
      </c>
      <c r="M48" s="49">
        <v>504400500</v>
      </c>
      <c r="N48" s="49">
        <v>483447607</v>
      </c>
      <c r="O48" s="49">
        <v>502635084</v>
      </c>
      <c r="P48" s="224">
        <v>457485403</v>
      </c>
      <c r="Q48" s="224">
        <v>586305343</v>
      </c>
      <c r="R48" s="224">
        <v>540876777</v>
      </c>
      <c r="S48" s="224">
        <v>593621004</v>
      </c>
      <c r="T48" s="49">
        <f t="shared" si="5"/>
        <v>18156399</v>
      </c>
      <c r="U48" s="49">
        <f t="shared" si="5"/>
        <v>16188826</v>
      </c>
      <c r="V48" s="49">
        <f t="shared" si="2"/>
        <v>34868690</v>
      </c>
      <c r="W48" s="49">
        <f t="shared" si="2"/>
        <v>6276635</v>
      </c>
      <c r="X48" s="49">
        <f t="shared" ref="X48:Y48" si="88">SUM(X107, X166)</f>
        <v>18747815</v>
      </c>
      <c r="Y48" s="49">
        <f t="shared" si="88"/>
        <v>13366835</v>
      </c>
      <c r="Z48" s="49">
        <f t="shared" ref="Z48" si="89">SUM(Z107, Z166)</f>
        <v>12271813</v>
      </c>
    </row>
    <row r="49" spans="1:33">
      <c r="A49" s="51" t="s">
        <v>150</v>
      </c>
      <c r="B49" s="49">
        <v>46154</v>
      </c>
      <c r="C49" s="49">
        <v>326300</v>
      </c>
      <c r="D49" s="49">
        <v>24722</v>
      </c>
      <c r="E49" s="49">
        <v>81627</v>
      </c>
      <c r="F49" s="49">
        <v>19056</v>
      </c>
      <c r="G49" s="49">
        <v>131338</v>
      </c>
      <c r="H49" s="49">
        <v>2082799</v>
      </c>
      <c r="I49" s="49">
        <v>-272961</v>
      </c>
      <c r="J49" s="49">
        <v>8800</v>
      </c>
      <c r="K49" s="49">
        <v>-8800</v>
      </c>
      <c r="L49" s="49">
        <v>2316443</v>
      </c>
      <c r="M49" s="49">
        <v>2694336</v>
      </c>
      <c r="N49" s="49">
        <v>23927717</v>
      </c>
      <c r="O49" s="49">
        <v>20987174</v>
      </c>
      <c r="P49" s="224">
        <v>16859779</v>
      </c>
      <c r="Q49" s="224">
        <v>15595279</v>
      </c>
      <c r="R49" s="224">
        <v>4829485</v>
      </c>
      <c r="S49" s="224">
        <v>8456390</v>
      </c>
      <c r="T49" s="49">
        <f t="shared" si="5"/>
        <v>22710</v>
      </c>
      <c r="U49" s="49">
        <f t="shared" si="5"/>
        <v>374257</v>
      </c>
      <c r="V49" s="49">
        <f t="shared" si="2"/>
        <v>1590755</v>
      </c>
      <c r="W49" s="49">
        <f t="shared" si="2"/>
        <v>1297774</v>
      </c>
      <c r="X49" s="49">
        <f t="shared" ref="X49:Y49" si="90">SUM(X108, X167)</f>
        <v>844357</v>
      </c>
      <c r="Y49" s="49">
        <f t="shared" si="90"/>
        <v>0</v>
      </c>
      <c r="Z49" s="49">
        <f t="shared" ref="Z49" si="91">SUM(Z108, Z167)</f>
        <v>0</v>
      </c>
    </row>
    <row r="50" spans="1:33">
      <c r="A50" s="51" t="s">
        <v>152</v>
      </c>
      <c r="B50" s="49">
        <v>0</v>
      </c>
      <c r="C50" s="49">
        <v>100566</v>
      </c>
      <c r="D50" s="49">
        <v>0</v>
      </c>
      <c r="E50" s="49">
        <v>0</v>
      </c>
      <c r="F50" s="49">
        <v>0</v>
      </c>
      <c r="G50" s="49">
        <v>0</v>
      </c>
      <c r="H50" s="49">
        <v>0</v>
      </c>
      <c r="I50" s="49">
        <v>0</v>
      </c>
      <c r="J50" s="49">
        <v>0</v>
      </c>
      <c r="K50" s="49">
        <v>0</v>
      </c>
      <c r="L50" s="49">
        <v>0</v>
      </c>
      <c r="M50" s="49">
        <v>0</v>
      </c>
      <c r="N50" s="49">
        <v>3266266</v>
      </c>
      <c r="O50" s="49">
        <v>4601739</v>
      </c>
      <c r="P50" s="224">
        <v>3450337</v>
      </c>
      <c r="Q50" s="224">
        <v>2413899</v>
      </c>
      <c r="R50" s="224">
        <v>2618971</v>
      </c>
      <c r="S50" s="224">
        <v>4581657</v>
      </c>
      <c r="T50" s="49">
        <f t="shared" si="5"/>
        <v>0</v>
      </c>
      <c r="U50" s="49">
        <f t="shared" si="5"/>
        <v>0</v>
      </c>
      <c r="V50" s="49">
        <f t="shared" si="2"/>
        <v>0</v>
      </c>
      <c r="W50" s="49">
        <f t="shared" si="2"/>
        <v>0</v>
      </c>
      <c r="X50" s="49">
        <f t="shared" ref="X50:Y50" si="92">SUM(X109, X168)</f>
        <v>0</v>
      </c>
      <c r="Y50" s="49">
        <f t="shared" si="92"/>
        <v>0</v>
      </c>
      <c r="Z50" s="49">
        <f t="shared" ref="Z50" si="93">SUM(Z109, Z168)</f>
        <v>0</v>
      </c>
    </row>
    <row r="51" spans="1:33">
      <c r="A51" s="51" t="s">
        <v>153</v>
      </c>
      <c r="B51" s="49">
        <v>822</v>
      </c>
      <c r="C51" s="49">
        <v>-187143</v>
      </c>
      <c r="D51" s="49">
        <v>904</v>
      </c>
      <c r="E51" s="49">
        <v>447563</v>
      </c>
      <c r="F51" s="49">
        <v>15744618</v>
      </c>
      <c r="G51" s="49">
        <v>29754094</v>
      </c>
      <c r="H51" s="49">
        <v>22740354</v>
      </c>
      <c r="I51" s="49">
        <v>15736285</v>
      </c>
      <c r="J51" s="49">
        <v>13279793</v>
      </c>
      <c r="K51" s="49">
        <v>14483312</v>
      </c>
      <c r="L51" s="49">
        <v>12018245</v>
      </c>
      <c r="M51" s="49">
        <v>16553859</v>
      </c>
      <c r="N51" s="49">
        <v>23559977</v>
      </c>
      <c r="O51" s="49">
        <v>25618221</v>
      </c>
      <c r="P51" s="224">
        <v>23129355</v>
      </c>
      <c r="Q51" s="224">
        <v>17576141</v>
      </c>
      <c r="R51" s="224">
        <v>2498773</v>
      </c>
      <c r="S51" s="224">
        <v>9802554</v>
      </c>
      <c r="T51" s="49">
        <f t="shared" si="5"/>
        <v>13659455</v>
      </c>
      <c r="U51" s="49">
        <f t="shared" si="5"/>
        <v>13188628</v>
      </c>
      <c r="V51" s="49">
        <f t="shared" si="2"/>
        <v>19346749</v>
      </c>
      <c r="W51" s="49">
        <f t="shared" si="2"/>
        <v>4952792</v>
      </c>
      <c r="X51" s="49">
        <f t="shared" ref="X51:Y51" si="94">SUM(X110, X169)</f>
        <v>7859384</v>
      </c>
      <c r="Y51" s="49">
        <f t="shared" si="94"/>
        <v>15193522</v>
      </c>
      <c r="Z51" s="49">
        <f t="shared" ref="Z51" si="95">SUM(Z110, Z169)</f>
        <v>34016986</v>
      </c>
    </row>
    <row r="52" spans="1:33">
      <c r="A52" s="51" t="s">
        <v>154</v>
      </c>
      <c r="B52" s="49">
        <v>28265691</v>
      </c>
      <c r="C52" s="49">
        <v>31649692</v>
      </c>
      <c r="D52" s="49">
        <v>56098699</v>
      </c>
      <c r="E52" s="49">
        <v>3275289</v>
      </c>
      <c r="F52" s="49">
        <v>19612740</v>
      </c>
      <c r="G52" s="49">
        <v>25321354</v>
      </c>
      <c r="H52" s="49">
        <v>26469575</v>
      </c>
      <c r="I52" s="49">
        <v>29114781</v>
      </c>
      <c r="J52" s="49">
        <v>42269378</v>
      </c>
      <c r="K52" s="49">
        <v>27697502</v>
      </c>
      <c r="L52" s="49">
        <v>25714149</v>
      </c>
      <c r="M52" s="49">
        <v>21380066</v>
      </c>
      <c r="N52" s="49">
        <v>602818524</v>
      </c>
      <c r="O52" s="49">
        <v>576974380</v>
      </c>
      <c r="P52" s="224">
        <v>246908071</v>
      </c>
      <c r="Q52" s="224">
        <v>268925742</v>
      </c>
      <c r="R52" s="224">
        <v>136617656</v>
      </c>
      <c r="S52" s="224">
        <v>152398138</v>
      </c>
      <c r="T52" s="49">
        <f t="shared" si="5"/>
        <v>131474096</v>
      </c>
      <c r="U52" s="49">
        <f t="shared" si="5"/>
        <v>138530752</v>
      </c>
      <c r="V52" s="49">
        <f t="shared" si="2"/>
        <v>127315134</v>
      </c>
      <c r="W52" s="49">
        <f t="shared" si="2"/>
        <v>134876128</v>
      </c>
      <c r="X52" s="49">
        <f t="shared" ref="X52:Y52" si="96">SUM(X111, X170)</f>
        <v>119445495</v>
      </c>
      <c r="Y52" s="49">
        <f t="shared" si="96"/>
        <v>101118328</v>
      </c>
      <c r="Z52" s="49">
        <f t="shared" ref="Z52" si="97">SUM(Z111, Z170)</f>
        <v>109162505.86</v>
      </c>
    </row>
    <row r="53" spans="1:33">
      <c r="A53" s="51" t="s">
        <v>155</v>
      </c>
      <c r="B53" s="49">
        <v>1583357</v>
      </c>
      <c r="C53" s="49">
        <v>6779783</v>
      </c>
      <c r="D53" s="49">
        <v>627487</v>
      </c>
      <c r="E53" s="49">
        <v>2233070</v>
      </c>
      <c r="F53" s="49">
        <v>5430437</v>
      </c>
      <c r="G53" s="49">
        <v>8931308</v>
      </c>
      <c r="H53" s="49">
        <v>7387693</v>
      </c>
      <c r="I53" s="49">
        <v>5181286</v>
      </c>
      <c r="J53" s="49">
        <v>5650062</v>
      </c>
      <c r="K53" s="49">
        <v>12374870</v>
      </c>
      <c r="L53" s="49">
        <v>10160301</v>
      </c>
      <c r="M53" s="49">
        <v>13344368</v>
      </c>
      <c r="N53" s="49">
        <v>39560088</v>
      </c>
      <c r="O53" s="49">
        <v>30167396</v>
      </c>
      <c r="P53" s="224">
        <v>28288605</v>
      </c>
      <c r="Q53" s="224">
        <v>29373682</v>
      </c>
      <c r="R53" s="224">
        <v>28323123</v>
      </c>
      <c r="S53" s="224">
        <v>24046450</v>
      </c>
      <c r="T53" s="49">
        <f t="shared" si="5"/>
        <v>6066831</v>
      </c>
      <c r="U53" s="49">
        <f t="shared" si="5"/>
        <v>1434799</v>
      </c>
      <c r="V53" s="49">
        <f t="shared" si="2"/>
        <v>1342827</v>
      </c>
      <c r="W53" s="49">
        <f t="shared" si="2"/>
        <v>890457</v>
      </c>
      <c r="X53" s="49">
        <f t="shared" ref="X53:Y53" si="98">SUM(X112, X171)</f>
        <v>956014</v>
      </c>
      <c r="Y53" s="49">
        <f t="shared" si="98"/>
        <v>2725709</v>
      </c>
      <c r="Z53" s="49">
        <f t="shared" ref="Z53" si="99">SUM(Z112, Z171)</f>
        <v>0</v>
      </c>
    </row>
    <row r="54" spans="1:33">
      <c r="A54" s="51" t="s">
        <v>157</v>
      </c>
      <c r="B54" s="49">
        <v>11339389</v>
      </c>
      <c r="C54" s="49">
        <v>6626479</v>
      </c>
      <c r="D54" s="49">
        <v>71526659</v>
      </c>
      <c r="E54" s="49">
        <v>56902176</v>
      </c>
      <c r="F54" s="49">
        <v>-11962746</v>
      </c>
      <c r="G54" s="49">
        <v>36287579</v>
      </c>
      <c r="H54" s="49">
        <v>13028098</v>
      </c>
      <c r="I54" s="49">
        <v>10700724</v>
      </c>
      <c r="J54" s="49">
        <v>7692052</v>
      </c>
      <c r="K54" s="49">
        <v>3335584</v>
      </c>
      <c r="L54" s="49">
        <v>7940113</v>
      </c>
      <c r="M54" s="49">
        <v>7528134</v>
      </c>
      <c r="N54" s="49">
        <v>119127606</v>
      </c>
      <c r="O54" s="49">
        <v>7950548</v>
      </c>
      <c r="P54" s="224">
        <v>89011272</v>
      </c>
      <c r="Q54" s="224">
        <v>87581324</v>
      </c>
      <c r="R54" s="224">
        <v>89990897</v>
      </c>
      <c r="S54" s="224">
        <v>90946073</v>
      </c>
      <c r="T54" s="49">
        <f t="shared" si="5"/>
        <v>1219241</v>
      </c>
      <c r="U54" s="49">
        <f t="shared" si="5"/>
        <v>447243</v>
      </c>
      <c r="V54" s="49">
        <f t="shared" si="2"/>
        <v>1134765</v>
      </c>
      <c r="W54" s="49">
        <f t="shared" si="2"/>
        <v>7590076</v>
      </c>
      <c r="X54" s="49">
        <f t="shared" ref="X54:Y54" si="100">SUM(X113, X172)</f>
        <v>3808635</v>
      </c>
      <c r="Y54" s="49">
        <f t="shared" si="100"/>
        <v>4549304</v>
      </c>
      <c r="Z54" s="49">
        <f t="shared" ref="Z54" si="101">SUM(Z113, Z172)</f>
        <v>6519509</v>
      </c>
    </row>
    <row r="55" spans="1:33">
      <c r="A55" s="51" t="s">
        <v>158</v>
      </c>
      <c r="B55" s="49">
        <v>0</v>
      </c>
      <c r="C55" s="49">
        <v>604332</v>
      </c>
      <c r="D55" s="49">
        <v>0</v>
      </c>
      <c r="E55" s="49">
        <v>13806384</v>
      </c>
      <c r="F55" s="49">
        <v>17344030</v>
      </c>
      <c r="G55" s="49">
        <v>10065379</v>
      </c>
      <c r="H55" s="49">
        <v>42073848</v>
      </c>
      <c r="I55" s="49">
        <v>25832423</v>
      </c>
      <c r="J55" s="49">
        <v>18823322</v>
      </c>
      <c r="K55" s="49">
        <v>6118499</v>
      </c>
      <c r="L55" s="49">
        <v>14796510</v>
      </c>
      <c r="M55" s="49">
        <v>10214514</v>
      </c>
      <c r="N55" s="49">
        <v>11843625</v>
      </c>
      <c r="O55" s="49">
        <v>11674640</v>
      </c>
      <c r="P55" s="224">
        <v>18343544</v>
      </c>
      <c r="Q55" s="224">
        <v>12420628</v>
      </c>
      <c r="R55" s="224">
        <v>15489625</v>
      </c>
      <c r="S55" s="224">
        <v>13261931</v>
      </c>
      <c r="T55" s="49">
        <f t="shared" si="5"/>
        <v>12112322</v>
      </c>
      <c r="U55" s="49">
        <f t="shared" si="5"/>
        <v>2393718</v>
      </c>
      <c r="V55" s="49">
        <f t="shared" si="2"/>
        <v>3697666</v>
      </c>
      <c r="W55" s="49">
        <f t="shared" si="2"/>
        <v>244707</v>
      </c>
      <c r="X55" s="49">
        <f t="shared" ref="X55:Y55" si="102">SUM(X114, X173)</f>
        <v>547954</v>
      </c>
      <c r="Y55" s="49">
        <f t="shared" si="102"/>
        <v>922906</v>
      </c>
      <c r="Z55" s="49">
        <f t="shared" ref="Z55" si="103">SUM(Z114, Z173)</f>
        <v>1323282</v>
      </c>
    </row>
    <row r="56" spans="1:33">
      <c r="A56" s="59" t="s">
        <v>159</v>
      </c>
      <c r="B56" s="49">
        <v>1778719845</v>
      </c>
      <c r="C56" s="49">
        <v>1656064925</v>
      </c>
      <c r="D56" s="49">
        <v>3488314504</v>
      </c>
      <c r="E56" s="49">
        <v>3193597116</v>
      </c>
      <c r="F56" s="49">
        <v>4779753417</v>
      </c>
      <c r="G56" s="49">
        <v>4553392356</v>
      </c>
      <c r="H56" s="49">
        <v>4535265342</v>
      </c>
      <c r="I56" s="49">
        <v>4655962935</v>
      </c>
      <c r="J56" s="49">
        <v>4339830594</v>
      </c>
      <c r="K56" s="49">
        <v>4424783929</v>
      </c>
      <c r="L56" s="49">
        <v>4929352770</v>
      </c>
      <c r="M56" s="49">
        <v>5378781884</v>
      </c>
      <c r="N56" s="49">
        <v>6236234488</v>
      </c>
      <c r="O56" s="224">
        <v>6063892695</v>
      </c>
      <c r="P56" s="224">
        <v>6094936808</v>
      </c>
      <c r="Q56" s="224">
        <v>5963234431</v>
      </c>
      <c r="R56" s="224">
        <v>6061471072</v>
      </c>
      <c r="S56" s="224">
        <v>6150050631</v>
      </c>
      <c r="T56" s="49">
        <f t="shared" si="5"/>
        <v>1519078322</v>
      </c>
      <c r="U56" s="49">
        <f t="shared" si="5"/>
        <v>887326513</v>
      </c>
      <c r="V56" s="49">
        <f t="shared" si="2"/>
        <v>948233788</v>
      </c>
      <c r="W56" s="49">
        <f t="shared" si="2"/>
        <v>775966366</v>
      </c>
      <c r="X56" s="49">
        <f t="shared" ref="X56:Y56" si="104">SUM(X115, X174)</f>
        <v>836416700</v>
      </c>
      <c r="Y56" s="49">
        <f t="shared" si="104"/>
        <v>829860462</v>
      </c>
      <c r="Z56" s="49">
        <f t="shared" ref="Z56" si="105">SUM(Z115, Z174)</f>
        <v>403425661.5</v>
      </c>
    </row>
    <row r="57" spans="1:33" s="62" customFormat="1">
      <c r="A57" s="82"/>
      <c r="B57" s="82"/>
      <c r="C57" s="82"/>
      <c r="D57" s="82"/>
      <c r="E57" s="82"/>
      <c r="F57" s="82"/>
      <c r="G57" s="82"/>
      <c r="H57" s="82"/>
      <c r="I57" s="82"/>
      <c r="J57" s="82"/>
      <c r="K57" s="82"/>
      <c r="L57" s="82"/>
      <c r="M57" s="82"/>
      <c r="N57" s="82"/>
      <c r="O57" s="49"/>
      <c r="P57" s="49"/>
      <c r="Q57" s="49"/>
      <c r="R57" s="49"/>
      <c r="S57" s="49"/>
      <c r="T57" s="49"/>
      <c r="U57" s="49"/>
      <c r="V57" s="49"/>
      <c r="W57" s="49"/>
      <c r="X57" s="49"/>
      <c r="Y57" s="49"/>
    </row>
    <row r="58" spans="1:33">
      <c r="A58" s="83"/>
      <c r="B58" s="83"/>
      <c r="C58" s="83"/>
      <c r="D58" s="83"/>
      <c r="E58" s="83"/>
      <c r="F58" s="83"/>
      <c r="G58" s="83"/>
      <c r="H58" s="83"/>
      <c r="I58" s="83"/>
      <c r="J58" s="83"/>
      <c r="K58" s="83"/>
      <c r="L58" s="83"/>
      <c r="M58" s="83"/>
      <c r="N58" s="83"/>
    </row>
    <row r="59" spans="1:33">
      <c r="A59" s="84"/>
      <c r="B59" s="84"/>
      <c r="C59" s="84"/>
      <c r="D59" s="84"/>
      <c r="E59" s="84"/>
      <c r="F59" s="84"/>
      <c r="G59" s="84"/>
      <c r="H59" s="84"/>
      <c r="I59" s="84"/>
      <c r="J59" s="84"/>
      <c r="K59" s="84"/>
      <c r="L59" s="84"/>
      <c r="M59" s="84"/>
      <c r="N59" s="84"/>
    </row>
    <row r="60" spans="1:33">
      <c r="A60" s="85"/>
      <c r="B60" s="85"/>
      <c r="C60" s="85"/>
      <c r="D60" s="85"/>
      <c r="E60" s="85"/>
      <c r="F60" s="85"/>
      <c r="G60" s="85"/>
      <c r="H60" s="85"/>
      <c r="I60" s="85"/>
      <c r="J60" s="85"/>
      <c r="K60" s="85"/>
      <c r="L60" s="85"/>
      <c r="M60" s="85"/>
      <c r="N60" s="85"/>
    </row>
    <row r="61" spans="1:33">
      <c r="A61" s="86"/>
      <c r="B61" s="86"/>
      <c r="C61" s="86"/>
      <c r="D61" s="86"/>
      <c r="E61" s="86"/>
      <c r="F61" s="86"/>
      <c r="G61" s="86"/>
      <c r="H61" s="86"/>
      <c r="I61" s="86"/>
      <c r="J61" s="86"/>
      <c r="K61" s="86"/>
      <c r="L61" s="86"/>
      <c r="M61" s="86"/>
      <c r="N61" s="86"/>
    </row>
    <row r="62" spans="1:33"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G62" s="63"/>
    </row>
    <row r="63" spans="1:33" ht="12.75" customHeight="1">
      <c r="A63" s="396"/>
      <c r="B63" s="398"/>
      <c r="C63" s="398"/>
      <c r="D63" s="398"/>
      <c r="E63" s="398"/>
      <c r="F63" s="398"/>
      <c r="G63" s="398"/>
      <c r="H63" s="398"/>
      <c r="I63" s="398"/>
      <c r="J63" s="398"/>
      <c r="K63" s="398"/>
      <c r="L63" s="398"/>
      <c r="M63" s="398"/>
      <c r="N63" s="418"/>
      <c r="O63" s="398"/>
      <c r="P63" s="398"/>
      <c r="Q63" s="398"/>
      <c r="R63" s="398"/>
      <c r="S63" s="398"/>
      <c r="T63" s="398"/>
      <c r="U63" s="398"/>
      <c r="V63" s="398"/>
      <c r="W63" s="398"/>
      <c r="X63" s="398"/>
      <c r="Y63" s="398"/>
      <c r="Z63" s="398"/>
    </row>
    <row r="64" spans="1:33">
      <c r="A64" s="51" t="s">
        <v>82</v>
      </c>
      <c r="B64" s="26">
        <v>10729361</v>
      </c>
      <c r="C64" s="26">
        <v>9267122</v>
      </c>
      <c r="D64" s="26">
        <v>10202819</v>
      </c>
      <c r="E64" s="26">
        <v>11966169</v>
      </c>
      <c r="F64" s="26">
        <v>17949326</v>
      </c>
      <c r="G64" s="26">
        <v>21578003</v>
      </c>
      <c r="H64" s="26">
        <v>24880680</v>
      </c>
      <c r="I64" s="26">
        <v>22845520</v>
      </c>
      <c r="J64" s="26">
        <v>20174652</v>
      </c>
      <c r="K64" s="26">
        <v>16868412</v>
      </c>
      <c r="L64" s="26">
        <v>20131629</v>
      </c>
      <c r="M64" s="26">
        <v>19365222</v>
      </c>
      <c r="N64" s="26">
        <v>18523437</v>
      </c>
      <c r="O64" s="26">
        <v>30782699</v>
      </c>
      <c r="P64" s="26">
        <v>20955867</v>
      </c>
      <c r="Q64" s="49">
        <v>12074403</v>
      </c>
      <c r="R64" s="26">
        <v>13316021</v>
      </c>
      <c r="S64" s="26">
        <v>16890974</v>
      </c>
      <c r="T64" s="224">
        <f>'Home Visiting'!B64+'Other Nonassistance'!T64+'AUPL (wo Foster Care)'!T65</f>
        <v>957289</v>
      </c>
      <c r="U64" s="224">
        <f>'Home Visiting'!C64+'Other Nonassistance'!U64+'AUPL (wo Foster Care)'!U65</f>
        <v>899890</v>
      </c>
      <c r="V64" s="224">
        <f>'Home Visiting'!D64+'Other Nonassistance'!V64+'AUPL (wo Foster Care)'!V65</f>
        <v>939664</v>
      </c>
      <c r="W64" s="224">
        <f>'Home Visiting'!E64+'Other Nonassistance'!W64+'AUPL (wo Foster Care)'!W65</f>
        <v>1881627</v>
      </c>
      <c r="X64" s="224">
        <f>'Home Visiting'!F64+'Other Nonassistance'!X64+'AUPL (wo Foster Care)'!X65</f>
        <v>9201356</v>
      </c>
      <c r="Y64" s="224">
        <f>'Home Visiting'!G64+'Other Nonassistance'!Y64+'AUPL (wo Foster Care)'!Y65</f>
        <v>10105369</v>
      </c>
      <c r="Z64" s="224">
        <f>'Home Visiting'!H64+'Other Nonassistance'!Z64+'AUPL (wo Foster Care)'!AA65</f>
        <v>1775073</v>
      </c>
    </row>
    <row r="65" spans="1:26">
      <c r="A65" s="51" t="s">
        <v>84</v>
      </c>
      <c r="B65" s="26">
        <v>1228134</v>
      </c>
      <c r="C65" s="26">
        <v>307352</v>
      </c>
      <c r="D65" s="26">
        <v>400064</v>
      </c>
      <c r="E65" s="26">
        <v>5383087</v>
      </c>
      <c r="F65" s="26">
        <v>3428419</v>
      </c>
      <c r="G65" s="26">
        <v>4949969</v>
      </c>
      <c r="H65" s="26">
        <v>4932252</v>
      </c>
      <c r="I65" s="26">
        <v>193973</v>
      </c>
      <c r="J65" s="26">
        <v>384033</v>
      </c>
      <c r="K65" s="26">
        <v>869152</v>
      </c>
      <c r="L65" s="26">
        <v>405181</v>
      </c>
      <c r="M65" s="26">
        <v>0</v>
      </c>
      <c r="N65" s="26">
        <v>0</v>
      </c>
      <c r="O65" s="26">
        <v>0</v>
      </c>
      <c r="P65" s="26">
        <v>0</v>
      </c>
      <c r="Q65" s="49">
        <v>0</v>
      </c>
      <c r="R65" s="26">
        <v>0</v>
      </c>
      <c r="S65" s="26">
        <v>0</v>
      </c>
      <c r="T65" s="224">
        <f>'Home Visiting'!B65+'Other Nonassistance'!T65+'AUPL (wo Foster Care)'!T66</f>
        <v>0</v>
      </c>
      <c r="U65" s="224">
        <f>'Home Visiting'!C65+'Other Nonassistance'!U65+'AUPL (wo Foster Care)'!U66</f>
        <v>0</v>
      </c>
      <c r="V65" s="224">
        <f>'Home Visiting'!D65+'Other Nonassistance'!V65+'AUPL (wo Foster Care)'!V66</f>
        <v>0</v>
      </c>
      <c r="W65" s="224">
        <f>'Home Visiting'!E65+'Other Nonassistance'!W65+'AUPL (wo Foster Care)'!W66</f>
        <v>0</v>
      </c>
      <c r="X65" s="224">
        <f>'Home Visiting'!F65+'Other Nonassistance'!X65+'AUPL (wo Foster Care)'!X66</f>
        <v>0</v>
      </c>
      <c r="Y65" s="224">
        <f>'Home Visiting'!G65+'Other Nonassistance'!Y65+'AUPL (wo Foster Care)'!Y66</f>
        <v>0</v>
      </c>
      <c r="Z65" s="224">
        <f>'Home Visiting'!H65+'Other Nonassistance'!Z65+'AUPL (wo Foster Care)'!AA66</f>
        <v>0</v>
      </c>
    </row>
    <row r="66" spans="1:26">
      <c r="A66" s="51" t="s">
        <v>86</v>
      </c>
      <c r="B66" s="26">
        <v>30196321</v>
      </c>
      <c r="C66" s="26">
        <v>27561772</v>
      </c>
      <c r="D66" s="26">
        <v>30307037</v>
      </c>
      <c r="E66" s="26">
        <v>25087367</v>
      </c>
      <c r="F66" s="26">
        <v>55067763</v>
      </c>
      <c r="G66" s="26">
        <v>51372369</v>
      </c>
      <c r="H66" s="26">
        <v>54033395</v>
      </c>
      <c r="I66" s="26">
        <v>54185604</v>
      </c>
      <c r="J66" s="26">
        <v>59244356</v>
      </c>
      <c r="K66" s="26">
        <v>69976922</v>
      </c>
      <c r="L66" s="26">
        <v>73565895</v>
      </c>
      <c r="M66" s="26">
        <v>83350711</v>
      </c>
      <c r="N66" s="26">
        <v>74266836</v>
      </c>
      <c r="O66" s="26">
        <v>52381293</v>
      </c>
      <c r="P66" s="26">
        <v>78850113</v>
      </c>
      <c r="Q66" s="49">
        <v>123204189</v>
      </c>
      <c r="R66" s="26">
        <v>211279840</v>
      </c>
      <c r="S66" s="26">
        <v>127711197</v>
      </c>
      <c r="T66" s="224">
        <f>'Home Visiting'!B66+'Other Nonassistance'!T66+'AUPL (wo Foster Care)'!T67</f>
        <v>5744544</v>
      </c>
      <c r="U66" s="224">
        <f>'Home Visiting'!C66+'Other Nonassistance'!U66+'AUPL (wo Foster Care)'!U67</f>
        <v>14</v>
      </c>
      <c r="V66" s="224">
        <f>'Home Visiting'!D66+'Other Nonassistance'!V66+'AUPL (wo Foster Care)'!V67</f>
        <v>0</v>
      </c>
      <c r="W66" s="224">
        <f>'Home Visiting'!E66+'Other Nonassistance'!W66+'AUPL (wo Foster Care)'!W67</f>
        <v>0</v>
      </c>
      <c r="X66" s="224">
        <f>'Home Visiting'!F66+'Other Nonassistance'!X66+'AUPL (wo Foster Care)'!X67</f>
        <v>0</v>
      </c>
      <c r="Y66" s="224">
        <f>'Home Visiting'!G66+'Other Nonassistance'!Y66+'AUPL (wo Foster Care)'!Y67</f>
        <v>0</v>
      </c>
      <c r="Z66" s="224">
        <f>'Home Visiting'!H66+'Other Nonassistance'!Z66+'AUPL (wo Foster Care)'!AA67</f>
        <v>0</v>
      </c>
    </row>
    <row r="67" spans="1:26">
      <c r="A67" s="51" t="s">
        <v>88</v>
      </c>
      <c r="B67" s="26">
        <v>1258603</v>
      </c>
      <c r="C67" s="26">
        <v>5274139</v>
      </c>
      <c r="D67" s="26">
        <v>3221266</v>
      </c>
      <c r="E67" s="26">
        <v>5102298</v>
      </c>
      <c r="F67" s="26">
        <v>2123828</v>
      </c>
      <c r="G67" s="26">
        <v>599203</v>
      </c>
      <c r="H67" s="26">
        <v>94342</v>
      </c>
      <c r="I67" s="26">
        <v>129732</v>
      </c>
      <c r="J67" s="26">
        <v>4900203</v>
      </c>
      <c r="K67" s="26">
        <v>5226066</v>
      </c>
      <c r="L67" s="26">
        <v>5288130</v>
      </c>
      <c r="M67" s="26">
        <v>5137088</v>
      </c>
      <c r="N67" s="26">
        <v>4184978</v>
      </c>
      <c r="O67" s="26">
        <v>13019814</v>
      </c>
      <c r="P67" s="26">
        <v>8144382</v>
      </c>
      <c r="Q67" s="49">
        <v>7656585</v>
      </c>
      <c r="R67" s="26">
        <v>6987413</v>
      </c>
      <c r="S67" s="26">
        <v>2753465</v>
      </c>
      <c r="T67" s="224">
        <f>'Home Visiting'!B67+'Other Nonassistance'!T67+'AUPL (wo Foster Care)'!T68</f>
        <v>7215255</v>
      </c>
      <c r="U67" s="224">
        <f>'Home Visiting'!C67+'Other Nonassistance'!U67+'AUPL (wo Foster Care)'!U68</f>
        <v>4997751</v>
      </c>
      <c r="V67" s="224">
        <f>'Home Visiting'!D67+'Other Nonassistance'!V67+'AUPL (wo Foster Care)'!V68</f>
        <v>5367697</v>
      </c>
      <c r="W67" s="224">
        <f>'Home Visiting'!E67+'Other Nonassistance'!W67+'AUPL (wo Foster Care)'!W68</f>
        <v>4079213</v>
      </c>
      <c r="X67" s="224">
        <f>'Home Visiting'!F67+'Other Nonassistance'!X67+'AUPL (wo Foster Care)'!X68</f>
        <v>4779900</v>
      </c>
      <c r="Y67" s="224">
        <f>'Home Visiting'!G67+'Other Nonassistance'!Y67+'AUPL (wo Foster Care)'!Y68</f>
        <v>5902112</v>
      </c>
      <c r="Z67" s="224">
        <f>'Home Visiting'!H67+'Other Nonassistance'!Z67+'AUPL (wo Foster Care)'!AA68</f>
        <v>0</v>
      </c>
    </row>
    <row r="68" spans="1:26">
      <c r="A68" s="51" t="s">
        <v>74</v>
      </c>
      <c r="B68" s="26">
        <v>198023707</v>
      </c>
      <c r="C68" s="26">
        <v>443149339</v>
      </c>
      <c r="D68" s="26">
        <v>451618075</v>
      </c>
      <c r="E68" s="26">
        <v>582801101</v>
      </c>
      <c r="F68" s="26">
        <v>1042649184</v>
      </c>
      <c r="G68" s="26">
        <v>553061930</v>
      </c>
      <c r="H68" s="26">
        <v>645056651</v>
      </c>
      <c r="I68" s="26">
        <v>776006113</v>
      </c>
      <c r="J68" s="26">
        <v>413786110</v>
      </c>
      <c r="K68" s="26">
        <v>490102919</v>
      </c>
      <c r="L68" s="26">
        <v>430620584</v>
      </c>
      <c r="M68" s="26">
        <v>459798126</v>
      </c>
      <c r="N68" s="26">
        <v>435731656</v>
      </c>
      <c r="O68" s="26">
        <v>465594145</v>
      </c>
      <c r="P68" s="26">
        <v>474859549</v>
      </c>
      <c r="Q68" s="49">
        <v>430544605</v>
      </c>
      <c r="R68" s="26">
        <v>466865454</v>
      </c>
      <c r="S68" s="26">
        <v>488068257</v>
      </c>
      <c r="T68" s="224">
        <f>'Home Visiting'!B68+'Other Nonassistance'!T68+'AUPL (wo Foster Care)'!T69</f>
        <v>242157000</v>
      </c>
      <c r="U68" s="224">
        <f>'Home Visiting'!C68+'Other Nonassistance'!U68+'AUPL (wo Foster Care)'!U69</f>
        <v>244156410</v>
      </c>
      <c r="V68" s="224">
        <f>'Home Visiting'!D68+'Other Nonassistance'!V68+'AUPL (wo Foster Care)'!V69</f>
        <v>237261556</v>
      </c>
      <c r="W68" s="224">
        <f>'Home Visiting'!E68+'Other Nonassistance'!W68+'AUPL (wo Foster Care)'!W69</f>
        <v>253674004</v>
      </c>
      <c r="X68" s="224">
        <f>'Home Visiting'!F68+'Other Nonassistance'!X68+'AUPL (wo Foster Care)'!X69</f>
        <v>281901956</v>
      </c>
      <c r="Y68" s="224">
        <f>'Home Visiting'!G68+'Other Nonassistance'!Y68+'AUPL (wo Foster Care)'!Y69</f>
        <v>288141668</v>
      </c>
      <c r="Z68" s="224">
        <f>'Home Visiting'!H68+'Other Nonassistance'!Z68+'AUPL (wo Foster Care)'!AA69</f>
        <v>43141099</v>
      </c>
    </row>
    <row r="69" spans="1:26">
      <c r="A69" s="51" t="s">
        <v>91</v>
      </c>
      <c r="B69" s="26">
        <v>4703006</v>
      </c>
      <c r="C69" s="26">
        <v>25862020</v>
      </c>
      <c r="D69" s="26">
        <v>24759701</v>
      </c>
      <c r="E69" s="26">
        <v>31616285</v>
      </c>
      <c r="F69" s="26">
        <v>54020655</v>
      </c>
      <c r="G69" s="26">
        <v>51192003</v>
      </c>
      <c r="H69" s="26">
        <v>29831887</v>
      </c>
      <c r="I69" s="26">
        <v>47473750</v>
      </c>
      <c r="J69" s="26">
        <v>38571445</v>
      </c>
      <c r="K69" s="26">
        <v>45242177</v>
      </c>
      <c r="L69" s="26">
        <v>48838521</v>
      </c>
      <c r="M69" s="26">
        <v>53689357</v>
      </c>
      <c r="N69" s="26">
        <v>85849838</v>
      </c>
      <c r="O69" s="26">
        <v>108416325</v>
      </c>
      <c r="P69" s="26">
        <v>68965405</v>
      </c>
      <c r="Q69" s="49">
        <v>83864870</v>
      </c>
      <c r="R69" s="26">
        <v>57383760</v>
      </c>
      <c r="S69" s="26">
        <v>51582540</v>
      </c>
      <c r="T69" s="224">
        <f>'Home Visiting'!B69+'Other Nonassistance'!T69+'AUPL (wo Foster Care)'!T70</f>
        <v>254439</v>
      </c>
      <c r="U69" s="224">
        <f>'Home Visiting'!C69+'Other Nonassistance'!U69+'AUPL (wo Foster Care)'!U70</f>
        <v>242727</v>
      </c>
      <c r="V69" s="224">
        <f>'Home Visiting'!D69+'Other Nonassistance'!V69+'AUPL (wo Foster Care)'!V70</f>
        <v>278143</v>
      </c>
      <c r="W69" s="224">
        <f>'Home Visiting'!E69+'Other Nonassistance'!W69+'AUPL (wo Foster Care)'!W70</f>
        <v>569909</v>
      </c>
      <c r="X69" s="224">
        <f>'Home Visiting'!F69+'Other Nonassistance'!X69+'AUPL (wo Foster Care)'!X70</f>
        <v>508209</v>
      </c>
      <c r="Y69" s="224">
        <f>'Home Visiting'!G69+'Other Nonassistance'!Y69+'AUPL (wo Foster Care)'!Y70</f>
        <v>508500</v>
      </c>
      <c r="Z69" s="224">
        <f>'Home Visiting'!H69+'Other Nonassistance'!Z69+'AUPL (wo Foster Care)'!AA70</f>
        <v>842149</v>
      </c>
    </row>
    <row r="70" spans="1:26">
      <c r="A70" s="51" t="s">
        <v>93</v>
      </c>
      <c r="B70" s="26">
        <v>-7759652</v>
      </c>
      <c r="C70" s="26">
        <v>8561465</v>
      </c>
      <c r="D70" s="26">
        <v>37320466</v>
      </c>
      <c r="E70" s="26">
        <v>75998034</v>
      </c>
      <c r="F70" s="26">
        <v>69728811</v>
      </c>
      <c r="G70" s="26">
        <v>106529044</v>
      </c>
      <c r="H70" s="26">
        <v>94987278</v>
      </c>
      <c r="I70" s="26">
        <v>114125175</v>
      </c>
      <c r="J70" s="26">
        <v>126139873</v>
      </c>
      <c r="K70" s="26">
        <v>103392869</v>
      </c>
      <c r="L70" s="26">
        <v>118308525</v>
      </c>
      <c r="M70" s="26">
        <v>112938285</v>
      </c>
      <c r="N70" s="26">
        <v>127736041</v>
      </c>
      <c r="O70" s="26">
        <v>115598351</v>
      </c>
      <c r="P70" s="26">
        <v>139611955</v>
      </c>
      <c r="Q70" s="49">
        <v>130258821</v>
      </c>
      <c r="R70" s="26">
        <v>119944824</v>
      </c>
      <c r="S70" s="26">
        <v>125257347</v>
      </c>
      <c r="T70" s="224">
        <f>'Home Visiting'!B70+'Other Nonassistance'!T70+'AUPL (wo Foster Care)'!T71</f>
        <v>12963926</v>
      </c>
      <c r="U70" s="224">
        <f>'Home Visiting'!C70+'Other Nonassistance'!U70+'AUPL (wo Foster Care)'!U71</f>
        <v>17778981</v>
      </c>
      <c r="V70" s="224">
        <f>'Home Visiting'!D70+'Other Nonassistance'!V70+'AUPL (wo Foster Care)'!V71</f>
        <v>18295967</v>
      </c>
      <c r="W70" s="224">
        <f>'Home Visiting'!E70+'Other Nonassistance'!W70+'AUPL (wo Foster Care)'!W71</f>
        <v>19726211</v>
      </c>
      <c r="X70" s="224">
        <f>'Home Visiting'!F70+'Other Nonassistance'!X70+'AUPL (wo Foster Care)'!X71</f>
        <v>20945310</v>
      </c>
      <c r="Y70" s="224">
        <f>'Home Visiting'!G70+'Other Nonassistance'!Y70+'AUPL (wo Foster Care)'!Y71</f>
        <v>18564842</v>
      </c>
      <c r="Z70" s="224">
        <f>'Home Visiting'!H70+'Other Nonassistance'!Z70+'AUPL (wo Foster Care)'!AA71</f>
        <v>0</v>
      </c>
    </row>
    <row r="71" spans="1:26">
      <c r="A71" s="51" t="s">
        <v>95</v>
      </c>
      <c r="B71" s="26">
        <v>0</v>
      </c>
      <c r="C71" s="26">
        <v>0</v>
      </c>
      <c r="D71" s="26">
        <v>0</v>
      </c>
      <c r="E71" s="26">
        <v>0</v>
      </c>
      <c r="F71" s="26">
        <v>0</v>
      </c>
      <c r="G71" s="26">
        <v>0</v>
      </c>
      <c r="H71" s="26">
        <v>0</v>
      </c>
      <c r="I71" s="26">
        <v>0</v>
      </c>
      <c r="J71" s="26">
        <v>0</v>
      </c>
      <c r="K71" s="26">
        <v>0</v>
      </c>
      <c r="L71" s="26">
        <v>0</v>
      </c>
      <c r="M71" s="26">
        <v>0</v>
      </c>
      <c r="N71" s="26">
        <v>723850</v>
      </c>
      <c r="O71" s="26">
        <v>-615806</v>
      </c>
      <c r="P71" s="26">
        <v>516</v>
      </c>
      <c r="Q71" s="49">
        <v>942</v>
      </c>
      <c r="R71" s="26">
        <v>0</v>
      </c>
      <c r="S71" s="26">
        <v>0</v>
      </c>
      <c r="T71" s="224">
        <f>'Home Visiting'!B71+'Other Nonassistance'!T71+'AUPL (wo Foster Care)'!T72</f>
        <v>0</v>
      </c>
      <c r="U71" s="224">
        <f>'Home Visiting'!C71+'Other Nonassistance'!U71+'AUPL (wo Foster Care)'!U72</f>
        <v>0</v>
      </c>
      <c r="V71" s="224">
        <f>'Home Visiting'!D71+'Other Nonassistance'!V71+'AUPL (wo Foster Care)'!V72</f>
        <v>0</v>
      </c>
      <c r="W71" s="224">
        <f>'Home Visiting'!E71+'Other Nonassistance'!W71+'AUPL (wo Foster Care)'!W72</f>
        <v>0</v>
      </c>
      <c r="X71" s="224">
        <f>'Home Visiting'!F71+'Other Nonassistance'!X71+'AUPL (wo Foster Care)'!X72</f>
        <v>0</v>
      </c>
      <c r="Y71" s="224">
        <f>'Home Visiting'!G71+'Other Nonassistance'!Y71+'AUPL (wo Foster Care)'!Y72</f>
        <v>0</v>
      </c>
      <c r="Z71" s="224">
        <f>'Home Visiting'!H71+'Other Nonassistance'!Z71+'AUPL (wo Foster Care)'!AA72</f>
        <v>0</v>
      </c>
    </row>
    <row r="72" spans="1:26">
      <c r="A72" s="51" t="s">
        <v>97</v>
      </c>
      <c r="B72" s="26">
        <v>0</v>
      </c>
      <c r="C72" s="26">
        <v>7478021</v>
      </c>
      <c r="D72" s="26">
        <v>0</v>
      </c>
      <c r="E72" s="26">
        <v>1036489</v>
      </c>
      <c r="F72" s="26">
        <v>3747340</v>
      </c>
      <c r="G72" s="26">
        <v>8159759</v>
      </c>
      <c r="H72" s="26">
        <v>13369001</v>
      </c>
      <c r="I72" s="26">
        <v>9665068</v>
      </c>
      <c r="J72" s="26">
        <v>12665118</v>
      </c>
      <c r="K72" s="26">
        <v>15863782</v>
      </c>
      <c r="L72" s="26">
        <v>13933430</v>
      </c>
      <c r="M72" s="26">
        <v>14223379</v>
      </c>
      <c r="N72" s="26">
        <v>14881570</v>
      </c>
      <c r="O72" s="26">
        <v>28263771</v>
      </c>
      <c r="P72" s="26">
        <v>20740851</v>
      </c>
      <c r="Q72" s="49">
        <v>8191203</v>
      </c>
      <c r="R72" s="26">
        <v>8701602</v>
      </c>
      <c r="S72" s="26">
        <v>7148823</v>
      </c>
      <c r="T72" s="224">
        <f>'Home Visiting'!B72+'Other Nonassistance'!T72+'AUPL (wo Foster Care)'!T73</f>
        <v>1162925</v>
      </c>
      <c r="U72" s="224">
        <f>'Home Visiting'!C72+'Other Nonassistance'!U72+'AUPL (wo Foster Care)'!U73</f>
        <v>1537103</v>
      </c>
      <c r="V72" s="224">
        <f>'Home Visiting'!D72+'Other Nonassistance'!V72+'AUPL (wo Foster Care)'!V73</f>
        <v>1239028</v>
      </c>
      <c r="W72" s="224">
        <f>'Home Visiting'!E72+'Other Nonassistance'!W72+'AUPL (wo Foster Care)'!W73</f>
        <v>1226779</v>
      </c>
      <c r="X72" s="224">
        <f>'Home Visiting'!F72+'Other Nonassistance'!X72+'AUPL (wo Foster Care)'!X73</f>
        <v>0</v>
      </c>
      <c r="Y72" s="224">
        <f>'Home Visiting'!G72+'Other Nonassistance'!Y72+'AUPL (wo Foster Care)'!Y73</f>
        <v>0</v>
      </c>
      <c r="Z72" s="224">
        <f>'Home Visiting'!H72+'Other Nonassistance'!Z72+'AUPL (wo Foster Care)'!AA73</f>
        <v>0</v>
      </c>
    </row>
    <row r="73" spans="1:26">
      <c r="A73" s="51" t="s">
        <v>99</v>
      </c>
      <c r="B73" s="26">
        <v>50472137</v>
      </c>
      <c r="C73" s="26">
        <v>48589766</v>
      </c>
      <c r="D73" s="26">
        <v>-413795</v>
      </c>
      <c r="E73" s="26">
        <v>55614463</v>
      </c>
      <c r="F73" s="26">
        <v>155597794</v>
      </c>
      <c r="G73" s="26">
        <v>188131492</v>
      </c>
      <c r="H73" s="26">
        <v>185482115</v>
      </c>
      <c r="I73" s="26">
        <v>222313902</v>
      </c>
      <c r="J73" s="26">
        <v>222836787</v>
      </c>
      <c r="K73" s="26">
        <v>172779344</v>
      </c>
      <c r="L73" s="26">
        <v>231447031</v>
      </c>
      <c r="M73" s="26">
        <v>202150829</v>
      </c>
      <c r="N73" s="26">
        <v>185452172</v>
      </c>
      <c r="O73" s="26">
        <v>186561672</v>
      </c>
      <c r="P73" s="26">
        <v>179788511</v>
      </c>
      <c r="Q73" s="49">
        <v>185475435</v>
      </c>
      <c r="R73" s="26">
        <v>190499195</v>
      </c>
      <c r="S73" s="26">
        <v>190278200</v>
      </c>
      <c r="T73" s="224">
        <f>'Home Visiting'!B73+'Other Nonassistance'!T73+'AUPL (wo Foster Care)'!T74</f>
        <v>1822868</v>
      </c>
      <c r="U73" s="224">
        <f>'Home Visiting'!C73+'Other Nonassistance'!U73+'AUPL (wo Foster Care)'!U74</f>
        <v>0</v>
      </c>
      <c r="V73" s="224">
        <f>'Home Visiting'!D73+'Other Nonassistance'!V73+'AUPL (wo Foster Care)'!V74</f>
        <v>0</v>
      </c>
      <c r="W73" s="224">
        <f>'Home Visiting'!E73+'Other Nonassistance'!W73+'AUPL (wo Foster Care)'!W74</f>
        <v>0</v>
      </c>
      <c r="X73" s="224">
        <f>'Home Visiting'!F73+'Other Nonassistance'!X73+'AUPL (wo Foster Care)'!X74</f>
        <v>0</v>
      </c>
      <c r="Y73" s="224">
        <f>'Home Visiting'!G73+'Other Nonassistance'!Y73+'AUPL (wo Foster Care)'!Y74</f>
        <v>0</v>
      </c>
      <c r="Z73" s="224">
        <f>'Home Visiting'!H73+'Other Nonassistance'!Z73+'AUPL (wo Foster Care)'!AA74</f>
        <v>0</v>
      </c>
    </row>
    <row r="74" spans="1:26">
      <c r="A74" s="51" t="s">
        <v>101</v>
      </c>
      <c r="B74" s="26">
        <v>25750587</v>
      </c>
      <c r="C74" s="26">
        <v>44825792</v>
      </c>
      <c r="D74" s="26">
        <v>31123540</v>
      </c>
      <c r="E74" s="26">
        <v>-67219310</v>
      </c>
      <c r="F74" s="26">
        <v>57292959</v>
      </c>
      <c r="G74" s="26">
        <v>172078860</v>
      </c>
      <c r="H74" s="26">
        <v>100873430</v>
      </c>
      <c r="I74" s="26">
        <v>124597388</v>
      </c>
      <c r="J74" s="26">
        <v>176210935</v>
      </c>
      <c r="K74" s="26">
        <v>206960824</v>
      </c>
      <c r="L74" s="26">
        <v>191266175</v>
      </c>
      <c r="M74" s="26">
        <v>262687371</v>
      </c>
      <c r="N74" s="26">
        <v>225448665</v>
      </c>
      <c r="O74" s="26">
        <v>220394075</v>
      </c>
      <c r="P74" s="26">
        <v>232908842</v>
      </c>
      <c r="Q74" s="49">
        <v>231920496</v>
      </c>
      <c r="R74" s="26">
        <v>245056632</v>
      </c>
      <c r="S74" s="26">
        <v>244587354</v>
      </c>
      <c r="T74" s="224">
        <f>'Home Visiting'!B74+'Other Nonassistance'!T74+'AUPL (wo Foster Care)'!T75</f>
        <v>223627</v>
      </c>
      <c r="U74" s="224">
        <f>'Home Visiting'!C74+'Other Nonassistance'!U74+'AUPL (wo Foster Care)'!U75</f>
        <v>0</v>
      </c>
      <c r="V74" s="224">
        <f>'Home Visiting'!D74+'Other Nonassistance'!V74+'AUPL (wo Foster Care)'!V75</f>
        <v>0</v>
      </c>
      <c r="W74" s="224">
        <f>'Home Visiting'!E74+'Other Nonassistance'!W74+'AUPL (wo Foster Care)'!W75</f>
        <v>0</v>
      </c>
      <c r="X74" s="224">
        <f>'Home Visiting'!F74+'Other Nonassistance'!X74+'AUPL (wo Foster Care)'!X75</f>
        <v>0</v>
      </c>
      <c r="Y74" s="224">
        <f>'Home Visiting'!G74+'Other Nonassistance'!Y74+'AUPL (wo Foster Care)'!Y75</f>
        <v>0</v>
      </c>
      <c r="Z74" s="224">
        <f>'Home Visiting'!H74+'Other Nonassistance'!Z74+'AUPL (wo Foster Care)'!AA75</f>
        <v>0</v>
      </c>
    </row>
    <row r="75" spans="1:26">
      <c r="A75" s="51" t="s">
        <v>102</v>
      </c>
      <c r="B75" s="26">
        <v>0</v>
      </c>
      <c r="C75" s="26">
        <v>0</v>
      </c>
      <c r="D75" s="26">
        <v>0</v>
      </c>
      <c r="E75" s="26">
        <v>0</v>
      </c>
      <c r="F75" s="26">
        <v>0</v>
      </c>
      <c r="G75" s="26">
        <v>0</v>
      </c>
      <c r="H75" s="26">
        <v>0</v>
      </c>
      <c r="I75" s="26">
        <v>0</v>
      </c>
      <c r="J75" s="26">
        <v>0</v>
      </c>
      <c r="K75" s="26">
        <v>0</v>
      </c>
      <c r="L75" s="26">
        <v>0</v>
      </c>
      <c r="M75" s="26">
        <v>0</v>
      </c>
      <c r="N75" s="26">
        <v>990011</v>
      </c>
      <c r="O75" s="26">
        <v>7733862</v>
      </c>
      <c r="P75" s="26">
        <v>4845075</v>
      </c>
      <c r="Q75" s="49">
        <v>0</v>
      </c>
      <c r="R75" s="26">
        <v>0</v>
      </c>
      <c r="S75" s="26">
        <v>0</v>
      </c>
      <c r="T75" s="224">
        <f>'Home Visiting'!B75+'Other Nonassistance'!T75+'AUPL (wo Foster Care)'!T76</f>
        <v>0</v>
      </c>
      <c r="U75" s="224">
        <f>'Home Visiting'!C75+'Other Nonassistance'!U75+'AUPL (wo Foster Care)'!U76</f>
        <v>0</v>
      </c>
      <c r="V75" s="224">
        <f>'Home Visiting'!D75+'Other Nonassistance'!V75+'AUPL (wo Foster Care)'!V76</f>
        <v>2596748</v>
      </c>
      <c r="W75" s="224">
        <f>'Home Visiting'!E75+'Other Nonassistance'!W75+'AUPL (wo Foster Care)'!W76</f>
        <v>1759364</v>
      </c>
      <c r="X75" s="224">
        <f>'Home Visiting'!F75+'Other Nonassistance'!X75+'AUPL (wo Foster Care)'!X76</f>
        <v>4021625</v>
      </c>
      <c r="Y75" s="224">
        <f>'Home Visiting'!G75+'Other Nonassistance'!Y75+'AUPL (wo Foster Care)'!Y76</f>
        <v>3754900</v>
      </c>
      <c r="Z75" s="224">
        <f>'Home Visiting'!H75+'Other Nonassistance'!Z75+'AUPL (wo Foster Care)'!AA76</f>
        <v>4091220</v>
      </c>
    </row>
    <row r="76" spans="1:26">
      <c r="A76" s="51" t="s">
        <v>103</v>
      </c>
      <c r="B76" s="26">
        <v>1678293</v>
      </c>
      <c r="C76" s="26">
        <v>5309314</v>
      </c>
      <c r="D76" s="26">
        <v>17487341</v>
      </c>
      <c r="E76" s="26">
        <v>11995777</v>
      </c>
      <c r="F76" s="26">
        <v>12192541</v>
      </c>
      <c r="G76" s="26">
        <v>7200397</v>
      </c>
      <c r="H76" s="26">
        <v>6874180</v>
      </c>
      <c r="I76" s="26">
        <v>13142249</v>
      </c>
      <c r="J76" s="26">
        <v>8744968</v>
      </c>
      <c r="K76" s="26">
        <v>10100276</v>
      </c>
      <c r="L76" s="26">
        <v>8019529</v>
      </c>
      <c r="M76" s="26">
        <v>5345850</v>
      </c>
      <c r="N76" s="26">
        <v>3899748</v>
      </c>
      <c r="O76" s="26">
        <v>2493883</v>
      </c>
      <c r="P76" s="26">
        <v>18274881</v>
      </c>
      <c r="Q76" s="49">
        <v>7937716</v>
      </c>
      <c r="R76" s="26">
        <v>9580845</v>
      </c>
      <c r="S76" s="26">
        <v>9756781</v>
      </c>
      <c r="T76" s="224">
        <f>'Home Visiting'!B76+'Other Nonassistance'!T76+'AUPL (wo Foster Care)'!T77</f>
        <v>8958569</v>
      </c>
      <c r="U76" s="224">
        <f>'Home Visiting'!C76+'Other Nonassistance'!U76+'AUPL (wo Foster Care)'!U77</f>
        <v>10450969</v>
      </c>
      <c r="V76" s="224">
        <f>'Home Visiting'!D76+'Other Nonassistance'!V76+'AUPL (wo Foster Care)'!V77</f>
        <v>10306270</v>
      </c>
      <c r="W76" s="224">
        <f>'Home Visiting'!E76+'Other Nonassistance'!W76+'AUPL (wo Foster Care)'!W77</f>
        <v>11306225</v>
      </c>
      <c r="X76" s="224">
        <f>'Home Visiting'!F76+'Other Nonassistance'!X76+'AUPL (wo Foster Care)'!X77</f>
        <v>11133040</v>
      </c>
      <c r="Y76" s="224">
        <f>'Home Visiting'!G76+'Other Nonassistance'!Y76+'AUPL (wo Foster Care)'!Y77</f>
        <v>10823110</v>
      </c>
      <c r="Z76" s="224">
        <f>'Home Visiting'!H76+'Other Nonassistance'!Z76+'AUPL (wo Foster Care)'!AA77</f>
        <v>0</v>
      </c>
    </row>
    <row r="77" spans="1:26">
      <c r="A77" s="51" t="s">
        <v>104</v>
      </c>
      <c r="B77" s="26">
        <v>0</v>
      </c>
      <c r="C77" s="26">
        <v>0</v>
      </c>
      <c r="D77" s="26">
        <v>0</v>
      </c>
      <c r="E77" s="26">
        <v>87976636</v>
      </c>
      <c r="F77" s="26">
        <v>204580225</v>
      </c>
      <c r="G77" s="26">
        <v>199159267</v>
      </c>
      <c r="H77" s="26">
        <v>255087841</v>
      </c>
      <c r="I77" s="26">
        <v>264229001</v>
      </c>
      <c r="J77" s="26">
        <v>220351114</v>
      </c>
      <c r="K77" s="26">
        <v>227447178</v>
      </c>
      <c r="L77" s="26">
        <v>271115766</v>
      </c>
      <c r="M77" s="26">
        <v>269999475</v>
      </c>
      <c r="N77" s="26">
        <v>305426533</v>
      </c>
      <c r="O77" s="26">
        <v>265739773</v>
      </c>
      <c r="P77" s="26">
        <v>287569309</v>
      </c>
      <c r="Q77" s="49">
        <v>277623818</v>
      </c>
      <c r="R77" s="26">
        <v>289383821</v>
      </c>
      <c r="S77" s="26">
        <v>274993576</v>
      </c>
      <c r="T77" s="224">
        <f>'Home Visiting'!B77+'Other Nonassistance'!T77+'AUPL (wo Foster Care)'!T78</f>
        <v>0</v>
      </c>
      <c r="U77" s="224">
        <f>'Home Visiting'!C77+'Other Nonassistance'!U77+'AUPL (wo Foster Care)'!U78</f>
        <v>0</v>
      </c>
      <c r="V77" s="224">
        <f>'Home Visiting'!D77+'Other Nonassistance'!V77+'AUPL (wo Foster Care)'!V78</f>
        <v>0</v>
      </c>
      <c r="W77" s="224">
        <f>'Home Visiting'!E77+'Other Nonassistance'!W77+'AUPL (wo Foster Care)'!W78</f>
        <v>0</v>
      </c>
      <c r="X77" s="224">
        <f>'Home Visiting'!F77+'Other Nonassistance'!X77+'AUPL (wo Foster Care)'!X78</f>
        <v>0</v>
      </c>
      <c r="Y77" s="224">
        <f>'Home Visiting'!G77+'Other Nonassistance'!Y77+'AUPL (wo Foster Care)'!Y78</f>
        <v>0</v>
      </c>
      <c r="Z77" s="224">
        <f>'Home Visiting'!H77+'Other Nonassistance'!Z77+'AUPL (wo Foster Care)'!AA78</f>
        <v>0</v>
      </c>
    </row>
    <row r="78" spans="1:26">
      <c r="A78" s="51" t="s">
        <v>105</v>
      </c>
      <c r="B78" s="26">
        <v>1395477</v>
      </c>
      <c r="C78" s="26">
        <v>6058</v>
      </c>
      <c r="D78" s="26">
        <v>0</v>
      </c>
      <c r="E78" s="26">
        <v>41194020</v>
      </c>
      <c r="F78" s="26">
        <v>63310752</v>
      </c>
      <c r="G78" s="26">
        <v>56845101</v>
      </c>
      <c r="H78" s="26">
        <v>52538105</v>
      </c>
      <c r="I78" s="26">
        <v>56986428</v>
      </c>
      <c r="J78" s="26">
        <v>56816596</v>
      </c>
      <c r="K78" s="26">
        <v>69750331</v>
      </c>
      <c r="L78" s="26">
        <v>56391217</v>
      </c>
      <c r="M78" s="26">
        <v>58024768</v>
      </c>
      <c r="N78" s="26">
        <v>57775876</v>
      </c>
      <c r="O78" s="26">
        <v>42265510</v>
      </c>
      <c r="P78" s="26">
        <v>27173985</v>
      </c>
      <c r="Q78" s="49">
        <v>25622806</v>
      </c>
      <c r="R78" s="26">
        <v>39948594</v>
      </c>
      <c r="S78" s="26">
        <v>38037132</v>
      </c>
      <c r="T78" s="224">
        <f>'Home Visiting'!B78+'Other Nonassistance'!T78+'AUPL (wo Foster Care)'!T79</f>
        <v>38085634</v>
      </c>
      <c r="U78" s="224">
        <f>'Home Visiting'!C78+'Other Nonassistance'!U78+'AUPL (wo Foster Care)'!U79</f>
        <v>21592088</v>
      </c>
      <c r="V78" s="224">
        <f>'Home Visiting'!D78+'Other Nonassistance'!V78+'AUPL (wo Foster Care)'!V79</f>
        <v>31852910</v>
      </c>
      <c r="W78" s="224">
        <f>'Home Visiting'!E78+'Other Nonassistance'!W78+'AUPL (wo Foster Care)'!W79</f>
        <v>23691278</v>
      </c>
      <c r="X78" s="224">
        <f>'Home Visiting'!F78+'Other Nonassistance'!X78+'AUPL (wo Foster Care)'!X79</f>
        <v>24440522</v>
      </c>
      <c r="Y78" s="224">
        <f>'Home Visiting'!G78+'Other Nonassistance'!Y78+'AUPL (wo Foster Care)'!Y79</f>
        <v>27233780</v>
      </c>
      <c r="Z78" s="224">
        <f>'Home Visiting'!H78+'Other Nonassistance'!Z78+'AUPL (wo Foster Care)'!AA79</f>
        <v>22409525</v>
      </c>
    </row>
    <row r="79" spans="1:26">
      <c r="A79" s="51" t="s">
        <v>107</v>
      </c>
      <c r="B79" s="26">
        <v>0</v>
      </c>
      <c r="C79" s="26">
        <v>24080000</v>
      </c>
      <c r="D79" s="26">
        <v>23690257</v>
      </c>
      <c r="E79" s="26">
        <v>25834008</v>
      </c>
      <c r="F79" s="26">
        <v>24180029</v>
      </c>
      <c r="G79" s="26">
        <v>25039737</v>
      </c>
      <c r="H79" s="26">
        <v>29593602</v>
      </c>
      <c r="I79" s="26">
        <v>35158582</v>
      </c>
      <c r="J79" s="26">
        <v>35647054</v>
      </c>
      <c r="K79" s="26">
        <v>34326221</v>
      </c>
      <c r="L79" s="26">
        <v>10505502</v>
      </c>
      <c r="M79" s="26">
        <v>3864864</v>
      </c>
      <c r="N79" s="26">
        <v>458159</v>
      </c>
      <c r="O79" s="26">
        <v>849547</v>
      </c>
      <c r="P79" s="26">
        <v>123198</v>
      </c>
      <c r="Q79" s="49">
        <v>0</v>
      </c>
      <c r="R79" s="26">
        <v>0</v>
      </c>
      <c r="S79" s="26">
        <v>0</v>
      </c>
      <c r="T79" s="224">
        <f>'Home Visiting'!B79+'Other Nonassistance'!T79+'AUPL (wo Foster Care)'!T80</f>
        <v>0</v>
      </c>
      <c r="U79" s="224">
        <f>'Home Visiting'!C79+'Other Nonassistance'!U79+'AUPL (wo Foster Care)'!U80</f>
        <v>0</v>
      </c>
      <c r="V79" s="224">
        <f>'Home Visiting'!D79+'Other Nonassistance'!V79+'AUPL (wo Foster Care)'!V80</f>
        <v>0</v>
      </c>
      <c r="W79" s="224">
        <f>'Home Visiting'!E79+'Other Nonassistance'!W79+'AUPL (wo Foster Care)'!W80</f>
        <v>0</v>
      </c>
      <c r="X79" s="224">
        <f>'Home Visiting'!F79+'Other Nonassistance'!X79+'AUPL (wo Foster Care)'!X80</f>
        <v>0</v>
      </c>
      <c r="Y79" s="224">
        <f>'Home Visiting'!G79+'Other Nonassistance'!Y79+'AUPL (wo Foster Care)'!Y80</f>
        <v>0</v>
      </c>
      <c r="Z79" s="224">
        <f>'Home Visiting'!H79+'Other Nonassistance'!Z79+'AUPL (wo Foster Care)'!AA80</f>
        <v>0</v>
      </c>
    </row>
    <row r="80" spans="1:26">
      <c r="A80" s="51" t="s">
        <v>76</v>
      </c>
      <c r="B80" s="26">
        <v>29638006</v>
      </c>
      <c r="C80" s="26">
        <v>69980074</v>
      </c>
      <c r="D80" s="26">
        <v>59557430</v>
      </c>
      <c r="E80" s="26">
        <v>15958057</v>
      </c>
      <c r="F80" s="26">
        <v>43820833</v>
      </c>
      <c r="G80" s="26">
        <v>37099831</v>
      </c>
      <c r="H80" s="26">
        <v>26600575</v>
      </c>
      <c r="I80" s="26">
        <v>32423108</v>
      </c>
      <c r="J80" s="26">
        <v>29169298</v>
      </c>
      <c r="K80" s="26">
        <v>17949555</v>
      </c>
      <c r="L80" s="26">
        <v>16788946</v>
      </c>
      <c r="M80" s="26">
        <v>17485899</v>
      </c>
      <c r="N80" s="26">
        <v>18202892</v>
      </c>
      <c r="O80" s="26">
        <v>31912879</v>
      </c>
      <c r="P80" s="26">
        <v>33109549</v>
      </c>
      <c r="Q80" s="49">
        <v>24732030</v>
      </c>
      <c r="R80" s="26">
        <v>29996302</v>
      </c>
      <c r="S80" s="26">
        <v>30099455</v>
      </c>
      <c r="T80" s="224">
        <f>'Home Visiting'!B80+'Other Nonassistance'!T80+'AUPL (wo Foster Care)'!T81</f>
        <v>0</v>
      </c>
      <c r="U80" s="224">
        <f>'Home Visiting'!C80+'Other Nonassistance'!U80+'AUPL (wo Foster Care)'!U81</f>
        <v>329700</v>
      </c>
      <c r="V80" s="224">
        <f>'Home Visiting'!D80+'Other Nonassistance'!V80+'AUPL (wo Foster Care)'!V81</f>
        <v>4071293</v>
      </c>
      <c r="W80" s="224">
        <f>'Home Visiting'!E80+'Other Nonassistance'!W80+'AUPL (wo Foster Care)'!W81</f>
        <v>5437143</v>
      </c>
      <c r="X80" s="224">
        <f>'Home Visiting'!F80+'Other Nonassistance'!X80+'AUPL (wo Foster Care)'!X81</f>
        <v>5972918</v>
      </c>
      <c r="Y80" s="224">
        <f>'Home Visiting'!G80+'Other Nonassistance'!Y80+'AUPL (wo Foster Care)'!Y81</f>
        <v>5867177</v>
      </c>
      <c r="Z80" s="224">
        <f>'Home Visiting'!H80+'Other Nonassistance'!Z80+'AUPL (wo Foster Care)'!AA81</f>
        <v>6305191</v>
      </c>
    </row>
    <row r="81" spans="1:26">
      <c r="A81" s="51" t="s">
        <v>110</v>
      </c>
      <c r="B81" s="26">
        <v>5148284</v>
      </c>
      <c r="C81" s="26">
        <v>7970956</v>
      </c>
      <c r="D81" s="26">
        <v>22673237</v>
      </c>
      <c r="E81" s="26">
        <v>12193830</v>
      </c>
      <c r="F81" s="26">
        <v>14576033</v>
      </c>
      <c r="G81" s="26">
        <v>21014123</v>
      </c>
      <c r="H81" s="26">
        <v>13604104</v>
      </c>
      <c r="I81" s="26">
        <v>19932368</v>
      </c>
      <c r="J81" s="26">
        <v>40520336</v>
      </c>
      <c r="K81" s="26">
        <v>20035216</v>
      </c>
      <c r="L81" s="26">
        <v>15912193</v>
      </c>
      <c r="M81" s="26">
        <v>14544738</v>
      </c>
      <c r="N81" s="26">
        <v>19142384</v>
      </c>
      <c r="O81" s="26">
        <v>16123589</v>
      </c>
      <c r="P81" s="26">
        <v>17887662</v>
      </c>
      <c r="Q81" s="49">
        <v>13642547</v>
      </c>
      <c r="R81" s="26">
        <v>20712242</v>
      </c>
      <c r="S81" s="26">
        <v>14363194</v>
      </c>
      <c r="T81" s="224">
        <f>'Home Visiting'!B81+'Other Nonassistance'!T81+'AUPL (wo Foster Care)'!T82</f>
        <v>0</v>
      </c>
      <c r="U81" s="224">
        <f>'Home Visiting'!C81+'Other Nonassistance'!U81+'AUPL (wo Foster Care)'!U82</f>
        <v>0</v>
      </c>
      <c r="V81" s="224">
        <f>'Home Visiting'!D81+'Other Nonassistance'!V81+'AUPL (wo Foster Care)'!V82</f>
        <v>0</v>
      </c>
      <c r="W81" s="224">
        <f>'Home Visiting'!E81+'Other Nonassistance'!W81+'AUPL (wo Foster Care)'!W82</f>
        <v>0</v>
      </c>
      <c r="X81" s="224">
        <f>'Home Visiting'!F81+'Other Nonassistance'!X81+'AUPL (wo Foster Care)'!X82</f>
        <v>0</v>
      </c>
      <c r="Y81" s="224">
        <f>'Home Visiting'!G81+'Other Nonassistance'!Y81+'AUPL (wo Foster Care)'!Y82</f>
        <v>0</v>
      </c>
      <c r="Z81" s="224">
        <f>'Home Visiting'!H81+'Other Nonassistance'!Z81+'AUPL (wo Foster Care)'!AA82</f>
        <v>0</v>
      </c>
    </row>
    <row r="82" spans="1:26">
      <c r="A82" s="51" t="s">
        <v>111</v>
      </c>
      <c r="B82" s="26">
        <v>0</v>
      </c>
      <c r="C82" s="26">
        <v>24548081</v>
      </c>
      <c r="D82" s="26">
        <v>21042118</v>
      </c>
      <c r="E82" s="26">
        <v>-2530977</v>
      </c>
      <c r="F82" s="26">
        <v>89318</v>
      </c>
      <c r="G82" s="26">
        <v>1724558</v>
      </c>
      <c r="H82" s="26">
        <v>5043127</v>
      </c>
      <c r="I82" s="26">
        <v>6804609</v>
      </c>
      <c r="J82" s="26">
        <v>6636331</v>
      </c>
      <c r="K82" s="26">
        <v>5906051</v>
      </c>
      <c r="L82" s="26">
        <v>4278966</v>
      </c>
      <c r="M82" s="26">
        <v>2203660</v>
      </c>
      <c r="N82" s="26">
        <v>7781810</v>
      </c>
      <c r="O82" s="26">
        <v>7231631</v>
      </c>
      <c r="P82" s="26">
        <v>33367880</v>
      </c>
      <c r="Q82" s="49">
        <v>22379984</v>
      </c>
      <c r="R82" s="26">
        <v>38967531</v>
      </c>
      <c r="S82" s="26">
        <v>46518169</v>
      </c>
      <c r="T82" s="224">
        <f>'Home Visiting'!B82+'Other Nonassistance'!T82+'AUPL (wo Foster Care)'!T83</f>
        <v>13284539</v>
      </c>
      <c r="U82" s="224">
        <f>'Home Visiting'!C82+'Other Nonassistance'!U82+'AUPL (wo Foster Care)'!U83</f>
        <v>14869294</v>
      </c>
      <c r="V82" s="224">
        <f>'Home Visiting'!D82+'Other Nonassistance'!V82+'AUPL (wo Foster Care)'!V83</f>
        <v>12491671</v>
      </c>
      <c r="W82" s="224">
        <f>'Home Visiting'!E82+'Other Nonassistance'!W82+'AUPL (wo Foster Care)'!W83</f>
        <v>14272947</v>
      </c>
      <c r="X82" s="224">
        <f>'Home Visiting'!F82+'Other Nonassistance'!X82+'AUPL (wo Foster Care)'!X83</f>
        <v>10008918</v>
      </c>
      <c r="Y82" s="224">
        <f>'Home Visiting'!G82+'Other Nonassistance'!Y82+'AUPL (wo Foster Care)'!Y83</f>
        <v>9487648</v>
      </c>
      <c r="Z82" s="224">
        <f>'Home Visiting'!H82+'Other Nonassistance'!Z82+'AUPL (wo Foster Care)'!AA83</f>
        <v>2589369</v>
      </c>
    </row>
    <row r="83" spans="1:26">
      <c r="A83" s="51" t="s">
        <v>113</v>
      </c>
      <c r="B83" s="26">
        <v>1105946</v>
      </c>
      <c r="C83" s="26">
        <v>1544620</v>
      </c>
      <c r="D83" s="26">
        <v>256665</v>
      </c>
      <c r="E83" s="26">
        <v>0</v>
      </c>
      <c r="F83" s="26">
        <v>0</v>
      </c>
      <c r="G83" s="26">
        <v>2023153</v>
      </c>
      <c r="H83" s="26">
        <v>-2023153</v>
      </c>
      <c r="I83" s="26">
        <v>0</v>
      </c>
      <c r="J83" s="26">
        <v>0</v>
      </c>
      <c r="K83" s="26">
        <v>0</v>
      </c>
      <c r="L83" s="26">
        <v>0</v>
      </c>
      <c r="M83" s="26">
        <v>993234</v>
      </c>
      <c r="N83" s="26">
        <v>1145321</v>
      </c>
      <c r="O83" s="26">
        <v>1184266</v>
      </c>
      <c r="P83" s="26">
        <v>1140683</v>
      </c>
      <c r="Q83" s="49">
        <v>1005052</v>
      </c>
      <c r="R83" s="26">
        <v>888410</v>
      </c>
      <c r="S83" s="26">
        <v>610850</v>
      </c>
      <c r="T83" s="224">
        <f>'Home Visiting'!B83+'Other Nonassistance'!T83+'AUPL (wo Foster Care)'!T84</f>
        <v>0</v>
      </c>
      <c r="U83" s="224">
        <f>'Home Visiting'!C83+'Other Nonassistance'!U83+'AUPL (wo Foster Care)'!U84</f>
        <v>934454</v>
      </c>
      <c r="V83" s="224">
        <f>'Home Visiting'!D83+'Other Nonassistance'!V83+'AUPL (wo Foster Care)'!V84</f>
        <v>1851637</v>
      </c>
      <c r="W83" s="224">
        <f>'Home Visiting'!E83+'Other Nonassistance'!W83+'AUPL (wo Foster Care)'!W84</f>
        <v>3095385</v>
      </c>
      <c r="X83" s="224">
        <f>'Home Visiting'!F83+'Other Nonassistance'!X83+'AUPL (wo Foster Care)'!X84</f>
        <v>1821004</v>
      </c>
      <c r="Y83" s="224">
        <f>'Home Visiting'!G83+'Other Nonassistance'!Y83+'AUPL (wo Foster Care)'!Y84</f>
        <v>274818</v>
      </c>
      <c r="Z83" s="224">
        <f>'Home Visiting'!H83+'Other Nonassistance'!Z83+'AUPL (wo Foster Care)'!AA84</f>
        <v>601388</v>
      </c>
    </row>
    <row r="84" spans="1:26">
      <c r="A84" s="51" t="s">
        <v>78</v>
      </c>
      <c r="B84" s="26">
        <v>1032713</v>
      </c>
      <c r="C84" s="26">
        <v>1439919</v>
      </c>
      <c r="D84" s="26">
        <v>1971109</v>
      </c>
      <c r="E84" s="26">
        <v>2389533</v>
      </c>
      <c r="F84" s="26">
        <v>-1933672</v>
      </c>
      <c r="G84" s="26">
        <v>0</v>
      </c>
      <c r="H84" s="26">
        <v>361688</v>
      </c>
      <c r="I84" s="26">
        <v>0</v>
      </c>
      <c r="J84" s="26">
        <v>0</v>
      </c>
      <c r="K84" s="26">
        <v>776999</v>
      </c>
      <c r="L84" s="26">
        <v>0</v>
      </c>
      <c r="M84" s="26">
        <v>0</v>
      </c>
      <c r="N84" s="26">
        <v>1375</v>
      </c>
      <c r="O84" s="26">
        <v>0</v>
      </c>
      <c r="P84" s="26">
        <v>0</v>
      </c>
      <c r="Q84" s="49">
        <v>0</v>
      </c>
      <c r="R84" s="26">
        <v>0</v>
      </c>
      <c r="S84" s="26">
        <v>0</v>
      </c>
      <c r="T84" s="224">
        <f>'Home Visiting'!B84+'Other Nonassistance'!T84+'AUPL (wo Foster Care)'!T85</f>
        <v>934052</v>
      </c>
      <c r="U84" s="224">
        <f>'Home Visiting'!C84+'Other Nonassistance'!U84+'AUPL (wo Foster Care)'!U85</f>
        <v>1086765</v>
      </c>
      <c r="V84" s="224">
        <f>'Home Visiting'!D84+'Other Nonassistance'!V84+'AUPL (wo Foster Care)'!V85</f>
        <v>1132810</v>
      </c>
      <c r="W84" s="224">
        <f>'Home Visiting'!E84+'Other Nonassistance'!W84+'AUPL (wo Foster Care)'!W85</f>
        <v>965645</v>
      </c>
      <c r="X84" s="224">
        <f>'Home Visiting'!F84+'Other Nonassistance'!X84+'AUPL (wo Foster Care)'!X85</f>
        <v>1026850</v>
      </c>
      <c r="Y84" s="224">
        <f>'Home Visiting'!G84+'Other Nonassistance'!Y84+'AUPL (wo Foster Care)'!Y85</f>
        <v>1049232</v>
      </c>
      <c r="Z84" s="224">
        <f>'Home Visiting'!H84+'Other Nonassistance'!Z84+'AUPL (wo Foster Care)'!AA85</f>
        <v>1104880</v>
      </c>
    </row>
    <row r="85" spans="1:26">
      <c r="A85" s="51" t="s">
        <v>116</v>
      </c>
      <c r="B85" s="26">
        <v>41543188</v>
      </c>
      <c r="C85" s="26">
        <v>37099916</v>
      </c>
      <c r="D85" s="26">
        <v>31085684</v>
      </c>
      <c r="E85" s="26">
        <v>20978617</v>
      </c>
      <c r="F85" s="26">
        <v>26430402</v>
      </c>
      <c r="G85" s="26">
        <v>27590106</v>
      </c>
      <c r="H85" s="26">
        <v>30937166</v>
      </c>
      <c r="I85" s="26">
        <v>23582088</v>
      </c>
      <c r="J85" s="26">
        <v>31639889</v>
      </c>
      <c r="K85" s="26">
        <v>32832424</v>
      </c>
      <c r="L85" s="26">
        <v>27854677</v>
      </c>
      <c r="M85" s="26">
        <v>26548026</v>
      </c>
      <c r="N85" s="26">
        <v>150111779</v>
      </c>
      <c r="O85" s="26">
        <v>128908195</v>
      </c>
      <c r="P85" s="26">
        <v>127180357</v>
      </c>
      <c r="Q85" s="49">
        <v>161279193</v>
      </c>
      <c r="R85" s="26">
        <v>177965609</v>
      </c>
      <c r="S85" s="26">
        <v>131095554</v>
      </c>
      <c r="T85" s="224">
        <f>'Home Visiting'!B85+'Other Nonassistance'!T85+'AUPL (wo Foster Care)'!T86</f>
        <v>0</v>
      </c>
      <c r="U85" s="224">
        <f>'Home Visiting'!C85+'Other Nonassistance'!U85+'AUPL (wo Foster Care)'!U86</f>
        <v>0</v>
      </c>
      <c r="V85" s="224">
        <f>'Home Visiting'!D85+'Other Nonassistance'!V85+'AUPL (wo Foster Care)'!V86</f>
        <v>0</v>
      </c>
      <c r="W85" s="224">
        <f>'Home Visiting'!E85+'Other Nonassistance'!W85+'AUPL (wo Foster Care)'!W86</f>
        <v>0</v>
      </c>
      <c r="X85" s="224">
        <f>'Home Visiting'!F85+'Other Nonassistance'!X85+'AUPL (wo Foster Care)'!X86</f>
        <v>0</v>
      </c>
      <c r="Y85" s="224">
        <f>'Home Visiting'!G85+'Other Nonassistance'!Y85+'AUPL (wo Foster Care)'!Y86</f>
        <v>0</v>
      </c>
      <c r="Z85" s="224">
        <f>'Home Visiting'!H85+'Other Nonassistance'!Z85+'AUPL (wo Foster Care)'!AA86</f>
        <v>0</v>
      </c>
    </row>
    <row r="86" spans="1:26">
      <c r="A86" s="51" t="s">
        <v>117</v>
      </c>
      <c r="B86" s="26">
        <v>46835172</v>
      </c>
      <c r="C86" s="26">
        <v>53444699</v>
      </c>
      <c r="D86" s="26">
        <v>68960843</v>
      </c>
      <c r="E86" s="26">
        <v>129581936</v>
      </c>
      <c r="F86" s="26">
        <v>161457174</v>
      </c>
      <c r="G86" s="26">
        <v>174099460</v>
      </c>
      <c r="H86" s="26">
        <v>185783795</v>
      </c>
      <c r="I86" s="26">
        <v>178809606</v>
      </c>
      <c r="J86" s="26">
        <v>214372052</v>
      </c>
      <c r="K86" s="26">
        <v>194254439</v>
      </c>
      <c r="L86" s="26">
        <v>191878076</v>
      </c>
      <c r="M86" s="26">
        <v>80756336</v>
      </c>
      <c r="N86" s="26">
        <v>190183118</v>
      </c>
      <c r="O86" s="26">
        <v>221870076</v>
      </c>
      <c r="P86" s="26">
        <v>241023806</v>
      </c>
      <c r="Q86" s="49">
        <v>265971768</v>
      </c>
      <c r="R86" s="26">
        <v>314129769</v>
      </c>
      <c r="S86" s="26">
        <v>247792197</v>
      </c>
      <c r="T86" s="224">
        <f>'Home Visiting'!B86+'Other Nonassistance'!T86+'AUPL (wo Foster Care)'!T87</f>
        <v>275779</v>
      </c>
      <c r="U86" s="224">
        <f>'Home Visiting'!C86+'Other Nonassistance'!U86+'AUPL (wo Foster Care)'!U87</f>
        <v>235082</v>
      </c>
      <c r="V86" s="224">
        <f>'Home Visiting'!D86+'Other Nonassistance'!V86+'AUPL (wo Foster Care)'!V87</f>
        <v>222320</v>
      </c>
      <c r="W86" s="224">
        <f>'Home Visiting'!E86+'Other Nonassistance'!W86+'AUPL (wo Foster Care)'!W87</f>
        <v>268358</v>
      </c>
      <c r="X86" s="224">
        <f>'Home Visiting'!F86+'Other Nonassistance'!X86+'AUPL (wo Foster Care)'!X87</f>
        <v>130012</v>
      </c>
      <c r="Y86" s="224">
        <f>'Home Visiting'!G86+'Other Nonassistance'!Y86+'AUPL (wo Foster Care)'!Y87</f>
        <v>164331</v>
      </c>
      <c r="Z86" s="224">
        <f>'Home Visiting'!H86+'Other Nonassistance'!Z86+'AUPL (wo Foster Care)'!AA87</f>
        <v>0</v>
      </c>
    </row>
    <row r="87" spans="1:26">
      <c r="A87" s="51" t="s">
        <v>77</v>
      </c>
      <c r="B87" s="26">
        <v>0</v>
      </c>
      <c r="C87" s="26">
        <v>0</v>
      </c>
      <c r="D87" s="26">
        <v>0</v>
      </c>
      <c r="E87" s="26">
        <v>0</v>
      </c>
      <c r="F87" s="26">
        <v>0</v>
      </c>
      <c r="G87" s="26">
        <v>14041708</v>
      </c>
      <c r="H87" s="26">
        <v>7561188</v>
      </c>
      <c r="I87" s="26">
        <v>6618153</v>
      </c>
      <c r="J87" s="26">
        <v>5558359</v>
      </c>
      <c r="K87" s="26">
        <v>4901932</v>
      </c>
      <c r="L87" s="26">
        <v>5248779</v>
      </c>
      <c r="M87" s="26">
        <v>4614177</v>
      </c>
      <c r="N87" s="26">
        <v>5804571</v>
      </c>
      <c r="O87" s="26">
        <v>5508321</v>
      </c>
      <c r="P87" s="26">
        <v>4341736</v>
      </c>
      <c r="Q87" s="49">
        <v>3281386</v>
      </c>
      <c r="R87" s="26">
        <v>3716855</v>
      </c>
      <c r="S87" s="26">
        <v>3184684</v>
      </c>
      <c r="T87" s="224">
        <f>'Home Visiting'!B87+'Other Nonassistance'!T87+'AUPL (wo Foster Care)'!T88</f>
        <v>10737780</v>
      </c>
      <c r="U87" s="224">
        <f>'Home Visiting'!C87+'Other Nonassistance'!U87+'AUPL (wo Foster Care)'!U88</f>
        <v>9694334</v>
      </c>
      <c r="V87" s="224">
        <f>'Home Visiting'!D87+'Other Nonassistance'!V87+'AUPL (wo Foster Care)'!V88</f>
        <v>11171154</v>
      </c>
      <c r="W87" s="224">
        <f>'Home Visiting'!E87+'Other Nonassistance'!W87+'AUPL (wo Foster Care)'!W88</f>
        <v>14709084</v>
      </c>
      <c r="X87" s="224">
        <f>'Home Visiting'!F87+'Other Nonassistance'!X87+'AUPL (wo Foster Care)'!X88</f>
        <v>16939705</v>
      </c>
      <c r="Y87" s="224">
        <f>'Home Visiting'!G87+'Other Nonassistance'!Y87+'AUPL (wo Foster Care)'!Y88</f>
        <v>9805403</v>
      </c>
      <c r="Z87" s="224">
        <f>'Home Visiting'!H87+'Other Nonassistance'!Z87+'AUPL (wo Foster Care)'!AA88</f>
        <v>17485720</v>
      </c>
    </row>
    <row r="88" spans="1:26">
      <c r="A88" s="51" t="s">
        <v>120</v>
      </c>
      <c r="B88" s="26">
        <v>0</v>
      </c>
      <c r="C88" s="26">
        <v>321803</v>
      </c>
      <c r="D88" s="26">
        <v>468883</v>
      </c>
      <c r="E88" s="26">
        <v>654728</v>
      </c>
      <c r="F88" s="26">
        <v>3585774</v>
      </c>
      <c r="G88" s="26">
        <v>3068300</v>
      </c>
      <c r="H88" s="26">
        <v>800000</v>
      </c>
      <c r="I88" s="26">
        <v>10084312</v>
      </c>
      <c r="J88" s="26">
        <v>6106025</v>
      </c>
      <c r="K88" s="26">
        <v>9288398</v>
      </c>
      <c r="L88" s="26">
        <v>9395092</v>
      </c>
      <c r="M88" s="26">
        <v>9068618</v>
      </c>
      <c r="N88" s="26">
        <v>7180858</v>
      </c>
      <c r="O88" s="26">
        <v>6560083</v>
      </c>
      <c r="P88" s="26">
        <v>3973442</v>
      </c>
      <c r="Q88" s="49">
        <v>4521156</v>
      </c>
      <c r="R88" s="26">
        <v>4561505</v>
      </c>
      <c r="S88" s="26">
        <v>3746658</v>
      </c>
      <c r="T88" s="224">
        <f>'Home Visiting'!B88+'Other Nonassistance'!T88+'AUPL (wo Foster Care)'!T89</f>
        <v>0</v>
      </c>
      <c r="U88" s="224">
        <f>'Home Visiting'!C88+'Other Nonassistance'!U88+'AUPL (wo Foster Care)'!U89</f>
        <v>0</v>
      </c>
      <c r="V88" s="224">
        <f>'Home Visiting'!D88+'Other Nonassistance'!V88+'AUPL (wo Foster Care)'!V89</f>
        <v>0</v>
      </c>
      <c r="W88" s="224">
        <f>'Home Visiting'!E88+'Other Nonassistance'!W88+'AUPL (wo Foster Care)'!W89</f>
        <v>177</v>
      </c>
      <c r="X88" s="224">
        <f>'Home Visiting'!F88+'Other Nonassistance'!X88+'AUPL (wo Foster Care)'!X89</f>
        <v>0</v>
      </c>
      <c r="Y88" s="224">
        <f>'Home Visiting'!G88+'Other Nonassistance'!Y88+'AUPL (wo Foster Care)'!Y89</f>
        <v>0</v>
      </c>
      <c r="Z88" s="224">
        <f>'Home Visiting'!H88+'Other Nonassistance'!Z88+'AUPL (wo Foster Care)'!AA89</f>
        <v>0</v>
      </c>
    </row>
    <row r="89" spans="1:26">
      <c r="A89" s="51" t="s">
        <v>122</v>
      </c>
      <c r="B89" s="26">
        <v>21681296</v>
      </c>
      <c r="C89" s="26">
        <v>15043588</v>
      </c>
      <c r="D89" s="26">
        <v>46302778</v>
      </c>
      <c r="E89" s="26">
        <v>49551060</v>
      </c>
      <c r="F89" s="26">
        <v>60080131</v>
      </c>
      <c r="G89" s="26">
        <v>56907918</v>
      </c>
      <c r="H89" s="26">
        <v>67879910</v>
      </c>
      <c r="I89" s="26">
        <v>62972156</v>
      </c>
      <c r="J89" s="26">
        <v>52776261</v>
      </c>
      <c r="K89" s="26">
        <v>87938138</v>
      </c>
      <c r="L89" s="26">
        <v>100563174</v>
      </c>
      <c r="M89" s="26">
        <v>68748031</v>
      </c>
      <c r="N89" s="26">
        <v>66655097</v>
      </c>
      <c r="O89" s="26">
        <v>101573857</v>
      </c>
      <c r="P89" s="26">
        <v>125798663</v>
      </c>
      <c r="Q89" s="49">
        <v>147548854</v>
      </c>
      <c r="R89" s="26">
        <v>148811690</v>
      </c>
      <c r="S89" s="26">
        <v>164999915</v>
      </c>
      <c r="T89" s="224">
        <f>'Home Visiting'!B89+'Other Nonassistance'!T89+'AUPL (wo Foster Care)'!T90</f>
        <v>161174610</v>
      </c>
      <c r="U89" s="224">
        <f>'Home Visiting'!C89+'Other Nonassistance'!U89+'AUPL (wo Foster Care)'!U90</f>
        <v>43963752</v>
      </c>
      <c r="V89" s="224">
        <f>'Home Visiting'!D89+'Other Nonassistance'!V89+'AUPL (wo Foster Care)'!V90</f>
        <v>18811460</v>
      </c>
      <c r="W89" s="224">
        <f>'Home Visiting'!E89+'Other Nonassistance'!W89+'AUPL (wo Foster Care)'!W90</f>
        <v>0</v>
      </c>
      <c r="X89" s="224">
        <f>'Home Visiting'!F89+'Other Nonassistance'!X89+'AUPL (wo Foster Care)'!X90</f>
        <v>0</v>
      </c>
      <c r="Y89" s="224">
        <f>'Home Visiting'!G89+'Other Nonassistance'!Y89+'AUPL (wo Foster Care)'!Y90</f>
        <v>0</v>
      </c>
      <c r="Z89" s="224">
        <f>'Home Visiting'!H89+'Other Nonassistance'!Z89+'AUPL (wo Foster Care)'!AA90</f>
        <v>0</v>
      </c>
    </row>
    <row r="90" spans="1:26">
      <c r="A90" s="51" t="s">
        <v>124</v>
      </c>
      <c r="B90" s="26">
        <v>1425872</v>
      </c>
      <c r="C90" s="26">
        <v>1358720</v>
      </c>
      <c r="D90" s="26">
        <v>1554692</v>
      </c>
      <c r="E90" s="26">
        <v>4949595</v>
      </c>
      <c r="F90" s="26">
        <v>5195103</v>
      </c>
      <c r="G90" s="26">
        <v>6367899</v>
      </c>
      <c r="H90" s="26">
        <v>3603294</v>
      </c>
      <c r="I90" s="26">
        <v>3655106</v>
      </c>
      <c r="J90" s="26">
        <v>3790072</v>
      </c>
      <c r="K90" s="26">
        <v>4621598</v>
      </c>
      <c r="L90" s="26">
        <v>4017198</v>
      </c>
      <c r="M90" s="26">
        <v>4171434</v>
      </c>
      <c r="N90" s="26">
        <v>5004824</v>
      </c>
      <c r="O90" s="26">
        <v>5285040</v>
      </c>
      <c r="P90" s="26">
        <v>4454034</v>
      </c>
      <c r="Q90" s="49">
        <v>4498697</v>
      </c>
      <c r="R90" s="26">
        <v>3999102</v>
      </c>
      <c r="S90" s="26">
        <v>4589536</v>
      </c>
      <c r="T90" s="224">
        <f>'Home Visiting'!B90+'Other Nonassistance'!T90+'AUPL (wo Foster Care)'!T91</f>
        <v>1885554</v>
      </c>
      <c r="U90" s="224">
        <f>'Home Visiting'!C90+'Other Nonassistance'!U90+'AUPL (wo Foster Care)'!U91</f>
        <v>2320592</v>
      </c>
      <c r="V90" s="224">
        <f>'Home Visiting'!D90+'Other Nonassistance'!V90+'AUPL (wo Foster Care)'!V91</f>
        <v>1618362</v>
      </c>
      <c r="W90" s="224">
        <f>'Home Visiting'!E90+'Other Nonassistance'!W90+'AUPL (wo Foster Care)'!W91</f>
        <v>2531556</v>
      </c>
      <c r="X90" s="224">
        <f>'Home Visiting'!F90+'Other Nonassistance'!X90+'AUPL (wo Foster Care)'!X91</f>
        <v>1907523</v>
      </c>
      <c r="Y90" s="224">
        <f>'Home Visiting'!G90+'Other Nonassistance'!Y90+'AUPL (wo Foster Care)'!Y91</f>
        <v>1784867</v>
      </c>
      <c r="Z90" s="224">
        <f>'Home Visiting'!H90+'Other Nonassistance'!Z90+'AUPL (wo Foster Care)'!AA91</f>
        <v>0</v>
      </c>
    </row>
    <row r="91" spans="1:26">
      <c r="A91" s="51" t="s">
        <v>126</v>
      </c>
      <c r="B91" s="26">
        <v>0</v>
      </c>
      <c r="C91" s="26">
        <v>0</v>
      </c>
      <c r="D91" s="26">
        <v>0</v>
      </c>
      <c r="E91" s="26">
        <v>0</v>
      </c>
      <c r="F91" s="26">
        <v>0</v>
      </c>
      <c r="G91" s="26">
        <v>0</v>
      </c>
      <c r="H91" s="26">
        <v>0</v>
      </c>
      <c r="I91" s="26">
        <v>4484043</v>
      </c>
      <c r="J91" s="26">
        <v>0</v>
      </c>
      <c r="K91" s="26">
        <v>0</v>
      </c>
      <c r="L91" s="26">
        <v>0</v>
      </c>
      <c r="M91" s="26">
        <v>0</v>
      </c>
      <c r="N91" s="26">
        <v>0</v>
      </c>
      <c r="O91" s="26">
        <v>0</v>
      </c>
      <c r="P91" s="26">
        <v>4144039</v>
      </c>
      <c r="Q91" s="49">
        <v>2000725</v>
      </c>
      <c r="R91" s="26">
        <v>1857242</v>
      </c>
      <c r="S91" s="26">
        <v>9528234</v>
      </c>
      <c r="T91" s="224">
        <f>'Home Visiting'!B91+'Other Nonassistance'!T91+'AUPL (wo Foster Care)'!T92</f>
        <v>0</v>
      </c>
      <c r="U91" s="224">
        <f>'Home Visiting'!C91+'Other Nonassistance'!U91+'AUPL (wo Foster Care)'!U92</f>
        <v>0</v>
      </c>
      <c r="V91" s="224">
        <f>'Home Visiting'!D91+'Other Nonassistance'!V91+'AUPL (wo Foster Care)'!V92</f>
        <v>0</v>
      </c>
      <c r="W91" s="224">
        <f>'Home Visiting'!E91+'Other Nonassistance'!W91+'AUPL (wo Foster Care)'!W92</f>
        <v>0</v>
      </c>
      <c r="X91" s="224">
        <f>'Home Visiting'!F91+'Other Nonassistance'!X91+'AUPL (wo Foster Care)'!X92</f>
        <v>0</v>
      </c>
      <c r="Y91" s="224">
        <f>'Home Visiting'!G91+'Other Nonassistance'!Y91+'AUPL (wo Foster Care)'!Y92</f>
        <v>294858</v>
      </c>
      <c r="Z91" s="224">
        <f>'Home Visiting'!H91+'Other Nonassistance'!Z91+'AUPL (wo Foster Care)'!AA92</f>
        <v>1506606</v>
      </c>
    </row>
    <row r="92" spans="1:26">
      <c r="A92" s="51" t="s">
        <v>127</v>
      </c>
      <c r="B92" s="26">
        <v>3904972</v>
      </c>
      <c r="C92" s="26">
        <v>4812167</v>
      </c>
      <c r="D92" s="26">
        <v>6868603</v>
      </c>
      <c r="E92" s="26">
        <v>11636361</v>
      </c>
      <c r="F92" s="26">
        <v>12391481</v>
      </c>
      <c r="G92" s="26">
        <v>12182265</v>
      </c>
      <c r="H92" s="26">
        <v>11269321</v>
      </c>
      <c r="I92" s="26">
        <v>11299319</v>
      </c>
      <c r="J92" s="26">
        <v>8865487</v>
      </c>
      <c r="K92" s="26">
        <v>7475867</v>
      </c>
      <c r="L92" s="26">
        <v>7357219</v>
      </c>
      <c r="M92" s="26">
        <v>7510099</v>
      </c>
      <c r="N92" s="26">
        <v>31304341</v>
      </c>
      <c r="O92" s="26">
        <v>17016902</v>
      </c>
      <c r="P92" s="26">
        <v>24589011</v>
      </c>
      <c r="Q92" s="49">
        <v>20678508</v>
      </c>
      <c r="R92" s="26">
        <v>20532468</v>
      </c>
      <c r="S92" s="26">
        <v>8780658</v>
      </c>
      <c r="T92" s="224">
        <f>'Home Visiting'!B92+'Other Nonassistance'!T92+'AUPL (wo Foster Care)'!T93</f>
        <v>5793586</v>
      </c>
      <c r="U92" s="224">
        <f>'Home Visiting'!C92+'Other Nonassistance'!U92+'AUPL (wo Foster Care)'!U93</f>
        <v>11613483</v>
      </c>
      <c r="V92" s="224">
        <f>'Home Visiting'!D92+'Other Nonassistance'!V92+'AUPL (wo Foster Care)'!V93</f>
        <v>2102121</v>
      </c>
      <c r="W92" s="224">
        <f>'Home Visiting'!E92+'Other Nonassistance'!W92+'AUPL (wo Foster Care)'!W93</f>
        <v>0</v>
      </c>
      <c r="X92" s="224">
        <f>'Home Visiting'!F92+'Other Nonassistance'!X92+'AUPL (wo Foster Care)'!X93</f>
        <v>0</v>
      </c>
      <c r="Y92" s="224">
        <f>'Home Visiting'!G92+'Other Nonassistance'!Y92+'AUPL (wo Foster Care)'!Y93</f>
        <v>0</v>
      </c>
      <c r="Z92" s="224">
        <f>'Home Visiting'!H92+'Other Nonassistance'!Z92+'AUPL (wo Foster Care)'!AA93</f>
        <v>0</v>
      </c>
    </row>
    <row r="93" spans="1:26">
      <c r="A93" s="51" t="s">
        <v>128</v>
      </c>
      <c r="B93" s="26">
        <v>3406078</v>
      </c>
      <c r="C93" s="26">
        <v>4115477</v>
      </c>
      <c r="D93" s="26">
        <v>4235381</v>
      </c>
      <c r="E93" s="26">
        <v>10929596</v>
      </c>
      <c r="F93" s="26">
        <v>7595342</v>
      </c>
      <c r="G93" s="26">
        <v>12859551</v>
      </c>
      <c r="H93" s="26">
        <v>3527323</v>
      </c>
      <c r="I93" s="26">
        <v>1640301</v>
      </c>
      <c r="J93" s="26">
        <v>2188725</v>
      </c>
      <c r="K93" s="26">
        <v>10184445</v>
      </c>
      <c r="L93" s="26">
        <v>11497489</v>
      </c>
      <c r="M93" s="26">
        <v>10068807</v>
      </c>
      <c r="N93" s="26">
        <v>7474531</v>
      </c>
      <c r="O93" s="26">
        <v>7030764</v>
      </c>
      <c r="P93" s="26">
        <v>8996382</v>
      </c>
      <c r="Q93" s="49">
        <v>9965995</v>
      </c>
      <c r="R93" s="26">
        <v>9842651</v>
      </c>
      <c r="S93" s="26">
        <v>4348924</v>
      </c>
      <c r="T93" s="224">
        <f>'Home Visiting'!B93+'Other Nonassistance'!T93+'AUPL (wo Foster Care)'!T94</f>
        <v>3402443</v>
      </c>
      <c r="U93" s="224">
        <f>'Home Visiting'!C93+'Other Nonassistance'!U93+'AUPL (wo Foster Care)'!U94</f>
        <v>1018888</v>
      </c>
      <c r="V93" s="224">
        <f>'Home Visiting'!D93+'Other Nonassistance'!V93+'AUPL (wo Foster Care)'!V94</f>
        <v>6685296</v>
      </c>
      <c r="W93" s="224">
        <f>'Home Visiting'!E93+'Other Nonassistance'!W93+'AUPL (wo Foster Care)'!W94</f>
        <v>6587883</v>
      </c>
      <c r="X93" s="224">
        <f>'Home Visiting'!F93+'Other Nonassistance'!X93+'AUPL (wo Foster Care)'!X94</f>
        <v>5644708</v>
      </c>
      <c r="Y93" s="224">
        <f>'Home Visiting'!G93+'Other Nonassistance'!Y93+'AUPL (wo Foster Care)'!Y94</f>
        <v>4179811</v>
      </c>
      <c r="Z93" s="224">
        <f>'Home Visiting'!H93+'Other Nonassistance'!Z93+'AUPL (wo Foster Care)'!AA94</f>
        <v>3363688</v>
      </c>
    </row>
    <row r="94" spans="1:26">
      <c r="A94" s="51" t="s">
        <v>130</v>
      </c>
      <c r="B94" s="26">
        <v>0</v>
      </c>
      <c r="C94" s="26">
        <v>0</v>
      </c>
      <c r="D94" s="26">
        <v>0</v>
      </c>
      <c r="E94" s="26">
        <v>0</v>
      </c>
      <c r="F94" s="26">
        <v>1844557</v>
      </c>
      <c r="G94" s="26">
        <v>20943320</v>
      </c>
      <c r="H94" s="26">
        <v>17756341</v>
      </c>
      <c r="I94" s="26">
        <v>26899651</v>
      </c>
      <c r="J94" s="26">
        <v>-9374935</v>
      </c>
      <c r="K94" s="26">
        <v>9348298</v>
      </c>
      <c r="L94" s="26">
        <v>9410605</v>
      </c>
      <c r="M94" s="26">
        <v>9159127</v>
      </c>
      <c r="N94" s="26">
        <v>8708098</v>
      </c>
      <c r="O94" s="26">
        <v>9051204</v>
      </c>
      <c r="P94" s="26">
        <v>8240052</v>
      </c>
      <c r="Q94" s="49">
        <v>8204080</v>
      </c>
      <c r="R94" s="26">
        <v>8816959</v>
      </c>
      <c r="S94" s="26">
        <v>8174696</v>
      </c>
      <c r="T94" s="224">
        <f>'Home Visiting'!B94+'Other Nonassistance'!T94+'AUPL (wo Foster Care)'!T95</f>
        <v>6931882</v>
      </c>
      <c r="U94" s="224">
        <f>'Home Visiting'!C94+'Other Nonassistance'!U94+'AUPL (wo Foster Care)'!U95</f>
        <v>6840000</v>
      </c>
      <c r="V94" s="224">
        <f>'Home Visiting'!D94+'Other Nonassistance'!V94+'AUPL (wo Foster Care)'!V95</f>
        <v>6840000</v>
      </c>
      <c r="W94" s="224">
        <f>'Home Visiting'!E94+'Other Nonassistance'!W94+'AUPL (wo Foster Care)'!W95</f>
        <v>6840000</v>
      </c>
      <c r="X94" s="224">
        <f>'Home Visiting'!F94+'Other Nonassistance'!X94+'AUPL (wo Foster Care)'!X95</f>
        <v>6840000</v>
      </c>
      <c r="Y94" s="224">
        <f>'Home Visiting'!G94+'Other Nonassistance'!Y94+'AUPL (wo Foster Care)'!Y95</f>
        <v>6840000</v>
      </c>
      <c r="Z94" s="224">
        <f>'Home Visiting'!H94+'Other Nonassistance'!Z94+'AUPL (wo Foster Care)'!AA95</f>
        <v>0</v>
      </c>
    </row>
    <row r="95" spans="1:26">
      <c r="A95" s="51" t="s">
        <v>131</v>
      </c>
      <c r="B95" s="26">
        <v>8401454</v>
      </c>
      <c r="C95" s="26">
        <v>-3451132</v>
      </c>
      <c r="D95" s="26">
        <v>11670941</v>
      </c>
      <c r="E95" s="26">
        <v>496785</v>
      </c>
      <c r="F95" s="26">
        <v>9989901</v>
      </c>
      <c r="G95" s="26">
        <v>7804794</v>
      </c>
      <c r="H95" s="26">
        <v>9417932</v>
      </c>
      <c r="I95" s="26">
        <v>21811401</v>
      </c>
      <c r="J95" s="26">
        <v>18365079</v>
      </c>
      <c r="K95" s="26">
        <v>6417496</v>
      </c>
      <c r="L95" s="26">
        <v>4893096</v>
      </c>
      <c r="M95" s="26">
        <v>2579335</v>
      </c>
      <c r="N95" s="26">
        <v>4227508</v>
      </c>
      <c r="O95" s="26">
        <v>4400000</v>
      </c>
      <c r="P95" s="26">
        <v>1008000</v>
      </c>
      <c r="Q95" s="49">
        <v>83059</v>
      </c>
      <c r="R95" s="26">
        <v>1580647</v>
      </c>
      <c r="S95" s="26">
        <v>763343</v>
      </c>
      <c r="T95" s="224">
        <f>'Home Visiting'!B95+'Other Nonassistance'!T95+'AUPL (wo Foster Care)'!T96</f>
        <v>2000000</v>
      </c>
      <c r="U95" s="224">
        <f>'Home Visiting'!C95+'Other Nonassistance'!U95+'AUPL (wo Foster Care)'!U96</f>
        <v>4500000</v>
      </c>
      <c r="V95" s="224">
        <f>'Home Visiting'!D95+'Other Nonassistance'!V95+'AUPL (wo Foster Care)'!V96</f>
        <v>5000000</v>
      </c>
      <c r="W95" s="224">
        <f>'Home Visiting'!E95+'Other Nonassistance'!W95+'AUPL (wo Foster Care)'!W96</f>
        <v>5000000</v>
      </c>
      <c r="X95" s="224">
        <f>'Home Visiting'!F95+'Other Nonassistance'!X95+'AUPL (wo Foster Care)'!X96</f>
        <v>5000000</v>
      </c>
      <c r="Y95" s="224">
        <f>'Home Visiting'!G95+'Other Nonassistance'!Y95+'AUPL (wo Foster Care)'!Y96</f>
        <v>5183556</v>
      </c>
      <c r="Z95" s="224">
        <f>'Home Visiting'!H95+'Other Nonassistance'!Z95+'AUPL (wo Foster Care)'!AA96</f>
        <v>4518242.6399999997</v>
      </c>
    </row>
    <row r="96" spans="1:26">
      <c r="A96" s="51" t="s">
        <v>132</v>
      </c>
      <c r="B96" s="26">
        <v>110000000</v>
      </c>
      <c r="C96" s="26">
        <v>160840023</v>
      </c>
      <c r="D96" s="26">
        <v>205629944</v>
      </c>
      <c r="E96" s="26">
        <v>500091092</v>
      </c>
      <c r="F96" s="26">
        <v>625778913</v>
      </c>
      <c r="G96" s="26">
        <v>774362471</v>
      </c>
      <c r="H96" s="26">
        <v>795280895</v>
      </c>
      <c r="I96" s="26">
        <v>765877079</v>
      </c>
      <c r="J96" s="26">
        <v>616750948</v>
      </c>
      <c r="K96" s="26">
        <v>569351298</v>
      </c>
      <c r="L96" s="26">
        <v>666064965</v>
      </c>
      <c r="M96" s="26">
        <v>625941562</v>
      </c>
      <c r="N96" s="26">
        <v>608184892</v>
      </c>
      <c r="O96" s="26">
        <v>667342301</v>
      </c>
      <c r="P96" s="26">
        <v>679641365</v>
      </c>
      <c r="Q96" s="49">
        <v>525370588</v>
      </c>
      <c r="R96" s="26">
        <v>512821836</v>
      </c>
      <c r="S96" s="26">
        <v>511062806</v>
      </c>
      <c r="T96" s="224">
        <f>'Home Visiting'!B96+'Other Nonassistance'!T96+'AUPL (wo Foster Care)'!T97</f>
        <v>76001013</v>
      </c>
      <c r="U96" s="224">
        <f>'Home Visiting'!C96+'Other Nonassistance'!U96+'AUPL (wo Foster Care)'!U97</f>
        <v>51825099</v>
      </c>
      <c r="V96" s="224">
        <f>'Home Visiting'!D96+'Other Nonassistance'!V96+'AUPL (wo Foster Care)'!V97</f>
        <v>78405553</v>
      </c>
      <c r="W96" s="224">
        <f>'Home Visiting'!E96+'Other Nonassistance'!W96+'AUPL (wo Foster Care)'!W97</f>
        <v>52992510</v>
      </c>
      <c r="X96" s="224">
        <f>'Home Visiting'!F96+'Other Nonassistance'!X96+'AUPL (wo Foster Care)'!X97</f>
        <v>71220181</v>
      </c>
      <c r="Y96" s="224">
        <f>'Home Visiting'!G96+'Other Nonassistance'!Y96+'AUPL (wo Foster Care)'!Y97</f>
        <v>58326077</v>
      </c>
      <c r="Z96" s="224">
        <f>'Home Visiting'!H96+'Other Nonassistance'!Z96+'AUPL (wo Foster Care)'!AA97</f>
        <v>910745</v>
      </c>
    </row>
    <row r="97" spans="1:26">
      <c r="A97" s="51" t="s">
        <v>75</v>
      </c>
      <c r="B97" s="26">
        <v>25802390</v>
      </c>
      <c r="C97" s="26">
        <v>38541485</v>
      </c>
      <c r="D97" s="26">
        <v>70533622</v>
      </c>
      <c r="E97" s="26">
        <v>83429530</v>
      </c>
      <c r="F97" s="26">
        <v>97414213</v>
      </c>
      <c r="G97" s="26">
        <v>101253101</v>
      </c>
      <c r="H97" s="26">
        <v>81860665</v>
      </c>
      <c r="I97" s="26">
        <v>89088360</v>
      </c>
      <c r="J97" s="26">
        <v>93212364</v>
      </c>
      <c r="K97" s="26">
        <v>47345870</v>
      </c>
      <c r="L97" s="26">
        <v>96015179</v>
      </c>
      <c r="M97" s="26">
        <v>90354203</v>
      </c>
      <c r="N97" s="26">
        <v>93854720</v>
      </c>
      <c r="O97" s="26">
        <v>94403152</v>
      </c>
      <c r="P97" s="26">
        <v>98181650</v>
      </c>
      <c r="Q97" s="49">
        <v>97251552</v>
      </c>
      <c r="R97" s="26">
        <v>77381119</v>
      </c>
      <c r="S97" s="26">
        <v>77479204</v>
      </c>
      <c r="T97" s="224">
        <f>'Home Visiting'!B97+'Other Nonassistance'!T97+'AUPL (wo Foster Care)'!T98</f>
        <v>0</v>
      </c>
      <c r="U97" s="224">
        <f>'Home Visiting'!C97+'Other Nonassistance'!U97+'AUPL (wo Foster Care)'!U98</f>
        <v>147</v>
      </c>
      <c r="V97" s="224">
        <f>'Home Visiting'!D97+'Other Nonassistance'!V97+'AUPL (wo Foster Care)'!V98</f>
        <v>0</v>
      </c>
      <c r="W97" s="224">
        <f>'Home Visiting'!E97+'Other Nonassistance'!W97+'AUPL (wo Foster Care)'!W98</f>
        <v>0</v>
      </c>
      <c r="X97" s="224">
        <f>'Home Visiting'!F97+'Other Nonassistance'!X97+'AUPL (wo Foster Care)'!X98</f>
        <v>0</v>
      </c>
      <c r="Y97" s="224">
        <f>'Home Visiting'!G97+'Other Nonassistance'!Y97+'AUPL (wo Foster Care)'!Y98</f>
        <v>492</v>
      </c>
      <c r="Z97" s="224">
        <f>'Home Visiting'!H97+'Other Nonassistance'!Z97+'AUPL (wo Foster Care)'!AA98</f>
        <v>0</v>
      </c>
    </row>
    <row r="98" spans="1:26">
      <c r="A98" s="51" t="s">
        <v>133</v>
      </c>
      <c r="B98" s="26">
        <v>0</v>
      </c>
      <c r="C98" s="26">
        <v>1616764</v>
      </c>
      <c r="D98" s="26">
        <v>1634705</v>
      </c>
      <c r="E98" s="26">
        <v>10503371</v>
      </c>
      <c r="F98" s="26">
        <v>6468755</v>
      </c>
      <c r="G98" s="26">
        <v>8118339</v>
      </c>
      <c r="H98" s="26">
        <v>10861749</v>
      </c>
      <c r="I98" s="26">
        <v>9665054</v>
      </c>
      <c r="J98" s="26">
        <v>10300687</v>
      </c>
      <c r="K98" s="26">
        <v>10394517</v>
      </c>
      <c r="L98" s="26">
        <v>11906219</v>
      </c>
      <c r="M98" s="26">
        <v>13265803</v>
      </c>
      <c r="N98" s="26">
        <v>12756845</v>
      </c>
      <c r="O98" s="26">
        <v>13895544</v>
      </c>
      <c r="P98" s="26">
        <v>13962522</v>
      </c>
      <c r="Q98" s="49">
        <v>16833378</v>
      </c>
      <c r="R98" s="26">
        <v>16025977</v>
      </c>
      <c r="S98" s="26">
        <v>18510122</v>
      </c>
      <c r="T98" s="224">
        <f>'Home Visiting'!B98+'Other Nonassistance'!T98+'AUPL (wo Foster Care)'!T99</f>
        <v>0</v>
      </c>
      <c r="U98" s="224">
        <f>'Home Visiting'!C98+'Other Nonassistance'!U98+'AUPL (wo Foster Care)'!U99</f>
        <v>0</v>
      </c>
      <c r="V98" s="224">
        <f>'Home Visiting'!D98+'Other Nonassistance'!V98+'AUPL (wo Foster Care)'!V99</f>
        <v>0</v>
      </c>
      <c r="W98" s="224">
        <f>'Home Visiting'!E98+'Other Nonassistance'!W98+'AUPL (wo Foster Care)'!W99</f>
        <v>0</v>
      </c>
      <c r="X98" s="224">
        <f>'Home Visiting'!F98+'Other Nonassistance'!X98+'AUPL (wo Foster Care)'!X99</f>
        <v>0</v>
      </c>
      <c r="Y98" s="224">
        <f>'Home Visiting'!G98+'Other Nonassistance'!Y98+'AUPL (wo Foster Care)'!Y99</f>
        <v>0</v>
      </c>
      <c r="Z98" s="224">
        <f>'Home Visiting'!H98+'Other Nonassistance'!Z98+'AUPL (wo Foster Care)'!AA99</f>
        <v>0</v>
      </c>
    </row>
    <row r="99" spans="1:26">
      <c r="A99" s="51" t="s">
        <v>134</v>
      </c>
      <c r="B99" s="26">
        <v>61854190</v>
      </c>
      <c r="C99" s="26">
        <v>86364504</v>
      </c>
      <c r="D99" s="26">
        <v>162721347</v>
      </c>
      <c r="E99" s="26">
        <v>158447837</v>
      </c>
      <c r="F99" s="26">
        <v>218775110</v>
      </c>
      <c r="G99" s="26">
        <v>114147454</v>
      </c>
      <c r="H99" s="26">
        <v>129587836</v>
      </c>
      <c r="I99" s="26">
        <v>99050325</v>
      </c>
      <c r="J99" s="26">
        <v>125697897</v>
      </c>
      <c r="K99" s="26">
        <v>135830443</v>
      </c>
      <c r="L99" s="26">
        <v>227678745</v>
      </c>
      <c r="M99" s="26">
        <v>235429681</v>
      </c>
      <c r="N99" s="26">
        <v>159875681</v>
      </c>
      <c r="O99" s="26">
        <v>53225118</v>
      </c>
      <c r="P99" s="26">
        <v>54275858</v>
      </c>
      <c r="Q99" s="49">
        <v>-11466579</v>
      </c>
      <c r="R99" s="26">
        <v>17342875</v>
      </c>
      <c r="S99" s="26">
        <v>30323510</v>
      </c>
      <c r="T99" s="224">
        <f>'Home Visiting'!B99+'Other Nonassistance'!T99+'AUPL (wo Foster Care)'!T100</f>
        <v>0</v>
      </c>
      <c r="U99" s="224">
        <f>'Home Visiting'!C99+'Other Nonassistance'!U99+'AUPL (wo Foster Care)'!U100</f>
        <v>0</v>
      </c>
      <c r="V99" s="224">
        <f>'Home Visiting'!D99+'Other Nonassistance'!V99+'AUPL (wo Foster Care)'!V100</f>
        <v>0</v>
      </c>
      <c r="W99" s="224">
        <f>'Home Visiting'!E99+'Other Nonassistance'!W99+'AUPL (wo Foster Care)'!W100</f>
        <v>0</v>
      </c>
      <c r="X99" s="224">
        <f>'Home Visiting'!F99+'Other Nonassistance'!X99+'AUPL (wo Foster Care)'!X100</f>
        <v>0</v>
      </c>
      <c r="Y99" s="224">
        <f>'Home Visiting'!G99+'Other Nonassistance'!Y99+'AUPL (wo Foster Care)'!Y100</f>
        <v>0</v>
      </c>
      <c r="Z99" s="224">
        <f>'Home Visiting'!H99+'Other Nonassistance'!Z99+'AUPL (wo Foster Care)'!AA100</f>
        <v>0</v>
      </c>
    </row>
    <row r="100" spans="1:26">
      <c r="A100" s="51" t="s">
        <v>136</v>
      </c>
      <c r="B100" s="26">
        <v>12539088</v>
      </c>
      <c r="C100" s="26">
        <v>10440469</v>
      </c>
      <c r="D100" s="26">
        <v>17369329</v>
      </c>
      <c r="E100" s="26">
        <v>-6745915</v>
      </c>
      <c r="F100" s="26">
        <v>13449671</v>
      </c>
      <c r="G100" s="26">
        <v>24042092</v>
      </c>
      <c r="H100" s="26">
        <v>30115358</v>
      </c>
      <c r="I100" s="26">
        <v>37142748</v>
      </c>
      <c r="J100" s="26">
        <v>31259383</v>
      </c>
      <c r="K100" s="26">
        <v>30440339</v>
      </c>
      <c r="L100" s="26">
        <v>31606329</v>
      </c>
      <c r="M100" s="26">
        <v>34492075</v>
      </c>
      <c r="N100" s="26">
        <v>36873318</v>
      </c>
      <c r="O100" s="26">
        <v>28144824</v>
      </c>
      <c r="P100" s="26">
        <v>26973146</v>
      </c>
      <c r="Q100" s="49">
        <v>28316904</v>
      </c>
      <c r="R100" s="26">
        <v>24668706</v>
      </c>
      <c r="S100" s="26">
        <v>24710769</v>
      </c>
      <c r="T100" s="224">
        <f>'Home Visiting'!B100+'Other Nonassistance'!T100+'AUPL (wo Foster Care)'!T101</f>
        <v>8217877</v>
      </c>
      <c r="U100" s="224">
        <f>'Home Visiting'!C100+'Other Nonassistance'!U100+'AUPL (wo Foster Care)'!U101</f>
        <v>4157036</v>
      </c>
      <c r="V100" s="224">
        <f>'Home Visiting'!D100+'Other Nonassistance'!V100+'AUPL (wo Foster Care)'!V101</f>
        <v>2847639</v>
      </c>
      <c r="W100" s="224">
        <f>'Home Visiting'!E100+'Other Nonassistance'!W100+'AUPL (wo Foster Care)'!W101</f>
        <v>2308513</v>
      </c>
      <c r="X100" s="224">
        <f>'Home Visiting'!F100+'Other Nonassistance'!X100+'AUPL (wo Foster Care)'!X101</f>
        <v>26941</v>
      </c>
      <c r="Y100" s="224">
        <f>'Home Visiting'!G100+'Other Nonassistance'!Y100+'AUPL (wo Foster Care)'!Y101</f>
        <v>31432</v>
      </c>
      <c r="Z100" s="224">
        <f>'Home Visiting'!H100+'Other Nonassistance'!Z100+'AUPL (wo Foster Care)'!AA101</f>
        <v>29280</v>
      </c>
    </row>
    <row r="101" spans="1:26">
      <c r="A101" s="51" t="s">
        <v>145</v>
      </c>
      <c r="B101" s="26">
        <v>188492</v>
      </c>
      <c r="C101" s="26">
        <v>277824</v>
      </c>
      <c r="D101" s="26">
        <v>1029110</v>
      </c>
      <c r="E101" s="26">
        <v>29380223</v>
      </c>
      <c r="F101" s="26">
        <v>56860655</v>
      </c>
      <c r="G101" s="26">
        <v>69569190</v>
      </c>
      <c r="H101" s="26">
        <v>32656761</v>
      </c>
      <c r="I101" s="26">
        <v>34508674</v>
      </c>
      <c r="J101" s="26">
        <v>49907734</v>
      </c>
      <c r="K101" s="26">
        <v>62344017</v>
      </c>
      <c r="L101" s="26">
        <v>63372748</v>
      </c>
      <c r="M101" s="26">
        <v>76685666</v>
      </c>
      <c r="N101" s="26">
        <v>68922465</v>
      </c>
      <c r="O101" s="26">
        <v>63044912</v>
      </c>
      <c r="P101" s="26">
        <v>39701170</v>
      </c>
      <c r="Q101" s="49">
        <v>64925138</v>
      </c>
      <c r="R101" s="26">
        <v>63733084</v>
      </c>
      <c r="S101" s="26">
        <v>55271698</v>
      </c>
      <c r="T101" s="224">
        <f>'Home Visiting'!B101+'Other Nonassistance'!T101+'AUPL (wo Foster Care)'!T102</f>
        <v>1483342</v>
      </c>
      <c r="U101" s="224">
        <f>'Home Visiting'!C101+'Other Nonassistance'!U101+'AUPL (wo Foster Care)'!U102</f>
        <v>1954911</v>
      </c>
      <c r="V101" s="224">
        <f>'Home Visiting'!D101+'Other Nonassistance'!V101+'AUPL (wo Foster Care)'!V102</f>
        <v>2821574</v>
      </c>
      <c r="W101" s="224">
        <f>'Home Visiting'!E101+'Other Nonassistance'!W101+'AUPL (wo Foster Care)'!W102</f>
        <v>2757008</v>
      </c>
      <c r="X101" s="224">
        <f>'Home Visiting'!F101+'Other Nonassistance'!X101+'AUPL (wo Foster Care)'!X102</f>
        <v>1785570</v>
      </c>
      <c r="Y101" s="224">
        <f>'Home Visiting'!G101+'Other Nonassistance'!Y101+'AUPL (wo Foster Care)'!Y102</f>
        <v>1938107</v>
      </c>
      <c r="Z101" s="224">
        <f>'Home Visiting'!H101+'Other Nonassistance'!Z101+'AUPL (wo Foster Care)'!AA102</f>
        <v>0</v>
      </c>
    </row>
    <row r="102" spans="1:26">
      <c r="A102" s="51" t="s">
        <v>138</v>
      </c>
      <c r="B102" s="26">
        <v>19926376</v>
      </c>
      <c r="C102" s="26">
        <v>158546263</v>
      </c>
      <c r="D102" s="26">
        <v>159483855</v>
      </c>
      <c r="E102" s="26">
        <v>104882137</v>
      </c>
      <c r="F102" s="26">
        <v>319457523</v>
      </c>
      <c r="G102" s="26">
        <v>255178910</v>
      </c>
      <c r="H102" s="26">
        <v>265385259</v>
      </c>
      <c r="I102" s="26">
        <v>324340865</v>
      </c>
      <c r="J102" s="26">
        <v>286725714</v>
      </c>
      <c r="K102" s="26">
        <v>95158193</v>
      </c>
      <c r="L102" s="26">
        <v>94698151</v>
      </c>
      <c r="M102" s="26">
        <v>58871423</v>
      </c>
      <c r="N102" s="26">
        <v>77733214</v>
      </c>
      <c r="O102" s="26">
        <v>61336797</v>
      </c>
      <c r="P102" s="26">
        <v>60150572</v>
      </c>
      <c r="Q102" s="49">
        <v>55498182</v>
      </c>
      <c r="R102" s="26">
        <v>54173728</v>
      </c>
      <c r="S102" s="26">
        <v>52489900</v>
      </c>
      <c r="T102" s="224">
        <f>'Home Visiting'!B102+'Other Nonassistance'!T102+'AUPL (wo Foster Care)'!T103</f>
        <v>56737871</v>
      </c>
      <c r="U102" s="224">
        <f>'Home Visiting'!C102+'Other Nonassistance'!U102+'AUPL (wo Foster Care)'!U103</f>
        <v>46035215</v>
      </c>
      <c r="V102" s="224">
        <f>'Home Visiting'!D102+'Other Nonassistance'!V102+'AUPL (wo Foster Care)'!V103</f>
        <v>81730801</v>
      </c>
      <c r="W102" s="224">
        <f>'Home Visiting'!E102+'Other Nonassistance'!W102+'AUPL (wo Foster Care)'!W103</f>
        <v>61523605</v>
      </c>
      <c r="X102" s="224">
        <f>'Home Visiting'!F102+'Other Nonassistance'!X102+'AUPL (wo Foster Care)'!X103</f>
        <v>48603021</v>
      </c>
      <c r="Y102" s="224">
        <f>'Home Visiting'!G102+'Other Nonassistance'!Y102+'AUPL (wo Foster Care)'!Y103</f>
        <v>58367362</v>
      </c>
      <c r="Z102" s="224">
        <f>'Home Visiting'!H102+'Other Nonassistance'!Z102+'AUPL (wo Foster Care)'!AA103</f>
        <v>0</v>
      </c>
    </row>
    <row r="103" spans="1:26">
      <c r="A103" s="51" t="s">
        <v>140</v>
      </c>
      <c r="B103" s="26">
        <v>0</v>
      </c>
      <c r="C103" s="26">
        <v>0</v>
      </c>
      <c r="D103" s="26">
        <v>1739284</v>
      </c>
      <c r="E103" s="26">
        <v>9845220</v>
      </c>
      <c r="F103" s="26">
        <v>10401259</v>
      </c>
      <c r="G103" s="26">
        <v>10632561</v>
      </c>
      <c r="H103" s="26">
        <v>10713192</v>
      </c>
      <c r="I103" s="26">
        <v>10503507</v>
      </c>
      <c r="J103" s="26">
        <v>10551605</v>
      </c>
      <c r="K103" s="26">
        <v>10243490</v>
      </c>
      <c r="L103" s="26">
        <v>10866535</v>
      </c>
      <c r="M103" s="26">
        <v>10681988</v>
      </c>
      <c r="N103" s="26">
        <v>10401388</v>
      </c>
      <c r="O103" s="26">
        <v>10220546</v>
      </c>
      <c r="P103" s="26">
        <v>9725101</v>
      </c>
      <c r="Q103" s="49">
        <v>10379852</v>
      </c>
      <c r="R103" s="26">
        <v>11010836</v>
      </c>
      <c r="S103" s="26">
        <v>9537265</v>
      </c>
      <c r="T103" s="224">
        <f>'Home Visiting'!B103+'Other Nonassistance'!T103+'AUPL (wo Foster Care)'!T104</f>
        <v>11489714</v>
      </c>
      <c r="U103" s="224">
        <f>'Home Visiting'!C103+'Other Nonassistance'!U103+'AUPL (wo Foster Care)'!U104</f>
        <v>583676</v>
      </c>
      <c r="V103" s="224">
        <f>'Home Visiting'!D103+'Other Nonassistance'!V103+'AUPL (wo Foster Care)'!V104</f>
        <v>0</v>
      </c>
      <c r="W103" s="224">
        <f>'Home Visiting'!E103+'Other Nonassistance'!W103+'AUPL (wo Foster Care)'!W104</f>
        <v>0</v>
      </c>
      <c r="X103" s="224">
        <f>'Home Visiting'!F103+'Other Nonassistance'!X103+'AUPL (wo Foster Care)'!X104</f>
        <v>0</v>
      </c>
      <c r="Y103" s="224">
        <f>'Home Visiting'!G103+'Other Nonassistance'!Y103+'AUPL (wo Foster Care)'!Y104</f>
        <v>0</v>
      </c>
      <c r="Z103" s="224">
        <f>'Home Visiting'!H103+'Other Nonassistance'!Z103+'AUPL (wo Foster Care)'!AA104</f>
        <v>0</v>
      </c>
    </row>
    <row r="104" spans="1:26">
      <c r="A104" s="51" t="s">
        <v>142</v>
      </c>
      <c r="B104" s="26">
        <v>14477041</v>
      </c>
      <c r="C104" s="26">
        <v>12036947</v>
      </c>
      <c r="D104" s="26">
        <v>11813090</v>
      </c>
      <c r="E104" s="26">
        <v>29930229</v>
      </c>
      <c r="F104" s="26">
        <v>13184231</v>
      </c>
      <c r="G104" s="26">
        <v>24141445</v>
      </c>
      <c r="H104" s="26">
        <v>23707194</v>
      </c>
      <c r="I104" s="26">
        <v>36136960</v>
      </c>
      <c r="J104" s="26">
        <v>61292148</v>
      </c>
      <c r="K104" s="26">
        <v>47382121</v>
      </c>
      <c r="L104" s="26">
        <v>53370405</v>
      </c>
      <c r="M104" s="26">
        <v>52151629</v>
      </c>
      <c r="N104" s="26">
        <v>46132309</v>
      </c>
      <c r="O104" s="26">
        <v>46321786</v>
      </c>
      <c r="P104" s="26">
        <v>29361359</v>
      </c>
      <c r="Q104" s="49">
        <v>36181957</v>
      </c>
      <c r="R104" s="26">
        <v>32231754</v>
      </c>
      <c r="S104" s="26">
        <v>34786274</v>
      </c>
      <c r="T104" s="224">
        <f>'Home Visiting'!B104+'Other Nonassistance'!T104+'AUPL (wo Foster Care)'!T105</f>
        <v>39172776</v>
      </c>
      <c r="U104" s="224">
        <f>'Home Visiting'!C104+'Other Nonassistance'!U104+'AUPL (wo Foster Care)'!U105</f>
        <v>14117272</v>
      </c>
      <c r="V104" s="224">
        <f>'Home Visiting'!D104+'Other Nonassistance'!V104+'AUPL (wo Foster Care)'!V105</f>
        <v>6672330</v>
      </c>
      <c r="W104" s="224">
        <f>'Home Visiting'!E104+'Other Nonassistance'!W104+'AUPL (wo Foster Care)'!W105</f>
        <v>2538409</v>
      </c>
      <c r="X104" s="224">
        <f>'Home Visiting'!F104+'Other Nonassistance'!X104+'AUPL (wo Foster Care)'!X105</f>
        <v>4585748</v>
      </c>
      <c r="Y104" s="224">
        <f>'Home Visiting'!G104+'Other Nonassistance'!Y104+'AUPL (wo Foster Care)'!Y105</f>
        <v>4990030</v>
      </c>
      <c r="Z104" s="224">
        <f>'Home Visiting'!H104+'Other Nonassistance'!Z104+'AUPL (wo Foster Care)'!AA105</f>
        <v>4161871</v>
      </c>
    </row>
    <row r="105" spans="1:26">
      <c r="A105" s="51" t="s">
        <v>144</v>
      </c>
      <c r="B105" s="26">
        <v>2722358</v>
      </c>
      <c r="C105" s="26">
        <v>4300278</v>
      </c>
      <c r="D105" s="26">
        <v>2346678</v>
      </c>
      <c r="E105" s="26">
        <v>4107390</v>
      </c>
      <c r="F105" s="26">
        <v>4039464</v>
      </c>
      <c r="G105" s="26">
        <v>4279725</v>
      </c>
      <c r="H105" s="26">
        <v>8101804</v>
      </c>
      <c r="I105" s="26">
        <v>10417920</v>
      </c>
      <c r="J105" s="26">
        <v>10939844</v>
      </c>
      <c r="K105" s="26">
        <v>9370066</v>
      </c>
      <c r="L105" s="26">
        <v>9046699</v>
      </c>
      <c r="M105" s="26">
        <v>8551499</v>
      </c>
      <c r="N105" s="26">
        <v>4094868</v>
      </c>
      <c r="O105" s="26">
        <v>7123630</v>
      </c>
      <c r="P105" s="26">
        <v>7666231</v>
      </c>
      <c r="Q105" s="49">
        <v>5649273</v>
      </c>
      <c r="R105" s="26">
        <v>4968712</v>
      </c>
      <c r="S105" s="26">
        <v>4248748</v>
      </c>
      <c r="T105" s="224">
        <f>'Home Visiting'!B105+'Other Nonassistance'!T105+'AUPL (wo Foster Care)'!T106</f>
        <v>3387473</v>
      </c>
      <c r="U105" s="224">
        <f>'Home Visiting'!C105+'Other Nonassistance'!U105+'AUPL (wo Foster Care)'!U106</f>
        <v>3444508</v>
      </c>
      <c r="V105" s="224">
        <f>'Home Visiting'!D105+'Other Nonassistance'!V105+'AUPL (wo Foster Care)'!V106</f>
        <v>3781536</v>
      </c>
      <c r="W105" s="224">
        <f>'Home Visiting'!E105+'Other Nonassistance'!W105+'AUPL (wo Foster Care)'!W106</f>
        <v>4019180</v>
      </c>
      <c r="X105" s="224">
        <f>'Home Visiting'!F105+'Other Nonassistance'!X105+'AUPL (wo Foster Care)'!X106</f>
        <v>2834974</v>
      </c>
      <c r="Y105" s="224">
        <f>'Home Visiting'!G105+'Other Nonassistance'!Y105+'AUPL (wo Foster Care)'!Y106</f>
        <v>4359303</v>
      </c>
      <c r="Z105" s="224">
        <f>'Home Visiting'!H105+'Other Nonassistance'!Z105+'AUPL (wo Foster Care)'!AA106</f>
        <v>674444</v>
      </c>
    </row>
    <row r="106" spans="1:26">
      <c r="A106" s="51" t="s">
        <v>146</v>
      </c>
      <c r="B106" s="26">
        <v>8226394</v>
      </c>
      <c r="C106" s="26">
        <v>7745329</v>
      </c>
      <c r="D106" s="26">
        <v>12392822</v>
      </c>
      <c r="E106" s="26">
        <v>4013690</v>
      </c>
      <c r="F106" s="26">
        <v>4725778</v>
      </c>
      <c r="G106" s="26">
        <v>15234054</v>
      </c>
      <c r="H106" s="26">
        <v>14821384</v>
      </c>
      <c r="I106" s="26">
        <v>6142674</v>
      </c>
      <c r="J106" s="26">
        <v>2262024</v>
      </c>
      <c r="K106" s="26">
        <v>2979122</v>
      </c>
      <c r="L106" s="26">
        <v>4434675</v>
      </c>
      <c r="M106" s="26">
        <v>8540684</v>
      </c>
      <c r="N106" s="26">
        <v>554921</v>
      </c>
      <c r="O106" s="26">
        <v>398406</v>
      </c>
      <c r="P106" s="26">
        <v>139523</v>
      </c>
      <c r="Q106" s="49">
        <v>0</v>
      </c>
      <c r="R106" s="26">
        <v>0</v>
      </c>
      <c r="S106" s="26">
        <v>0</v>
      </c>
      <c r="T106" s="224">
        <f>'Home Visiting'!B106+'Other Nonassistance'!T106+'AUPL (wo Foster Care)'!T107</f>
        <v>0</v>
      </c>
      <c r="U106" s="224">
        <f>'Home Visiting'!C106+'Other Nonassistance'!U106+'AUPL (wo Foster Care)'!U107</f>
        <v>0</v>
      </c>
      <c r="V106" s="224">
        <f>'Home Visiting'!D106+'Other Nonassistance'!V106+'AUPL (wo Foster Care)'!V107</f>
        <v>0</v>
      </c>
      <c r="W106" s="224">
        <f>'Home Visiting'!E106+'Other Nonassistance'!W106+'AUPL (wo Foster Care)'!W107</f>
        <v>0</v>
      </c>
      <c r="X106" s="224">
        <f>'Home Visiting'!F106+'Other Nonassistance'!X106+'AUPL (wo Foster Care)'!X107</f>
        <v>1059957</v>
      </c>
      <c r="Y106" s="224">
        <f>'Home Visiting'!G106+'Other Nonassistance'!Y106+'AUPL (wo Foster Care)'!Y107</f>
        <v>1846210</v>
      </c>
      <c r="Z106" s="224">
        <f>'Home Visiting'!H106+'Other Nonassistance'!Z106+'AUPL (wo Foster Care)'!AA107</f>
        <v>1337997</v>
      </c>
    </row>
    <row r="107" spans="1:26">
      <c r="A107" s="51" t="s">
        <v>148</v>
      </c>
      <c r="B107" s="26">
        <v>75832098</v>
      </c>
      <c r="C107" s="26">
        <v>88300218</v>
      </c>
      <c r="D107" s="26">
        <v>153339529</v>
      </c>
      <c r="E107" s="26">
        <v>160339379</v>
      </c>
      <c r="F107" s="26">
        <v>190324184</v>
      </c>
      <c r="G107" s="26">
        <v>203596085</v>
      </c>
      <c r="H107" s="26">
        <v>229872190</v>
      </c>
      <c r="I107" s="26">
        <v>206036566</v>
      </c>
      <c r="J107" s="26">
        <v>200607379</v>
      </c>
      <c r="K107" s="26">
        <v>243642261</v>
      </c>
      <c r="L107" s="26">
        <v>246603341</v>
      </c>
      <c r="M107" s="26">
        <v>346231241</v>
      </c>
      <c r="N107" s="26">
        <v>331471719</v>
      </c>
      <c r="O107" s="26">
        <v>353539707</v>
      </c>
      <c r="P107" s="26">
        <v>296477029</v>
      </c>
      <c r="Q107" s="49">
        <v>247686308</v>
      </c>
      <c r="R107" s="26">
        <v>253918235</v>
      </c>
      <c r="S107" s="26">
        <v>303448041</v>
      </c>
      <c r="T107" s="224">
        <f>'Home Visiting'!B107+'Other Nonassistance'!T107+'AUPL (wo Foster Care)'!T108</f>
        <v>18156399</v>
      </c>
      <c r="U107" s="224">
        <f>'Home Visiting'!C107+'Other Nonassistance'!U107+'AUPL (wo Foster Care)'!U108</f>
        <v>16188826</v>
      </c>
      <c r="V107" s="224">
        <f>'Home Visiting'!D107+'Other Nonassistance'!V107+'AUPL (wo Foster Care)'!V108</f>
        <v>34868690</v>
      </c>
      <c r="W107" s="224">
        <f>'Home Visiting'!E107+'Other Nonassistance'!W107+'AUPL (wo Foster Care)'!W108</f>
        <v>6276635</v>
      </c>
      <c r="X107" s="224">
        <f>'Home Visiting'!F107+'Other Nonassistance'!X107+'AUPL (wo Foster Care)'!X108</f>
        <v>18747815</v>
      </c>
      <c r="Y107" s="224">
        <f>'Home Visiting'!G107+'Other Nonassistance'!Y107+'AUPL (wo Foster Care)'!Y108</f>
        <v>13366835</v>
      </c>
      <c r="Z107" s="224">
        <f>'Home Visiting'!H107+'Other Nonassistance'!Z107+'AUPL (wo Foster Care)'!AA108</f>
        <v>12271813</v>
      </c>
    </row>
    <row r="108" spans="1:26">
      <c r="A108" s="51" t="s">
        <v>150</v>
      </c>
      <c r="B108" s="26">
        <v>39732</v>
      </c>
      <c r="C108" s="26">
        <v>111565</v>
      </c>
      <c r="D108" s="26">
        <v>19296</v>
      </c>
      <c r="E108" s="26">
        <v>61355</v>
      </c>
      <c r="F108" s="26">
        <v>9377</v>
      </c>
      <c r="G108" s="26">
        <v>131338</v>
      </c>
      <c r="H108" s="26">
        <v>1755068</v>
      </c>
      <c r="I108" s="26">
        <v>-272961</v>
      </c>
      <c r="J108" s="26">
        <v>8800</v>
      </c>
      <c r="K108" s="26">
        <v>-8800</v>
      </c>
      <c r="L108" s="26">
        <v>17600</v>
      </c>
      <c r="M108" s="26">
        <v>0</v>
      </c>
      <c r="N108" s="26">
        <v>25065</v>
      </c>
      <c r="O108" s="26">
        <v>10565</v>
      </c>
      <c r="P108" s="26">
        <v>0</v>
      </c>
      <c r="Q108" s="49">
        <v>0</v>
      </c>
      <c r="R108" s="26">
        <v>6570</v>
      </c>
      <c r="S108" s="26">
        <v>6472627</v>
      </c>
      <c r="T108" s="224">
        <f>'Home Visiting'!B108+'Other Nonassistance'!T108+'AUPL (wo Foster Care)'!T109</f>
        <v>22710</v>
      </c>
      <c r="U108" s="224">
        <f>'Home Visiting'!C108+'Other Nonassistance'!U108+'AUPL (wo Foster Care)'!U109</f>
        <v>299290</v>
      </c>
      <c r="V108" s="224">
        <f>'Home Visiting'!D108+'Other Nonassistance'!V108+'AUPL (wo Foster Care)'!V109</f>
        <v>1590755</v>
      </c>
      <c r="W108" s="224">
        <f>'Home Visiting'!E108+'Other Nonassistance'!W108+'AUPL (wo Foster Care)'!W109</f>
        <v>1297774</v>
      </c>
      <c r="X108" s="224">
        <f>'Home Visiting'!F108+'Other Nonassistance'!X108+'AUPL (wo Foster Care)'!X109</f>
        <v>844357</v>
      </c>
      <c r="Y108" s="224">
        <f>'Home Visiting'!G108+'Other Nonassistance'!Y108+'AUPL (wo Foster Care)'!Y109</f>
        <v>0</v>
      </c>
      <c r="Z108" s="224">
        <f>'Home Visiting'!H108+'Other Nonassistance'!Z108+'AUPL (wo Foster Care)'!AA109</f>
        <v>0</v>
      </c>
    </row>
    <row r="109" spans="1:26">
      <c r="A109" s="51" t="s">
        <v>152</v>
      </c>
      <c r="B109" s="26">
        <v>0</v>
      </c>
      <c r="C109" s="26">
        <v>0</v>
      </c>
      <c r="D109" s="26">
        <v>0</v>
      </c>
      <c r="E109" s="26">
        <v>0</v>
      </c>
      <c r="F109" s="26">
        <v>0</v>
      </c>
      <c r="G109" s="26">
        <v>0</v>
      </c>
      <c r="H109" s="26">
        <v>0</v>
      </c>
      <c r="I109" s="26">
        <v>0</v>
      </c>
      <c r="J109" s="26">
        <v>0</v>
      </c>
      <c r="K109" s="26">
        <v>0</v>
      </c>
      <c r="L109" s="26">
        <v>0</v>
      </c>
      <c r="M109" s="26">
        <v>0</v>
      </c>
      <c r="N109" s="26">
        <v>3266266</v>
      </c>
      <c r="O109" s="26">
        <v>4601739</v>
      </c>
      <c r="P109" s="26">
        <v>3450337</v>
      </c>
      <c r="Q109" s="49">
        <v>2413899</v>
      </c>
      <c r="R109" s="26">
        <v>2618971</v>
      </c>
      <c r="S109" s="26">
        <v>2873036</v>
      </c>
      <c r="T109" s="224">
        <f>'Home Visiting'!B109+'Other Nonassistance'!T109+'AUPL (wo Foster Care)'!T110</f>
        <v>0</v>
      </c>
      <c r="U109" s="224">
        <f>'Home Visiting'!C109+'Other Nonassistance'!U109+'AUPL (wo Foster Care)'!U110</f>
        <v>0</v>
      </c>
      <c r="V109" s="224">
        <f>'Home Visiting'!D109+'Other Nonassistance'!V109+'AUPL (wo Foster Care)'!V110</f>
        <v>0</v>
      </c>
      <c r="W109" s="224">
        <f>'Home Visiting'!E109+'Other Nonassistance'!W109+'AUPL (wo Foster Care)'!W110</f>
        <v>0</v>
      </c>
      <c r="X109" s="224">
        <f>'Home Visiting'!F109+'Other Nonassistance'!X109+'AUPL (wo Foster Care)'!X110</f>
        <v>0</v>
      </c>
      <c r="Y109" s="224">
        <f>'Home Visiting'!G109+'Other Nonassistance'!Y109+'AUPL (wo Foster Care)'!Y110</f>
        <v>0</v>
      </c>
      <c r="Z109" s="224">
        <f>'Home Visiting'!H109+'Other Nonassistance'!Z109+'AUPL (wo Foster Care)'!AA110</f>
        <v>0</v>
      </c>
    </row>
    <row r="110" spans="1:26">
      <c r="A110" s="51" t="s">
        <v>153</v>
      </c>
      <c r="B110" s="26">
        <v>411</v>
      </c>
      <c r="C110" s="26">
        <v>-24</v>
      </c>
      <c r="D110" s="26">
        <v>850</v>
      </c>
      <c r="E110" s="26">
        <v>446350</v>
      </c>
      <c r="F110" s="26">
        <v>15241583</v>
      </c>
      <c r="G110" s="26">
        <v>24245564</v>
      </c>
      <c r="H110" s="26">
        <v>18547699</v>
      </c>
      <c r="I110" s="26">
        <v>13100812</v>
      </c>
      <c r="J110" s="26">
        <v>9332297</v>
      </c>
      <c r="K110" s="26">
        <v>5613258</v>
      </c>
      <c r="L110" s="26">
        <v>7149703</v>
      </c>
      <c r="M110" s="26">
        <v>3250808</v>
      </c>
      <c r="N110" s="26">
        <v>6718125</v>
      </c>
      <c r="O110" s="26">
        <v>6756620</v>
      </c>
      <c r="P110" s="26">
        <v>4158225</v>
      </c>
      <c r="Q110" s="49">
        <v>4605049</v>
      </c>
      <c r="R110" s="26">
        <v>2497053</v>
      </c>
      <c r="S110" s="26">
        <v>2916299</v>
      </c>
      <c r="T110" s="224">
        <f>'Home Visiting'!B110+'Other Nonassistance'!T110+'AUPL (wo Foster Care)'!T111</f>
        <v>6779335</v>
      </c>
      <c r="U110" s="224">
        <f>'Home Visiting'!C110+'Other Nonassistance'!U110+'AUPL (wo Foster Care)'!U111</f>
        <v>6417902</v>
      </c>
      <c r="V110" s="224">
        <f>'Home Visiting'!D110+'Other Nonassistance'!V110+'AUPL (wo Foster Care)'!V111</f>
        <v>13387922</v>
      </c>
      <c r="W110" s="224">
        <f>'Home Visiting'!E110+'Other Nonassistance'!W110+'AUPL (wo Foster Care)'!W111</f>
        <v>4952792</v>
      </c>
      <c r="X110" s="224">
        <f>'Home Visiting'!F110+'Other Nonassistance'!X110+'AUPL (wo Foster Care)'!X111</f>
        <v>7859384</v>
      </c>
      <c r="Y110" s="224">
        <f>'Home Visiting'!G110+'Other Nonassistance'!Y110+'AUPL (wo Foster Care)'!Y111</f>
        <v>15193522</v>
      </c>
      <c r="Z110" s="224">
        <f>'Home Visiting'!H110+'Other Nonassistance'!Z110+'AUPL (wo Foster Care)'!AA111</f>
        <v>34016986</v>
      </c>
    </row>
    <row r="111" spans="1:26">
      <c r="A111" s="51" t="s">
        <v>154</v>
      </c>
      <c r="B111" s="26">
        <v>15603000</v>
      </c>
      <c r="C111" s="26">
        <v>28761565</v>
      </c>
      <c r="D111" s="26">
        <v>42302426</v>
      </c>
      <c r="E111" s="26">
        <v>16418970</v>
      </c>
      <c r="F111" s="26">
        <v>17592682</v>
      </c>
      <c r="G111" s="26">
        <v>19894543</v>
      </c>
      <c r="H111" s="26">
        <v>18462470</v>
      </c>
      <c r="I111" s="26">
        <v>16741755</v>
      </c>
      <c r="J111" s="26">
        <v>26980808</v>
      </c>
      <c r="K111" s="26">
        <v>15323733</v>
      </c>
      <c r="L111" s="26">
        <v>16838461</v>
      </c>
      <c r="M111" s="26">
        <v>9566789</v>
      </c>
      <c r="N111" s="26">
        <v>25114361</v>
      </c>
      <c r="O111" s="26">
        <v>18856552</v>
      </c>
      <c r="P111" s="26">
        <v>11484593</v>
      </c>
      <c r="Q111" s="49">
        <v>20209282</v>
      </c>
      <c r="R111" s="26">
        <v>10806142</v>
      </c>
      <c r="S111" s="26">
        <v>11303235</v>
      </c>
      <c r="T111" s="224">
        <f>'Home Visiting'!B111+'Other Nonassistance'!T111+'AUPL (wo Foster Care)'!T112</f>
        <v>8891014</v>
      </c>
      <c r="U111" s="224">
        <f>'Home Visiting'!C111+'Other Nonassistance'!U111+'AUPL (wo Foster Care)'!U112</f>
        <v>15292704</v>
      </c>
      <c r="V111" s="224">
        <f>'Home Visiting'!D111+'Other Nonassistance'!V111+'AUPL (wo Foster Care)'!V112</f>
        <v>8227492</v>
      </c>
      <c r="W111" s="224">
        <f>'Home Visiting'!E111+'Other Nonassistance'!W111+'AUPL (wo Foster Care)'!W112</f>
        <v>8819663</v>
      </c>
      <c r="X111" s="224">
        <f>'Home Visiting'!F111+'Other Nonassistance'!X111+'AUPL (wo Foster Care)'!X112</f>
        <v>39995</v>
      </c>
      <c r="Y111" s="224">
        <f>'Home Visiting'!G111+'Other Nonassistance'!Y111+'AUPL (wo Foster Care)'!Y112</f>
        <v>4637452</v>
      </c>
      <c r="Z111" s="224">
        <f>'Home Visiting'!H111+'Other Nonassistance'!Z111+'AUPL (wo Foster Care)'!AA112</f>
        <v>0</v>
      </c>
    </row>
    <row r="112" spans="1:26">
      <c r="A112" s="51" t="s">
        <v>155</v>
      </c>
      <c r="B112" s="26">
        <v>1243406</v>
      </c>
      <c r="C112" s="26">
        <v>3265027</v>
      </c>
      <c r="D112" s="26">
        <v>477584</v>
      </c>
      <c r="E112" s="26">
        <v>3256589</v>
      </c>
      <c r="F112" s="26">
        <v>5430437</v>
      </c>
      <c r="G112" s="26">
        <v>8931308</v>
      </c>
      <c r="H112" s="26">
        <v>7387693</v>
      </c>
      <c r="I112" s="26">
        <v>5181286</v>
      </c>
      <c r="J112" s="26">
        <v>5650062</v>
      </c>
      <c r="K112" s="26">
        <v>12339400</v>
      </c>
      <c r="L112" s="26">
        <v>10160301</v>
      </c>
      <c r="M112" s="26">
        <v>13344368</v>
      </c>
      <c r="N112" s="26">
        <v>39560088</v>
      </c>
      <c r="O112" s="26">
        <v>30167396</v>
      </c>
      <c r="P112" s="26">
        <v>28288605</v>
      </c>
      <c r="Q112" s="49">
        <v>29373682</v>
      </c>
      <c r="R112" s="26">
        <v>28323123</v>
      </c>
      <c r="S112" s="26">
        <v>24046450</v>
      </c>
      <c r="T112" s="224">
        <f>'Home Visiting'!B112+'Other Nonassistance'!T112+'AUPL (wo Foster Care)'!T113</f>
        <v>6066831</v>
      </c>
      <c r="U112" s="224">
        <f>'Home Visiting'!C112+'Other Nonassistance'!U112+'AUPL (wo Foster Care)'!U113</f>
        <v>1434799</v>
      </c>
      <c r="V112" s="224">
        <f>'Home Visiting'!D112+'Other Nonassistance'!V112+'AUPL (wo Foster Care)'!V113</f>
        <v>1342827</v>
      </c>
      <c r="W112" s="224">
        <f>'Home Visiting'!E112+'Other Nonassistance'!W112+'AUPL (wo Foster Care)'!W113</f>
        <v>890457</v>
      </c>
      <c r="X112" s="224">
        <f>'Home Visiting'!F112+'Other Nonassistance'!X112+'AUPL (wo Foster Care)'!X113</f>
        <v>956014</v>
      </c>
      <c r="Y112" s="224">
        <f>'Home Visiting'!G112+'Other Nonassistance'!Y112+'AUPL (wo Foster Care)'!Y113</f>
        <v>2725709</v>
      </c>
      <c r="Z112" s="224">
        <f>'Home Visiting'!H112+'Other Nonassistance'!Z112+'AUPL (wo Foster Care)'!AA113</f>
        <v>0</v>
      </c>
    </row>
    <row r="113" spans="1:26">
      <c r="A113" s="51" t="s">
        <v>157</v>
      </c>
      <c r="B113" s="26">
        <v>7834494</v>
      </c>
      <c r="C113" s="26">
        <v>4716729</v>
      </c>
      <c r="D113" s="26">
        <v>70800368</v>
      </c>
      <c r="E113" s="26">
        <v>52263049</v>
      </c>
      <c r="F113" s="26">
        <v>-27550208</v>
      </c>
      <c r="G113" s="26">
        <v>26273715</v>
      </c>
      <c r="H113" s="26">
        <v>9430788</v>
      </c>
      <c r="I113" s="26">
        <v>9568125</v>
      </c>
      <c r="J113" s="26">
        <v>6503785</v>
      </c>
      <c r="K113" s="26">
        <v>1690517</v>
      </c>
      <c r="L113" s="26">
        <v>2080460</v>
      </c>
      <c r="M113" s="26">
        <v>2709391</v>
      </c>
      <c r="N113" s="26">
        <v>2023533</v>
      </c>
      <c r="O113" s="26">
        <v>1928674</v>
      </c>
      <c r="P113" s="26">
        <v>2226663</v>
      </c>
      <c r="Q113" s="49">
        <v>1521410</v>
      </c>
      <c r="R113" s="26">
        <v>624238</v>
      </c>
      <c r="S113" s="26">
        <v>1344469</v>
      </c>
      <c r="T113" s="224">
        <f>'Home Visiting'!B113+'Other Nonassistance'!T113+'AUPL (wo Foster Care)'!T114</f>
        <v>1219241</v>
      </c>
      <c r="U113" s="224">
        <f>'Home Visiting'!C113+'Other Nonassistance'!U113+'AUPL (wo Foster Care)'!U114</f>
        <v>447243</v>
      </c>
      <c r="V113" s="224">
        <f>'Home Visiting'!D113+'Other Nonassistance'!V113+'AUPL (wo Foster Care)'!V114</f>
        <v>1134765</v>
      </c>
      <c r="W113" s="224">
        <f>'Home Visiting'!E113+'Other Nonassistance'!W113+'AUPL (wo Foster Care)'!W114</f>
        <v>7590076</v>
      </c>
      <c r="X113" s="224">
        <f>'Home Visiting'!F113+'Other Nonassistance'!X113+'AUPL (wo Foster Care)'!X114</f>
        <v>3808635</v>
      </c>
      <c r="Y113" s="224">
        <f>'Home Visiting'!G113+'Other Nonassistance'!Y113+'AUPL (wo Foster Care)'!Y114</f>
        <v>4549304</v>
      </c>
      <c r="Z113" s="224">
        <f>'Home Visiting'!H113+'Other Nonassistance'!Z113+'AUPL (wo Foster Care)'!AA114</f>
        <v>6519509</v>
      </c>
    </row>
    <row r="114" spans="1:26">
      <c r="A114" s="51" t="s">
        <v>158</v>
      </c>
      <c r="B114" s="26">
        <v>0</v>
      </c>
      <c r="C114" s="26">
        <v>0</v>
      </c>
      <c r="D114" s="26">
        <v>0</v>
      </c>
      <c r="E114" s="26">
        <v>3800417</v>
      </c>
      <c r="F114" s="26">
        <v>11866608</v>
      </c>
      <c r="G114" s="26">
        <v>7572789</v>
      </c>
      <c r="H114" s="26">
        <v>25717442</v>
      </c>
      <c r="I114" s="26">
        <v>22259931</v>
      </c>
      <c r="J114" s="26">
        <v>14893419</v>
      </c>
      <c r="K114" s="26">
        <v>1550308</v>
      </c>
      <c r="L114" s="26">
        <v>10218254</v>
      </c>
      <c r="M114" s="26">
        <v>8157367</v>
      </c>
      <c r="N114" s="26">
        <v>11311837</v>
      </c>
      <c r="O114" s="26">
        <v>9260481</v>
      </c>
      <c r="P114" s="26">
        <v>17054124</v>
      </c>
      <c r="Q114" s="49">
        <v>12420628</v>
      </c>
      <c r="R114" s="26">
        <v>15006128</v>
      </c>
      <c r="S114" s="26">
        <v>9151855</v>
      </c>
      <c r="T114" s="224">
        <f>'Home Visiting'!B114+'Other Nonassistance'!T114+'AUPL (wo Foster Care)'!T115</f>
        <v>7631693</v>
      </c>
      <c r="U114" s="224">
        <f>'Home Visiting'!C114+'Other Nonassistance'!U114+'AUPL (wo Foster Care)'!U115</f>
        <v>2107295</v>
      </c>
      <c r="V114" s="224">
        <f>'Home Visiting'!D114+'Other Nonassistance'!V114+'AUPL (wo Foster Care)'!V115</f>
        <v>3697666</v>
      </c>
      <c r="W114" s="224">
        <f>'Home Visiting'!E114+'Other Nonassistance'!W114+'AUPL (wo Foster Care)'!W115</f>
        <v>244707</v>
      </c>
      <c r="X114" s="224">
        <f>'Home Visiting'!F114+'Other Nonassistance'!X114+'AUPL (wo Foster Care)'!X115</f>
        <v>547954</v>
      </c>
      <c r="Y114" s="224">
        <f>'Home Visiting'!G114+'Other Nonassistance'!Y114+'AUPL (wo Foster Care)'!Y115</f>
        <v>922906</v>
      </c>
      <c r="Z114" s="224">
        <f>'Home Visiting'!H114+'Other Nonassistance'!Z114+'AUPL (wo Foster Care)'!AA115</f>
        <v>1323282</v>
      </c>
    </row>
    <row r="115" spans="1:26">
      <c r="A115" s="59" t="s">
        <v>159</v>
      </c>
      <c r="B115" s="26">
        <v>838088425</v>
      </c>
      <c r="C115" s="26">
        <v>1451662579</v>
      </c>
      <c r="D115" s="26">
        <v>1819998974</v>
      </c>
      <c r="E115" s="26">
        <v>2315646458</v>
      </c>
      <c r="F115" s="26">
        <v>3694462238</v>
      </c>
      <c r="G115" s="26">
        <v>3535228804</v>
      </c>
      <c r="H115" s="26">
        <v>3594022817</v>
      </c>
      <c r="I115" s="26">
        <v>3847558386</v>
      </c>
      <c r="J115" s="26">
        <v>3369963121</v>
      </c>
      <c r="K115" s="26">
        <v>3100047654</v>
      </c>
      <c r="L115" s="26">
        <v>3451061395</v>
      </c>
      <c r="M115" s="26">
        <v>3407253023</v>
      </c>
      <c r="N115" s="26">
        <v>3603153492</v>
      </c>
      <c r="O115" s="26">
        <v>3573714471</v>
      </c>
      <c r="P115" s="26">
        <v>3584985808</v>
      </c>
      <c r="Q115" s="49">
        <v>3361339426</v>
      </c>
      <c r="R115" s="26">
        <v>3573486070</v>
      </c>
      <c r="S115" s="26">
        <v>3435638021</v>
      </c>
      <c r="T115" s="224">
        <f>'Home Visiting'!B115+'Other Nonassistance'!T115+'AUPL (wo Foster Care)'!T116</f>
        <v>771223590</v>
      </c>
      <c r="U115" s="224">
        <f>'Home Visiting'!C115+'Other Nonassistance'!U115+'AUPL (wo Foster Care)'!U116</f>
        <v>563368200</v>
      </c>
      <c r="V115" s="224">
        <f>'Home Visiting'!D115+'Other Nonassistance'!V115+'AUPL (wo Foster Care)'!V116</f>
        <v>620645657</v>
      </c>
      <c r="W115" s="224">
        <f>'Home Visiting'!E115+'Other Nonassistance'!W115+'AUPL (wo Foster Care)'!W116</f>
        <v>533834117</v>
      </c>
      <c r="X115" s="224">
        <f>'Home Visiting'!F115+'Other Nonassistance'!X115+'AUPL (wo Foster Care)'!X116</f>
        <v>575144102</v>
      </c>
      <c r="Y115" s="224">
        <f>'Home Visiting'!G115+'Other Nonassistance'!Y115+'AUPL (wo Foster Care)'!Y116</f>
        <v>581220723</v>
      </c>
      <c r="Z115" s="224">
        <f>'Home Visiting'!H115+'Other Nonassistance'!Z115+'AUPL (wo Foster Care)'!AA116</f>
        <v>170980077.63999999</v>
      </c>
    </row>
    <row r="116" spans="1:26">
      <c r="A116" s="82"/>
      <c r="B116" s="82"/>
      <c r="C116" s="82"/>
      <c r="D116" s="82"/>
      <c r="E116" s="82"/>
      <c r="F116" s="82"/>
      <c r="G116" s="82"/>
      <c r="H116" s="82"/>
      <c r="I116" s="82"/>
      <c r="J116" s="82"/>
      <c r="K116" s="82"/>
      <c r="L116" s="82"/>
      <c r="M116" s="82"/>
      <c r="N116" s="82"/>
    </row>
    <row r="121" spans="1:26">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51" t="s">
        <v>82</v>
      </c>
      <c r="B123" s="49">
        <v>5284611</v>
      </c>
      <c r="C123" s="52">
        <v>421258</v>
      </c>
      <c r="D123" s="52">
        <v>6248638</v>
      </c>
      <c r="E123" s="49">
        <v>6753624</v>
      </c>
      <c r="F123" s="49">
        <v>11117427</v>
      </c>
      <c r="G123" s="49">
        <v>12206092</v>
      </c>
      <c r="H123" s="49">
        <v>12635784</v>
      </c>
      <c r="I123" s="49">
        <v>12692612</v>
      </c>
      <c r="J123" s="49">
        <v>15812482</v>
      </c>
      <c r="K123" s="49">
        <v>13655671</v>
      </c>
      <c r="L123" s="49">
        <v>39922704</v>
      </c>
      <c r="M123" s="49">
        <v>29018699</v>
      </c>
      <c r="N123" s="49">
        <v>32530544</v>
      </c>
      <c r="O123" s="49">
        <v>25321527</v>
      </c>
      <c r="P123" s="49">
        <v>24192775</v>
      </c>
      <c r="Q123" s="49">
        <v>25693375</v>
      </c>
      <c r="R123" s="26">
        <v>26786678</v>
      </c>
      <c r="S123" s="26">
        <v>53280816</v>
      </c>
      <c r="T123" s="49">
        <f>'Home Visiting'!B123+'Other Nonassistance'!T123+'AUPL (wo Foster Care)'!T124</f>
        <v>449275</v>
      </c>
      <c r="U123" s="49">
        <f>'Home Visiting'!C123+'Other Nonassistance'!U123+'AUPL (wo Foster Care)'!U124</f>
        <v>80661</v>
      </c>
      <c r="V123" s="49">
        <f>'Home Visiting'!D123+'Other Nonassistance'!V123+'AUPL (wo Foster Care)'!V124</f>
        <v>3031306</v>
      </c>
      <c r="W123" s="49">
        <f>'Home Visiting'!E123+'Other Nonassistance'!W123+'AUPL (wo Foster Care)'!W124</f>
        <v>1572320</v>
      </c>
      <c r="X123" s="49">
        <f>'Home Visiting'!F123+'Other Nonassistance'!X123+'AUPL (wo Foster Care)'!X124</f>
        <v>1467162</v>
      </c>
      <c r="Y123" s="49">
        <f>'Home Visiting'!G123+'Other Nonassistance'!Y123+'AUPL (wo Foster Care)'!Y124</f>
        <v>1018317</v>
      </c>
      <c r="Z123" s="49">
        <f>'Home Visiting'!H123+'Other Nonassistance'!Z123+'AUPL (wo Foster Care)'!AA124</f>
        <v>24071</v>
      </c>
    </row>
    <row r="124" spans="1:26">
      <c r="A124" s="51" t="s">
        <v>84</v>
      </c>
      <c r="B124" s="49">
        <v>993273</v>
      </c>
      <c r="C124" s="52">
        <v>1191398</v>
      </c>
      <c r="D124" s="52">
        <v>206709</v>
      </c>
      <c r="E124" s="49">
        <v>0</v>
      </c>
      <c r="F124" s="49">
        <v>0</v>
      </c>
      <c r="G124" s="49">
        <v>0</v>
      </c>
      <c r="H124" s="49">
        <v>0</v>
      </c>
      <c r="I124" s="49">
        <v>0</v>
      </c>
      <c r="J124" s="49">
        <v>0</v>
      </c>
      <c r="K124" s="49">
        <v>0</v>
      </c>
      <c r="L124" s="49">
        <v>0</v>
      </c>
      <c r="M124" s="49">
        <v>0</v>
      </c>
      <c r="N124" s="49">
        <v>0</v>
      </c>
      <c r="O124" s="49">
        <v>0</v>
      </c>
      <c r="P124" s="49">
        <v>0</v>
      </c>
      <c r="Q124" s="49">
        <v>0</v>
      </c>
      <c r="R124" s="26">
        <v>0</v>
      </c>
      <c r="S124" s="26">
        <v>0</v>
      </c>
      <c r="T124" s="49">
        <f>'Home Visiting'!B124+'Other Nonassistance'!T124+'AUPL (wo Foster Care)'!T125</f>
        <v>0</v>
      </c>
      <c r="U124" s="49">
        <f>'Home Visiting'!C124+'Other Nonassistance'!U124+'AUPL (wo Foster Care)'!U125</f>
        <v>0</v>
      </c>
      <c r="V124" s="49">
        <f>'Home Visiting'!D124+'Other Nonassistance'!V124+'AUPL (wo Foster Care)'!V125</f>
        <v>218855</v>
      </c>
      <c r="W124" s="49">
        <f>'Home Visiting'!E124+'Other Nonassistance'!W124+'AUPL (wo Foster Care)'!W125</f>
        <v>200764</v>
      </c>
      <c r="X124" s="49">
        <f>'Home Visiting'!F124+'Other Nonassistance'!X124+'AUPL (wo Foster Care)'!X125</f>
        <v>0</v>
      </c>
      <c r="Y124" s="49">
        <f>'Home Visiting'!G124+'Other Nonassistance'!Y124+'AUPL (wo Foster Care)'!Y125</f>
        <v>226946</v>
      </c>
      <c r="Z124" s="49">
        <f>'Home Visiting'!H124+'Other Nonassistance'!Z124+'AUPL (wo Foster Care)'!AA125</f>
        <v>114235</v>
      </c>
    </row>
    <row r="125" spans="1:26">
      <c r="A125" s="51" t="s">
        <v>86</v>
      </c>
      <c r="B125" s="49">
        <v>28233401</v>
      </c>
      <c r="C125" s="52">
        <v>483492</v>
      </c>
      <c r="D125" s="52">
        <v>22734166</v>
      </c>
      <c r="E125" s="49">
        <v>7773854</v>
      </c>
      <c r="F125" s="49">
        <v>9355319</v>
      </c>
      <c r="G125" s="49">
        <v>10342168</v>
      </c>
      <c r="H125" s="49">
        <v>10141440</v>
      </c>
      <c r="I125" s="49">
        <v>8644970</v>
      </c>
      <c r="J125" s="49">
        <v>8836518</v>
      </c>
      <c r="K125" s="49">
        <v>10041865</v>
      </c>
      <c r="L125" s="49">
        <v>8324935</v>
      </c>
      <c r="M125" s="49">
        <v>34733850</v>
      </c>
      <c r="N125" s="49">
        <v>57117805</v>
      </c>
      <c r="O125" s="49">
        <v>86631310</v>
      </c>
      <c r="P125" s="49">
        <v>75653522</v>
      </c>
      <c r="Q125" s="49">
        <v>75128171</v>
      </c>
      <c r="R125" s="26">
        <v>75806543</v>
      </c>
      <c r="S125" s="26">
        <v>88711360</v>
      </c>
      <c r="T125" s="49">
        <f>'Home Visiting'!B125+'Other Nonassistance'!T125+'AUPL (wo Foster Care)'!T126</f>
        <v>11066399</v>
      </c>
      <c r="U125" s="49">
        <f>'Home Visiting'!C125+'Other Nonassistance'!U125+'AUPL (wo Foster Care)'!U126</f>
        <v>11834767</v>
      </c>
      <c r="V125" s="49">
        <f>'Home Visiting'!D125+'Other Nonassistance'!V125+'AUPL (wo Foster Care)'!V126</f>
        <v>0</v>
      </c>
      <c r="W125" s="49">
        <f>'Home Visiting'!E125+'Other Nonassistance'!W125+'AUPL (wo Foster Care)'!W126</f>
        <v>0</v>
      </c>
      <c r="X125" s="49">
        <f>'Home Visiting'!F125+'Other Nonassistance'!X125+'AUPL (wo Foster Care)'!X126</f>
        <v>0</v>
      </c>
      <c r="Y125" s="49">
        <f>'Home Visiting'!G125+'Other Nonassistance'!Y125+'AUPL (wo Foster Care)'!Y126</f>
        <v>0</v>
      </c>
      <c r="Z125" s="49">
        <f>'Home Visiting'!H125+'Other Nonassistance'!Z125+'AUPL (wo Foster Care)'!AA126</f>
        <v>0</v>
      </c>
    </row>
    <row r="126" spans="1:26">
      <c r="A126" s="51" t="s">
        <v>88</v>
      </c>
      <c r="B126" s="49">
        <v>1250179</v>
      </c>
      <c r="C126" s="52">
        <v>1288978</v>
      </c>
      <c r="D126" s="52">
        <v>517501</v>
      </c>
      <c r="E126" s="49">
        <v>9586680</v>
      </c>
      <c r="F126" s="49">
        <v>4108460</v>
      </c>
      <c r="G126" s="49">
        <v>3993589</v>
      </c>
      <c r="H126" s="49">
        <v>4655608</v>
      </c>
      <c r="I126" s="49">
        <v>3960382</v>
      </c>
      <c r="J126" s="49">
        <v>231882</v>
      </c>
      <c r="K126" s="49">
        <v>0</v>
      </c>
      <c r="L126" s="49">
        <v>0</v>
      </c>
      <c r="M126" s="49">
        <v>0</v>
      </c>
      <c r="N126" s="49">
        <v>0</v>
      </c>
      <c r="O126" s="49">
        <v>0</v>
      </c>
      <c r="P126" s="49">
        <v>0</v>
      </c>
      <c r="Q126" s="49">
        <v>0</v>
      </c>
      <c r="R126" s="26">
        <v>0</v>
      </c>
      <c r="S126" s="26">
        <v>0</v>
      </c>
      <c r="T126" s="49">
        <f>'Home Visiting'!B126+'Other Nonassistance'!T126+'AUPL (wo Foster Care)'!T127</f>
        <v>0</v>
      </c>
      <c r="U126" s="49">
        <f>'Home Visiting'!C126+'Other Nonassistance'!U126+'AUPL (wo Foster Care)'!U127</f>
        <v>0</v>
      </c>
      <c r="V126" s="49">
        <f>'Home Visiting'!D126+'Other Nonassistance'!V126+'AUPL (wo Foster Care)'!V127</f>
        <v>0</v>
      </c>
      <c r="W126" s="49">
        <f>'Home Visiting'!E126+'Other Nonassistance'!W126+'AUPL (wo Foster Care)'!W127</f>
        <v>0</v>
      </c>
      <c r="X126" s="49">
        <f>'Home Visiting'!F126+'Other Nonassistance'!X126+'AUPL (wo Foster Care)'!X127</f>
        <v>0</v>
      </c>
      <c r="Y126" s="49">
        <f>'Home Visiting'!G126+'Other Nonassistance'!Y126+'AUPL (wo Foster Care)'!Y127</f>
        <v>0</v>
      </c>
      <c r="Z126" s="49">
        <f>'Home Visiting'!H126+'Other Nonassistance'!Z126+'AUPL (wo Foster Care)'!AA127</f>
        <v>0</v>
      </c>
    </row>
    <row r="127" spans="1:26">
      <c r="A127" s="51" t="s">
        <v>74</v>
      </c>
      <c r="B127" s="49">
        <v>239463150</v>
      </c>
      <c r="C127" s="52">
        <v>55316521</v>
      </c>
      <c r="D127" s="52">
        <v>366136711</v>
      </c>
      <c r="E127" s="49">
        <v>49556813</v>
      </c>
      <c r="F127" s="49">
        <v>131514442</v>
      </c>
      <c r="G127" s="49">
        <v>119345966</v>
      </c>
      <c r="H127" s="49">
        <v>129765868</v>
      </c>
      <c r="I127" s="49">
        <v>127543127</v>
      </c>
      <c r="J127" s="49">
        <v>126450851</v>
      </c>
      <c r="K127" s="49">
        <v>130474947</v>
      </c>
      <c r="L127" s="49">
        <v>116432984</v>
      </c>
      <c r="M127" s="49">
        <v>133741641</v>
      </c>
      <c r="N127" s="49">
        <v>124577008</v>
      </c>
      <c r="O127" s="49">
        <v>127237710</v>
      </c>
      <c r="P127" s="49">
        <v>138068645</v>
      </c>
      <c r="Q127" s="49">
        <v>124774198</v>
      </c>
      <c r="R127" s="26">
        <v>124918106</v>
      </c>
      <c r="S127" s="26">
        <v>122580401</v>
      </c>
      <c r="T127" s="49">
        <f>'Home Visiting'!B127+'Other Nonassistance'!T127+'AUPL (wo Foster Care)'!T128</f>
        <v>684046</v>
      </c>
      <c r="U127" s="49">
        <f>'Home Visiting'!C127+'Other Nonassistance'!U127+'AUPL (wo Foster Care)'!U128</f>
        <v>45813</v>
      </c>
      <c r="V127" s="49">
        <f>'Home Visiting'!D127+'Other Nonassistance'!V127+'AUPL (wo Foster Care)'!V128</f>
        <v>180985</v>
      </c>
      <c r="W127" s="49">
        <f>'Home Visiting'!E127+'Other Nonassistance'!W127+'AUPL (wo Foster Care)'!W128</f>
        <v>14298</v>
      </c>
      <c r="X127" s="49">
        <f>'Home Visiting'!F127+'Other Nonassistance'!X127+'AUPL (wo Foster Care)'!X128</f>
        <v>1106958</v>
      </c>
      <c r="Y127" s="49">
        <f>'Home Visiting'!G127+'Other Nonassistance'!Y127+'AUPL (wo Foster Care)'!Y128</f>
        <v>3137908</v>
      </c>
      <c r="Z127" s="49">
        <f>'Home Visiting'!H127+'Other Nonassistance'!Z127+'AUPL (wo Foster Care)'!AA128</f>
        <v>3416957</v>
      </c>
    </row>
    <row r="128" spans="1:26">
      <c r="A128" s="51" t="s">
        <v>91</v>
      </c>
      <c r="B128" s="49">
        <v>8688652</v>
      </c>
      <c r="C128" s="52">
        <v>3534882</v>
      </c>
      <c r="D128" s="52">
        <v>48665514</v>
      </c>
      <c r="E128" s="49">
        <v>92150110</v>
      </c>
      <c r="F128" s="49">
        <v>34769841</v>
      </c>
      <c r="G128" s="49">
        <v>65887739</v>
      </c>
      <c r="H128" s="49">
        <v>49186208</v>
      </c>
      <c r="I128" s="49">
        <v>58960440</v>
      </c>
      <c r="J128" s="49">
        <v>64322658</v>
      </c>
      <c r="K128" s="49">
        <v>68883918</v>
      </c>
      <c r="L128" s="49">
        <v>72003584</v>
      </c>
      <c r="M128" s="49">
        <v>95672667</v>
      </c>
      <c r="N128" s="49">
        <v>153093770</v>
      </c>
      <c r="O128" s="49">
        <v>106503639</v>
      </c>
      <c r="P128" s="49">
        <v>130009054</v>
      </c>
      <c r="Q128" s="49">
        <v>113857796</v>
      </c>
      <c r="R128" s="26">
        <v>149076359</v>
      </c>
      <c r="S128" s="26">
        <v>149503452</v>
      </c>
      <c r="T128" s="49">
        <f>'Home Visiting'!B128+'Other Nonassistance'!T128+'AUPL (wo Foster Care)'!T129</f>
        <v>6547570.0160766765</v>
      </c>
      <c r="U128" s="49">
        <f>'Home Visiting'!C128+'Other Nonassistance'!U128+'AUPL (wo Foster Care)'!U129</f>
        <v>7101988</v>
      </c>
      <c r="V128" s="49">
        <f>'Home Visiting'!D128+'Other Nonassistance'!V128+'AUPL (wo Foster Care)'!V129</f>
        <v>7394132</v>
      </c>
      <c r="W128" s="49">
        <f>'Home Visiting'!E128+'Other Nonassistance'!W128+'AUPL (wo Foster Care)'!W129</f>
        <v>8379490</v>
      </c>
      <c r="X128" s="49">
        <f>'Home Visiting'!F128+'Other Nonassistance'!X128+'AUPL (wo Foster Care)'!X129</f>
        <v>9303562</v>
      </c>
      <c r="Y128" s="49">
        <f>'Home Visiting'!G128+'Other Nonassistance'!Y128+'AUPL (wo Foster Care)'!Y129</f>
        <v>9221841</v>
      </c>
      <c r="Z128" s="49">
        <f>'Home Visiting'!H128+'Other Nonassistance'!Z128+'AUPL (wo Foster Care)'!AA129</f>
        <v>9268517</v>
      </c>
    </row>
    <row r="129" spans="1:26">
      <c r="A129" s="51" t="s">
        <v>93</v>
      </c>
      <c r="B129" s="49">
        <v>259866</v>
      </c>
      <c r="C129" s="52">
        <v>11629166</v>
      </c>
      <c r="D129" s="52">
        <v>18490718</v>
      </c>
      <c r="E129" s="49">
        <v>8727239</v>
      </c>
      <c r="F129" s="49">
        <v>12522183</v>
      </c>
      <c r="G129" s="49">
        <v>43175848</v>
      </c>
      <c r="H129" s="49">
        <v>37279369</v>
      </c>
      <c r="I129" s="49">
        <v>32331197</v>
      </c>
      <c r="J129" s="49">
        <v>49168720</v>
      </c>
      <c r="K129" s="49">
        <v>64355876</v>
      </c>
      <c r="L129" s="49">
        <v>73152901</v>
      </c>
      <c r="M129" s="49">
        <v>84216733</v>
      </c>
      <c r="N129" s="49">
        <v>90064331</v>
      </c>
      <c r="O129" s="49">
        <v>74657136</v>
      </c>
      <c r="P129" s="49">
        <v>75140371</v>
      </c>
      <c r="Q129" s="49">
        <v>79272471</v>
      </c>
      <c r="R129" s="26">
        <v>78554797</v>
      </c>
      <c r="S129" s="26">
        <v>83570422</v>
      </c>
      <c r="T129" s="49">
        <f>'Home Visiting'!B129+'Other Nonassistance'!T129+'AUPL (wo Foster Care)'!T130</f>
        <v>0</v>
      </c>
      <c r="U129" s="49">
        <f>'Home Visiting'!C129+'Other Nonassistance'!U129+'AUPL (wo Foster Care)'!U130</f>
        <v>0</v>
      </c>
      <c r="V129" s="49">
        <f>'Home Visiting'!D129+'Other Nonassistance'!V129+'AUPL (wo Foster Care)'!V130</f>
        <v>0</v>
      </c>
      <c r="W129" s="49">
        <f>'Home Visiting'!E129+'Other Nonassistance'!W129+'AUPL (wo Foster Care)'!W130</f>
        <v>0</v>
      </c>
      <c r="X129" s="49">
        <f>'Home Visiting'!F129+'Other Nonassistance'!X129+'AUPL (wo Foster Care)'!X130</f>
        <v>0</v>
      </c>
      <c r="Y129" s="49">
        <f>'Home Visiting'!G129+'Other Nonassistance'!Y129+'AUPL (wo Foster Care)'!Y130</f>
        <v>0</v>
      </c>
      <c r="Z129" s="49">
        <f>'Home Visiting'!H129+'Other Nonassistance'!Z129+'AUPL (wo Foster Care)'!AA130</f>
        <v>0</v>
      </c>
    </row>
    <row r="130" spans="1:26">
      <c r="A130" s="51" t="s">
        <v>95</v>
      </c>
      <c r="B130" s="49">
        <v>0</v>
      </c>
      <c r="C130" s="52">
        <v>786599</v>
      </c>
      <c r="D130" s="52">
        <v>0</v>
      </c>
      <c r="E130" s="49">
        <v>0</v>
      </c>
      <c r="F130" s="49">
        <v>0</v>
      </c>
      <c r="G130" s="49">
        <v>0</v>
      </c>
      <c r="H130" s="49">
        <v>0</v>
      </c>
      <c r="I130" s="49">
        <v>0</v>
      </c>
      <c r="J130" s="49">
        <v>0</v>
      </c>
      <c r="K130" s="49">
        <v>0</v>
      </c>
      <c r="L130" s="49">
        <v>0</v>
      </c>
      <c r="M130" s="49">
        <v>0</v>
      </c>
      <c r="N130" s="49">
        <v>0</v>
      </c>
      <c r="O130" s="49">
        <v>12142108</v>
      </c>
      <c r="P130" s="49">
        <v>10910445</v>
      </c>
      <c r="Q130" s="49">
        <v>9069474</v>
      </c>
      <c r="R130" s="26">
        <v>9355281</v>
      </c>
      <c r="S130" s="26">
        <v>7365071</v>
      </c>
      <c r="T130" s="49">
        <f>'Home Visiting'!B130+'Other Nonassistance'!T130+'AUPL (wo Foster Care)'!T131</f>
        <v>0</v>
      </c>
      <c r="U130" s="49">
        <f>'Home Visiting'!C130+'Other Nonassistance'!U130+'AUPL (wo Foster Care)'!U131</f>
        <v>0</v>
      </c>
      <c r="V130" s="49">
        <f>'Home Visiting'!D130+'Other Nonassistance'!V130+'AUPL (wo Foster Care)'!V131</f>
        <v>0</v>
      </c>
      <c r="W130" s="49">
        <f>'Home Visiting'!E130+'Other Nonassistance'!W130+'AUPL (wo Foster Care)'!W131</f>
        <v>0</v>
      </c>
      <c r="X130" s="49">
        <f>'Home Visiting'!F130+'Other Nonassistance'!X130+'AUPL (wo Foster Care)'!X131</f>
        <v>0</v>
      </c>
      <c r="Y130" s="49">
        <f>'Home Visiting'!G130+'Other Nonassistance'!Y130+'AUPL (wo Foster Care)'!Y131</f>
        <v>0</v>
      </c>
      <c r="Z130" s="49">
        <f>'Home Visiting'!H130+'Other Nonassistance'!Z130+'AUPL (wo Foster Care)'!AA131</f>
        <v>0</v>
      </c>
    </row>
    <row r="131" spans="1:26">
      <c r="A131" s="51" t="s">
        <v>97</v>
      </c>
      <c r="B131" s="49">
        <v>500000</v>
      </c>
      <c r="C131" s="52">
        <v>855704</v>
      </c>
      <c r="D131" s="52">
        <v>1836086</v>
      </c>
      <c r="E131" s="49">
        <v>727832</v>
      </c>
      <c r="F131" s="49">
        <v>0</v>
      </c>
      <c r="G131" s="49">
        <v>0</v>
      </c>
      <c r="H131" s="49">
        <v>0</v>
      </c>
      <c r="I131" s="49">
        <v>0</v>
      </c>
      <c r="J131" s="49">
        <v>0</v>
      </c>
      <c r="K131" s="49">
        <v>0</v>
      </c>
      <c r="L131" s="49">
        <v>0</v>
      </c>
      <c r="M131" s="49">
        <v>3000000</v>
      </c>
      <c r="N131" s="49">
        <v>4920794</v>
      </c>
      <c r="O131" s="49">
        <v>8863158</v>
      </c>
      <c r="P131" s="49">
        <v>18331355</v>
      </c>
      <c r="Q131" s="49">
        <v>24862813</v>
      </c>
      <c r="R131" s="26">
        <v>26528706</v>
      </c>
      <c r="S131" s="26">
        <v>54357361</v>
      </c>
      <c r="T131" s="49">
        <f>'Home Visiting'!B131+'Other Nonassistance'!T131+'AUPL (wo Foster Care)'!T132</f>
        <v>3944002</v>
      </c>
      <c r="U131" s="49">
        <f>'Home Visiting'!C131+'Other Nonassistance'!U131+'AUPL (wo Foster Care)'!U132</f>
        <v>5008960</v>
      </c>
      <c r="V131" s="49">
        <f>'Home Visiting'!D131+'Other Nonassistance'!V131+'AUPL (wo Foster Care)'!V132</f>
        <v>0</v>
      </c>
      <c r="W131" s="49">
        <f>'Home Visiting'!E131+'Other Nonassistance'!W131+'AUPL (wo Foster Care)'!W132</f>
        <v>0</v>
      </c>
      <c r="X131" s="49">
        <f>'Home Visiting'!F131+'Other Nonassistance'!X131+'AUPL (wo Foster Care)'!X132</f>
        <v>0</v>
      </c>
      <c r="Y131" s="49">
        <f>'Home Visiting'!G131+'Other Nonassistance'!Y131+'AUPL (wo Foster Care)'!Y132</f>
        <v>0</v>
      </c>
      <c r="Z131" s="49">
        <f>'Home Visiting'!H131+'Other Nonassistance'!Z131+'AUPL (wo Foster Care)'!AA132</f>
        <v>0</v>
      </c>
    </row>
    <row r="132" spans="1:26">
      <c r="A132" s="51" t="s">
        <v>99</v>
      </c>
      <c r="B132" s="49">
        <v>71164645</v>
      </c>
      <c r="C132" s="52">
        <v>12654749</v>
      </c>
      <c r="D132" s="52">
        <v>27582739</v>
      </c>
      <c r="E132" s="49">
        <v>-1953039</v>
      </c>
      <c r="F132" s="49">
        <v>36086245</v>
      </c>
      <c r="G132" s="49">
        <v>16615121</v>
      </c>
      <c r="H132" s="49">
        <v>17701469</v>
      </c>
      <c r="I132" s="49">
        <v>18292607</v>
      </c>
      <c r="J132" s="49">
        <v>23727748</v>
      </c>
      <c r="K132" s="49">
        <v>44363026</v>
      </c>
      <c r="L132" s="49">
        <v>62329147</v>
      </c>
      <c r="M132" s="49">
        <v>119484330</v>
      </c>
      <c r="N132" s="49">
        <v>119037554</v>
      </c>
      <c r="O132" s="49">
        <v>123969408</v>
      </c>
      <c r="P132" s="49">
        <v>119341841</v>
      </c>
      <c r="Q132" s="49">
        <v>130245311</v>
      </c>
      <c r="R132" s="26">
        <v>135594288</v>
      </c>
      <c r="S132" s="26">
        <v>148472938</v>
      </c>
      <c r="T132" s="49">
        <f>'Home Visiting'!B132+'Other Nonassistance'!T132+'AUPL (wo Foster Care)'!T133</f>
        <v>2168656</v>
      </c>
      <c r="U132" s="49">
        <f>'Home Visiting'!C132+'Other Nonassistance'!U132+'AUPL (wo Foster Care)'!U133</f>
        <v>0</v>
      </c>
      <c r="V132" s="49">
        <f>'Home Visiting'!D132+'Other Nonassistance'!V132+'AUPL (wo Foster Care)'!V133</f>
        <v>0</v>
      </c>
      <c r="W132" s="49">
        <f>'Home Visiting'!E132+'Other Nonassistance'!W132+'AUPL (wo Foster Care)'!W133</f>
        <v>0</v>
      </c>
      <c r="X132" s="49">
        <f>'Home Visiting'!F132+'Other Nonassistance'!X132+'AUPL (wo Foster Care)'!X133</f>
        <v>0</v>
      </c>
      <c r="Y132" s="49">
        <f>'Home Visiting'!G132+'Other Nonassistance'!Y132+'AUPL (wo Foster Care)'!Y133</f>
        <v>0</v>
      </c>
      <c r="Z132" s="49">
        <f>'Home Visiting'!H132+'Other Nonassistance'!Z132+'AUPL (wo Foster Care)'!AA133</f>
        <v>0</v>
      </c>
    </row>
    <row r="133" spans="1:26">
      <c r="A133" s="51" t="s">
        <v>101</v>
      </c>
      <c r="B133" s="49">
        <v>12637342</v>
      </c>
      <c r="C133" s="52">
        <v>1291130</v>
      </c>
      <c r="D133" s="52">
        <v>155601635</v>
      </c>
      <c r="E133" s="49">
        <v>-46812568</v>
      </c>
      <c r="F133" s="49">
        <v>28376336</v>
      </c>
      <c r="G133" s="49">
        <v>46726097</v>
      </c>
      <c r="H133" s="49">
        <v>52278847</v>
      </c>
      <c r="I133" s="49">
        <v>58621676</v>
      </c>
      <c r="J133" s="49">
        <v>53436180</v>
      </c>
      <c r="K133" s="49">
        <v>108877216</v>
      </c>
      <c r="L133" s="49">
        <v>107888913</v>
      </c>
      <c r="M133" s="49">
        <v>120306441</v>
      </c>
      <c r="N133" s="49">
        <v>135109285</v>
      </c>
      <c r="O133" s="49">
        <v>136954728</v>
      </c>
      <c r="P133" s="49">
        <v>138933312</v>
      </c>
      <c r="Q133" s="49">
        <v>140958598</v>
      </c>
      <c r="R133" s="26">
        <v>144066902</v>
      </c>
      <c r="S133" s="26">
        <v>145302275</v>
      </c>
      <c r="T133" s="49">
        <f>'Home Visiting'!B133+'Other Nonassistance'!T133+'AUPL (wo Foster Care)'!T134</f>
        <v>0</v>
      </c>
      <c r="U133" s="49">
        <f>'Home Visiting'!C133+'Other Nonassistance'!U133+'AUPL (wo Foster Care)'!U134</f>
        <v>0</v>
      </c>
      <c r="V133" s="49">
        <f>'Home Visiting'!D133+'Other Nonassistance'!V133+'AUPL (wo Foster Care)'!V134</f>
        <v>0</v>
      </c>
      <c r="W133" s="49">
        <f>'Home Visiting'!E133+'Other Nonassistance'!W133+'AUPL (wo Foster Care)'!W134</f>
        <v>0</v>
      </c>
      <c r="X133" s="49">
        <f>'Home Visiting'!F133+'Other Nonassistance'!X133+'AUPL (wo Foster Care)'!X134</f>
        <v>0</v>
      </c>
      <c r="Y133" s="49">
        <f>'Home Visiting'!G133+'Other Nonassistance'!Y133+'AUPL (wo Foster Care)'!Y134</f>
        <v>0</v>
      </c>
      <c r="Z133" s="49">
        <f>'Home Visiting'!H133+'Other Nonassistance'!Z133+'AUPL (wo Foster Care)'!AA134</f>
        <v>0</v>
      </c>
    </row>
    <row r="134" spans="1:26">
      <c r="A134" s="51" t="s">
        <v>102</v>
      </c>
      <c r="B134" s="49">
        <v>0</v>
      </c>
      <c r="C134" s="52">
        <v>1297568</v>
      </c>
      <c r="D134" s="52">
        <v>0</v>
      </c>
      <c r="E134" s="49">
        <v>0</v>
      </c>
      <c r="F134" s="49">
        <v>0</v>
      </c>
      <c r="G134" s="49">
        <v>0</v>
      </c>
      <c r="H134" s="49">
        <v>0</v>
      </c>
      <c r="I134" s="49">
        <v>0</v>
      </c>
      <c r="J134" s="49">
        <v>0</v>
      </c>
      <c r="K134" s="49">
        <v>0</v>
      </c>
      <c r="L134" s="49">
        <v>0</v>
      </c>
      <c r="M134" s="49">
        <v>80106489</v>
      </c>
      <c r="N134" s="49">
        <v>38315846</v>
      </c>
      <c r="O134" s="49">
        <v>28632047</v>
      </c>
      <c r="P134" s="49">
        <v>23117998</v>
      </c>
      <c r="Q134" s="49">
        <v>30022842</v>
      </c>
      <c r="R134" s="26">
        <v>28780853</v>
      </c>
      <c r="S134" s="26">
        <v>38101735</v>
      </c>
      <c r="T134" s="49">
        <f>'Home Visiting'!B134+'Other Nonassistance'!T134+'AUPL (wo Foster Care)'!T135</f>
        <v>17602520</v>
      </c>
      <c r="U134" s="49">
        <f>'Home Visiting'!C134+'Other Nonassistance'!U134+'AUPL (wo Foster Care)'!U135</f>
        <v>12019831</v>
      </c>
      <c r="V134" s="49">
        <f>'Home Visiting'!D134+'Other Nonassistance'!V134+'AUPL (wo Foster Care)'!V135</f>
        <v>21659224</v>
      </c>
      <c r="W134" s="49">
        <f>'Home Visiting'!E134+'Other Nonassistance'!W134+'AUPL (wo Foster Care)'!W135</f>
        <v>32771903</v>
      </c>
      <c r="X134" s="49">
        <f>'Home Visiting'!F134+'Other Nonassistance'!X134+'AUPL (wo Foster Care)'!X135</f>
        <v>34415672</v>
      </c>
      <c r="Y134" s="49">
        <f>'Home Visiting'!G134+'Other Nonassistance'!Y134+'AUPL (wo Foster Care)'!Y135</f>
        <v>45356742</v>
      </c>
      <c r="Z134" s="49">
        <f>'Home Visiting'!H134+'Other Nonassistance'!Z134+'AUPL (wo Foster Care)'!AA135</f>
        <v>17307198</v>
      </c>
    </row>
    <row r="135" spans="1:26">
      <c r="A135" s="51" t="s">
        <v>103</v>
      </c>
      <c r="B135" s="49">
        <v>1108354</v>
      </c>
      <c r="C135" s="52">
        <v>855671</v>
      </c>
      <c r="D135" s="52">
        <v>4718919</v>
      </c>
      <c r="E135" s="49">
        <v>4484358</v>
      </c>
      <c r="F135" s="49">
        <v>7278352</v>
      </c>
      <c r="G135" s="49">
        <v>6599463</v>
      </c>
      <c r="H135" s="49">
        <v>6843436</v>
      </c>
      <c r="I135" s="49">
        <v>7495775</v>
      </c>
      <c r="J135" s="49">
        <v>8013783</v>
      </c>
      <c r="K135" s="49">
        <v>5382631</v>
      </c>
      <c r="L135" s="49">
        <v>2848464</v>
      </c>
      <c r="M135" s="49">
        <v>1410674</v>
      </c>
      <c r="N135" s="49">
        <v>1241096</v>
      </c>
      <c r="O135" s="49">
        <v>2136045</v>
      </c>
      <c r="P135" s="49">
        <v>2351109</v>
      </c>
      <c r="Q135" s="49">
        <v>2059748</v>
      </c>
      <c r="R135" s="26">
        <v>2929934</v>
      </c>
      <c r="S135" s="26">
        <v>2718901</v>
      </c>
      <c r="T135" s="49">
        <f>'Home Visiting'!B135+'Other Nonassistance'!T135+'AUPL (wo Foster Care)'!T136</f>
        <v>0</v>
      </c>
      <c r="U135" s="49">
        <f>'Home Visiting'!C135+'Other Nonassistance'!U135+'AUPL (wo Foster Care)'!U136</f>
        <v>0</v>
      </c>
      <c r="V135" s="49">
        <f>'Home Visiting'!D135+'Other Nonassistance'!V135+'AUPL (wo Foster Care)'!V136</f>
        <v>0</v>
      </c>
      <c r="W135" s="49">
        <f>'Home Visiting'!E135+'Other Nonassistance'!W135+'AUPL (wo Foster Care)'!W136</f>
        <v>0</v>
      </c>
      <c r="X135" s="49">
        <f>'Home Visiting'!F135+'Other Nonassistance'!X135+'AUPL (wo Foster Care)'!X136</f>
        <v>0</v>
      </c>
      <c r="Y135" s="49">
        <f>'Home Visiting'!G135+'Other Nonassistance'!Y135+'AUPL (wo Foster Care)'!Y136</f>
        <v>0</v>
      </c>
      <c r="Z135" s="49">
        <f>'Home Visiting'!H135+'Other Nonassistance'!Z135+'AUPL (wo Foster Care)'!AA136</f>
        <v>0</v>
      </c>
    </row>
    <row r="136" spans="1:26">
      <c r="A136" s="51" t="s">
        <v>104</v>
      </c>
      <c r="B136" s="49">
        <v>0</v>
      </c>
      <c r="C136" s="52">
        <v>346853</v>
      </c>
      <c r="D136" s="52">
        <v>0</v>
      </c>
      <c r="E136" s="49">
        <v>85895274</v>
      </c>
      <c r="F136" s="49">
        <v>111866261</v>
      </c>
      <c r="G136" s="49">
        <v>111758972</v>
      </c>
      <c r="H136" s="49">
        <v>99975027</v>
      </c>
      <c r="I136" s="49">
        <v>88546124</v>
      </c>
      <c r="J136" s="49">
        <v>109424272</v>
      </c>
      <c r="K136" s="49">
        <v>107021103</v>
      </c>
      <c r="L136" s="49">
        <v>125908544</v>
      </c>
      <c r="M136" s="49">
        <v>129926343</v>
      </c>
      <c r="N136" s="49">
        <v>117925946</v>
      </c>
      <c r="O136" s="49">
        <v>80186289</v>
      </c>
      <c r="P136" s="49">
        <v>70321839</v>
      </c>
      <c r="Q136" s="49">
        <v>72391409</v>
      </c>
      <c r="R136" s="26">
        <v>60164345</v>
      </c>
      <c r="S136" s="26">
        <v>62738324</v>
      </c>
      <c r="T136" s="49">
        <f>'Home Visiting'!B136+'Other Nonassistance'!T136+'AUPL (wo Foster Care)'!T137</f>
        <v>0</v>
      </c>
      <c r="U136" s="49">
        <f>'Home Visiting'!C136+'Other Nonassistance'!U136+'AUPL (wo Foster Care)'!U137</f>
        <v>0</v>
      </c>
      <c r="V136" s="49">
        <f>'Home Visiting'!D136+'Other Nonassistance'!V136+'AUPL (wo Foster Care)'!V137</f>
        <v>0</v>
      </c>
      <c r="W136" s="49">
        <f>'Home Visiting'!E136+'Other Nonassistance'!W136+'AUPL (wo Foster Care)'!W137</f>
        <v>0</v>
      </c>
      <c r="X136" s="49">
        <f>'Home Visiting'!F136+'Other Nonassistance'!X136+'AUPL (wo Foster Care)'!X137</f>
        <v>0</v>
      </c>
      <c r="Y136" s="49">
        <f>'Home Visiting'!G136+'Other Nonassistance'!Y136+'AUPL (wo Foster Care)'!Y137</f>
        <v>0</v>
      </c>
      <c r="Z136" s="49">
        <f>'Home Visiting'!H136+'Other Nonassistance'!Z136+'AUPL (wo Foster Care)'!AA137</f>
        <v>0</v>
      </c>
    </row>
    <row r="137" spans="1:26">
      <c r="A137" s="51" t="s">
        <v>105</v>
      </c>
      <c r="B137" s="49">
        <v>2660653</v>
      </c>
      <c r="C137" s="52">
        <v>16073723</v>
      </c>
      <c r="D137" s="52">
        <v>141124970</v>
      </c>
      <c r="E137" s="49">
        <v>19377088</v>
      </c>
      <c r="F137" s="49">
        <v>31158450</v>
      </c>
      <c r="G137" s="49">
        <v>39586817</v>
      </c>
      <c r="H137" s="49">
        <v>30380581</v>
      </c>
      <c r="I137" s="49">
        <v>33483732</v>
      </c>
      <c r="J137" s="49">
        <v>32104033</v>
      </c>
      <c r="K137" s="49">
        <v>35115748</v>
      </c>
      <c r="L137" s="49">
        <v>29343905</v>
      </c>
      <c r="M137" s="49">
        <v>53136815</v>
      </c>
      <c r="N137" s="49">
        <v>47467189</v>
      </c>
      <c r="O137" s="49">
        <v>116461424</v>
      </c>
      <c r="P137" s="49">
        <v>102551909</v>
      </c>
      <c r="Q137" s="49">
        <v>60378737</v>
      </c>
      <c r="R137" s="26">
        <v>62817896</v>
      </c>
      <c r="S137" s="26">
        <v>61594285</v>
      </c>
      <c r="T137" s="49">
        <f>'Home Visiting'!B137+'Other Nonassistance'!T137+'AUPL (wo Foster Care)'!T138</f>
        <v>62628893</v>
      </c>
      <c r="U137" s="49">
        <f>'Home Visiting'!C137+'Other Nonassistance'!U137+'AUPL (wo Foster Care)'!U138</f>
        <v>48080489</v>
      </c>
      <c r="V137" s="49">
        <f>'Home Visiting'!D137+'Other Nonassistance'!V137+'AUPL (wo Foster Care)'!V138</f>
        <v>54528621</v>
      </c>
      <c r="W137" s="49">
        <f>'Home Visiting'!E137+'Other Nonassistance'!W137+'AUPL (wo Foster Care)'!W138</f>
        <v>60824999</v>
      </c>
      <c r="X137" s="49">
        <f>'Home Visiting'!F137+'Other Nonassistance'!X137+'AUPL (wo Foster Care)'!X138</f>
        <v>60755384</v>
      </c>
      <c r="Y137" s="49">
        <f>'Home Visiting'!G137+'Other Nonassistance'!Y137+'AUPL (wo Foster Care)'!Y138</f>
        <v>57351743</v>
      </c>
      <c r="Z137" s="49">
        <f>'Home Visiting'!H137+'Other Nonassistance'!Z137+'AUPL (wo Foster Care)'!AA138</f>
        <v>59640318</v>
      </c>
    </row>
    <row r="138" spans="1:26">
      <c r="A138" s="51" t="s">
        <v>107</v>
      </c>
      <c r="B138" s="49">
        <v>3943347</v>
      </c>
      <c r="C138" s="52">
        <v>-2766142</v>
      </c>
      <c r="D138" s="52">
        <v>0</v>
      </c>
      <c r="E138" s="49">
        <v>0</v>
      </c>
      <c r="F138" s="49">
        <v>0</v>
      </c>
      <c r="G138" s="49">
        <v>0</v>
      </c>
      <c r="H138" s="49">
        <v>0</v>
      </c>
      <c r="I138" s="49">
        <v>0</v>
      </c>
      <c r="J138" s="49">
        <v>0</v>
      </c>
      <c r="K138" s="49">
        <v>0</v>
      </c>
      <c r="L138" s="49">
        <v>0</v>
      </c>
      <c r="M138" s="49">
        <v>0</v>
      </c>
      <c r="N138" s="49">
        <v>0</v>
      </c>
      <c r="O138" s="49">
        <v>0</v>
      </c>
      <c r="P138" s="49">
        <v>0</v>
      </c>
      <c r="Q138" s="49">
        <v>0</v>
      </c>
      <c r="R138" s="26">
        <v>0</v>
      </c>
      <c r="S138" s="26">
        <v>0</v>
      </c>
      <c r="T138" s="49">
        <f>'Home Visiting'!B138+'Other Nonassistance'!T138+'AUPL (wo Foster Care)'!T139</f>
        <v>0</v>
      </c>
      <c r="U138" s="49">
        <f>'Home Visiting'!C138+'Other Nonassistance'!U138+'AUPL (wo Foster Care)'!U139</f>
        <v>0</v>
      </c>
      <c r="V138" s="49">
        <f>'Home Visiting'!D138+'Other Nonassistance'!V138+'AUPL (wo Foster Care)'!V139</f>
        <v>0</v>
      </c>
      <c r="W138" s="49">
        <f>'Home Visiting'!E138+'Other Nonassistance'!W138+'AUPL (wo Foster Care)'!W139</f>
        <v>0</v>
      </c>
      <c r="X138" s="49">
        <f>'Home Visiting'!F138+'Other Nonassistance'!X138+'AUPL (wo Foster Care)'!X139</f>
        <v>0</v>
      </c>
      <c r="Y138" s="49">
        <f>'Home Visiting'!G138+'Other Nonassistance'!Y138+'AUPL (wo Foster Care)'!Y139</f>
        <v>0</v>
      </c>
      <c r="Z138" s="49">
        <f>'Home Visiting'!H138+'Other Nonassistance'!Z138+'AUPL (wo Foster Care)'!AA139</f>
        <v>0</v>
      </c>
    </row>
    <row r="139" spans="1:26">
      <c r="A139" s="51" t="s">
        <v>76</v>
      </c>
      <c r="B139" s="49">
        <v>27691882</v>
      </c>
      <c r="C139" s="52">
        <v>0</v>
      </c>
      <c r="D139" s="52">
        <v>25151046</v>
      </c>
      <c r="E139" s="49">
        <v>29596717</v>
      </c>
      <c r="F139" s="49">
        <v>13603505</v>
      </c>
      <c r="G139" s="49">
        <v>12495021</v>
      </c>
      <c r="H139" s="49">
        <v>10182754</v>
      </c>
      <c r="I139" s="49">
        <v>3847360</v>
      </c>
      <c r="J139" s="49">
        <v>5740326</v>
      </c>
      <c r="K139" s="49">
        <v>6180517</v>
      </c>
      <c r="L139" s="49">
        <v>30867780</v>
      </c>
      <c r="M139" s="49">
        <v>28044465</v>
      </c>
      <c r="N139" s="49">
        <v>27856785</v>
      </c>
      <c r="O139" s="49">
        <v>28086532</v>
      </c>
      <c r="P139" s="49">
        <v>24725891</v>
      </c>
      <c r="Q139" s="49">
        <v>18226600</v>
      </c>
      <c r="R139" s="26">
        <v>12535289</v>
      </c>
      <c r="S139" s="26">
        <v>12953029</v>
      </c>
      <c r="T139" s="49">
        <f>'Home Visiting'!B139+'Other Nonassistance'!T139+'AUPL (wo Foster Care)'!T140</f>
        <v>0</v>
      </c>
      <c r="U139" s="49">
        <f>'Home Visiting'!C139+'Other Nonassistance'!U139+'AUPL (wo Foster Care)'!U140</f>
        <v>0</v>
      </c>
      <c r="V139" s="49">
        <f>'Home Visiting'!D139+'Other Nonassistance'!V139+'AUPL (wo Foster Care)'!V140</f>
        <v>0</v>
      </c>
      <c r="W139" s="49">
        <f>'Home Visiting'!E139+'Other Nonassistance'!W139+'AUPL (wo Foster Care)'!W140</f>
        <v>0</v>
      </c>
      <c r="X139" s="49">
        <f>'Home Visiting'!F139+'Other Nonassistance'!X139+'AUPL (wo Foster Care)'!X140</f>
        <v>0</v>
      </c>
      <c r="Y139" s="49">
        <f>'Home Visiting'!G139+'Other Nonassistance'!Y139+'AUPL (wo Foster Care)'!Y140</f>
        <v>0</v>
      </c>
      <c r="Z139" s="49">
        <f>'Home Visiting'!H139+'Other Nonassistance'!Z139+'AUPL (wo Foster Care)'!AA140</f>
        <v>0</v>
      </c>
    </row>
    <row r="140" spans="1:26">
      <c r="A140" s="51" t="s">
        <v>110</v>
      </c>
      <c r="B140" s="49">
        <v>5148284</v>
      </c>
      <c r="C140" s="52">
        <v>753951</v>
      </c>
      <c r="D140" s="52">
        <v>15325097</v>
      </c>
      <c r="E140" s="49">
        <v>-1469305</v>
      </c>
      <c r="F140" s="49">
        <v>0</v>
      </c>
      <c r="G140" s="49">
        <v>0</v>
      </c>
      <c r="H140" s="49">
        <v>0</v>
      </c>
      <c r="I140" s="49">
        <v>0</v>
      </c>
      <c r="J140" s="49">
        <v>0</v>
      </c>
      <c r="K140" s="49">
        <v>0</v>
      </c>
      <c r="L140" s="49">
        <v>0</v>
      </c>
      <c r="M140" s="49">
        <v>8541545</v>
      </c>
      <c r="N140" s="49">
        <v>10768277</v>
      </c>
      <c r="O140" s="49">
        <v>10060794</v>
      </c>
      <c r="P140" s="49">
        <v>12275660</v>
      </c>
      <c r="Q140" s="49">
        <v>13577971</v>
      </c>
      <c r="R140" s="26">
        <v>12799364</v>
      </c>
      <c r="S140" s="26">
        <v>15981649</v>
      </c>
      <c r="T140" s="49">
        <f>'Home Visiting'!B140+'Other Nonassistance'!T140+'AUPL (wo Foster Care)'!T141</f>
        <v>0</v>
      </c>
      <c r="U140" s="49">
        <f>'Home Visiting'!C140+'Other Nonassistance'!U140+'AUPL (wo Foster Care)'!U141</f>
        <v>0</v>
      </c>
      <c r="V140" s="49">
        <f>'Home Visiting'!D140+'Other Nonassistance'!V140+'AUPL (wo Foster Care)'!V141</f>
        <v>0</v>
      </c>
      <c r="W140" s="49">
        <f>'Home Visiting'!E140+'Other Nonassistance'!W140+'AUPL (wo Foster Care)'!W141</f>
        <v>0</v>
      </c>
      <c r="X140" s="49">
        <f>'Home Visiting'!F140+'Other Nonassistance'!X140+'AUPL (wo Foster Care)'!X141</f>
        <v>0</v>
      </c>
      <c r="Y140" s="49">
        <f>'Home Visiting'!G140+'Other Nonassistance'!Y140+'AUPL (wo Foster Care)'!Y141</f>
        <v>0</v>
      </c>
      <c r="Z140" s="49">
        <f>'Home Visiting'!H140+'Other Nonassistance'!Z140+'AUPL (wo Foster Care)'!AA141</f>
        <v>0</v>
      </c>
    </row>
    <row r="141" spans="1:26">
      <c r="A141" s="51" t="s">
        <v>111</v>
      </c>
      <c r="B141" s="49">
        <v>0</v>
      </c>
      <c r="C141" s="52">
        <v>0</v>
      </c>
      <c r="D141" s="52">
        <v>0</v>
      </c>
      <c r="E141" s="49">
        <v>19666275</v>
      </c>
      <c r="F141" s="49">
        <v>14573165</v>
      </c>
      <c r="G141" s="49">
        <v>15775262</v>
      </c>
      <c r="H141" s="49">
        <v>10715610</v>
      </c>
      <c r="I141" s="49">
        <v>27158523</v>
      </c>
      <c r="J141" s="49">
        <v>25309808</v>
      </c>
      <c r="K141" s="49">
        <v>36723713</v>
      </c>
      <c r="L141" s="49">
        <v>31942126</v>
      </c>
      <c r="M141" s="49">
        <v>18107014</v>
      </c>
      <c r="N141" s="49">
        <v>19131034</v>
      </c>
      <c r="O141" s="49">
        <v>16432196</v>
      </c>
      <c r="P141" s="49">
        <v>52090995</v>
      </c>
      <c r="Q141" s="49">
        <v>1259716</v>
      </c>
      <c r="R141" s="26">
        <v>1542531</v>
      </c>
      <c r="S141" s="26">
        <v>0</v>
      </c>
      <c r="T141" s="49">
        <f>'Home Visiting'!B141+'Other Nonassistance'!T141+'AUPL (wo Foster Care)'!T142</f>
        <v>0</v>
      </c>
      <c r="U141" s="49">
        <f>'Home Visiting'!C141+'Other Nonassistance'!U141+'AUPL (wo Foster Care)'!U142</f>
        <v>0</v>
      </c>
      <c r="V141" s="49">
        <f>'Home Visiting'!D141+'Other Nonassistance'!V141+'AUPL (wo Foster Care)'!V142</f>
        <v>0</v>
      </c>
      <c r="W141" s="49">
        <f>'Home Visiting'!E141+'Other Nonassistance'!W141+'AUPL (wo Foster Care)'!W142</f>
        <v>0</v>
      </c>
      <c r="X141" s="49">
        <f>'Home Visiting'!F141+'Other Nonassistance'!X141+'AUPL (wo Foster Care)'!X142</f>
        <v>0</v>
      </c>
      <c r="Y141" s="49">
        <f>'Home Visiting'!G141+'Other Nonassistance'!Y141+'AUPL (wo Foster Care)'!Y142</f>
        <v>0</v>
      </c>
      <c r="Z141" s="49">
        <f>'Home Visiting'!H141+'Other Nonassistance'!Z141+'AUPL (wo Foster Care)'!AA142</f>
        <v>0</v>
      </c>
    </row>
    <row r="142" spans="1:26">
      <c r="A142" s="51" t="s">
        <v>113</v>
      </c>
      <c r="B142" s="49">
        <v>2587878</v>
      </c>
      <c r="C142" s="52">
        <v>5167485</v>
      </c>
      <c r="D142" s="52">
        <v>4380786</v>
      </c>
      <c r="E142" s="49">
        <v>0</v>
      </c>
      <c r="F142" s="49">
        <v>0</v>
      </c>
      <c r="G142" s="49">
        <v>0</v>
      </c>
      <c r="H142" s="49">
        <v>0</v>
      </c>
      <c r="I142" s="49">
        <v>0</v>
      </c>
      <c r="J142" s="49">
        <v>0</v>
      </c>
      <c r="K142" s="49">
        <v>0</v>
      </c>
      <c r="L142" s="49">
        <v>0</v>
      </c>
      <c r="M142" s="49">
        <v>0</v>
      </c>
      <c r="N142" s="49">
        <v>0</v>
      </c>
      <c r="O142" s="49">
        <v>0</v>
      </c>
      <c r="P142" s="49">
        <v>0</v>
      </c>
      <c r="Q142" s="49">
        <v>0</v>
      </c>
      <c r="R142" s="26">
        <v>0</v>
      </c>
      <c r="S142" s="26">
        <v>0</v>
      </c>
      <c r="T142" s="49">
        <f>'Home Visiting'!B142+'Other Nonassistance'!T142+'AUPL (wo Foster Care)'!T143</f>
        <v>0</v>
      </c>
      <c r="U142" s="49">
        <f>'Home Visiting'!C142+'Other Nonassistance'!U142+'AUPL (wo Foster Care)'!U143</f>
        <v>0</v>
      </c>
      <c r="V142" s="49">
        <f>'Home Visiting'!D142+'Other Nonassistance'!V142+'AUPL (wo Foster Care)'!V143</f>
        <v>0</v>
      </c>
      <c r="W142" s="49">
        <f>'Home Visiting'!E142+'Other Nonassistance'!W142+'AUPL (wo Foster Care)'!W143</f>
        <v>0</v>
      </c>
      <c r="X142" s="49">
        <f>'Home Visiting'!F142+'Other Nonassistance'!X142+'AUPL (wo Foster Care)'!X143</f>
        <v>0</v>
      </c>
      <c r="Y142" s="49">
        <f>'Home Visiting'!G142+'Other Nonassistance'!Y142+'AUPL (wo Foster Care)'!Y143</f>
        <v>0</v>
      </c>
      <c r="Z142" s="49">
        <f>'Home Visiting'!H142+'Other Nonassistance'!Z142+'AUPL (wo Foster Care)'!AA143</f>
        <v>0</v>
      </c>
    </row>
    <row r="143" spans="1:26">
      <c r="A143" s="51" t="s">
        <v>78</v>
      </c>
      <c r="B143" s="49">
        <v>1017593</v>
      </c>
      <c r="C143" s="52">
        <v>6338643</v>
      </c>
      <c r="D143" s="52">
        <v>602937</v>
      </c>
      <c r="E143" s="49">
        <v>4698816</v>
      </c>
      <c r="F143" s="49">
        <v>-1798180</v>
      </c>
      <c r="G143" s="49">
        <v>0</v>
      </c>
      <c r="H143" s="49">
        <v>0</v>
      </c>
      <c r="I143" s="49">
        <v>7447152</v>
      </c>
      <c r="J143" s="49">
        <v>3810034</v>
      </c>
      <c r="K143" s="49">
        <v>311666</v>
      </c>
      <c r="L143" s="49">
        <v>0</v>
      </c>
      <c r="M143" s="49">
        <v>0</v>
      </c>
      <c r="N143" s="49">
        <v>0</v>
      </c>
      <c r="O143" s="49">
        <v>0</v>
      </c>
      <c r="P143" s="49">
        <v>0</v>
      </c>
      <c r="Q143" s="49">
        <v>86490747</v>
      </c>
      <c r="R143" s="26">
        <v>82175729</v>
      </c>
      <c r="S143" s="26">
        <v>86120211</v>
      </c>
      <c r="T143" s="49">
        <f>'Home Visiting'!B143+'Other Nonassistance'!T143+'AUPL (wo Foster Care)'!T144</f>
        <v>257963</v>
      </c>
      <c r="U143" s="49">
        <f>'Home Visiting'!C143+'Other Nonassistance'!U143+'AUPL (wo Foster Care)'!U144</f>
        <v>0</v>
      </c>
      <c r="V143" s="49">
        <f>'Home Visiting'!D143+'Other Nonassistance'!V143+'AUPL (wo Foster Care)'!V144</f>
        <v>0</v>
      </c>
      <c r="W143" s="49">
        <f>'Home Visiting'!E143+'Other Nonassistance'!W143+'AUPL (wo Foster Care)'!W144</f>
        <v>0</v>
      </c>
      <c r="X143" s="49">
        <f>'Home Visiting'!F143+'Other Nonassistance'!X143+'AUPL (wo Foster Care)'!X144</f>
        <v>0</v>
      </c>
      <c r="Y143" s="49">
        <f>'Home Visiting'!G143+'Other Nonassistance'!Y143+'AUPL (wo Foster Care)'!Y144</f>
        <v>0</v>
      </c>
      <c r="Z143" s="49">
        <f>'Home Visiting'!H143+'Other Nonassistance'!Z143+'AUPL (wo Foster Care)'!AA144</f>
        <v>0</v>
      </c>
    </row>
    <row r="144" spans="1:26">
      <c r="A144" s="51" t="s">
        <v>116</v>
      </c>
      <c r="B144" s="49">
        <v>5665099</v>
      </c>
      <c r="C144" s="52">
        <v>36315140</v>
      </c>
      <c r="D144" s="52">
        <v>61011333</v>
      </c>
      <c r="E144" s="49">
        <v>51327</v>
      </c>
      <c r="F144" s="49">
        <v>65291</v>
      </c>
      <c r="G144" s="49">
        <v>2854385</v>
      </c>
      <c r="H144" s="49">
        <v>13432</v>
      </c>
      <c r="I144" s="49">
        <v>0</v>
      </c>
      <c r="J144" s="49">
        <v>0</v>
      </c>
      <c r="K144" s="49">
        <v>55465852</v>
      </c>
      <c r="L144" s="49">
        <v>45562208</v>
      </c>
      <c r="M144" s="49">
        <v>98791656</v>
      </c>
      <c r="N144" s="49">
        <v>59570556</v>
      </c>
      <c r="O144" s="49">
        <v>57149585</v>
      </c>
      <c r="P144" s="49">
        <v>77377282</v>
      </c>
      <c r="Q144" s="49">
        <v>54276433</v>
      </c>
      <c r="R144" s="26">
        <v>55588378</v>
      </c>
      <c r="S144" s="26">
        <v>48871410</v>
      </c>
      <c r="T144" s="49">
        <f>'Home Visiting'!B144+'Other Nonassistance'!T144+'AUPL (wo Foster Care)'!T145</f>
        <v>0</v>
      </c>
      <c r="U144" s="49">
        <f>'Home Visiting'!C144+'Other Nonassistance'!U144+'AUPL (wo Foster Care)'!U145</f>
        <v>0</v>
      </c>
      <c r="V144" s="49">
        <f>'Home Visiting'!D144+'Other Nonassistance'!V144+'AUPL (wo Foster Care)'!V145</f>
        <v>0</v>
      </c>
      <c r="W144" s="49">
        <f>'Home Visiting'!E144+'Other Nonassistance'!W144+'AUPL (wo Foster Care)'!W145</f>
        <v>0</v>
      </c>
      <c r="X144" s="49">
        <f>'Home Visiting'!F144+'Other Nonassistance'!X144+'AUPL (wo Foster Care)'!X145</f>
        <v>0</v>
      </c>
      <c r="Y144" s="49">
        <f>'Home Visiting'!G144+'Other Nonassistance'!Y144+'AUPL (wo Foster Care)'!Y145</f>
        <v>0</v>
      </c>
      <c r="Z144" s="49">
        <f>'Home Visiting'!H144+'Other Nonassistance'!Z144+'AUPL (wo Foster Care)'!AA145</f>
        <v>0</v>
      </c>
    </row>
    <row r="145" spans="1:26">
      <c r="A145" s="51" t="s">
        <v>117</v>
      </c>
      <c r="B145" s="49">
        <v>41529222</v>
      </c>
      <c r="C145" s="52">
        <v>160275</v>
      </c>
      <c r="D145" s="52">
        <v>27045416</v>
      </c>
      <c r="E145" s="49">
        <v>20361623</v>
      </c>
      <c r="F145" s="49">
        <v>43314754</v>
      </c>
      <c r="G145" s="49">
        <v>48499633</v>
      </c>
      <c r="H145" s="49">
        <v>37867502</v>
      </c>
      <c r="I145" s="49">
        <v>16089928</v>
      </c>
      <c r="J145" s="49">
        <v>39225649</v>
      </c>
      <c r="K145" s="49">
        <v>73895919</v>
      </c>
      <c r="L145" s="49">
        <v>64951387</v>
      </c>
      <c r="M145" s="49">
        <v>119485624</v>
      </c>
      <c r="N145" s="49">
        <v>55203318</v>
      </c>
      <c r="O145" s="49">
        <v>19907408</v>
      </c>
      <c r="P145" s="49">
        <v>36260441</v>
      </c>
      <c r="Q145" s="49">
        <v>57175041</v>
      </c>
      <c r="R145" s="26">
        <v>2580661</v>
      </c>
      <c r="S145" s="26">
        <v>7067638</v>
      </c>
      <c r="T145" s="49">
        <f>'Home Visiting'!B145+'Other Nonassistance'!T145+'AUPL (wo Foster Care)'!T146</f>
        <v>0</v>
      </c>
      <c r="U145" s="49">
        <f>'Home Visiting'!C145+'Other Nonassistance'!U145+'AUPL (wo Foster Care)'!U146</f>
        <v>0</v>
      </c>
      <c r="V145" s="49">
        <f>'Home Visiting'!D145+'Other Nonassistance'!V145+'AUPL (wo Foster Care)'!V146</f>
        <v>0</v>
      </c>
      <c r="W145" s="49">
        <f>'Home Visiting'!E145+'Other Nonassistance'!W145+'AUPL (wo Foster Care)'!W146</f>
        <v>0</v>
      </c>
      <c r="X145" s="49">
        <f>'Home Visiting'!F145+'Other Nonassistance'!X145+'AUPL (wo Foster Care)'!X146</f>
        <v>0</v>
      </c>
      <c r="Y145" s="49">
        <f>'Home Visiting'!G145+'Other Nonassistance'!Y145+'AUPL (wo Foster Care)'!Y146</f>
        <v>0</v>
      </c>
      <c r="Z145" s="49">
        <f>'Home Visiting'!H145+'Other Nonassistance'!Z145+'AUPL (wo Foster Care)'!AA146</f>
        <v>0</v>
      </c>
    </row>
    <row r="146" spans="1:26">
      <c r="A146" s="51" t="s">
        <v>77</v>
      </c>
      <c r="B146" s="49">
        <v>0</v>
      </c>
      <c r="C146" s="52">
        <v>3606890</v>
      </c>
      <c r="D146" s="52">
        <v>333202</v>
      </c>
      <c r="E146" s="49">
        <v>576920</v>
      </c>
      <c r="F146" s="49">
        <v>561598</v>
      </c>
      <c r="G146" s="49">
        <v>513226</v>
      </c>
      <c r="H146" s="49">
        <v>-1</v>
      </c>
      <c r="I146" s="49">
        <v>789713</v>
      </c>
      <c r="J146" s="49">
        <v>0</v>
      </c>
      <c r="K146" s="49">
        <v>344874</v>
      </c>
      <c r="L146" s="49">
        <v>6141902</v>
      </c>
      <c r="M146" s="49">
        <v>52746522</v>
      </c>
      <c r="N146" s="49">
        <v>6287300</v>
      </c>
      <c r="O146" s="49">
        <v>6730431</v>
      </c>
      <c r="P146" s="49">
        <v>19267038</v>
      </c>
      <c r="Q146" s="49">
        <v>5700000</v>
      </c>
      <c r="R146" s="26">
        <v>5700000</v>
      </c>
      <c r="S146" s="26">
        <v>5700000</v>
      </c>
      <c r="T146" s="49">
        <f>'Home Visiting'!B146+'Other Nonassistance'!T146+'AUPL (wo Foster Care)'!T147</f>
        <v>0</v>
      </c>
      <c r="U146" s="49">
        <f>'Home Visiting'!C146+'Other Nonassistance'!U146+'AUPL (wo Foster Care)'!U147</f>
        <v>0</v>
      </c>
      <c r="V146" s="49">
        <f>'Home Visiting'!D146+'Other Nonassistance'!V146+'AUPL (wo Foster Care)'!V147</f>
        <v>0</v>
      </c>
      <c r="W146" s="49">
        <f>'Home Visiting'!E146+'Other Nonassistance'!W146+'AUPL (wo Foster Care)'!W147</f>
        <v>0</v>
      </c>
      <c r="X146" s="49">
        <f>'Home Visiting'!F146+'Other Nonassistance'!X146+'AUPL (wo Foster Care)'!X147</f>
        <v>0</v>
      </c>
      <c r="Y146" s="49">
        <f>'Home Visiting'!G146+'Other Nonassistance'!Y146+'AUPL (wo Foster Care)'!Y147</f>
        <v>0</v>
      </c>
      <c r="Z146" s="49">
        <f>'Home Visiting'!H146+'Other Nonassistance'!Z146+'AUPL (wo Foster Care)'!AA147</f>
        <v>0</v>
      </c>
    </row>
    <row r="147" spans="1:26">
      <c r="A147" s="51" t="s">
        <v>120</v>
      </c>
      <c r="B147" s="49">
        <v>0</v>
      </c>
      <c r="C147" s="52">
        <v>0</v>
      </c>
      <c r="D147" s="52">
        <v>55670</v>
      </c>
      <c r="E147" s="49">
        <v>1148219</v>
      </c>
      <c r="F147" s="49">
        <v>1200000</v>
      </c>
      <c r="G147" s="49">
        <v>-1200000</v>
      </c>
      <c r="H147" s="49">
        <v>0</v>
      </c>
      <c r="I147" s="49">
        <v>0</v>
      </c>
      <c r="J147" s="49">
        <v>0</v>
      </c>
      <c r="K147" s="49">
        <v>0</v>
      </c>
      <c r="L147" s="49">
        <v>0</v>
      </c>
      <c r="M147" s="49">
        <v>0</v>
      </c>
      <c r="N147" s="49">
        <v>129462</v>
      </c>
      <c r="O147" s="49">
        <v>1474879</v>
      </c>
      <c r="P147" s="49">
        <v>1132540</v>
      </c>
      <c r="Q147" s="49">
        <v>165693</v>
      </c>
      <c r="R147" s="26">
        <v>7989</v>
      </c>
      <c r="S147" s="26">
        <v>10419</v>
      </c>
      <c r="T147" s="49">
        <f>'Home Visiting'!B147+'Other Nonassistance'!T147+'AUPL (wo Foster Care)'!T148</f>
        <v>0</v>
      </c>
      <c r="U147" s="49">
        <f>'Home Visiting'!C147+'Other Nonassistance'!U147+'AUPL (wo Foster Care)'!U148</f>
        <v>0</v>
      </c>
      <c r="V147" s="49">
        <f>'Home Visiting'!D147+'Other Nonassistance'!V147+'AUPL (wo Foster Care)'!V148</f>
        <v>0</v>
      </c>
      <c r="W147" s="49">
        <f>'Home Visiting'!E147+'Other Nonassistance'!W147+'AUPL (wo Foster Care)'!W148</f>
        <v>0</v>
      </c>
      <c r="X147" s="49">
        <f>'Home Visiting'!F147+'Other Nonassistance'!X147+'AUPL (wo Foster Care)'!X148</f>
        <v>0</v>
      </c>
      <c r="Y147" s="49">
        <f>'Home Visiting'!G147+'Other Nonassistance'!Y147+'AUPL (wo Foster Care)'!Y148</f>
        <v>0</v>
      </c>
      <c r="Z147" s="49">
        <f>'Home Visiting'!H147+'Other Nonassistance'!Z147+'AUPL (wo Foster Care)'!AA148</f>
        <v>0</v>
      </c>
    </row>
    <row r="148" spans="1:26">
      <c r="A148" s="51" t="s">
        <v>122</v>
      </c>
      <c r="B148" s="49">
        <v>4155775</v>
      </c>
      <c r="C148" s="52">
        <v>1000000</v>
      </c>
      <c r="D148" s="52">
        <v>251749</v>
      </c>
      <c r="E148" s="49">
        <v>0</v>
      </c>
      <c r="F148" s="49">
        <v>0</v>
      </c>
      <c r="G148" s="49">
        <v>0</v>
      </c>
      <c r="H148" s="49">
        <v>0</v>
      </c>
      <c r="I148" s="49">
        <v>0</v>
      </c>
      <c r="J148" s="49">
        <v>0</v>
      </c>
      <c r="K148" s="49">
        <v>0</v>
      </c>
      <c r="L148" s="49">
        <v>0</v>
      </c>
      <c r="M148" s="49">
        <v>51827373</v>
      </c>
      <c r="N148" s="49">
        <v>50711743</v>
      </c>
      <c r="O148" s="49">
        <v>19034632</v>
      </c>
      <c r="P148" s="49">
        <v>14307089</v>
      </c>
      <c r="Q148" s="49">
        <v>11282523</v>
      </c>
      <c r="R148" s="26">
        <v>7647971</v>
      </c>
      <c r="S148" s="26">
        <v>8436905</v>
      </c>
      <c r="T148" s="49">
        <f>'Home Visiting'!B148+'Other Nonassistance'!T148+'AUPL (wo Foster Care)'!T149</f>
        <v>19033917</v>
      </c>
      <c r="U148" s="49">
        <f>'Home Visiting'!C148+'Other Nonassistance'!U148+'AUPL (wo Foster Care)'!U149</f>
        <v>13649648</v>
      </c>
      <c r="V148" s="49">
        <f>'Home Visiting'!D148+'Other Nonassistance'!V148+'AUPL (wo Foster Care)'!V149</f>
        <v>13676777</v>
      </c>
      <c r="W148" s="49">
        <f>'Home Visiting'!E148+'Other Nonassistance'!W148+'AUPL (wo Foster Care)'!W149</f>
        <v>0</v>
      </c>
      <c r="X148" s="49">
        <f>'Home Visiting'!F148+'Other Nonassistance'!X148+'AUPL (wo Foster Care)'!X149</f>
        <v>0</v>
      </c>
      <c r="Y148" s="49">
        <f>'Home Visiting'!G148+'Other Nonassistance'!Y148+'AUPL (wo Foster Care)'!Y149</f>
        <v>0</v>
      </c>
      <c r="Z148" s="49">
        <f>'Home Visiting'!H148+'Other Nonassistance'!Z148+'AUPL (wo Foster Care)'!AA149</f>
        <v>0</v>
      </c>
    </row>
    <row r="149" spans="1:26">
      <c r="A149" s="51" t="s">
        <v>124</v>
      </c>
      <c r="B149" s="49">
        <v>1425872</v>
      </c>
      <c r="C149" s="52">
        <v>700370</v>
      </c>
      <c r="D149" s="52">
        <v>922701</v>
      </c>
      <c r="E149" s="49">
        <v>970243</v>
      </c>
      <c r="F149" s="49">
        <v>1733691</v>
      </c>
      <c r="G149" s="49">
        <v>1639262</v>
      </c>
      <c r="H149" s="49">
        <v>1302312</v>
      </c>
      <c r="I149" s="49">
        <v>1031821</v>
      </c>
      <c r="J149" s="49">
        <v>1392216</v>
      </c>
      <c r="K149" s="49">
        <v>1842798</v>
      </c>
      <c r="L149" s="49">
        <v>2112880</v>
      </c>
      <c r="M149" s="49">
        <v>687180</v>
      </c>
      <c r="N149" s="49">
        <v>989166</v>
      </c>
      <c r="O149" s="49">
        <v>501185</v>
      </c>
      <c r="P149" s="49">
        <v>975307</v>
      </c>
      <c r="Q149" s="49">
        <v>777945</v>
      </c>
      <c r="R149" s="26">
        <v>799674</v>
      </c>
      <c r="S149" s="26">
        <v>932403</v>
      </c>
      <c r="T149" s="49">
        <f>'Home Visiting'!B149+'Other Nonassistance'!T149+'AUPL (wo Foster Care)'!T150</f>
        <v>0</v>
      </c>
      <c r="U149" s="49">
        <f>'Home Visiting'!C149+'Other Nonassistance'!U149+'AUPL (wo Foster Care)'!U150</f>
        <v>0</v>
      </c>
      <c r="V149" s="49">
        <f>'Home Visiting'!D149+'Other Nonassistance'!V149+'AUPL (wo Foster Care)'!V150</f>
        <v>0</v>
      </c>
      <c r="W149" s="49">
        <f>'Home Visiting'!E149+'Other Nonassistance'!W149+'AUPL (wo Foster Care)'!W150</f>
        <v>0</v>
      </c>
      <c r="X149" s="49">
        <f>'Home Visiting'!F149+'Other Nonassistance'!X149+'AUPL (wo Foster Care)'!X150</f>
        <v>0</v>
      </c>
      <c r="Y149" s="49">
        <f>'Home Visiting'!G149+'Other Nonassistance'!Y149+'AUPL (wo Foster Care)'!Y150</f>
        <v>0</v>
      </c>
      <c r="Z149" s="49">
        <f>'Home Visiting'!H149+'Other Nonassistance'!Z149+'AUPL (wo Foster Care)'!AA150</f>
        <v>0</v>
      </c>
    </row>
    <row r="150" spans="1:26">
      <c r="A150" s="51" t="s">
        <v>126</v>
      </c>
      <c r="B150" s="49">
        <v>0</v>
      </c>
      <c r="C150" s="52">
        <v>1745359</v>
      </c>
      <c r="D150" s="52">
        <v>0</v>
      </c>
      <c r="E150" s="49">
        <v>0</v>
      </c>
      <c r="F150" s="49">
        <v>0</v>
      </c>
      <c r="G150" s="49">
        <v>0</v>
      </c>
      <c r="H150" s="49">
        <v>0</v>
      </c>
      <c r="I150" s="49">
        <v>0</v>
      </c>
      <c r="J150" s="49">
        <v>0</v>
      </c>
      <c r="K150" s="49">
        <v>0</v>
      </c>
      <c r="L150" s="49">
        <v>5370204</v>
      </c>
      <c r="M150" s="49">
        <v>315910</v>
      </c>
      <c r="N150" s="49">
        <v>250772</v>
      </c>
      <c r="O150" s="49">
        <v>305819</v>
      </c>
      <c r="P150" s="49">
        <v>381118</v>
      </c>
      <c r="Q150" s="49">
        <v>149687</v>
      </c>
      <c r="R150" s="26">
        <v>208877</v>
      </c>
      <c r="S150" s="26">
        <v>275839</v>
      </c>
      <c r="T150" s="49">
        <f>'Home Visiting'!B150+'Other Nonassistance'!T150+'AUPL (wo Foster Care)'!T151</f>
        <v>0</v>
      </c>
      <c r="U150" s="49">
        <f>'Home Visiting'!C150+'Other Nonassistance'!U150+'AUPL (wo Foster Care)'!U151</f>
        <v>0</v>
      </c>
      <c r="V150" s="49">
        <f>'Home Visiting'!D150+'Other Nonassistance'!V150+'AUPL (wo Foster Care)'!V151</f>
        <v>0</v>
      </c>
      <c r="W150" s="49">
        <f>'Home Visiting'!E150+'Other Nonassistance'!W150+'AUPL (wo Foster Care)'!W151</f>
        <v>0</v>
      </c>
      <c r="X150" s="49">
        <f>'Home Visiting'!F150+'Other Nonassistance'!X150+'AUPL (wo Foster Care)'!X151</f>
        <v>0</v>
      </c>
      <c r="Y150" s="49">
        <f>'Home Visiting'!G150+'Other Nonassistance'!Y150+'AUPL (wo Foster Care)'!Y151</f>
        <v>0</v>
      </c>
      <c r="Z150" s="49">
        <f>'Home Visiting'!H150+'Other Nonassistance'!Z150+'AUPL (wo Foster Care)'!AA151</f>
        <v>0</v>
      </c>
    </row>
    <row r="151" spans="1:26">
      <c r="A151" s="51" t="s">
        <v>127</v>
      </c>
      <c r="B151" s="49">
        <v>4876431</v>
      </c>
      <c r="C151" s="52">
        <v>794196</v>
      </c>
      <c r="D151" s="52">
        <v>14466149</v>
      </c>
      <c r="E151" s="49">
        <v>3938813</v>
      </c>
      <c r="F151" s="49">
        <v>2476559</v>
      </c>
      <c r="G151" s="49">
        <v>348936</v>
      </c>
      <c r="H151" s="49">
        <v>0</v>
      </c>
      <c r="I151" s="49">
        <v>0</v>
      </c>
      <c r="J151" s="49">
        <v>0</v>
      </c>
      <c r="K151" s="49">
        <v>2126817</v>
      </c>
      <c r="L151" s="49">
        <v>5643261</v>
      </c>
      <c r="M151" s="49">
        <v>24713948</v>
      </c>
      <c r="N151" s="49">
        <v>28960285</v>
      </c>
      <c r="O151" s="49">
        <v>31516414</v>
      </c>
      <c r="P151" s="49">
        <v>34541712</v>
      </c>
      <c r="Q151" s="49">
        <v>22013257</v>
      </c>
      <c r="R151" s="26">
        <v>15009928</v>
      </c>
      <c r="S151" s="26">
        <v>25719591</v>
      </c>
      <c r="T151" s="49">
        <f>'Home Visiting'!B151+'Other Nonassistance'!T151+'AUPL (wo Foster Care)'!T152</f>
        <v>24584116</v>
      </c>
      <c r="U151" s="49">
        <f>'Home Visiting'!C151+'Other Nonassistance'!U151+'AUPL (wo Foster Care)'!U152</f>
        <v>0</v>
      </c>
      <c r="V151" s="49">
        <f>'Home Visiting'!D151+'Other Nonassistance'!V151+'AUPL (wo Foster Care)'!V152</f>
        <v>0</v>
      </c>
      <c r="W151" s="49">
        <f>'Home Visiting'!E151+'Other Nonassistance'!W151+'AUPL (wo Foster Care)'!W152</f>
        <v>0</v>
      </c>
      <c r="X151" s="49">
        <f>'Home Visiting'!F151+'Other Nonassistance'!X151+'AUPL (wo Foster Care)'!X152</f>
        <v>981111</v>
      </c>
      <c r="Y151" s="49">
        <f>'Home Visiting'!G151+'Other Nonassistance'!Y151+'AUPL (wo Foster Care)'!Y152</f>
        <v>882491</v>
      </c>
      <c r="Z151" s="49">
        <f>'Home Visiting'!H151+'Other Nonassistance'!Z151+'AUPL (wo Foster Care)'!AA152</f>
        <v>0</v>
      </c>
    </row>
    <row r="152" spans="1:26">
      <c r="A152" s="51" t="s">
        <v>128</v>
      </c>
      <c r="B152" s="49">
        <v>2595682</v>
      </c>
      <c r="C152" s="52">
        <v>3568318</v>
      </c>
      <c r="D152" s="52">
        <v>2823587</v>
      </c>
      <c r="E152" s="49">
        <v>6540899</v>
      </c>
      <c r="F152" s="49">
        <v>2894722</v>
      </c>
      <c r="G152" s="49">
        <v>3514709</v>
      </c>
      <c r="H152" s="49">
        <v>2693110</v>
      </c>
      <c r="I152" s="49">
        <v>2678997</v>
      </c>
      <c r="J152" s="49">
        <v>2559612</v>
      </c>
      <c r="K152" s="49">
        <v>1979608</v>
      </c>
      <c r="L152" s="49">
        <v>1756436</v>
      </c>
      <c r="M152" s="49">
        <v>2706286</v>
      </c>
      <c r="N152" s="49">
        <v>7433049</v>
      </c>
      <c r="O152" s="49">
        <v>6756908</v>
      </c>
      <c r="P152" s="49">
        <v>5081429</v>
      </c>
      <c r="Q152" s="49">
        <v>1806063</v>
      </c>
      <c r="R152" s="26">
        <v>2709587</v>
      </c>
      <c r="S152" s="26">
        <v>3241879</v>
      </c>
      <c r="T152" s="49">
        <f>'Home Visiting'!B152+'Other Nonassistance'!T152+'AUPL (wo Foster Care)'!T153</f>
        <v>1856134</v>
      </c>
      <c r="U152" s="49">
        <f>'Home Visiting'!C152+'Other Nonassistance'!U152+'AUPL (wo Foster Care)'!U153</f>
        <v>2155165</v>
      </c>
      <c r="V152" s="49">
        <f>'Home Visiting'!D152+'Other Nonassistance'!V152+'AUPL (wo Foster Care)'!V153</f>
        <v>1441377</v>
      </c>
      <c r="W152" s="49">
        <f>'Home Visiting'!E152+'Other Nonassistance'!W152+'AUPL (wo Foster Care)'!W153</f>
        <v>2150571</v>
      </c>
      <c r="X152" s="49">
        <f>'Home Visiting'!F152+'Other Nonassistance'!X152+'AUPL (wo Foster Care)'!X153</f>
        <v>2041683</v>
      </c>
      <c r="Y152" s="49">
        <f>'Home Visiting'!G152+'Other Nonassistance'!Y152+'AUPL (wo Foster Care)'!Y153</f>
        <v>2755596</v>
      </c>
      <c r="Z152" s="49">
        <f>'Home Visiting'!H152+'Other Nonassistance'!Z152+'AUPL (wo Foster Care)'!AA153</f>
        <v>1464769</v>
      </c>
    </row>
    <row r="153" spans="1:26">
      <c r="A153" s="51" t="s">
        <v>130</v>
      </c>
      <c r="B153" s="49">
        <v>0</v>
      </c>
      <c r="C153" s="52">
        <v>6048967</v>
      </c>
      <c r="D153" s="52">
        <v>0</v>
      </c>
      <c r="E153" s="49">
        <v>0</v>
      </c>
      <c r="F153" s="49">
        <v>3861481</v>
      </c>
      <c r="G153" s="49">
        <v>49359188</v>
      </c>
      <c r="H153" s="49">
        <v>-1323593</v>
      </c>
      <c r="I153" s="49">
        <v>834022</v>
      </c>
      <c r="J153" s="49">
        <v>748407</v>
      </c>
      <c r="K153" s="49">
        <v>641134</v>
      </c>
      <c r="L153" s="49">
        <v>5749394</v>
      </c>
      <c r="M153" s="49">
        <v>5196361</v>
      </c>
      <c r="N153" s="49">
        <v>6929004</v>
      </c>
      <c r="O153" s="49">
        <v>7158497</v>
      </c>
      <c r="P153" s="49">
        <v>7117242</v>
      </c>
      <c r="Q153" s="49">
        <v>6885337</v>
      </c>
      <c r="R153" s="26">
        <v>6502079</v>
      </c>
      <c r="S153" s="26">
        <v>6427921</v>
      </c>
      <c r="T153" s="49">
        <f>'Home Visiting'!B153+'Other Nonassistance'!T153+'AUPL (wo Foster Care)'!T154</f>
        <v>0</v>
      </c>
      <c r="U153" s="49">
        <f>'Home Visiting'!C153+'Other Nonassistance'!U153+'AUPL (wo Foster Care)'!U154</f>
        <v>0</v>
      </c>
      <c r="V153" s="49">
        <f>'Home Visiting'!D153+'Other Nonassistance'!V153+'AUPL (wo Foster Care)'!V154</f>
        <v>0</v>
      </c>
      <c r="W153" s="49">
        <f>'Home Visiting'!E153+'Other Nonassistance'!W153+'AUPL (wo Foster Care)'!W154</f>
        <v>0</v>
      </c>
      <c r="X153" s="49">
        <f>'Home Visiting'!F153+'Other Nonassistance'!X153+'AUPL (wo Foster Care)'!X154</f>
        <v>0</v>
      </c>
      <c r="Y153" s="49">
        <f>'Home Visiting'!G153+'Other Nonassistance'!Y153+'AUPL (wo Foster Care)'!Y154</f>
        <v>0</v>
      </c>
      <c r="Z153" s="49">
        <f>'Home Visiting'!H153+'Other Nonassistance'!Z153+'AUPL (wo Foster Care)'!AA154</f>
        <v>0</v>
      </c>
    </row>
    <row r="154" spans="1:26">
      <c r="A154" s="51" t="s">
        <v>131</v>
      </c>
      <c r="B154" s="49">
        <v>6373869</v>
      </c>
      <c r="C154" s="52">
        <v>772795</v>
      </c>
      <c r="D154" s="52">
        <v>5417549</v>
      </c>
      <c r="E154" s="49">
        <v>2826596</v>
      </c>
      <c r="F154" s="49">
        <v>12730189</v>
      </c>
      <c r="G154" s="49">
        <v>15320296</v>
      </c>
      <c r="H154" s="49">
        <v>9338395</v>
      </c>
      <c r="I154" s="49">
        <v>12322544</v>
      </c>
      <c r="J154" s="49">
        <v>8774004</v>
      </c>
      <c r="K154" s="49">
        <v>9865623</v>
      </c>
      <c r="L154" s="49">
        <v>7312190</v>
      </c>
      <c r="M154" s="49">
        <v>7354424</v>
      </c>
      <c r="N154" s="49">
        <v>10039450</v>
      </c>
      <c r="O154" s="49">
        <v>31834243</v>
      </c>
      <c r="P154" s="49">
        <v>26113816</v>
      </c>
      <c r="Q154" s="49">
        <v>37683775</v>
      </c>
      <c r="R154" s="26">
        <v>45437127</v>
      </c>
      <c r="S154" s="26">
        <v>52835698</v>
      </c>
      <c r="T154" s="49">
        <f>'Home Visiting'!B154+'Other Nonassistance'!T154+'AUPL (wo Foster Care)'!T155</f>
        <v>66911592</v>
      </c>
      <c r="U154" s="49">
        <f>'Home Visiting'!C154+'Other Nonassistance'!U154+'AUPL (wo Foster Care)'!U155</f>
        <v>64997721</v>
      </c>
      <c r="V154" s="49">
        <f>'Home Visiting'!D154+'Other Nonassistance'!V154+'AUPL (wo Foster Care)'!V155</f>
        <v>71865551</v>
      </c>
      <c r="W154" s="49">
        <f>'Home Visiting'!E154+'Other Nonassistance'!W154+'AUPL (wo Foster Care)'!W155</f>
        <v>0</v>
      </c>
      <c r="X154" s="49">
        <f>'Home Visiting'!F154+'Other Nonassistance'!X154+'AUPL (wo Foster Care)'!X155</f>
        <v>0</v>
      </c>
      <c r="Y154" s="49">
        <f>'Home Visiting'!G154+'Other Nonassistance'!Y154+'AUPL (wo Foster Care)'!Y155</f>
        <v>0</v>
      </c>
      <c r="Z154" s="49">
        <f>'Home Visiting'!H154+'Other Nonassistance'!Z154+'AUPL (wo Foster Care)'!AA155</f>
        <v>0</v>
      </c>
    </row>
    <row r="155" spans="1:26">
      <c r="A155" s="51" t="s">
        <v>132</v>
      </c>
      <c r="B155" s="49">
        <v>239048589</v>
      </c>
      <c r="C155" s="52">
        <v>2336892</v>
      </c>
      <c r="D155" s="52">
        <v>308506775</v>
      </c>
      <c r="E155" s="49">
        <v>230167557</v>
      </c>
      <c r="F155" s="49">
        <v>312286206</v>
      </c>
      <c r="G155" s="49">
        <v>178859764</v>
      </c>
      <c r="H155" s="49">
        <v>174164585</v>
      </c>
      <c r="I155" s="49">
        <v>39120673</v>
      </c>
      <c r="J155" s="49">
        <v>32413990</v>
      </c>
      <c r="K155" s="49">
        <v>207312222</v>
      </c>
      <c r="L155" s="49">
        <v>211969431</v>
      </c>
      <c r="M155" s="49">
        <v>235275072</v>
      </c>
      <c r="N155" s="49">
        <v>335565161</v>
      </c>
      <c r="O155" s="49">
        <v>341919135</v>
      </c>
      <c r="P155" s="49">
        <v>418536504</v>
      </c>
      <c r="Q155" s="49">
        <v>423096677</v>
      </c>
      <c r="R155" s="26">
        <v>453349125</v>
      </c>
      <c r="S155" s="26">
        <v>439996595</v>
      </c>
      <c r="T155" s="49">
        <f>'Home Visiting'!B155+'Other Nonassistance'!T155+'AUPL (wo Foster Care)'!T156</f>
        <v>268150423</v>
      </c>
      <c r="U155" s="49">
        <f>'Home Visiting'!C155+'Other Nonassistance'!U155+'AUPL (wo Foster Care)'!U156</f>
        <v>137622</v>
      </c>
      <c r="V155" s="49">
        <f>'Home Visiting'!D155+'Other Nonassistance'!V155+'AUPL (wo Foster Care)'!V156</f>
        <v>4521</v>
      </c>
      <c r="W155" s="49">
        <f>'Home Visiting'!E155+'Other Nonassistance'!W155+'AUPL (wo Foster Care)'!W156</f>
        <v>2399</v>
      </c>
      <c r="X155" s="49">
        <f>'Home Visiting'!F155+'Other Nonassistance'!X155+'AUPL (wo Foster Care)'!X156</f>
        <v>0</v>
      </c>
      <c r="Y155" s="49">
        <f>'Home Visiting'!G155+'Other Nonassistance'!Y155+'AUPL (wo Foster Care)'!Y156</f>
        <v>485</v>
      </c>
      <c r="Z155" s="49">
        <f>'Home Visiting'!H155+'Other Nonassistance'!Z155+'AUPL (wo Foster Care)'!AA156</f>
        <v>20766</v>
      </c>
    </row>
    <row r="156" spans="1:26">
      <c r="A156" s="51" t="s">
        <v>75</v>
      </c>
      <c r="B156" s="49">
        <v>47923413</v>
      </c>
      <c r="C156" s="52">
        <v>1853549</v>
      </c>
      <c r="D156" s="52">
        <v>77156571</v>
      </c>
      <c r="E156" s="49">
        <v>9873410</v>
      </c>
      <c r="F156" s="49">
        <v>11857590</v>
      </c>
      <c r="G156" s="49">
        <v>12755803</v>
      </c>
      <c r="H156" s="49">
        <v>13024373</v>
      </c>
      <c r="I156" s="49">
        <v>14131803</v>
      </c>
      <c r="J156" s="49">
        <v>13150087</v>
      </c>
      <c r="K156" s="49">
        <v>17375421</v>
      </c>
      <c r="L156" s="49">
        <v>20860634</v>
      </c>
      <c r="M156" s="49">
        <v>26366835</v>
      </c>
      <c r="N156" s="49">
        <v>33175312</v>
      </c>
      <c r="O156" s="49">
        <v>34058272</v>
      </c>
      <c r="P156" s="49">
        <v>36824985</v>
      </c>
      <c r="Q156" s="49">
        <v>28691940</v>
      </c>
      <c r="R156" s="26">
        <v>33258716</v>
      </c>
      <c r="S156" s="26">
        <v>37329956</v>
      </c>
      <c r="T156" s="49">
        <f>'Home Visiting'!B156+'Other Nonassistance'!T156+'AUPL (wo Foster Care)'!T157</f>
        <v>18</v>
      </c>
      <c r="U156" s="49">
        <f>'Home Visiting'!C156+'Other Nonassistance'!U156+'AUPL (wo Foster Care)'!U157</f>
        <v>0</v>
      </c>
      <c r="V156" s="49">
        <f>'Home Visiting'!D156+'Other Nonassistance'!V156+'AUPL (wo Foster Care)'!V157</f>
        <v>0</v>
      </c>
      <c r="W156" s="49">
        <f>'Home Visiting'!E156+'Other Nonassistance'!W156+'AUPL (wo Foster Care)'!W157</f>
        <v>0</v>
      </c>
      <c r="X156" s="49">
        <f>'Home Visiting'!F156+'Other Nonassistance'!X156+'AUPL (wo Foster Care)'!X157</f>
        <v>0</v>
      </c>
      <c r="Y156" s="49">
        <f>'Home Visiting'!G156+'Other Nonassistance'!Y156+'AUPL (wo Foster Care)'!Y157</f>
        <v>0</v>
      </c>
      <c r="Z156" s="49">
        <f>'Home Visiting'!H156+'Other Nonassistance'!Z156+'AUPL (wo Foster Care)'!AA157</f>
        <v>0</v>
      </c>
    </row>
    <row r="157" spans="1:26">
      <c r="A157" s="51" t="s">
        <v>133</v>
      </c>
      <c r="B157" s="49">
        <v>0</v>
      </c>
      <c r="C157" s="52">
        <v>391043</v>
      </c>
      <c r="D157" s="52">
        <v>964169</v>
      </c>
      <c r="E157" s="49">
        <v>0</v>
      </c>
      <c r="F157" s="49">
        <v>0</v>
      </c>
      <c r="G157" s="49">
        <v>0</v>
      </c>
      <c r="H157" s="49">
        <v>0</v>
      </c>
      <c r="I157" s="49">
        <v>0</v>
      </c>
      <c r="J157" s="49">
        <v>0</v>
      </c>
      <c r="K157" s="49">
        <v>0</v>
      </c>
      <c r="L157" s="49">
        <v>0</v>
      </c>
      <c r="M157" s="49">
        <v>0</v>
      </c>
      <c r="N157" s="49">
        <v>0</v>
      </c>
      <c r="O157" s="49">
        <v>0</v>
      </c>
      <c r="P157" s="49">
        <v>0</v>
      </c>
      <c r="Q157" s="49">
        <v>0</v>
      </c>
      <c r="R157" s="26">
        <v>0</v>
      </c>
      <c r="S157" s="26">
        <v>0</v>
      </c>
      <c r="T157" s="49">
        <f>'Home Visiting'!B157+'Other Nonassistance'!T157+'AUPL (wo Foster Care)'!T158</f>
        <v>0</v>
      </c>
      <c r="U157" s="49">
        <f>'Home Visiting'!C157+'Other Nonassistance'!U157+'AUPL (wo Foster Care)'!U158</f>
        <v>0</v>
      </c>
      <c r="V157" s="49">
        <f>'Home Visiting'!D157+'Other Nonassistance'!V157+'AUPL (wo Foster Care)'!V158</f>
        <v>0</v>
      </c>
      <c r="W157" s="49">
        <f>'Home Visiting'!E157+'Other Nonassistance'!W157+'AUPL (wo Foster Care)'!W158</f>
        <v>0</v>
      </c>
      <c r="X157" s="49">
        <f>'Home Visiting'!F157+'Other Nonassistance'!X157+'AUPL (wo Foster Care)'!X158</f>
        <v>0</v>
      </c>
      <c r="Y157" s="49">
        <f>'Home Visiting'!G157+'Other Nonassistance'!Y157+'AUPL (wo Foster Care)'!Y158</f>
        <v>0</v>
      </c>
      <c r="Z157" s="49">
        <f>'Home Visiting'!H157+'Other Nonassistance'!Z157+'AUPL (wo Foster Care)'!AA158</f>
        <v>0</v>
      </c>
    </row>
    <row r="158" spans="1:26">
      <c r="A158" s="51" t="s">
        <v>134</v>
      </c>
      <c r="B158" s="49">
        <v>34430270</v>
      </c>
      <c r="C158" s="52">
        <v>5068027</v>
      </c>
      <c r="D158" s="52">
        <v>33872310</v>
      </c>
      <c r="E158" s="49">
        <v>39118342</v>
      </c>
      <c r="F158" s="49">
        <v>35210897</v>
      </c>
      <c r="G158" s="49">
        <v>34103383</v>
      </c>
      <c r="H158" s="49">
        <v>34412191</v>
      </c>
      <c r="I158" s="49">
        <v>34269288</v>
      </c>
      <c r="J158" s="49">
        <v>33850264</v>
      </c>
      <c r="K158" s="49">
        <v>35376979</v>
      </c>
      <c r="L158" s="49">
        <v>22054374</v>
      </c>
      <c r="M158" s="49">
        <v>29523689</v>
      </c>
      <c r="N158" s="49">
        <v>481374</v>
      </c>
      <c r="O158" s="49">
        <v>1791960</v>
      </c>
      <c r="P158" s="49">
        <v>9102019</v>
      </c>
      <c r="Q158" s="49">
        <v>3249648</v>
      </c>
      <c r="R158" s="26">
        <v>6496054</v>
      </c>
      <c r="S158" s="26">
        <v>9642463</v>
      </c>
      <c r="T158" s="49">
        <f>'Home Visiting'!B158+'Other Nonassistance'!T158+'AUPL (wo Foster Care)'!T159</f>
        <v>0</v>
      </c>
      <c r="U158" s="49">
        <f>'Home Visiting'!C158+'Other Nonassistance'!U158+'AUPL (wo Foster Care)'!U159</f>
        <v>0</v>
      </c>
      <c r="V158" s="49">
        <f>'Home Visiting'!D158+'Other Nonassistance'!V158+'AUPL (wo Foster Care)'!V159</f>
        <v>0</v>
      </c>
      <c r="W158" s="49">
        <f>'Home Visiting'!E158+'Other Nonassistance'!W158+'AUPL (wo Foster Care)'!W159</f>
        <v>0</v>
      </c>
      <c r="X158" s="49">
        <f>'Home Visiting'!F158+'Other Nonassistance'!X158+'AUPL (wo Foster Care)'!X159</f>
        <v>0</v>
      </c>
      <c r="Y158" s="49">
        <f>'Home Visiting'!G158+'Other Nonassistance'!Y158+'AUPL (wo Foster Care)'!Y159</f>
        <v>0</v>
      </c>
      <c r="Z158" s="49">
        <f>'Home Visiting'!H158+'Other Nonassistance'!Z158+'AUPL (wo Foster Care)'!AA159</f>
        <v>0</v>
      </c>
    </row>
    <row r="159" spans="1:26">
      <c r="A159" s="51" t="s">
        <v>136</v>
      </c>
      <c r="B159" s="49">
        <v>7365130</v>
      </c>
      <c r="C159" s="52">
        <v>388222</v>
      </c>
      <c r="D159" s="52">
        <v>12971979</v>
      </c>
      <c r="E159" s="49">
        <v>1649817</v>
      </c>
      <c r="F159" s="49">
        <v>4309211</v>
      </c>
      <c r="G159" s="49">
        <v>-4309211</v>
      </c>
      <c r="H159" s="49">
        <v>0</v>
      </c>
      <c r="I159" s="49">
        <v>0</v>
      </c>
      <c r="J159" s="49">
        <v>0</v>
      </c>
      <c r="K159" s="49">
        <v>0</v>
      </c>
      <c r="L159" s="49">
        <v>0</v>
      </c>
      <c r="M159" s="49">
        <v>10425521</v>
      </c>
      <c r="N159" s="49">
        <v>11922435</v>
      </c>
      <c r="O159" s="49">
        <v>10795001</v>
      </c>
      <c r="P159" s="49">
        <v>11477685</v>
      </c>
      <c r="Q159" s="49">
        <v>9892518</v>
      </c>
      <c r="R159" s="26">
        <v>10577543</v>
      </c>
      <c r="S159" s="26">
        <v>13917523</v>
      </c>
      <c r="T159" s="49">
        <f>'Home Visiting'!B159+'Other Nonassistance'!T159+'AUPL (wo Foster Care)'!T160</f>
        <v>373489</v>
      </c>
      <c r="U159" s="49">
        <f>'Home Visiting'!C159+'Other Nonassistance'!U159+'AUPL (wo Foster Care)'!U160</f>
        <v>70105</v>
      </c>
      <c r="V159" s="49">
        <f>'Home Visiting'!D159+'Other Nonassistance'!V159+'AUPL (wo Foster Care)'!V160</f>
        <v>85969</v>
      </c>
      <c r="W159" s="49">
        <f>'Home Visiting'!E159+'Other Nonassistance'!W159+'AUPL (wo Foster Care)'!W160</f>
        <v>53861</v>
      </c>
      <c r="X159" s="49">
        <f>'Home Visiting'!F159+'Other Nonassistance'!X159+'AUPL (wo Foster Care)'!X160</f>
        <v>92858</v>
      </c>
      <c r="Y159" s="49">
        <f>'Home Visiting'!G159+'Other Nonassistance'!Y159+'AUPL (wo Foster Care)'!Y160</f>
        <v>96530</v>
      </c>
      <c r="Z159" s="49">
        <f>'Home Visiting'!H159+'Other Nonassistance'!Z159+'AUPL (wo Foster Care)'!AA160</f>
        <v>150698</v>
      </c>
    </row>
    <row r="160" spans="1:26">
      <c r="A160" s="51" t="s">
        <v>145</v>
      </c>
      <c r="B160" s="49">
        <v>43015</v>
      </c>
      <c r="C160" s="52">
        <v>2484482</v>
      </c>
      <c r="D160" s="52">
        <v>0</v>
      </c>
      <c r="E160" s="49">
        <v>39129658</v>
      </c>
      <c r="F160" s="49">
        <v>53181494</v>
      </c>
      <c r="G160" s="49">
        <v>11061388</v>
      </c>
      <c r="H160" s="49">
        <v>37670872</v>
      </c>
      <c r="I160" s="49">
        <v>23036201</v>
      </c>
      <c r="J160" s="49">
        <v>39564331</v>
      </c>
      <c r="K160" s="49">
        <v>24300579</v>
      </c>
      <c r="L160" s="49">
        <v>23615633</v>
      </c>
      <c r="M160" s="49">
        <v>47130786</v>
      </c>
      <c r="N160" s="49">
        <v>28840423</v>
      </c>
      <c r="O160" s="49">
        <v>31554360</v>
      </c>
      <c r="P160" s="49">
        <v>40022658</v>
      </c>
      <c r="Q160" s="49">
        <v>66721032</v>
      </c>
      <c r="R160" s="26">
        <v>49067589</v>
      </c>
      <c r="S160" s="26">
        <v>63994297</v>
      </c>
      <c r="T160" s="49">
        <f>'Home Visiting'!B160+'Other Nonassistance'!T160+'AUPL (wo Foster Care)'!T161</f>
        <v>0</v>
      </c>
      <c r="U160" s="49">
        <f>'Home Visiting'!C160+'Other Nonassistance'!U160+'AUPL (wo Foster Care)'!U161</f>
        <v>0</v>
      </c>
      <c r="V160" s="49">
        <f>'Home Visiting'!D160+'Other Nonassistance'!V160+'AUPL (wo Foster Care)'!V161</f>
        <v>0</v>
      </c>
      <c r="W160" s="49">
        <f>'Home Visiting'!E160+'Other Nonassistance'!W160+'AUPL (wo Foster Care)'!W161</f>
        <v>0</v>
      </c>
      <c r="X160" s="49">
        <f>'Home Visiting'!F160+'Other Nonassistance'!X160+'AUPL (wo Foster Care)'!X161</f>
        <v>0</v>
      </c>
      <c r="Y160" s="49">
        <f>'Home Visiting'!G160+'Other Nonassistance'!Y160+'AUPL (wo Foster Care)'!Y161</f>
        <v>0</v>
      </c>
      <c r="Z160" s="49">
        <f>'Home Visiting'!H160+'Other Nonassistance'!Z160+'AUPL (wo Foster Care)'!AA161</f>
        <v>0</v>
      </c>
    </row>
    <row r="161" spans="1:26" ht="14.25" customHeight="1">
      <c r="A161" s="51" t="s">
        <v>138</v>
      </c>
      <c r="B161" s="49">
        <v>23091042</v>
      </c>
      <c r="C161" s="52">
        <v>2599340</v>
      </c>
      <c r="D161" s="52">
        <v>100735819</v>
      </c>
      <c r="E161" s="49">
        <v>164636210</v>
      </c>
      <c r="F161" s="49">
        <v>9269</v>
      </c>
      <c r="G161" s="49">
        <v>0</v>
      </c>
      <c r="H161" s="49">
        <v>0</v>
      </c>
      <c r="I161" s="49">
        <v>0</v>
      </c>
      <c r="J161" s="49">
        <v>0</v>
      </c>
      <c r="K161" s="49">
        <v>0</v>
      </c>
      <c r="L161" s="49">
        <v>0</v>
      </c>
      <c r="M161" s="49">
        <v>0</v>
      </c>
      <c r="N161" s="49">
        <v>0</v>
      </c>
      <c r="O161" s="49">
        <v>0</v>
      </c>
      <c r="P161" s="49">
        <v>0</v>
      </c>
      <c r="Q161" s="49">
        <v>0</v>
      </c>
      <c r="R161" s="26">
        <v>0</v>
      </c>
      <c r="S161" s="26">
        <v>0</v>
      </c>
      <c r="T161" s="49">
        <f>'Home Visiting'!B161+'Other Nonassistance'!T161+'AUPL (wo Foster Care)'!T162</f>
        <v>0</v>
      </c>
      <c r="U161" s="49">
        <f>'Home Visiting'!C161+'Other Nonassistance'!U161+'AUPL (wo Foster Care)'!U162</f>
        <v>0</v>
      </c>
      <c r="V161" s="49">
        <f>'Home Visiting'!D161+'Other Nonassistance'!V161+'AUPL (wo Foster Care)'!V162</f>
        <v>10917266</v>
      </c>
      <c r="W161" s="49">
        <f>'Home Visiting'!E161+'Other Nonassistance'!W161+'AUPL (wo Foster Care)'!W162</f>
        <v>10105175</v>
      </c>
      <c r="X161" s="49">
        <f>'Home Visiting'!F161+'Other Nonassistance'!X161+'AUPL (wo Foster Care)'!X162</f>
        <v>11701278</v>
      </c>
      <c r="Y161" s="49">
        <f>'Home Visiting'!G161+'Other Nonassistance'!Y161+'AUPL (wo Foster Care)'!Y162</f>
        <v>12110264</v>
      </c>
      <c r="Z161" s="49">
        <f>'Home Visiting'!H161+'Other Nonassistance'!Z161+'AUPL (wo Foster Care)'!AA162</f>
        <v>11875549</v>
      </c>
    </row>
    <row r="162" spans="1:26">
      <c r="A162" s="51" t="s">
        <v>140</v>
      </c>
      <c r="B162" s="49">
        <v>1891580</v>
      </c>
      <c r="C162" s="52">
        <v>6451310</v>
      </c>
      <c r="D162" s="52">
        <v>7854739</v>
      </c>
      <c r="E162" s="49">
        <v>11813670</v>
      </c>
      <c r="F162" s="49">
        <v>10982929</v>
      </c>
      <c r="G162" s="49">
        <v>19394706</v>
      </c>
      <c r="H162" s="49">
        <v>13545813</v>
      </c>
      <c r="I162" s="49">
        <v>12032612</v>
      </c>
      <c r="J162" s="49">
        <v>12163157</v>
      </c>
      <c r="K162" s="49">
        <v>16923922</v>
      </c>
      <c r="L162" s="49">
        <v>25002388</v>
      </c>
      <c r="M162" s="49">
        <v>15580662</v>
      </c>
      <c r="N162" s="49">
        <v>12744671</v>
      </c>
      <c r="O162" s="49">
        <v>54111054</v>
      </c>
      <c r="P162" s="49">
        <v>44332997</v>
      </c>
      <c r="Q162" s="49">
        <v>48742205</v>
      </c>
      <c r="R162" s="26">
        <v>60095502</v>
      </c>
      <c r="S162" s="26">
        <v>75908754</v>
      </c>
      <c r="T162" s="49">
        <f>'Home Visiting'!B162+'Other Nonassistance'!T162+'AUPL (wo Foster Care)'!T163</f>
        <v>68879721</v>
      </c>
      <c r="U162" s="49">
        <f>'Home Visiting'!C162+'Other Nonassistance'!U162+'AUPL (wo Foster Care)'!U163</f>
        <v>0</v>
      </c>
      <c r="V162" s="49">
        <f>'Home Visiting'!D162+'Other Nonassistance'!V162+'AUPL (wo Foster Care)'!V163</f>
        <v>0</v>
      </c>
      <c r="W162" s="49">
        <f>'Home Visiting'!E162+'Other Nonassistance'!W162+'AUPL (wo Foster Care)'!W163</f>
        <v>0</v>
      </c>
      <c r="X162" s="49">
        <f>'Home Visiting'!F162+'Other Nonassistance'!X162+'AUPL (wo Foster Care)'!X163</f>
        <v>0</v>
      </c>
      <c r="Y162" s="49">
        <f>'Home Visiting'!G162+'Other Nonassistance'!Y162+'AUPL (wo Foster Care)'!Y163</f>
        <v>0</v>
      </c>
      <c r="Z162" s="49">
        <f>'Home Visiting'!H162+'Other Nonassistance'!Z162+'AUPL (wo Foster Care)'!AA163</f>
        <v>0</v>
      </c>
    </row>
    <row r="163" spans="1:26">
      <c r="A163" s="51" t="s">
        <v>142</v>
      </c>
      <c r="B163" s="49">
        <v>8137253</v>
      </c>
      <c r="C163" s="94">
        <v>-225901</v>
      </c>
      <c r="D163" s="52">
        <v>6807884</v>
      </c>
      <c r="E163" s="49">
        <v>9542520</v>
      </c>
      <c r="F163" s="49">
        <v>1083188</v>
      </c>
      <c r="G163" s="49">
        <v>1541839</v>
      </c>
      <c r="H163" s="49">
        <v>0</v>
      </c>
      <c r="I163" s="49">
        <v>322130</v>
      </c>
      <c r="J163" s="49">
        <v>0</v>
      </c>
      <c r="K163" s="49">
        <v>34473004</v>
      </c>
      <c r="L163" s="49">
        <v>34646700</v>
      </c>
      <c r="M163" s="49">
        <v>43370551</v>
      </c>
      <c r="N163" s="49">
        <v>40330301</v>
      </c>
      <c r="O163" s="49">
        <v>38818174</v>
      </c>
      <c r="P163" s="49">
        <v>121523471</v>
      </c>
      <c r="Q163" s="49">
        <v>44489818</v>
      </c>
      <c r="R163" s="26">
        <v>113355716</v>
      </c>
      <c r="S163" s="26">
        <v>174959417</v>
      </c>
      <c r="T163" s="49">
        <f>'Home Visiting'!B163+'Other Nonassistance'!T163+'AUPL (wo Foster Care)'!T164</f>
        <v>49273465</v>
      </c>
      <c r="U163" s="49">
        <f>'Home Visiting'!C163+'Other Nonassistance'!U163+'AUPL (wo Foster Care)'!U164</f>
        <v>28405379</v>
      </c>
      <c r="V163" s="49">
        <f>'Home Visiting'!D163+'Other Nonassistance'!V163+'AUPL (wo Foster Care)'!V164</f>
        <v>17537078</v>
      </c>
      <c r="W163" s="49">
        <f>'Home Visiting'!E163+'Other Nonassistance'!W163+'AUPL (wo Foster Care)'!W164</f>
        <v>4</v>
      </c>
      <c r="X163" s="49">
        <f>'Home Visiting'!F163+'Other Nonassistance'!X163+'AUPL (wo Foster Care)'!X164</f>
        <v>20000000</v>
      </c>
      <c r="Y163" s="49">
        <f>'Home Visiting'!G163+'Other Nonassistance'!Y163+'AUPL (wo Foster Care)'!Y164</f>
        <v>20000000</v>
      </c>
      <c r="Z163" s="49">
        <f>'Home Visiting'!H163+'Other Nonassistance'!Z163+'AUPL (wo Foster Care)'!AA164</f>
        <v>20000000</v>
      </c>
    </row>
    <row r="164" spans="1:26">
      <c r="A164" s="51" t="s">
        <v>144</v>
      </c>
      <c r="B164" s="49">
        <v>0</v>
      </c>
      <c r="C164" s="52">
        <v>122516</v>
      </c>
      <c r="D164" s="52">
        <v>74184</v>
      </c>
      <c r="E164" s="49">
        <v>-74184</v>
      </c>
      <c r="F164" s="49">
        <v>0</v>
      </c>
      <c r="G164" s="49">
        <v>0</v>
      </c>
      <c r="H164" s="49">
        <v>0</v>
      </c>
      <c r="I164" s="49">
        <v>0</v>
      </c>
      <c r="J164" s="49">
        <v>0</v>
      </c>
      <c r="K164" s="49">
        <v>0</v>
      </c>
      <c r="L164" s="49">
        <v>0</v>
      </c>
      <c r="M164" s="49">
        <v>0</v>
      </c>
      <c r="N164" s="49">
        <v>0</v>
      </c>
      <c r="O164" s="49">
        <v>0</v>
      </c>
      <c r="P164" s="49">
        <v>0</v>
      </c>
      <c r="Q164" s="49">
        <v>0</v>
      </c>
      <c r="R164" s="26">
        <v>0</v>
      </c>
      <c r="S164" s="26">
        <v>0</v>
      </c>
      <c r="T164" s="49">
        <f>'Home Visiting'!B164+'Other Nonassistance'!T164+'AUPL (wo Foster Care)'!T165</f>
        <v>0</v>
      </c>
      <c r="U164" s="49">
        <f>'Home Visiting'!C164+'Other Nonassistance'!U164+'AUPL (wo Foster Care)'!U165</f>
        <v>0</v>
      </c>
      <c r="V164" s="49">
        <f>'Home Visiting'!D164+'Other Nonassistance'!V164+'AUPL (wo Foster Care)'!V165</f>
        <v>0</v>
      </c>
      <c r="W164" s="49">
        <f>'Home Visiting'!E164+'Other Nonassistance'!W164+'AUPL (wo Foster Care)'!W165</f>
        <v>0</v>
      </c>
      <c r="X164" s="49">
        <f>'Home Visiting'!F164+'Other Nonassistance'!X164+'AUPL (wo Foster Care)'!X165</f>
        <v>0</v>
      </c>
      <c r="Y164" s="49">
        <f>'Home Visiting'!G164+'Other Nonassistance'!Y164+'AUPL (wo Foster Care)'!Y165</f>
        <v>0</v>
      </c>
      <c r="Z164" s="49">
        <f>'Home Visiting'!H164+'Other Nonassistance'!Z164+'AUPL (wo Foster Care)'!AA165</f>
        <v>0</v>
      </c>
    </row>
    <row r="165" spans="1:26">
      <c r="A165" s="51" t="s">
        <v>146</v>
      </c>
      <c r="B165" s="49">
        <v>36440639</v>
      </c>
      <c r="C165" s="94">
        <v>-1644101</v>
      </c>
      <c r="D165" s="52">
        <v>82381870</v>
      </c>
      <c r="E165" s="49">
        <v>-38891086</v>
      </c>
      <c r="F165" s="49">
        <v>14701929</v>
      </c>
      <c r="G165" s="49">
        <v>17187563</v>
      </c>
      <c r="H165" s="49">
        <v>15217662</v>
      </c>
      <c r="I165" s="49">
        <v>22247411</v>
      </c>
      <c r="J165" s="49">
        <v>18713179</v>
      </c>
      <c r="K165" s="49">
        <v>42595257</v>
      </c>
      <c r="L165" s="49">
        <v>52433956</v>
      </c>
      <c r="M165" s="49">
        <v>67726942</v>
      </c>
      <c r="N165" s="49">
        <v>76299534</v>
      </c>
      <c r="O165" s="49">
        <v>54996768</v>
      </c>
      <c r="P165" s="49">
        <v>67222156</v>
      </c>
      <c r="Q165" s="49">
        <v>68863656</v>
      </c>
      <c r="R165" s="26">
        <v>77714038</v>
      </c>
      <c r="S165" s="26">
        <v>70233487</v>
      </c>
      <c r="T165" s="49">
        <f>'Home Visiting'!B165+'Other Nonassistance'!T165+'AUPL (wo Foster Care)'!T166</f>
        <v>9498702</v>
      </c>
      <c r="U165" s="49">
        <f>'Home Visiting'!C165+'Other Nonassistance'!U165+'AUPL (wo Foster Care)'!U166</f>
        <v>0</v>
      </c>
      <c r="V165" s="49">
        <f>'Home Visiting'!D165+'Other Nonassistance'!V165+'AUPL (wo Foster Care)'!V166</f>
        <v>0</v>
      </c>
      <c r="W165" s="49">
        <f>'Home Visiting'!E165+'Other Nonassistance'!W165+'AUPL (wo Foster Care)'!W166</f>
        <v>0</v>
      </c>
      <c r="X165" s="49">
        <f>'Home Visiting'!F165+'Other Nonassistance'!X165+'AUPL (wo Foster Care)'!X166</f>
        <v>1430</v>
      </c>
      <c r="Y165" s="49">
        <f>'Home Visiting'!G165+'Other Nonassistance'!Y165+'AUPL (wo Foster Care)'!Y166</f>
        <v>0</v>
      </c>
      <c r="Z165" s="49">
        <f>'Home Visiting'!H165+'Other Nonassistance'!Z165+'AUPL (wo Foster Care)'!AA166</f>
        <v>0</v>
      </c>
    </row>
    <row r="166" spans="1:26">
      <c r="A166" s="51" t="s">
        <v>148</v>
      </c>
      <c r="B166" s="49">
        <v>46491059</v>
      </c>
      <c r="C166" s="52">
        <v>3297881</v>
      </c>
      <c r="D166" s="52">
        <v>70659755</v>
      </c>
      <c r="E166" s="49">
        <v>85310957</v>
      </c>
      <c r="F166" s="49">
        <v>104700719</v>
      </c>
      <c r="G166" s="49">
        <v>98768732</v>
      </c>
      <c r="H166" s="49">
        <v>99092664</v>
      </c>
      <c r="I166" s="49">
        <v>120758139</v>
      </c>
      <c r="J166" s="49">
        <v>216569046</v>
      </c>
      <c r="K166" s="49">
        <v>141335818</v>
      </c>
      <c r="L166" s="49">
        <v>215661428</v>
      </c>
      <c r="M166" s="49">
        <v>158169259</v>
      </c>
      <c r="N166" s="49">
        <v>151975888</v>
      </c>
      <c r="O166" s="49">
        <v>149095377</v>
      </c>
      <c r="P166" s="49">
        <v>161008374</v>
      </c>
      <c r="Q166" s="49">
        <v>338619035</v>
      </c>
      <c r="R166" s="26">
        <v>286958542</v>
      </c>
      <c r="S166" s="26">
        <v>290172963</v>
      </c>
      <c r="T166" s="49">
        <f>'Home Visiting'!B166+'Other Nonassistance'!T166+'AUPL (wo Foster Care)'!T167</f>
        <v>0</v>
      </c>
      <c r="U166" s="49">
        <f>'Home Visiting'!C166+'Other Nonassistance'!U166+'AUPL (wo Foster Care)'!U167</f>
        <v>0</v>
      </c>
      <c r="V166" s="49">
        <f>'Home Visiting'!D166+'Other Nonassistance'!V166+'AUPL (wo Foster Care)'!V167</f>
        <v>0</v>
      </c>
      <c r="W166" s="49">
        <f>'Home Visiting'!E166+'Other Nonassistance'!W166+'AUPL (wo Foster Care)'!W167</f>
        <v>0</v>
      </c>
      <c r="X166" s="49">
        <f>'Home Visiting'!F166+'Other Nonassistance'!X166+'AUPL (wo Foster Care)'!X167</f>
        <v>0</v>
      </c>
      <c r="Y166" s="49">
        <f>'Home Visiting'!G166+'Other Nonassistance'!Y166+'AUPL (wo Foster Care)'!Y167</f>
        <v>0</v>
      </c>
      <c r="Z166" s="49">
        <f>'Home Visiting'!H166+'Other Nonassistance'!Z166+'AUPL (wo Foster Care)'!AA167</f>
        <v>0</v>
      </c>
    </row>
    <row r="167" spans="1:26">
      <c r="A167" s="51" t="s">
        <v>150</v>
      </c>
      <c r="B167" s="49">
        <v>6422</v>
      </c>
      <c r="C167" s="52">
        <v>214735</v>
      </c>
      <c r="D167" s="52">
        <v>5426</v>
      </c>
      <c r="E167" s="49">
        <v>20272</v>
      </c>
      <c r="F167" s="49">
        <v>9679</v>
      </c>
      <c r="G167" s="49">
        <v>0</v>
      </c>
      <c r="H167" s="49">
        <v>327731</v>
      </c>
      <c r="I167" s="49">
        <v>0</v>
      </c>
      <c r="J167" s="49">
        <v>0</v>
      </c>
      <c r="K167" s="49">
        <v>0</v>
      </c>
      <c r="L167" s="49">
        <v>2298843</v>
      </c>
      <c r="M167" s="49">
        <v>2694336</v>
      </c>
      <c r="N167" s="49">
        <v>23902652</v>
      </c>
      <c r="O167" s="49">
        <v>20976609</v>
      </c>
      <c r="P167" s="49">
        <v>16859779</v>
      </c>
      <c r="Q167" s="49">
        <v>15595279</v>
      </c>
      <c r="R167" s="26">
        <v>4822915</v>
      </c>
      <c r="S167" s="26">
        <v>1983763</v>
      </c>
      <c r="T167" s="49">
        <f>'Home Visiting'!B167+'Other Nonassistance'!T167+'AUPL (wo Foster Care)'!T168</f>
        <v>0</v>
      </c>
      <c r="U167" s="49">
        <f>'Home Visiting'!C167+'Other Nonassistance'!U167+'AUPL (wo Foster Care)'!U168</f>
        <v>74967</v>
      </c>
      <c r="V167" s="49">
        <f>'Home Visiting'!D167+'Other Nonassistance'!V167+'AUPL (wo Foster Care)'!V168</f>
        <v>0</v>
      </c>
      <c r="W167" s="49">
        <f>'Home Visiting'!E167+'Other Nonassistance'!W167+'AUPL (wo Foster Care)'!W168</f>
        <v>0</v>
      </c>
      <c r="X167" s="49">
        <f>'Home Visiting'!F167+'Other Nonassistance'!X167+'AUPL (wo Foster Care)'!X168</f>
        <v>0</v>
      </c>
      <c r="Y167" s="49">
        <f>'Home Visiting'!G167+'Other Nonassistance'!Y167+'AUPL (wo Foster Care)'!Y168</f>
        <v>0</v>
      </c>
      <c r="Z167" s="49">
        <f>'Home Visiting'!H167+'Other Nonassistance'!Z167+'AUPL (wo Foster Care)'!AA168</f>
        <v>0</v>
      </c>
    </row>
    <row r="168" spans="1:26">
      <c r="A168" s="51" t="s">
        <v>152</v>
      </c>
      <c r="B168" s="49">
        <v>0</v>
      </c>
      <c r="C168" s="52">
        <v>100566</v>
      </c>
      <c r="D168" s="52">
        <v>0</v>
      </c>
      <c r="E168" s="49">
        <v>0</v>
      </c>
      <c r="F168" s="49">
        <v>0</v>
      </c>
      <c r="G168" s="49">
        <v>0</v>
      </c>
      <c r="H168" s="49">
        <v>0</v>
      </c>
      <c r="I168" s="49">
        <v>0</v>
      </c>
      <c r="J168" s="49">
        <v>0</v>
      </c>
      <c r="K168" s="49">
        <v>0</v>
      </c>
      <c r="L168" s="49">
        <v>0</v>
      </c>
      <c r="M168" s="49">
        <v>0</v>
      </c>
      <c r="N168" s="49">
        <v>0</v>
      </c>
      <c r="O168" s="49">
        <v>0</v>
      </c>
      <c r="P168" s="49">
        <v>0</v>
      </c>
      <c r="Q168" s="49">
        <v>0</v>
      </c>
      <c r="R168" s="26">
        <v>0</v>
      </c>
      <c r="S168" s="26">
        <v>1708621</v>
      </c>
      <c r="T168" s="49">
        <f>'Home Visiting'!B168+'Other Nonassistance'!T168+'AUPL (wo Foster Care)'!T169</f>
        <v>0</v>
      </c>
      <c r="U168" s="49">
        <f>'Home Visiting'!C168+'Other Nonassistance'!U168+'AUPL (wo Foster Care)'!U169</f>
        <v>0</v>
      </c>
      <c r="V168" s="49">
        <f>'Home Visiting'!D168+'Other Nonassistance'!V168+'AUPL (wo Foster Care)'!V169</f>
        <v>0</v>
      </c>
      <c r="W168" s="49">
        <f>'Home Visiting'!E168+'Other Nonassistance'!W168+'AUPL (wo Foster Care)'!W169</f>
        <v>0</v>
      </c>
      <c r="X168" s="49">
        <f>'Home Visiting'!F168+'Other Nonassistance'!X168+'AUPL (wo Foster Care)'!X169</f>
        <v>0</v>
      </c>
      <c r="Y168" s="49">
        <f>'Home Visiting'!G168+'Other Nonassistance'!Y168+'AUPL (wo Foster Care)'!Y169</f>
        <v>0</v>
      </c>
      <c r="Z168" s="49">
        <f>'Home Visiting'!H168+'Other Nonassistance'!Z168+'AUPL (wo Foster Care)'!AA169</f>
        <v>0</v>
      </c>
    </row>
    <row r="169" spans="1:26">
      <c r="A169" s="51" t="s">
        <v>153</v>
      </c>
      <c r="B169" s="49">
        <v>411</v>
      </c>
      <c r="C169" s="94">
        <v>-187119</v>
      </c>
      <c r="D169" s="52">
        <v>54</v>
      </c>
      <c r="E169" s="49">
        <v>1213</v>
      </c>
      <c r="F169" s="49">
        <v>503035</v>
      </c>
      <c r="G169" s="49">
        <v>5508530</v>
      </c>
      <c r="H169" s="49">
        <v>4192655</v>
      </c>
      <c r="I169" s="49">
        <v>2635473</v>
      </c>
      <c r="J169" s="49">
        <v>3947496</v>
      </c>
      <c r="K169" s="49">
        <v>8870054</v>
      </c>
      <c r="L169" s="49">
        <v>4868542</v>
      </c>
      <c r="M169" s="49">
        <v>13303051</v>
      </c>
      <c r="N169" s="49">
        <v>16841852</v>
      </c>
      <c r="O169" s="49">
        <v>18861601</v>
      </c>
      <c r="P169" s="49">
        <v>18971130</v>
      </c>
      <c r="Q169" s="49">
        <v>12971092</v>
      </c>
      <c r="R169" s="26">
        <v>1720</v>
      </c>
      <c r="S169" s="26">
        <v>6886255</v>
      </c>
      <c r="T169" s="49">
        <f>'Home Visiting'!B169+'Other Nonassistance'!T169+'AUPL (wo Foster Care)'!T170</f>
        <v>6880120</v>
      </c>
      <c r="U169" s="49">
        <f>'Home Visiting'!C169+'Other Nonassistance'!U169+'AUPL (wo Foster Care)'!U170</f>
        <v>6770726</v>
      </c>
      <c r="V169" s="49">
        <f>'Home Visiting'!D169+'Other Nonassistance'!V169+'AUPL (wo Foster Care)'!V170</f>
        <v>5958827</v>
      </c>
      <c r="W169" s="49">
        <f>'Home Visiting'!E169+'Other Nonassistance'!W169+'AUPL (wo Foster Care)'!W170</f>
        <v>0</v>
      </c>
      <c r="X169" s="49">
        <f>'Home Visiting'!F169+'Other Nonassistance'!X169+'AUPL (wo Foster Care)'!X170</f>
        <v>0</v>
      </c>
      <c r="Y169" s="49">
        <f>'Home Visiting'!G169+'Other Nonassistance'!Y169+'AUPL (wo Foster Care)'!Y170</f>
        <v>0</v>
      </c>
      <c r="Z169" s="49">
        <f>'Home Visiting'!H169+'Other Nonassistance'!Z169+'AUPL (wo Foster Care)'!AA170</f>
        <v>0</v>
      </c>
    </row>
    <row r="170" spans="1:26">
      <c r="A170" s="51" t="s">
        <v>154</v>
      </c>
      <c r="B170" s="49">
        <v>12662691</v>
      </c>
      <c r="C170" s="52">
        <v>2888127</v>
      </c>
      <c r="D170" s="52">
        <v>13796273</v>
      </c>
      <c r="E170" s="49">
        <v>-13143681</v>
      </c>
      <c r="F170" s="49">
        <v>2020058</v>
      </c>
      <c r="G170" s="49">
        <v>5426811</v>
      </c>
      <c r="H170" s="49">
        <v>8007105</v>
      </c>
      <c r="I170" s="49">
        <v>12373026</v>
      </c>
      <c r="J170" s="49">
        <v>15288570</v>
      </c>
      <c r="K170" s="49">
        <v>12373769</v>
      </c>
      <c r="L170" s="49">
        <v>8875688</v>
      </c>
      <c r="M170" s="49">
        <v>11813277</v>
      </c>
      <c r="N170" s="49">
        <v>577704163</v>
      </c>
      <c r="O170" s="49">
        <v>558117828</v>
      </c>
      <c r="P170" s="49">
        <v>235423478</v>
      </c>
      <c r="Q170" s="49">
        <v>248716460</v>
      </c>
      <c r="R170" s="26">
        <v>125811514</v>
      </c>
      <c r="S170" s="26">
        <v>141094903</v>
      </c>
      <c r="T170" s="49">
        <f>'Home Visiting'!B170+'Other Nonassistance'!T170+'AUPL (wo Foster Care)'!T171</f>
        <v>122583082</v>
      </c>
      <c r="U170" s="49">
        <f>'Home Visiting'!C170+'Other Nonassistance'!U170+'AUPL (wo Foster Care)'!U171</f>
        <v>123238048</v>
      </c>
      <c r="V170" s="49">
        <f>'Home Visiting'!D170+'Other Nonassistance'!V170+'AUPL (wo Foster Care)'!V171</f>
        <v>119087642</v>
      </c>
      <c r="W170" s="49">
        <f>'Home Visiting'!E170+'Other Nonassistance'!W170+'AUPL (wo Foster Care)'!W171</f>
        <v>126056465</v>
      </c>
      <c r="X170" s="49">
        <f>'Home Visiting'!F170+'Other Nonassistance'!X170+'AUPL (wo Foster Care)'!X171</f>
        <v>119405500</v>
      </c>
      <c r="Y170" s="49">
        <f>'Home Visiting'!G170+'Other Nonassistance'!Y170+'AUPL (wo Foster Care)'!Y171</f>
        <v>96480876</v>
      </c>
      <c r="Z170" s="49">
        <f>'Home Visiting'!H170+'Other Nonassistance'!Z170+'AUPL (wo Foster Care)'!AA171</f>
        <v>109162505.86</v>
      </c>
    </row>
    <row r="171" spans="1:26">
      <c r="A171" s="51" t="s">
        <v>155</v>
      </c>
      <c r="B171" s="49">
        <v>339951</v>
      </c>
      <c r="C171" s="52">
        <v>3514756</v>
      </c>
      <c r="D171" s="52">
        <v>149903</v>
      </c>
      <c r="E171" s="49">
        <v>-1023519</v>
      </c>
      <c r="F171" s="49">
        <v>0</v>
      </c>
      <c r="G171" s="49">
        <v>0</v>
      </c>
      <c r="H171" s="49">
        <v>0</v>
      </c>
      <c r="I171" s="49">
        <v>0</v>
      </c>
      <c r="J171" s="49">
        <v>0</v>
      </c>
      <c r="K171" s="49">
        <v>35470</v>
      </c>
      <c r="L171" s="49">
        <v>0</v>
      </c>
      <c r="M171" s="49">
        <v>0</v>
      </c>
      <c r="N171" s="49">
        <v>0</v>
      </c>
      <c r="O171" s="49">
        <v>0</v>
      </c>
      <c r="P171" s="49">
        <v>0</v>
      </c>
      <c r="Q171" s="49">
        <v>0</v>
      </c>
      <c r="R171" s="26">
        <v>0</v>
      </c>
      <c r="S171" s="26">
        <v>0</v>
      </c>
      <c r="T171" s="49">
        <f>'Home Visiting'!B171+'Other Nonassistance'!T171+'AUPL (wo Foster Care)'!T172</f>
        <v>0</v>
      </c>
      <c r="U171" s="49">
        <f>'Home Visiting'!C171+'Other Nonassistance'!U171+'AUPL (wo Foster Care)'!U172</f>
        <v>0</v>
      </c>
      <c r="V171" s="49">
        <f>'Home Visiting'!D171+'Other Nonassistance'!V171+'AUPL (wo Foster Care)'!V172</f>
        <v>0</v>
      </c>
      <c r="W171" s="49">
        <f>'Home Visiting'!E171+'Other Nonassistance'!W171+'AUPL (wo Foster Care)'!W172</f>
        <v>0</v>
      </c>
      <c r="X171" s="49">
        <f>'Home Visiting'!F171+'Other Nonassistance'!X171+'AUPL (wo Foster Care)'!X172</f>
        <v>0</v>
      </c>
      <c r="Y171" s="49">
        <f>'Home Visiting'!G171+'Other Nonassistance'!Y171+'AUPL (wo Foster Care)'!Y172</f>
        <v>0</v>
      </c>
      <c r="Z171" s="49">
        <f>'Home Visiting'!H171+'Other Nonassistance'!Z171+'AUPL (wo Foster Care)'!AA172</f>
        <v>0</v>
      </c>
    </row>
    <row r="172" spans="1:26">
      <c r="A172" s="51" t="s">
        <v>157</v>
      </c>
      <c r="B172" s="49">
        <v>3504895</v>
      </c>
      <c r="C172" s="52">
        <v>1909750</v>
      </c>
      <c r="D172" s="52">
        <v>726291</v>
      </c>
      <c r="E172" s="49">
        <v>4639127</v>
      </c>
      <c r="F172" s="49">
        <v>15587462</v>
      </c>
      <c r="G172" s="49">
        <v>10013864</v>
      </c>
      <c r="H172" s="49">
        <v>3597310</v>
      </c>
      <c r="I172" s="49">
        <v>1132599</v>
      </c>
      <c r="J172" s="49">
        <v>1188267</v>
      </c>
      <c r="K172" s="49">
        <v>1645067</v>
      </c>
      <c r="L172" s="49">
        <v>5859653</v>
      </c>
      <c r="M172" s="49">
        <v>4818743</v>
      </c>
      <c r="N172" s="49">
        <v>117104073</v>
      </c>
      <c r="O172" s="49">
        <v>6021874</v>
      </c>
      <c r="P172" s="49">
        <v>86784609</v>
      </c>
      <c r="Q172" s="49">
        <v>86059914</v>
      </c>
      <c r="R172" s="26">
        <v>89366659</v>
      </c>
      <c r="S172" s="26">
        <v>89601604</v>
      </c>
      <c r="T172" s="49">
        <f>'Home Visiting'!B172+'Other Nonassistance'!T172+'AUPL (wo Foster Care)'!T173</f>
        <v>0</v>
      </c>
      <c r="U172" s="49">
        <f>'Home Visiting'!C172+'Other Nonassistance'!U172+'AUPL (wo Foster Care)'!U173</f>
        <v>0</v>
      </c>
      <c r="V172" s="49">
        <f>'Home Visiting'!D172+'Other Nonassistance'!V172+'AUPL (wo Foster Care)'!V173</f>
        <v>0</v>
      </c>
      <c r="W172" s="49">
        <f>'Home Visiting'!E172+'Other Nonassistance'!W172+'AUPL (wo Foster Care)'!W173</f>
        <v>0</v>
      </c>
      <c r="X172" s="49">
        <f>'Home Visiting'!F172+'Other Nonassistance'!X172+'AUPL (wo Foster Care)'!X173</f>
        <v>0</v>
      </c>
      <c r="Y172" s="49">
        <f>'Home Visiting'!G172+'Other Nonassistance'!Y172+'AUPL (wo Foster Care)'!Y173</f>
        <v>0</v>
      </c>
      <c r="Z172" s="49">
        <f>'Home Visiting'!H172+'Other Nonassistance'!Z172+'AUPL (wo Foster Care)'!AA173</f>
        <v>0</v>
      </c>
    </row>
    <row r="173" spans="1:26">
      <c r="A173" s="51" t="s">
        <v>158</v>
      </c>
      <c r="B173" s="49">
        <v>0</v>
      </c>
      <c r="C173" s="52">
        <v>604332</v>
      </c>
      <c r="D173" s="52">
        <v>0</v>
      </c>
      <c r="E173" s="49">
        <v>10005967</v>
      </c>
      <c r="F173" s="49">
        <v>5477422</v>
      </c>
      <c r="G173" s="49">
        <v>2492590</v>
      </c>
      <c r="H173" s="49">
        <v>16356406</v>
      </c>
      <c r="I173" s="49">
        <v>3572492</v>
      </c>
      <c r="J173" s="49">
        <v>3929903</v>
      </c>
      <c r="K173" s="49">
        <v>4568191</v>
      </c>
      <c r="L173" s="49">
        <v>4578256</v>
      </c>
      <c r="M173" s="49">
        <v>2057147</v>
      </c>
      <c r="N173" s="49">
        <v>531788</v>
      </c>
      <c r="O173" s="49">
        <v>2414159</v>
      </c>
      <c r="P173" s="49">
        <v>1289420</v>
      </c>
      <c r="Q173" s="49">
        <v>0</v>
      </c>
      <c r="R173" s="26">
        <v>483497</v>
      </c>
      <c r="S173" s="26">
        <v>4110076</v>
      </c>
      <c r="T173" s="49">
        <f>'Home Visiting'!B173+'Other Nonassistance'!T173+'AUPL (wo Foster Care)'!T174</f>
        <v>4480629</v>
      </c>
      <c r="U173" s="49">
        <f>'Home Visiting'!C173+'Other Nonassistance'!U173+'AUPL (wo Foster Care)'!U174</f>
        <v>286423</v>
      </c>
      <c r="V173" s="49">
        <f>'Home Visiting'!D173+'Other Nonassistance'!V173+'AUPL (wo Foster Care)'!V174</f>
        <v>0</v>
      </c>
      <c r="W173" s="49">
        <f>'Home Visiting'!E173+'Other Nonassistance'!W173+'AUPL (wo Foster Care)'!W174</f>
        <v>0</v>
      </c>
      <c r="X173" s="49">
        <f>'Home Visiting'!F173+'Other Nonassistance'!X173+'AUPL (wo Foster Care)'!X174</f>
        <v>0</v>
      </c>
      <c r="Y173" s="49">
        <f>'Home Visiting'!G173+'Other Nonassistance'!Y173+'AUPL (wo Foster Care)'!Y174</f>
        <v>0</v>
      </c>
      <c r="Z173" s="49">
        <f>'Home Visiting'!H173+'Other Nonassistance'!Z173+'AUPL (wo Foster Care)'!AA174</f>
        <v>0</v>
      </c>
    </row>
    <row r="174" spans="1:26">
      <c r="A174" s="59" t="s">
        <v>159</v>
      </c>
      <c r="B174" s="49">
        <v>940631420</v>
      </c>
      <c r="C174" s="40">
        <v>204402346</v>
      </c>
      <c r="D174" s="40">
        <v>1668315530</v>
      </c>
      <c r="E174" s="26">
        <v>877950658</v>
      </c>
      <c r="F174" s="26">
        <v>1085291179</v>
      </c>
      <c r="G174" s="49">
        <v>1018163552</v>
      </c>
      <c r="H174" s="49">
        <v>941242525</v>
      </c>
      <c r="I174" s="49">
        <v>808404549</v>
      </c>
      <c r="J174" s="49">
        <v>969867473</v>
      </c>
      <c r="K174" s="49">
        <v>1324736275</v>
      </c>
      <c r="L174" s="49">
        <v>1478291375</v>
      </c>
      <c r="M174" s="49">
        <v>1971528861</v>
      </c>
      <c r="N174" s="49">
        <v>2633080996</v>
      </c>
      <c r="O174" s="49">
        <v>2490178224</v>
      </c>
      <c r="P174" s="49">
        <v>2509951000</v>
      </c>
      <c r="Q174" s="49">
        <v>2601895005</v>
      </c>
      <c r="R174" s="26">
        <v>2487985002</v>
      </c>
      <c r="S174" s="26">
        <v>2714412610</v>
      </c>
      <c r="T174" s="49">
        <f>'Home Visiting'!B174+'Other Nonassistance'!T174+'AUPL (wo Foster Care)'!T175</f>
        <v>747854732</v>
      </c>
      <c r="U174" s="49">
        <f>'Home Visiting'!C174+'Other Nonassistance'!U174+'AUPL (wo Foster Care)'!U175</f>
        <v>323958313</v>
      </c>
      <c r="V174" s="49">
        <f>'Home Visiting'!D174+'Other Nonassistance'!V174+'AUPL (wo Foster Care)'!V175</f>
        <v>327588131</v>
      </c>
      <c r="W174" s="49">
        <f>'Home Visiting'!E174+'Other Nonassistance'!W174+'AUPL (wo Foster Care)'!W175</f>
        <v>242132249</v>
      </c>
      <c r="X174" s="49">
        <f>'Home Visiting'!F174+'Other Nonassistance'!X174+'AUPL (wo Foster Care)'!X175</f>
        <v>261272598</v>
      </c>
      <c r="Y174" s="49">
        <f>'Home Visiting'!G174+'Other Nonassistance'!Y174+'AUPL (wo Foster Care)'!Y175</f>
        <v>248639739</v>
      </c>
      <c r="Z174" s="49">
        <f>'Home Visiting'!H174+'Other Nonassistance'!Z174+'AUPL (wo Foster Care)'!AA175</f>
        <v>232445583.86000001</v>
      </c>
    </row>
    <row r="175" spans="1:26">
      <c r="A175" s="82"/>
      <c r="B175" s="82"/>
      <c r="C175" s="82"/>
      <c r="D175" s="82"/>
      <c r="E175" s="82"/>
      <c r="F175" s="82"/>
      <c r="G175" s="82"/>
      <c r="H175" s="82"/>
      <c r="I175" s="82"/>
      <c r="J175" s="82"/>
      <c r="K175" s="82"/>
      <c r="L175" s="82"/>
      <c r="M175" s="82"/>
      <c r="N175" s="82"/>
    </row>
    <row r="180" spans="1:34" ht="12.75" customHeight="1">
      <c r="A180" s="396" t="s">
        <v>232</v>
      </c>
      <c r="B180" s="402">
        <v>1997</v>
      </c>
      <c r="C180" s="402">
        <v>1998</v>
      </c>
      <c r="D180" s="402">
        <v>1999</v>
      </c>
      <c r="E180" s="402">
        <v>2000</v>
      </c>
      <c r="F180" s="402">
        <v>2001</v>
      </c>
      <c r="G180" s="402">
        <v>2002</v>
      </c>
      <c r="H180" s="402">
        <v>2003</v>
      </c>
      <c r="I180" s="402">
        <v>2004</v>
      </c>
      <c r="J180" s="402">
        <v>2005</v>
      </c>
      <c r="K180" s="402">
        <v>2006</v>
      </c>
      <c r="L180" s="402">
        <v>2007</v>
      </c>
      <c r="M180" s="402">
        <v>2008</v>
      </c>
      <c r="N180" s="402">
        <v>2009</v>
      </c>
      <c r="O180" s="402">
        <v>2010</v>
      </c>
      <c r="P180" s="402">
        <v>2011</v>
      </c>
      <c r="Q180" s="402">
        <v>2012</v>
      </c>
      <c r="R180" s="402">
        <v>2013</v>
      </c>
      <c r="S180" s="402">
        <v>2014</v>
      </c>
      <c r="T180" s="402">
        <v>2015</v>
      </c>
      <c r="U180" s="402">
        <v>2016</v>
      </c>
      <c r="V180" s="402">
        <v>2017</v>
      </c>
      <c r="W180" s="402">
        <v>2018</v>
      </c>
      <c r="X180" s="402">
        <v>2019</v>
      </c>
      <c r="Y180" s="402">
        <v>2020</v>
      </c>
      <c r="Z180" s="402">
        <v>2021</v>
      </c>
    </row>
    <row r="181" spans="1:34">
      <c r="A181" s="396"/>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402"/>
      <c r="X181" s="402"/>
      <c r="Y181" s="402"/>
      <c r="Z181" s="402"/>
      <c r="AA181" s="50"/>
      <c r="AB181" s="50"/>
      <c r="AC181" s="50"/>
      <c r="AD181" s="50"/>
      <c r="AE181" s="50"/>
      <c r="AG181" s="50"/>
      <c r="AH181" s="50"/>
    </row>
    <row r="182" spans="1:34">
      <c r="A182" s="51" t="s">
        <v>82</v>
      </c>
      <c r="B182" s="89">
        <v>0.16613097442844163</v>
      </c>
      <c r="C182" s="89">
        <v>8.1132588621545473E-2</v>
      </c>
      <c r="D182" s="89">
        <v>0.10331919212501904</v>
      </c>
      <c r="E182" s="89">
        <v>0.14549585551405389</v>
      </c>
      <c r="F182" s="89">
        <v>0.20022789264858426</v>
      </c>
      <c r="G182" s="89">
        <v>0.19660344069718652</v>
      </c>
      <c r="H182" s="89">
        <v>0.18598412770326478</v>
      </c>
      <c r="I182" s="89">
        <v>0.24550932654260568</v>
      </c>
      <c r="J182" s="89">
        <v>0.26098095185541959</v>
      </c>
      <c r="K182" s="89">
        <v>0.24146288551350506</v>
      </c>
      <c r="L182" s="89">
        <v>0.3292333643462857</v>
      </c>
      <c r="M182" s="89">
        <v>0.28079393942805669</v>
      </c>
      <c r="N182" s="89">
        <v>0.31968808715406577</v>
      </c>
      <c r="O182" s="89">
        <v>0.27839402564778487</v>
      </c>
      <c r="P182" s="89">
        <v>0.22949820221000963</v>
      </c>
      <c r="Q182" s="89">
        <v>0.22100175368216171</v>
      </c>
      <c r="R182" s="89">
        <v>0.23467432824634984</v>
      </c>
      <c r="S182" s="89">
        <v>0.37156245455531678</v>
      </c>
      <c r="T182" s="89">
        <f>T5/'Total Funds Spent &amp; Transferred'!T5</f>
        <v>8.2758101949600375E-3</v>
      </c>
      <c r="U182" s="89">
        <f>U5/'Total Funds Spent &amp; Transferred'!U5</f>
        <v>5.4070045382563171E-3</v>
      </c>
      <c r="V182" s="89">
        <f>V5/'Total Funds Spent &amp; Transferred'!V5</f>
        <v>1.8821218957041787E-2</v>
      </c>
      <c r="W182" s="89">
        <f>W5/'Total Funds Spent &amp; Transferred'!W5</f>
        <v>1.8826596644170336E-2</v>
      </c>
      <c r="X182" s="89">
        <f>X5/'Total Funds Spent &amp; Transferred'!X5</f>
        <v>6.0299159970843931E-2</v>
      </c>
      <c r="Y182" s="89">
        <f>Y5/'Total Funds Spent &amp; Transferred'!Y5</f>
        <v>5.4443589602229898E-2</v>
      </c>
      <c r="Z182" s="89">
        <f>Z5/'Total Funds Spent &amp; Transferred'!Z5</f>
        <v>8.776191254925389E-3</v>
      </c>
    </row>
    <row r="183" spans="1:34">
      <c r="A183" s="51" t="s">
        <v>84</v>
      </c>
      <c r="B183" s="89">
        <v>8.1802933325958546E-2</v>
      </c>
      <c r="C183" s="89">
        <v>1.4179118534413006E-2</v>
      </c>
      <c r="D183" s="89">
        <v>4.8641104431150078E-3</v>
      </c>
      <c r="E183" s="89">
        <v>4.7601884890987656E-2</v>
      </c>
      <c r="F183" s="89">
        <v>3.3126357550881586E-2</v>
      </c>
      <c r="G183" s="89">
        <v>4.4711382200879814E-2</v>
      </c>
      <c r="H183" s="89">
        <v>4.5678391984929789E-2</v>
      </c>
      <c r="I183" s="89">
        <v>2.0393180794868412E-3</v>
      </c>
      <c r="J183" s="89">
        <v>4.150664474007173E-3</v>
      </c>
      <c r="K183" s="89">
        <v>1.0071595594437089E-2</v>
      </c>
      <c r="L183" s="89">
        <v>4.3704940582277854E-3</v>
      </c>
      <c r="M183" s="89">
        <v>0</v>
      </c>
      <c r="N183" s="89">
        <v>0</v>
      </c>
      <c r="O183" s="89">
        <v>0</v>
      </c>
      <c r="P183" s="89">
        <v>0</v>
      </c>
      <c r="Q183" s="89">
        <v>0</v>
      </c>
      <c r="R183" s="89">
        <v>0</v>
      </c>
      <c r="S183" s="89">
        <v>0</v>
      </c>
      <c r="T183" s="89">
        <f>T6/'Total Funds Spent &amp; Transferred'!T6</f>
        <v>0</v>
      </c>
      <c r="U183" s="89">
        <f>U6/'Total Funds Spent &amp; Transferred'!U6</f>
        <v>0</v>
      </c>
      <c r="V183" s="89">
        <f>V6/'Total Funds Spent &amp; Transferred'!V6</f>
        <v>2.5330773453937391E-3</v>
      </c>
      <c r="W183" s="89">
        <f>W6/'Total Funds Spent &amp; Transferred'!W6</f>
        <v>2.1637344657527997E-3</v>
      </c>
      <c r="X183" s="89">
        <f>X6/'Total Funds Spent &amp; Transferred'!X6</f>
        <v>0</v>
      </c>
      <c r="Y183" s="89">
        <f>Y6/'Total Funds Spent &amp; Transferred'!Y6</f>
        <v>2.4729588165608545E-3</v>
      </c>
      <c r="Z183" s="89">
        <f>Z6/'Total Funds Spent &amp; Transferred'!Z6</f>
        <v>1.4220467106075927E-3</v>
      </c>
    </row>
    <row r="184" spans="1:34">
      <c r="A184" s="51" t="s">
        <v>86</v>
      </c>
      <c r="B184" s="89">
        <v>0.20053956210140364</v>
      </c>
      <c r="C184" s="89">
        <v>0.10672563432370644</v>
      </c>
      <c r="D184" s="89">
        <v>0.164649990091114</v>
      </c>
      <c r="E184" s="89">
        <v>9.7126192694368896E-2</v>
      </c>
      <c r="F184" s="89">
        <v>0.21628795965442865</v>
      </c>
      <c r="G184" s="89">
        <v>0.18550258930373253</v>
      </c>
      <c r="H184" s="89">
        <v>0.17610157388178116</v>
      </c>
      <c r="I184" s="89">
        <v>0.19175068324786176</v>
      </c>
      <c r="J184" s="89">
        <v>0.21167632670025724</v>
      </c>
      <c r="K184" s="89">
        <v>0.24111226296877009</v>
      </c>
      <c r="L184" s="89">
        <v>0.23550778872932057</v>
      </c>
      <c r="M184" s="89">
        <v>0.31813355418837591</v>
      </c>
      <c r="N184" s="89">
        <v>0.32085031904040179</v>
      </c>
      <c r="O184" s="89">
        <v>0.37322295430203406</v>
      </c>
      <c r="P184" s="89">
        <v>0.40642410498159559</v>
      </c>
      <c r="Q184" s="89">
        <v>0.57336738096132978</v>
      </c>
      <c r="R184" s="89">
        <v>0.75659775841629617</v>
      </c>
      <c r="S184" s="89">
        <v>0.60810185700963704</v>
      </c>
      <c r="T184" s="89">
        <f>T7/'Total Funds Spent &amp; Transferred'!T7</f>
        <v>3.5542947479160071E-2</v>
      </c>
      <c r="U184" s="89">
        <f>U7/'Total Funds Spent &amp; Transferred'!U7</f>
        <v>3.088745625915322E-2</v>
      </c>
      <c r="V184" s="89">
        <f>V7/'Total Funds Spent &amp; Transferred'!V7</f>
        <v>0</v>
      </c>
      <c r="W184" s="89">
        <f>W7/'Total Funds Spent &amp; Transferred'!W7</f>
        <v>0</v>
      </c>
      <c r="X184" s="89">
        <f>X7/'Total Funds Spent &amp; Transferred'!X7</f>
        <v>0</v>
      </c>
      <c r="Y184" s="89">
        <f>Y7/'Total Funds Spent &amp; Transferred'!Y7</f>
        <v>0</v>
      </c>
      <c r="Z184" s="89">
        <f>Z7/'Total Funds Spent &amp; Transferred'!Z7</f>
        <v>0</v>
      </c>
    </row>
    <row r="185" spans="1:34">
      <c r="A185" s="51" t="s">
        <v>88</v>
      </c>
      <c r="B185" s="89">
        <v>0.11931832071575525</v>
      </c>
      <c r="C185" s="89">
        <v>0.10265048428799918</v>
      </c>
      <c r="D185" s="89">
        <v>0.12551759932547291</v>
      </c>
      <c r="E185" s="89">
        <v>9.809608693395229E-2</v>
      </c>
      <c r="F185" s="89">
        <v>5.9345313746564772E-2</v>
      </c>
      <c r="G185" s="89">
        <v>7.203945111075262E-2</v>
      </c>
      <c r="H185" s="89">
        <v>7.8857355188439435E-2</v>
      </c>
      <c r="I185" s="89">
        <v>6.7719971516681104E-2</v>
      </c>
      <c r="J185" s="89">
        <v>6.7036064269696827E-2</v>
      </c>
      <c r="K185" s="89">
        <v>6.5189923566341249E-2</v>
      </c>
      <c r="L185" s="89">
        <v>4.605444792599267E-2</v>
      </c>
      <c r="M185" s="89">
        <v>3.232315137739003E-2</v>
      </c>
      <c r="N185" s="89">
        <v>2.9697864402925767E-2</v>
      </c>
      <c r="O185" s="89">
        <v>5.5932046181095423E-2</v>
      </c>
      <c r="P185" s="89">
        <v>4.3589384012307303E-2</v>
      </c>
      <c r="Q185" s="89">
        <v>4.3853283280032698E-2</v>
      </c>
      <c r="R185" s="89">
        <v>4.4608281076515315E-2</v>
      </c>
      <c r="S185" s="89">
        <v>1.9542064592741923E-2</v>
      </c>
      <c r="T185" s="89">
        <f>T8/'Total Funds Spent &amp; Transferred'!T8</f>
        <v>4.9997547331053743E-2</v>
      </c>
      <c r="U185" s="89">
        <f>U8/'Total Funds Spent &amp; Transferred'!U8</f>
        <v>3.2552352545395451E-2</v>
      </c>
      <c r="V185" s="89">
        <f>V8/'Total Funds Spent &amp; Transferred'!V8</f>
        <v>3.3265146675166037E-2</v>
      </c>
      <c r="W185" s="89">
        <f>W8/'Total Funds Spent &amp; Transferred'!W8</f>
        <v>2.4696375462463765E-2</v>
      </c>
      <c r="X185" s="89">
        <f>X8/'Total Funds Spent &amp; Transferred'!X8</f>
        <v>5.9655675215528732E-2</v>
      </c>
      <c r="Y185" s="89">
        <f>Y8/'Total Funds Spent &amp; Transferred'!Y8</f>
        <v>7.0155656067032071E-2</v>
      </c>
      <c r="Z185" s="89">
        <f>Z8/'Total Funds Spent &amp; Transferred'!Z8</f>
        <v>0</v>
      </c>
    </row>
    <row r="186" spans="1:34">
      <c r="A186" s="51" t="s">
        <v>74</v>
      </c>
      <c r="B186" s="89">
        <v>9.0161228237804467E-2</v>
      </c>
      <c r="C186" s="89">
        <v>7.9105177751193162E-2</v>
      </c>
      <c r="D186" s="89">
        <v>0.12483849897058036</v>
      </c>
      <c r="E186" s="89">
        <v>9.0837681920148752E-2</v>
      </c>
      <c r="F186" s="89">
        <v>0.17386703086443361</v>
      </c>
      <c r="G186" s="89">
        <v>0.11260597552525034</v>
      </c>
      <c r="H186" s="89">
        <v>0.11910250431032932</v>
      </c>
      <c r="I186" s="89">
        <v>0.1380428807852464</v>
      </c>
      <c r="J186" s="89">
        <v>8.4106705265837578E-2</v>
      </c>
      <c r="K186" s="89">
        <v>9.4722296559083499E-2</v>
      </c>
      <c r="L186" s="89">
        <v>7.5829178490810917E-2</v>
      </c>
      <c r="M186" s="89">
        <v>8.4387004502268256E-2</v>
      </c>
      <c r="N186" s="89">
        <v>8.1398676607743539E-2</v>
      </c>
      <c r="O186" s="89">
        <v>7.8053966420673845E-2</v>
      </c>
      <c r="P186" s="89">
        <v>8.7372222012788631E-2</v>
      </c>
      <c r="Q186" s="89">
        <v>8.5662299765095762E-2</v>
      </c>
      <c r="R186" s="89">
        <v>8.4157976807467366E-2</v>
      </c>
      <c r="S186" s="89">
        <v>9.1072809298376939E-2</v>
      </c>
      <c r="T186" s="89">
        <f>T9/'Total Funds Spent &amp; Transferred'!T9</f>
        <v>3.6581867393582296E-2</v>
      </c>
      <c r="U186" s="89">
        <f>U9/'Total Funds Spent &amp; Transferred'!U9</f>
        <v>3.8270730372919878E-2</v>
      </c>
      <c r="V186" s="89">
        <f>V9/'Total Funds Spent &amp; Transferred'!V9</f>
        <v>3.5992901514212042E-2</v>
      </c>
      <c r="W186" s="89">
        <f>W9/'Total Funds Spent &amp; Transferred'!W9</f>
        <v>3.8473495251401063E-2</v>
      </c>
      <c r="X186" s="89">
        <f>X9/'Total Funds Spent &amp; Transferred'!X9</f>
        <v>4.3244895332055611E-2</v>
      </c>
      <c r="Y186" s="89">
        <f>Y9/'Total Funds Spent &amp; Transferred'!Y9</f>
        <v>4.3454828662453635E-2</v>
      </c>
      <c r="Z186" s="89">
        <f>Z9/'Total Funds Spent &amp; Transferred'!Z9</f>
        <v>7.6299795663122899E-3</v>
      </c>
    </row>
    <row r="187" spans="1:34">
      <c r="A187" s="51" t="s">
        <v>91</v>
      </c>
      <c r="B187" s="89">
        <v>0.17716456353121171</v>
      </c>
      <c r="C187" s="89">
        <v>0.16302920350410416</v>
      </c>
      <c r="D187" s="89">
        <v>0.31736553464819056</v>
      </c>
      <c r="E187" s="89">
        <v>0.49814134576919034</v>
      </c>
      <c r="F187" s="89">
        <v>0.38437586591229966</v>
      </c>
      <c r="G187" s="89">
        <v>0.41215195326890602</v>
      </c>
      <c r="H187" s="89">
        <v>0.2890276690824371</v>
      </c>
      <c r="I187" s="89">
        <v>0.41757754531114738</v>
      </c>
      <c r="J187" s="89">
        <v>0.4445606498779423</v>
      </c>
      <c r="K187" s="89">
        <v>0.48317661428826986</v>
      </c>
      <c r="L187" s="89">
        <v>0.569745830552979</v>
      </c>
      <c r="M187" s="89">
        <v>0.54232462258724501</v>
      </c>
      <c r="N187" s="89">
        <v>0.63941765628617808</v>
      </c>
      <c r="O187" s="89">
        <v>0.64989595539579337</v>
      </c>
      <c r="P187" s="89">
        <v>0.5767818090068324</v>
      </c>
      <c r="Q187" s="89">
        <v>0.74396629626772925</v>
      </c>
      <c r="R187" s="89">
        <v>0.65407494969120761</v>
      </c>
      <c r="S187" s="89">
        <v>0.63616689320235942</v>
      </c>
      <c r="T187" s="89">
        <f>T10/'Total Funds Spent &amp; Transferred'!T10</f>
        <v>2.2551241124664233E-2</v>
      </c>
      <c r="U187" s="89">
        <f>U10/'Total Funds Spent &amp; Transferred'!U10</f>
        <v>1.9344150489329602E-2</v>
      </c>
      <c r="V187" s="89">
        <f>V10/'Total Funds Spent &amp; Transferred'!V10</f>
        <v>1.8713091962579469E-2</v>
      </c>
      <c r="W187" s="89">
        <f>W10/'Total Funds Spent &amp; Transferred'!W10</f>
        <v>2.3479745904383103E-2</v>
      </c>
      <c r="X187" s="89">
        <f>X10/'Total Funds Spent &amp; Transferred'!X10</f>
        <v>2.5626912321067636E-2</v>
      </c>
      <c r="Y187" s="89">
        <f>Y10/'Total Funds Spent &amp; Transferred'!Y10</f>
        <v>2.1529327711512624E-2</v>
      </c>
      <c r="Z187" s="89">
        <f>Z10/'Total Funds Spent &amp; Transferred'!Z10</f>
        <v>2.3827456543887279E-2</v>
      </c>
    </row>
    <row r="188" spans="1:34">
      <c r="A188" s="51" t="s">
        <v>93</v>
      </c>
      <c r="B188" s="89">
        <v>-1.7305014928066388E-2</v>
      </c>
      <c r="C188" s="89">
        <v>4.2468546824182794E-2</v>
      </c>
      <c r="D188" s="89">
        <v>0.12395500771649638</v>
      </c>
      <c r="E188" s="89">
        <v>0.18406660390962551</v>
      </c>
      <c r="F188" s="89">
        <v>0.18718454593570788</v>
      </c>
      <c r="G188" s="89">
        <v>0.32373540825739433</v>
      </c>
      <c r="H188" s="89">
        <v>0.27751391699804667</v>
      </c>
      <c r="I188" s="89">
        <v>0.31731029604384381</v>
      </c>
      <c r="J188" s="89">
        <v>0.36111224535354691</v>
      </c>
      <c r="K188" s="89">
        <v>0.33849874853402712</v>
      </c>
      <c r="L188" s="89">
        <v>0.37446672016745597</v>
      </c>
      <c r="M188" s="89">
        <v>0.37688842004045509</v>
      </c>
      <c r="N188" s="89">
        <v>0.43197071524392916</v>
      </c>
      <c r="O188" s="89">
        <v>0.36108233865008532</v>
      </c>
      <c r="P188" s="89">
        <v>0.42170400008234871</v>
      </c>
      <c r="Q188" s="89">
        <v>0.4244388163642196</v>
      </c>
      <c r="R188" s="89">
        <v>0.40909177139843039</v>
      </c>
      <c r="S188" s="89">
        <v>0.42019717625607661</v>
      </c>
      <c r="T188" s="89">
        <f>T11/'Total Funds Spent &amp; Transferred'!T11</f>
        <v>2.569008868778919E-2</v>
      </c>
      <c r="U188" s="89">
        <f>U11/'Total Funds Spent &amp; Transferred'!U11</f>
        <v>3.7935075172851752E-2</v>
      </c>
      <c r="V188" s="89">
        <f>V11/'Total Funds Spent &amp; Transferred'!V11</f>
        <v>3.7629041870479697E-2</v>
      </c>
      <c r="W188" s="89">
        <f>W11/'Total Funds Spent &amp; Transferred'!W11</f>
        <v>3.9582121529257351E-2</v>
      </c>
      <c r="X188" s="89">
        <f>X11/'Total Funds Spent &amp; Transferred'!X11</f>
        <v>4.1779786915508835E-2</v>
      </c>
      <c r="Y188" s="89">
        <f>Y11/'Total Funds Spent &amp; Transferred'!Y11</f>
        <v>3.6705263170860605E-2</v>
      </c>
      <c r="Z188" s="89">
        <f>Z11/'Total Funds Spent &amp; Transferred'!Z11</f>
        <v>0</v>
      </c>
    </row>
    <row r="189" spans="1:34">
      <c r="A189" s="51" t="s">
        <v>95</v>
      </c>
      <c r="B189" s="89">
        <v>0</v>
      </c>
      <c r="C189" s="89">
        <v>1.3168191127513988E-2</v>
      </c>
      <c r="D189" s="89">
        <v>0</v>
      </c>
      <c r="E189" s="89">
        <v>0</v>
      </c>
      <c r="F189" s="89">
        <v>0</v>
      </c>
      <c r="G189" s="89">
        <v>0</v>
      </c>
      <c r="H189" s="89">
        <v>0</v>
      </c>
      <c r="I189" s="89">
        <v>0</v>
      </c>
      <c r="J189" s="89">
        <v>0</v>
      </c>
      <c r="K189" s="89">
        <v>0</v>
      </c>
      <c r="L189" s="89">
        <v>0</v>
      </c>
      <c r="M189" s="89">
        <v>0</v>
      </c>
      <c r="N189" s="89">
        <v>1.1584956857098913E-2</v>
      </c>
      <c r="O189" s="89">
        <v>0.14496686192912131</v>
      </c>
      <c r="P189" s="89">
        <v>0.1478414502025778</v>
      </c>
      <c r="Q189" s="89">
        <v>0.10299476298488934</v>
      </c>
      <c r="R189" s="89">
        <v>0.11246627735950047</v>
      </c>
      <c r="S189" s="89">
        <v>6.9370443346515098E-2</v>
      </c>
      <c r="T189" s="89">
        <f>T12/'Total Funds Spent &amp; Transferred'!T12</f>
        <v>0</v>
      </c>
      <c r="U189" s="89">
        <f>U12/'Total Funds Spent &amp; Transferred'!U12</f>
        <v>0</v>
      </c>
      <c r="V189" s="89">
        <f>V12/'Total Funds Spent &amp; Transferred'!V12</f>
        <v>0</v>
      </c>
      <c r="W189" s="89">
        <f>W12/'Total Funds Spent &amp; Transferred'!W12</f>
        <v>0</v>
      </c>
      <c r="X189" s="89">
        <f>X12/'Total Funds Spent &amp; Transferred'!X12</f>
        <v>0</v>
      </c>
      <c r="Y189" s="89">
        <f>Y12/'Total Funds Spent &amp; Transferred'!Y12</f>
        <v>0</v>
      </c>
      <c r="Z189" s="89">
        <f>Z12/'Total Funds Spent &amp; Transferred'!Z12</f>
        <v>0</v>
      </c>
    </row>
    <row r="190" spans="1:34">
      <c r="A190" s="51" t="s">
        <v>97</v>
      </c>
      <c r="B190" s="89">
        <v>6.1131173683078638E-3</v>
      </c>
      <c r="C190" s="89">
        <v>5.3626018019850376E-2</v>
      </c>
      <c r="D190" s="89">
        <v>1.1349479680400764E-2</v>
      </c>
      <c r="E190" s="89">
        <v>9.5384295714893551E-3</v>
      </c>
      <c r="F190" s="89">
        <v>1.9738612321521153E-2</v>
      </c>
      <c r="G190" s="89">
        <v>3.5232555117045053E-2</v>
      </c>
      <c r="H190" s="89">
        <v>7.0808308908732229E-2</v>
      </c>
      <c r="I190" s="89">
        <v>5.0586069909676575E-2</v>
      </c>
      <c r="J190" s="89">
        <v>7.1006283602296355E-2</v>
      </c>
      <c r="K190" s="89">
        <v>7.3485925359610821E-2</v>
      </c>
      <c r="L190" s="89">
        <v>8.1084274361698697E-2</v>
      </c>
      <c r="M190" s="89">
        <v>0.10453316867996874</v>
      </c>
      <c r="N190" s="89">
        <v>0.11235627985561332</v>
      </c>
      <c r="O190" s="89">
        <v>0.14549876088524019</v>
      </c>
      <c r="P190" s="89">
        <v>0.15394354155896003</v>
      </c>
      <c r="Q190" s="89">
        <v>0.18959100026055989</v>
      </c>
      <c r="R190" s="89">
        <v>0.13884752204268891</v>
      </c>
      <c r="S190" s="89">
        <v>0.23256923015591474</v>
      </c>
      <c r="T190" s="89">
        <f>T13/'Total Funds Spent &amp; Transferred'!T13</f>
        <v>1.9134711051972546E-2</v>
      </c>
      <c r="U190" s="89">
        <f>U13/'Total Funds Spent &amp; Transferred'!U13</f>
        <v>2.1603459252797792E-2</v>
      </c>
      <c r="V190" s="89">
        <f>V13/'Total Funds Spent &amp; Transferred'!V13</f>
        <v>3.9097336672302965E-3</v>
      </c>
      <c r="W190" s="89">
        <f>W13/'Total Funds Spent &amp; Transferred'!W13</f>
        <v>4.2352571654334682E-3</v>
      </c>
      <c r="X190" s="89">
        <f>X13/'Total Funds Spent &amp; Transferred'!X13</f>
        <v>0</v>
      </c>
      <c r="Y190" s="89">
        <f>Y13/'Total Funds Spent &amp; Transferred'!Y13</f>
        <v>0</v>
      </c>
      <c r="Z190" s="89">
        <f>Z13/'Total Funds Spent &amp; Transferred'!Z13</f>
        <v>0</v>
      </c>
    </row>
    <row r="191" spans="1:34">
      <c r="A191" s="51" t="s">
        <v>99</v>
      </c>
      <c r="B191" s="89">
        <v>0.16273867494290803</v>
      </c>
      <c r="C191" s="89">
        <v>7.8428731658871029E-2</v>
      </c>
      <c r="D191" s="89">
        <v>2.9964998870257987E-2</v>
      </c>
      <c r="E191" s="89">
        <v>5.5962329503909593E-2</v>
      </c>
      <c r="F191" s="89">
        <v>0.17238314546539921</v>
      </c>
      <c r="G191" s="89">
        <v>0.17390482541841498</v>
      </c>
      <c r="H191" s="89">
        <v>0.19787138591070069</v>
      </c>
      <c r="I191" s="89">
        <v>0.22658338241840092</v>
      </c>
      <c r="J191" s="89">
        <v>0.23412092518189564</v>
      </c>
      <c r="K191" s="89">
        <v>0.21861995890243346</v>
      </c>
      <c r="L191" s="89">
        <v>0.28831813577918336</v>
      </c>
      <c r="M191" s="89">
        <v>0.28384134250101367</v>
      </c>
      <c r="N191" s="89">
        <v>0.29257056951846577</v>
      </c>
      <c r="O191" s="89">
        <v>0.28601672862581246</v>
      </c>
      <c r="P191" s="89">
        <v>0.29534148286351902</v>
      </c>
      <c r="Q191" s="89">
        <v>0.32356307927827155</v>
      </c>
      <c r="R191" s="89">
        <v>0.32690152046659998</v>
      </c>
      <c r="S191" s="89">
        <v>0.33900163037270198</v>
      </c>
      <c r="T191" s="89">
        <f>T14/'Total Funds Spent &amp; Transferred'!T14</f>
        <v>4.2078757969290911E-3</v>
      </c>
      <c r="U191" s="89">
        <f>U14/'Total Funds Spent &amp; Transferred'!U14</f>
        <v>0</v>
      </c>
      <c r="V191" s="89">
        <f>V14/'Total Funds Spent &amp; Transferred'!V14</f>
        <v>0</v>
      </c>
      <c r="W191" s="89">
        <f>W14/'Total Funds Spent &amp; Transferred'!W14</f>
        <v>0</v>
      </c>
      <c r="X191" s="89">
        <f>X14/'Total Funds Spent &amp; Transferred'!X14</f>
        <v>0</v>
      </c>
      <c r="Y191" s="89">
        <f>Y14/'Total Funds Spent &amp; Transferred'!Y14</f>
        <v>0</v>
      </c>
      <c r="Z191" s="89">
        <f>Z14/'Total Funds Spent &amp; Transferred'!Z14</f>
        <v>0</v>
      </c>
    </row>
    <row r="192" spans="1:34">
      <c r="A192" s="51" t="s">
        <v>101</v>
      </c>
      <c r="B192" s="89">
        <v>0.10686054871634809</v>
      </c>
      <c r="C192" s="89">
        <v>9.2194664033625626E-2</v>
      </c>
      <c r="D192" s="89">
        <v>0.39164616667368823</v>
      </c>
      <c r="E192" s="89">
        <v>-0.24065949721126498</v>
      </c>
      <c r="F192" s="89">
        <v>0.16211339252029031</v>
      </c>
      <c r="G192" s="89">
        <v>0.38337104140718709</v>
      </c>
      <c r="H192" s="89">
        <v>0.27764303684661895</v>
      </c>
      <c r="I192" s="89">
        <v>0.33404048106348533</v>
      </c>
      <c r="J192" s="89">
        <v>0.42991655543375984</v>
      </c>
      <c r="K192" s="89">
        <v>0.55209115120627283</v>
      </c>
      <c r="L192" s="89">
        <v>0.54245070494381797</v>
      </c>
      <c r="M192" s="89">
        <v>0.61577451986991538</v>
      </c>
      <c r="N192" s="89">
        <v>0.69140289117354414</v>
      </c>
      <c r="O192" s="89">
        <v>0.61925926756960537</v>
      </c>
      <c r="P192" s="89">
        <v>0.66222675265997399</v>
      </c>
      <c r="Q192" s="89">
        <v>0.71339921706924192</v>
      </c>
      <c r="R192" s="89">
        <v>0.78778454864853786</v>
      </c>
      <c r="S192" s="89">
        <v>0.76614836160277544</v>
      </c>
      <c r="T192" s="89">
        <f>T15/'Total Funds Spent &amp; Transferred'!T15</f>
        <v>4.1461633345843678E-4</v>
      </c>
      <c r="U192" s="89">
        <f>U15/'Total Funds Spent &amp; Transferred'!U15</f>
        <v>0</v>
      </c>
      <c r="V192" s="89">
        <f>V15/'Total Funds Spent &amp; Transferred'!V15</f>
        <v>0</v>
      </c>
      <c r="W192" s="89">
        <f>W15/'Total Funds Spent &amp; Transferred'!W15</f>
        <v>0</v>
      </c>
      <c r="X192" s="89">
        <f>X15/'Total Funds Spent &amp; Transferred'!X15</f>
        <v>0</v>
      </c>
      <c r="Y192" s="89">
        <f>Y15/'Total Funds Spent &amp; Transferred'!Y15</f>
        <v>0</v>
      </c>
      <c r="Z192" s="89">
        <f>Z15/'Total Funds Spent &amp; Transferred'!Z15</f>
        <v>0</v>
      </c>
    </row>
    <row r="193" spans="1:26">
      <c r="A193" s="51" t="s">
        <v>102</v>
      </c>
      <c r="B193" s="89">
        <v>0</v>
      </c>
      <c r="C193" s="89">
        <v>7.2477369129054963E-3</v>
      </c>
      <c r="D193" s="89">
        <v>0</v>
      </c>
      <c r="E193" s="89">
        <v>0</v>
      </c>
      <c r="F193" s="89">
        <v>0</v>
      </c>
      <c r="G193" s="89">
        <v>0</v>
      </c>
      <c r="H193" s="89">
        <v>0</v>
      </c>
      <c r="I193" s="89">
        <v>0</v>
      </c>
      <c r="J193" s="89">
        <v>0</v>
      </c>
      <c r="K193" s="89">
        <v>0</v>
      </c>
      <c r="L193" s="89">
        <v>0</v>
      </c>
      <c r="M193" s="89">
        <v>0.30934995554449007</v>
      </c>
      <c r="N193" s="89">
        <v>0.10762293509002407</v>
      </c>
      <c r="O193" s="89">
        <v>9.0346441434175209E-2</v>
      </c>
      <c r="P193" s="89">
        <v>8.1708949839625233E-2</v>
      </c>
      <c r="Q193" s="89">
        <v>0.11244077531219474</v>
      </c>
      <c r="R193" s="89">
        <v>0.11771920956666745</v>
      </c>
      <c r="S193" s="89">
        <v>0.14426363354867883</v>
      </c>
      <c r="T193" s="89">
        <f>T16/'Total Funds Spent &amp; Transferred'!T16</f>
        <v>6.4361067485510848E-2</v>
      </c>
      <c r="U193" s="89">
        <f>U16/'Total Funds Spent &amp; Transferred'!U16</f>
        <v>5.5714791471853362E-2</v>
      </c>
      <c r="V193" s="89">
        <f>V16/'Total Funds Spent &amp; Transferred'!V16</f>
        <v>0.12010183692891842</v>
      </c>
      <c r="W193" s="89">
        <f>W16/'Total Funds Spent &amp; Transferred'!W16</f>
        <v>0.17377888403043837</v>
      </c>
      <c r="X193" s="89">
        <f>X16/'Total Funds Spent &amp; Transferred'!X16</f>
        <v>0.187120402200457</v>
      </c>
      <c r="Y193" s="89">
        <f>Y16/'Total Funds Spent &amp; Transferred'!Y16</f>
        <v>0.2223326680507601</v>
      </c>
      <c r="Z193" s="89">
        <f>Z16/'Total Funds Spent &amp; Transferred'!Z16</f>
        <v>0.10273421942259206</v>
      </c>
    </row>
    <row r="194" spans="1:26">
      <c r="A194" s="51" t="s">
        <v>103</v>
      </c>
      <c r="B194" s="89">
        <v>0.46039460501829255</v>
      </c>
      <c r="C194" s="89">
        <v>0.25186025704924464</v>
      </c>
      <c r="D194" s="89">
        <v>0.50277267757051292</v>
      </c>
      <c r="E194" s="89">
        <v>0.30867271445460526</v>
      </c>
      <c r="F194" s="89">
        <v>0.34604792296882209</v>
      </c>
      <c r="G194" s="89">
        <v>0.27673158474496451</v>
      </c>
      <c r="H194" s="89">
        <v>0.2572963845282254</v>
      </c>
      <c r="I194" s="89">
        <v>0.39839783179789734</v>
      </c>
      <c r="J194" s="89">
        <v>0.33545702530289112</v>
      </c>
      <c r="K194" s="89">
        <v>0.31534115523134831</v>
      </c>
      <c r="L194" s="89">
        <v>0.22875712080141325</v>
      </c>
      <c r="M194" s="89">
        <v>0.15044531342858986</v>
      </c>
      <c r="N194" s="89">
        <v>0.12060354934746831</v>
      </c>
      <c r="O194" s="89">
        <v>0.12838074672560923</v>
      </c>
      <c r="P194" s="89">
        <v>0.57766112274904313</v>
      </c>
      <c r="Q194" s="89">
        <v>0.23240582212678768</v>
      </c>
      <c r="R194" s="89">
        <v>0.27033174943773525</v>
      </c>
      <c r="S194" s="89">
        <v>0.26930403983625484</v>
      </c>
      <c r="T194" s="89">
        <f>T17/'Total Funds Spent &amp; Transferred'!T17</f>
        <v>0.20708387603292069</v>
      </c>
      <c r="U194" s="89">
        <f>U17/'Total Funds Spent &amp; Transferred'!U17</f>
        <v>0.21780463447789025</v>
      </c>
      <c r="V194" s="89">
        <f>V17/'Total Funds Spent &amp; Transferred'!V17</f>
        <v>0.20935259963270206</v>
      </c>
      <c r="W194" s="89">
        <f>W17/'Total Funds Spent &amp; Transferred'!W17</f>
        <v>0.22819338796881269</v>
      </c>
      <c r="X194" s="89">
        <f>X17/'Total Funds Spent &amp; Transferred'!X17</f>
        <v>0.22978293588472315</v>
      </c>
      <c r="Y194" s="89">
        <f>Y17/'Total Funds Spent &amp; Transferred'!Y17</f>
        <v>0.24749059028524126</v>
      </c>
      <c r="Z194" s="89">
        <f>Z17/'Total Funds Spent &amp; Transferred'!Z17</f>
        <v>0</v>
      </c>
    </row>
    <row r="195" spans="1:26">
      <c r="A195" s="51" t="s">
        <v>104</v>
      </c>
      <c r="B195" s="89">
        <v>0</v>
      </c>
      <c r="C195" s="89">
        <v>3.2082527122864307E-4</v>
      </c>
      <c r="D195" s="89">
        <v>0</v>
      </c>
      <c r="E195" s="89">
        <v>0.1629221590088524</v>
      </c>
      <c r="F195" s="89">
        <v>0.30242575520085707</v>
      </c>
      <c r="G195" s="89">
        <v>0.30627958778226072</v>
      </c>
      <c r="H195" s="89">
        <v>0.35157704732072287</v>
      </c>
      <c r="I195" s="89">
        <v>0.34751200255201337</v>
      </c>
      <c r="J195" s="89">
        <v>0.32461486308935433</v>
      </c>
      <c r="K195" s="89">
        <v>0.32947828200879958</v>
      </c>
      <c r="L195" s="89">
        <v>0.3730289921586788</v>
      </c>
      <c r="M195" s="89">
        <v>0.37912231035951438</v>
      </c>
      <c r="N195" s="89">
        <v>0.37450092923720807</v>
      </c>
      <c r="O195" s="89">
        <v>0.26969974905810579</v>
      </c>
      <c r="P195" s="89">
        <v>0.27134218696038109</v>
      </c>
      <c r="Q195" s="89">
        <v>0.29519415714191694</v>
      </c>
      <c r="R195" s="89">
        <v>0.30109505854048241</v>
      </c>
      <c r="S195" s="89">
        <v>0.27688838711500968</v>
      </c>
      <c r="T195" s="89">
        <f>T18/'Total Funds Spent &amp; Transferred'!T18</f>
        <v>0</v>
      </c>
      <c r="U195" s="89">
        <f>U18/'Total Funds Spent &amp; Transferred'!U18</f>
        <v>0</v>
      </c>
      <c r="V195" s="89">
        <f>V18/'Total Funds Spent &amp; Transferred'!V18</f>
        <v>0</v>
      </c>
      <c r="W195" s="89">
        <f>W18/'Total Funds Spent &amp; Transferred'!W18</f>
        <v>0</v>
      </c>
      <c r="X195" s="89">
        <f>X18/'Total Funds Spent &amp; Transferred'!X18</f>
        <v>0</v>
      </c>
      <c r="Y195" s="89">
        <f>Y18/'Total Funds Spent &amp; Transferred'!Y18</f>
        <v>0</v>
      </c>
      <c r="Z195" s="89">
        <f>Z18/'Total Funds Spent &amp; Transferred'!Z18</f>
        <v>0</v>
      </c>
    </row>
    <row r="196" spans="1:26">
      <c r="A196" s="51" t="s">
        <v>105</v>
      </c>
      <c r="B196" s="89">
        <v>2.098984067348237E-2</v>
      </c>
      <c r="C196" s="89">
        <v>6.1728770942778469E-2</v>
      </c>
      <c r="D196" s="89">
        <v>0.32436836668272961</v>
      </c>
      <c r="E196" s="89">
        <v>0.14985710679899944</v>
      </c>
      <c r="F196" s="89">
        <v>0.22823607550370215</v>
      </c>
      <c r="G196" s="89">
        <v>0.26962031001821368</v>
      </c>
      <c r="H196" s="89">
        <v>0.24849257511029618</v>
      </c>
      <c r="I196" s="89">
        <v>0.2826839745735229</v>
      </c>
      <c r="J196" s="89">
        <v>0.28342861656627655</v>
      </c>
      <c r="K196" s="89">
        <v>0.31877418229457494</v>
      </c>
      <c r="L196" s="89">
        <v>0.26902094366877644</v>
      </c>
      <c r="M196" s="89">
        <v>0.32028312013804916</v>
      </c>
      <c r="N196" s="89">
        <v>0.29809335818339111</v>
      </c>
      <c r="O196" s="89">
        <v>0.43399966378526117</v>
      </c>
      <c r="P196" s="89">
        <v>0.40616915868762027</v>
      </c>
      <c r="Q196" s="89">
        <v>0.34727315812599663</v>
      </c>
      <c r="R196" s="89">
        <v>0.36792454377105099</v>
      </c>
      <c r="S196" s="89">
        <v>0.37253007807622834</v>
      </c>
      <c r="T196" s="89">
        <f>T19/'Total Funds Spent &amp; Transferred'!T19</f>
        <v>0.34112860192079864</v>
      </c>
      <c r="U196" s="89">
        <f>U19/'Total Funds Spent &amp; Transferred'!U19</f>
        <v>0.23062593891068311</v>
      </c>
      <c r="V196" s="89">
        <f>V19/'Total Funds Spent &amp; Transferred'!V19</f>
        <v>0.16896350399012428</v>
      </c>
      <c r="W196" s="89">
        <f>W19/'Total Funds Spent &amp; Transferred'!W19</f>
        <v>0.20371617424062349</v>
      </c>
      <c r="X196" s="89">
        <f>X19/'Total Funds Spent &amp; Transferred'!X19</f>
        <v>0.24210371411622136</v>
      </c>
      <c r="Y196" s="89">
        <f>Y19/'Total Funds Spent &amp; Transferred'!Y19</f>
        <v>0.25378034441156622</v>
      </c>
      <c r="Z196" s="89">
        <f>Z19/'Total Funds Spent &amp; Transferred'!Z19</f>
        <v>0.28527139872314711</v>
      </c>
    </row>
    <row r="197" spans="1:26">
      <c r="A197" s="51" t="s">
        <v>107</v>
      </c>
      <c r="B197" s="89">
        <v>3.2793688584605907E-2</v>
      </c>
      <c r="C197" s="89">
        <v>0.11800650461900768</v>
      </c>
      <c r="D197" s="89">
        <v>0.11701661276559945</v>
      </c>
      <c r="E197" s="89">
        <v>0.12776347086823886</v>
      </c>
      <c r="F197" s="89">
        <v>0.12213966596467929</v>
      </c>
      <c r="G197" s="89">
        <v>0.13225945451244023</v>
      </c>
      <c r="H197" s="89">
        <v>0.15133044228335579</v>
      </c>
      <c r="I197" s="89">
        <v>0.17346861444319253</v>
      </c>
      <c r="J197" s="89">
        <v>0.17852380731834019</v>
      </c>
      <c r="K197" s="89">
        <v>0.17123358281282836</v>
      </c>
      <c r="L197" s="89">
        <v>5.1650633832140552E-2</v>
      </c>
      <c r="M197" s="89">
        <v>1.8253068923501054E-2</v>
      </c>
      <c r="N197" s="89">
        <v>2.0936940075523495E-3</v>
      </c>
      <c r="O197" s="89">
        <v>3.6545979390128539E-3</v>
      </c>
      <c r="P197" s="89">
        <v>5.3241497864609617E-4</v>
      </c>
      <c r="Q197" s="89">
        <v>0</v>
      </c>
      <c r="R197" s="89">
        <v>0</v>
      </c>
      <c r="S197" s="89">
        <v>0</v>
      </c>
      <c r="T197" s="89">
        <f>T20/'Total Funds Spent &amp; Transferred'!T20</f>
        <v>0</v>
      </c>
      <c r="U197" s="89">
        <f>U20/'Total Funds Spent &amp; Transferred'!U20</f>
        <v>0</v>
      </c>
      <c r="V197" s="89">
        <f>V20/'Total Funds Spent &amp; Transferred'!V20</f>
        <v>0</v>
      </c>
      <c r="W197" s="89">
        <f>W20/'Total Funds Spent &amp; Transferred'!W20</f>
        <v>0</v>
      </c>
      <c r="X197" s="89">
        <f>X20/'Total Funds Spent &amp; Transferred'!X20</f>
        <v>0</v>
      </c>
      <c r="Y197" s="89">
        <f>Y20/'Total Funds Spent &amp; Transferred'!Y20</f>
        <v>0</v>
      </c>
      <c r="Z197" s="89">
        <f>Z20/'Total Funds Spent &amp; Transferred'!Z20</f>
        <v>0</v>
      </c>
    </row>
    <row r="198" spans="1:26">
      <c r="A198" s="51" t="s">
        <v>76</v>
      </c>
      <c r="B198" s="89">
        <v>0.32983737443782052</v>
      </c>
      <c r="C198" s="89">
        <v>0.4213099833208262</v>
      </c>
      <c r="D198" s="89">
        <v>0.49747663343219051</v>
      </c>
      <c r="E198" s="89">
        <v>0.25778819169398193</v>
      </c>
      <c r="F198" s="89">
        <v>0.33585017511491416</v>
      </c>
      <c r="G198" s="89">
        <v>0.30539227944707892</v>
      </c>
      <c r="H198" s="89">
        <v>0.22008207552622991</v>
      </c>
      <c r="I198" s="89">
        <v>0.19944674615410515</v>
      </c>
      <c r="J198" s="89">
        <v>0.19388720218659133</v>
      </c>
      <c r="K198" s="89">
        <v>0.1334020417218312</v>
      </c>
      <c r="L198" s="89">
        <v>0.24065911110778496</v>
      </c>
      <c r="M198" s="89">
        <v>0.22151156375502351</v>
      </c>
      <c r="N198" s="89">
        <v>0.23268108585537622</v>
      </c>
      <c r="O198" s="89">
        <v>0.26225739728728076</v>
      </c>
      <c r="P198" s="89">
        <v>0.23910689114626144</v>
      </c>
      <c r="Q198" s="89">
        <v>0.23473901186532622</v>
      </c>
      <c r="R198" s="89">
        <v>0.24503225905023587</v>
      </c>
      <c r="S198" s="89">
        <v>0.27082182472513189</v>
      </c>
      <c r="T198" s="89">
        <f>T21/'Total Funds Spent &amp; Transferred'!T21</f>
        <v>0</v>
      </c>
      <c r="U198" s="89">
        <f>U21/'Total Funds Spent &amp; Transferred'!U21</f>
        <v>2.1330225999664138E-3</v>
      </c>
      <c r="V198" s="89">
        <f>V21/'Total Funds Spent &amp; Transferred'!V21</f>
        <v>2.3521831637253618E-2</v>
      </c>
      <c r="W198" s="89">
        <f>W21/'Total Funds Spent &amp; Transferred'!W21</f>
        <v>3.2856716401837842E-2</v>
      </c>
      <c r="X198" s="89">
        <f>X21/'Total Funds Spent &amp; Transferred'!X21</f>
        <v>3.5265282314800278E-2</v>
      </c>
      <c r="Y198" s="89">
        <f>Y21/'Total Funds Spent &amp; Transferred'!Y21</f>
        <v>3.3134409571472401E-2</v>
      </c>
      <c r="Z198" s="89">
        <f>Z21/'Total Funds Spent &amp; Transferred'!Z21</f>
        <v>3.9032983989526426E-2</v>
      </c>
    </row>
    <row r="199" spans="1:26">
      <c r="A199" s="51" t="s">
        <v>110</v>
      </c>
      <c r="B199" s="89">
        <v>4.6841245646912548E-2</v>
      </c>
      <c r="C199" s="89">
        <v>3.9323338767959307E-2</v>
      </c>
      <c r="D199" s="89">
        <v>0.1272840584867754</v>
      </c>
      <c r="E199" s="89">
        <v>4.1605387654119488E-2</v>
      </c>
      <c r="F199" s="89">
        <v>5.7258819795553244E-2</v>
      </c>
      <c r="G199" s="89">
        <v>8.6876806073743804E-2</v>
      </c>
      <c r="H199" s="89">
        <v>5.7114530883978352E-2</v>
      </c>
      <c r="I199" s="89">
        <v>8.2109384257062781E-2</v>
      </c>
      <c r="J199" s="89">
        <v>0.14970727869903622</v>
      </c>
      <c r="K199" s="89">
        <v>8.1978267167594376E-2</v>
      </c>
      <c r="L199" s="89">
        <v>6.2725166504284349E-2</v>
      </c>
      <c r="M199" s="89">
        <v>9.3264254586462758E-2</v>
      </c>
      <c r="N199" s="89">
        <v>0.10858306765980526</v>
      </c>
      <c r="O199" s="89">
        <v>7.8114351317652653E-2</v>
      </c>
      <c r="P199" s="89">
        <v>0.11577391574239156</v>
      </c>
      <c r="Q199" s="89">
        <v>8.8544473273004798E-2</v>
      </c>
      <c r="R199" s="89">
        <v>0.12067136746799598</v>
      </c>
      <c r="S199" s="89">
        <v>0.11737877015733092</v>
      </c>
      <c r="T199" s="89">
        <f>T22/'Total Funds Spent &amp; Transferred'!T22</f>
        <v>0</v>
      </c>
      <c r="U199" s="89">
        <f>U22/'Total Funds Spent &amp; Transferred'!U22</f>
        <v>0</v>
      </c>
      <c r="V199" s="89">
        <f>V22/'Total Funds Spent &amp; Transferred'!V22</f>
        <v>0</v>
      </c>
      <c r="W199" s="89">
        <f>W22/'Total Funds Spent &amp; Transferred'!W22</f>
        <v>0</v>
      </c>
      <c r="X199" s="89">
        <f>X22/'Total Funds Spent &amp; Transferred'!X22</f>
        <v>0</v>
      </c>
      <c r="Y199" s="89">
        <f>Y22/'Total Funds Spent &amp; Transferred'!Y22</f>
        <v>0</v>
      </c>
      <c r="Z199" s="89">
        <f>Z22/'Total Funds Spent &amp; Transferred'!Z22</f>
        <v>0</v>
      </c>
    </row>
    <row r="200" spans="1:26">
      <c r="A200" s="51" t="s">
        <v>111</v>
      </c>
      <c r="B200" s="89">
        <v>0</v>
      </c>
      <c r="C200" s="89">
        <v>0.14883406014393141</v>
      </c>
      <c r="D200" s="89">
        <v>8.6888813383613442E-2</v>
      </c>
      <c r="E200" s="89">
        <v>9.9510351382100695E-2</v>
      </c>
      <c r="F200" s="89">
        <v>8.0478621807012124E-2</v>
      </c>
      <c r="G200" s="89">
        <v>5.8933270827951127E-2</v>
      </c>
      <c r="H200" s="89">
        <v>4.8834511269045158E-2</v>
      </c>
      <c r="I200" s="89">
        <v>0.11691816522413076</v>
      </c>
      <c r="J200" s="89">
        <v>0.1436312641000172</v>
      </c>
      <c r="K200" s="89">
        <v>0.17934040673257964</v>
      </c>
      <c r="L200" s="89">
        <v>0.14201694532587333</v>
      </c>
      <c r="M200" s="89">
        <v>8.9591737472190153E-2</v>
      </c>
      <c r="N200" s="89">
        <v>0.1069159894351151</v>
      </c>
      <c r="O200" s="89">
        <v>8.0385901482994501E-2</v>
      </c>
      <c r="P200" s="89">
        <v>0.28733730172687655</v>
      </c>
      <c r="Q200" s="89">
        <v>9.0556399484574321E-2</v>
      </c>
      <c r="R200" s="89">
        <v>0.18273739037025136</v>
      </c>
      <c r="S200" s="89">
        <v>0.21242789354333386</v>
      </c>
      <c r="T200" s="89">
        <f>T23/'Total Funds Spent &amp; Transferred'!T23</f>
        <v>5.7794161619566152E-2</v>
      </c>
      <c r="U200" s="89">
        <f>U23/'Total Funds Spent &amp; Transferred'!U23</f>
        <v>6.3998758149936941E-2</v>
      </c>
      <c r="V200" s="89">
        <f>V23/'Total Funds Spent &amp; Transferred'!V23</f>
        <v>5.8938390194186493E-2</v>
      </c>
      <c r="W200" s="89">
        <f>W23/'Total Funds Spent &amp; Transferred'!W23</f>
        <v>6.3290292965925393E-2</v>
      </c>
      <c r="X200" s="89">
        <f>X23/'Total Funds Spent &amp; Transferred'!X23</f>
        <v>5.361986989406177E-2</v>
      </c>
      <c r="Y200" s="89">
        <f>Y23/'Total Funds Spent &amp; Transferred'!Y23</f>
        <v>4.437183472988513E-2</v>
      </c>
      <c r="Z200" s="89">
        <f>Z23/'Total Funds Spent &amp; Transferred'!Z23</f>
        <v>1.1597153282651516E-2</v>
      </c>
    </row>
    <row r="201" spans="1:26">
      <c r="A201" s="51" t="s">
        <v>113</v>
      </c>
      <c r="B201" s="89">
        <v>3.2847181955434512E-2</v>
      </c>
      <c r="C201" s="89">
        <v>5.6467203680554176E-2</v>
      </c>
      <c r="D201" s="89">
        <v>3.8601971082835147E-2</v>
      </c>
      <c r="E201" s="89">
        <v>0</v>
      </c>
      <c r="F201" s="89">
        <v>0</v>
      </c>
      <c r="G201" s="89">
        <v>1.7941734601473573E-2</v>
      </c>
      <c r="H201" s="89">
        <v>-1.7119297374950472E-2</v>
      </c>
      <c r="I201" s="89">
        <v>0</v>
      </c>
      <c r="J201" s="89">
        <v>0</v>
      </c>
      <c r="K201" s="89">
        <v>0</v>
      </c>
      <c r="L201" s="89">
        <v>0</v>
      </c>
      <c r="M201" s="89">
        <v>7.6519384554055523E-3</v>
      </c>
      <c r="N201" s="89">
        <v>8.5108907308312706E-3</v>
      </c>
      <c r="O201" s="89">
        <v>8.2595284028877478E-3</v>
      </c>
      <c r="P201" s="89">
        <v>8.804117310255535E-3</v>
      </c>
      <c r="Q201" s="89">
        <v>8.7396653695268472E-3</v>
      </c>
      <c r="R201" s="89">
        <v>9.2604562393226852E-3</v>
      </c>
      <c r="S201" s="89">
        <v>7.1445522394431452E-3</v>
      </c>
      <c r="T201" s="89">
        <f>T24/'Total Funds Spent &amp; Transferred'!T24</f>
        <v>0</v>
      </c>
      <c r="U201" s="89">
        <f>U24/'Total Funds Spent &amp; Transferred'!U24</f>
        <v>1.0564108665385435E-2</v>
      </c>
      <c r="V201" s="89">
        <f>V24/'Total Funds Spent &amp; Transferred'!V24</f>
        <v>2.0130861684880968E-2</v>
      </c>
      <c r="W201" s="89">
        <f>W24/'Total Funds Spent &amp; Transferred'!W24</f>
        <v>2.644768361547551E-2</v>
      </c>
      <c r="X201" s="89">
        <f>X24/'Total Funds Spent &amp; Transferred'!X24</f>
        <v>1.389278846541908E-2</v>
      </c>
      <c r="Y201" s="89">
        <f>Y24/'Total Funds Spent &amp; Transferred'!Y24</f>
        <v>2.1556808050272143E-3</v>
      </c>
      <c r="Z201" s="89">
        <f>Z24/'Total Funds Spent &amp; Transferred'!Z24</f>
        <v>4.3353716354503705E-3</v>
      </c>
    </row>
    <row r="202" spans="1:26">
      <c r="A202" s="51" t="s">
        <v>78</v>
      </c>
      <c r="B202" s="89">
        <v>8.2434277782753029E-3</v>
      </c>
      <c r="C202" s="89">
        <v>2.3084143193219137E-2</v>
      </c>
      <c r="D202" s="89">
        <v>5.6180411169616798E-3</v>
      </c>
      <c r="E202" s="89">
        <v>1.7521061179440682E-2</v>
      </c>
      <c r="F202" s="89">
        <v>-8.9201975487161606E-3</v>
      </c>
      <c r="G202" s="89">
        <v>0</v>
      </c>
      <c r="H202" s="89">
        <v>8.2630583018792865E-4</v>
      </c>
      <c r="I202" s="89">
        <v>1.9009373047962359E-2</v>
      </c>
      <c r="J202" s="89">
        <v>1.0246185455840037E-2</v>
      </c>
      <c r="K202" s="89">
        <v>2.7906520654947184E-3</v>
      </c>
      <c r="L202" s="89">
        <v>0</v>
      </c>
      <c r="M202" s="89">
        <v>0</v>
      </c>
      <c r="N202" s="89">
        <v>2.5232753987956023E-6</v>
      </c>
      <c r="O202" s="89">
        <v>0</v>
      </c>
      <c r="P202" s="89">
        <v>0</v>
      </c>
      <c r="Q202" s="89">
        <v>0.15183461129549941</v>
      </c>
      <c r="R202" s="89">
        <v>0.1406616954682634</v>
      </c>
      <c r="S202" s="89">
        <v>0.144408262110334</v>
      </c>
      <c r="T202" s="89">
        <f>T25/'Total Funds Spent &amp; Transferred'!T25</f>
        <v>1.9808198168398848E-3</v>
      </c>
      <c r="U202" s="89">
        <f>U25/'Total Funds Spent &amp; Transferred'!U25</f>
        <v>1.9453415700115546E-3</v>
      </c>
      <c r="V202" s="89">
        <f>V25/'Total Funds Spent &amp; Transferred'!V25</f>
        <v>2.2774192957065397E-3</v>
      </c>
      <c r="W202" s="89">
        <f>W25/'Total Funds Spent &amp; Transferred'!W25</f>
        <v>1.9299518910157868E-3</v>
      </c>
      <c r="X202" s="89">
        <f>X25/'Total Funds Spent &amp; Transferred'!X25</f>
        <v>2.0096354666870753E-3</v>
      </c>
      <c r="Y202" s="89">
        <f>Y25/'Total Funds Spent &amp; Transferred'!Y25</f>
        <v>1.9237592432923218E-3</v>
      </c>
      <c r="Z202" s="89">
        <f>Z25/'Total Funds Spent &amp; Transferred'!Z25</f>
        <v>1.8332506574696933E-3</v>
      </c>
    </row>
    <row r="203" spans="1:26">
      <c r="A203" s="51" t="s">
        <v>116</v>
      </c>
      <c r="B203" s="89">
        <v>5.7689370313853988E-2</v>
      </c>
      <c r="C203" s="89">
        <v>8.9714510340024159E-2</v>
      </c>
      <c r="D203" s="89">
        <v>0.10985920235515603</v>
      </c>
      <c r="E203" s="89">
        <v>2.5360835972173732E-2</v>
      </c>
      <c r="F203" s="89">
        <v>3.2378210317167172E-2</v>
      </c>
      <c r="G203" s="89">
        <v>3.7670313402870706E-2</v>
      </c>
      <c r="H203" s="89">
        <v>3.7260812911189732E-2</v>
      </c>
      <c r="I203" s="89">
        <v>2.8792867666759786E-2</v>
      </c>
      <c r="J203" s="89">
        <v>3.8289578580769451E-2</v>
      </c>
      <c r="K203" s="89">
        <v>9.474444786614851E-2</v>
      </c>
      <c r="L203" s="89">
        <v>7.2950453659884895E-2</v>
      </c>
      <c r="M203" s="89">
        <v>0.11904912538149778</v>
      </c>
      <c r="N203" s="89">
        <v>0.17561682072645701</v>
      </c>
      <c r="O203" s="89">
        <v>0.16046529162893158</v>
      </c>
      <c r="P203" s="89">
        <v>0.17636302883467844</v>
      </c>
      <c r="Q203" s="89">
        <v>0.18466337257682391</v>
      </c>
      <c r="R203" s="89">
        <v>0.20516497553219498</v>
      </c>
      <c r="S203" s="89">
        <v>0.16361733789364011</v>
      </c>
      <c r="T203" s="89">
        <f>T26/'Total Funds Spent &amp; Transferred'!T26</f>
        <v>0</v>
      </c>
      <c r="U203" s="89">
        <f>U26/'Total Funds Spent &amp; Transferred'!U26</f>
        <v>0</v>
      </c>
      <c r="V203" s="89">
        <f>V26/'Total Funds Spent &amp; Transferred'!V26</f>
        <v>0</v>
      </c>
      <c r="W203" s="89">
        <f>W26/'Total Funds Spent &amp; Transferred'!W26</f>
        <v>0</v>
      </c>
      <c r="X203" s="89">
        <f>X26/'Total Funds Spent &amp; Transferred'!X26</f>
        <v>0</v>
      </c>
      <c r="Y203" s="89">
        <f>Y26/'Total Funds Spent &amp; Transferred'!Y26</f>
        <v>0</v>
      </c>
      <c r="Z203" s="89">
        <f>Z26/'Total Funds Spent &amp; Transferred'!Z26</f>
        <v>0</v>
      </c>
    </row>
    <row r="204" spans="1:26">
      <c r="A204" s="51" t="s">
        <v>117</v>
      </c>
      <c r="B204" s="89">
        <v>7.45448687566517E-2</v>
      </c>
      <c r="C204" s="89">
        <v>4.5110993273316906E-2</v>
      </c>
      <c r="D204" s="89">
        <v>7.9354751678974669E-2</v>
      </c>
      <c r="E204" s="89">
        <v>0.11080090623442777</v>
      </c>
      <c r="F204" s="89">
        <v>0.15965927732044188</v>
      </c>
      <c r="G204" s="89">
        <v>0.1720166221745715</v>
      </c>
      <c r="H204" s="89">
        <v>0.18259145196588406</v>
      </c>
      <c r="I204" s="89">
        <v>0.14900498415600757</v>
      </c>
      <c r="J204" s="89">
        <v>0.18783097287703274</v>
      </c>
      <c r="K204" s="89">
        <v>0.19306723909091042</v>
      </c>
      <c r="L204" s="89">
        <v>0.19515982337235374</v>
      </c>
      <c r="M204" s="89">
        <v>0.14298718026793483</v>
      </c>
      <c r="N204" s="89">
        <v>0.15321344177936458</v>
      </c>
      <c r="O204" s="89">
        <v>0.1357887176062339</v>
      </c>
      <c r="P204" s="89">
        <v>0.19068279318308123</v>
      </c>
      <c r="Q204" s="89">
        <v>0.20401286169125205</v>
      </c>
      <c r="R204" s="89">
        <v>0.22154554230352208</v>
      </c>
      <c r="S204" s="89">
        <v>0.18260835039021292</v>
      </c>
      <c r="T204" s="89">
        <f>T27/'Total Funds Spent &amp; Transferred'!T27</f>
        <v>2.0057544371059369E-4</v>
      </c>
      <c r="U204" s="89">
        <f>U27/'Total Funds Spent &amp; Transferred'!U27</f>
        <v>1.7409219240365593E-4</v>
      </c>
      <c r="V204" s="89">
        <f>V27/'Total Funds Spent &amp; Transferred'!V27</f>
        <v>1.7796051678097913E-4</v>
      </c>
      <c r="W204" s="89">
        <f>W27/'Total Funds Spent &amp; Transferred'!W27</f>
        <v>1.9119863939480697E-4</v>
      </c>
      <c r="X204" s="89">
        <f>X27/'Total Funds Spent &amp; Transferred'!X27</f>
        <v>1.0527971835759425E-4</v>
      </c>
      <c r="Y204" s="89">
        <f>Y27/'Total Funds Spent &amp; Transferred'!Y27</f>
        <v>1.2258332827035862E-4</v>
      </c>
      <c r="Z204" s="89">
        <f>Z27/'Total Funds Spent &amp; Transferred'!Z27</f>
        <v>0</v>
      </c>
    </row>
    <row r="205" spans="1:26">
      <c r="A205" s="51" t="s">
        <v>77</v>
      </c>
      <c r="B205" s="89">
        <v>0</v>
      </c>
      <c r="C205" s="89">
        <v>9.5332631562977665E-3</v>
      </c>
      <c r="D205" s="89">
        <v>6.9681908992949104E-4</v>
      </c>
      <c r="E205" s="89">
        <v>1.391938482553504E-3</v>
      </c>
      <c r="F205" s="89">
        <v>1.177295815462584E-3</v>
      </c>
      <c r="G205" s="89">
        <v>2.8817596991913125E-2</v>
      </c>
      <c r="H205" s="89">
        <v>1.4332766418610988E-2</v>
      </c>
      <c r="I205" s="89">
        <v>1.7164211388936913E-2</v>
      </c>
      <c r="J205" s="89">
        <v>1.3394516406375786E-2</v>
      </c>
      <c r="K205" s="89">
        <v>1.0890800970771362E-2</v>
      </c>
      <c r="L205" s="89">
        <v>2.5852178599885506E-2</v>
      </c>
      <c r="M205" s="89">
        <v>0.12073832251582577</v>
      </c>
      <c r="N205" s="89">
        <v>2.2879110638082744E-2</v>
      </c>
      <c r="O205" s="89">
        <v>2.3196418420133029E-2</v>
      </c>
      <c r="P205" s="89">
        <v>4.8871656421609476E-2</v>
      </c>
      <c r="Q205" s="89">
        <v>1.7776379690603188E-2</v>
      </c>
      <c r="R205" s="89">
        <v>2.1550147069603547E-2</v>
      </c>
      <c r="S205" s="89">
        <v>1.6113481743192083E-2</v>
      </c>
      <c r="T205" s="89">
        <f>T28/'Total Funds Spent &amp; Transferred'!T28</f>
        <v>1.9671693087527153E-2</v>
      </c>
      <c r="U205" s="89">
        <f>U28/'Total Funds Spent &amp; Transferred'!U28</f>
        <v>1.66633694018852E-2</v>
      </c>
      <c r="V205" s="89">
        <f>V28/'Total Funds Spent &amp; Transferred'!V28</f>
        <v>1.8968950660249027E-2</v>
      </c>
      <c r="W205" s="89">
        <f>W28/'Total Funds Spent &amp; Transferred'!W28</f>
        <v>2.6118390869848251E-2</v>
      </c>
      <c r="X205" s="89">
        <f>X28/'Total Funds Spent &amp; Transferred'!X28</f>
        <v>3.1011289235849705E-2</v>
      </c>
      <c r="Y205" s="89">
        <f>Y28/'Total Funds Spent &amp; Transferred'!Y28</f>
        <v>1.7125417245912353E-2</v>
      </c>
      <c r="Z205" s="89">
        <f>Z28/'Total Funds Spent &amp; Transferred'!Z28</f>
        <v>3.4494086410439162E-2</v>
      </c>
    </row>
    <row r="206" spans="1:26">
      <c r="A206" s="51" t="s">
        <v>120</v>
      </c>
      <c r="B206" s="89">
        <v>0</v>
      </c>
      <c r="C206" s="89">
        <v>4.9852403096576851E-3</v>
      </c>
      <c r="D206" s="89">
        <v>6.2964330775575322E-3</v>
      </c>
      <c r="E206" s="89">
        <v>2.0081236167291527E-2</v>
      </c>
      <c r="F206" s="89">
        <v>2.9873385234039408E-2</v>
      </c>
      <c r="G206" s="89">
        <v>1.083010534400514E-2</v>
      </c>
      <c r="H206" s="89">
        <v>5.7415457533015685E-3</v>
      </c>
      <c r="I206" s="89">
        <v>8.7386260668772781E-2</v>
      </c>
      <c r="J206" s="89">
        <v>5.6455357022826273E-2</v>
      </c>
      <c r="K206" s="89">
        <v>9.0913901216530132E-2</v>
      </c>
      <c r="L206" s="89">
        <v>8.4781340685874604E-2</v>
      </c>
      <c r="M206" s="89">
        <v>7.5833091367722594E-2</v>
      </c>
      <c r="N206" s="89">
        <v>5.6637759869648675E-2</v>
      </c>
      <c r="O206" s="89">
        <v>5.9780852551009102E-2</v>
      </c>
      <c r="P206" s="89">
        <v>3.7089905849201195E-2</v>
      </c>
      <c r="Q206" s="89">
        <v>4.3981153238756072E-2</v>
      </c>
      <c r="R206" s="89">
        <v>4.2955181626111498E-2</v>
      </c>
      <c r="S206" s="89">
        <v>3.7867174933117226E-2</v>
      </c>
      <c r="T206" s="89">
        <f>T29/'Total Funds Spent &amp; Transferred'!T29</f>
        <v>0</v>
      </c>
      <c r="U206" s="89">
        <f>U29/'Total Funds Spent &amp; Transferred'!U29</f>
        <v>0</v>
      </c>
      <c r="V206" s="89">
        <f>V29/'Total Funds Spent &amp; Transferred'!V29</f>
        <v>0</v>
      </c>
      <c r="W206" s="89">
        <f>W29/'Total Funds Spent &amp; Transferred'!W29</f>
        <v>1.3130866451053884E-6</v>
      </c>
      <c r="X206" s="89">
        <f>X29/'Total Funds Spent &amp; Transferred'!X29</f>
        <v>0</v>
      </c>
      <c r="Y206" s="89">
        <f>Y29/'Total Funds Spent &amp; Transferred'!Y29</f>
        <v>0</v>
      </c>
      <c r="Z206" s="89">
        <f>Z29/'Total Funds Spent &amp; Transferred'!Z29</f>
        <v>0</v>
      </c>
    </row>
    <row r="207" spans="1:26">
      <c r="A207" s="51" t="s">
        <v>122</v>
      </c>
      <c r="B207" s="89">
        <v>9.476353622992921E-2</v>
      </c>
      <c r="C207" s="89">
        <v>4.7891849426869186E-2</v>
      </c>
      <c r="D207" s="89">
        <v>0.12198439932728176</v>
      </c>
      <c r="E207" s="89">
        <v>0.13652913265883912</v>
      </c>
      <c r="F207" s="89">
        <v>0.16157627478104822</v>
      </c>
      <c r="G207" s="89">
        <v>0.15767545000927261</v>
      </c>
      <c r="H207" s="89">
        <v>0.19665043889912842</v>
      </c>
      <c r="I207" s="89">
        <v>0.18144712785067141</v>
      </c>
      <c r="J207" s="89">
        <v>0.15165690818369629</v>
      </c>
      <c r="K207" s="89">
        <v>0.23884693016107764</v>
      </c>
      <c r="L207" s="89">
        <v>0.26043389403478212</v>
      </c>
      <c r="M207" s="89">
        <v>0.31967408650072093</v>
      </c>
      <c r="N207" s="89">
        <v>0.32675928677916849</v>
      </c>
      <c r="O207" s="89">
        <v>0.27916755022031031</v>
      </c>
      <c r="P207" s="89">
        <v>0.38070534527434968</v>
      </c>
      <c r="Q207" s="89">
        <v>0.38454066988573216</v>
      </c>
      <c r="R207" s="89">
        <v>0.3880955237760047</v>
      </c>
      <c r="S207" s="89">
        <v>0.43886990052083835</v>
      </c>
      <c r="T207" s="89">
        <f>T30/'Total Funds Spent &amp; Transferred'!T30</f>
        <v>0.42922069231446047</v>
      </c>
      <c r="U207" s="89">
        <f>U30/'Total Funds Spent &amp; Transferred'!U30</f>
        <v>0.1528511463610468</v>
      </c>
      <c r="V207" s="89">
        <f>V30/'Total Funds Spent &amp; Transferred'!V30</f>
        <v>9.1145353280759484E-2</v>
      </c>
      <c r="W207" s="89">
        <f>W30/'Total Funds Spent &amp; Transferred'!W30</f>
        <v>0</v>
      </c>
      <c r="X207" s="89">
        <f>X30/'Total Funds Spent &amp; Transferred'!X30</f>
        <v>0</v>
      </c>
      <c r="Y207" s="89">
        <f>Y30/'Total Funds Spent &amp; Transferred'!Y30</f>
        <v>0</v>
      </c>
      <c r="Z207" s="89">
        <f>Z30/'Total Funds Spent &amp; Transferred'!Z30</f>
        <v>0</v>
      </c>
    </row>
    <row r="208" spans="1:26">
      <c r="A208" s="51" t="s">
        <v>124</v>
      </c>
      <c r="B208" s="89">
        <v>8.41590807256309E-2</v>
      </c>
      <c r="C208" s="89">
        <v>4.6113709152071573E-2</v>
      </c>
      <c r="D208" s="89">
        <v>3.8014991888301465E-2</v>
      </c>
      <c r="E208" s="89">
        <v>0.10546199783127144</v>
      </c>
      <c r="F208" s="89">
        <v>0.11031112690584297</v>
      </c>
      <c r="G208" s="89">
        <v>0.10778400804469553</v>
      </c>
      <c r="H208" s="89">
        <v>7.1942199581666352E-2</v>
      </c>
      <c r="I208" s="89">
        <v>9.7875764213423699E-2</v>
      </c>
      <c r="J208" s="89">
        <v>0.10897664462945753</v>
      </c>
      <c r="K208" s="89">
        <v>0.12973225036284775</v>
      </c>
      <c r="L208" s="89">
        <v>0.12139185375972818</v>
      </c>
      <c r="M208" s="89">
        <v>9.9531796697600802E-2</v>
      </c>
      <c r="N208" s="89">
        <v>0.1160393680377836</v>
      </c>
      <c r="O208" s="89">
        <v>0.10157413066124295</v>
      </c>
      <c r="P208" s="89">
        <v>9.8399937001897461E-2</v>
      </c>
      <c r="Q208" s="89">
        <v>9.3355851837236714E-2</v>
      </c>
      <c r="R208" s="89">
        <v>8.9457724982932058E-2</v>
      </c>
      <c r="S208" s="89">
        <v>0.10484813883763408</v>
      </c>
      <c r="T208" s="89">
        <f>T31/'Total Funds Spent &amp; Transferred'!T31</f>
        <v>3.575920729598174E-2</v>
      </c>
      <c r="U208" s="89">
        <f>U31/'Total Funds Spent &amp; Transferred'!U31</f>
        <v>4.0381249309604593E-2</v>
      </c>
      <c r="V208" s="89">
        <f>V31/'Total Funds Spent &amp; Transferred'!V31</f>
        <v>2.4746666415483533E-2</v>
      </c>
      <c r="W208" s="89">
        <f>W31/'Total Funds Spent &amp; Transferred'!W31</f>
        <v>4.2604473062737611E-2</v>
      </c>
      <c r="X208" s="89">
        <f>X31/'Total Funds Spent &amp; Transferred'!X31</f>
        <v>3.5782036954979557E-2</v>
      </c>
      <c r="Y208" s="89">
        <f>Y31/'Total Funds Spent &amp; Transferred'!Y31</f>
        <v>3.6828943921185714E-2</v>
      </c>
      <c r="Z208" s="89">
        <f>Z31/'Total Funds Spent &amp; Transferred'!Z31</f>
        <v>0</v>
      </c>
    </row>
    <row r="209" spans="1:26">
      <c r="A209" s="51" t="s">
        <v>126</v>
      </c>
      <c r="B209" s="89">
        <v>0</v>
      </c>
      <c r="C209" s="89">
        <v>2.8379625941759783E-2</v>
      </c>
      <c r="D209" s="89">
        <v>0</v>
      </c>
      <c r="E209" s="89">
        <v>0</v>
      </c>
      <c r="F209" s="89">
        <v>0</v>
      </c>
      <c r="G209" s="89">
        <v>0</v>
      </c>
      <c r="H209" s="89">
        <v>0</v>
      </c>
      <c r="I209" s="89">
        <v>4.5781387679770878E-2</v>
      </c>
      <c r="J209" s="89">
        <v>0</v>
      </c>
      <c r="K209" s="89">
        <v>0</v>
      </c>
      <c r="L209" s="89">
        <v>4.2818904260256141E-2</v>
      </c>
      <c r="M209" s="89">
        <v>2.895256677642235E-3</v>
      </c>
      <c r="N209" s="89">
        <v>2.3721283376937881E-3</v>
      </c>
      <c r="O209" s="89">
        <v>2.6487915353623705E-3</v>
      </c>
      <c r="P209" s="89">
        <v>3.5175182421494942E-2</v>
      </c>
      <c r="Q209" s="89">
        <v>1.9478960638751267E-2</v>
      </c>
      <c r="R209" s="89">
        <v>1.8970238695210685E-2</v>
      </c>
      <c r="S209" s="89">
        <v>8.4276119555083517E-2</v>
      </c>
      <c r="T209" s="89">
        <f>T32/'Total Funds Spent &amp; Transferred'!T32</f>
        <v>0</v>
      </c>
      <c r="U209" s="89">
        <f>U32/'Total Funds Spent &amp; Transferred'!U32</f>
        <v>0</v>
      </c>
      <c r="V209" s="89">
        <f>V32/'Total Funds Spent &amp; Transferred'!V32</f>
        <v>0</v>
      </c>
      <c r="W209" s="89">
        <f>W32/'Total Funds Spent &amp; Transferred'!W32</f>
        <v>0</v>
      </c>
      <c r="X209" s="89">
        <f>X32/'Total Funds Spent &amp; Transferred'!X32</f>
        <v>0</v>
      </c>
      <c r="Y209" s="89">
        <f>Y32/'Total Funds Spent &amp; Transferred'!Y32</f>
        <v>2.8380193920641331E-3</v>
      </c>
      <c r="Z209" s="89">
        <f>Z32/'Total Funds Spent &amp; Transferred'!Z32</f>
        <v>1.8998613511020199E-2</v>
      </c>
    </row>
    <row r="210" spans="1:26">
      <c r="A210" s="51" t="s">
        <v>127</v>
      </c>
      <c r="B210" s="89">
        <v>0.17025464629800288</v>
      </c>
      <c r="C210" s="89">
        <v>8.8483631895750495E-2</v>
      </c>
      <c r="D210" s="89">
        <v>0.30638148716846925</v>
      </c>
      <c r="E210" s="89">
        <v>0.22049363748119491</v>
      </c>
      <c r="F210" s="89">
        <v>0.23780718818436059</v>
      </c>
      <c r="G210" s="89">
        <v>0.13832134861891257</v>
      </c>
      <c r="H210" s="89">
        <v>0.13139266757223861</v>
      </c>
      <c r="I210" s="89">
        <v>0.16351863943366349</v>
      </c>
      <c r="J210" s="89">
        <v>0.12451563760274117</v>
      </c>
      <c r="K210" s="89">
        <v>0.14166733915256155</v>
      </c>
      <c r="L210" s="89">
        <v>0.18685225834164998</v>
      </c>
      <c r="M210" s="89">
        <v>0.36907580593421352</v>
      </c>
      <c r="N210" s="89">
        <v>0.46551430620121353</v>
      </c>
      <c r="O210" s="89">
        <v>0.44522742934641812</v>
      </c>
      <c r="P210" s="89">
        <v>0.49427322136664598</v>
      </c>
      <c r="Q210" s="89">
        <v>0.43102846328056871</v>
      </c>
      <c r="R210" s="89">
        <v>0.39431063859151172</v>
      </c>
      <c r="S210" s="89">
        <v>0.35099727066492198</v>
      </c>
      <c r="T210" s="89">
        <f>T33/'Total Funds Spent &amp; Transferred'!T33</f>
        <v>0.3345331405360441</v>
      </c>
      <c r="U210" s="89">
        <f>U33/'Total Funds Spent &amp; Transferred'!U33</f>
        <v>0.10493471643338073</v>
      </c>
      <c r="V210" s="89">
        <f>V33/'Total Funds Spent &amp; Transferred'!V33</f>
        <v>2.0532114299939987E-2</v>
      </c>
      <c r="W210" s="89">
        <f>W33/'Total Funds Spent &amp; Transferred'!W33</f>
        <v>0</v>
      </c>
      <c r="X210" s="89">
        <f>X33/'Total Funds Spent &amp; Transferred'!X33</f>
        <v>7.9199302815005992E-3</v>
      </c>
      <c r="Y210" s="89">
        <f>Y33/'Total Funds Spent &amp; Transferred'!Y33</f>
        <v>7.733550434637854E-3</v>
      </c>
      <c r="Z210" s="89">
        <f>Z33/'Total Funds Spent &amp; Transferred'!Z33</f>
        <v>0</v>
      </c>
    </row>
    <row r="211" spans="1:26">
      <c r="A211" s="51" t="s">
        <v>128</v>
      </c>
      <c r="B211" s="89">
        <v>8.7147080503977112E-2</v>
      </c>
      <c r="C211" s="89">
        <v>0.11538838236849713</v>
      </c>
      <c r="D211" s="89">
        <v>0.10693171835763407</v>
      </c>
      <c r="E211" s="89">
        <v>0.23860474726136083</v>
      </c>
      <c r="F211" s="89">
        <v>0.16494003750798475</v>
      </c>
      <c r="G211" s="89">
        <v>0.22679819552724603</v>
      </c>
      <c r="H211" s="89">
        <v>8.1203418248398926E-2</v>
      </c>
      <c r="I211" s="89">
        <v>7.1748156528493909E-2</v>
      </c>
      <c r="J211" s="89">
        <v>6.5836764502981079E-2</v>
      </c>
      <c r="K211" s="89">
        <v>0.16078759086858416</v>
      </c>
      <c r="L211" s="89">
        <v>0.13582024331943848</v>
      </c>
      <c r="M211" s="89">
        <v>0.1380502056252299</v>
      </c>
      <c r="N211" s="89">
        <v>0.16920228488540529</v>
      </c>
      <c r="O211" s="89">
        <v>0.15124767380414414</v>
      </c>
      <c r="P211" s="89">
        <v>0.1735957535920826</v>
      </c>
      <c r="Q211" s="89">
        <v>0.15341232178448666</v>
      </c>
      <c r="R211" s="89">
        <v>0.17199928800879932</v>
      </c>
      <c r="S211" s="89">
        <v>0.12327084644334647</v>
      </c>
      <c r="T211" s="89">
        <f>T34/'Total Funds Spent &amp; Transferred'!T34</f>
        <v>8.619145571868779E-2</v>
      </c>
      <c r="U211" s="89">
        <f>U34/'Total Funds Spent &amp; Transferred'!U34</f>
        <v>6.9645211406659482E-2</v>
      </c>
      <c r="V211" s="89">
        <f>V34/'Total Funds Spent &amp; Transferred'!V34</f>
        <v>0.11055878620804796</v>
      </c>
      <c r="W211" s="89">
        <f>W34/'Total Funds Spent &amp; Transferred'!W34</f>
        <v>0.10362630288363807</v>
      </c>
      <c r="X211" s="89">
        <f>X34/'Total Funds Spent &amp; Transferred'!X34</f>
        <v>7.9383336252823913E-2</v>
      </c>
      <c r="Y211" s="89">
        <f>Y34/'Total Funds Spent &amp; Transferred'!Y34</f>
        <v>8.6101650348247391E-2</v>
      </c>
      <c r="Z211" s="89">
        <f>Z34/'Total Funds Spent &amp; Transferred'!Z34</f>
        <v>6.9946887022452817E-2</v>
      </c>
    </row>
    <row r="212" spans="1:26">
      <c r="A212" s="51" t="s">
        <v>130</v>
      </c>
      <c r="B212" s="89">
        <v>0</v>
      </c>
      <c r="C212" s="89">
        <v>8.5899054385275737E-3</v>
      </c>
      <c r="D212" s="89">
        <v>0</v>
      </c>
      <c r="E212" s="89">
        <v>0</v>
      </c>
      <c r="F212" s="89">
        <v>9.5834866251300922E-3</v>
      </c>
      <c r="G212" s="89">
        <v>7.0825861966786349E-2</v>
      </c>
      <c r="H212" s="89">
        <v>1.8616666946927346E-2</v>
      </c>
      <c r="I212" s="89">
        <v>2.9470209484962637E-2</v>
      </c>
      <c r="J212" s="89">
        <v>-8.5479219677743381E-3</v>
      </c>
      <c r="K212" s="89">
        <v>1.5226391529952596E-2</v>
      </c>
      <c r="L212" s="89">
        <v>1.6553678051923204E-2</v>
      </c>
      <c r="M212" s="89">
        <v>1.3708087383942616E-2</v>
      </c>
      <c r="N212" s="89">
        <v>1.2945843932392774E-2</v>
      </c>
      <c r="O212" s="89">
        <v>1.0536116895465818E-2</v>
      </c>
      <c r="P212" s="89">
        <v>1.2057219798720592E-2</v>
      </c>
      <c r="Q212" s="89">
        <v>1.3628313490509931E-2</v>
      </c>
      <c r="R212" s="89">
        <v>1.1829245326738073E-2</v>
      </c>
      <c r="S212" s="89">
        <v>1.1290350249017669E-2</v>
      </c>
      <c r="T212" s="89">
        <f>T35/'Total Funds Spent &amp; Transferred'!T35</f>
        <v>5.8609347057212175E-3</v>
      </c>
      <c r="U212" s="89">
        <f>U35/'Total Funds Spent &amp; Transferred'!U35</f>
        <v>5.2505607909813234E-3</v>
      </c>
      <c r="V212" s="89">
        <f>V35/'Total Funds Spent &amp; Transferred'!V35</f>
        <v>4.9657363069543648E-3</v>
      </c>
      <c r="W212" s="89">
        <f>W35/'Total Funds Spent &amp; Transferred'!W35</f>
        <v>5.0115639970886592E-3</v>
      </c>
      <c r="X212" s="89">
        <f>X35/'Total Funds Spent &amp; Transferred'!X35</f>
        <v>5.0172805263912429E-3</v>
      </c>
      <c r="Y212" s="89">
        <f>Y35/'Total Funds Spent &amp; Transferred'!Y35</f>
        <v>4.5884409772586369E-3</v>
      </c>
      <c r="Z212" s="89">
        <f>Z35/'Total Funds Spent &amp; Transferred'!Z35</f>
        <v>0</v>
      </c>
    </row>
    <row r="213" spans="1:26">
      <c r="A213" s="51" t="s">
        <v>131</v>
      </c>
      <c r="B213" s="89">
        <v>0.14317995624438667</v>
      </c>
      <c r="C213" s="89">
        <v>-2.4269958972256873E-2</v>
      </c>
      <c r="D213" s="89">
        <v>9.1088225270329254E-2</v>
      </c>
      <c r="E213" s="89">
        <v>1.9709502079170427E-2</v>
      </c>
      <c r="F213" s="89">
        <v>0.12334214723126585</v>
      </c>
      <c r="G213" s="89">
        <v>0.14969893508896887</v>
      </c>
      <c r="H213" s="89">
        <v>0.12114431248058348</v>
      </c>
      <c r="I213" s="89">
        <v>0.20361642416842446</v>
      </c>
      <c r="J213" s="89">
        <v>0.17070704498127257</v>
      </c>
      <c r="K213" s="89">
        <v>0.1143133763139501</v>
      </c>
      <c r="L213" s="89">
        <v>9.5433845740999862E-2</v>
      </c>
      <c r="M213" s="89">
        <v>6.1711399767964727E-2</v>
      </c>
      <c r="N213" s="89">
        <v>7.1049619916780521E-2</v>
      </c>
      <c r="O213" s="89">
        <v>0.13530960080940543</v>
      </c>
      <c r="P213" s="89">
        <v>0.12508299741166093</v>
      </c>
      <c r="Q213" s="89">
        <v>0.1833275333807135</v>
      </c>
      <c r="R213" s="89">
        <v>0.22024688708890081</v>
      </c>
      <c r="S213" s="89">
        <v>0.2495373734085545</v>
      </c>
      <c r="T213" s="89">
        <f>T36/'Total Funds Spent &amp; Transferred'!T36</f>
        <v>0.29216934376524939</v>
      </c>
      <c r="U213" s="89">
        <f>U36/'Total Funds Spent &amp; Transferred'!U36</f>
        <v>0.24504206526504307</v>
      </c>
      <c r="V213" s="89">
        <f>V36/'Total Funds Spent &amp; Transferred'!V36</f>
        <v>0.26800044988468308</v>
      </c>
      <c r="W213" s="89">
        <f>W36/'Total Funds Spent &amp; Transferred'!W36</f>
        <v>2.0270284212938736E-2</v>
      </c>
      <c r="X213" s="89">
        <f>X36/'Total Funds Spent &amp; Transferred'!X36</f>
        <v>2.1539240291351135E-2</v>
      </c>
      <c r="Y213" s="89">
        <f>Y36/'Total Funds Spent &amp; Transferred'!Y36</f>
        <v>1.6982041574478208E-2</v>
      </c>
      <c r="Z213" s="89">
        <f>Z36/'Total Funds Spent &amp; Transferred'!Z36</f>
        <v>1.371848214203451E-2</v>
      </c>
    </row>
    <row r="214" spans="1:26">
      <c r="A214" s="51" t="s">
        <v>132</v>
      </c>
      <c r="B214" s="89">
        <v>0.1046366287734708</v>
      </c>
      <c r="C214" s="89">
        <v>4.5884748256463791E-2</v>
      </c>
      <c r="D214" s="89">
        <v>0.1226750569751181</v>
      </c>
      <c r="E214" s="89">
        <v>0.17414162364425501</v>
      </c>
      <c r="F214" s="89">
        <v>0.21204974191332243</v>
      </c>
      <c r="G214" s="89">
        <v>0.2123055761154411</v>
      </c>
      <c r="H214" s="89">
        <v>0.20421471433817753</v>
      </c>
      <c r="I214" s="89">
        <v>0.17033748181377803</v>
      </c>
      <c r="J214" s="89">
        <v>0.14517839239837693</v>
      </c>
      <c r="K214" s="89">
        <v>0.1580819833675495</v>
      </c>
      <c r="L214" s="89">
        <v>0.17970772976711194</v>
      </c>
      <c r="M214" s="89">
        <v>0.17505240937316918</v>
      </c>
      <c r="N214" s="89">
        <v>0.16536926638740523</v>
      </c>
      <c r="O214" s="89">
        <v>0.17289678506435252</v>
      </c>
      <c r="P214" s="89">
        <v>0.19564735996969518</v>
      </c>
      <c r="Q214" s="89">
        <v>0.17566521090718909</v>
      </c>
      <c r="R214" s="89">
        <v>0.1722024841247583</v>
      </c>
      <c r="S214" s="89">
        <v>0.16599539694051993</v>
      </c>
      <c r="T214" s="89">
        <f>T37/'Total Funds Spent &amp; Transferred'!T37</f>
        <v>6.2969102187118195E-2</v>
      </c>
      <c r="U214" s="89">
        <f>U37/'Total Funds Spent &amp; Transferred'!U37</f>
        <v>9.6942270658903328E-3</v>
      </c>
      <c r="V214" s="89">
        <f>V37/'Total Funds Spent &amp; Transferred'!V37</f>
        <v>1.5379507114204242E-2</v>
      </c>
      <c r="W214" s="89">
        <f>W37/'Total Funds Spent &amp; Transferred'!W37</f>
        <v>9.8352687680586751E-3</v>
      </c>
      <c r="X214" s="89">
        <f>X37/'Total Funds Spent &amp; Transferred'!X37</f>
        <v>1.34760352810025E-2</v>
      </c>
      <c r="Y214" s="89">
        <f>Y37/'Total Funds Spent &amp; Transferred'!Y37</f>
        <v>1.1302692449339584E-2</v>
      </c>
      <c r="Z214" s="89">
        <f>Z37/'Total Funds Spent &amp; Transferred'!Z37</f>
        <v>1.7563100724861088E-4</v>
      </c>
    </row>
    <row r="215" spans="1:26">
      <c r="A215" s="51" t="s">
        <v>75</v>
      </c>
      <c r="B215" s="89">
        <v>0.2467874349933494</v>
      </c>
      <c r="C215" s="89">
        <v>0.10417475270012505</v>
      </c>
      <c r="D215" s="89">
        <v>0.27758322105690297</v>
      </c>
      <c r="E215" s="89">
        <v>0.17630098083197659</v>
      </c>
      <c r="F215" s="89">
        <v>0.19717657867155769</v>
      </c>
      <c r="G215" s="89">
        <v>0.20603018468988227</v>
      </c>
      <c r="H215" s="89">
        <v>0.17707672678404671</v>
      </c>
      <c r="I215" s="89">
        <v>0.19548432897957668</v>
      </c>
      <c r="J215" s="89">
        <v>0.19714386273556159</v>
      </c>
      <c r="K215" s="89">
        <v>0.19789815014052139</v>
      </c>
      <c r="L215" s="89">
        <v>0.21828372271423421</v>
      </c>
      <c r="M215" s="89">
        <v>0.21666224828976219</v>
      </c>
      <c r="N215" s="89">
        <v>0.17262084922652807</v>
      </c>
      <c r="O215" s="89">
        <v>0.19544248929031607</v>
      </c>
      <c r="P215" s="89">
        <v>0.18627603044232677</v>
      </c>
      <c r="Q215" s="89">
        <v>0.20216348742604137</v>
      </c>
      <c r="R215" s="89">
        <v>0.17760189410198382</v>
      </c>
      <c r="S215" s="89">
        <v>0.18746309339269174</v>
      </c>
      <c r="T215" s="89">
        <f>T38/'Total Funds Spent &amp; Transferred'!T38</f>
        <v>3.1729214255199845E-8</v>
      </c>
      <c r="U215" s="89">
        <f>U38/'Total Funds Spent &amp; Transferred'!U38</f>
        <v>2.7495915032908962E-7</v>
      </c>
      <c r="V215" s="89">
        <f>V38/'Total Funds Spent &amp; Transferred'!V38</f>
        <v>0</v>
      </c>
      <c r="W215" s="89">
        <f>W38/'Total Funds Spent &amp; Transferred'!W38</f>
        <v>0</v>
      </c>
      <c r="X215" s="89">
        <f>X38/'Total Funds Spent &amp; Transferred'!X38</f>
        <v>0</v>
      </c>
      <c r="Y215" s="89">
        <f>Y38/'Total Funds Spent &amp; Transferred'!Y38</f>
        <v>8.4190025162054205E-7</v>
      </c>
      <c r="Z215" s="89">
        <f>Z38/'Total Funds Spent &amp; Transferred'!Z38</f>
        <v>0</v>
      </c>
    </row>
    <row r="216" spans="1:26">
      <c r="A216" s="51" t="s">
        <v>133</v>
      </c>
      <c r="B216" s="89">
        <v>0</v>
      </c>
      <c r="C216" s="89">
        <v>5.7215005621601193E-2</v>
      </c>
      <c r="D216" s="89">
        <v>7.8974695268703238E-2</v>
      </c>
      <c r="E216" s="89">
        <v>0.31712553893284245</v>
      </c>
      <c r="F216" s="89">
        <v>0.17482382636582605</v>
      </c>
      <c r="G216" s="89">
        <v>0.24674304723813573</v>
      </c>
      <c r="H216" s="89">
        <v>0.25913674978034179</v>
      </c>
      <c r="I216" s="89">
        <v>0.28036367301917209</v>
      </c>
      <c r="J216" s="89">
        <v>0.30627599121100052</v>
      </c>
      <c r="K216" s="89">
        <v>0.3274034181182226</v>
      </c>
      <c r="L216" s="89">
        <v>0.33320033736963067</v>
      </c>
      <c r="M216" s="89">
        <v>0.35550293948162637</v>
      </c>
      <c r="N216" s="89">
        <v>0.35123278506175626</v>
      </c>
      <c r="O216" s="89">
        <v>0.37007839309117457</v>
      </c>
      <c r="P216" s="89">
        <v>0.39972020059466823</v>
      </c>
      <c r="Q216" s="89">
        <v>0.45082934345959413</v>
      </c>
      <c r="R216" s="89">
        <v>0.47243886018905656</v>
      </c>
      <c r="S216" s="89">
        <v>0.49794895343979312</v>
      </c>
      <c r="T216" s="89">
        <f>T39/'Total Funds Spent &amp; Transferred'!T39</f>
        <v>0</v>
      </c>
      <c r="U216" s="89">
        <f>U39/'Total Funds Spent &amp; Transferred'!U39</f>
        <v>0</v>
      </c>
      <c r="V216" s="89">
        <f>V39/'Total Funds Spent &amp; Transferred'!V39</f>
        <v>0</v>
      </c>
      <c r="W216" s="89">
        <f>W39/'Total Funds Spent &amp; Transferred'!W39</f>
        <v>0</v>
      </c>
      <c r="X216" s="89">
        <f>X39/'Total Funds Spent &amp; Transferred'!X39</f>
        <v>0</v>
      </c>
      <c r="Y216" s="89">
        <f>Y39/'Total Funds Spent &amp; Transferred'!Y39</f>
        <v>0</v>
      </c>
      <c r="Z216" s="89">
        <f>Z39/'Total Funds Spent &amp; Transferred'!Z39</f>
        <v>0</v>
      </c>
    </row>
    <row r="217" spans="1:26">
      <c r="A217" s="51" t="s">
        <v>134</v>
      </c>
      <c r="B217" s="89">
        <v>0.10749071438458152</v>
      </c>
      <c r="C217" s="89">
        <v>0.10802746085775314</v>
      </c>
      <c r="D217" s="89">
        <v>0.20586821935658214</v>
      </c>
      <c r="E217" s="89">
        <v>0.17245318808338533</v>
      </c>
      <c r="F217" s="89">
        <v>0.18569450639466328</v>
      </c>
      <c r="G217" s="89">
        <v>0.13242564908107865</v>
      </c>
      <c r="H217" s="89">
        <v>0.15162474522979014</v>
      </c>
      <c r="I217" s="89">
        <v>0.14657537161114906</v>
      </c>
      <c r="J217" s="89">
        <v>0.14990392133071795</v>
      </c>
      <c r="K217" s="89">
        <v>0.14352787761367877</v>
      </c>
      <c r="L217" s="89">
        <v>0.17840313637783528</v>
      </c>
      <c r="M217" s="89">
        <v>0.17002386556687665</v>
      </c>
      <c r="N217" s="89">
        <v>0.11688016160009729</v>
      </c>
      <c r="O217" s="89">
        <v>3.8680575404834813E-2</v>
      </c>
      <c r="P217" s="89">
        <v>5.1495395450547751E-2</v>
      </c>
      <c r="Q217" s="89">
        <v>-7.4946019464134485E-3</v>
      </c>
      <c r="R217" s="89">
        <v>2.3783710549486942E-2</v>
      </c>
      <c r="S217" s="89">
        <v>3.5516274151039418E-2</v>
      </c>
      <c r="T217" s="89">
        <f>T40/'Total Funds Spent &amp; Transferred'!T40</f>
        <v>0</v>
      </c>
      <c r="U217" s="89">
        <f>U40/'Total Funds Spent &amp; Transferred'!U40</f>
        <v>0</v>
      </c>
      <c r="V217" s="89">
        <f>V40/'Total Funds Spent &amp; Transferred'!V40</f>
        <v>0</v>
      </c>
      <c r="W217" s="89">
        <f>W40/'Total Funds Spent &amp; Transferred'!W40</f>
        <v>0</v>
      </c>
      <c r="X217" s="89">
        <f>X40/'Total Funds Spent &amp; Transferred'!X40</f>
        <v>0</v>
      </c>
      <c r="Y217" s="89">
        <f>Y40/'Total Funds Spent &amp; Transferred'!Y40</f>
        <v>0</v>
      </c>
      <c r="Z217" s="89">
        <f>Z40/'Total Funds Spent &amp; Transferred'!Z40</f>
        <v>0</v>
      </c>
    </row>
    <row r="218" spans="1:26">
      <c r="A218" s="51" t="s">
        <v>136</v>
      </c>
      <c r="B218" s="89">
        <v>0.13033519909122054</v>
      </c>
      <c r="C218" s="89">
        <v>6.7897673424127405E-2</v>
      </c>
      <c r="D218" s="89">
        <v>0.11589451796840107</v>
      </c>
      <c r="E218" s="89">
        <v>-2.9151379004462828E-2</v>
      </c>
      <c r="F218" s="89">
        <v>0.1044809954578146</v>
      </c>
      <c r="G218" s="89">
        <v>0.10283996841705226</v>
      </c>
      <c r="H218" s="89">
        <v>0.12074862245562643</v>
      </c>
      <c r="I218" s="89">
        <v>0.15549004590497673</v>
      </c>
      <c r="J218" s="89">
        <v>0.14175321579480332</v>
      </c>
      <c r="K218" s="89">
        <v>0.15590371364809802</v>
      </c>
      <c r="L218" s="89">
        <v>0.1601536301511087</v>
      </c>
      <c r="M218" s="89">
        <v>0.20447205314908207</v>
      </c>
      <c r="N218" s="89">
        <v>0.18626538104781609</v>
      </c>
      <c r="O218" s="89">
        <v>0.17494504593792715</v>
      </c>
      <c r="P218" s="89">
        <v>0.17783399965144364</v>
      </c>
      <c r="Q218" s="89">
        <v>0.19885849024100599</v>
      </c>
      <c r="R218" s="89">
        <v>0.17711044159980222</v>
      </c>
      <c r="S218" s="89">
        <v>0.19617911706657049</v>
      </c>
      <c r="T218" s="89">
        <f>T41/'Total Funds Spent &amp; Transferred'!T41</f>
        <v>4.0004361132401599E-2</v>
      </c>
      <c r="U218" s="89">
        <f>U41/'Total Funds Spent &amp; Transferred'!U41</f>
        <v>1.9914774580421662E-2</v>
      </c>
      <c r="V218" s="89">
        <f>V41/'Total Funds Spent &amp; Transferred'!V41</f>
        <v>1.6838814896210107E-2</v>
      </c>
      <c r="W218" s="89">
        <f>W41/'Total Funds Spent &amp; Transferred'!W41</f>
        <v>1.6103255669829293E-2</v>
      </c>
      <c r="X218" s="89">
        <f>X41/'Total Funds Spent &amp; Transferred'!X41</f>
        <v>9.324986316363497E-4</v>
      </c>
      <c r="Y218" s="89">
        <f>Y41/'Total Funds Spent &amp; Transferred'!Y41</f>
        <v>8.8443623016898224E-4</v>
      </c>
      <c r="Z218" s="89">
        <f>Z41/'Total Funds Spent &amp; Transferred'!Z41</f>
        <v>1.4318406521692157E-3</v>
      </c>
    </row>
    <row r="219" spans="1:26">
      <c r="A219" s="51" t="s">
        <v>145</v>
      </c>
      <c r="B219" s="89">
        <v>6.3392197840415518E-4</v>
      </c>
      <c r="C219" s="89">
        <v>1.2304350100142841E-2</v>
      </c>
      <c r="D219" s="89">
        <v>2.5634842473555475E-3</v>
      </c>
      <c r="E219" s="89">
        <v>0.40456663875461052</v>
      </c>
      <c r="F219" s="89">
        <v>0.37863627552610352</v>
      </c>
      <c r="G219" s="89">
        <v>0.31223727365738413</v>
      </c>
      <c r="H219" s="89">
        <v>0.31186432805691061</v>
      </c>
      <c r="I219" s="89">
        <v>0.23681699245552387</v>
      </c>
      <c r="J219" s="89">
        <v>0.33282907439004145</v>
      </c>
      <c r="K219" s="89">
        <v>0.3446225915180493</v>
      </c>
      <c r="L219" s="89">
        <v>0.33788648671082944</v>
      </c>
      <c r="M219" s="89">
        <v>0.40047159841443636</v>
      </c>
      <c r="N219" s="89">
        <v>0.31228596717091728</v>
      </c>
      <c r="O219" s="89">
        <v>0.24154948332704118</v>
      </c>
      <c r="P219" s="89">
        <v>0.23270978871097114</v>
      </c>
      <c r="Q219" s="89">
        <v>0.38186016147298341</v>
      </c>
      <c r="R219" s="89">
        <v>0.34819231144228613</v>
      </c>
      <c r="S219" s="89">
        <v>0.34951234708698636</v>
      </c>
      <c r="T219" s="89">
        <f>T42/'Total Funds Spent &amp; Transferred'!T42</f>
        <v>4.2656790410148509E-3</v>
      </c>
      <c r="U219" s="89">
        <f>U42/'Total Funds Spent &amp; Transferred'!U42</f>
        <v>6.299170587665358E-3</v>
      </c>
      <c r="V219" s="89">
        <f>V42/'Total Funds Spent &amp; Transferred'!V42</f>
        <v>9.2820595961549054E-3</v>
      </c>
      <c r="W219" s="89">
        <f>W42/'Total Funds Spent &amp; Transferred'!W42</f>
        <v>9.9734447404032367E-3</v>
      </c>
      <c r="X219" s="89">
        <f>X42/'Total Funds Spent &amp; Transferred'!X42</f>
        <v>7.5074171992831253E-3</v>
      </c>
      <c r="Y219" s="89">
        <f>Y42/'Total Funds Spent &amp; Transferred'!Y42</f>
        <v>7.8868521067074829E-3</v>
      </c>
      <c r="Z219" s="89">
        <f>Z42/'Total Funds Spent &amp; Transferred'!Z42</f>
        <v>0</v>
      </c>
    </row>
    <row r="220" spans="1:26">
      <c r="A220" s="51" t="s">
        <v>138</v>
      </c>
      <c r="B220" s="89">
        <v>7.8816123376982059E-2</v>
      </c>
      <c r="C220" s="89">
        <v>0.1618540553568267</v>
      </c>
      <c r="D220" s="89">
        <v>0.37039616012771864</v>
      </c>
      <c r="E220" s="89">
        <v>0.18595578288787906</v>
      </c>
      <c r="F220" s="89">
        <v>0.31094648486789145</v>
      </c>
      <c r="G220" s="89">
        <v>0.22678701718571503</v>
      </c>
      <c r="H220" s="89">
        <v>0.21002833001899215</v>
      </c>
      <c r="I220" s="89">
        <v>0.23886281087584388</v>
      </c>
      <c r="J220" s="89">
        <v>0.21453612440166792</v>
      </c>
      <c r="K220" s="89">
        <v>8.6385104100157636E-2</v>
      </c>
      <c r="L220" s="89">
        <v>8.5935419093769561E-2</v>
      </c>
      <c r="M220" s="89">
        <v>5.1859014766911099E-2</v>
      </c>
      <c r="N220" s="89">
        <v>6.8314826010026641E-2</v>
      </c>
      <c r="O220" s="89">
        <v>5.2579723724539167E-2</v>
      </c>
      <c r="P220" s="89">
        <v>5.3116953225135669E-2</v>
      </c>
      <c r="Q220" s="89">
        <v>5.1066842588838174E-2</v>
      </c>
      <c r="R220" s="89">
        <v>5.1950553618715235E-2</v>
      </c>
      <c r="S220" s="89">
        <v>4.9576078995545586E-2</v>
      </c>
      <c r="T220" s="89">
        <f>T43/'Total Funds Spent &amp; Transferred'!T43</f>
        <v>5.1959356503674663E-2</v>
      </c>
      <c r="U220" s="89">
        <f>U43/'Total Funds Spent &amp; Transferred'!U43</f>
        <v>3.9734810586160338E-2</v>
      </c>
      <c r="V220" s="89">
        <f>V43/'Total Funds Spent &amp; Transferred'!V43</f>
        <v>7.7595840031128904E-2</v>
      </c>
      <c r="W220" s="89">
        <f>W43/'Total Funds Spent &amp; Transferred'!W43</f>
        <v>6.2026594337524596E-2</v>
      </c>
      <c r="X220" s="89">
        <f>X43/'Total Funds Spent &amp; Transferred'!X43</f>
        <v>4.8989065792863253E-2</v>
      </c>
      <c r="Y220" s="89">
        <f>Y43/'Total Funds Spent &amp; Transferred'!Y43</f>
        <v>6.2093428798382561E-2</v>
      </c>
      <c r="Z220" s="89">
        <f>Z43/'Total Funds Spent &amp; Transferred'!Z43</f>
        <v>1.2327452974812128E-2</v>
      </c>
    </row>
    <row r="221" spans="1:26">
      <c r="A221" s="51" t="s">
        <v>140</v>
      </c>
      <c r="B221" s="89">
        <v>2.9102142337873844E-2</v>
      </c>
      <c r="C221" s="89">
        <v>3.9423316235358462E-2</v>
      </c>
      <c r="D221" s="89">
        <v>5.289531143732553E-2</v>
      </c>
      <c r="E221" s="89">
        <v>0.12061197710914605</v>
      </c>
      <c r="F221" s="89">
        <v>0.13159210643098643</v>
      </c>
      <c r="G221" s="89">
        <v>0.17226512343761735</v>
      </c>
      <c r="H221" s="89">
        <v>0.14153262750540163</v>
      </c>
      <c r="I221" s="89">
        <v>0.1335995671245119</v>
      </c>
      <c r="J221" s="89">
        <v>0.12769321673033762</v>
      </c>
      <c r="K221" s="89">
        <v>0.16144195698794392</v>
      </c>
      <c r="L221" s="89">
        <v>0.21047099465646391</v>
      </c>
      <c r="M221" s="89">
        <v>0.20544314163054689</v>
      </c>
      <c r="N221" s="89">
        <v>0.18410781070106383</v>
      </c>
      <c r="O221" s="89">
        <v>0.3939198751753889</v>
      </c>
      <c r="P221" s="89">
        <v>0.33946259021091457</v>
      </c>
      <c r="Q221" s="89">
        <v>0.36425937100411454</v>
      </c>
      <c r="R221" s="89">
        <v>0.38156452086073067</v>
      </c>
      <c r="S221" s="89">
        <v>0.48526874387305469</v>
      </c>
      <c r="T221" s="89">
        <f>T44/'Total Funds Spent &amp; Transferred'!T44</f>
        <v>0.48105346217484513</v>
      </c>
      <c r="U221" s="89">
        <f>U44/'Total Funds Spent &amp; Transferred'!U44</f>
        <v>3.1130959651795953E-3</v>
      </c>
      <c r="V221" s="89">
        <f>V44/'Total Funds Spent &amp; Transferred'!V44</f>
        <v>0</v>
      </c>
      <c r="W221" s="89">
        <f>W44/'Total Funds Spent &amp; Transferred'!W44</f>
        <v>0</v>
      </c>
      <c r="X221" s="89">
        <f>X44/'Total Funds Spent &amp; Transferred'!X44</f>
        <v>0</v>
      </c>
      <c r="Y221" s="89">
        <f>Y44/'Total Funds Spent &amp; Transferred'!Y44</f>
        <v>0</v>
      </c>
      <c r="Z221" s="89">
        <f>Z44/'Total Funds Spent &amp; Transferred'!Z44</f>
        <v>0</v>
      </c>
    </row>
    <row r="222" spans="1:26">
      <c r="A222" s="51" t="s">
        <v>142</v>
      </c>
      <c r="B222" s="89">
        <v>0.17437702835287816</v>
      </c>
      <c r="C222" s="89">
        <v>0.14449671992132831</v>
      </c>
      <c r="D222" s="89">
        <v>0.16613646745608587</v>
      </c>
      <c r="E222" s="89">
        <v>0.1485090513311427</v>
      </c>
      <c r="F222" s="89">
        <v>0.1025340613366082</v>
      </c>
      <c r="G222" s="89">
        <v>0.17654863276065316</v>
      </c>
      <c r="H222" s="89">
        <v>0.15294516876377742</v>
      </c>
      <c r="I222" s="89">
        <v>0.26392371131634018</v>
      </c>
      <c r="J222" s="89">
        <v>0.24415927856118685</v>
      </c>
      <c r="K222" s="89">
        <v>0.52717313663499221</v>
      </c>
      <c r="L222" s="89">
        <v>0.56845967665089592</v>
      </c>
      <c r="M222" s="89">
        <v>0.54471347479125909</v>
      </c>
      <c r="N222" s="89">
        <v>0.45568178345788873</v>
      </c>
      <c r="O222" s="89">
        <v>0.47321386761838613</v>
      </c>
      <c r="P222" s="89">
        <v>0.63533481338138353</v>
      </c>
      <c r="Q222" s="89">
        <v>0.54310431244419366</v>
      </c>
      <c r="R222" s="89">
        <v>0.63236623748107335</v>
      </c>
      <c r="S222" s="89">
        <v>0.7735078664028624</v>
      </c>
      <c r="T222" s="89">
        <f>T45/'Total Funds Spent &amp; Transferred'!T45</f>
        <v>0.49039842520690052</v>
      </c>
      <c r="U222" s="89">
        <f>U45/'Total Funds Spent &amp; Transferred'!U45</f>
        <v>0.21311737989980539</v>
      </c>
      <c r="V222" s="89">
        <f>V45/'Total Funds Spent &amp; Transferred'!V45</f>
        <v>0.14862833443482248</v>
      </c>
      <c r="W222" s="89">
        <f>W45/'Total Funds Spent &amp; Transferred'!W45</f>
        <v>1.5406590925751355E-2</v>
      </c>
      <c r="X222" s="89">
        <f>X45/'Total Funds Spent &amp; Transferred'!X45</f>
        <v>0.148570582972022</v>
      </c>
      <c r="Y222" s="89">
        <f>Y45/'Total Funds Spent &amp; Transferred'!Y45</f>
        <v>0.15049073560813025</v>
      </c>
      <c r="Z222" s="89">
        <f>Z45/'Total Funds Spent &amp; Transferred'!Z45</f>
        <v>0.15454803088305999</v>
      </c>
    </row>
    <row r="223" spans="1:26">
      <c r="A223" s="51" t="s">
        <v>144</v>
      </c>
      <c r="B223" s="89">
        <v>0.12635949720175119</v>
      </c>
      <c r="C223" s="89">
        <v>0.1692956174278262</v>
      </c>
      <c r="D223" s="89">
        <v>9.0560475606887972E-2</v>
      </c>
      <c r="E223" s="89">
        <v>0.1438623956734337</v>
      </c>
      <c r="F223" s="89">
        <v>0.14776011123276925</v>
      </c>
      <c r="G223" s="89">
        <v>0.15656078672899651</v>
      </c>
      <c r="H223" s="89">
        <v>0.26581605221984578</v>
      </c>
      <c r="I223" s="89">
        <v>0.33408068613991271</v>
      </c>
      <c r="J223" s="89">
        <v>0.33588099941066474</v>
      </c>
      <c r="K223" s="89">
        <v>0.30196408367162791</v>
      </c>
      <c r="L223" s="89">
        <v>0.29445910875943931</v>
      </c>
      <c r="M223" s="89">
        <v>0.27879345130847272</v>
      </c>
      <c r="N223" s="89">
        <v>0.14686599385646379</v>
      </c>
      <c r="O223" s="89">
        <v>0.19130606281851703</v>
      </c>
      <c r="P223" s="89">
        <v>0.23082502102759805</v>
      </c>
      <c r="Q223" s="89">
        <v>0.19176132154334843</v>
      </c>
      <c r="R223" s="89">
        <v>0.18005747025427843</v>
      </c>
      <c r="S223" s="89">
        <v>0.16750652245769235</v>
      </c>
      <c r="T223" s="89">
        <f>T46/'Total Funds Spent &amp; Transferred'!T46</f>
        <v>0.11786325762931903</v>
      </c>
      <c r="U223" s="89">
        <f>U46/'Total Funds Spent &amp; Transferred'!U46</f>
        <v>0.12180942790405096</v>
      </c>
      <c r="V223" s="89">
        <f>V46/'Total Funds Spent &amp; Transferred'!V46</f>
        <v>0.12926761525825331</v>
      </c>
      <c r="W223" s="89">
        <f>W46/'Total Funds Spent &amp; Transferred'!W46</f>
        <v>0.12314110904022989</v>
      </c>
      <c r="X223" s="89">
        <f>X46/'Total Funds Spent &amp; Transferred'!X46</f>
        <v>0.10358456675914826</v>
      </c>
      <c r="Y223" s="89">
        <f>Y46/'Total Funds Spent &amp; Transferred'!Y46</f>
        <v>0.15064661575978225</v>
      </c>
      <c r="Z223" s="89">
        <f>Z46/'Total Funds Spent &amp; Transferred'!Z46</f>
        <v>2.3072706303884118E-2</v>
      </c>
    </row>
    <row r="224" spans="1:26">
      <c r="A224" s="51" t="s">
        <v>146</v>
      </c>
      <c r="B224" s="89">
        <v>0.17895462475367915</v>
      </c>
      <c r="C224" s="89">
        <v>4.8191006371409141E-2</v>
      </c>
      <c r="D224" s="89">
        <v>0.22660409104166404</v>
      </c>
      <c r="E224" s="89">
        <v>-9.7019977206558888E-2</v>
      </c>
      <c r="F224" s="89">
        <v>5.4474645971148303E-2</v>
      </c>
      <c r="G224" s="89">
        <v>8.8987651594719983E-2</v>
      </c>
      <c r="H224" s="89">
        <v>9.0581899596051008E-2</v>
      </c>
      <c r="I224" s="89">
        <v>9.7797129188508206E-2</v>
      </c>
      <c r="J224" s="89">
        <v>6.9912390972598132E-2</v>
      </c>
      <c r="K224" s="89">
        <v>0.13796374173252174</v>
      </c>
      <c r="L224" s="89">
        <v>0.16993342531215089</v>
      </c>
      <c r="M224" s="89">
        <v>0.21809788361543483</v>
      </c>
      <c r="N224" s="89">
        <v>0.18934392103858796</v>
      </c>
      <c r="O224" s="89">
        <v>0.1377102487321934</v>
      </c>
      <c r="P224" s="89">
        <v>0.15935589979162534</v>
      </c>
      <c r="Q224" s="89">
        <v>0.18483584487825458</v>
      </c>
      <c r="R224" s="89">
        <v>0.24430630913520146</v>
      </c>
      <c r="S224" s="89">
        <v>0.2633432084070757</v>
      </c>
      <c r="T224" s="89">
        <f>T47/'Total Funds Spent &amp; Transferred'!T47</f>
        <v>3.7049922348353061E-2</v>
      </c>
      <c r="U224" s="89">
        <f>U47/'Total Funds Spent &amp; Transferred'!U47</f>
        <v>0</v>
      </c>
      <c r="V224" s="89">
        <f>V47/'Total Funds Spent &amp; Transferred'!V47</f>
        <v>0</v>
      </c>
      <c r="W224" s="89">
        <f>W47/'Total Funds Spent &amp; Transferred'!W47</f>
        <v>0</v>
      </c>
      <c r="X224" s="89">
        <f>X47/'Total Funds Spent &amp; Transferred'!X47</f>
        <v>5.6367704240779569E-3</v>
      </c>
      <c r="Y224" s="89">
        <f>Y47/'Total Funds Spent &amp; Transferred'!Y47</f>
        <v>8.3242228554715296E-3</v>
      </c>
      <c r="Z224" s="89">
        <f>Z47/'Total Funds Spent &amp; Transferred'!Z47</f>
        <v>4.9454843487909406E-3</v>
      </c>
    </row>
    <row r="225" spans="1:26">
      <c r="A225" s="51" t="s">
        <v>148</v>
      </c>
      <c r="B225" s="89">
        <v>0.20378215516160922</v>
      </c>
      <c r="C225" s="89">
        <v>0.15325615213412819</v>
      </c>
      <c r="D225" s="89">
        <v>0.27285789112531661</v>
      </c>
      <c r="E225" s="89">
        <v>0.31898630221192042</v>
      </c>
      <c r="F225" s="89">
        <v>0.38426044950382116</v>
      </c>
      <c r="G225" s="89">
        <v>0.39058142268794166</v>
      </c>
      <c r="H225" s="89">
        <v>0.35167998484753721</v>
      </c>
      <c r="I225" s="89">
        <v>0.42555506304702367</v>
      </c>
      <c r="J225" s="89">
        <v>0.45760584864555648</v>
      </c>
      <c r="K225" s="89">
        <v>0.50504179198390775</v>
      </c>
      <c r="L225" s="89">
        <v>0.5631090872488963</v>
      </c>
      <c r="M225" s="89">
        <v>0.59159526113665095</v>
      </c>
      <c r="N225" s="89">
        <v>0.58168164556957835</v>
      </c>
      <c r="O225" s="89">
        <v>0.53828106831203115</v>
      </c>
      <c r="P225" s="89">
        <v>0.54275021702574699</v>
      </c>
      <c r="Q225" s="89">
        <v>0.64113717671392623</v>
      </c>
      <c r="R225" s="89">
        <v>0.63270255377996731</v>
      </c>
      <c r="S225" s="89">
        <v>0.66841505140912305</v>
      </c>
      <c r="T225" s="89">
        <f>T48/'Total Funds Spent &amp; Transferred'!T48</f>
        <v>1.8175873284968953E-2</v>
      </c>
      <c r="U225" s="89">
        <f>U48/'Total Funds Spent &amp; Transferred'!U48</f>
        <v>1.844020100155869E-2</v>
      </c>
      <c r="V225" s="89">
        <f>V48/'Total Funds Spent &amp; Transferred'!V48</f>
        <v>3.8569023607886811E-2</v>
      </c>
      <c r="W225" s="89">
        <f>W48/'Total Funds Spent &amp; Transferred'!W48</f>
        <v>7.2778644344030485E-3</v>
      </c>
      <c r="X225" s="89">
        <f>X48/'Total Funds Spent &amp; Transferred'!X48</f>
        <v>1.8884711596291327E-2</v>
      </c>
      <c r="Y225" s="89">
        <f>Y48/'Total Funds Spent &amp; Transferred'!Y48</f>
        <v>1.3581260352352556E-2</v>
      </c>
      <c r="Z225" s="89">
        <f>Z48/'Total Funds Spent &amp; Transferred'!Z48</f>
        <v>1.2801202531912824E-2</v>
      </c>
    </row>
    <row r="226" spans="1:26">
      <c r="A226" s="51" t="s">
        <v>150</v>
      </c>
      <c r="B226" s="89">
        <v>4.6523052956961154E-4</v>
      </c>
      <c r="C226" s="89">
        <v>3.4874030896317955E-3</v>
      </c>
      <c r="D226" s="89">
        <v>2.4219670471407545E-4</v>
      </c>
      <c r="E226" s="89">
        <v>7.7760165062233134E-4</v>
      </c>
      <c r="F226" s="89">
        <v>2.2605349576855518E-4</v>
      </c>
      <c r="G226" s="89">
        <v>1.1392473325666703E-3</v>
      </c>
      <c r="H226" s="89">
        <v>1.4534280244797648E-2</v>
      </c>
      <c r="I226" s="89">
        <v>-2.3688807071853652E-3</v>
      </c>
      <c r="J226" s="89">
        <v>7.9392550992098791E-5</v>
      </c>
      <c r="K226" s="89">
        <v>-8.7039360504410508E-5</v>
      </c>
      <c r="L226" s="89">
        <v>2.4796857995395796E-2</v>
      </c>
      <c r="M226" s="89">
        <v>2.8935470188664412E-2</v>
      </c>
      <c r="N226" s="89">
        <v>0.17652687296356862</v>
      </c>
      <c r="O226" s="89">
        <v>0.15081560947228578</v>
      </c>
      <c r="P226" s="89">
        <v>0.14191199561545106</v>
      </c>
      <c r="Q226" s="89">
        <v>0.14988861874606454</v>
      </c>
      <c r="R226" s="89">
        <v>6.2272915746630207E-2</v>
      </c>
      <c r="S226" s="89">
        <v>9.0077472747202236E-2</v>
      </c>
      <c r="T226" s="89">
        <f>T49/'Total Funds Spent &amp; Transferred'!T49</f>
        <v>2.2438380043812641E-4</v>
      </c>
      <c r="U226" s="89">
        <f>U49/'Total Funds Spent &amp; Transferred'!U49</f>
        <v>3.3131577529783227E-3</v>
      </c>
      <c r="V226" s="89">
        <f>V49/'Total Funds Spent &amp; Transferred'!V49</f>
        <v>1.2289197375593464E-2</v>
      </c>
      <c r="W226" s="89">
        <f>W49/'Total Funds Spent &amp; Transferred'!W49</f>
        <v>1.0918375056136784E-2</v>
      </c>
      <c r="X226" s="89">
        <f>X49/'Total Funds Spent &amp; Transferred'!X49</f>
        <v>8.0454273066008844E-3</v>
      </c>
      <c r="Y226" s="89">
        <f>Y49/'Total Funds Spent &amp; Transferred'!Y49</f>
        <v>0</v>
      </c>
      <c r="Z226" s="89">
        <f>Z49/'Total Funds Spent &amp; Transferred'!Z49</f>
        <v>0</v>
      </c>
    </row>
    <row r="227" spans="1:26">
      <c r="A227" s="51" t="s">
        <v>152</v>
      </c>
      <c r="B227" s="89">
        <v>0</v>
      </c>
      <c r="C227" s="89">
        <v>2.1497934869889354E-3</v>
      </c>
      <c r="D227" s="89">
        <v>0</v>
      </c>
      <c r="E227" s="89">
        <v>0</v>
      </c>
      <c r="F227" s="89">
        <v>0</v>
      </c>
      <c r="G227" s="89">
        <v>0</v>
      </c>
      <c r="H227" s="89">
        <v>0</v>
      </c>
      <c r="I227" s="89">
        <v>0</v>
      </c>
      <c r="J227" s="89">
        <v>0</v>
      </c>
      <c r="K227" s="89">
        <v>0</v>
      </c>
      <c r="L227" s="89">
        <v>0</v>
      </c>
      <c r="M227" s="89">
        <v>0</v>
      </c>
      <c r="N227" s="89">
        <v>3.7744597952578944E-2</v>
      </c>
      <c r="O227" s="89">
        <v>4.9997545070394334E-2</v>
      </c>
      <c r="P227" s="89">
        <v>3.9664742198724491E-2</v>
      </c>
      <c r="Q227" s="89">
        <v>2.9427279607852293E-2</v>
      </c>
      <c r="R227" s="89">
        <v>2.8318727815669617E-2</v>
      </c>
      <c r="S227" s="89">
        <v>4.952329610488708E-2</v>
      </c>
      <c r="T227" s="89">
        <f>T50/'Total Funds Spent &amp; Transferred'!T50</f>
        <v>0</v>
      </c>
      <c r="U227" s="89">
        <f>U50/'Total Funds Spent &amp; Transferred'!U50</f>
        <v>0</v>
      </c>
      <c r="V227" s="89">
        <f>V50/'Total Funds Spent &amp; Transferred'!V50</f>
        <v>0</v>
      </c>
      <c r="W227" s="89">
        <f>W50/'Total Funds Spent &amp; Transferred'!W50</f>
        <v>0</v>
      </c>
      <c r="X227" s="89">
        <f>X50/'Total Funds Spent &amp; Transferred'!X50</f>
        <v>0</v>
      </c>
      <c r="Y227" s="89">
        <f>Y50/'Total Funds Spent &amp; Transferred'!Y50</f>
        <v>0</v>
      </c>
      <c r="Z227" s="89">
        <f>Z50/'Total Funds Spent &amp; Transferred'!Z50</f>
        <v>0</v>
      </c>
    </row>
    <row r="228" spans="1:26">
      <c r="A228" s="51" t="s">
        <v>153</v>
      </c>
      <c r="B228" s="89">
        <v>4.8440446278177899E-6</v>
      </c>
      <c r="C228" s="89">
        <v>-1.0662841855576862E-3</v>
      </c>
      <c r="D228" s="89">
        <v>3.2414266139562412E-6</v>
      </c>
      <c r="E228" s="89">
        <v>9.6924837170191147E-4</v>
      </c>
      <c r="F228" s="89">
        <v>5.2715230887850323E-2</v>
      </c>
      <c r="G228" s="89">
        <v>9.6140774050404276E-2</v>
      </c>
      <c r="H228" s="89">
        <v>8.0924905312395337E-2</v>
      </c>
      <c r="I228" s="89">
        <v>5.057020374904684E-2</v>
      </c>
      <c r="J228" s="89">
        <v>4.3111825950378657E-2</v>
      </c>
      <c r="K228" s="89">
        <v>4.6945379276523987E-2</v>
      </c>
      <c r="L228" s="89">
        <v>4.3787912247475316E-2</v>
      </c>
      <c r="M228" s="89">
        <v>5.4416759936781744E-2</v>
      </c>
      <c r="N228" s="89">
        <v>8.3597301414026312E-2</v>
      </c>
      <c r="O228" s="89">
        <v>8.0419024266044456E-2</v>
      </c>
      <c r="P228" s="89">
        <v>7.3524603529929775E-2</v>
      </c>
      <c r="Q228" s="89">
        <v>5.7311656018982686E-2</v>
      </c>
      <c r="R228" s="89">
        <v>8.8913740502814479E-3</v>
      </c>
      <c r="S228" s="89">
        <v>3.3910740786836313E-2</v>
      </c>
      <c r="T228" s="89">
        <f>T51/'Total Funds Spent &amp; Transferred'!T51</f>
        <v>5.0119202050654302E-2</v>
      </c>
      <c r="U228" s="89">
        <f>U51/'Total Funds Spent &amp; Transferred'!U51</f>
        <v>4.9096931236492378E-2</v>
      </c>
      <c r="V228" s="89">
        <f>V51/'Total Funds Spent &amp; Transferred'!V51</f>
        <v>7.3870857815551097E-2</v>
      </c>
      <c r="W228" s="89">
        <f>W51/'Total Funds Spent &amp; Transferred'!W51</f>
        <v>1.7755144624020638E-2</v>
      </c>
      <c r="X228" s="89">
        <f>X51/'Total Funds Spent &amp; Transferred'!X51</f>
        <v>2.7339256651563303E-2</v>
      </c>
      <c r="Y228" s="89">
        <f>Y51/'Total Funds Spent &amp; Transferred'!Y51</f>
        <v>5.0651098619188074E-2</v>
      </c>
      <c r="Z228" s="89">
        <f>Z51/'Total Funds Spent &amp; Transferred'!Z51</f>
        <v>0.10803573987751276</v>
      </c>
    </row>
    <row r="229" spans="1:26">
      <c r="A229" s="51" t="s">
        <v>154</v>
      </c>
      <c r="B229" s="89">
        <v>6.4682285839029199E-2</v>
      </c>
      <c r="C229" s="89">
        <v>4.861140119737236E-2</v>
      </c>
      <c r="D229" s="89">
        <v>8.8109015135408225E-2</v>
      </c>
      <c r="E229" s="89">
        <v>4.971779730999203E-3</v>
      </c>
      <c r="F229" s="89">
        <v>2.524133032302573E-2</v>
      </c>
      <c r="G229" s="89">
        <v>3.382954810128487E-2</v>
      </c>
      <c r="H229" s="89">
        <v>3.8398404371698502E-2</v>
      </c>
      <c r="I229" s="89">
        <v>4.1905156272591747E-2</v>
      </c>
      <c r="J229" s="89">
        <v>6.6474871285959539E-2</v>
      </c>
      <c r="K229" s="89">
        <v>3.7021236419572903E-2</v>
      </c>
      <c r="L229" s="89">
        <v>3.5375865804646987E-2</v>
      </c>
      <c r="M229" s="89">
        <v>2.6093028398566122E-2</v>
      </c>
      <c r="N229" s="89">
        <v>0.38520482696991265</v>
      </c>
      <c r="O229" s="89">
        <v>0.35871098133621854</v>
      </c>
      <c r="P229" s="89">
        <v>0.20925026183606518</v>
      </c>
      <c r="Q229" s="89">
        <v>0.2534346804633214</v>
      </c>
      <c r="R229" s="89">
        <v>0.15824731578694165</v>
      </c>
      <c r="S229" s="89">
        <v>0.15651552010324793</v>
      </c>
      <c r="T229" s="89">
        <f>T52/'Total Funds Spent &amp; Transferred'!T52</f>
        <v>0.12529951017937979</v>
      </c>
      <c r="U229" s="89">
        <f>U52/'Total Funds Spent &amp; Transferred'!U52</f>
        <v>0.13675238690084457</v>
      </c>
      <c r="V229" s="89">
        <f>V52/'Total Funds Spent &amp; Transferred'!V52</f>
        <v>0.12337249858294991</v>
      </c>
      <c r="W229" s="89">
        <f>W52/'Total Funds Spent &amp; Transferred'!W52</f>
        <v>0.12739238441349027</v>
      </c>
      <c r="X229" s="89">
        <f>X52/'Total Funds Spent &amp; Transferred'!X52</f>
        <v>0.11848972829554362</v>
      </c>
      <c r="Y229" s="89">
        <f>Y52/'Total Funds Spent &amp; Transferred'!Y52</f>
        <v>9.571313532706327E-2</v>
      </c>
      <c r="Z229" s="89">
        <f>Z52/'Total Funds Spent &amp; Transferred'!Z52</f>
        <v>0.10100827960966394</v>
      </c>
    </row>
    <row r="230" spans="1:26">
      <c r="A230" s="51" t="s">
        <v>155</v>
      </c>
      <c r="B230" s="89">
        <v>1.8647409448934536E-2</v>
      </c>
      <c r="C230" s="89">
        <v>9.2892725472110194E-2</v>
      </c>
      <c r="D230" s="89">
        <v>5.4944384273381318E-3</v>
      </c>
      <c r="E230" s="89">
        <v>1.6439216415632438E-2</v>
      </c>
      <c r="F230" s="89">
        <v>2.6072657814436132E-2</v>
      </c>
      <c r="G230" s="89">
        <v>4.1444440448583128E-2</v>
      </c>
      <c r="H230" s="89">
        <v>4.5099487113644317E-2</v>
      </c>
      <c r="I230" s="89">
        <v>3.2945142999907258E-2</v>
      </c>
      <c r="J230" s="89">
        <v>4.1849683570978166E-2</v>
      </c>
      <c r="K230" s="89">
        <v>9.8238089492878614E-2</v>
      </c>
      <c r="L230" s="89">
        <v>8.6420356780296095E-2</v>
      </c>
      <c r="M230" s="89">
        <v>0.10574028727284333</v>
      </c>
      <c r="N230" s="89">
        <v>0.2497683334410441</v>
      </c>
      <c r="O230" s="89">
        <v>0.1437365599539992</v>
      </c>
      <c r="P230" s="89">
        <v>0.1546053169657928</v>
      </c>
      <c r="Q230" s="89">
        <v>0.20312118363550788</v>
      </c>
      <c r="R230" s="89">
        <v>0.19584139995230074</v>
      </c>
      <c r="S230" s="89">
        <v>0.1705859205998905</v>
      </c>
      <c r="T230" s="89">
        <f>T53/'Total Funds Spent &amp; Transferred'!T53</f>
        <v>4.8152227248587712E-2</v>
      </c>
      <c r="U230" s="89">
        <f>U53/'Total Funds Spent &amp; Transferred'!U53</f>
        <v>1.2538448180168991E-2</v>
      </c>
      <c r="V230" s="89">
        <f>V53/'Total Funds Spent &amp; Transferred'!V53</f>
        <v>9.630955696278384E-3</v>
      </c>
      <c r="W230" s="89">
        <f>W53/'Total Funds Spent &amp; Transferred'!W53</f>
        <v>7.0074050009885204E-3</v>
      </c>
      <c r="X230" s="89">
        <f>X53/'Total Funds Spent &amp; Transferred'!X53</f>
        <v>8.1682249662993027E-3</v>
      </c>
      <c r="Y230" s="89">
        <f>Y53/'Total Funds Spent &amp; Transferred'!Y53</f>
        <v>1.8859290871278855E-2</v>
      </c>
      <c r="Z230" s="89">
        <f>Z53/'Total Funds Spent &amp; Transferred'!Z53</f>
        <v>0</v>
      </c>
    </row>
    <row r="231" spans="1:26">
      <c r="A231" s="51" t="s">
        <v>157</v>
      </c>
      <c r="B231" s="89">
        <v>3.2945633657859595E-2</v>
      </c>
      <c r="C231" s="89">
        <v>1.7512099501091612E-2</v>
      </c>
      <c r="D231" s="89">
        <v>0.17629788099643801</v>
      </c>
      <c r="E231" s="89">
        <v>0.11928540269409008</v>
      </c>
      <c r="F231" s="89">
        <v>-2.0244803986612315E-2</v>
      </c>
      <c r="G231" s="89">
        <v>6.4089919185697605E-2</v>
      </c>
      <c r="H231" s="89">
        <v>2.2941890361622259E-2</v>
      </c>
      <c r="I231" s="89">
        <v>1.8728721225675954E-2</v>
      </c>
      <c r="J231" s="89">
        <v>1.4692233838164015E-2</v>
      </c>
      <c r="K231" s="89">
        <v>6.4409001764628966E-3</v>
      </c>
      <c r="L231" s="89">
        <v>1.5208467940644784E-2</v>
      </c>
      <c r="M231" s="89">
        <v>1.4225357257781493E-2</v>
      </c>
      <c r="N231" s="89">
        <v>0.1847088927102658</v>
      </c>
      <c r="O231" s="89">
        <v>1.4806260041874842E-2</v>
      </c>
      <c r="P231" s="89">
        <v>0.13630171679474132</v>
      </c>
      <c r="Q231" s="89">
        <v>0.14515481561256555</v>
      </c>
      <c r="R231" s="89">
        <v>0.14901269632479572</v>
      </c>
      <c r="S231" s="89">
        <v>0.13836917246855757</v>
      </c>
      <c r="T231" s="89">
        <f>T54/'Total Funds Spent &amp; Transferred'!T54</f>
        <v>2.0925731144307491E-3</v>
      </c>
      <c r="U231" s="89">
        <f>U54/'Total Funds Spent &amp; Transferred'!U54</f>
        <v>8.1471735310345171E-4</v>
      </c>
      <c r="V231" s="89">
        <f>V54/'Total Funds Spent &amp; Transferred'!V54</f>
        <v>1.9516352229667978E-3</v>
      </c>
      <c r="W231" s="89">
        <f>W54/'Total Funds Spent &amp; Transferred'!W54</f>
        <v>1.3061770272531813E-2</v>
      </c>
      <c r="X231" s="89">
        <f>X54/'Total Funds Spent &amp; Transferred'!X54</f>
        <v>6.5938250806586579E-3</v>
      </c>
      <c r="Y231" s="89">
        <f>Y54/'Total Funds Spent &amp; Transferred'!Y54</f>
        <v>8.03493684183656E-3</v>
      </c>
      <c r="Z231" s="89">
        <f>Z54/'Total Funds Spent &amp; Transferred'!Z54</f>
        <v>1.1597317410326564E-2</v>
      </c>
    </row>
    <row r="232" spans="1:26">
      <c r="A232" s="51" t="s">
        <v>158</v>
      </c>
      <c r="B232" s="89">
        <v>0</v>
      </c>
      <c r="C232" s="89">
        <v>5.1140924671705848E-2</v>
      </c>
      <c r="D232" s="89">
        <v>0</v>
      </c>
      <c r="E232" s="89">
        <v>0.41535213848055624</v>
      </c>
      <c r="F232" s="89">
        <v>0.68053505563650885</v>
      </c>
      <c r="G232" s="89">
        <v>0.36290117186885951</v>
      </c>
      <c r="H232" s="89">
        <v>0.46298734879252729</v>
      </c>
      <c r="I232" s="89">
        <v>0.61970723582712794</v>
      </c>
      <c r="J232" s="89">
        <v>0.52335226651890088</v>
      </c>
      <c r="K232" s="89">
        <v>0.2289334341835445</v>
      </c>
      <c r="L232" s="89">
        <v>0.53386750475732214</v>
      </c>
      <c r="M232" s="89">
        <v>0.3509603766982145</v>
      </c>
      <c r="N232" s="89">
        <v>0.37649422299577712</v>
      </c>
      <c r="O232" s="89">
        <v>0.38918385545582584</v>
      </c>
      <c r="P232" s="89">
        <v>0.4724691287941033</v>
      </c>
      <c r="Q232" s="89">
        <v>0.39589891139997663</v>
      </c>
      <c r="R232" s="89">
        <v>0.47244951759265863</v>
      </c>
      <c r="S232" s="89">
        <v>0.45369323506751535</v>
      </c>
      <c r="T232" s="89">
        <f>T55/'Total Funds Spent &amp; Transferred'!T55</f>
        <v>0.43228767608866003</v>
      </c>
      <c r="U232" s="89">
        <f>U55/'Total Funds Spent &amp; Transferred'!U55</f>
        <v>7.1900342675231321E-2</v>
      </c>
      <c r="V232" s="89">
        <f>V55/'Total Funds Spent &amp; Transferred'!V55</f>
        <v>0.13390181684024294</v>
      </c>
      <c r="W232" s="89">
        <f>W55/'Total Funds Spent &amp; Transferred'!W55</f>
        <v>1.0356569404741988E-2</v>
      </c>
      <c r="X232" s="89">
        <f>X55/'Total Funds Spent &amp; Transferred'!X55</f>
        <v>2.1445701754245206E-2</v>
      </c>
      <c r="Y232" s="89">
        <f>Y55/'Total Funds Spent &amp; Transferred'!Y55</f>
        <v>3.1291604187276979E-2</v>
      </c>
      <c r="Z232" s="89">
        <f>Z55/'Total Funds Spent &amp; Transferred'!Z55</f>
        <v>4.4268068562546448E-2</v>
      </c>
    </row>
    <row r="233" spans="1:26">
      <c r="A233" s="59" t="s">
        <v>159</v>
      </c>
      <c r="B233" s="89">
        <v>9.1308839616869239E-2</v>
      </c>
      <c r="C233" s="89">
        <v>6.9169827983162499E-2</v>
      </c>
      <c r="D233" s="89">
        <v>0.12916052068516323</v>
      </c>
      <c r="E233" s="89">
        <v>0.11288782607063258</v>
      </c>
      <c r="F233" s="89">
        <v>0.16771215217738331</v>
      </c>
      <c r="G233" s="89">
        <v>0.16048862050840221</v>
      </c>
      <c r="H233" s="89">
        <v>0.15608227000840505</v>
      </c>
      <c r="I233" s="89">
        <v>0.16312768448134282</v>
      </c>
      <c r="J233" s="89">
        <v>0.15259654521523772</v>
      </c>
      <c r="K233" s="89">
        <v>0.15555173847361498</v>
      </c>
      <c r="L233" s="89">
        <v>0.16427640318609169</v>
      </c>
      <c r="M233" s="89">
        <v>0.17356581804246549</v>
      </c>
      <c r="N233" s="89">
        <v>0.18606309352614855</v>
      </c>
      <c r="O233" s="89">
        <v>0.16915513940426241</v>
      </c>
      <c r="P233" s="89">
        <v>0.18289689245610768</v>
      </c>
      <c r="Q233" s="89">
        <v>0.19016569797094646</v>
      </c>
      <c r="R233" s="89">
        <v>0.19152050515323762</v>
      </c>
      <c r="S233" s="89">
        <v>0.19285652356500149</v>
      </c>
      <c r="T233" s="89">
        <f>T56/'Total Funds Spent &amp; Transferred'!T56</f>
        <v>4.796240834308655E-2</v>
      </c>
      <c r="U233" s="89">
        <f>U56/'Total Funds Spent &amp; Transferred'!U56</f>
        <v>2.8746124026746003E-2</v>
      </c>
      <c r="V233" s="89">
        <f>V56/'Total Funds Spent &amp; Transferred'!V56</f>
        <v>3.047678222598749E-2</v>
      </c>
      <c r="W233" s="89">
        <f>W56/'Total Funds Spent &amp; Transferred'!W56</f>
        <v>2.4762486770727798E-2</v>
      </c>
      <c r="X233" s="89">
        <f>X56/'Total Funds Spent &amp; Transferred'!X56</f>
        <v>2.7065269008085053E-2</v>
      </c>
      <c r="Y233" s="89">
        <f>Y56/'Total Funds Spent &amp; Transferred'!Y56</f>
        <v>2.6301218687311747E-2</v>
      </c>
      <c r="Z233" s="89">
        <f>Z56/'Total Funds Spent &amp; Transferred'!Z56</f>
        <v>1.3304735358160819E-2</v>
      </c>
    </row>
  </sheetData>
  <mergeCells count="105">
    <mergeCell ref="Z3:Z4"/>
    <mergeCell ref="Z62:Z63"/>
    <mergeCell ref="Z121:Z122"/>
    <mergeCell ref="Z180:Z181"/>
    <mergeCell ref="O3:O4"/>
    <mergeCell ref="P3:P4"/>
    <mergeCell ref="Q3:Q4"/>
    <mergeCell ref="F3:F4"/>
    <mergeCell ref="G3:G4"/>
    <mergeCell ref="H3:H4"/>
    <mergeCell ref="I3:I4"/>
    <mergeCell ref="J3:J4"/>
    <mergeCell ref="K3:K4"/>
    <mergeCell ref="N3:N4"/>
    <mergeCell ref="J62:J63"/>
    <mergeCell ref="K62:K63"/>
    <mergeCell ref="L62:L63"/>
    <mergeCell ref="M62:M63"/>
    <mergeCell ref="F62:F63"/>
    <mergeCell ref="G62:G63"/>
    <mergeCell ref="L3:L4"/>
    <mergeCell ref="M3:M4"/>
    <mergeCell ref="I121:I122"/>
    <mergeCell ref="J121:J122"/>
    <mergeCell ref="A1:A2"/>
    <mergeCell ref="A3:A4"/>
    <mergeCell ref="B3:B4"/>
    <mergeCell ref="C3:C4"/>
    <mergeCell ref="D3:D4"/>
    <mergeCell ref="A62:A63"/>
    <mergeCell ref="B62:B63"/>
    <mergeCell ref="C62:C63"/>
    <mergeCell ref="D62:D63"/>
    <mergeCell ref="E62:E63"/>
    <mergeCell ref="E3:E4"/>
    <mergeCell ref="R3:R4"/>
    <mergeCell ref="L180:L181"/>
    <mergeCell ref="A180:A181"/>
    <mergeCell ref="B180:B181"/>
    <mergeCell ref="C180:C181"/>
    <mergeCell ref="D180:D181"/>
    <mergeCell ref="E180:E181"/>
    <mergeCell ref="F180:F181"/>
    <mergeCell ref="G180:G181"/>
    <mergeCell ref="H180:H181"/>
    <mergeCell ref="I180:I181"/>
    <mergeCell ref="J180:J181"/>
    <mergeCell ref="K180:K181"/>
    <mergeCell ref="A121:A122"/>
    <mergeCell ref="B121:B122"/>
    <mergeCell ref="O121:O122"/>
    <mergeCell ref="R121:R122"/>
    <mergeCell ref="D121:D122"/>
    <mergeCell ref="E121:E122"/>
    <mergeCell ref="F121:F122"/>
    <mergeCell ref="G121:G122"/>
    <mergeCell ref="H121:H122"/>
    <mergeCell ref="C121:C122"/>
    <mergeCell ref="R180:R181"/>
    <mergeCell ref="T62:T63"/>
    <mergeCell ref="O62:O63"/>
    <mergeCell ref="P62:P63"/>
    <mergeCell ref="Q62:Q63"/>
    <mergeCell ref="R62:R63"/>
    <mergeCell ref="S62:S63"/>
    <mergeCell ref="M180:M181"/>
    <mergeCell ref="N180:N181"/>
    <mergeCell ref="O180:O181"/>
    <mergeCell ref="P180:P181"/>
    <mergeCell ref="Q180:Q181"/>
    <mergeCell ref="T121:T122"/>
    <mergeCell ref="P121:P122"/>
    <mergeCell ref="Q121:Q122"/>
    <mergeCell ref="S121:S122"/>
    <mergeCell ref="K121:K122"/>
    <mergeCell ref="L121:L122"/>
    <mergeCell ref="M121:M122"/>
    <mergeCell ref="N121:N122"/>
    <mergeCell ref="N62:N63"/>
    <mergeCell ref="H62:H63"/>
    <mergeCell ref="I62:I63"/>
    <mergeCell ref="Y3:Y4"/>
    <mergeCell ref="Y62:Y63"/>
    <mergeCell ref="Y121:Y122"/>
    <mergeCell ref="Y180:Y181"/>
    <mergeCell ref="U62:U63"/>
    <mergeCell ref="U121:U122"/>
    <mergeCell ref="U180:U181"/>
    <mergeCell ref="U3:U4"/>
    <mergeCell ref="S180:S181"/>
    <mergeCell ref="T180:T181"/>
    <mergeCell ref="S3:S4"/>
    <mergeCell ref="T3:T4"/>
    <mergeCell ref="W180:W181"/>
    <mergeCell ref="V3:V4"/>
    <mergeCell ref="V62:V63"/>
    <mergeCell ref="V121:V122"/>
    <mergeCell ref="X180:X181"/>
    <mergeCell ref="V180:V181"/>
    <mergeCell ref="X62:X63"/>
    <mergeCell ref="X121:X122"/>
    <mergeCell ref="X3:X4"/>
    <mergeCell ref="W121:W122"/>
    <mergeCell ref="W62:W63"/>
    <mergeCell ref="W3:W4"/>
  </mergeCells>
  <phoneticPr fontId="39" type="noConversion"/>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C00000"/>
  </sheetPr>
  <dimension ref="A1:P233"/>
  <sheetViews>
    <sheetView topLeftCell="E1" workbookViewId="0">
      <selection activeCell="A19" sqref="A19"/>
    </sheetView>
  </sheetViews>
  <sheetFormatPr defaultColWidth="9.42578125" defaultRowHeight="12.95"/>
  <cols>
    <col min="1" max="1" width="17" style="49" customWidth="1"/>
    <col min="2" max="3" width="11.42578125" style="49" bestFit="1" customWidth="1"/>
    <col min="4" max="4" width="12" style="49" bestFit="1" customWidth="1"/>
    <col min="5" max="5" width="12.42578125" style="49" customWidth="1"/>
    <col min="6" max="6" width="14.42578125" style="49" bestFit="1" customWidth="1"/>
    <col min="7" max="8" width="12.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316" t="s">
        <v>371</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B64+B123</f>
        <v>1406564</v>
      </c>
      <c r="C5" s="55">
        <f t="shared" si="0"/>
        <v>980551</v>
      </c>
      <c r="D5" s="55">
        <f t="shared" si="0"/>
        <v>3970970</v>
      </c>
      <c r="E5" s="55">
        <f t="shared" si="0"/>
        <v>3453947</v>
      </c>
      <c r="F5" s="55">
        <f t="shared" si="0"/>
        <v>3372849</v>
      </c>
      <c r="G5" s="55">
        <f t="shared" si="0"/>
        <v>2897566</v>
      </c>
      <c r="H5" s="55">
        <f t="shared" ref="H5" si="1">H64+H123</f>
        <v>1799144</v>
      </c>
    </row>
    <row r="6" spans="1:8">
      <c r="A6" s="51" t="s">
        <v>84</v>
      </c>
      <c r="B6" s="55">
        <f t="shared" ref="B6:E56" si="2">B65+B124</f>
        <v>0</v>
      </c>
      <c r="C6" s="55">
        <f t="shared" si="2"/>
        <v>0</v>
      </c>
      <c r="D6" s="55">
        <f t="shared" si="2"/>
        <v>0</v>
      </c>
      <c r="E6" s="55">
        <f t="shared" si="2"/>
        <v>0</v>
      </c>
      <c r="F6" s="55">
        <f t="shared" ref="F6:G6" si="3">F65+F124</f>
        <v>0</v>
      </c>
      <c r="G6" s="55">
        <f t="shared" si="3"/>
        <v>0</v>
      </c>
      <c r="H6" s="55">
        <f t="shared" ref="H6" si="4">H65+H124</f>
        <v>0</v>
      </c>
    </row>
    <row r="7" spans="1:8">
      <c r="A7" s="51" t="s">
        <v>86</v>
      </c>
      <c r="B7" s="55">
        <f t="shared" si="2"/>
        <v>0</v>
      </c>
      <c r="C7" s="55">
        <f t="shared" si="2"/>
        <v>0</v>
      </c>
      <c r="D7" s="55">
        <f t="shared" si="2"/>
        <v>0</v>
      </c>
      <c r="E7" s="55">
        <f t="shared" si="2"/>
        <v>0</v>
      </c>
      <c r="F7" s="55">
        <f t="shared" ref="F7:G7" si="5">F66+F125</f>
        <v>0</v>
      </c>
      <c r="G7" s="55">
        <f t="shared" si="5"/>
        <v>0</v>
      </c>
      <c r="H7" s="55">
        <f t="shared" ref="H7" si="6">H66+H125</f>
        <v>0</v>
      </c>
    </row>
    <row r="8" spans="1:8">
      <c r="A8" s="51" t="s">
        <v>88</v>
      </c>
      <c r="B8" s="55">
        <f t="shared" si="2"/>
        <v>0</v>
      </c>
      <c r="C8" s="55">
        <f t="shared" si="2"/>
        <v>0</v>
      </c>
      <c r="D8" s="55">
        <f t="shared" si="2"/>
        <v>0</v>
      </c>
      <c r="E8" s="55">
        <f t="shared" si="2"/>
        <v>0</v>
      </c>
      <c r="F8" s="55">
        <f t="shared" ref="F8:G8" si="7">F67+F126</f>
        <v>0</v>
      </c>
      <c r="G8" s="55">
        <f t="shared" si="7"/>
        <v>0</v>
      </c>
      <c r="H8" s="55">
        <f t="shared" ref="H8" si="8">H67+H126</f>
        <v>0</v>
      </c>
    </row>
    <row r="9" spans="1:8">
      <c r="A9" s="51" t="s">
        <v>74</v>
      </c>
      <c r="B9" s="55">
        <f t="shared" si="2"/>
        <v>10990</v>
      </c>
      <c r="C9" s="55">
        <f t="shared" si="2"/>
        <v>0</v>
      </c>
      <c r="D9" s="55">
        <f t="shared" si="2"/>
        <v>0</v>
      </c>
      <c r="E9" s="55">
        <f t="shared" si="2"/>
        <v>0</v>
      </c>
      <c r="F9" s="55">
        <f t="shared" ref="F9:G9" si="9">F68+F127</f>
        <v>7586193</v>
      </c>
      <c r="G9" s="55">
        <f t="shared" si="9"/>
        <v>29952490</v>
      </c>
      <c r="H9" s="55">
        <f t="shared" ref="H9" si="10">H68+H127</f>
        <v>46545493</v>
      </c>
    </row>
    <row r="10" spans="1:8">
      <c r="A10" s="51" t="s">
        <v>91</v>
      </c>
      <c r="B10" s="55">
        <f t="shared" si="2"/>
        <v>6802009</v>
      </c>
      <c r="C10" s="55">
        <f t="shared" si="2"/>
        <v>7344715</v>
      </c>
      <c r="D10" s="55">
        <f t="shared" si="2"/>
        <v>7672275</v>
      </c>
      <c r="E10" s="55">
        <f t="shared" si="2"/>
        <v>8949399</v>
      </c>
      <c r="F10" s="55">
        <f t="shared" ref="F10:G10" si="11">F69+F128</f>
        <v>9811771</v>
      </c>
      <c r="G10" s="55">
        <f t="shared" si="11"/>
        <v>9730341</v>
      </c>
      <c r="H10" s="55">
        <f t="shared" ref="H10" si="12">H69+H128</f>
        <v>10110666</v>
      </c>
    </row>
    <row r="11" spans="1:8">
      <c r="A11" s="51" t="s">
        <v>93</v>
      </c>
      <c r="B11" s="55">
        <f t="shared" si="2"/>
        <v>0</v>
      </c>
      <c r="C11" s="55">
        <f t="shared" si="2"/>
        <v>0</v>
      </c>
      <c r="D11" s="55">
        <f t="shared" si="2"/>
        <v>0</v>
      </c>
      <c r="E11" s="55">
        <f t="shared" si="2"/>
        <v>0</v>
      </c>
      <c r="F11" s="55">
        <f t="shared" ref="F11:G11" si="13">F70+F129</f>
        <v>0</v>
      </c>
      <c r="G11" s="55">
        <f t="shared" si="13"/>
        <v>0</v>
      </c>
      <c r="H11" s="55">
        <f t="shared" ref="H11" si="14">H70+H129</f>
        <v>0</v>
      </c>
    </row>
    <row r="12" spans="1:8">
      <c r="A12" s="51" t="s">
        <v>95</v>
      </c>
      <c r="B12" s="55">
        <f t="shared" si="2"/>
        <v>0</v>
      </c>
      <c r="C12" s="55">
        <f t="shared" si="2"/>
        <v>0</v>
      </c>
      <c r="D12" s="55">
        <f t="shared" si="2"/>
        <v>0</v>
      </c>
      <c r="E12" s="55">
        <f t="shared" si="2"/>
        <v>0</v>
      </c>
      <c r="F12" s="55">
        <f t="shared" ref="F12:G12" si="15">F71+F130</f>
        <v>0</v>
      </c>
      <c r="G12" s="55">
        <f t="shared" si="15"/>
        <v>0</v>
      </c>
      <c r="H12" s="55">
        <f t="shared" ref="H12" si="16">H71+H130</f>
        <v>0</v>
      </c>
    </row>
    <row r="13" spans="1:8">
      <c r="A13" s="51" t="s">
        <v>97</v>
      </c>
      <c r="B13" s="55">
        <f t="shared" si="2"/>
        <v>1162925</v>
      </c>
      <c r="C13" s="55">
        <f t="shared" si="2"/>
        <v>1537103</v>
      </c>
      <c r="D13" s="55">
        <f t="shared" si="2"/>
        <v>1239028</v>
      </c>
      <c r="E13" s="55">
        <f t="shared" si="2"/>
        <v>1226779</v>
      </c>
      <c r="F13" s="55">
        <f t="shared" ref="F13:G13" si="17">F72+F131</f>
        <v>0</v>
      </c>
      <c r="G13" s="55">
        <f t="shared" si="17"/>
        <v>0</v>
      </c>
      <c r="H13" s="55">
        <f t="shared" ref="H13" si="18">H72+H131</f>
        <v>0</v>
      </c>
    </row>
    <row r="14" spans="1:8">
      <c r="A14" s="51" t="s">
        <v>99</v>
      </c>
      <c r="B14" s="55">
        <f t="shared" si="2"/>
        <v>0</v>
      </c>
      <c r="C14" s="55">
        <f t="shared" si="2"/>
        <v>0</v>
      </c>
      <c r="D14" s="55">
        <f t="shared" si="2"/>
        <v>0</v>
      </c>
      <c r="E14" s="55">
        <f t="shared" si="2"/>
        <v>0</v>
      </c>
      <c r="F14" s="55">
        <f t="shared" ref="F14:G14" si="19">F73+F132</f>
        <v>0</v>
      </c>
      <c r="G14" s="55">
        <f t="shared" si="19"/>
        <v>0</v>
      </c>
      <c r="H14" s="55">
        <f t="shared" ref="H14" si="20">H73+H132</f>
        <v>0</v>
      </c>
    </row>
    <row r="15" spans="1:8">
      <c r="A15" s="51" t="s">
        <v>101</v>
      </c>
      <c r="B15" s="55">
        <f t="shared" si="2"/>
        <v>0</v>
      </c>
      <c r="C15" s="55">
        <f t="shared" si="2"/>
        <v>0</v>
      </c>
      <c r="D15" s="55">
        <f t="shared" si="2"/>
        <v>0</v>
      </c>
      <c r="E15" s="55">
        <f t="shared" si="2"/>
        <v>0</v>
      </c>
      <c r="F15" s="55">
        <f t="shared" ref="F15:G15" si="21">F74+F133</f>
        <v>0</v>
      </c>
      <c r="G15" s="55">
        <f t="shared" si="21"/>
        <v>0</v>
      </c>
      <c r="H15" s="55">
        <f t="shared" ref="H15" si="22">H74+H133</f>
        <v>0</v>
      </c>
    </row>
    <row r="16" spans="1:8">
      <c r="A16" s="51" t="s">
        <v>102</v>
      </c>
      <c r="B16" s="55">
        <f t="shared" si="2"/>
        <v>0</v>
      </c>
      <c r="C16" s="55">
        <f t="shared" si="2"/>
        <v>0</v>
      </c>
      <c r="D16" s="55">
        <f t="shared" si="2"/>
        <v>2596748</v>
      </c>
      <c r="E16" s="55">
        <f t="shared" si="2"/>
        <v>2023199</v>
      </c>
      <c r="F16" s="55">
        <f t="shared" ref="F16:G16" si="23">F75+F134</f>
        <v>4408595</v>
      </c>
      <c r="G16" s="55">
        <f t="shared" si="23"/>
        <v>3981734</v>
      </c>
      <c r="H16" s="55">
        <f t="shared" ref="H16" si="24">H75+H134</f>
        <v>4259244</v>
      </c>
    </row>
    <row r="17" spans="1:8">
      <c r="A17" s="51" t="s">
        <v>103</v>
      </c>
      <c r="B17" s="55">
        <f t="shared" si="2"/>
        <v>0</v>
      </c>
      <c r="C17" s="55">
        <f t="shared" si="2"/>
        <v>0</v>
      </c>
      <c r="D17" s="55">
        <f t="shared" si="2"/>
        <v>0</v>
      </c>
      <c r="E17" s="55">
        <f t="shared" si="2"/>
        <v>0</v>
      </c>
      <c r="F17" s="55">
        <f t="shared" ref="F17:G17" si="25">F76+F135</f>
        <v>0</v>
      </c>
      <c r="G17" s="55">
        <f t="shared" si="25"/>
        <v>0</v>
      </c>
      <c r="H17" s="55">
        <f t="shared" ref="H17" si="26">H76+H135</f>
        <v>0</v>
      </c>
    </row>
    <row r="18" spans="1:8">
      <c r="A18" s="51" t="s">
        <v>104</v>
      </c>
      <c r="B18" s="55">
        <f t="shared" si="2"/>
        <v>0</v>
      </c>
      <c r="C18" s="55">
        <f t="shared" si="2"/>
        <v>0</v>
      </c>
      <c r="D18" s="55">
        <f t="shared" si="2"/>
        <v>0</v>
      </c>
      <c r="E18" s="55">
        <f t="shared" si="2"/>
        <v>0</v>
      </c>
      <c r="F18" s="55">
        <f t="shared" ref="F18:G18" si="27">F77+F136</f>
        <v>0</v>
      </c>
      <c r="G18" s="55">
        <f t="shared" si="27"/>
        <v>0</v>
      </c>
      <c r="H18" s="55">
        <f t="shared" ref="H18" si="28">H77+H136</f>
        <v>0</v>
      </c>
    </row>
    <row r="19" spans="1:8">
      <c r="A19" s="51" t="s">
        <v>105</v>
      </c>
      <c r="B19" s="55">
        <f t="shared" si="2"/>
        <v>0</v>
      </c>
      <c r="C19" s="55">
        <f t="shared" si="2"/>
        <v>20810789</v>
      </c>
      <c r="D19" s="55">
        <f t="shared" si="2"/>
        <v>31403909</v>
      </c>
      <c r="E19" s="55">
        <f t="shared" si="2"/>
        <v>23622474</v>
      </c>
      <c r="F19" s="55">
        <f t="shared" ref="F19:G19" si="29">F78+F137</f>
        <v>24440522</v>
      </c>
      <c r="G19" s="55">
        <f t="shared" si="29"/>
        <v>27233780</v>
      </c>
      <c r="H19" s="55">
        <f t="shared" ref="H19" si="30">H78+H137</f>
        <v>22409525</v>
      </c>
    </row>
    <row r="20" spans="1:8">
      <c r="A20" s="51" t="s">
        <v>107</v>
      </c>
      <c r="B20" s="55">
        <f t="shared" si="2"/>
        <v>0</v>
      </c>
      <c r="C20" s="55">
        <f t="shared" si="2"/>
        <v>0</v>
      </c>
      <c r="D20" s="55">
        <f t="shared" si="2"/>
        <v>0</v>
      </c>
      <c r="E20" s="55">
        <f t="shared" si="2"/>
        <v>0</v>
      </c>
      <c r="F20" s="55">
        <f t="shared" ref="F20:G20" si="31">F79+F138</f>
        <v>0</v>
      </c>
      <c r="G20" s="55">
        <f t="shared" si="31"/>
        <v>0</v>
      </c>
      <c r="H20" s="55">
        <f t="shared" ref="H20" si="32">H79+H138</f>
        <v>0</v>
      </c>
    </row>
    <row r="21" spans="1:8">
      <c r="A21" s="51" t="s">
        <v>76</v>
      </c>
      <c r="B21" s="55">
        <f t="shared" si="2"/>
        <v>0</v>
      </c>
      <c r="C21" s="55">
        <f t="shared" si="2"/>
        <v>329700</v>
      </c>
      <c r="D21" s="55">
        <f t="shared" si="2"/>
        <v>4071293</v>
      </c>
      <c r="E21" s="55">
        <f t="shared" si="2"/>
        <v>5437143</v>
      </c>
      <c r="F21" s="55">
        <f t="shared" ref="F21:G21" si="33">F80+F139</f>
        <v>5972918</v>
      </c>
      <c r="G21" s="55">
        <f t="shared" si="33"/>
        <v>5867177</v>
      </c>
      <c r="H21" s="55">
        <f t="shared" ref="H21" si="34">H80+H139</f>
        <v>6305191</v>
      </c>
    </row>
    <row r="22" spans="1:8">
      <c r="A22" s="51" t="s">
        <v>110</v>
      </c>
      <c r="B22" s="55">
        <f t="shared" si="2"/>
        <v>0</v>
      </c>
      <c r="C22" s="55">
        <f t="shared" si="2"/>
        <v>0</v>
      </c>
      <c r="D22" s="55">
        <f t="shared" si="2"/>
        <v>0</v>
      </c>
      <c r="E22" s="55">
        <f t="shared" si="2"/>
        <v>0</v>
      </c>
      <c r="F22" s="55">
        <f t="shared" ref="F22:G22" si="35">F81+F140</f>
        <v>0</v>
      </c>
      <c r="G22" s="55">
        <f t="shared" si="35"/>
        <v>0</v>
      </c>
      <c r="H22" s="55">
        <f t="shared" ref="H22" si="36">H81+H140</f>
        <v>0</v>
      </c>
    </row>
    <row r="23" spans="1:8">
      <c r="A23" s="51" t="s">
        <v>111</v>
      </c>
      <c r="B23" s="55">
        <f t="shared" si="2"/>
        <v>2158108</v>
      </c>
      <c r="C23" s="55">
        <f t="shared" si="2"/>
        <v>2546853</v>
      </c>
      <c r="D23" s="55">
        <f t="shared" si="2"/>
        <v>3020453</v>
      </c>
      <c r="E23" s="55">
        <f t="shared" si="2"/>
        <v>2586504</v>
      </c>
      <c r="F23" s="55">
        <f t="shared" ref="F23:G23" si="37">F82+F141</f>
        <v>2158285</v>
      </c>
      <c r="G23" s="55">
        <f t="shared" si="37"/>
        <v>2589368</v>
      </c>
      <c r="H23" s="55">
        <f t="shared" ref="H23" si="38">H82+H141</f>
        <v>2589369</v>
      </c>
    </row>
    <row r="24" spans="1:8">
      <c r="A24" s="51" t="s">
        <v>113</v>
      </c>
      <c r="B24" s="55">
        <f t="shared" si="2"/>
        <v>0</v>
      </c>
      <c r="C24" s="55">
        <f t="shared" si="2"/>
        <v>934454</v>
      </c>
      <c r="D24" s="55">
        <f t="shared" si="2"/>
        <v>1851637</v>
      </c>
      <c r="E24" s="55">
        <f t="shared" si="2"/>
        <v>3095385</v>
      </c>
      <c r="F24" s="55">
        <f t="shared" ref="F24:G24" si="39">F83+F142</f>
        <v>1821004</v>
      </c>
      <c r="G24" s="55">
        <f t="shared" si="39"/>
        <v>274818</v>
      </c>
      <c r="H24" s="55">
        <f t="shared" ref="H24" si="40">H83+H142</f>
        <v>601388</v>
      </c>
    </row>
    <row r="25" spans="1:8">
      <c r="A25" s="51" t="s">
        <v>78</v>
      </c>
      <c r="B25" s="55">
        <f t="shared" si="2"/>
        <v>1192015</v>
      </c>
      <c r="C25" s="55">
        <f t="shared" si="2"/>
        <v>1086765</v>
      </c>
      <c r="D25" s="55">
        <f t="shared" si="2"/>
        <v>1132810</v>
      </c>
      <c r="E25" s="55">
        <f t="shared" si="2"/>
        <v>965645</v>
      </c>
      <c r="F25" s="55">
        <f t="shared" ref="F25:G25" si="41">F84+F143</f>
        <v>1026850</v>
      </c>
      <c r="G25" s="55">
        <f t="shared" si="41"/>
        <v>1049232</v>
      </c>
      <c r="H25" s="55">
        <f t="shared" ref="H25" si="42">H84+H143</f>
        <v>1104880</v>
      </c>
    </row>
    <row r="26" spans="1:8">
      <c r="A26" s="51" t="s">
        <v>116</v>
      </c>
      <c r="B26" s="55">
        <f t="shared" si="2"/>
        <v>0</v>
      </c>
      <c r="C26" s="55">
        <f t="shared" si="2"/>
        <v>0</v>
      </c>
      <c r="D26" s="55">
        <f t="shared" si="2"/>
        <v>0</v>
      </c>
      <c r="E26" s="55">
        <f t="shared" si="2"/>
        <v>0</v>
      </c>
      <c r="F26" s="55">
        <f t="shared" ref="F26:G26" si="43">F85+F144</f>
        <v>0</v>
      </c>
      <c r="G26" s="55">
        <f t="shared" si="43"/>
        <v>0</v>
      </c>
      <c r="H26" s="55">
        <f t="shared" ref="H26" si="44">H85+H144</f>
        <v>0</v>
      </c>
    </row>
    <row r="27" spans="1:8">
      <c r="A27" s="51" t="s">
        <v>117</v>
      </c>
      <c r="B27" s="55">
        <f t="shared" si="2"/>
        <v>0</v>
      </c>
      <c r="C27" s="55">
        <f t="shared" si="2"/>
        <v>0</v>
      </c>
      <c r="D27" s="55">
        <f t="shared" si="2"/>
        <v>0</v>
      </c>
      <c r="E27" s="55">
        <f t="shared" si="2"/>
        <v>0</v>
      </c>
      <c r="F27" s="55">
        <f t="shared" ref="F27:G27" si="45">F86+F145</f>
        <v>0</v>
      </c>
      <c r="G27" s="55">
        <f t="shared" si="45"/>
        <v>0</v>
      </c>
      <c r="H27" s="55">
        <f t="shared" ref="H27" si="46">H86+H145</f>
        <v>0</v>
      </c>
    </row>
    <row r="28" spans="1:8">
      <c r="A28" s="51" t="s">
        <v>77</v>
      </c>
      <c r="B28" s="55">
        <f t="shared" si="2"/>
        <v>7661426</v>
      </c>
      <c r="C28" s="55">
        <f t="shared" si="2"/>
        <v>5371040</v>
      </c>
      <c r="D28" s="55">
        <f t="shared" si="2"/>
        <v>6438825</v>
      </c>
      <c r="E28" s="55">
        <f t="shared" si="2"/>
        <v>10212026</v>
      </c>
      <c r="F28" s="55">
        <f t="shared" ref="F28:G28" si="47">F87+F146</f>
        <v>12480983</v>
      </c>
      <c r="G28" s="55">
        <f t="shared" si="47"/>
        <v>9671822</v>
      </c>
      <c r="H28" s="55">
        <f t="shared" ref="H28" si="48">H87+H146</f>
        <v>14217111</v>
      </c>
    </row>
    <row r="29" spans="1:8">
      <c r="A29" s="51" t="s">
        <v>120</v>
      </c>
      <c r="B29" s="55">
        <f t="shared" si="2"/>
        <v>0</v>
      </c>
      <c r="C29" s="55">
        <f t="shared" si="2"/>
        <v>0</v>
      </c>
      <c r="D29" s="55">
        <f t="shared" si="2"/>
        <v>0</v>
      </c>
      <c r="E29" s="55">
        <f t="shared" si="2"/>
        <v>0</v>
      </c>
      <c r="F29" s="55">
        <f t="shared" ref="F29:G29" si="49">F88+F147</f>
        <v>0</v>
      </c>
      <c r="G29" s="55">
        <f t="shared" si="49"/>
        <v>0</v>
      </c>
      <c r="H29" s="55">
        <f t="shared" ref="H29" si="50">H88+H147</f>
        <v>0</v>
      </c>
    </row>
    <row r="30" spans="1:8">
      <c r="A30" s="51" t="s">
        <v>122</v>
      </c>
      <c r="B30" s="55">
        <f t="shared" si="2"/>
        <v>0</v>
      </c>
      <c r="C30" s="55">
        <f t="shared" si="2"/>
        <v>0</v>
      </c>
      <c r="D30" s="55">
        <f t="shared" si="2"/>
        <v>0</v>
      </c>
      <c r="E30" s="55">
        <f t="shared" si="2"/>
        <v>0</v>
      </c>
      <c r="F30" s="55">
        <f t="shared" ref="F30:G30" si="51">F89+F148</f>
        <v>0</v>
      </c>
      <c r="G30" s="55">
        <f t="shared" si="51"/>
        <v>0</v>
      </c>
      <c r="H30" s="55">
        <f t="shared" ref="H30" si="52">H89+H148</f>
        <v>0</v>
      </c>
    </row>
    <row r="31" spans="1:8">
      <c r="A31" s="51" t="s">
        <v>124</v>
      </c>
      <c r="B31" s="55">
        <f t="shared" si="2"/>
        <v>0</v>
      </c>
      <c r="C31" s="55">
        <f t="shared" si="2"/>
        <v>0</v>
      </c>
      <c r="D31" s="55">
        <f t="shared" si="2"/>
        <v>0</v>
      </c>
      <c r="E31" s="55">
        <f t="shared" si="2"/>
        <v>0</v>
      </c>
      <c r="F31" s="55">
        <f t="shared" ref="F31:G31" si="53">F90+F149</f>
        <v>0</v>
      </c>
      <c r="G31" s="55">
        <f t="shared" si="53"/>
        <v>0</v>
      </c>
      <c r="H31" s="55">
        <f t="shared" ref="H31" si="54">H90+H149</f>
        <v>0</v>
      </c>
    </row>
    <row r="32" spans="1:8">
      <c r="A32" s="51" t="s">
        <v>126</v>
      </c>
      <c r="B32" s="55">
        <f t="shared" si="2"/>
        <v>0</v>
      </c>
      <c r="C32" s="55">
        <f t="shared" si="2"/>
        <v>0</v>
      </c>
      <c r="D32" s="55">
        <f t="shared" si="2"/>
        <v>0</v>
      </c>
      <c r="E32" s="55">
        <f t="shared" si="2"/>
        <v>0</v>
      </c>
      <c r="F32" s="55">
        <f t="shared" ref="F32:G32" si="55">F91+F150</f>
        <v>0</v>
      </c>
      <c r="G32" s="55">
        <f t="shared" si="55"/>
        <v>294858</v>
      </c>
      <c r="H32" s="55">
        <f t="shared" ref="H32" si="56">H91+H150</f>
        <v>1506606</v>
      </c>
    </row>
    <row r="33" spans="1:8">
      <c r="A33" s="51" t="s">
        <v>127</v>
      </c>
      <c r="B33" s="55">
        <f t="shared" si="2"/>
        <v>0</v>
      </c>
      <c r="C33" s="55">
        <f t="shared" si="2"/>
        <v>0</v>
      </c>
      <c r="D33" s="55">
        <f t="shared" si="2"/>
        <v>0</v>
      </c>
      <c r="E33" s="55">
        <f t="shared" si="2"/>
        <v>0</v>
      </c>
      <c r="F33" s="55">
        <f t="shared" ref="F33:G33" si="57">F92+F151</f>
        <v>981111</v>
      </c>
      <c r="G33" s="55">
        <f t="shared" si="57"/>
        <v>882491</v>
      </c>
      <c r="H33" s="55">
        <f t="shared" ref="H33" si="58">H92+H151</f>
        <v>0</v>
      </c>
    </row>
    <row r="34" spans="1:8">
      <c r="A34" s="51" t="s">
        <v>128</v>
      </c>
      <c r="B34" s="55">
        <f t="shared" si="2"/>
        <v>416648</v>
      </c>
      <c r="C34" s="55">
        <f t="shared" si="2"/>
        <v>87637</v>
      </c>
      <c r="D34" s="55">
        <f t="shared" si="2"/>
        <v>390362</v>
      </c>
      <c r="E34" s="55">
        <f t="shared" si="2"/>
        <v>1184013</v>
      </c>
      <c r="F34" s="55">
        <f t="shared" ref="F34:G34" si="59">F93+F152</f>
        <v>1784466</v>
      </c>
      <c r="G34" s="55">
        <f t="shared" si="59"/>
        <v>1813107</v>
      </c>
      <c r="H34" s="55">
        <f t="shared" ref="H34" si="60">H93+H152</f>
        <v>1892727</v>
      </c>
    </row>
    <row r="35" spans="1:8">
      <c r="A35" s="51" t="s">
        <v>130</v>
      </c>
      <c r="B35" s="55">
        <f t="shared" si="2"/>
        <v>0</v>
      </c>
      <c r="C35" s="55">
        <f t="shared" si="2"/>
        <v>0</v>
      </c>
      <c r="D35" s="55">
        <f t="shared" si="2"/>
        <v>0</v>
      </c>
      <c r="E35" s="55">
        <f t="shared" si="2"/>
        <v>0</v>
      </c>
      <c r="F35" s="55">
        <f t="shared" ref="F35:G35" si="61">F94+F153</f>
        <v>0</v>
      </c>
      <c r="G35" s="55">
        <f t="shared" si="61"/>
        <v>0</v>
      </c>
      <c r="H35" s="55">
        <f t="shared" ref="H35" si="62">H94+H153</f>
        <v>0</v>
      </c>
    </row>
    <row r="36" spans="1:8">
      <c r="A36" s="51" t="s">
        <v>131</v>
      </c>
      <c r="B36" s="55">
        <f t="shared" si="2"/>
        <v>2000000</v>
      </c>
      <c r="C36" s="55">
        <f t="shared" si="2"/>
        <v>4500000</v>
      </c>
      <c r="D36" s="55">
        <f t="shared" si="2"/>
        <v>5000000</v>
      </c>
      <c r="E36" s="55">
        <f t="shared" si="2"/>
        <v>5000000</v>
      </c>
      <c r="F36" s="55">
        <f t="shared" ref="F36:G36" si="63">F95+F154</f>
        <v>5000000</v>
      </c>
      <c r="G36" s="55">
        <f t="shared" si="63"/>
        <v>5183556</v>
      </c>
      <c r="H36" s="55">
        <f t="shared" ref="H36" si="64">H95+H154</f>
        <v>4518242.6399999997</v>
      </c>
    </row>
    <row r="37" spans="1:8">
      <c r="A37" s="51" t="s">
        <v>132</v>
      </c>
      <c r="B37" s="55">
        <f t="shared" si="2"/>
        <v>1595964</v>
      </c>
      <c r="C37" s="55">
        <f t="shared" si="2"/>
        <v>1285841</v>
      </c>
      <c r="D37" s="55">
        <f t="shared" si="2"/>
        <v>1152892</v>
      </c>
      <c r="E37" s="55">
        <f t="shared" si="2"/>
        <v>3474315</v>
      </c>
      <c r="F37" s="55">
        <f t="shared" ref="F37:G37" si="65">F96+F155</f>
        <v>1010793</v>
      </c>
      <c r="G37" s="55">
        <f t="shared" si="65"/>
        <v>1210668</v>
      </c>
      <c r="H37" s="55">
        <f t="shared" ref="H37" si="66">H96+H155</f>
        <v>931511</v>
      </c>
    </row>
    <row r="38" spans="1:8">
      <c r="A38" s="51" t="s">
        <v>75</v>
      </c>
      <c r="B38" s="55">
        <f t="shared" si="2"/>
        <v>18</v>
      </c>
      <c r="C38" s="55">
        <f t="shared" si="2"/>
        <v>147</v>
      </c>
      <c r="D38" s="55">
        <f t="shared" si="2"/>
        <v>0</v>
      </c>
      <c r="E38" s="55">
        <f t="shared" si="2"/>
        <v>0</v>
      </c>
      <c r="F38" s="55">
        <f t="shared" ref="F38:G38" si="67">F97+F156</f>
        <v>0</v>
      </c>
      <c r="G38" s="55">
        <f t="shared" si="67"/>
        <v>492</v>
      </c>
      <c r="H38" s="55">
        <f t="shared" ref="H38" si="68">H97+H156</f>
        <v>0</v>
      </c>
    </row>
    <row r="39" spans="1:8">
      <c r="A39" s="51" t="s">
        <v>133</v>
      </c>
      <c r="B39" s="55">
        <f t="shared" si="2"/>
        <v>0</v>
      </c>
      <c r="C39" s="55">
        <f t="shared" si="2"/>
        <v>0</v>
      </c>
      <c r="D39" s="55">
        <f t="shared" si="2"/>
        <v>0</v>
      </c>
      <c r="E39" s="55">
        <f t="shared" si="2"/>
        <v>0</v>
      </c>
      <c r="F39" s="55">
        <f t="shared" ref="F39:G39" si="69">F98+F157</f>
        <v>0</v>
      </c>
      <c r="G39" s="55">
        <f t="shared" si="69"/>
        <v>0</v>
      </c>
      <c r="H39" s="55">
        <f t="shared" ref="H39" si="70">H98+H157</f>
        <v>0</v>
      </c>
    </row>
    <row r="40" spans="1:8">
      <c r="A40" s="51" t="s">
        <v>134</v>
      </c>
      <c r="B40" s="55">
        <f t="shared" si="2"/>
        <v>0</v>
      </c>
      <c r="C40" s="55">
        <f t="shared" si="2"/>
        <v>0</v>
      </c>
      <c r="D40" s="55">
        <f t="shared" si="2"/>
        <v>0</v>
      </c>
      <c r="E40" s="55">
        <f t="shared" si="2"/>
        <v>0</v>
      </c>
      <c r="F40" s="55">
        <f t="shared" ref="F40:G40" si="71">F99+F158</f>
        <v>0</v>
      </c>
      <c r="G40" s="55">
        <f t="shared" si="71"/>
        <v>0</v>
      </c>
      <c r="H40" s="55">
        <f t="shared" ref="H40" si="72">H99+H158</f>
        <v>0</v>
      </c>
    </row>
    <row r="41" spans="1:8">
      <c r="A41" s="51" t="s">
        <v>136</v>
      </c>
      <c r="B41" s="55">
        <f t="shared" si="2"/>
        <v>0</v>
      </c>
      <c r="C41" s="55">
        <f t="shared" si="2"/>
        <v>0</v>
      </c>
      <c r="D41" s="55">
        <f t="shared" si="2"/>
        <v>0</v>
      </c>
      <c r="E41" s="55">
        <f t="shared" si="2"/>
        <v>0</v>
      </c>
      <c r="F41" s="55">
        <f t="shared" ref="F41:G41" si="73">F100+F159</f>
        <v>0</v>
      </c>
      <c r="G41" s="55">
        <f t="shared" si="73"/>
        <v>0</v>
      </c>
      <c r="H41" s="55">
        <f t="shared" ref="H41" si="74">H100+H159</f>
        <v>0</v>
      </c>
    </row>
    <row r="42" spans="1:8">
      <c r="A42" s="51" t="s">
        <v>145</v>
      </c>
      <c r="B42" s="55">
        <f t="shared" si="2"/>
        <v>0</v>
      </c>
      <c r="C42" s="55">
        <f t="shared" si="2"/>
        <v>0</v>
      </c>
      <c r="D42" s="55">
        <f t="shared" si="2"/>
        <v>0</v>
      </c>
      <c r="E42" s="55">
        <f t="shared" si="2"/>
        <v>0</v>
      </c>
      <c r="F42" s="55">
        <f t="shared" ref="F42:G42" si="75">F101+F160</f>
        <v>0</v>
      </c>
      <c r="G42" s="55">
        <f t="shared" si="75"/>
        <v>0</v>
      </c>
      <c r="H42" s="55">
        <f t="shared" ref="H42" si="76">H101+H160</f>
        <v>0</v>
      </c>
    </row>
    <row r="43" spans="1:8">
      <c r="A43" s="51" t="s">
        <v>138</v>
      </c>
      <c r="B43" s="55">
        <f t="shared" si="2"/>
        <v>0</v>
      </c>
      <c r="C43" s="55">
        <f t="shared" si="2"/>
        <v>0</v>
      </c>
      <c r="D43" s="55">
        <f t="shared" si="2"/>
        <v>10917266</v>
      </c>
      <c r="E43" s="55">
        <f t="shared" si="2"/>
        <v>10105175</v>
      </c>
      <c r="F43" s="55">
        <f t="shared" ref="F43:G43" si="77">F102+F161</f>
        <v>11701278</v>
      </c>
      <c r="G43" s="55">
        <f t="shared" si="77"/>
        <v>12110264</v>
      </c>
      <c r="H43" s="55">
        <f t="shared" ref="H43" si="78">H102+H161</f>
        <v>11875549</v>
      </c>
    </row>
    <row r="44" spans="1:8">
      <c r="A44" s="51" t="s">
        <v>140</v>
      </c>
      <c r="B44" s="55">
        <f t="shared" si="2"/>
        <v>0</v>
      </c>
      <c r="C44" s="55">
        <f t="shared" si="2"/>
        <v>0</v>
      </c>
      <c r="D44" s="55">
        <f t="shared" si="2"/>
        <v>0</v>
      </c>
      <c r="E44" s="55">
        <f t="shared" si="2"/>
        <v>0</v>
      </c>
      <c r="F44" s="55">
        <f t="shared" ref="F44:G44" si="79">F103+F162</f>
        <v>0</v>
      </c>
      <c r="G44" s="55">
        <f t="shared" si="79"/>
        <v>0</v>
      </c>
      <c r="H44" s="55">
        <f t="shared" ref="H44" si="80">H103+H162</f>
        <v>0</v>
      </c>
    </row>
    <row r="45" spans="1:8">
      <c r="A45" s="51" t="s">
        <v>142</v>
      </c>
      <c r="B45" s="55">
        <f t="shared" si="2"/>
        <v>0</v>
      </c>
      <c r="C45" s="55">
        <f t="shared" si="2"/>
        <v>0</v>
      </c>
      <c r="D45" s="55">
        <f t="shared" si="2"/>
        <v>0</v>
      </c>
      <c r="E45" s="55">
        <f t="shared" si="2"/>
        <v>0</v>
      </c>
      <c r="F45" s="55">
        <f t="shared" ref="F45:G45" si="81">F104+F163</f>
        <v>0</v>
      </c>
      <c r="G45" s="55">
        <f t="shared" si="81"/>
        <v>0</v>
      </c>
      <c r="H45" s="55">
        <f t="shared" ref="H45" si="82">H104+H163</f>
        <v>0</v>
      </c>
    </row>
    <row r="46" spans="1:8">
      <c r="A46" s="51" t="s">
        <v>144</v>
      </c>
      <c r="B46" s="55">
        <f t="shared" si="2"/>
        <v>475387</v>
      </c>
      <c r="C46" s="55">
        <f t="shared" si="2"/>
        <v>579830</v>
      </c>
      <c r="D46" s="55">
        <f t="shared" si="2"/>
        <v>607327</v>
      </c>
      <c r="E46" s="55">
        <f t="shared" si="2"/>
        <v>567992</v>
      </c>
      <c r="F46" s="55">
        <f t="shared" ref="F46:G46" si="83">F105+F164</f>
        <v>571455</v>
      </c>
      <c r="G46" s="55">
        <f t="shared" si="83"/>
        <v>566996</v>
      </c>
      <c r="H46" s="55">
        <f t="shared" ref="H46" si="84">H105+H164</f>
        <v>674444</v>
      </c>
    </row>
    <row r="47" spans="1:8">
      <c r="A47" s="51" t="s">
        <v>146</v>
      </c>
      <c r="B47" s="55">
        <f t="shared" si="2"/>
        <v>0</v>
      </c>
      <c r="C47" s="55">
        <f t="shared" si="2"/>
        <v>0</v>
      </c>
      <c r="D47" s="55">
        <f t="shared" si="2"/>
        <v>0</v>
      </c>
      <c r="E47" s="55">
        <f t="shared" si="2"/>
        <v>0</v>
      </c>
      <c r="F47" s="55">
        <f t="shared" ref="F47:G47" si="85">F106+F165</f>
        <v>0</v>
      </c>
      <c r="G47" s="55">
        <f t="shared" si="85"/>
        <v>0</v>
      </c>
      <c r="H47" s="55">
        <f t="shared" ref="H47" si="86">H106+H165</f>
        <v>472005</v>
      </c>
    </row>
    <row r="48" spans="1:8">
      <c r="A48" s="51" t="s">
        <v>148</v>
      </c>
      <c r="B48" s="55">
        <f t="shared" si="2"/>
        <v>3226399</v>
      </c>
      <c r="C48" s="55">
        <f t="shared" si="2"/>
        <v>4939142</v>
      </c>
      <c r="D48" s="55">
        <f t="shared" si="2"/>
        <v>6087760</v>
      </c>
      <c r="E48" s="55">
        <f t="shared" si="2"/>
        <v>6276635</v>
      </c>
      <c r="F48" s="55">
        <f t="shared" ref="F48:G48" si="87">F107+F166</f>
        <v>18747815</v>
      </c>
      <c r="G48" s="55">
        <f t="shared" si="87"/>
        <v>13366835</v>
      </c>
      <c r="H48" s="55">
        <f t="shared" ref="H48" si="88">H107+H166</f>
        <v>12271813</v>
      </c>
    </row>
    <row r="49" spans="1:15">
      <c r="A49" s="51" t="s">
        <v>150</v>
      </c>
      <c r="B49" s="55">
        <f t="shared" si="2"/>
        <v>20760</v>
      </c>
      <c r="C49" s="55">
        <f t="shared" si="2"/>
        <v>374257</v>
      </c>
      <c r="D49" s="55">
        <f t="shared" si="2"/>
        <v>1590755</v>
      </c>
      <c r="E49" s="55">
        <f t="shared" si="2"/>
        <v>1297774</v>
      </c>
      <c r="F49" s="55">
        <f t="shared" ref="F49:G49" si="89">F108+F167</f>
        <v>844357</v>
      </c>
      <c r="G49" s="55">
        <f t="shared" si="89"/>
        <v>0</v>
      </c>
      <c r="H49" s="55">
        <f t="shared" ref="H49" si="90">H108+H167</f>
        <v>0</v>
      </c>
    </row>
    <row r="50" spans="1:15">
      <c r="A50" s="51" t="s">
        <v>152</v>
      </c>
      <c r="B50" s="55">
        <f t="shared" si="2"/>
        <v>0</v>
      </c>
      <c r="C50" s="55">
        <f t="shared" si="2"/>
        <v>0</v>
      </c>
      <c r="D50" s="55">
        <f t="shared" si="2"/>
        <v>0</v>
      </c>
      <c r="E50" s="55">
        <f t="shared" si="2"/>
        <v>0</v>
      </c>
      <c r="F50" s="55">
        <f t="shared" ref="F50:G50" si="91">F109+F168</f>
        <v>0</v>
      </c>
      <c r="G50" s="55">
        <f t="shared" si="91"/>
        <v>0</v>
      </c>
      <c r="H50" s="55">
        <f t="shared" ref="H50" si="92">H109+H168</f>
        <v>0</v>
      </c>
    </row>
    <row r="51" spans="1:15">
      <c r="A51" s="51" t="s">
        <v>153</v>
      </c>
      <c r="B51" s="55">
        <f t="shared" si="2"/>
        <v>0</v>
      </c>
      <c r="C51" s="55">
        <f t="shared" si="2"/>
        <v>0</v>
      </c>
      <c r="D51" s="55">
        <f t="shared" si="2"/>
        <v>0</v>
      </c>
      <c r="E51" s="55">
        <f t="shared" si="2"/>
        <v>691805</v>
      </c>
      <c r="F51" s="55">
        <f t="shared" ref="F51:G51" si="93">F110+F169</f>
        <v>987921</v>
      </c>
      <c r="G51" s="55">
        <f t="shared" si="93"/>
        <v>938049</v>
      </c>
      <c r="H51" s="55">
        <f t="shared" ref="H51" si="94">H110+H169</f>
        <v>953832</v>
      </c>
    </row>
    <row r="52" spans="1:15">
      <c r="A52" s="51" t="s">
        <v>154</v>
      </c>
      <c r="B52" s="55">
        <f t="shared" si="2"/>
        <v>350284</v>
      </c>
      <c r="C52" s="55">
        <f t="shared" si="2"/>
        <v>1103972</v>
      </c>
      <c r="D52" s="55">
        <f t="shared" si="2"/>
        <v>798921</v>
      </c>
      <c r="E52" s="55">
        <f t="shared" si="2"/>
        <v>258179</v>
      </c>
      <c r="F52" s="55">
        <f t="shared" ref="F52:G52" si="95">F111+F170</f>
        <v>5548740</v>
      </c>
      <c r="G52" s="55">
        <f t="shared" si="95"/>
        <v>6866442</v>
      </c>
      <c r="H52" s="55">
        <f t="shared" ref="H52" si="96">H111+H170</f>
        <v>7313675</v>
      </c>
    </row>
    <row r="53" spans="1:15">
      <c r="A53" s="51" t="s">
        <v>155</v>
      </c>
      <c r="B53" s="55">
        <f t="shared" si="2"/>
        <v>0</v>
      </c>
      <c r="C53" s="55">
        <f t="shared" si="2"/>
        <v>0</v>
      </c>
      <c r="D53" s="55">
        <f t="shared" si="2"/>
        <v>0</v>
      </c>
      <c r="E53" s="55">
        <f t="shared" si="2"/>
        <v>0</v>
      </c>
      <c r="F53" s="55">
        <f t="shared" ref="F53:G53" si="97">F112+F171</f>
        <v>0</v>
      </c>
      <c r="G53" s="55">
        <f t="shared" si="97"/>
        <v>0</v>
      </c>
      <c r="H53" s="55">
        <f t="shared" ref="H53" si="98">H112+H171</f>
        <v>0</v>
      </c>
    </row>
    <row r="54" spans="1:15">
      <c r="A54" s="51" t="s">
        <v>157</v>
      </c>
      <c r="B54" s="55">
        <f t="shared" si="2"/>
        <v>812085</v>
      </c>
      <c r="C54" s="55">
        <f t="shared" si="2"/>
        <v>0</v>
      </c>
      <c r="D54" s="55">
        <f t="shared" si="2"/>
        <v>812085</v>
      </c>
      <c r="E54" s="55">
        <f t="shared" si="2"/>
        <v>7156402</v>
      </c>
      <c r="F54" s="55">
        <f t="shared" ref="F54:G54" si="99">F113+F172</f>
        <v>3468121</v>
      </c>
      <c r="G54" s="55">
        <f t="shared" si="99"/>
        <v>4142706</v>
      </c>
      <c r="H54" s="55">
        <f t="shared" ref="H54" si="100">H113+H172</f>
        <v>6212000</v>
      </c>
    </row>
    <row r="55" spans="1:15">
      <c r="A55" s="51" t="s">
        <v>158</v>
      </c>
      <c r="B55" s="55">
        <f t="shared" si="2"/>
        <v>0</v>
      </c>
      <c r="C55" s="55">
        <f t="shared" si="2"/>
        <v>1357205</v>
      </c>
      <c r="D55" s="55">
        <f t="shared" si="2"/>
        <v>693878</v>
      </c>
      <c r="E55" s="55">
        <f t="shared" si="2"/>
        <v>244707</v>
      </c>
      <c r="F55" s="55">
        <f t="shared" ref="F55:G55" si="101">F114+F173</f>
        <v>547954</v>
      </c>
      <c r="G55" s="55">
        <f t="shared" si="101"/>
        <v>922906</v>
      </c>
      <c r="H55" s="55">
        <f t="shared" ref="H55" si="102">H114+H173</f>
        <v>1323282</v>
      </c>
    </row>
    <row r="56" spans="1:15">
      <c r="A56" s="59" t="s">
        <v>159</v>
      </c>
      <c r="B56" s="55">
        <f t="shared" si="2"/>
        <v>29291582</v>
      </c>
      <c r="C56" s="55">
        <f t="shared" si="2"/>
        <v>55170001</v>
      </c>
      <c r="D56" s="55">
        <f t="shared" si="2"/>
        <v>91449194</v>
      </c>
      <c r="E56" s="55">
        <f t="shared" si="2"/>
        <v>97829498</v>
      </c>
      <c r="F56" s="55">
        <f t="shared" ref="F56:G56" si="103">F115+F174</f>
        <v>124273981</v>
      </c>
      <c r="G56" s="55">
        <f t="shared" si="103"/>
        <v>141547698</v>
      </c>
      <c r="H56" s="55">
        <f t="shared" ref="H56" si="104">H115+H174</f>
        <v>159887697.63999999</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957289</v>
      </c>
      <c r="C64" s="226">
        <v>899890</v>
      </c>
      <c r="D64" s="49">
        <v>939664</v>
      </c>
      <c r="E64" s="49">
        <v>1881627</v>
      </c>
      <c r="F64" s="49">
        <v>1905687</v>
      </c>
      <c r="G64" s="49">
        <v>1879249</v>
      </c>
      <c r="H64" s="49">
        <v>1775073</v>
      </c>
    </row>
    <row r="65" spans="1:8">
      <c r="A65" s="51" t="s">
        <v>84</v>
      </c>
      <c r="B65" s="49">
        <v>0</v>
      </c>
      <c r="C65" s="226">
        <v>0</v>
      </c>
      <c r="D65" s="49">
        <v>0</v>
      </c>
      <c r="E65" s="49">
        <v>0</v>
      </c>
      <c r="F65" s="49">
        <v>0</v>
      </c>
      <c r="G65" s="49">
        <v>0</v>
      </c>
      <c r="H65" s="49">
        <v>0</v>
      </c>
    </row>
    <row r="66" spans="1:8">
      <c r="A66" s="51" t="s">
        <v>86</v>
      </c>
      <c r="B66" s="49">
        <v>0</v>
      </c>
      <c r="C66" s="226">
        <v>0</v>
      </c>
      <c r="D66" s="49">
        <v>0</v>
      </c>
      <c r="E66" s="49">
        <v>0</v>
      </c>
      <c r="F66" s="49">
        <v>0</v>
      </c>
      <c r="G66" s="49">
        <v>0</v>
      </c>
      <c r="H66" s="49">
        <v>0</v>
      </c>
    </row>
    <row r="67" spans="1:8">
      <c r="A67" s="51" t="s">
        <v>88</v>
      </c>
      <c r="B67" s="49">
        <v>0</v>
      </c>
      <c r="C67" s="226">
        <v>0</v>
      </c>
      <c r="D67" s="49">
        <v>0</v>
      </c>
      <c r="E67" s="49">
        <v>0</v>
      </c>
      <c r="F67" s="49">
        <v>0</v>
      </c>
      <c r="G67" s="49">
        <v>0</v>
      </c>
      <c r="H67" s="49">
        <v>0</v>
      </c>
    </row>
    <row r="68" spans="1:8">
      <c r="A68" s="51" t="s">
        <v>74</v>
      </c>
      <c r="B68" s="49">
        <v>0</v>
      </c>
      <c r="C68" s="226">
        <v>0</v>
      </c>
      <c r="D68" s="49">
        <v>0</v>
      </c>
      <c r="E68" s="49">
        <v>0</v>
      </c>
      <c r="F68" s="49">
        <v>6782628</v>
      </c>
      <c r="G68" s="49">
        <v>27022931</v>
      </c>
      <c r="H68" s="49">
        <v>43141099</v>
      </c>
    </row>
    <row r="69" spans="1:8">
      <c r="A69" s="51" t="s">
        <v>91</v>
      </c>
      <c r="B69" s="49">
        <v>254439</v>
      </c>
      <c r="C69" s="226">
        <v>242727</v>
      </c>
      <c r="D69" s="49">
        <v>278143</v>
      </c>
      <c r="E69" s="49">
        <v>569909</v>
      </c>
      <c r="F69" s="49">
        <v>508209</v>
      </c>
      <c r="G69" s="49">
        <v>508500</v>
      </c>
      <c r="H69" s="49">
        <v>842149</v>
      </c>
    </row>
    <row r="70" spans="1:8">
      <c r="A70" s="51" t="s">
        <v>93</v>
      </c>
      <c r="B70" s="49">
        <v>0</v>
      </c>
      <c r="C70" s="226">
        <v>0</v>
      </c>
      <c r="D70" s="49">
        <v>0</v>
      </c>
      <c r="E70" s="49">
        <v>0</v>
      </c>
      <c r="F70" s="49">
        <v>0</v>
      </c>
      <c r="G70" s="49">
        <v>0</v>
      </c>
      <c r="H70" s="49">
        <v>0</v>
      </c>
    </row>
    <row r="71" spans="1:8">
      <c r="A71" s="51" t="s">
        <v>95</v>
      </c>
      <c r="B71" s="49">
        <v>0</v>
      </c>
      <c r="C71" s="226">
        <v>0</v>
      </c>
      <c r="D71" s="49">
        <v>0</v>
      </c>
      <c r="E71" s="49">
        <v>0</v>
      </c>
      <c r="F71" s="49">
        <v>0</v>
      </c>
      <c r="G71" s="49">
        <v>0</v>
      </c>
      <c r="H71" s="49">
        <v>0</v>
      </c>
    </row>
    <row r="72" spans="1:8">
      <c r="A72" s="51" t="s">
        <v>97</v>
      </c>
      <c r="B72" s="49">
        <v>1162925</v>
      </c>
      <c r="C72" s="226">
        <v>1537103</v>
      </c>
      <c r="D72" s="49">
        <v>1239028</v>
      </c>
      <c r="E72" s="49">
        <v>1226779</v>
      </c>
      <c r="F72" s="49">
        <v>0</v>
      </c>
      <c r="G72" s="49">
        <v>0</v>
      </c>
      <c r="H72" s="49">
        <v>0</v>
      </c>
    </row>
    <row r="73" spans="1:8">
      <c r="A73" s="51" t="s">
        <v>99</v>
      </c>
      <c r="B73" s="49">
        <v>0</v>
      </c>
      <c r="C73" s="226">
        <v>0</v>
      </c>
      <c r="D73" s="49">
        <v>0</v>
      </c>
      <c r="E73" s="49">
        <v>0</v>
      </c>
      <c r="F73" s="49">
        <v>0</v>
      </c>
      <c r="G73" s="49">
        <v>0</v>
      </c>
      <c r="H73" s="49">
        <v>0</v>
      </c>
    </row>
    <row r="74" spans="1:8">
      <c r="A74" s="51" t="s">
        <v>101</v>
      </c>
      <c r="B74" s="49">
        <v>0</v>
      </c>
      <c r="C74" s="226">
        <v>0</v>
      </c>
      <c r="D74" s="49">
        <v>0</v>
      </c>
      <c r="E74" s="49">
        <v>0</v>
      </c>
      <c r="F74" s="49">
        <v>0</v>
      </c>
      <c r="G74" s="49">
        <v>0</v>
      </c>
      <c r="H74" s="49">
        <v>0</v>
      </c>
    </row>
    <row r="75" spans="1:8">
      <c r="A75" s="51" t="s">
        <v>102</v>
      </c>
      <c r="B75" s="49">
        <v>0</v>
      </c>
      <c r="C75" s="226">
        <v>0</v>
      </c>
      <c r="D75" s="49">
        <v>2596748</v>
      </c>
      <c r="E75" s="49">
        <v>1759364</v>
      </c>
      <c r="F75" s="49">
        <v>4021625</v>
      </c>
      <c r="G75" s="49">
        <v>3754900</v>
      </c>
      <c r="H75" s="49">
        <v>4091220</v>
      </c>
    </row>
    <row r="76" spans="1:8">
      <c r="A76" s="51" t="s">
        <v>103</v>
      </c>
      <c r="B76" s="49">
        <v>0</v>
      </c>
      <c r="C76" s="226">
        <v>0</v>
      </c>
      <c r="D76" s="49">
        <v>0</v>
      </c>
      <c r="E76" s="49">
        <v>0</v>
      </c>
      <c r="F76" s="49">
        <v>0</v>
      </c>
      <c r="G76" s="49">
        <v>0</v>
      </c>
      <c r="H76" s="49">
        <v>0</v>
      </c>
    </row>
    <row r="77" spans="1:8">
      <c r="A77" s="51" t="s">
        <v>104</v>
      </c>
      <c r="B77" s="49">
        <v>0</v>
      </c>
      <c r="C77" s="226">
        <v>0</v>
      </c>
      <c r="D77" s="49">
        <v>0</v>
      </c>
      <c r="E77" s="49">
        <v>0</v>
      </c>
      <c r="F77" s="49">
        <v>0</v>
      </c>
      <c r="G77" s="49">
        <v>0</v>
      </c>
      <c r="H77" s="49">
        <v>0</v>
      </c>
    </row>
    <row r="78" spans="1:8">
      <c r="A78" s="51" t="s">
        <v>105</v>
      </c>
      <c r="B78" s="49">
        <v>0</v>
      </c>
      <c r="C78" s="226">
        <v>20810789</v>
      </c>
      <c r="D78" s="49">
        <v>31403909</v>
      </c>
      <c r="E78" s="49">
        <v>23622474</v>
      </c>
      <c r="F78" s="49">
        <v>24440522</v>
      </c>
      <c r="G78" s="49">
        <v>27233780</v>
      </c>
      <c r="H78" s="49">
        <v>22409525</v>
      </c>
    </row>
    <row r="79" spans="1:8">
      <c r="A79" s="51" t="s">
        <v>107</v>
      </c>
      <c r="B79" s="49">
        <v>0</v>
      </c>
      <c r="C79" s="226">
        <v>0</v>
      </c>
      <c r="D79" s="49">
        <v>0</v>
      </c>
      <c r="E79" s="49">
        <v>0</v>
      </c>
      <c r="F79" s="49">
        <v>0</v>
      </c>
      <c r="G79" s="49">
        <v>0</v>
      </c>
      <c r="H79" s="49">
        <v>0</v>
      </c>
    </row>
    <row r="80" spans="1:8">
      <c r="A80" s="51" t="s">
        <v>76</v>
      </c>
      <c r="B80" s="49">
        <v>0</v>
      </c>
      <c r="C80" s="226">
        <v>329700</v>
      </c>
      <c r="D80" s="49">
        <v>4071293</v>
      </c>
      <c r="E80" s="49">
        <v>5437143</v>
      </c>
      <c r="F80" s="49">
        <v>5972918</v>
      </c>
      <c r="G80" s="49">
        <v>5867177</v>
      </c>
      <c r="H80" s="49">
        <v>6305191</v>
      </c>
    </row>
    <row r="81" spans="1:8">
      <c r="A81" s="51" t="s">
        <v>110</v>
      </c>
      <c r="B81" s="49">
        <v>0</v>
      </c>
      <c r="C81" s="226">
        <v>0</v>
      </c>
      <c r="D81" s="49">
        <v>0</v>
      </c>
      <c r="E81" s="49">
        <v>0</v>
      </c>
      <c r="F81" s="49">
        <v>0</v>
      </c>
      <c r="G81" s="49">
        <v>0</v>
      </c>
      <c r="H81" s="49">
        <v>0</v>
      </c>
    </row>
    <row r="82" spans="1:8">
      <c r="A82" s="51" t="s">
        <v>111</v>
      </c>
      <c r="B82" s="49">
        <v>2158108</v>
      </c>
      <c r="C82" s="226">
        <v>2546853</v>
      </c>
      <c r="D82" s="49">
        <v>3020453</v>
      </c>
      <c r="E82" s="49">
        <v>2586504</v>
      </c>
      <c r="F82" s="49">
        <v>2158285</v>
      </c>
      <c r="G82" s="49">
        <v>2589368</v>
      </c>
      <c r="H82" s="49">
        <v>2589369</v>
      </c>
    </row>
    <row r="83" spans="1:8">
      <c r="A83" s="51" t="s">
        <v>113</v>
      </c>
      <c r="B83" s="49">
        <v>0</v>
      </c>
      <c r="C83" s="226">
        <v>934454</v>
      </c>
      <c r="D83" s="49">
        <v>1851637</v>
      </c>
      <c r="E83" s="49">
        <v>3095385</v>
      </c>
      <c r="F83" s="49">
        <v>1821004</v>
      </c>
      <c r="G83" s="49">
        <v>274818</v>
      </c>
      <c r="H83" s="49">
        <v>601388</v>
      </c>
    </row>
    <row r="84" spans="1:8">
      <c r="A84" s="51" t="s">
        <v>78</v>
      </c>
      <c r="B84" s="49">
        <v>934052</v>
      </c>
      <c r="C84" s="226">
        <v>1086765</v>
      </c>
      <c r="D84" s="49">
        <v>1132810</v>
      </c>
      <c r="E84" s="49">
        <v>965645</v>
      </c>
      <c r="F84" s="49">
        <v>1026850</v>
      </c>
      <c r="G84" s="49">
        <v>1049232</v>
      </c>
      <c r="H84" s="49">
        <v>1104880</v>
      </c>
    </row>
    <row r="85" spans="1:8">
      <c r="A85" s="51" t="s">
        <v>116</v>
      </c>
      <c r="B85" s="49">
        <v>0</v>
      </c>
      <c r="C85" s="226">
        <v>0</v>
      </c>
      <c r="D85" s="49">
        <v>0</v>
      </c>
      <c r="E85" s="49">
        <v>0</v>
      </c>
      <c r="F85" s="49">
        <v>0</v>
      </c>
      <c r="G85" s="49">
        <v>0</v>
      </c>
      <c r="H85" s="49">
        <v>0</v>
      </c>
    </row>
    <row r="86" spans="1:8">
      <c r="A86" s="51" t="s">
        <v>117</v>
      </c>
      <c r="B86" s="49">
        <v>0</v>
      </c>
      <c r="C86" s="226">
        <v>0</v>
      </c>
      <c r="D86" s="49">
        <v>0</v>
      </c>
      <c r="E86" s="49">
        <v>0</v>
      </c>
      <c r="F86" s="49">
        <v>0</v>
      </c>
      <c r="G86" s="49">
        <v>0</v>
      </c>
      <c r="H86" s="49">
        <v>0</v>
      </c>
    </row>
    <row r="87" spans="1:8">
      <c r="A87" s="51" t="s">
        <v>77</v>
      </c>
      <c r="B87" s="49">
        <v>7661426</v>
      </c>
      <c r="C87" s="226">
        <v>5371040</v>
      </c>
      <c r="D87" s="49">
        <v>6438825</v>
      </c>
      <c r="E87" s="49">
        <v>10212026</v>
      </c>
      <c r="F87" s="49">
        <v>12480983</v>
      </c>
      <c r="G87" s="49">
        <v>9671822</v>
      </c>
      <c r="H87" s="49">
        <v>14217111</v>
      </c>
    </row>
    <row r="88" spans="1:8">
      <c r="A88" s="51" t="s">
        <v>120</v>
      </c>
      <c r="B88" s="49">
        <v>0</v>
      </c>
      <c r="C88" s="226">
        <v>0</v>
      </c>
      <c r="D88" s="49">
        <v>0</v>
      </c>
      <c r="E88" s="49">
        <v>0</v>
      </c>
      <c r="F88" s="49">
        <v>0</v>
      </c>
      <c r="G88" s="49">
        <v>0</v>
      </c>
      <c r="H88" s="49">
        <v>0</v>
      </c>
    </row>
    <row r="89" spans="1:8">
      <c r="A89" s="51" t="s">
        <v>122</v>
      </c>
      <c r="B89" s="49">
        <v>0</v>
      </c>
      <c r="C89" s="226">
        <v>0</v>
      </c>
      <c r="D89" s="49">
        <v>0</v>
      </c>
      <c r="E89" s="49">
        <v>0</v>
      </c>
      <c r="F89" s="49">
        <v>0</v>
      </c>
      <c r="G89" s="49">
        <v>0</v>
      </c>
      <c r="H89" s="49">
        <v>0</v>
      </c>
    </row>
    <row r="90" spans="1:8">
      <c r="A90" s="51" t="s">
        <v>124</v>
      </c>
      <c r="B90" s="49">
        <v>0</v>
      </c>
      <c r="C90" s="226">
        <v>0</v>
      </c>
      <c r="D90" s="49">
        <v>0</v>
      </c>
      <c r="E90" s="49">
        <v>0</v>
      </c>
      <c r="F90" s="49">
        <v>0</v>
      </c>
      <c r="G90" s="49">
        <v>0</v>
      </c>
      <c r="H90" s="49">
        <v>0</v>
      </c>
    </row>
    <row r="91" spans="1:8">
      <c r="A91" s="51" t="s">
        <v>126</v>
      </c>
      <c r="B91" s="49">
        <v>0</v>
      </c>
      <c r="C91" s="226">
        <v>0</v>
      </c>
      <c r="D91" s="49">
        <v>0</v>
      </c>
      <c r="E91" s="49">
        <v>0</v>
      </c>
      <c r="F91" s="49">
        <v>0</v>
      </c>
      <c r="G91" s="49">
        <v>294858</v>
      </c>
      <c r="H91" s="49">
        <v>1506606</v>
      </c>
    </row>
    <row r="92" spans="1:8">
      <c r="A92" s="51" t="s">
        <v>127</v>
      </c>
      <c r="B92" s="49">
        <v>0</v>
      </c>
      <c r="C92" s="226">
        <v>0</v>
      </c>
      <c r="D92" s="49">
        <v>0</v>
      </c>
      <c r="E92" s="49">
        <v>0</v>
      </c>
      <c r="F92" s="49">
        <v>0</v>
      </c>
      <c r="G92" s="49">
        <v>0</v>
      </c>
      <c r="H92" s="49">
        <v>0</v>
      </c>
    </row>
    <row r="93" spans="1:8">
      <c r="A93" s="51" t="s">
        <v>128</v>
      </c>
      <c r="B93" s="49">
        <v>416648</v>
      </c>
      <c r="C93" s="226">
        <v>87637</v>
      </c>
      <c r="D93" s="49">
        <v>390362</v>
      </c>
      <c r="E93" s="49">
        <v>1184013</v>
      </c>
      <c r="F93" s="49">
        <v>1600613</v>
      </c>
      <c r="G93" s="49">
        <v>494272</v>
      </c>
      <c r="H93" s="49">
        <v>1892727</v>
      </c>
    </row>
    <row r="94" spans="1:8">
      <c r="A94" s="51" t="s">
        <v>130</v>
      </c>
      <c r="B94" s="49">
        <v>0</v>
      </c>
      <c r="C94" s="226">
        <v>0</v>
      </c>
      <c r="D94" s="49">
        <v>0</v>
      </c>
      <c r="E94" s="49">
        <v>0</v>
      </c>
      <c r="F94" s="49">
        <v>0</v>
      </c>
      <c r="G94" s="49">
        <v>0</v>
      </c>
      <c r="H94" s="49">
        <v>0</v>
      </c>
    </row>
    <row r="95" spans="1:8">
      <c r="A95" s="51" t="s">
        <v>131</v>
      </c>
      <c r="B95" s="49">
        <v>2000000</v>
      </c>
      <c r="C95" s="226">
        <v>4500000</v>
      </c>
      <c r="D95" s="49">
        <v>5000000</v>
      </c>
      <c r="E95" s="49">
        <v>5000000</v>
      </c>
      <c r="F95" s="49">
        <v>5000000</v>
      </c>
      <c r="G95" s="49">
        <v>5183556</v>
      </c>
      <c r="H95" s="49">
        <v>4518242.6399999997</v>
      </c>
    </row>
    <row r="96" spans="1:8">
      <c r="A96" s="51" t="s">
        <v>132</v>
      </c>
      <c r="B96" s="49">
        <v>1582752</v>
      </c>
      <c r="C96" s="226">
        <v>1148219</v>
      </c>
      <c r="D96" s="49">
        <v>1148371</v>
      </c>
      <c r="E96" s="49">
        <v>3471916</v>
      </c>
      <c r="F96" s="49">
        <v>1010793</v>
      </c>
      <c r="G96" s="49">
        <v>1210183</v>
      </c>
      <c r="H96" s="49">
        <v>910745</v>
      </c>
    </row>
    <row r="97" spans="1:8">
      <c r="A97" s="51" t="s">
        <v>75</v>
      </c>
      <c r="B97" s="49">
        <v>0</v>
      </c>
      <c r="C97" s="226">
        <v>147</v>
      </c>
      <c r="D97" s="49">
        <v>0</v>
      </c>
      <c r="E97" s="49">
        <v>0</v>
      </c>
      <c r="F97" s="49">
        <v>0</v>
      </c>
      <c r="G97" s="49">
        <v>492</v>
      </c>
      <c r="H97" s="49">
        <v>0</v>
      </c>
    </row>
    <row r="98" spans="1:8">
      <c r="A98" s="51" t="s">
        <v>133</v>
      </c>
      <c r="B98" s="49">
        <v>0</v>
      </c>
      <c r="C98" s="226">
        <v>0</v>
      </c>
      <c r="D98" s="49">
        <v>0</v>
      </c>
      <c r="E98" s="49">
        <v>0</v>
      </c>
      <c r="F98" s="49">
        <v>0</v>
      </c>
      <c r="G98" s="49">
        <v>0</v>
      </c>
      <c r="H98" s="49">
        <v>0</v>
      </c>
    </row>
    <row r="99" spans="1:8">
      <c r="A99" s="51" t="s">
        <v>134</v>
      </c>
      <c r="B99" s="49">
        <v>0</v>
      </c>
      <c r="C99" s="226">
        <v>0</v>
      </c>
      <c r="D99" s="49">
        <v>0</v>
      </c>
      <c r="E99" s="49">
        <v>0</v>
      </c>
      <c r="F99" s="49">
        <v>0</v>
      </c>
      <c r="G99" s="49">
        <v>0</v>
      </c>
      <c r="H99" s="49">
        <v>0</v>
      </c>
    </row>
    <row r="100" spans="1:8">
      <c r="A100" s="51" t="s">
        <v>136</v>
      </c>
      <c r="B100" s="49">
        <v>0</v>
      </c>
      <c r="C100" s="226">
        <v>0</v>
      </c>
      <c r="D100" s="49">
        <v>0</v>
      </c>
      <c r="E100" s="49">
        <v>0</v>
      </c>
      <c r="F100" s="49">
        <v>0</v>
      </c>
      <c r="G100" s="49">
        <v>0</v>
      </c>
      <c r="H100" s="49">
        <v>0</v>
      </c>
    </row>
    <row r="101" spans="1:8">
      <c r="A101" s="51" t="s">
        <v>145</v>
      </c>
      <c r="B101" s="49">
        <v>0</v>
      </c>
      <c r="C101" s="226">
        <v>0</v>
      </c>
      <c r="D101" s="49">
        <v>0</v>
      </c>
      <c r="E101" s="49">
        <v>0</v>
      </c>
      <c r="F101" s="49">
        <v>0</v>
      </c>
      <c r="G101" s="49">
        <v>0</v>
      </c>
      <c r="H101" s="49">
        <v>0</v>
      </c>
    </row>
    <row r="102" spans="1:8">
      <c r="A102" s="51" t="s">
        <v>138</v>
      </c>
      <c r="B102" s="49">
        <v>0</v>
      </c>
      <c r="C102" s="226">
        <v>0</v>
      </c>
      <c r="D102" s="49">
        <v>0</v>
      </c>
      <c r="E102" s="49">
        <v>0</v>
      </c>
      <c r="F102" s="49">
        <v>0</v>
      </c>
      <c r="G102" s="49">
        <v>0</v>
      </c>
      <c r="H102" s="49">
        <v>0</v>
      </c>
    </row>
    <row r="103" spans="1:8">
      <c r="A103" s="51" t="s">
        <v>140</v>
      </c>
      <c r="B103" s="49">
        <v>0</v>
      </c>
      <c r="C103" s="226">
        <v>0</v>
      </c>
      <c r="D103" s="49">
        <v>0</v>
      </c>
      <c r="E103" s="49">
        <v>0</v>
      </c>
      <c r="F103" s="49">
        <v>0</v>
      </c>
      <c r="G103" s="49">
        <v>0</v>
      </c>
      <c r="H103" s="49">
        <v>0</v>
      </c>
    </row>
    <row r="104" spans="1:8">
      <c r="A104" s="51" t="s">
        <v>142</v>
      </c>
      <c r="B104" s="49">
        <v>0</v>
      </c>
      <c r="C104" s="226">
        <v>0</v>
      </c>
      <c r="D104" s="49">
        <v>0</v>
      </c>
      <c r="E104" s="49">
        <v>0</v>
      </c>
      <c r="F104" s="49">
        <v>0</v>
      </c>
      <c r="G104" s="49">
        <v>0</v>
      </c>
      <c r="H104" s="49">
        <v>0</v>
      </c>
    </row>
    <row r="105" spans="1:8">
      <c r="A105" s="51" t="s">
        <v>144</v>
      </c>
      <c r="B105" s="49">
        <v>475387</v>
      </c>
      <c r="C105" s="226">
        <v>579830</v>
      </c>
      <c r="D105" s="49">
        <v>607327</v>
      </c>
      <c r="E105" s="49">
        <v>567992</v>
      </c>
      <c r="F105" s="49">
        <v>571455</v>
      </c>
      <c r="G105" s="49">
        <v>566996</v>
      </c>
      <c r="H105" s="49">
        <v>674444</v>
      </c>
    </row>
    <row r="106" spans="1:8">
      <c r="A106" s="51" t="s">
        <v>146</v>
      </c>
      <c r="B106" s="49">
        <v>0</v>
      </c>
      <c r="C106" s="226">
        <v>0</v>
      </c>
      <c r="D106" s="49">
        <v>0</v>
      </c>
      <c r="E106" s="49">
        <v>0</v>
      </c>
      <c r="F106" s="49">
        <v>0</v>
      </c>
      <c r="G106" s="49">
        <v>0</v>
      </c>
      <c r="H106" s="49">
        <v>472005</v>
      </c>
    </row>
    <row r="107" spans="1:8">
      <c r="A107" s="51" t="s">
        <v>148</v>
      </c>
      <c r="B107" s="49">
        <v>3226399</v>
      </c>
      <c r="C107" s="226">
        <v>4939142</v>
      </c>
      <c r="D107" s="49">
        <v>6087760</v>
      </c>
      <c r="E107" s="49">
        <v>6276635</v>
      </c>
      <c r="F107" s="49">
        <v>18747815</v>
      </c>
      <c r="G107" s="49">
        <v>13366835</v>
      </c>
      <c r="H107" s="49">
        <v>12271813</v>
      </c>
    </row>
    <row r="108" spans="1:8">
      <c r="A108" s="51" t="s">
        <v>150</v>
      </c>
      <c r="B108" s="49">
        <v>20760</v>
      </c>
      <c r="C108" s="226">
        <v>299290</v>
      </c>
      <c r="D108" s="49">
        <v>1590755</v>
      </c>
      <c r="E108" s="49">
        <v>1297774</v>
      </c>
      <c r="F108" s="49">
        <v>844357</v>
      </c>
      <c r="G108" s="49">
        <v>0</v>
      </c>
      <c r="H108" s="49">
        <v>0</v>
      </c>
    </row>
    <row r="109" spans="1:8">
      <c r="A109" s="51" t="s">
        <v>152</v>
      </c>
      <c r="B109" s="49">
        <v>0</v>
      </c>
      <c r="C109" s="226">
        <v>0</v>
      </c>
      <c r="D109" s="49">
        <v>0</v>
      </c>
      <c r="E109" s="49">
        <v>0</v>
      </c>
      <c r="F109" s="49">
        <v>0</v>
      </c>
      <c r="G109" s="49">
        <v>0</v>
      </c>
      <c r="H109" s="49">
        <v>0</v>
      </c>
    </row>
    <row r="110" spans="1:8">
      <c r="A110" s="51" t="s">
        <v>153</v>
      </c>
      <c r="B110" s="49">
        <v>0</v>
      </c>
      <c r="C110" s="226">
        <v>0</v>
      </c>
      <c r="D110" s="49">
        <v>0</v>
      </c>
      <c r="E110" s="49">
        <v>691805</v>
      </c>
      <c r="F110" s="49">
        <v>987921</v>
      </c>
      <c r="G110" s="49">
        <v>938049</v>
      </c>
      <c r="H110" s="49">
        <v>953832</v>
      </c>
    </row>
    <row r="111" spans="1:8">
      <c r="A111" s="51" t="s">
        <v>154</v>
      </c>
      <c r="B111" s="49">
        <v>0</v>
      </c>
      <c r="C111" s="226">
        <v>0</v>
      </c>
      <c r="D111" s="49">
        <v>0</v>
      </c>
      <c r="E111" s="49">
        <v>0</v>
      </c>
      <c r="F111" s="49">
        <v>0</v>
      </c>
      <c r="G111" s="49">
        <v>0</v>
      </c>
      <c r="H111" s="49">
        <v>0</v>
      </c>
    </row>
    <row r="112" spans="1:8">
      <c r="A112" s="51" t="s">
        <v>155</v>
      </c>
      <c r="B112" s="49">
        <v>0</v>
      </c>
      <c r="C112" s="226">
        <v>0</v>
      </c>
      <c r="D112" s="49">
        <v>0</v>
      </c>
      <c r="E112" s="49">
        <v>0</v>
      </c>
      <c r="F112" s="49">
        <v>0</v>
      </c>
      <c r="G112" s="49">
        <v>0</v>
      </c>
      <c r="H112" s="49">
        <v>0</v>
      </c>
    </row>
    <row r="113" spans="1:8">
      <c r="A113" s="51" t="s">
        <v>157</v>
      </c>
      <c r="B113" s="49">
        <v>812085</v>
      </c>
      <c r="C113" s="226">
        <v>0</v>
      </c>
      <c r="D113" s="49">
        <v>812085</v>
      </c>
      <c r="E113" s="49">
        <v>7156402</v>
      </c>
      <c r="F113" s="49">
        <v>3468121</v>
      </c>
      <c r="G113" s="49">
        <v>4142706</v>
      </c>
      <c r="H113" s="49">
        <v>6212000</v>
      </c>
    </row>
    <row r="114" spans="1:8">
      <c r="A114" s="51" t="s">
        <v>158</v>
      </c>
      <c r="B114" s="49">
        <v>0</v>
      </c>
      <c r="C114" s="226">
        <v>1070782</v>
      </c>
      <c r="D114" s="49">
        <v>693878</v>
      </c>
      <c r="E114" s="49">
        <v>244707</v>
      </c>
      <c r="F114" s="49">
        <v>547954</v>
      </c>
      <c r="G114" s="49">
        <v>922906</v>
      </c>
      <c r="H114" s="49">
        <v>1323282</v>
      </c>
    </row>
    <row r="115" spans="1:8" ht="13.5" customHeight="1">
      <c r="A115" s="59" t="s">
        <v>159</v>
      </c>
      <c r="B115" s="49">
        <v>21662270</v>
      </c>
      <c r="C115" s="226">
        <v>46384368</v>
      </c>
      <c r="D115" s="49">
        <v>69303048</v>
      </c>
      <c r="E115" s="49">
        <f>SUM(E64:E114)</f>
        <v>77248100</v>
      </c>
      <c r="F115" s="49">
        <f>SUM(F64:F114)</f>
        <v>93897740</v>
      </c>
      <c r="G115" s="49">
        <f>SUM(G64:G114)</f>
        <v>106972630</v>
      </c>
      <c r="H115" s="49">
        <f>SUM(H64:H114)</f>
        <v>127812701.64</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v>449275</v>
      </c>
      <c r="C123" s="226">
        <v>80661</v>
      </c>
      <c r="D123" s="49">
        <v>3031306</v>
      </c>
      <c r="E123" s="49">
        <v>1572320</v>
      </c>
      <c r="F123" s="49">
        <v>1467162</v>
      </c>
      <c r="G123" s="49">
        <v>1018317</v>
      </c>
      <c r="H123" s="49">
        <v>24071</v>
      </c>
    </row>
    <row r="124" spans="1:8">
      <c r="A124" s="51" t="s">
        <v>84</v>
      </c>
      <c r="B124" s="49">
        <v>0</v>
      </c>
      <c r="C124" s="226">
        <v>0</v>
      </c>
      <c r="D124" s="49">
        <v>0</v>
      </c>
      <c r="E124" s="49">
        <v>0</v>
      </c>
      <c r="F124" s="49">
        <v>0</v>
      </c>
      <c r="G124" s="49">
        <v>0</v>
      </c>
      <c r="H124" s="49">
        <v>0</v>
      </c>
    </row>
    <row r="125" spans="1:8">
      <c r="A125" s="51" t="s">
        <v>86</v>
      </c>
      <c r="B125" s="49">
        <v>0</v>
      </c>
      <c r="C125" s="226">
        <v>0</v>
      </c>
      <c r="D125" s="49">
        <v>0</v>
      </c>
      <c r="E125" s="49">
        <v>0</v>
      </c>
      <c r="F125" s="49">
        <v>0</v>
      </c>
      <c r="G125" s="49">
        <v>0</v>
      </c>
      <c r="H125" s="49">
        <v>0</v>
      </c>
    </row>
    <row r="126" spans="1:8">
      <c r="A126" s="51" t="s">
        <v>88</v>
      </c>
      <c r="B126" s="49">
        <v>0</v>
      </c>
      <c r="C126" s="226">
        <v>0</v>
      </c>
      <c r="D126" s="49">
        <v>0</v>
      </c>
      <c r="E126" s="49">
        <v>0</v>
      </c>
      <c r="F126" s="49">
        <v>0</v>
      </c>
      <c r="G126" s="49">
        <v>0</v>
      </c>
      <c r="H126" s="49">
        <v>0</v>
      </c>
    </row>
    <row r="127" spans="1:8">
      <c r="A127" s="51" t="s">
        <v>74</v>
      </c>
      <c r="B127" s="49">
        <v>10990</v>
      </c>
      <c r="C127" s="226">
        <v>0</v>
      </c>
      <c r="D127" s="49">
        <v>0</v>
      </c>
      <c r="E127" s="49">
        <v>0</v>
      </c>
      <c r="F127" s="49">
        <v>803565</v>
      </c>
      <c r="G127" s="49">
        <v>2929559</v>
      </c>
      <c r="H127" s="49">
        <v>3404394</v>
      </c>
    </row>
    <row r="128" spans="1:8">
      <c r="A128" s="51" t="s">
        <v>91</v>
      </c>
      <c r="B128" s="49">
        <v>6547570</v>
      </c>
      <c r="C128" s="226">
        <v>7101988</v>
      </c>
      <c r="D128" s="49">
        <v>7394132</v>
      </c>
      <c r="E128" s="49">
        <v>8379490</v>
      </c>
      <c r="F128" s="49">
        <v>9303562</v>
      </c>
      <c r="G128" s="49">
        <v>9221841</v>
      </c>
      <c r="H128" s="49">
        <v>9268517</v>
      </c>
    </row>
    <row r="129" spans="1:8">
      <c r="A129" s="51" t="s">
        <v>93</v>
      </c>
      <c r="B129" s="49">
        <v>0</v>
      </c>
      <c r="C129" s="226">
        <v>0</v>
      </c>
      <c r="D129" s="49">
        <v>0</v>
      </c>
      <c r="E129" s="49">
        <v>0</v>
      </c>
      <c r="F129" s="49">
        <v>0</v>
      </c>
      <c r="G129" s="49">
        <v>0</v>
      </c>
      <c r="H129" s="49">
        <v>0</v>
      </c>
    </row>
    <row r="130" spans="1:8">
      <c r="A130" s="51" t="s">
        <v>95</v>
      </c>
      <c r="B130" s="49">
        <v>0</v>
      </c>
      <c r="C130" s="226">
        <v>0</v>
      </c>
      <c r="D130" s="49">
        <v>0</v>
      </c>
      <c r="E130" s="49">
        <v>0</v>
      </c>
      <c r="F130" s="49">
        <v>0</v>
      </c>
      <c r="G130" s="49">
        <v>0</v>
      </c>
      <c r="H130" s="49">
        <v>0</v>
      </c>
    </row>
    <row r="131" spans="1:8">
      <c r="A131" s="51" t="s">
        <v>97</v>
      </c>
      <c r="B131" s="49">
        <v>0</v>
      </c>
      <c r="C131" s="226">
        <v>0</v>
      </c>
      <c r="D131" s="49">
        <v>0</v>
      </c>
      <c r="E131" s="49">
        <v>0</v>
      </c>
      <c r="F131" s="49">
        <v>0</v>
      </c>
      <c r="G131" s="49">
        <v>0</v>
      </c>
      <c r="H131" s="49">
        <v>0</v>
      </c>
    </row>
    <row r="132" spans="1:8">
      <c r="A132" s="51" t="s">
        <v>99</v>
      </c>
      <c r="B132" s="49">
        <v>0</v>
      </c>
      <c r="C132" s="226">
        <v>0</v>
      </c>
      <c r="D132" s="49">
        <v>0</v>
      </c>
      <c r="E132" s="49">
        <v>0</v>
      </c>
      <c r="F132" s="49">
        <v>0</v>
      </c>
      <c r="G132" s="49">
        <v>0</v>
      </c>
      <c r="H132" s="49">
        <v>0</v>
      </c>
    </row>
    <row r="133" spans="1:8">
      <c r="A133" s="51" t="s">
        <v>101</v>
      </c>
      <c r="B133" s="49">
        <v>0</v>
      </c>
      <c r="C133" s="226">
        <v>0</v>
      </c>
      <c r="D133" s="49">
        <v>0</v>
      </c>
      <c r="E133" s="49">
        <v>0</v>
      </c>
      <c r="F133" s="49">
        <v>0</v>
      </c>
      <c r="G133" s="49">
        <v>0</v>
      </c>
      <c r="H133" s="49">
        <v>0</v>
      </c>
    </row>
    <row r="134" spans="1:8">
      <c r="A134" s="51" t="s">
        <v>102</v>
      </c>
      <c r="B134" s="49">
        <v>0</v>
      </c>
      <c r="C134" s="226">
        <v>0</v>
      </c>
      <c r="D134" s="49">
        <v>0</v>
      </c>
      <c r="E134" s="49">
        <v>263835</v>
      </c>
      <c r="F134" s="49">
        <v>386970</v>
      </c>
      <c r="G134" s="49">
        <v>226834</v>
      </c>
      <c r="H134" s="49">
        <v>168024</v>
      </c>
    </row>
    <row r="135" spans="1:8">
      <c r="A135" s="51" t="s">
        <v>103</v>
      </c>
      <c r="B135" s="49">
        <v>0</v>
      </c>
      <c r="C135" s="226">
        <v>0</v>
      </c>
      <c r="D135" s="49">
        <v>0</v>
      </c>
      <c r="E135" s="49">
        <v>0</v>
      </c>
      <c r="F135" s="49">
        <v>0</v>
      </c>
      <c r="G135" s="49">
        <v>0</v>
      </c>
      <c r="H135" s="49">
        <v>0</v>
      </c>
    </row>
    <row r="136" spans="1:8">
      <c r="A136" s="51" t="s">
        <v>104</v>
      </c>
      <c r="B136" s="49">
        <v>0</v>
      </c>
      <c r="C136" s="226">
        <v>0</v>
      </c>
      <c r="D136" s="49">
        <v>0</v>
      </c>
      <c r="E136" s="49">
        <v>0</v>
      </c>
      <c r="F136" s="49">
        <v>0</v>
      </c>
      <c r="G136" s="49">
        <v>0</v>
      </c>
      <c r="H136" s="49">
        <v>0</v>
      </c>
    </row>
    <row r="137" spans="1:8">
      <c r="A137" s="51" t="s">
        <v>105</v>
      </c>
      <c r="B137" s="49">
        <v>0</v>
      </c>
      <c r="C137" s="226">
        <v>0</v>
      </c>
      <c r="D137" s="49">
        <v>0</v>
      </c>
      <c r="E137" s="49">
        <v>0</v>
      </c>
      <c r="F137" s="49">
        <v>0</v>
      </c>
      <c r="G137" s="49">
        <v>0</v>
      </c>
      <c r="H137" s="49">
        <v>0</v>
      </c>
    </row>
    <row r="138" spans="1:8">
      <c r="A138" s="51" t="s">
        <v>107</v>
      </c>
      <c r="B138" s="49">
        <v>0</v>
      </c>
      <c r="C138" s="226">
        <v>0</v>
      </c>
      <c r="D138" s="49">
        <v>0</v>
      </c>
      <c r="E138" s="49">
        <v>0</v>
      </c>
      <c r="F138" s="49">
        <v>0</v>
      </c>
      <c r="G138" s="49">
        <v>0</v>
      </c>
      <c r="H138" s="49">
        <v>0</v>
      </c>
    </row>
    <row r="139" spans="1:8">
      <c r="A139" s="51" t="s">
        <v>76</v>
      </c>
      <c r="B139" s="49">
        <v>0</v>
      </c>
      <c r="C139" s="226">
        <v>0</v>
      </c>
      <c r="D139" s="49">
        <v>0</v>
      </c>
      <c r="E139" s="49">
        <v>0</v>
      </c>
      <c r="F139" s="49">
        <v>0</v>
      </c>
      <c r="G139" s="49">
        <v>0</v>
      </c>
      <c r="H139" s="49">
        <v>0</v>
      </c>
    </row>
    <row r="140" spans="1:8">
      <c r="A140" s="51" t="s">
        <v>110</v>
      </c>
      <c r="B140" s="49">
        <v>0</v>
      </c>
      <c r="C140" s="226">
        <v>0</v>
      </c>
      <c r="D140" s="49">
        <v>0</v>
      </c>
      <c r="E140" s="49">
        <v>0</v>
      </c>
      <c r="F140" s="49">
        <v>0</v>
      </c>
      <c r="G140" s="49">
        <v>0</v>
      </c>
      <c r="H140" s="49">
        <v>0</v>
      </c>
    </row>
    <row r="141" spans="1:8">
      <c r="A141" s="51" t="s">
        <v>111</v>
      </c>
      <c r="B141" s="49">
        <v>0</v>
      </c>
      <c r="C141" s="226">
        <v>0</v>
      </c>
      <c r="D141" s="49">
        <v>0</v>
      </c>
      <c r="E141" s="49">
        <v>0</v>
      </c>
      <c r="F141" s="49">
        <v>0</v>
      </c>
      <c r="G141" s="49">
        <v>0</v>
      </c>
      <c r="H141" s="49">
        <v>0</v>
      </c>
    </row>
    <row r="142" spans="1:8">
      <c r="A142" s="51" t="s">
        <v>113</v>
      </c>
      <c r="B142" s="49">
        <v>0</v>
      </c>
      <c r="C142" s="226">
        <v>0</v>
      </c>
      <c r="D142" s="49">
        <v>0</v>
      </c>
      <c r="E142" s="49">
        <v>0</v>
      </c>
      <c r="F142" s="49">
        <v>0</v>
      </c>
      <c r="G142" s="49">
        <v>0</v>
      </c>
      <c r="H142" s="49">
        <v>0</v>
      </c>
    </row>
    <row r="143" spans="1:8">
      <c r="A143" s="51" t="s">
        <v>78</v>
      </c>
      <c r="B143" s="49">
        <v>257963</v>
      </c>
      <c r="C143" s="226">
        <v>0</v>
      </c>
      <c r="D143" s="49">
        <v>0</v>
      </c>
      <c r="E143" s="49">
        <v>0</v>
      </c>
      <c r="F143" s="49">
        <v>0</v>
      </c>
      <c r="G143" s="49">
        <v>0</v>
      </c>
      <c r="H143" s="49">
        <v>0</v>
      </c>
    </row>
    <row r="144" spans="1:8">
      <c r="A144" s="51" t="s">
        <v>116</v>
      </c>
      <c r="B144" s="49">
        <v>0</v>
      </c>
      <c r="C144" s="226">
        <v>0</v>
      </c>
      <c r="D144" s="49">
        <v>0</v>
      </c>
      <c r="E144" s="49">
        <v>0</v>
      </c>
      <c r="F144" s="49">
        <v>0</v>
      </c>
      <c r="G144" s="49">
        <v>0</v>
      </c>
      <c r="H144" s="49">
        <v>0</v>
      </c>
    </row>
    <row r="145" spans="1:8">
      <c r="A145" s="51" t="s">
        <v>117</v>
      </c>
      <c r="B145" s="49">
        <v>0</v>
      </c>
      <c r="C145" s="226">
        <v>0</v>
      </c>
      <c r="D145" s="49">
        <v>0</v>
      </c>
      <c r="E145" s="49">
        <v>0</v>
      </c>
      <c r="F145" s="49">
        <v>0</v>
      </c>
      <c r="G145" s="49">
        <v>0</v>
      </c>
      <c r="H145" s="49">
        <v>0</v>
      </c>
    </row>
    <row r="146" spans="1:8">
      <c r="A146" s="51" t="s">
        <v>77</v>
      </c>
      <c r="B146" s="49">
        <v>0</v>
      </c>
      <c r="C146" s="226">
        <v>0</v>
      </c>
      <c r="D146" s="49">
        <v>0</v>
      </c>
      <c r="E146" s="49">
        <v>0</v>
      </c>
      <c r="F146" s="49">
        <v>0</v>
      </c>
      <c r="G146" s="49">
        <v>0</v>
      </c>
      <c r="H146" s="49">
        <v>0</v>
      </c>
    </row>
    <row r="147" spans="1:8">
      <c r="A147" s="51" t="s">
        <v>120</v>
      </c>
      <c r="B147" s="49">
        <v>0</v>
      </c>
      <c r="C147" s="226">
        <v>0</v>
      </c>
      <c r="D147" s="49">
        <v>0</v>
      </c>
      <c r="E147" s="49">
        <v>0</v>
      </c>
      <c r="F147" s="49">
        <v>0</v>
      </c>
      <c r="G147" s="49">
        <v>0</v>
      </c>
      <c r="H147" s="49">
        <v>0</v>
      </c>
    </row>
    <row r="148" spans="1:8">
      <c r="A148" s="51" t="s">
        <v>122</v>
      </c>
      <c r="B148" s="49">
        <v>0</v>
      </c>
      <c r="C148" s="226">
        <v>0</v>
      </c>
      <c r="D148" s="49">
        <v>0</v>
      </c>
      <c r="E148" s="49">
        <v>0</v>
      </c>
      <c r="F148" s="49">
        <v>0</v>
      </c>
      <c r="G148" s="49">
        <v>0</v>
      </c>
      <c r="H148" s="49">
        <v>0</v>
      </c>
    </row>
    <row r="149" spans="1:8">
      <c r="A149" s="51" t="s">
        <v>124</v>
      </c>
      <c r="B149" s="49">
        <v>0</v>
      </c>
      <c r="C149" s="226">
        <v>0</v>
      </c>
      <c r="D149" s="49">
        <v>0</v>
      </c>
      <c r="E149" s="49">
        <v>0</v>
      </c>
      <c r="F149" s="49">
        <v>0</v>
      </c>
      <c r="G149" s="49">
        <v>0</v>
      </c>
      <c r="H149" s="49">
        <v>0</v>
      </c>
    </row>
    <row r="150" spans="1:8">
      <c r="A150" s="51" t="s">
        <v>126</v>
      </c>
      <c r="B150" s="49">
        <v>0</v>
      </c>
      <c r="C150" s="226">
        <v>0</v>
      </c>
      <c r="D150" s="49">
        <v>0</v>
      </c>
      <c r="E150" s="49">
        <v>0</v>
      </c>
      <c r="F150" s="49">
        <v>0</v>
      </c>
      <c r="G150" s="49">
        <v>0</v>
      </c>
      <c r="H150" s="49">
        <v>0</v>
      </c>
    </row>
    <row r="151" spans="1:8">
      <c r="A151" s="51" t="s">
        <v>127</v>
      </c>
      <c r="B151" s="49">
        <v>0</v>
      </c>
      <c r="C151" s="226">
        <v>0</v>
      </c>
      <c r="D151" s="49">
        <v>0</v>
      </c>
      <c r="E151" s="49">
        <v>0</v>
      </c>
      <c r="F151" s="49">
        <v>981111</v>
      </c>
      <c r="G151" s="49">
        <v>882491</v>
      </c>
      <c r="H151" s="49">
        <v>0</v>
      </c>
    </row>
    <row r="152" spans="1:8">
      <c r="A152" s="51" t="s">
        <v>128</v>
      </c>
      <c r="B152" s="49">
        <v>0</v>
      </c>
      <c r="C152" s="226">
        <v>0</v>
      </c>
      <c r="D152" s="49">
        <v>0</v>
      </c>
      <c r="E152" s="49">
        <v>0</v>
      </c>
      <c r="F152" s="49">
        <v>183853</v>
      </c>
      <c r="G152" s="49">
        <v>1318835</v>
      </c>
      <c r="H152" s="49">
        <v>0</v>
      </c>
    </row>
    <row r="153" spans="1:8">
      <c r="A153" s="51" t="s">
        <v>130</v>
      </c>
      <c r="B153" s="49">
        <v>0</v>
      </c>
      <c r="C153" s="226">
        <v>0</v>
      </c>
      <c r="D153" s="49">
        <v>0</v>
      </c>
      <c r="E153" s="49">
        <v>0</v>
      </c>
      <c r="F153" s="49">
        <v>0</v>
      </c>
      <c r="G153" s="49">
        <v>0</v>
      </c>
      <c r="H153" s="49">
        <v>0</v>
      </c>
    </row>
    <row r="154" spans="1:8">
      <c r="A154" s="51" t="s">
        <v>131</v>
      </c>
      <c r="B154" s="49">
        <v>0</v>
      </c>
      <c r="C154" s="226">
        <v>0</v>
      </c>
      <c r="D154" s="49">
        <v>0</v>
      </c>
      <c r="E154" s="49">
        <v>0</v>
      </c>
      <c r="F154" s="49">
        <v>0</v>
      </c>
      <c r="G154" s="49">
        <v>0</v>
      </c>
      <c r="H154" s="49">
        <v>0</v>
      </c>
    </row>
    <row r="155" spans="1:8">
      <c r="A155" s="51" t="s">
        <v>132</v>
      </c>
      <c r="B155" s="49">
        <v>13212</v>
      </c>
      <c r="C155" s="226">
        <v>137622</v>
      </c>
      <c r="D155" s="49">
        <v>4521</v>
      </c>
      <c r="E155" s="49">
        <v>2399</v>
      </c>
      <c r="F155" s="49">
        <v>0</v>
      </c>
      <c r="G155" s="49">
        <v>485</v>
      </c>
      <c r="H155" s="49">
        <v>20766</v>
      </c>
    </row>
    <row r="156" spans="1:8">
      <c r="A156" s="51" t="s">
        <v>75</v>
      </c>
      <c r="B156" s="49">
        <v>18</v>
      </c>
      <c r="C156" s="226">
        <v>0</v>
      </c>
      <c r="D156" s="49">
        <v>0</v>
      </c>
      <c r="E156" s="49">
        <v>0</v>
      </c>
      <c r="F156" s="49">
        <v>0</v>
      </c>
      <c r="G156" s="49">
        <v>0</v>
      </c>
      <c r="H156" s="49">
        <v>0</v>
      </c>
    </row>
    <row r="157" spans="1:8">
      <c r="A157" s="51" t="s">
        <v>133</v>
      </c>
      <c r="B157" s="49">
        <v>0</v>
      </c>
      <c r="C157" s="226">
        <v>0</v>
      </c>
      <c r="D157" s="49">
        <v>0</v>
      </c>
      <c r="E157" s="49">
        <v>0</v>
      </c>
      <c r="F157" s="49">
        <v>0</v>
      </c>
      <c r="G157" s="49">
        <v>0</v>
      </c>
      <c r="H157" s="49">
        <v>0</v>
      </c>
    </row>
    <row r="158" spans="1:8">
      <c r="A158" s="51" t="s">
        <v>134</v>
      </c>
      <c r="B158" s="49">
        <v>0</v>
      </c>
      <c r="C158" s="226">
        <v>0</v>
      </c>
      <c r="D158" s="49">
        <v>0</v>
      </c>
      <c r="E158" s="49">
        <v>0</v>
      </c>
      <c r="F158" s="49">
        <v>0</v>
      </c>
      <c r="G158" s="49">
        <v>0</v>
      </c>
      <c r="H158" s="49">
        <v>0</v>
      </c>
    </row>
    <row r="159" spans="1:8">
      <c r="A159" s="51" t="s">
        <v>136</v>
      </c>
      <c r="B159" s="49">
        <v>0</v>
      </c>
      <c r="C159" s="226">
        <v>0</v>
      </c>
      <c r="D159" s="49">
        <v>0</v>
      </c>
      <c r="E159" s="49">
        <v>0</v>
      </c>
      <c r="F159" s="49">
        <v>0</v>
      </c>
      <c r="G159" s="49">
        <v>0</v>
      </c>
      <c r="H159" s="49">
        <v>0</v>
      </c>
    </row>
    <row r="160" spans="1:8">
      <c r="A160" s="51" t="s">
        <v>145</v>
      </c>
      <c r="B160" s="49">
        <v>0</v>
      </c>
      <c r="C160" s="226">
        <v>0</v>
      </c>
      <c r="D160" s="49">
        <v>0</v>
      </c>
      <c r="E160" s="49">
        <v>0</v>
      </c>
      <c r="F160" s="49">
        <v>0</v>
      </c>
      <c r="G160" s="49">
        <v>0</v>
      </c>
      <c r="H160" s="49">
        <v>0</v>
      </c>
    </row>
    <row r="161" spans="1:8">
      <c r="A161" s="51" t="s">
        <v>138</v>
      </c>
      <c r="B161" s="49">
        <v>0</v>
      </c>
      <c r="C161" s="226">
        <v>0</v>
      </c>
      <c r="D161" s="49">
        <v>10917266</v>
      </c>
      <c r="E161" s="49">
        <v>10105175</v>
      </c>
      <c r="F161" s="49">
        <v>11701278</v>
      </c>
      <c r="G161" s="49">
        <v>12110264</v>
      </c>
      <c r="H161" s="49">
        <v>11875549</v>
      </c>
    </row>
    <row r="162" spans="1:8">
      <c r="A162" s="51" t="s">
        <v>140</v>
      </c>
      <c r="B162" s="49">
        <v>0</v>
      </c>
      <c r="C162" s="226">
        <v>0</v>
      </c>
      <c r="D162" s="49">
        <v>0</v>
      </c>
      <c r="E162" s="49">
        <v>0</v>
      </c>
      <c r="F162" s="49">
        <v>0</v>
      </c>
      <c r="G162" s="49">
        <v>0</v>
      </c>
      <c r="H162" s="49">
        <v>0</v>
      </c>
    </row>
    <row r="163" spans="1:8">
      <c r="A163" s="51" t="s">
        <v>142</v>
      </c>
      <c r="B163" s="49">
        <v>0</v>
      </c>
      <c r="C163" s="226">
        <v>0</v>
      </c>
      <c r="D163" s="49">
        <v>0</v>
      </c>
      <c r="E163" s="49">
        <v>0</v>
      </c>
      <c r="F163" s="49">
        <v>0</v>
      </c>
      <c r="G163" s="49">
        <v>0</v>
      </c>
      <c r="H163" s="49">
        <v>0</v>
      </c>
    </row>
    <row r="164" spans="1:8">
      <c r="A164" s="51" t="s">
        <v>144</v>
      </c>
      <c r="B164" s="49">
        <v>0</v>
      </c>
      <c r="C164" s="226">
        <v>0</v>
      </c>
      <c r="D164" s="49">
        <v>0</v>
      </c>
      <c r="E164" s="49">
        <v>0</v>
      </c>
      <c r="F164" s="49">
        <v>0</v>
      </c>
      <c r="G164" s="49">
        <v>0</v>
      </c>
      <c r="H164" s="49">
        <v>0</v>
      </c>
    </row>
    <row r="165" spans="1:8">
      <c r="A165" s="51" t="s">
        <v>146</v>
      </c>
      <c r="B165" s="49">
        <v>0</v>
      </c>
      <c r="C165" s="226">
        <v>0</v>
      </c>
      <c r="D165" s="49">
        <v>0</v>
      </c>
      <c r="E165" s="49">
        <v>0</v>
      </c>
      <c r="F165" s="49">
        <v>0</v>
      </c>
      <c r="G165" s="49">
        <v>0</v>
      </c>
      <c r="H165" s="49">
        <v>0</v>
      </c>
    </row>
    <row r="166" spans="1:8">
      <c r="A166" s="51" t="s">
        <v>148</v>
      </c>
      <c r="B166" s="49">
        <v>0</v>
      </c>
      <c r="C166" s="226">
        <v>0</v>
      </c>
      <c r="D166" s="49">
        <v>0</v>
      </c>
      <c r="E166" s="49">
        <v>0</v>
      </c>
      <c r="F166" s="49">
        <v>0</v>
      </c>
      <c r="G166" s="49">
        <v>0</v>
      </c>
      <c r="H166" s="49">
        <v>0</v>
      </c>
    </row>
    <row r="167" spans="1:8">
      <c r="A167" s="51" t="s">
        <v>150</v>
      </c>
      <c r="B167" s="49">
        <v>0</v>
      </c>
      <c r="C167" s="226">
        <v>74967</v>
      </c>
      <c r="D167" s="49">
        <v>0</v>
      </c>
      <c r="E167" s="49">
        <v>0</v>
      </c>
      <c r="F167" s="49">
        <v>0</v>
      </c>
      <c r="G167" s="49">
        <v>0</v>
      </c>
      <c r="H167" s="49">
        <v>0</v>
      </c>
    </row>
    <row r="168" spans="1:8">
      <c r="A168" s="51" t="s">
        <v>152</v>
      </c>
      <c r="B168" s="49">
        <v>0</v>
      </c>
      <c r="C168" s="226">
        <v>0</v>
      </c>
      <c r="D168" s="49">
        <v>0</v>
      </c>
      <c r="E168" s="49">
        <v>0</v>
      </c>
      <c r="F168" s="49">
        <v>0</v>
      </c>
      <c r="G168" s="49">
        <v>0</v>
      </c>
      <c r="H168" s="49">
        <v>0</v>
      </c>
    </row>
    <row r="169" spans="1:8">
      <c r="A169" s="51" t="s">
        <v>153</v>
      </c>
      <c r="B169" s="49">
        <v>0</v>
      </c>
      <c r="C169" s="226">
        <v>0</v>
      </c>
      <c r="D169" s="49">
        <v>0</v>
      </c>
      <c r="E169" s="49">
        <v>0</v>
      </c>
      <c r="F169" s="49">
        <v>0</v>
      </c>
      <c r="G169" s="49">
        <v>0</v>
      </c>
      <c r="H169" s="49">
        <v>0</v>
      </c>
    </row>
    <row r="170" spans="1:8">
      <c r="A170" s="51" t="s">
        <v>154</v>
      </c>
      <c r="B170" s="49">
        <v>350284</v>
      </c>
      <c r="C170" s="226">
        <v>1103972</v>
      </c>
      <c r="D170" s="49">
        <v>798921</v>
      </c>
      <c r="E170" s="49">
        <v>258179</v>
      </c>
      <c r="F170" s="49">
        <v>5548740</v>
      </c>
      <c r="G170" s="49">
        <v>6866442</v>
      </c>
      <c r="H170" s="49">
        <v>7313675</v>
      </c>
    </row>
    <row r="171" spans="1:8">
      <c r="A171" s="51" t="s">
        <v>155</v>
      </c>
      <c r="B171" s="49">
        <v>0</v>
      </c>
      <c r="C171" s="226">
        <v>0</v>
      </c>
      <c r="D171" s="49">
        <v>0</v>
      </c>
      <c r="E171" s="49">
        <v>0</v>
      </c>
      <c r="F171" s="49">
        <v>0</v>
      </c>
      <c r="G171" s="49">
        <v>0</v>
      </c>
      <c r="H171" s="49">
        <v>0</v>
      </c>
    </row>
    <row r="172" spans="1:8">
      <c r="A172" s="51" t="s">
        <v>157</v>
      </c>
      <c r="B172" s="49">
        <v>0</v>
      </c>
      <c r="C172" s="226">
        <v>0</v>
      </c>
      <c r="D172" s="49">
        <v>0</v>
      </c>
      <c r="E172" s="49">
        <v>0</v>
      </c>
      <c r="F172" s="49">
        <v>0</v>
      </c>
      <c r="G172" s="49">
        <v>0</v>
      </c>
      <c r="H172" s="49">
        <v>0</v>
      </c>
    </row>
    <row r="173" spans="1:8">
      <c r="A173" s="51" t="s">
        <v>158</v>
      </c>
      <c r="B173" s="49">
        <v>0</v>
      </c>
      <c r="C173" s="227">
        <v>286423</v>
      </c>
      <c r="D173" s="49">
        <v>0</v>
      </c>
      <c r="E173" s="49">
        <v>0</v>
      </c>
      <c r="F173" s="49">
        <v>0</v>
      </c>
      <c r="G173" s="49">
        <v>0</v>
      </c>
      <c r="H173" s="49">
        <v>0</v>
      </c>
    </row>
    <row r="174" spans="1:8">
      <c r="A174" s="59" t="s">
        <v>159</v>
      </c>
      <c r="B174" s="49">
        <v>7629312</v>
      </c>
      <c r="C174" s="226">
        <v>8785633</v>
      </c>
      <c r="D174" s="49">
        <v>22146146</v>
      </c>
      <c r="E174" s="49">
        <f>SUM(E123:E173)</f>
        <v>20581398</v>
      </c>
      <c r="F174" s="49">
        <f>SUM(F123:F173)</f>
        <v>30376241</v>
      </c>
      <c r="G174" s="49">
        <f>SUM(G123:G173)</f>
        <v>34575068</v>
      </c>
      <c r="H174" s="49">
        <f>SUM(H123:H173)</f>
        <v>32074996</v>
      </c>
    </row>
    <row r="175" spans="1:8">
      <c r="A175" s="82"/>
    </row>
    <row r="180" spans="1:16" ht="12.75" customHeight="1">
      <c r="A180" s="396" t="s">
        <v>232</v>
      </c>
      <c r="B180" s="402">
        <v>2015</v>
      </c>
      <c r="C180" s="402">
        <v>2016</v>
      </c>
      <c r="D180" s="402">
        <v>2017</v>
      </c>
      <c r="E180" s="402">
        <v>2018</v>
      </c>
      <c r="F180" s="402">
        <v>2019</v>
      </c>
      <c r="G180" s="402">
        <v>2020</v>
      </c>
      <c r="H180" s="402">
        <v>2021</v>
      </c>
    </row>
    <row r="181" spans="1:16" ht="18.95" customHeight="1">
      <c r="A181" s="396"/>
      <c r="B181" s="398"/>
      <c r="C181" s="398"/>
      <c r="D181" s="398"/>
      <c r="E181" s="398"/>
      <c r="F181" s="398"/>
      <c r="G181" s="398"/>
      <c r="H181" s="398"/>
      <c r="I181" s="50"/>
      <c r="J181" s="50"/>
      <c r="K181" s="50"/>
      <c r="L181" s="50"/>
      <c r="M181" s="50"/>
      <c r="O181" s="50"/>
      <c r="P181" s="50"/>
    </row>
    <row r="182" spans="1:16">
      <c r="A182" s="51" t="s">
        <v>82</v>
      </c>
      <c r="B182" s="89">
        <f>B5/'Total Funds Spent &amp; Transferred'!T5</f>
        <v>8.2758101949600375E-3</v>
      </c>
      <c r="C182" s="89">
        <f>C5/'Total Funds Spent &amp; Transferred'!U5</f>
        <v>5.4070045382563171E-3</v>
      </c>
      <c r="D182" s="89">
        <f>D5/'Total Funds Spent &amp; Transferred'!V5</f>
        <v>1.8821218957041787E-2</v>
      </c>
      <c r="E182" s="89">
        <f>E5/'Total Funds Spent &amp; Transferred'!W5</f>
        <v>1.8826596644170336E-2</v>
      </c>
      <c r="F182" s="89">
        <f>F5/'Total Funds Spent &amp; Transferred'!X5</f>
        <v>1.9063562662452366E-2</v>
      </c>
      <c r="G182" s="89">
        <f>G5/'Total Funds Spent &amp; Transferred'!Y5</f>
        <v>1.4181800362701256E-2</v>
      </c>
      <c r="H182" s="89">
        <f>H5/'Total Funds Spent &amp; Transferred'!Z5</f>
        <v>8.776191254925389E-3</v>
      </c>
    </row>
    <row r="183" spans="1:16">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6">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6">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6">
      <c r="A186" s="51" t="s">
        <v>74</v>
      </c>
      <c r="B186" s="89">
        <f>B9/'Total Funds Spent &amp; Transferred'!T9</f>
        <v>1.6555468248784823E-6</v>
      </c>
      <c r="C186" s="89">
        <f>C9/'Total Funds Spent &amp; Transferred'!U9</f>
        <v>0</v>
      </c>
      <c r="D186" s="89">
        <f>D9/'Total Funds Spent &amp; Transferred'!V9</f>
        <v>0</v>
      </c>
      <c r="E186" s="89">
        <f>E9/'Total Funds Spent &amp; Transferred'!W9</f>
        <v>0</v>
      </c>
      <c r="F186" s="89">
        <f>F9/'Total Funds Spent &amp; Transferred'!X9</f>
        <v>1.1592006683357435E-3</v>
      </c>
      <c r="G186" s="89">
        <f>G9/'Total Funds Spent &amp; Transferred'!Y9</f>
        <v>4.468491539426904E-3</v>
      </c>
      <c r="H186" s="89">
        <f>H9/'Total Funds Spent &amp; Transferred'!Z9</f>
        <v>7.6279207296355272E-3</v>
      </c>
    </row>
    <row r="187" spans="1:16">
      <c r="A187" s="51" t="s">
        <v>91</v>
      </c>
      <c r="B187" s="89">
        <f>B10/'Total Funds Spent &amp; Transferred'!T10</f>
        <v>2.2551241071363953E-2</v>
      </c>
      <c r="C187" s="89">
        <f>C10/'Total Funds Spent &amp; Transferred'!U10</f>
        <v>1.9344150489329602E-2</v>
      </c>
      <c r="D187" s="89">
        <f>D10/'Total Funds Spent &amp; Transferred'!V10</f>
        <v>1.8713091962579469E-2</v>
      </c>
      <c r="E187" s="89">
        <f>E10/'Total Funds Spent &amp; Transferred'!W10</f>
        <v>2.3479745904383103E-2</v>
      </c>
      <c r="F187" s="89">
        <f>F10/'Total Funds Spent &amp; Transferred'!X10</f>
        <v>2.5626912321067636E-2</v>
      </c>
      <c r="G187" s="89">
        <f>G10/'Total Funds Spent &amp; Transferred'!Y10</f>
        <v>2.1529327711512624E-2</v>
      </c>
      <c r="H187" s="89">
        <f>H10/'Total Funds Spent &amp; Transferred'!Z10</f>
        <v>2.3827456543887279E-2</v>
      </c>
    </row>
    <row r="188" spans="1:16">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6">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6">
      <c r="A190" s="51" t="s">
        <v>97</v>
      </c>
      <c r="B190" s="89">
        <f>B13/'Total Funds Spent &amp; Transferred'!T13</f>
        <v>4.3572649168698071E-3</v>
      </c>
      <c r="C190" s="89">
        <f>C13/'Total Funds Spent &amp; Transferred'!U13</f>
        <v>5.0727806970163967E-3</v>
      </c>
      <c r="D190" s="89">
        <f>D13/'Total Funds Spent &amp; Transferred'!V13</f>
        <v>3.9097336672302965E-3</v>
      </c>
      <c r="E190" s="89">
        <f>E13/'Total Funds Spent &amp; Transferred'!W13</f>
        <v>4.2352571654334682E-3</v>
      </c>
      <c r="F190" s="89">
        <f>F13/'Total Funds Spent &amp; Transferred'!X13</f>
        <v>0</v>
      </c>
      <c r="G190" s="89">
        <f>G13/'Total Funds Spent &amp; Transferred'!Y13</f>
        <v>0</v>
      </c>
      <c r="H190" s="89">
        <f>H13/'Total Funds Spent &amp; Transferred'!Z13</f>
        <v>0</v>
      </c>
    </row>
    <row r="191" spans="1:16">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6">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1.2857625529972373E-2</v>
      </c>
      <c r="E193" s="89">
        <f>E16/'Total Funds Spent &amp; Transferred'!W16</f>
        <v>1.0181765539952498E-2</v>
      </c>
      <c r="F193" s="89">
        <f>F16/'Total Funds Spent &amp; Transferred'!X16</f>
        <v>2.1461916781997541E-2</v>
      </c>
      <c r="G193" s="89">
        <f>G16/'Total Funds Spent &amp; Transferred'!Y16</f>
        <v>1.8025655580573445E-2</v>
      </c>
      <c r="H193" s="89">
        <f>H16/'Total Funds Spent &amp; Transferred'!Z16</f>
        <v>2.0448712968891378E-2</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6.8886611623352412E-2</v>
      </c>
      <c r="D196" s="89">
        <f>D19/'Total Funds Spent &amp; Transferred'!V19</f>
        <v>6.1426492934317178E-2</v>
      </c>
      <c r="E196" s="89">
        <f>E19/'Total Funds Spent &amp; Transferred'!W19</f>
        <v>5.6939091500428946E-2</v>
      </c>
      <c r="F196" s="89">
        <f>F19/'Total Funds Spent &amp; Transferred'!X19</f>
        <v>6.9453350858657684E-2</v>
      </c>
      <c r="G196" s="89">
        <f>G19/'Total Funds Spent &amp; Transferred'!Y19</f>
        <v>8.1708994907187874E-2</v>
      </c>
      <c r="H196" s="89">
        <f>H19/'Total Funds Spent &amp; Transferred'!Z19</f>
        <v>7.7913574331535687E-2</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2.1330225999664138E-3</v>
      </c>
      <c r="D198" s="89">
        <f>D21/'Total Funds Spent &amp; Transferred'!V21</f>
        <v>2.3521831637253618E-2</v>
      </c>
      <c r="E198" s="89">
        <f>E21/'Total Funds Spent &amp; Transferred'!W21</f>
        <v>3.2856716401837842E-2</v>
      </c>
      <c r="F198" s="89">
        <f>F21/'Total Funds Spent &amp; Transferred'!X21</f>
        <v>3.5265282314800278E-2</v>
      </c>
      <c r="G198" s="89">
        <f>G21/'Total Funds Spent &amp; Transferred'!Y21</f>
        <v>3.3134409571472401E-2</v>
      </c>
      <c r="H198" s="89">
        <f>H21/'Total Funds Spent &amp; Transferred'!Z21</f>
        <v>3.9032983989526426E-2</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9.3888122534382772E-3</v>
      </c>
      <c r="C200" s="89">
        <f>C23/'Total Funds Spent &amp; Transferred'!U23</f>
        <v>1.0961880852610847E-2</v>
      </c>
      <c r="D200" s="89">
        <f>D23/'Total Funds Spent &amp; Transferred'!V23</f>
        <v>1.4251146822326746E-2</v>
      </c>
      <c r="E200" s="89">
        <f>E23/'Total Funds Spent &amp; Transferred'!W23</f>
        <v>1.1469291935122992E-2</v>
      </c>
      <c r="F200" s="89">
        <f>F23/'Total Funds Spent &amp; Transferred'!X23</f>
        <v>1.1562384754706265E-2</v>
      </c>
      <c r="G200" s="89">
        <f>G23/'Total Funds Spent &amp; Transferred'!Y23</f>
        <v>1.2109956962026122E-2</v>
      </c>
      <c r="H200" s="89">
        <f>H23/'Total Funds Spent &amp; Transferred'!Z23</f>
        <v>1.1597153282651516E-2</v>
      </c>
    </row>
    <row r="201" spans="1:8">
      <c r="A201" s="51" t="s">
        <v>113</v>
      </c>
      <c r="B201" s="89">
        <f>B24/'Total Funds Spent &amp; Transferred'!T24</f>
        <v>0</v>
      </c>
      <c r="C201" s="89">
        <f>C24/'Total Funds Spent &amp; Transferred'!U24</f>
        <v>1.0564108665385435E-2</v>
      </c>
      <c r="D201" s="89">
        <f>D24/'Total Funds Spent &amp; Transferred'!V24</f>
        <v>2.0130861684880968E-2</v>
      </c>
      <c r="E201" s="89">
        <f>E24/'Total Funds Spent &amp; Transferred'!W24</f>
        <v>2.644768361547551E-2</v>
      </c>
      <c r="F201" s="89">
        <f>F24/'Total Funds Spent &amp; Transferred'!X24</f>
        <v>1.389278846541908E-2</v>
      </c>
      <c r="G201" s="89">
        <f>G24/'Total Funds Spent &amp; Transferred'!Y24</f>
        <v>2.1556808050272143E-3</v>
      </c>
      <c r="H201" s="89">
        <f>H24/'Total Funds Spent &amp; Transferred'!Z24</f>
        <v>4.3353716354503705E-3</v>
      </c>
    </row>
    <row r="202" spans="1:8">
      <c r="A202" s="51" t="s">
        <v>78</v>
      </c>
      <c r="B202" s="89">
        <f>B25/'Total Funds Spent &amp; Transferred'!T25</f>
        <v>1.9808198168398848E-3</v>
      </c>
      <c r="C202" s="89">
        <f>C25/'Total Funds Spent &amp; Transferred'!U25</f>
        <v>1.9453415700115546E-3</v>
      </c>
      <c r="D202" s="89">
        <f>D25/'Total Funds Spent &amp; Transferred'!V25</f>
        <v>2.2774192957065397E-3</v>
      </c>
      <c r="E202" s="89">
        <f>E25/'Total Funds Spent &amp; Transferred'!W25</f>
        <v>1.9299518910157868E-3</v>
      </c>
      <c r="F202" s="89">
        <f>F25/'Total Funds Spent &amp; Transferred'!X25</f>
        <v>2.0096354666870753E-3</v>
      </c>
      <c r="G202" s="89">
        <f>G25/'Total Funds Spent &amp; Transferred'!Y25</f>
        <v>1.9237592432923218E-3</v>
      </c>
      <c r="H202" s="89">
        <f>H25/'Total Funds Spent &amp; Transferred'!Z25</f>
        <v>1.8332506574696933E-3</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1.4035789603139642E-2</v>
      </c>
      <c r="C205" s="89">
        <f>C28/'Total Funds Spent &amp; Transferred'!U28</f>
        <v>9.2321580412126798E-3</v>
      </c>
      <c r="D205" s="89">
        <f>D28/'Total Funds Spent &amp; Transferred'!V28</f>
        <v>1.0933315728614782E-2</v>
      </c>
      <c r="E205" s="89">
        <f>E28/'Total Funds Spent &amp; Transferred'!W28</f>
        <v>1.8133126892269629E-2</v>
      </c>
      <c r="F205" s="89">
        <f>F28/'Total Funds Spent &amp; Transferred'!X28</f>
        <v>2.2848767068890701E-2</v>
      </c>
      <c r="G205" s="89">
        <f>G28/'Total Funds Spent &amp; Transferred'!Y28</f>
        <v>1.6892114202567147E-2</v>
      </c>
      <c r="H205" s="89">
        <f>H28/'Total Funds Spent &amp; Transferred'!Z28</f>
        <v>2.804610020867343E-2</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2.8380193920641331E-3</v>
      </c>
      <c r="H209" s="89">
        <f>H32/'Total Funds Spent &amp; Transferred'!Z32</f>
        <v>1.8998613511020199E-2</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7.9199302815005992E-3</v>
      </c>
      <c r="G210" s="89">
        <f>G33/'Total Funds Spent &amp; Transferred'!Y33</f>
        <v>7.733550434637854E-3</v>
      </c>
      <c r="H210" s="89">
        <f>H33/'Total Funds Spent &amp; Transferred'!Z33</f>
        <v>0</v>
      </c>
    </row>
    <row r="211" spans="1:8">
      <c r="A211" s="51" t="s">
        <v>128</v>
      </c>
      <c r="B211" s="89">
        <f>B34/'Total Funds Spent &amp; Transferred'!T34</f>
        <v>6.8291284205365503E-3</v>
      </c>
      <c r="C211" s="89">
        <f>C34/'Total Funds Spent &amp; Transferred'!U34</f>
        <v>1.9229349327328235E-3</v>
      </c>
      <c r="D211" s="89">
        <f>D34/'Total Funds Spent &amp; Transferred'!V34</f>
        <v>5.310654052617352E-3</v>
      </c>
      <c r="E211" s="89">
        <f>E34/'Total Funds Spent &amp; Transferred'!W34</f>
        <v>1.4040800553068651E-2</v>
      </c>
      <c r="F211" s="89">
        <f>F34/'Total Funds Spent &amp; Transferred'!X34</f>
        <v>1.8429567856973667E-2</v>
      </c>
      <c r="G211" s="89">
        <f>G34/'Total Funds Spent &amp; Transferred'!Y34</f>
        <v>2.2509350202224582E-2</v>
      </c>
      <c r="H211" s="89">
        <f>H34/'Total Funds Spent &amp; Transferred'!Z34</f>
        <v>2.7418772007982269E-2</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8.4795412581746589E-3</v>
      </c>
      <c r="C213" s="89">
        <f>C36/'Total Funds Spent &amp; Transferred'!U36</f>
        <v>1.5866553288743007E-2</v>
      </c>
      <c r="D213" s="89">
        <f>D36/'Total Funds Spent &amp; Transferred'!V36</f>
        <v>1.7433066334532815E-2</v>
      </c>
      <c r="E213" s="89">
        <f>E36/'Total Funds Spent &amp; Transferred'!W36</f>
        <v>2.0270284212938736E-2</v>
      </c>
      <c r="F213" s="89">
        <f>F36/'Total Funds Spent &amp; Transferred'!X36</f>
        <v>2.1539240291351135E-2</v>
      </c>
      <c r="G213" s="89">
        <f>G36/'Total Funds Spent &amp; Transferred'!Y36</f>
        <v>1.6982041574478208E-2</v>
      </c>
      <c r="H213" s="89">
        <f>H36/'Total Funds Spent &amp; Transferred'!Z36</f>
        <v>1.371848214203451E-2</v>
      </c>
    </row>
    <row r="214" spans="1:8">
      <c r="A214" s="51" t="s">
        <v>132</v>
      </c>
      <c r="B214" s="89">
        <f>B37/'Total Funds Spent &amp; Transferred'!T37</f>
        <v>2.9201220651876603E-4</v>
      </c>
      <c r="C214" s="89">
        <f>C37/'Total Funds Spent &amp; Transferred'!U37</f>
        <v>2.3988802712297325E-4</v>
      </c>
      <c r="D214" s="89">
        <f>D37/'Total Funds Spent &amp; Transferred'!V37</f>
        <v>2.2613051884008115E-4</v>
      </c>
      <c r="E214" s="89">
        <f>E37/'Total Funds Spent &amp; Transferred'!W37</f>
        <v>6.4479442374168006E-4</v>
      </c>
      <c r="F214" s="89">
        <f>F37/'Total Funds Spent &amp; Transferred'!X37</f>
        <v>1.9125874069023159E-4</v>
      </c>
      <c r="G214" s="89">
        <f>G37/'Total Funds Spent &amp; Transferred'!Y37</f>
        <v>2.3460679993888645E-4</v>
      </c>
      <c r="H214" s="89">
        <f>H37/'Total Funds Spent &amp; Transferred'!Z37</f>
        <v>1.7563100724861088E-4</v>
      </c>
    </row>
    <row r="215" spans="1:8">
      <c r="A215" s="51" t="s">
        <v>75</v>
      </c>
      <c r="B215" s="89">
        <f>B38/'Total Funds Spent &amp; Transferred'!T38</f>
        <v>3.1729214255199845E-8</v>
      </c>
      <c r="C215" s="89">
        <f>C38/'Total Funds Spent &amp; Transferred'!U38</f>
        <v>2.7495915032908962E-7</v>
      </c>
      <c r="D215" s="89">
        <f>D38/'Total Funds Spent &amp; Transferred'!V38</f>
        <v>0</v>
      </c>
      <c r="E215" s="89">
        <f>E38/'Total Funds Spent &amp; Transferred'!W38</f>
        <v>0</v>
      </c>
      <c r="F215" s="89">
        <f>F38/'Total Funds Spent &amp; Transferred'!X38</f>
        <v>0</v>
      </c>
      <c r="G215" s="89">
        <f>G38/'Total Funds Spent &amp; Transferred'!Y38</f>
        <v>8.4190025162054205E-7</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9.1435736712486681E-3</v>
      </c>
      <c r="E220" s="89">
        <f>E43/'Total Funds Spent &amp; Transferred'!W43</f>
        <v>8.7505272382790138E-3</v>
      </c>
      <c r="F220" s="89">
        <f>F43/'Total Funds Spent &amp; Transferred'!X43</f>
        <v>9.5057017046592876E-3</v>
      </c>
      <c r="G220" s="89">
        <f>G43/'Total Funds Spent &amp; Transferred'!Y43</f>
        <v>1.0669596268943787E-2</v>
      </c>
      <c r="H220" s="89">
        <f>H43/'Total Funds Spent &amp; Transferred'!Z43</f>
        <v>1.2327452974812128E-2</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1.6540548206473996E-2</v>
      </c>
      <c r="C223" s="89">
        <f>C46/'Total Funds Spent &amp; Transferred'!U46</f>
        <v>2.0504745694190831E-2</v>
      </c>
      <c r="D223" s="89">
        <f>D46/'Total Funds Spent &amp; Transferred'!V46</f>
        <v>2.0760800101321055E-2</v>
      </c>
      <c r="E223" s="89">
        <f>E46/'Total Funds Spent &amp; Transferred'!W46</f>
        <v>1.7402346947879482E-2</v>
      </c>
      <c r="F223" s="89">
        <f>F46/'Total Funds Spent &amp; Transferred'!X46</f>
        <v>2.0879880590562405E-2</v>
      </c>
      <c r="G223" s="89">
        <f>G46/'Total Funds Spent &amp; Transferred'!Y46</f>
        <v>1.959396457400036E-2</v>
      </c>
      <c r="H223" s="89">
        <f>H46/'Total Funds Spent &amp; Transferred'!Z46</f>
        <v>2.3072706303884118E-2</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1.7446177682394414E-3</v>
      </c>
    </row>
    <row r="225" spans="1:8">
      <c r="A225" s="51" t="s">
        <v>148</v>
      </c>
      <c r="B225" s="89">
        <f>B48/'Total Funds Spent &amp; Transferred'!T48</f>
        <v>3.2298595878373542E-3</v>
      </c>
      <c r="C225" s="89">
        <f>C48/'Total Funds Spent &amp; Transferred'!U48</f>
        <v>5.6260269432286559E-3</v>
      </c>
      <c r="D225" s="89">
        <f>D48/'Total Funds Spent &amp; Transferred'!V48</f>
        <v>6.7338050026871958E-3</v>
      </c>
      <c r="E225" s="89">
        <f>E48/'Total Funds Spent &amp; Transferred'!W48</f>
        <v>7.2778644344030485E-3</v>
      </c>
      <c r="F225" s="89">
        <f>F48/'Total Funds Spent &amp; Transferred'!X48</f>
        <v>1.8884711596291327E-2</v>
      </c>
      <c r="G225" s="89">
        <f>G48/'Total Funds Spent &amp; Transferred'!Y48</f>
        <v>1.3581260352352556E-2</v>
      </c>
      <c r="H225" s="89">
        <f>H48/'Total Funds Spent &amp; Transferred'!Z48</f>
        <v>1.2801202531912824E-2</v>
      </c>
    </row>
    <row r="226" spans="1:8">
      <c r="A226" s="51" t="s">
        <v>150</v>
      </c>
      <c r="B226" s="89">
        <f>B49/'Total Funds Spent &amp; Transferred'!T49</f>
        <v>2.0511702761318821E-4</v>
      </c>
      <c r="C226" s="89">
        <f>C49/'Total Funds Spent &amp; Transferred'!U49</f>
        <v>3.3131577529783227E-3</v>
      </c>
      <c r="D226" s="89">
        <f>D49/'Total Funds Spent &amp; Transferred'!V49</f>
        <v>1.2289197375593464E-2</v>
      </c>
      <c r="E226" s="89">
        <f>E49/'Total Funds Spent &amp; Transferred'!W49</f>
        <v>1.0918375056136784E-2</v>
      </c>
      <c r="F226" s="89">
        <f>F49/'Total Funds Spent &amp; Transferred'!X49</f>
        <v>8.0454273066008844E-3</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2.4800350643880455E-3</v>
      </c>
      <c r="F228" s="89">
        <f>F51/'Total Funds Spent &amp; Transferred'!X51</f>
        <v>3.4365321468538845E-3</v>
      </c>
      <c r="G228" s="89">
        <f>G51/'Total Funds Spent &amp; Transferred'!Y51</f>
        <v>3.1272020015260947E-3</v>
      </c>
      <c r="H228" s="89">
        <f>H51/'Total Funds Spent &amp; Transferred'!Z51</f>
        <v>3.0293085295342672E-3</v>
      </c>
    </row>
    <row r="229" spans="1:8">
      <c r="A229" s="51" t="s">
        <v>154</v>
      </c>
      <c r="B229" s="89">
        <f>B52/'Total Funds Spent &amp; Transferred'!T52</f>
        <v>3.3383316530789364E-4</v>
      </c>
      <c r="C229" s="89">
        <f>C52/'Total Funds Spent &amp; Transferred'!U52</f>
        <v>1.0897999461642941E-3</v>
      </c>
      <c r="D229" s="89">
        <f>D52/'Total Funds Spent &amp; Transferred'!V52</f>
        <v>7.7418038880113752E-4</v>
      </c>
      <c r="E229" s="89">
        <f>E52/'Total Funds Spent &amp; Transferred'!W52</f>
        <v>2.4385366708844504E-4</v>
      </c>
      <c r="F229" s="89">
        <f>F52/'Total Funds Spent &amp; Transferred'!X52</f>
        <v>5.5043406616768157E-3</v>
      </c>
      <c r="G229" s="89">
        <f>G52/'Total Funds Spent &amp; Transferred'!Y52</f>
        <v>6.4994022879950207E-3</v>
      </c>
      <c r="H229" s="89">
        <f>H52/'Total Funds Spent &amp; Transferred'!Z52</f>
        <v>6.7673577438909192E-3</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1.393774682472534E-3</v>
      </c>
      <c r="C231" s="89">
        <f>C54/'Total Funds Spent &amp; Transferred'!U54</f>
        <v>0</v>
      </c>
      <c r="D231" s="89">
        <f>D54/'Total Funds Spent &amp; Transferred'!V54</f>
        <v>1.3966712844007277E-3</v>
      </c>
      <c r="E231" s="89">
        <f>E54/'Total Funds Spent &amp; Transferred'!W54</f>
        <v>1.2315460201174166E-2</v>
      </c>
      <c r="F231" s="89">
        <f>F54/'Total Funds Spent &amp; Transferred'!X54</f>
        <v>6.0042989765517005E-3</v>
      </c>
      <c r="G231" s="89">
        <f>G54/'Total Funds Spent &amp; Transferred'!Y54</f>
        <v>7.3168073763145679E-3</v>
      </c>
      <c r="H231" s="89">
        <f>H54/'Total Funds Spent &amp; Transferred'!Z54</f>
        <v>1.1050300835990658E-2</v>
      </c>
    </row>
    <row r="232" spans="1:8">
      <c r="A232" s="51" t="s">
        <v>158</v>
      </c>
      <c r="B232" s="89">
        <f>B55/'Total Funds Spent &amp; Transferred'!T55</f>
        <v>0</v>
      </c>
      <c r="C232" s="89">
        <f>C55/'Total Funds Spent &amp; Transferred'!U55</f>
        <v>4.0766499888682514E-2</v>
      </c>
      <c r="D232" s="89">
        <f>D55/'Total Funds Spent &amp; Transferred'!V55</f>
        <v>2.5127073366138016E-2</v>
      </c>
      <c r="E232" s="89">
        <f>E55/'Total Funds Spent &amp; Transferred'!W55</f>
        <v>1.0356569404741988E-2</v>
      </c>
      <c r="F232" s="89">
        <f>F55/'Total Funds Spent &amp; Transferred'!X55</f>
        <v>2.1445701754245206E-2</v>
      </c>
      <c r="G232" s="89">
        <f>G55/'Total Funds Spent &amp; Transferred'!Y55</f>
        <v>3.1291604187276979E-2</v>
      </c>
      <c r="H232" s="89">
        <f>H55/'Total Funds Spent &amp; Transferred'!Z55</f>
        <v>4.4268068562546448E-2</v>
      </c>
    </row>
    <row r="233" spans="1:8">
      <c r="A233" s="59" t="s">
        <v>159</v>
      </c>
      <c r="B233" s="89">
        <f>B56/'Total Funds Spent &amp; Transferred'!T56</f>
        <v>9.2483369458484311E-4</v>
      </c>
      <c r="C233" s="89">
        <f>C56/'Total Funds Spent &amp; Transferred'!U56</f>
        <v>1.7873056513771734E-3</v>
      </c>
      <c r="D233" s="89">
        <f>D56/'Total Funds Spent &amp; Transferred'!V56</f>
        <v>2.9392299721343424E-3</v>
      </c>
      <c r="E233" s="89">
        <f>E56/'Total Funds Spent &amp; Transferred'!W56</f>
        <v>3.1219157893396911E-3</v>
      </c>
      <c r="F233" s="89">
        <f>F56/'Total Funds Spent &amp; Transferred'!X56</f>
        <v>4.0213313847878105E-3</v>
      </c>
      <c r="G233" s="89">
        <f>G56/'Total Funds Spent &amp; Transferred'!Y56</f>
        <v>4.4861481300256956E-3</v>
      </c>
      <c r="H233" s="89">
        <f>H56/'Total Funds Spent &amp; Transferred'!Z56</f>
        <v>5.2729999777811204E-3</v>
      </c>
    </row>
  </sheetData>
  <autoFilter ref="A180:A233" xr:uid="{00000000-0009-0000-0000-000035000000}"/>
  <mergeCells count="33">
    <mergeCell ref="H3:H4"/>
    <mergeCell ref="H62:H63"/>
    <mergeCell ref="H121:H122"/>
    <mergeCell ref="H180:H181"/>
    <mergeCell ref="A121:A122"/>
    <mergeCell ref="B121:B122"/>
    <mergeCell ref="E121:E122"/>
    <mergeCell ref="F3:F4"/>
    <mergeCell ref="F62:F63"/>
    <mergeCell ref="F121:F122"/>
    <mergeCell ref="E62:E63"/>
    <mergeCell ref="E3:E4"/>
    <mergeCell ref="D180:D181"/>
    <mergeCell ref="E180:E181"/>
    <mergeCell ref="F180:F181"/>
    <mergeCell ref="A180:A181"/>
    <mergeCell ref="B180:B181"/>
    <mergeCell ref="G3:G4"/>
    <mergeCell ref="G62:G63"/>
    <mergeCell ref="G121:G122"/>
    <mergeCell ref="G180:G181"/>
    <mergeCell ref="C62:C63"/>
    <mergeCell ref="C121:C122"/>
    <mergeCell ref="C3:C4"/>
    <mergeCell ref="C180:C181"/>
    <mergeCell ref="D3:D4"/>
    <mergeCell ref="D62:D63"/>
    <mergeCell ref="D121:D122"/>
    <mergeCell ref="A1:A2"/>
    <mergeCell ref="A3:A4"/>
    <mergeCell ref="B3:B4"/>
    <mergeCell ref="A62:A63"/>
    <mergeCell ref="B62:B63"/>
  </mergeCells>
  <phoneticPr fontId="39" type="noConversion"/>
  <pageMargins left="0.7" right="0.7" top="0.75" bottom="0.75" header="0.3" footer="0.3"/>
  <pageSetup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C00000"/>
  </sheetPr>
  <dimension ref="A1:AF233"/>
  <sheetViews>
    <sheetView zoomScale="80" zoomScaleNormal="80" workbookViewId="0">
      <pane xSplit="1" topLeftCell="W1" activePane="topRight" state="frozen"/>
      <selection pane="topRight" activeCell="A19" sqref="A19"/>
      <selection activeCell="A105" sqref="A105"/>
    </sheetView>
  </sheetViews>
  <sheetFormatPr defaultColWidth="9.42578125" defaultRowHeight="12.95"/>
  <cols>
    <col min="1" max="1" width="17.42578125" style="49" customWidth="1"/>
    <col min="2" max="13" width="12.42578125" style="49" bestFit="1" customWidth="1"/>
    <col min="14" max="14" width="13" style="49" customWidth="1"/>
    <col min="15" max="16" width="12.42578125" style="49" customWidth="1"/>
    <col min="17" max="18" width="12.42578125" style="49" bestFit="1" customWidth="1"/>
    <col min="19" max="19" width="15" style="49" customWidth="1"/>
    <col min="20" max="21" width="12.42578125" style="49" customWidth="1"/>
    <col min="22" max="22" width="11.85546875" style="49" customWidth="1"/>
    <col min="23" max="23" width="11.42578125" style="49" bestFit="1" customWidth="1"/>
    <col min="24" max="25" width="11" style="49" bestFit="1" customWidth="1"/>
    <col min="26" max="26" width="11.42578125" style="49" bestFit="1" customWidth="1"/>
    <col min="27" max="29" width="9.42578125" style="49"/>
    <col min="30" max="30" width="12.42578125" style="49" customWidth="1"/>
    <col min="31" max="16384" width="9.42578125" style="49"/>
  </cols>
  <sheetData>
    <row r="1" spans="1:26" ht="36" customHeight="1">
      <c r="A1" s="403" t="s">
        <v>223</v>
      </c>
      <c r="B1" s="317" t="s">
        <v>372</v>
      </c>
    </row>
    <row r="2" spans="1:26" ht="51" customHeight="1">
      <c r="A2" s="403"/>
    </row>
    <row r="3" spans="1:26" s="116" customFormat="1" ht="12.75" customHeight="1">
      <c r="A3" s="396" t="s">
        <v>224</v>
      </c>
      <c r="B3" s="402">
        <v>1997</v>
      </c>
      <c r="C3" s="402">
        <v>1998</v>
      </c>
      <c r="D3" s="402">
        <v>1999</v>
      </c>
      <c r="E3" s="402">
        <v>2000</v>
      </c>
      <c r="F3" s="402">
        <v>2001</v>
      </c>
      <c r="G3" s="402">
        <v>2002</v>
      </c>
      <c r="H3" s="402">
        <v>2003</v>
      </c>
      <c r="I3" s="402">
        <v>2004</v>
      </c>
      <c r="J3" s="402">
        <v>2005</v>
      </c>
      <c r="K3" s="402">
        <v>2006</v>
      </c>
      <c r="L3" s="402">
        <v>2007</v>
      </c>
      <c r="M3" s="402">
        <v>2008</v>
      </c>
      <c r="N3" s="402">
        <v>2009</v>
      </c>
      <c r="O3" s="402">
        <v>2010</v>
      </c>
      <c r="P3" s="402">
        <v>2011</v>
      </c>
      <c r="Q3" s="402">
        <v>2012</v>
      </c>
      <c r="R3" s="402">
        <v>2013</v>
      </c>
      <c r="S3" s="402">
        <v>2014</v>
      </c>
      <c r="T3" s="402">
        <v>2015</v>
      </c>
      <c r="U3" s="402">
        <v>2016</v>
      </c>
      <c r="V3" s="402">
        <v>2017</v>
      </c>
      <c r="W3" s="402">
        <v>2018</v>
      </c>
      <c r="X3" s="402">
        <v>2019</v>
      </c>
      <c r="Y3" s="402">
        <v>2020</v>
      </c>
      <c r="Z3" s="402">
        <v>2021</v>
      </c>
    </row>
    <row r="4" spans="1:26" s="117" customFormat="1" ht="12" customHeight="1">
      <c r="A4" s="396"/>
      <c r="B4" s="398"/>
      <c r="C4" s="398"/>
      <c r="D4" s="398"/>
      <c r="E4" s="398"/>
      <c r="F4" s="398"/>
      <c r="G4" s="398"/>
      <c r="H4" s="398"/>
      <c r="I4" s="398"/>
      <c r="J4" s="398"/>
      <c r="K4" s="398"/>
      <c r="L4" s="398"/>
      <c r="M4" s="398"/>
      <c r="N4" s="398"/>
      <c r="O4" s="398"/>
      <c r="P4" s="398"/>
      <c r="Q4" s="398"/>
      <c r="R4" s="398"/>
      <c r="S4" s="398"/>
      <c r="T4" s="398"/>
      <c r="U4" s="398"/>
      <c r="V4" s="398"/>
      <c r="W4" s="398"/>
      <c r="X4" s="398"/>
      <c r="Y4" s="398"/>
      <c r="Z4" s="398"/>
    </row>
    <row r="5" spans="1:26">
      <c r="A5" s="118" t="s">
        <v>82</v>
      </c>
      <c r="B5" s="49">
        <f t="shared" ref="B5:P20" si="0">SUM(B64,B123)</f>
        <v>16013972</v>
      </c>
      <c r="C5" s="49">
        <f t="shared" si="0"/>
        <v>9688380</v>
      </c>
      <c r="D5" s="49">
        <f t="shared" si="0"/>
        <v>16451457</v>
      </c>
      <c r="E5" s="49">
        <f t="shared" si="0"/>
        <v>18719793</v>
      </c>
      <c r="F5" s="49">
        <f t="shared" si="0"/>
        <v>12190455</v>
      </c>
      <c r="G5" s="49">
        <f t="shared" si="0"/>
        <v>50660393</v>
      </c>
      <c r="H5" s="49">
        <f t="shared" si="0"/>
        <v>37516464</v>
      </c>
      <c r="I5" s="49">
        <f t="shared" si="0"/>
        <v>35538132</v>
      </c>
      <c r="J5" s="49">
        <f t="shared" si="0"/>
        <v>35987134</v>
      </c>
      <c r="K5" s="49">
        <f t="shared" si="0"/>
        <v>30524083</v>
      </c>
      <c r="L5" s="49">
        <f t="shared" si="0"/>
        <v>60054333</v>
      </c>
      <c r="M5" s="49">
        <f t="shared" si="0"/>
        <v>48383921</v>
      </c>
      <c r="N5" s="26">
        <f t="shared" si="0"/>
        <v>51053981</v>
      </c>
      <c r="O5" s="26">
        <f t="shared" si="0"/>
        <v>56104226</v>
      </c>
      <c r="P5" s="26">
        <f t="shared" si="0"/>
        <v>39580646</v>
      </c>
      <c r="Q5" s="26">
        <v>37767778</v>
      </c>
      <c r="R5" s="26">
        <f t="shared" ref="R5:S20" si="1">SUM(R64,R123)</f>
        <v>40102699</v>
      </c>
      <c r="S5" s="26">
        <f t="shared" si="1"/>
        <v>70171790</v>
      </c>
      <c r="T5" s="26">
        <f t="shared" ref="T5:Y5" si="2">T64+T123</f>
        <v>0</v>
      </c>
      <c r="U5" s="26">
        <f t="shared" si="2"/>
        <v>0</v>
      </c>
      <c r="V5" s="26">
        <f t="shared" si="2"/>
        <v>0</v>
      </c>
      <c r="W5" s="26">
        <f t="shared" si="2"/>
        <v>0</v>
      </c>
      <c r="X5" s="26">
        <f t="shared" si="2"/>
        <v>0</v>
      </c>
      <c r="Y5" s="26">
        <f t="shared" si="2"/>
        <v>0</v>
      </c>
      <c r="Z5" s="26">
        <f t="shared" ref="Z5" si="3">Z64+Z123</f>
        <v>0</v>
      </c>
    </row>
    <row r="6" spans="1:26">
      <c r="A6" s="118" t="s">
        <v>84</v>
      </c>
      <c r="B6" s="49">
        <f t="shared" si="0"/>
        <v>2221407</v>
      </c>
      <c r="C6" s="49">
        <f t="shared" si="0"/>
        <v>1498750</v>
      </c>
      <c r="D6" s="49">
        <f t="shared" si="0"/>
        <v>606773</v>
      </c>
      <c r="E6" s="49">
        <f t="shared" si="0"/>
        <v>5383087</v>
      </c>
      <c r="F6" s="49">
        <f t="shared" si="0"/>
        <v>3428419</v>
      </c>
      <c r="G6" s="49">
        <f t="shared" si="0"/>
        <v>4949969</v>
      </c>
      <c r="H6" s="49">
        <f t="shared" si="0"/>
        <v>4932252</v>
      </c>
      <c r="I6" s="49">
        <f t="shared" si="0"/>
        <v>193973</v>
      </c>
      <c r="J6" s="49">
        <f t="shared" si="0"/>
        <v>384033</v>
      </c>
      <c r="K6" s="49">
        <f t="shared" si="0"/>
        <v>869152</v>
      </c>
      <c r="L6" s="49">
        <f t="shared" si="0"/>
        <v>405181</v>
      </c>
      <c r="M6" s="49">
        <f t="shared" si="0"/>
        <v>0</v>
      </c>
      <c r="N6" s="26">
        <f t="shared" si="0"/>
        <v>0</v>
      </c>
      <c r="O6" s="26">
        <f t="shared" si="0"/>
        <v>0</v>
      </c>
      <c r="P6" s="26">
        <f t="shared" si="0"/>
        <v>0</v>
      </c>
      <c r="Q6" s="26">
        <v>0</v>
      </c>
      <c r="R6" s="26">
        <f t="shared" si="1"/>
        <v>0</v>
      </c>
      <c r="S6" s="26">
        <f t="shared" si="1"/>
        <v>0</v>
      </c>
      <c r="T6" s="26">
        <f t="shared" ref="T6:W56" si="4">T65+T124</f>
        <v>0</v>
      </c>
      <c r="U6" s="26">
        <f t="shared" si="4"/>
        <v>0</v>
      </c>
      <c r="V6" s="26">
        <f t="shared" si="4"/>
        <v>218855</v>
      </c>
      <c r="W6" s="26">
        <f t="shared" si="4"/>
        <v>200764</v>
      </c>
      <c r="X6" s="26">
        <f t="shared" ref="X6:Y6" si="5">X65+X124</f>
        <v>0</v>
      </c>
      <c r="Y6" s="26">
        <f t="shared" si="5"/>
        <v>226946</v>
      </c>
      <c r="Z6" s="26">
        <f t="shared" ref="Z6" si="6">Z65+Z124</f>
        <v>114235</v>
      </c>
    </row>
    <row r="7" spans="1:26">
      <c r="A7" s="118" t="s">
        <v>86</v>
      </c>
      <c r="B7" s="49">
        <f t="shared" si="0"/>
        <v>58429722</v>
      </c>
      <c r="C7" s="49">
        <f t="shared" si="0"/>
        <v>28045264</v>
      </c>
      <c r="D7" s="49">
        <f t="shared" si="0"/>
        <v>53041203</v>
      </c>
      <c r="E7" s="49">
        <f t="shared" si="0"/>
        <v>26388626</v>
      </c>
      <c r="F7" s="49">
        <f t="shared" si="0"/>
        <v>34807643</v>
      </c>
      <c r="G7" s="49">
        <f t="shared" si="0"/>
        <v>38155695</v>
      </c>
      <c r="H7" s="49">
        <f t="shared" si="0"/>
        <v>36431088</v>
      </c>
      <c r="I7" s="49">
        <f t="shared" si="0"/>
        <v>35769774</v>
      </c>
      <c r="J7" s="49">
        <f t="shared" si="0"/>
        <v>33945478</v>
      </c>
      <c r="K7" s="49">
        <f t="shared" si="0"/>
        <v>39958509</v>
      </c>
      <c r="L7" s="49">
        <f t="shared" si="0"/>
        <v>37772651</v>
      </c>
      <c r="M7" s="49">
        <f t="shared" si="0"/>
        <v>60842168</v>
      </c>
      <c r="N7" s="26">
        <f t="shared" si="0"/>
        <v>80768837</v>
      </c>
      <c r="O7" s="26">
        <f t="shared" si="0"/>
        <v>102092298</v>
      </c>
      <c r="P7" s="26">
        <f t="shared" si="0"/>
        <v>140573005</v>
      </c>
      <c r="Q7" s="26">
        <v>190559938</v>
      </c>
      <c r="R7" s="26">
        <f t="shared" si="1"/>
        <v>273164131</v>
      </c>
      <c r="S7" s="26">
        <f t="shared" si="1"/>
        <v>194723124</v>
      </c>
      <c r="T7" s="26">
        <f t="shared" si="4"/>
        <v>16596502</v>
      </c>
      <c r="U7" s="26">
        <f t="shared" si="4"/>
        <v>11834781</v>
      </c>
      <c r="V7" s="26">
        <f t="shared" si="4"/>
        <v>0</v>
      </c>
      <c r="W7" s="26">
        <f t="shared" si="4"/>
        <v>0</v>
      </c>
      <c r="X7" s="26">
        <f t="shared" ref="X7:Y7" si="7">X66+X125</f>
        <v>0</v>
      </c>
      <c r="Y7" s="26">
        <f t="shared" si="7"/>
        <v>0</v>
      </c>
      <c r="Z7" s="26">
        <f t="shared" ref="Z7" si="8">Z66+Z125</f>
        <v>0</v>
      </c>
    </row>
    <row r="8" spans="1:26">
      <c r="A8" s="118" t="s">
        <v>88</v>
      </c>
      <c r="B8" s="49">
        <f t="shared" si="0"/>
        <v>2508782</v>
      </c>
      <c r="C8" s="49">
        <f t="shared" si="0"/>
        <v>6563117</v>
      </c>
      <c r="D8" s="49">
        <f t="shared" si="0"/>
        <v>3738767</v>
      </c>
      <c r="E8" s="49">
        <f t="shared" si="0"/>
        <v>14688978</v>
      </c>
      <c r="F8" s="49">
        <f t="shared" si="0"/>
        <v>6232288</v>
      </c>
      <c r="G8" s="49">
        <f t="shared" si="0"/>
        <v>4592792</v>
      </c>
      <c r="H8" s="49">
        <f t="shared" si="0"/>
        <v>4749950</v>
      </c>
      <c r="I8" s="49">
        <f t="shared" si="0"/>
        <v>4090114</v>
      </c>
      <c r="J8" s="49">
        <f t="shared" si="0"/>
        <v>5132085</v>
      </c>
      <c r="K8" s="49">
        <f t="shared" si="0"/>
        <v>5226066</v>
      </c>
      <c r="L8" s="49">
        <f t="shared" si="0"/>
        <v>5288130</v>
      </c>
      <c r="M8" s="49">
        <f t="shared" si="0"/>
        <v>5137088</v>
      </c>
      <c r="N8" s="26">
        <f t="shared" si="0"/>
        <v>4184978</v>
      </c>
      <c r="O8" s="26">
        <f t="shared" si="0"/>
        <v>0</v>
      </c>
      <c r="P8" s="26">
        <f t="shared" si="0"/>
        <v>8144382</v>
      </c>
      <c r="Q8" s="26">
        <v>7656585</v>
      </c>
      <c r="R8" s="26">
        <f t="shared" si="1"/>
        <v>117418</v>
      </c>
      <c r="S8" s="26">
        <f t="shared" si="1"/>
        <v>-5022300</v>
      </c>
      <c r="T8" s="26">
        <f t="shared" si="4"/>
        <v>0</v>
      </c>
      <c r="U8" s="26">
        <f t="shared" si="4"/>
        <v>0</v>
      </c>
      <c r="V8" s="26">
        <f t="shared" si="4"/>
        <v>0</v>
      </c>
      <c r="W8" s="26">
        <f t="shared" si="4"/>
        <v>0</v>
      </c>
      <c r="X8" s="26">
        <f t="shared" ref="X8:Y8" si="9">X67+X126</f>
        <v>0</v>
      </c>
      <c r="Y8" s="26">
        <f t="shared" si="9"/>
        <v>0</v>
      </c>
      <c r="Z8" s="26">
        <f t="shared" ref="Z8" si="10">Z67+Z126</f>
        <v>0</v>
      </c>
    </row>
    <row r="9" spans="1:26" ht="11.25" customHeight="1">
      <c r="A9" s="118" t="s">
        <v>74</v>
      </c>
      <c r="B9" s="49">
        <f t="shared" si="0"/>
        <v>437486857</v>
      </c>
      <c r="C9" s="49">
        <f t="shared" si="0"/>
        <v>498465860</v>
      </c>
      <c r="D9" s="49">
        <f t="shared" si="0"/>
        <v>817754786</v>
      </c>
      <c r="E9" s="49">
        <f t="shared" si="0"/>
        <v>207410513</v>
      </c>
      <c r="F9" s="49">
        <f t="shared" si="0"/>
        <v>729800061</v>
      </c>
      <c r="G9" s="49">
        <f t="shared" si="0"/>
        <v>207243008</v>
      </c>
      <c r="H9" s="49">
        <f t="shared" si="0"/>
        <v>497456672</v>
      </c>
      <c r="I9" s="49">
        <f t="shared" si="0"/>
        <v>543774622</v>
      </c>
      <c r="J9" s="49">
        <f t="shared" si="0"/>
        <v>355420323</v>
      </c>
      <c r="K9" s="49">
        <f t="shared" si="0"/>
        <v>397281651</v>
      </c>
      <c r="L9" s="49">
        <f t="shared" si="0"/>
        <v>405206752</v>
      </c>
      <c r="M9" s="49">
        <f t="shared" si="0"/>
        <v>428104231</v>
      </c>
      <c r="N9" s="26">
        <f t="shared" si="0"/>
        <v>385581687</v>
      </c>
      <c r="O9" s="26">
        <f t="shared" si="0"/>
        <v>362544233</v>
      </c>
      <c r="P9" s="26">
        <f t="shared" si="0"/>
        <v>393729467</v>
      </c>
      <c r="Q9" s="26">
        <v>339416712</v>
      </c>
      <c r="R9" s="26">
        <f t="shared" si="1"/>
        <v>355090426</v>
      </c>
      <c r="S9" s="26">
        <f t="shared" si="1"/>
        <v>372033291</v>
      </c>
      <c r="T9" s="26">
        <f t="shared" si="4"/>
        <v>673056</v>
      </c>
      <c r="U9" s="26">
        <f t="shared" si="4"/>
        <v>45813</v>
      </c>
      <c r="V9" s="26">
        <f t="shared" si="4"/>
        <v>180985</v>
      </c>
      <c r="W9" s="26">
        <f t="shared" si="4"/>
        <v>14298</v>
      </c>
      <c r="X9" s="26">
        <f t="shared" ref="X9:Y9" si="11">X68+X127</f>
        <v>303393</v>
      </c>
      <c r="Y9" s="26">
        <f t="shared" si="11"/>
        <v>208349</v>
      </c>
      <c r="Z9" s="26">
        <f t="shared" ref="Z9" si="12">Z68+Z127</f>
        <v>12563</v>
      </c>
    </row>
    <row r="10" spans="1:26">
      <c r="A10" s="118" t="s">
        <v>91</v>
      </c>
      <c r="B10" s="49">
        <f t="shared" si="0"/>
        <v>13391658</v>
      </c>
      <c r="C10" s="49">
        <f t="shared" si="0"/>
        <v>29396902</v>
      </c>
      <c r="D10" s="49">
        <f t="shared" si="0"/>
        <v>73425215</v>
      </c>
      <c r="E10" s="49">
        <f t="shared" si="0"/>
        <v>123160847</v>
      </c>
      <c r="F10" s="49">
        <f t="shared" si="0"/>
        <v>84482492</v>
      </c>
      <c r="G10" s="49">
        <f t="shared" si="0"/>
        <v>112945303</v>
      </c>
      <c r="H10" s="49">
        <f t="shared" si="0"/>
        <v>77331729</v>
      </c>
      <c r="I10" s="49">
        <f t="shared" si="0"/>
        <v>105158211</v>
      </c>
      <c r="J10" s="49">
        <f t="shared" si="0"/>
        <v>101911992</v>
      </c>
      <c r="K10" s="49">
        <f t="shared" si="0"/>
        <v>112835316</v>
      </c>
      <c r="L10" s="49">
        <f t="shared" si="0"/>
        <v>119494649</v>
      </c>
      <c r="M10" s="49">
        <f t="shared" si="0"/>
        <v>147722073</v>
      </c>
      <c r="N10" s="26">
        <f t="shared" si="0"/>
        <v>233963292</v>
      </c>
      <c r="O10" s="26">
        <f t="shared" si="0"/>
        <v>213973049</v>
      </c>
      <c r="P10" s="26">
        <f t="shared" si="0"/>
        <v>198686799</v>
      </c>
      <c r="Q10" s="26">
        <v>197588442</v>
      </c>
      <c r="R10" s="26">
        <f t="shared" si="1"/>
        <v>206164098</v>
      </c>
      <c r="S10" s="26">
        <f t="shared" si="1"/>
        <v>200607187</v>
      </c>
      <c r="T10" s="26">
        <f t="shared" si="4"/>
        <v>0</v>
      </c>
      <c r="U10" s="26">
        <f t="shared" si="4"/>
        <v>0</v>
      </c>
      <c r="V10" s="26">
        <f t="shared" si="4"/>
        <v>0</v>
      </c>
      <c r="W10" s="26">
        <f t="shared" si="4"/>
        <v>0</v>
      </c>
      <c r="X10" s="26">
        <f t="shared" ref="X10:Y10" si="13">X69+X128</f>
        <v>0</v>
      </c>
      <c r="Y10" s="26">
        <f t="shared" si="13"/>
        <v>0</v>
      </c>
      <c r="Z10" s="26">
        <f t="shared" ref="Z10" si="14">Z69+Z128</f>
        <v>0</v>
      </c>
    </row>
    <row r="11" spans="1:26">
      <c r="A11" s="118" t="s">
        <v>93</v>
      </c>
      <c r="B11" s="49">
        <f t="shared" si="0"/>
        <v>-7499786</v>
      </c>
      <c r="C11" s="49">
        <f t="shared" si="0"/>
        <v>20190631</v>
      </c>
      <c r="D11" s="49">
        <f t="shared" si="0"/>
        <v>55811184</v>
      </c>
      <c r="E11" s="49">
        <f t="shared" si="0"/>
        <v>72360144</v>
      </c>
      <c r="F11" s="49">
        <f t="shared" si="0"/>
        <v>62806157</v>
      </c>
      <c r="G11" s="49">
        <f t="shared" si="0"/>
        <v>133466054</v>
      </c>
      <c r="H11" s="49">
        <f t="shared" si="0"/>
        <v>113572520</v>
      </c>
      <c r="I11" s="49">
        <f t="shared" si="0"/>
        <v>130059415</v>
      </c>
      <c r="J11" s="49">
        <f t="shared" si="0"/>
        <v>157399125</v>
      </c>
      <c r="K11" s="49">
        <f t="shared" si="0"/>
        <v>150740071</v>
      </c>
      <c r="L11" s="49">
        <f t="shared" si="0"/>
        <v>170189448</v>
      </c>
      <c r="M11" s="49">
        <f t="shared" si="0"/>
        <v>177191552</v>
      </c>
      <c r="N11" s="26">
        <f t="shared" si="0"/>
        <v>195303627</v>
      </c>
      <c r="O11" s="26">
        <f t="shared" si="0"/>
        <v>174493242</v>
      </c>
      <c r="P11" s="26">
        <f t="shared" si="0"/>
        <v>198010407</v>
      </c>
      <c r="Q11" s="26">
        <v>194339000</v>
      </c>
      <c r="R11" s="26">
        <f t="shared" si="1"/>
        <v>183497491</v>
      </c>
      <c r="S11" s="26">
        <f t="shared" si="1"/>
        <v>191825962</v>
      </c>
      <c r="T11" s="26">
        <f t="shared" si="4"/>
        <v>0</v>
      </c>
      <c r="U11" s="26">
        <f t="shared" si="4"/>
        <v>0</v>
      </c>
      <c r="V11" s="26">
        <f t="shared" si="4"/>
        <v>0</v>
      </c>
      <c r="W11" s="26">
        <f t="shared" si="4"/>
        <v>0</v>
      </c>
      <c r="X11" s="26">
        <f t="shared" ref="X11:Y11" si="15">X70+X129</f>
        <v>0</v>
      </c>
      <c r="Y11" s="26">
        <f t="shared" si="15"/>
        <v>0</v>
      </c>
      <c r="Z11" s="26">
        <f t="shared" ref="Z11" si="16">Z70+Z129</f>
        <v>0</v>
      </c>
    </row>
    <row r="12" spans="1:26">
      <c r="A12" s="118" t="s">
        <v>95</v>
      </c>
      <c r="B12" s="49">
        <f t="shared" si="0"/>
        <v>0</v>
      </c>
      <c r="C12" s="49">
        <f t="shared" si="0"/>
        <v>786599</v>
      </c>
      <c r="D12" s="49">
        <f t="shared" si="0"/>
        <v>0</v>
      </c>
      <c r="E12" s="49">
        <f t="shared" si="0"/>
        <v>0</v>
      </c>
      <c r="F12" s="49">
        <f t="shared" si="0"/>
        <v>0</v>
      </c>
      <c r="G12" s="49">
        <f t="shared" si="0"/>
        <v>0</v>
      </c>
      <c r="H12" s="49">
        <f t="shared" si="0"/>
        <v>0</v>
      </c>
      <c r="I12" s="49">
        <f t="shared" si="0"/>
        <v>0</v>
      </c>
      <c r="J12" s="49">
        <f t="shared" si="0"/>
        <v>0</v>
      </c>
      <c r="K12" s="49">
        <f t="shared" si="0"/>
        <v>0</v>
      </c>
      <c r="L12" s="49">
        <f t="shared" si="0"/>
        <v>0</v>
      </c>
      <c r="M12" s="49">
        <f t="shared" si="0"/>
        <v>0</v>
      </c>
      <c r="N12" s="26">
        <f t="shared" si="0"/>
        <v>723850</v>
      </c>
      <c r="O12" s="26">
        <f t="shared" si="0"/>
        <v>11525382</v>
      </c>
      <c r="P12" s="26">
        <f t="shared" si="0"/>
        <v>10910446</v>
      </c>
      <c r="Q12" s="26">
        <v>9069474</v>
      </c>
      <c r="R12" s="26">
        <f t="shared" si="1"/>
        <v>9355281</v>
      </c>
      <c r="S12" s="26">
        <f t="shared" si="1"/>
        <v>7365071</v>
      </c>
      <c r="T12" s="26">
        <f t="shared" si="4"/>
        <v>0</v>
      </c>
      <c r="U12" s="26">
        <f t="shared" si="4"/>
        <v>0</v>
      </c>
      <c r="V12" s="26">
        <f t="shared" si="4"/>
        <v>0</v>
      </c>
      <c r="W12" s="26">
        <f t="shared" si="4"/>
        <v>0</v>
      </c>
      <c r="X12" s="26">
        <f t="shared" ref="X12:Y12" si="17">X71+X130</f>
        <v>0</v>
      </c>
      <c r="Y12" s="26">
        <f t="shared" si="17"/>
        <v>0</v>
      </c>
      <c r="Z12" s="26">
        <f t="shared" ref="Z12" si="18">Z71+Z130</f>
        <v>0</v>
      </c>
    </row>
    <row r="13" spans="1:26">
      <c r="A13" s="118" t="s">
        <v>97</v>
      </c>
      <c r="B13" s="49">
        <f t="shared" si="0"/>
        <v>500000</v>
      </c>
      <c r="C13" s="49">
        <f t="shared" si="0"/>
        <v>8333725</v>
      </c>
      <c r="D13" s="49">
        <f t="shared" si="0"/>
        <v>1836086</v>
      </c>
      <c r="E13" s="49">
        <f t="shared" si="0"/>
        <v>1764321</v>
      </c>
      <c r="F13" s="49">
        <f t="shared" si="0"/>
        <v>3747340</v>
      </c>
      <c r="G13" s="49">
        <f t="shared" si="0"/>
        <v>8159759</v>
      </c>
      <c r="H13" s="49">
        <f t="shared" si="0"/>
        <v>13369001</v>
      </c>
      <c r="I13" s="49">
        <f t="shared" si="0"/>
        <v>9665068</v>
      </c>
      <c r="J13" s="49">
        <f t="shared" si="0"/>
        <v>12665118</v>
      </c>
      <c r="K13" s="49">
        <f t="shared" si="0"/>
        <v>15863782</v>
      </c>
      <c r="L13" s="49">
        <f t="shared" si="0"/>
        <v>13933430</v>
      </c>
      <c r="M13" s="49">
        <f t="shared" si="0"/>
        <v>17223379</v>
      </c>
      <c r="N13" s="26">
        <f t="shared" si="0"/>
        <v>19802364</v>
      </c>
      <c r="O13" s="26">
        <f t="shared" si="0"/>
        <v>37126929</v>
      </c>
      <c r="P13" s="26">
        <f t="shared" si="0"/>
        <v>23612206</v>
      </c>
      <c r="Q13" s="26">
        <v>33054016</v>
      </c>
      <c r="R13" s="26">
        <f t="shared" si="1"/>
        <v>35230308</v>
      </c>
      <c r="S13" s="26">
        <f t="shared" si="1"/>
        <v>61506184</v>
      </c>
      <c r="T13" s="26">
        <f t="shared" si="4"/>
        <v>3944002</v>
      </c>
      <c r="U13" s="26">
        <f t="shared" si="4"/>
        <v>5008960</v>
      </c>
      <c r="V13" s="26">
        <f t="shared" si="4"/>
        <v>0</v>
      </c>
      <c r="W13" s="26">
        <f t="shared" si="4"/>
        <v>0</v>
      </c>
      <c r="X13" s="26">
        <f t="shared" ref="X13:Y13" si="19">X72+X131</f>
        <v>0</v>
      </c>
      <c r="Y13" s="26">
        <f t="shared" si="19"/>
        <v>0</v>
      </c>
      <c r="Z13" s="26">
        <f t="shared" ref="Z13" si="20">Z72+Z131</f>
        <v>0</v>
      </c>
    </row>
    <row r="14" spans="1:26">
      <c r="A14" s="118" t="s">
        <v>99</v>
      </c>
      <c r="B14" s="49">
        <f t="shared" si="0"/>
        <v>121636782</v>
      </c>
      <c r="C14" s="49">
        <f t="shared" si="0"/>
        <v>61244515</v>
      </c>
      <c r="D14" s="49">
        <f t="shared" si="0"/>
        <v>27168944</v>
      </c>
      <c r="E14" s="49">
        <f t="shared" si="0"/>
        <v>53661424</v>
      </c>
      <c r="F14" s="49">
        <f t="shared" si="0"/>
        <v>182490864</v>
      </c>
      <c r="G14" s="49">
        <f t="shared" si="0"/>
        <v>204746613</v>
      </c>
      <c r="H14" s="49">
        <f t="shared" si="0"/>
        <v>203183584</v>
      </c>
      <c r="I14" s="49">
        <f t="shared" si="0"/>
        <v>229301509</v>
      </c>
      <c r="J14" s="49">
        <f t="shared" si="0"/>
        <v>234571469</v>
      </c>
      <c r="K14" s="49">
        <f t="shared" si="0"/>
        <v>204678067</v>
      </c>
      <c r="L14" s="49">
        <f t="shared" si="0"/>
        <v>296547686</v>
      </c>
      <c r="M14" s="49">
        <f t="shared" si="0"/>
        <v>321635159</v>
      </c>
      <c r="N14" s="26">
        <f t="shared" si="0"/>
        <v>304489726</v>
      </c>
      <c r="O14" s="26">
        <f t="shared" si="0"/>
        <v>310531080</v>
      </c>
      <c r="P14" s="26">
        <f t="shared" si="0"/>
        <v>299130352</v>
      </c>
      <c r="Q14" s="26">
        <v>315720746</v>
      </c>
      <c r="R14" s="26">
        <f t="shared" si="1"/>
        <v>326093483</v>
      </c>
      <c r="S14" s="26">
        <f t="shared" si="1"/>
        <v>338751138</v>
      </c>
      <c r="T14" s="26">
        <f t="shared" si="4"/>
        <v>3991524</v>
      </c>
      <c r="U14" s="26">
        <f t="shared" si="4"/>
        <v>0</v>
      </c>
      <c r="V14" s="26">
        <f t="shared" si="4"/>
        <v>0</v>
      </c>
      <c r="W14" s="26">
        <f t="shared" si="4"/>
        <v>0</v>
      </c>
      <c r="X14" s="26">
        <f t="shared" ref="X14:Y14" si="21">X73+X132</f>
        <v>0</v>
      </c>
      <c r="Y14" s="26">
        <f t="shared" si="21"/>
        <v>0</v>
      </c>
      <c r="Z14" s="26">
        <f t="shared" ref="Z14" si="22">Z73+Z132</f>
        <v>0</v>
      </c>
    </row>
    <row r="15" spans="1:26">
      <c r="A15" s="118" t="s">
        <v>101</v>
      </c>
      <c r="B15" s="49">
        <f t="shared" si="0"/>
        <v>38387929</v>
      </c>
      <c r="C15" s="49">
        <f t="shared" si="0"/>
        <v>46116922</v>
      </c>
      <c r="D15" s="49">
        <f t="shared" si="0"/>
        <v>186725175</v>
      </c>
      <c r="E15" s="49">
        <f t="shared" si="0"/>
        <v>-114325162</v>
      </c>
      <c r="F15" s="49">
        <f t="shared" si="0"/>
        <v>82350451</v>
      </c>
      <c r="G15" s="49">
        <f t="shared" si="0"/>
        <v>125719057</v>
      </c>
      <c r="H15" s="49">
        <f t="shared" si="0"/>
        <v>120191909</v>
      </c>
      <c r="I15" s="49">
        <f t="shared" si="0"/>
        <v>142300833</v>
      </c>
      <c r="J15" s="49">
        <f t="shared" si="0"/>
        <v>137414271</v>
      </c>
      <c r="K15" s="49">
        <f t="shared" si="0"/>
        <v>206028254</v>
      </c>
      <c r="L15" s="49">
        <f t="shared" si="0"/>
        <v>219170218</v>
      </c>
      <c r="M15" s="49">
        <f t="shared" si="0"/>
        <v>296441943</v>
      </c>
      <c r="N15" s="26">
        <f t="shared" si="0"/>
        <v>303568699</v>
      </c>
      <c r="O15" s="26">
        <f t="shared" si="0"/>
        <v>319583568</v>
      </c>
      <c r="P15" s="26">
        <f t="shared" si="0"/>
        <v>338693172</v>
      </c>
      <c r="Q15" s="26">
        <v>342957300</v>
      </c>
      <c r="R15" s="26">
        <f t="shared" si="1"/>
        <v>369395665</v>
      </c>
      <c r="S15" s="26">
        <f t="shared" si="1"/>
        <v>363719924</v>
      </c>
      <c r="T15" s="26">
        <f t="shared" si="4"/>
        <v>223627</v>
      </c>
      <c r="U15" s="26">
        <f t="shared" si="4"/>
        <v>0</v>
      </c>
      <c r="V15" s="26">
        <f t="shared" si="4"/>
        <v>0</v>
      </c>
      <c r="W15" s="26">
        <f t="shared" si="4"/>
        <v>0</v>
      </c>
      <c r="X15" s="26">
        <f t="shared" ref="X15:Y15" si="23">X74+X133</f>
        <v>0</v>
      </c>
      <c r="Y15" s="26">
        <f t="shared" si="23"/>
        <v>0</v>
      </c>
      <c r="Z15" s="26">
        <f t="shared" ref="Z15" si="24">Z74+Z133</f>
        <v>0</v>
      </c>
    </row>
    <row r="16" spans="1:26">
      <c r="A16" s="118" t="s">
        <v>102</v>
      </c>
      <c r="B16" s="49">
        <f t="shared" si="0"/>
        <v>0</v>
      </c>
      <c r="C16" s="49">
        <f t="shared" si="0"/>
        <v>1297568</v>
      </c>
      <c r="D16" s="49">
        <f t="shared" si="0"/>
        <v>0</v>
      </c>
      <c r="E16" s="49">
        <f t="shared" si="0"/>
        <v>0</v>
      </c>
      <c r="F16" s="49">
        <f t="shared" si="0"/>
        <v>0</v>
      </c>
      <c r="G16" s="49">
        <f t="shared" si="0"/>
        <v>0</v>
      </c>
      <c r="H16" s="49">
        <f t="shared" si="0"/>
        <v>0</v>
      </c>
      <c r="I16" s="49">
        <f t="shared" si="0"/>
        <v>0</v>
      </c>
      <c r="J16" s="49">
        <f t="shared" si="0"/>
        <v>0</v>
      </c>
      <c r="K16" s="49">
        <f t="shared" si="0"/>
        <v>0</v>
      </c>
      <c r="L16" s="49">
        <f t="shared" si="0"/>
        <v>0</v>
      </c>
      <c r="M16" s="49">
        <f t="shared" si="0"/>
        <v>80106489</v>
      </c>
      <c r="N16" s="26">
        <f t="shared" si="0"/>
        <v>38315846</v>
      </c>
      <c r="O16" s="26">
        <f t="shared" si="0"/>
        <v>28632047</v>
      </c>
      <c r="P16" s="26">
        <f t="shared" si="0"/>
        <v>23117998</v>
      </c>
      <c r="Q16" s="26">
        <v>30022842</v>
      </c>
      <c r="R16" s="26">
        <f t="shared" si="1"/>
        <v>28780853</v>
      </c>
      <c r="S16" s="26">
        <f t="shared" si="1"/>
        <v>38101735</v>
      </c>
      <c r="T16" s="26">
        <f t="shared" si="4"/>
        <v>17602520</v>
      </c>
      <c r="U16" s="26">
        <f t="shared" si="4"/>
        <v>12019831</v>
      </c>
      <c r="V16" s="26">
        <f t="shared" si="4"/>
        <v>21659224</v>
      </c>
      <c r="W16" s="26">
        <f t="shared" si="4"/>
        <v>32508068</v>
      </c>
      <c r="X16" s="26">
        <f t="shared" ref="X16:Y16" si="25">X75+X134</f>
        <v>34028702</v>
      </c>
      <c r="Y16" s="26">
        <f t="shared" si="25"/>
        <v>45129908</v>
      </c>
      <c r="Z16" s="26">
        <f t="shared" ref="Z16" si="26">Z75+Z134</f>
        <v>17139174</v>
      </c>
    </row>
    <row r="17" spans="1:26">
      <c r="A17" s="118" t="s">
        <v>103</v>
      </c>
      <c r="B17" s="49">
        <f t="shared" si="0"/>
        <v>2786647</v>
      </c>
      <c r="C17" s="49">
        <f t="shared" si="0"/>
        <v>6164985</v>
      </c>
      <c r="D17" s="49">
        <f t="shared" si="0"/>
        <v>22206260</v>
      </c>
      <c r="E17" s="49">
        <f t="shared" si="0"/>
        <v>16480135</v>
      </c>
      <c r="F17" s="49">
        <f t="shared" si="0"/>
        <v>19470893</v>
      </c>
      <c r="G17" s="49">
        <f t="shared" si="0"/>
        <v>13799860</v>
      </c>
      <c r="H17" s="49">
        <f t="shared" si="0"/>
        <v>13717616</v>
      </c>
      <c r="I17" s="49">
        <f t="shared" si="0"/>
        <v>20638024</v>
      </c>
      <c r="J17" s="49">
        <f t="shared" si="0"/>
        <v>16758751</v>
      </c>
      <c r="K17" s="49">
        <f t="shared" si="0"/>
        <v>10303107</v>
      </c>
      <c r="L17" s="49">
        <f t="shared" si="0"/>
        <v>7631425</v>
      </c>
      <c r="M17" s="49">
        <f t="shared" si="0"/>
        <v>4087149</v>
      </c>
      <c r="N17" s="26">
        <f t="shared" si="0"/>
        <v>3441656</v>
      </c>
      <c r="O17" s="26">
        <f t="shared" si="0"/>
        <v>3251949</v>
      </c>
      <c r="P17" s="26">
        <f t="shared" si="0"/>
        <v>2553465</v>
      </c>
      <c r="Q17" s="26">
        <v>4284318</v>
      </c>
      <c r="R17" s="26">
        <f t="shared" si="1"/>
        <v>4359923</v>
      </c>
      <c r="S17" s="26">
        <f t="shared" si="1"/>
        <v>4160337</v>
      </c>
      <c r="T17" s="26">
        <f t="shared" si="4"/>
        <v>0</v>
      </c>
      <c r="U17" s="26">
        <f t="shared" si="4"/>
        <v>0</v>
      </c>
      <c r="V17" s="26">
        <f t="shared" si="4"/>
        <v>0</v>
      </c>
      <c r="W17" s="26">
        <f t="shared" si="4"/>
        <v>0</v>
      </c>
      <c r="X17" s="26">
        <f t="shared" ref="X17:Y17" si="27">X76+X135</f>
        <v>0</v>
      </c>
      <c r="Y17" s="26">
        <f t="shared" si="27"/>
        <v>0</v>
      </c>
      <c r="Z17" s="26">
        <f t="shared" ref="Z17" si="28">Z76+Z135</f>
        <v>0</v>
      </c>
    </row>
    <row r="18" spans="1:26">
      <c r="A18" s="118" t="s">
        <v>104</v>
      </c>
      <c r="B18" s="49">
        <f t="shared" si="0"/>
        <v>0</v>
      </c>
      <c r="C18" s="49">
        <f t="shared" si="0"/>
        <v>346853</v>
      </c>
      <c r="D18" s="49">
        <f t="shared" si="0"/>
        <v>0</v>
      </c>
      <c r="E18" s="49">
        <f t="shared" si="0"/>
        <v>173871910</v>
      </c>
      <c r="F18" s="49">
        <f t="shared" si="0"/>
        <v>163497737</v>
      </c>
      <c r="G18" s="49">
        <f t="shared" si="0"/>
        <v>159890144</v>
      </c>
      <c r="H18" s="49">
        <f t="shared" si="0"/>
        <v>201309835</v>
      </c>
      <c r="I18" s="49">
        <f t="shared" si="0"/>
        <v>202775125</v>
      </c>
      <c r="J18" s="49">
        <f t="shared" si="0"/>
        <v>163929927</v>
      </c>
      <c r="K18" s="49">
        <f t="shared" si="0"/>
        <v>166572648</v>
      </c>
      <c r="L18" s="49">
        <f t="shared" si="0"/>
        <v>197270465</v>
      </c>
      <c r="M18" s="49">
        <f t="shared" si="0"/>
        <v>179634083</v>
      </c>
      <c r="N18" s="26">
        <f t="shared" si="0"/>
        <v>175363800</v>
      </c>
      <c r="O18" s="26">
        <f t="shared" si="0"/>
        <v>121543245</v>
      </c>
      <c r="P18" s="26">
        <f t="shared" si="0"/>
        <v>114794962</v>
      </c>
      <c r="Q18" s="26">
        <v>96772087</v>
      </c>
      <c r="R18" s="26">
        <f t="shared" si="1"/>
        <v>81295507</v>
      </c>
      <c r="S18" s="26">
        <f t="shared" si="1"/>
        <v>78938015</v>
      </c>
      <c r="T18" s="26">
        <f t="shared" si="4"/>
        <v>0</v>
      </c>
      <c r="U18" s="26">
        <f t="shared" si="4"/>
        <v>0</v>
      </c>
      <c r="V18" s="26">
        <f t="shared" si="4"/>
        <v>0</v>
      </c>
      <c r="W18" s="26">
        <f t="shared" si="4"/>
        <v>0</v>
      </c>
      <c r="X18" s="26">
        <f t="shared" ref="X18:Y18" si="29">X77+X136</f>
        <v>0</v>
      </c>
      <c r="Y18" s="26">
        <f t="shared" si="29"/>
        <v>0</v>
      </c>
      <c r="Z18" s="26">
        <f t="shared" ref="Z18" si="30">Z77+Z136</f>
        <v>0</v>
      </c>
    </row>
    <row r="19" spans="1:26">
      <c r="A19" s="118" t="s">
        <v>105</v>
      </c>
      <c r="B19" s="49">
        <f t="shared" si="0"/>
        <v>4056130</v>
      </c>
      <c r="C19" s="49">
        <f t="shared" si="0"/>
        <v>16079781</v>
      </c>
      <c r="D19" s="49">
        <f t="shared" si="0"/>
        <v>141124970</v>
      </c>
      <c r="E19" s="49">
        <f t="shared" si="0"/>
        <v>60571108</v>
      </c>
      <c r="F19" s="49">
        <f t="shared" si="0"/>
        <v>94469202</v>
      </c>
      <c r="G19" s="49">
        <f t="shared" si="0"/>
        <v>96431918</v>
      </c>
      <c r="H19" s="49">
        <f t="shared" si="0"/>
        <v>82918686</v>
      </c>
      <c r="I19" s="49">
        <f t="shared" si="0"/>
        <v>90470160</v>
      </c>
      <c r="J19" s="49">
        <f t="shared" si="0"/>
        <v>88920629</v>
      </c>
      <c r="K19" s="49">
        <f t="shared" si="0"/>
        <v>104866079</v>
      </c>
      <c r="L19" s="49">
        <f t="shared" si="0"/>
        <v>85735122</v>
      </c>
      <c r="M19" s="49">
        <f t="shared" si="0"/>
        <v>111161583</v>
      </c>
      <c r="N19" s="26">
        <f t="shared" si="0"/>
        <v>105243065</v>
      </c>
      <c r="O19" s="26">
        <f t="shared" si="0"/>
        <v>158726934</v>
      </c>
      <c r="P19" s="26">
        <f t="shared" si="0"/>
        <v>124628613</v>
      </c>
      <c r="Q19" s="26">
        <v>86001543</v>
      </c>
      <c r="R19" s="26">
        <f t="shared" si="1"/>
        <v>102766490</v>
      </c>
      <c r="S19" s="26">
        <f t="shared" si="1"/>
        <v>99631417</v>
      </c>
      <c r="T19" s="26">
        <f t="shared" si="4"/>
        <v>100714527</v>
      </c>
      <c r="U19" s="26">
        <f t="shared" si="4"/>
        <v>48861788</v>
      </c>
      <c r="V19" s="26">
        <f t="shared" si="4"/>
        <v>54977622</v>
      </c>
      <c r="W19" s="26">
        <f t="shared" si="4"/>
        <v>60893803</v>
      </c>
      <c r="X19" s="26">
        <f t="shared" ref="X19:Y19" si="31">X78+X137</f>
        <v>60755384</v>
      </c>
      <c r="Y19" s="26">
        <f t="shared" si="31"/>
        <v>57351743</v>
      </c>
      <c r="Z19" s="26">
        <f t="shared" ref="Z19" si="32">Z78+Z137</f>
        <v>59640318</v>
      </c>
    </row>
    <row r="20" spans="1:26">
      <c r="A20" s="118" t="s">
        <v>107</v>
      </c>
      <c r="B20" s="49">
        <f t="shared" si="0"/>
        <v>3943347</v>
      </c>
      <c r="C20" s="49">
        <f t="shared" si="0"/>
        <v>21313858</v>
      </c>
      <c r="D20" s="49">
        <f t="shared" si="0"/>
        <v>23690257</v>
      </c>
      <c r="E20" s="49">
        <f t="shared" si="0"/>
        <v>25834008</v>
      </c>
      <c r="F20" s="49">
        <f t="shared" si="0"/>
        <v>24180029</v>
      </c>
      <c r="G20" s="49">
        <f t="shared" si="0"/>
        <v>25039737</v>
      </c>
      <c r="H20" s="49">
        <f t="shared" si="0"/>
        <v>29593602</v>
      </c>
      <c r="I20" s="49">
        <f t="shared" si="0"/>
        <v>35158582</v>
      </c>
      <c r="J20" s="49">
        <f t="shared" si="0"/>
        <v>35647054</v>
      </c>
      <c r="K20" s="49">
        <f t="shared" si="0"/>
        <v>14861303</v>
      </c>
      <c r="L20" s="49">
        <f t="shared" si="0"/>
        <v>200000</v>
      </c>
      <c r="M20" s="49">
        <f t="shared" si="0"/>
        <v>0</v>
      </c>
      <c r="N20" s="26">
        <f t="shared" si="0"/>
        <v>0</v>
      </c>
      <c r="O20" s="26">
        <f t="shared" si="0"/>
        <v>0</v>
      </c>
      <c r="P20" s="26">
        <f t="shared" si="0"/>
        <v>0</v>
      </c>
      <c r="Q20" s="26">
        <v>0</v>
      </c>
      <c r="R20" s="26">
        <f t="shared" si="1"/>
        <v>0</v>
      </c>
      <c r="S20" s="26">
        <f t="shared" si="1"/>
        <v>0</v>
      </c>
      <c r="T20" s="26">
        <f t="shared" si="4"/>
        <v>0</v>
      </c>
      <c r="U20" s="26">
        <f t="shared" si="4"/>
        <v>0</v>
      </c>
      <c r="V20" s="26">
        <f t="shared" si="4"/>
        <v>0</v>
      </c>
      <c r="W20" s="26">
        <f t="shared" si="4"/>
        <v>0</v>
      </c>
      <c r="X20" s="26">
        <f t="shared" ref="X20:Y20" si="33">X79+X138</f>
        <v>0</v>
      </c>
      <c r="Y20" s="26">
        <f t="shared" si="33"/>
        <v>0</v>
      </c>
      <c r="Z20" s="26">
        <f t="shared" ref="Z20" si="34">Z79+Z138</f>
        <v>0</v>
      </c>
    </row>
    <row r="21" spans="1:26">
      <c r="A21" s="118" t="s">
        <v>76</v>
      </c>
      <c r="B21" s="49">
        <f t="shared" ref="B21:P36" si="35">SUM(B80,B139)</f>
        <v>57329888</v>
      </c>
      <c r="C21" s="49">
        <f t="shared" si="35"/>
        <v>69980074</v>
      </c>
      <c r="D21" s="49">
        <f t="shared" si="35"/>
        <v>84708476</v>
      </c>
      <c r="E21" s="49">
        <f t="shared" si="35"/>
        <v>-76828960</v>
      </c>
      <c r="F21" s="49">
        <f t="shared" si="35"/>
        <v>28964929</v>
      </c>
      <c r="G21" s="49">
        <f t="shared" si="35"/>
        <v>22800364</v>
      </c>
      <c r="H21" s="49">
        <f t="shared" si="35"/>
        <v>21459432</v>
      </c>
      <c r="I21" s="49">
        <f t="shared" si="35"/>
        <v>13946029</v>
      </c>
      <c r="J21" s="49">
        <f t="shared" si="35"/>
        <v>16287160</v>
      </c>
      <c r="K21" s="49">
        <f t="shared" si="35"/>
        <v>17359485</v>
      </c>
      <c r="L21" s="49">
        <f t="shared" si="35"/>
        <v>41626511</v>
      </c>
      <c r="M21" s="49">
        <f t="shared" si="35"/>
        <v>41071379</v>
      </c>
      <c r="N21" s="26">
        <f t="shared" si="35"/>
        <v>40152063</v>
      </c>
      <c r="O21" s="26">
        <f t="shared" si="35"/>
        <v>38685599</v>
      </c>
      <c r="P21" s="26">
        <f t="shared" si="35"/>
        <v>38140962</v>
      </c>
      <c r="Q21" s="26">
        <v>28483769</v>
      </c>
      <c r="R21" s="26">
        <f t="shared" ref="R21:S36" si="36">SUM(R80,R139)</f>
        <v>24461228</v>
      </c>
      <c r="S21" s="26">
        <f t="shared" si="36"/>
        <v>25754093</v>
      </c>
      <c r="T21" s="26">
        <f t="shared" si="4"/>
        <v>0</v>
      </c>
      <c r="U21" s="26">
        <f t="shared" si="4"/>
        <v>0</v>
      </c>
      <c r="V21" s="26">
        <f t="shared" si="4"/>
        <v>0</v>
      </c>
      <c r="W21" s="26">
        <f t="shared" si="4"/>
        <v>0</v>
      </c>
      <c r="X21" s="26">
        <f t="shared" ref="X21:Y21" si="37">X80+X139</f>
        <v>0</v>
      </c>
      <c r="Y21" s="26">
        <f t="shared" si="37"/>
        <v>0</v>
      </c>
      <c r="Z21" s="26">
        <f t="shared" ref="Z21" si="38">Z80+Z139</f>
        <v>0</v>
      </c>
    </row>
    <row r="22" spans="1:26">
      <c r="A22" s="118" t="s">
        <v>110</v>
      </c>
      <c r="B22" s="49">
        <f t="shared" si="35"/>
        <v>10296568</v>
      </c>
      <c r="C22" s="49">
        <f t="shared" si="35"/>
        <v>8724907</v>
      </c>
      <c r="D22" s="49">
        <f t="shared" si="35"/>
        <v>37998334</v>
      </c>
      <c r="E22" s="49">
        <f t="shared" si="35"/>
        <v>10724525</v>
      </c>
      <c r="F22" s="49">
        <f t="shared" si="35"/>
        <v>14576033</v>
      </c>
      <c r="G22" s="49">
        <f t="shared" si="35"/>
        <v>21014123</v>
      </c>
      <c r="H22" s="49">
        <f t="shared" si="35"/>
        <v>13604104</v>
      </c>
      <c r="I22" s="49">
        <f t="shared" si="35"/>
        <v>19932368</v>
      </c>
      <c r="J22" s="49">
        <f t="shared" si="35"/>
        <v>40520336</v>
      </c>
      <c r="K22" s="49">
        <f t="shared" si="35"/>
        <v>20035216</v>
      </c>
      <c r="L22" s="49">
        <f t="shared" si="35"/>
        <v>15912193</v>
      </c>
      <c r="M22" s="49">
        <f t="shared" si="35"/>
        <v>23086283</v>
      </c>
      <c r="N22" s="26">
        <f t="shared" si="35"/>
        <v>29910661</v>
      </c>
      <c r="O22" s="26">
        <f t="shared" si="35"/>
        <v>26184383</v>
      </c>
      <c r="P22" s="26">
        <f t="shared" si="35"/>
        <v>30163322</v>
      </c>
      <c r="Q22" s="26">
        <v>27220518</v>
      </c>
      <c r="R22" s="26">
        <f t="shared" si="36"/>
        <v>33511606</v>
      </c>
      <c r="S22" s="26">
        <f t="shared" si="36"/>
        <v>30344843</v>
      </c>
      <c r="T22" s="26">
        <f t="shared" si="4"/>
        <v>0</v>
      </c>
      <c r="U22" s="26">
        <f t="shared" si="4"/>
        <v>0</v>
      </c>
      <c r="V22" s="26">
        <f t="shared" si="4"/>
        <v>0</v>
      </c>
      <c r="W22" s="26">
        <f t="shared" si="4"/>
        <v>0</v>
      </c>
      <c r="X22" s="26">
        <f t="shared" ref="X22:Y22" si="39">X81+X140</f>
        <v>0</v>
      </c>
      <c r="Y22" s="26">
        <f t="shared" si="39"/>
        <v>0</v>
      </c>
      <c r="Z22" s="26">
        <f t="shared" ref="Z22" si="40">Z81+Z140</f>
        <v>0</v>
      </c>
    </row>
    <row r="23" spans="1:26">
      <c r="A23" s="118" t="s">
        <v>111</v>
      </c>
      <c r="B23" s="49">
        <f t="shared" si="35"/>
        <v>0</v>
      </c>
      <c r="C23" s="49">
        <f t="shared" si="35"/>
        <v>24548081</v>
      </c>
      <c r="D23" s="49">
        <f t="shared" si="35"/>
        <v>21042118</v>
      </c>
      <c r="E23" s="49">
        <f t="shared" si="35"/>
        <v>17135298</v>
      </c>
      <c r="F23" s="49">
        <f t="shared" si="35"/>
        <v>14662483</v>
      </c>
      <c r="G23" s="49">
        <f t="shared" si="35"/>
        <v>17499820</v>
      </c>
      <c r="H23" s="49">
        <f t="shared" si="35"/>
        <v>15758737</v>
      </c>
      <c r="I23" s="49">
        <f t="shared" si="35"/>
        <v>33963132</v>
      </c>
      <c r="J23" s="49">
        <f t="shared" si="35"/>
        <v>31946139</v>
      </c>
      <c r="K23" s="49">
        <f t="shared" si="35"/>
        <v>42629764</v>
      </c>
      <c r="L23" s="49">
        <f t="shared" si="35"/>
        <v>36221092</v>
      </c>
      <c r="M23" s="49">
        <f t="shared" si="35"/>
        <v>20310674</v>
      </c>
      <c r="N23" s="26">
        <f t="shared" si="35"/>
        <v>26912844</v>
      </c>
      <c r="O23" s="26">
        <f t="shared" si="35"/>
        <v>23663827</v>
      </c>
      <c r="P23" s="26">
        <f t="shared" si="35"/>
        <v>85457332</v>
      </c>
      <c r="Q23" s="26">
        <v>23639700</v>
      </c>
      <c r="R23" s="26">
        <f t="shared" si="36"/>
        <v>40510062</v>
      </c>
      <c r="S23" s="26">
        <f t="shared" si="36"/>
        <v>46518169</v>
      </c>
      <c r="T23" s="26">
        <f t="shared" si="4"/>
        <v>0</v>
      </c>
      <c r="U23" s="26">
        <f t="shared" si="4"/>
        <v>0</v>
      </c>
      <c r="V23" s="26">
        <f t="shared" si="4"/>
        <v>0</v>
      </c>
      <c r="W23" s="26">
        <f t="shared" si="4"/>
        <v>0</v>
      </c>
      <c r="X23" s="26">
        <f t="shared" ref="X23:Y23" si="41">X82+X141</f>
        <v>0</v>
      </c>
      <c r="Y23" s="26">
        <f t="shared" si="41"/>
        <v>0</v>
      </c>
      <c r="Z23" s="26">
        <f t="shared" ref="Z23" si="42">Z82+Z141</f>
        <v>0</v>
      </c>
    </row>
    <row r="24" spans="1:26">
      <c r="A24" s="118" t="s">
        <v>113</v>
      </c>
      <c r="B24" s="49">
        <f t="shared" si="35"/>
        <v>3693824</v>
      </c>
      <c r="C24" s="49">
        <f t="shared" si="35"/>
        <v>6712105</v>
      </c>
      <c r="D24" s="49">
        <f t="shared" si="35"/>
        <v>4637451</v>
      </c>
      <c r="E24" s="49">
        <f t="shared" si="35"/>
        <v>0</v>
      </c>
      <c r="F24" s="49">
        <f t="shared" si="35"/>
        <v>0</v>
      </c>
      <c r="G24" s="49">
        <f t="shared" si="35"/>
        <v>2023153</v>
      </c>
      <c r="H24" s="49">
        <f t="shared" si="35"/>
        <v>-2023153</v>
      </c>
      <c r="I24" s="49">
        <f t="shared" si="35"/>
        <v>0</v>
      </c>
      <c r="J24" s="49">
        <f t="shared" si="35"/>
        <v>0</v>
      </c>
      <c r="K24" s="49">
        <f t="shared" si="35"/>
        <v>0</v>
      </c>
      <c r="L24" s="49">
        <f t="shared" si="35"/>
        <v>0</v>
      </c>
      <c r="M24" s="49">
        <f t="shared" si="35"/>
        <v>0</v>
      </c>
      <c r="N24" s="26">
        <f t="shared" si="35"/>
        <v>0</v>
      </c>
      <c r="O24" s="26">
        <f t="shared" si="35"/>
        <v>0</v>
      </c>
      <c r="P24" s="26">
        <f t="shared" si="35"/>
        <v>0</v>
      </c>
      <c r="Q24" s="26">
        <v>0</v>
      </c>
      <c r="R24" s="26">
        <f t="shared" si="36"/>
        <v>0</v>
      </c>
      <c r="S24" s="26">
        <f t="shared" si="36"/>
        <v>0</v>
      </c>
      <c r="T24" s="26">
        <f t="shared" si="4"/>
        <v>0</v>
      </c>
      <c r="U24" s="26">
        <f t="shared" si="4"/>
        <v>0</v>
      </c>
      <c r="V24" s="26">
        <f t="shared" si="4"/>
        <v>0</v>
      </c>
      <c r="W24" s="26">
        <f t="shared" si="4"/>
        <v>0</v>
      </c>
      <c r="X24" s="26">
        <f t="shared" ref="X24:Y24" si="43">X83+X142</f>
        <v>0</v>
      </c>
      <c r="Y24" s="26">
        <f t="shared" si="43"/>
        <v>0</v>
      </c>
      <c r="Z24" s="26">
        <f t="shared" ref="Z24" si="44">Z83+Z142</f>
        <v>0</v>
      </c>
    </row>
    <row r="25" spans="1:26">
      <c r="A25" s="118" t="s">
        <v>78</v>
      </c>
      <c r="B25" s="49">
        <f t="shared" si="35"/>
        <v>2050306</v>
      </c>
      <c r="C25" s="49">
        <f t="shared" si="35"/>
        <v>7778562</v>
      </c>
      <c r="D25" s="49">
        <f t="shared" si="35"/>
        <v>2574046</v>
      </c>
      <c r="E25" s="49">
        <f t="shared" si="35"/>
        <v>7088349</v>
      </c>
      <c r="F25" s="49">
        <f t="shared" si="35"/>
        <v>-3731852</v>
      </c>
      <c r="G25" s="49">
        <f t="shared" si="35"/>
        <v>0</v>
      </c>
      <c r="H25" s="49">
        <f t="shared" si="35"/>
        <v>361688</v>
      </c>
      <c r="I25" s="49">
        <f t="shared" si="35"/>
        <v>7447152</v>
      </c>
      <c r="J25" s="49">
        <f t="shared" si="35"/>
        <v>3810034</v>
      </c>
      <c r="K25" s="49">
        <f t="shared" si="35"/>
        <v>311666</v>
      </c>
      <c r="L25" s="49">
        <f t="shared" si="35"/>
        <v>0</v>
      </c>
      <c r="M25" s="49">
        <f t="shared" si="35"/>
        <v>0</v>
      </c>
      <c r="N25" s="26">
        <f t="shared" si="35"/>
        <v>1375</v>
      </c>
      <c r="O25" s="26">
        <f t="shared" si="35"/>
        <v>0</v>
      </c>
      <c r="P25" s="26">
        <f t="shared" si="35"/>
        <v>0</v>
      </c>
      <c r="Q25" s="26">
        <v>86490747</v>
      </c>
      <c r="R25" s="26">
        <f t="shared" si="36"/>
        <v>82175729</v>
      </c>
      <c r="S25" s="26">
        <f t="shared" si="36"/>
        <v>86120211</v>
      </c>
      <c r="T25" s="26">
        <f t="shared" si="4"/>
        <v>0</v>
      </c>
      <c r="U25" s="26">
        <f t="shared" si="4"/>
        <v>0</v>
      </c>
      <c r="V25" s="26">
        <f t="shared" si="4"/>
        <v>0</v>
      </c>
      <c r="W25" s="26">
        <f t="shared" si="4"/>
        <v>0</v>
      </c>
      <c r="X25" s="26">
        <f t="shared" ref="X25:Y25" si="45">X84+X143</f>
        <v>0</v>
      </c>
      <c r="Y25" s="26">
        <f t="shared" si="45"/>
        <v>0</v>
      </c>
      <c r="Z25" s="26">
        <f t="shared" ref="Z25" si="46">Z84+Z143</f>
        <v>0</v>
      </c>
    </row>
    <row r="26" spans="1:26">
      <c r="A26" s="118" t="s">
        <v>116</v>
      </c>
      <c r="B26" s="49">
        <f t="shared" si="35"/>
        <v>47208287</v>
      </c>
      <c r="C26" s="49">
        <f t="shared" si="35"/>
        <v>73415056</v>
      </c>
      <c r="D26" s="49">
        <f t="shared" si="35"/>
        <v>92097017</v>
      </c>
      <c r="E26" s="49">
        <f t="shared" si="35"/>
        <v>21029944</v>
      </c>
      <c r="F26" s="49">
        <f t="shared" si="35"/>
        <v>26495693</v>
      </c>
      <c r="G26" s="49">
        <f t="shared" si="35"/>
        <v>30444491</v>
      </c>
      <c r="H26" s="49">
        <f t="shared" si="35"/>
        <v>30950598</v>
      </c>
      <c r="I26" s="49">
        <f t="shared" si="35"/>
        <v>23582088</v>
      </c>
      <c r="J26" s="49">
        <f t="shared" si="35"/>
        <v>31639889</v>
      </c>
      <c r="K26" s="49">
        <f t="shared" si="35"/>
        <v>88298276</v>
      </c>
      <c r="L26" s="49">
        <f t="shared" si="35"/>
        <v>73416885</v>
      </c>
      <c r="M26" s="49">
        <f t="shared" si="35"/>
        <v>125339682</v>
      </c>
      <c r="N26" s="26">
        <f t="shared" si="35"/>
        <v>209682335</v>
      </c>
      <c r="O26" s="26">
        <f t="shared" si="35"/>
        <v>186057780</v>
      </c>
      <c r="P26" s="26">
        <f t="shared" si="35"/>
        <v>204557639</v>
      </c>
      <c r="Q26" s="26">
        <v>215555626</v>
      </c>
      <c r="R26" s="26">
        <f t="shared" si="36"/>
        <v>233553987</v>
      </c>
      <c r="S26" s="26">
        <f t="shared" si="36"/>
        <v>179966964</v>
      </c>
      <c r="T26" s="26">
        <f t="shared" si="4"/>
        <v>0</v>
      </c>
      <c r="U26" s="26">
        <f t="shared" si="4"/>
        <v>0</v>
      </c>
      <c r="V26" s="26">
        <f t="shared" si="4"/>
        <v>0</v>
      </c>
      <c r="W26" s="26">
        <f t="shared" si="4"/>
        <v>0</v>
      </c>
      <c r="X26" s="26">
        <f t="shared" ref="X26:Y26" si="47">X85+X144</f>
        <v>0</v>
      </c>
      <c r="Y26" s="26">
        <f t="shared" si="47"/>
        <v>0</v>
      </c>
      <c r="Z26" s="26">
        <f t="shared" ref="Z26" si="48">Z85+Z144</f>
        <v>0</v>
      </c>
    </row>
    <row r="27" spans="1:26">
      <c r="A27" s="118" t="s">
        <v>117</v>
      </c>
      <c r="B27" s="49">
        <f t="shared" si="35"/>
        <v>88364394</v>
      </c>
      <c r="C27" s="49">
        <f t="shared" si="35"/>
        <v>53604974</v>
      </c>
      <c r="D27" s="49">
        <f t="shared" si="35"/>
        <v>67161642</v>
      </c>
      <c r="E27" s="49">
        <f t="shared" si="35"/>
        <v>100500406</v>
      </c>
      <c r="F27" s="49">
        <f t="shared" si="35"/>
        <v>180546863</v>
      </c>
      <c r="G27" s="49">
        <f t="shared" si="35"/>
        <v>195196726</v>
      </c>
      <c r="H27" s="49">
        <f t="shared" si="35"/>
        <v>165960415</v>
      </c>
      <c r="I27" s="49">
        <f t="shared" si="35"/>
        <v>124930741</v>
      </c>
      <c r="J27" s="49">
        <f t="shared" si="35"/>
        <v>166391206</v>
      </c>
      <c r="K27" s="49">
        <f t="shared" si="35"/>
        <v>197114384</v>
      </c>
      <c r="L27" s="49">
        <f t="shared" si="35"/>
        <v>190273315</v>
      </c>
      <c r="M27" s="49">
        <f t="shared" si="35"/>
        <v>110844395</v>
      </c>
      <c r="N27" s="26">
        <f t="shared" si="35"/>
        <v>153691802</v>
      </c>
      <c r="O27" s="26">
        <f t="shared" si="35"/>
        <v>153962333</v>
      </c>
      <c r="P27" s="26">
        <f t="shared" si="35"/>
        <v>188260770</v>
      </c>
      <c r="Q27" s="26">
        <v>236234519</v>
      </c>
      <c r="R27" s="26">
        <f t="shared" si="36"/>
        <v>220485046</v>
      </c>
      <c r="S27" s="26">
        <f t="shared" si="36"/>
        <v>202185214</v>
      </c>
      <c r="T27" s="26">
        <f t="shared" si="4"/>
        <v>0</v>
      </c>
      <c r="U27" s="26">
        <f t="shared" si="4"/>
        <v>0</v>
      </c>
      <c r="V27" s="26">
        <f t="shared" si="4"/>
        <v>0</v>
      </c>
      <c r="W27" s="26">
        <f t="shared" si="4"/>
        <v>0</v>
      </c>
      <c r="X27" s="26">
        <f t="shared" ref="X27:Y27" si="49">X86+X145</f>
        <v>0</v>
      </c>
      <c r="Y27" s="26">
        <f t="shared" si="49"/>
        <v>0</v>
      </c>
      <c r="Z27" s="26">
        <f t="shared" ref="Z27" si="50">Z86+Z145</f>
        <v>0</v>
      </c>
    </row>
    <row r="28" spans="1:26">
      <c r="A28" s="118" t="s">
        <v>77</v>
      </c>
      <c r="B28" s="49">
        <f t="shared" si="35"/>
        <v>0</v>
      </c>
      <c r="C28" s="49">
        <f t="shared" si="35"/>
        <v>3606890</v>
      </c>
      <c r="D28" s="49">
        <f t="shared" si="35"/>
        <v>333202</v>
      </c>
      <c r="E28" s="49">
        <f t="shared" si="35"/>
        <v>576920</v>
      </c>
      <c r="F28" s="49">
        <f t="shared" si="35"/>
        <v>561598</v>
      </c>
      <c r="G28" s="49">
        <f t="shared" si="35"/>
        <v>14554934</v>
      </c>
      <c r="H28" s="49">
        <f t="shared" si="35"/>
        <v>7561187</v>
      </c>
      <c r="I28" s="49">
        <f t="shared" si="35"/>
        <v>7407866</v>
      </c>
      <c r="J28" s="49">
        <f t="shared" si="35"/>
        <v>5558359</v>
      </c>
      <c r="K28" s="49">
        <f t="shared" si="35"/>
        <v>5246806</v>
      </c>
      <c r="L28" s="49">
        <f t="shared" si="35"/>
        <v>11390681</v>
      </c>
      <c r="M28" s="49">
        <f t="shared" si="35"/>
        <v>57360699</v>
      </c>
      <c r="N28" s="26">
        <f t="shared" si="35"/>
        <v>12091871</v>
      </c>
      <c r="O28" s="26">
        <f t="shared" si="35"/>
        <v>12238752</v>
      </c>
      <c r="P28" s="26">
        <f t="shared" si="35"/>
        <v>23608774</v>
      </c>
      <c r="Q28" s="26">
        <v>8981386</v>
      </c>
      <c r="R28" s="26">
        <f t="shared" si="36"/>
        <v>9416855</v>
      </c>
      <c r="S28" s="26">
        <f t="shared" si="36"/>
        <v>8884684</v>
      </c>
      <c r="T28" s="26">
        <f t="shared" si="4"/>
        <v>3076354</v>
      </c>
      <c r="U28" s="26">
        <f t="shared" si="4"/>
        <v>4323294</v>
      </c>
      <c r="V28" s="26">
        <f t="shared" si="4"/>
        <v>4732329</v>
      </c>
      <c r="W28" s="26">
        <f t="shared" si="4"/>
        <v>4497058</v>
      </c>
      <c r="X28" s="26">
        <f t="shared" ref="X28:Y28" si="51">X87+X146</f>
        <v>4458722</v>
      </c>
      <c r="Y28" s="26">
        <f t="shared" si="51"/>
        <v>133581</v>
      </c>
      <c r="Z28" s="26">
        <f t="shared" ref="Z28" si="52">Z87+Z146</f>
        <v>3268609</v>
      </c>
    </row>
    <row r="29" spans="1:26">
      <c r="A29" s="118" t="s">
        <v>120</v>
      </c>
      <c r="B29" s="49">
        <f t="shared" si="35"/>
        <v>0</v>
      </c>
      <c r="C29" s="49">
        <f t="shared" si="35"/>
        <v>321803</v>
      </c>
      <c r="D29" s="49">
        <f t="shared" si="35"/>
        <v>524553</v>
      </c>
      <c r="E29" s="49">
        <f t="shared" si="35"/>
        <v>1802947</v>
      </c>
      <c r="F29" s="49">
        <f t="shared" si="35"/>
        <v>4785774</v>
      </c>
      <c r="G29" s="49">
        <f t="shared" si="35"/>
        <v>1868300</v>
      </c>
      <c r="H29" s="49">
        <f t="shared" si="35"/>
        <v>800000</v>
      </c>
      <c r="I29" s="49">
        <f t="shared" si="35"/>
        <v>10084312</v>
      </c>
      <c r="J29" s="49">
        <f t="shared" si="35"/>
        <v>6106025</v>
      </c>
      <c r="K29" s="49">
        <f t="shared" si="35"/>
        <v>9288398</v>
      </c>
      <c r="L29" s="49">
        <f t="shared" si="35"/>
        <v>9395092</v>
      </c>
      <c r="M29" s="49">
        <f t="shared" si="35"/>
        <v>9068618</v>
      </c>
      <c r="N29" s="26">
        <f t="shared" si="35"/>
        <v>7310320</v>
      </c>
      <c r="O29" s="26">
        <f t="shared" si="35"/>
        <v>8034962</v>
      </c>
      <c r="P29" s="26">
        <f t="shared" si="35"/>
        <v>5105982</v>
      </c>
      <c r="Q29" s="26">
        <v>4686849</v>
      </c>
      <c r="R29" s="26">
        <f t="shared" si="36"/>
        <v>4569494</v>
      </c>
      <c r="S29" s="26">
        <f t="shared" si="36"/>
        <v>3757077</v>
      </c>
      <c r="T29" s="26">
        <f t="shared" si="4"/>
        <v>0</v>
      </c>
      <c r="U29" s="26">
        <f t="shared" si="4"/>
        <v>0</v>
      </c>
      <c r="V29" s="26">
        <f t="shared" si="4"/>
        <v>0</v>
      </c>
      <c r="W29" s="26">
        <f t="shared" si="4"/>
        <v>177</v>
      </c>
      <c r="X29" s="26">
        <f t="shared" ref="X29:Y29" si="53">X88+X147</f>
        <v>0</v>
      </c>
      <c r="Y29" s="26">
        <f t="shared" si="53"/>
        <v>0</v>
      </c>
      <c r="Z29" s="26">
        <f t="shared" ref="Z29" si="54">Z88+Z147</f>
        <v>0</v>
      </c>
    </row>
    <row r="30" spans="1:26">
      <c r="A30" s="118" t="s">
        <v>122</v>
      </c>
      <c r="B30" s="49">
        <f t="shared" si="35"/>
        <v>25837071</v>
      </c>
      <c r="C30" s="49">
        <f t="shared" si="35"/>
        <v>16043588</v>
      </c>
      <c r="D30" s="49">
        <f t="shared" si="35"/>
        <v>46554527</v>
      </c>
      <c r="E30" s="49">
        <f t="shared" si="35"/>
        <v>0</v>
      </c>
      <c r="F30" s="49">
        <f t="shared" si="35"/>
        <v>0</v>
      </c>
      <c r="G30" s="49">
        <f t="shared" si="35"/>
        <v>0</v>
      </c>
      <c r="H30" s="49">
        <f t="shared" si="35"/>
        <v>0</v>
      </c>
      <c r="I30" s="49">
        <f t="shared" si="35"/>
        <v>0</v>
      </c>
      <c r="J30" s="49">
        <f t="shared" si="35"/>
        <v>0</v>
      </c>
      <c r="K30" s="49">
        <f t="shared" si="35"/>
        <v>0</v>
      </c>
      <c r="L30" s="49">
        <f t="shared" si="35"/>
        <v>0</v>
      </c>
      <c r="M30" s="49">
        <f t="shared" si="35"/>
        <v>51827373</v>
      </c>
      <c r="N30" s="26">
        <f t="shared" si="35"/>
        <v>50711743</v>
      </c>
      <c r="O30" s="26">
        <f t="shared" si="35"/>
        <v>37528297</v>
      </c>
      <c r="P30" s="26">
        <f t="shared" si="35"/>
        <v>58461050</v>
      </c>
      <c r="Q30" s="26">
        <v>51618349</v>
      </c>
      <c r="R30" s="26">
        <f t="shared" si="36"/>
        <v>48357072</v>
      </c>
      <c r="S30" s="26">
        <f t="shared" si="36"/>
        <v>58910072</v>
      </c>
      <c r="T30" s="26">
        <f t="shared" si="4"/>
        <v>67900530</v>
      </c>
      <c r="U30" s="26">
        <f t="shared" si="4"/>
        <v>41480603</v>
      </c>
      <c r="V30" s="26">
        <f t="shared" si="4"/>
        <v>32488237</v>
      </c>
      <c r="W30" s="26">
        <f t="shared" si="4"/>
        <v>0</v>
      </c>
      <c r="X30" s="26">
        <f t="shared" ref="X30:Y30" si="55">X89+X148</f>
        <v>0</v>
      </c>
      <c r="Y30" s="26">
        <f t="shared" si="55"/>
        <v>0</v>
      </c>
      <c r="Z30" s="26">
        <f t="shared" ref="Z30" si="56">Z89+Z148</f>
        <v>0</v>
      </c>
    </row>
    <row r="31" spans="1:26">
      <c r="A31" s="118" t="s">
        <v>124</v>
      </c>
      <c r="B31" s="49">
        <f t="shared" si="35"/>
        <v>2851744</v>
      </c>
      <c r="C31" s="49">
        <f t="shared" si="35"/>
        <v>2059090</v>
      </c>
      <c r="D31" s="49">
        <f t="shared" si="35"/>
        <v>2477393</v>
      </c>
      <c r="E31" s="49">
        <f t="shared" si="35"/>
        <v>3676787</v>
      </c>
      <c r="F31" s="49">
        <f t="shared" si="35"/>
        <v>10359</v>
      </c>
      <c r="G31" s="49">
        <f t="shared" si="35"/>
        <v>3004056</v>
      </c>
      <c r="H31" s="49">
        <f t="shared" si="35"/>
        <v>1330816</v>
      </c>
      <c r="I31" s="49">
        <f t="shared" si="35"/>
        <v>1031821</v>
      </c>
      <c r="J31" s="49">
        <f t="shared" si="35"/>
        <v>1583811</v>
      </c>
      <c r="K31" s="49">
        <f t="shared" si="35"/>
        <v>2596636</v>
      </c>
      <c r="L31" s="49">
        <f t="shared" si="35"/>
        <v>2780803</v>
      </c>
      <c r="M31" s="49">
        <f t="shared" si="35"/>
        <v>1339394</v>
      </c>
      <c r="N31" s="26">
        <f t="shared" si="35"/>
        <v>1969787</v>
      </c>
      <c r="O31" s="26">
        <f t="shared" si="35"/>
        <v>1890906</v>
      </c>
      <c r="P31" s="26">
        <f t="shared" si="35"/>
        <v>2194637</v>
      </c>
      <c r="Q31" s="26">
        <v>1424286</v>
      </c>
      <c r="R31" s="26">
        <f t="shared" si="36"/>
        <v>1315854</v>
      </c>
      <c r="S31" s="26">
        <f t="shared" si="36"/>
        <v>1528932</v>
      </c>
      <c r="T31" s="26">
        <f t="shared" si="4"/>
        <v>0</v>
      </c>
      <c r="U31" s="26">
        <f t="shared" si="4"/>
        <v>0</v>
      </c>
      <c r="V31" s="26">
        <f t="shared" si="4"/>
        <v>0</v>
      </c>
      <c r="W31" s="26">
        <f t="shared" si="4"/>
        <v>0</v>
      </c>
      <c r="X31" s="26">
        <f t="shared" ref="X31:Y31" si="57">X90+X149</f>
        <v>0</v>
      </c>
      <c r="Y31" s="26">
        <f t="shared" si="57"/>
        <v>0</v>
      </c>
      <c r="Z31" s="26">
        <f t="shared" ref="Z31" si="58">Z90+Z149</f>
        <v>0</v>
      </c>
    </row>
    <row r="32" spans="1:26">
      <c r="A32" s="118" t="s">
        <v>126</v>
      </c>
      <c r="B32" s="49">
        <f t="shared" si="35"/>
        <v>0</v>
      </c>
      <c r="C32" s="49">
        <f t="shared" si="35"/>
        <v>1745359</v>
      </c>
      <c r="D32" s="49">
        <f t="shared" si="35"/>
        <v>0</v>
      </c>
      <c r="E32" s="49">
        <f t="shared" si="35"/>
        <v>0</v>
      </c>
      <c r="F32" s="49">
        <f t="shared" si="35"/>
        <v>0</v>
      </c>
      <c r="G32" s="49">
        <f t="shared" si="35"/>
        <v>0</v>
      </c>
      <c r="H32" s="49">
        <f t="shared" si="35"/>
        <v>0</v>
      </c>
      <c r="I32" s="49">
        <f t="shared" si="35"/>
        <v>1127292</v>
      </c>
      <c r="J32" s="49">
        <f t="shared" si="35"/>
        <v>0</v>
      </c>
      <c r="K32" s="49">
        <f t="shared" si="35"/>
        <v>0</v>
      </c>
      <c r="L32" s="49">
        <f t="shared" si="35"/>
        <v>5370204</v>
      </c>
      <c r="M32" s="49">
        <f t="shared" si="35"/>
        <v>315910</v>
      </c>
      <c r="N32" s="26">
        <f t="shared" si="35"/>
        <v>250772</v>
      </c>
      <c r="O32" s="26">
        <f t="shared" si="35"/>
        <v>305819</v>
      </c>
      <c r="P32" s="26">
        <f t="shared" si="35"/>
        <v>4525157</v>
      </c>
      <c r="Q32" s="26">
        <v>2150412</v>
      </c>
      <c r="R32" s="26">
        <f t="shared" si="36"/>
        <v>2066119</v>
      </c>
      <c r="S32" s="26">
        <f t="shared" si="36"/>
        <v>9804073</v>
      </c>
      <c r="T32" s="26">
        <f t="shared" si="4"/>
        <v>0</v>
      </c>
      <c r="U32" s="26">
        <f t="shared" si="4"/>
        <v>0</v>
      </c>
      <c r="V32" s="26">
        <f t="shared" si="4"/>
        <v>0</v>
      </c>
      <c r="W32" s="26">
        <f t="shared" si="4"/>
        <v>0</v>
      </c>
      <c r="X32" s="26">
        <f t="shared" ref="X32:Y32" si="59">X91+X150</f>
        <v>0</v>
      </c>
      <c r="Y32" s="26">
        <f t="shared" si="59"/>
        <v>0</v>
      </c>
      <c r="Z32" s="26">
        <f t="shared" ref="Z32" si="60">Z91+Z150</f>
        <v>0</v>
      </c>
    </row>
    <row r="33" spans="1:26">
      <c r="A33" s="118" t="s">
        <v>127</v>
      </c>
      <c r="B33" s="49">
        <f t="shared" si="35"/>
        <v>8781403</v>
      </c>
      <c r="C33" s="49">
        <f t="shared" si="35"/>
        <v>5606363</v>
      </c>
      <c r="D33" s="49">
        <f t="shared" si="35"/>
        <v>21334752</v>
      </c>
      <c r="E33" s="49">
        <f t="shared" si="35"/>
        <v>9835356</v>
      </c>
      <c r="F33" s="49">
        <f t="shared" si="35"/>
        <v>6496305</v>
      </c>
      <c r="G33" s="49">
        <f t="shared" si="35"/>
        <v>4681645</v>
      </c>
      <c r="H33" s="49">
        <f t="shared" si="35"/>
        <v>5969246</v>
      </c>
      <c r="I33" s="49">
        <f t="shared" si="35"/>
        <v>6808631</v>
      </c>
      <c r="J33" s="49">
        <f t="shared" si="35"/>
        <v>7621928</v>
      </c>
      <c r="K33" s="49">
        <f t="shared" si="35"/>
        <v>8386994</v>
      </c>
      <c r="L33" s="49">
        <f t="shared" si="35"/>
        <v>8195231</v>
      </c>
      <c r="M33" s="49">
        <f t="shared" si="35"/>
        <v>25852097</v>
      </c>
      <c r="N33" s="26">
        <f t="shared" si="35"/>
        <v>52205321</v>
      </c>
      <c r="O33" s="26">
        <f t="shared" si="35"/>
        <v>44440157</v>
      </c>
      <c r="P33" s="26">
        <f t="shared" si="35"/>
        <v>55880972</v>
      </c>
      <c r="Q33" s="26">
        <v>42691765</v>
      </c>
      <c r="R33" s="26">
        <f t="shared" si="36"/>
        <v>35542396</v>
      </c>
      <c r="S33" s="26">
        <f t="shared" si="36"/>
        <v>34500249</v>
      </c>
      <c r="T33" s="26">
        <f t="shared" si="4"/>
        <v>30377702</v>
      </c>
      <c r="U33" s="26">
        <f t="shared" si="4"/>
        <v>11613483</v>
      </c>
      <c r="V33" s="26">
        <f t="shared" si="4"/>
        <v>2102121</v>
      </c>
      <c r="W33" s="26">
        <f t="shared" si="4"/>
        <v>0</v>
      </c>
      <c r="X33" s="26">
        <f t="shared" ref="X33:Y33" si="61">X92+X151</f>
        <v>0</v>
      </c>
      <c r="Y33" s="26">
        <f t="shared" si="61"/>
        <v>0</v>
      </c>
      <c r="Z33" s="26">
        <f t="shared" ref="Z33" si="62">Z92+Z151</f>
        <v>0</v>
      </c>
    </row>
    <row r="34" spans="1:26">
      <c r="A34" s="118" t="s">
        <v>128</v>
      </c>
      <c r="B34" s="49">
        <f t="shared" si="35"/>
        <v>6001760</v>
      </c>
      <c r="C34" s="49">
        <f t="shared" si="35"/>
        <v>7683795</v>
      </c>
      <c r="D34" s="49">
        <f t="shared" si="35"/>
        <v>7058968</v>
      </c>
      <c r="E34" s="49">
        <f t="shared" si="35"/>
        <v>7928008</v>
      </c>
      <c r="F34" s="49">
        <f t="shared" si="35"/>
        <v>6965920</v>
      </c>
      <c r="G34" s="49">
        <f t="shared" si="35"/>
        <v>6107884</v>
      </c>
      <c r="H34" s="49">
        <f t="shared" si="35"/>
        <v>6732775</v>
      </c>
      <c r="I34" s="49">
        <f t="shared" si="35"/>
        <v>4046798</v>
      </c>
      <c r="J34" s="49">
        <f t="shared" si="35"/>
        <v>4475653</v>
      </c>
      <c r="K34" s="49">
        <f t="shared" si="35"/>
        <v>5158451</v>
      </c>
      <c r="L34" s="49">
        <f t="shared" si="35"/>
        <v>6533976</v>
      </c>
      <c r="M34" s="49">
        <f t="shared" si="35"/>
        <v>6077894</v>
      </c>
      <c r="N34" s="26">
        <f t="shared" si="35"/>
        <v>8946974</v>
      </c>
      <c r="O34" s="26">
        <f t="shared" si="35"/>
        <v>7266334</v>
      </c>
      <c r="P34" s="26">
        <f t="shared" si="35"/>
        <v>6685977</v>
      </c>
      <c r="Q34" s="26">
        <v>4855057</v>
      </c>
      <c r="R34" s="26">
        <f t="shared" si="36"/>
        <v>5218183</v>
      </c>
      <c r="S34" s="26">
        <f t="shared" si="36"/>
        <v>5094596</v>
      </c>
      <c r="T34" s="26">
        <f t="shared" si="4"/>
        <v>2974529</v>
      </c>
      <c r="U34" s="26">
        <f t="shared" si="4"/>
        <v>2155165</v>
      </c>
      <c r="V34" s="26">
        <f t="shared" si="4"/>
        <v>3041796</v>
      </c>
      <c r="W34" s="26">
        <f t="shared" si="4"/>
        <v>2856721</v>
      </c>
      <c r="X34" s="26">
        <f t="shared" ref="X34:Y34" si="63">X93+X152</f>
        <v>2978954</v>
      </c>
      <c r="Y34" s="26">
        <f t="shared" si="63"/>
        <v>2879614</v>
      </c>
      <c r="Z34" s="26">
        <f t="shared" ref="Z34" si="64">Z93+Z152</f>
        <v>2935730</v>
      </c>
    </row>
    <row r="35" spans="1:26">
      <c r="A35" s="118" t="s">
        <v>130</v>
      </c>
      <c r="B35" s="49">
        <f t="shared" si="35"/>
        <v>0</v>
      </c>
      <c r="C35" s="49">
        <f t="shared" si="35"/>
        <v>6048967</v>
      </c>
      <c r="D35" s="49">
        <f t="shared" si="35"/>
        <v>0</v>
      </c>
      <c r="E35" s="49">
        <f t="shared" si="35"/>
        <v>0</v>
      </c>
      <c r="F35" s="49">
        <f t="shared" si="35"/>
        <v>3876194</v>
      </c>
      <c r="G35" s="49">
        <f t="shared" si="35"/>
        <v>56622508</v>
      </c>
      <c r="H35" s="49">
        <f t="shared" si="35"/>
        <v>3583134</v>
      </c>
      <c r="I35" s="49">
        <f t="shared" si="35"/>
        <v>3172929</v>
      </c>
      <c r="J35" s="49">
        <f t="shared" si="35"/>
        <v>12374165</v>
      </c>
      <c r="K35" s="49">
        <f t="shared" si="35"/>
        <v>-4171261</v>
      </c>
      <c r="L35" s="49">
        <f t="shared" si="35"/>
        <v>8319999</v>
      </c>
      <c r="M35" s="49">
        <f t="shared" si="35"/>
        <v>7515488</v>
      </c>
      <c r="N35" s="26">
        <f t="shared" si="35"/>
        <v>8797102</v>
      </c>
      <c r="O35" s="26">
        <f t="shared" si="35"/>
        <v>9369701</v>
      </c>
      <c r="P35" s="26">
        <f t="shared" si="35"/>
        <v>8517294</v>
      </c>
      <c r="Q35" s="26">
        <v>8249417</v>
      </c>
      <c r="R35" s="26">
        <f t="shared" si="36"/>
        <v>8479038</v>
      </c>
      <c r="S35" s="26">
        <f t="shared" si="36"/>
        <v>7762617</v>
      </c>
      <c r="T35" s="26">
        <f t="shared" si="4"/>
        <v>91882</v>
      </c>
      <c r="U35" s="26">
        <f t="shared" si="4"/>
        <v>0</v>
      </c>
      <c r="V35" s="26">
        <f t="shared" si="4"/>
        <v>0</v>
      </c>
      <c r="W35" s="26">
        <f t="shared" si="4"/>
        <v>0</v>
      </c>
      <c r="X35" s="26">
        <f t="shared" ref="X35:Y35" si="65">X94+X153</f>
        <v>0</v>
      </c>
      <c r="Y35" s="26">
        <f t="shared" si="65"/>
        <v>0</v>
      </c>
      <c r="Z35" s="26">
        <f t="shared" ref="Z35" si="66">Z94+Z153</f>
        <v>0</v>
      </c>
    </row>
    <row r="36" spans="1:26">
      <c r="A36" s="118" t="s">
        <v>131</v>
      </c>
      <c r="B36" s="49">
        <f t="shared" si="35"/>
        <v>14775323</v>
      </c>
      <c r="C36" s="49">
        <f t="shared" si="35"/>
        <v>-2678337</v>
      </c>
      <c r="D36" s="49">
        <f t="shared" si="35"/>
        <v>17088490</v>
      </c>
      <c r="E36" s="49">
        <f t="shared" si="35"/>
        <v>3323381</v>
      </c>
      <c r="F36" s="49">
        <f t="shared" si="35"/>
        <v>22720090</v>
      </c>
      <c r="G36" s="49">
        <f t="shared" si="35"/>
        <v>23125090</v>
      </c>
      <c r="H36" s="49">
        <f t="shared" si="35"/>
        <v>18756327</v>
      </c>
      <c r="I36" s="49">
        <f t="shared" si="35"/>
        <v>34133945</v>
      </c>
      <c r="J36" s="49">
        <f t="shared" si="35"/>
        <v>27139083</v>
      </c>
      <c r="K36" s="49">
        <f t="shared" si="35"/>
        <v>16283119</v>
      </c>
      <c r="L36" s="49">
        <f t="shared" si="35"/>
        <v>12205286</v>
      </c>
      <c r="M36" s="49">
        <f t="shared" si="35"/>
        <v>9933759</v>
      </c>
      <c r="N36" s="26">
        <f t="shared" si="35"/>
        <v>14266958</v>
      </c>
      <c r="O36" s="26">
        <f t="shared" si="35"/>
        <v>36234243</v>
      </c>
      <c r="P36" s="26">
        <f t="shared" si="35"/>
        <v>27121816</v>
      </c>
      <c r="Q36" s="26">
        <v>37766834</v>
      </c>
      <c r="R36" s="26">
        <f t="shared" si="36"/>
        <v>47017774</v>
      </c>
      <c r="S36" s="26">
        <f t="shared" si="36"/>
        <v>53599041</v>
      </c>
      <c r="T36" s="26">
        <f t="shared" si="4"/>
        <v>66911592</v>
      </c>
      <c r="U36" s="26">
        <f t="shared" si="4"/>
        <v>64997721</v>
      </c>
      <c r="V36" s="26">
        <f t="shared" si="4"/>
        <v>71865551</v>
      </c>
      <c r="W36" s="26">
        <f t="shared" si="4"/>
        <v>0</v>
      </c>
      <c r="X36" s="26">
        <f t="shared" ref="X36:Y36" si="67">X95+X154</f>
        <v>0</v>
      </c>
      <c r="Y36" s="26">
        <f t="shared" si="67"/>
        <v>0</v>
      </c>
      <c r="Z36" s="26">
        <f t="shared" ref="Z36" si="68">Z95+Z154</f>
        <v>0</v>
      </c>
    </row>
    <row r="37" spans="1:26">
      <c r="A37" s="118" t="s">
        <v>132</v>
      </c>
      <c r="B37" s="49">
        <f t="shared" ref="B37:P52" si="69">SUM(B96,B155)</f>
        <v>349048589</v>
      </c>
      <c r="C37" s="49">
        <f t="shared" si="69"/>
        <v>163176915</v>
      </c>
      <c r="D37" s="49">
        <f t="shared" si="69"/>
        <v>514136719</v>
      </c>
      <c r="E37" s="49">
        <f t="shared" si="69"/>
        <v>421293028</v>
      </c>
      <c r="F37" s="49">
        <f t="shared" si="69"/>
        <v>604654050</v>
      </c>
      <c r="G37" s="49">
        <f t="shared" si="69"/>
        <v>528816465</v>
      </c>
      <c r="H37" s="49">
        <f t="shared" si="69"/>
        <v>487632727</v>
      </c>
      <c r="I37" s="49">
        <f t="shared" si="69"/>
        <v>360376655</v>
      </c>
      <c r="J37" s="49">
        <f t="shared" si="69"/>
        <v>289649685</v>
      </c>
      <c r="K37" s="49">
        <f t="shared" si="69"/>
        <v>455969064</v>
      </c>
      <c r="L37" s="49">
        <f t="shared" si="69"/>
        <v>523733486</v>
      </c>
      <c r="M37" s="49">
        <f t="shared" si="69"/>
        <v>510976228</v>
      </c>
      <c r="N37" s="26">
        <f t="shared" si="69"/>
        <v>589692921</v>
      </c>
      <c r="O37" s="26">
        <f t="shared" si="69"/>
        <v>668621651</v>
      </c>
      <c r="P37" s="26">
        <f t="shared" si="69"/>
        <v>757408532</v>
      </c>
      <c r="Q37" s="26">
        <v>772499867</v>
      </c>
      <c r="R37" s="26">
        <f t="shared" ref="R37:S52" si="70">SUM(R96,R155)</f>
        <v>778894050</v>
      </c>
      <c r="S37" s="26">
        <f t="shared" si="70"/>
        <v>740046020</v>
      </c>
      <c r="T37" s="26">
        <f t="shared" si="4"/>
        <v>268137211</v>
      </c>
      <c r="U37" s="26">
        <f t="shared" si="4"/>
        <v>0</v>
      </c>
      <c r="V37" s="26">
        <f t="shared" si="4"/>
        <v>0</v>
      </c>
      <c r="W37" s="26">
        <f t="shared" si="4"/>
        <v>0</v>
      </c>
      <c r="X37" s="26">
        <f t="shared" ref="X37:Y37" si="71">X96+X155</f>
        <v>0</v>
      </c>
      <c r="Y37" s="26">
        <f t="shared" si="71"/>
        <v>0</v>
      </c>
      <c r="Z37" s="26">
        <f t="shared" ref="Z37" si="72">Z96+Z155</f>
        <v>0</v>
      </c>
    </row>
    <row r="38" spans="1:26">
      <c r="A38" s="118" t="s">
        <v>75</v>
      </c>
      <c r="B38" s="49">
        <f t="shared" si="69"/>
        <v>73725803</v>
      </c>
      <c r="C38" s="49">
        <f t="shared" si="69"/>
        <v>40395034</v>
      </c>
      <c r="D38" s="49">
        <f t="shared" si="69"/>
        <v>147690193</v>
      </c>
      <c r="E38" s="49">
        <f t="shared" si="69"/>
        <v>22886141</v>
      </c>
      <c r="F38" s="49">
        <f t="shared" si="69"/>
        <v>38083203</v>
      </c>
      <c r="G38" s="49">
        <f t="shared" si="69"/>
        <v>36478792</v>
      </c>
      <c r="H38" s="49">
        <f t="shared" si="69"/>
        <v>18793459</v>
      </c>
      <c r="I38" s="49">
        <f t="shared" si="69"/>
        <v>25336530</v>
      </c>
      <c r="J38" s="49">
        <f t="shared" si="69"/>
        <v>22440973</v>
      </c>
      <c r="K38" s="49">
        <f t="shared" si="69"/>
        <v>20252522</v>
      </c>
      <c r="L38" s="49">
        <f t="shared" si="69"/>
        <v>26051320</v>
      </c>
      <c r="M38" s="49">
        <f t="shared" si="69"/>
        <v>25577708</v>
      </c>
      <c r="N38" s="26">
        <f t="shared" si="69"/>
        <v>34603438</v>
      </c>
      <c r="O38" s="26">
        <f t="shared" si="69"/>
        <v>36038708</v>
      </c>
      <c r="P38" s="26">
        <f t="shared" si="69"/>
        <v>38744025</v>
      </c>
      <c r="Q38" s="26">
        <v>35403238</v>
      </c>
      <c r="R38" s="26">
        <f t="shared" si="70"/>
        <v>36614753</v>
      </c>
      <c r="S38" s="26">
        <f t="shared" si="70"/>
        <v>41214511</v>
      </c>
      <c r="T38" s="26">
        <f t="shared" si="4"/>
        <v>0</v>
      </c>
      <c r="U38" s="26">
        <f t="shared" si="4"/>
        <v>0</v>
      </c>
      <c r="V38" s="26">
        <f t="shared" si="4"/>
        <v>0</v>
      </c>
      <c r="W38" s="26">
        <f t="shared" si="4"/>
        <v>0</v>
      </c>
      <c r="X38" s="26">
        <f t="shared" ref="X38:Y38" si="73">X97+X156</f>
        <v>0</v>
      </c>
      <c r="Y38" s="26">
        <f t="shared" si="73"/>
        <v>0</v>
      </c>
      <c r="Z38" s="26">
        <f t="shared" ref="Z38" si="74">Z97+Z156</f>
        <v>0</v>
      </c>
    </row>
    <row r="39" spans="1:26">
      <c r="A39" s="118" t="s">
        <v>133</v>
      </c>
      <c r="B39" s="49">
        <f t="shared" si="69"/>
        <v>0</v>
      </c>
      <c r="C39" s="49">
        <f t="shared" si="69"/>
        <v>2007807</v>
      </c>
      <c r="D39" s="49">
        <f t="shared" si="69"/>
        <v>2598874</v>
      </c>
      <c r="E39" s="49">
        <f t="shared" si="69"/>
        <v>721121</v>
      </c>
      <c r="F39" s="49">
        <f t="shared" si="69"/>
        <v>365074</v>
      </c>
      <c r="G39" s="49">
        <f t="shared" si="69"/>
        <v>415990</v>
      </c>
      <c r="H39" s="49">
        <f t="shared" si="69"/>
        <v>730824</v>
      </c>
      <c r="I39" s="49">
        <f t="shared" si="69"/>
        <v>688273</v>
      </c>
      <c r="J39" s="49">
        <f t="shared" si="69"/>
        <v>635486</v>
      </c>
      <c r="K39" s="49">
        <f t="shared" si="69"/>
        <v>418550</v>
      </c>
      <c r="L39" s="49">
        <f t="shared" si="69"/>
        <v>397934</v>
      </c>
      <c r="M39" s="49">
        <f t="shared" si="69"/>
        <v>245075</v>
      </c>
      <c r="N39" s="26">
        <f t="shared" si="69"/>
        <v>239633</v>
      </c>
      <c r="O39" s="26">
        <f t="shared" si="69"/>
        <v>229066</v>
      </c>
      <c r="P39" s="26">
        <f t="shared" si="69"/>
        <v>145792</v>
      </c>
      <c r="Q39" s="26">
        <v>116900</v>
      </c>
      <c r="R39" s="26">
        <f t="shared" si="70"/>
        <v>136078</v>
      </c>
      <c r="S39" s="26">
        <f t="shared" si="70"/>
        <v>20869</v>
      </c>
      <c r="T39" s="26">
        <f t="shared" si="4"/>
        <v>0</v>
      </c>
      <c r="U39" s="26">
        <f t="shared" si="4"/>
        <v>0</v>
      </c>
      <c r="V39" s="26">
        <f t="shared" si="4"/>
        <v>0</v>
      </c>
      <c r="W39" s="26">
        <f t="shared" si="4"/>
        <v>0</v>
      </c>
      <c r="X39" s="26">
        <f t="shared" ref="X39:Y39" si="75">X98+X157</f>
        <v>0</v>
      </c>
      <c r="Y39" s="26">
        <f t="shared" si="75"/>
        <v>0</v>
      </c>
      <c r="Z39" s="26">
        <f t="shared" ref="Z39" si="76">Z98+Z157</f>
        <v>0</v>
      </c>
    </row>
    <row r="40" spans="1:26">
      <c r="A40" s="118" t="s">
        <v>134</v>
      </c>
      <c r="B40" s="49">
        <f t="shared" si="69"/>
        <v>96284460</v>
      </c>
      <c r="C40" s="49">
        <f t="shared" si="69"/>
        <v>91432531</v>
      </c>
      <c r="D40" s="49">
        <f t="shared" si="69"/>
        <v>196593657</v>
      </c>
      <c r="E40" s="49">
        <f t="shared" si="69"/>
        <v>197566179</v>
      </c>
      <c r="F40" s="49">
        <f t="shared" si="69"/>
        <v>253986007</v>
      </c>
      <c r="G40" s="49">
        <f t="shared" si="69"/>
        <v>148250837</v>
      </c>
      <c r="H40" s="49">
        <f t="shared" si="69"/>
        <v>164000027</v>
      </c>
      <c r="I40" s="49">
        <f t="shared" si="69"/>
        <v>133319613</v>
      </c>
      <c r="J40" s="49">
        <f t="shared" si="69"/>
        <v>159548161</v>
      </c>
      <c r="K40" s="49">
        <f t="shared" si="69"/>
        <v>171207422</v>
      </c>
      <c r="L40" s="49">
        <f t="shared" si="69"/>
        <v>249733119</v>
      </c>
      <c r="M40" s="49">
        <f t="shared" si="69"/>
        <v>264953370</v>
      </c>
      <c r="N40" s="26">
        <f t="shared" si="69"/>
        <v>160357055</v>
      </c>
      <c r="O40" s="26">
        <f t="shared" si="69"/>
        <v>55017078</v>
      </c>
      <c r="P40" s="26">
        <f t="shared" si="69"/>
        <v>63377877</v>
      </c>
      <c r="Q40" s="26">
        <v>-8216931</v>
      </c>
      <c r="R40" s="26">
        <f t="shared" si="70"/>
        <v>23838929</v>
      </c>
      <c r="S40" s="26">
        <f t="shared" si="70"/>
        <v>39965973</v>
      </c>
      <c r="T40" s="26">
        <f t="shared" si="4"/>
        <v>0</v>
      </c>
      <c r="U40" s="26">
        <f t="shared" si="4"/>
        <v>0</v>
      </c>
      <c r="V40" s="26">
        <f t="shared" si="4"/>
        <v>0</v>
      </c>
      <c r="W40" s="26">
        <f t="shared" si="4"/>
        <v>0</v>
      </c>
      <c r="X40" s="26">
        <f t="shared" ref="X40:Y40" si="77">X99+X158</f>
        <v>0</v>
      </c>
      <c r="Y40" s="26">
        <f t="shared" si="77"/>
        <v>0</v>
      </c>
      <c r="Z40" s="26">
        <f t="shared" ref="Z40" si="78">Z99+Z158</f>
        <v>0</v>
      </c>
    </row>
    <row r="41" spans="1:26">
      <c r="A41" s="118" t="s">
        <v>136</v>
      </c>
      <c r="B41" s="49">
        <f t="shared" si="69"/>
        <v>19904218</v>
      </c>
      <c r="C41" s="49">
        <f t="shared" si="69"/>
        <v>10828691</v>
      </c>
      <c r="D41" s="49">
        <f t="shared" si="69"/>
        <v>30341308</v>
      </c>
      <c r="E41" s="49">
        <f t="shared" si="69"/>
        <v>-5096098</v>
      </c>
      <c r="F41" s="49">
        <f t="shared" si="69"/>
        <v>9724791</v>
      </c>
      <c r="G41" s="49">
        <f t="shared" si="69"/>
        <v>12424623</v>
      </c>
      <c r="H41" s="49">
        <f t="shared" si="69"/>
        <v>12646353</v>
      </c>
      <c r="I41" s="49">
        <f t="shared" si="69"/>
        <v>22358448</v>
      </c>
      <c r="J41" s="49">
        <f t="shared" si="69"/>
        <v>19671473</v>
      </c>
      <c r="K41" s="49">
        <f t="shared" si="69"/>
        <v>23766833</v>
      </c>
      <c r="L41" s="49">
        <f t="shared" si="69"/>
        <v>22545268</v>
      </c>
      <c r="M41" s="49">
        <f t="shared" si="69"/>
        <v>34214482</v>
      </c>
      <c r="N41" s="26">
        <f t="shared" si="69"/>
        <v>38606801</v>
      </c>
      <c r="O41" s="26">
        <f t="shared" si="69"/>
        <v>29996544</v>
      </c>
      <c r="P41" s="26">
        <f t="shared" si="69"/>
        <v>29721693</v>
      </c>
      <c r="Q41" s="26">
        <v>28004896</v>
      </c>
      <c r="R41" s="26">
        <f t="shared" si="70"/>
        <v>25422971</v>
      </c>
      <c r="S41" s="26">
        <f t="shared" si="70"/>
        <v>29717879</v>
      </c>
      <c r="T41" s="26">
        <f t="shared" si="4"/>
        <v>714818</v>
      </c>
      <c r="U41" s="26">
        <f t="shared" si="4"/>
        <v>195093</v>
      </c>
      <c r="V41" s="26">
        <f t="shared" si="4"/>
        <v>147797</v>
      </c>
      <c r="W41" s="26">
        <f t="shared" si="4"/>
        <v>91846</v>
      </c>
      <c r="X41" s="26">
        <f t="shared" ref="X41:Y41" si="79">X100+X159</f>
        <v>119799</v>
      </c>
      <c r="Y41" s="26">
        <f t="shared" si="79"/>
        <v>127962</v>
      </c>
      <c r="Z41" s="26">
        <f t="shared" ref="Z41" si="80">Z100+Z159</f>
        <v>179978</v>
      </c>
    </row>
    <row r="42" spans="1:26">
      <c r="A42" s="118" t="s">
        <v>145</v>
      </c>
      <c r="B42" s="49">
        <f t="shared" si="69"/>
        <v>231507</v>
      </c>
      <c r="C42" s="49">
        <f t="shared" si="69"/>
        <v>2762306</v>
      </c>
      <c r="D42" s="49">
        <f t="shared" si="69"/>
        <v>1029110</v>
      </c>
      <c r="E42" s="49">
        <f t="shared" si="69"/>
        <v>64509050</v>
      </c>
      <c r="F42" s="49">
        <f t="shared" si="69"/>
        <v>101391341</v>
      </c>
      <c r="G42" s="49">
        <f t="shared" si="69"/>
        <v>74023933</v>
      </c>
      <c r="H42" s="49">
        <f t="shared" si="69"/>
        <v>65548139</v>
      </c>
      <c r="I42" s="49">
        <f t="shared" si="69"/>
        <v>50266320</v>
      </c>
      <c r="J42" s="49">
        <f t="shared" si="69"/>
        <v>82793020</v>
      </c>
      <c r="K42" s="49">
        <f t="shared" si="69"/>
        <v>76308119</v>
      </c>
      <c r="L42" s="49">
        <f t="shared" si="69"/>
        <v>19953919</v>
      </c>
      <c r="M42" s="49">
        <f t="shared" si="69"/>
        <v>96031196</v>
      </c>
      <c r="N42" s="26">
        <f t="shared" si="69"/>
        <v>82422002</v>
      </c>
      <c r="O42" s="26">
        <f t="shared" si="69"/>
        <v>83361083</v>
      </c>
      <c r="P42" s="26">
        <f t="shared" si="69"/>
        <v>69515579</v>
      </c>
      <c r="Q42" s="26">
        <v>122050015</v>
      </c>
      <c r="R42" s="26">
        <f t="shared" si="70"/>
        <v>104845298</v>
      </c>
      <c r="S42" s="26">
        <f t="shared" si="70"/>
        <v>119310396</v>
      </c>
      <c r="T42" s="26">
        <f t="shared" si="4"/>
        <v>0</v>
      </c>
      <c r="U42" s="26">
        <f t="shared" si="4"/>
        <v>0</v>
      </c>
      <c r="V42" s="26">
        <f t="shared" si="4"/>
        <v>0</v>
      </c>
      <c r="W42" s="26">
        <f t="shared" si="4"/>
        <v>0</v>
      </c>
      <c r="X42" s="26">
        <f t="shared" ref="X42:Y42" si="81">X101+X160</f>
        <v>0</v>
      </c>
      <c r="Y42" s="26">
        <f t="shared" si="81"/>
        <v>0</v>
      </c>
      <c r="Z42" s="26">
        <f t="shared" ref="Z42" si="82">Z101+Z160</f>
        <v>0</v>
      </c>
    </row>
    <row r="43" spans="1:26">
      <c r="A43" s="118" t="s">
        <v>138</v>
      </c>
      <c r="B43" s="49">
        <f t="shared" si="69"/>
        <v>43017418</v>
      </c>
      <c r="C43" s="49">
        <f t="shared" si="69"/>
        <v>161145603</v>
      </c>
      <c r="D43" s="49">
        <f t="shared" si="69"/>
        <v>260219674</v>
      </c>
      <c r="E43" s="49">
        <f t="shared" si="69"/>
        <v>230891799</v>
      </c>
      <c r="F43" s="49">
        <f t="shared" si="69"/>
        <v>15217341</v>
      </c>
      <c r="G43" s="49">
        <f t="shared" si="69"/>
        <v>4460139</v>
      </c>
      <c r="H43" s="49">
        <f t="shared" si="69"/>
        <v>8348530</v>
      </c>
      <c r="I43" s="49">
        <f t="shared" si="69"/>
        <v>4005673</v>
      </c>
      <c r="J43" s="49">
        <f t="shared" si="69"/>
        <v>2069850</v>
      </c>
      <c r="K43" s="49">
        <f t="shared" si="69"/>
        <v>-533497</v>
      </c>
      <c r="L43" s="49">
        <f t="shared" si="69"/>
        <v>179441</v>
      </c>
      <c r="M43" s="49">
        <f t="shared" si="69"/>
        <v>591489</v>
      </c>
      <c r="N43" s="26">
        <f t="shared" si="69"/>
        <v>386568</v>
      </c>
      <c r="O43" s="26">
        <f t="shared" si="69"/>
        <v>-4392</v>
      </c>
      <c r="P43" s="26">
        <f t="shared" si="69"/>
        <v>-240209</v>
      </c>
      <c r="Q43" s="26">
        <v>-101636</v>
      </c>
      <c r="R43" s="26">
        <f t="shared" si="70"/>
        <v>5000</v>
      </c>
      <c r="S43" s="26">
        <f t="shared" si="70"/>
        <v>0</v>
      </c>
      <c r="T43" s="26">
        <f t="shared" si="4"/>
        <v>0</v>
      </c>
      <c r="U43" s="26">
        <f t="shared" si="4"/>
        <v>0</v>
      </c>
      <c r="V43" s="26">
        <f t="shared" si="4"/>
        <v>0</v>
      </c>
      <c r="W43" s="26">
        <f t="shared" si="4"/>
        <v>0</v>
      </c>
      <c r="X43" s="26">
        <f t="shared" ref="X43:Y43" si="83">X102+X161</f>
        <v>0</v>
      </c>
      <c r="Y43" s="26">
        <f t="shared" si="83"/>
        <v>0</v>
      </c>
      <c r="Z43" s="26">
        <f t="shared" ref="Z43" si="84">Z102+Z161</f>
        <v>0</v>
      </c>
    </row>
    <row r="44" spans="1:26">
      <c r="A44" s="118" t="s">
        <v>140</v>
      </c>
      <c r="B44" s="49">
        <f t="shared" si="69"/>
        <v>1891580</v>
      </c>
      <c r="C44" s="49">
        <f t="shared" si="69"/>
        <v>6451310</v>
      </c>
      <c r="D44" s="49">
        <f t="shared" si="69"/>
        <v>9594023</v>
      </c>
      <c r="E44" s="49">
        <f t="shared" si="69"/>
        <v>21658890</v>
      </c>
      <c r="F44" s="49">
        <f t="shared" si="69"/>
        <v>21384188</v>
      </c>
      <c r="G44" s="49">
        <f t="shared" si="69"/>
        <v>30027267</v>
      </c>
      <c r="H44" s="49">
        <f t="shared" si="69"/>
        <v>24259005</v>
      </c>
      <c r="I44" s="49">
        <f t="shared" si="69"/>
        <v>22536119</v>
      </c>
      <c r="J44" s="49">
        <f t="shared" si="69"/>
        <v>22714762</v>
      </c>
      <c r="K44" s="49">
        <f t="shared" si="69"/>
        <v>27167412</v>
      </c>
      <c r="L44" s="49">
        <f t="shared" si="69"/>
        <v>35868923</v>
      </c>
      <c r="M44" s="49">
        <f t="shared" si="69"/>
        <v>26262650</v>
      </c>
      <c r="N44" s="26">
        <f t="shared" si="69"/>
        <v>23146059</v>
      </c>
      <c r="O44" s="26">
        <f t="shared" si="69"/>
        <v>64331600</v>
      </c>
      <c r="P44" s="26">
        <f t="shared" si="69"/>
        <v>53253067</v>
      </c>
      <c r="Q44" s="26">
        <v>59122057</v>
      </c>
      <c r="R44" s="26">
        <f t="shared" si="70"/>
        <v>71106338</v>
      </c>
      <c r="S44" s="26">
        <f t="shared" si="70"/>
        <v>85446019</v>
      </c>
      <c r="T44" s="26">
        <f t="shared" si="4"/>
        <v>80369435</v>
      </c>
      <c r="U44" s="26">
        <f t="shared" si="4"/>
        <v>583676</v>
      </c>
      <c r="V44" s="26">
        <f t="shared" si="4"/>
        <v>0</v>
      </c>
      <c r="W44" s="26">
        <f t="shared" si="4"/>
        <v>0</v>
      </c>
      <c r="X44" s="26">
        <f t="shared" ref="X44:Y44" si="85">X103+X162</f>
        <v>0</v>
      </c>
      <c r="Y44" s="26">
        <f t="shared" si="85"/>
        <v>0</v>
      </c>
      <c r="Z44" s="26">
        <f t="shared" ref="Z44" si="86">Z103+Z162</f>
        <v>0</v>
      </c>
    </row>
    <row r="45" spans="1:26">
      <c r="A45" s="118" t="s">
        <v>142</v>
      </c>
      <c r="B45" s="49">
        <f t="shared" si="69"/>
        <v>22614294</v>
      </c>
      <c r="C45" s="49">
        <f t="shared" si="69"/>
        <v>11811046</v>
      </c>
      <c r="D45" s="49">
        <f t="shared" si="69"/>
        <v>18620974</v>
      </c>
      <c r="E45" s="49">
        <f t="shared" si="69"/>
        <v>39472749</v>
      </c>
      <c r="F45" s="49">
        <f t="shared" si="69"/>
        <v>14267419</v>
      </c>
      <c r="G45" s="49">
        <f t="shared" si="69"/>
        <v>25683284</v>
      </c>
      <c r="H45" s="49">
        <f t="shared" si="69"/>
        <v>23707194</v>
      </c>
      <c r="I45" s="49">
        <f t="shared" si="69"/>
        <v>36459090</v>
      </c>
      <c r="J45" s="49">
        <f t="shared" si="69"/>
        <v>61292148</v>
      </c>
      <c r="K45" s="49">
        <f t="shared" si="69"/>
        <v>81855125</v>
      </c>
      <c r="L45" s="49">
        <f t="shared" si="69"/>
        <v>88017105</v>
      </c>
      <c r="M45" s="49">
        <f t="shared" si="69"/>
        <v>95522180</v>
      </c>
      <c r="N45" s="26">
        <f>SUM(N104,N163)</f>
        <v>86462610</v>
      </c>
      <c r="O45" s="26">
        <f>SUM(O104,O163)</f>
        <v>85139960</v>
      </c>
      <c r="P45" s="26">
        <f>SUM(P104,P163)</f>
        <v>150884830</v>
      </c>
      <c r="Q45" s="26">
        <v>80671775</v>
      </c>
      <c r="R45" s="26">
        <f t="shared" si="70"/>
        <v>145587470</v>
      </c>
      <c r="S45" s="26">
        <f t="shared" si="70"/>
        <v>209745691</v>
      </c>
      <c r="T45" s="26">
        <f t="shared" si="4"/>
        <v>88446241</v>
      </c>
      <c r="U45" s="26">
        <f t="shared" si="4"/>
        <v>42522651</v>
      </c>
      <c r="V45" s="26">
        <f t="shared" si="4"/>
        <v>24209408</v>
      </c>
      <c r="W45" s="26">
        <f t="shared" si="4"/>
        <v>2538413</v>
      </c>
      <c r="X45" s="26">
        <f t="shared" ref="X45:Y45" si="87">X104+X163</f>
        <v>24585748</v>
      </c>
      <c r="Y45" s="26">
        <f t="shared" si="87"/>
        <v>24990030</v>
      </c>
      <c r="Z45" s="26">
        <f t="shared" ref="Z45" si="88">Z104+Z163</f>
        <v>24161871</v>
      </c>
    </row>
    <row r="46" spans="1:26">
      <c r="A46" s="118" t="s">
        <v>144</v>
      </c>
      <c r="B46" s="49">
        <f t="shared" si="69"/>
        <v>2722358</v>
      </c>
      <c r="C46" s="49">
        <f t="shared" si="69"/>
        <v>4422794</v>
      </c>
      <c r="D46" s="49">
        <f t="shared" si="69"/>
        <v>2420862</v>
      </c>
      <c r="E46" s="49">
        <f t="shared" si="69"/>
        <v>-6300930</v>
      </c>
      <c r="F46" s="49">
        <f t="shared" si="69"/>
        <v>513799</v>
      </c>
      <c r="G46" s="49">
        <f t="shared" si="69"/>
        <v>842986</v>
      </c>
      <c r="H46" s="49">
        <f t="shared" si="69"/>
        <v>1061333</v>
      </c>
      <c r="I46" s="49">
        <f t="shared" si="69"/>
        <v>912333</v>
      </c>
      <c r="J46" s="49">
        <f t="shared" si="69"/>
        <v>1124152</v>
      </c>
      <c r="K46" s="49">
        <f t="shared" si="69"/>
        <v>1707737</v>
      </c>
      <c r="L46" s="49">
        <f t="shared" si="69"/>
        <v>1074553</v>
      </c>
      <c r="M46" s="49">
        <f t="shared" si="69"/>
        <v>1324639</v>
      </c>
      <c r="N46" s="26">
        <f t="shared" si="69"/>
        <v>581402</v>
      </c>
      <c r="O46" s="26">
        <f t="shared" si="69"/>
        <v>1187141</v>
      </c>
      <c r="P46" s="26">
        <f t="shared" si="69"/>
        <v>839217</v>
      </c>
      <c r="Q46" s="26">
        <v>890704</v>
      </c>
      <c r="R46" s="26">
        <f t="shared" si="70"/>
        <v>830333</v>
      </c>
      <c r="S46" s="26">
        <f t="shared" si="70"/>
        <v>896432</v>
      </c>
      <c r="T46" s="26">
        <f t="shared" si="4"/>
        <v>0</v>
      </c>
      <c r="U46" s="26">
        <f t="shared" si="4"/>
        <v>0</v>
      </c>
      <c r="V46" s="26">
        <f t="shared" si="4"/>
        <v>0</v>
      </c>
      <c r="W46" s="26">
        <f t="shared" si="4"/>
        <v>0</v>
      </c>
      <c r="X46" s="26">
        <f t="shared" ref="X46:Y46" si="89">X105+X164</f>
        <v>0</v>
      </c>
      <c r="Y46" s="26">
        <f t="shared" si="89"/>
        <v>0</v>
      </c>
      <c r="Z46" s="26">
        <f t="shared" ref="Z46" si="90">Z105+Z164</f>
        <v>0</v>
      </c>
    </row>
    <row r="47" spans="1:26">
      <c r="A47" s="118" t="s">
        <v>146</v>
      </c>
      <c r="B47" s="49">
        <f t="shared" si="69"/>
        <v>44667033</v>
      </c>
      <c r="C47" s="49">
        <f t="shared" si="69"/>
        <v>6101228</v>
      </c>
      <c r="D47" s="49">
        <f t="shared" si="69"/>
        <v>94774692</v>
      </c>
      <c r="E47" s="49">
        <f t="shared" si="69"/>
        <v>-34877396</v>
      </c>
      <c r="F47" s="49">
        <f t="shared" si="69"/>
        <v>19427707</v>
      </c>
      <c r="G47" s="49">
        <f t="shared" si="69"/>
        <v>32421617</v>
      </c>
      <c r="H47" s="49">
        <f t="shared" si="69"/>
        <v>30039046</v>
      </c>
      <c r="I47" s="49">
        <f t="shared" si="69"/>
        <v>28390085</v>
      </c>
      <c r="J47" s="49">
        <f t="shared" si="69"/>
        <v>20975203</v>
      </c>
      <c r="K47" s="49">
        <f t="shared" si="69"/>
        <v>45574379</v>
      </c>
      <c r="L47" s="49">
        <f t="shared" si="69"/>
        <v>56868631</v>
      </c>
      <c r="M47" s="49">
        <f t="shared" si="69"/>
        <v>76267626</v>
      </c>
      <c r="N47" s="26">
        <f t="shared" si="69"/>
        <v>76854455</v>
      </c>
      <c r="O47" s="26">
        <f t="shared" si="69"/>
        <v>55395174</v>
      </c>
      <c r="P47" s="26">
        <f t="shared" si="69"/>
        <v>67361679</v>
      </c>
      <c r="Q47" s="26">
        <v>68863656</v>
      </c>
      <c r="R47" s="26">
        <f t="shared" si="70"/>
        <v>77714038</v>
      </c>
      <c r="S47" s="26">
        <f t="shared" si="70"/>
        <v>70233487</v>
      </c>
      <c r="T47" s="26">
        <f t="shared" si="4"/>
        <v>9498702</v>
      </c>
      <c r="U47" s="26">
        <f t="shared" si="4"/>
        <v>0</v>
      </c>
      <c r="V47" s="26">
        <f t="shared" si="4"/>
        <v>0</v>
      </c>
      <c r="W47" s="26">
        <f t="shared" si="4"/>
        <v>0</v>
      </c>
      <c r="X47" s="26">
        <f t="shared" ref="X47:Y47" si="91">X106+X165</f>
        <v>1061387</v>
      </c>
      <c r="Y47" s="26">
        <f t="shared" si="91"/>
        <v>1846210</v>
      </c>
      <c r="Z47" s="26">
        <f t="shared" ref="Z47" si="92">Z106+Z165</f>
        <v>865992</v>
      </c>
    </row>
    <row r="48" spans="1:26">
      <c r="A48" s="118" t="s">
        <v>148</v>
      </c>
      <c r="B48" s="49">
        <f t="shared" si="69"/>
        <v>122323157</v>
      </c>
      <c r="C48" s="49">
        <f t="shared" si="69"/>
        <v>91598099</v>
      </c>
      <c r="D48" s="49">
        <f t="shared" si="69"/>
        <v>223999284</v>
      </c>
      <c r="E48" s="49">
        <f t="shared" si="69"/>
        <v>181852841</v>
      </c>
      <c r="F48" s="49">
        <f t="shared" si="69"/>
        <v>219952988</v>
      </c>
      <c r="G48" s="49">
        <f t="shared" si="69"/>
        <v>208563312</v>
      </c>
      <c r="H48" s="49">
        <f t="shared" si="69"/>
        <v>229575063</v>
      </c>
      <c r="I48" s="49">
        <f t="shared" si="69"/>
        <v>234331385</v>
      </c>
      <c r="J48" s="49">
        <f t="shared" si="69"/>
        <v>322423356</v>
      </c>
      <c r="K48" s="49">
        <f t="shared" si="69"/>
        <v>290207989</v>
      </c>
      <c r="L48" s="49">
        <f t="shared" si="69"/>
        <v>293566200</v>
      </c>
      <c r="M48" s="49">
        <f t="shared" si="69"/>
        <v>194827747</v>
      </c>
      <c r="N48" s="26">
        <f t="shared" si="69"/>
        <v>191915527</v>
      </c>
      <c r="O48" s="26">
        <f t="shared" si="69"/>
        <v>170203796</v>
      </c>
      <c r="P48" s="26">
        <f t="shared" si="69"/>
        <v>175270433</v>
      </c>
      <c r="Q48" s="26">
        <v>357016202</v>
      </c>
      <c r="R48" s="26">
        <f t="shared" si="70"/>
        <v>310330466</v>
      </c>
      <c r="S48" s="26">
        <f t="shared" si="70"/>
        <v>316813779</v>
      </c>
      <c r="T48" s="26">
        <f t="shared" si="4"/>
        <v>14930000</v>
      </c>
      <c r="U48" s="26">
        <f t="shared" si="4"/>
        <v>11249684</v>
      </c>
      <c r="V48" s="26">
        <f t="shared" si="4"/>
        <v>0</v>
      </c>
      <c r="W48" s="26">
        <f t="shared" si="4"/>
        <v>0</v>
      </c>
      <c r="X48" s="26">
        <f t="shared" ref="X48:Y48" si="93">X107+X166</f>
        <v>0</v>
      </c>
      <c r="Y48" s="26">
        <f t="shared" si="93"/>
        <v>0</v>
      </c>
      <c r="Z48" s="26">
        <f t="shared" ref="Z48" si="94">Z107+Z166</f>
        <v>0</v>
      </c>
    </row>
    <row r="49" spans="1:32">
      <c r="A49" s="118" t="s">
        <v>150</v>
      </c>
      <c r="B49" s="49">
        <f t="shared" si="69"/>
        <v>46154</v>
      </c>
      <c r="C49" s="49">
        <f t="shared" si="69"/>
        <v>326300</v>
      </c>
      <c r="D49" s="49">
        <f t="shared" si="69"/>
        <v>24722</v>
      </c>
      <c r="E49" s="49">
        <f t="shared" si="69"/>
        <v>81627</v>
      </c>
      <c r="F49" s="49">
        <f t="shared" si="69"/>
        <v>19056</v>
      </c>
      <c r="G49" s="49">
        <f t="shared" si="69"/>
        <v>131338</v>
      </c>
      <c r="H49" s="49">
        <f t="shared" si="69"/>
        <v>2082799</v>
      </c>
      <c r="I49" s="49">
        <f t="shared" si="69"/>
        <v>-272961</v>
      </c>
      <c r="J49" s="49">
        <f t="shared" si="69"/>
        <v>8800</v>
      </c>
      <c r="K49" s="49">
        <f t="shared" si="69"/>
        <v>-8800</v>
      </c>
      <c r="L49" s="49">
        <f t="shared" si="69"/>
        <v>2316443</v>
      </c>
      <c r="M49" s="49">
        <f t="shared" si="69"/>
        <v>2694336</v>
      </c>
      <c r="N49" s="26">
        <f t="shared" si="69"/>
        <v>23927717</v>
      </c>
      <c r="O49" s="26">
        <f t="shared" si="69"/>
        <v>20987174</v>
      </c>
      <c r="P49" s="26">
        <f t="shared" si="69"/>
        <v>16859779</v>
      </c>
      <c r="Q49" s="26">
        <v>15595279</v>
      </c>
      <c r="R49" s="26">
        <f t="shared" si="70"/>
        <v>4829485</v>
      </c>
      <c r="S49" s="26">
        <f t="shared" si="70"/>
        <v>8456390</v>
      </c>
      <c r="T49" s="26">
        <f t="shared" si="4"/>
        <v>1950</v>
      </c>
      <c r="U49" s="26">
        <f t="shared" si="4"/>
        <v>0</v>
      </c>
      <c r="V49" s="26">
        <f t="shared" si="4"/>
        <v>0</v>
      </c>
      <c r="W49" s="26">
        <f t="shared" si="4"/>
        <v>0</v>
      </c>
      <c r="X49" s="26">
        <f t="shared" ref="X49:Y49" si="95">X108+X167</f>
        <v>0</v>
      </c>
      <c r="Y49" s="26">
        <f t="shared" si="95"/>
        <v>0</v>
      </c>
      <c r="Z49" s="26">
        <f t="shared" ref="Z49" si="96">Z108+Z167</f>
        <v>0</v>
      </c>
    </row>
    <row r="50" spans="1:32">
      <c r="A50" s="118" t="s">
        <v>152</v>
      </c>
      <c r="B50" s="49">
        <f t="shared" si="69"/>
        <v>0</v>
      </c>
      <c r="C50" s="49">
        <f t="shared" si="69"/>
        <v>100566</v>
      </c>
      <c r="D50" s="49">
        <f t="shared" si="69"/>
        <v>0</v>
      </c>
      <c r="E50" s="49">
        <f t="shared" si="69"/>
        <v>0</v>
      </c>
      <c r="F50" s="49">
        <f t="shared" si="69"/>
        <v>0</v>
      </c>
      <c r="G50" s="49">
        <f t="shared" si="69"/>
        <v>0</v>
      </c>
      <c r="H50" s="49">
        <f t="shared" si="69"/>
        <v>0</v>
      </c>
      <c r="I50" s="49">
        <f t="shared" si="69"/>
        <v>0</v>
      </c>
      <c r="J50" s="49">
        <f t="shared" si="69"/>
        <v>0</v>
      </c>
      <c r="K50" s="49">
        <f t="shared" si="69"/>
        <v>0</v>
      </c>
      <c r="L50" s="49">
        <f t="shared" si="69"/>
        <v>0</v>
      </c>
      <c r="M50" s="49">
        <f t="shared" si="69"/>
        <v>0</v>
      </c>
      <c r="N50" s="26">
        <f t="shared" si="69"/>
        <v>0</v>
      </c>
      <c r="O50" s="26">
        <f t="shared" si="69"/>
        <v>0</v>
      </c>
      <c r="P50" s="26">
        <f t="shared" si="69"/>
        <v>0</v>
      </c>
      <c r="Q50" s="26">
        <v>0</v>
      </c>
      <c r="R50" s="26">
        <f t="shared" si="70"/>
        <v>0</v>
      </c>
      <c r="S50" s="26">
        <f t="shared" si="70"/>
        <v>1708621</v>
      </c>
      <c r="T50" s="26">
        <f t="shared" si="4"/>
        <v>0</v>
      </c>
      <c r="U50" s="26">
        <f t="shared" si="4"/>
        <v>0</v>
      </c>
      <c r="V50" s="26">
        <f t="shared" si="4"/>
        <v>0</v>
      </c>
      <c r="W50" s="26">
        <f t="shared" si="4"/>
        <v>0</v>
      </c>
      <c r="X50" s="26">
        <f t="shared" ref="X50:Y50" si="97">X109+X168</f>
        <v>0</v>
      </c>
      <c r="Y50" s="26">
        <f t="shared" si="97"/>
        <v>0</v>
      </c>
      <c r="Z50" s="26">
        <f t="shared" ref="Z50" si="98">Z109+Z168</f>
        <v>0</v>
      </c>
    </row>
    <row r="51" spans="1:32">
      <c r="A51" s="118" t="s">
        <v>153</v>
      </c>
      <c r="B51" s="49">
        <f t="shared" si="69"/>
        <v>822</v>
      </c>
      <c r="C51" s="49">
        <f t="shared" si="69"/>
        <v>-187143</v>
      </c>
      <c r="D51" s="49">
        <f t="shared" si="69"/>
        <v>904</v>
      </c>
      <c r="E51" s="49">
        <f t="shared" si="69"/>
        <v>447563</v>
      </c>
      <c r="F51" s="49">
        <f t="shared" si="69"/>
        <v>15744618</v>
      </c>
      <c r="G51" s="49">
        <f t="shared" si="69"/>
        <v>29754094</v>
      </c>
      <c r="H51" s="49">
        <f t="shared" si="69"/>
        <v>22740354</v>
      </c>
      <c r="I51" s="49">
        <f t="shared" si="69"/>
        <v>15736285</v>
      </c>
      <c r="J51" s="49">
        <f t="shared" si="69"/>
        <v>13279793</v>
      </c>
      <c r="K51" s="49">
        <f t="shared" si="69"/>
        <v>14483312</v>
      </c>
      <c r="L51" s="49">
        <f t="shared" si="69"/>
        <v>12018245</v>
      </c>
      <c r="M51" s="49">
        <f t="shared" si="69"/>
        <v>16553859</v>
      </c>
      <c r="N51" s="26">
        <f t="shared" si="69"/>
        <v>23559977</v>
      </c>
      <c r="O51" s="26">
        <f t="shared" si="69"/>
        <v>25618221</v>
      </c>
      <c r="P51" s="26">
        <f t="shared" si="69"/>
        <v>23129355</v>
      </c>
      <c r="Q51" s="26">
        <v>17576141</v>
      </c>
      <c r="R51" s="26">
        <f t="shared" si="70"/>
        <v>2498773</v>
      </c>
      <c r="S51" s="26">
        <f t="shared" si="70"/>
        <v>9802554</v>
      </c>
      <c r="T51" s="26">
        <f t="shared" si="4"/>
        <v>13659455</v>
      </c>
      <c r="U51" s="26">
        <f t="shared" si="4"/>
        <v>13188628</v>
      </c>
      <c r="V51" s="26">
        <f t="shared" si="4"/>
        <v>19346749</v>
      </c>
      <c r="W51" s="26">
        <f t="shared" si="4"/>
        <v>4260987</v>
      </c>
      <c r="X51" s="26">
        <f t="shared" ref="X51:Y51" si="99">X110+X169</f>
        <v>6871463</v>
      </c>
      <c r="Y51" s="26">
        <f t="shared" si="99"/>
        <v>14255473</v>
      </c>
      <c r="Z51" s="26">
        <f t="shared" ref="Z51" si="100">Z110+Z169</f>
        <v>33063154</v>
      </c>
    </row>
    <row r="52" spans="1:32">
      <c r="A52" s="118" t="s">
        <v>154</v>
      </c>
      <c r="B52" s="49">
        <f t="shared" si="69"/>
        <v>28265691</v>
      </c>
      <c r="C52" s="49">
        <f t="shared" si="69"/>
        <v>31649692</v>
      </c>
      <c r="D52" s="49">
        <f t="shared" si="69"/>
        <v>56098699</v>
      </c>
      <c r="E52" s="49">
        <f t="shared" si="69"/>
        <v>-32252897</v>
      </c>
      <c r="F52" s="49">
        <f t="shared" si="69"/>
        <v>17694105</v>
      </c>
      <c r="G52" s="49">
        <f t="shared" si="69"/>
        <v>-10247236</v>
      </c>
      <c r="H52" s="49">
        <f t="shared" si="69"/>
        <v>8007105</v>
      </c>
      <c r="I52" s="49">
        <f t="shared" si="69"/>
        <v>12373026</v>
      </c>
      <c r="J52" s="49">
        <f t="shared" si="69"/>
        <v>15288570</v>
      </c>
      <c r="K52" s="49">
        <f t="shared" si="69"/>
        <v>12373769</v>
      </c>
      <c r="L52" s="49">
        <f t="shared" si="69"/>
        <v>8875688</v>
      </c>
      <c r="M52" s="49">
        <f t="shared" si="69"/>
        <v>11813277</v>
      </c>
      <c r="N52" s="26">
        <f t="shared" si="69"/>
        <v>577704163</v>
      </c>
      <c r="O52" s="26">
        <f t="shared" si="69"/>
        <v>558117828</v>
      </c>
      <c r="P52" s="26">
        <f t="shared" si="69"/>
        <v>235423478</v>
      </c>
      <c r="Q52" s="26">
        <v>248716460</v>
      </c>
      <c r="R52" s="26">
        <f t="shared" si="70"/>
        <v>125811514</v>
      </c>
      <c r="S52" s="26">
        <f t="shared" si="70"/>
        <v>141094903</v>
      </c>
      <c r="T52" s="26">
        <f t="shared" si="4"/>
        <v>122232798</v>
      </c>
      <c r="U52" s="26">
        <f t="shared" si="4"/>
        <v>122134076</v>
      </c>
      <c r="V52" s="26">
        <f t="shared" si="4"/>
        <v>118288721</v>
      </c>
      <c r="W52" s="26">
        <f t="shared" si="4"/>
        <v>125798286</v>
      </c>
      <c r="X52" s="26">
        <f t="shared" ref="X52:Y52" si="101">X111+X170</f>
        <v>113856760</v>
      </c>
      <c r="Y52" s="26">
        <f t="shared" si="101"/>
        <v>89614434</v>
      </c>
      <c r="Z52" s="26">
        <f t="shared" ref="Z52" si="102">Z111+Z170</f>
        <v>101848830.86</v>
      </c>
    </row>
    <row r="53" spans="1:32">
      <c r="A53" s="118" t="s">
        <v>155</v>
      </c>
      <c r="B53" s="49">
        <f t="shared" ref="B53:P56" si="103">SUM(B112,B171)</f>
        <v>1583357</v>
      </c>
      <c r="C53" s="49">
        <f t="shared" si="103"/>
        <v>6779783</v>
      </c>
      <c r="D53" s="49">
        <f t="shared" si="103"/>
        <v>627487</v>
      </c>
      <c r="E53" s="49">
        <f t="shared" si="103"/>
        <v>2233070</v>
      </c>
      <c r="F53" s="49">
        <f t="shared" si="103"/>
        <v>5430437</v>
      </c>
      <c r="G53" s="49">
        <f t="shared" si="103"/>
        <v>8931308</v>
      </c>
      <c r="H53" s="49">
        <f t="shared" si="103"/>
        <v>7387693</v>
      </c>
      <c r="I53" s="49">
        <f t="shared" si="103"/>
        <v>5181286</v>
      </c>
      <c r="J53" s="49">
        <f t="shared" si="103"/>
        <v>5650062</v>
      </c>
      <c r="K53" s="49">
        <f t="shared" si="103"/>
        <v>12374870</v>
      </c>
      <c r="L53" s="49">
        <f t="shared" si="103"/>
        <v>10160301</v>
      </c>
      <c r="M53" s="49">
        <f t="shared" si="103"/>
        <v>13344368</v>
      </c>
      <c r="N53" s="26">
        <f t="shared" si="103"/>
        <v>9510176</v>
      </c>
      <c r="O53" s="26">
        <f t="shared" si="103"/>
        <v>3905885</v>
      </c>
      <c r="P53" s="26">
        <f t="shared" si="103"/>
        <v>9253474</v>
      </c>
      <c r="Q53" s="26">
        <v>18833365</v>
      </c>
      <c r="R53" s="26">
        <f t="shared" ref="R53:S56" si="104">SUM(R112,R171)</f>
        <v>10180119</v>
      </c>
      <c r="S53" s="26">
        <f t="shared" si="104"/>
        <v>11705528</v>
      </c>
      <c r="T53" s="26">
        <f t="shared" si="4"/>
        <v>3629647</v>
      </c>
      <c r="U53" s="26">
        <f t="shared" si="4"/>
        <v>0</v>
      </c>
      <c r="V53" s="26">
        <f t="shared" si="4"/>
        <v>0</v>
      </c>
      <c r="W53" s="26">
        <f t="shared" si="4"/>
        <v>0</v>
      </c>
      <c r="X53" s="26">
        <f t="shared" ref="X53:Y53" si="105">X112+X171</f>
        <v>236708</v>
      </c>
      <c r="Y53" s="26">
        <f t="shared" si="105"/>
        <v>2274728</v>
      </c>
      <c r="Z53" s="26">
        <f t="shared" ref="Z53" si="106">Z112+Z171</f>
        <v>0</v>
      </c>
    </row>
    <row r="54" spans="1:32">
      <c r="A54" s="118" t="s">
        <v>157</v>
      </c>
      <c r="B54" s="49">
        <f t="shared" si="103"/>
        <v>11339389</v>
      </c>
      <c r="C54" s="49">
        <f t="shared" si="103"/>
        <v>6626479</v>
      </c>
      <c r="D54" s="49">
        <f t="shared" si="103"/>
        <v>71526659</v>
      </c>
      <c r="E54" s="49">
        <f t="shared" si="103"/>
        <v>56902176</v>
      </c>
      <c r="F54" s="49">
        <f t="shared" si="103"/>
        <v>-11962746</v>
      </c>
      <c r="G54" s="49">
        <f t="shared" si="103"/>
        <v>36287579</v>
      </c>
      <c r="H54" s="49">
        <f t="shared" si="103"/>
        <v>13028098</v>
      </c>
      <c r="I54" s="49">
        <f t="shared" si="103"/>
        <v>10700724</v>
      </c>
      <c r="J54" s="49">
        <f t="shared" si="103"/>
        <v>7692052</v>
      </c>
      <c r="K54" s="49">
        <f t="shared" si="103"/>
        <v>3335584</v>
      </c>
      <c r="L54" s="49">
        <f t="shared" si="103"/>
        <v>7940113</v>
      </c>
      <c r="M54" s="49">
        <f t="shared" si="103"/>
        <v>7528134</v>
      </c>
      <c r="N54" s="26">
        <f t="shared" si="103"/>
        <v>119127606</v>
      </c>
      <c r="O54" s="26">
        <f t="shared" si="103"/>
        <v>7950548</v>
      </c>
      <c r="P54" s="26">
        <f t="shared" si="103"/>
        <v>88712143</v>
      </c>
      <c r="Q54" s="26">
        <v>87581324</v>
      </c>
      <c r="R54" s="26">
        <f t="shared" si="104"/>
        <v>89990897</v>
      </c>
      <c r="S54" s="26">
        <f t="shared" si="104"/>
        <v>90946073</v>
      </c>
      <c r="T54" s="26">
        <f t="shared" si="4"/>
        <v>407156</v>
      </c>
      <c r="U54" s="26">
        <f t="shared" si="4"/>
        <v>447243</v>
      </c>
      <c r="V54" s="26">
        <f t="shared" si="4"/>
        <v>322680</v>
      </c>
      <c r="W54" s="26">
        <f t="shared" si="4"/>
        <v>433674</v>
      </c>
      <c r="X54" s="26">
        <f t="shared" ref="X54:Y54" si="107">X113+X172</f>
        <v>340514</v>
      </c>
      <c r="Y54" s="26">
        <f t="shared" si="107"/>
        <v>406598</v>
      </c>
      <c r="Z54" s="26">
        <f t="shared" ref="Z54" si="108">Z113+Z172</f>
        <v>307509</v>
      </c>
    </row>
    <row r="55" spans="1:32">
      <c r="A55" s="118" t="s">
        <v>158</v>
      </c>
      <c r="B55" s="49">
        <f t="shared" si="103"/>
        <v>0</v>
      </c>
      <c r="C55" s="49">
        <f t="shared" si="103"/>
        <v>604332</v>
      </c>
      <c r="D55" s="49">
        <f t="shared" si="103"/>
        <v>0</v>
      </c>
      <c r="E55" s="49">
        <f t="shared" si="103"/>
        <v>13806384</v>
      </c>
      <c r="F55" s="49">
        <f t="shared" si="103"/>
        <v>17344030</v>
      </c>
      <c r="G55" s="49">
        <f t="shared" si="103"/>
        <v>10065379</v>
      </c>
      <c r="H55" s="49">
        <f t="shared" si="103"/>
        <v>42073848</v>
      </c>
      <c r="I55" s="49">
        <f t="shared" si="103"/>
        <v>25832423</v>
      </c>
      <c r="J55" s="49">
        <f t="shared" si="103"/>
        <v>18823322</v>
      </c>
      <c r="K55" s="49">
        <f t="shared" si="103"/>
        <v>6118499</v>
      </c>
      <c r="L55" s="49">
        <f t="shared" si="103"/>
        <v>14796510</v>
      </c>
      <c r="M55" s="49">
        <f t="shared" si="103"/>
        <v>10214514</v>
      </c>
      <c r="N55" s="26">
        <f t="shared" si="103"/>
        <v>11843625</v>
      </c>
      <c r="O55" s="26">
        <f t="shared" si="103"/>
        <v>11674640</v>
      </c>
      <c r="P55" s="26">
        <f t="shared" si="103"/>
        <v>18343544</v>
      </c>
      <c r="Q55" s="26">
        <v>12420628</v>
      </c>
      <c r="R55" s="26">
        <f t="shared" si="104"/>
        <v>15489625</v>
      </c>
      <c r="S55" s="26">
        <f t="shared" si="104"/>
        <v>13261931</v>
      </c>
      <c r="T55" s="26">
        <f t="shared" si="4"/>
        <v>12112322</v>
      </c>
      <c r="U55" s="26">
        <f t="shared" si="4"/>
        <v>1036513</v>
      </c>
      <c r="V55" s="26">
        <f t="shared" si="4"/>
        <v>3003788</v>
      </c>
      <c r="W55" s="26">
        <f t="shared" si="4"/>
        <v>0</v>
      </c>
      <c r="X55" s="26">
        <f t="shared" ref="X55:Y55" si="109">X114+X173</f>
        <v>0</v>
      </c>
      <c r="Y55" s="26">
        <f t="shared" si="109"/>
        <v>0</v>
      </c>
      <c r="Z55" s="26">
        <f t="shared" ref="Z55" si="110">Z114+Z173</f>
        <v>0</v>
      </c>
    </row>
    <row r="56" spans="1:32">
      <c r="A56" s="59" t="s">
        <v>159</v>
      </c>
      <c r="B56" s="49">
        <f t="shared" si="103"/>
        <v>1778719845</v>
      </c>
      <c r="C56" s="49">
        <f t="shared" si="103"/>
        <v>1656064925</v>
      </c>
      <c r="D56" s="49">
        <f t="shared" si="103"/>
        <v>3459469887</v>
      </c>
      <c r="E56" s="49">
        <f t="shared" si="103"/>
        <v>1968557990</v>
      </c>
      <c r="F56" s="49">
        <f t="shared" si="103"/>
        <v>3154121828</v>
      </c>
      <c r="G56" s="49">
        <f t="shared" si="103"/>
        <v>2762075103</v>
      </c>
      <c r="H56" s="49">
        <f t="shared" si="103"/>
        <v>2888741811</v>
      </c>
      <c r="I56" s="49">
        <f t="shared" si="103"/>
        <v>2865039953</v>
      </c>
      <c r="J56" s="49">
        <f t="shared" si="103"/>
        <v>2801622045</v>
      </c>
      <c r="K56" s="49">
        <f t="shared" si="103"/>
        <v>3111724911</v>
      </c>
      <c r="L56" s="49">
        <f t="shared" si="103"/>
        <v>3414637957</v>
      </c>
      <c r="M56" s="49">
        <f t="shared" si="103"/>
        <v>3756557341</v>
      </c>
      <c r="N56" s="26">
        <f t="shared" si="103"/>
        <v>4569649071</v>
      </c>
      <c r="O56" s="26">
        <f t="shared" si="103"/>
        <v>4363762980</v>
      </c>
      <c r="P56" s="26">
        <f t="shared" si="103"/>
        <v>4452851892</v>
      </c>
      <c r="Q56" s="26">
        <v>4582303955</v>
      </c>
      <c r="R56" s="26">
        <f t="shared" si="104"/>
        <v>4636220353</v>
      </c>
      <c r="S56" s="26">
        <f t="shared" si="104"/>
        <v>4701630766</v>
      </c>
      <c r="T56" s="26">
        <f t="shared" si="4"/>
        <v>929218082</v>
      </c>
      <c r="U56" s="26">
        <f t="shared" si="4"/>
        <v>393699003</v>
      </c>
      <c r="V56" s="26">
        <f t="shared" si="4"/>
        <v>356585863</v>
      </c>
      <c r="W56" s="26">
        <f t="shared" si="4"/>
        <v>234094095</v>
      </c>
      <c r="X56" s="26">
        <f t="shared" ref="X56:Y56" si="111">X115+X174</f>
        <v>249597534</v>
      </c>
      <c r="Y56" s="26">
        <f t="shared" si="111"/>
        <v>239445576</v>
      </c>
      <c r="Z56" s="26">
        <f t="shared" ref="Z56" si="112">Z115+Z174</f>
        <v>243537963.86000001</v>
      </c>
    </row>
    <row r="57" spans="1:32" s="62" customFormat="1">
      <c r="A57" s="49"/>
      <c r="B57" s="49"/>
      <c r="C57" s="49"/>
      <c r="D57" s="49"/>
      <c r="E57" s="49"/>
      <c r="F57" s="49"/>
      <c r="G57" s="49"/>
      <c r="H57" s="49"/>
      <c r="I57" s="49"/>
      <c r="J57" s="49"/>
      <c r="K57" s="49"/>
      <c r="L57" s="49"/>
      <c r="M57" s="49"/>
      <c r="N57" s="49"/>
      <c r="O57" s="49"/>
      <c r="P57" s="96"/>
      <c r="Q57" s="49"/>
      <c r="R57" s="49"/>
      <c r="S57" s="49"/>
      <c r="T57" s="49"/>
    </row>
    <row r="62" spans="1:32" s="119" customFormat="1" ht="12.75" customHeight="1">
      <c r="A62" s="396" t="s">
        <v>156</v>
      </c>
      <c r="B62" s="402">
        <v>1997</v>
      </c>
      <c r="C62" s="402">
        <v>1998</v>
      </c>
      <c r="D62" s="402">
        <v>1999</v>
      </c>
      <c r="E62" s="402">
        <v>2000</v>
      </c>
      <c r="F62" s="402">
        <v>2001</v>
      </c>
      <c r="G62" s="402">
        <v>2002</v>
      </c>
      <c r="H62" s="402">
        <v>2003</v>
      </c>
      <c r="I62" s="402">
        <v>2004</v>
      </c>
      <c r="J62" s="402">
        <v>2005</v>
      </c>
      <c r="K62" s="402">
        <v>2006</v>
      </c>
      <c r="L62" s="402">
        <v>2007</v>
      </c>
      <c r="M62" s="402">
        <v>2008</v>
      </c>
      <c r="N62" s="402">
        <v>2009</v>
      </c>
      <c r="O62" s="402">
        <v>2010</v>
      </c>
      <c r="P62" s="402">
        <v>2011</v>
      </c>
      <c r="Q62" s="402">
        <v>2012</v>
      </c>
      <c r="R62" s="402">
        <v>2013</v>
      </c>
      <c r="S62" s="402">
        <v>2014</v>
      </c>
      <c r="T62" s="402">
        <v>2015</v>
      </c>
      <c r="U62" s="402">
        <v>2016</v>
      </c>
      <c r="V62" s="402">
        <v>2017</v>
      </c>
      <c r="W62" s="402">
        <v>2018</v>
      </c>
      <c r="X62" s="402">
        <v>2019</v>
      </c>
      <c r="Y62" s="402">
        <v>2020</v>
      </c>
      <c r="Z62" s="402">
        <v>2021</v>
      </c>
      <c r="AF62" s="120"/>
    </row>
    <row r="63" spans="1:32" s="119" customFormat="1" ht="12.75" customHeight="1">
      <c r="A63" s="396"/>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row>
    <row r="64" spans="1:32">
      <c r="A64" s="118" t="s">
        <v>82</v>
      </c>
      <c r="B64" s="26">
        <v>10729361</v>
      </c>
      <c r="C64" s="26">
        <v>9267122</v>
      </c>
      <c r="D64" s="26">
        <v>10202819</v>
      </c>
      <c r="E64" s="26">
        <v>11966169</v>
      </c>
      <c r="F64" s="26">
        <v>1073028</v>
      </c>
      <c r="G64" s="26">
        <v>38454301</v>
      </c>
      <c r="H64" s="26">
        <v>24880680</v>
      </c>
      <c r="I64" s="49">
        <v>22845520</v>
      </c>
      <c r="J64" s="49">
        <v>20174652</v>
      </c>
      <c r="K64" s="49">
        <v>16868412</v>
      </c>
      <c r="L64" s="49">
        <v>20131629</v>
      </c>
      <c r="M64" s="49">
        <v>19365222</v>
      </c>
      <c r="N64" s="49">
        <v>18523437</v>
      </c>
      <c r="O64" s="93">
        <v>30782699</v>
      </c>
      <c r="P64" s="49">
        <v>15387871</v>
      </c>
      <c r="Q64" s="49">
        <v>12074403</v>
      </c>
      <c r="R64" s="49">
        <v>13316021</v>
      </c>
      <c r="S64" s="49">
        <v>16890974</v>
      </c>
      <c r="T64" s="49">
        <v>0</v>
      </c>
      <c r="U64" s="226">
        <v>0</v>
      </c>
      <c r="V64" s="49">
        <v>0</v>
      </c>
      <c r="W64" s="49">
        <v>0</v>
      </c>
      <c r="X64" s="49">
        <v>0</v>
      </c>
      <c r="Y64" s="49">
        <v>0</v>
      </c>
      <c r="Z64" s="49">
        <v>0</v>
      </c>
    </row>
    <row r="65" spans="1:26">
      <c r="A65" s="118" t="s">
        <v>84</v>
      </c>
      <c r="B65" s="26">
        <v>1228134</v>
      </c>
      <c r="C65" s="26">
        <v>307352</v>
      </c>
      <c r="D65" s="26">
        <v>400064</v>
      </c>
      <c r="E65" s="26">
        <v>5383087</v>
      </c>
      <c r="F65" s="26">
        <v>3428419</v>
      </c>
      <c r="G65" s="26">
        <v>4949969</v>
      </c>
      <c r="H65" s="26">
        <v>4932252</v>
      </c>
      <c r="I65" s="49">
        <v>193973</v>
      </c>
      <c r="J65" s="49">
        <v>384033</v>
      </c>
      <c r="K65" s="49">
        <v>869152</v>
      </c>
      <c r="L65" s="49">
        <v>405181</v>
      </c>
      <c r="M65" s="49">
        <v>0</v>
      </c>
      <c r="N65" s="49">
        <v>0</v>
      </c>
      <c r="O65" s="49">
        <v>0</v>
      </c>
      <c r="P65" s="49">
        <v>0</v>
      </c>
      <c r="Q65" s="49">
        <v>0</v>
      </c>
      <c r="R65" s="49">
        <v>0</v>
      </c>
      <c r="S65" s="49">
        <v>0</v>
      </c>
      <c r="T65" s="49">
        <v>0</v>
      </c>
      <c r="U65" s="226">
        <v>0</v>
      </c>
      <c r="V65" s="49">
        <v>0</v>
      </c>
      <c r="W65" s="49">
        <v>0</v>
      </c>
      <c r="X65" s="49">
        <v>0</v>
      </c>
      <c r="Y65" s="49">
        <v>0</v>
      </c>
      <c r="Z65" s="49">
        <v>0</v>
      </c>
    </row>
    <row r="66" spans="1:26">
      <c r="A66" s="118" t="s">
        <v>86</v>
      </c>
      <c r="B66" s="26">
        <v>30196321</v>
      </c>
      <c r="C66" s="26">
        <v>27561772</v>
      </c>
      <c r="D66" s="26">
        <v>30307037</v>
      </c>
      <c r="E66" s="26">
        <v>18614772</v>
      </c>
      <c r="F66" s="26">
        <v>25452324</v>
      </c>
      <c r="G66" s="26">
        <v>27813527</v>
      </c>
      <c r="H66" s="26">
        <v>26289648</v>
      </c>
      <c r="I66" s="49">
        <v>27124804</v>
      </c>
      <c r="J66" s="49">
        <v>25108960</v>
      </c>
      <c r="K66" s="49">
        <v>29916644</v>
      </c>
      <c r="L66" s="49">
        <v>29447716</v>
      </c>
      <c r="M66" s="49">
        <v>26108318</v>
      </c>
      <c r="N66" s="49">
        <v>23651032</v>
      </c>
      <c r="O66" s="49">
        <v>15460988</v>
      </c>
      <c r="P66" s="49">
        <v>64919483</v>
      </c>
      <c r="Q66" s="49">
        <v>115431767</v>
      </c>
      <c r="R66" s="49">
        <v>197357588</v>
      </c>
      <c r="S66" s="49">
        <v>106011764</v>
      </c>
      <c r="T66" s="49">
        <v>5530103</v>
      </c>
      <c r="U66" s="226">
        <v>14</v>
      </c>
      <c r="V66" s="49">
        <v>0</v>
      </c>
      <c r="W66" s="49">
        <v>0</v>
      </c>
      <c r="X66" s="49">
        <v>0</v>
      </c>
      <c r="Y66" s="49">
        <v>0</v>
      </c>
      <c r="Z66" s="49">
        <v>0</v>
      </c>
    </row>
    <row r="67" spans="1:26">
      <c r="A67" s="118" t="s">
        <v>88</v>
      </c>
      <c r="B67" s="26">
        <v>1258603</v>
      </c>
      <c r="C67" s="26">
        <v>5274139</v>
      </c>
      <c r="D67" s="26">
        <v>3221266</v>
      </c>
      <c r="E67" s="26">
        <v>5102298</v>
      </c>
      <c r="F67" s="26">
        <v>2123828</v>
      </c>
      <c r="G67" s="26">
        <v>599203</v>
      </c>
      <c r="H67" s="26">
        <v>94342</v>
      </c>
      <c r="I67" s="49">
        <v>129732</v>
      </c>
      <c r="J67" s="49">
        <v>4900203</v>
      </c>
      <c r="K67" s="49">
        <v>5226066</v>
      </c>
      <c r="L67" s="49">
        <v>5288130</v>
      </c>
      <c r="M67" s="49">
        <v>5137088</v>
      </c>
      <c r="N67" s="49">
        <v>4184978</v>
      </c>
      <c r="O67" s="49">
        <v>0</v>
      </c>
      <c r="P67" s="49">
        <v>8144382</v>
      </c>
      <c r="Q67" s="49">
        <v>7656585</v>
      </c>
      <c r="R67" s="49">
        <v>117418</v>
      </c>
      <c r="S67" s="49">
        <v>-5022300</v>
      </c>
      <c r="T67" s="49">
        <v>0</v>
      </c>
      <c r="U67" s="226">
        <v>0</v>
      </c>
      <c r="V67" s="49">
        <v>0</v>
      </c>
      <c r="W67" s="49">
        <v>0</v>
      </c>
      <c r="X67" s="49">
        <v>0</v>
      </c>
      <c r="Y67" s="49">
        <v>0</v>
      </c>
      <c r="Z67" s="49">
        <v>0</v>
      </c>
    </row>
    <row r="68" spans="1:26">
      <c r="A68" s="118" t="s">
        <v>74</v>
      </c>
      <c r="B68" s="26">
        <v>198023707</v>
      </c>
      <c r="C68" s="26">
        <v>443149339</v>
      </c>
      <c r="D68" s="26">
        <v>451618075</v>
      </c>
      <c r="E68" s="26">
        <v>157853700</v>
      </c>
      <c r="F68" s="26">
        <v>598285619</v>
      </c>
      <c r="G68" s="26">
        <v>87897042</v>
      </c>
      <c r="H68" s="26">
        <v>367690804</v>
      </c>
      <c r="I68" s="49">
        <v>416231495</v>
      </c>
      <c r="J68" s="49">
        <v>228969472</v>
      </c>
      <c r="K68" s="49">
        <v>266806704</v>
      </c>
      <c r="L68" s="49">
        <v>288773768</v>
      </c>
      <c r="M68" s="49">
        <v>294362590</v>
      </c>
      <c r="N68" s="49">
        <v>261004679</v>
      </c>
      <c r="O68" s="49">
        <v>235306523</v>
      </c>
      <c r="P68" s="49">
        <v>255660822</v>
      </c>
      <c r="Q68" s="49">
        <v>214642514</v>
      </c>
      <c r="R68" s="49">
        <v>230172320</v>
      </c>
      <c r="S68" s="49">
        <v>249452890</v>
      </c>
      <c r="T68" s="49">
        <v>0</v>
      </c>
      <c r="U68" s="226">
        <v>0</v>
      </c>
      <c r="V68" s="49">
        <v>0</v>
      </c>
      <c r="W68" s="49">
        <v>0</v>
      </c>
      <c r="X68" s="49">
        <v>0</v>
      </c>
      <c r="Y68" s="49">
        <v>0</v>
      </c>
      <c r="Z68" s="49">
        <v>0</v>
      </c>
    </row>
    <row r="69" spans="1:26">
      <c r="A69" s="118" t="s">
        <v>91</v>
      </c>
      <c r="B69" s="26">
        <v>4703006</v>
      </c>
      <c r="C69" s="26">
        <v>25862020</v>
      </c>
      <c r="D69" s="26">
        <v>24759701</v>
      </c>
      <c r="E69" s="26">
        <v>31010737</v>
      </c>
      <c r="F69" s="26">
        <v>49712651</v>
      </c>
      <c r="G69" s="26">
        <v>47057564</v>
      </c>
      <c r="H69" s="26">
        <v>28145521</v>
      </c>
      <c r="I69" s="49">
        <v>46197771</v>
      </c>
      <c r="J69" s="49">
        <v>37589334</v>
      </c>
      <c r="K69" s="49">
        <v>43951398</v>
      </c>
      <c r="L69" s="49">
        <v>47491065</v>
      </c>
      <c r="M69" s="49">
        <v>52049406</v>
      </c>
      <c r="N69" s="49">
        <v>80869522</v>
      </c>
      <c r="O69" s="49">
        <v>107469410</v>
      </c>
      <c r="P69" s="49">
        <v>68677745</v>
      </c>
      <c r="Q69" s="49">
        <v>83730646</v>
      </c>
      <c r="R69" s="49">
        <v>57087739</v>
      </c>
      <c r="S69" s="49">
        <v>51103735</v>
      </c>
      <c r="T69" s="49">
        <v>0</v>
      </c>
      <c r="U69" s="226">
        <v>0</v>
      </c>
      <c r="V69" s="49">
        <v>0</v>
      </c>
      <c r="W69" s="49">
        <v>0</v>
      </c>
      <c r="X69" s="49">
        <v>0</v>
      </c>
      <c r="Y69" s="49">
        <v>0</v>
      </c>
      <c r="Z69" s="49">
        <v>0</v>
      </c>
    </row>
    <row r="70" spans="1:26">
      <c r="A70" s="118" t="s">
        <v>93</v>
      </c>
      <c r="B70" s="26">
        <v>-7759652</v>
      </c>
      <c r="C70" s="26">
        <v>8561465</v>
      </c>
      <c r="D70" s="26">
        <v>37320466</v>
      </c>
      <c r="E70" s="26">
        <v>63632905</v>
      </c>
      <c r="F70" s="26">
        <v>50283974</v>
      </c>
      <c r="G70" s="26">
        <v>90290206</v>
      </c>
      <c r="H70" s="26">
        <v>76293151</v>
      </c>
      <c r="I70" s="49">
        <v>97728218</v>
      </c>
      <c r="J70" s="49">
        <v>108230405</v>
      </c>
      <c r="K70" s="49">
        <v>86384195</v>
      </c>
      <c r="L70" s="49">
        <v>97036547</v>
      </c>
      <c r="M70" s="49">
        <v>92974819</v>
      </c>
      <c r="N70" s="49">
        <v>105239296</v>
      </c>
      <c r="O70" s="49">
        <v>99836106</v>
      </c>
      <c r="P70" s="49">
        <v>122870036</v>
      </c>
      <c r="Q70" s="49">
        <v>115066529</v>
      </c>
      <c r="R70" s="49">
        <v>104942694</v>
      </c>
      <c r="S70" s="49">
        <v>108255540</v>
      </c>
      <c r="T70" s="49">
        <v>0</v>
      </c>
      <c r="U70" s="226">
        <v>0</v>
      </c>
      <c r="V70" s="49">
        <v>0</v>
      </c>
      <c r="W70" s="49">
        <v>0</v>
      </c>
      <c r="X70" s="49">
        <v>0</v>
      </c>
      <c r="Y70" s="49">
        <v>0</v>
      </c>
      <c r="Z70" s="49">
        <v>0</v>
      </c>
    </row>
    <row r="71" spans="1:26">
      <c r="A71" s="118" t="s">
        <v>95</v>
      </c>
      <c r="B71" s="26">
        <v>0</v>
      </c>
      <c r="C71" s="26">
        <v>0</v>
      </c>
      <c r="D71" s="26">
        <v>0</v>
      </c>
      <c r="E71" s="26">
        <v>0</v>
      </c>
      <c r="F71" s="26">
        <v>0</v>
      </c>
      <c r="G71" s="26">
        <v>0</v>
      </c>
      <c r="H71" s="26">
        <v>0</v>
      </c>
      <c r="I71" s="49">
        <v>0</v>
      </c>
      <c r="J71" s="49">
        <v>0</v>
      </c>
      <c r="K71" s="49">
        <v>0</v>
      </c>
      <c r="L71" s="49">
        <v>0</v>
      </c>
      <c r="M71" s="49">
        <v>0</v>
      </c>
      <c r="N71" s="49">
        <v>723850</v>
      </c>
      <c r="O71" s="49">
        <v>-616726</v>
      </c>
      <c r="P71" s="49">
        <v>1</v>
      </c>
      <c r="Q71" s="49">
        <v>0</v>
      </c>
      <c r="R71" s="49">
        <v>0</v>
      </c>
      <c r="S71" s="49">
        <v>0</v>
      </c>
      <c r="T71" s="49">
        <v>0</v>
      </c>
      <c r="U71" s="226">
        <v>0</v>
      </c>
      <c r="V71" s="49">
        <v>0</v>
      </c>
      <c r="W71" s="49">
        <v>0</v>
      </c>
      <c r="X71" s="49">
        <v>0</v>
      </c>
      <c r="Y71" s="49">
        <v>0</v>
      </c>
      <c r="Z71" s="49">
        <v>0</v>
      </c>
    </row>
    <row r="72" spans="1:26">
      <c r="A72" s="118" t="s">
        <v>97</v>
      </c>
      <c r="B72" s="26">
        <v>0</v>
      </c>
      <c r="C72" s="26">
        <v>7478021</v>
      </c>
      <c r="D72" s="26">
        <v>0</v>
      </c>
      <c r="E72" s="26">
        <v>1036489</v>
      </c>
      <c r="F72" s="26">
        <v>3747340</v>
      </c>
      <c r="G72" s="26">
        <v>8159759</v>
      </c>
      <c r="H72" s="26">
        <v>13369001</v>
      </c>
      <c r="I72" s="49">
        <v>9665068</v>
      </c>
      <c r="J72" s="49">
        <v>12665118</v>
      </c>
      <c r="K72" s="49">
        <v>15863782</v>
      </c>
      <c r="L72" s="49">
        <v>13933430</v>
      </c>
      <c r="M72" s="49">
        <v>14223379</v>
      </c>
      <c r="N72" s="49">
        <v>14881570</v>
      </c>
      <c r="O72" s="49">
        <v>28263771</v>
      </c>
      <c r="P72" s="49">
        <v>5280851</v>
      </c>
      <c r="Q72" s="49">
        <v>8191203</v>
      </c>
      <c r="R72" s="49">
        <v>8701602</v>
      </c>
      <c r="S72" s="49">
        <v>7148823</v>
      </c>
      <c r="T72" s="49">
        <v>0</v>
      </c>
      <c r="U72" s="226">
        <v>0</v>
      </c>
      <c r="V72" s="49">
        <v>0</v>
      </c>
      <c r="W72" s="49">
        <v>0</v>
      </c>
      <c r="X72" s="49">
        <v>0</v>
      </c>
      <c r="Y72" s="49">
        <v>0</v>
      </c>
      <c r="Z72" s="49">
        <v>0</v>
      </c>
    </row>
    <row r="73" spans="1:26">
      <c r="A73" s="118" t="s">
        <v>99</v>
      </c>
      <c r="B73" s="26">
        <v>50472137</v>
      </c>
      <c r="C73" s="26">
        <v>48589766</v>
      </c>
      <c r="D73" s="26">
        <v>-413795</v>
      </c>
      <c r="E73" s="26">
        <v>55614463</v>
      </c>
      <c r="F73" s="26">
        <v>146404619</v>
      </c>
      <c r="G73" s="26">
        <v>188131492</v>
      </c>
      <c r="H73" s="26">
        <v>185482115</v>
      </c>
      <c r="I73" s="49">
        <v>211008902</v>
      </c>
      <c r="J73" s="49">
        <v>210843721</v>
      </c>
      <c r="K73" s="49">
        <v>160315041</v>
      </c>
      <c r="L73" s="49">
        <v>234218539</v>
      </c>
      <c r="M73" s="49">
        <v>202150829</v>
      </c>
      <c r="N73" s="49">
        <v>185452172</v>
      </c>
      <c r="O73" s="49">
        <v>186561672</v>
      </c>
      <c r="P73" s="49">
        <v>179788511</v>
      </c>
      <c r="Q73" s="49">
        <v>185475435</v>
      </c>
      <c r="R73" s="49">
        <v>190499195</v>
      </c>
      <c r="S73" s="49">
        <v>190278200</v>
      </c>
      <c r="T73" s="49">
        <v>1822868</v>
      </c>
      <c r="U73" s="226">
        <v>0</v>
      </c>
      <c r="V73" s="49">
        <v>0</v>
      </c>
      <c r="W73" s="49">
        <v>0</v>
      </c>
      <c r="X73" s="49">
        <v>0</v>
      </c>
      <c r="Y73" s="49">
        <v>0</v>
      </c>
      <c r="Z73" s="49">
        <v>0</v>
      </c>
    </row>
    <row r="74" spans="1:26">
      <c r="A74" s="118" t="s">
        <v>101</v>
      </c>
      <c r="B74" s="26">
        <v>25750587</v>
      </c>
      <c r="C74" s="26">
        <v>44825792</v>
      </c>
      <c r="D74" s="26">
        <v>31123540</v>
      </c>
      <c r="E74" s="26">
        <v>-67512594</v>
      </c>
      <c r="F74" s="26">
        <v>53974115</v>
      </c>
      <c r="G74" s="26">
        <v>78992960</v>
      </c>
      <c r="H74" s="26">
        <v>67913062</v>
      </c>
      <c r="I74" s="49">
        <v>83679157</v>
      </c>
      <c r="J74" s="49">
        <v>83978091</v>
      </c>
      <c r="K74" s="49">
        <v>97151038</v>
      </c>
      <c r="L74" s="49">
        <v>111281305</v>
      </c>
      <c r="M74" s="49">
        <v>176135502</v>
      </c>
      <c r="N74" s="49">
        <v>168459414</v>
      </c>
      <c r="O74" s="49">
        <v>182628840</v>
      </c>
      <c r="P74" s="49">
        <v>199759860</v>
      </c>
      <c r="Q74" s="49">
        <v>201998702</v>
      </c>
      <c r="R74" s="49">
        <v>225328763</v>
      </c>
      <c r="S74" s="49">
        <v>218417649</v>
      </c>
      <c r="T74" s="49">
        <v>223627</v>
      </c>
      <c r="U74" s="226">
        <v>0</v>
      </c>
      <c r="V74" s="49">
        <v>0</v>
      </c>
      <c r="W74" s="49">
        <v>0</v>
      </c>
      <c r="X74" s="49">
        <v>0</v>
      </c>
      <c r="Y74" s="49">
        <v>0</v>
      </c>
      <c r="Z74" s="49">
        <v>0</v>
      </c>
    </row>
    <row r="75" spans="1:26">
      <c r="A75" s="118" t="s">
        <v>102</v>
      </c>
      <c r="B75" s="26">
        <v>0</v>
      </c>
      <c r="C75" s="26">
        <v>0</v>
      </c>
      <c r="D75" s="26">
        <v>0</v>
      </c>
      <c r="E75" s="26">
        <v>0</v>
      </c>
      <c r="F75" s="26">
        <v>0</v>
      </c>
      <c r="G75" s="26">
        <v>0</v>
      </c>
      <c r="H75" s="26">
        <v>0</v>
      </c>
      <c r="I75" s="49">
        <v>0</v>
      </c>
      <c r="J75" s="49">
        <v>0</v>
      </c>
      <c r="K75" s="49">
        <v>0</v>
      </c>
      <c r="L75" s="49">
        <v>0</v>
      </c>
      <c r="M75" s="49">
        <v>0</v>
      </c>
      <c r="N75" s="49">
        <v>0</v>
      </c>
      <c r="O75" s="49">
        <v>0</v>
      </c>
      <c r="P75" s="49">
        <v>0</v>
      </c>
      <c r="Q75" s="49">
        <v>0</v>
      </c>
      <c r="R75" s="49">
        <v>0</v>
      </c>
      <c r="S75" s="49">
        <v>0</v>
      </c>
      <c r="T75" s="49">
        <v>0</v>
      </c>
      <c r="U75" s="226">
        <v>0</v>
      </c>
      <c r="V75" s="49">
        <v>0</v>
      </c>
      <c r="W75" s="49">
        <v>0</v>
      </c>
      <c r="X75" s="49">
        <v>0</v>
      </c>
      <c r="Y75" s="49">
        <v>0</v>
      </c>
      <c r="Z75" s="49">
        <v>0</v>
      </c>
    </row>
    <row r="76" spans="1:26">
      <c r="A76" s="118" t="s">
        <v>103</v>
      </c>
      <c r="B76" s="26">
        <v>1678293</v>
      </c>
      <c r="C76" s="26">
        <v>5309314</v>
      </c>
      <c r="D76" s="26">
        <v>17487341</v>
      </c>
      <c r="E76" s="26">
        <v>11995777</v>
      </c>
      <c r="F76" s="26">
        <v>12192541</v>
      </c>
      <c r="G76" s="26">
        <v>7200397</v>
      </c>
      <c r="H76" s="26">
        <v>6874180</v>
      </c>
      <c r="I76" s="49">
        <v>13142249</v>
      </c>
      <c r="J76" s="49">
        <v>8744968</v>
      </c>
      <c r="K76" s="49">
        <v>4920476</v>
      </c>
      <c r="L76" s="49">
        <v>4782961</v>
      </c>
      <c r="M76" s="49">
        <v>2676475</v>
      </c>
      <c r="N76" s="49">
        <v>2200560</v>
      </c>
      <c r="O76" s="49">
        <v>1115904</v>
      </c>
      <c r="P76" s="49">
        <v>202356</v>
      </c>
      <c r="Q76" s="49">
        <v>2224570</v>
      </c>
      <c r="R76" s="49">
        <v>1429989</v>
      </c>
      <c r="S76" s="49">
        <v>1441436</v>
      </c>
      <c r="T76" s="49">
        <v>0</v>
      </c>
      <c r="U76" s="226">
        <v>0</v>
      </c>
      <c r="V76" s="49">
        <v>0</v>
      </c>
      <c r="W76" s="49">
        <v>0</v>
      </c>
      <c r="X76" s="49">
        <v>0</v>
      </c>
      <c r="Y76" s="49">
        <v>0</v>
      </c>
      <c r="Z76" s="49">
        <v>0</v>
      </c>
    </row>
    <row r="77" spans="1:26">
      <c r="A77" s="118" t="s">
        <v>104</v>
      </c>
      <c r="B77" s="26">
        <v>0</v>
      </c>
      <c r="C77" s="26">
        <v>0</v>
      </c>
      <c r="D77" s="26">
        <v>0</v>
      </c>
      <c r="E77" s="26">
        <v>87976636</v>
      </c>
      <c r="F77" s="26">
        <v>51631476</v>
      </c>
      <c r="G77" s="26">
        <v>48131172</v>
      </c>
      <c r="H77" s="26">
        <v>101334808</v>
      </c>
      <c r="I77" s="49">
        <v>114229001</v>
      </c>
      <c r="J77" s="49">
        <v>54505655</v>
      </c>
      <c r="K77" s="49">
        <v>59551545</v>
      </c>
      <c r="L77" s="49">
        <v>71361921</v>
      </c>
      <c r="M77" s="49">
        <v>49707740</v>
      </c>
      <c r="N77" s="49">
        <v>57437854</v>
      </c>
      <c r="O77" s="49">
        <v>41356956</v>
      </c>
      <c r="P77" s="49">
        <v>44473123</v>
      </c>
      <c r="Q77" s="49">
        <v>24380678</v>
      </c>
      <c r="R77" s="49">
        <v>21131162</v>
      </c>
      <c r="S77" s="49">
        <v>16199691</v>
      </c>
      <c r="T77" s="49">
        <v>0</v>
      </c>
      <c r="U77" s="226">
        <v>0</v>
      </c>
      <c r="V77" s="49">
        <v>0</v>
      </c>
      <c r="W77" s="49">
        <v>0</v>
      </c>
      <c r="X77" s="49">
        <v>0</v>
      </c>
      <c r="Y77" s="49">
        <v>0</v>
      </c>
      <c r="Z77" s="49">
        <v>0</v>
      </c>
    </row>
    <row r="78" spans="1:26">
      <c r="A78" s="118" t="s">
        <v>105</v>
      </c>
      <c r="B78" s="26">
        <v>1395477</v>
      </c>
      <c r="C78" s="26">
        <v>6058</v>
      </c>
      <c r="D78" s="26">
        <v>0</v>
      </c>
      <c r="E78" s="26">
        <v>41194020</v>
      </c>
      <c r="F78" s="26">
        <v>63310752</v>
      </c>
      <c r="G78" s="26">
        <v>56845101</v>
      </c>
      <c r="H78" s="26">
        <v>52538105</v>
      </c>
      <c r="I78" s="49">
        <v>56986428</v>
      </c>
      <c r="J78" s="49">
        <v>56816596</v>
      </c>
      <c r="K78" s="49">
        <v>69750331</v>
      </c>
      <c r="L78" s="49">
        <v>56391217</v>
      </c>
      <c r="M78" s="49">
        <v>58024768</v>
      </c>
      <c r="N78" s="49">
        <v>57775876</v>
      </c>
      <c r="O78" s="49">
        <v>42265510</v>
      </c>
      <c r="P78" s="49">
        <v>22076704</v>
      </c>
      <c r="Q78" s="49">
        <v>25622806</v>
      </c>
      <c r="R78" s="49">
        <v>39948594</v>
      </c>
      <c r="S78" s="49">
        <v>38037132</v>
      </c>
      <c r="T78" s="49">
        <v>38085634</v>
      </c>
      <c r="U78" s="226">
        <v>781299</v>
      </c>
      <c r="V78" s="49">
        <v>449001</v>
      </c>
      <c r="W78" s="49">
        <v>68804</v>
      </c>
      <c r="X78" s="49">
        <v>0</v>
      </c>
      <c r="Y78" s="49">
        <v>0</v>
      </c>
      <c r="Z78" s="49">
        <v>0</v>
      </c>
    </row>
    <row r="79" spans="1:26">
      <c r="A79" s="118" t="s">
        <v>107</v>
      </c>
      <c r="B79" s="26">
        <v>0</v>
      </c>
      <c r="C79" s="26">
        <v>24080000</v>
      </c>
      <c r="D79" s="26">
        <v>23690257</v>
      </c>
      <c r="E79" s="26">
        <v>25834008</v>
      </c>
      <c r="F79" s="26">
        <v>24180029</v>
      </c>
      <c r="G79" s="26">
        <v>25039737</v>
      </c>
      <c r="H79" s="26">
        <v>29593602</v>
      </c>
      <c r="I79" s="49">
        <v>35158582</v>
      </c>
      <c r="J79" s="49">
        <v>35647054</v>
      </c>
      <c r="K79" s="49">
        <v>14861303</v>
      </c>
      <c r="L79" s="49">
        <v>200000</v>
      </c>
      <c r="M79" s="49">
        <v>0</v>
      </c>
      <c r="N79" s="49">
        <v>0</v>
      </c>
      <c r="O79" s="49">
        <v>0</v>
      </c>
      <c r="P79" s="49">
        <v>0</v>
      </c>
      <c r="Q79" s="49">
        <v>0</v>
      </c>
      <c r="R79" s="49">
        <v>0</v>
      </c>
      <c r="S79" s="49">
        <v>0</v>
      </c>
      <c r="T79" s="49">
        <v>0</v>
      </c>
      <c r="U79" s="226">
        <v>0</v>
      </c>
      <c r="V79" s="49">
        <v>0</v>
      </c>
      <c r="W79" s="49">
        <v>0</v>
      </c>
      <c r="X79" s="49">
        <v>0</v>
      </c>
      <c r="Y79" s="49">
        <v>0</v>
      </c>
      <c r="Z79" s="49">
        <v>0</v>
      </c>
    </row>
    <row r="80" spans="1:26">
      <c r="A80" s="118" t="s">
        <v>76</v>
      </c>
      <c r="B80" s="26">
        <v>29638006</v>
      </c>
      <c r="C80" s="26">
        <v>69980074</v>
      </c>
      <c r="D80" s="26">
        <v>59557430</v>
      </c>
      <c r="E80" s="26">
        <v>-106425677</v>
      </c>
      <c r="F80" s="26">
        <v>15361424</v>
      </c>
      <c r="G80" s="26">
        <v>10305343</v>
      </c>
      <c r="H80" s="26">
        <v>11276678</v>
      </c>
      <c r="I80" s="49">
        <v>10098669</v>
      </c>
      <c r="J80" s="49">
        <v>10546834</v>
      </c>
      <c r="K80" s="49">
        <v>11178968</v>
      </c>
      <c r="L80" s="49">
        <v>10758731</v>
      </c>
      <c r="M80" s="49">
        <v>13026914</v>
      </c>
      <c r="N80" s="49">
        <v>12295278</v>
      </c>
      <c r="O80" s="49">
        <v>10599067</v>
      </c>
      <c r="P80" s="49">
        <v>13415071</v>
      </c>
      <c r="Q80" s="49">
        <v>10257169</v>
      </c>
      <c r="R80" s="49">
        <v>11925939</v>
      </c>
      <c r="S80" s="49">
        <v>12801064</v>
      </c>
      <c r="T80" s="49">
        <v>0</v>
      </c>
      <c r="U80" s="226">
        <v>0</v>
      </c>
      <c r="V80" s="49">
        <v>0</v>
      </c>
      <c r="W80" s="49">
        <v>0</v>
      </c>
      <c r="X80" s="49">
        <v>0</v>
      </c>
      <c r="Y80" s="49">
        <v>0</v>
      </c>
      <c r="Z80" s="49">
        <v>0</v>
      </c>
    </row>
    <row r="81" spans="1:26">
      <c r="A81" s="118" t="s">
        <v>110</v>
      </c>
      <c r="B81" s="26">
        <v>5148284</v>
      </c>
      <c r="C81" s="26">
        <v>7970956</v>
      </c>
      <c r="D81" s="26">
        <v>22673237</v>
      </c>
      <c r="E81" s="26">
        <v>12193830</v>
      </c>
      <c r="F81" s="26">
        <v>14576033</v>
      </c>
      <c r="G81" s="26">
        <v>21014123</v>
      </c>
      <c r="H81" s="26">
        <v>13604104</v>
      </c>
      <c r="I81" s="49">
        <v>19932368</v>
      </c>
      <c r="J81" s="49">
        <v>40520336</v>
      </c>
      <c r="K81" s="49">
        <v>20035216</v>
      </c>
      <c r="L81" s="49">
        <v>15912193</v>
      </c>
      <c r="M81" s="49">
        <v>14544738</v>
      </c>
      <c r="N81" s="49">
        <v>19142384</v>
      </c>
      <c r="O81" s="49">
        <v>16123589</v>
      </c>
      <c r="P81" s="49">
        <v>17887662</v>
      </c>
      <c r="Q81" s="49">
        <v>13642547</v>
      </c>
      <c r="R81" s="49">
        <v>20712242</v>
      </c>
      <c r="S81" s="49">
        <v>14363194</v>
      </c>
      <c r="T81" s="49">
        <v>0</v>
      </c>
      <c r="U81" s="226">
        <v>0</v>
      </c>
      <c r="V81" s="49">
        <v>0</v>
      </c>
      <c r="W81" s="49">
        <v>0</v>
      </c>
      <c r="X81" s="49">
        <v>0</v>
      </c>
      <c r="Y81" s="49">
        <v>0</v>
      </c>
      <c r="Z81" s="49">
        <v>0</v>
      </c>
    </row>
    <row r="82" spans="1:26">
      <c r="A82" s="118" t="s">
        <v>111</v>
      </c>
      <c r="B82" s="26">
        <v>0</v>
      </c>
      <c r="C82" s="26">
        <v>24548081</v>
      </c>
      <c r="D82" s="26">
        <v>21042118</v>
      </c>
      <c r="E82" s="26">
        <v>-2530977</v>
      </c>
      <c r="F82" s="26">
        <v>89318</v>
      </c>
      <c r="G82" s="26">
        <v>1724558</v>
      </c>
      <c r="H82" s="26">
        <v>5043127</v>
      </c>
      <c r="I82" s="49">
        <v>6804609</v>
      </c>
      <c r="J82" s="49">
        <v>6636331</v>
      </c>
      <c r="K82" s="49">
        <v>5906051</v>
      </c>
      <c r="L82" s="49">
        <v>4278966</v>
      </c>
      <c r="M82" s="49">
        <v>2203660</v>
      </c>
      <c r="N82" s="49">
        <v>7781810</v>
      </c>
      <c r="O82" s="49">
        <v>7231631</v>
      </c>
      <c r="P82" s="49">
        <v>33366337</v>
      </c>
      <c r="Q82" s="49">
        <v>22379984</v>
      </c>
      <c r="R82" s="49">
        <v>38967531</v>
      </c>
      <c r="S82" s="49">
        <v>46518169</v>
      </c>
      <c r="T82" s="49">
        <v>0</v>
      </c>
      <c r="U82" s="226">
        <v>0</v>
      </c>
      <c r="V82" s="49">
        <v>0</v>
      </c>
      <c r="W82" s="49">
        <v>0</v>
      </c>
      <c r="X82" s="49">
        <v>0</v>
      </c>
      <c r="Y82" s="49">
        <v>0</v>
      </c>
      <c r="Z82" s="49">
        <v>0</v>
      </c>
    </row>
    <row r="83" spans="1:26">
      <c r="A83" s="118" t="s">
        <v>113</v>
      </c>
      <c r="B83" s="26">
        <v>1105946</v>
      </c>
      <c r="C83" s="26">
        <v>1544620</v>
      </c>
      <c r="D83" s="26">
        <v>256665</v>
      </c>
      <c r="E83" s="26">
        <v>0</v>
      </c>
      <c r="F83" s="26">
        <v>0</v>
      </c>
      <c r="G83" s="26">
        <v>2023153</v>
      </c>
      <c r="H83" s="26">
        <v>-2023153</v>
      </c>
      <c r="I83" s="49">
        <v>0</v>
      </c>
      <c r="J83" s="49">
        <v>0</v>
      </c>
      <c r="K83" s="49">
        <v>0</v>
      </c>
      <c r="L83" s="49">
        <v>0</v>
      </c>
      <c r="M83" s="49">
        <v>0</v>
      </c>
      <c r="N83" s="49">
        <v>0</v>
      </c>
      <c r="O83" s="49">
        <v>0</v>
      </c>
      <c r="P83" s="49">
        <v>0</v>
      </c>
      <c r="Q83" s="49">
        <v>0</v>
      </c>
      <c r="R83" s="49">
        <v>0</v>
      </c>
      <c r="S83" s="49">
        <v>0</v>
      </c>
      <c r="T83" s="49">
        <v>0</v>
      </c>
      <c r="U83" s="226">
        <v>0</v>
      </c>
      <c r="V83" s="49">
        <v>0</v>
      </c>
      <c r="W83" s="49">
        <v>0</v>
      </c>
      <c r="X83" s="49">
        <v>0</v>
      </c>
      <c r="Y83" s="49">
        <v>0</v>
      </c>
      <c r="Z83" s="49">
        <v>0</v>
      </c>
    </row>
    <row r="84" spans="1:26">
      <c r="A84" s="118" t="s">
        <v>78</v>
      </c>
      <c r="B84" s="26">
        <v>1032713</v>
      </c>
      <c r="C84" s="26">
        <v>1439919</v>
      </c>
      <c r="D84" s="26">
        <v>1971109</v>
      </c>
      <c r="E84" s="26">
        <v>2389533</v>
      </c>
      <c r="F84" s="26">
        <v>-1933672</v>
      </c>
      <c r="G84" s="26">
        <v>0</v>
      </c>
      <c r="H84" s="26">
        <v>361688</v>
      </c>
      <c r="I84" s="49">
        <v>0</v>
      </c>
      <c r="J84" s="49">
        <v>0</v>
      </c>
      <c r="K84" s="49">
        <v>0</v>
      </c>
      <c r="L84" s="49">
        <v>0</v>
      </c>
      <c r="M84" s="49">
        <v>0</v>
      </c>
      <c r="N84" s="49">
        <v>1375</v>
      </c>
      <c r="O84" s="49">
        <v>0</v>
      </c>
      <c r="P84" s="49">
        <v>0</v>
      </c>
      <c r="Q84" s="49">
        <v>0</v>
      </c>
      <c r="R84" s="49">
        <v>0</v>
      </c>
      <c r="S84" s="49">
        <v>0</v>
      </c>
      <c r="T84" s="49">
        <v>0</v>
      </c>
      <c r="U84" s="226">
        <v>0</v>
      </c>
      <c r="V84" s="49">
        <v>0</v>
      </c>
      <c r="W84" s="49">
        <v>0</v>
      </c>
      <c r="X84" s="49">
        <v>0</v>
      </c>
      <c r="Y84" s="49">
        <v>0</v>
      </c>
      <c r="Z84" s="49">
        <v>0</v>
      </c>
    </row>
    <row r="85" spans="1:26">
      <c r="A85" s="118" t="s">
        <v>116</v>
      </c>
      <c r="B85" s="26">
        <v>41543188</v>
      </c>
      <c r="C85" s="26">
        <v>37099916</v>
      </c>
      <c r="D85" s="26">
        <v>31085684</v>
      </c>
      <c r="E85" s="26">
        <v>20978617</v>
      </c>
      <c r="F85" s="26">
        <v>26430402</v>
      </c>
      <c r="G85" s="26">
        <v>27590106</v>
      </c>
      <c r="H85" s="26">
        <v>30937166</v>
      </c>
      <c r="I85" s="49">
        <v>23582088</v>
      </c>
      <c r="J85" s="49">
        <v>31639889</v>
      </c>
      <c r="K85" s="49">
        <v>32832424</v>
      </c>
      <c r="L85" s="49">
        <v>27854677</v>
      </c>
      <c r="M85" s="49">
        <v>26548026</v>
      </c>
      <c r="N85" s="49">
        <v>150111779</v>
      </c>
      <c r="O85" s="49">
        <v>128908195</v>
      </c>
      <c r="P85" s="49">
        <v>127180357</v>
      </c>
      <c r="Q85" s="49">
        <v>161279193</v>
      </c>
      <c r="R85" s="49">
        <v>177965609</v>
      </c>
      <c r="S85" s="49">
        <v>131095554</v>
      </c>
      <c r="T85" s="49">
        <v>0</v>
      </c>
      <c r="U85" s="226">
        <v>0</v>
      </c>
      <c r="V85" s="49">
        <v>0</v>
      </c>
      <c r="W85" s="49">
        <v>0</v>
      </c>
      <c r="X85" s="49">
        <v>0</v>
      </c>
      <c r="Y85" s="49">
        <v>0</v>
      </c>
      <c r="Z85" s="49">
        <v>0</v>
      </c>
    </row>
    <row r="86" spans="1:26">
      <c r="A86" s="118" t="s">
        <v>117</v>
      </c>
      <c r="B86" s="26">
        <v>46835172</v>
      </c>
      <c r="C86" s="26">
        <v>53444699</v>
      </c>
      <c r="D86" s="26">
        <v>40116226</v>
      </c>
      <c r="E86" s="26">
        <v>80138783</v>
      </c>
      <c r="F86" s="26">
        <v>137232109</v>
      </c>
      <c r="G86" s="26">
        <v>146697093</v>
      </c>
      <c r="H86" s="26">
        <v>128092913</v>
      </c>
      <c r="I86" s="49">
        <v>108840813</v>
      </c>
      <c r="J86" s="49">
        <v>127165557</v>
      </c>
      <c r="K86" s="49">
        <v>123218465</v>
      </c>
      <c r="L86" s="49">
        <v>125321928</v>
      </c>
      <c r="M86" s="49">
        <v>-8641229</v>
      </c>
      <c r="N86" s="49">
        <v>98488484</v>
      </c>
      <c r="O86" s="49">
        <v>134054925</v>
      </c>
      <c r="P86" s="49">
        <v>152000329</v>
      </c>
      <c r="Q86" s="49">
        <v>179059478</v>
      </c>
      <c r="R86" s="49">
        <v>217904385</v>
      </c>
      <c r="S86" s="49">
        <v>195117576</v>
      </c>
      <c r="T86" s="49">
        <v>0</v>
      </c>
      <c r="U86" s="226">
        <v>0</v>
      </c>
      <c r="V86" s="49">
        <v>0</v>
      </c>
      <c r="W86" s="49">
        <v>0</v>
      </c>
      <c r="X86" s="49">
        <v>0</v>
      </c>
      <c r="Y86" s="49">
        <v>0</v>
      </c>
      <c r="Z86" s="49">
        <v>0</v>
      </c>
    </row>
    <row r="87" spans="1:26">
      <c r="A87" s="118" t="s">
        <v>77</v>
      </c>
      <c r="B87" s="26">
        <v>0</v>
      </c>
      <c r="C87" s="26">
        <v>0</v>
      </c>
      <c r="D87" s="26">
        <v>0</v>
      </c>
      <c r="E87" s="26">
        <v>0</v>
      </c>
      <c r="F87" s="26">
        <v>0</v>
      </c>
      <c r="G87" s="26">
        <v>14041708</v>
      </c>
      <c r="H87" s="26">
        <v>7561188</v>
      </c>
      <c r="I87" s="49">
        <v>6618153</v>
      </c>
      <c r="J87" s="49">
        <v>5558359</v>
      </c>
      <c r="K87" s="49">
        <v>4901932</v>
      </c>
      <c r="L87" s="49">
        <v>5248779</v>
      </c>
      <c r="M87" s="49">
        <v>4614177</v>
      </c>
      <c r="N87" s="49">
        <v>5804571</v>
      </c>
      <c r="O87" s="49">
        <v>5508321</v>
      </c>
      <c r="P87" s="49">
        <v>4341736</v>
      </c>
      <c r="Q87" s="49">
        <v>3281386</v>
      </c>
      <c r="R87" s="49">
        <v>3716855</v>
      </c>
      <c r="S87" s="49">
        <v>3184684</v>
      </c>
      <c r="T87" s="49">
        <v>3076354</v>
      </c>
      <c r="U87" s="226">
        <v>4323294</v>
      </c>
      <c r="V87" s="49">
        <v>4732329</v>
      </c>
      <c r="W87" s="49">
        <v>4497058</v>
      </c>
      <c r="X87" s="49">
        <v>4458722</v>
      </c>
      <c r="Y87" s="49">
        <v>133581</v>
      </c>
      <c r="Z87" s="49">
        <v>3268609</v>
      </c>
    </row>
    <row r="88" spans="1:26">
      <c r="A88" s="118" t="s">
        <v>120</v>
      </c>
      <c r="B88" s="26">
        <v>0</v>
      </c>
      <c r="C88" s="26">
        <v>321803</v>
      </c>
      <c r="D88" s="26">
        <v>468883</v>
      </c>
      <c r="E88" s="26">
        <v>654728</v>
      </c>
      <c r="F88" s="26">
        <v>3585774</v>
      </c>
      <c r="G88" s="26">
        <v>3068300</v>
      </c>
      <c r="H88" s="26">
        <v>800000</v>
      </c>
      <c r="I88" s="49">
        <v>10084312</v>
      </c>
      <c r="J88" s="49">
        <v>6106025</v>
      </c>
      <c r="K88" s="49">
        <v>9288398</v>
      </c>
      <c r="L88" s="49">
        <v>9395092</v>
      </c>
      <c r="M88" s="49">
        <v>9068618</v>
      </c>
      <c r="N88" s="49">
        <v>7180858</v>
      </c>
      <c r="O88" s="49">
        <v>6560083</v>
      </c>
      <c r="P88" s="49">
        <v>3973442</v>
      </c>
      <c r="Q88" s="49">
        <v>4521156</v>
      </c>
      <c r="R88" s="49">
        <v>4561505</v>
      </c>
      <c r="S88" s="49">
        <v>3746658</v>
      </c>
      <c r="T88" s="49">
        <v>0</v>
      </c>
      <c r="U88" s="226">
        <v>0</v>
      </c>
      <c r="V88" s="49">
        <v>0</v>
      </c>
      <c r="W88" s="49">
        <v>177</v>
      </c>
      <c r="X88" s="49">
        <v>0</v>
      </c>
      <c r="Y88" s="49">
        <v>0</v>
      </c>
      <c r="Z88" s="49">
        <v>0</v>
      </c>
    </row>
    <row r="89" spans="1:26">
      <c r="A89" s="118" t="s">
        <v>122</v>
      </c>
      <c r="B89" s="26">
        <v>21681296</v>
      </c>
      <c r="C89" s="26">
        <v>15043588</v>
      </c>
      <c r="D89" s="26">
        <v>46302778</v>
      </c>
      <c r="E89" s="26">
        <v>0</v>
      </c>
      <c r="F89" s="26">
        <v>0</v>
      </c>
      <c r="G89" s="26">
        <v>0</v>
      </c>
      <c r="H89" s="26">
        <v>0</v>
      </c>
      <c r="I89" s="49">
        <v>0</v>
      </c>
      <c r="J89" s="49">
        <v>0</v>
      </c>
      <c r="K89" s="49">
        <v>0</v>
      </c>
      <c r="L89" s="49">
        <v>0</v>
      </c>
      <c r="M89" s="49">
        <v>0</v>
      </c>
      <c r="N89" s="49">
        <v>0</v>
      </c>
      <c r="O89" s="49">
        <v>18493665</v>
      </c>
      <c r="P89" s="49">
        <v>44153961</v>
      </c>
      <c r="Q89" s="49">
        <v>40335826</v>
      </c>
      <c r="R89" s="49">
        <v>40709101</v>
      </c>
      <c r="S89" s="49">
        <v>50473167</v>
      </c>
      <c r="T89" s="49">
        <v>48866613</v>
      </c>
      <c r="U89" s="226">
        <v>27830955</v>
      </c>
      <c r="V89" s="49">
        <v>18811460</v>
      </c>
      <c r="W89" s="49">
        <v>0</v>
      </c>
      <c r="X89" s="49">
        <v>0</v>
      </c>
      <c r="Y89" s="49">
        <v>0</v>
      </c>
      <c r="Z89" s="49">
        <v>0</v>
      </c>
    </row>
    <row r="90" spans="1:26">
      <c r="A90" s="118" t="s">
        <v>124</v>
      </c>
      <c r="B90" s="26">
        <v>1425872</v>
      </c>
      <c r="C90" s="26">
        <v>1358720</v>
      </c>
      <c r="D90" s="26">
        <v>1554692</v>
      </c>
      <c r="E90" s="26">
        <v>2706544</v>
      </c>
      <c r="F90" s="26">
        <v>-1723332</v>
      </c>
      <c r="G90" s="26">
        <v>1364794</v>
      </c>
      <c r="H90" s="26">
        <v>28504</v>
      </c>
      <c r="I90" s="49">
        <v>0</v>
      </c>
      <c r="J90" s="49">
        <v>191595</v>
      </c>
      <c r="K90" s="49">
        <v>753838</v>
      </c>
      <c r="L90" s="49">
        <v>667923</v>
      </c>
      <c r="M90" s="49">
        <v>652214</v>
      </c>
      <c r="N90" s="49">
        <v>980621</v>
      </c>
      <c r="O90" s="49">
        <v>1389721</v>
      </c>
      <c r="P90" s="49">
        <v>1219330</v>
      </c>
      <c r="Q90" s="49">
        <v>646341</v>
      </c>
      <c r="R90" s="49">
        <v>516180</v>
      </c>
      <c r="S90" s="49">
        <v>596529</v>
      </c>
      <c r="T90" s="49">
        <v>0</v>
      </c>
      <c r="U90" s="226">
        <v>0</v>
      </c>
      <c r="V90" s="49">
        <v>0</v>
      </c>
      <c r="W90" s="49">
        <v>0</v>
      </c>
      <c r="X90" s="49">
        <v>0</v>
      </c>
      <c r="Y90" s="49">
        <v>0</v>
      </c>
      <c r="Z90" s="49">
        <v>0</v>
      </c>
    </row>
    <row r="91" spans="1:26">
      <c r="A91" s="118" t="s">
        <v>126</v>
      </c>
      <c r="B91" s="26">
        <v>0</v>
      </c>
      <c r="C91" s="26">
        <v>0</v>
      </c>
      <c r="D91" s="26">
        <v>0</v>
      </c>
      <c r="E91" s="26">
        <v>0</v>
      </c>
      <c r="F91" s="26">
        <v>0</v>
      </c>
      <c r="G91" s="26">
        <v>0</v>
      </c>
      <c r="H91" s="26">
        <v>0</v>
      </c>
      <c r="I91" s="49">
        <v>1127292</v>
      </c>
      <c r="J91" s="49">
        <v>0</v>
      </c>
      <c r="K91" s="49">
        <v>0</v>
      </c>
      <c r="L91" s="49">
        <v>0</v>
      </c>
      <c r="M91" s="49">
        <v>0</v>
      </c>
      <c r="N91" s="49">
        <v>0</v>
      </c>
      <c r="O91" s="49">
        <v>0</v>
      </c>
      <c r="P91" s="49">
        <v>4144039</v>
      </c>
      <c r="Q91" s="49">
        <v>2000725</v>
      </c>
      <c r="R91" s="49">
        <v>1857242</v>
      </c>
      <c r="S91" s="49">
        <v>9528234</v>
      </c>
      <c r="T91" s="49">
        <v>0</v>
      </c>
      <c r="U91" s="226">
        <v>0</v>
      </c>
      <c r="V91" s="49">
        <v>0</v>
      </c>
      <c r="W91" s="49">
        <v>0</v>
      </c>
      <c r="X91" s="49">
        <v>0</v>
      </c>
      <c r="Y91" s="49">
        <v>0</v>
      </c>
      <c r="Z91" s="49">
        <v>0</v>
      </c>
    </row>
    <row r="92" spans="1:26">
      <c r="A92" s="118" t="s">
        <v>127</v>
      </c>
      <c r="B92" s="26">
        <v>3904972</v>
      </c>
      <c r="C92" s="26">
        <v>4812167</v>
      </c>
      <c r="D92" s="26">
        <v>6868603</v>
      </c>
      <c r="E92" s="26">
        <v>5896543</v>
      </c>
      <c r="F92" s="26">
        <v>4019746</v>
      </c>
      <c r="G92" s="26">
        <v>4332709</v>
      </c>
      <c r="H92" s="26">
        <v>5969246</v>
      </c>
      <c r="I92" s="49">
        <v>6808631</v>
      </c>
      <c r="J92" s="49">
        <v>7621928</v>
      </c>
      <c r="K92" s="49">
        <v>6260177</v>
      </c>
      <c r="L92" s="49">
        <v>2551970</v>
      </c>
      <c r="M92" s="49">
        <v>1138149</v>
      </c>
      <c r="N92" s="49">
        <v>23245036</v>
      </c>
      <c r="O92" s="49">
        <v>12923743</v>
      </c>
      <c r="P92" s="49">
        <v>21339260</v>
      </c>
      <c r="Q92" s="49">
        <v>20678508</v>
      </c>
      <c r="R92" s="49">
        <v>20532468</v>
      </c>
      <c r="S92" s="49">
        <v>8780658</v>
      </c>
      <c r="T92" s="49">
        <v>5793586</v>
      </c>
      <c r="U92" s="226">
        <v>11613483</v>
      </c>
      <c r="V92" s="49">
        <v>2102121</v>
      </c>
      <c r="W92" s="49">
        <v>0</v>
      </c>
      <c r="X92" s="49">
        <v>0</v>
      </c>
      <c r="Y92" s="49">
        <v>0</v>
      </c>
      <c r="Z92" s="49">
        <v>0</v>
      </c>
    </row>
    <row r="93" spans="1:26">
      <c r="A93" s="118" t="s">
        <v>128</v>
      </c>
      <c r="B93" s="26">
        <v>3406078</v>
      </c>
      <c r="C93" s="26">
        <v>4115477</v>
      </c>
      <c r="D93" s="26">
        <v>4235381</v>
      </c>
      <c r="E93" s="26">
        <v>1387109</v>
      </c>
      <c r="F93" s="26">
        <v>4071198</v>
      </c>
      <c r="G93" s="26">
        <v>2593175</v>
      </c>
      <c r="H93" s="26">
        <v>4039665</v>
      </c>
      <c r="I93" s="49">
        <v>1367801</v>
      </c>
      <c r="J93" s="49">
        <v>1916041</v>
      </c>
      <c r="K93" s="49">
        <v>3178843</v>
      </c>
      <c r="L93" s="49">
        <v>4777540</v>
      </c>
      <c r="M93" s="49">
        <v>3371608</v>
      </c>
      <c r="N93" s="49">
        <v>1513925</v>
      </c>
      <c r="O93" s="49">
        <v>509426</v>
      </c>
      <c r="P93" s="49">
        <v>1604548</v>
      </c>
      <c r="Q93" s="49">
        <v>3048994</v>
      </c>
      <c r="R93" s="49">
        <v>2508596</v>
      </c>
      <c r="S93" s="49">
        <v>1852717</v>
      </c>
      <c r="T93" s="49">
        <v>1118395</v>
      </c>
      <c r="U93" s="226">
        <v>0</v>
      </c>
      <c r="V93" s="49">
        <v>1600419</v>
      </c>
      <c r="W93" s="49">
        <v>706150</v>
      </c>
      <c r="X93" s="49">
        <v>1121124</v>
      </c>
      <c r="Y93" s="49">
        <v>1442853</v>
      </c>
      <c r="Z93" s="49">
        <v>1470961</v>
      </c>
    </row>
    <row r="94" spans="1:26">
      <c r="A94" s="118" t="s">
        <v>130</v>
      </c>
      <c r="B94" s="26">
        <v>0</v>
      </c>
      <c r="C94" s="26">
        <v>0</v>
      </c>
      <c r="D94" s="26">
        <v>0</v>
      </c>
      <c r="E94" s="26">
        <v>0</v>
      </c>
      <c r="F94" s="26">
        <v>14713</v>
      </c>
      <c r="G94" s="26">
        <v>7263320</v>
      </c>
      <c r="H94" s="26">
        <v>4906727</v>
      </c>
      <c r="I94" s="49">
        <v>2338907</v>
      </c>
      <c r="J94" s="49">
        <v>11625758</v>
      </c>
      <c r="K94" s="49">
        <v>-4812395</v>
      </c>
      <c r="L94" s="49">
        <v>2570605</v>
      </c>
      <c r="M94" s="49">
        <v>2319127</v>
      </c>
      <c r="N94" s="49">
        <v>1868098</v>
      </c>
      <c r="O94" s="49">
        <v>2211204</v>
      </c>
      <c r="P94" s="49">
        <v>1400052</v>
      </c>
      <c r="Q94" s="49">
        <v>1364080</v>
      </c>
      <c r="R94" s="49">
        <v>1976959</v>
      </c>
      <c r="S94" s="49">
        <v>1334696</v>
      </c>
      <c r="T94" s="49">
        <v>91882</v>
      </c>
      <c r="U94" s="226">
        <v>0</v>
      </c>
      <c r="V94" s="49">
        <v>0</v>
      </c>
      <c r="W94" s="49">
        <v>0</v>
      </c>
      <c r="X94" s="49">
        <v>0</v>
      </c>
      <c r="Y94" s="49">
        <v>0</v>
      </c>
      <c r="Z94" s="49">
        <v>0</v>
      </c>
    </row>
    <row r="95" spans="1:26">
      <c r="A95" s="118" t="s">
        <v>131</v>
      </c>
      <c r="B95" s="26">
        <v>8401454</v>
      </c>
      <c r="C95" s="26">
        <v>-3451132</v>
      </c>
      <c r="D95" s="26">
        <v>11670941</v>
      </c>
      <c r="E95" s="26">
        <v>496785</v>
      </c>
      <c r="F95" s="26">
        <v>9989901</v>
      </c>
      <c r="G95" s="26">
        <v>7804794</v>
      </c>
      <c r="H95" s="26">
        <v>9417932</v>
      </c>
      <c r="I95" s="49">
        <v>21811401</v>
      </c>
      <c r="J95" s="49">
        <v>18365079</v>
      </c>
      <c r="K95" s="49">
        <v>6417496</v>
      </c>
      <c r="L95" s="49">
        <v>4893096</v>
      </c>
      <c r="M95" s="49">
        <v>2579335</v>
      </c>
      <c r="N95" s="49">
        <v>4227508</v>
      </c>
      <c r="O95" s="49">
        <v>4400000</v>
      </c>
      <c r="P95" s="49">
        <v>1008000</v>
      </c>
      <c r="Q95" s="49">
        <v>83059</v>
      </c>
      <c r="R95" s="49">
        <v>1580647</v>
      </c>
      <c r="S95" s="49">
        <v>763343</v>
      </c>
      <c r="T95" s="49">
        <v>0</v>
      </c>
      <c r="U95" s="226">
        <v>0</v>
      </c>
      <c r="V95" s="49">
        <v>0</v>
      </c>
      <c r="W95" s="49">
        <v>0</v>
      </c>
      <c r="X95" s="49">
        <v>0</v>
      </c>
      <c r="Y95" s="49">
        <v>0</v>
      </c>
      <c r="Z95" s="49">
        <v>0</v>
      </c>
    </row>
    <row r="96" spans="1:26">
      <c r="A96" s="118" t="s">
        <v>132</v>
      </c>
      <c r="B96" s="26">
        <v>110000000</v>
      </c>
      <c r="C96" s="26">
        <v>160840023</v>
      </c>
      <c r="D96" s="26">
        <v>205629944</v>
      </c>
      <c r="E96" s="26">
        <v>191125471</v>
      </c>
      <c r="F96" s="26">
        <v>292367844</v>
      </c>
      <c r="G96" s="26">
        <v>349956701</v>
      </c>
      <c r="H96" s="26">
        <v>313468142</v>
      </c>
      <c r="I96" s="49">
        <v>321255982</v>
      </c>
      <c r="J96" s="49">
        <v>257235695</v>
      </c>
      <c r="K96" s="49">
        <v>248656842</v>
      </c>
      <c r="L96" s="49">
        <v>311764055</v>
      </c>
      <c r="M96" s="49">
        <v>275701156</v>
      </c>
      <c r="N96" s="49">
        <v>254127760</v>
      </c>
      <c r="O96" s="49">
        <v>326702516</v>
      </c>
      <c r="P96" s="49">
        <v>338872028</v>
      </c>
      <c r="Q96" s="49">
        <v>349403190</v>
      </c>
      <c r="R96" s="49">
        <v>325544925</v>
      </c>
      <c r="S96" s="49">
        <v>300049425</v>
      </c>
      <c r="T96" s="49">
        <v>0</v>
      </c>
      <c r="U96" s="226">
        <v>0</v>
      </c>
      <c r="V96" s="49">
        <v>0</v>
      </c>
      <c r="W96" s="49">
        <v>0</v>
      </c>
      <c r="X96" s="49">
        <v>0</v>
      </c>
      <c r="Y96" s="49">
        <v>0</v>
      </c>
      <c r="Z96" s="49">
        <v>0</v>
      </c>
    </row>
    <row r="97" spans="1:26">
      <c r="A97" s="118" t="s">
        <v>75</v>
      </c>
      <c r="B97" s="26">
        <v>25802390</v>
      </c>
      <c r="C97" s="26">
        <v>38541485</v>
      </c>
      <c r="D97" s="26">
        <v>70533622</v>
      </c>
      <c r="E97" s="26">
        <v>13012731</v>
      </c>
      <c r="F97" s="26">
        <v>26225613</v>
      </c>
      <c r="G97" s="26">
        <v>23722989</v>
      </c>
      <c r="H97" s="26">
        <v>5769086</v>
      </c>
      <c r="I97" s="49">
        <v>11204727</v>
      </c>
      <c r="J97" s="49">
        <v>9290886</v>
      </c>
      <c r="K97" s="49">
        <v>2877101</v>
      </c>
      <c r="L97" s="49">
        <v>5190686</v>
      </c>
      <c r="M97" s="49">
        <v>-789127</v>
      </c>
      <c r="N97" s="49">
        <v>1428126</v>
      </c>
      <c r="O97" s="49">
        <v>1980436</v>
      </c>
      <c r="P97" s="49">
        <v>1919040</v>
      </c>
      <c r="Q97" s="49">
        <v>6711298</v>
      </c>
      <c r="R97" s="49">
        <v>3356037</v>
      </c>
      <c r="S97" s="49">
        <v>3884555</v>
      </c>
      <c r="T97" s="49">
        <v>0</v>
      </c>
      <c r="U97" s="226">
        <v>0</v>
      </c>
      <c r="V97" s="49">
        <v>0</v>
      </c>
      <c r="W97" s="49">
        <v>0</v>
      </c>
      <c r="X97" s="49">
        <v>0</v>
      </c>
      <c r="Y97" s="49">
        <v>0</v>
      </c>
      <c r="Z97" s="49">
        <v>0</v>
      </c>
    </row>
    <row r="98" spans="1:26">
      <c r="A98" s="118" t="s">
        <v>133</v>
      </c>
      <c r="B98" s="26">
        <v>0</v>
      </c>
      <c r="C98" s="26">
        <v>1616764</v>
      </c>
      <c r="D98" s="26">
        <v>1634705</v>
      </c>
      <c r="E98" s="26">
        <v>721121</v>
      </c>
      <c r="F98" s="26">
        <v>365074</v>
      </c>
      <c r="G98" s="26">
        <v>415990</v>
      </c>
      <c r="H98" s="26">
        <v>730824</v>
      </c>
      <c r="I98" s="49">
        <v>688273</v>
      </c>
      <c r="J98" s="49">
        <v>635486</v>
      </c>
      <c r="K98" s="49">
        <v>418550</v>
      </c>
      <c r="L98" s="49">
        <v>397934</v>
      </c>
      <c r="M98" s="49">
        <v>245075</v>
      </c>
      <c r="N98" s="49">
        <v>239633</v>
      </c>
      <c r="O98" s="49">
        <v>229066</v>
      </c>
      <c r="P98" s="49">
        <v>145792</v>
      </c>
      <c r="Q98" s="49">
        <v>116900</v>
      </c>
      <c r="R98" s="49">
        <v>136078</v>
      </c>
      <c r="S98" s="49">
        <v>20869</v>
      </c>
      <c r="T98" s="49">
        <v>0</v>
      </c>
      <c r="U98" s="226">
        <v>0</v>
      </c>
      <c r="V98" s="49">
        <v>0</v>
      </c>
      <c r="W98" s="49">
        <v>0</v>
      </c>
      <c r="X98" s="49">
        <v>0</v>
      </c>
      <c r="Y98" s="49">
        <v>0</v>
      </c>
      <c r="Z98" s="49">
        <v>0</v>
      </c>
    </row>
    <row r="99" spans="1:26">
      <c r="A99" s="118" t="s">
        <v>134</v>
      </c>
      <c r="B99" s="26">
        <v>61854190</v>
      </c>
      <c r="C99" s="26">
        <v>86364504</v>
      </c>
      <c r="D99" s="26">
        <v>162721347</v>
      </c>
      <c r="E99" s="26">
        <v>158447837</v>
      </c>
      <c r="F99" s="26">
        <v>218775110</v>
      </c>
      <c r="G99" s="26">
        <v>114147454</v>
      </c>
      <c r="H99" s="26">
        <v>129587836</v>
      </c>
      <c r="I99" s="49">
        <v>99050325</v>
      </c>
      <c r="J99" s="49">
        <v>125697897</v>
      </c>
      <c r="K99" s="49">
        <v>135830443</v>
      </c>
      <c r="L99" s="49">
        <v>227678745</v>
      </c>
      <c r="M99" s="49">
        <v>235429681</v>
      </c>
      <c r="N99" s="49">
        <v>159875681</v>
      </c>
      <c r="O99" s="49">
        <v>53225118</v>
      </c>
      <c r="P99" s="49">
        <v>54275858</v>
      </c>
      <c r="Q99" s="49">
        <v>-11466579</v>
      </c>
      <c r="R99" s="49">
        <v>17342875</v>
      </c>
      <c r="S99" s="49">
        <v>30323510</v>
      </c>
      <c r="T99" s="49">
        <v>0</v>
      </c>
      <c r="U99" s="226">
        <v>0</v>
      </c>
      <c r="V99" s="49">
        <v>0</v>
      </c>
      <c r="W99" s="49">
        <v>0</v>
      </c>
      <c r="X99" s="49">
        <v>0</v>
      </c>
      <c r="Y99" s="49">
        <v>0</v>
      </c>
      <c r="Z99" s="49">
        <v>0</v>
      </c>
    </row>
    <row r="100" spans="1:26">
      <c r="A100" s="118" t="s">
        <v>136</v>
      </c>
      <c r="B100" s="26">
        <v>12539088</v>
      </c>
      <c r="C100" s="26">
        <v>10440469</v>
      </c>
      <c r="D100" s="26">
        <v>17369329</v>
      </c>
      <c r="E100" s="26">
        <v>-6745915</v>
      </c>
      <c r="F100" s="26">
        <v>5415580</v>
      </c>
      <c r="G100" s="26">
        <v>16733834</v>
      </c>
      <c r="H100" s="26">
        <v>12646353</v>
      </c>
      <c r="I100" s="49">
        <v>22358448</v>
      </c>
      <c r="J100" s="49">
        <v>19671473</v>
      </c>
      <c r="K100" s="49">
        <v>23766833</v>
      </c>
      <c r="L100" s="49">
        <v>22545268</v>
      </c>
      <c r="M100" s="49">
        <v>23788961</v>
      </c>
      <c r="N100" s="49">
        <v>26684366</v>
      </c>
      <c r="O100" s="49">
        <v>19201543</v>
      </c>
      <c r="P100" s="49">
        <v>18244008</v>
      </c>
      <c r="Q100" s="49">
        <v>18112378</v>
      </c>
      <c r="R100" s="49">
        <v>14845428</v>
      </c>
      <c r="S100" s="49">
        <v>15800356</v>
      </c>
      <c r="T100" s="49">
        <v>341329</v>
      </c>
      <c r="U100" s="226">
        <v>124988</v>
      </c>
      <c r="V100" s="49">
        <v>61828</v>
      </c>
      <c r="W100" s="49">
        <v>37985</v>
      </c>
      <c r="X100" s="49">
        <v>26941</v>
      </c>
      <c r="Y100" s="49">
        <v>31432</v>
      </c>
      <c r="Z100" s="49">
        <v>29280</v>
      </c>
    </row>
    <row r="101" spans="1:26">
      <c r="A101" s="118" t="s">
        <v>145</v>
      </c>
      <c r="B101" s="26">
        <v>188492</v>
      </c>
      <c r="C101" s="26">
        <v>277824</v>
      </c>
      <c r="D101" s="26">
        <v>1029110</v>
      </c>
      <c r="E101" s="26">
        <v>25379392</v>
      </c>
      <c r="F101" s="26">
        <v>48209847</v>
      </c>
      <c r="G101" s="26">
        <v>62962545</v>
      </c>
      <c r="H101" s="26">
        <v>27877267</v>
      </c>
      <c r="I101" s="49">
        <v>27230119</v>
      </c>
      <c r="J101" s="49">
        <v>43228689</v>
      </c>
      <c r="K101" s="49">
        <v>52007540</v>
      </c>
      <c r="L101" s="49">
        <v>-3661714</v>
      </c>
      <c r="M101" s="49">
        <v>48900410</v>
      </c>
      <c r="N101" s="49">
        <v>53581579</v>
      </c>
      <c r="O101" s="49">
        <v>51806723</v>
      </c>
      <c r="P101" s="49">
        <v>29492921</v>
      </c>
      <c r="Q101" s="49">
        <v>55328983</v>
      </c>
      <c r="R101" s="49">
        <v>55777709</v>
      </c>
      <c r="S101" s="49">
        <v>55316099</v>
      </c>
      <c r="T101" s="49">
        <v>0</v>
      </c>
      <c r="U101" s="226">
        <v>0</v>
      </c>
      <c r="V101" s="49">
        <v>0</v>
      </c>
      <c r="W101" s="49">
        <v>0</v>
      </c>
      <c r="X101" s="49">
        <v>0</v>
      </c>
      <c r="Y101" s="49">
        <v>0</v>
      </c>
      <c r="Z101" s="49">
        <v>0</v>
      </c>
    </row>
    <row r="102" spans="1:26">
      <c r="A102" s="118" t="s">
        <v>138</v>
      </c>
      <c r="B102" s="26">
        <v>19926376</v>
      </c>
      <c r="C102" s="26">
        <v>158546263</v>
      </c>
      <c r="D102" s="26">
        <v>159483855</v>
      </c>
      <c r="E102" s="26">
        <v>66255589</v>
      </c>
      <c r="F102" s="26">
        <v>15208072</v>
      </c>
      <c r="G102" s="26">
        <v>4460139</v>
      </c>
      <c r="H102" s="26">
        <v>8348530</v>
      </c>
      <c r="I102" s="49">
        <v>4005673</v>
      </c>
      <c r="J102" s="49">
        <v>2069850</v>
      </c>
      <c r="K102" s="49">
        <v>-533497</v>
      </c>
      <c r="L102" s="49">
        <v>179441</v>
      </c>
      <c r="M102" s="49">
        <v>591489</v>
      </c>
      <c r="N102" s="49">
        <v>386568</v>
      </c>
      <c r="O102" s="49">
        <v>-4392</v>
      </c>
      <c r="P102" s="49">
        <v>-240209</v>
      </c>
      <c r="Q102" s="49">
        <v>-101636</v>
      </c>
      <c r="R102" s="49">
        <v>5000</v>
      </c>
      <c r="S102" s="49">
        <v>0</v>
      </c>
      <c r="T102" s="49">
        <v>0</v>
      </c>
      <c r="U102" s="226">
        <v>0</v>
      </c>
      <c r="V102" s="49">
        <v>0</v>
      </c>
      <c r="W102" s="49">
        <v>0</v>
      </c>
      <c r="X102" s="49">
        <v>0</v>
      </c>
      <c r="Y102" s="49">
        <v>0</v>
      </c>
      <c r="Z102" s="49">
        <v>0</v>
      </c>
    </row>
    <row r="103" spans="1:26">
      <c r="A103" s="118" t="s">
        <v>140</v>
      </c>
      <c r="B103" s="26">
        <v>0</v>
      </c>
      <c r="C103" s="26">
        <v>0</v>
      </c>
      <c r="D103" s="26">
        <v>1739284</v>
      </c>
      <c r="E103" s="26">
        <v>9845220</v>
      </c>
      <c r="F103" s="26">
        <v>10401259</v>
      </c>
      <c r="G103" s="26">
        <v>10632561</v>
      </c>
      <c r="H103" s="26">
        <v>10713192</v>
      </c>
      <c r="I103" s="49">
        <v>10503507</v>
      </c>
      <c r="J103" s="49">
        <v>10551605</v>
      </c>
      <c r="K103" s="49">
        <v>10243490</v>
      </c>
      <c r="L103" s="49">
        <v>10866535</v>
      </c>
      <c r="M103" s="49">
        <v>10681988</v>
      </c>
      <c r="N103" s="49">
        <v>10401388</v>
      </c>
      <c r="O103" s="49">
        <v>10220546</v>
      </c>
      <c r="P103" s="49">
        <v>8920070</v>
      </c>
      <c r="Q103" s="49">
        <v>10379852</v>
      </c>
      <c r="R103" s="49">
        <v>11010836</v>
      </c>
      <c r="S103" s="49">
        <v>9537265</v>
      </c>
      <c r="T103" s="49">
        <v>11489714</v>
      </c>
      <c r="U103" s="226">
        <v>583676</v>
      </c>
      <c r="V103" s="49">
        <v>0</v>
      </c>
      <c r="W103" s="49">
        <v>0</v>
      </c>
      <c r="X103" s="49">
        <v>0</v>
      </c>
      <c r="Y103" s="49">
        <v>0</v>
      </c>
      <c r="Z103" s="49">
        <v>0</v>
      </c>
    </row>
    <row r="104" spans="1:26">
      <c r="A104" s="118" t="s">
        <v>142</v>
      </c>
      <c r="B104" s="26">
        <v>14477041</v>
      </c>
      <c r="C104" s="26">
        <v>12036947</v>
      </c>
      <c r="D104" s="26">
        <v>11813090</v>
      </c>
      <c r="E104" s="26">
        <v>29930229</v>
      </c>
      <c r="F104" s="26">
        <v>13184231</v>
      </c>
      <c r="G104" s="26">
        <v>24141445</v>
      </c>
      <c r="H104" s="26">
        <v>23707194</v>
      </c>
      <c r="I104" s="49">
        <v>36136960</v>
      </c>
      <c r="J104" s="49">
        <v>61292148</v>
      </c>
      <c r="K104" s="49">
        <v>47382121</v>
      </c>
      <c r="L104" s="49">
        <v>53370405</v>
      </c>
      <c r="M104" s="49">
        <v>52151629</v>
      </c>
      <c r="N104" s="49">
        <v>46132309</v>
      </c>
      <c r="O104" s="49">
        <v>46321786</v>
      </c>
      <c r="P104" s="49">
        <v>29361359</v>
      </c>
      <c r="Q104" s="49">
        <v>36181957</v>
      </c>
      <c r="R104" s="49">
        <v>32231754</v>
      </c>
      <c r="S104" s="49">
        <v>34786274</v>
      </c>
      <c r="T104" s="49">
        <v>39172776</v>
      </c>
      <c r="U104" s="226">
        <v>14117272</v>
      </c>
      <c r="V104" s="49">
        <v>6672330</v>
      </c>
      <c r="W104" s="49">
        <v>2538409</v>
      </c>
      <c r="X104" s="49">
        <v>4585748</v>
      </c>
      <c r="Y104" s="49">
        <v>4990030</v>
      </c>
      <c r="Z104" s="49">
        <v>4161871</v>
      </c>
    </row>
    <row r="105" spans="1:26">
      <c r="A105" s="118" t="s">
        <v>144</v>
      </c>
      <c r="B105" s="26">
        <v>2722358</v>
      </c>
      <c r="C105" s="26">
        <v>4300278</v>
      </c>
      <c r="D105" s="26">
        <v>2346678</v>
      </c>
      <c r="E105" s="26">
        <v>-6226746</v>
      </c>
      <c r="F105" s="26">
        <v>513799</v>
      </c>
      <c r="G105" s="26">
        <v>842986</v>
      </c>
      <c r="H105" s="26">
        <v>1061333</v>
      </c>
      <c r="I105" s="49">
        <v>912333</v>
      </c>
      <c r="J105" s="49">
        <v>1124152</v>
      </c>
      <c r="K105" s="49">
        <v>1707737</v>
      </c>
      <c r="L105" s="49">
        <v>1074553</v>
      </c>
      <c r="M105" s="49">
        <v>1324639</v>
      </c>
      <c r="N105" s="49">
        <v>581402</v>
      </c>
      <c r="O105" s="49">
        <v>1187141</v>
      </c>
      <c r="P105" s="49">
        <v>839217</v>
      </c>
      <c r="Q105" s="49">
        <v>890704</v>
      </c>
      <c r="R105" s="49">
        <v>830333</v>
      </c>
      <c r="S105" s="49">
        <v>896432</v>
      </c>
      <c r="T105" s="49">
        <v>0</v>
      </c>
      <c r="U105" s="226">
        <v>0</v>
      </c>
      <c r="V105" s="49">
        <v>0</v>
      </c>
      <c r="W105" s="49">
        <v>0</v>
      </c>
      <c r="X105" s="49">
        <v>0</v>
      </c>
      <c r="Y105" s="49">
        <v>0</v>
      </c>
      <c r="Z105" s="49">
        <v>0</v>
      </c>
    </row>
    <row r="106" spans="1:26">
      <c r="A106" s="118" t="s">
        <v>146</v>
      </c>
      <c r="B106" s="26">
        <v>8226394</v>
      </c>
      <c r="C106" s="26">
        <v>7745329</v>
      </c>
      <c r="D106" s="26">
        <v>12392822</v>
      </c>
      <c r="E106" s="26">
        <v>4013690</v>
      </c>
      <c r="F106" s="26">
        <v>4725778</v>
      </c>
      <c r="G106" s="26">
        <v>15234054</v>
      </c>
      <c r="H106" s="26">
        <v>14821384</v>
      </c>
      <c r="I106" s="49">
        <v>6142674</v>
      </c>
      <c r="J106" s="49">
        <v>2262024</v>
      </c>
      <c r="K106" s="49">
        <v>2979122</v>
      </c>
      <c r="L106" s="49">
        <v>4434675</v>
      </c>
      <c r="M106" s="49">
        <v>8540684</v>
      </c>
      <c r="N106" s="49">
        <v>554921</v>
      </c>
      <c r="O106" s="49">
        <v>398406</v>
      </c>
      <c r="P106" s="49">
        <v>139523</v>
      </c>
      <c r="Q106" s="49">
        <v>0</v>
      </c>
      <c r="R106" s="49">
        <v>0</v>
      </c>
      <c r="S106" s="49">
        <v>0</v>
      </c>
      <c r="T106" s="49">
        <v>0</v>
      </c>
      <c r="U106" s="226">
        <v>0</v>
      </c>
      <c r="V106" s="49">
        <v>0</v>
      </c>
      <c r="W106" s="49">
        <v>0</v>
      </c>
      <c r="X106" s="49">
        <v>1059957</v>
      </c>
      <c r="Y106" s="49">
        <v>1846210</v>
      </c>
      <c r="Z106" s="49">
        <v>865992</v>
      </c>
    </row>
    <row r="107" spans="1:26">
      <c r="A107" s="118" t="s">
        <v>148</v>
      </c>
      <c r="B107" s="26">
        <v>75832098</v>
      </c>
      <c r="C107" s="26">
        <v>88300218</v>
      </c>
      <c r="D107" s="26">
        <v>153339529</v>
      </c>
      <c r="E107" s="26">
        <v>96541884</v>
      </c>
      <c r="F107" s="26">
        <v>115252269</v>
      </c>
      <c r="G107" s="26">
        <v>109794580</v>
      </c>
      <c r="H107" s="26">
        <v>130482399</v>
      </c>
      <c r="I107" s="49">
        <v>113573246</v>
      </c>
      <c r="J107" s="49">
        <v>105854310</v>
      </c>
      <c r="K107" s="49">
        <v>148872171</v>
      </c>
      <c r="L107" s="49">
        <v>77904772</v>
      </c>
      <c r="M107" s="49">
        <v>36658488</v>
      </c>
      <c r="N107" s="49">
        <v>39939639</v>
      </c>
      <c r="O107" s="49">
        <v>21108419</v>
      </c>
      <c r="P107" s="49">
        <v>14262059</v>
      </c>
      <c r="Q107" s="49">
        <v>18397167</v>
      </c>
      <c r="R107" s="49">
        <v>23371924</v>
      </c>
      <c r="S107" s="49">
        <v>26640816</v>
      </c>
      <c r="T107" s="49">
        <v>14930000</v>
      </c>
      <c r="U107" s="226">
        <v>11249684</v>
      </c>
      <c r="V107" s="49">
        <v>0</v>
      </c>
      <c r="W107" s="49">
        <v>0</v>
      </c>
      <c r="X107" s="49">
        <v>0</v>
      </c>
      <c r="Y107" s="49">
        <v>0</v>
      </c>
      <c r="Z107" s="49">
        <v>0</v>
      </c>
    </row>
    <row r="108" spans="1:26">
      <c r="A108" s="118" t="s">
        <v>150</v>
      </c>
      <c r="B108" s="26">
        <v>39732</v>
      </c>
      <c r="C108" s="26">
        <v>111565</v>
      </c>
      <c r="D108" s="26">
        <v>19296</v>
      </c>
      <c r="E108" s="26">
        <v>61355</v>
      </c>
      <c r="F108" s="26">
        <v>9377</v>
      </c>
      <c r="G108" s="26">
        <v>131338</v>
      </c>
      <c r="H108" s="26">
        <v>1755068</v>
      </c>
      <c r="I108" s="49">
        <v>-272961</v>
      </c>
      <c r="J108" s="49">
        <v>8800</v>
      </c>
      <c r="K108" s="49">
        <v>-8800</v>
      </c>
      <c r="L108" s="49">
        <v>17600</v>
      </c>
      <c r="M108" s="49">
        <v>0</v>
      </c>
      <c r="N108" s="49">
        <v>25065</v>
      </c>
      <c r="O108" s="49">
        <v>10565</v>
      </c>
      <c r="P108" s="49">
        <v>0</v>
      </c>
      <c r="Q108" s="49">
        <v>0</v>
      </c>
      <c r="R108" s="49">
        <v>6570</v>
      </c>
      <c r="S108" s="49">
        <v>6472627</v>
      </c>
      <c r="T108" s="49">
        <v>1950</v>
      </c>
      <c r="U108" s="226">
        <v>0</v>
      </c>
      <c r="V108" s="49">
        <v>0</v>
      </c>
      <c r="W108" s="49">
        <v>0</v>
      </c>
      <c r="X108" s="49">
        <v>0</v>
      </c>
      <c r="Y108" s="49">
        <v>0</v>
      </c>
      <c r="Z108" s="49">
        <v>0</v>
      </c>
    </row>
    <row r="109" spans="1:26">
      <c r="A109" s="118" t="s">
        <v>152</v>
      </c>
      <c r="B109" s="26">
        <v>0</v>
      </c>
      <c r="C109" s="26">
        <v>0</v>
      </c>
      <c r="D109" s="26">
        <v>0</v>
      </c>
      <c r="E109" s="26">
        <v>0</v>
      </c>
      <c r="F109" s="26">
        <v>0</v>
      </c>
      <c r="G109" s="26">
        <v>0</v>
      </c>
      <c r="H109" s="26">
        <v>0</v>
      </c>
      <c r="I109" s="49">
        <v>0</v>
      </c>
      <c r="J109" s="49">
        <v>0</v>
      </c>
      <c r="K109" s="49">
        <v>0</v>
      </c>
      <c r="L109" s="49">
        <v>0</v>
      </c>
      <c r="M109" s="49">
        <v>0</v>
      </c>
      <c r="N109" s="49">
        <v>0</v>
      </c>
      <c r="O109" s="49">
        <v>0</v>
      </c>
      <c r="P109" s="49">
        <v>0</v>
      </c>
      <c r="Q109" s="49">
        <v>0</v>
      </c>
      <c r="R109" s="49">
        <v>0</v>
      </c>
      <c r="S109" s="49">
        <v>0</v>
      </c>
      <c r="T109" s="49">
        <v>0</v>
      </c>
      <c r="U109" s="226">
        <v>0</v>
      </c>
      <c r="V109" s="49">
        <v>0</v>
      </c>
      <c r="W109" s="49">
        <v>0</v>
      </c>
      <c r="X109" s="49">
        <v>0</v>
      </c>
      <c r="Y109" s="49">
        <v>0</v>
      </c>
      <c r="Z109" s="49">
        <v>0</v>
      </c>
    </row>
    <row r="110" spans="1:26">
      <c r="A110" s="118" t="s">
        <v>153</v>
      </c>
      <c r="B110" s="26">
        <v>411</v>
      </c>
      <c r="C110" s="26">
        <v>-24</v>
      </c>
      <c r="D110" s="26">
        <v>850</v>
      </c>
      <c r="E110" s="26">
        <v>446350</v>
      </c>
      <c r="F110" s="26">
        <v>15241583</v>
      </c>
      <c r="G110" s="26">
        <v>24245564</v>
      </c>
      <c r="H110" s="26">
        <v>18547699</v>
      </c>
      <c r="I110" s="49">
        <v>13100812</v>
      </c>
      <c r="J110" s="49">
        <v>9332297</v>
      </c>
      <c r="K110" s="49">
        <v>5613258</v>
      </c>
      <c r="L110" s="49">
        <v>7149703</v>
      </c>
      <c r="M110" s="49">
        <v>3250808</v>
      </c>
      <c r="N110" s="49">
        <v>6718125</v>
      </c>
      <c r="O110" s="49">
        <v>6756620</v>
      </c>
      <c r="P110" s="49">
        <v>4158225</v>
      </c>
      <c r="Q110" s="49">
        <v>4605049</v>
      </c>
      <c r="R110" s="49">
        <v>2497053</v>
      </c>
      <c r="S110" s="49">
        <v>2916299</v>
      </c>
      <c r="T110" s="49">
        <v>6779335</v>
      </c>
      <c r="U110" s="226">
        <v>6417902</v>
      </c>
      <c r="V110" s="49">
        <v>13387922</v>
      </c>
      <c r="W110" s="49">
        <v>4260987</v>
      </c>
      <c r="X110" s="49">
        <v>6871463</v>
      </c>
      <c r="Y110" s="49">
        <v>14255473</v>
      </c>
      <c r="Z110" s="49">
        <v>33063154</v>
      </c>
    </row>
    <row r="111" spans="1:26">
      <c r="A111" s="118" t="s">
        <v>154</v>
      </c>
      <c r="B111" s="26">
        <v>15603000</v>
      </c>
      <c r="C111" s="26">
        <v>28761565</v>
      </c>
      <c r="D111" s="26">
        <v>42302426</v>
      </c>
      <c r="E111" s="26">
        <v>-19109216</v>
      </c>
      <c r="F111" s="26">
        <v>15674047</v>
      </c>
      <c r="G111" s="26">
        <v>-15674047</v>
      </c>
      <c r="H111" s="26">
        <v>0</v>
      </c>
      <c r="I111" s="49">
        <v>0</v>
      </c>
      <c r="J111" s="49">
        <v>0</v>
      </c>
      <c r="K111" s="49">
        <v>0</v>
      </c>
      <c r="L111" s="49">
        <v>0</v>
      </c>
      <c r="M111" s="49">
        <v>0</v>
      </c>
      <c r="N111" s="49">
        <v>0</v>
      </c>
      <c r="O111" s="49">
        <v>0</v>
      </c>
      <c r="P111" s="49">
        <v>0</v>
      </c>
      <c r="Q111" s="49">
        <v>0</v>
      </c>
      <c r="R111" s="49">
        <v>0</v>
      </c>
      <c r="S111" s="49">
        <v>0</v>
      </c>
      <c r="T111" s="49">
        <v>0</v>
      </c>
      <c r="U111" s="226">
        <v>0</v>
      </c>
      <c r="V111" s="49">
        <v>0</v>
      </c>
      <c r="W111" s="49">
        <v>0</v>
      </c>
      <c r="X111" s="49">
        <v>0</v>
      </c>
      <c r="Y111" s="49">
        <v>0</v>
      </c>
      <c r="Z111" s="49">
        <v>0</v>
      </c>
    </row>
    <row r="112" spans="1:26">
      <c r="A112" s="118" t="s">
        <v>155</v>
      </c>
      <c r="B112" s="26">
        <v>1243406</v>
      </c>
      <c r="C112" s="26">
        <v>3265027</v>
      </c>
      <c r="D112" s="26">
        <v>477584</v>
      </c>
      <c r="E112" s="26">
        <v>3256589</v>
      </c>
      <c r="F112" s="26">
        <v>5430437</v>
      </c>
      <c r="G112" s="26">
        <v>8931308</v>
      </c>
      <c r="H112" s="26">
        <v>7387693</v>
      </c>
      <c r="I112" s="49">
        <v>5181286</v>
      </c>
      <c r="J112" s="49">
        <v>5650062</v>
      </c>
      <c r="K112" s="49">
        <v>12339400</v>
      </c>
      <c r="L112" s="49">
        <v>10160301</v>
      </c>
      <c r="M112" s="49">
        <v>13344368</v>
      </c>
      <c r="N112" s="49">
        <v>9510176</v>
      </c>
      <c r="O112" s="49">
        <v>3905885</v>
      </c>
      <c r="P112" s="49">
        <v>9253474</v>
      </c>
      <c r="Q112" s="49">
        <v>18833365</v>
      </c>
      <c r="R112" s="49">
        <v>10180119</v>
      </c>
      <c r="S112" s="49">
        <v>11705528</v>
      </c>
      <c r="T112" s="49">
        <v>3629647</v>
      </c>
      <c r="U112" s="226">
        <v>0</v>
      </c>
      <c r="V112" s="49">
        <v>0</v>
      </c>
      <c r="W112" s="49">
        <v>0</v>
      </c>
      <c r="X112" s="49">
        <v>236708</v>
      </c>
      <c r="Y112" s="49">
        <v>2274728</v>
      </c>
      <c r="Z112" s="49">
        <v>0</v>
      </c>
    </row>
    <row r="113" spans="1:26">
      <c r="A113" s="118" t="s">
        <v>157</v>
      </c>
      <c r="B113" s="26">
        <v>7834494</v>
      </c>
      <c r="C113" s="26">
        <v>4716729</v>
      </c>
      <c r="D113" s="26">
        <v>70800368</v>
      </c>
      <c r="E113" s="26">
        <v>52263049</v>
      </c>
      <c r="F113" s="26">
        <v>-27550208</v>
      </c>
      <c r="G113" s="26">
        <v>26273715</v>
      </c>
      <c r="H113" s="26">
        <v>9430788</v>
      </c>
      <c r="I113" s="49">
        <v>9568125</v>
      </c>
      <c r="J113" s="49">
        <v>6503785</v>
      </c>
      <c r="K113" s="49">
        <v>1690517</v>
      </c>
      <c r="L113" s="49">
        <v>2080460</v>
      </c>
      <c r="M113" s="49">
        <v>2709391</v>
      </c>
      <c r="N113" s="49">
        <v>2023533</v>
      </c>
      <c r="O113" s="49">
        <v>1928674</v>
      </c>
      <c r="P113" s="49">
        <v>1927534</v>
      </c>
      <c r="Q113" s="49">
        <v>1521410</v>
      </c>
      <c r="R113" s="49">
        <v>624238</v>
      </c>
      <c r="S113" s="49">
        <v>1344469</v>
      </c>
      <c r="T113" s="49">
        <v>407156</v>
      </c>
      <c r="U113" s="226">
        <v>447243</v>
      </c>
      <c r="V113" s="49">
        <v>322680</v>
      </c>
      <c r="W113" s="49">
        <v>433674</v>
      </c>
      <c r="X113" s="49">
        <v>340514</v>
      </c>
      <c r="Y113" s="49">
        <v>406598</v>
      </c>
      <c r="Z113" s="49">
        <v>307509</v>
      </c>
    </row>
    <row r="114" spans="1:26">
      <c r="A114" s="118" t="s">
        <v>158</v>
      </c>
      <c r="B114" s="26">
        <v>0</v>
      </c>
      <c r="C114" s="26">
        <v>0</v>
      </c>
      <c r="D114" s="26">
        <v>0</v>
      </c>
      <c r="E114" s="26">
        <v>3800417</v>
      </c>
      <c r="F114" s="26">
        <v>11866608</v>
      </c>
      <c r="G114" s="26">
        <v>7572789</v>
      </c>
      <c r="H114" s="26">
        <v>25717442</v>
      </c>
      <c r="I114" s="49">
        <v>22259931</v>
      </c>
      <c r="J114" s="49">
        <v>14893419</v>
      </c>
      <c r="K114" s="49">
        <v>1550308</v>
      </c>
      <c r="L114" s="49">
        <v>10218254</v>
      </c>
      <c r="M114" s="49">
        <v>8157367</v>
      </c>
      <c r="N114" s="49">
        <v>11311837</v>
      </c>
      <c r="O114" s="49">
        <v>9260481</v>
      </c>
      <c r="P114" s="49">
        <v>17054124</v>
      </c>
      <c r="Q114" s="49">
        <v>12420628</v>
      </c>
      <c r="R114" s="49">
        <v>15006128</v>
      </c>
      <c r="S114" s="49">
        <v>9151855</v>
      </c>
      <c r="T114" s="49">
        <v>7631693</v>
      </c>
      <c r="U114" s="226">
        <v>1036513</v>
      </c>
      <c r="V114" s="49">
        <v>3003788</v>
      </c>
      <c r="W114" s="49">
        <v>0</v>
      </c>
      <c r="X114" s="49">
        <v>0</v>
      </c>
      <c r="Y114" s="49">
        <v>0</v>
      </c>
      <c r="Z114" s="49">
        <v>0</v>
      </c>
    </row>
    <row r="115" spans="1:26">
      <c r="A115" s="59" t="s">
        <v>159</v>
      </c>
      <c r="B115" s="26">
        <v>838088425</v>
      </c>
      <c r="C115" s="26">
        <v>1451662579</v>
      </c>
      <c r="D115" s="26">
        <v>1791154357</v>
      </c>
      <c r="E115" s="26">
        <v>1090607332</v>
      </c>
      <c r="F115" s="26">
        <v>2068830649</v>
      </c>
      <c r="G115" s="26">
        <v>1743911551</v>
      </c>
      <c r="H115" s="26">
        <v>1947499286</v>
      </c>
      <c r="I115" s="49">
        <v>2056635404</v>
      </c>
      <c r="J115" s="49">
        <v>1831754572</v>
      </c>
      <c r="K115" s="49">
        <v>1786988636</v>
      </c>
      <c r="L115" s="49">
        <v>1936346582</v>
      </c>
      <c r="M115" s="49">
        <v>1785028480</v>
      </c>
      <c r="N115" s="49">
        <v>1936568075</v>
      </c>
      <c r="O115" s="49">
        <v>1873584756</v>
      </c>
      <c r="P115" s="49">
        <v>1942900892</v>
      </c>
      <c r="Q115" s="49">
        <v>1980408950</v>
      </c>
      <c r="R115" s="49">
        <v>2148235351</v>
      </c>
      <c r="S115" s="49">
        <v>1987218156</v>
      </c>
      <c r="T115" s="49">
        <v>188992662</v>
      </c>
      <c r="U115" s="226">
        <v>78526323</v>
      </c>
      <c r="V115" s="49">
        <f>SUM(V64:V114)</f>
        <v>51143878</v>
      </c>
      <c r="W115" s="49">
        <f>SUM(W64:W114)</f>
        <v>12543244</v>
      </c>
      <c r="X115" s="49">
        <f>SUM(X64:X114)</f>
        <v>18701177</v>
      </c>
      <c r="Y115" s="49">
        <f>SUM(Y64:Y114)</f>
        <v>25380905</v>
      </c>
      <c r="Z115" s="49">
        <f>SUM(Z64:Z114)</f>
        <v>43167376</v>
      </c>
    </row>
    <row r="121" spans="1:26" s="119" customFormat="1" ht="14.25" customHeight="1">
      <c r="A121" s="395" t="s">
        <v>160</v>
      </c>
      <c r="B121" s="402">
        <v>1997</v>
      </c>
      <c r="C121" s="402">
        <v>1998</v>
      </c>
      <c r="D121" s="402">
        <v>1999</v>
      </c>
      <c r="E121" s="402">
        <v>2000</v>
      </c>
      <c r="F121" s="402">
        <v>2001</v>
      </c>
      <c r="G121" s="402">
        <v>2002</v>
      </c>
      <c r="H121" s="402">
        <v>2003</v>
      </c>
      <c r="I121" s="402">
        <v>2004</v>
      </c>
      <c r="J121" s="402">
        <v>2005</v>
      </c>
      <c r="K121" s="402">
        <v>2006</v>
      </c>
      <c r="L121" s="402">
        <v>2007</v>
      </c>
      <c r="M121" s="402">
        <v>2008</v>
      </c>
      <c r="N121" s="402">
        <v>2009</v>
      </c>
      <c r="O121" s="402">
        <v>2010</v>
      </c>
      <c r="P121" s="402">
        <v>2011</v>
      </c>
      <c r="Q121" s="402">
        <v>2012</v>
      </c>
      <c r="R121" s="402">
        <v>2013</v>
      </c>
      <c r="S121" s="402">
        <v>2014</v>
      </c>
      <c r="T121" s="402">
        <v>2015</v>
      </c>
      <c r="U121" s="402">
        <v>2016</v>
      </c>
      <c r="V121" s="402">
        <v>2017</v>
      </c>
      <c r="W121" s="402">
        <v>2018</v>
      </c>
      <c r="X121" s="402">
        <v>2019</v>
      </c>
      <c r="Y121" s="402">
        <v>2020</v>
      </c>
      <c r="Z121" s="402">
        <v>2021</v>
      </c>
    </row>
    <row r="122" spans="1:26" s="119" customFormat="1">
      <c r="A122" s="395"/>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row>
    <row r="123" spans="1:26">
      <c r="A123" s="118" t="s">
        <v>82</v>
      </c>
      <c r="B123" s="49">
        <v>5284611</v>
      </c>
      <c r="C123" s="60">
        <v>421258</v>
      </c>
      <c r="D123" s="60">
        <v>6248638</v>
      </c>
      <c r="E123" s="49">
        <v>6753624</v>
      </c>
      <c r="F123" s="49">
        <v>11117427</v>
      </c>
      <c r="G123" s="49">
        <v>12206092</v>
      </c>
      <c r="H123" s="49">
        <v>12635784</v>
      </c>
      <c r="I123" s="49">
        <v>12692612</v>
      </c>
      <c r="J123" s="49">
        <v>15812482</v>
      </c>
      <c r="K123" s="49">
        <v>13655671</v>
      </c>
      <c r="L123" s="49">
        <v>39922704</v>
      </c>
      <c r="M123" s="49">
        <v>29018699</v>
      </c>
      <c r="N123" s="49">
        <v>32530544</v>
      </c>
      <c r="O123" s="49">
        <v>25321527</v>
      </c>
      <c r="P123" s="49">
        <v>24192775</v>
      </c>
      <c r="Q123" s="49">
        <v>25693375</v>
      </c>
      <c r="R123" s="49">
        <v>26786678</v>
      </c>
      <c r="S123" s="49">
        <v>53280816</v>
      </c>
      <c r="T123" s="49">
        <v>0</v>
      </c>
      <c r="U123" s="226">
        <v>0</v>
      </c>
      <c r="V123" s="49">
        <v>0</v>
      </c>
      <c r="W123" s="49">
        <v>0</v>
      </c>
      <c r="X123" s="49">
        <v>0</v>
      </c>
      <c r="Y123" s="49">
        <v>0</v>
      </c>
      <c r="Z123" s="49">
        <v>0</v>
      </c>
    </row>
    <row r="124" spans="1:26">
      <c r="A124" s="118" t="s">
        <v>84</v>
      </c>
      <c r="B124" s="49">
        <v>993273</v>
      </c>
      <c r="C124" s="60">
        <v>1191398</v>
      </c>
      <c r="D124" s="60">
        <v>206709</v>
      </c>
      <c r="E124" s="49">
        <v>0</v>
      </c>
      <c r="F124" s="49">
        <v>0</v>
      </c>
      <c r="G124" s="49">
        <v>0</v>
      </c>
      <c r="H124" s="49">
        <v>0</v>
      </c>
      <c r="I124" s="49">
        <v>0</v>
      </c>
      <c r="J124" s="49">
        <v>0</v>
      </c>
      <c r="K124" s="49">
        <v>0</v>
      </c>
      <c r="L124" s="49">
        <v>0</v>
      </c>
      <c r="M124" s="49">
        <v>0</v>
      </c>
      <c r="N124" s="49">
        <v>0</v>
      </c>
      <c r="O124" s="49">
        <v>0</v>
      </c>
      <c r="P124" s="49">
        <v>0</v>
      </c>
      <c r="Q124" s="49">
        <v>0</v>
      </c>
      <c r="R124" s="49">
        <v>0</v>
      </c>
      <c r="S124" s="49">
        <v>0</v>
      </c>
      <c r="T124" s="49">
        <v>0</v>
      </c>
      <c r="U124" s="226">
        <v>0</v>
      </c>
      <c r="V124" s="49">
        <v>218855</v>
      </c>
      <c r="W124" s="49">
        <v>200764</v>
      </c>
      <c r="X124" s="49">
        <v>0</v>
      </c>
      <c r="Y124" s="49">
        <v>226946</v>
      </c>
      <c r="Z124" s="49">
        <v>114235</v>
      </c>
    </row>
    <row r="125" spans="1:26">
      <c r="A125" s="118" t="s">
        <v>86</v>
      </c>
      <c r="B125" s="49">
        <v>28233401</v>
      </c>
      <c r="C125" s="60">
        <v>483492</v>
      </c>
      <c r="D125" s="60">
        <v>22734166</v>
      </c>
      <c r="E125" s="49">
        <v>7773854</v>
      </c>
      <c r="F125" s="49">
        <v>9355319</v>
      </c>
      <c r="G125" s="49">
        <v>10342168</v>
      </c>
      <c r="H125" s="49">
        <v>10141440</v>
      </c>
      <c r="I125" s="49">
        <v>8644970</v>
      </c>
      <c r="J125" s="49">
        <v>8836518</v>
      </c>
      <c r="K125" s="49">
        <v>10041865</v>
      </c>
      <c r="L125" s="49">
        <v>8324935</v>
      </c>
      <c r="M125" s="49">
        <v>34733850</v>
      </c>
      <c r="N125" s="49">
        <v>57117805</v>
      </c>
      <c r="O125" s="49">
        <v>86631310</v>
      </c>
      <c r="P125" s="49">
        <v>75653522</v>
      </c>
      <c r="Q125" s="49">
        <v>75128171</v>
      </c>
      <c r="R125" s="49">
        <v>75806543</v>
      </c>
      <c r="S125" s="49">
        <v>88711360</v>
      </c>
      <c r="T125" s="49">
        <v>11066399</v>
      </c>
      <c r="U125" s="226">
        <v>11834767</v>
      </c>
      <c r="V125" s="49">
        <v>0</v>
      </c>
      <c r="W125" s="49">
        <v>0</v>
      </c>
      <c r="X125" s="49">
        <v>0</v>
      </c>
      <c r="Y125" s="49">
        <v>0</v>
      </c>
      <c r="Z125" s="49">
        <v>0</v>
      </c>
    </row>
    <row r="126" spans="1:26">
      <c r="A126" s="118" t="s">
        <v>88</v>
      </c>
      <c r="B126" s="49">
        <v>1250179</v>
      </c>
      <c r="C126" s="60">
        <v>1288978</v>
      </c>
      <c r="D126" s="60">
        <v>517501</v>
      </c>
      <c r="E126" s="49">
        <v>9586680</v>
      </c>
      <c r="F126" s="49">
        <v>4108460</v>
      </c>
      <c r="G126" s="49">
        <v>3993589</v>
      </c>
      <c r="H126" s="49">
        <v>4655608</v>
      </c>
      <c r="I126" s="49">
        <v>3960382</v>
      </c>
      <c r="J126" s="49">
        <v>231882</v>
      </c>
      <c r="K126" s="49">
        <v>0</v>
      </c>
      <c r="L126" s="49">
        <v>0</v>
      </c>
      <c r="M126" s="49">
        <v>0</v>
      </c>
      <c r="N126" s="49">
        <v>0</v>
      </c>
      <c r="O126" s="49">
        <v>0</v>
      </c>
      <c r="P126" s="49">
        <v>0</v>
      </c>
      <c r="Q126" s="49">
        <v>0</v>
      </c>
      <c r="R126" s="49">
        <v>0</v>
      </c>
      <c r="S126" s="49">
        <v>0</v>
      </c>
      <c r="T126" s="49">
        <v>0</v>
      </c>
      <c r="U126" s="226">
        <v>0</v>
      </c>
      <c r="V126" s="49">
        <v>0</v>
      </c>
      <c r="W126" s="49">
        <v>0</v>
      </c>
      <c r="X126" s="49">
        <v>0</v>
      </c>
      <c r="Y126" s="49">
        <v>0</v>
      </c>
      <c r="Z126" s="49">
        <v>0</v>
      </c>
    </row>
    <row r="127" spans="1:26">
      <c r="A127" s="118" t="s">
        <v>74</v>
      </c>
      <c r="B127" s="49">
        <v>239463150</v>
      </c>
      <c r="C127" s="60">
        <v>55316521</v>
      </c>
      <c r="D127" s="60">
        <v>366136711</v>
      </c>
      <c r="E127" s="49">
        <v>49556813</v>
      </c>
      <c r="F127" s="49">
        <v>131514442</v>
      </c>
      <c r="G127" s="49">
        <v>119345966</v>
      </c>
      <c r="H127" s="49">
        <v>129765868</v>
      </c>
      <c r="I127" s="49">
        <v>127543127</v>
      </c>
      <c r="J127" s="49">
        <v>126450851</v>
      </c>
      <c r="K127" s="49">
        <v>130474947</v>
      </c>
      <c r="L127" s="49">
        <v>116432984</v>
      </c>
      <c r="M127" s="49">
        <v>133741641</v>
      </c>
      <c r="N127" s="49">
        <v>124577008</v>
      </c>
      <c r="O127" s="49">
        <v>127237710</v>
      </c>
      <c r="P127" s="49">
        <v>138068645</v>
      </c>
      <c r="Q127" s="49">
        <v>124774198</v>
      </c>
      <c r="R127" s="49">
        <v>124918106</v>
      </c>
      <c r="S127" s="49">
        <v>122580401</v>
      </c>
      <c r="T127" s="49">
        <v>673056</v>
      </c>
      <c r="U127" s="226">
        <v>45813</v>
      </c>
      <c r="V127" s="49">
        <v>180985</v>
      </c>
      <c r="W127" s="49">
        <v>14298</v>
      </c>
      <c r="X127" s="49">
        <v>303393</v>
      </c>
      <c r="Y127" s="49">
        <v>208349</v>
      </c>
      <c r="Z127" s="49">
        <v>12563</v>
      </c>
    </row>
    <row r="128" spans="1:26">
      <c r="A128" s="118" t="s">
        <v>91</v>
      </c>
      <c r="B128" s="49">
        <v>8688652</v>
      </c>
      <c r="C128" s="60">
        <v>3534882</v>
      </c>
      <c r="D128" s="60">
        <v>48665514</v>
      </c>
      <c r="E128" s="49">
        <v>92150110</v>
      </c>
      <c r="F128" s="49">
        <v>34769841</v>
      </c>
      <c r="G128" s="49">
        <v>65887739</v>
      </c>
      <c r="H128" s="49">
        <v>49186208</v>
      </c>
      <c r="I128" s="49">
        <v>58960440</v>
      </c>
      <c r="J128" s="49">
        <v>64322658</v>
      </c>
      <c r="K128" s="49">
        <v>68883918</v>
      </c>
      <c r="L128" s="49">
        <v>72003584</v>
      </c>
      <c r="M128" s="49">
        <v>95672667</v>
      </c>
      <c r="N128" s="49">
        <v>153093770</v>
      </c>
      <c r="O128" s="49">
        <v>106503639</v>
      </c>
      <c r="P128" s="49">
        <v>130009054</v>
      </c>
      <c r="Q128" s="49">
        <v>113857796</v>
      </c>
      <c r="R128" s="49">
        <v>149076359</v>
      </c>
      <c r="S128" s="49">
        <v>149503452</v>
      </c>
      <c r="T128" s="49">
        <v>0</v>
      </c>
      <c r="U128" s="226">
        <v>0</v>
      </c>
      <c r="V128" s="49">
        <v>0</v>
      </c>
      <c r="W128" s="49">
        <v>0</v>
      </c>
      <c r="X128" s="49">
        <v>0</v>
      </c>
      <c r="Y128" s="49">
        <v>0</v>
      </c>
      <c r="Z128" s="49">
        <v>0</v>
      </c>
    </row>
    <row r="129" spans="1:26">
      <c r="A129" s="118" t="s">
        <v>93</v>
      </c>
      <c r="B129" s="49">
        <v>259866</v>
      </c>
      <c r="C129" s="60">
        <v>11629166</v>
      </c>
      <c r="D129" s="60">
        <v>18490718</v>
      </c>
      <c r="E129" s="49">
        <v>8727239</v>
      </c>
      <c r="F129" s="49">
        <v>12522183</v>
      </c>
      <c r="G129" s="49">
        <v>43175848</v>
      </c>
      <c r="H129" s="49">
        <v>37279369</v>
      </c>
      <c r="I129" s="49">
        <v>32331197</v>
      </c>
      <c r="J129" s="49">
        <v>49168720</v>
      </c>
      <c r="K129" s="49">
        <v>64355876</v>
      </c>
      <c r="L129" s="49">
        <v>73152901</v>
      </c>
      <c r="M129" s="49">
        <v>84216733</v>
      </c>
      <c r="N129" s="49">
        <v>90064331</v>
      </c>
      <c r="O129" s="49">
        <v>74657136</v>
      </c>
      <c r="P129" s="49">
        <v>75140371</v>
      </c>
      <c r="Q129" s="49">
        <v>79272471</v>
      </c>
      <c r="R129" s="49">
        <v>78554797</v>
      </c>
      <c r="S129" s="49">
        <v>83570422</v>
      </c>
      <c r="T129" s="49">
        <v>0</v>
      </c>
      <c r="U129" s="226">
        <v>0</v>
      </c>
      <c r="V129" s="49">
        <v>0</v>
      </c>
      <c r="W129" s="49">
        <v>0</v>
      </c>
      <c r="X129" s="49">
        <v>0</v>
      </c>
      <c r="Y129" s="49">
        <v>0</v>
      </c>
      <c r="Z129" s="49">
        <v>0</v>
      </c>
    </row>
    <row r="130" spans="1:26">
      <c r="A130" s="118" t="s">
        <v>95</v>
      </c>
      <c r="B130" s="49">
        <v>0</v>
      </c>
      <c r="C130" s="60">
        <v>786599</v>
      </c>
      <c r="D130" s="60">
        <v>0</v>
      </c>
      <c r="E130" s="49">
        <v>0</v>
      </c>
      <c r="F130" s="49">
        <v>0</v>
      </c>
      <c r="G130" s="49">
        <v>0</v>
      </c>
      <c r="H130" s="49">
        <v>0</v>
      </c>
      <c r="I130" s="49">
        <v>0</v>
      </c>
      <c r="J130" s="49">
        <v>0</v>
      </c>
      <c r="K130" s="49">
        <v>0</v>
      </c>
      <c r="L130" s="49">
        <v>0</v>
      </c>
      <c r="M130" s="49">
        <v>0</v>
      </c>
      <c r="N130" s="49">
        <v>0</v>
      </c>
      <c r="O130" s="49">
        <v>12142108</v>
      </c>
      <c r="P130" s="49">
        <v>10910445</v>
      </c>
      <c r="Q130" s="49">
        <v>9069474</v>
      </c>
      <c r="R130" s="49">
        <v>9355281</v>
      </c>
      <c r="S130" s="49">
        <v>7365071</v>
      </c>
      <c r="T130" s="49">
        <v>0</v>
      </c>
      <c r="U130" s="226">
        <v>0</v>
      </c>
      <c r="V130" s="49">
        <v>0</v>
      </c>
      <c r="W130" s="49">
        <v>0</v>
      </c>
      <c r="X130" s="49">
        <v>0</v>
      </c>
      <c r="Y130" s="49">
        <v>0</v>
      </c>
      <c r="Z130" s="49">
        <v>0</v>
      </c>
    </row>
    <row r="131" spans="1:26">
      <c r="A131" s="118" t="s">
        <v>97</v>
      </c>
      <c r="B131" s="49">
        <v>500000</v>
      </c>
      <c r="C131" s="60">
        <v>855704</v>
      </c>
      <c r="D131" s="60">
        <v>1836086</v>
      </c>
      <c r="E131" s="49">
        <v>727832</v>
      </c>
      <c r="F131" s="49">
        <v>0</v>
      </c>
      <c r="G131" s="49">
        <v>0</v>
      </c>
      <c r="H131" s="49">
        <v>0</v>
      </c>
      <c r="I131" s="49">
        <v>0</v>
      </c>
      <c r="J131" s="49">
        <v>0</v>
      </c>
      <c r="K131" s="49">
        <v>0</v>
      </c>
      <c r="L131" s="49">
        <v>0</v>
      </c>
      <c r="M131" s="49">
        <v>3000000</v>
      </c>
      <c r="N131" s="49">
        <v>4920794</v>
      </c>
      <c r="O131" s="49">
        <v>8863158</v>
      </c>
      <c r="P131" s="49">
        <v>18331355</v>
      </c>
      <c r="Q131" s="49">
        <v>24862813</v>
      </c>
      <c r="R131" s="49">
        <v>26528706</v>
      </c>
      <c r="S131" s="49">
        <v>54357361</v>
      </c>
      <c r="T131" s="49">
        <v>3944002</v>
      </c>
      <c r="U131" s="226">
        <v>5008960</v>
      </c>
      <c r="V131" s="49">
        <v>0</v>
      </c>
      <c r="W131" s="49">
        <v>0</v>
      </c>
      <c r="X131" s="49">
        <v>0</v>
      </c>
      <c r="Y131" s="49">
        <v>0</v>
      </c>
      <c r="Z131" s="49">
        <v>0</v>
      </c>
    </row>
    <row r="132" spans="1:26">
      <c r="A132" s="118" t="s">
        <v>99</v>
      </c>
      <c r="B132" s="49">
        <v>71164645</v>
      </c>
      <c r="C132" s="60">
        <v>12654749</v>
      </c>
      <c r="D132" s="60">
        <v>27582739</v>
      </c>
      <c r="E132" s="49">
        <v>-1953039</v>
      </c>
      <c r="F132" s="49">
        <v>36086245</v>
      </c>
      <c r="G132" s="49">
        <v>16615121</v>
      </c>
      <c r="H132" s="49">
        <v>17701469</v>
      </c>
      <c r="I132" s="49">
        <v>18292607</v>
      </c>
      <c r="J132" s="49">
        <v>23727748</v>
      </c>
      <c r="K132" s="49">
        <v>44363026</v>
      </c>
      <c r="L132" s="49">
        <v>62329147</v>
      </c>
      <c r="M132" s="49">
        <v>119484330</v>
      </c>
      <c r="N132" s="49">
        <v>119037554</v>
      </c>
      <c r="O132" s="49">
        <v>123969408</v>
      </c>
      <c r="P132" s="49">
        <v>119341841</v>
      </c>
      <c r="Q132" s="49">
        <v>130245311</v>
      </c>
      <c r="R132" s="49">
        <v>135594288</v>
      </c>
      <c r="S132" s="49">
        <v>148472938</v>
      </c>
      <c r="T132" s="49">
        <v>2168656</v>
      </c>
      <c r="U132" s="226">
        <v>0</v>
      </c>
      <c r="V132" s="49">
        <v>0</v>
      </c>
      <c r="W132" s="49">
        <v>0</v>
      </c>
      <c r="X132" s="49">
        <v>0</v>
      </c>
      <c r="Y132" s="49">
        <v>0</v>
      </c>
      <c r="Z132" s="49">
        <v>0</v>
      </c>
    </row>
    <row r="133" spans="1:26">
      <c r="A133" s="118" t="s">
        <v>101</v>
      </c>
      <c r="B133" s="49">
        <v>12637342</v>
      </c>
      <c r="C133" s="60">
        <v>1291130</v>
      </c>
      <c r="D133" s="60">
        <v>155601635</v>
      </c>
      <c r="E133" s="49">
        <v>-46812568</v>
      </c>
      <c r="F133" s="49">
        <v>28376336</v>
      </c>
      <c r="G133" s="49">
        <v>46726097</v>
      </c>
      <c r="H133" s="49">
        <v>52278847</v>
      </c>
      <c r="I133" s="49">
        <v>58621676</v>
      </c>
      <c r="J133" s="49">
        <v>53436180</v>
      </c>
      <c r="K133" s="49">
        <v>108877216</v>
      </c>
      <c r="L133" s="49">
        <v>107888913</v>
      </c>
      <c r="M133" s="49">
        <v>120306441</v>
      </c>
      <c r="N133" s="49">
        <v>135109285</v>
      </c>
      <c r="O133" s="49">
        <v>136954728</v>
      </c>
      <c r="P133" s="49">
        <v>138933312</v>
      </c>
      <c r="Q133" s="49">
        <v>140958598</v>
      </c>
      <c r="R133" s="49">
        <v>144066902</v>
      </c>
      <c r="S133" s="49">
        <v>145302275</v>
      </c>
      <c r="T133" s="49">
        <v>0</v>
      </c>
      <c r="U133" s="226">
        <v>0</v>
      </c>
      <c r="V133" s="49">
        <v>0</v>
      </c>
      <c r="W133" s="49">
        <v>0</v>
      </c>
      <c r="X133" s="49">
        <v>0</v>
      </c>
      <c r="Y133" s="49">
        <v>0</v>
      </c>
      <c r="Z133" s="49">
        <v>0</v>
      </c>
    </row>
    <row r="134" spans="1:26">
      <c r="A134" s="118" t="s">
        <v>102</v>
      </c>
      <c r="B134" s="49">
        <v>0</v>
      </c>
      <c r="C134" s="60">
        <v>1297568</v>
      </c>
      <c r="D134" s="60">
        <v>0</v>
      </c>
      <c r="E134" s="49">
        <v>0</v>
      </c>
      <c r="F134" s="49">
        <v>0</v>
      </c>
      <c r="G134" s="49">
        <v>0</v>
      </c>
      <c r="H134" s="49">
        <v>0</v>
      </c>
      <c r="I134" s="49">
        <v>0</v>
      </c>
      <c r="J134" s="49">
        <v>0</v>
      </c>
      <c r="K134" s="49">
        <v>0</v>
      </c>
      <c r="L134" s="49">
        <v>0</v>
      </c>
      <c r="M134" s="49">
        <v>80106489</v>
      </c>
      <c r="N134" s="49">
        <v>38315846</v>
      </c>
      <c r="O134" s="49">
        <v>28632047</v>
      </c>
      <c r="P134" s="49">
        <v>23117998</v>
      </c>
      <c r="Q134" s="49">
        <v>30022842</v>
      </c>
      <c r="R134" s="49">
        <v>28780853</v>
      </c>
      <c r="S134" s="49">
        <v>38101735</v>
      </c>
      <c r="T134" s="49">
        <v>17602520</v>
      </c>
      <c r="U134" s="226">
        <v>12019831</v>
      </c>
      <c r="V134" s="49">
        <v>21659224</v>
      </c>
      <c r="W134" s="49">
        <v>32508068</v>
      </c>
      <c r="X134" s="49">
        <v>34028702</v>
      </c>
      <c r="Y134" s="49">
        <v>45129908</v>
      </c>
      <c r="Z134" s="49">
        <v>17139174</v>
      </c>
    </row>
    <row r="135" spans="1:26">
      <c r="A135" s="118" t="s">
        <v>103</v>
      </c>
      <c r="B135" s="49">
        <v>1108354</v>
      </c>
      <c r="C135" s="60">
        <v>855671</v>
      </c>
      <c r="D135" s="60">
        <v>4718919</v>
      </c>
      <c r="E135" s="49">
        <v>4484358</v>
      </c>
      <c r="F135" s="49">
        <v>7278352</v>
      </c>
      <c r="G135" s="49">
        <v>6599463</v>
      </c>
      <c r="H135" s="49">
        <v>6843436</v>
      </c>
      <c r="I135" s="49">
        <v>7495775</v>
      </c>
      <c r="J135" s="49">
        <v>8013783</v>
      </c>
      <c r="K135" s="49">
        <v>5382631</v>
      </c>
      <c r="L135" s="49">
        <v>2848464</v>
      </c>
      <c r="M135" s="49">
        <v>1410674</v>
      </c>
      <c r="N135" s="49">
        <v>1241096</v>
      </c>
      <c r="O135" s="49">
        <v>2136045</v>
      </c>
      <c r="P135" s="49">
        <v>2351109</v>
      </c>
      <c r="Q135" s="49">
        <v>2059748</v>
      </c>
      <c r="R135" s="49">
        <v>2929934</v>
      </c>
      <c r="S135" s="49">
        <v>2718901</v>
      </c>
      <c r="T135" s="49">
        <v>0</v>
      </c>
      <c r="U135" s="226">
        <v>0</v>
      </c>
      <c r="V135" s="49">
        <v>0</v>
      </c>
      <c r="W135" s="49">
        <v>0</v>
      </c>
      <c r="X135" s="49">
        <v>0</v>
      </c>
      <c r="Y135" s="49">
        <v>0</v>
      </c>
      <c r="Z135" s="49">
        <v>0</v>
      </c>
    </row>
    <row r="136" spans="1:26">
      <c r="A136" s="118" t="s">
        <v>104</v>
      </c>
      <c r="B136" s="49">
        <v>0</v>
      </c>
      <c r="C136" s="60">
        <v>346853</v>
      </c>
      <c r="D136" s="60">
        <v>0</v>
      </c>
      <c r="E136" s="49">
        <v>85895274</v>
      </c>
      <c r="F136" s="49">
        <v>111866261</v>
      </c>
      <c r="G136" s="49">
        <v>111758972</v>
      </c>
      <c r="H136" s="49">
        <v>99975027</v>
      </c>
      <c r="I136" s="49">
        <v>88546124</v>
      </c>
      <c r="J136" s="49">
        <v>109424272</v>
      </c>
      <c r="K136" s="49">
        <v>107021103</v>
      </c>
      <c r="L136" s="49">
        <v>125908544</v>
      </c>
      <c r="M136" s="49">
        <v>129926343</v>
      </c>
      <c r="N136" s="49">
        <v>117925946</v>
      </c>
      <c r="O136" s="49">
        <v>80186289</v>
      </c>
      <c r="P136" s="49">
        <v>70321839</v>
      </c>
      <c r="Q136" s="49">
        <v>72391409</v>
      </c>
      <c r="R136" s="49">
        <v>60164345</v>
      </c>
      <c r="S136" s="49">
        <v>62738324</v>
      </c>
      <c r="T136" s="49">
        <v>0</v>
      </c>
      <c r="U136" s="226">
        <v>0</v>
      </c>
      <c r="V136" s="49">
        <v>0</v>
      </c>
      <c r="W136" s="49">
        <v>0</v>
      </c>
      <c r="X136" s="49">
        <v>0</v>
      </c>
      <c r="Y136" s="49">
        <v>0</v>
      </c>
      <c r="Z136" s="49">
        <v>0</v>
      </c>
    </row>
    <row r="137" spans="1:26">
      <c r="A137" s="118" t="s">
        <v>105</v>
      </c>
      <c r="B137" s="49">
        <v>2660653</v>
      </c>
      <c r="C137" s="60">
        <v>16073723</v>
      </c>
      <c r="D137" s="60">
        <v>141124970</v>
      </c>
      <c r="E137" s="49">
        <v>19377088</v>
      </c>
      <c r="F137" s="49">
        <v>31158450</v>
      </c>
      <c r="G137" s="49">
        <v>39586817</v>
      </c>
      <c r="H137" s="49">
        <v>30380581</v>
      </c>
      <c r="I137" s="49">
        <v>33483732</v>
      </c>
      <c r="J137" s="49">
        <v>32104033</v>
      </c>
      <c r="K137" s="49">
        <v>35115748</v>
      </c>
      <c r="L137" s="49">
        <v>29343905</v>
      </c>
      <c r="M137" s="49">
        <v>53136815</v>
      </c>
      <c r="N137" s="49">
        <v>47467189</v>
      </c>
      <c r="O137" s="49">
        <v>116461424</v>
      </c>
      <c r="P137" s="49">
        <v>102551909</v>
      </c>
      <c r="Q137" s="49">
        <v>60378737</v>
      </c>
      <c r="R137" s="49">
        <v>62817896</v>
      </c>
      <c r="S137" s="49">
        <v>61594285</v>
      </c>
      <c r="T137" s="49">
        <v>62628893</v>
      </c>
      <c r="U137" s="226">
        <v>48080489</v>
      </c>
      <c r="V137" s="49">
        <v>54528621</v>
      </c>
      <c r="W137" s="49">
        <v>60824999</v>
      </c>
      <c r="X137" s="49">
        <v>60755384</v>
      </c>
      <c r="Y137" s="49">
        <v>57351743</v>
      </c>
      <c r="Z137" s="49">
        <v>59640318</v>
      </c>
    </row>
    <row r="138" spans="1:26">
      <c r="A138" s="118" t="s">
        <v>107</v>
      </c>
      <c r="B138" s="49">
        <v>3943347</v>
      </c>
      <c r="C138" s="60">
        <v>-2766142</v>
      </c>
      <c r="D138" s="60">
        <v>0</v>
      </c>
      <c r="E138" s="49">
        <v>0</v>
      </c>
      <c r="F138" s="49">
        <v>0</v>
      </c>
      <c r="G138" s="49">
        <v>0</v>
      </c>
      <c r="H138" s="49">
        <v>0</v>
      </c>
      <c r="I138" s="49">
        <v>0</v>
      </c>
      <c r="J138" s="49">
        <v>0</v>
      </c>
      <c r="K138" s="49">
        <v>0</v>
      </c>
      <c r="L138" s="49">
        <v>0</v>
      </c>
      <c r="M138" s="49">
        <v>0</v>
      </c>
      <c r="N138" s="49">
        <v>0</v>
      </c>
      <c r="O138" s="49">
        <v>0</v>
      </c>
      <c r="P138" s="49">
        <v>0</v>
      </c>
      <c r="Q138" s="49">
        <v>0</v>
      </c>
      <c r="R138" s="49">
        <v>0</v>
      </c>
      <c r="S138" s="49">
        <v>0</v>
      </c>
      <c r="T138" s="49">
        <v>0</v>
      </c>
      <c r="U138" s="226">
        <v>0</v>
      </c>
      <c r="V138" s="49">
        <v>0</v>
      </c>
      <c r="W138" s="49">
        <v>0</v>
      </c>
      <c r="X138" s="49">
        <v>0</v>
      </c>
      <c r="Y138" s="49">
        <v>0</v>
      </c>
      <c r="Z138" s="49">
        <v>0</v>
      </c>
    </row>
    <row r="139" spans="1:26">
      <c r="A139" s="118" t="s">
        <v>76</v>
      </c>
      <c r="B139" s="49">
        <v>27691882</v>
      </c>
      <c r="C139" s="60">
        <v>0</v>
      </c>
      <c r="D139" s="60">
        <v>25151046</v>
      </c>
      <c r="E139" s="49">
        <v>29596717</v>
      </c>
      <c r="F139" s="49">
        <v>13603505</v>
      </c>
      <c r="G139" s="49">
        <v>12495021</v>
      </c>
      <c r="H139" s="49">
        <v>10182754</v>
      </c>
      <c r="I139" s="49">
        <v>3847360</v>
      </c>
      <c r="J139" s="49">
        <v>5740326</v>
      </c>
      <c r="K139" s="49">
        <v>6180517</v>
      </c>
      <c r="L139" s="49">
        <v>30867780</v>
      </c>
      <c r="M139" s="49">
        <v>28044465</v>
      </c>
      <c r="N139" s="49">
        <v>27856785</v>
      </c>
      <c r="O139" s="49">
        <v>28086532</v>
      </c>
      <c r="P139" s="49">
        <v>24725891</v>
      </c>
      <c r="Q139" s="49">
        <v>18226600</v>
      </c>
      <c r="R139" s="49">
        <v>12535289</v>
      </c>
      <c r="S139" s="49">
        <v>12953029</v>
      </c>
      <c r="T139" s="49">
        <v>0</v>
      </c>
      <c r="U139" s="226">
        <v>0</v>
      </c>
      <c r="V139" s="49">
        <v>0</v>
      </c>
      <c r="W139" s="49">
        <v>0</v>
      </c>
      <c r="X139" s="49">
        <v>0</v>
      </c>
      <c r="Y139" s="49">
        <v>0</v>
      </c>
      <c r="Z139" s="49">
        <v>0</v>
      </c>
    </row>
    <row r="140" spans="1:26">
      <c r="A140" s="118" t="s">
        <v>110</v>
      </c>
      <c r="B140" s="49">
        <v>5148284</v>
      </c>
      <c r="C140" s="60">
        <v>753951</v>
      </c>
      <c r="D140" s="60">
        <v>15325097</v>
      </c>
      <c r="E140" s="49">
        <v>-1469305</v>
      </c>
      <c r="F140" s="49">
        <v>0</v>
      </c>
      <c r="G140" s="49">
        <v>0</v>
      </c>
      <c r="H140" s="49">
        <v>0</v>
      </c>
      <c r="I140" s="49">
        <v>0</v>
      </c>
      <c r="J140" s="49">
        <v>0</v>
      </c>
      <c r="K140" s="49">
        <v>0</v>
      </c>
      <c r="L140" s="49">
        <v>0</v>
      </c>
      <c r="M140" s="49">
        <v>8541545</v>
      </c>
      <c r="N140" s="49">
        <v>10768277</v>
      </c>
      <c r="O140" s="49">
        <v>10060794</v>
      </c>
      <c r="P140" s="49">
        <v>12275660</v>
      </c>
      <c r="Q140" s="49">
        <v>13577971</v>
      </c>
      <c r="R140" s="49">
        <v>12799364</v>
      </c>
      <c r="S140" s="49">
        <v>15981649</v>
      </c>
      <c r="T140" s="49">
        <v>0</v>
      </c>
      <c r="U140" s="226">
        <v>0</v>
      </c>
      <c r="V140" s="49">
        <v>0</v>
      </c>
      <c r="W140" s="49">
        <v>0</v>
      </c>
      <c r="X140" s="49">
        <v>0</v>
      </c>
      <c r="Y140" s="49">
        <v>0</v>
      </c>
      <c r="Z140" s="49">
        <v>0</v>
      </c>
    </row>
    <row r="141" spans="1:26">
      <c r="A141" s="118" t="s">
        <v>111</v>
      </c>
      <c r="B141" s="49">
        <v>0</v>
      </c>
      <c r="C141" s="60">
        <v>0</v>
      </c>
      <c r="D141" s="60">
        <v>0</v>
      </c>
      <c r="E141" s="49">
        <v>19666275</v>
      </c>
      <c r="F141" s="49">
        <v>14573165</v>
      </c>
      <c r="G141" s="49">
        <v>15775262</v>
      </c>
      <c r="H141" s="49">
        <v>10715610</v>
      </c>
      <c r="I141" s="49">
        <v>27158523</v>
      </c>
      <c r="J141" s="49">
        <v>25309808</v>
      </c>
      <c r="K141" s="49">
        <v>36723713</v>
      </c>
      <c r="L141" s="49">
        <v>31942126</v>
      </c>
      <c r="M141" s="49">
        <v>18107014</v>
      </c>
      <c r="N141" s="49">
        <v>19131034</v>
      </c>
      <c r="O141" s="49">
        <v>16432196</v>
      </c>
      <c r="P141" s="49">
        <v>52090995</v>
      </c>
      <c r="Q141" s="49">
        <v>1259716</v>
      </c>
      <c r="R141" s="49">
        <v>1542531</v>
      </c>
      <c r="S141" s="49">
        <v>0</v>
      </c>
      <c r="T141" s="49">
        <v>0</v>
      </c>
      <c r="U141" s="226">
        <v>0</v>
      </c>
      <c r="V141" s="49">
        <v>0</v>
      </c>
      <c r="W141" s="49">
        <v>0</v>
      </c>
      <c r="X141" s="49">
        <v>0</v>
      </c>
      <c r="Y141" s="49">
        <v>0</v>
      </c>
      <c r="Z141" s="49">
        <v>0</v>
      </c>
    </row>
    <row r="142" spans="1:26">
      <c r="A142" s="118" t="s">
        <v>113</v>
      </c>
      <c r="B142" s="49">
        <v>2587878</v>
      </c>
      <c r="C142" s="60">
        <v>5167485</v>
      </c>
      <c r="D142" s="60">
        <v>4380786</v>
      </c>
      <c r="E142" s="49">
        <v>0</v>
      </c>
      <c r="F142" s="49">
        <v>0</v>
      </c>
      <c r="G142" s="49">
        <v>0</v>
      </c>
      <c r="H142" s="49">
        <v>0</v>
      </c>
      <c r="I142" s="49">
        <v>0</v>
      </c>
      <c r="J142" s="49">
        <v>0</v>
      </c>
      <c r="K142" s="49">
        <v>0</v>
      </c>
      <c r="L142" s="49">
        <v>0</v>
      </c>
      <c r="M142" s="49">
        <v>0</v>
      </c>
      <c r="N142" s="49">
        <v>0</v>
      </c>
      <c r="O142" s="49">
        <v>0</v>
      </c>
      <c r="P142" s="49">
        <v>0</v>
      </c>
      <c r="Q142" s="49">
        <v>0</v>
      </c>
      <c r="R142" s="49">
        <v>0</v>
      </c>
      <c r="S142" s="49">
        <v>0</v>
      </c>
      <c r="T142" s="49">
        <v>0</v>
      </c>
      <c r="U142" s="226">
        <v>0</v>
      </c>
      <c r="V142" s="49">
        <v>0</v>
      </c>
      <c r="W142" s="49">
        <v>0</v>
      </c>
      <c r="X142" s="49">
        <v>0</v>
      </c>
      <c r="Y142" s="49">
        <v>0</v>
      </c>
      <c r="Z142" s="49">
        <v>0</v>
      </c>
    </row>
    <row r="143" spans="1:26">
      <c r="A143" s="118" t="s">
        <v>78</v>
      </c>
      <c r="B143" s="49">
        <v>1017593</v>
      </c>
      <c r="C143" s="60">
        <v>6338643</v>
      </c>
      <c r="D143" s="60">
        <v>602937</v>
      </c>
      <c r="E143" s="49">
        <v>4698816</v>
      </c>
      <c r="F143" s="49">
        <v>-1798180</v>
      </c>
      <c r="G143" s="49">
        <v>0</v>
      </c>
      <c r="H143" s="49">
        <v>0</v>
      </c>
      <c r="I143" s="49">
        <v>7447152</v>
      </c>
      <c r="J143" s="49">
        <v>3810034</v>
      </c>
      <c r="K143" s="49">
        <v>311666</v>
      </c>
      <c r="L143" s="49">
        <v>0</v>
      </c>
      <c r="M143" s="49">
        <v>0</v>
      </c>
      <c r="N143" s="49">
        <v>0</v>
      </c>
      <c r="O143" s="49">
        <v>0</v>
      </c>
      <c r="P143" s="49">
        <v>0</v>
      </c>
      <c r="Q143" s="49">
        <v>86490747</v>
      </c>
      <c r="R143" s="49">
        <v>82175729</v>
      </c>
      <c r="S143" s="49">
        <v>86120211</v>
      </c>
      <c r="T143" s="49">
        <v>0</v>
      </c>
      <c r="U143" s="226">
        <v>0</v>
      </c>
      <c r="V143" s="49">
        <v>0</v>
      </c>
      <c r="W143" s="49">
        <v>0</v>
      </c>
      <c r="X143" s="49">
        <v>0</v>
      </c>
      <c r="Y143" s="49">
        <v>0</v>
      </c>
      <c r="Z143" s="49">
        <v>0</v>
      </c>
    </row>
    <row r="144" spans="1:26">
      <c r="A144" s="118" t="s">
        <v>116</v>
      </c>
      <c r="B144" s="49">
        <v>5665099</v>
      </c>
      <c r="C144" s="60">
        <v>36315140</v>
      </c>
      <c r="D144" s="60">
        <v>61011333</v>
      </c>
      <c r="E144" s="49">
        <v>51327</v>
      </c>
      <c r="F144" s="49">
        <v>65291</v>
      </c>
      <c r="G144" s="49">
        <v>2854385</v>
      </c>
      <c r="H144" s="49">
        <v>13432</v>
      </c>
      <c r="I144" s="49">
        <v>0</v>
      </c>
      <c r="J144" s="49">
        <v>0</v>
      </c>
      <c r="K144" s="49">
        <v>55465852</v>
      </c>
      <c r="L144" s="49">
        <v>45562208</v>
      </c>
      <c r="M144" s="49">
        <v>98791656</v>
      </c>
      <c r="N144" s="49">
        <v>59570556</v>
      </c>
      <c r="O144" s="49">
        <v>57149585</v>
      </c>
      <c r="P144" s="49">
        <v>77377282</v>
      </c>
      <c r="Q144" s="49">
        <v>54276433</v>
      </c>
      <c r="R144" s="49">
        <v>55588378</v>
      </c>
      <c r="S144" s="49">
        <v>48871410</v>
      </c>
      <c r="T144" s="49">
        <v>0</v>
      </c>
      <c r="U144" s="226">
        <v>0</v>
      </c>
      <c r="V144" s="49">
        <v>0</v>
      </c>
      <c r="W144" s="49">
        <v>0</v>
      </c>
      <c r="X144" s="49">
        <v>0</v>
      </c>
      <c r="Y144" s="49">
        <v>0</v>
      </c>
      <c r="Z144" s="49">
        <v>0</v>
      </c>
    </row>
    <row r="145" spans="1:26">
      <c r="A145" s="118" t="s">
        <v>117</v>
      </c>
      <c r="B145" s="49">
        <v>41529222</v>
      </c>
      <c r="C145" s="60">
        <v>160275</v>
      </c>
      <c r="D145" s="60">
        <v>27045416</v>
      </c>
      <c r="E145" s="49">
        <v>20361623</v>
      </c>
      <c r="F145" s="49">
        <v>43314754</v>
      </c>
      <c r="G145" s="49">
        <v>48499633</v>
      </c>
      <c r="H145" s="49">
        <v>37867502</v>
      </c>
      <c r="I145" s="49">
        <v>16089928</v>
      </c>
      <c r="J145" s="49">
        <v>39225649</v>
      </c>
      <c r="K145" s="49">
        <v>73895919</v>
      </c>
      <c r="L145" s="49">
        <v>64951387</v>
      </c>
      <c r="M145" s="49">
        <v>119485624</v>
      </c>
      <c r="N145" s="49">
        <v>55203318</v>
      </c>
      <c r="O145" s="49">
        <v>19907408</v>
      </c>
      <c r="P145" s="49">
        <v>36260441</v>
      </c>
      <c r="Q145" s="49">
        <v>57175041</v>
      </c>
      <c r="R145" s="49">
        <v>2580661</v>
      </c>
      <c r="S145" s="49">
        <v>7067638</v>
      </c>
      <c r="T145" s="49">
        <v>0</v>
      </c>
      <c r="U145" s="226">
        <v>0</v>
      </c>
      <c r="V145" s="49">
        <v>0</v>
      </c>
      <c r="W145" s="49">
        <v>0</v>
      </c>
      <c r="X145" s="49">
        <v>0</v>
      </c>
      <c r="Y145" s="49">
        <v>0</v>
      </c>
      <c r="Z145" s="49">
        <v>0</v>
      </c>
    </row>
    <row r="146" spans="1:26">
      <c r="A146" s="118" t="s">
        <v>77</v>
      </c>
      <c r="B146" s="49">
        <v>0</v>
      </c>
      <c r="C146" s="60">
        <v>3606890</v>
      </c>
      <c r="D146" s="60">
        <v>333202</v>
      </c>
      <c r="E146" s="49">
        <v>576920</v>
      </c>
      <c r="F146" s="49">
        <v>561598</v>
      </c>
      <c r="G146" s="49">
        <v>513226</v>
      </c>
      <c r="H146" s="49">
        <v>-1</v>
      </c>
      <c r="I146" s="49">
        <v>789713</v>
      </c>
      <c r="J146" s="49">
        <v>0</v>
      </c>
      <c r="K146" s="49">
        <v>344874</v>
      </c>
      <c r="L146" s="49">
        <v>6141902</v>
      </c>
      <c r="M146" s="49">
        <v>52746522</v>
      </c>
      <c r="N146" s="49">
        <v>6287300</v>
      </c>
      <c r="O146" s="49">
        <v>6730431</v>
      </c>
      <c r="P146" s="49">
        <v>19267038</v>
      </c>
      <c r="Q146" s="49">
        <v>5700000</v>
      </c>
      <c r="R146" s="49">
        <v>5700000</v>
      </c>
      <c r="S146" s="49">
        <v>5700000</v>
      </c>
      <c r="T146" s="49">
        <v>0</v>
      </c>
      <c r="U146" s="226">
        <v>0</v>
      </c>
      <c r="V146" s="49">
        <v>0</v>
      </c>
      <c r="W146" s="49">
        <v>0</v>
      </c>
      <c r="X146" s="49">
        <v>0</v>
      </c>
      <c r="Y146" s="49">
        <v>0</v>
      </c>
      <c r="Z146" s="49">
        <v>0</v>
      </c>
    </row>
    <row r="147" spans="1:26">
      <c r="A147" s="118" t="s">
        <v>120</v>
      </c>
      <c r="B147" s="49">
        <v>0</v>
      </c>
      <c r="C147" s="60">
        <v>0</v>
      </c>
      <c r="D147" s="60">
        <v>55670</v>
      </c>
      <c r="E147" s="49">
        <v>1148219</v>
      </c>
      <c r="F147" s="49">
        <v>1200000</v>
      </c>
      <c r="G147" s="49">
        <v>-1200000</v>
      </c>
      <c r="H147" s="49">
        <v>0</v>
      </c>
      <c r="I147" s="49">
        <v>0</v>
      </c>
      <c r="J147" s="49">
        <v>0</v>
      </c>
      <c r="K147" s="49">
        <v>0</v>
      </c>
      <c r="L147" s="49">
        <v>0</v>
      </c>
      <c r="M147" s="49">
        <v>0</v>
      </c>
      <c r="N147" s="49">
        <v>129462</v>
      </c>
      <c r="O147" s="49">
        <v>1474879</v>
      </c>
      <c r="P147" s="49">
        <v>1132540</v>
      </c>
      <c r="Q147" s="49">
        <v>165693</v>
      </c>
      <c r="R147" s="49">
        <v>7989</v>
      </c>
      <c r="S147" s="49">
        <v>10419</v>
      </c>
      <c r="T147" s="49">
        <v>0</v>
      </c>
      <c r="U147" s="226">
        <v>0</v>
      </c>
      <c r="V147" s="49">
        <v>0</v>
      </c>
      <c r="W147" s="49">
        <v>0</v>
      </c>
      <c r="X147" s="49">
        <v>0</v>
      </c>
      <c r="Y147" s="49">
        <v>0</v>
      </c>
      <c r="Z147" s="49">
        <v>0</v>
      </c>
    </row>
    <row r="148" spans="1:26">
      <c r="A148" s="118" t="s">
        <v>122</v>
      </c>
      <c r="B148" s="49">
        <v>4155775</v>
      </c>
      <c r="C148" s="60">
        <v>1000000</v>
      </c>
      <c r="D148" s="60">
        <v>251749</v>
      </c>
      <c r="E148" s="49">
        <v>0</v>
      </c>
      <c r="F148" s="49">
        <v>0</v>
      </c>
      <c r="G148" s="49">
        <v>0</v>
      </c>
      <c r="H148" s="49">
        <v>0</v>
      </c>
      <c r="I148" s="49">
        <v>0</v>
      </c>
      <c r="J148" s="49">
        <v>0</v>
      </c>
      <c r="K148" s="49">
        <v>0</v>
      </c>
      <c r="L148" s="49">
        <v>0</v>
      </c>
      <c r="M148" s="49">
        <v>51827373</v>
      </c>
      <c r="N148" s="49">
        <v>50711743</v>
      </c>
      <c r="O148" s="49">
        <v>19034632</v>
      </c>
      <c r="P148" s="49">
        <v>14307089</v>
      </c>
      <c r="Q148" s="49">
        <v>11282523</v>
      </c>
      <c r="R148" s="49">
        <v>7647971</v>
      </c>
      <c r="S148" s="49">
        <v>8436905</v>
      </c>
      <c r="T148" s="49">
        <v>19033917</v>
      </c>
      <c r="U148" s="226">
        <v>13649648</v>
      </c>
      <c r="V148" s="49">
        <v>13676777</v>
      </c>
      <c r="W148" s="49">
        <v>0</v>
      </c>
      <c r="X148" s="49">
        <v>0</v>
      </c>
      <c r="Y148" s="49">
        <v>0</v>
      </c>
      <c r="Z148" s="49">
        <v>0</v>
      </c>
    </row>
    <row r="149" spans="1:26">
      <c r="A149" s="118" t="s">
        <v>124</v>
      </c>
      <c r="B149" s="49">
        <v>1425872</v>
      </c>
      <c r="C149" s="60">
        <v>700370</v>
      </c>
      <c r="D149" s="60">
        <v>922701</v>
      </c>
      <c r="E149" s="49">
        <v>970243</v>
      </c>
      <c r="F149" s="49">
        <v>1733691</v>
      </c>
      <c r="G149" s="49">
        <v>1639262</v>
      </c>
      <c r="H149" s="49">
        <v>1302312</v>
      </c>
      <c r="I149" s="49">
        <v>1031821</v>
      </c>
      <c r="J149" s="49">
        <v>1392216</v>
      </c>
      <c r="K149" s="49">
        <v>1842798</v>
      </c>
      <c r="L149" s="49">
        <v>2112880</v>
      </c>
      <c r="M149" s="49">
        <v>687180</v>
      </c>
      <c r="N149" s="49">
        <v>989166</v>
      </c>
      <c r="O149" s="49">
        <v>501185</v>
      </c>
      <c r="P149" s="49">
        <v>975307</v>
      </c>
      <c r="Q149" s="49">
        <v>777945</v>
      </c>
      <c r="R149" s="49">
        <v>799674</v>
      </c>
      <c r="S149" s="49">
        <v>932403</v>
      </c>
      <c r="T149" s="49">
        <v>0</v>
      </c>
      <c r="U149" s="226">
        <v>0</v>
      </c>
      <c r="V149" s="49">
        <v>0</v>
      </c>
      <c r="W149" s="49">
        <v>0</v>
      </c>
      <c r="X149" s="49">
        <v>0</v>
      </c>
      <c r="Y149" s="49">
        <v>0</v>
      </c>
      <c r="Z149" s="49">
        <v>0</v>
      </c>
    </row>
    <row r="150" spans="1:26">
      <c r="A150" s="118" t="s">
        <v>126</v>
      </c>
      <c r="B150" s="49">
        <v>0</v>
      </c>
      <c r="C150" s="60">
        <v>1745359</v>
      </c>
      <c r="D150" s="60">
        <v>0</v>
      </c>
      <c r="E150" s="49">
        <v>0</v>
      </c>
      <c r="F150" s="49">
        <v>0</v>
      </c>
      <c r="G150" s="49">
        <v>0</v>
      </c>
      <c r="H150" s="49">
        <v>0</v>
      </c>
      <c r="I150" s="49">
        <v>0</v>
      </c>
      <c r="J150" s="49">
        <v>0</v>
      </c>
      <c r="K150" s="49">
        <v>0</v>
      </c>
      <c r="L150" s="49">
        <v>5370204</v>
      </c>
      <c r="M150" s="49">
        <v>315910</v>
      </c>
      <c r="N150" s="49">
        <v>250772</v>
      </c>
      <c r="O150" s="49">
        <v>305819</v>
      </c>
      <c r="P150" s="49">
        <v>381118</v>
      </c>
      <c r="Q150" s="49">
        <v>149687</v>
      </c>
      <c r="R150" s="49">
        <v>208877</v>
      </c>
      <c r="S150" s="49">
        <v>275839</v>
      </c>
      <c r="T150" s="49">
        <v>0</v>
      </c>
      <c r="U150" s="226">
        <v>0</v>
      </c>
      <c r="V150" s="49">
        <v>0</v>
      </c>
      <c r="W150" s="49">
        <v>0</v>
      </c>
      <c r="X150" s="49">
        <v>0</v>
      </c>
      <c r="Y150" s="49">
        <v>0</v>
      </c>
      <c r="Z150" s="49">
        <v>0</v>
      </c>
    </row>
    <row r="151" spans="1:26">
      <c r="A151" s="118" t="s">
        <v>127</v>
      </c>
      <c r="B151" s="49">
        <v>4876431</v>
      </c>
      <c r="C151" s="60">
        <v>794196</v>
      </c>
      <c r="D151" s="60">
        <v>14466149</v>
      </c>
      <c r="E151" s="49">
        <v>3938813</v>
      </c>
      <c r="F151" s="49">
        <v>2476559</v>
      </c>
      <c r="G151" s="49">
        <v>348936</v>
      </c>
      <c r="H151" s="49">
        <v>0</v>
      </c>
      <c r="I151" s="49">
        <v>0</v>
      </c>
      <c r="J151" s="49">
        <v>0</v>
      </c>
      <c r="K151" s="49">
        <v>2126817</v>
      </c>
      <c r="L151" s="49">
        <v>5643261</v>
      </c>
      <c r="M151" s="49">
        <v>24713948</v>
      </c>
      <c r="N151" s="49">
        <v>28960285</v>
      </c>
      <c r="O151" s="49">
        <v>31516414</v>
      </c>
      <c r="P151" s="49">
        <v>34541712</v>
      </c>
      <c r="Q151" s="49">
        <v>22013257</v>
      </c>
      <c r="R151" s="49">
        <v>15009928</v>
      </c>
      <c r="S151" s="49">
        <v>25719591</v>
      </c>
      <c r="T151" s="49">
        <v>24584116</v>
      </c>
      <c r="U151" s="226">
        <v>0</v>
      </c>
      <c r="V151" s="49">
        <v>0</v>
      </c>
      <c r="W151" s="49">
        <v>0</v>
      </c>
      <c r="X151" s="49">
        <v>0</v>
      </c>
      <c r="Y151" s="49">
        <v>0</v>
      </c>
      <c r="Z151" s="49">
        <v>0</v>
      </c>
    </row>
    <row r="152" spans="1:26">
      <c r="A152" s="118" t="s">
        <v>128</v>
      </c>
      <c r="B152" s="49">
        <v>2595682</v>
      </c>
      <c r="C152" s="60">
        <v>3568318</v>
      </c>
      <c r="D152" s="60">
        <v>2823587</v>
      </c>
      <c r="E152" s="49">
        <v>6540899</v>
      </c>
      <c r="F152" s="49">
        <v>2894722</v>
      </c>
      <c r="G152" s="49">
        <v>3514709</v>
      </c>
      <c r="H152" s="49">
        <v>2693110</v>
      </c>
      <c r="I152" s="49">
        <v>2678997</v>
      </c>
      <c r="J152" s="49">
        <v>2559612</v>
      </c>
      <c r="K152" s="49">
        <v>1979608</v>
      </c>
      <c r="L152" s="49">
        <v>1756436</v>
      </c>
      <c r="M152" s="49">
        <v>2706286</v>
      </c>
      <c r="N152" s="49">
        <v>7433049</v>
      </c>
      <c r="O152" s="49">
        <v>6756908</v>
      </c>
      <c r="P152" s="49">
        <v>5081429</v>
      </c>
      <c r="Q152" s="49">
        <v>1806063</v>
      </c>
      <c r="R152" s="49">
        <v>2709587</v>
      </c>
      <c r="S152" s="49">
        <v>3241879</v>
      </c>
      <c r="T152" s="49">
        <v>1856134</v>
      </c>
      <c r="U152" s="226">
        <v>2155165</v>
      </c>
      <c r="V152" s="49">
        <v>1441377</v>
      </c>
      <c r="W152" s="49">
        <v>2150571</v>
      </c>
      <c r="X152" s="49">
        <v>1857830</v>
      </c>
      <c r="Y152" s="49">
        <v>1436761</v>
      </c>
      <c r="Z152" s="49">
        <v>1464769</v>
      </c>
    </row>
    <row r="153" spans="1:26">
      <c r="A153" s="118" t="s">
        <v>130</v>
      </c>
      <c r="B153" s="49">
        <v>0</v>
      </c>
      <c r="C153" s="60">
        <v>6048967</v>
      </c>
      <c r="D153" s="60">
        <v>0</v>
      </c>
      <c r="E153" s="49">
        <v>0</v>
      </c>
      <c r="F153" s="49">
        <v>3861481</v>
      </c>
      <c r="G153" s="49">
        <v>49359188</v>
      </c>
      <c r="H153" s="49">
        <v>-1323593</v>
      </c>
      <c r="I153" s="49">
        <v>834022</v>
      </c>
      <c r="J153" s="49">
        <v>748407</v>
      </c>
      <c r="K153" s="49">
        <v>641134</v>
      </c>
      <c r="L153" s="49">
        <v>5749394</v>
      </c>
      <c r="M153" s="49">
        <v>5196361</v>
      </c>
      <c r="N153" s="49">
        <v>6929004</v>
      </c>
      <c r="O153" s="49">
        <v>7158497</v>
      </c>
      <c r="P153" s="49">
        <v>7117242</v>
      </c>
      <c r="Q153" s="49">
        <v>6885337</v>
      </c>
      <c r="R153" s="49">
        <v>6502079</v>
      </c>
      <c r="S153" s="49">
        <v>6427921</v>
      </c>
      <c r="T153" s="49">
        <v>0</v>
      </c>
      <c r="U153" s="226">
        <v>0</v>
      </c>
      <c r="V153" s="49">
        <v>0</v>
      </c>
      <c r="W153" s="49">
        <v>0</v>
      </c>
      <c r="X153" s="49">
        <v>0</v>
      </c>
      <c r="Y153" s="49">
        <v>0</v>
      </c>
      <c r="Z153" s="49">
        <v>0</v>
      </c>
    </row>
    <row r="154" spans="1:26">
      <c r="A154" s="118" t="s">
        <v>131</v>
      </c>
      <c r="B154" s="49">
        <v>6373869</v>
      </c>
      <c r="C154" s="60">
        <v>772795</v>
      </c>
      <c r="D154" s="60">
        <v>5417549</v>
      </c>
      <c r="E154" s="49">
        <v>2826596</v>
      </c>
      <c r="F154" s="49">
        <v>12730189</v>
      </c>
      <c r="G154" s="49">
        <v>15320296</v>
      </c>
      <c r="H154" s="49">
        <v>9338395</v>
      </c>
      <c r="I154" s="49">
        <v>12322544</v>
      </c>
      <c r="J154" s="49">
        <v>8774004</v>
      </c>
      <c r="K154" s="49">
        <v>9865623</v>
      </c>
      <c r="L154" s="49">
        <v>7312190</v>
      </c>
      <c r="M154" s="49">
        <v>7354424</v>
      </c>
      <c r="N154" s="49">
        <v>10039450</v>
      </c>
      <c r="O154" s="49">
        <v>31834243</v>
      </c>
      <c r="P154" s="49">
        <v>26113816</v>
      </c>
      <c r="Q154" s="49">
        <v>37683775</v>
      </c>
      <c r="R154" s="49">
        <v>45437127</v>
      </c>
      <c r="S154" s="49">
        <v>52835698</v>
      </c>
      <c r="T154" s="49">
        <v>66911592</v>
      </c>
      <c r="U154" s="226">
        <v>64997721</v>
      </c>
      <c r="V154" s="49">
        <v>71865551</v>
      </c>
      <c r="W154" s="49">
        <v>0</v>
      </c>
      <c r="X154" s="49">
        <v>0</v>
      </c>
      <c r="Y154" s="49">
        <v>0</v>
      </c>
      <c r="Z154" s="49">
        <v>0</v>
      </c>
    </row>
    <row r="155" spans="1:26">
      <c r="A155" s="118" t="s">
        <v>132</v>
      </c>
      <c r="B155" s="49">
        <v>239048589</v>
      </c>
      <c r="C155" s="60">
        <v>2336892</v>
      </c>
      <c r="D155" s="60">
        <v>308506775</v>
      </c>
      <c r="E155" s="49">
        <v>230167557</v>
      </c>
      <c r="F155" s="49">
        <v>312286206</v>
      </c>
      <c r="G155" s="49">
        <v>178859764</v>
      </c>
      <c r="H155" s="49">
        <v>174164585</v>
      </c>
      <c r="I155" s="49">
        <v>39120673</v>
      </c>
      <c r="J155" s="49">
        <v>32413990</v>
      </c>
      <c r="K155" s="49">
        <v>207312222</v>
      </c>
      <c r="L155" s="49">
        <v>211969431</v>
      </c>
      <c r="M155" s="49">
        <v>235275072</v>
      </c>
      <c r="N155" s="49">
        <v>335565161</v>
      </c>
      <c r="O155" s="49">
        <v>341919135</v>
      </c>
      <c r="P155" s="49">
        <v>418536504</v>
      </c>
      <c r="Q155" s="49">
        <v>423096677</v>
      </c>
      <c r="R155" s="49">
        <v>453349125</v>
      </c>
      <c r="S155" s="49">
        <v>439996595</v>
      </c>
      <c r="T155" s="49">
        <v>268137211</v>
      </c>
      <c r="U155" s="226">
        <v>0</v>
      </c>
      <c r="V155" s="49">
        <v>0</v>
      </c>
      <c r="W155" s="49">
        <v>0</v>
      </c>
      <c r="X155" s="49">
        <v>0</v>
      </c>
      <c r="Y155" s="49">
        <v>0</v>
      </c>
      <c r="Z155" s="49">
        <v>0</v>
      </c>
    </row>
    <row r="156" spans="1:26">
      <c r="A156" s="118" t="s">
        <v>75</v>
      </c>
      <c r="B156" s="49">
        <v>47923413</v>
      </c>
      <c r="C156" s="60">
        <v>1853549</v>
      </c>
      <c r="D156" s="60">
        <v>77156571</v>
      </c>
      <c r="E156" s="49">
        <v>9873410</v>
      </c>
      <c r="F156" s="49">
        <v>11857590</v>
      </c>
      <c r="G156" s="49">
        <v>12755803</v>
      </c>
      <c r="H156" s="49">
        <v>13024373</v>
      </c>
      <c r="I156" s="49">
        <v>14131803</v>
      </c>
      <c r="J156" s="49">
        <v>13150087</v>
      </c>
      <c r="K156" s="49">
        <v>17375421</v>
      </c>
      <c r="L156" s="49">
        <v>20860634</v>
      </c>
      <c r="M156" s="49">
        <v>26366835</v>
      </c>
      <c r="N156" s="49">
        <v>33175312</v>
      </c>
      <c r="O156" s="49">
        <v>34058272</v>
      </c>
      <c r="P156" s="49">
        <v>36824985</v>
      </c>
      <c r="Q156" s="49">
        <v>28691940</v>
      </c>
      <c r="R156" s="49">
        <v>33258716</v>
      </c>
      <c r="S156" s="49">
        <v>37329956</v>
      </c>
      <c r="T156" s="49">
        <v>0</v>
      </c>
      <c r="U156" s="226">
        <v>0</v>
      </c>
      <c r="V156" s="49">
        <v>0</v>
      </c>
      <c r="W156" s="49">
        <v>0</v>
      </c>
      <c r="X156" s="49">
        <v>0</v>
      </c>
      <c r="Y156" s="49">
        <v>0</v>
      </c>
      <c r="Z156" s="49">
        <v>0</v>
      </c>
    </row>
    <row r="157" spans="1:26">
      <c r="A157" s="118" t="s">
        <v>133</v>
      </c>
      <c r="B157" s="49">
        <v>0</v>
      </c>
      <c r="C157" s="60">
        <v>391043</v>
      </c>
      <c r="D157" s="60">
        <v>964169</v>
      </c>
      <c r="E157" s="49">
        <v>0</v>
      </c>
      <c r="F157" s="49">
        <v>0</v>
      </c>
      <c r="G157" s="49">
        <v>0</v>
      </c>
      <c r="H157" s="49">
        <v>0</v>
      </c>
      <c r="I157" s="49">
        <v>0</v>
      </c>
      <c r="J157" s="49">
        <v>0</v>
      </c>
      <c r="K157" s="49">
        <v>0</v>
      </c>
      <c r="L157" s="49">
        <v>0</v>
      </c>
      <c r="M157" s="49">
        <v>0</v>
      </c>
      <c r="N157" s="49">
        <v>0</v>
      </c>
      <c r="O157" s="49">
        <v>0</v>
      </c>
      <c r="P157" s="49">
        <v>0</v>
      </c>
      <c r="Q157" s="49">
        <v>0</v>
      </c>
      <c r="R157" s="49">
        <v>0</v>
      </c>
      <c r="S157" s="49">
        <v>0</v>
      </c>
      <c r="T157" s="49">
        <v>0</v>
      </c>
      <c r="U157" s="226">
        <v>0</v>
      </c>
      <c r="V157" s="49">
        <v>0</v>
      </c>
      <c r="W157" s="49">
        <v>0</v>
      </c>
      <c r="X157" s="49">
        <v>0</v>
      </c>
      <c r="Y157" s="49">
        <v>0</v>
      </c>
      <c r="Z157" s="49">
        <v>0</v>
      </c>
    </row>
    <row r="158" spans="1:26">
      <c r="A158" s="118" t="s">
        <v>134</v>
      </c>
      <c r="B158" s="49">
        <v>34430270</v>
      </c>
      <c r="C158" s="60">
        <v>5068027</v>
      </c>
      <c r="D158" s="60">
        <v>33872310</v>
      </c>
      <c r="E158" s="49">
        <v>39118342</v>
      </c>
      <c r="F158" s="49">
        <v>35210897</v>
      </c>
      <c r="G158" s="49">
        <v>34103383</v>
      </c>
      <c r="H158" s="49">
        <v>34412191</v>
      </c>
      <c r="I158" s="49">
        <v>34269288</v>
      </c>
      <c r="J158" s="49">
        <v>33850264</v>
      </c>
      <c r="K158" s="49">
        <v>35376979</v>
      </c>
      <c r="L158" s="49">
        <v>22054374</v>
      </c>
      <c r="M158" s="49">
        <v>29523689</v>
      </c>
      <c r="N158" s="49">
        <v>481374</v>
      </c>
      <c r="O158" s="49">
        <v>1791960</v>
      </c>
      <c r="P158" s="49">
        <v>9102019</v>
      </c>
      <c r="Q158" s="49">
        <v>3249648</v>
      </c>
      <c r="R158" s="49">
        <v>6496054</v>
      </c>
      <c r="S158" s="49">
        <v>9642463</v>
      </c>
      <c r="T158" s="49">
        <v>0</v>
      </c>
      <c r="U158" s="226">
        <v>0</v>
      </c>
      <c r="V158" s="49">
        <v>0</v>
      </c>
      <c r="W158" s="49">
        <v>0</v>
      </c>
      <c r="X158" s="49">
        <v>0</v>
      </c>
      <c r="Y158" s="49">
        <v>0</v>
      </c>
      <c r="Z158" s="49">
        <v>0</v>
      </c>
    </row>
    <row r="159" spans="1:26">
      <c r="A159" s="118" t="s">
        <v>136</v>
      </c>
      <c r="B159" s="49">
        <v>7365130</v>
      </c>
      <c r="C159" s="60">
        <v>388222</v>
      </c>
      <c r="D159" s="60">
        <v>12971979</v>
      </c>
      <c r="E159" s="49">
        <v>1649817</v>
      </c>
      <c r="F159" s="49">
        <v>4309211</v>
      </c>
      <c r="G159" s="49">
        <v>-4309211</v>
      </c>
      <c r="H159" s="49">
        <v>0</v>
      </c>
      <c r="I159" s="49">
        <v>0</v>
      </c>
      <c r="J159" s="49">
        <v>0</v>
      </c>
      <c r="K159" s="49">
        <v>0</v>
      </c>
      <c r="L159" s="49">
        <v>0</v>
      </c>
      <c r="M159" s="49">
        <v>10425521</v>
      </c>
      <c r="N159" s="49">
        <v>11922435</v>
      </c>
      <c r="O159" s="49">
        <v>10795001</v>
      </c>
      <c r="P159" s="49">
        <v>11477685</v>
      </c>
      <c r="Q159" s="49">
        <v>9892518</v>
      </c>
      <c r="R159" s="49">
        <v>10577543</v>
      </c>
      <c r="S159" s="49">
        <v>13917523</v>
      </c>
      <c r="T159" s="49">
        <v>373489</v>
      </c>
      <c r="U159" s="226">
        <v>70105</v>
      </c>
      <c r="V159" s="49">
        <v>85969</v>
      </c>
      <c r="W159" s="49">
        <v>53861</v>
      </c>
      <c r="X159" s="49">
        <v>92858</v>
      </c>
      <c r="Y159" s="49">
        <v>96530</v>
      </c>
      <c r="Z159" s="49">
        <v>150698</v>
      </c>
    </row>
    <row r="160" spans="1:26">
      <c r="A160" s="118" t="s">
        <v>145</v>
      </c>
      <c r="B160" s="49">
        <v>43015</v>
      </c>
      <c r="C160" s="60">
        <v>2484482</v>
      </c>
      <c r="D160" s="60">
        <v>0</v>
      </c>
      <c r="E160" s="49">
        <v>39129658</v>
      </c>
      <c r="F160" s="49">
        <v>53181494</v>
      </c>
      <c r="G160" s="49">
        <v>11061388</v>
      </c>
      <c r="H160" s="49">
        <v>37670872</v>
      </c>
      <c r="I160" s="49">
        <v>23036201</v>
      </c>
      <c r="J160" s="49">
        <v>39564331</v>
      </c>
      <c r="K160" s="49">
        <v>24300579</v>
      </c>
      <c r="L160" s="49">
        <v>23615633</v>
      </c>
      <c r="M160" s="49">
        <v>47130786</v>
      </c>
      <c r="N160" s="49">
        <v>28840423</v>
      </c>
      <c r="O160" s="49">
        <v>31554360</v>
      </c>
      <c r="P160" s="49">
        <v>40022658</v>
      </c>
      <c r="Q160" s="49">
        <v>66721032</v>
      </c>
      <c r="R160" s="49">
        <v>49067589</v>
      </c>
      <c r="S160" s="49">
        <v>63994297</v>
      </c>
      <c r="T160" s="49">
        <v>0</v>
      </c>
      <c r="U160" s="226">
        <v>0</v>
      </c>
      <c r="V160" s="49">
        <v>0</v>
      </c>
      <c r="W160" s="49">
        <v>0</v>
      </c>
      <c r="X160" s="49">
        <v>0</v>
      </c>
      <c r="Y160" s="49">
        <v>0</v>
      </c>
      <c r="Z160" s="49">
        <v>0</v>
      </c>
    </row>
    <row r="161" spans="1:26">
      <c r="A161" s="118" t="s">
        <v>138</v>
      </c>
      <c r="B161" s="49">
        <v>23091042</v>
      </c>
      <c r="C161" s="60">
        <v>2599340</v>
      </c>
      <c r="D161" s="60">
        <v>100735819</v>
      </c>
      <c r="E161" s="49">
        <v>164636210</v>
      </c>
      <c r="F161" s="49">
        <v>9269</v>
      </c>
      <c r="G161" s="49">
        <v>0</v>
      </c>
      <c r="H161" s="49">
        <v>0</v>
      </c>
      <c r="I161" s="49">
        <v>0</v>
      </c>
      <c r="J161" s="49">
        <v>0</v>
      </c>
      <c r="K161" s="49">
        <v>0</v>
      </c>
      <c r="L161" s="49">
        <v>0</v>
      </c>
      <c r="M161" s="49">
        <v>0</v>
      </c>
      <c r="N161" s="49">
        <v>0</v>
      </c>
      <c r="O161" s="49">
        <v>0</v>
      </c>
      <c r="P161" s="49">
        <v>0</v>
      </c>
      <c r="Q161" s="49">
        <v>0</v>
      </c>
      <c r="R161" s="49">
        <v>0</v>
      </c>
      <c r="S161" s="49">
        <v>0</v>
      </c>
      <c r="T161" s="49">
        <v>0</v>
      </c>
      <c r="U161" s="226">
        <v>0</v>
      </c>
      <c r="V161" s="49">
        <v>0</v>
      </c>
      <c r="W161" s="49">
        <v>0</v>
      </c>
      <c r="X161" s="49">
        <v>0</v>
      </c>
      <c r="Y161" s="49">
        <v>0</v>
      </c>
      <c r="Z161" s="49">
        <v>0</v>
      </c>
    </row>
    <row r="162" spans="1:26">
      <c r="A162" s="118" t="s">
        <v>140</v>
      </c>
      <c r="B162" s="49">
        <v>1891580</v>
      </c>
      <c r="C162" s="60">
        <v>6451310</v>
      </c>
      <c r="D162" s="60">
        <v>7854739</v>
      </c>
      <c r="E162" s="49">
        <v>11813670</v>
      </c>
      <c r="F162" s="49">
        <v>10982929</v>
      </c>
      <c r="G162" s="49">
        <v>19394706</v>
      </c>
      <c r="H162" s="49">
        <v>13545813</v>
      </c>
      <c r="I162" s="49">
        <v>12032612</v>
      </c>
      <c r="J162" s="49">
        <v>12163157</v>
      </c>
      <c r="K162" s="49">
        <v>16923922</v>
      </c>
      <c r="L162" s="49">
        <v>25002388</v>
      </c>
      <c r="M162" s="49">
        <v>15580662</v>
      </c>
      <c r="N162" s="49">
        <v>12744671</v>
      </c>
      <c r="O162" s="49">
        <v>54111054</v>
      </c>
      <c r="P162" s="49">
        <v>44332997</v>
      </c>
      <c r="Q162" s="49">
        <v>48742205</v>
      </c>
      <c r="R162" s="49">
        <v>60095502</v>
      </c>
      <c r="S162" s="49">
        <v>75908754</v>
      </c>
      <c r="T162" s="49">
        <v>68879721</v>
      </c>
      <c r="U162" s="226">
        <v>0</v>
      </c>
      <c r="V162" s="49">
        <v>0</v>
      </c>
      <c r="W162" s="49">
        <v>0</v>
      </c>
      <c r="X162" s="49">
        <v>0</v>
      </c>
      <c r="Y162" s="49">
        <v>0</v>
      </c>
      <c r="Z162" s="49">
        <v>0</v>
      </c>
    </row>
    <row r="163" spans="1:26">
      <c r="A163" s="118" t="s">
        <v>142</v>
      </c>
      <c r="B163" s="49">
        <v>8137253</v>
      </c>
      <c r="C163" s="121">
        <v>-225901</v>
      </c>
      <c r="D163" s="60">
        <v>6807884</v>
      </c>
      <c r="E163" s="49">
        <v>9542520</v>
      </c>
      <c r="F163" s="49">
        <v>1083188</v>
      </c>
      <c r="G163" s="49">
        <v>1541839</v>
      </c>
      <c r="H163" s="49">
        <v>0</v>
      </c>
      <c r="I163" s="49">
        <v>322130</v>
      </c>
      <c r="J163" s="49">
        <v>0</v>
      </c>
      <c r="K163" s="49">
        <v>34473004</v>
      </c>
      <c r="L163" s="49">
        <v>34646700</v>
      </c>
      <c r="M163" s="49">
        <v>43370551</v>
      </c>
      <c r="N163" s="49">
        <v>40330301</v>
      </c>
      <c r="O163" s="49">
        <v>38818174</v>
      </c>
      <c r="P163" s="49">
        <v>121523471</v>
      </c>
      <c r="Q163" s="49">
        <v>44489818</v>
      </c>
      <c r="R163" s="49">
        <v>113355716</v>
      </c>
      <c r="S163" s="49">
        <v>174959417</v>
      </c>
      <c r="T163" s="49">
        <v>49273465</v>
      </c>
      <c r="U163" s="226">
        <v>28405379</v>
      </c>
      <c r="V163" s="49">
        <v>17537078</v>
      </c>
      <c r="W163" s="49">
        <v>4</v>
      </c>
      <c r="X163" s="49">
        <v>20000000</v>
      </c>
      <c r="Y163" s="49">
        <v>20000000</v>
      </c>
      <c r="Z163" s="49">
        <v>20000000</v>
      </c>
    </row>
    <row r="164" spans="1:26">
      <c r="A164" s="118" t="s">
        <v>144</v>
      </c>
      <c r="B164" s="49">
        <v>0</v>
      </c>
      <c r="C164" s="60">
        <v>122516</v>
      </c>
      <c r="D164" s="60">
        <v>74184</v>
      </c>
      <c r="E164" s="49">
        <v>-74184</v>
      </c>
      <c r="F164" s="49">
        <v>0</v>
      </c>
      <c r="G164" s="49">
        <v>0</v>
      </c>
      <c r="H164" s="49">
        <v>0</v>
      </c>
      <c r="I164" s="49">
        <v>0</v>
      </c>
      <c r="J164" s="49">
        <v>0</v>
      </c>
      <c r="K164" s="49">
        <v>0</v>
      </c>
      <c r="L164" s="49">
        <v>0</v>
      </c>
      <c r="M164" s="49">
        <v>0</v>
      </c>
      <c r="N164" s="49">
        <v>0</v>
      </c>
      <c r="O164" s="49">
        <v>0</v>
      </c>
      <c r="P164" s="49">
        <v>0</v>
      </c>
      <c r="Q164" s="49">
        <v>0</v>
      </c>
      <c r="R164" s="49">
        <v>0</v>
      </c>
      <c r="S164" s="49">
        <v>0</v>
      </c>
      <c r="T164" s="49">
        <v>0</v>
      </c>
      <c r="U164" s="226">
        <v>0</v>
      </c>
      <c r="V164" s="49">
        <v>0</v>
      </c>
      <c r="W164" s="49">
        <v>0</v>
      </c>
      <c r="X164" s="49">
        <v>0</v>
      </c>
      <c r="Y164" s="49">
        <v>0</v>
      </c>
      <c r="Z164" s="49">
        <v>0</v>
      </c>
    </row>
    <row r="165" spans="1:26">
      <c r="A165" s="118" t="s">
        <v>146</v>
      </c>
      <c r="B165" s="49">
        <v>36440639</v>
      </c>
      <c r="C165" s="121">
        <v>-1644101</v>
      </c>
      <c r="D165" s="60">
        <v>82381870</v>
      </c>
      <c r="E165" s="49">
        <v>-38891086</v>
      </c>
      <c r="F165" s="49">
        <v>14701929</v>
      </c>
      <c r="G165" s="49">
        <v>17187563</v>
      </c>
      <c r="H165" s="49">
        <v>15217662</v>
      </c>
      <c r="I165" s="49">
        <v>22247411</v>
      </c>
      <c r="J165" s="49">
        <v>18713179</v>
      </c>
      <c r="K165" s="49">
        <v>42595257</v>
      </c>
      <c r="L165" s="49">
        <v>52433956</v>
      </c>
      <c r="M165" s="49">
        <v>67726942</v>
      </c>
      <c r="N165" s="49">
        <v>76299534</v>
      </c>
      <c r="O165" s="49">
        <v>54996768</v>
      </c>
      <c r="P165" s="49">
        <v>67222156</v>
      </c>
      <c r="Q165" s="49">
        <v>68863656</v>
      </c>
      <c r="R165" s="49">
        <v>77714038</v>
      </c>
      <c r="S165" s="49">
        <v>70233487</v>
      </c>
      <c r="T165" s="49">
        <v>9498702</v>
      </c>
      <c r="U165" s="226">
        <v>0</v>
      </c>
      <c r="V165" s="49">
        <v>0</v>
      </c>
      <c r="W165" s="49">
        <v>0</v>
      </c>
      <c r="X165" s="49">
        <v>1430</v>
      </c>
      <c r="Y165" s="49">
        <v>0</v>
      </c>
      <c r="Z165" s="49">
        <v>0</v>
      </c>
    </row>
    <row r="166" spans="1:26">
      <c r="A166" s="118" t="s">
        <v>148</v>
      </c>
      <c r="B166" s="49">
        <v>46491059</v>
      </c>
      <c r="C166" s="60">
        <v>3297881</v>
      </c>
      <c r="D166" s="60">
        <v>70659755</v>
      </c>
      <c r="E166" s="49">
        <v>85310957</v>
      </c>
      <c r="F166" s="49">
        <v>104700719</v>
      </c>
      <c r="G166" s="49">
        <v>98768732</v>
      </c>
      <c r="H166" s="49">
        <v>99092664</v>
      </c>
      <c r="I166" s="49">
        <v>120758139</v>
      </c>
      <c r="J166" s="49">
        <v>216569046</v>
      </c>
      <c r="K166" s="49">
        <v>141335818</v>
      </c>
      <c r="L166" s="49">
        <v>215661428</v>
      </c>
      <c r="M166" s="49">
        <v>158169259</v>
      </c>
      <c r="N166" s="49">
        <v>151975888</v>
      </c>
      <c r="O166" s="49">
        <v>149095377</v>
      </c>
      <c r="P166" s="49">
        <v>161008374</v>
      </c>
      <c r="Q166" s="49">
        <v>338619035</v>
      </c>
      <c r="R166" s="49">
        <v>286958542</v>
      </c>
      <c r="S166" s="49">
        <v>290172963</v>
      </c>
      <c r="T166" s="49">
        <v>0</v>
      </c>
      <c r="U166" s="226">
        <v>0</v>
      </c>
      <c r="V166" s="49">
        <v>0</v>
      </c>
      <c r="W166" s="49">
        <v>0</v>
      </c>
      <c r="X166" s="49">
        <v>0</v>
      </c>
      <c r="Y166" s="49">
        <v>0</v>
      </c>
      <c r="Z166" s="49">
        <v>0</v>
      </c>
    </row>
    <row r="167" spans="1:26">
      <c r="A167" s="118" t="s">
        <v>150</v>
      </c>
      <c r="B167" s="49">
        <v>6422</v>
      </c>
      <c r="C167" s="60">
        <v>214735</v>
      </c>
      <c r="D167" s="60">
        <v>5426</v>
      </c>
      <c r="E167" s="49">
        <v>20272</v>
      </c>
      <c r="F167" s="49">
        <v>9679</v>
      </c>
      <c r="G167" s="49">
        <v>0</v>
      </c>
      <c r="H167" s="49">
        <v>327731</v>
      </c>
      <c r="I167" s="49">
        <v>0</v>
      </c>
      <c r="J167" s="49">
        <v>0</v>
      </c>
      <c r="K167" s="49">
        <v>0</v>
      </c>
      <c r="L167" s="49">
        <v>2298843</v>
      </c>
      <c r="M167" s="49">
        <v>2694336</v>
      </c>
      <c r="N167" s="49">
        <v>23902652</v>
      </c>
      <c r="O167" s="49">
        <v>20976609</v>
      </c>
      <c r="P167" s="49">
        <v>16859779</v>
      </c>
      <c r="Q167" s="49">
        <v>15595279</v>
      </c>
      <c r="R167" s="49">
        <v>4822915</v>
      </c>
      <c r="S167" s="49">
        <v>1983763</v>
      </c>
      <c r="T167" s="49">
        <v>0</v>
      </c>
      <c r="U167" s="226">
        <v>0</v>
      </c>
      <c r="V167" s="49">
        <v>0</v>
      </c>
      <c r="W167" s="49">
        <v>0</v>
      </c>
      <c r="X167" s="49">
        <v>0</v>
      </c>
      <c r="Y167" s="49">
        <v>0</v>
      </c>
      <c r="Z167" s="49">
        <v>0</v>
      </c>
    </row>
    <row r="168" spans="1:26">
      <c r="A168" s="118" t="s">
        <v>152</v>
      </c>
      <c r="B168" s="49">
        <v>0</v>
      </c>
      <c r="C168" s="60">
        <v>100566</v>
      </c>
      <c r="D168" s="60">
        <v>0</v>
      </c>
      <c r="E168" s="49">
        <v>0</v>
      </c>
      <c r="F168" s="49">
        <v>0</v>
      </c>
      <c r="G168" s="49">
        <v>0</v>
      </c>
      <c r="H168" s="49">
        <v>0</v>
      </c>
      <c r="I168" s="49">
        <v>0</v>
      </c>
      <c r="J168" s="49">
        <v>0</v>
      </c>
      <c r="K168" s="49">
        <v>0</v>
      </c>
      <c r="L168" s="49">
        <v>0</v>
      </c>
      <c r="M168" s="49">
        <v>0</v>
      </c>
      <c r="N168" s="49">
        <v>0</v>
      </c>
      <c r="O168" s="49">
        <v>0</v>
      </c>
      <c r="P168" s="49">
        <v>0</v>
      </c>
      <c r="Q168" s="49">
        <v>0</v>
      </c>
      <c r="R168" s="49">
        <v>0</v>
      </c>
      <c r="S168" s="49">
        <v>1708621</v>
      </c>
      <c r="T168" s="49">
        <v>0</v>
      </c>
      <c r="U168" s="226">
        <v>0</v>
      </c>
      <c r="V168" s="49">
        <v>0</v>
      </c>
      <c r="W168" s="49">
        <v>0</v>
      </c>
      <c r="X168" s="49">
        <v>0</v>
      </c>
      <c r="Y168" s="49">
        <v>0</v>
      </c>
      <c r="Z168" s="49">
        <v>0</v>
      </c>
    </row>
    <row r="169" spans="1:26">
      <c r="A169" s="118" t="s">
        <v>153</v>
      </c>
      <c r="B169" s="49">
        <v>411</v>
      </c>
      <c r="C169" s="121">
        <v>-187119</v>
      </c>
      <c r="D169" s="60">
        <v>54</v>
      </c>
      <c r="E169" s="49">
        <v>1213</v>
      </c>
      <c r="F169" s="49">
        <v>503035</v>
      </c>
      <c r="G169" s="49">
        <v>5508530</v>
      </c>
      <c r="H169" s="49">
        <v>4192655</v>
      </c>
      <c r="I169" s="49">
        <v>2635473</v>
      </c>
      <c r="J169" s="49">
        <v>3947496</v>
      </c>
      <c r="K169" s="49">
        <v>8870054</v>
      </c>
      <c r="L169" s="49">
        <v>4868542</v>
      </c>
      <c r="M169" s="49">
        <v>13303051</v>
      </c>
      <c r="N169" s="49">
        <v>16841852</v>
      </c>
      <c r="O169" s="49">
        <v>18861601</v>
      </c>
      <c r="P169" s="49">
        <v>18971130</v>
      </c>
      <c r="Q169" s="49">
        <v>12971092</v>
      </c>
      <c r="R169" s="49">
        <v>1720</v>
      </c>
      <c r="S169" s="49">
        <v>6886255</v>
      </c>
      <c r="T169" s="49">
        <v>6880120</v>
      </c>
      <c r="U169" s="226">
        <v>6770726</v>
      </c>
      <c r="V169" s="49">
        <v>5958827</v>
      </c>
      <c r="W169" s="49">
        <v>0</v>
      </c>
      <c r="X169" s="49">
        <v>0</v>
      </c>
      <c r="Y169" s="49">
        <v>0</v>
      </c>
      <c r="Z169" s="49">
        <v>0</v>
      </c>
    </row>
    <row r="170" spans="1:26">
      <c r="A170" s="118" t="s">
        <v>154</v>
      </c>
      <c r="B170" s="49">
        <v>12662691</v>
      </c>
      <c r="C170" s="60">
        <v>2888127</v>
      </c>
      <c r="D170" s="60">
        <v>13796273</v>
      </c>
      <c r="E170" s="49">
        <v>-13143681</v>
      </c>
      <c r="F170" s="49">
        <v>2020058</v>
      </c>
      <c r="G170" s="49">
        <v>5426811</v>
      </c>
      <c r="H170" s="49">
        <v>8007105</v>
      </c>
      <c r="I170" s="49">
        <v>12373026</v>
      </c>
      <c r="J170" s="49">
        <v>15288570</v>
      </c>
      <c r="K170" s="49">
        <v>12373769</v>
      </c>
      <c r="L170" s="49">
        <v>8875688</v>
      </c>
      <c r="M170" s="49">
        <v>11813277</v>
      </c>
      <c r="N170" s="49">
        <v>577704163</v>
      </c>
      <c r="O170" s="49">
        <v>558117828</v>
      </c>
      <c r="P170" s="49">
        <v>235423478</v>
      </c>
      <c r="Q170" s="49">
        <v>248716460</v>
      </c>
      <c r="R170" s="49">
        <v>125811514</v>
      </c>
      <c r="S170" s="49">
        <v>141094903</v>
      </c>
      <c r="T170" s="49">
        <v>122232798</v>
      </c>
      <c r="U170" s="226">
        <v>122134076</v>
      </c>
      <c r="V170" s="49">
        <v>118288721</v>
      </c>
      <c r="W170" s="49">
        <v>125798286</v>
      </c>
      <c r="X170" s="49">
        <v>113856760</v>
      </c>
      <c r="Y170" s="49">
        <v>89614434</v>
      </c>
      <c r="Z170" s="49">
        <v>101848830.86</v>
      </c>
    </row>
    <row r="171" spans="1:26">
      <c r="A171" s="118" t="s">
        <v>155</v>
      </c>
      <c r="B171" s="49">
        <v>339951</v>
      </c>
      <c r="C171" s="60">
        <v>3514756</v>
      </c>
      <c r="D171" s="60">
        <v>149903</v>
      </c>
      <c r="E171" s="49">
        <v>-1023519</v>
      </c>
      <c r="F171" s="49">
        <v>0</v>
      </c>
      <c r="G171" s="49">
        <v>0</v>
      </c>
      <c r="H171" s="49">
        <v>0</v>
      </c>
      <c r="I171" s="49">
        <v>0</v>
      </c>
      <c r="J171" s="49">
        <v>0</v>
      </c>
      <c r="K171" s="49">
        <v>35470</v>
      </c>
      <c r="L171" s="49">
        <v>0</v>
      </c>
      <c r="M171" s="49">
        <v>0</v>
      </c>
      <c r="N171" s="49">
        <v>0</v>
      </c>
      <c r="O171" s="49">
        <v>0</v>
      </c>
      <c r="P171" s="49">
        <v>0</v>
      </c>
      <c r="Q171" s="49">
        <v>0</v>
      </c>
      <c r="R171" s="49">
        <v>0</v>
      </c>
      <c r="S171" s="49">
        <v>0</v>
      </c>
      <c r="T171" s="49">
        <v>0</v>
      </c>
      <c r="U171" s="226">
        <v>0</v>
      </c>
      <c r="V171" s="49">
        <v>0</v>
      </c>
      <c r="W171" s="49">
        <v>0</v>
      </c>
      <c r="X171" s="49">
        <v>0</v>
      </c>
      <c r="Y171" s="49">
        <v>0</v>
      </c>
      <c r="Z171" s="49">
        <v>0</v>
      </c>
    </row>
    <row r="172" spans="1:26">
      <c r="A172" s="118" t="s">
        <v>157</v>
      </c>
      <c r="B172" s="49">
        <v>3504895</v>
      </c>
      <c r="C172" s="60">
        <v>1909750</v>
      </c>
      <c r="D172" s="60">
        <v>726291</v>
      </c>
      <c r="E172" s="49">
        <v>4639127</v>
      </c>
      <c r="F172" s="49">
        <v>15587462</v>
      </c>
      <c r="G172" s="49">
        <v>10013864</v>
      </c>
      <c r="H172" s="49">
        <v>3597310</v>
      </c>
      <c r="I172" s="49">
        <v>1132599</v>
      </c>
      <c r="J172" s="49">
        <v>1188267</v>
      </c>
      <c r="K172" s="49">
        <v>1645067</v>
      </c>
      <c r="L172" s="49">
        <v>5859653</v>
      </c>
      <c r="M172" s="49">
        <v>4818743</v>
      </c>
      <c r="N172" s="49">
        <v>117104073</v>
      </c>
      <c r="O172" s="49">
        <v>6021874</v>
      </c>
      <c r="P172" s="49">
        <v>86784609</v>
      </c>
      <c r="Q172" s="49">
        <v>86059914</v>
      </c>
      <c r="R172" s="49">
        <v>89366659</v>
      </c>
      <c r="S172" s="49">
        <v>89601604</v>
      </c>
      <c r="T172" s="49">
        <v>0</v>
      </c>
      <c r="U172" s="226">
        <v>0</v>
      </c>
      <c r="V172" s="49">
        <v>0</v>
      </c>
      <c r="W172" s="49">
        <v>0</v>
      </c>
      <c r="X172" s="49">
        <v>0</v>
      </c>
      <c r="Y172" s="49">
        <v>0</v>
      </c>
      <c r="Z172" s="49">
        <v>0</v>
      </c>
    </row>
    <row r="173" spans="1:26">
      <c r="A173" s="118" t="s">
        <v>158</v>
      </c>
      <c r="B173" s="49">
        <v>0</v>
      </c>
      <c r="C173" s="60">
        <v>604332</v>
      </c>
      <c r="D173" s="60">
        <v>0</v>
      </c>
      <c r="E173" s="49">
        <v>10005967</v>
      </c>
      <c r="F173" s="49">
        <v>5477422</v>
      </c>
      <c r="G173" s="49">
        <v>2492590</v>
      </c>
      <c r="H173" s="49">
        <v>16356406</v>
      </c>
      <c r="I173" s="49">
        <v>3572492</v>
      </c>
      <c r="J173" s="49">
        <v>3929903</v>
      </c>
      <c r="K173" s="49">
        <v>4568191</v>
      </c>
      <c r="L173" s="49">
        <v>4578256</v>
      </c>
      <c r="M173" s="49">
        <v>2057147</v>
      </c>
      <c r="N173" s="49">
        <v>531788</v>
      </c>
      <c r="O173" s="49">
        <v>2414159</v>
      </c>
      <c r="P173" s="49">
        <v>1289420</v>
      </c>
      <c r="Q173" s="49">
        <v>0</v>
      </c>
      <c r="R173" s="49">
        <v>483497</v>
      </c>
      <c r="S173" s="49">
        <v>4110076</v>
      </c>
      <c r="T173" s="49">
        <v>4480629</v>
      </c>
      <c r="U173" s="227">
        <v>0</v>
      </c>
      <c r="V173" s="49">
        <v>0</v>
      </c>
      <c r="W173" s="49">
        <v>0</v>
      </c>
      <c r="X173" s="49">
        <v>0</v>
      </c>
      <c r="Y173" s="49">
        <v>0</v>
      </c>
      <c r="Z173" s="49">
        <v>0</v>
      </c>
    </row>
    <row r="174" spans="1:26">
      <c r="A174" s="59" t="s">
        <v>159</v>
      </c>
      <c r="B174" s="49">
        <v>940631420</v>
      </c>
      <c r="C174" s="53">
        <v>204402346</v>
      </c>
      <c r="D174" s="53">
        <v>1668315530</v>
      </c>
      <c r="E174" s="26">
        <v>877950658</v>
      </c>
      <c r="F174" s="26">
        <v>1085291179</v>
      </c>
      <c r="G174" s="49">
        <v>1018163552</v>
      </c>
      <c r="H174" s="49">
        <v>941242525</v>
      </c>
      <c r="I174" s="49">
        <v>808404549</v>
      </c>
      <c r="J174" s="49">
        <v>969867473</v>
      </c>
      <c r="K174" s="49">
        <v>1324736275</v>
      </c>
      <c r="L174" s="49">
        <v>1478291375</v>
      </c>
      <c r="M174" s="49">
        <v>1971528861</v>
      </c>
      <c r="N174" s="49">
        <v>2633080996</v>
      </c>
      <c r="O174" s="49">
        <v>2490178224</v>
      </c>
      <c r="P174" s="49">
        <v>2509951000</v>
      </c>
      <c r="Q174" s="122">
        <v>2601895005</v>
      </c>
      <c r="R174" s="49">
        <v>2487985002</v>
      </c>
      <c r="S174" s="49">
        <v>2714412610</v>
      </c>
      <c r="T174" s="49">
        <v>740225420</v>
      </c>
      <c r="U174" s="226">
        <v>315172680</v>
      </c>
      <c r="V174" s="49">
        <f>SUM(V123:V173)</f>
        <v>305441985</v>
      </c>
      <c r="W174" s="49">
        <f>SUM(W123:W173)</f>
        <v>221550851</v>
      </c>
      <c r="X174" s="49">
        <f>SUM(X123:X173)</f>
        <v>230896357</v>
      </c>
      <c r="Y174" s="49">
        <f>SUM(Y123:Y173)</f>
        <v>214064671</v>
      </c>
      <c r="Z174" s="49">
        <f>SUM(Z123:Z173)</f>
        <v>200370587.86000001</v>
      </c>
    </row>
    <row r="178" spans="1:18">
      <c r="A178" s="123"/>
      <c r="B178" s="91"/>
      <c r="C178" s="91"/>
      <c r="D178" s="91"/>
      <c r="E178" s="91"/>
      <c r="F178" s="91"/>
      <c r="G178" s="91"/>
      <c r="H178" s="91"/>
      <c r="I178" s="91"/>
      <c r="J178" s="91"/>
      <c r="K178" s="91"/>
      <c r="L178" s="91"/>
      <c r="M178" s="91"/>
      <c r="N178" s="91"/>
      <c r="O178" s="91"/>
      <c r="P178" s="91"/>
      <c r="Q178" s="91"/>
      <c r="R178" s="91"/>
    </row>
    <row r="179" spans="1:18">
      <c r="A179" s="123"/>
      <c r="B179" s="91"/>
      <c r="C179" s="91"/>
      <c r="D179" s="91"/>
      <c r="E179" s="91"/>
      <c r="F179" s="91"/>
      <c r="G179" s="91"/>
      <c r="H179" s="91"/>
      <c r="I179" s="91"/>
      <c r="J179" s="91"/>
      <c r="K179" s="91"/>
      <c r="L179" s="91"/>
      <c r="M179" s="91"/>
      <c r="N179" s="91"/>
      <c r="O179" s="91"/>
      <c r="P179" s="91"/>
      <c r="Q179" s="91"/>
      <c r="R179" s="91"/>
    </row>
    <row r="180" spans="1:18">
      <c r="A180" s="396" t="s">
        <v>232</v>
      </c>
      <c r="B180" s="91"/>
      <c r="C180" s="91"/>
      <c r="D180" s="91"/>
      <c r="E180" s="91"/>
      <c r="F180" s="91"/>
      <c r="G180" s="91"/>
      <c r="H180" s="91"/>
      <c r="I180" s="402">
        <v>2015</v>
      </c>
      <c r="J180" s="402">
        <v>2016</v>
      </c>
      <c r="K180" s="402">
        <v>2017</v>
      </c>
      <c r="L180" s="402">
        <v>2018</v>
      </c>
      <c r="M180" s="402">
        <v>2019</v>
      </c>
      <c r="N180" s="402">
        <v>2020</v>
      </c>
      <c r="O180" s="402">
        <v>2021</v>
      </c>
      <c r="P180" s="91"/>
      <c r="Q180" s="91"/>
      <c r="R180" s="91"/>
    </row>
    <row r="181" spans="1:18">
      <c r="A181" s="396"/>
      <c r="B181" s="91"/>
      <c r="C181" s="91"/>
      <c r="D181" s="91"/>
      <c r="E181" s="91"/>
      <c r="F181" s="91"/>
      <c r="G181" s="91"/>
      <c r="H181" s="91"/>
      <c r="I181" s="398"/>
      <c r="J181" s="398"/>
      <c r="K181" s="398"/>
      <c r="L181" s="398"/>
      <c r="M181" s="398"/>
      <c r="N181" s="398"/>
      <c r="O181" s="398"/>
      <c r="P181" s="91"/>
      <c r="Q181" s="91"/>
      <c r="R181" s="91"/>
    </row>
    <row r="182" spans="1:18">
      <c r="A182" s="51" t="s">
        <v>82</v>
      </c>
      <c r="B182" s="91"/>
      <c r="C182" s="91"/>
      <c r="D182" s="91"/>
      <c r="E182" s="91"/>
      <c r="F182" s="91"/>
      <c r="G182" s="91"/>
      <c r="H182" s="91"/>
      <c r="I182" s="89">
        <f>T5/'Total Funds Spent &amp; Transferred'!T5</f>
        <v>0</v>
      </c>
      <c r="J182" s="89">
        <f>U5/'Total Funds Spent &amp; Transferred'!U5</f>
        <v>0</v>
      </c>
      <c r="K182" s="89">
        <f>V5/'Total Funds Spent &amp; Transferred'!V5</f>
        <v>0</v>
      </c>
      <c r="L182" s="89">
        <f>W5/'Total Funds Spent &amp; Transferred'!W5</f>
        <v>0</v>
      </c>
      <c r="M182" s="89">
        <f>X5/'Total Funds Spent &amp; Transferred'!X5</f>
        <v>0</v>
      </c>
      <c r="N182" s="89">
        <f>Y5/'Total Funds Spent &amp; Transferred'!Y5</f>
        <v>0</v>
      </c>
      <c r="O182" s="89">
        <f>Z5/'Total Funds Spent &amp; Transferred'!Z5</f>
        <v>0</v>
      </c>
      <c r="P182" s="91"/>
      <c r="Q182" s="91"/>
      <c r="R182" s="91"/>
    </row>
    <row r="183" spans="1:18">
      <c r="A183" s="51" t="s">
        <v>84</v>
      </c>
      <c r="I183" s="89">
        <f>T6/'Total Funds Spent &amp; Transferred'!T6</f>
        <v>0</v>
      </c>
      <c r="J183" s="89">
        <f>U6/'Total Funds Spent &amp; Transferred'!U6</f>
        <v>0</v>
      </c>
      <c r="K183" s="89">
        <f>V6/'Total Funds Spent &amp; Transferred'!V6</f>
        <v>2.5330773453937391E-3</v>
      </c>
      <c r="L183" s="89">
        <f>W6/'Total Funds Spent &amp; Transferred'!W6</f>
        <v>2.1637344657527997E-3</v>
      </c>
      <c r="M183" s="89">
        <f>X6/'Total Funds Spent &amp; Transferred'!X6</f>
        <v>0</v>
      </c>
      <c r="N183" s="89">
        <f>Y6/'Total Funds Spent &amp; Transferred'!Y6</f>
        <v>2.4729588165608545E-3</v>
      </c>
      <c r="O183" s="89">
        <f>Z6/'Total Funds Spent &amp; Transferred'!Z6</f>
        <v>1.4220467106075927E-3</v>
      </c>
    </row>
    <row r="184" spans="1:18">
      <c r="A184" s="51" t="s">
        <v>86</v>
      </c>
      <c r="I184" s="89">
        <f>T7/'Total Funds Spent &amp; Transferred'!T7</f>
        <v>3.5089560349099699E-2</v>
      </c>
      <c r="J184" s="89">
        <f>U7/'Total Funds Spent &amp; Transferred'!U7</f>
        <v>3.088745625915322E-2</v>
      </c>
      <c r="K184" s="89">
        <f>V7/'Total Funds Spent &amp; Transferred'!V7</f>
        <v>0</v>
      </c>
      <c r="L184" s="89">
        <f>W7/'Total Funds Spent &amp; Transferred'!W7</f>
        <v>0</v>
      </c>
      <c r="M184" s="89">
        <f>X7/'Total Funds Spent &amp; Transferred'!X7</f>
        <v>0</v>
      </c>
      <c r="N184" s="89">
        <f>Y7/'Total Funds Spent &amp; Transferred'!Y7</f>
        <v>0</v>
      </c>
      <c r="O184" s="89">
        <f>Z7/'Total Funds Spent &amp; Transferred'!Z7</f>
        <v>0</v>
      </c>
    </row>
    <row r="185" spans="1:18">
      <c r="A185" s="51" t="s">
        <v>88</v>
      </c>
      <c r="I185" s="89">
        <f>T8/'Total Funds Spent &amp; Transferred'!T8</f>
        <v>0</v>
      </c>
      <c r="J185" s="89">
        <f>U8/'Total Funds Spent &amp; Transferred'!U8</f>
        <v>0</v>
      </c>
      <c r="K185" s="89">
        <f>V8/'Total Funds Spent &amp; Transferred'!V8</f>
        <v>0</v>
      </c>
      <c r="L185" s="89">
        <f>W8/'Total Funds Spent &amp; Transferred'!W8</f>
        <v>0</v>
      </c>
      <c r="M185" s="89">
        <f>X8/'Total Funds Spent &amp; Transferred'!X8</f>
        <v>0</v>
      </c>
      <c r="N185" s="89">
        <f>Y8/'Total Funds Spent &amp; Transferred'!Y8</f>
        <v>0</v>
      </c>
      <c r="O185" s="89">
        <f>Z8/'Total Funds Spent &amp; Transferred'!Z8</f>
        <v>0</v>
      </c>
    </row>
    <row r="186" spans="1:18">
      <c r="A186" s="51" t="s">
        <v>74</v>
      </c>
      <c r="I186" s="89">
        <f>T9/'Total Funds Spent &amp; Transferred'!T9</f>
        <v>1.0138996576573355E-4</v>
      </c>
      <c r="J186" s="89">
        <f>U9/'Total Funds Spent &amp; Transferred'!U9</f>
        <v>7.1796929161229563E-6</v>
      </c>
      <c r="K186" s="89">
        <f>V9/'Total Funds Spent &amp; Transferred'!V9</f>
        <v>2.7434743804184889E-5</v>
      </c>
      <c r="L186" s="89">
        <f>W9/'Total Funds Spent &amp; Transferred'!W9</f>
        <v>2.1683854981398883E-6</v>
      </c>
      <c r="M186" s="89">
        <f>X9/'Total Funds Spent &amp; Transferred'!X9</f>
        <v>4.6359665298310523E-5</v>
      </c>
      <c r="N186" s="89">
        <f>Y9/'Total Funds Spent &amp; Transferred'!Y9</f>
        <v>3.1082749505902714E-5</v>
      </c>
      <c r="O186" s="89">
        <f>Z9/'Total Funds Spent &amp; Transferred'!Z9</f>
        <v>2.0588366767629062E-6</v>
      </c>
    </row>
    <row r="187" spans="1:18">
      <c r="A187" s="51" t="s">
        <v>91</v>
      </c>
      <c r="I187" s="89">
        <f>T10/'Total Funds Spent &amp; Transferred'!T10</f>
        <v>0</v>
      </c>
      <c r="J187" s="89">
        <f>U10/'Total Funds Spent &amp; Transferred'!U10</f>
        <v>0</v>
      </c>
      <c r="K187" s="89">
        <f>V10/'Total Funds Spent &amp; Transferred'!V10</f>
        <v>0</v>
      </c>
      <c r="L187" s="89">
        <f>W10/'Total Funds Spent &amp; Transferred'!W10</f>
        <v>0</v>
      </c>
      <c r="M187" s="89">
        <f>X10/'Total Funds Spent &amp; Transferred'!X10</f>
        <v>0</v>
      </c>
      <c r="N187" s="89">
        <f>Y10/'Total Funds Spent &amp; Transferred'!Y10</f>
        <v>0</v>
      </c>
      <c r="O187" s="89">
        <f>Z10/'Total Funds Spent &amp; Transferred'!Z10</f>
        <v>0</v>
      </c>
    </row>
    <row r="188" spans="1:18">
      <c r="A188" s="51" t="s">
        <v>93</v>
      </c>
      <c r="I188" s="89">
        <f>T11/'Total Funds Spent &amp; Transferred'!T11</f>
        <v>0</v>
      </c>
      <c r="J188" s="89">
        <f>U11/'Total Funds Spent &amp; Transferred'!U11</f>
        <v>0</v>
      </c>
      <c r="K188" s="89">
        <f>V11/'Total Funds Spent &amp; Transferred'!V11</f>
        <v>0</v>
      </c>
      <c r="L188" s="89">
        <f>W11/'Total Funds Spent &amp; Transferred'!W11</f>
        <v>0</v>
      </c>
      <c r="M188" s="89">
        <f>X11/'Total Funds Spent &amp; Transferred'!X11</f>
        <v>0</v>
      </c>
      <c r="N188" s="89">
        <f>Y11/'Total Funds Spent &amp; Transferred'!Y11</f>
        <v>0</v>
      </c>
      <c r="O188" s="89">
        <f>Z11/'Total Funds Spent &amp; Transferred'!Z11</f>
        <v>0</v>
      </c>
    </row>
    <row r="189" spans="1:18">
      <c r="A189" s="51" t="s">
        <v>95</v>
      </c>
      <c r="I189" s="89">
        <f>T12/'Total Funds Spent &amp; Transferred'!T12</f>
        <v>0</v>
      </c>
      <c r="J189" s="89">
        <f>U12/'Total Funds Spent &amp; Transferred'!U12</f>
        <v>0</v>
      </c>
      <c r="K189" s="89">
        <f>V12/'Total Funds Spent &amp; Transferred'!V12</f>
        <v>0</v>
      </c>
      <c r="L189" s="89">
        <f>W12/'Total Funds Spent &amp; Transferred'!W12</f>
        <v>0</v>
      </c>
      <c r="M189" s="89">
        <f>X12/'Total Funds Spent &amp; Transferred'!X12</f>
        <v>0</v>
      </c>
      <c r="N189" s="89">
        <f>Y12/'Total Funds Spent &amp; Transferred'!Y12</f>
        <v>0</v>
      </c>
      <c r="O189" s="89">
        <f>Z12/'Total Funds Spent &amp; Transferred'!Z12</f>
        <v>0</v>
      </c>
    </row>
    <row r="190" spans="1:18">
      <c r="A190" s="51" t="s">
        <v>97</v>
      </c>
      <c r="I190" s="89">
        <f>T13/'Total Funds Spent &amp; Transferred'!T13</f>
        <v>1.4777446135102741E-2</v>
      </c>
      <c r="J190" s="89">
        <f>U13/'Total Funds Spent &amp; Transferred'!U13</f>
        <v>1.6530678555781397E-2</v>
      </c>
      <c r="K190" s="89">
        <f>V13/'Total Funds Spent &amp; Transferred'!V13</f>
        <v>0</v>
      </c>
      <c r="L190" s="89">
        <f>W13/'Total Funds Spent &amp; Transferred'!W13</f>
        <v>0</v>
      </c>
      <c r="M190" s="89">
        <f>X13/'Total Funds Spent &amp; Transferred'!X13</f>
        <v>0</v>
      </c>
      <c r="N190" s="89">
        <f>Y13/'Total Funds Spent &amp; Transferred'!Y13</f>
        <v>0</v>
      </c>
      <c r="O190" s="89">
        <f>Z13/'Total Funds Spent &amp; Transferred'!Z13</f>
        <v>0</v>
      </c>
    </row>
    <row r="191" spans="1:18">
      <c r="A191" s="51" t="s">
        <v>99</v>
      </c>
      <c r="I191" s="89">
        <f>T14/'Total Funds Spent &amp; Transferred'!T14</f>
        <v>4.2078757969290911E-3</v>
      </c>
      <c r="J191" s="89">
        <f>U14/'Total Funds Spent &amp; Transferred'!U14</f>
        <v>0</v>
      </c>
      <c r="K191" s="89">
        <f>V14/'Total Funds Spent &amp; Transferred'!V14</f>
        <v>0</v>
      </c>
      <c r="L191" s="89">
        <f>W14/'Total Funds Spent &amp; Transferred'!W14</f>
        <v>0</v>
      </c>
      <c r="M191" s="89">
        <f>X14/'Total Funds Spent &amp; Transferred'!X14</f>
        <v>0</v>
      </c>
      <c r="N191" s="89">
        <f>Y14/'Total Funds Spent &amp; Transferred'!Y14</f>
        <v>0</v>
      </c>
      <c r="O191" s="89">
        <f>Z14/'Total Funds Spent &amp; Transferred'!Z14</f>
        <v>0</v>
      </c>
    </row>
    <row r="192" spans="1:18">
      <c r="A192" s="51" t="s">
        <v>101</v>
      </c>
      <c r="I192" s="89">
        <f>T15/'Total Funds Spent &amp; Transferred'!T15</f>
        <v>4.1461633345843678E-4</v>
      </c>
      <c r="J192" s="89">
        <f>U15/'Total Funds Spent &amp; Transferred'!U15</f>
        <v>0</v>
      </c>
      <c r="K192" s="89">
        <f>V15/'Total Funds Spent &amp; Transferred'!V15</f>
        <v>0</v>
      </c>
      <c r="L192" s="89">
        <f>W15/'Total Funds Spent &amp; Transferred'!W15</f>
        <v>0</v>
      </c>
      <c r="M192" s="89">
        <f>X15/'Total Funds Spent &amp; Transferred'!X15</f>
        <v>0</v>
      </c>
      <c r="N192" s="89">
        <f>Y15/'Total Funds Spent &amp; Transferred'!Y15</f>
        <v>0</v>
      </c>
      <c r="O192" s="89">
        <f>Z15/'Total Funds Spent &amp; Transferred'!Z15</f>
        <v>0</v>
      </c>
    </row>
    <row r="193" spans="1:15">
      <c r="A193" s="51" t="s">
        <v>102</v>
      </c>
      <c r="I193" s="89">
        <f>T16/'Total Funds Spent &amp; Transferred'!T16</f>
        <v>6.4361067485510848E-2</v>
      </c>
      <c r="J193" s="89">
        <f>U16/'Total Funds Spent &amp; Transferred'!U16</f>
        <v>5.5714791471853362E-2</v>
      </c>
      <c r="K193" s="89">
        <f>V16/'Total Funds Spent &amp; Transferred'!V16</f>
        <v>0.10724421139894603</v>
      </c>
      <c r="L193" s="89">
        <f>W16/'Total Funds Spent &amp; Transferred'!W16</f>
        <v>0.16359711849048589</v>
      </c>
      <c r="M193" s="89">
        <f>X16/'Total Funds Spent &amp; Transferred'!X16</f>
        <v>0.16565848541845946</v>
      </c>
      <c r="N193" s="89">
        <f>Y16/'Total Funds Spent &amp; Transferred'!Y16</f>
        <v>0.20430701247018665</v>
      </c>
      <c r="O193" s="89">
        <f>Z16/'Total Funds Spent &amp; Transferred'!Z16</f>
        <v>8.2285506453700683E-2</v>
      </c>
    </row>
    <row r="194" spans="1:15">
      <c r="A194" s="51" t="s">
        <v>103</v>
      </c>
      <c r="I194" s="89">
        <f>T17/'Total Funds Spent &amp; Transferred'!T17</f>
        <v>0</v>
      </c>
      <c r="J194" s="89">
        <f>U17/'Total Funds Spent &amp; Transferred'!U17</f>
        <v>0</v>
      </c>
      <c r="K194" s="89">
        <f>V17/'Total Funds Spent &amp; Transferred'!V17</f>
        <v>0</v>
      </c>
      <c r="L194" s="89">
        <f>W17/'Total Funds Spent &amp; Transferred'!W17</f>
        <v>0</v>
      </c>
      <c r="M194" s="89">
        <f>X17/'Total Funds Spent &amp; Transferred'!X17</f>
        <v>0</v>
      </c>
      <c r="N194" s="89">
        <f>Y17/'Total Funds Spent &amp; Transferred'!Y17</f>
        <v>0</v>
      </c>
      <c r="O194" s="89">
        <f>Z17/'Total Funds Spent &amp; Transferred'!Z17</f>
        <v>0</v>
      </c>
    </row>
    <row r="195" spans="1:15">
      <c r="A195" s="51" t="s">
        <v>104</v>
      </c>
      <c r="I195" s="89">
        <f>T18/'Total Funds Spent &amp; Transferred'!T18</f>
        <v>0</v>
      </c>
      <c r="J195" s="89">
        <f>U18/'Total Funds Spent &amp; Transferred'!U18</f>
        <v>0</v>
      </c>
      <c r="K195" s="89">
        <f>V18/'Total Funds Spent &amp; Transferred'!V18</f>
        <v>0</v>
      </c>
      <c r="L195" s="89">
        <f>W18/'Total Funds Spent &amp; Transferred'!W18</f>
        <v>0</v>
      </c>
      <c r="M195" s="89">
        <f>X18/'Total Funds Spent &amp; Transferred'!X18</f>
        <v>0</v>
      </c>
      <c r="N195" s="89">
        <f>Y18/'Total Funds Spent &amp; Transferred'!Y18</f>
        <v>0</v>
      </c>
      <c r="O195" s="89">
        <f>Z18/'Total Funds Spent &amp; Transferred'!Z18</f>
        <v>0</v>
      </c>
    </row>
    <row r="196" spans="1:15">
      <c r="A196" s="51" t="s">
        <v>105</v>
      </c>
      <c r="I196" s="89">
        <f>T19/'Total Funds Spent &amp; Transferred'!T19</f>
        <v>0.34112860192079864</v>
      </c>
      <c r="J196" s="89">
        <f>U19/'Total Funds Spent &amp; Transferred'!U19</f>
        <v>0.1617393272873307</v>
      </c>
      <c r="K196" s="89">
        <f>V19/'Total Funds Spent &amp; Transferred'!V19</f>
        <v>0.10753701105580711</v>
      </c>
      <c r="L196" s="89">
        <f>W19/'Total Funds Spent &amp; Transferred'!W19</f>
        <v>0.14677708274019455</v>
      </c>
      <c r="M196" s="89">
        <f>X19/'Total Funds Spent &amp; Transferred'!X19</f>
        <v>0.17265036325756369</v>
      </c>
      <c r="N196" s="89">
        <f>Y19/'Total Funds Spent &amp; Transferred'!Y19</f>
        <v>0.17207134950437833</v>
      </c>
      <c r="O196" s="89">
        <f>Z19/'Total Funds Spent &amp; Transferred'!Z19</f>
        <v>0.20735782439161143</v>
      </c>
    </row>
    <row r="197" spans="1:15">
      <c r="A197" s="51" t="s">
        <v>107</v>
      </c>
      <c r="I197" s="89">
        <f>T20/'Total Funds Spent &amp; Transferred'!T20</f>
        <v>0</v>
      </c>
      <c r="J197" s="89">
        <f>U20/'Total Funds Spent &amp; Transferred'!U20</f>
        <v>0</v>
      </c>
      <c r="K197" s="89">
        <f>V20/'Total Funds Spent &amp; Transferred'!V20</f>
        <v>0</v>
      </c>
      <c r="L197" s="89">
        <f>W20/'Total Funds Spent &amp; Transferred'!W20</f>
        <v>0</v>
      </c>
      <c r="M197" s="89">
        <f>X20/'Total Funds Spent &amp; Transferred'!X20</f>
        <v>0</v>
      </c>
      <c r="N197" s="89">
        <f>Y20/'Total Funds Spent &amp; Transferred'!Y20</f>
        <v>0</v>
      </c>
      <c r="O197" s="89">
        <f>Z20/'Total Funds Spent &amp; Transferred'!Z20</f>
        <v>0</v>
      </c>
    </row>
    <row r="198" spans="1:15">
      <c r="A198" s="51" t="s">
        <v>76</v>
      </c>
      <c r="I198" s="89">
        <f>T21/'Total Funds Spent &amp; Transferred'!T21</f>
        <v>0</v>
      </c>
      <c r="J198" s="89">
        <f>U21/'Total Funds Spent &amp; Transferred'!U21</f>
        <v>0</v>
      </c>
      <c r="K198" s="89">
        <f>V21/'Total Funds Spent &amp; Transferred'!V21</f>
        <v>0</v>
      </c>
      <c r="L198" s="89">
        <f>W21/'Total Funds Spent &amp; Transferred'!W21</f>
        <v>0</v>
      </c>
      <c r="M198" s="89">
        <f>X21/'Total Funds Spent &amp; Transferred'!X21</f>
        <v>0</v>
      </c>
      <c r="N198" s="89">
        <f>Y21/'Total Funds Spent &amp; Transferred'!Y21</f>
        <v>0</v>
      </c>
      <c r="O198" s="89">
        <f>Z21/'Total Funds Spent &amp; Transferred'!Z21</f>
        <v>0</v>
      </c>
    </row>
    <row r="199" spans="1:15">
      <c r="A199" s="51" t="s">
        <v>110</v>
      </c>
      <c r="I199" s="89">
        <f>T22/'Total Funds Spent &amp; Transferred'!T22</f>
        <v>0</v>
      </c>
      <c r="J199" s="89">
        <f>U22/'Total Funds Spent &amp; Transferred'!U22</f>
        <v>0</v>
      </c>
      <c r="K199" s="89">
        <f>V22/'Total Funds Spent &amp; Transferred'!V22</f>
        <v>0</v>
      </c>
      <c r="L199" s="89">
        <f>W22/'Total Funds Spent &amp; Transferred'!W22</f>
        <v>0</v>
      </c>
      <c r="M199" s="89">
        <f>X22/'Total Funds Spent &amp; Transferred'!X22</f>
        <v>0</v>
      </c>
      <c r="N199" s="89">
        <f>Y22/'Total Funds Spent &amp; Transferred'!Y22</f>
        <v>0</v>
      </c>
      <c r="O199" s="89">
        <f>Z22/'Total Funds Spent &amp; Transferred'!Z22</f>
        <v>0</v>
      </c>
    </row>
    <row r="200" spans="1:15">
      <c r="A200" s="51" t="s">
        <v>111</v>
      </c>
      <c r="I200" s="89">
        <f>T23/'Total Funds Spent &amp; Transferred'!T23</f>
        <v>0</v>
      </c>
      <c r="J200" s="89">
        <f>U23/'Total Funds Spent &amp; Transferred'!U23</f>
        <v>0</v>
      </c>
      <c r="K200" s="89">
        <f>V23/'Total Funds Spent &amp; Transferred'!V23</f>
        <v>0</v>
      </c>
      <c r="L200" s="89">
        <f>W23/'Total Funds Spent &amp; Transferred'!W23</f>
        <v>0</v>
      </c>
      <c r="M200" s="89">
        <f>X23/'Total Funds Spent &amp; Transferred'!X23</f>
        <v>0</v>
      </c>
      <c r="N200" s="89">
        <f>Y23/'Total Funds Spent &amp; Transferred'!Y23</f>
        <v>0</v>
      </c>
      <c r="O200" s="89">
        <f>Z23/'Total Funds Spent &amp; Transferred'!Z23</f>
        <v>0</v>
      </c>
    </row>
    <row r="201" spans="1:15">
      <c r="A201" s="51" t="s">
        <v>113</v>
      </c>
      <c r="I201" s="89">
        <f>T24/'Total Funds Spent &amp; Transferred'!T24</f>
        <v>0</v>
      </c>
      <c r="J201" s="89">
        <f>U24/'Total Funds Spent &amp; Transferred'!U24</f>
        <v>0</v>
      </c>
      <c r="K201" s="89">
        <f>V24/'Total Funds Spent &amp; Transferred'!V24</f>
        <v>0</v>
      </c>
      <c r="L201" s="89">
        <f>W24/'Total Funds Spent &amp; Transferred'!W24</f>
        <v>0</v>
      </c>
      <c r="M201" s="89">
        <f>X24/'Total Funds Spent &amp; Transferred'!X24</f>
        <v>0</v>
      </c>
      <c r="N201" s="89">
        <f>Y24/'Total Funds Spent &amp; Transferred'!Y24</f>
        <v>0</v>
      </c>
      <c r="O201" s="89">
        <f>Z24/'Total Funds Spent &amp; Transferred'!Z24</f>
        <v>0</v>
      </c>
    </row>
    <row r="202" spans="1:15">
      <c r="A202" s="51" t="s">
        <v>78</v>
      </c>
      <c r="I202" s="89">
        <f>T25/'Total Funds Spent &amp; Transferred'!T25</f>
        <v>0</v>
      </c>
      <c r="J202" s="89">
        <f>U25/'Total Funds Spent &amp; Transferred'!U25</f>
        <v>0</v>
      </c>
      <c r="K202" s="89">
        <f>V25/'Total Funds Spent &amp; Transferred'!V25</f>
        <v>0</v>
      </c>
      <c r="L202" s="89">
        <f>W25/'Total Funds Spent &amp; Transferred'!W25</f>
        <v>0</v>
      </c>
      <c r="M202" s="89">
        <f>X25/'Total Funds Spent &amp; Transferred'!X25</f>
        <v>0</v>
      </c>
      <c r="N202" s="89">
        <f>Y25/'Total Funds Spent &amp; Transferred'!Y25</f>
        <v>0</v>
      </c>
      <c r="O202" s="89">
        <f>Z25/'Total Funds Spent &amp; Transferred'!Z25</f>
        <v>0</v>
      </c>
    </row>
    <row r="203" spans="1:15">
      <c r="A203" s="51" t="s">
        <v>116</v>
      </c>
      <c r="I203" s="89">
        <f>T26/'Total Funds Spent &amp; Transferred'!T26</f>
        <v>0</v>
      </c>
      <c r="J203" s="89">
        <f>U26/'Total Funds Spent &amp; Transferred'!U26</f>
        <v>0</v>
      </c>
      <c r="K203" s="89">
        <f>V26/'Total Funds Spent &amp; Transferred'!V26</f>
        <v>0</v>
      </c>
      <c r="L203" s="89">
        <f>W26/'Total Funds Spent &amp; Transferred'!W26</f>
        <v>0</v>
      </c>
      <c r="M203" s="89">
        <f>X26/'Total Funds Spent &amp; Transferred'!X26</f>
        <v>0</v>
      </c>
      <c r="N203" s="89">
        <f>Y26/'Total Funds Spent &amp; Transferred'!Y26</f>
        <v>0</v>
      </c>
      <c r="O203" s="89">
        <f>Z26/'Total Funds Spent &amp; Transferred'!Z26</f>
        <v>0</v>
      </c>
    </row>
    <row r="204" spans="1:15">
      <c r="A204" s="51" t="s">
        <v>117</v>
      </c>
      <c r="I204" s="89">
        <f>T27/'Total Funds Spent &amp; Transferred'!T27</f>
        <v>0</v>
      </c>
      <c r="J204" s="89">
        <f>U27/'Total Funds Spent &amp; Transferred'!U27</f>
        <v>0</v>
      </c>
      <c r="K204" s="89">
        <f>V27/'Total Funds Spent &amp; Transferred'!V27</f>
        <v>0</v>
      </c>
      <c r="L204" s="89">
        <f>W27/'Total Funds Spent &amp; Transferred'!W27</f>
        <v>0</v>
      </c>
      <c r="M204" s="89">
        <f>X27/'Total Funds Spent &amp; Transferred'!X27</f>
        <v>0</v>
      </c>
      <c r="N204" s="89">
        <f>Y27/'Total Funds Spent &amp; Transferred'!Y27</f>
        <v>0</v>
      </c>
      <c r="O204" s="89">
        <f>Z27/'Total Funds Spent &amp; Transferred'!Z27</f>
        <v>0</v>
      </c>
    </row>
    <row r="205" spans="1:15">
      <c r="A205" s="51" t="s">
        <v>77</v>
      </c>
      <c r="I205" s="89">
        <f>T28/'Total Funds Spent &amp; Transferred'!T28</f>
        <v>5.6359034843875087E-3</v>
      </c>
      <c r="J205" s="89">
        <f>U28/'Total Funds Spent &amp; Transferred'!U28</f>
        <v>7.4312113606725197E-3</v>
      </c>
      <c r="K205" s="89">
        <f>V28/'Total Funds Spent &amp; Transferred'!V28</f>
        <v>8.0356349316342453E-3</v>
      </c>
      <c r="L205" s="89">
        <f>W28/'Total Funds Spent &amp; Transferred'!W28</f>
        <v>7.9852639775786199E-3</v>
      </c>
      <c r="M205" s="89">
        <f>X28/'Total Funds Spent &amp; Transferred'!X28</f>
        <v>8.1625221669590041E-3</v>
      </c>
      <c r="N205" s="89">
        <f>Y28/'Total Funds Spent &amp; Transferred'!Y28</f>
        <v>2.3330304334520652E-4</v>
      </c>
      <c r="O205" s="89">
        <f>Z28/'Total Funds Spent &amp; Transferred'!Z28</f>
        <v>6.4479862017657345E-3</v>
      </c>
    </row>
    <row r="206" spans="1:15">
      <c r="A206" s="51" t="s">
        <v>120</v>
      </c>
      <c r="I206" s="89">
        <f>T29/'Total Funds Spent &amp; Transferred'!T29</f>
        <v>0</v>
      </c>
      <c r="J206" s="89">
        <f>U29/'Total Funds Spent &amp; Transferred'!U29</f>
        <v>0</v>
      </c>
      <c r="K206" s="89">
        <f>V29/'Total Funds Spent &amp; Transferred'!V29</f>
        <v>0</v>
      </c>
      <c r="L206" s="89">
        <f>W29/'Total Funds Spent &amp; Transferred'!W29</f>
        <v>1.3130866451053884E-6</v>
      </c>
      <c r="M206" s="89">
        <f>X29/'Total Funds Spent &amp; Transferred'!X29</f>
        <v>0</v>
      </c>
      <c r="N206" s="89">
        <f>Y29/'Total Funds Spent &amp; Transferred'!Y29</f>
        <v>0</v>
      </c>
      <c r="O206" s="89">
        <f>Z29/'Total Funds Spent &amp; Transferred'!Z29</f>
        <v>0</v>
      </c>
    </row>
    <row r="207" spans="1:15">
      <c r="A207" s="51" t="s">
        <v>122</v>
      </c>
      <c r="I207" s="89">
        <f>T30/'Total Funds Spent &amp; Transferred'!T30</f>
        <v>0.16172549090931082</v>
      </c>
      <c r="J207" s="89">
        <f>U30/'Total Funds Spent &amp; Transferred'!U30</f>
        <v>0.11005005294423653</v>
      </c>
      <c r="K207" s="89">
        <f>V30/'Total Funds Spent &amp; Transferred'!V30</f>
        <v>9.1145353280759484E-2</v>
      </c>
      <c r="L207" s="89">
        <f>W30/'Total Funds Spent &amp; Transferred'!W30</f>
        <v>0</v>
      </c>
      <c r="M207" s="89">
        <f>X30/'Total Funds Spent &amp; Transferred'!X30</f>
        <v>0</v>
      </c>
      <c r="N207" s="89">
        <f>Y30/'Total Funds Spent &amp; Transferred'!Y30</f>
        <v>0</v>
      </c>
      <c r="O207" s="89">
        <f>Z30/'Total Funds Spent &amp; Transferred'!Z30</f>
        <v>0</v>
      </c>
    </row>
    <row r="208" spans="1:15">
      <c r="A208" s="51" t="s">
        <v>124</v>
      </c>
      <c r="I208" s="89">
        <f>T31/'Total Funds Spent &amp; Transferred'!T31</f>
        <v>0</v>
      </c>
      <c r="J208" s="89">
        <f>U31/'Total Funds Spent &amp; Transferred'!U31</f>
        <v>0</v>
      </c>
      <c r="K208" s="89">
        <f>V31/'Total Funds Spent &amp; Transferred'!V31</f>
        <v>0</v>
      </c>
      <c r="L208" s="89">
        <f>W31/'Total Funds Spent &amp; Transferred'!W31</f>
        <v>0</v>
      </c>
      <c r="M208" s="89">
        <f>X31/'Total Funds Spent &amp; Transferred'!X31</f>
        <v>0</v>
      </c>
      <c r="N208" s="89">
        <f>Y31/'Total Funds Spent &amp; Transferred'!Y31</f>
        <v>0</v>
      </c>
      <c r="O208" s="89">
        <f>Z31/'Total Funds Spent &amp; Transferred'!Z31</f>
        <v>0</v>
      </c>
    </row>
    <row r="209" spans="1:15">
      <c r="A209" s="51" t="s">
        <v>126</v>
      </c>
      <c r="I209" s="89">
        <f>T32/'Total Funds Spent &amp; Transferred'!T32</f>
        <v>0</v>
      </c>
      <c r="J209" s="89">
        <f>U32/'Total Funds Spent &amp; Transferred'!U32</f>
        <v>0</v>
      </c>
      <c r="K209" s="89">
        <f>V32/'Total Funds Spent &amp; Transferred'!V32</f>
        <v>0</v>
      </c>
      <c r="L209" s="89">
        <f>W32/'Total Funds Spent &amp; Transferred'!W32</f>
        <v>0</v>
      </c>
      <c r="M209" s="89">
        <f>X32/'Total Funds Spent &amp; Transferred'!X32</f>
        <v>0</v>
      </c>
      <c r="N209" s="89">
        <f>Y32/'Total Funds Spent &amp; Transferred'!Y32</f>
        <v>0</v>
      </c>
      <c r="O209" s="89">
        <f>Z32/'Total Funds Spent &amp; Transferred'!Z32</f>
        <v>0</v>
      </c>
    </row>
    <row r="210" spans="1:15">
      <c r="A210" s="51" t="s">
        <v>127</v>
      </c>
      <c r="I210" s="89">
        <f>T33/'Total Funds Spent &amp; Transferred'!T33</f>
        <v>0.3345331405360441</v>
      </c>
      <c r="J210" s="89">
        <f>U33/'Total Funds Spent &amp; Transferred'!U33</f>
        <v>0.10493471643338073</v>
      </c>
      <c r="K210" s="89">
        <f>V33/'Total Funds Spent &amp; Transferred'!V33</f>
        <v>2.0532114299939987E-2</v>
      </c>
      <c r="L210" s="89">
        <f>W33/'Total Funds Spent &amp; Transferred'!W33</f>
        <v>0</v>
      </c>
      <c r="M210" s="89">
        <f>X33/'Total Funds Spent &amp; Transferred'!X33</f>
        <v>0</v>
      </c>
      <c r="N210" s="89">
        <f>Y33/'Total Funds Spent &amp; Transferred'!Y33</f>
        <v>0</v>
      </c>
      <c r="O210" s="89">
        <f>Z33/'Total Funds Spent &amp; Transferred'!Z33</f>
        <v>0</v>
      </c>
    </row>
    <row r="211" spans="1:15">
      <c r="A211" s="51" t="s">
        <v>128</v>
      </c>
      <c r="I211" s="89">
        <f>T34/'Total Funds Spent &amp; Transferred'!T34</f>
        <v>4.8754441474842466E-2</v>
      </c>
      <c r="J211" s="89">
        <f>U34/'Total Funds Spent &amp; Transferred'!U34</f>
        <v>4.7288725815615953E-2</v>
      </c>
      <c r="K211" s="89">
        <f>V34/'Total Funds Spent &amp; Transferred'!V34</f>
        <v>4.1381912826133821E-2</v>
      </c>
      <c r="L211" s="89">
        <f>W34/'Total Funds Spent &amp; Transferred'!W34</f>
        <v>3.3876866045189392E-2</v>
      </c>
      <c r="M211" s="89">
        <f>X34/'Total Funds Spent &amp; Transferred'!X34</f>
        <v>3.0765974182642389E-2</v>
      </c>
      <c r="N211" s="89">
        <f>Y34/'Total Funds Spent &amp; Transferred'!Y34</f>
        <v>3.5749815081640927E-2</v>
      </c>
      <c r="O211" s="89">
        <f>Z34/'Total Funds Spent &amp; Transferred'!Z34</f>
        <v>4.2528115014470541E-2</v>
      </c>
    </row>
    <row r="212" spans="1:15">
      <c r="A212" s="51" t="s">
        <v>130</v>
      </c>
      <c r="I212" s="89">
        <f>T35/'Total Funds Spent &amp; Transferred'!T35</f>
        <v>7.7686608432035753E-5</v>
      </c>
      <c r="J212" s="89">
        <f>U35/'Total Funds Spent &amp; Transferred'!U35</f>
        <v>0</v>
      </c>
      <c r="K212" s="89">
        <f>V35/'Total Funds Spent &amp; Transferred'!V35</f>
        <v>0</v>
      </c>
      <c r="L212" s="89">
        <f>W35/'Total Funds Spent &amp; Transferred'!W35</f>
        <v>0</v>
      </c>
      <c r="M212" s="89">
        <f>X35/'Total Funds Spent &amp; Transferred'!X35</f>
        <v>0</v>
      </c>
      <c r="N212" s="89">
        <f>Y35/'Total Funds Spent &amp; Transferred'!Y35</f>
        <v>0</v>
      </c>
      <c r="O212" s="89">
        <f>Z35/'Total Funds Spent &amp; Transferred'!Z35</f>
        <v>0</v>
      </c>
    </row>
    <row r="213" spans="1:15">
      <c r="A213" s="51" t="s">
        <v>131</v>
      </c>
      <c r="I213" s="89">
        <f>T36/'Total Funds Spent &amp; Transferred'!T36</f>
        <v>0.28368980250707476</v>
      </c>
      <c r="J213" s="89">
        <f>U36/'Total Funds Spent &amp; Transferred'!U36</f>
        <v>0.22917551197630007</v>
      </c>
      <c r="K213" s="89">
        <f>V36/'Total Funds Spent &amp; Transferred'!V36</f>
        <v>0.25056738355015024</v>
      </c>
      <c r="L213" s="89">
        <f>W36/'Total Funds Spent &amp; Transferred'!W36</f>
        <v>0</v>
      </c>
      <c r="M213" s="89">
        <f>X36/'Total Funds Spent &amp; Transferred'!X36</f>
        <v>0</v>
      </c>
      <c r="N213" s="89">
        <f>Y36/'Total Funds Spent &amp; Transferred'!Y36</f>
        <v>0</v>
      </c>
      <c r="O213" s="89">
        <f>Z36/'Total Funds Spent &amp; Transferred'!Z36</f>
        <v>0</v>
      </c>
    </row>
    <row r="214" spans="1:15">
      <c r="A214" s="51" t="s">
        <v>132</v>
      </c>
      <c r="I214" s="89">
        <f>T37/'Total Funds Spent &amp; Transferred'!T37</f>
        <v>4.9060842621699456E-2</v>
      </c>
      <c r="J214" s="89">
        <f>U37/'Total Funds Spent &amp; Transferred'!U37</f>
        <v>0</v>
      </c>
      <c r="K214" s="89">
        <f>V37/'Total Funds Spent &amp; Transferred'!V37</f>
        <v>0</v>
      </c>
      <c r="L214" s="89">
        <f>W37/'Total Funds Spent &amp; Transferred'!W37</f>
        <v>0</v>
      </c>
      <c r="M214" s="89">
        <f>X37/'Total Funds Spent &amp; Transferred'!X37</f>
        <v>0</v>
      </c>
      <c r="N214" s="89">
        <f>Y37/'Total Funds Spent &amp; Transferred'!Y37</f>
        <v>0</v>
      </c>
      <c r="O214" s="89">
        <f>Z37/'Total Funds Spent &amp; Transferred'!Z37</f>
        <v>0</v>
      </c>
    </row>
    <row r="215" spans="1:15">
      <c r="A215" s="51" t="s">
        <v>75</v>
      </c>
      <c r="I215" s="89">
        <f>T38/'Total Funds Spent &amp; Transferred'!T38</f>
        <v>0</v>
      </c>
      <c r="J215" s="89">
        <f>U38/'Total Funds Spent &amp; Transferred'!U38</f>
        <v>0</v>
      </c>
      <c r="K215" s="89">
        <f>V38/'Total Funds Spent &amp; Transferred'!V38</f>
        <v>0</v>
      </c>
      <c r="L215" s="89">
        <f>W38/'Total Funds Spent &amp; Transferred'!W38</f>
        <v>0</v>
      </c>
      <c r="M215" s="89">
        <f>X38/'Total Funds Spent &amp; Transferred'!X38</f>
        <v>0</v>
      </c>
      <c r="N215" s="89">
        <f>Y38/'Total Funds Spent &amp; Transferred'!Y38</f>
        <v>0</v>
      </c>
      <c r="O215" s="89">
        <f>Z38/'Total Funds Spent &amp; Transferred'!Z38</f>
        <v>0</v>
      </c>
    </row>
    <row r="216" spans="1:15">
      <c r="A216" s="51" t="s">
        <v>133</v>
      </c>
      <c r="I216" s="89">
        <f>T39/'Total Funds Spent &amp; Transferred'!T39</f>
        <v>0</v>
      </c>
      <c r="J216" s="89">
        <f>U39/'Total Funds Spent &amp; Transferred'!U39</f>
        <v>0</v>
      </c>
      <c r="K216" s="89">
        <f>V39/'Total Funds Spent &amp; Transferred'!V39</f>
        <v>0</v>
      </c>
      <c r="L216" s="89">
        <f>W39/'Total Funds Spent &amp; Transferred'!W39</f>
        <v>0</v>
      </c>
      <c r="M216" s="89">
        <f>X39/'Total Funds Spent &amp; Transferred'!X39</f>
        <v>0</v>
      </c>
      <c r="N216" s="89">
        <f>Y39/'Total Funds Spent &amp; Transferred'!Y39</f>
        <v>0</v>
      </c>
      <c r="O216" s="89">
        <f>Z39/'Total Funds Spent &amp; Transferred'!Z39</f>
        <v>0</v>
      </c>
    </row>
    <row r="217" spans="1:15">
      <c r="A217" s="51" t="s">
        <v>134</v>
      </c>
      <c r="I217" s="89">
        <f>T40/'Total Funds Spent &amp; Transferred'!T40</f>
        <v>0</v>
      </c>
      <c r="J217" s="89">
        <f>U40/'Total Funds Spent &amp; Transferred'!U40</f>
        <v>0</v>
      </c>
      <c r="K217" s="89">
        <f>V40/'Total Funds Spent &amp; Transferred'!V40</f>
        <v>0</v>
      </c>
      <c r="L217" s="89">
        <f>W40/'Total Funds Spent &amp; Transferred'!W40</f>
        <v>0</v>
      </c>
      <c r="M217" s="89">
        <f>X40/'Total Funds Spent &amp; Transferred'!X40</f>
        <v>0</v>
      </c>
      <c r="N217" s="89">
        <f>Y40/'Total Funds Spent &amp; Transferred'!Y40</f>
        <v>0</v>
      </c>
      <c r="O217" s="89">
        <f>Z40/'Total Funds Spent &amp; Transferred'!Z40</f>
        <v>0</v>
      </c>
    </row>
    <row r="218" spans="1:15">
      <c r="A218" s="51" t="s">
        <v>136</v>
      </c>
      <c r="I218" s="89">
        <f>T41/'Total Funds Spent &amp; Transferred'!T41</f>
        <v>3.3284389718632691E-3</v>
      </c>
      <c r="J218" s="89">
        <f>U41/'Total Funds Spent &amp; Transferred'!U41</f>
        <v>9.1911604491503912E-4</v>
      </c>
      <c r="K218" s="89">
        <f>V41/'Total Funds Spent &amp; Transferred'!V41</f>
        <v>8.4834999264222252E-4</v>
      </c>
      <c r="L218" s="89">
        <f>W41/'Total Funds Spent &amp; Transferred'!W41</f>
        <v>6.2607344148349971E-4</v>
      </c>
      <c r="M218" s="89">
        <f>X41/'Total Funds Spent &amp; Transferred'!X41</f>
        <v>9.324986316363497E-4</v>
      </c>
      <c r="N218" s="89">
        <f>Y41/'Total Funds Spent &amp; Transferred'!Y41</f>
        <v>8.8443623016898224E-4</v>
      </c>
      <c r="O218" s="89">
        <f>Z41/'Total Funds Spent &amp; Transferred'!Z41</f>
        <v>1.4318406521692157E-3</v>
      </c>
    </row>
    <row r="219" spans="1:15">
      <c r="A219" s="51" t="s">
        <v>145</v>
      </c>
      <c r="I219" s="89">
        <f>T42/'Total Funds Spent &amp; Transferred'!T42</f>
        <v>0</v>
      </c>
      <c r="J219" s="89">
        <f>U42/'Total Funds Spent &amp; Transferred'!U42</f>
        <v>0</v>
      </c>
      <c r="K219" s="89">
        <f>V42/'Total Funds Spent &amp; Transferred'!V42</f>
        <v>0</v>
      </c>
      <c r="L219" s="89">
        <f>W42/'Total Funds Spent &amp; Transferred'!W42</f>
        <v>0</v>
      </c>
      <c r="M219" s="89">
        <f>X42/'Total Funds Spent &amp; Transferred'!X42</f>
        <v>0</v>
      </c>
      <c r="N219" s="89">
        <f>Y42/'Total Funds Spent &amp; Transferred'!Y42</f>
        <v>0</v>
      </c>
      <c r="O219" s="89">
        <f>Z42/'Total Funds Spent &amp; Transferred'!Z42</f>
        <v>0</v>
      </c>
    </row>
    <row r="220" spans="1:15">
      <c r="A220" s="51" t="s">
        <v>138</v>
      </c>
      <c r="I220" s="89">
        <f>T43/'Total Funds Spent &amp; Transferred'!T43</f>
        <v>0</v>
      </c>
      <c r="J220" s="89">
        <f>U43/'Total Funds Spent &amp; Transferred'!U43</f>
        <v>0</v>
      </c>
      <c r="K220" s="89">
        <f>V43/'Total Funds Spent &amp; Transferred'!V43</f>
        <v>0</v>
      </c>
      <c r="L220" s="89">
        <f>W43/'Total Funds Spent &amp; Transferred'!W43</f>
        <v>0</v>
      </c>
      <c r="M220" s="89">
        <f>X43/'Total Funds Spent &amp; Transferred'!X43</f>
        <v>0</v>
      </c>
      <c r="N220" s="89">
        <f>Y43/'Total Funds Spent &amp; Transferred'!Y43</f>
        <v>0</v>
      </c>
      <c r="O220" s="89">
        <f>Z43/'Total Funds Spent &amp; Transferred'!Z43</f>
        <v>0</v>
      </c>
    </row>
    <row r="221" spans="1:15">
      <c r="A221" s="51" t="s">
        <v>140</v>
      </c>
      <c r="I221" s="89">
        <f>T44/'Total Funds Spent &amp; Transferred'!T44</f>
        <v>0.48105346217484513</v>
      </c>
      <c r="J221" s="89">
        <f>U44/'Total Funds Spent &amp; Transferred'!U44</f>
        <v>3.1130959651795953E-3</v>
      </c>
      <c r="K221" s="89">
        <f>V44/'Total Funds Spent &amp; Transferred'!V44</f>
        <v>0</v>
      </c>
      <c r="L221" s="89">
        <f>W44/'Total Funds Spent &amp; Transferred'!W44</f>
        <v>0</v>
      </c>
      <c r="M221" s="89">
        <f>X44/'Total Funds Spent &amp; Transferred'!X44</f>
        <v>0</v>
      </c>
      <c r="N221" s="89">
        <f>Y44/'Total Funds Spent &amp; Transferred'!Y44</f>
        <v>0</v>
      </c>
      <c r="O221" s="89">
        <f>Z44/'Total Funds Spent &amp; Transferred'!Z44</f>
        <v>0</v>
      </c>
    </row>
    <row r="222" spans="1:15">
      <c r="A222" s="51" t="s">
        <v>142</v>
      </c>
      <c r="I222" s="89">
        <f>T45/'Total Funds Spent &amp; Transferred'!T45</f>
        <v>0.49039842520690052</v>
      </c>
      <c r="J222" s="89">
        <f>U45/'Total Funds Spent &amp; Transferred'!U45</f>
        <v>0.21311737989980539</v>
      </c>
      <c r="K222" s="89">
        <f>V45/'Total Funds Spent &amp; Transferred'!V45</f>
        <v>0.14862833443482248</v>
      </c>
      <c r="L222" s="89">
        <f>W45/'Total Funds Spent &amp; Transferred'!W45</f>
        <v>1.5406590925751355E-2</v>
      </c>
      <c r="M222" s="89">
        <f>X45/'Total Funds Spent &amp; Transferred'!X45</f>
        <v>0.148570582972022</v>
      </c>
      <c r="N222" s="89">
        <f>Y45/'Total Funds Spent &amp; Transferred'!Y45</f>
        <v>0.15049073560813025</v>
      </c>
      <c r="O222" s="89">
        <f>Z45/'Total Funds Spent &amp; Transferred'!Z45</f>
        <v>0.15454803088305999</v>
      </c>
    </row>
    <row r="223" spans="1:15">
      <c r="A223" s="51" t="s">
        <v>144</v>
      </c>
      <c r="I223" s="89">
        <f>T46/'Total Funds Spent &amp; Transferred'!T46</f>
        <v>0</v>
      </c>
      <c r="J223" s="89">
        <f>U46/'Total Funds Spent &amp; Transferred'!U46</f>
        <v>0</v>
      </c>
      <c r="K223" s="89">
        <f>V46/'Total Funds Spent &amp; Transferred'!V46</f>
        <v>0</v>
      </c>
      <c r="L223" s="89">
        <f>W46/'Total Funds Spent &amp; Transferred'!W46</f>
        <v>0</v>
      </c>
      <c r="M223" s="89">
        <f>X46/'Total Funds Spent &amp; Transferred'!X46</f>
        <v>0</v>
      </c>
      <c r="N223" s="89">
        <f>Y46/'Total Funds Spent &amp; Transferred'!Y46</f>
        <v>0</v>
      </c>
      <c r="O223" s="89">
        <f>Z46/'Total Funds Spent &amp; Transferred'!Z46</f>
        <v>0</v>
      </c>
    </row>
    <row r="224" spans="1:15">
      <c r="A224" s="51" t="s">
        <v>146</v>
      </c>
      <c r="I224" s="89">
        <f>T47/'Total Funds Spent &amp; Transferred'!T47</f>
        <v>3.7049922348353061E-2</v>
      </c>
      <c r="J224" s="89">
        <f>U47/'Total Funds Spent &amp; Transferred'!U47</f>
        <v>0</v>
      </c>
      <c r="K224" s="89">
        <f>V47/'Total Funds Spent &amp; Transferred'!V47</f>
        <v>0</v>
      </c>
      <c r="L224" s="89">
        <f>W47/'Total Funds Spent &amp; Transferred'!W47</f>
        <v>0</v>
      </c>
      <c r="M224" s="89">
        <f>X47/'Total Funds Spent &amp; Transferred'!X47</f>
        <v>5.6367704240779569E-3</v>
      </c>
      <c r="N224" s="89">
        <f>Y47/'Total Funds Spent &amp; Transferred'!Y47</f>
        <v>8.3242228554715296E-3</v>
      </c>
      <c r="O224" s="89">
        <f>Z47/'Total Funds Spent &amp; Transferred'!Z47</f>
        <v>3.2008665805514989E-3</v>
      </c>
    </row>
    <row r="225" spans="1:15">
      <c r="A225" s="51" t="s">
        <v>148</v>
      </c>
      <c r="I225" s="89">
        <f>T48/'Total Funds Spent &amp; Transferred'!T48</f>
        <v>1.49460136971316E-2</v>
      </c>
      <c r="J225" s="89">
        <f>U48/'Total Funds Spent &amp; Transferred'!U48</f>
        <v>1.2814174058330035E-2</v>
      </c>
      <c r="K225" s="89">
        <f>V48/'Total Funds Spent &amp; Transferred'!V48</f>
        <v>0</v>
      </c>
      <c r="L225" s="89">
        <f>W48/'Total Funds Spent &amp; Transferred'!W48</f>
        <v>0</v>
      </c>
      <c r="M225" s="89">
        <f>X48/'Total Funds Spent &amp; Transferred'!X48</f>
        <v>0</v>
      </c>
      <c r="N225" s="89">
        <f>Y48/'Total Funds Spent &amp; Transferred'!Y48</f>
        <v>0</v>
      </c>
      <c r="O225" s="89">
        <f>Z48/'Total Funds Spent &amp; Transferred'!Z48</f>
        <v>0</v>
      </c>
    </row>
    <row r="226" spans="1:15">
      <c r="A226" s="51" t="s">
        <v>150</v>
      </c>
      <c r="I226" s="89">
        <f>T49/'Total Funds Spent &amp; Transferred'!T49</f>
        <v>1.9266772824938198E-5</v>
      </c>
      <c r="J226" s="89">
        <f>U49/'Total Funds Spent &amp; Transferred'!U49</f>
        <v>0</v>
      </c>
      <c r="K226" s="89">
        <f>V49/'Total Funds Spent &amp; Transferred'!V49</f>
        <v>0</v>
      </c>
      <c r="L226" s="89">
        <f>W49/'Total Funds Spent &amp; Transferred'!W49</f>
        <v>0</v>
      </c>
      <c r="M226" s="89">
        <f>X49/'Total Funds Spent &amp; Transferred'!X49</f>
        <v>0</v>
      </c>
      <c r="N226" s="89">
        <f>Y49/'Total Funds Spent &amp; Transferred'!Y49</f>
        <v>0</v>
      </c>
      <c r="O226" s="89">
        <f>Z49/'Total Funds Spent &amp; Transferred'!Z49</f>
        <v>0</v>
      </c>
    </row>
    <row r="227" spans="1:15">
      <c r="A227" s="51" t="s">
        <v>152</v>
      </c>
      <c r="I227" s="89">
        <f>T50/'Total Funds Spent &amp; Transferred'!T50</f>
        <v>0</v>
      </c>
      <c r="J227" s="89">
        <f>U50/'Total Funds Spent &amp; Transferred'!U50</f>
        <v>0</v>
      </c>
      <c r="K227" s="89">
        <f>V50/'Total Funds Spent &amp; Transferred'!V50</f>
        <v>0</v>
      </c>
      <c r="L227" s="89">
        <f>W50/'Total Funds Spent &amp; Transferred'!W50</f>
        <v>0</v>
      </c>
      <c r="M227" s="89">
        <f>X50/'Total Funds Spent &amp; Transferred'!X50</f>
        <v>0</v>
      </c>
      <c r="N227" s="89">
        <f>Y50/'Total Funds Spent &amp; Transferred'!Y50</f>
        <v>0</v>
      </c>
      <c r="O227" s="89">
        <f>Z50/'Total Funds Spent &amp; Transferred'!Z50</f>
        <v>0</v>
      </c>
    </row>
    <row r="228" spans="1:15">
      <c r="A228" s="51" t="s">
        <v>153</v>
      </c>
      <c r="I228" s="89">
        <f>T51/'Total Funds Spent &amp; Transferred'!T51</f>
        <v>5.0119202050654302E-2</v>
      </c>
      <c r="J228" s="89">
        <f>U51/'Total Funds Spent &amp; Transferred'!U51</f>
        <v>4.9096931236492378E-2</v>
      </c>
      <c r="K228" s="89">
        <f>V51/'Total Funds Spent &amp; Transferred'!V51</f>
        <v>7.3870857815551097E-2</v>
      </c>
      <c r="L228" s="89">
        <f>W51/'Total Funds Spent &amp; Transferred'!W51</f>
        <v>1.5275109559632591E-2</v>
      </c>
      <c r="M228" s="89">
        <f>X51/'Total Funds Spent &amp; Transferred'!X51</f>
        <v>2.390272450470942E-2</v>
      </c>
      <c r="N228" s="89">
        <f>Y51/'Total Funds Spent &amp; Transferred'!Y51</f>
        <v>4.752389661766198E-2</v>
      </c>
      <c r="O228" s="89">
        <f>Z51/'Total Funds Spent &amp; Transferred'!Z51</f>
        <v>0.10500643134797849</v>
      </c>
    </row>
    <row r="229" spans="1:15">
      <c r="A229" s="51" t="s">
        <v>154</v>
      </c>
      <c r="I229" s="89">
        <f>T52/'Total Funds Spent &amp; Transferred'!T52</f>
        <v>0.11649222305552172</v>
      </c>
      <c r="J229" s="89">
        <f>U52/'Total Funds Spent &amp; Transferred'!U52</f>
        <v>0.12056620045583204</v>
      </c>
      <c r="K229" s="89">
        <f>V52/'Total Funds Spent &amp; Transferred'!V52</f>
        <v>0.11462561131146794</v>
      </c>
      <c r="L229" s="89">
        <f>W52/'Total Funds Spent &amp; Transferred'!W52</f>
        <v>0.11881823600889692</v>
      </c>
      <c r="M229" s="89">
        <f>X52/'Total Funds Spent &amp; Transferred'!X52</f>
        <v>0.11294571266175354</v>
      </c>
      <c r="N229" s="89">
        <f>Y52/'Total Funds Spent &amp; Transferred'!Y52</f>
        <v>8.4824172020528069E-2</v>
      </c>
      <c r="O229" s="89">
        <f>Z52/'Total Funds Spent &amp; Transferred'!Z52</f>
        <v>9.4240921865773014E-2</v>
      </c>
    </row>
    <row r="230" spans="1:15">
      <c r="A230" s="51" t="s">
        <v>155</v>
      </c>
      <c r="I230" s="89">
        <f>T53/'Total Funds Spent &amp; Transferred'!T53</f>
        <v>2.8808382362415345E-2</v>
      </c>
      <c r="J230" s="89">
        <f>U53/'Total Funds Spent &amp; Transferred'!U53</f>
        <v>0</v>
      </c>
      <c r="K230" s="89">
        <f>V53/'Total Funds Spent &amp; Transferred'!V53</f>
        <v>0</v>
      </c>
      <c r="L230" s="89">
        <f>W53/'Total Funds Spent &amp; Transferred'!W53</f>
        <v>0</v>
      </c>
      <c r="M230" s="89">
        <f>X53/'Total Funds Spent &amp; Transferred'!X53</f>
        <v>2.0224433902879826E-3</v>
      </c>
      <c r="N230" s="89">
        <f>Y53/'Total Funds Spent &amp; Transferred'!Y53</f>
        <v>1.5738935082594073E-2</v>
      </c>
      <c r="O230" s="89">
        <f>Z53/'Total Funds Spent &amp; Transferred'!Z53</f>
        <v>0</v>
      </c>
    </row>
    <row r="231" spans="1:15">
      <c r="A231" s="51" t="s">
        <v>157</v>
      </c>
      <c r="I231" s="89">
        <f>T54/'Total Funds Spent &amp; Transferred'!T54</f>
        <v>6.9879843195821501E-4</v>
      </c>
      <c r="J231" s="89">
        <f>U54/'Total Funds Spent &amp; Transferred'!U54</f>
        <v>8.1471735310345171E-4</v>
      </c>
      <c r="K231" s="89">
        <f>V54/'Total Funds Spent &amp; Transferred'!V54</f>
        <v>5.5496393856606992E-4</v>
      </c>
      <c r="L231" s="89">
        <f>W54/'Total Funds Spent &amp; Transferred'!W54</f>
        <v>7.4631007135764671E-4</v>
      </c>
      <c r="M231" s="89">
        <f>X54/'Total Funds Spent &amp; Transferred'!X54</f>
        <v>5.8952610410695748E-4</v>
      </c>
      <c r="N231" s="89">
        <f>Y54/'Total Funds Spent &amp; Transferred'!Y54</f>
        <v>7.1812946552199234E-4</v>
      </c>
      <c r="O231" s="89">
        <f>Z54/'Total Funds Spent &amp; Transferred'!Z54</f>
        <v>5.4701657433590652E-4</v>
      </c>
    </row>
    <row r="232" spans="1:15">
      <c r="A232" s="51" t="s">
        <v>158</v>
      </c>
      <c r="I232" s="89">
        <f>T55/'Total Funds Spent &amp; Transferred'!T55</f>
        <v>0.43228767608866003</v>
      </c>
      <c r="J232" s="89">
        <f>U55/'Total Funds Spent &amp; Transferred'!U55</f>
        <v>3.1133842786548811E-2</v>
      </c>
      <c r="K232" s="89">
        <f>V55/'Total Funds Spent &amp; Transferred'!V55</f>
        <v>0.10877474347410493</v>
      </c>
      <c r="L232" s="89">
        <f>W55/'Total Funds Spent &amp; Transferred'!W55</f>
        <v>0</v>
      </c>
      <c r="M232" s="89">
        <f>X55/'Total Funds Spent &amp; Transferred'!X55</f>
        <v>0</v>
      </c>
      <c r="N232" s="89">
        <f>Y55/'Total Funds Spent &amp; Transferred'!Y55</f>
        <v>0</v>
      </c>
      <c r="O232" s="89">
        <f>Z55/'Total Funds Spent &amp; Transferred'!Z55</f>
        <v>0</v>
      </c>
    </row>
    <row r="233" spans="1:15">
      <c r="A233" s="59" t="s">
        <v>159</v>
      </c>
      <c r="I233" s="89">
        <f>T56/'Total Funds Spent &amp; Transferred'!T56</f>
        <v>2.933853800901234E-2</v>
      </c>
      <c r="J233" s="89">
        <f>U56/'Total Funds Spent &amp; Transferred'!U56</f>
        <v>1.275440348466658E-2</v>
      </c>
      <c r="K233" s="89">
        <f>V56/'Total Funds Spent &amp; Transferred'!V56</f>
        <v>1.1460875818861677E-2</v>
      </c>
      <c r="L233" s="89">
        <f>W56/'Total Funds Spent &amp; Transferred'!W56</f>
        <v>7.4703649340169933E-3</v>
      </c>
      <c r="M233" s="89">
        <f>X56/'Total Funds Spent &amp; Transferred'!X56</f>
        <v>8.0766254445477411E-3</v>
      </c>
      <c r="N233" s="89">
        <f>Y56/'Total Funds Spent &amp; Transferred'!Y56</f>
        <v>7.5888787892214645E-3</v>
      </c>
      <c r="O233" s="89">
        <f>Z56/'Total Funds Spent &amp; Transferred'!Z56</f>
        <v>8.0317353803796981E-3</v>
      </c>
    </row>
  </sheetData>
  <mergeCells count="87">
    <mergeCell ref="O121:O122"/>
    <mergeCell ref="T62:T63"/>
    <mergeCell ref="O62:O63"/>
    <mergeCell ref="P121:P122"/>
    <mergeCell ref="Q121:Q122"/>
    <mergeCell ref="S62:S63"/>
    <mergeCell ref="L180:L181"/>
    <mergeCell ref="Z3:Z4"/>
    <mergeCell ref="Z62:Z63"/>
    <mergeCell ref="Z121:Z122"/>
    <mergeCell ref="O180:O181"/>
    <mergeCell ref="M180:M181"/>
    <mergeCell ref="X3:X4"/>
    <mergeCell ref="X62:X63"/>
    <mergeCell ref="X121:X122"/>
    <mergeCell ref="W121:W122"/>
    <mergeCell ref="W62:W63"/>
    <mergeCell ref="W3:W4"/>
    <mergeCell ref="M121:M122"/>
    <mergeCell ref="M62:M63"/>
    <mergeCell ref="L3:L4"/>
    <mergeCell ref="M3:M4"/>
    <mergeCell ref="N3:N4"/>
    <mergeCell ref="O3:O4"/>
    <mergeCell ref="P3:P4"/>
    <mergeCell ref="K180:K181"/>
    <mergeCell ref="A180:A181"/>
    <mergeCell ref="I180:I181"/>
    <mergeCell ref="J180:J181"/>
    <mergeCell ref="A62:A63"/>
    <mergeCell ref="B62:B63"/>
    <mergeCell ref="C62:C63"/>
    <mergeCell ref="D62:D63"/>
    <mergeCell ref="A121:A122"/>
    <mergeCell ref="B121:B122"/>
    <mergeCell ref="C121:C122"/>
    <mergeCell ref="D121:D122"/>
    <mergeCell ref="N62:N63"/>
    <mergeCell ref="U3:U4"/>
    <mergeCell ref="U62:U63"/>
    <mergeCell ref="U121:U122"/>
    <mergeCell ref="K3:K4"/>
    <mergeCell ref="E3:E4"/>
    <mergeCell ref="F3:F4"/>
    <mergeCell ref="G3:G4"/>
    <mergeCell ref="H3:H4"/>
    <mergeCell ref="I3:I4"/>
    <mergeCell ref="J3:J4"/>
    <mergeCell ref="R3:R4"/>
    <mergeCell ref="S3:S4"/>
    <mergeCell ref="E62:E63"/>
    <mergeCell ref="E121:E122"/>
    <mergeCell ref="K121:K122"/>
    <mergeCell ref="L121:L122"/>
    <mergeCell ref="A1:A2"/>
    <mergeCell ref="A3:A4"/>
    <mergeCell ref="B3:B4"/>
    <mergeCell ref="C3:C4"/>
    <mergeCell ref="D3:D4"/>
    <mergeCell ref="K62:K63"/>
    <mergeCell ref="L62:L63"/>
    <mergeCell ref="F121:F122"/>
    <mergeCell ref="G121:G122"/>
    <mergeCell ref="H121:H122"/>
    <mergeCell ref="I121:I122"/>
    <mergeCell ref="J121:J122"/>
    <mergeCell ref="F62:F63"/>
    <mergeCell ref="G62:G63"/>
    <mergeCell ref="H62:H63"/>
    <mergeCell ref="I62:I63"/>
    <mergeCell ref="J62:J63"/>
    <mergeCell ref="N121:N122"/>
    <mergeCell ref="Y3:Y4"/>
    <mergeCell ref="Y62:Y63"/>
    <mergeCell ref="Y121:Y122"/>
    <mergeCell ref="N180:N181"/>
    <mergeCell ref="R121:R122"/>
    <mergeCell ref="V3:V4"/>
    <mergeCell ref="V62:V63"/>
    <mergeCell ref="V121:V122"/>
    <mergeCell ref="T3:T4"/>
    <mergeCell ref="Q3:Q4"/>
    <mergeCell ref="S121:S122"/>
    <mergeCell ref="Q62:Q63"/>
    <mergeCell ref="T121:T122"/>
    <mergeCell ref="R62:R63"/>
    <mergeCell ref="P62:P63"/>
  </mergeCells>
  <phoneticPr fontId="39" type="noConversion"/>
  <pageMargins left="0.7" right="0.7" top="0.75" bottom="0.75" header="0.3" footer="0.3"/>
  <pageSetup orientation="portrait" r:id="rId1"/>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C00000"/>
  </sheetPr>
  <dimension ref="A1:AG234"/>
  <sheetViews>
    <sheetView topLeftCell="U1" zoomScale="80" zoomScaleNormal="80" workbookViewId="0">
      <selection activeCell="A20" sqref="A20"/>
    </sheetView>
  </sheetViews>
  <sheetFormatPr defaultColWidth="9.42578125" defaultRowHeight="12.95"/>
  <cols>
    <col min="1" max="1" width="17" style="47" customWidth="1"/>
    <col min="2" max="3" width="9.42578125" style="47" bestFit="1" customWidth="1"/>
    <col min="4" max="4" width="10.42578125" style="47" bestFit="1" customWidth="1"/>
    <col min="5" max="13" width="13.42578125" style="47" bestFit="1" customWidth="1"/>
    <col min="14" max="14" width="14.42578125" style="47" bestFit="1" customWidth="1"/>
    <col min="15" max="15" width="15.42578125" style="47" customWidth="1"/>
    <col min="16" max="16" width="16" style="47" bestFit="1" customWidth="1"/>
    <col min="17" max="17" width="14.42578125" style="47" bestFit="1" customWidth="1"/>
    <col min="18" max="18" width="14" style="47" customWidth="1"/>
    <col min="19" max="19" width="14.42578125" style="47" customWidth="1"/>
    <col min="20" max="20" width="14.42578125" style="47" bestFit="1" customWidth="1"/>
    <col min="21" max="21" width="13.42578125" style="47" customWidth="1"/>
    <col min="22" max="22" width="12.42578125" style="47" customWidth="1"/>
    <col min="23" max="23" width="12.42578125" style="47" bestFit="1" customWidth="1"/>
    <col min="24" max="25" width="12.28515625" style="47" bestFit="1" customWidth="1"/>
    <col min="26" max="26" width="12.28515625" style="47" customWidth="1"/>
    <col min="27" max="27" width="15" style="47" bestFit="1" customWidth="1"/>
    <col min="28" max="28" width="11" style="47" bestFit="1" customWidth="1"/>
    <col min="29" max="30" width="9.42578125" style="47"/>
    <col min="31" max="31" width="10.42578125" style="47" customWidth="1"/>
    <col min="32" max="16384" width="9.42578125" style="47"/>
  </cols>
  <sheetData>
    <row r="1" spans="1:29" ht="39.75" customHeight="1">
      <c r="A1" s="394" t="s">
        <v>223</v>
      </c>
      <c r="B1" s="49"/>
      <c r="C1" s="49"/>
      <c r="D1" s="49"/>
      <c r="E1" s="49"/>
      <c r="F1" s="49"/>
      <c r="G1" s="49"/>
      <c r="H1" s="49"/>
      <c r="I1" s="49"/>
      <c r="J1" s="49"/>
      <c r="K1" s="49"/>
      <c r="L1" s="49"/>
      <c r="M1" s="49"/>
      <c r="N1" s="49"/>
      <c r="O1" s="49"/>
      <c r="P1" s="49"/>
      <c r="Q1" s="49"/>
    </row>
    <row r="2" spans="1:29" ht="33" customHeight="1">
      <c r="A2" s="394"/>
      <c r="B2" s="49"/>
      <c r="C2" s="49"/>
      <c r="D2" s="49"/>
      <c r="E2" s="49"/>
      <c r="F2" s="49"/>
      <c r="G2" s="49"/>
      <c r="H2" s="49"/>
      <c r="I2" s="49"/>
      <c r="J2" s="49"/>
      <c r="K2" s="49"/>
      <c r="L2" s="49"/>
      <c r="M2" s="49"/>
      <c r="N2" s="49"/>
      <c r="O2" s="49"/>
      <c r="P2" s="49"/>
      <c r="Q2" s="49"/>
    </row>
    <row r="3" spans="1:29" ht="21" customHeight="1">
      <c r="A3" s="331"/>
      <c r="B3" s="49"/>
      <c r="C3" s="49"/>
      <c r="D3" s="49"/>
      <c r="E3" s="49"/>
      <c r="F3" s="49"/>
      <c r="G3" s="49"/>
      <c r="H3" s="49"/>
      <c r="I3" s="49"/>
      <c r="J3" s="49"/>
      <c r="K3" s="49"/>
      <c r="L3" s="49"/>
      <c r="M3" s="49"/>
      <c r="N3" s="49"/>
      <c r="O3" s="49"/>
      <c r="P3" s="49"/>
      <c r="Q3" s="49"/>
      <c r="AA3" s="416" t="s">
        <v>321</v>
      </c>
      <c r="AB3" s="416"/>
      <c r="AC3" s="416"/>
    </row>
    <row r="4" spans="1:29" s="97" customFormat="1" ht="12.75" customHeight="1">
      <c r="A4" s="400" t="s">
        <v>224</v>
      </c>
      <c r="B4" s="402">
        <v>1997</v>
      </c>
      <c r="C4" s="402">
        <v>1998</v>
      </c>
      <c r="D4" s="402">
        <v>1999</v>
      </c>
      <c r="E4" s="402">
        <v>2000</v>
      </c>
      <c r="F4" s="402">
        <v>2001</v>
      </c>
      <c r="G4" s="402">
        <v>2002</v>
      </c>
      <c r="H4" s="402">
        <v>2003</v>
      </c>
      <c r="I4" s="402">
        <v>2004</v>
      </c>
      <c r="J4" s="402">
        <v>2005</v>
      </c>
      <c r="K4" s="402">
        <v>2006</v>
      </c>
      <c r="L4" s="402">
        <v>2007</v>
      </c>
      <c r="M4" s="402">
        <v>2008</v>
      </c>
      <c r="N4" s="402">
        <v>2009</v>
      </c>
      <c r="O4" s="402">
        <v>2010</v>
      </c>
      <c r="P4" s="402">
        <v>2011</v>
      </c>
      <c r="Q4" s="402">
        <v>2012</v>
      </c>
      <c r="R4" s="402">
        <v>2013</v>
      </c>
      <c r="S4" s="402">
        <v>2014</v>
      </c>
      <c r="T4" s="402">
        <v>2015</v>
      </c>
      <c r="U4" s="402">
        <v>2016</v>
      </c>
      <c r="V4" s="402">
        <v>2017</v>
      </c>
      <c r="W4" s="402">
        <v>2018</v>
      </c>
      <c r="X4" s="402">
        <v>2019</v>
      </c>
      <c r="Y4" s="402">
        <v>2020</v>
      </c>
      <c r="Z4" s="402">
        <v>2021</v>
      </c>
      <c r="AA4" s="288" t="s">
        <v>328</v>
      </c>
      <c r="AB4" s="288">
        <f>Z57</f>
        <v>364693923</v>
      </c>
      <c r="AC4" s="298"/>
    </row>
    <row r="5" spans="1:29" s="97" customFormat="1">
      <c r="A5" s="400"/>
      <c r="B5" s="398"/>
      <c r="C5" s="398"/>
      <c r="D5" s="398"/>
      <c r="E5" s="398"/>
      <c r="F5" s="398"/>
      <c r="G5" s="398"/>
      <c r="H5" s="398"/>
      <c r="I5" s="398"/>
      <c r="J5" s="398"/>
      <c r="K5" s="398"/>
      <c r="L5" s="398"/>
      <c r="M5" s="398"/>
      <c r="N5" s="398"/>
      <c r="O5" s="398"/>
      <c r="P5" s="398"/>
      <c r="Q5" s="398"/>
      <c r="R5" s="410"/>
      <c r="S5" s="410"/>
      <c r="T5" s="410"/>
      <c r="U5" s="410"/>
      <c r="V5" s="410"/>
      <c r="W5" s="410"/>
      <c r="X5" s="410"/>
      <c r="Y5" s="410"/>
      <c r="Z5" s="410"/>
      <c r="AA5" s="288" t="s">
        <v>329</v>
      </c>
      <c r="AB5" s="299">
        <f>AB4/'Total Funds Spent &amp; Transferred'!Y56</f>
        <v>1.1558442728600115E-2</v>
      </c>
      <c r="AC5" s="288"/>
    </row>
    <row r="6" spans="1:29">
      <c r="A6" s="51" t="s">
        <v>82</v>
      </c>
      <c r="B6" s="49">
        <f t="shared" ref="B6:S20" si="0">SUM(B65,B124)</f>
        <v>0</v>
      </c>
      <c r="C6" s="49">
        <f t="shared" si="0"/>
        <v>0</v>
      </c>
      <c r="D6" s="49">
        <f t="shared" si="0"/>
        <v>0</v>
      </c>
      <c r="E6" s="49">
        <f t="shared" si="0"/>
        <v>0</v>
      </c>
      <c r="F6" s="49">
        <f t="shared" si="0"/>
        <v>16876298</v>
      </c>
      <c r="G6" s="49">
        <f t="shared" si="0"/>
        <v>-16876298</v>
      </c>
      <c r="H6" s="49">
        <f t="shared" si="0"/>
        <v>0</v>
      </c>
      <c r="I6" s="49">
        <f t="shared" si="0"/>
        <v>0</v>
      </c>
      <c r="J6" s="49">
        <f t="shared" si="0"/>
        <v>0</v>
      </c>
      <c r="K6" s="49">
        <f t="shared" si="0"/>
        <v>0</v>
      </c>
      <c r="L6" s="49">
        <f t="shared" si="0"/>
        <v>0</v>
      </c>
      <c r="M6" s="49">
        <f t="shared" si="0"/>
        <v>0</v>
      </c>
      <c r="N6" s="26">
        <f t="shared" si="0"/>
        <v>0</v>
      </c>
      <c r="O6" s="26">
        <f t="shared" si="0"/>
        <v>0</v>
      </c>
      <c r="P6" s="26">
        <f t="shared" si="0"/>
        <v>5567996</v>
      </c>
      <c r="Q6" s="55">
        <v>0</v>
      </c>
      <c r="R6" s="26">
        <f t="shared" si="0"/>
        <v>0</v>
      </c>
      <c r="S6" s="26">
        <f t="shared" si="0"/>
        <v>0</v>
      </c>
      <c r="T6" s="55">
        <f t="shared" ref="T6:Y6" si="1">T65</f>
        <v>0</v>
      </c>
      <c r="U6" s="55">
        <f t="shared" si="1"/>
        <v>0</v>
      </c>
      <c r="V6" s="55">
        <f t="shared" si="1"/>
        <v>0</v>
      </c>
      <c r="W6" s="55">
        <f t="shared" si="1"/>
        <v>0</v>
      </c>
      <c r="X6" s="55">
        <f t="shared" si="1"/>
        <v>7295669</v>
      </c>
      <c r="Y6" s="55">
        <f t="shared" si="1"/>
        <v>8226120</v>
      </c>
      <c r="Z6" s="55">
        <f t="shared" ref="Z6" si="2">Z65</f>
        <v>7592443</v>
      </c>
    </row>
    <row r="7" spans="1:29">
      <c r="A7" s="51" t="s">
        <v>84</v>
      </c>
      <c r="B7" s="49">
        <f t="shared" si="0"/>
        <v>0</v>
      </c>
      <c r="C7" s="49">
        <f t="shared" si="0"/>
        <v>0</v>
      </c>
      <c r="D7" s="49">
        <f t="shared" si="0"/>
        <v>0</v>
      </c>
      <c r="E7" s="49">
        <f t="shared" si="0"/>
        <v>0</v>
      </c>
      <c r="F7" s="49">
        <f t="shared" si="0"/>
        <v>0</v>
      </c>
      <c r="G7" s="49">
        <f t="shared" si="0"/>
        <v>0</v>
      </c>
      <c r="H7" s="49">
        <f t="shared" si="0"/>
        <v>0</v>
      </c>
      <c r="I7" s="49">
        <f t="shared" si="0"/>
        <v>0</v>
      </c>
      <c r="J7" s="49">
        <f t="shared" si="0"/>
        <v>0</v>
      </c>
      <c r="K7" s="49">
        <f t="shared" si="0"/>
        <v>0</v>
      </c>
      <c r="L7" s="49">
        <f t="shared" si="0"/>
        <v>0</v>
      </c>
      <c r="M7" s="49">
        <f t="shared" si="0"/>
        <v>0</v>
      </c>
      <c r="N7" s="26">
        <f t="shared" si="0"/>
        <v>0</v>
      </c>
      <c r="O7" s="26">
        <f t="shared" si="0"/>
        <v>0</v>
      </c>
      <c r="P7" s="26">
        <f t="shared" si="0"/>
        <v>0</v>
      </c>
      <c r="Q7" s="55">
        <v>0</v>
      </c>
      <c r="R7" s="26">
        <f t="shared" si="0"/>
        <v>0</v>
      </c>
      <c r="S7" s="26">
        <f t="shared" si="0"/>
        <v>0</v>
      </c>
      <c r="T7" s="55">
        <f t="shared" ref="T7:W57" si="3">T66</f>
        <v>0</v>
      </c>
      <c r="U7" s="55">
        <f t="shared" si="3"/>
        <v>0</v>
      </c>
      <c r="V7" s="55">
        <f t="shared" si="3"/>
        <v>0</v>
      </c>
      <c r="W7" s="55">
        <f t="shared" si="3"/>
        <v>0</v>
      </c>
      <c r="X7" s="55">
        <f t="shared" ref="X7:Y7" si="4">X66</f>
        <v>0</v>
      </c>
      <c r="Y7" s="55">
        <f t="shared" si="4"/>
        <v>0</v>
      </c>
      <c r="Z7" s="55">
        <f t="shared" ref="Z7" si="5">Z66</f>
        <v>0</v>
      </c>
    </row>
    <row r="8" spans="1:29">
      <c r="A8" s="51" t="s">
        <v>86</v>
      </c>
      <c r="B8" s="49">
        <f t="shared" si="0"/>
        <v>0</v>
      </c>
      <c r="C8" s="49">
        <f t="shared" si="0"/>
        <v>0</v>
      </c>
      <c r="D8" s="49">
        <f t="shared" si="0"/>
        <v>0</v>
      </c>
      <c r="E8" s="49">
        <f t="shared" si="0"/>
        <v>6472595</v>
      </c>
      <c r="F8" s="49">
        <f t="shared" si="0"/>
        <v>29615439</v>
      </c>
      <c r="G8" s="49">
        <f t="shared" si="0"/>
        <v>23558842</v>
      </c>
      <c r="H8" s="49">
        <f t="shared" si="0"/>
        <v>27743747</v>
      </c>
      <c r="I8" s="49">
        <f t="shared" si="0"/>
        <v>27060800</v>
      </c>
      <c r="J8" s="49">
        <f t="shared" si="0"/>
        <v>34135396</v>
      </c>
      <c r="K8" s="49">
        <f t="shared" si="0"/>
        <v>40060278</v>
      </c>
      <c r="L8" s="49">
        <f t="shared" si="0"/>
        <v>44118179</v>
      </c>
      <c r="M8" s="49">
        <f t="shared" si="0"/>
        <v>57242393</v>
      </c>
      <c r="N8" s="26">
        <f t="shared" si="0"/>
        <v>50615804</v>
      </c>
      <c r="O8" s="26">
        <f t="shared" si="0"/>
        <v>36920305</v>
      </c>
      <c r="P8" s="26">
        <f t="shared" si="0"/>
        <v>13930630</v>
      </c>
      <c r="Q8" s="55">
        <v>7772422</v>
      </c>
      <c r="R8" s="26">
        <f t="shared" si="0"/>
        <v>13922252</v>
      </c>
      <c r="S8" s="26">
        <f t="shared" si="0"/>
        <v>21699433</v>
      </c>
      <c r="T8" s="55">
        <f t="shared" si="3"/>
        <v>214441</v>
      </c>
      <c r="U8" s="55">
        <f t="shared" si="3"/>
        <v>0</v>
      </c>
      <c r="V8" s="55">
        <f t="shared" si="3"/>
        <v>0</v>
      </c>
      <c r="W8" s="55">
        <f t="shared" si="3"/>
        <v>0</v>
      </c>
      <c r="X8" s="55">
        <f t="shared" ref="X8:Y8" si="6">X67</f>
        <v>0</v>
      </c>
      <c r="Y8" s="55">
        <f t="shared" si="6"/>
        <v>0</v>
      </c>
      <c r="Z8" s="55">
        <f t="shared" ref="Z8" si="7">Z67</f>
        <v>0</v>
      </c>
    </row>
    <row r="9" spans="1:29">
      <c r="A9" s="51" t="s">
        <v>88</v>
      </c>
      <c r="B9" s="49">
        <f t="shared" si="0"/>
        <v>0</v>
      </c>
      <c r="C9" s="49">
        <f t="shared" si="0"/>
        <v>0</v>
      </c>
      <c r="D9" s="49">
        <f t="shared" si="0"/>
        <v>0</v>
      </c>
      <c r="E9" s="49">
        <f t="shared" si="0"/>
        <v>0</v>
      </c>
      <c r="F9" s="49">
        <f t="shared" si="0"/>
        <v>0</v>
      </c>
      <c r="G9" s="49">
        <f t="shared" si="0"/>
        <v>0</v>
      </c>
      <c r="H9" s="49">
        <f t="shared" si="0"/>
        <v>0</v>
      </c>
      <c r="I9" s="49">
        <f t="shared" si="0"/>
        <v>0</v>
      </c>
      <c r="J9" s="49">
        <f t="shared" si="0"/>
        <v>0</v>
      </c>
      <c r="K9" s="49">
        <f t="shared" si="0"/>
        <v>0</v>
      </c>
      <c r="L9" s="49">
        <f t="shared" si="0"/>
        <v>0</v>
      </c>
      <c r="M9" s="49">
        <f t="shared" si="0"/>
        <v>0</v>
      </c>
      <c r="N9" s="26">
        <f t="shared" si="0"/>
        <v>0</v>
      </c>
      <c r="O9" s="26">
        <f t="shared" si="0"/>
        <v>13019814</v>
      </c>
      <c r="P9" s="26">
        <f t="shared" si="0"/>
        <v>0</v>
      </c>
      <c r="Q9" s="55">
        <v>0</v>
      </c>
      <c r="R9" s="26">
        <f t="shared" si="0"/>
        <v>6869995</v>
      </c>
      <c r="S9" s="26">
        <f t="shared" si="0"/>
        <v>7775765</v>
      </c>
      <c r="T9" s="55">
        <f t="shared" si="3"/>
        <v>7215255</v>
      </c>
      <c r="U9" s="55">
        <f t="shared" si="3"/>
        <v>4997751</v>
      </c>
      <c r="V9" s="55">
        <f t="shared" si="3"/>
        <v>5367697</v>
      </c>
      <c r="W9" s="55">
        <f t="shared" si="3"/>
        <v>4079213</v>
      </c>
      <c r="X9" s="55">
        <f t="shared" ref="X9:Y9" si="8">X68</f>
        <v>4779900</v>
      </c>
      <c r="Y9" s="55">
        <f t="shared" si="8"/>
        <v>5902112</v>
      </c>
      <c r="Z9" s="55">
        <f t="shared" ref="Z9" si="9">Z68</f>
        <v>2329411</v>
      </c>
    </row>
    <row r="10" spans="1:29">
      <c r="A10" s="51" t="s">
        <v>74</v>
      </c>
      <c r="B10" s="49">
        <f t="shared" si="0"/>
        <v>0</v>
      </c>
      <c r="C10" s="49">
        <f t="shared" si="0"/>
        <v>0</v>
      </c>
      <c r="D10" s="49">
        <f t="shared" si="0"/>
        <v>0</v>
      </c>
      <c r="E10" s="49">
        <f t="shared" si="0"/>
        <v>424947401</v>
      </c>
      <c r="F10" s="49">
        <f t="shared" si="0"/>
        <v>444363565</v>
      </c>
      <c r="G10" s="49">
        <f t="shared" si="0"/>
        <v>465164888</v>
      </c>
      <c r="H10" s="49">
        <f t="shared" si="0"/>
        <v>277365847</v>
      </c>
      <c r="I10" s="49">
        <f t="shared" si="0"/>
        <v>359774618</v>
      </c>
      <c r="J10" s="49">
        <f t="shared" si="0"/>
        <v>184816638</v>
      </c>
      <c r="K10" s="49">
        <f t="shared" si="0"/>
        <v>223296215</v>
      </c>
      <c r="L10" s="49">
        <f t="shared" si="0"/>
        <v>141846816</v>
      </c>
      <c r="M10" s="49">
        <f t="shared" si="0"/>
        <v>165435536</v>
      </c>
      <c r="N10" s="26">
        <f t="shared" si="0"/>
        <v>174726977</v>
      </c>
      <c r="O10" s="26">
        <f t="shared" si="0"/>
        <v>230287622</v>
      </c>
      <c r="P10" s="26">
        <f t="shared" si="0"/>
        <v>219198727</v>
      </c>
      <c r="Q10" s="55">
        <v>215902091</v>
      </c>
      <c r="R10" s="26">
        <f t="shared" si="0"/>
        <v>236693134</v>
      </c>
      <c r="S10" s="26">
        <f t="shared" si="0"/>
        <v>238615367</v>
      </c>
      <c r="T10" s="55">
        <f t="shared" si="3"/>
        <v>242157000</v>
      </c>
      <c r="U10" s="55">
        <f t="shared" si="3"/>
        <v>244156410</v>
      </c>
      <c r="V10" s="55">
        <f t="shared" si="3"/>
        <v>237261556</v>
      </c>
      <c r="W10" s="55">
        <f t="shared" si="3"/>
        <v>253674004</v>
      </c>
      <c r="X10" s="55">
        <f t="shared" ref="X10:Y10" si="10">X69</f>
        <v>275119328</v>
      </c>
      <c r="Y10" s="55">
        <f t="shared" si="10"/>
        <v>261118737</v>
      </c>
      <c r="Z10" s="55">
        <f t="shared" ref="Z10" si="11">Z69</f>
        <v>243173496</v>
      </c>
    </row>
    <row r="11" spans="1:29">
      <c r="A11" s="51" t="s">
        <v>91</v>
      </c>
      <c r="B11" s="49">
        <f t="shared" si="0"/>
        <v>0</v>
      </c>
      <c r="C11" s="49">
        <f t="shared" si="0"/>
        <v>0</v>
      </c>
      <c r="D11" s="49">
        <f t="shared" si="0"/>
        <v>0</v>
      </c>
      <c r="E11" s="49">
        <f t="shared" si="0"/>
        <v>605548</v>
      </c>
      <c r="F11" s="49">
        <f t="shared" si="0"/>
        <v>4308004</v>
      </c>
      <c r="G11" s="49">
        <f t="shared" si="0"/>
        <v>4134439</v>
      </c>
      <c r="H11" s="49">
        <f t="shared" si="0"/>
        <v>1686366</v>
      </c>
      <c r="I11" s="49">
        <f t="shared" si="0"/>
        <v>1275979</v>
      </c>
      <c r="J11" s="49">
        <f t="shared" si="0"/>
        <v>982111</v>
      </c>
      <c r="K11" s="49">
        <f t="shared" si="0"/>
        <v>1290779</v>
      </c>
      <c r="L11" s="49">
        <f t="shared" si="0"/>
        <v>1347456</v>
      </c>
      <c r="M11" s="49">
        <f t="shared" si="0"/>
        <v>1639951</v>
      </c>
      <c r="N11" s="26">
        <f t="shared" si="0"/>
        <v>4980316</v>
      </c>
      <c r="O11" s="26">
        <f t="shared" si="0"/>
        <v>946915</v>
      </c>
      <c r="P11" s="26">
        <f t="shared" si="0"/>
        <v>287660</v>
      </c>
      <c r="Q11" s="55">
        <v>134224</v>
      </c>
      <c r="R11" s="26">
        <f t="shared" si="0"/>
        <v>296021</v>
      </c>
      <c r="S11" s="26">
        <f t="shared" si="0"/>
        <v>478805.01420441491</v>
      </c>
      <c r="T11" s="55">
        <f t="shared" si="3"/>
        <v>0</v>
      </c>
      <c r="U11" s="55">
        <f t="shared" si="3"/>
        <v>0</v>
      </c>
      <c r="V11" s="55">
        <f t="shared" si="3"/>
        <v>0</v>
      </c>
      <c r="W11" s="55">
        <f t="shared" si="3"/>
        <v>0</v>
      </c>
      <c r="X11" s="55">
        <f t="shared" ref="X11:Y11" si="12">X70</f>
        <v>0</v>
      </c>
      <c r="Y11" s="55">
        <f t="shared" si="12"/>
        <v>0</v>
      </c>
      <c r="Z11" s="55">
        <f t="shared" ref="Z11" si="13">Z70</f>
        <v>0</v>
      </c>
    </row>
    <row r="12" spans="1:29">
      <c r="A12" s="51" t="s">
        <v>93</v>
      </c>
      <c r="B12" s="49">
        <f t="shared" si="0"/>
        <v>0</v>
      </c>
      <c r="C12" s="49">
        <f t="shared" si="0"/>
        <v>0</v>
      </c>
      <c r="D12" s="49">
        <f t="shared" si="0"/>
        <v>0</v>
      </c>
      <c r="E12" s="49">
        <f t="shared" si="0"/>
        <v>12365129</v>
      </c>
      <c r="F12" s="49">
        <f t="shared" si="0"/>
        <v>19444837</v>
      </c>
      <c r="G12" s="49">
        <f t="shared" si="0"/>
        <v>16238838</v>
      </c>
      <c r="H12" s="49">
        <f t="shared" si="0"/>
        <v>18694127</v>
      </c>
      <c r="I12" s="49">
        <f t="shared" si="0"/>
        <v>16396957</v>
      </c>
      <c r="J12" s="49">
        <f t="shared" si="0"/>
        <v>17909468</v>
      </c>
      <c r="K12" s="49">
        <f t="shared" si="0"/>
        <v>17008674</v>
      </c>
      <c r="L12" s="49">
        <f t="shared" si="0"/>
        <v>21271978</v>
      </c>
      <c r="M12" s="49">
        <f t="shared" si="0"/>
        <v>19963466</v>
      </c>
      <c r="N12" s="26">
        <f t="shared" si="0"/>
        <v>22496745</v>
      </c>
      <c r="O12" s="26">
        <f t="shared" si="0"/>
        <v>15762245</v>
      </c>
      <c r="P12" s="26">
        <f t="shared" si="0"/>
        <v>16741919</v>
      </c>
      <c r="Q12" s="55">
        <v>15192292</v>
      </c>
      <c r="R12" s="26">
        <f t="shared" si="0"/>
        <v>15002130</v>
      </c>
      <c r="S12" s="26">
        <f t="shared" si="0"/>
        <v>17001807</v>
      </c>
      <c r="T12" s="55">
        <f t="shared" si="3"/>
        <v>12963926</v>
      </c>
      <c r="U12" s="55">
        <f t="shared" si="3"/>
        <v>17778981</v>
      </c>
      <c r="V12" s="55">
        <f t="shared" si="3"/>
        <v>18295967</v>
      </c>
      <c r="W12" s="55">
        <f t="shared" si="3"/>
        <v>19726211</v>
      </c>
      <c r="X12" s="55">
        <f t="shared" ref="X12:Y12" si="14">X71</f>
        <v>20945310</v>
      </c>
      <c r="Y12" s="55">
        <f t="shared" si="14"/>
        <v>18564842</v>
      </c>
      <c r="Z12" s="55">
        <f t="shared" ref="Z12" si="15">Z71</f>
        <v>14533630</v>
      </c>
    </row>
    <row r="13" spans="1:29">
      <c r="A13" s="51" t="s">
        <v>95</v>
      </c>
      <c r="B13" s="49">
        <f t="shared" si="0"/>
        <v>0</v>
      </c>
      <c r="C13" s="49">
        <f t="shared" si="0"/>
        <v>0</v>
      </c>
      <c r="D13" s="49">
        <f t="shared" si="0"/>
        <v>0</v>
      </c>
      <c r="E13" s="49">
        <f t="shared" si="0"/>
        <v>0</v>
      </c>
      <c r="F13" s="49">
        <f t="shared" si="0"/>
        <v>0</v>
      </c>
      <c r="G13" s="49">
        <f t="shared" si="0"/>
        <v>0</v>
      </c>
      <c r="H13" s="49">
        <f t="shared" si="0"/>
        <v>0</v>
      </c>
      <c r="I13" s="49">
        <f t="shared" si="0"/>
        <v>0</v>
      </c>
      <c r="J13" s="49">
        <f t="shared" si="0"/>
        <v>0</v>
      </c>
      <c r="K13" s="49">
        <f t="shared" si="0"/>
        <v>0</v>
      </c>
      <c r="L13" s="49">
        <f t="shared" si="0"/>
        <v>0</v>
      </c>
      <c r="M13" s="49">
        <f t="shared" si="0"/>
        <v>0</v>
      </c>
      <c r="N13" s="26">
        <f t="shared" si="0"/>
        <v>0</v>
      </c>
      <c r="O13" s="26">
        <f t="shared" si="0"/>
        <v>920</v>
      </c>
      <c r="P13" s="26">
        <f t="shared" si="0"/>
        <v>515</v>
      </c>
      <c r="Q13" s="55">
        <v>942</v>
      </c>
      <c r="R13" s="26">
        <f t="shared" si="0"/>
        <v>0</v>
      </c>
      <c r="S13" s="26">
        <f t="shared" si="0"/>
        <v>0</v>
      </c>
      <c r="T13" s="55">
        <f t="shared" si="3"/>
        <v>0</v>
      </c>
      <c r="U13" s="55">
        <f t="shared" si="3"/>
        <v>0</v>
      </c>
      <c r="V13" s="55">
        <f t="shared" si="3"/>
        <v>0</v>
      </c>
      <c r="W13" s="55">
        <f t="shared" si="3"/>
        <v>0</v>
      </c>
      <c r="X13" s="55">
        <f t="shared" ref="X13:Y13" si="16">X72</f>
        <v>0</v>
      </c>
      <c r="Y13" s="55">
        <f t="shared" si="16"/>
        <v>0</v>
      </c>
      <c r="Z13" s="55">
        <f t="shared" ref="Z13" si="17">Z72</f>
        <v>0</v>
      </c>
    </row>
    <row r="14" spans="1:29">
      <c r="A14" s="51" t="s">
        <v>97</v>
      </c>
      <c r="B14" s="49">
        <f t="shared" si="0"/>
        <v>0</v>
      </c>
      <c r="C14" s="49">
        <f t="shared" si="0"/>
        <v>0</v>
      </c>
      <c r="D14" s="49">
        <f t="shared" si="0"/>
        <v>0</v>
      </c>
      <c r="E14" s="49">
        <f t="shared" si="0"/>
        <v>0</v>
      </c>
      <c r="F14" s="49">
        <f t="shared" si="0"/>
        <v>0</v>
      </c>
      <c r="G14" s="49">
        <f t="shared" si="0"/>
        <v>0</v>
      </c>
      <c r="H14" s="49">
        <f t="shared" si="0"/>
        <v>0</v>
      </c>
      <c r="I14" s="49">
        <f t="shared" si="0"/>
        <v>0</v>
      </c>
      <c r="J14" s="49">
        <f t="shared" si="0"/>
        <v>0</v>
      </c>
      <c r="K14" s="49">
        <f t="shared" si="0"/>
        <v>0</v>
      </c>
      <c r="L14" s="49">
        <f t="shared" si="0"/>
        <v>0</v>
      </c>
      <c r="M14" s="49">
        <f t="shared" si="0"/>
        <v>0</v>
      </c>
      <c r="N14" s="26">
        <f t="shared" si="0"/>
        <v>0</v>
      </c>
      <c r="O14" s="26">
        <f t="shared" si="0"/>
        <v>0</v>
      </c>
      <c r="P14" s="26">
        <f t="shared" si="0"/>
        <v>15460000</v>
      </c>
      <c r="Q14" s="55">
        <v>0</v>
      </c>
      <c r="R14" s="26">
        <f t="shared" si="0"/>
        <v>0</v>
      </c>
      <c r="S14" s="26">
        <f t="shared" si="0"/>
        <v>0</v>
      </c>
      <c r="T14" s="55">
        <f t="shared" si="3"/>
        <v>0</v>
      </c>
      <c r="U14" s="55">
        <f t="shared" si="3"/>
        <v>0</v>
      </c>
      <c r="V14" s="55">
        <f t="shared" si="3"/>
        <v>0</v>
      </c>
      <c r="W14" s="55">
        <f t="shared" si="3"/>
        <v>0</v>
      </c>
      <c r="X14" s="55">
        <f t="shared" ref="X14:Y14" si="18">X73</f>
        <v>0</v>
      </c>
      <c r="Y14" s="55">
        <f t="shared" si="18"/>
        <v>0</v>
      </c>
      <c r="Z14" s="55">
        <f t="shared" ref="Z14" si="19">Z73</f>
        <v>0</v>
      </c>
    </row>
    <row r="15" spans="1:29">
      <c r="A15" s="51" t="s">
        <v>99</v>
      </c>
      <c r="B15" s="49">
        <f t="shared" si="0"/>
        <v>0</v>
      </c>
      <c r="C15" s="49">
        <f t="shared" si="0"/>
        <v>0</v>
      </c>
      <c r="D15" s="49">
        <f t="shared" si="0"/>
        <v>0</v>
      </c>
      <c r="E15" s="49">
        <f t="shared" si="0"/>
        <v>0</v>
      </c>
      <c r="F15" s="49">
        <f t="shared" si="0"/>
        <v>9193175</v>
      </c>
      <c r="G15" s="49">
        <f t="shared" si="0"/>
        <v>0</v>
      </c>
      <c r="H15" s="49">
        <f t="shared" si="0"/>
        <v>0</v>
      </c>
      <c r="I15" s="49">
        <f t="shared" si="0"/>
        <v>11305000</v>
      </c>
      <c r="J15" s="49">
        <f t="shared" si="0"/>
        <v>11993066</v>
      </c>
      <c r="K15" s="49">
        <f t="shared" si="0"/>
        <v>12464303</v>
      </c>
      <c r="L15" s="49">
        <f t="shared" si="0"/>
        <v>-2771508</v>
      </c>
      <c r="M15" s="49">
        <f t="shared" si="0"/>
        <v>0</v>
      </c>
      <c r="N15" s="26">
        <f t="shared" si="0"/>
        <v>0</v>
      </c>
      <c r="O15" s="26">
        <f t="shared" si="0"/>
        <v>0</v>
      </c>
      <c r="P15" s="26">
        <f t="shared" si="0"/>
        <v>0</v>
      </c>
      <c r="Q15" s="55">
        <v>0</v>
      </c>
      <c r="R15" s="26">
        <f t="shared" si="0"/>
        <v>0</v>
      </c>
      <c r="S15" s="26">
        <f t="shared" si="0"/>
        <v>0</v>
      </c>
      <c r="T15" s="55">
        <f t="shared" si="3"/>
        <v>0</v>
      </c>
      <c r="U15" s="55">
        <f t="shared" si="3"/>
        <v>0</v>
      </c>
      <c r="V15" s="55">
        <f t="shared" si="3"/>
        <v>0</v>
      </c>
      <c r="W15" s="55">
        <f t="shared" si="3"/>
        <v>0</v>
      </c>
      <c r="X15" s="55">
        <f t="shared" ref="X15:Y15" si="20">X74</f>
        <v>0</v>
      </c>
      <c r="Y15" s="55">
        <f t="shared" si="20"/>
        <v>0</v>
      </c>
      <c r="Z15" s="55">
        <f t="shared" ref="Z15" si="21">Z74</f>
        <v>0</v>
      </c>
    </row>
    <row r="16" spans="1:29">
      <c r="A16" s="51" t="s">
        <v>101</v>
      </c>
      <c r="B16" s="49">
        <f t="shared" si="0"/>
        <v>0</v>
      </c>
      <c r="C16" s="49">
        <f t="shared" si="0"/>
        <v>0</v>
      </c>
      <c r="D16" s="49">
        <f t="shared" si="0"/>
        <v>0</v>
      </c>
      <c r="E16" s="49">
        <f t="shared" si="0"/>
        <v>293284</v>
      </c>
      <c r="F16" s="49">
        <f t="shared" si="0"/>
        <v>3318844</v>
      </c>
      <c r="G16" s="49">
        <f t="shared" si="0"/>
        <v>93085900</v>
      </c>
      <c r="H16" s="49">
        <f t="shared" si="0"/>
        <v>32960368</v>
      </c>
      <c r="I16" s="49">
        <f t="shared" si="0"/>
        <v>40918231</v>
      </c>
      <c r="J16" s="49">
        <f t="shared" si="0"/>
        <v>92232844</v>
      </c>
      <c r="K16" s="49">
        <f t="shared" si="0"/>
        <v>109809786</v>
      </c>
      <c r="L16" s="49">
        <f t="shared" si="0"/>
        <v>79984870</v>
      </c>
      <c r="M16" s="49">
        <f t="shared" si="0"/>
        <v>86551869</v>
      </c>
      <c r="N16" s="26">
        <f t="shared" si="0"/>
        <v>56989251</v>
      </c>
      <c r="O16" s="26">
        <f t="shared" si="0"/>
        <v>37765235</v>
      </c>
      <c r="P16" s="26">
        <f t="shared" si="0"/>
        <v>33148982</v>
      </c>
      <c r="Q16" s="55">
        <v>29921794</v>
      </c>
      <c r="R16" s="26">
        <f t="shared" si="0"/>
        <v>19727869</v>
      </c>
      <c r="S16" s="26">
        <f t="shared" si="0"/>
        <v>26169705</v>
      </c>
      <c r="T16" s="55">
        <f t="shared" si="3"/>
        <v>0</v>
      </c>
      <c r="U16" s="55">
        <f t="shared" si="3"/>
        <v>0</v>
      </c>
      <c r="V16" s="55">
        <f t="shared" si="3"/>
        <v>0</v>
      </c>
      <c r="W16" s="55">
        <f t="shared" si="3"/>
        <v>0</v>
      </c>
      <c r="X16" s="55">
        <f t="shared" ref="X16:Y16" si="22">X75</f>
        <v>0</v>
      </c>
      <c r="Y16" s="55">
        <f t="shared" si="22"/>
        <v>0</v>
      </c>
      <c r="Z16" s="55">
        <f t="shared" ref="Z16" si="23">Z75</f>
        <v>0</v>
      </c>
    </row>
    <row r="17" spans="1:26">
      <c r="A17" s="51" t="s">
        <v>102</v>
      </c>
      <c r="B17" s="49">
        <f t="shared" si="0"/>
        <v>0</v>
      </c>
      <c r="C17" s="49">
        <f t="shared" si="0"/>
        <v>0</v>
      </c>
      <c r="D17" s="49">
        <f t="shared" si="0"/>
        <v>0</v>
      </c>
      <c r="E17" s="49">
        <f t="shared" si="0"/>
        <v>0</v>
      </c>
      <c r="F17" s="49">
        <f t="shared" si="0"/>
        <v>0</v>
      </c>
      <c r="G17" s="49">
        <f t="shared" si="0"/>
        <v>0</v>
      </c>
      <c r="H17" s="49">
        <f t="shared" si="0"/>
        <v>0</v>
      </c>
      <c r="I17" s="49">
        <f t="shared" si="0"/>
        <v>0</v>
      </c>
      <c r="J17" s="49">
        <f t="shared" si="0"/>
        <v>0</v>
      </c>
      <c r="K17" s="49">
        <f t="shared" si="0"/>
        <v>0</v>
      </c>
      <c r="L17" s="49">
        <f t="shared" si="0"/>
        <v>0</v>
      </c>
      <c r="M17" s="49">
        <f t="shared" si="0"/>
        <v>0</v>
      </c>
      <c r="N17" s="26">
        <f t="shared" si="0"/>
        <v>990011</v>
      </c>
      <c r="O17" s="26">
        <f t="shared" si="0"/>
        <v>7733862</v>
      </c>
      <c r="P17" s="26">
        <f t="shared" si="0"/>
        <v>4845075</v>
      </c>
      <c r="Q17" s="55">
        <v>0</v>
      </c>
      <c r="R17" s="26">
        <f t="shared" si="0"/>
        <v>0</v>
      </c>
      <c r="S17" s="26">
        <f t="shared" si="0"/>
        <v>0</v>
      </c>
      <c r="T17" s="55">
        <f t="shared" si="3"/>
        <v>0</v>
      </c>
      <c r="U17" s="55">
        <f t="shared" si="3"/>
        <v>0</v>
      </c>
      <c r="V17" s="55">
        <f t="shared" si="3"/>
        <v>0</v>
      </c>
      <c r="W17" s="55">
        <f t="shared" si="3"/>
        <v>0</v>
      </c>
      <c r="X17" s="55">
        <f t="shared" ref="X17:Y17" si="24">X76</f>
        <v>0</v>
      </c>
      <c r="Y17" s="55">
        <f t="shared" si="24"/>
        <v>0</v>
      </c>
      <c r="Z17" s="55">
        <f t="shared" ref="Z17" si="25">Z76</f>
        <v>0</v>
      </c>
    </row>
    <row r="18" spans="1:26">
      <c r="A18" s="51" t="s">
        <v>103</v>
      </c>
      <c r="B18" s="49">
        <f t="shared" si="0"/>
        <v>0</v>
      </c>
      <c r="C18" s="49">
        <f t="shared" si="0"/>
        <v>0</v>
      </c>
      <c r="D18" s="49">
        <f t="shared" si="0"/>
        <v>0</v>
      </c>
      <c r="E18" s="49">
        <f t="shared" si="0"/>
        <v>0</v>
      </c>
      <c r="F18" s="49">
        <f t="shared" si="0"/>
        <v>0</v>
      </c>
      <c r="G18" s="49">
        <f t="shared" si="0"/>
        <v>0</v>
      </c>
      <c r="H18" s="49">
        <f t="shared" si="0"/>
        <v>0</v>
      </c>
      <c r="I18" s="49">
        <f t="shared" si="0"/>
        <v>0</v>
      </c>
      <c r="J18" s="49">
        <f t="shared" si="0"/>
        <v>0</v>
      </c>
      <c r="K18" s="49">
        <f t="shared" si="0"/>
        <v>5179800</v>
      </c>
      <c r="L18" s="49">
        <f t="shared" si="0"/>
        <v>3236568</v>
      </c>
      <c r="M18" s="49">
        <f t="shared" si="0"/>
        <v>2669375</v>
      </c>
      <c r="N18" s="26">
        <f t="shared" si="0"/>
        <v>1699188</v>
      </c>
      <c r="O18" s="26">
        <f t="shared" si="0"/>
        <v>1377979</v>
      </c>
      <c r="P18" s="26">
        <f t="shared" si="0"/>
        <v>18072525</v>
      </c>
      <c r="Q18" s="55">
        <v>5713146</v>
      </c>
      <c r="R18" s="26">
        <f t="shared" si="0"/>
        <v>8150856</v>
      </c>
      <c r="S18" s="26">
        <f t="shared" si="0"/>
        <v>8315345</v>
      </c>
      <c r="T18" s="55">
        <f t="shared" si="3"/>
        <v>8958569</v>
      </c>
      <c r="U18" s="55">
        <f t="shared" si="3"/>
        <v>10450969</v>
      </c>
      <c r="V18" s="55">
        <f t="shared" si="3"/>
        <v>10306270</v>
      </c>
      <c r="W18" s="55">
        <f t="shared" si="3"/>
        <v>11306225</v>
      </c>
      <c r="X18" s="55">
        <f t="shared" ref="X18:Y18" si="26">X77</f>
        <v>11133040</v>
      </c>
      <c r="Y18" s="55">
        <f t="shared" si="26"/>
        <v>10823110</v>
      </c>
      <c r="Z18" s="55">
        <f t="shared" ref="Z18" si="27">Z77</f>
        <v>11650503</v>
      </c>
    </row>
    <row r="19" spans="1:26">
      <c r="A19" s="51" t="s">
        <v>104</v>
      </c>
      <c r="B19" s="49">
        <f t="shared" si="0"/>
        <v>0</v>
      </c>
      <c r="C19" s="49">
        <f t="shared" si="0"/>
        <v>0</v>
      </c>
      <c r="D19" s="49">
        <f t="shared" si="0"/>
        <v>0</v>
      </c>
      <c r="E19" s="49">
        <f t="shared" si="0"/>
        <v>0</v>
      </c>
      <c r="F19" s="49">
        <f t="shared" si="0"/>
        <v>152948749</v>
      </c>
      <c r="G19" s="49">
        <f t="shared" si="0"/>
        <v>151028095</v>
      </c>
      <c r="H19" s="49">
        <f t="shared" si="0"/>
        <v>153753033</v>
      </c>
      <c r="I19" s="49">
        <f t="shared" si="0"/>
        <v>150000000</v>
      </c>
      <c r="J19" s="49">
        <f t="shared" si="0"/>
        <v>165845459</v>
      </c>
      <c r="K19" s="49">
        <f t="shared" si="0"/>
        <v>167895633</v>
      </c>
      <c r="L19" s="49">
        <f t="shared" si="0"/>
        <v>199753845</v>
      </c>
      <c r="M19" s="49">
        <f t="shared" si="0"/>
        <v>220291735</v>
      </c>
      <c r="N19" s="26">
        <f t="shared" si="0"/>
        <v>247988679</v>
      </c>
      <c r="O19" s="26">
        <f t="shared" si="0"/>
        <v>224382817</v>
      </c>
      <c r="P19" s="26">
        <f t="shared" si="0"/>
        <v>243096186</v>
      </c>
      <c r="Q19" s="55">
        <v>253243140</v>
      </c>
      <c r="R19" s="26">
        <f t="shared" si="0"/>
        <v>268252659</v>
      </c>
      <c r="S19" s="26">
        <f t="shared" si="0"/>
        <v>258793885</v>
      </c>
      <c r="T19" s="55">
        <f t="shared" si="3"/>
        <v>0</v>
      </c>
      <c r="U19" s="55">
        <f t="shared" si="3"/>
        <v>0</v>
      </c>
      <c r="V19" s="55">
        <f t="shared" si="3"/>
        <v>0</v>
      </c>
      <c r="W19" s="55">
        <f t="shared" si="3"/>
        <v>0</v>
      </c>
      <c r="X19" s="55">
        <f t="shared" ref="X19:Y19" si="28">X78</f>
        <v>0</v>
      </c>
      <c r="Y19" s="55">
        <f t="shared" si="28"/>
        <v>0</v>
      </c>
      <c r="Z19" s="55">
        <f t="shared" ref="Z19" si="29">Z78</f>
        <v>0</v>
      </c>
    </row>
    <row r="20" spans="1:26">
      <c r="A20" s="51" t="s">
        <v>105</v>
      </c>
      <c r="B20" s="49">
        <f t="shared" si="0"/>
        <v>0</v>
      </c>
      <c r="C20" s="49">
        <f t="shared" si="0"/>
        <v>0</v>
      </c>
      <c r="D20" s="49">
        <f t="shared" si="0"/>
        <v>0</v>
      </c>
      <c r="E20" s="49">
        <f t="shared" si="0"/>
        <v>0</v>
      </c>
      <c r="F20" s="49">
        <f t="shared" si="0"/>
        <v>0</v>
      </c>
      <c r="G20" s="49">
        <f t="shared" si="0"/>
        <v>0</v>
      </c>
      <c r="H20" s="49">
        <f t="shared" si="0"/>
        <v>0</v>
      </c>
      <c r="I20" s="49">
        <f t="shared" si="0"/>
        <v>0</v>
      </c>
      <c r="J20" s="49">
        <f t="shared" si="0"/>
        <v>0</v>
      </c>
      <c r="K20" s="49">
        <f t="shared" si="0"/>
        <v>0</v>
      </c>
      <c r="L20" s="49">
        <f t="shared" si="0"/>
        <v>0</v>
      </c>
      <c r="M20" s="49">
        <f t="shared" si="0"/>
        <v>0</v>
      </c>
      <c r="N20" s="26">
        <f t="shared" si="0"/>
        <v>0</v>
      </c>
      <c r="O20" s="26">
        <f t="shared" si="0"/>
        <v>0</v>
      </c>
      <c r="P20" s="26">
        <f t="shared" si="0"/>
        <v>5097281</v>
      </c>
      <c r="Q20" s="55">
        <v>0</v>
      </c>
      <c r="R20" s="26">
        <f t="shared" si="0"/>
        <v>0</v>
      </c>
      <c r="S20" s="26">
        <f t="shared" si="0"/>
        <v>0</v>
      </c>
      <c r="T20" s="55">
        <f t="shared" si="3"/>
        <v>0</v>
      </c>
      <c r="U20" s="55">
        <f t="shared" si="3"/>
        <v>0</v>
      </c>
      <c r="V20" s="55">
        <f t="shared" si="3"/>
        <v>0</v>
      </c>
      <c r="W20" s="55">
        <f t="shared" si="3"/>
        <v>0</v>
      </c>
      <c r="X20" s="55">
        <f t="shared" ref="X20:Y20" si="30">X79</f>
        <v>0</v>
      </c>
      <c r="Y20" s="55">
        <f t="shared" si="30"/>
        <v>0</v>
      </c>
      <c r="Z20" s="55">
        <f t="shared" ref="Z20" si="31">Z79</f>
        <v>0</v>
      </c>
    </row>
    <row r="21" spans="1:26">
      <c r="A21" s="51" t="s">
        <v>107</v>
      </c>
      <c r="B21" s="49">
        <f t="shared" ref="B21:P36" si="32">SUM(B80,B139)</f>
        <v>0</v>
      </c>
      <c r="C21" s="49">
        <f t="shared" si="32"/>
        <v>0</v>
      </c>
      <c r="D21" s="49">
        <f t="shared" si="32"/>
        <v>0</v>
      </c>
      <c r="E21" s="49">
        <f t="shared" si="32"/>
        <v>0</v>
      </c>
      <c r="F21" s="49">
        <f t="shared" si="32"/>
        <v>0</v>
      </c>
      <c r="G21" s="49">
        <f t="shared" si="32"/>
        <v>0</v>
      </c>
      <c r="H21" s="49">
        <f t="shared" si="32"/>
        <v>0</v>
      </c>
      <c r="I21" s="49">
        <f t="shared" si="32"/>
        <v>0</v>
      </c>
      <c r="J21" s="49">
        <f t="shared" si="32"/>
        <v>0</v>
      </c>
      <c r="K21" s="49">
        <f t="shared" si="32"/>
        <v>19464918</v>
      </c>
      <c r="L21" s="49">
        <f t="shared" si="32"/>
        <v>10305502</v>
      </c>
      <c r="M21" s="49">
        <f t="shared" si="32"/>
        <v>3864864</v>
      </c>
      <c r="N21" s="26">
        <f t="shared" si="32"/>
        <v>458159</v>
      </c>
      <c r="O21" s="26">
        <f t="shared" si="32"/>
        <v>849547</v>
      </c>
      <c r="P21" s="26">
        <f t="shared" si="32"/>
        <v>123198</v>
      </c>
      <c r="Q21" s="55">
        <v>0</v>
      </c>
      <c r="R21" s="26">
        <f t="shared" ref="R21:S36" si="33">SUM(R80,R139)</f>
        <v>0</v>
      </c>
      <c r="S21" s="26">
        <f t="shared" si="33"/>
        <v>0</v>
      </c>
      <c r="T21" s="55">
        <f t="shared" si="3"/>
        <v>0</v>
      </c>
      <c r="U21" s="55">
        <f t="shared" si="3"/>
        <v>0</v>
      </c>
      <c r="V21" s="55">
        <f t="shared" si="3"/>
        <v>0</v>
      </c>
      <c r="W21" s="55">
        <f t="shared" si="3"/>
        <v>0</v>
      </c>
      <c r="X21" s="55">
        <f t="shared" ref="X21:Y21" si="34">X80</f>
        <v>0</v>
      </c>
      <c r="Y21" s="55">
        <f t="shared" si="34"/>
        <v>0</v>
      </c>
      <c r="Z21" s="55">
        <f t="shared" ref="Z21" si="35">Z80</f>
        <v>0</v>
      </c>
    </row>
    <row r="22" spans="1:26">
      <c r="A22" s="51" t="s">
        <v>76</v>
      </c>
      <c r="B22" s="49">
        <f t="shared" si="32"/>
        <v>0</v>
      </c>
      <c r="C22" s="49">
        <f t="shared" si="32"/>
        <v>0</v>
      </c>
      <c r="D22" s="49">
        <f t="shared" si="32"/>
        <v>0</v>
      </c>
      <c r="E22" s="49">
        <f t="shared" si="32"/>
        <v>122383734</v>
      </c>
      <c r="F22" s="49">
        <f t="shared" si="32"/>
        <v>28459409</v>
      </c>
      <c r="G22" s="49">
        <f t="shared" si="32"/>
        <v>26794488</v>
      </c>
      <c r="H22" s="49">
        <f t="shared" si="32"/>
        <v>15323897</v>
      </c>
      <c r="I22" s="49">
        <f t="shared" si="32"/>
        <v>22324439</v>
      </c>
      <c r="J22" s="49">
        <f t="shared" si="32"/>
        <v>18622464</v>
      </c>
      <c r="K22" s="49">
        <f t="shared" si="32"/>
        <v>6770587</v>
      </c>
      <c r="L22" s="49">
        <f t="shared" si="32"/>
        <v>6030215</v>
      </c>
      <c r="M22" s="49">
        <f t="shared" si="32"/>
        <v>4458985</v>
      </c>
      <c r="N22" s="26">
        <f t="shared" si="32"/>
        <v>5907614</v>
      </c>
      <c r="O22" s="26">
        <f t="shared" si="32"/>
        <v>21313812</v>
      </c>
      <c r="P22" s="26">
        <f t="shared" si="32"/>
        <v>19694478</v>
      </c>
      <c r="Q22" s="55">
        <v>14474861</v>
      </c>
      <c r="R22" s="26">
        <f t="shared" si="33"/>
        <v>18070363</v>
      </c>
      <c r="S22" s="26">
        <f t="shared" si="33"/>
        <v>17298391</v>
      </c>
      <c r="T22" s="55">
        <f t="shared" si="3"/>
        <v>0</v>
      </c>
      <c r="U22" s="55">
        <f t="shared" si="3"/>
        <v>0</v>
      </c>
      <c r="V22" s="55">
        <f t="shared" si="3"/>
        <v>0</v>
      </c>
      <c r="W22" s="55">
        <f t="shared" si="3"/>
        <v>0</v>
      </c>
      <c r="X22" s="55">
        <f t="shared" ref="X22:Y22" si="36">X81</f>
        <v>0</v>
      </c>
      <c r="Y22" s="55">
        <f t="shared" si="36"/>
        <v>0</v>
      </c>
      <c r="Z22" s="55">
        <f t="shared" ref="Z22" si="37">Z81</f>
        <v>0</v>
      </c>
    </row>
    <row r="23" spans="1:26">
      <c r="A23" s="51" t="s">
        <v>110</v>
      </c>
      <c r="B23" s="49">
        <f t="shared" si="32"/>
        <v>0</v>
      </c>
      <c r="C23" s="49">
        <f t="shared" si="32"/>
        <v>0</v>
      </c>
      <c r="D23" s="49">
        <f t="shared" si="32"/>
        <v>0</v>
      </c>
      <c r="E23" s="49">
        <f t="shared" si="32"/>
        <v>0</v>
      </c>
      <c r="F23" s="49">
        <f t="shared" si="32"/>
        <v>0</v>
      </c>
      <c r="G23" s="49">
        <f t="shared" si="32"/>
        <v>0</v>
      </c>
      <c r="H23" s="49">
        <f t="shared" si="32"/>
        <v>0</v>
      </c>
      <c r="I23" s="49">
        <f t="shared" si="32"/>
        <v>0</v>
      </c>
      <c r="J23" s="49">
        <f t="shared" si="32"/>
        <v>0</v>
      </c>
      <c r="K23" s="49">
        <f t="shared" si="32"/>
        <v>0</v>
      </c>
      <c r="L23" s="49">
        <f t="shared" si="32"/>
        <v>0</v>
      </c>
      <c r="M23" s="49">
        <f t="shared" si="32"/>
        <v>0</v>
      </c>
      <c r="N23" s="26">
        <f t="shared" si="32"/>
        <v>0</v>
      </c>
      <c r="O23" s="26">
        <f t="shared" si="32"/>
        <v>0</v>
      </c>
      <c r="P23" s="26">
        <f t="shared" si="32"/>
        <v>0</v>
      </c>
      <c r="Q23" s="55">
        <v>0</v>
      </c>
      <c r="R23" s="26">
        <f t="shared" si="33"/>
        <v>0</v>
      </c>
      <c r="S23" s="26">
        <f t="shared" si="33"/>
        <v>0</v>
      </c>
      <c r="T23" s="55">
        <f t="shared" si="3"/>
        <v>0</v>
      </c>
      <c r="U23" s="55">
        <f t="shared" si="3"/>
        <v>0</v>
      </c>
      <c r="V23" s="55">
        <f t="shared" si="3"/>
        <v>0</v>
      </c>
      <c r="W23" s="55">
        <f t="shared" si="3"/>
        <v>0</v>
      </c>
      <c r="X23" s="55">
        <f t="shared" ref="X23:Y23" si="38">X82</f>
        <v>0</v>
      </c>
      <c r="Y23" s="55">
        <f t="shared" si="38"/>
        <v>0</v>
      </c>
      <c r="Z23" s="55">
        <f t="shared" ref="Z23" si="39">Z82</f>
        <v>0</v>
      </c>
    </row>
    <row r="24" spans="1:26">
      <c r="A24" s="51" t="s">
        <v>111</v>
      </c>
      <c r="B24" s="49">
        <f t="shared" si="32"/>
        <v>0</v>
      </c>
      <c r="C24" s="49">
        <f t="shared" si="32"/>
        <v>0</v>
      </c>
      <c r="D24" s="49">
        <f t="shared" si="32"/>
        <v>0</v>
      </c>
      <c r="E24" s="49">
        <f t="shared" si="32"/>
        <v>0</v>
      </c>
      <c r="F24" s="49">
        <f t="shared" si="32"/>
        <v>0</v>
      </c>
      <c r="G24" s="49">
        <f t="shared" si="32"/>
        <v>0</v>
      </c>
      <c r="H24" s="49">
        <f t="shared" si="32"/>
        <v>0</v>
      </c>
      <c r="I24" s="49">
        <f t="shared" si="32"/>
        <v>0</v>
      </c>
      <c r="J24" s="49">
        <f t="shared" si="32"/>
        <v>0</v>
      </c>
      <c r="K24" s="49">
        <f t="shared" si="32"/>
        <v>0</v>
      </c>
      <c r="L24" s="49">
        <f t="shared" si="32"/>
        <v>0</v>
      </c>
      <c r="M24" s="49">
        <f t="shared" si="32"/>
        <v>0</v>
      </c>
      <c r="N24" s="26">
        <f t="shared" si="32"/>
        <v>0</v>
      </c>
      <c r="O24" s="26">
        <f t="shared" si="32"/>
        <v>0</v>
      </c>
      <c r="P24" s="26">
        <f t="shared" si="32"/>
        <v>1543</v>
      </c>
      <c r="Q24" s="55">
        <v>0</v>
      </c>
      <c r="R24" s="26">
        <f t="shared" si="33"/>
        <v>0</v>
      </c>
      <c r="S24" s="26">
        <f t="shared" si="33"/>
        <v>0</v>
      </c>
      <c r="T24" s="55">
        <f t="shared" si="3"/>
        <v>11126431</v>
      </c>
      <c r="U24" s="55">
        <f t="shared" si="3"/>
        <v>12322441</v>
      </c>
      <c r="V24" s="55">
        <f t="shared" si="3"/>
        <v>9471218</v>
      </c>
      <c r="W24" s="55">
        <f t="shared" si="3"/>
        <v>11686443</v>
      </c>
      <c r="X24" s="55">
        <f t="shared" ref="X24:Y24" si="40">X83</f>
        <v>7850633</v>
      </c>
      <c r="Y24" s="55">
        <f t="shared" si="40"/>
        <v>6898280</v>
      </c>
      <c r="Z24" s="55">
        <f t="shared" ref="Z24" si="41">Z83</f>
        <v>8407830</v>
      </c>
    </row>
    <row r="25" spans="1:26">
      <c r="A25" s="51" t="s">
        <v>113</v>
      </c>
      <c r="B25" s="49">
        <f t="shared" si="32"/>
        <v>0</v>
      </c>
      <c r="C25" s="49">
        <f t="shared" si="32"/>
        <v>0</v>
      </c>
      <c r="D25" s="49">
        <f t="shared" si="32"/>
        <v>0</v>
      </c>
      <c r="E25" s="49">
        <f t="shared" si="32"/>
        <v>0</v>
      </c>
      <c r="F25" s="49">
        <f t="shared" si="32"/>
        <v>0</v>
      </c>
      <c r="G25" s="49">
        <f t="shared" si="32"/>
        <v>0</v>
      </c>
      <c r="H25" s="49">
        <f t="shared" si="32"/>
        <v>0</v>
      </c>
      <c r="I25" s="49">
        <f t="shared" si="32"/>
        <v>0</v>
      </c>
      <c r="J25" s="49">
        <f t="shared" si="32"/>
        <v>0</v>
      </c>
      <c r="K25" s="49">
        <f t="shared" si="32"/>
        <v>0</v>
      </c>
      <c r="L25" s="49">
        <f t="shared" si="32"/>
        <v>0</v>
      </c>
      <c r="M25" s="49">
        <f t="shared" si="32"/>
        <v>993234</v>
      </c>
      <c r="N25" s="26">
        <f t="shared" si="32"/>
        <v>1145321</v>
      </c>
      <c r="O25" s="26">
        <f t="shared" si="32"/>
        <v>1184266</v>
      </c>
      <c r="P25" s="26">
        <f t="shared" si="32"/>
        <v>1140683</v>
      </c>
      <c r="Q25" s="55">
        <v>1005052</v>
      </c>
      <c r="R25" s="26">
        <f t="shared" si="33"/>
        <v>888410</v>
      </c>
      <c r="S25" s="26">
        <f t="shared" si="33"/>
        <v>610850</v>
      </c>
      <c r="T25" s="55">
        <f t="shared" si="3"/>
        <v>0</v>
      </c>
      <c r="U25" s="55">
        <f t="shared" si="3"/>
        <v>0</v>
      </c>
      <c r="V25" s="55">
        <f t="shared" si="3"/>
        <v>0</v>
      </c>
      <c r="W25" s="55">
        <f t="shared" si="3"/>
        <v>0</v>
      </c>
      <c r="X25" s="55">
        <f t="shared" ref="X25:Y25" si="42">X84</f>
        <v>0</v>
      </c>
      <c r="Y25" s="55">
        <f t="shared" si="42"/>
        <v>0</v>
      </c>
      <c r="Z25" s="55">
        <f t="shared" ref="Z25" si="43">Z84</f>
        <v>0</v>
      </c>
    </row>
    <row r="26" spans="1:26">
      <c r="A26" s="51" t="s">
        <v>78</v>
      </c>
      <c r="B26" s="49">
        <f t="shared" si="32"/>
        <v>0</v>
      </c>
      <c r="C26" s="49">
        <f t="shared" si="32"/>
        <v>0</v>
      </c>
      <c r="D26" s="49">
        <f t="shared" si="32"/>
        <v>0</v>
      </c>
      <c r="E26" s="49">
        <f t="shared" si="32"/>
        <v>0</v>
      </c>
      <c r="F26" s="49">
        <f t="shared" si="32"/>
        <v>0</v>
      </c>
      <c r="G26" s="49">
        <f t="shared" si="32"/>
        <v>0</v>
      </c>
      <c r="H26" s="49">
        <f t="shared" si="32"/>
        <v>0</v>
      </c>
      <c r="I26" s="49">
        <f t="shared" si="32"/>
        <v>0</v>
      </c>
      <c r="J26" s="49">
        <f t="shared" si="32"/>
        <v>0</v>
      </c>
      <c r="K26" s="49">
        <f t="shared" si="32"/>
        <v>776999</v>
      </c>
      <c r="L26" s="49">
        <f t="shared" si="32"/>
        <v>0</v>
      </c>
      <c r="M26" s="49">
        <f t="shared" si="32"/>
        <v>0</v>
      </c>
      <c r="N26" s="26">
        <f t="shared" si="32"/>
        <v>0</v>
      </c>
      <c r="O26" s="26">
        <f t="shared" si="32"/>
        <v>0</v>
      </c>
      <c r="P26" s="26">
        <f t="shared" si="32"/>
        <v>0</v>
      </c>
      <c r="Q26" s="55">
        <v>0</v>
      </c>
      <c r="R26" s="26">
        <f t="shared" si="33"/>
        <v>0</v>
      </c>
      <c r="S26" s="26">
        <f t="shared" si="33"/>
        <v>0</v>
      </c>
      <c r="T26" s="55">
        <f t="shared" si="3"/>
        <v>0</v>
      </c>
      <c r="U26" s="55">
        <f t="shared" si="3"/>
        <v>0</v>
      </c>
      <c r="V26" s="55">
        <f t="shared" si="3"/>
        <v>0</v>
      </c>
      <c r="W26" s="55">
        <f t="shared" si="3"/>
        <v>0</v>
      </c>
      <c r="X26" s="55">
        <f t="shared" ref="X26:Y26" si="44">X85</f>
        <v>0</v>
      </c>
      <c r="Y26" s="55">
        <f t="shared" si="44"/>
        <v>0</v>
      </c>
      <c r="Z26" s="55">
        <f t="shared" ref="Z26" si="45">Z85</f>
        <v>0</v>
      </c>
    </row>
    <row r="27" spans="1:26">
      <c r="A27" s="51" t="s">
        <v>116</v>
      </c>
      <c r="B27" s="49">
        <f t="shared" si="32"/>
        <v>0</v>
      </c>
      <c r="C27" s="49">
        <f t="shared" si="32"/>
        <v>0</v>
      </c>
      <c r="D27" s="49">
        <f t="shared" si="32"/>
        <v>0</v>
      </c>
      <c r="E27" s="49">
        <f t="shared" si="32"/>
        <v>0</v>
      </c>
      <c r="F27" s="49">
        <f t="shared" si="32"/>
        <v>0</v>
      </c>
      <c r="G27" s="49">
        <f t="shared" si="32"/>
        <v>0</v>
      </c>
      <c r="H27" s="49">
        <f t="shared" si="32"/>
        <v>0</v>
      </c>
      <c r="I27" s="49">
        <f t="shared" si="32"/>
        <v>0</v>
      </c>
      <c r="J27" s="49">
        <f t="shared" si="32"/>
        <v>0</v>
      </c>
      <c r="K27" s="49">
        <f t="shared" si="32"/>
        <v>0</v>
      </c>
      <c r="L27" s="49">
        <f t="shared" si="32"/>
        <v>0</v>
      </c>
      <c r="M27" s="49">
        <f t="shared" si="32"/>
        <v>0</v>
      </c>
      <c r="N27" s="26">
        <f t="shared" si="32"/>
        <v>0</v>
      </c>
      <c r="O27" s="26">
        <f t="shared" si="32"/>
        <v>0</v>
      </c>
      <c r="P27" s="26">
        <f t="shared" si="32"/>
        <v>0</v>
      </c>
      <c r="Q27" s="55">
        <v>0</v>
      </c>
      <c r="R27" s="26">
        <f t="shared" si="33"/>
        <v>0</v>
      </c>
      <c r="S27" s="26">
        <f t="shared" si="33"/>
        <v>0</v>
      </c>
      <c r="T27" s="55">
        <f t="shared" si="3"/>
        <v>0</v>
      </c>
      <c r="U27" s="55">
        <f t="shared" si="3"/>
        <v>0</v>
      </c>
      <c r="V27" s="55">
        <f t="shared" si="3"/>
        <v>0</v>
      </c>
      <c r="W27" s="55">
        <f t="shared" si="3"/>
        <v>0</v>
      </c>
      <c r="X27" s="55">
        <f t="shared" ref="X27:Y27" si="46">X86</f>
        <v>0</v>
      </c>
      <c r="Y27" s="55">
        <f t="shared" si="46"/>
        <v>0</v>
      </c>
      <c r="Z27" s="55">
        <f t="shared" ref="Z27" si="47">Z86</f>
        <v>0</v>
      </c>
    </row>
    <row r="28" spans="1:26">
      <c r="A28" s="51" t="s">
        <v>117</v>
      </c>
      <c r="B28" s="49">
        <f t="shared" si="32"/>
        <v>0</v>
      </c>
      <c r="C28" s="49">
        <f t="shared" si="32"/>
        <v>0</v>
      </c>
      <c r="D28" s="49">
        <f t="shared" si="32"/>
        <v>28844617</v>
      </c>
      <c r="E28" s="49">
        <f t="shared" si="32"/>
        <v>49443153</v>
      </c>
      <c r="F28" s="49">
        <f t="shared" si="32"/>
        <v>24225065</v>
      </c>
      <c r="G28" s="49">
        <f t="shared" si="32"/>
        <v>27402367</v>
      </c>
      <c r="H28" s="49">
        <f t="shared" si="32"/>
        <v>57690882</v>
      </c>
      <c r="I28" s="49">
        <f t="shared" si="32"/>
        <v>69968793</v>
      </c>
      <c r="J28" s="49">
        <f t="shared" si="32"/>
        <v>87206495</v>
      </c>
      <c r="K28" s="49">
        <f t="shared" si="32"/>
        <v>71035974</v>
      </c>
      <c r="L28" s="49">
        <f t="shared" si="32"/>
        <v>66556148</v>
      </c>
      <c r="M28" s="49">
        <f t="shared" si="32"/>
        <v>89397565</v>
      </c>
      <c r="N28" s="26">
        <f t="shared" si="32"/>
        <v>91694634</v>
      </c>
      <c r="O28" s="26">
        <f t="shared" si="32"/>
        <v>87815151</v>
      </c>
      <c r="P28" s="26">
        <f t="shared" si="32"/>
        <v>89023477</v>
      </c>
      <c r="Q28" s="55">
        <v>86912290</v>
      </c>
      <c r="R28" s="26">
        <f t="shared" si="33"/>
        <v>96225384</v>
      </c>
      <c r="S28" s="26">
        <f t="shared" si="33"/>
        <v>52674621</v>
      </c>
      <c r="T28" s="55">
        <f t="shared" si="3"/>
        <v>275779</v>
      </c>
      <c r="U28" s="55">
        <f t="shared" si="3"/>
        <v>235082</v>
      </c>
      <c r="V28" s="55">
        <f t="shared" si="3"/>
        <v>222320</v>
      </c>
      <c r="W28" s="55">
        <f t="shared" si="3"/>
        <v>268358</v>
      </c>
      <c r="X28" s="55">
        <f t="shared" ref="X28:Y28" si="48">X87</f>
        <v>130012</v>
      </c>
      <c r="Y28" s="55">
        <f t="shared" si="48"/>
        <v>164331</v>
      </c>
      <c r="Z28" s="55">
        <f t="shared" ref="Z28" si="49">Z87</f>
        <v>150298</v>
      </c>
    </row>
    <row r="29" spans="1:26">
      <c r="A29" s="51" t="s">
        <v>77</v>
      </c>
      <c r="B29" s="49">
        <f t="shared" si="32"/>
        <v>0</v>
      </c>
      <c r="C29" s="49">
        <f t="shared" si="32"/>
        <v>0</v>
      </c>
      <c r="D29" s="49">
        <f t="shared" si="32"/>
        <v>0</v>
      </c>
      <c r="E29" s="49">
        <f t="shared" si="32"/>
        <v>0</v>
      </c>
      <c r="F29" s="49">
        <f t="shared" si="32"/>
        <v>0</v>
      </c>
      <c r="G29" s="49">
        <f t="shared" si="32"/>
        <v>0</v>
      </c>
      <c r="H29" s="49">
        <f t="shared" si="32"/>
        <v>0</v>
      </c>
      <c r="I29" s="49">
        <f t="shared" si="32"/>
        <v>0</v>
      </c>
      <c r="J29" s="49">
        <f t="shared" si="32"/>
        <v>0</v>
      </c>
      <c r="K29" s="49">
        <f t="shared" si="32"/>
        <v>0</v>
      </c>
      <c r="L29" s="49">
        <f t="shared" si="32"/>
        <v>0</v>
      </c>
      <c r="M29" s="49">
        <f t="shared" si="32"/>
        <v>0</v>
      </c>
      <c r="N29" s="26">
        <f t="shared" si="32"/>
        <v>0</v>
      </c>
      <c r="O29" s="26">
        <f t="shared" si="32"/>
        <v>0</v>
      </c>
      <c r="P29" s="26">
        <f t="shared" si="32"/>
        <v>0</v>
      </c>
      <c r="Q29" s="55">
        <v>0</v>
      </c>
      <c r="R29" s="26">
        <f t="shared" si="33"/>
        <v>0</v>
      </c>
      <c r="S29" s="26">
        <f t="shared" si="33"/>
        <v>0</v>
      </c>
      <c r="T29" s="55">
        <f t="shared" si="3"/>
        <v>0</v>
      </c>
      <c r="U29" s="55">
        <f t="shared" si="3"/>
        <v>0</v>
      </c>
      <c r="V29" s="55">
        <f t="shared" si="3"/>
        <v>0</v>
      </c>
      <c r="W29" s="55">
        <f t="shared" si="3"/>
        <v>0</v>
      </c>
      <c r="X29" s="55">
        <f t="shared" ref="X29:Y29" si="50">X88</f>
        <v>0</v>
      </c>
      <c r="Y29" s="55">
        <f t="shared" si="50"/>
        <v>0</v>
      </c>
      <c r="Z29" s="55">
        <f t="shared" ref="Z29" si="51">Z88</f>
        <v>0</v>
      </c>
    </row>
    <row r="30" spans="1:26">
      <c r="A30" s="51" t="s">
        <v>120</v>
      </c>
      <c r="B30" s="49">
        <f t="shared" si="32"/>
        <v>0</v>
      </c>
      <c r="C30" s="49">
        <f t="shared" si="32"/>
        <v>0</v>
      </c>
      <c r="D30" s="49">
        <f t="shared" si="32"/>
        <v>0</v>
      </c>
      <c r="E30" s="49">
        <f t="shared" si="32"/>
        <v>0</v>
      </c>
      <c r="F30" s="49">
        <f t="shared" si="32"/>
        <v>0</v>
      </c>
      <c r="G30" s="49">
        <f t="shared" si="32"/>
        <v>0</v>
      </c>
      <c r="H30" s="49">
        <f t="shared" si="32"/>
        <v>0</v>
      </c>
      <c r="I30" s="49">
        <f t="shared" si="32"/>
        <v>0</v>
      </c>
      <c r="J30" s="49">
        <f t="shared" si="32"/>
        <v>0</v>
      </c>
      <c r="K30" s="49">
        <f t="shared" si="32"/>
        <v>0</v>
      </c>
      <c r="L30" s="49">
        <f t="shared" si="32"/>
        <v>0</v>
      </c>
      <c r="M30" s="49">
        <f t="shared" si="32"/>
        <v>0</v>
      </c>
      <c r="N30" s="26">
        <f t="shared" si="32"/>
        <v>0</v>
      </c>
      <c r="O30" s="26">
        <f t="shared" si="32"/>
        <v>0</v>
      </c>
      <c r="P30" s="26">
        <f t="shared" si="32"/>
        <v>0</v>
      </c>
      <c r="Q30" s="55">
        <v>0</v>
      </c>
      <c r="R30" s="26">
        <f t="shared" si="33"/>
        <v>0</v>
      </c>
      <c r="S30" s="26">
        <f t="shared" si="33"/>
        <v>0</v>
      </c>
      <c r="T30" s="55">
        <f t="shared" si="3"/>
        <v>0</v>
      </c>
      <c r="U30" s="55">
        <f t="shared" si="3"/>
        <v>0</v>
      </c>
      <c r="V30" s="55">
        <f t="shared" si="3"/>
        <v>0</v>
      </c>
      <c r="W30" s="55">
        <f t="shared" si="3"/>
        <v>0</v>
      </c>
      <c r="X30" s="55">
        <f t="shared" ref="X30:Y30" si="52">X89</f>
        <v>0</v>
      </c>
      <c r="Y30" s="55">
        <f t="shared" si="52"/>
        <v>0</v>
      </c>
      <c r="Z30" s="55">
        <f t="shared" ref="Z30" si="53">Z89</f>
        <v>0</v>
      </c>
    </row>
    <row r="31" spans="1:26">
      <c r="A31" s="51" t="s">
        <v>122</v>
      </c>
      <c r="B31" s="49">
        <f t="shared" si="32"/>
        <v>0</v>
      </c>
      <c r="C31" s="49">
        <f t="shared" si="32"/>
        <v>0</v>
      </c>
      <c r="D31" s="49">
        <f t="shared" si="32"/>
        <v>0</v>
      </c>
      <c r="E31" s="49">
        <f t="shared" si="32"/>
        <v>49551060</v>
      </c>
      <c r="F31" s="49">
        <f t="shared" si="32"/>
        <v>60080131</v>
      </c>
      <c r="G31" s="49">
        <f t="shared" si="32"/>
        <v>56907918</v>
      </c>
      <c r="H31" s="49">
        <f t="shared" si="32"/>
        <v>67879910</v>
      </c>
      <c r="I31" s="49">
        <f t="shared" si="32"/>
        <v>62972156</v>
      </c>
      <c r="J31" s="49">
        <f t="shared" si="32"/>
        <v>52776261</v>
      </c>
      <c r="K31" s="49">
        <f t="shared" si="32"/>
        <v>87938138</v>
      </c>
      <c r="L31" s="49">
        <f t="shared" si="32"/>
        <v>100563174</v>
      </c>
      <c r="M31" s="49">
        <f t="shared" si="32"/>
        <v>68748031</v>
      </c>
      <c r="N31" s="26">
        <f t="shared" si="32"/>
        <v>66655097</v>
      </c>
      <c r="O31" s="26">
        <f t="shared" si="32"/>
        <v>83080192</v>
      </c>
      <c r="P31" s="26">
        <f t="shared" si="32"/>
        <v>81644702</v>
      </c>
      <c r="Q31" s="55">
        <v>107213028</v>
      </c>
      <c r="R31" s="26">
        <f t="shared" si="33"/>
        <v>108102589</v>
      </c>
      <c r="S31" s="26">
        <f t="shared" si="33"/>
        <v>114526748</v>
      </c>
      <c r="T31" s="55">
        <f t="shared" si="3"/>
        <v>112307997</v>
      </c>
      <c r="U31" s="55">
        <f t="shared" si="3"/>
        <v>16132797</v>
      </c>
      <c r="V31" s="55">
        <f t="shared" si="3"/>
        <v>0</v>
      </c>
      <c r="W31" s="55">
        <f t="shared" si="3"/>
        <v>0</v>
      </c>
      <c r="X31" s="55">
        <f t="shared" ref="X31:Y31" si="54">X90</f>
        <v>0</v>
      </c>
      <c r="Y31" s="55">
        <f t="shared" si="54"/>
        <v>0</v>
      </c>
      <c r="Z31" s="55">
        <f t="shared" ref="Z31" si="55">Z90</f>
        <v>0</v>
      </c>
    </row>
    <row r="32" spans="1:26">
      <c r="A32" s="51" t="s">
        <v>124</v>
      </c>
      <c r="B32" s="49">
        <f t="shared" si="32"/>
        <v>0</v>
      </c>
      <c r="C32" s="49">
        <f t="shared" si="32"/>
        <v>0</v>
      </c>
      <c r="D32" s="49">
        <f t="shared" si="32"/>
        <v>0</v>
      </c>
      <c r="E32" s="49">
        <f t="shared" si="32"/>
        <v>2243051</v>
      </c>
      <c r="F32" s="49">
        <f t="shared" si="32"/>
        <v>6918435</v>
      </c>
      <c r="G32" s="49">
        <f t="shared" si="32"/>
        <v>5003105</v>
      </c>
      <c r="H32" s="49">
        <f t="shared" si="32"/>
        <v>3574790</v>
      </c>
      <c r="I32" s="49">
        <f t="shared" si="32"/>
        <v>3655106</v>
      </c>
      <c r="J32" s="49">
        <f t="shared" si="32"/>
        <v>3598477</v>
      </c>
      <c r="K32" s="49">
        <f t="shared" si="32"/>
        <v>3867760</v>
      </c>
      <c r="L32" s="49">
        <f t="shared" si="32"/>
        <v>3349275</v>
      </c>
      <c r="M32" s="49">
        <f t="shared" si="32"/>
        <v>3519220</v>
      </c>
      <c r="N32" s="26">
        <f t="shared" si="32"/>
        <v>4024203</v>
      </c>
      <c r="O32" s="26">
        <f t="shared" si="32"/>
        <v>3895319</v>
      </c>
      <c r="P32" s="26">
        <f t="shared" si="32"/>
        <v>3234704</v>
      </c>
      <c r="Q32" s="55">
        <v>3852356</v>
      </c>
      <c r="R32" s="26">
        <f t="shared" si="33"/>
        <v>3482922</v>
      </c>
      <c r="S32" s="26">
        <f t="shared" si="33"/>
        <v>3993007</v>
      </c>
      <c r="T32" s="55">
        <f t="shared" si="3"/>
        <v>1885554</v>
      </c>
      <c r="U32" s="55">
        <f t="shared" si="3"/>
        <v>2320592</v>
      </c>
      <c r="V32" s="55">
        <f t="shared" si="3"/>
        <v>1618362</v>
      </c>
      <c r="W32" s="55">
        <f t="shared" si="3"/>
        <v>2531556</v>
      </c>
      <c r="X32" s="55">
        <f t="shared" ref="X32:Y32" si="56">X91</f>
        <v>1907523</v>
      </c>
      <c r="Y32" s="55">
        <f t="shared" si="56"/>
        <v>1784867</v>
      </c>
      <c r="Z32" s="55">
        <f t="shared" ref="Z32" si="57">Z91</f>
        <v>774728</v>
      </c>
    </row>
    <row r="33" spans="1:26">
      <c r="A33" s="51" t="s">
        <v>126</v>
      </c>
      <c r="B33" s="49">
        <f t="shared" si="32"/>
        <v>0</v>
      </c>
      <c r="C33" s="49">
        <f t="shared" si="32"/>
        <v>0</v>
      </c>
      <c r="D33" s="49">
        <f t="shared" si="32"/>
        <v>0</v>
      </c>
      <c r="E33" s="49">
        <f t="shared" si="32"/>
        <v>0</v>
      </c>
      <c r="F33" s="49">
        <f t="shared" si="32"/>
        <v>0</v>
      </c>
      <c r="G33" s="49">
        <f t="shared" si="32"/>
        <v>0</v>
      </c>
      <c r="H33" s="49">
        <f t="shared" si="32"/>
        <v>0</v>
      </c>
      <c r="I33" s="49">
        <f t="shared" si="32"/>
        <v>3356751</v>
      </c>
      <c r="J33" s="49">
        <f t="shared" si="32"/>
        <v>0</v>
      </c>
      <c r="K33" s="49">
        <f t="shared" si="32"/>
        <v>0</v>
      </c>
      <c r="L33" s="49">
        <f t="shared" si="32"/>
        <v>0</v>
      </c>
      <c r="M33" s="49">
        <f t="shared" si="32"/>
        <v>0</v>
      </c>
      <c r="N33" s="26">
        <f t="shared" si="32"/>
        <v>0</v>
      </c>
      <c r="O33" s="26">
        <f t="shared" si="32"/>
        <v>0</v>
      </c>
      <c r="P33" s="26">
        <f t="shared" si="32"/>
        <v>0</v>
      </c>
      <c r="Q33" s="55">
        <v>0</v>
      </c>
      <c r="R33" s="26">
        <f t="shared" si="33"/>
        <v>0</v>
      </c>
      <c r="S33" s="26">
        <f t="shared" si="33"/>
        <v>0</v>
      </c>
      <c r="T33" s="55">
        <f t="shared" si="3"/>
        <v>0</v>
      </c>
      <c r="U33" s="55">
        <f t="shared" si="3"/>
        <v>0</v>
      </c>
      <c r="V33" s="55">
        <f t="shared" si="3"/>
        <v>0</v>
      </c>
      <c r="W33" s="55">
        <f t="shared" si="3"/>
        <v>0</v>
      </c>
      <c r="X33" s="55">
        <f t="shared" ref="X33:Y33" si="58">X92</f>
        <v>0</v>
      </c>
      <c r="Y33" s="55">
        <f t="shared" si="58"/>
        <v>0</v>
      </c>
      <c r="Z33" s="55">
        <f t="shared" ref="Z33" si="59">Z92</f>
        <v>0</v>
      </c>
    </row>
    <row r="34" spans="1:26">
      <c r="A34" s="51" t="s">
        <v>127</v>
      </c>
      <c r="B34" s="49">
        <f t="shared" si="32"/>
        <v>0</v>
      </c>
      <c r="C34" s="49">
        <f t="shared" si="32"/>
        <v>0</v>
      </c>
      <c r="D34" s="49">
        <f t="shared" si="32"/>
        <v>0</v>
      </c>
      <c r="E34" s="49">
        <f t="shared" si="32"/>
        <v>5739818</v>
      </c>
      <c r="F34" s="49">
        <f t="shared" si="32"/>
        <v>8371735</v>
      </c>
      <c r="G34" s="49">
        <f t="shared" si="32"/>
        <v>7849556</v>
      </c>
      <c r="H34" s="49">
        <f t="shared" si="32"/>
        <v>5300075</v>
      </c>
      <c r="I34" s="49">
        <f t="shared" si="32"/>
        <v>4490688</v>
      </c>
      <c r="J34" s="49">
        <f t="shared" si="32"/>
        <v>1243559</v>
      </c>
      <c r="K34" s="49">
        <f t="shared" si="32"/>
        <v>1215690</v>
      </c>
      <c r="L34" s="49">
        <f t="shared" si="32"/>
        <v>4805249</v>
      </c>
      <c r="M34" s="49">
        <f t="shared" si="32"/>
        <v>6371950</v>
      </c>
      <c r="N34" s="26">
        <f t="shared" si="32"/>
        <v>8059305</v>
      </c>
      <c r="O34" s="26">
        <f t="shared" si="32"/>
        <v>4093159</v>
      </c>
      <c r="P34" s="26">
        <f t="shared" si="32"/>
        <v>3249751</v>
      </c>
      <c r="Q34" s="55">
        <v>0</v>
      </c>
      <c r="R34" s="26">
        <f t="shared" si="33"/>
        <v>0</v>
      </c>
      <c r="S34" s="26">
        <f t="shared" si="33"/>
        <v>0</v>
      </c>
      <c r="T34" s="55">
        <f t="shared" si="3"/>
        <v>0</v>
      </c>
      <c r="U34" s="55">
        <f t="shared" si="3"/>
        <v>0</v>
      </c>
      <c r="V34" s="55">
        <f t="shared" si="3"/>
        <v>0</v>
      </c>
      <c r="W34" s="55">
        <f t="shared" si="3"/>
        <v>0</v>
      </c>
      <c r="X34" s="55">
        <f t="shared" ref="X34:Y34" si="60">X93</f>
        <v>0</v>
      </c>
      <c r="Y34" s="55">
        <f t="shared" si="60"/>
        <v>0</v>
      </c>
      <c r="Z34" s="55">
        <f t="shared" ref="Z34" si="61">Z93</f>
        <v>0</v>
      </c>
    </row>
    <row r="35" spans="1:26">
      <c r="A35" s="51" t="s">
        <v>128</v>
      </c>
      <c r="B35" s="49">
        <f t="shared" si="32"/>
        <v>0</v>
      </c>
      <c r="C35" s="49">
        <f t="shared" si="32"/>
        <v>0</v>
      </c>
      <c r="D35" s="49">
        <f t="shared" si="32"/>
        <v>0</v>
      </c>
      <c r="E35" s="49">
        <f t="shared" si="32"/>
        <v>9542487</v>
      </c>
      <c r="F35" s="49">
        <f t="shared" si="32"/>
        <v>3524144</v>
      </c>
      <c r="G35" s="49">
        <f t="shared" si="32"/>
        <v>10266376</v>
      </c>
      <c r="H35" s="49">
        <f t="shared" si="32"/>
        <v>-512342</v>
      </c>
      <c r="I35" s="49">
        <f t="shared" si="32"/>
        <v>272500</v>
      </c>
      <c r="J35" s="49">
        <f t="shared" si="32"/>
        <v>272684</v>
      </c>
      <c r="K35" s="49">
        <f t="shared" si="32"/>
        <v>7005602</v>
      </c>
      <c r="L35" s="49">
        <f t="shared" si="32"/>
        <v>6719949</v>
      </c>
      <c r="M35" s="49">
        <f t="shared" si="32"/>
        <v>6697199</v>
      </c>
      <c r="N35" s="26">
        <f t="shared" si="32"/>
        <v>5960606</v>
      </c>
      <c r="O35" s="26">
        <f t="shared" si="32"/>
        <v>6521338</v>
      </c>
      <c r="P35" s="26">
        <f t="shared" si="32"/>
        <v>7391834</v>
      </c>
      <c r="Q35" s="55">
        <v>6917001</v>
      </c>
      <c r="R35" s="26">
        <f t="shared" si="33"/>
        <v>7334055</v>
      </c>
      <c r="S35" s="26">
        <f t="shared" si="33"/>
        <v>2496207</v>
      </c>
      <c r="T35" s="55">
        <f t="shared" si="3"/>
        <v>1867400</v>
      </c>
      <c r="U35" s="55">
        <f t="shared" si="3"/>
        <v>931251</v>
      </c>
      <c r="V35" s="55">
        <f t="shared" si="3"/>
        <v>4694515</v>
      </c>
      <c r="W35" s="55">
        <f t="shared" si="3"/>
        <v>4697720</v>
      </c>
      <c r="X35" s="55">
        <f t="shared" ref="X35:Y35" si="62">X94</f>
        <v>2922971</v>
      </c>
      <c r="Y35" s="55">
        <f t="shared" si="62"/>
        <v>2242686</v>
      </c>
      <c r="Z35" s="55">
        <f t="shared" ref="Z35" si="63">Z94</f>
        <v>1124348</v>
      </c>
    </row>
    <row r="36" spans="1:26">
      <c r="A36" s="51" t="s">
        <v>130</v>
      </c>
      <c r="B36" s="49">
        <f t="shared" si="32"/>
        <v>0</v>
      </c>
      <c r="C36" s="49">
        <f t="shared" si="32"/>
        <v>0</v>
      </c>
      <c r="D36" s="49">
        <f t="shared" si="32"/>
        <v>0</v>
      </c>
      <c r="E36" s="49">
        <f t="shared" si="32"/>
        <v>0</v>
      </c>
      <c r="F36" s="49">
        <f t="shared" si="32"/>
        <v>1829844</v>
      </c>
      <c r="G36" s="49">
        <f t="shared" si="32"/>
        <v>13680000</v>
      </c>
      <c r="H36" s="49">
        <f t="shared" si="32"/>
        <v>12849614</v>
      </c>
      <c r="I36" s="49">
        <f t="shared" si="32"/>
        <v>24560744</v>
      </c>
      <c r="J36" s="49">
        <f t="shared" si="32"/>
        <v>-21000693</v>
      </c>
      <c r="K36" s="49">
        <f t="shared" si="32"/>
        <v>14160693</v>
      </c>
      <c r="L36" s="49">
        <f t="shared" si="32"/>
        <v>6840000</v>
      </c>
      <c r="M36" s="49">
        <f t="shared" si="32"/>
        <v>6840000</v>
      </c>
      <c r="N36" s="26">
        <f t="shared" si="32"/>
        <v>6840000</v>
      </c>
      <c r="O36" s="26">
        <f t="shared" si="32"/>
        <v>6840000</v>
      </c>
      <c r="P36" s="26">
        <f t="shared" si="32"/>
        <v>6840000</v>
      </c>
      <c r="Q36" s="55">
        <v>6840000</v>
      </c>
      <c r="R36" s="26">
        <f t="shared" si="33"/>
        <v>6840000</v>
      </c>
      <c r="S36" s="26">
        <f t="shared" si="33"/>
        <v>6840000</v>
      </c>
      <c r="T36" s="55">
        <f t="shared" si="3"/>
        <v>6840000</v>
      </c>
      <c r="U36" s="55">
        <f t="shared" si="3"/>
        <v>6840000</v>
      </c>
      <c r="V36" s="55">
        <f t="shared" si="3"/>
        <v>6840000</v>
      </c>
      <c r="W36" s="55">
        <f t="shared" si="3"/>
        <v>6840000</v>
      </c>
      <c r="X36" s="55">
        <f t="shared" ref="X36:Y36" si="64">X95</f>
        <v>6840000</v>
      </c>
      <c r="Y36" s="55">
        <f t="shared" si="64"/>
        <v>6840000</v>
      </c>
      <c r="Z36" s="55">
        <f t="shared" ref="Z36" si="65">Z95</f>
        <v>6840000</v>
      </c>
    </row>
    <row r="37" spans="1:26">
      <c r="A37" s="51" t="s">
        <v>131</v>
      </c>
      <c r="B37" s="49">
        <f t="shared" ref="B37:P52" si="66">SUM(B96,B155)</f>
        <v>0</v>
      </c>
      <c r="C37" s="49">
        <f t="shared" si="66"/>
        <v>0</v>
      </c>
      <c r="D37" s="49">
        <f t="shared" si="66"/>
        <v>0</v>
      </c>
      <c r="E37" s="49">
        <f t="shared" si="66"/>
        <v>0</v>
      </c>
      <c r="F37" s="49">
        <f t="shared" si="66"/>
        <v>0</v>
      </c>
      <c r="G37" s="49">
        <f t="shared" si="66"/>
        <v>0</v>
      </c>
      <c r="H37" s="49">
        <f t="shared" si="66"/>
        <v>0</v>
      </c>
      <c r="I37" s="49">
        <f t="shared" si="66"/>
        <v>0</v>
      </c>
      <c r="J37" s="49">
        <f t="shared" si="66"/>
        <v>0</v>
      </c>
      <c r="K37" s="49">
        <f t="shared" si="66"/>
        <v>0</v>
      </c>
      <c r="L37" s="49">
        <f t="shared" si="66"/>
        <v>0</v>
      </c>
      <c r="M37" s="49">
        <f t="shared" si="66"/>
        <v>0</v>
      </c>
      <c r="N37" s="26">
        <f t="shared" si="66"/>
        <v>0</v>
      </c>
      <c r="O37" s="26">
        <f t="shared" si="66"/>
        <v>0</v>
      </c>
      <c r="P37" s="26">
        <f t="shared" si="66"/>
        <v>0</v>
      </c>
      <c r="Q37" s="55">
        <v>0</v>
      </c>
      <c r="R37" s="26">
        <f t="shared" ref="R37:S52" si="67">SUM(R96,R155)</f>
        <v>0</v>
      </c>
      <c r="S37" s="26">
        <f t="shared" si="67"/>
        <v>0</v>
      </c>
      <c r="T37" s="55">
        <f t="shared" si="3"/>
        <v>0</v>
      </c>
      <c r="U37" s="55">
        <f t="shared" si="3"/>
        <v>0</v>
      </c>
      <c r="V37" s="55">
        <f t="shared" si="3"/>
        <v>0</v>
      </c>
      <c r="W37" s="55">
        <f t="shared" si="3"/>
        <v>0</v>
      </c>
      <c r="X37" s="55">
        <f t="shared" ref="X37:Y37" si="68">X96</f>
        <v>0</v>
      </c>
      <c r="Y37" s="55">
        <f t="shared" si="68"/>
        <v>0</v>
      </c>
      <c r="Z37" s="55">
        <f t="shared" ref="Z37" si="69">Z96</f>
        <v>0</v>
      </c>
    </row>
    <row r="38" spans="1:26">
      <c r="A38" s="51" t="s">
        <v>132</v>
      </c>
      <c r="B38" s="49">
        <f t="shared" si="66"/>
        <v>0</v>
      </c>
      <c r="C38" s="49">
        <f t="shared" si="66"/>
        <v>0</v>
      </c>
      <c r="D38" s="49">
        <f t="shared" si="66"/>
        <v>0</v>
      </c>
      <c r="E38" s="49">
        <f t="shared" si="66"/>
        <v>308965621</v>
      </c>
      <c r="F38" s="49">
        <f t="shared" si="66"/>
        <v>333411069</v>
      </c>
      <c r="G38" s="49">
        <f t="shared" si="66"/>
        <v>424405770</v>
      </c>
      <c r="H38" s="49">
        <f t="shared" si="66"/>
        <v>481812753</v>
      </c>
      <c r="I38" s="49">
        <f t="shared" si="66"/>
        <v>444621097</v>
      </c>
      <c r="J38" s="49">
        <f t="shared" si="66"/>
        <v>359515253</v>
      </c>
      <c r="K38" s="49">
        <f t="shared" si="66"/>
        <v>320694456</v>
      </c>
      <c r="L38" s="49">
        <f t="shared" si="66"/>
        <v>354300910</v>
      </c>
      <c r="M38" s="49">
        <f t="shared" si="66"/>
        <v>350240406</v>
      </c>
      <c r="N38" s="26">
        <f t="shared" si="66"/>
        <v>354057132</v>
      </c>
      <c r="O38" s="26">
        <f t="shared" si="66"/>
        <v>340639785</v>
      </c>
      <c r="P38" s="26">
        <f t="shared" si="66"/>
        <v>340769337</v>
      </c>
      <c r="Q38" s="55">
        <v>175967398</v>
      </c>
      <c r="R38" s="26">
        <f t="shared" si="67"/>
        <v>187276911</v>
      </c>
      <c r="S38" s="26">
        <f t="shared" si="67"/>
        <v>211013381</v>
      </c>
      <c r="T38" s="55">
        <f t="shared" si="3"/>
        <v>74418261</v>
      </c>
      <c r="U38" s="55">
        <f t="shared" si="3"/>
        <v>50676880</v>
      </c>
      <c r="V38" s="55">
        <f t="shared" si="3"/>
        <v>77257182</v>
      </c>
      <c r="W38" s="55">
        <f t="shared" si="3"/>
        <v>49520594</v>
      </c>
      <c r="X38" s="55">
        <f t="shared" ref="X38:Y38" si="70">X97</f>
        <v>70209388</v>
      </c>
      <c r="Y38" s="55">
        <f t="shared" si="70"/>
        <v>57115894</v>
      </c>
      <c r="Z38" s="55">
        <f t="shared" ref="Z38" si="71">Z97</f>
        <v>37433003</v>
      </c>
    </row>
    <row r="39" spans="1:26">
      <c r="A39" s="51" t="s">
        <v>75</v>
      </c>
      <c r="B39" s="49">
        <f t="shared" si="66"/>
        <v>0</v>
      </c>
      <c r="C39" s="49">
        <f t="shared" si="66"/>
        <v>0</v>
      </c>
      <c r="D39" s="49">
        <f t="shared" si="66"/>
        <v>0</v>
      </c>
      <c r="E39" s="49">
        <f t="shared" si="66"/>
        <v>70416799</v>
      </c>
      <c r="F39" s="49">
        <f t="shared" si="66"/>
        <v>71188600</v>
      </c>
      <c r="G39" s="49">
        <f t="shared" si="66"/>
        <v>77530112</v>
      </c>
      <c r="H39" s="49">
        <f t="shared" si="66"/>
        <v>76091579</v>
      </c>
      <c r="I39" s="49">
        <f t="shared" si="66"/>
        <v>77883633</v>
      </c>
      <c r="J39" s="49">
        <f t="shared" si="66"/>
        <v>83921478</v>
      </c>
      <c r="K39" s="49">
        <f t="shared" si="66"/>
        <v>44468769</v>
      </c>
      <c r="L39" s="49">
        <f t="shared" si="66"/>
        <v>90824493</v>
      </c>
      <c r="M39" s="49">
        <f t="shared" si="66"/>
        <v>91143330</v>
      </c>
      <c r="N39" s="26">
        <f t="shared" si="66"/>
        <v>92426594</v>
      </c>
      <c r="O39" s="26">
        <f t="shared" si="66"/>
        <v>92422716</v>
      </c>
      <c r="P39" s="26">
        <f t="shared" si="66"/>
        <v>96262610</v>
      </c>
      <c r="Q39" s="55">
        <v>90540254</v>
      </c>
      <c r="R39" s="26">
        <f t="shared" si="67"/>
        <v>74025082</v>
      </c>
      <c r="S39" s="26">
        <f t="shared" si="67"/>
        <v>73594649</v>
      </c>
      <c r="T39" s="55">
        <f t="shared" si="3"/>
        <v>0</v>
      </c>
      <c r="U39" s="55">
        <f t="shared" si="3"/>
        <v>0</v>
      </c>
      <c r="V39" s="55">
        <f t="shared" si="3"/>
        <v>0</v>
      </c>
      <c r="W39" s="55">
        <f t="shared" si="3"/>
        <v>0</v>
      </c>
      <c r="X39" s="55">
        <f t="shared" ref="X39:Y39" si="72">X98</f>
        <v>0</v>
      </c>
      <c r="Y39" s="55">
        <f t="shared" si="72"/>
        <v>0</v>
      </c>
      <c r="Z39" s="55">
        <f t="shared" ref="Z39" si="73">Z98</f>
        <v>0</v>
      </c>
    </row>
    <row r="40" spans="1:26">
      <c r="A40" s="51" t="s">
        <v>133</v>
      </c>
      <c r="B40" s="49">
        <f t="shared" si="66"/>
        <v>0</v>
      </c>
      <c r="C40" s="49">
        <f t="shared" si="66"/>
        <v>0</v>
      </c>
      <c r="D40" s="49">
        <f t="shared" si="66"/>
        <v>0</v>
      </c>
      <c r="E40" s="49">
        <f t="shared" si="66"/>
        <v>9782250</v>
      </c>
      <c r="F40" s="49">
        <f t="shared" si="66"/>
        <v>6103681</v>
      </c>
      <c r="G40" s="49">
        <f t="shared" si="66"/>
        <v>7702349</v>
      </c>
      <c r="H40" s="49">
        <f t="shared" si="66"/>
        <v>10130925</v>
      </c>
      <c r="I40" s="49">
        <f t="shared" si="66"/>
        <v>8976781</v>
      </c>
      <c r="J40" s="49">
        <f t="shared" si="66"/>
        <v>9665201</v>
      </c>
      <c r="K40" s="49">
        <f t="shared" si="66"/>
        <v>9975967</v>
      </c>
      <c r="L40" s="49">
        <f t="shared" si="66"/>
        <v>11508285</v>
      </c>
      <c r="M40" s="49">
        <f t="shared" si="66"/>
        <v>13020728</v>
      </c>
      <c r="N40" s="26">
        <f t="shared" si="66"/>
        <v>12517212</v>
      </c>
      <c r="O40" s="26">
        <f t="shared" si="66"/>
        <v>13666478</v>
      </c>
      <c r="P40" s="26">
        <f t="shared" si="66"/>
        <v>13816730</v>
      </c>
      <c r="Q40" s="55">
        <v>16716478</v>
      </c>
      <c r="R40" s="26">
        <f t="shared" si="67"/>
        <v>15889899</v>
      </c>
      <c r="S40" s="26">
        <f t="shared" si="67"/>
        <v>18489253</v>
      </c>
      <c r="T40" s="55">
        <f t="shared" si="3"/>
        <v>0</v>
      </c>
      <c r="U40" s="55">
        <f t="shared" si="3"/>
        <v>0</v>
      </c>
      <c r="V40" s="55">
        <f t="shared" si="3"/>
        <v>0</v>
      </c>
      <c r="W40" s="55">
        <f t="shared" si="3"/>
        <v>0</v>
      </c>
      <c r="X40" s="55">
        <f t="shared" ref="X40:Y40" si="74">X99</f>
        <v>0</v>
      </c>
      <c r="Y40" s="55">
        <f t="shared" si="74"/>
        <v>0</v>
      </c>
      <c r="Z40" s="55">
        <f t="shared" ref="Z40" si="75">Z99</f>
        <v>0</v>
      </c>
    </row>
    <row r="41" spans="1:26">
      <c r="A41" s="51" t="s">
        <v>134</v>
      </c>
      <c r="B41" s="49">
        <f t="shared" si="66"/>
        <v>0</v>
      </c>
      <c r="C41" s="49">
        <f t="shared" si="66"/>
        <v>0</v>
      </c>
      <c r="D41" s="49">
        <f t="shared" si="66"/>
        <v>0</v>
      </c>
      <c r="E41" s="49">
        <f t="shared" si="66"/>
        <v>0</v>
      </c>
      <c r="F41" s="49">
        <f t="shared" si="66"/>
        <v>0</v>
      </c>
      <c r="G41" s="49">
        <f t="shared" si="66"/>
        <v>0</v>
      </c>
      <c r="H41" s="49">
        <f t="shared" si="66"/>
        <v>0</v>
      </c>
      <c r="I41" s="49">
        <f t="shared" si="66"/>
        <v>0</v>
      </c>
      <c r="J41" s="49">
        <f t="shared" si="66"/>
        <v>0</v>
      </c>
      <c r="K41" s="49">
        <f t="shared" si="66"/>
        <v>0</v>
      </c>
      <c r="L41" s="49">
        <f t="shared" si="66"/>
        <v>0</v>
      </c>
      <c r="M41" s="49">
        <f t="shared" si="66"/>
        <v>0</v>
      </c>
      <c r="N41" s="26">
        <f t="shared" si="66"/>
        <v>0</v>
      </c>
      <c r="O41" s="26">
        <f t="shared" si="66"/>
        <v>0</v>
      </c>
      <c r="P41" s="26">
        <f t="shared" si="66"/>
        <v>0</v>
      </c>
      <c r="Q41" s="55">
        <v>0</v>
      </c>
      <c r="R41" s="26">
        <f t="shared" si="67"/>
        <v>0</v>
      </c>
      <c r="S41" s="26">
        <f t="shared" si="67"/>
        <v>0</v>
      </c>
      <c r="T41" s="55">
        <f t="shared" si="3"/>
        <v>0</v>
      </c>
      <c r="U41" s="55">
        <f t="shared" si="3"/>
        <v>0</v>
      </c>
      <c r="V41" s="55">
        <f t="shared" si="3"/>
        <v>0</v>
      </c>
      <c r="W41" s="55">
        <f t="shared" si="3"/>
        <v>0</v>
      </c>
      <c r="X41" s="55">
        <f t="shared" ref="X41:Y41" si="76">X100</f>
        <v>0</v>
      </c>
      <c r="Y41" s="55">
        <f t="shared" si="76"/>
        <v>0</v>
      </c>
      <c r="Z41" s="55">
        <f t="shared" ref="Z41" si="77">Z100</f>
        <v>0</v>
      </c>
    </row>
    <row r="42" spans="1:26">
      <c r="A42" s="51" t="s">
        <v>136</v>
      </c>
      <c r="B42" s="49">
        <f t="shared" si="66"/>
        <v>0</v>
      </c>
      <c r="C42" s="49">
        <f t="shared" si="66"/>
        <v>0</v>
      </c>
      <c r="D42" s="49">
        <f t="shared" si="66"/>
        <v>0</v>
      </c>
      <c r="E42" s="49">
        <f t="shared" si="66"/>
        <v>0</v>
      </c>
      <c r="F42" s="49">
        <f t="shared" si="66"/>
        <v>8034091</v>
      </c>
      <c r="G42" s="49">
        <f t="shared" si="66"/>
        <v>7308258</v>
      </c>
      <c r="H42" s="49">
        <f t="shared" si="66"/>
        <v>17469005</v>
      </c>
      <c r="I42" s="49">
        <f t="shared" si="66"/>
        <v>14784300</v>
      </c>
      <c r="J42" s="49">
        <f t="shared" si="66"/>
        <v>11587910</v>
      </c>
      <c r="K42" s="49">
        <f t="shared" si="66"/>
        <v>6673506</v>
      </c>
      <c r="L42" s="49">
        <f t="shared" si="66"/>
        <v>9061061</v>
      </c>
      <c r="M42" s="49">
        <f t="shared" si="66"/>
        <v>10703114</v>
      </c>
      <c r="N42" s="26">
        <f t="shared" si="66"/>
        <v>10188952</v>
      </c>
      <c r="O42" s="26">
        <f t="shared" si="66"/>
        <v>8943281</v>
      </c>
      <c r="P42" s="26">
        <f t="shared" si="66"/>
        <v>8729138</v>
      </c>
      <c r="Q42" s="55">
        <v>10204526</v>
      </c>
      <c r="R42" s="26">
        <f t="shared" si="67"/>
        <v>9823278</v>
      </c>
      <c r="S42" s="26">
        <f t="shared" si="67"/>
        <v>8910413</v>
      </c>
      <c r="T42" s="55">
        <f t="shared" si="3"/>
        <v>7876548</v>
      </c>
      <c r="U42" s="55">
        <f t="shared" si="3"/>
        <v>4032048</v>
      </c>
      <c r="V42" s="55">
        <f t="shared" si="3"/>
        <v>2785811</v>
      </c>
      <c r="W42" s="55">
        <f t="shared" si="3"/>
        <v>2270528</v>
      </c>
      <c r="X42" s="55">
        <f t="shared" ref="X42:Y42" si="78">X101</f>
        <v>0</v>
      </c>
      <c r="Y42" s="55">
        <f t="shared" si="78"/>
        <v>0</v>
      </c>
      <c r="Z42" s="55">
        <f t="shared" ref="Z42" si="79">Z101</f>
        <v>0</v>
      </c>
    </row>
    <row r="43" spans="1:26">
      <c r="A43" s="51" t="s">
        <v>145</v>
      </c>
      <c r="B43" s="49">
        <f t="shared" si="66"/>
        <v>0</v>
      </c>
      <c r="C43" s="49">
        <f t="shared" si="66"/>
        <v>0</v>
      </c>
      <c r="D43" s="49">
        <f t="shared" si="66"/>
        <v>0</v>
      </c>
      <c r="E43" s="49">
        <f t="shared" si="66"/>
        <v>4000831</v>
      </c>
      <c r="F43" s="49">
        <f t="shared" si="66"/>
        <v>8650808</v>
      </c>
      <c r="G43" s="49">
        <f t="shared" si="66"/>
        <v>6606645</v>
      </c>
      <c r="H43" s="49">
        <f t="shared" si="66"/>
        <v>4779494</v>
      </c>
      <c r="I43" s="49">
        <f t="shared" si="66"/>
        <v>7278555</v>
      </c>
      <c r="J43" s="49">
        <f t="shared" si="66"/>
        <v>6679045</v>
      </c>
      <c r="K43" s="49">
        <f t="shared" si="66"/>
        <v>10336477</v>
      </c>
      <c r="L43" s="49">
        <f t="shared" si="66"/>
        <v>67034462</v>
      </c>
      <c r="M43" s="49">
        <f t="shared" si="66"/>
        <v>27785256</v>
      </c>
      <c r="N43" s="26">
        <f t="shared" si="66"/>
        <v>15340886</v>
      </c>
      <c r="O43" s="26">
        <f t="shared" si="66"/>
        <v>11238189</v>
      </c>
      <c r="P43" s="26">
        <f t="shared" si="66"/>
        <v>10208249</v>
      </c>
      <c r="Q43" s="55">
        <v>9596155</v>
      </c>
      <c r="R43" s="26">
        <f t="shared" si="67"/>
        <v>7955375</v>
      </c>
      <c r="S43" s="26">
        <f t="shared" si="67"/>
        <v>-44401</v>
      </c>
      <c r="T43" s="55">
        <f t="shared" si="3"/>
        <v>1483342</v>
      </c>
      <c r="U43" s="55">
        <f t="shared" si="3"/>
        <v>1954911</v>
      </c>
      <c r="V43" s="55">
        <f t="shared" si="3"/>
        <v>2821574</v>
      </c>
      <c r="W43" s="55">
        <f t="shared" si="3"/>
        <v>2757008</v>
      </c>
      <c r="X43" s="55">
        <f t="shared" ref="X43:Y43" si="80">X102</f>
        <v>1785570</v>
      </c>
      <c r="Y43" s="55">
        <f t="shared" si="80"/>
        <v>1938107</v>
      </c>
      <c r="Z43" s="55">
        <f t="shared" ref="Z43" si="81">Z102</f>
        <v>448564</v>
      </c>
    </row>
    <row r="44" spans="1:26">
      <c r="A44" s="51" t="s">
        <v>138</v>
      </c>
      <c r="B44" s="49">
        <f t="shared" si="66"/>
        <v>0</v>
      </c>
      <c r="C44" s="49">
        <f t="shared" si="66"/>
        <v>0</v>
      </c>
      <c r="D44" s="49">
        <f t="shared" si="66"/>
        <v>0</v>
      </c>
      <c r="E44" s="49">
        <f t="shared" si="66"/>
        <v>38626548</v>
      </c>
      <c r="F44" s="49">
        <f t="shared" si="66"/>
        <v>304249451</v>
      </c>
      <c r="G44" s="49">
        <f t="shared" si="66"/>
        <v>250718771</v>
      </c>
      <c r="H44" s="49">
        <f t="shared" si="66"/>
        <v>257036729</v>
      </c>
      <c r="I44" s="49">
        <f t="shared" si="66"/>
        <v>320335192</v>
      </c>
      <c r="J44" s="49">
        <f t="shared" si="66"/>
        <v>284655864</v>
      </c>
      <c r="K44" s="49">
        <f t="shared" si="66"/>
        <v>95691690</v>
      </c>
      <c r="L44" s="49">
        <f t="shared" si="66"/>
        <v>94518710</v>
      </c>
      <c r="M44" s="49">
        <f t="shared" si="66"/>
        <v>58279934</v>
      </c>
      <c r="N44" s="26">
        <f t="shared" si="66"/>
        <v>77346646</v>
      </c>
      <c r="O44" s="26">
        <f t="shared" si="66"/>
        <v>61341189</v>
      </c>
      <c r="P44" s="26">
        <f t="shared" si="66"/>
        <v>60390781</v>
      </c>
      <c r="Q44" s="55">
        <v>55599818</v>
      </c>
      <c r="R44" s="26">
        <f t="shared" si="67"/>
        <v>54168728</v>
      </c>
      <c r="S44" s="26">
        <f t="shared" si="67"/>
        <v>52489900</v>
      </c>
      <c r="T44" s="55">
        <f t="shared" si="3"/>
        <v>56737871</v>
      </c>
      <c r="U44" s="55">
        <f t="shared" si="3"/>
        <v>46035215</v>
      </c>
      <c r="V44" s="55">
        <f t="shared" si="3"/>
        <v>81730801</v>
      </c>
      <c r="W44" s="55">
        <f t="shared" si="3"/>
        <v>61523605</v>
      </c>
      <c r="X44" s="55">
        <f t="shared" ref="X44:Y44" si="82">X103</f>
        <v>48603021</v>
      </c>
      <c r="Y44" s="55">
        <f t="shared" si="82"/>
        <v>58367362</v>
      </c>
      <c r="Z44" s="55">
        <f t="shared" ref="Z44" si="83">Z103</f>
        <v>15978493</v>
      </c>
    </row>
    <row r="45" spans="1:26">
      <c r="A45" s="51" t="s">
        <v>140</v>
      </c>
      <c r="B45" s="49">
        <f t="shared" si="66"/>
        <v>0</v>
      </c>
      <c r="C45" s="49">
        <f t="shared" si="66"/>
        <v>0</v>
      </c>
      <c r="D45" s="49">
        <f t="shared" si="66"/>
        <v>0</v>
      </c>
      <c r="E45" s="49">
        <f t="shared" si="66"/>
        <v>0</v>
      </c>
      <c r="F45" s="49">
        <f t="shared" si="66"/>
        <v>0</v>
      </c>
      <c r="G45" s="49">
        <f t="shared" si="66"/>
        <v>0</v>
      </c>
      <c r="H45" s="49">
        <f t="shared" si="66"/>
        <v>0</v>
      </c>
      <c r="I45" s="49">
        <f t="shared" si="66"/>
        <v>0</v>
      </c>
      <c r="J45" s="49">
        <f t="shared" si="66"/>
        <v>0</v>
      </c>
      <c r="K45" s="49">
        <f t="shared" si="66"/>
        <v>0</v>
      </c>
      <c r="L45" s="49">
        <f t="shared" si="66"/>
        <v>0</v>
      </c>
      <c r="M45" s="49">
        <f t="shared" si="66"/>
        <v>0</v>
      </c>
      <c r="N45" s="26">
        <f t="shared" si="66"/>
        <v>0</v>
      </c>
      <c r="O45" s="26">
        <f t="shared" si="66"/>
        <v>0</v>
      </c>
      <c r="P45" s="26">
        <f t="shared" si="66"/>
        <v>805031</v>
      </c>
      <c r="Q45" s="55">
        <v>0</v>
      </c>
      <c r="R45" s="26">
        <f t="shared" si="67"/>
        <v>0</v>
      </c>
      <c r="S45" s="26">
        <f t="shared" si="67"/>
        <v>0</v>
      </c>
      <c r="T45" s="55">
        <f t="shared" si="3"/>
        <v>0</v>
      </c>
      <c r="U45" s="55">
        <f t="shared" si="3"/>
        <v>0</v>
      </c>
      <c r="V45" s="55">
        <f t="shared" si="3"/>
        <v>0</v>
      </c>
      <c r="W45" s="55">
        <f t="shared" si="3"/>
        <v>0</v>
      </c>
      <c r="X45" s="55">
        <f t="shared" ref="X45:Y45" si="84">X104</f>
        <v>0</v>
      </c>
      <c r="Y45" s="55">
        <f t="shared" si="84"/>
        <v>0</v>
      </c>
      <c r="Z45" s="55">
        <f t="shared" ref="Z45" si="85">Z104</f>
        <v>9696880</v>
      </c>
    </row>
    <row r="46" spans="1:26">
      <c r="A46" s="51" t="s">
        <v>142</v>
      </c>
      <c r="B46" s="49">
        <f t="shared" si="66"/>
        <v>0</v>
      </c>
      <c r="C46" s="49">
        <f t="shared" si="66"/>
        <v>0</v>
      </c>
      <c r="D46" s="49">
        <f t="shared" si="66"/>
        <v>0</v>
      </c>
      <c r="E46" s="49">
        <f t="shared" si="66"/>
        <v>0</v>
      </c>
      <c r="F46" s="49">
        <f t="shared" si="66"/>
        <v>0</v>
      </c>
      <c r="G46" s="49">
        <f t="shared" si="66"/>
        <v>0</v>
      </c>
      <c r="H46" s="49">
        <f t="shared" si="66"/>
        <v>0</v>
      </c>
      <c r="I46" s="49">
        <f t="shared" si="66"/>
        <v>0</v>
      </c>
      <c r="J46" s="49">
        <f t="shared" si="66"/>
        <v>0</v>
      </c>
      <c r="K46" s="49">
        <f t="shared" si="66"/>
        <v>0</v>
      </c>
      <c r="L46" s="49">
        <f t="shared" si="66"/>
        <v>0</v>
      </c>
      <c r="M46" s="49">
        <f t="shared" si="66"/>
        <v>0</v>
      </c>
      <c r="N46" s="26">
        <f t="shared" si="66"/>
        <v>0</v>
      </c>
      <c r="O46" s="26">
        <f t="shared" si="66"/>
        <v>0</v>
      </c>
      <c r="P46" s="26">
        <f t="shared" si="66"/>
        <v>0</v>
      </c>
      <c r="Q46" s="55">
        <v>0</v>
      </c>
      <c r="R46" s="26">
        <f t="shared" si="67"/>
        <v>0</v>
      </c>
      <c r="S46" s="26">
        <f t="shared" si="67"/>
        <v>0</v>
      </c>
      <c r="T46" s="55">
        <f t="shared" si="3"/>
        <v>0</v>
      </c>
      <c r="U46" s="55">
        <f t="shared" si="3"/>
        <v>0</v>
      </c>
      <c r="V46" s="55">
        <f t="shared" si="3"/>
        <v>0</v>
      </c>
      <c r="W46" s="55">
        <f t="shared" si="3"/>
        <v>0</v>
      </c>
      <c r="X46" s="55">
        <f t="shared" ref="X46:Y46" si="86">X105</f>
        <v>0</v>
      </c>
      <c r="Y46" s="55">
        <f t="shared" si="86"/>
        <v>0</v>
      </c>
      <c r="Z46" s="55">
        <f t="shared" ref="Z46" si="87">Z105</f>
        <v>0</v>
      </c>
    </row>
    <row r="47" spans="1:26">
      <c r="A47" s="51" t="s">
        <v>144</v>
      </c>
      <c r="B47" s="49">
        <f t="shared" si="66"/>
        <v>0</v>
      </c>
      <c r="C47" s="49">
        <f t="shared" si="66"/>
        <v>0</v>
      </c>
      <c r="D47" s="49">
        <f t="shared" si="66"/>
        <v>0</v>
      </c>
      <c r="E47" s="49">
        <f t="shared" si="66"/>
        <v>10334136</v>
      </c>
      <c r="F47" s="49">
        <f t="shared" si="66"/>
        <v>3525665</v>
      </c>
      <c r="G47" s="49">
        <f t="shared" si="66"/>
        <v>3436739</v>
      </c>
      <c r="H47" s="49">
        <f t="shared" si="66"/>
        <v>7040471</v>
      </c>
      <c r="I47" s="49">
        <f t="shared" si="66"/>
        <v>9505587</v>
      </c>
      <c r="J47" s="49">
        <f t="shared" si="66"/>
        <v>9815692</v>
      </c>
      <c r="K47" s="49">
        <f t="shared" si="66"/>
        <v>7662329</v>
      </c>
      <c r="L47" s="49">
        <f t="shared" si="66"/>
        <v>7972146</v>
      </c>
      <c r="M47" s="49">
        <f t="shared" si="66"/>
        <v>7226860</v>
      </c>
      <c r="N47" s="26">
        <f t="shared" si="66"/>
        <v>3513466</v>
      </c>
      <c r="O47" s="26">
        <f t="shared" si="66"/>
        <v>5936489</v>
      </c>
      <c r="P47" s="26">
        <f t="shared" si="66"/>
        <v>6827014</v>
      </c>
      <c r="Q47" s="55">
        <v>4758569</v>
      </c>
      <c r="R47" s="26">
        <f t="shared" si="67"/>
        <v>4138379</v>
      </c>
      <c r="S47" s="26">
        <f t="shared" si="67"/>
        <v>3352316</v>
      </c>
      <c r="T47" s="55">
        <f t="shared" si="3"/>
        <v>2912086</v>
      </c>
      <c r="U47" s="55">
        <f t="shared" si="3"/>
        <v>2864678</v>
      </c>
      <c r="V47" s="55">
        <f t="shared" si="3"/>
        <v>3174209</v>
      </c>
      <c r="W47" s="55">
        <f t="shared" si="3"/>
        <v>3451188</v>
      </c>
      <c r="X47" s="55">
        <f t="shared" ref="X47:Y47" si="88">X106</f>
        <v>2263519</v>
      </c>
      <c r="Y47" s="55">
        <f t="shared" si="88"/>
        <v>3792307</v>
      </c>
      <c r="Z47" s="55">
        <f t="shared" ref="Z47" si="89">Z106</f>
        <v>4189338</v>
      </c>
    </row>
    <row r="48" spans="1:26">
      <c r="A48" s="51" t="s">
        <v>146</v>
      </c>
      <c r="B48" s="49">
        <f t="shared" si="66"/>
        <v>0</v>
      </c>
      <c r="C48" s="49">
        <f t="shared" si="66"/>
        <v>0</v>
      </c>
      <c r="D48" s="49">
        <f t="shared" si="66"/>
        <v>0</v>
      </c>
      <c r="E48" s="49">
        <f t="shared" si="66"/>
        <v>0</v>
      </c>
      <c r="F48" s="49">
        <f t="shared" si="66"/>
        <v>0</v>
      </c>
      <c r="G48" s="49">
        <f t="shared" si="66"/>
        <v>0</v>
      </c>
      <c r="H48" s="49">
        <f t="shared" si="66"/>
        <v>0</v>
      </c>
      <c r="I48" s="49">
        <f t="shared" si="66"/>
        <v>0</v>
      </c>
      <c r="J48" s="49">
        <f t="shared" si="66"/>
        <v>0</v>
      </c>
      <c r="K48" s="49">
        <f t="shared" si="66"/>
        <v>0</v>
      </c>
      <c r="L48" s="49">
        <f t="shared" si="66"/>
        <v>0</v>
      </c>
      <c r="M48" s="49">
        <f t="shared" si="66"/>
        <v>0</v>
      </c>
      <c r="N48" s="26">
        <f t="shared" si="66"/>
        <v>0</v>
      </c>
      <c r="O48" s="26">
        <f t="shared" si="66"/>
        <v>0</v>
      </c>
      <c r="P48" s="26">
        <f t="shared" si="66"/>
        <v>0</v>
      </c>
      <c r="Q48" s="55">
        <v>0</v>
      </c>
      <c r="R48" s="26">
        <f t="shared" si="67"/>
        <v>0</v>
      </c>
      <c r="S48" s="26">
        <f t="shared" si="67"/>
        <v>0</v>
      </c>
      <c r="T48" s="55">
        <f t="shared" si="3"/>
        <v>0</v>
      </c>
      <c r="U48" s="55">
        <f t="shared" si="3"/>
        <v>0</v>
      </c>
      <c r="V48" s="55">
        <f t="shared" si="3"/>
        <v>0</v>
      </c>
      <c r="W48" s="55">
        <f t="shared" si="3"/>
        <v>0</v>
      </c>
      <c r="X48" s="55">
        <f t="shared" ref="X48:Y48" si="90">X107</f>
        <v>0</v>
      </c>
      <c r="Y48" s="55">
        <f t="shared" si="90"/>
        <v>0</v>
      </c>
      <c r="Z48" s="55">
        <f t="shared" ref="Z48" si="91">Z107</f>
        <v>0</v>
      </c>
    </row>
    <row r="49" spans="1:33">
      <c r="A49" s="51" t="s">
        <v>148</v>
      </c>
      <c r="B49" s="49">
        <f t="shared" si="66"/>
        <v>0</v>
      </c>
      <c r="C49" s="49">
        <f t="shared" si="66"/>
        <v>0</v>
      </c>
      <c r="D49" s="49">
        <f t="shared" si="66"/>
        <v>0</v>
      </c>
      <c r="E49" s="49">
        <f t="shared" si="66"/>
        <v>63797495</v>
      </c>
      <c r="F49" s="49">
        <f t="shared" si="66"/>
        <v>75071915</v>
      </c>
      <c r="G49" s="49">
        <f t="shared" si="66"/>
        <v>93801505</v>
      </c>
      <c r="H49" s="49">
        <f t="shared" si="66"/>
        <v>99389791</v>
      </c>
      <c r="I49" s="49">
        <f t="shared" si="66"/>
        <v>92463320</v>
      </c>
      <c r="J49" s="49">
        <f t="shared" si="66"/>
        <v>94753069</v>
      </c>
      <c r="K49" s="49">
        <f t="shared" si="66"/>
        <v>94770090</v>
      </c>
      <c r="L49" s="49">
        <f t="shared" si="66"/>
        <v>168698569</v>
      </c>
      <c r="M49" s="49">
        <f t="shared" si="66"/>
        <v>309572753</v>
      </c>
      <c r="N49" s="26">
        <f t="shared" si="66"/>
        <v>291532080</v>
      </c>
      <c r="O49" s="26">
        <f t="shared" si="66"/>
        <v>332431288</v>
      </c>
      <c r="P49" s="26">
        <f t="shared" si="66"/>
        <v>282214970</v>
      </c>
      <c r="Q49" s="55">
        <v>229289141</v>
      </c>
      <c r="R49" s="26">
        <f t="shared" si="67"/>
        <v>230546311</v>
      </c>
      <c r="S49" s="26">
        <f t="shared" si="67"/>
        <v>276807225</v>
      </c>
      <c r="T49" s="55">
        <f t="shared" si="3"/>
        <v>0</v>
      </c>
      <c r="U49" s="55">
        <f t="shared" si="3"/>
        <v>0</v>
      </c>
      <c r="V49" s="55">
        <f t="shared" si="3"/>
        <v>28780930</v>
      </c>
      <c r="W49" s="55">
        <f t="shared" si="3"/>
        <v>0</v>
      </c>
      <c r="X49" s="55">
        <f t="shared" ref="X49:Y49" si="92">X108</f>
        <v>0</v>
      </c>
      <c r="Y49" s="55">
        <f t="shared" si="92"/>
        <v>0</v>
      </c>
      <c r="Z49" s="55">
        <f t="shared" ref="Z49" si="93">Z108</f>
        <v>0</v>
      </c>
    </row>
    <row r="50" spans="1:33">
      <c r="A50" s="51" t="s">
        <v>150</v>
      </c>
      <c r="B50" s="49">
        <f t="shared" si="66"/>
        <v>0</v>
      </c>
      <c r="C50" s="49">
        <f t="shared" si="66"/>
        <v>0</v>
      </c>
      <c r="D50" s="49">
        <f t="shared" si="66"/>
        <v>0</v>
      </c>
      <c r="E50" s="49">
        <f t="shared" si="66"/>
        <v>0</v>
      </c>
      <c r="F50" s="49">
        <f t="shared" si="66"/>
        <v>0</v>
      </c>
      <c r="G50" s="49">
        <f t="shared" si="66"/>
        <v>0</v>
      </c>
      <c r="H50" s="49">
        <f t="shared" si="66"/>
        <v>0</v>
      </c>
      <c r="I50" s="49">
        <f t="shared" si="66"/>
        <v>0</v>
      </c>
      <c r="J50" s="49">
        <f t="shared" si="66"/>
        <v>0</v>
      </c>
      <c r="K50" s="49">
        <f t="shared" si="66"/>
        <v>0</v>
      </c>
      <c r="L50" s="49">
        <f t="shared" si="66"/>
        <v>0</v>
      </c>
      <c r="M50" s="49">
        <f t="shared" si="66"/>
        <v>0</v>
      </c>
      <c r="N50" s="26">
        <f t="shared" si="66"/>
        <v>0</v>
      </c>
      <c r="O50" s="26">
        <f t="shared" si="66"/>
        <v>0</v>
      </c>
      <c r="P50" s="26">
        <f t="shared" si="66"/>
        <v>0</v>
      </c>
      <c r="Q50" s="55">
        <v>0</v>
      </c>
      <c r="R50" s="26">
        <f t="shared" si="67"/>
        <v>0</v>
      </c>
      <c r="S50" s="26">
        <f t="shared" si="67"/>
        <v>0</v>
      </c>
      <c r="T50" s="55">
        <f t="shared" si="3"/>
        <v>0</v>
      </c>
      <c r="U50" s="55">
        <f t="shared" si="3"/>
        <v>0</v>
      </c>
      <c r="V50" s="55">
        <f t="shared" si="3"/>
        <v>0</v>
      </c>
      <c r="W50" s="55">
        <f t="shared" si="3"/>
        <v>0</v>
      </c>
      <c r="X50" s="55">
        <f t="shared" ref="X50:Y50" si="94">X109</f>
        <v>0</v>
      </c>
      <c r="Y50" s="55">
        <f t="shared" si="94"/>
        <v>0</v>
      </c>
      <c r="Z50" s="55">
        <f t="shared" ref="Z50" si="95">Z109</f>
        <v>0</v>
      </c>
    </row>
    <row r="51" spans="1:33">
      <c r="A51" s="51" t="s">
        <v>152</v>
      </c>
      <c r="B51" s="49">
        <f t="shared" si="66"/>
        <v>0</v>
      </c>
      <c r="C51" s="49">
        <f t="shared" si="66"/>
        <v>0</v>
      </c>
      <c r="D51" s="49">
        <f t="shared" si="66"/>
        <v>0</v>
      </c>
      <c r="E51" s="49">
        <f t="shared" si="66"/>
        <v>0</v>
      </c>
      <c r="F51" s="49">
        <f t="shared" si="66"/>
        <v>0</v>
      </c>
      <c r="G51" s="49">
        <f t="shared" si="66"/>
        <v>0</v>
      </c>
      <c r="H51" s="49">
        <f t="shared" si="66"/>
        <v>0</v>
      </c>
      <c r="I51" s="49">
        <f t="shared" si="66"/>
        <v>0</v>
      </c>
      <c r="J51" s="49">
        <f t="shared" si="66"/>
        <v>0</v>
      </c>
      <c r="K51" s="49">
        <f t="shared" si="66"/>
        <v>0</v>
      </c>
      <c r="L51" s="49">
        <f t="shared" si="66"/>
        <v>0</v>
      </c>
      <c r="M51" s="49">
        <f t="shared" si="66"/>
        <v>0</v>
      </c>
      <c r="N51" s="26">
        <f t="shared" si="66"/>
        <v>3266266</v>
      </c>
      <c r="O51" s="26">
        <f t="shared" si="66"/>
        <v>4601739</v>
      </c>
      <c r="P51" s="26">
        <f t="shared" si="66"/>
        <v>3450337</v>
      </c>
      <c r="Q51" s="55">
        <v>2413899</v>
      </c>
      <c r="R51" s="26">
        <f t="shared" si="67"/>
        <v>2618971</v>
      </c>
      <c r="S51" s="26">
        <f t="shared" si="67"/>
        <v>2873036</v>
      </c>
      <c r="T51" s="55">
        <f t="shared" si="3"/>
        <v>0</v>
      </c>
      <c r="U51" s="55">
        <f t="shared" si="3"/>
        <v>0</v>
      </c>
      <c r="V51" s="55">
        <f t="shared" si="3"/>
        <v>0</v>
      </c>
      <c r="W51" s="55">
        <f t="shared" si="3"/>
        <v>0</v>
      </c>
      <c r="X51" s="55">
        <f t="shared" ref="X51:Y51" si="96">X110</f>
        <v>0</v>
      </c>
      <c r="Y51" s="55">
        <f t="shared" si="96"/>
        <v>0</v>
      </c>
      <c r="Z51" s="55">
        <f t="shared" ref="Z51" si="97">Z110</f>
        <v>0</v>
      </c>
    </row>
    <row r="52" spans="1:33">
      <c r="A52" s="51" t="s">
        <v>153</v>
      </c>
      <c r="B52" s="49">
        <f t="shared" si="66"/>
        <v>0</v>
      </c>
      <c r="C52" s="49">
        <f t="shared" si="66"/>
        <v>0</v>
      </c>
      <c r="D52" s="49">
        <f t="shared" si="66"/>
        <v>0</v>
      </c>
      <c r="E52" s="49">
        <f t="shared" si="66"/>
        <v>0</v>
      </c>
      <c r="F52" s="49">
        <f t="shared" si="66"/>
        <v>0</v>
      </c>
      <c r="G52" s="49">
        <f t="shared" si="66"/>
        <v>0</v>
      </c>
      <c r="H52" s="49">
        <f t="shared" si="66"/>
        <v>0</v>
      </c>
      <c r="I52" s="49">
        <f t="shared" si="66"/>
        <v>0</v>
      </c>
      <c r="J52" s="49">
        <f t="shared" si="66"/>
        <v>0</v>
      </c>
      <c r="K52" s="49">
        <f t="shared" si="66"/>
        <v>0</v>
      </c>
      <c r="L52" s="49">
        <f t="shared" si="66"/>
        <v>0</v>
      </c>
      <c r="M52" s="49">
        <f t="shared" si="66"/>
        <v>0</v>
      </c>
      <c r="N52" s="26">
        <f t="shared" si="66"/>
        <v>0</v>
      </c>
      <c r="O52" s="26">
        <f t="shared" si="66"/>
        <v>0</v>
      </c>
      <c r="P52" s="26">
        <f t="shared" si="66"/>
        <v>0</v>
      </c>
      <c r="Q52" s="55">
        <v>0</v>
      </c>
      <c r="R52" s="26">
        <f t="shared" si="67"/>
        <v>0</v>
      </c>
      <c r="S52" s="26">
        <f t="shared" si="67"/>
        <v>0</v>
      </c>
      <c r="T52" s="55">
        <f t="shared" si="3"/>
        <v>0</v>
      </c>
      <c r="U52" s="55">
        <f t="shared" si="3"/>
        <v>0</v>
      </c>
      <c r="V52" s="55">
        <f t="shared" si="3"/>
        <v>0</v>
      </c>
      <c r="W52" s="55">
        <f t="shared" si="3"/>
        <v>0</v>
      </c>
      <c r="X52" s="55">
        <f t="shared" ref="X52:Y52" si="98">X111</f>
        <v>0</v>
      </c>
      <c r="Y52" s="55">
        <f t="shared" si="98"/>
        <v>0</v>
      </c>
      <c r="Z52" s="55">
        <f t="shared" ref="Z52" si="99">Z111</f>
        <v>0</v>
      </c>
    </row>
    <row r="53" spans="1:33">
      <c r="A53" s="51" t="s">
        <v>154</v>
      </c>
      <c r="B53" s="49">
        <f t="shared" ref="B53:P57" si="100">SUM(B112,B171)</f>
        <v>0</v>
      </c>
      <c r="C53" s="49">
        <f t="shared" si="100"/>
        <v>0</v>
      </c>
      <c r="D53" s="49">
        <f t="shared" si="100"/>
        <v>0</v>
      </c>
      <c r="E53" s="49">
        <f t="shared" si="100"/>
        <v>35528186</v>
      </c>
      <c r="F53" s="49">
        <f t="shared" si="100"/>
        <v>1918635</v>
      </c>
      <c r="G53" s="49">
        <f t="shared" si="100"/>
        <v>35568590</v>
      </c>
      <c r="H53" s="49">
        <f t="shared" si="100"/>
        <v>18462470</v>
      </c>
      <c r="I53" s="49">
        <f t="shared" si="100"/>
        <v>16741755</v>
      </c>
      <c r="J53" s="49">
        <f t="shared" si="100"/>
        <v>26980808</v>
      </c>
      <c r="K53" s="49">
        <f t="shared" si="100"/>
        <v>15323733</v>
      </c>
      <c r="L53" s="49">
        <f t="shared" si="100"/>
        <v>16838461</v>
      </c>
      <c r="M53" s="49">
        <f t="shared" si="100"/>
        <v>9566789</v>
      </c>
      <c r="N53" s="26">
        <f t="shared" si="100"/>
        <v>25114361</v>
      </c>
      <c r="O53" s="26">
        <f t="shared" si="100"/>
        <v>18856552</v>
      </c>
      <c r="P53" s="26">
        <f t="shared" si="100"/>
        <v>11484593</v>
      </c>
      <c r="Q53" s="55">
        <v>20209282</v>
      </c>
      <c r="R53" s="26">
        <f t="shared" ref="R53:S57" si="101">SUM(R112,R171)</f>
        <v>10806142</v>
      </c>
      <c r="S53" s="26">
        <f t="shared" si="101"/>
        <v>11303235</v>
      </c>
      <c r="T53" s="55">
        <f t="shared" si="3"/>
        <v>8891014</v>
      </c>
      <c r="U53" s="55">
        <f t="shared" si="3"/>
        <v>15292704</v>
      </c>
      <c r="V53" s="55">
        <f t="shared" si="3"/>
        <v>8227492</v>
      </c>
      <c r="W53" s="55">
        <f t="shared" si="3"/>
        <v>8819663</v>
      </c>
      <c r="X53" s="55">
        <f t="shared" ref="X53:Y53" si="102">X112</f>
        <v>39995</v>
      </c>
      <c r="Y53" s="55">
        <f t="shared" si="102"/>
        <v>4637452</v>
      </c>
      <c r="Z53" s="55">
        <f t="shared" ref="Z53" si="103">Z112</f>
        <v>0</v>
      </c>
    </row>
    <row r="54" spans="1:33">
      <c r="A54" s="51" t="s">
        <v>155</v>
      </c>
      <c r="B54" s="49">
        <f t="shared" si="100"/>
        <v>0</v>
      </c>
      <c r="C54" s="49">
        <f t="shared" si="100"/>
        <v>0</v>
      </c>
      <c r="D54" s="49">
        <f t="shared" si="100"/>
        <v>0</v>
      </c>
      <c r="E54" s="49">
        <f t="shared" si="100"/>
        <v>0</v>
      </c>
      <c r="F54" s="49">
        <f t="shared" si="100"/>
        <v>0</v>
      </c>
      <c r="G54" s="49">
        <f t="shared" si="100"/>
        <v>0</v>
      </c>
      <c r="H54" s="49">
        <f t="shared" si="100"/>
        <v>0</v>
      </c>
      <c r="I54" s="49">
        <f t="shared" si="100"/>
        <v>0</v>
      </c>
      <c r="J54" s="49">
        <f t="shared" si="100"/>
        <v>0</v>
      </c>
      <c r="K54" s="49">
        <f t="shared" si="100"/>
        <v>0</v>
      </c>
      <c r="L54" s="49">
        <f t="shared" si="100"/>
        <v>0</v>
      </c>
      <c r="M54" s="49">
        <f t="shared" si="100"/>
        <v>0</v>
      </c>
      <c r="N54" s="26">
        <f t="shared" si="100"/>
        <v>30049912</v>
      </c>
      <c r="O54" s="26">
        <f t="shared" si="100"/>
        <v>26261511</v>
      </c>
      <c r="P54" s="26">
        <f t="shared" si="100"/>
        <v>19035131</v>
      </c>
      <c r="Q54" s="55">
        <v>10540317</v>
      </c>
      <c r="R54" s="26">
        <f t="shared" si="101"/>
        <v>18143004</v>
      </c>
      <c r="S54" s="26">
        <f t="shared" si="101"/>
        <v>12340922</v>
      </c>
      <c r="T54" s="55">
        <f t="shared" si="3"/>
        <v>2437184</v>
      </c>
      <c r="U54" s="55">
        <f t="shared" si="3"/>
        <v>1434799</v>
      </c>
      <c r="V54" s="55">
        <f t="shared" si="3"/>
        <v>1342827</v>
      </c>
      <c r="W54" s="55">
        <f t="shared" si="3"/>
        <v>890457</v>
      </c>
      <c r="X54" s="55">
        <f t="shared" ref="X54:Y54" si="104">X113</f>
        <v>719306</v>
      </c>
      <c r="Y54" s="55">
        <f t="shared" si="104"/>
        <v>450981</v>
      </c>
      <c r="Z54" s="55">
        <f t="shared" ref="Z54" si="105">Z113</f>
        <v>370958</v>
      </c>
    </row>
    <row r="55" spans="1:33">
      <c r="A55" s="51" t="s">
        <v>157</v>
      </c>
      <c r="B55" s="49">
        <f t="shared" si="100"/>
        <v>0</v>
      </c>
      <c r="C55" s="49">
        <f t="shared" si="100"/>
        <v>0</v>
      </c>
      <c r="D55" s="49">
        <f t="shared" si="100"/>
        <v>0</v>
      </c>
      <c r="E55" s="49">
        <f t="shared" si="100"/>
        <v>0</v>
      </c>
      <c r="F55" s="49">
        <f t="shared" si="100"/>
        <v>0</v>
      </c>
      <c r="G55" s="49">
        <f t="shared" si="100"/>
        <v>0</v>
      </c>
      <c r="H55" s="49">
        <f t="shared" si="100"/>
        <v>0</v>
      </c>
      <c r="I55" s="49">
        <f t="shared" si="100"/>
        <v>0</v>
      </c>
      <c r="J55" s="49">
        <f t="shared" si="100"/>
        <v>0</v>
      </c>
      <c r="K55" s="49">
        <f t="shared" si="100"/>
        <v>0</v>
      </c>
      <c r="L55" s="49">
        <f t="shared" si="100"/>
        <v>0</v>
      </c>
      <c r="M55" s="49">
        <f t="shared" si="100"/>
        <v>0</v>
      </c>
      <c r="N55" s="26">
        <f t="shared" si="100"/>
        <v>0</v>
      </c>
      <c r="O55" s="26">
        <f t="shared" si="100"/>
        <v>0</v>
      </c>
      <c r="P55" s="26">
        <f t="shared" si="100"/>
        <v>299129</v>
      </c>
      <c r="Q55" s="55">
        <v>0</v>
      </c>
      <c r="R55" s="26">
        <f t="shared" si="101"/>
        <v>0</v>
      </c>
      <c r="S55" s="26">
        <f t="shared" si="101"/>
        <v>0</v>
      </c>
      <c r="T55" s="55">
        <f t="shared" si="3"/>
        <v>0</v>
      </c>
      <c r="U55" s="55">
        <f t="shared" si="3"/>
        <v>0</v>
      </c>
      <c r="V55" s="55">
        <f t="shared" si="3"/>
        <v>0</v>
      </c>
      <c r="W55" s="55">
        <f t="shared" si="3"/>
        <v>0</v>
      </c>
      <c r="X55" s="55">
        <f t="shared" ref="X55:Y55" si="106">X114</f>
        <v>0</v>
      </c>
      <c r="Y55" s="55">
        <f t="shared" si="106"/>
        <v>0</v>
      </c>
      <c r="Z55" s="55">
        <f t="shared" ref="Z55" si="107">Z114</f>
        <v>0</v>
      </c>
    </row>
    <row r="56" spans="1:33">
      <c r="A56" s="51" t="s">
        <v>158</v>
      </c>
      <c r="B56" s="49">
        <f t="shared" si="100"/>
        <v>0</v>
      </c>
      <c r="C56" s="49">
        <f t="shared" si="100"/>
        <v>0</v>
      </c>
      <c r="D56" s="49">
        <f t="shared" si="100"/>
        <v>0</v>
      </c>
      <c r="E56" s="49">
        <f t="shared" si="100"/>
        <v>0</v>
      </c>
      <c r="F56" s="49">
        <f t="shared" si="100"/>
        <v>0</v>
      </c>
      <c r="G56" s="49">
        <f t="shared" si="100"/>
        <v>0</v>
      </c>
      <c r="H56" s="49">
        <f t="shared" si="100"/>
        <v>0</v>
      </c>
      <c r="I56" s="49">
        <f t="shared" si="100"/>
        <v>0</v>
      </c>
      <c r="J56" s="49">
        <f t="shared" si="100"/>
        <v>0</v>
      </c>
      <c r="K56" s="49">
        <f t="shared" si="100"/>
        <v>0</v>
      </c>
      <c r="L56" s="49">
        <f t="shared" si="100"/>
        <v>0</v>
      </c>
      <c r="M56" s="49">
        <f t="shared" si="100"/>
        <v>0</v>
      </c>
      <c r="N56" s="26">
        <f t="shared" si="100"/>
        <v>0</v>
      </c>
      <c r="O56" s="26">
        <f t="shared" si="100"/>
        <v>0</v>
      </c>
      <c r="P56" s="26">
        <f t="shared" si="100"/>
        <v>0</v>
      </c>
      <c r="Q56" s="55">
        <v>0</v>
      </c>
      <c r="R56" s="26">
        <f t="shared" si="101"/>
        <v>0</v>
      </c>
      <c r="S56" s="26">
        <f t="shared" si="101"/>
        <v>0</v>
      </c>
      <c r="T56" s="55">
        <f t="shared" si="3"/>
        <v>0</v>
      </c>
      <c r="U56" s="55">
        <f t="shared" si="3"/>
        <v>0</v>
      </c>
      <c r="V56" s="55">
        <f t="shared" si="3"/>
        <v>0</v>
      </c>
      <c r="W56" s="55">
        <f t="shared" si="3"/>
        <v>0</v>
      </c>
      <c r="X56" s="55">
        <f t="shared" ref="X56:Y56" si="108">X115</f>
        <v>0</v>
      </c>
      <c r="Y56" s="55">
        <f t="shared" si="108"/>
        <v>0</v>
      </c>
      <c r="Z56" s="55">
        <f t="shared" ref="Z56" si="109">Z115</f>
        <v>0</v>
      </c>
    </row>
    <row r="57" spans="1:33">
      <c r="A57" s="59" t="s">
        <v>159</v>
      </c>
      <c r="B57" s="49">
        <f t="shared" si="100"/>
        <v>0</v>
      </c>
      <c r="C57" s="49">
        <f t="shared" si="100"/>
        <v>0</v>
      </c>
      <c r="D57" s="49">
        <f t="shared" si="100"/>
        <v>28844617</v>
      </c>
      <c r="E57" s="49">
        <f t="shared" si="100"/>
        <v>1225039126</v>
      </c>
      <c r="F57" s="49">
        <f t="shared" si="100"/>
        <v>1625631589</v>
      </c>
      <c r="G57" s="49">
        <f t="shared" si="100"/>
        <v>1791317253</v>
      </c>
      <c r="H57" s="49">
        <f t="shared" si="100"/>
        <v>1646523531</v>
      </c>
      <c r="I57" s="49">
        <f t="shared" si="100"/>
        <v>1790922982</v>
      </c>
      <c r="J57" s="49">
        <f t="shared" si="100"/>
        <v>1538208549</v>
      </c>
      <c r="K57" s="49">
        <f t="shared" si="100"/>
        <v>1313059018</v>
      </c>
      <c r="L57" s="49">
        <f t="shared" si="100"/>
        <v>1514714813</v>
      </c>
      <c r="M57" s="49">
        <f t="shared" si="100"/>
        <v>1622224543</v>
      </c>
      <c r="N57" s="26">
        <f t="shared" si="100"/>
        <v>1666585417</v>
      </c>
      <c r="O57" s="26">
        <f t="shared" si="100"/>
        <v>1700129715</v>
      </c>
      <c r="P57" s="26">
        <f t="shared" si="100"/>
        <v>1642084916</v>
      </c>
      <c r="Q57" s="55">
        <v>1380930476</v>
      </c>
      <c r="R57" s="26">
        <f t="shared" si="101"/>
        <v>1425250719</v>
      </c>
      <c r="S57" s="26">
        <f t="shared" si="101"/>
        <v>1448419865</v>
      </c>
      <c r="T57" s="55">
        <f t="shared" si="3"/>
        <v>560568658</v>
      </c>
      <c r="U57" s="55">
        <f t="shared" si="3"/>
        <v>438457509</v>
      </c>
      <c r="V57" s="55">
        <f t="shared" si="3"/>
        <v>500198731</v>
      </c>
      <c r="W57" s="55">
        <f t="shared" si="3"/>
        <v>444042773</v>
      </c>
      <c r="X57" s="55">
        <f t="shared" ref="X57:Y57" si="110">X116</f>
        <v>462545185</v>
      </c>
      <c r="Y57" s="55">
        <f t="shared" si="110"/>
        <v>448867188</v>
      </c>
      <c r="Z57" s="55">
        <f t="shared" ref="Z57" si="111">Z116</f>
        <v>364693923</v>
      </c>
    </row>
    <row r="58" spans="1:33" s="99" customFormat="1">
      <c r="A58" s="49"/>
      <c r="B58" s="49"/>
      <c r="C58" s="49"/>
      <c r="D58" s="49"/>
      <c r="E58" s="49"/>
      <c r="F58" s="49"/>
      <c r="G58" s="49"/>
      <c r="H58" s="49"/>
      <c r="I58" s="49"/>
      <c r="J58" s="49"/>
      <c r="K58" s="49"/>
      <c r="L58" s="49"/>
      <c r="M58" s="49"/>
      <c r="N58" s="49"/>
      <c r="O58" s="49"/>
      <c r="P58" s="49"/>
      <c r="Q58" s="49"/>
      <c r="R58" s="47"/>
      <c r="S58" s="47"/>
      <c r="T58" s="47"/>
    </row>
    <row r="59" spans="1:33">
      <c r="A59" s="49"/>
      <c r="B59" s="49"/>
      <c r="C59" s="49"/>
      <c r="D59" s="49"/>
      <c r="E59" s="49"/>
      <c r="F59" s="49"/>
      <c r="G59" s="49"/>
      <c r="H59" s="49"/>
      <c r="I59" s="49"/>
      <c r="J59" s="49"/>
      <c r="K59" s="49"/>
      <c r="L59" s="49"/>
      <c r="M59" s="49"/>
      <c r="N59" s="49"/>
      <c r="O59" s="49"/>
      <c r="P59" s="49"/>
      <c r="Q59" s="49"/>
    </row>
    <row r="60" spans="1:33">
      <c r="A60" s="49"/>
      <c r="B60" s="49"/>
      <c r="C60" s="49"/>
      <c r="D60" s="49"/>
      <c r="E60" s="49"/>
      <c r="F60" s="49"/>
      <c r="G60" s="49"/>
      <c r="H60" s="49"/>
      <c r="I60" s="49"/>
      <c r="J60" s="49"/>
      <c r="K60" s="49"/>
      <c r="L60" s="49"/>
      <c r="M60" s="49"/>
      <c r="N60" s="49"/>
      <c r="O60" s="49"/>
      <c r="P60" s="49"/>
      <c r="Q60" s="49"/>
    </row>
    <row r="61" spans="1:33">
      <c r="A61" s="49"/>
      <c r="B61" s="49"/>
      <c r="C61" s="49"/>
      <c r="D61" s="49"/>
      <c r="E61" s="49"/>
      <c r="F61" s="49"/>
      <c r="G61" s="49"/>
      <c r="H61" s="49"/>
      <c r="I61" s="49"/>
      <c r="J61" s="49"/>
      <c r="K61" s="49"/>
      <c r="L61" s="49"/>
      <c r="M61" s="49"/>
      <c r="N61" s="49"/>
      <c r="O61" s="49"/>
      <c r="P61" s="49"/>
      <c r="Q61" s="49"/>
    </row>
    <row r="62" spans="1:33">
      <c r="A62" s="49"/>
      <c r="B62" s="49"/>
      <c r="C62" s="49"/>
      <c r="D62" s="49"/>
      <c r="E62" s="49"/>
      <c r="F62" s="49"/>
      <c r="G62" s="49"/>
      <c r="H62" s="49"/>
      <c r="I62" s="49"/>
      <c r="J62" s="49"/>
      <c r="K62" s="49"/>
      <c r="L62" s="49"/>
      <c r="M62" s="49"/>
      <c r="N62" s="49"/>
      <c r="O62" s="49"/>
      <c r="P62" s="49"/>
      <c r="Q62" s="49"/>
    </row>
    <row r="63" spans="1:33" ht="12.75" customHeight="1">
      <c r="A63" s="396" t="s">
        <v>156</v>
      </c>
      <c r="B63" s="402">
        <v>1997</v>
      </c>
      <c r="C63" s="402">
        <v>1998</v>
      </c>
      <c r="D63" s="402">
        <v>1999</v>
      </c>
      <c r="E63" s="402">
        <v>2000</v>
      </c>
      <c r="F63" s="402">
        <v>2001</v>
      </c>
      <c r="G63" s="402">
        <v>2002</v>
      </c>
      <c r="H63" s="402">
        <v>2003</v>
      </c>
      <c r="I63" s="402">
        <v>2004</v>
      </c>
      <c r="J63" s="402">
        <v>2005</v>
      </c>
      <c r="K63" s="402">
        <v>2006</v>
      </c>
      <c r="L63" s="402">
        <v>2007</v>
      </c>
      <c r="M63" s="402">
        <v>2008</v>
      </c>
      <c r="N63" s="402">
        <v>2009</v>
      </c>
      <c r="O63" s="402">
        <v>2010</v>
      </c>
      <c r="P63" s="402">
        <v>2011</v>
      </c>
      <c r="Q63" s="402">
        <v>2012</v>
      </c>
      <c r="R63" s="402">
        <v>2013</v>
      </c>
      <c r="S63" s="402">
        <v>2014</v>
      </c>
      <c r="T63" s="402">
        <v>2015</v>
      </c>
      <c r="U63" s="402">
        <v>2016</v>
      </c>
      <c r="V63" s="402">
        <v>2017</v>
      </c>
      <c r="W63" s="402">
        <v>2018</v>
      </c>
      <c r="X63" s="402">
        <v>2019</v>
      </c>
      <c r="Y63" s="402">
        <v>2020</v>
      </c>
      <c r="Z63" s="402">
        <v>2021</v>
      </c>
      <c r="AG63" s="100"/>
    </row>
    <row r="64" spans="1:33" ht="12.75" customHeight="1">
      <c r="A64" s="396"/>
      <c r="B64" s="398"/>
      <c r="C64" s="398"/>
      <c r="D64" s="398"/>
      <c r="E64" s="398"/>
      <c r="F64" s="398"/>
      <c r="G64" s="398"/>
      <c r="H64" s="398"/>
      <c r="I64" s="398"/>
      <c r="J64" s="398"/>
      <c r="K64" s="398"/>
      <c r="L64" s="398"/>
      <c r="M64" s="398"/>
      <c r="N64" s="398"/>
      <c r="O64" s="398"/>
      <c r="P64" s="398"/>
      <c r="Q64" s="398"/>
      <c r="R64" s="410"/>
      <c r="S64" s="410"/>
      <c r="T64" s="410"/>
      <c r="U64" s="410"/>
      <c r="V64" s="410"/>
      <c r="W64" s="410"/>
      <c r="X64" s="410"/>
      <c r="Y64" s="410"/>
      <c r="Z64" s="410"/>
    </row>
    <row r="65" spans="1:26">
      <c r="A65" s="51" t="s">
        <v>82</v>
      </c>
      <c r="B65" s="103">
        <v>0</v>
      </c>
      <c r="C65" s="103">
        <v>0</v>
      </c>
      <c r="D65" s="103">
        <v>0</v>
      </c>
      <c r="E65" s="103">
        <v>0</v>
      </c>
      <c r="F65" s="49">
        <v>16876298</v>
      </c>
      <c r="G65" s="49">
        <v>-16876298</v>
      </c>
      <c r="H65" s="49"/>
      <c r="I65" s="49">
        <v>0</v>
      </c>
      <c r="J65" s="49">
        <v>0</v>
      </c>
      <c r="K65" s="49">
        <v>0</v>
      </c>
      <c r="L65" s="49">
        <v>0</v>
      </c>
      <c r="M65" s="49">
        <v>0</v>
      </c>
      <c r="N65" s="49">
        <v>0</v>
      </c>
      <c r="O65" s="49">
        <v>0</v>
      </c>
      <c r="P65" s="87">
        <f>'[2]Prior Law Non-Assistance'!P64+'[2]Prior Law Assistance'!P64</f>
        <v>5567996</v>
      </c>
      <c r="Q65" s="49">
        <v>0</v>
      </c>
      <c r="R65" s="87">
        <v>0</v>
      </c>
      <c r="S65" s="87">
        <v>0</v>
      </c>
      <c r="T65" s="211">
        <f>'Juvenile Justice AUPL'!B64+'Emergency AUPL'!B64</f>
        <v>0</v>
      </c>
      <c r="U65" s="211">
        <f>'Juvenile Justice AUPL'!C64+'Emergency AUPL'!C64</f>
        <v>0</v>
      </c>
      <c r="V65" s="211">
        <f>'Juvenile Justice AUPL'!D64+'Emergency AUPL'!D64</f>
        <v>0</v>
      </c>
      <c r="W65" s="211">
        <f>'Juvenile Justice AUPL'!E64+'Emergency AUPL'!E64</f>
        <v>0</v>
      </c>
      <c r="X65" s="211">
        <f>'Juvenile Justice AUPL'!F64+'Emergency AUPL'!F64</f>
        <v>7295669</v>
      </c>
      <c r="Y65" s="211">
        <f>'Juvenile Justice AUPL'!G64+'Emergency AUPL'!G64</f>
        <v>8226120</v>
      </c>
      <c r="Z65" s="211">
        <f>'Juvenile Justice AUPL'!H64+'Emergency AUPL'!H64</f>
        <v>7592443</v>
      </c>
    </row>
    <row r="66" spans="1:26">
      <c r="A66" s="51" t="s">
        <v>84</v>
      </c>
      <c r="B66" s="103">
        <v>0</v>
      </c>
      <c r="C66" s="103">
        <v>0</v>
      </c>
      <c r="D66" s="103">
        <v>0</v>
      </c>
      <c r="E66" s="103">
        <v>0</v>
      </c>
      <c r="F66" s="49">
        <v>0</v>
      </c>
      <c r="G66" s="49">
        <v>0</v>
      </c>
      <c r="H66" s="49">
        <v>0</v>
      </c>
      <c r="I66" s="49">
        <v>0</v>
      </c>
      <c r="J66" s="49">
        <v>0</v>
      </c>
      <c r="K66" s="49">
        <v>0</v>
      </c>
      <c r="L66" s="49">
        <v>0</v>
      </c>
      <c r="M66" s="49">
        <v>0</v>
      </c>
      <c r="N66" s="49">
        <v>0</v>
      </c>
      <c r="O66" s="49">
        <v>0</v>
      </c>
      <c r="P66" s="87">
        <f>'[2]Prior Law Non-Assistance'!P65+'[2]Prior Law Assistance'!P65</f>
        <v>0</v>
      </c>
      <c r="Q66" s="49">
        <v>0</v>
      </c>
      <c r="R66" s="87">
        <v>0</v>
      </c>
      <c r="S66" s="87">
        <v>0</v>
      </c>
      <c r="T66" s="211">
        <f>'Juvenile Justice AUPL'!B65+'Emergency AUPL'!B65</f>
        <v>0</v>
      </c>
      <c r="U66" s="211">
        <f>'Juvenile Justice AUPL'!C65+'Emergency AUPL'!C65</f>
        <v>0</v>
      </c>
      <c r="V66" s="211">
        <f>'Juvenile Justice AUPL'!D65+'Emergency AUPL'!D65</f>
        <v>0</v>
      </c>
      <c r="W66" s="211">
        <f>'Juvenile Justice AUPL'!E65+'Emergency AUPL'!E65</f>
        <v>0</v>
      </c>
      <c r="X66" s="211">
        <f>'Juvenile Justice AUPL'!F65+'Emergency AUPL'!F65</f>
        <v>0</v>
      </c>
      <c r="Y66" s="211">
        <f>'Juvenile Justice AUPL'!G65+'Emergency AUPL'!G65</f>
        <v>0</v>
      </c>
      <c r="Z66" s="211">
        <f>'Juvenile Justice AUPL'!H65+'Emergency AUPL'!H65</f>
        <v>0</v>
      </c>
    </row>
    <row r="67" spans="1:26">
      <c r="A67" s="51" t="s">
        <v>86</v>
      </c>
      <c r="B67" s="103">
        <v>0</v>
      </c>
      <c r="C67" s="103">
        <v>0</v>
      </c>
      <c r="D67" s="103">
        <v>0</v>
      </c>
      <c r="E67" s="103">
        <v>6472595</v>
      </c>
      <c r="F67" s="49">
        <v>29615439</v>
      </c>
      <c r="G67" s="49">
        <v>23558842</v>
      </c>
      <c r="H67" s="49">
        <v>27743747</v>
      </c>
      <c r="I67" s="49">
        <v>27060800</v>
      </c>
      <c r="J67" s="49">
        <v>34135396</v>
      </c>
      <c r="K67" s="49">
        <v>40060278</v>
      </c>
      <c r="L67" s="49">
        <v>44118179</v>
      </c>
      <c r="M67" s="49">
        <v>57242393</v>
      </c>
      <c r="N67" s="49">
        <v>50615804</v>
      </c>
      <c r="O67" s="49">
        <v>36920305</v>
      </c>
      <c r="P67" s="87">
        <f>'[2]Prior Law Non-Assistance'!P66+'[2]Prior Law Assistance'!P66</f>
        <v>13930630</v>
      </c>
      <c r="Q67" s="49">
        <v>7772422</v>
      </c>
      <c r="R67" s="87">
        <v>13922252</v>
      </c>
      <c r="S67" s="87">
        <v>21699433</v>
      </c>
      <c r="T67" s="211">
        <f>'Juvenile Justice AUPL'!B66+'Emergency AUPL'!B66</f>
        <v>214441</v>
      </c>
      <c r="U67" s="211">
        <f>'Juvenile Justice AUPL'!C66+'Emergency AUPL'!C66</f>
        <v>0</v>
      </c>
      <c r="V67" s="211">
        <f>'Juvenile Justice AUPL'!D66+'Emergency AUPL'!D66</f>
        <v>0</v>
      </c>
      <c r="W67" s="211">
        <f>'Juvenile Justice AUPL'!E66+'Emergency AUPL'!E66</f>
        <v>0</v>
      </c>
      <c r="X67" s="211">
        <f>'Juvenile Justice AUPL'!F66+'Emergency AUPL'!F66</f>
        <v>0</v>
      </c>
      <c r="Y67" s="211">
        <f>'Juvenile Justice AUPL'!G66+'Emergency AUPL'!G66</f>
        <v>0</v>
      </c>
      <c r="Z67" s="211">
        <f>'Juvenile Justice AUPL'!H66+'Emergency AUPL'!H66</f>
        <v>0</v>
      </c>
    </row>
    <row r="68" spans="1:26">
      <c r="A68" s="51" t="s">
        <v>88</v>
      </c>
      <c r="B68" s="103">
        <v>0</v>
      </c>
      <c r="C68" s="103">
        <v>0</v>
      </c>
      <c r="D68" s="103">
        <v>0</v>
      </c>
      <c r="E68" s="103">
        <v>0</v>
      </c>
      <c r="F68" s="49">
        <v>0</v>
      </c>
      <c r="G68" s="49">
        <v>0</v>
      </c>
      <c r="H68" s="49">
        <v>0</v>
      </c>
      <c r="I68" s="49">
        <v>0</v>
      </c>
      <c r="J68" s="49">
        <v>0</v>
      </c>
      <c r="K68" s="49">
        <v>0</v>
      </c>
      <c r="L68" s="49">
        <v>0</v>
      </c>
      <c r="M68" s="49">
        <v>0</v>
      </c>
      <c r="N68" s="49">
        <v>0</v>
      </c>
      <c r="O68" s="49">
        <v>13019814</v>
      </c>
      <c r="P68" s="87">
        <f>'[2]Prior Law Non-Assistance'!P67+'[2]Prior Law Assistance'!P67</f>
        <v>0</v>
      </c>
      <c r="Q68" s="49">
        <v>0</v>
      </c>
      <c r="R68" s="87">
        <v>6869995</v>
      </c>
      <c r="S68" s="87">
        <v>7775765</v>
      </c>
      <c r="T68" s="211">
        <f>'Juvenile Justice AUPL'!B67+'Emergency AUPL'!B67</f>
        <v>7215255</v>
      </c>
      <c r="U68" s="211">
        <f>'Juvenile Justice AUPL'!C67+'Emergency AUPL'!C67</f>
        <v>4997751</v>
      </c>
      <c r="V68" s="211">
        <f>'Juvenile Justice AUPL'!D67+'Emergency AUPL'!D67</f>
        <v>5367697</v>
      </c>
      <c r="W68" s="211">
        <f>'Juvenile Justice AUPL'!E67+'Emergency AUPL'!E67</f>
        <v>4079213</v>
      </c>
      <c r="X68" s="211">
        <f>'Juvenile Justice AUPL'!F67+'Emergency AUPL'!F67</f>
        <v>4779900</v>
      </c>
      <c r="Y68" s="211">
        <f>'Juvenile Justice AUPL'!G67+'Emergency AUPL'!G67</f>
        <v>5902112</v>
      </c>
      <c r="Z68" s="211">
        <f>'Juvenile Justice AUPL'!H67+'Emergency AUPL'!H67</f>
        <v>2329411</v>
      </c>
    </row>
    <row r="69" spans="1:26">
      <c r="A69" s="51" t="s">
        <v>74</v>
      </c>
      <c r="B69" s="103">
        <v>0</v>
      </c>
      <c r="C69" s="103">
        <v>0</v>
      </c>
      <c r="D69" s="103">
        <v>0</v>
      </c>
      <c r="E69" s="103">
        <v>424947401</v>
      </c>
      <c r="F69" s="49">
        <v>444363565</v>
      </c>
      <c r="G69" s="49">
        <v>465164888</v>
      </c>
      <c r="H69" s="49">
        <v>277365847</v>
      </c>
      <c r="I69" s="49">
        <v>359774618</v>
      </c>
      <c r="J69" s="49">
        <v>184816638</v>
      </c>
      <c r="K69" s="49">
        <v>223296215</v>
      </c>
      <c r="L69" s="49">
        <v>141846816</v>
      </c>
      <c r="M69" s="49">
        <v>165435536</v>
      </c>
      <c r="N69" s="49">
        <v>174726977</v>
      </c>
      <c r="O69" s="49">
        <v>230287622</v>
      </c>
      <c r="P69" s="87">
        <f>'[2]Prior Law Non-Assistance'!P68+'[2]Prior Law Assistance'!P68</f>
        <v>219198727</v>
      </c>
      <c r="Q69" s="49">
        <v>215902091</v>
      </c>
      <c r="R69" s="87">
        <v>236693134</v>
      </c>
      <c r="S69" s="87">
        <v>238615367</v>
      </c>
      <c r="T69" s="211">
        <f>'Juvenile Justice AUPL'!B68+'Emergency AUPL'!B68</f>
        <v>242157000</v>
      </c>
      <c r="U69" s="211">
        <f>'Juvenile Justice AUPL'!C68+'Emergency AUPL'!C68</f>
        <v>244156410</v>
      </c>
      <c r="V69" s="211">
        <f>'Juvenile Justice AUPL'!D68+'Emergency AUPL'!D68</f>
        <v>237261556</v>
      </c>
      <c r="W69" s="211">
        <f>'Juvenile Justice AUPL'!E68+'Emergency AUPL'!E68</f>
        <v>253674004</v>
      </c>
      <c r="X69" s="211">
        <f>'Juvenile Justice AUPL'!F68+'Emergency AUPL'!F68</f>
        <v>275119328</v>
      </c>
      <c r="Y69" s="211">
        <f>'Juvenile Justice AUPL'!G68+'Emergency AUPL'!G68</f>
        <v>261118737</v>
      </c>
      <c r="Z69" s="211">
        <f>'Juvenile Justice AUPL'!H68+'Emergency AUPL'!H68</f>
        <v>243173496</v>
      </c>
    </row>
    <row r="70" spans="1:26">
      <c r="A70" s="51" t="s">
        <v>91</v>
      </c>
      <c r="B70" s="103">
        <v>0</v>
      </c>
      <c r="C70" s="103">
        <v>0</v>
      </c>
      <c r="D70" s="103">
        <v>0</v>
      </c>
      <c r="E70" s="103">
        <v>605548</v>
      </c>
      <c r="F70" s="49">
        <v>4308004</v>
      </c>
      <c r="G70" s="49">
        <v>4134439</v>
      </c>
      <c r="H70" s="49">
        <v>1686366</v>
      </c>
      <c r="I70" s="49">
        <v>1275979</v>
      </c>
      <c r="J70" s="49">
        <v>982111</v>
      </c>
      <c r="K70" s="49">
        <v>1290779</v>
      </c>
      <c r="L70" s="49">
        <v>1347456</v>
      </c>
      <c r="M70" s="49">
        <v>1639951</v>
      </c>
      <c r="N70" s="49">
        <v>4980316</v>
      </c>
      <c r="O70" s="49">
        <v>946915</v>
      </c>
      <c r="P70" s="87">
        <f>'[2]Prior Law Non-Assistance'!P69+'[2]Prior Law Assistance'!P69</f>
        <v>287660</v>
      </c>
      <c r="Q70" s="49">
        <v>134224</v>
      </c>
      <c r="R70" s="87">
        <v>296021</v>
      </c>
      <c r="S70" s="87">
        <v>478805</v>
      </c>
      <c r="T70" s="211">
        <f>'Juvenile Justice AUPL'!B69+'Emergency AUPL'!B69</f>
        <v>0</v>
      </c>
      <c r="U70" s="211">
        <f>'Juvenile Justice AUPL'!C69+'Emergency AUPL'!C69</f>
        <v>0</v>
      </c>
      <c r="V70" s="211">
        <f>'Juvenile Justice AUPL'!D69+'Emergency AUPL'!D69</f>
        <v>0</v>
      </c>
      <c r="W70" s="211">
        <f>'Juvenile Justice AUPL'!E69+'Emergency AUPL'!E69</f>
        <v>0</v>
      </c>
      <c r="X70" s="211">
        <f>'Juvenile Justice AUPL'!F69+'Emergency AUPL'!F69</f>
        <v>0</v>
      </c>
      <c r="Y70" s="211">
        <f>'Juvenile Justice AUPL'!G69+'Emergency AUPL'!G69</f>
        <v>0</v>
      </c>
      <c r="Z70" s="211">
        <f>'Juvenile Justice AUPL'!H69+'Emergency AUPL'!H69</f>
        <v>0</v>
      </c>
    </row>
    <row r="71" spans="1:26">
      <c r="A71" s="51" t="s">
        <v>93</v>
      </c>
      <c r="B71" s="103">
        <v>0</v>
      </c>
      <c r="C71" s="103">
        <v>0</v>
      </c>
      <c r="D71" s="103">
        <v>0</v>
      </c>
      <c r="E71" s="103">
        <v>12365129</v>
      </c>
      <c r="F71" s="49">
        <v>19444837</v>
      </c>
      <c r="G71" s="49">
        <v>16238838</v>
      </c>
      <c r="H71" s="49">
        <v>18694127</v>
      </c>
      <c r="I71" s="49">
        <v>16396957</v>
      </c>
      <c r="J71" s="49">
        <v>17909468</v>
      </c>
      <c r="K71" s="49">
        <v>17008674</v>
      </c>
      <c r="L71" s="49">
        <v>21271978</v>
      </c>
      <c r="M71" s="49">
        <v>19963466</v>
      </c>
      <c r="N71" s="49">
        <v>22496745</v>
      </c>
      <c r="O71" s="49">
        <v>15762245</v>
      </c>
      <c r="P71" s="87">
        <f>'[2]Prior Law Non-Assistance'!P70+'[2]Prior Law Assistance'!P70</f>
        <v>16741919</v>
      </c>
      <c r="Q71" s="49">
        <v>15192292</v>
      </c>
      <c r="R71" s="87">
        <v>15002130</v>
      </c>
      <c r="S71" s="87">
        <v>17001807</v>
      </c>
      <c r="T71" s="211">
        <f>'Juvenile Justice AUPL'!B70+'Emergency AUPL'!B70</f>
        <v>12963926</v>
      </c>
      <c r="U71" s="211">
        <f>'Juvenile Justice AUPL'!C70+'Emergency AUPL'!C70</f>
        <v>17778981</v>
      </c>
      <c r="V71" s="211">
        <f>'Juvenile Justice AUPL'!D70+'Emergency AUPL'!D70</f>
        <v>18295967</v>
      </c>
      <c r="W71" s="211">
        <f>'Juvenile Justice AUPL'!E70+'Emergency AUPL'!E70</f>
        <v>19726211</v>
      </c>
      <c r="X71" s="211">
        <f>'Juvenile Justice AUPL'!F70+'Emergency AUPL'!F70</f>
        <v>20945310</v>
      </c>
      <c r="Y71" s="211">
        <f>'Juvenile Justice AUPL'!G70+'Emergency AUPL'!G70</f>
        <v>18564842</v>
      </c>
      <c r="Z71" s="211">
        <f>'Juvenile Justice AUPL'!H70+'Emergency AUPL'!H70</f>
        <v>14533630</v>
      </c>
    </row>
    <row r="72" spans="1:26">
      <c r="A72" s="51" t="s">
        <v>95</v>
      </c>
      <c r="B72" s="103">
        <v>0</v>
      </c>
      <c r="C72" s="103">
        <v>0</v>
      </c>
      <c r="D72" s="103">
        <v>0</v>
      </c>
      <c r="E72" s="103">
        <v>0</v>
      </c>
      <c r="F72" s="49">
        <v>0</v>
      </c>
      <c r="G72" s="49">
        <v>0</v>
      </c>
      <c r="H72" s="49">
        <v>0</v>
      </c>
      <c r="I72" s="49">
        <v>0</v>
      </c>
      <c r="J72" s="49">
        <v>0</v>
      </c>
      <c r="K72" s="49">
        <v>0</v>
      </c>
      <c r="L72" s="49">
        <v>0</v>
      </c>
      <c r="M72" s="49">
        <v>0</v>
      </c>
      <c r="N72" s="49">
        <v>0</v>
      </c>
      <c r="O72" s="49">
        <v>920</v>
      </c>
      <c r="P72" s="87">
        <f>'[2]Prior Law Non-Assistance'!P71+'[2]Prior Law Assistance'!P71</f>
        <v>515</v>
      </c>
      <c r="Q72" s="49">
        <v>942</v>
      </c>
      <c r="R72" s="87">
        <v>0</v>
      </c>
      <c r="S72" s="87">
        <v>0</v>
      </c>
      <c r="T72" s="211">
        <f>'Juvenile Justice AUPL'!B71+'Emergency AUPL'!B71</f>
        <v>0</v>
      </c>
      <c r="U72" s="211">
        <f>'Juvenile Justice AUPL'!C71+'Emergency AUPL'!C71</f>
        <v>0</v>
      </c>
      <c r="V72" s="211">
        <f>'Juvenile Justice AUPL'!D71+'Emergency AUPL'!D71</f>
        <v>0</v>
      </c>
      <c r="W72" s="211">
        <f>'Juvenile Justice AUPL'!E71+'Emergency AUPL'!E71</f>
        <v>0</v>
      </c>
      <c r="X72" s="211">
        <f>'Juvenile Justice AUPL'!F71+'Emergency AUPL'!F71</f>
        <v>0</v>
      </c>
      <c r="Y72" s="211">
        <f>'Juvenile Justice AUPL'!G71+'Emergency AUPL'!G71</f>
        <v>0</v>
      </c>
      <c r="Z72" s="211">
        <f>'Juvenile Justice AUPL'!H71+'Emergency AUPL'!H71</f>
        <v>0</v>
      </c>
    </row>
    <row r="73" spans="1:26">
      <c r="A73" s="51" t="s">
        <v>97</v>
      </c>
      <c r="B73" s="103">
        <v>0</v>
      </c>
      <c r="C73" s="103">
        <v>0</v>
      </c>
      <c r="D73" s="103">
        <v>0</v>
      </c>
      <c r="E73" s="103">
        <v>0</v>
      </c>
      <c r="F73" s="49">
        <v>0</v>
      </c>
      <c r="G73" s="49">
        <v>0</v>
      </c>
      <c r="H73" s="49">
        <v>0</v>
      </c>
      <c r="I73" s="49">
        <v>0</v>
      </c>
      <c r="J73" s="49">
        <v>0</v>
      </c>
      <c r="K73" s="49">
        <v>0</v>
      </c>
      <c r="L73" s="49">
        <v>0</v>
      </c>
      <c r="M73" s="49">
        <v>0</v>
      </c>
      <c r="N73" s="49">
        <v>0</v>
      </c>
      <c r="O73" s="49">
        <v>0</v>
      </c>
      <c r="P73" s="87">
        <f>'[2]Prior Law Non-Assistance'!P72+'[2]Prior Law Assistance'!P72</f>
        <v>15460000</v>
      </c>
      <c r="Q73" s="49">
        <v>0</v>
      </c>
      <c r="R73" s="87">
        <v>0</v>
      </c>
      <c r="S73" s="87">
        <v>0</v>
      </c>
      <c r="T73" s="211">
        <f>'Juvenile Justice AUPL'!B72+'Emergency AUPL'!B72</f>
        <v>0</v>
      </c>
      <c r="U73" s="211">
        <f>'Juvenile Justice AUPL'!C72+'Emergency AUPL'!C72</f>
        <v>0</v>
      </c>
      <c r="V73" s="211">
        <f>'Juvenile Justice AUPL'!D72+'Emergency AUPL'!D72</f>
        <v>0</v>
      </c>
      <c r="W73" s="211">
        <f>'Juvenile Justice AUPL'!E72+'Emergency AUPL'!E72</f>
        <v>0</v>
      </c>
      <c r="X73" s="211">
        <f>'Juvenile Justice AUPL'!F72+'Emergency AUPL'!F72</f>
        <v>0</v>
      </c>
      <c r="Y73" s="211">
        <f>'Juvenile Justice AUPL'!G72+'Emergency AUPL'!G72</f>
        <v>0</v>
      </c>
      <c r="Z73" s="211">
        <f>'Juvenile Justice AUPL'!H72+'Emergency AUPL'!H72</f>
        <v>0</v>
      </c>
    </row>
    <row r="74" spans="1:26">
      <c r="A74" s="51" t="s">
        <v>99</v>
      </c>
      <c r="B74" s="103">
        <v>0</v>
      </c>
      <c r="C74" s="103">
        <v>0</v>
      </c>
      <c r="D74" s="103">
        <v>0</v>
      </c>
      <c r="E74" s="103">
        <v>0</v>
      </c>
      <c r="F74" s="49">
        <v>9193175</v>
      </c>
      <c r="G74" s="49">
        <v>0</v>
      </c>
      <c r="H74" s="49">
        <v>0</v>
      </c>
      <c r="I74" s="49">
        <v>11305000</v>
      </c>
      <c r="J74" s="49">
        <v>11993066</v>
      </c>
      <c r="K74" s="49">
        <v>12464303</v>
      </c>
      <c r="L74" s="49">
        <v>-2771508</v>
      </c>
      <c r="M74" s="49">
        <v>0</v>
      </c>
      <c r="N74" s="49">
        <v>0</v>
      </c>
      <c r="O74" s="49">
        <v>0</v>
      </c>
      <c r="P74" s="87">
        <f>'[2]Prior Law Non-Assistance'!P73+'[2]Prior Law Assistance'!P73</f>
        <v>0</v>
      </c>
      <c r="Q74" s="49">
        <v>0</v>
      </c>
      <c r="R74" s="87">
        <v>0</v>
      </c>
      <c r="S74" s="87">
        <v>0</v>
      </c>
      <c r="T74" s="211">
        <f>'Juvenile Justice AUPL'!B73+'Emergency AUPL'!B73</f>
        <v>0</v>
      </c>
      <c r="U74" s="211">
        <f>'Juvenile Justice AUPL'!C73+'Emergency AUPL'!C73</f>
        <v>0</v>
      </c>
      <c r="V74" s="211">
        <f>'Juvenile Justice AUPL'!D73+'Emergency AUPL'!D73</f>
        <v>0</v>
      </c>
      <c r="W74" s="211">
        <f>'Juvenile Justice AUPL'!E73+'Emergency AUPL'!E73</f>
        <v>0</v>
      </c>
      <c r="X74" s="211">
        <f>'Juvenile Justice AUPL'!F73+'Emergency AUPL'!F73</f>
        <v>0</v>
      </c>
      <c r="Y74" s="211">
        <f>'Juvenile Justice AUPL'!G73+'Emergency AUPL'!G73</f>
        <v>0</v>
      </c>
      <c r="Z74" s="211">
        <f>'Juvenile Justice AUPL'!H73+'Emergency AUPL'!H73</f>
        <v>0</v>
      </c>
    </row>
    <row r="75" spans="1:26">
      <c r="A75" s="51" t="s">
        <v>101</v>
      </c>
      <c r="B75" s="103">
        <v>0</v>
      </c>
      <c r="C75" s="103">
        <v>0</v>
      </c>
      <c r="D75" s="103">
        <v>0</v>
      </c>
      <c r="E75" s="103">
        <v>293284</v>
      </c>
      <c r="F75" s="49">
        <v>3318844</v>
      </c>
      <c r="G75" s="49">
        <v>93085900</v>
      </c>
      <c r="H75" s="49">
        <v>32960368</v>
      </c>
      <c r="I75" s="49">
        <v>40918231</v>
      </c>
      <c r="J75" s="49">
        <v>92232844</v>
      </c>
      <c r="K75" s="49">
        <v>109809786</v>
      </c>
      <c r="L75" s="49">
        <v>79984870</v>
      </c>
      <c r="M75" s="49">
        <v>86551869</v>
      </c>
      <c r="N75" s="49">
        <v>56989251</v>
      </c>
      <c r="O75" s="49">
        <v>37765235</v>
      </c>
      <c r="P75" s="87">
        <f>'[2]Prior Law Non-Assistance'!P74+'[2]Prior Law Assistance'!P74</f>
        <v>33148982</v>
      </c>
      <c r="Q75" s="49">
        <v>29921794</v>
      </c>
      <c r="R75" s="87">
        <v>19727869</v>
      </c>
      <c r="S75" s="87">
        <v>26169705</v>
      </c>
      <c r="T75" s="211">
        <f>'Juvenile Justice AUPL'!B74+'Emergency AUPL'!B74</f>
        <v>0</v>
      </c>
      <c r="U75" s="211">
        <f>'Juvenile Justice AUPL'!C74+'Emergency AUPL'!C74</f>
        <v>0</v>
      </c>
      <c r="V75" s="211">
        <f>'Juvenile Justice AUPL'!D74+'Emergency AUPL'!D74</f>
        <v>0</v>
      </c>
      <c r="W75" s="211">
        <f>'Juvenile Justice AUPL'!E74+'Emergency AUPL'!E74</f>
        <v>0</v>
      </c>
      <c r="X75" s="211">
        <f>'Juvenile Justice AUPL'!F74+'Emergency AUPL'!F74</f>
        <v>0</v>
      </c>
      <c r="Y75" s="211">
        <f>'Juvenile Justice AUPL'!G74+'Emergency AUPL'!G74</f>
        <v>0</v>
      </c>
      <c r="Z75" s="211">
        <f>'Juvenile Justice AUPL'!H74+'Emergency AUPL'!H74</f>
        <v>0</v>
      </c>
    </row>
    <row r="76" spans="1:26">
      <c r="A76" s="51" t="s">
        <v>102</v>
      </c>
      <c r="B76" s="103">
        <v>0</v>
      </c>
      <c r="C76" s="103">
        <v>0</v>
      </c>
      <c r="D76" s="103">
        <v>0</v>
      </c>
      <c r="E76" s="103">
        <v>0</v>
      </c>
      <c r="F76" s="49">
        <v>0</v>
      </c>
      <c r="G76" s="49">
        <v>0</v>
      </c>
      <c r="H76" s="49">
        <v>0</v>
      </c>
      <c r="I76" s="49">
        <v>0</v>
      </c>
      <c r="J76" s="49">
        <v>0</v>
      </c>
      <c r="K76" s="49">
        <v>0</v>
      </c>
      <c r="L76" s="49">
        <v>0</v>
      </c>
      <c r="M76" s="49">
        <v>0</v>
      </c>
      <c r="N76" s="49">
        <v>990011</v>
      </c>
      <c r="O76" s="49">
        <v>7733862</v>
      </c>
      <c r="P76" s="87">
        <f>'[2]Prior Law Non-Assistance'!P75+'[2]Prior Law Assistance'!P75</f>
        <v>4845075</v>
      </c>
      <c r="Q76" s="49">
        <v>0</v>
      </c>
      <c r="R76" s="87">
        <v>0</v>
      </c>
      <c r="S76" s="87">
        <v>0</v>
      </c>
      <c r="T76" s="211">
        <f>'Juvenile Justice AUPL'!B75+'Emergency AUPL'!B75</f>
        <v>0</v>
      </c>
      <c r="U76" s="211">
        <f>'Juvenile Justice AUPL'!C75+'Emergency AUPL'!C75</f>
        <v>0</v>
      </c>
      <c r="V76" s="211">
        <f>'Juvenile Justice AUPL'!D75+'Emergency AUPL'!D75</f>
        <v>0</v>
      </c>
      <c r="W76" s="211">
        <f>'Juvenile Justice AUPL'!E75+'Emergency AUPL'!E75</f>
        <v>0</v>
      </c>
      <c r="X76" s="211">
        <f>'Juvenile Justice AUPL'!F75+'Emergency AUPL'!F75</f>
        <v>0</v>
      </c>
      <c r="Y76" s="211">
        <f>'Juvenile Justice AUPL'!G75+'Emergency AUPL'!G75</f>
        <v>0</v>
      </c>
      <c r="Z76" s="211">
        <f>'Juvenile Justice AUPL'!H75+'Emergency AUPL'!H75</f>
        <v>0</v>
      </c>
    </row>
    <row r="77" spans="1:26">
      <c r="A77" s="51" t="s">
        <v>103</v>
      </c>
      <c r="B77" s="103">
        <v>0</v>
      </c>
      <c r="C77" s="103">
        <v>0</v>
      </c>
      <c r="D77" s="103">
        <v>0</v>
      </c>
      <c r="E77" s="103">
        <v>0</v>
      </c>
      <c r="F77" s="49">
        <v>0</v>
      </c>
      <c r="G77" s="49">
        <v>0</v>
      </c>
      <c r="H77" s="49">
        <v>0</v>
      </c>
      <c r="I77" s="49">
        <v>0</v>
      </c>
      <c r="J77" s="49">
        <v>0</v>
      </c>
      <c r="K77" s="49">
        <v>5179800</v>
      </c>
      <c r="L77" s="49">
        <v>3236568</v>
      </c>
      <c r="M77" s="49">
        <v>2669375</v>
      </c>
      <c r="N77" s="49">
        <v>1699188</v>
      </c>
      <c r="O77" s="49">
        <v>1377979</v>
      </c>
      <c r="P77" s="87">
        <f>'[2]Prior Law Non-Assistance'!P76+'[2]Prior Law Assistance'!P76</f>
        <v>18072525</v>
      </c>
      <c r="Q77" s="49">
        <v>5713146</v>
      </c>
      <c r="R77" s="87">
        <v>8150856</v>
      </c>
      <c r="S77" s="87">
        <v>8315345</v>
      </c>
      <c r="T77" s="211">
        <f>'Juvenile Justice AUPL'!B76+'Emergency AUPL'!B76</f>
        <v>8958569</v>
      </c>
      <c r="U77" s="211">
        <f>'Juvenile Justice AUPL'!C76+'Emergency AUPL'!C76</f>
        <v>10450969</v>
      </c>
      <c r="V77" s="211">
        <f>'Juvenile Justice AUPL'!D76+'Emergency AUPL'!D76</f>
        <v>10306270</v>
      </c>
      <c r="W77" s="211">
        <f>'Juvenile Justice AUPL'!E76+'Emergency AUPL'!E76</f>
        <v>11306225</v>
      </c>
      <c r="X77" s="211">
        <f>'Juvenile Justice AUPL'!F76+'Emergency AUPL'!F76</f>
        <v>11133040</v>
      </c>
      <c r="Y77" s="211">
        <f>'Juvenile Justice AUPL'!G76+'Emergency AUPL'!G76</f>
        <v>10823110</v>
      </c>
      <c r="Z77" s="211">
        <f>'Juvenile Justice AUPL'!H76+'Emergency AUPL'!H76</f>
        <v>11650503</v>
      </c>
    </row>
    <row r="78" spans="1:26">
      <c r="A78" s="51" t="s">
        <v>104</v>
      </c>
      <c r="B78" s="103">
        <v>0</v>
      </c>
      <c r="C78" s="103">
        <v>0</v>
      </c>
      <c r="D78" s="103">
        <v>0</v>
      </c>
      <c r="E78" s="103">
        <v>0</v>
      </c>
      <c r="F78" s="49">
        <v>152948749</v>
      </c>
      <c r="G78" s="49">
        <v>151028095</v>
      </c>
      <c r="H78" s="49">
        <v>153753033</v>
      </c>
      <c r="I78" s="49">
        <v>150000000</v>
      </c>
      <c r="J78" s="49">
        <v>165845459</v>
      </c>
      <c r="K78" s="49">
        <v>167895633</v>
      </c>
      <c r="L78" s="49">
        <v>199753845</v>
      </c>
      <c r="M78" s="49">
        <v>220291735</v>
      </c>
      <c r="N78" s="49">
        <v>247988679</v>
      </c>
      <c r="O78" s="49">
        <v>224382817</v>
      </c>
      <c r="P78" s="87">
        <f>'[2]Prior Law Non-Assistance'!P77+'[2]Prior Law Assistance'!P77</f>
        <v>243096186</v>
      </c>
      <c r="Q78" s="49">
        <v>253243140</v>
      </c>
      <c r="R78" s="87">
        <v>268252659</v>
      </c>
      <c r="S78" s="87">
        <v>258793885</v>
      </c>
      <c r="T78" s="211">
        <f>'Juvenile Justice AUPL'!B77+'Emergency AUPL'!B77</f>
        <v>0</v>
      </c>
      <c r="U78" s="211">
        <f>'Juvenile Justice AUPL'!C77+'Emergency AUPL'!C77</f>
        <v>0</v>
      </c>
      <c r="V78" s="211">
        <f>'Juvenile Justice AUPL'!D77+'Emergency AUPL'!D77</f>
        <v>0</v>
      </c>
      <c r="W78" s="211">
        <f>'Juvenile Justice AUPL'!E77+'Emergency AUPL'!E77</f>
        <v>0</v>
      </c>
      <c r="X78" s="211">
        <f>'Juvenile Justice AUPL'!F77+'Emergency AUPL'!F77</f>
        <v>0</v>
      </c>
      <c r="Y78" s="211">
        <f>'Juvenile Justice AUPL'!G77+'Emergency AUPL'!G77</f>
        <v>0</v>
      </c>
      <c r="Z78" s="211">
        <f>'Juvenile Justice AUPL'!H77+'Emergency AUPL'!H77</f>
        <v>0</v>
      </c>
    </row>
    <row r="79" spans="1:26">
      <c r="A79" s="51" t="s">
        <v>105</v>
      </c>
      <c r="B79" s="103">
        <v>0</v>
      </c>
      <c r="C79" s="103">
        <v>0</v>
      </c>
      <c r="D79" s="103">
        <v>0</v>
      </c>
      <c r="E79" s="103">
        <v>0</v>
      </c>
      <c r="F79" s="49">
        <v>0</v>
      </c>
      <c r="G79" s="49">
        <v>0</v>
      </c>
      <c r="H79" s="49">
        <v>0</v>
      </c>
      <c r="I79" s="49">
        <v>0</v>
      </c>
      <c r="J79" s="49">
        <v>0</v>
      </c>
      <c r="K79" s="49">
        <v>0</v>
      </c>
      <c r="L79" s="49">
        <v>0</v>
      </c>
      <c r="M79" s="49">
        <v>0</v>
      </c>
      <c r="N79" s="49">
        <v>0</v>
      </c>
      <c r="O79" s="49">
        <v>0</v>
      </c>
      <c r="P79" s="87">
        <f>'[2]Prior Law Non-Assistance'!P78+'[2]Prior Law Assistance'!P78</f>
        <v>5097281</v>
      </c>
      <c r="Q79" s="49">
        <v>0</v>
      </c>
      <c r="R79" s="87">
        <v>0</v>
      </c>
      <c r="S79" s="87">
        <v>0</v>
      </c>
      <c r="T79" s="211">
        <f>'Juvenile Justice AUPL'!B78+'Emergency AUPL'!B78</f>
        <v>0</v>
      </c>
      <c r="U79" s="211">
        <f>'Juvenile Justice AUPL'!C78+'Emergency AUPL'!C78</f>
        <v>0</v>
      </c>
      <c r="V79" s="211">
        <f>'Juvenile Justice AUPL'!D78+'Emergency AUPL'!D78</f>
        <v>0</v>
      </c>
      <c r="W79" s="211">
        <f>'Juvenile Justice AUPL'!E78+'Emergency AUPL'!E78</f>
        <v>0</v>
      </c>
      <c r="X79" s="211">
        <f>'Juvenile Justice AUPL'!F78+'Emergency AUPL'!F78</f>
        <v>0</v>
      </c>
      <c r="Y79" s="211">
        <f>'Juvenile Justice AUPL'!G78+'Emergency AUPL'!G78</f>
        <v>0</v>
      </c>
      <c r="Z79" s="211">
        <f>'Juvenile Justice AUPL'!H78+'Emergency AUPL'!H78</f>
        <v>0</v>
      </c>
    </row>
    <row r="80" spans="1:26">
      <c r="A80" s="51" t="s">
        <v>107</v>
      </c>
      <c r="B80" s="103">
        <v>0</v>
      </c>
      <c r="C80" s="103">
        <v>0</v>
      </c>
      <c r="D80" s="103">
        <v>0</v>
      </c>
      <c r="E80" s="103">
        <v>0</v>
      </c>
      <c r="F80" s="49">
        <v>0</v>
      </c>
      <c r="G80" s="49">
        <v>0</v>
      </c>
      <c r="H80" s="49">
        <v>0</v>
      </c>
      <c r="I80" s="49">
        <v>0</v>
      </c>
      <c r="J80" s="49">
        <v>0</v>
      </c>
      <c r="K80" s="49">
        <v>19464918</v>
      </c>
      <c r="L80" s="49">
        <v>10305502</v>
      </c>
      <c r="M80" s="49">
        <v>3864864</v>
      </c>
      <c r="N80" s="49">
        <v>458159</v>
      </c>
      <c r="O80" s="49">
        <v>849547</v>
      </c>
      <c r="P80" s="87">
        <f>'[2]Prior Law Non-Assistance'!P79+'[2]Prior Law Assistance'!P79</f>
        <v>123198</v>
      </c>
      <c r="Q80" s="49">
        <v>0</v>
      </c>
      <c r="R80" s="87">
        <v>0</v>
      </c>
      <c r="S80" s="87">
        <v>0</v>
      </c>
      <c r="T80" s="211">
        <f>'Juvenile Justice AUPL'!B79+'Emergency AUPL'!B79</f>
        <v>0</v>
      </c>
      <c r="U80" s="211">
        <f>'Juvenile Justice AUPL'!C79+'Emergency AUPL'!C79</f>
        <v>0</v>
      </c>
      <c r="V80" s="211">
        <f>'Juvenile Justice AUPL'!D79+'Emergency AUPL'!D79</f>
        <v>0</v>
      </c>
      <c r="W80" s="211">
        <f>'Juvenile Justice AUPL'!E79+'Emergency AUPL'!E79</f>
        <v>0</v>
      </c>
      <c r="X80" s="211">
        <f>'Juvenile Justice AUPL'!F79+'Emergency AUPL'!F79</f>
        <v>0</v>
      </c>
      <c r="Y80" s="211">
        <f>'Juvenile Justice AUPL'!G79+'Emergency AUPL'!G79</f>
        <v>0</v>
      </c>
      <c r="Z80" s="211">
        <f>'Juvenile Justice AUPL'!H79+'Emergency AUPL'!H79</f>
        <v>0</v>
      </c>
    </row>
    <row r="81" spans="1:26">
      <c r="A81" s="51" t="s">
        <v>76</v>
      </c>
      <c r="B81" s="103">
        <v>0</v>
      </c>
      <c r="C81" s="103">
        <v>0</v>
      </c>
      <c r="D81" s="103">
        <v>0</v>
      </c>
      <c r="E81" s="103">
        <v>122383734</v>
      </c>
      <c r="F81" s="49">
        <v>28459409</v>
      </c>
      <c r="G81" s="49">
        <v>26794488</v>
      </c>
      <c r="H81" s="49">
        <v>15323897</v>
      </c>
      <c r="I81" s="49">
        <v>22324439</v>
      </c>
      <c r="J81" s="49">
        <v>18622464</v>
      </c>
      <c r="K81" s="49">
        <v>6770587</v>
      </c>
      <c r="L81" s="49">
        <v>6030215</v>
      </c>
      <c r="M81" s="49">
        <v>4458985</v>
      </c>
      <c r="N81" s="49">
        <v>5907614</v>
      </c>
      <c r="O81" s="49">
        <v>21313812</v>
      </c>
      <c r="P81" s="87">
        <f>'[2]Prior Law Non-Assistance'!P80+'[2]Prior Law Assistance'!P80</f>
        <v>19694478</v>
      </c>
      <c r="Q81" s="49">
        <v>14474861</v>
      </c>
      <c r="R81" s="87">
        <v>18070363</v>
      </c>
      <c r="S81" s="87">
        <v>17298391</v>
      </c>
      <c r="T81" s="211">
        <f>'Juvenile Justice AUPL'!B80+'Emergency AUPL'!B80</f>
        <v>0</v>
      </c>
      <c r="U81" s="211">
        <f>'Juvenile Justice AUPL'!C80+'Emergency AUPL'!C80</f>
        <v>0</v>
      </c>
      <c r="V81" s="211">
        <f>'Juvenile Justice AUPL'!D80+'Emergency AUPL'!D80</f>
        <v>0</v>
      </c>
      <c r="W81" s="211">
        <f>'Juvenile Justice AUPL'!E80+'Emergency AUPL'!E80</f>
        <v>0</v>
      </c>
      <c r="X81" s="211">
        <f>'Juvenile Justice AUPL'!F80+'Emergency AUPL'!F80</f>
        <v>0</v>
      </c>
      <c r="Y81" s="211">
        <f>'Juvenile Justice AUPL'!G80+'Emergency AUPL'!G80</f>
        <v>0</v>
      </c>
      <c r="Z81" s="211">
        <f>'Juvenile Justice AUPL'!H80+'Emergency AUPL'!H80</f>
        <v>0</v>
      </c>
    </row>
    <row r="82" spans="1:26">
      <c r="A82" s="51" t="s">
        <v>110</v>
      </c>
      <c r="B82" s="103">
        <v>0</v>
      </c>
      <c r="C82" s="103">
        <v>0</v>
      </c>
      <c r="D82" s="103">
        <v>0</v>
      </c>
      <c r="E82" s="103">
        <v>0</v>
      </c>
      <c r="F82" s="49">
        <v>0</v>
      </c>
      <c r="G82" s="49">
        <v>0</v>
      </c>
      <c r="H82" s="49">
        <v>0</v>
      </c>
      <c r="I82" s="49">
        <v>0</v>
      </c>
      <c r="J82" s="49">
        <v>0</v>
      </c>
      <c r="K82" s="49">
        <v>0</v>
      </c>
      <c r="L82" s="49">
        <v>0</v>
      </c>
      <c r="M82" s="49">
        <v>0</v>
      </c>
      <c r="N82" s="49">
        <v>0</v>
      </c>
      <c r="O82" s="49">
        <v>0</v>
      </c>
      <c r="P82" s="87">
        <f>'[2]Prior Law Non-Assistance'!P81+'[2]Prior Law Assistance'!P81</f>
        <v>0</v>
      </c>
      <c r="Q82" s="49">
        <v>0</v>
      </c>
      <c r="R82" s="87">
        <v>0</v>
      </c>
      <c r="S82" s="87">
        <v>0</v>
      </c>
      <c r="T82" s="211">
        <f>'Juvenile Justice AUPL'!B81+'Emergency AUPL'!B81</f>
        <v>0</v>
      </c>
      <c r="U82" s="211">
        <f>'Juvenile Justice AUPL'!C81+'Emergency AUPL'!C81</f>
        <v>0</v>
      </c>
      <c r="V82" s="211">
        <f>'Juvenile Justice AUPL'!D81+'Emergency AUPL'!D81</f>
        <v>0</v>
      </c>
      <c r="W82" s="211">
        <f>'Juvenile Justice AUPL'!E81+'Emergency AUPL'!E81</f>
        <v>0</v>
      </c>
      <c r="X82" s="211">
        <f>'Juvenile Justice AUPL'!F81+'Emergency AUPL'!F81</f>
        <v>0</v>
      </c>
      <c r="Y82" s="211">
        <f>'Juvenile Justice AUPL'!G81+'Emergency AUPL'!G81</f>
        <v>0</v>
      </c>
      <c r="Z82" s="211">
        <f>'Juvenile Justice AUPL'!H81+'Emergency AUPL'!H81</f>
        <v>0</v>
      </c>
    </row>
    <row r="83" spans="1:26">
      <c r="A83" s="51" t="s">
        <v>111</v>
      </c>
      <c r="B83" s="103">
        <v>0</v>
      </c>
      <c r="C83" s="103">
        <v>0</v>
      </c>
      <c r="D83" s="103">
        <v>0</v>
      </c>
      <c r="E83" s="103">
        <v>0</v>
      </c>
      <c r="F83" s="49">
        <v>0</v>
      </c>
      <c r="G83" s="49">
        <v>0</v>
      </c>
      <c r="H83" s="49">
        <v>0</v>
      </c>
      <c r="I83" s="49">
        <v>0</v>
      </c>
      <c r="J83" s="49">
        <v>0</v>
      </c>
      <c r="K83" s="49">
        <v>0</v>
      </c>
      <c r="L83" s="49">
        <v>0</v>
      </c>
      <c r="M83" s="49">
        <v>0</v>
      </c>
      <c r="N83" s="49">
        <v>0</v>
      </c>
      <c r="O83" s="49">
        <v>0</v>
      </c>
      <c r="P83" s="87">
        <f>'[2]Prior Law Non-Assistance'!P82+'[2]Prior Law Assistance'!P82</f>
        <v>1543</v>
      </c>
      <c r="Q83" s="49">
        <v>0</v>
      </c>
      <c r="R83" s="87">
        <v>0</v>
      </c>
      <c r="S83" s="87">
        <v>0</v>
      </c>
      <c r="T83" s="211">
        <f>'Juvenile Justice AUPL'!B82+'Emergency AUPL'!B82</f>
        <v>11126431</v>
      </c>
      <c r="U83" s="211">
        <f>'Juvenile Justice AUPL'!C82+'Emergency AUPL'!C82</f>
        <v>12322441</v>
      </c>
      <c r="V83" s="211">
        <f>'Juvenile Justice AUPL'!D82+'Emergency AUPL'!D82</f>
        <v>9471218</v>
      </c>
      <c r="W83" s="211">
        <f>'Juvenile Justice AUPL'!E82+'Emergency AUPL'!E82</f>
        <v>11686443</v>
      </c>
      <c r="X83" s="211">
        <f>'Juvenile Justice AUPL'!F82+'Emergency AUPL'!F82</f>
        <v>7850633</v>
      </c>
      <c r="Y83" s="211">
        <f>'Juvenile Justice AUPL'!G82+'Emergency AUPL'!G82</f>
        <v>6898280</v>
      </c>
      <c r="Z83" s="211">
        <f>'Juvenile Justice AUPL'!H82+'Emergency AUPL'!H82</f>
        <v>8407830</v>
      </c>
    </row>
    <row r="84" spans="1:26">
      <c r="A84" s="51" t="s">
        <v>113</v>
      </c>
      <c r="B84" s="103">
        <v>0</v>
      </c>
      <c r="C84" s="103">
        <v>0</v>
      </c>
      <c r="D84" s="103">
        <v>0</v>
      </c>
      <c r="E84" s="103">
        <v>0</v>
      </c>
      <c r="F84" s="49">
        <v>0</v>
      </c>
      <c r="G84" s="49">
        <v>0</v>
      </c>
      <c r="H84" s="49">
        <v>0</v>
      </c>
      <c r="I84" s="49">
        <v>0</v>
      </c>
      <c r="J84" s="49">
        <v>0</v>
      </c>
      <c r="K84" s="49">
        <v>0</v>
      </c>
      <c r="L84" s="49">
        <v>0</v>
      </c>
      <c r="M84" s="49">
        <v>993234</v>
      </c>
      <c r="N84" s="49">
        <v>1145321</v>
      </c>
      <c r="O84" s="49">
        <v>1184266</v>
      </c>
      <c r="P84" s="87">
        <f>'[2]Prior Law Non-Assistance'!P83+'[2]Prior Law Assistance'!P83</f>
        <v>1140683</v>
      </c>
      <c r="Q84" s="49">
        <v>1005052</v>
      </c>
      <c r="R84" s="87">
        <v>888410</v>
      </c>
      <c r="S84" s="87">
        <v>610850</v>
      </c>
      <c r="T84" s="211">
        <f>'Juvenile Justice AUPL'!B83+'Emergency AUPL'!B83</f>
        <v>0</v>
      </c>
      <c r="U84" s="211">
        <f>'Juvenile Justice AUPL'!C83+'Emergency AUPL'!C83</f>
        <v>0</v>
      </c>
      <c r="V84" s="211">
        <f>'Juvenile Justice AUPL'!D83+'Emergency AUPL'!D83</f>
        <v>0</v>
      </c>
      <c r="W84" s="211">
        <f>'Juvenile Justice AUPL'!E83+'Emergency AUPL'!E83</f>
        <v>0</v>
      </c>
      <c r="X84" s="211">
        <f>'Juvenile Justice AUPL'!F83+'Emergency AUPL'!F83</f>
        <v>0</v>
      </c>
      <c r="Y84" s="211">
        <f>'Juvenile Justice AUPL'!G83+'Emergency AUPL'!G83</f>
        <v>0</v>
      </c>
      <c r="Z84" s="211">
        <f>'Juvenile Justice AUPL'!H83+'Emergency AUPL'!H83</f>
        <v>0</v>
      </c>
    </row>
    <row r="85" spans="1:26">
      <c r="A85" s="51" t="s">
        <v>78</v>
      </c>
      <c r="B85" s="103">
        <v>0</v>
      </c>
      <c r="C85" s="103">
        <v>0</v>
      </c>
      <c r="D85" s="103">
        <v>0</v>
      </c>
      <c r="E85" s="103">
        <v>0</v>
      </c>
      <c r="F85" s="49">
        <v>0</v>
      </c>
      <c r="G85" s="49">
        <v>0</v>
      </c>
      <c r="H85" s="49">
        <v>0</v>
      </c>
      <c r="I85" s="49">
        <v>0</v>
      </c>
      <c r="J85" s="49">
        <v>0</v>
      </c>
      <c r="K85" s="49">
        <v>776999</v>
      </c>
      <c r="L85" s="49">
        <v>0</v>
      </c>
      <c r="M85" s="49">
        <v>0</v>
      </c>
      <c r="N85" s="49">
        <v>0</v>
      </c>
      <c r="O85" s="49">
        <v>0</v>
      </c>
      <c r="P85" s="87">
        <f>'[2]Prior Law Non-Assistance'!P84+'[2]Prior Law Assistance'!P84</f>
        <v>0</v>
      </c>
      <c r="Q85" s="49">
        <v>0</v>
      </c>
      <c r="R85" s="87">
        <v>0</v>
      </c>
      <c r="S85" s="87">
        <v>0</v>
      </c>
      <c r="T85" s="211">
        <f>'Juvenile Justice AUPL'!B84+'Emergency AUPL'!B84</f>
        <v>0</v>
      </c>
      <c r="U85" s="211">
        <f>'Juvenile Justice AUPL'!C84+'Emergency AUPL'!C84</f>
        <v>0</v>
      </c>
      <c r="V85" s="211">
        <f>'Juvenile Justice AUPL'!D84+'Emergency AUPL'!D84</f>
        <v>0</v>
      </c>
      <c r="W85" s="211">
        <f>'Juvenile Justice AUPL'!E84+'Emergency AUPL'!E84</f>
        <v>0</v>
      </c>
      <c r="X85" s="211">
        <f>'Juvenile Justice AUPL'!F84+'Emergency AUPL'!F84</f>
        <v>0</v>
      </c>
      <c r="Y85" s="211">
        <f>'Juvenile Justice AUPL'!G84+'Emergency AUPL'!G84</f>
        <v>0</v>
      </c>
      <c r="Z85" s="211">
        <f>'Juvenile Justice AUPL'!H84+'Emergency AUPL'!H84</f>
        <v>0</v>
      </c>
    </row>
    <row r="86" spans="1:26">
      <c r="A86" s="51" t="s">
        <v>116</v>
      </c>
      <c r="B86" s="103">
        <v>0</v>
      </c>
      <c r="C86" s="103">
        <v>0</v>
      </c>
      <c r="D86" s="103">
        <v>0</v>
      </c>
      <c r="E86" s="103">
        <v>0</v>
      </c>
      <c r="F86" s="49">
        <v>0</v>
      </c>
      <c r="G86" s="49">
        <v>0</v>
      </c>
      <c r="H86" s="49">
        <v>0</v>
      </c>
      <c r="I86" s="49">
        <v>0</v>
      </c>
      <c r="J86" s="49">
        <v>0</v>
      </c>
      <c r="K86" s="49">
        <v>0</v>
      </c>
      <c r="L86" s="49">
        <v>0</v>
      </c>
      <c r="M86" s="49">
        <v>0</v>
      </c>
      <c r="N86" s="49">
        <v>0</v>
      </c>
      <c r="O86" s="49">
        <v>0</v>
      </c>
      <c r="P86" s="87">
        <f>'[2]Prior Law Non-Assistance'!P85+'[2]Prior Law Assistance'!P85</f>
        <v>0</v>
      </c>
      <c r="Q86" s="49">
        <v>0</v>
      </c>
      <c r="R86" s="87">
        <v>0</v>
      </c>
      <c r="S86" s="87">
        <v>0</v>
      </c>
      <c r="T86" s="211">
        <f>'Juvenile Justice AUPL'!B85+'Emergency AUPL'!B85</f>
        <v>0</v>
      </c>
      <c r="U86" s="211">
        <f>'Juvenile Justice AUPL'!C85+'Emergency AUPL'!C85</f>
        <v>0</v>
      </c>
      <c r="V86" s="211">
        <f>'Juvenile Justice AUPL'!D85+'Emergency AUPL'!D85</f>
        <v>0</v>
      </c>
      <c r="W86" s="211">
        <f>'Juvenile Justice AUPL'!E85+'Emergency AUPL'!E85</f>
        <v>0</v>
      </c>
      <c r="X86" s="211">
        <f>'Juvenile Justice AUPL'!F85+'Emergency AUPL'!F85</f>
        <v>0</v>
      </c>
      <c r="Y86" s="211">
        <f>'Juvenile Justice AUPL'!G85+'Emergency AUPL'!G85</f>
        <v>0</v>
      </c>
      <c r="Z86" s="211">
        <f>'Juvenile Justice AUPL'!H85+'Emergency AUPL'!H85</f>
        <v>0</v>
      </c>
    </row>
    <row r="87" spans="1:26">
      <c r="A87" s="51" t="s">
        <v>117</v>
      </c>
      <c r="B87" s="103">
        <v>0</v>
      </c>
      <c r="C87" s="103">
        <v>0</v>
      </c>
      <c r="D87" s="103">
        <v>28844617</v>
      </c>
      <c r="E87" s="103">
        <v>49443153</v>
      </c>
      <c r="F87" s="49">
        <v>24225065</v>
      </c>
      <c r="G87" s="49">
        <v>27402367</v>
      </c>
      <c r="H87" s="49">
        <v>57690882</v>
      </c>
      <c r="I87" s="49">
        <v>69968793</v>
      </c>
      <c r="J87" s="49">
        <v>87206495</v>
      </c>
      <c r="K87" s="49">
        <v>71035974</v>
      </c>
      <c r="L87" s="49">
        <v>66556148</v>
      </c>
      <c r="M87" s="49">
        <v>89397565</v>
      </c>
      <c r="N87" s="49">
        <v>91694634</v>
      </c>
      <c r="O87" s="49">
        <v>87815151</v>
      </c>
      <c r="P87" s="87">
        <f>'[2]Prior Law Non-Assistance'!P86+'[2]Prior Law Assistance'!P86</f>
        <v>89023477</v>
      </c>
      <c r="Q87" s="49">
        <v>86912290</v>
      </c>
      <c r="R87" s="87">
        <v>96225384</v>
      </c>
      <c r="S87" s="87">
        <v>52674621</v>
      </c>
      <c r="T87" s="211">
        <f>'Juvenile Justice AUPL'!B86+'Emergency AUPL'!B86</f>
        <v>275779</v>
      </c>
      <c r="U87" s="211">
        <f>'Juvenile Justice AUPL'!C86+'Emergency AUPL'!C86</f>
        <v>235082</v>
      </c>
      <c r="V87" s="211">
        <f>'Juvenile Justice AUPL'!D86+'Emergency AUPL'!D86</f>
        <v>222320</v>
      </c>
      <c r="W87" s="211">
        <f>'Juvenile Justice AUPL'!E86+'Emergency AUPL'!E86</f>
        <v>268358</v>
      </c>
      <c r="X87" s="211">
        <f>'Juvenile Justice AUPL'!F86+'Emergency AUPL'!F86</f>
        <v>130012</v>
      </c>
      <c r="Y87" s="211">
        <f>'Juvenile Justice AUPL'!G86+'Emergency AUPL'!G86</f>
        <v>164331</v>
      </c>
      <c r="Z87" s="211">
        <f>'Juvenile Justice AUPL'!H86+'Emergency AUPL'!H86</f>
        <v>150298</v>
      </c>
    </row>
    <row r="88" spans="1:26">
      <c r="A88" s="51" t="s">
        <v>77</v>
      </c>
      <c r="B88" s="103">
        <v>0</v>
      </c>
      <c r="C88" s="103">
        <v>0</v>
      </c>
      <c r="D88" s="103">
        <v>0</v>
      </c>
      <c r="E88" s="103">
        <v>0</v>
      </c>
      <c r="F88" s="49">
        <v>0</v>
      </c>
      <c r="G88" s="49">
        <v>0</v>
      </c>
      <c r="H88" s="49">
        <v>0</v>
      </c>
      <c r="I88" s="49">
        <v>0</v>
      </c>
      <c r="J88" s="49">
        <v>0</v>
      </c>
      <c r="K88" s="49">
        <v>0</v>
      </c>
      <c r="L88" s="49">
        <v>0</v>
      </c>
      <c r="M88" s="49">
        <v>0</v>
      </c>
      <c r="N88" s="49">
        <v>0</v>
      </c>
      <c r="O88" s="49">
        <v>0</v>
      </c>
      <c r="P88" s="87">
        <f>'[2]Prior Law Non-Assistance'!P87+'[2]Prior Law Assistance'!P87</f>
        <v>0</v>
      </c>
      <c r="Q88" s="49">
        <v>0</v>
      </c>
      <c r="R88" s="87">
        <v>0</v>
      </c>
      <c r="S88" s="87">
        <v>0</v>
      </c>
      <c r="T88" s="211">
        <f>'Juvenile Justice AUPL'!B87+'Emergency AUPL'!B87</f>
        <v>0</v>
      </c>
      <c r="U88" s="211">
        <f>'Juvenile Justice AUPL'!C87+'Emergency AUPL'!C87</f>
        <v>0</v>
      </c>
      <c r="V88" s="211">
        <f>'Juvenile Justice AUPL'!D87+'Emergency AUPL'!D87</f>
        <v>0</v>
      </c>
      <c r="W88" s="211">
        <f>'Juvenile Justice AUPL'!E87+'Emergency AUPL'!E87</f>
        <v>0</v>
      </c>
      <c r="X88" s="211">
        <f>'Juvenile Justice AUPL'!F87+'Emergency AUPL'!F87</f>
        <v>0</v>
      </c>
      <c r="Y88" s="211">
        <f>'Juvenile Justice AUPL'!G87+'Emergency AUPL'!G87</f>
        <v>0</v>
      </c>
      <c r="Z88" s="211">
        <f>'Juvenile Justice AUPL'!H87+'Emergency AUPL'!H87</f>
        <v>0</v>
      </c>
    </row>
    <row r="89" spans="1:26">
      <c r="A89" s="51" t="s">
        <v>120</v>
      </c>
      <c r="B89" s="103">
        <v>0</v>
      </c>
      <c r="C89" s="103">
        <v>0</v>
      </c>
      <c r="D89" s="103">
        <v>0</v>
      </c>
      <c r="E89" s="103">
        <v>0</v>
      </c>
      <c r="F89" s="49">
        <v>0</v>
      </c>
      <c r="G89" s="49">
        <v>0</v>
      </c>
      <c r="H89" s="49">
        <v>0</v>
      </c>
      <c r="I89" s="49">
        <v>0</v>
      </c>
      <c r="J89" s="49">
        <v>0</v>
      </c>
      <c r="K89" s="49">
        <v>0</v>
      </c>
      <c r="L89" s="49">
        <v>0</v>
      </c>
      <c r="M89" s="49">
        <v>0</v>
      </c>
      <c r="N89" s="49">
        <v>0</v>
      </c>
      <c r="O89" s="49">
        <v>0</v>
      </c>
      <c r="P89" s="87">
        <f>'[2]Prior Law Non-Assistance'!P88+'[2]Prior Law Assistance'!P88</f>
        <v>0</v>
      </c>
      <c r="Q89" s="49">
        <v>0</v>
      </c>
      <c r="R89" s="87">
        <v>0</v>
      </c>
      <c r="S89" s="87">
        <v>0</v>
      </c>
      <c r="T89" s="211">
        <f>'Juvenile Justice AUPL'!B88+'Emergency AUPL'!B88</f>
        <v>0</v>
      </c>
      <c r="U89" s="211">
        <f>'Juvenile Justice AUPL'!C88+'Emergency AUPL'!C88</f>
        <v>0</v>
      </c>
      <c r="V89" s="211">
        <f>'Juvenile Justice AUPL'!D88+'Emergency AUPL'!D88</f>
        <v>0</v>
      </c>
      <c r="W89" s="211">
        <f>'Juvenile Justice AUPL'!E88+'Emergency AUPL'!E88</f>
        <v>0</v>
      </c>
      <c r="X89" s="211">
        <f>'Juvenile Justice AUPL'!F88+'Emergency AUPL'!F88</f>
        <v>0</v>
      </c>
      <c r="Y89" s="211">
        <f>'Juvenile Justice AUPL'!G88+'Emergency AUPL'!G88</f>
        <v>0</v>
      </c>
      <c r="Z89" s="211">
        <f>'Juvenile Justice AUPL'!H88+'Emergency AUPL'!H88</f>
        <v>0</v>
      </c>
    </row>
    <row r="90" spans="1:26">
      <c r="A90" s="51" t="s">
        <v>122</v>
      </c>
      <c r="B90" s="103">
        <v>0</v>
      </c>
      <c r="C90" s="103">
        <v>0</v>
      </c>
      <c r="D90" s="103">
        <v>0</v>
      </c>
      <c r="E90" s="103">
        <v>49551060</v>
      </c>
      <c r="F90" s="49">
        <v>60080131</v>
      </c>
      <c r="G90" s="49">
        <v>56907918</v>
      </c>
      <c r="H90" s="49">
        <v>67879910</v>
      </c>
      <c r="I90" s="49">
        <v>62972156</v>
      </c>
      <c r="J90" s="49">
        <v>52776261</v>
      </c>
      <c r="K90" s="49">
        <v>87938138</v>
      </c>
      <c r="L90" s="49">
        <v>100563174</v>
      </c>
      <c r="M90" s="49">
        <v>68748031</v>
      </c>
      <c r="N90" s="49">
        <v>66655097</v>
      </c>
      <c r="O90" s="49">
        <v>83080192</v>
      </c>
      <c r="P90" s="87">
        <f>'[2]Prior Law Non-Assistance'!P89+'[2]Prior Law Assistance'!P89</f>
        <v>81644702</v>
      </c>
      <c r="Q90" s="49">
        <v>107213028</v>
      </c>
      <c r="R90" s="87">
        <v>108102589</v>
      </c>
      <c r="S90" s="87">
        <v>114526748</v>
      </c>
      <c r="T90" s="211">
        <f>'Juvenile Justice AUPL'!B89+'Emergency AUPL'!B89</f>
        <v>112307997</v>
      </c>
      <c r="U90" s="211">
        <f>'Juvenile Justice AUPL'!C89+'Emergency AUPL'!C89</f>
        <v>16132797</v>
      </c>
      <c r="V90" s="211">
        <f>'Juvenile Justice AUPL'!D89+'Emergency AUPL'!D89</f>
        <v>0</v>
      </c>
      <c r="W90" s="211">
        <f>'Juvenile Justice AUPL'!E89+'Emergency AUPL'!E89</f>
        <v>0</v>
      </c>
      <c r="X90" s="211">
        <f>'Juvenile Justice AUPL'!F89+'Emergency AUPL'!F89</f>
        <v>0</v>
      </c>
      <c r="Y90" s="211">
        <f>'Juvenile Justice AUPL'!G89+'Emergency AUPL'!G89</f>
        <v>0</v>
      </c>
      <c r="Z90" s="211">
        <f>'Juvenile Justice AUPL'!H89+'Emergency AUPL'!H89</f>
        <v>0</v>
      </c>
    </row>
    <row r="91" spans="1:26">
      <c r="A91" s="51" t="s">
        <v>124</v>
      </c>
      <c r="B91" s="103">
        <v>0</v>
      </c>
      <c r="C91" s="103">
        <v>0</v>
      </c>
      <c r="D91" s="103">
        <v>0</v>
      </c>
      <c r="E91" s="103">
        <v>2243051</v>
      </c>
      <c r="F91" s="49">
        <v>6918435</v>
      </c>
      <c r="G91" s="49">
        <v>5003105</v>
      </c>
      <c r="H91" s="49">
        <v>3574790</v>
      </c>
      <c r="I91" s="49">
        <v>3655106</v>
      </c>
      <c r="J91" s="49">
        <v>3598477</v>
      </c>
      <c r="K91" s="49">
        <v>3867760</v>
      </c>
      <c r="L91" s="49">
        <v>3349275</v>
      </c>
      <c r="M91" s="49">
        <v>3519220</v>
      </c>
      <c r="N91" s="49">
        <v>4024203</v>
      </c>
      <c r="O91" s="49">
        <v>3895319</v>
      </c>
      <c r="P91" s="87">
        <f>'[2]Prior Law Non-Assistance'!P90+'[2]Prior Law Assistance'!P90</f>
        <v>3234704</v>
      </c>
      <c r="Q91" s="49">
        <v>3852356</v>
      </c>
      <c r="R91" s="87">
        <v>3482922</v>
      </c>
      <c r="S91" s="87">
        <v>3993007</v>
      </c>
      <c r="T91" s="211">
        <f>'Juvenile Justice AUPL'!B90+'Emergency AUPL'!B90</f>
        <v>1885554</v>
      </c>
      <c r="U91" s="211">
        <f>'Juvenile Justice AUPL'!C90+'Emergency AUPL'!C90</f>
        <v>2320592</v>
      </c>
      <c r="V91" s="211">
        <f>'Juvenile Justice AUPL'!D90+'Emergency AUPL'!D90</f>
        <v>1618362</v>
      </c>
      <c r="W91" s="211">
        <f>'Juvenile Justice AUPL'!E90+'Emergency AUPL'!E90</f>
        <v>2531556</v>
      </c>
      <c r="X91" s="211">
        <f>'Juvenile Justice AUPL'!F90+'Emergency AUPL'!F90</f>
        <v>1907523</v>
      </c>
      <c r="Y91" s="211">
        <f>'Juvenile Justice AUPL'!G90+'Emergency AUPL'!G90</f>
        <v>1784867</v>
      </c>
      <c r="Z91" s="211">
        <f>'Juvenile Justice AUPL'!H90+'Emergency AUPL'!H90</f>
        <v>774728</v>
      </c>
    </row>
    <row r="92" spans="1:26">
      <c r="A92" s="51" t="s">
        <v>126</v>
      </c>
      <c r="B92" s="103">
        <v>0</v>
      </c>
      <c r="C92" s="103">
        <v>0</v>
      </c>
      <c r="D92" s="103">
        <v>0</v>
      </c>
      <c r="E92" s="103">
        <v>0</v>
      </c>
      <c r="F92" s="49">
        <v>0</v>
      </c>
      <c r="G92" s="49">
        <v>0</v>
      </c>
      <c r="H92" s="49">
        <v>0</v>
      </c>
      <c r="I92" s="49">
        <v>3356751</v>
      </c>
      <c r="J92" s="49">
        <v>0</v>
      </c>
      <c r="K92" s="49">
        <v>0</v>
      </c>
      <c r="L92" s="49">
        <v>0</v>
      </c>
      <c r="M92" s="49">
        <v>0</v>
      </c>
      <c r="N92" s="49">
        <v>0</v>
      </c>
      <c r="O92" s="49">
        <v>0</v>
      </c>
      <c r="P92" s="87">
        <f>'[2]Prior Law Non-Assistance'!P91+'[2]Prior Law Assistance'!P91</f>
        <v>0</v>
      </c>
      <c r="Q92" s="49">
        <v>0</v>
      </c>
      <c r="R92" s="87">
        <v>0</v>
      </c>
      <c r="S92" s="87">
        <v>0</v>
      </c>
      <c r="T92" s="211">
        <f>'Juvenile Justice AUPL'!B91+'Emergency AUPL'!B91</f>
        <v>0</v>
      </c>
      <c r="U92" s="211">
        <f>'Juvenile Justice AUPL'!C91+'Emergency AUPL'!C91</f>
        <v>0</v>
      </c>
      <c r="V92" s="211">
        <f>'Juvenile Justice AUPL'!D91+'Emergency AUPL'!D91</f>
        <v>0</v>
      </c>
      <c r="W92" s="211">
        <f>'Juvenile Justice AUPL'!E91+'Emergency AUPL'!E91</f>
        <v>0</v>
      </c>
      <c r="X92" s="211">
        <f>'Juvenile Justice AUPL'!F91+'Emergency AUPL'!F91</f>
        <v>0</v>
      </c>
      <c r="Y92" s="211">
        <f>'Juvenile Justice AUPL'!G91+'Emergency AUPL'!G91</f>
        <v>0</v>
      </c>
      <c r="Z92" s="211">
        <f>'Juvenile Justice AUPL'!H91+'Emergency AUPL'!H91</f>
        <v>0</v>
      </c>
    </row>
    <row r="93" spans="1:26">
      <c r="A93" s="51" t="s">
        <v>127</v>
      </c>
      <c r="B93" s="103">
        <v>0</v>
      </c>
      <c r="C93" s="103">
        <v>0</v>
      </c>
      <c r="D93" s="103">
        <v>0</v>
      </c>
      <c r="E93" s="103">
        <v>5739818</v>
      </c>
      <c r="F93" s="49">
        <v>8371735</v>
      </c>
      <c r="G93" s="49">
        <v>7849556</v>
      </c>
      <c r="H93" s="49">
        <v>5300075</v>
      </c>
      <c r="I93" s="49">
        <v>4490688</v>
      </c>
      <c r="J93" s="49">
        <v>1243559</v>
      </c>
      <c r="K93" s="49">
        <v>1215690</v>
      </c>
      <c r="L93" s="49">
        <v>4805249</v>
      </c>
      <c r="M93" s="49">
        <v>6371950</v>
      </c>
      <c r="N93" s="49">
        <v>8059305</v>
      </c>
      <c r="O93" s="49">
        <v>4093159</v>
      </c>
      <c r="P93" s="87">
        <f>'[2]Prior Law Non-Assistance'!P92+'[2]Prior Law Assistance'!P92</f>
        <v>3249751</v>
      </c>
      <c r="Q93" s="49">
        <v>0</v>
      </c>
      <c r="R93" s="87">
        <v>0</v>
      </c>
      <c r="S93" s="87">
        <v>0</v>
      </c>
      <c r="T93" s="211">
        <f>'Juvenile Justice AUPL'!B92+'Emergency AUPL'!B92</f>
        <v>0</v>
      </c>
      <c r="U93" s="211">
        <f>'Juvenile Justice AUPL'!C92+'Emergency AUPL'!C92</f>
        <v>0</v>
      </c>
      <c r="V93" s="211">
        <f>'Juvenile Justice AUPL'!D92+'Emergency AUPL'!D92</f>
        <v>0</v>
      </c>
      <c r="W93" s="211">
        <f>'Juvenile Justice AUPL'!E92+'Emergency AUPL'!E92</f>
        <v>0</v>
      </c>
      <c r="X93" s="211">
        <f>'Juvenile Justice AUPL'!F92+'Emergency AUPL'!F92</f>
        <v>0</v>
      </c>
      <c r="Y93" s="211">
        <f>'Juvenile Justice AUPL'!G92+'Emergency AUPL'!G92</f>
        <v>0</v>
      </c>
      <c r="Z93" s="211">
        <f>'Juvenile Justice AUPL'!H92+'Emergency AUPL'!H92</f>
        <v>0</v>
      </c>
    </row>
    <row r="94" spans="1:26">
      <c r="A94" s="51" t="s">
        <v>128</v>
      </c>
      <c r="B94" s="103">
        <v>0</v>
      </c>
      <c r="C94" s="103">
        <v>0</v>
      </c>
      <c r="D94" s="103">
        <v>0</v>
      </c>
      <c r="E94" s="103">
        <v>9542487</v>
      </c>
      <c r="F94" s="49">
        <v>3524144</v>
      </c>
      <c r="G94" s="49">
        <v>10266376</v>
      </c>
      <c r="H94" s="49">
        <v>-512342</v>
      </c>
      <c r="I94" s="49">
        <v>272500</v>
      </c>
      <c r="J94" s="49">
        <v>272684</v>
      </c>
      <c r="K94" s="49">
        <v>7005602</v>
      </c>
      <c r="L94" s="49">
        <v>6719949</v>
      </c>
      <c r="M94" s="49">
        <v>6697199</v>
      </c>
      <c r="N94" s="49">
        <v>5960606</v>
      </c>
      <c r="O94" s="49">
        <v>6521338</v>
      </c>
      <c r="P94" s="87">
        <f>'[2]Prior Law Non-Assistance'!P93+'[2]Prior Law Assistance'!P93</f>
        <v>7391834</v>
      </c>
      <c r="Q94" s="49">
        <v>6917001</v>
      </c>
      <c r="R94" s="87">
        <v>7334055</v>
      </c>
      <c r="S94" s="87">
        <v>2496207</v>
      </c>
      <c r="T94" s="211">
        <f>'Juvenile Justice AUPL'!B93+'Emergency AUPL'!B93</f>
        <v>1867400</v>
      </c>
      <c r="U94" s="211">
        <f>'Juvenile Justice AUPL'!C93+'Emergency AUPL'!C93</f>
        <v>931251</v>
      </c>
      <c r="V94" s="211">
        <f>'Juvenile Justice AUPL'!D93+'Emergency AUPL'!D93</f>
        <v>4694515</v>
      </c>
      <c r="W94" s="211">
        <f>'Juvenile Justice AUPL'!E93+'Emergency AUPL'!E93</f>
        <v>4697720</v>
      </c>
      <c r="X94" s="211">
        <f>'Juvenile Justice AUPL'!F93+'Emergency AUPL'!F93</f>
        <v>2922971</v>
      </c>
      <c r="Y94" s="211">
        <f>'Juvenile Justice AUPL'!G93+'Emergency AUPL'!G93</f>
        <v>2242686</v>
      </c>
      <c r="Z94" s="211">
        <f>'Juvenile Justice AUPL'!H93+'Emergency AUPL'!H93</f>
        <v>1124348</v>
      </c>
    </row>
    <row r="95" spans="1:26">
      <c r="A95" s="51" t="s">
        <v>130</v>
      </c>
      <c r="B95" s="103">
        <v>0</v>
      </c>
      <c r="C95" s="103">
        <v>0</v>
      </c>
      <c r="D95" s="103">
        <v>0</v>
      </c>
      <c r="E95" s="103">
        <v>0</v>
      </c>
      <c r="F95" s="49">
        <v>1829844</v>
      </c>
      <c r="G95" s="49">
        <v>13680000</v>
      </c>
      <c r="H95" s="49">
        <v>12849614</v>
      </c>
      <c r="I95" s="49">
        <v>24560744</v>
      </c>
      <c r="J95" s="49">
        <v>-21000693</v>
      </c>
      <c r="K95" s="49">
        <v>14160693</v>
      </c>
      <c r="L95" s="49">
        <v>6840000</v>
      </c>
      <c r="M95" s="49">
        <v>6840000</v>
      </c>
      <c r="N95" s="49">
        <v>6840000</v>
      </c>
      <c r="O95" s="49">
        <v>6840000</v>
      </c>
      <c r="P95" s="87">
        <f>'[2]Prior Law Non-Assistance'!P94+'[2]Prior Law Assistance'!P94</f>
        <v>6840000</v>
      </c>
      <c r="Q95" s="49">
        <v>6840000</v>
      </c>
      <c r="R95" s="87">
        <v>6840000</v>
      </c>
      <c r="S95" s="87">
        <v>6840000</v>
      </c>
      <c r="T95" s="211">
        <f>'Juvenile Justice AUPL'!B94+'Emergency AUPL'!B94</f>
        <v>6840000</v>
      </c>
      <c r="U95" s="211">
        <f>'Juvenile Justice AUPL'!C94+'Emergency AUPL'!C94</f>
        <v>6840000</v>
      </c>
      <c r="V95" s="211">
        <f>'Juvenile Justice AUPL'!D94+'Emergency AUPL'!D94</f>
        <v>6840000</v>
      </c>
      <c r="W95" s="211">
        <f>'Juvenile Justice AUPL'!E94+'Emergency AUPL'!E94</f>
        <v>6840000</v>
      </c>
      <c r="X95" s="211">
        <f>'Juvenile Justice AUPL'!F94+'Emergency AUPL'!F94</f>
        <v>6840000</v>
      </c>
      <c r="Y95" s="211">
        <f>'Juvenile Justice AUPL'!G94+'Emergency AUPL'!G94</f>
        <v>6840000</v>
      </c>
      <c r="Z95" s="211">
        <f>'Juvenile Justice AUPL'!H94+'Emergency AUPL'!H94</f>
        <v>6840000</v>
      </c>
    </row>
    <row r="96" spans="1:26">
      <c r="A96" s="51" t="s">
        <v>131</v>
      </c>
      <c r="B96" s="103">
        <v>0</v>
      </c>
      <c r="C96" s="103">
        <v>0</v>
      </c>
      <c r="D96" s="103">
        <v>0</v>
      </c>
      <c r="E96" s="103">
        <v>0</v>
      </c>
      <c r="F96" s="49">
        <v>0</v>
      </c>
      <c r="G96" s="49">
        <v>0</v>
      </c>
      <c r="H96" s="49">
        <v>0</v>
      </c>
      <c r="I96" s="49">
        <v>0</v>
      </c>
      <c r="J96" s="49">
        <v>0</v>
      </c>
      <c r="K96" s="49">
        <v>0</v>
      </c>
      <c r="L96" s="49">
        <v>0</v>
      </c>
      <c r="M96" s="49">
        <v>0</v>
      </c>
      <c r="N96" s="49">
        <v>0</v>
      </c>
      <c r="O96" s="49">
        <v>0</v>
      </c>
      <c r="P96" s="87">
        <f>'[2]Prior Law Non-Assistance'!P95+'[2]Prior Law Assistance'!P95</f>
        <v>0</v>
      </c>
      <c r="Q96" s="49">
        <v>0</v>
      </c>
      <c r="R96" s="87">
        <v>0</v>
      </c>
      <c r="S96" s="87">
        <v>0</v>
      </c>
      <c r="T96" s="211">
        <f>'Juvenile Justice AUPL'!B95+'Emergency AUPL'!B95</f>
        <v>0</v>
      </c>
      <c r="U96" s="211">
        <f>'Juvenile Justice AUPL'!C95+'Emergency AUPL'!C95</f>
        <v>0</v>
      </c>
      <c r="V96" s="211">
        <f>'Juvenile Justice AUPL'!D95+'Emergency AUPL'!D95</f>
        <v>0</v>
      </c>
      <c r="W96" s="211">
        <f>'Juvenile Justice AUPL'!E95+'Emergency AUPL'!E95</f>
        <v>0</v>
      </c>
      <c r="X96" s="211">
        <f>'Juvenile Justice AUPL'!F95+'Emergency AUPL'!F95</f>
        <v>0</v>
      </c>
      <c r="Y96" s="211">
        <f>'Juvenile Justice AUPL'!G95+'Emergency AUPL'!G95</f>
        <v>0</v>
      </c>
      <c r="Z96" s="211">
        <f>'Juvenile Justice AUPL'!H95+'Emergency AUPL'!H95</f>
        <v>0</v>
      </c>
    </row>
    <row r="97" spans="1:26">
      <c r="A97" s="51" t="s">
        <v>132</v>
      </c>
      <c r="B97" s="103">
        <v>0</v>
      </c>
      <c r="C97" s="103">
        <v>0</v>
      </c>
      <c r="D97" s="103">
        <v>0</v>
      </c>
      <c r="E97" s="103">
        <v>308965621</v>
      </c>
      <c r="F97" s="49">
        <v>333411069</v>
      </c>
      <c r="G97" s="49">
        <v>424405770</v>
      </c>
      <c r="H97" s="49">
        <v>481812753</v>
      </c>
      <c r="I97" s="49">
        <v>444621097</v>
      </c>
      <c r="J97" s="49">
        <v>359515253</v>
      </c>
      <c r="K97" s="49">
        <v>320694456</v>
      </c>
      <c r="L97" s="49">
        <v>354300910</v>
      </c>
      <c r="M97" s="49">
        <v>350240406</v>
      </c>
      <c r="N97" s="49">
        <v>354057132</v>
      </c>
      <c r="O97" s="49">
        <v>340639785</v>
      </c>
      <c r="P97" s="87">
        <f>'[2]Prior Law Non-Assistance'!P96+'[2]Prior Law Assistance'!P96</f>
        <v>340769337</v>
      </c>
      <c r="Q97" s="49">
        <v>175967398</v>
      </c>
      <c r="R97" s="87">
        <v>187276911</v>
      </c>
      <c r="S97" s="87">
        <v>211013381</v>
      </c>
      <c r="T97" s="211">
        <f>'Juvenile Justice AUPL'!B96+'Emergency AUPL'!B96</f>
        <v>74418261</v>
      </c>
      <c r="U97" s="211">
        <f>'Juvenile Justice AUPL'!C96+'Emergency AUPL'!C96</f>
        <v>50676880</v>
      </c>
      <c r="V97" s="211">
        <f>'Juvenile Justice AUPL'!D96+'Emergency AUPL'!D96</f>
        <v>77257182</v>
      </c>
      <c r="W97" s="211">
        <f>'Juvenile Justice AUPL'!E96+'Emergency AUPL'!E96</f>
        <v>49520594</v>
      </c>
      <c r="X97" s="211">
        <f>'Juvenile Justice AUPL'!F96+'Emergency AUPL'!F96</f>
        <v>70209388</v>
      </c>
      <c r="Y97" s="211">
        <f>'Juvenile Justice AUPL'!G96+'Emergency AUPL'!G96</f>
        <v>57115894</v>
      </c>
      <c r="Z97" s="211">
        <f>'Juvenile Justice AUPL'!H96+'Emergency AUPL'!H96</f>
        <v>37433003</v>
      </c>
    </row>
    <row r="98" spans="1:26">
      <c r="A98" s="51" t="s">
        <v>75</v>
      </c>
      <c r="B98" s="103">
        <v>0</v>
      </c>
      <c r="C98" s="103">
        <v>0</v>
      </c>
      <c r="D98" s="103">
        <v>0</v>
      </c>
      <c r="E98" s="103">
        <v>70416799</v>
      </c>
      <c r="F98" s="49">
        <v>71188600</v>
      </c>
      <c r="G98" s="49">
        <v>77530112</v>
      </c>
      <c r="H98" s="49">
        <v>76091579</v>
      </c>
      <c r="I98" s="49">
        <v>77883633</v>
      </c>
      <c r="J98" s="49">
        <v>83921478</v>
      </c>
      <c r="K98" s="49">
        <f>'[2]Prior Law Assistance'!K97+'[2]Prior Law Non-Assistance'!K97</f>
        <v>44468769</v>
      </c>
      <c r="L98" s="49">
        <v>90824493</v>
      </c>
      <c r="M98" s="49">
        <v>91143330</v>
      </c>
      <c r="N98" s="49">
        <v>92426594</v>
      </c>
      <c r="O98" s="49">
        <v>92422716</v>
      </c>
      <c r="P98" s="87">
        <f>'[2]Prior Law Non-Assistance'!P97+'[2]Prior Law Assistance'!P97</f>
        <v>96262610</v>
      </c>
      <c r="Q98" s="49">
        <v>90540254</v>
      </c>
      <c r="R98" s="87">
        <v>74025082</v>
      </c>
      <c r="S98" s="87">
        <v>73594649</v>
      </c>
      <c r="T98" s="211">
        <f>'Juvenile Justice AUPL'!B97+'Emergency AUPL'!B97</f>
        <v>0</v>
      </c>
      <c r="U98" s="211">
        <f>'Juvenile Justice AUPL'!C97+'Emergency AUPL'!C97</f>
        <v>0</v>
      </c>
      <c r="V98" s="211">
        <f>'Juvenile Justice AUPL'!D97+'Emergency AUPL'!D97</f>
        <v>0</v>
      </c>
      <c r="W98" s="211">
        <f>'Juvenile Justice AUPL'!E97+'Emergency AUPL'!E97</f>
        <v>0</v>
      </c>
      <c r="X98" s="211">
        <f>'Juvenile Justice AUPL'!F97+'Emergency AUPL'!F97</f>
        <v>0</v>
      </c>
      <c r="Y98" s="211">
        <f>'Juvenile Justice AUPL'!G97+'Emergency AUPL'!G97</f>
        <v>0</v>
      </c>
      <c r="Z98" s="211">
        <f>'Juvenile Justice AUPL'!H97+'Emergency AUPL'!H97</f>
        <v>0</v>
      </c>
    </row>
    <row r="99" spans="1:26">
      <c r="A99" s="51" t="s">
        <v>133</v>
      </c>
      <c r="B99" s="103">
        <v>0</v>
      </c>
      <c r="C99" s="103">
        <v>0</v>
      </c>
      <c r="D99" s="103">
        <v>0</v>
      </c>
      <c r="E99" s="103">
        <v>9782250</v>
      </c>
      <c r="F99" s="49">
        <v>6103681</v>
      </c>
      <c r="G99" s="49">
        <v>7702349</v>
      </c>
      <c r="H99" s="49">
        <v>10130925</v>
      </c>
      <c r="I99" s="49">
        <v>8976781</v>
      </c>
      <c r="J99" s="49">
        <v>9665201</v>
      </c>
      <c r="K99" s="49">
        <v>9975967</v>
      </c>
      <c r="L99" s="49">
        <v>11508285</v>
      </c>
      <c r="M99" s="49">
        <v>13020728</v>
      </c>
      <c r="N99" s="49">
        <v>12517212</v>
      </c>
      <c r="O99" s="49">
        <v>13666478</v>
      </c>
      <c r="P99" s="87">
        <f>'[2]Prior Law Non-Assistance'!P98+'[2]Prior Law Assistance'!P98</f>
        <v>13816730</v>
      </c>
      <c r="Q99" s="49">
        <v>16716478</v>
      </c>
      <c r="R99" s="87">
        <v>15889899</v>
      </c>
      <c r="S99" s="87">
        <v>18489253</v>
      </c>
      <c r="T99" s="211">
        <f>'Juvenile Justice AUPL'!B98+'Emergency AUPL'!B98</f>
        <v>0</v>
      </c>
      <c r="U99" s="211">
        <f>'Juvenile Justice AUPL'!C98+'Emergency AUPL'!C98</f>
        <v>0</v>
      </c>
      <c r="V99" s="211">
        <f>'Juvenile Justice AUPL'!D98+'Emergency AUPL'!D98</f>
        <v>0</v>
      </c>
      <c r="W99" s="211">
        <f>'Juvenile Justice AUPL'!E98+'Emergency AUPL'!E98</f>
        <v>0</v>
      </c>
      <c r="X99" s="211">
        <f>'Juvenile Justice AUPL'!F98+'Emergency AUPL'!F98</f>
        <v>0</v>
      </c>
      <c r="Y99" s="211">
        <f>'Juvenile Justice AUPL'!G98+'Emergency AUPL'!G98</f>
        <v>0</v>
      </c>
      <c r="Z99" s="211">
        <f>'Juvenile Justice AUPL'!H98+'Emergency AUPL'!H98</f>
        <v>0</v>
      </c>
    </row>
    <row r="100" spans="1:26">
      <c r="A100" s="51" t="s">
        <v>134</v>
      </c>
      <c r="B100" s="103">
        <v>0</v>
      </c>
      <c r="C100" s="103">
        <v>0</v>
      </c>
      <c r="D100" s="103">
        <v>0</v>
      </c>
      <c r="E100" s="103">
        <v>0</v>
      </c>
      <c r="F100" s="49">
        <v>0</v>
      </c>
      <c r="G100" s="49">
        <v>0</v>
      </c>
      <c r="H100" s="49">
        <v>0</v>
      </c>
      <c r="I100" s="49">
        <v>0</v>
      </c>
      <c r="J100" s="49">
        <v>0</v>
      </c>
      <c r="K100" s="49">
        <v>0</v>
      </c>
      <c r="L100" s="49">
        <v>0</v>
      </c>
      <c r="M100" s="49">
        <v>0</v>
      </c>
      <c r="N100" s="49">
        <v>0</v>
      </c>
      <c r="O100" s="49">
        <v>0</v>
      </c>
      <c r="P100" s="87">
        <f>'[2]Prior Law Non-Assistance'!P99+'[2]Prior Law Assistance'!P99</f>
        <v>0</v>
      </c>
      <c r="Q100" s="49">
        <v>0</v>
      </c>
      <c r="R100" s="87">
        <v>0</v>
      </c>
      <c r="S100" s="87">
        <v>0</v>
      </c>
      <c r="T100" s="211">
        <f>'Juvenile Justice AUPL'!B99+'Emergency AUPL'!B99</f>
        <v>0</v>
      </c>
      <c r="U100" s="211">
        <f>'Juvenile Justice AUPL'!C99+'Emergency AUPL'!C99</f>
        <v>0</v>
      </c>
      <c r="V100" s="211">
        <f>'Juvenile Justice AUPL'!D99+'Emergency AUPL'!D99</f>
        <v>0</v>
      </c>
      <c r="W100" s="211">
        <f>'Juvenile Justice AUPL'!E99+'Emergency AUPL'!E99</f>
        <v>0</v>
      </c>
      <c r="X100" s="211">
        <f>'Juvenile Justice AUPL'!F99+'Emergency AUPL'!F99</f>
        <v>0</v>
      </c>
      <c r="Y100" s="211">
        <f>'Juvenile Justice AUPL'!G99+'Emergency AUPL'!G99</f>
        <v>0</v>
      </c>
      <c r="Z100" s="211">
        <f>'Juvenile Justice AUPL'!H99+'Emergency AUPL'!H99</f>
        <v>0</v>
      </c>
    </row>
    <row r="101" spans="1:26">
      <c r="A101" s="51" t="s">
        <v>136</v>
      </c>
      <c r="B101" s="103">
        <v>0</v>
      </c>
      <c r="C101" s="103">
        <v>0</v>
      </c>
      <c r="D101" s="103">
        <v>0</v>
      </c>
      <c r="E101" s="103">
        <v>0</v>
      </c>
      <c r="F101" s="49">
        <v>8034091</v>
      </c>
      <c r="G101" s="49">
        <v>7308258</v>
      </c>
      <c r="H101" s="49">
        <v>17469005</v>
      </c>
      <c r="I101" s="49">
        <v>14784300</v>
      </c>
      <c r="J101" s="49">
        <v>11587910</v>
      </c>
      <c r="K101" s="49">
        <v>6673506</v>
      </c>
      <c r="L101" s="49">
        <v>9061061</v>
      </c>
      <c r="M101" s="49">
        <v>10703114</v>
      </c>
      <c r="N101" s="49">
        <v>10188952</v>
      </c>
      <c r="O101" s="49">
        <v>8943281</v>
      </c>
      <c r="P101" s="87">
        <f>'[2]Prior Law Non-Assistance'!P100+'[2]Prior Law Assistance'!P100</f>
        <v>8729138</v>
      </c>
      <c r="Q101" s="49">
        <v>10204526</v>
      </c>
      <c r="R101" s="87">
        <v>9823278</v>
      </c>
      <c r="S101" s="87">
        <v>8910413</v>
      </c>
      <c r="T101" s="211">
        <f>'Juvenile Justice AUPL'!B100+'Emergency AUPL'!B100</f>
        <v>7876548</v>
      </c>
      <c r="U101" s="211">
        <f>'Juvenile Justice AUPL'!C100+'Emergency AUPL'!C100</f>
        <v>4032048</v>
      </c>
      <c r="V101" s="211">
        <f>'Juvenile Justice AUPL'!D100+'Emergency AUPL'!D100</f>
        <v>2785811</v>
      </c>
      <c r="W101" s="211">
        <f>'Juvenile Justice AUPL'!E100+'Emergency AUPL'!E100</f>
        <v>2270528</v>
      </c>
      <c r="X101" s="211">
        <f>'Juvenile Justice AUPL'!F100+'Emergency AUPL'!F100</f>
        <v>0</v>
      </c>
      <c r="Y101" s="211">
        <f>'Juvenile Justice AUPL'!G100+'Emergency AUPL'!G100</f>
        <v>0</v>
      </c>
      <c r="Z101" s="211">
        <f>'Juvenile Justice AUPL'!H100+'Emergency AUPL'!H100</f>
        <v>0</v>
      </c>
    </row>
    <row r="102" spans="1:26">
      <c r="A102" s="51" t="s">
        <v>145</v>
      </c>
      <c r="B102" s="103">
        <v>0</v>
      </c>
      <c r="C102" s="103">
        <v>0</v>
      </c>
      <c r="D102" s="103">
        <v>0</v>
      </c>
      <c r="E102" s="103">
        <v>4000831</v>
      </c>
      <c r="F102" s="49">
        <v>8650808</v>
      </c>
      <c r="G102" s="49">
        <v>6606645</v>
      </c>
      <c r="H102" s="49">
        <v>4779494</v>
      </c>
      <c r="I102" s="49">
        <v>7278555</v>
      </c>
      <c r="J102" s="49">
        <v>6679045</v>
      </c>
      <c r="K102" s="49">
        <v>10336477</v>
      </c>
      <c r="L102" s="49">
        <v>67034462</v>
      </c>
      <c r="M102" s="49">
        <v>27785256</v>
      </c>
      <c r="N102" s="49">
        <v>15340886</v>
      </c>
      <c r="O102" s="49">
        <v>11238189</v>
      </c>
      <c r="P102" s="87">
        <f>'[2]Prior Law Non-Assistance'!P101+'[2]Prior Law Assistance'!P101</f>
        <v>10208249</v>
      </c>
      <c r="Q102" s="49">
        <v>9596155</v>
      </c>
      <c r="R102" s="87">
        <v>7955375</v>
      </c>
      <c r="S102" s="87">
        <v>-44401</v>
      </c>
      <c r="T102" s="211">
        <f>'Juvenile Justice AUPL'!B101+'Emergency AUPL'!B101</f>
        <v>1483342</v>
      </c>
      <c r="U102" s="211">
        <f>'Juvenile Justice AUPL'!C101+'Emergency AUPL'!C101</f>
        <v>1954911</v>
      </c>
      <c r="V102" s="211">
        <f>'Juvenile Justice AUPL'!D101+'Emergency AUPL'!D101</f>
        <v>2821574</v>
      </c>
      <c r="W102" s="211">
        <f>'Juvenile Justice AUPL'!E101+'Emergency AUPL'!E101</f>
        <v>2757008</v>
      </c>
      <c r="X102" s="211">
        <f>'Juvenile Justice AUPL'!F101+'Emergency AUPL'!F101</f>
        <v>1785570</v>
      </c>
      <c r="Y102" s="211">
        <f>'Juvenile Justice AUPL'!G101+'Emergency AUPL'!G101</f>
        <v>1938107</v>
      </c>
      <c r="Z102" s="211">
        <f>'Juvenile Justice AUPL'!H101+'Emergency AUPL'!H101</f>
        <v>448564</v>
      </c>
    </row>
    <row r="103" spans="1:26">
      <c r="A103" s="51" t="s">
        <v>138</v>
      </c>
      <c r="B103" s="103">
        <v>0</v>
      </c>
      <c r="C103" s="103">
        <v>0</v>
      </c>
      <c r="D103" s="103">
        <v>0</v>
      </c>
      <c r="E103" s="103">
        <v>38626548</v>
      </c>
      <c r="F103" s="49">
        <v>304249451</v>
      </c>
      <c r="G103" s="49">
        <v>250718771</v>
      </c>
      <c r="H103" s="49">
        <v>257036729</v>
      </c>
      <c r="I103" s="49">
        <v>320335192</v>
      </c>
      <c r="J103" s="49">
        <v>284655864</v>
      </c>
      <c r="K103" s="49">
        <v>95691690</v>
      </c>
      <c r="L103" s="49">
        <v>94518710</v>
      </c>
      <c r="M103" s="49">
        <v>58279934</v>
      </c>
      <c r="N103" s="49">
        <v>77346646</v>
      </c>
      <c r="O103" s="49">
        <v>61341189</v>
      </c>
      <c r="P103" s="87">
        <f>'[2]Prior Law Non-Assistance'!P102+'[2]Prior Law Assistance'!P102</f>
        <v>60390781</v>
      </c>
      <c r="Q103" s="49">
        <v>55599818</v>
      </c>
      <c r="R103" s="87">
        <v>54168728</v>
      </c>
      <c r="S103" s="87">
        <v>52489900</v>
      </c>
      <c r="T103" s="211">
        <f>'Juvenile Justice AUPL'!B102+'Emergency AUPL'!B102</f>
        <v>56737871</v>
      </c>
      <c r="U103" s="211">
        <f>'Juvenile Justice AUPL'!C102+'Emergency AUPL'!C102</f>
        <v>46035215</v>
      </c>
      <c r="V103" s="211">
        <f>'Juvenile Justice AUPL'!D102+'Emergency AUPL'!D102</f>
        <v>81730801</v>
      </c>
      <c r="W103" s="211">
        <f>'Juvenile Justice AUPL'!E102+'Emergency AUPL'!E102</f>
        <v>61523605</v>
      </c>
      <c r="X103" s="211">
        <f>'Juvenile Justice AUPL'!F102+'Emergency AUPL'!F102</f>
        <v>48603021</v>
      </c>
      <c r="Y103" s="211">
        <f>'Juvenile Justice AUPL'!G102+'Emergency AUPL'!G102</f>
        <v>58367362</v>
      </c>
      <c r="Z103" s="211">
        <f>'Juvenile Justice AUPL'!H102+'Emergency AUPL'!H102</f>
        <v>15978493</v>
      </c>
    </row>
    <row r="104" spans="1:26">
      <c r="A104" s="51" t="s">
        <v>140</v>
      </c>
      <c r="B104" s="103">
        <v>0</v>
      </c>
      <c r="C104" s="103">
        <v>0</v>
      </c>
      <c r="D104" s="103">
        <v>0</v>
      </c>
      <c r="E104" s="103">
        <v>0</v>
      </c>
      <c r="F104" s="49">
        <v>0</v>
      </c>
      <c r="G104" s="49">
        <v>0</v>
      </c>
      <c r="H104" s="49">
        <v>0</v>
      </c>
      <c r="I104" s="49">
        <v>0</v>
      </c>
      <c r="J104" s="49">
        <v>0</v>
      </c>
      <c r="K104" s="49">
        <v>0</v>
      </c>
      <c r="L104" s="49">
        <v>0</v>
      </c>
      <c r="M104" s="49">
        <v>0</v>
      </c>
      <c r="N104" s="49">
        <v>0</v>
      </c>
      <c r="O104" s="49">
        <v>0</v>
      </c>
      <c r="P104" s="87">
        <f>'[2]Prior Law Non-Assistance'!P103+'[2]Prior Law Assistance'!P103</f>
        <v>805031</v>
      </c>
      <c r="Q104" s="49">
        <v>0</v>
      </c>
      <c r="R104" s="87">
        <v>0</v>
      </c>
      <c r="S104" s="87">
        <v>0</v>
      </c>
      <c r="T104" s="211">
        <f>'Juvenile Justice AUPL'!B103+'Emergency AUPL'!B103</f>
        <v>0</v>
      </c>
      <c r="U104" s="211">
        <f>'Juvenile Justice AUPL'!C103+'Emergency AUPL'!C103</f>
        <v>0</v>
      </c>
      <c r="V104" s="211">
        <f>'Juvenile Justice AUPL'!D103+'Emergency AUPL'!D103</f>
        <v>0</v>
      </c>
      <c r="W104" s="211">
        <f>'Juvenile Justice AUPL'!E103+'Emergency AUPL'!E103</f>
        <v>0</v>
      </c>
      <c r="X104" s="211">
        <f>'Juvenile Justice AUPL'!F103+'Emergency AUPL'!F103</f>
        <v>0</v>
      </c>
      <c r="Y104" s="211">
        <f>'Juvenile Justice AUPL'!G103+'Emergency AUPL'!G103</f>
        <v>0</v>
      </c>
      <c r="Z104" s="211">
        <f>'Juvenile Justice AUPL'!H103+'Emergency AUPL'!H103</f>
        <v>9696880</v>
      </c>
    </row>
    <row r="105" spans="1:26">
      <c r="A105" s="51" t="s">
        <v>142</v>
      </c>
      <c r="B105" s="103">
        <v>0</v>
      </c>
      <c r="C105" s="103">
        <v>0</v>
      </c>
      <c r="D105" s="103">
        <v>0</v>
      </c>
      <c r="E105" s="103">
        <v>0</v>
      </c>
      <c r="F105" s="49">
        <v>0</v>
      </c>
      <c r="G105" s="49">
        <v>0</v>
      </c>
      <c r="H105" s="49">
        <v>0</v>
      </c>
      <c r="I105" s="49">
        <v>0</v>
      </c>
      <c r="J105" s="49">
        <v>0</v>
      </c>
      <c r="K105" s="49">
        <v>0</v>
      </c>
      <c r="L105" s="49">
        <v>0</v>
      </c>
      <c r="M105" s="49">
        <v>0</v>
      </c>
      <c r="N105" s="49">
        <v>0</v>
      </c>
      <c r="O105" s="49">
        <v>0</v>
      </c>
      <c r="P105" s="87">
        <f>'[2]Prior Law Non-Assistance'!P104+'[2]Prior Law Assistance'!P104</f>
        <v>0</v>
      </c>
      <c r="Q105" s="49">
        <v>0</v>
      </c>
      <c r="R105" s="87">
        <v>0</v>
      </c>
      <c r="S105" s="87">
        <v>0</v>
      </c>
      <c r="T105" s="211">
        <f>'Juvenile Justice AUPL'!B104+'Emergency AUPL'!B104</f>
        <v>0</v>
      </c>
      <c r="U105" s="211">
        <f>'Juvenile Justice AUPL'!C104+'Emergency AUPL'!C104</f>
        <v>0</v>
      </c>
      <c r="V105" s="211">
        <f>'Juvenile Justice AUPL'!D104+'Emergency AUPL'!D104</f>
        <v>0</v>
      </c>
      <c r="W105" s="211">
        <f>'Juvenile Justice AUPL'!E104+'Emergency AUPL'!E104</f>
        <v>0</v>
      </c>
      <c r="X105" s="211">
        <f>'Juvenile Justice AUPL'!F104+'Emergency AUPL'!F104</f>
        <v>0</v>
      </c>
      <c r="Y105" s="211">
        <f>'Juvenile Justice AUPL'!G104+'Emergency AUPL'!G104</f>
        <v>0</v>
      </c>
      <c r="Z105" s="211">
        <f>'Juvenile Justice AUPL'!H104+'Emergency AUPL'!H104</f>
        <v>0</v>
      </c>
    </row>
    <row r="106" spans="1:26">
      <c r="A106" s="51" t="s">
        <v>144</v>
      </c>
      <c r="B106" s="103">
        <v>0</v>
      </c>
      <c r="C106" s="103">
        <v>0</v>
      </c>
      <c r="D106" s="103">
        <v>0</v>
      </c>
      <c r="E106" s="103">
        <v>10334136</v>
      </c>
      <c r="F106" s="49">
        <v>3525665</v>
      </c>
      <c r="G106" s="49">
        <v>3436739</v>
      </c>
      <c r="H106" s="49">
        <v>7040471</v>
      </c>
      <c r="I106" s="49">
        <v>9505587</v>
      </c>
      <c r="J106" s="49">
        <v>9815692</v>
      </c>
      <c r="K106" s="49">
        <v>7662329</v>
      </c>
      <c r="L106" s="49">
        <v>7972146</v>
      </c>
      <c r="M106" s="49">
        <v>7226860</v>
      </c>
      <c r="N106" s="49">
        <v>3513466</v>
      </c>
      <c r="O106" s="49">
        <v>5936489</v>
      </c>
      <c r="P106" s="87">
        <f>'[2]Prior Law Non-Assistance'!P105+'[2]Prior Law Assistance'!P105</f>
        <v>6827014</v>
      </c>
      <c r="Q106" s="49">
        <v>4758569</v>
      </c>
      <c r="R106" s="87">
        <v>4138379</v>
      </c>
      <c r="S106" s="87">
        <v>3352316</v>
      </c>
      <c r="T106" s="211">
        <f>'Juvenile Justice AUPL'!B105+'Emergency AUPL'!B105</f>
        <v>2912086</v>
      </c>
      <c r="U106" s="211">
        <f>'Juvenile Justice AUPL'!C105+'Emergency AUPL'!C105</f>
        <v>2864678</v>
      </c>
      <c r="V106" s="211">
        <f>'Juvenile Justice AUPL'!D105+'Emergency AUPL'!D105</f>
        <v>3174209</v>
      </c>
      <c r="W106" s="211">
        <f>'Juvenile Justice AUPL'!E105+'Emergency AUPL'!E105</f>
        <v>3451188</v>
      </c>
      <c r="X106" s="211">
        <f>'Juvenile Justice AUPL'!F105+'Emergency AUPL'!F105</f>
        <v>2263519</v>
      </c>
      <c r="Y106" s="211">
        <f>'Juvenile Justice AUPL'!G105+'Emergency AUPL'!G105</f>
        <v>3792307</v>
      </c>
      <c r="Z106" s="211">
        <f>'Juvenile Justice AUPL'!H105+'Emergency AUPL'!H105</f>
        <v>4189338</v>
      </c>
    </row>
    <row r="107" spans="1:26">
      <c r="A107" s="51" t="s">
        <v>146</v>
      </c>
      <c r="B107" s="103">
        <v>0</v>
      </c>
      <c r="C107" s="103">
        <v>0</v>
      </c>
      <c r="D107" s="103">
        <v>0</v>
      </c>
      <c r="E107" s="103">
        <v>0</v>
      </c>
      <c r="F107" s="49">
        <v>0</v>
      </c>
      <c r="G107" s="49">
        <v>0</v>
      </c>
      <c r="H107" s="49">
        <v>0</v>
      </c>
      <c r="I107" s="49">
        <v>0</v>
      </c>
      <c r="J107" s="49">
        <v>0</v>
      </c>
      <c r="K107" s="49">
        <v>0</v>
      </c>
      <c r="L107" s="49">
        <v>0</v>
      </c>
      <c r="M107" s="49">
        <v>0</v>
      </c>
      <c r="N107" s="49">
        <v>0</v>
      </c>
      <c r="O107" s="49">
        <v>0</v>
      </c>
      <c r="P107" s="87">
        <f>'[2]Prior Law Non-Assistance'!P106+'[2]Prior Law Assistance'!P106</f>
        <v>0</v>
      </c>
      <c r="Q107" s="49">
        <v>0</v>
      </c>
      <c r="R107" s="87">
        <v>0</v>
      </c>
      <c r="S107" s="87">
        <v>0</v>
      </c>
      <c r="T107" s="211">
        <f>'Juvenile Justice AUPL'!B106+'Emergency AUPL'!B106</f>
        <v>0</v>
      </c>
      <c r="U107" s="211">
        <f>'Juvenile Justice AUPL'!C106+'Emergency AUPL'!C106</f>
        <v>0</v>
      </c>
      <c r="V107" s="211">
        <f>'Juvenile Justice AUPL'!D106+'Emergency AUPL'!D106</f>
        <v>0</v>
      </c>
      <c r="W107" s="211">
        <f>'Juvenile Justice AUPL'!E106+'Emergency AUPL'!E106</f>
        <v>0</v>
      </c>
      <c r="X107" s="211">
        <f>'Juvenile Justice AUPL'!F106+'Emergency AUPL'!F106</f>
        <v>0</v>
      </c>
      <c r="Y107" s="211">
        <f>'Juvenile Justice AUPL'!G106+'Emergency AUPL'!G106</f>
        <v>0</v>
      </c>
      <c r="Z107" s="211">
        <f>'Juvenile Justice AUPL'!H106+'Emergency AUPL'!H106</f>
        <v>0</v>
      </c>
    </row>
    <row r="108" spans="1:26">
      <c r="A108" s="51" t="s">
        <v>148</v>
      </c>
      <c r="B108" s="103">
        <v>0</v>
      </c>
      <c r="C108" s="103">
        <v>0</v>
      </c>
      <c r="D108" s="103">
        <v>0</v>
      </c>
      <c r="E108" s="103">
        <v>63797495</v>
      </c>
      <c r="F108" s="49">
        <v>75071915</v>
      </c>
      <c r="G108" s="49">
        <v>93801505</v>
      </c>
      <c r="H108" s="49">
        <v>99389791</v>
      </c>
      <c r="I108" s="49">
        <v>92463320</v>
      </c>
      <c r="J108" s="49">
        <v>94753069</v>
      </c>
      <c r="K108" s="49">
        <v>94770090</v>
      </c>
      <c r="L108" s="49">
        <v>168698569</v>
      </c>
      <c r="M108" s="49">
        <v>309572753</v>
      </c>
      <c r="N108" s="49">
        <v>291532080</v>
      </c>
      <c r="O108" s="49">
        <v>332431288</v>
      </c>
      <c r="P108" s="87">
        <f>'[2]Prior Law Non-Assistance'!P107+'[2]Prior Law Assistance'!P107</f>
        <v>282214970</v>
      </c>
      <c r="Q108" s="49">
        <v>229289141</v>
      </c>
      <c r="R108" s="87">
        <v>230546311</v>
      </c>
      <c r="S108" s="87">
        <v>276807225</v>
      </c>
      <c r="T108" s="211">
        <f>'Juvenile Justice AUPL'!B107+'Emergency AUPL'!B107</f>
        <v>0</v>
      </c>
      <c r="U108" s="211">
        <f>'Juvenile Justice AUPL'!C107+'Emergency AUPL'!C107</f>
        <v>0</v>
      </c>
      <c r="V108" s="211">
        <f>'Juvenile Justice AUPL'!D107+'Emergency AUPL'!D107</f>
        <v>28780930</v>
      </c>
      <c r="W108" s="211">
        <f>'Juvenile Justice AUPL'!E107+'Emergency AUPL'!E107</f>
        <v>0</v>
      </c>
      <c r="X108" s="211">
        <f>'Juvenile Justice AUPL'!F107+'Emergency AUPL'!F107</f>
        <v>0</v>
      </c>
      <c r="Y108" s="211">
        <f>'Juvenile Justice AUPL'!G107+'Emergency AUPL'!G107</f>
        <v>0</v>
      </c>
      <c r="Z108" s="211">
        <f>'Juvenile Justice AUPL'!H107+'Emergency AUPL'!H107</f>
        <v>0</v>
      </c>
    </row>
    <row r="109" spans="1:26">
      <c r="A109" s="51" t="s">
        <v>150</v>
      </c>
      <c r="B109" s="103">
        <v>0</v>
      </c>
      <c r="C109" s="103">
        <v>0</v>
      </c>
      <c r="D109" s="103">
        <v>0</v>
      </c>
      <c r="E109" s="103">
        <v>0</v>
      </c>
      <c r="F109" s="49">
        <v>0</v>
      </c>
      <c r="G109" s="49">
        <v>0</v>
      </c>
      <c r="H109" s="49">
        <v>0</v>
      </c>
      <c r="I109" s="49">
        <v>0</v>
      </c>
      <c r="J109" s="49">
        <v>0</v>
      </c>
      <c r="K109" s="49">
        <v>0</v>
      </c>
      <c r="L109" s="49">
        <v>0</v>
      </c>
      <c r="M109" s="49">
        <v>0</v>
      </c>
      <c r="N109" s="49">
        <v>0</v>
      </c>
      <c r="O109" s="49">
        <v>0</v>
      </c>
      <c r="P109" s="87">
        <f>'[2]Prior Law Non-Assistance'!P108+'[2]Prior Law Assistance'!P108</f>
        <v>0</v>
      </c>
      <c r="Q109" s="49">
        <v>0</v>
      </c>
      <c r="R109" s="87">
        <v>0</v>
      </c>
      <c r="S109" s="87">
        <v>0</v>
      </c>
      <c r="T109" s="211">
        <f>'Juvenile Justice AUPL'!B108+'Emergency AUPL'!B108</f>
        <v>0</v>
      </c>
      <c r="U109" s="211">
        <f>'Juvenile Justice AUPL'!C108+'Emergency AUPL'!C108</f>
        <v>0</v>
      </c>
      <c r="V109" s="211">
        <f>'Juvenile Justice AUPL'!D108+'Emergency AUPL'!D108</f>
        <v>0</v>
      </c>
      <c r="W109" s="211">
        <f>'Juvenile Justice AUPL'!E108+'Emergency AUPL'!E108</f>
        <v>0</v>
      </c>
      <c r="X109" s="211">
        <f>'Juvenile Justice AUPL'!F108+'Emergency AUPL'!F108</f>
        <v>0</v>
      </c>
      <c r="Y109" s="211">
        <f>'Juvenile Justice AUPL'!G108+'Emergency AUPL'!G108</f>
        <v>0</v>
      </c>
      <c r="Z109" s="211">
        <f>'Juvenile Justice AUPL'!H108+'Emergency AUPL'!H108</f>
        <v>0</v>
      </c>
    </row>
    <row r="110" spans="1:26">
      <c r="A110" s="51" t="s">
        <v>152</v>
      </c>
      <c r="B110" s="103">
        <v>0</v>
      </c>
      <c r="C110" s="103">
        <v>0</v>
      </c>
      <c r="D110" s="103">
        <v>0</v>
      </c>
      <c r="E110" s="103">
        <v>0</v>
      </c>
      <c r="F110" s="49">
        <v>0</v>
      </c>
      <c r="G110" s="49">
        <v>0</v>
      </c>
      <c r="H110" s="49">
        <v>0</v>
      </c>
      <c r="I110" s="49">
        <v>0</v>
      </c>
      <c r="J110" s="49">
        <v>0</v>
      </c>
      <c r="K110" s="49">
        <v>0</v>
      </c>
      <c r="L110" s="49">
        <v>0</v>
      </c>
      <c r="M110" s="49">
        <v>0</v>
      </c>
      <c r="N110" s="49">
        <v>3266266</v>
      </c>
      <c r="O110" s="49">
        <v>4601739</v>
      </c>
      <c r="P110" s="87">
        <f>'[2]Prior Law Non-Assistance'!P109+'[2]Prior Law Assistance'!P109</f>
        <v>3450337</v>
      </c>
      <c r="Q110" s="49">
        <v>2413899</v>
      </c>
      <c r="R110" s="87">
        <v>2618971</v>
      </c>
      <c r="S110" s="87">
        <v>2873036</v>
      </c>
      <c r="T110" s="211">
        <f>'Juvenile Justice AUPL'!B109+'Emergency AUPL'!B109</f>
        <v>0</v>
      </c>
      <c r="U110" s="211">
        <f>'Juvenile Justice AUPL'!C109+'Emergency AUPL'!C109</f>
        <v>0</v>
      </c>
      <c r="V110" s="211">
        <f>'Juvenile Justice AUPL'!D109+'Emergency AUPL'!D109</f>
        <v>0</v>
      </c>
      <c r="W110" s="211">
        <f>'Juvenile Justice AUPL'!E109+'Emergency AUPL'!E109</f>
        <v>0</v>
      </c>
      <c r="X110" s="211">
        <f>'Juvenile Justice AUPL'!F109+'Emergency AUPL'!F109</f>
        <v>0</v>
      </c>
      <c r="Y110" s="211">
        <f>'Juvenile Justice AUPL'!G109+'Emergency AUPL'!G109</f>
        <v>0</v>
      </c>
      <c r="Z110" s="211">
        <f>'Juvenile Justice AUPL'!H109+'Emergency AUPL'!H109</f>
        <v>0</v>
      </c>
    </row>
    <row r="111" spans="1:26">
      <c r="A111" s="51" t="s">
        <v>153</v>
      </c>
      <c r="B111" s="103">
        <v>0</v>
      </c>
      <c r="C111" s="103">
        <v>0</v>
      </c>
      <c r="D111" s="103">
        <v>0</v>
      </c>
      <c r="E111" s="103">
        <v>0</v>
      </c>
      <c r="F111" s="49">
        <v>0</v>
      </c>
      <c r="G111" s="49">
        <v>0</v>
      </c>
      <c r="H111" s="49">
        <v>0</v>
      </c>
      <c r="I111" s="49">
        <v>0</v>
      </c>
      <c r="J111" s="49">
        <v>0</v>
      </c>
      <c r="K111" s="49">
        <v>0</v>
      </c>
      <c r="L111" s="49">
        <v>0</v>
      </c>
      <c r="M111" s="49">
        <v>0</v>
      </c>
      <c r="N111" s="49">
        <v>0</v>
      </c>
      <c r="O111" s="49">
        <v>0</v>
      </c>
      <c r="P111" s="87">
        <f>'[2]Prior Law Non-Assistance'!P110+'[2]Prior Law Assistance'!P110</f>
        <v>0</v>
      </c>
      <c r="Q111" s="49">
        <v>0</v>
      </c>
      <c r="R111" s="87">
        <v>0</v>
      </c>
      <c r="S111" s="87">
        <v>0</v>
      </c>
      <c r="T111" s="211">
        <f>'Juvenile Justice AUPL'!B110+'Emergency AUPL'!B110</f>
        <v>0</v>
      </c>
      <c r="U111" s="211">
        <f>'Juvenile Justice AUPL'!C110+'Emergency AUPL'!C110</f>
        <v>0</v>
      </c>
      <c r="V111" s="211">
        <f>'Juvenile Justice AUPL'!D110+'Emergency AUPL'!D110</f>
        <v>0</v>
      </c>
      <c r="W111" s="211">
        <f>'Juvenile Justice AUPL'!E110+'Emergency AUPL'!E110</f>
        <v>0</v>
      </c>
      <c r="X111" s="211">
        <f>'Juvenile Justice AUPL'!F110+'Emergency AUPL'!F110</f>
        <v>0</v>
      </c>
      <c r="Y111" s="211">
        <f>'Juvenile Justice AUPL'!G110+'Emergency AUPL'!G110</f>
        <v>0</v>
      </c>
      <c r="Z111" s="211">
        <f>'Juvenile Justice AUPL'!H110+'Emergency AUPL'!H110</f>
        <v>0</v>
      </c>
    </row>
    <row r="112" spans="1:26">
      <c r="A112" s="51" t="s">
        <v>154</v>
      </c>
      <c r="B112" s="103">
        <v>0</v>
      </c>
      <c r="C112" s="103">
        <v>0</v>
      </c>
      <c r="D112" s="103">
        <v>0</v>
      </c>
      <c r="E112" s="103">
        <v>35528186</v>
      </c>
      <c r="F112" s="49">
        <v>1918635</v>
      </c>
      <c r="G112" s="49">
        <v>35568590</v>
      </c>
      <c r="H112" s="49">
        <v>18462470</v>
      </c>
      <c r="I112" s="49">
        <v>16741755</v>
      </c>
      <c r="J112" s="49">
        <v>26980808</v>
      </c>
      <c r="K112" s="49">
        <v>15323733</v>
      </c>
      <c r="L112" s="49">
        <v>16838461</v>
      </c>
      <c r="M112" s="49">
        <v>9566789</v>
      </c>
      <c r="N112" s="49">
        <v>25114361</v>
      </c>
      <c r="O112" s="49">
        <v>18856552</v>
      </c>
      <c r="P112" s="87">
        <f>'[2]Prior Law Non-Assistance'!P111+'[2]Prior Law Assistance'!P111</f>
        <v>11484593</v>
      </c>
      <c r="Q112" s="49">
        <v>20209282</v>
      </c>
      <c r="R112" s="87">
        <v>10806142</v>
      </c>
      <c r="S112" s="87">
        <v>11303235</v>
      </c>
      <c r="T112" s="211">
        <f>'Juvenile Justice AUPL'!B111+'Emergency AUPL'!B111</f>
        <v>8891014</v>
      </c>
      <c r="U112" s="211">
        <f>'Juvenile Justice AUPL'!C111+'Emergency AUPL'!C111</f>
        <v>15292704</v>
      </c>
      <c r="V112" s="211">
        <f>'Juvenile Justice AUPL'!D111+'Emergency AUPL'!D111</f>
        <v>8227492</v>
      </c>
      <c r="W112" s="211">
        <f>'Juvenile Justice AUPL'!E111+'Emergency AUPL'!E111</f>
        <v>8819663</v>
      </c>
      <c r="X112" s="211">
        <f>'Juvenile Justice AUPL'!F111+'Emergency AUPL'!F111</f>
        <v>39995</v>
      </c>
      <c r="Y112" s="211">
        <f>'Juvenile Justice AUPL'!G111+'Emergency AUPL'!G111</f>
        <v>4637452</v>
      </c>
      <c r="Z112" s="211">
        <f>'Juvenile Justice AUPL'!H111+'Emergency AUPL'!H111</f>
        <v>0</v>
      </c>
    </row>
    <row r="113" spans="1:26">
      <c r="A113" s="51" t="s">
        <v>155</v>
      </c>
      <c r="B113" s="103">
        <v>0</v>
      </c>
      <c r="C113" s="103">
        <v>0</v>
      </c>
      <c r="D113" s="103">
        <v>0</v>
      </c>
      <c r="E113" s="103">
        <v>0</v>
      </c>
      <c r="F113" s="49">
        <v>0</v>
      </c>
      <c r="G113" s="49">
        <v>0</v>
      </c>
      <c r="H113" s="49">
        <v>0</v>
      </c>
      <c r="I113" s="49">
        <v>0</v>
      </c>
      <c r="J113" s="49">
        <v>0</v>
      </c>
      <c r="K113" s="49">
        <v>0</v>
      </c>
      <c r="L113" s="49">
        <v>0</v>
      </c>
      <c r="M113" s="49">
        <v>0</v>
      </c>
      <c r="N113" s="49">
        <v>30049912</v>
      </c>
      <c r="O113" s="49">
        <v>26261511</v>
      </c>
      <c r="P113" s="87">
        <f>'[2]Prior Law Non-Assistance'!P112+'[2]Prior Law Assistance'!P112</f>
        <v>19035131</v>
      </c>
      <c r="Q113" s="49">
        <v>10540317</v>
      </c>
      <c r="R113" s="87">
        <v>18143004</v>
      </c>
      <c r="S113" s="87">
        <v>12340922</v>
      </c>
      <c r="T113" s="211">
        <f>'Juvenile Justice AUPL'!B112+'Emergency AUPL'!B112</f>
        <v>2437184</v>
      </c>
      <c r="U113" s="211">
        <f>'Juvenile Justice AUPL'!C112+'Emergency AUPL'!C112</f>
        <v>1434799</v>
      </c>
      <c r="V113" s="211">
        <f>'Juvenile Justice AUPL'!D112+'Emergency AUPL'!D112</f>
        <v>1342827</v>
      </c>
      <c r="W113" s="211">
        <f>'Juvenile Justice AUPL'!E112+'Emergency AUPL'!E112</f>
        <v>890457</v>
      </c>
      <c r="X113" s="211">
        <f>'Juvenile Justice AUPL'!F112+'Emergency AUPL'!F112</f>
        <v>719306</v>
      </c>
      <c r="Y113" s="211">
        <f>'Juvenile Justice AUPL'!G112+'Emergency AUPL'!G112</f>
        <v>450981</v>
      </c>
      <c r="Z113" s="211">
        <f>'Juvenile Justice AUPL'!H112+'Emergency AUPL'!H112</f>
        <v>370958</v>
      </c>
    </row>
    <row r="114" spans="1:26">
      <c r="A114" s="51" t="s">
        <v>157</v>
      </c>
      <c r="B114" s="103">
        <v>0</v>
      </c>
      <c r="C114" s="103">
        <v>0</v>
      </c>
      <c r="D114" s="103">
        <v>0</v>
      </c>
      <c r="E114" s="103">
        <v>0</v>
      </c>
      <c r="F114" s="49">
        <v>0</v>
      </c>
      <c r="G114" s="49">
        <v>0</v>
      </c>
      <c r="H114" s="49">
        <v>0</v>
      </c>
      <c r="I114" s="49">
        <v>0</v>
      </c>
      <c r="J114" s="49">
        <v>0</v>
      </c>
      <c r="K114" s="49">
        <v>0</v>
      </c>
      <c r="L114" s="49">
        <v>0</v>
      </c>
      <c r="M114" s="49">
        <v>0</v>
      </c>
      <c r="N114" s="49">
        <v>0</v>
      </c>
      <c r="O114" s="49">
        <v>0</v>
      </c>
      <c r="P114" s="87">
        <f>'[2]Prior Law Non-Assistance'!P113+'[2]Prior Law Assistance'!P113</f>
        <v>299129</v>
      </c>
      <c r="Q114" s="49">
        <v>0</v>
      </c>
      <c r="R114" s="87">
        <v>0</v>
      </c>
      <c r="S114" s="87">
        <v>0</v>
      </c>
      <c r="T114" s="211">
        <f>'Juvenile Justice AUPL'!B113+'Emergency AUPL'!B113</f>
        <v>0</v>
      </c>
      <c r="U114" s="211">
        <f>'Juvenile Justice AUPL'!C113+'Emergency AUPL'!C113</f>
        <v>0</v>
      </c>
      <c r="V114" s="211">
        <f>'Juvenile Justice AUPL'!D113+'Emergency AUPL'!D113</f>
        <v>0</v>
      </c>
      <c r="W114" s="211">
        <f>'Juvenile Justice AUPL'!E113+'Emergency AUPL'!E113</f>
        <v>0</v>
      </c>
      <c r="X114" s="211">
        <f>'Juvenile Justice AUPL'!F113+'Emergency AUPL'!F113</f>
        <v>0</v>
      </c>
      <c r="Y114" s="211">
        <f>'Juvenile Justice AUPL'!G113+'Emergency AUPL'!G113</f>
        <v>0</v>
      </c>
      <c r="Z114" s="211">
        <f>'Juvenile Justice AUPL'!H113+'Emergency AUPL'!H113</f>
        <v>0</v>
      </c>
    </row>
    <row r="115" spans="1:26">
      <c r="A115" s="51" t="s">
        <v>158</v>
      </c>
      <c r="B115" s="103">
        <v>0</v>
      </c>
      <c r="C115" s="103">
        <v>0</v>
      </c>
      <c r="D115" s="103">
        <v>0</v>
      </c>
      <c r="E115" s="103">
        <v>0</v>
      </c>
      <c r="F115" s="49">
        <v>0</v>
      </c>
      <c r="G115" s="49">
        <v>0</v>
      </c>
      <c r="H115" s="49">
        <v>0</v>
      </c>
      <c r="I115" s="49">
        <v>0</v>
      </c>
      <c r="J115" s="49">
        <v>0</v>
      </c>
      <c r="K115" s="49">
        <v>0</v>
      </c>
      <c r="L115" s="49">
        <v>0</v>
      </c>
      <c r="M115" s="49">
        <v>0</v>
      </c>
      <c r="N115" s="49">
        <v>0</v>
      </c>
      <c r="O115" s="49">
        <v>0</v>
      </c>
      <c r="P115" s="87">
        <f>'[2]Prior Law Non-Assistance'!P114+'[2]Prior Law Assistance'!P114</f>
        <v>0</v>
      </c>
      <c r="Q115" s="49">
        <v>0</v>
      </c>
      <c r="R115" s="87">
        <v>0</v>
      </c>
      <c r="S115" s="87">
        <v>0</v>
      </c>
      <c r="T115" s="211">
        <f>'Juvenile Justice AUPL'!B114+'Emergency AUPL'!B114</f>
        <v>0</v>
      </c>
      <c r="U115" s="211">
        <f>'Juvenile Justice AUPL'!C114+'Emergency AUPL'!C114</f>
        <v>0</v>
      </c>
      <c r="V115" s="211">
        <f>'Juvenile Justice AUPL'!D114+'Emergency AUPL'!D114</f>
        <v>0</v>
      </c>
      <c r="W115" s="211">
        <f>'Juvenile Justice AUPL'!E114+'Emergency AUPL'!E114</f>
        <v>0</v>
      </c>
      <c r="X115" s="211">
        <f>'Juvenile Justice AUPL'!F114+'Emergency AUPL'!F114</f>
        <v>0</v>
      </c>
      <c r="Y115" s="211">
        <f>'Juvenile Justice AUPL'!G114+'Emergency AUPL'!G114</f>
        <v>0</v>
      </c>
      <c r="Z115" s="211">
        <f>'Juvenile Justice AUPL'!H114+'Emergency AUPL'!H114</f>
        <v>0</v>
      </c>
    </row>
    <row r="116" spans="1:26">
      <c r="A116" s="59" t="s">
        <v>159</v>
      </c>
      <c r="B116" s="103">
        <v>0</v>
      </c>
      <c r="C116" s="103">
        <v>0</v>
      </c>
      <c r="D116" s="103">
        <v>28844617</v>
      </c>
      <c r="E116" s="103">
        <v>1225039126</v>
      </c>
      <c r="F116" s="49">
        <v>1625631589</v>
      </c>
      <c r="G116" s="49">
        <v>1791317253</v>
      </c>
      <c r="H116" s="49">
        <v>1646523531</v>
      </c>
      <c r="I116" s="49">
        <v>1790922982</v>
      </c>
      <c r="J116" s="49">
        <v>1538208549</v>
      </c>
      <c r="K116" s="49">
        <v>1313059018</v>
      </c>
      <c r="L116" s="49">
        <v>1514714813</v>
      </c>
      <c r="M116" s="49">
        <v>1622224543</v>
      </c>
      <c r="N116" s="49">
        <v>1666585417</v>
      </c>
      <c r="O116" s="49">
        <v>1700129715</v>
      </c>
      <c r="P116" s="87">
        <f>'[2]Prior Law Non-Assistance'!P115+'[2]Prior Law Assistance'!P115</f>
        <v>1642084916</v>
      </c>
      <c r="Q116" s="49">
        <v>1380930476</v>
      </c>
      <c r="R116" s="87">
        <v>1425250719</v>
      </c>
      <c r="S116" s="87">
        <v>1448419865</v>
      </c>
      <c r="T116" s="211">
        <f>'Juvenile Justice AUPL'!B115+'Emergency AUPL'!B115</f>
        <v>560568658</v>
      </c>
      <c r="U116" s="211">
        <f>'Juvenile Justice AUPL'!C115+'Emergency AUPL'!C115</f>
        <v>438457509</v>
      </c>
      <c r="V116" s="211">
        <f>'Juvenile Justice AUPL'!D115+'Emergency AUPL'!D115</f>
        <v>500198731</v>
      </c>
      <c r="W116" s="211">
        <f>'Juvenile Justice AUPL'!E115+'Emergency AUPL'!E115</f>
        <v>444042773</v>
      </c>
      <c r="X116" s="211">
        <f>'Juvenile Justice AUPL'!F115+'Emergency AUPL'!F115</f>
        <v>462545185</v>
      </c>
      <c r="Y116" s="211">
        <f>'Juvenile Justice AUPL'!G115+'Emergency AUPL'!G115</f>
        <v>448867188</v>
      </c>
      <c r="Z116" s="211">
        <f>'Juvenile Justice AUPL'!H115+'Emergency AUPL'!H115</f>
        <v>364693923</v>
      </c>
    </row>
    <row r="117" spans="1:26" ht="14.45">
      <c r="B117" s="114"/>
      <c r="C117" s="114"/>
      <c r="D117" s="114"/>
      <c r="E117" s="114"/>
      <c r="F117" s="114"/>
      <c r="G117" s="114"/>
      <c r="H117" s="114"/>
      <c r="I117" s="114"/>
      <c r="J117" s="114"/>
      <c r="K117" s="114"/>
      <c r="L117" s="114"/>
      <c r="M117" s="114"/>
      <c r="N117" s="114"/>
      <c r="O117" s="114"/>
    </row>
    <row r="122" spans="1:26">
      <c r="A122" s="415" t="s">
        <v>160</v>
      </c>
      <c r="B122" s="402">
        <v>1997</v>
      </c>
      <c r="C122" s="402">
        <v>1998</v>
      </c>
      <c r="D122" s="402">
        <v>1999</v>
      </c>
      <c r="E122" s="402">
        <v>2000</v>
      </c>
      <c r="F122" s="402">
        <v>2001</v>
      </c>
      <c r="G122" s="402">
        <v>2002</v>
      </c>
      <c r="H122" s="402">
        <v>2003</v>
      </c>
      <c r="I122" s="402">
        <v>2004</v>
      </c>
      <c r="J122" s="402">
        <v>2005</v>
      </c>
      <c r="K122" s="402">
        <v>2006</v>
      </c>
      <c r="L122" s="402">
        <v>2007</v>
      </c>
      <c r="M122" s="402">
        <v>2008</v>
      </c>
      <c r="N122" s="402">
        <v>2009</v>
      </c>
      <c r="O122" s="402">
        <v>2010</v>
      </c>
      <c r="P122" s="402">
        <v>2011</v>
      </c>
      <c r="Q122" s="402">
        <v>2012</v>
      </c>
      <c r="R122" s="402">
        <v>2013</v>
      </c>
      <c r="S122" s="402">
        <v>2014</v>
      </c>
      <c r="T122" s="402">
        <v>2015</v>
      </c>
      <c r="U122" s="402">
        <v>2016</v>
      </c>
      <c r="V122" s="402">
        <v>2017</v>
      </c>
      <c r="W122" s="402">
        <v>2018</v>
      </c>
    </row>
    <row r="123" spans="1:26">
      <c r="A123" s="415"/>
      <c r="B123" s="410"/>
      <c r="C123" s="410"/>
      <c r="D123" s="410"/>
      <c r="E123" s="410"/>
      <c r="F123" s="410"/>
      <c r="G123" s="410"/>
      <c r="H123" s="410"/>
      <c r="I123" s="410"/>
      <c r="J123" s="410"/>
      <c r="K123" s="410"/>
      <c r="L123" s="410"/>
      <c r="M123" s="410"/>
      <c r="N123" s="410"/>
      <c r="O123" s="410"/>
      <c r="P123" s="410"/>
      <c r="Q123" s="410"/>
      <c r="R123" s="410"/>
      <c r="S123" s="410"/>
      <c r="T123" s="410"/>
      <c r="U123" s="410"/>
      <c r="V123" s="410"/>
      <c r="W123" s="410"/>
    </row>
    <row r="124" spans="1:26">
      <c r="A124" s="65" t="s">
        <v>82</v>
      </c>
    </row>
    <row r="125" spans="1:26">
      <c r="A125" s="65" t="s">
        <v>84</v>
      </c>
      <c r="D125" s="47" t="s">
        <v>320</v>
      </c>
    </row>
    <row r="126" spans="1:26">
      <c r="A126" s="65" t="s">
        <v>86</v>
      </c>
    </row>
    <row r="127" spans="1:26">
      <c r="A127" s="65" t="s">
        <v>88</v>
      </c>
    </row>
    <row r="128" spans="1:26">
      <c r="A128" s="65" t="s">
        <v>74</v>
      </c>
    </row>
    <row r="129" spans="1:20">
      <c r="A129" s="65" t="s">
        <v>91</v>
      </c>
      <c r="S129" s="89">
        <f>U116/'Total Funds Spent &amp; Transferred'!U56</f>
        <v>1.4204414890702248E-2</v>
      </c>
      <c r="T129" s="89">
        <f>V57/'Total Funds Spent &amp; Transferred'!V56</f>
        <v>1.6076676434991471E-2</v>
      </c>
    </row>
    <row r="130" spans="1:20">
      <c r="A130" s="65" t="s">
        <v>93</v>
      </c>
    </row>
    <row r="131" spans="1:20">
      <c r="A131" s="65" t="s">
        <v>95</v>
      </c>
    </row>
    <row r="132" spans="1:20">
      <c r="A132" s="65" t="s">
        <v>97</v>
      </c>
    </row>
    <row r="133" spans="1:20">
      <c r="A133" s="65" t="s">
        <v>99</v>
      </c>
    </row>
    <row r="134" spans="1:20">
      <c r="A134" s="65" t="s">
        <v>101</v>
      </c>
    </row>
    <row r="135" spans="1:20">
      <c r="A135" s="65" t="s">
        <v>102</v>
      </c>
    </row>
    <row r="136" spans="1:20">
      <c r="A136" s="65" t="s">
        <v>103</v>
      </c>
    </row>
    <row r="137" spans="1:20">
      <c r="A137" s="65" t="s">
        <v>104</v>
      </c>
    </row>
    <row r="138" spans="1:20">
      <c r="A138" s="65" t="s">
        <v>105</v>
      </c>
    </row>
    <row r="139" spans="1:20">
      <c r="A139" s="65" t="s">
        <v>107</v>
      </c>
    </row>
    <row r="140" spans="1:20">
      <c r="A140" s="65" t="s">
        <v>76</v>
      </c>
    </row>
    <row r="141" spans="1:20">
      <c r="A141" s="65" t="s">
        <v>110</v>
      </c>
    </row>
    <row r="142" spans="1:20">
      <c r="A142" s="65" t="s">
        <v>111</v>
      </c>
    </row>
    <row r="143" spans="1:20">
      <c r="A143" s="65" t="s">
        <v>113</v>
      </c>
    </row>
    <row r="144" spans="1:20">
      <c r="A144" s="65" t="s">
        <v>78</v>
      </c>
    </row>
    <row r="145" spans="1:1">
      <c r="A145" s="65" t="s">
        <v>116</v>
      </c>
    </row>
    <row r="146" spans="1:1">
      <c r="A146" s="65" t="s">
        <v>117</v>
      </c>
    </row>
    <row r="147" spans="1:1">
      <c r="A147" s="65" t="s">
        <v>77</v>
      </c>
    </row>
    <row r="148" spans="1:1">
      <c r="A148" s="65" t="s">
        <v>120</v>
      </c>
    </row>
    <row r="149" spans="1:1">
      <c r="A149" s="65" t="s">
        <v>122</v>
      </c>
    </row>
    <row r="150" spans="1:1">
      <c r="A150" s="65" t="s">
        <v>124</v>
      </c>
    </row>
    <row r="151" spans="1:1">
      <c r="A151" s="65" t="s">
        <v>126</v>
      </c>
    </row>
    <row r="152" spans="1:1">
      <c r="A152" s="65" t="s">
        <v>127</v>
      </c>
    </row>
    <row r="153" spans="1:1">
      <c r="A153" s="65" t="s">
        <v>128</v>
      </c>
    </row>
    <row r="154" spans="1:1">
      <c r="A154" s="65" t="s">
        <v>130</v>
      </c>
    </row>
    <row r="155" spans="1:1">
      <c r="A155" s="65" t="s">
        <v>131</v>
      </c>
    </row>
    <row r="156" spans="1:1">
      <c r="A156" s="65" t="s">
        <v>132</v>
      </c>
    </row>
    <row r="157" spans="1:1">
      <c r="A157" s="65" t="s">
        <v>75</v>
      </c>
    </row>
    <row r="158" spans="1:1">
      <c r="A158" s="65" t="s">
        <v>133</v>
      </c>
    </row>
    <row r="159" spans="1:1">
      <c r="A159" s="65" t="s">
        <v>134</v>
      </c>
    </row>
    <row r="160" spans="1:1">
      <c r="A160" s="65" t="s">
        <v>136</v>
      </c>
    </row>
    <row r="161" spans="1:1">
      <c r="A161" s="65" t="s">
        <v>145</v>
      </c>
    </row>
    <row r="162" spans="1:1">
      <c r="A162" s="65" t="s">
        <v>138</v>
      </c>
    </row>
    <row r="163" spans="1:1">
      <c r="A163" s="65" t="s">
        <v>140</v>
      </c>
    </row>
    <row r="164" spans="1:1">
      <c r="A164" s="65" t="s">
        <v>142</v>
      </c>
    </row>
    <row r="165" spans="1:1">
      <c r="A165" s="65" t="s">
        <v>144</v>
      </c>
    </row>
    <row r="166" spans="1:1">
      <c r="A166" s="65" t="s">
        <v>146</v>
      </c>
    </row>
    <row r="167" spans="1:1">
      <c r="A167" s="65" t="s">
        <v>148</v>
      </c>
    </row>
    <row r="168" spans="1:1">
      <c r="A168" s="65" t="s">
        <v>150</v>
      </c>
    </row>
    <row r="169" spans="1:1">
      <c r="A169" s="65" t="s">
        <v>152</v>
      </c>
    </row>
    <row r="170" spans="1:1">
      <c r="A170" s="65" t="s">
        <v>153</v>
      </c>
    </row>
    <row r="171" spans="1:1">
      <c r="A171" s="65" t="s">
        <v>154</v>
      </c>
    </row>
    <row r="172" spans="1:1">
      <c r="A172" s="65" t="s">
        <v>155</v>
      </c>
    </row>
    <row r="173" spans="1:1">
      <c r="A173" s="65" t="s">
        <v>157</v>
      </c>
    </row>
    <row r="174" spans="1:1">
      <c r="A174" s="65" t="s">
        <v>158</v>
      </c>
    </row>
    <row r="175" spans="1:1">
      <c r="A175" s="70" t="s">
        <v>159</v>
      </c>
    </row>
    <row r="181" spans="1:14">
      <c r="A181" s="396" t="s">
        <v>232</v>
      </c>
      <c r="B181" s="402">
        <v>2015</v>
      </c>
      <c r="C181" s="402">
        <v>2016</v>
      </c>
      <c r="H181" s="402">
        <v>2015</v>
      </c>
      <c r="I181" s="402">
        <v>2016</v>
      </c>
      <c r="J181" s="402">
        <v>2017</v>
      </c>
      <c r="K181" s="402">
        <v>2018</v>
      </c>
      <c r="L181" s="402">
        <v>2019</v>
      </c>
      <c r="M181" s="402">
        <v>2020</v>
      </c>
      <c r="N181" s="402">
        <v>2021</v>
      </c>
    </row>
    <row r="182" spans="1:14">
      <c r="A182" s="396"/>
      <c r="B182" s="398"/>
      <c r="C182" s="398"/>
      <c r="H182" s="398"/>
      <c r="I182" s="398"/>
      <c r="J182" s="398"/>
      <c r="K182" s="398"/>
      <c r="L182" s="398"/>
      <c r="M182" s="398"/>
      <c r="N182" s="398"/>
    </row>
    <row r="183" spans="1:14">
      <c r="A183" s="51" t="s">
        <v>82</v>
      </c>
      <c r="H183" s="89">
        <f>T6/'Total Funds Spent &amp; Transferred'!T5</f>
        <v>0</v>
      </c>
      <c r="I183" s="89">
        <f>U6/'Total Funds Spent &amp; Transferred'!U5</f>
        <v>0</v>
      </c>
      <c r="J183" s="89">
        <f>V6/'Total Funds Spent &amp; Transferred'!V5</f>
        <v>0</v>
      </c>
      <c r="K183" s="89">
        <f>W6/'Total Funds Spent &amp; Transferred'!W5</f>
        <v>0</v>
      </c>
      <c r="L183" s="89">
        <f>X6/'Total Funds Spent &amp; Transferred'!X5</f>
        <v>4.1235597308391568E-2</v>
      </c>
      <c r="M183" s="89">
        <f>Y6/'Total Funds Spent &amp; Transferred'!Y5</f>
        <v>4.0261789239528639E-2</v>
      </c>
      <c r="N183" s="89">
        <f>Z6/'Total Funds Spent &amp; Transferred'!Z5</f>
        <v>3.7035796945725015E-2</v>
      </c>
    </row>
    <row r="184" spans="1:14">
      <c r="A184" s="51" t="s">
        <v>84</v>
      </c>
      <c r="H184" s="89">
        <f>T7/'Total Funds Spent &amp; Transferred'!T6</f>
        <v>0</v>
      </c>
      <c r="I184" s="89">
        <f>U7/'Total Funds Spent &amp; Transferred'!U6</f>
        <v>0</v>
      </c>
      <c r="J184" s="89">
        <f>V7/'Total Funds Spent &amp; Transferred'!V6</f>
        <v>0</v>
      </c>
      <c r="K184" s="89">
        <f>W7/'Total Funds Spent &amp; Transferred'!W6</f>
        <v>0</v>
      </c>
      <c r="L184" s="89">
        <f>X7/'Total Funds Spent &amp; Transferred'!X6</f>
        <v>0</v>
      </c>
      <c r="M184" s="89">
        <f>Y7/'Total Funds Spent &amp; Transferred'!Y6</f>
        <v>0</v>
      </c>
      <c r="N184" s="89">
        <f>Z7/'Total Funds Spent &amp; Transferred'!Z6</f>
        <v>0</v>
      </c>
    </row>
    <row r="185" spans="1:14">
      <c r="A185" s="51" t="s">
        <v>86</v>
      </c>
      <c r="H185" s="89">
        <f>T8/'Total Funds Spent &amp; Transferred'!T7</f>
        <v>4.5338713006037585E-4</v>
      </c>
      <c r="I185" s="89">
        <f>U8/'Total Funds Spent &amp; Transferred'!U7</f>
        <v>0</v>
      </c>
      <c r="J185" s="89">
        <f>V8/'Total Funds Spent &amp; Transferred'!V7</f>
        <v>0</v>
      </c>
      <c r="K185" s="89">
        <f>W8/'Total Funds Spent &amp; Transferred'!W7</f>
        <v>0</v>
      </c>
      <c r="L185" s="89">
        <f>X8/'Total Funds Spent &amp; Transferred'!X7</f>
        <v>0</v>
      </c>
      <c r="M185" s="89">
        <f>Y8/'Total Funds Spent &amp; Transferred'!Y7</f>
        <v>0</v>
      </c>
      <c r="N185" s="89">
        <f>Z8/'Total Funds Spent &amp; Transferred'!Z7</f>
        <v>0</v>
      </c>
    </row>
    <row r="186" spans="1:14">
      <c r="A186" s="51" t="s">
        <v>88</v>
      </c>
      <c r="H186" s="89">
        <f>T9/'Total Funds Spent &amp; Transferred'!T8</f>
        <v>4.9997547331053743E-2</v>
      </c>
      <c r="I186" s="89">
        <f>U9/'Total Funds Spent &amp; Transferred'!U8</f>
        <v>3.2552352545395451E-2</v>
      </c>
      <c r="J186" s="89">
        <f>V9/'Total Funds Spent &amp; Transferred'!V8</f>
        <v>3.3265146675166037E-2</v>
      </c>
      <c r="K186" s="89">
        <f>W9/'Total Funds Spent &amp; Transferred'!W8</f>
        <v>2.4696375462463765E-2</v>
      </c>
      <c r="L186" s="89">
        <f>X9/'Total Funds Spent &amp; Transferred'!X8</f>
        <v>5.9655675215528732E-2</v>
      </c>
      <c r="M186" s="89">
        <f>Y9/'Total Funds Spent &amp; Transferred'!Y8</f>
        <v>7.0155656067032071E-2</v>
      </c>
      <c r="N186" s="89">
        <f>Z9/'Total Funds Spent &amp; Transferred'!Z8</f>
        <v>2.6426963044175727E-2</v>
      </c>
    </row>
    <row r="187" spans="1:14">
      <c r="A187" s="51" t="s">
        <v>74</v>
      </c>
      <c r="H187" s="89">
        <f>T10/'Total Funds Spent &amp; Transferred'!T9</f>
        <v>3.6478821880991684E-2</v>
      </c>
      <c r="I187" s="89">
        <f>U10/'Total Funds Spent &amp; Transferred'!U9</f>
        <v>3.8263550680003755E-2</v>
      </c>
      <c r="J187" s="89">
        <f>V10/'Total Funds Spent &amp; Transferred'!V9</f>
        <v>3.5965466770407857E-2</v>
      </c>
      <c r="K187" s="89">
        <f>W10/'Total Funds Spent &amp; Transferred'!W9</f>
        <v>3.8471326865902926E-2</v>
      </c>
      <c r="L187" s="89">
        <f>X10/'Total Funds Spent &amp; Transferred'!X9</f>
        <v>4.2039334998421558E-2</v>
      </c>
      <c r="M187" s="89">
        <f>Y10/'Total Funds Spent &amp; Transferred'!Y9</f>
        <v>3.8955254373520827E-2</v>
      </c>
      <c r="N187" s="89">
        <f>Z10/'Total Funds Spent &amp; Transferred'!Z9</f>
        <v>3.9851509383225181E-2</v>
      </c>
    </row>
    <row r="188" spans="1:14">
      <c r="A188" s="51" t="s">
        <v>91</v>
      </c>
      <c r="H188" s="89">
        <f>T11/'Total Funds Spent &amp; Transferred'!T10</f>
        <v>0</v>
      </c>
      <c r="I188" s="89">
        <f>U11/'Total Funds Spent &amp; Transferred'!U10</f>
        <v>0</v>
      </c>
      <c r="J188" s="89">
        <f>V11/'Total Funds Spent &amp; Transferred'!V10</f>
        <v>0</v>
      </c>
      <c r="K188" s="89">
        <f>W11/'Total Funds Spent &amp; Transferred'!W10</f>
        <v>0</v>
      </c>
      <c r="L188" s="89">
        <f>X11/'Total Funds Spent &amp; Transferred'!X10</f>
        <v>0</v>
      </c>
      <c r="M188" s="89">
        <f>Y11/'Total Funds Spent &amp; Transferred'!Y10</f>
        <v>0</v>
      </c>
      <c r="N188" s="89">
        <f>Z11/'Total Funds Spent &amp; Transferred'!Z10</f>
        <v>0</v>
      </c>
    </row>
    <row r="189" spans="1:14">
      <c r="A189" s="51" t="s">
        <v>93</v>
      </c>
      <c r="H189" s="89">
        <f>T12/'Total Funds Spent &amp; Transferred'!T11</f>
        <v>2.569008868778919E-2</v>
      </c>
      <c r="I189" s="89">
        <f>U12/'Total Funds Spent &amp; Transferred'!U11</f>
        <v>3.7935075172851752E-2</v>
      </c>
      <c r="J189" s="89">
        <f>V12/'Total Funds Spent &amp; Transferred'!V11</f>
        <v>3.7629041870479697E-2</v>
      </c>
      <c r="K189" s="89">
        <f>W12/'Total Funds Spent &amp; Transferred'!W11</f>
        <v>3.9582121529257351E-2</v>
      </c>
      <c r="L189" s="89">
        <f>X12/'Total Funds Spent &amp; Transferred'!X11</f>
        <v>4.1779786915508835E-2</v>
      </c>
      <c r="M189" s="89">
        <f>Y12/'Total Funds Spent &amp; Transferred'!Y11</f>
        <v>3.6705263170860605E-2</v>
      </c>
      <c r="N189" s="89">
        <f>Z12/'Total Funds Spent &amp; Transferred'!Z11</f>
        <v>3.0538653491316538E-2</v>
      </c>
    </row>
    <row r="190" spans="1:14">
      <c r="A190" s="51" t="s">
        <v>95</v>
      </c>
      <c r="H190" s="89">
        <f>T13/'Total Funds Spent &amp; Transferred'!T12</f>
        <v>0</v>
      </c>
      <c r="I190" s="89">
        <f>U13/'Total Funds Spent &amp; Transferred'!U12</f>
        <v>0</v>
      </c>
      <c r="J190" s="89">
        <f>V13/'Total Funds Spent &amp; Transferred'!V12</f>
        <v>0</v>
      </c>
      <c r="K190" s="89">
        <f>W13/'Total Funds Spent &amp; Transferred'!W12</f>
        <v>0</v>
      </c>
      <c r="L190" s="89">
        <f>X13/'Total Funds Spent &amp; Transferred'!X12</f>
        <v>0</v>
      </c>
      <c r="M190" s="89">
        <f>Y13/'Total Funds Spent &amp; Transferred'!Y12</f>
        <v>0</v>
      </c>
      <c r="N190" s="89">
        <f>Z13/'Total Funds Spent &amp; Transferred'!Z12</f>
        <v>0</v>
      </c>
    </row>
    <row r="191" spans="1:14">
      <c r="A191" s="51" t="s">
        <v>97</v>
      </c>
      <c r="H191" s="89">
        <f>T14/'Total Funds Spent &amp; Transferred'!T13</f>
        <v>0</v>
      </c>
      <c r="I191" s="89">
        <f>U14/'Total Funds Spent &amp; Transferred'!U13</f>
        <v>0</v>
      </c>
      <c r="J191" s="89">
        <f>V14/'Total Funds Spent &amp; Transferred'!V13</f>
        <v>0</v>
      </c>
      <c r="K191" s="89">
        <f>W14/'Total Funds Spent &amp; Transferred'!W13</f>
        <v>0</v>
      </c>
      <c r="L191" s="89">
        <f>X14/'Total Funds Spent &amp; Transferred'!X13</f>
        <v>0</v>
      </c>
      <c r="M191" s="89">
        <f>Y14/'Total Funds Spent &amp; Transferred'!Y13</f>
        <v>0</v>
      </c>
      <c r="N191" s="89">
        <f>Z14/'Total Funds Spent &amp; Transferred'!Z13</f>
        <v>0</v>
      </c>
    </row>
    <row r="192" spans="1:14">
      <c r="A192" s="51" t="s">
        <v>99</v>
      </c>
      <c r="H192" s="89">
        <f>T15/'Total Funds Spent &amp; Transferred'!T14</f>
        <v>0</v>
      </c>
      <c r="I192" s="89">
        <f>U15/'Total Funds Spent &amp; Transferred'!U14</f>
        <v>0</v>
      </c>
      <c r="J192" s="89">
        <f>V15/'Total Funds Spent &amp; Transferred'!V14</f>
        <v>0</v>
      </c>
      <c r="K192" s="89">
        <f>W15/'Total Funds Spent &amp; Transferred'!W14</f>
        <v>0</v>
      </c>
      <c r="L192" s="89">
        <f>X15/'Total Funds Spent &amp; Transferred'!X14</f>
        <v>0</v>
      </c>
      <c r="M192" s="89">
        <f>Y15/'Total Funds Spent &amp; Transferred'!Y14</f>
        <v>0</v>
      </c>
      <c r="N192" s="89">
        <f>Z15/'Total Funds Spent &amp; Transferred'!Z14</f>
        <v>0</v>
      </c>
    </row>
    <row r="193" spans="1:14">
      <c r="A193" s="51" t="s">
        <v>101</v>
      </c>
      <c r="H193" s="89">
        <f>T16/'Total Funds Spent &amp; Transferred'!T15</f>
        <v>0</v>
      </c>
      <c r="I193" s="89">
        <f>U16/'Total Funds Spent &amp; Transferred'!U15</f>
        <v>0</v>
      </c>
      <c r="J193" s="89">
        <f>V16/'Total Funds Spent &amp; Transferred'!V15</f>
        <v>0</v>
      </c>
      <c r="K193" s="89">
        <f>W16/'Total Funds Spent &amp; Transferred'!W15</f>
        <v>0</v>
      </c>
      <c r="L193" s="89">
        <f>X16/'Total Funds Spent &amp; Transferred'!X15</f>
        <v>0</v>
      </c>
      <c r="M193" s="89">
        <f>Y16/'Total Funds Spent &amp; Transferred'!Y15</f>
        <v>0</v>
      </c>
      <c r="N193" s="89">
        <f>Z16/'Total Funds Spent &amp; Transferred'!Z15</f>
        <v>0</v>
      </c>
    </row>
    <row r="194" spans="1:14">
      <c r="A194" s="51" t="s">
        <v>102</v>
      </c>
      <c r="H194" s="89">
        <f>T17/'Total Funds Spent &amp; Transferred'!T16</f>
        <v>0</v>
      </c>
      <c r="I194" s="89">
        <f>U17/'Total Funds Spent &amp; Transferred'!U16</f>
        <v>0</v>
      </c>
      <c r="J194" s="89">
        <f>V17/'Total Funds Spent &amp; Transferred'!V16</f>
        <v>0</v>
      </c>
      <c r="K194" s="89">
        <f>W17/'Total Funds Spent &amp; Transferred'!W16</f>
        <v>0</v>
      </c>
      <c r="L194" s="89">
        <f>X17/'Total Funds Spent &amp; Transferred'!X16</f>
        <v>0</v>
      </c>
      <c r="M194" s="89">
        <f>Y17/'Total Funds Spent &amp; Transferred'!Y16</f>
        <v>0</v>
      </c>
      <c r="N194" s="89">
        <f>Z17/'Total Funds Spent &amp; Transferred'!Z16</f>
        <v>0</v>
      </c>
    </row>
    <row r="195" spans="1:14">
      <c r="A195" s="51" t="s">
        <v>103</v>
      </c>
      <c r="H195" s="89">
        <f>T18/'Total Funds Spent &amp; Transferred'!T17</f>
        <v>0.20708387603292069</v>
      </c>
      <c r="I195" s="89">
        <f>U18/'Total Funds Spent &amp; Transferred'!U17</f>
        <v>0.21780463447789025</v>
      </c>
      <c r="J195" s="89">
        <f>V18/'Total Funds Spent &amp; Transferred'!V17</f>
        <v>0.20935259963270206</v>
      </c>
      <c r="K195" s="89">
        <f>W18/'Total Funds Spent &amp; Transferred'!W17</f>
        <v>0.22819338796881269</v>
      </c>
      <c r="L195" s="89">
        <f>X18/'Total Funds Spent &amp; Transferred'!X17</f>
        <v>0.22978293588472315</v>
      </c>
      <c r="M195" s="89">
        <f>Y18/'Total Funds Spent &amp; Transferred'!Y17</f>
        <v>0.24749059028524126</v>
      </c>
      <c r="N195" s="89">
        <f>Z18/'Total Funds Spent &amp; Transferred'!Z17</f>
        <v>0.28528317515819246</v>
      </c>
    </row>
    <row r="196" spans="1:14">
      <c r="A196" s="51" t="s">
        <v>104</v>
      </c>
      <c r="H196" s="89">
        <f>T19/'Total Funds Spent &amp; Transferred'!T18</f>
        <v>0</v>
      </c>
      <c r="I196" s="89">
        <f>U19/'Total Funds Spent &amp; Transferred'!U18</f>
        <v>0</v>
      </c>
      <c r="J196" s="89">
        <f>V19/'Total Funds Spent &amp; Transferred'!V18</f>
        <v>0</v>
      </c>
      <c r="K196" s="89">
        <f>W19/'Total Funds Spent &amp; Transferred'!W18</f>
        <v>0</v>
      </c>
      <c r="L196" s="89">
        <f>X19/'Total Funds Spent &amp; Transferred'!X18</f>
        <v>0</v>
      </c>
      <c r="M196" s="89">
        <f>Y19/'Total Funds Spent &amp; Transferred'!Y18</f>
        <v>0</v>
      </c>
      <c r="N196" s="89">
        <f>Z19/'Total Funds Spent &amp; Transferred'!Z18</f>
        <v>0</v>
      </c>
    </row>
    <row r="197" spans="1:14">
      <c r="A197" s="51" t="s">
        <v>105</v>
      </c>
      <c r="H197" s="89">
        <f>T20/'Total Funds Spent &amp; Transferred'!T19</f>
        <v>0</v>
      </c>
      <c r="I197" s="89">
        <f>U20/'Total Funds Spent &amp; Transferred'!U19</f>
        <v>0</v>
      </c>
      <c r="J197" s="89">
        <f>V20/'Total Funds Spent &amp; Transferred'!V19</f>
        <v>0</v>
      </c>
      <c r="K197" s="89">
        <f>W20/'Total Funds Spent &amp; Transferred'!W19</f>
        <v>0</v>
      </c>
      <c r="L197" s="89">
        <f>X20/'Total Funds Spent &amp; Transferred'!X19</f>
        <v>0</v>
      </c>
      <c r="M197" s="89">
        <f>Y20/'Total Funds Spent &amp; Transferred'!Y19</f>
        <v>0</v>
      </c>
      <c r="N197" s="89">
        <f>Z20/'Total Funds Spent &amp; Transferred'!Z19</f>
        <v>0</v>
      </c>
    </row>
    <row r="198" spans="1:14">
      <c r="A198" s="51" t="s">
        <v>107</v>
      </c>
      <c r="H198" s="89">
        <f>T21/'Total Funds Spent &amp; Transferred'!T20</f>
        <v>0</v>
      </c>
      <c r="I198" s="89">
        <f>U21/'Total Funds Spent &amp; Transferred'!U20</f>
        <v>0</v>
      </c>
      <c r="J198" s="89">
        <f>V21/'Total Funds Spent &amp; Transferred'!V20</f>
        <v>0</v>
      </c>
      <c r="K198" s="89">
        <f>W21/'Total Funds Spent &amp; Transferred'!W20</f>
        <v>0</v>
      </c>
      <c r="L198" s="89">
        <f>X21/'Total Funds Spent &amp; Transferred'!X20</f>
        <v>0</v>
      </c>
      <c r="M198" s="89">
        <f>Y21/'Total Funds Spent &amp; Transferred'!Y20</f>
        <v>0</v>
      </c>
      <c r="N198" s="89">
        <f>Z21/'Total Funds Spent &amp; Transferred'!Z20</f>
        <v>0</v>
      </c>
    </row>
    <row r="199" spans="1:14">
      <c r="A199" s="51" t="s">
        <v>76</v>
      </c>
      <c r="H199" s="89">
        <f>T22/'Total Funds Spent &amp; Transferred'!T21</f>
        <v>0</v>
      </c>
      <c r="I199" s="89">
        <f>U22/'Total Funds Spent &amp; Transferred'!U21</f>
        <v>0</v>
      </c>
      <c r="J199" s="89">
        <f>V22/'Total Funds Spent &amp; Transferred'!V21</f>
        <v>0</v>
      </c>
      <c r="K199" s="89">
        <f>W22/'Total Funds Spent &amp; Transferred'!W21</f>
        <v>0</v>
      </c>
      <c r="L199" s="89">
        <f>X22/'Total Funds Spent &amp; Transferred'!X21</f>
        <v>0</v>
      </c>
      <c r="M199" s="89">
        <f>Y22/'Total Funds Spent &amp; Transferred'!Y21</f>
        <v>0</v>
      </c>
      <c r="N199" s="89">
        <f>Z22/'Total Funds Spent &amp; Transferred'!Z21</f>
        <v>0</v>
      </c>
    </row>
    <row r="200" spans="1:14">
      <c r="A200" s="51" t="s">
        <v>110</v>
      </c>
      <c r="H200" s="89">
        <f>T23/'Total Funds Spent &amp; Transferred'!T22</f>
        <v>0</v>
      </c>
      <c r="I200" s="89">
        <f>U23/'Total Funds Spent &amp; Transferred'!U22</f>
        <v>0</v>
      </c>
      <c r="J200" s="89">
        <f>V23/'Total Funds Spent &amp; Transferred'!V22</f>
        <v>0</v>
      </c>
      <c r="K200" s="89">
        <f>W23/'Total Funds Spent &amp; Transferred'!W22</f>
        <v>0</v>
      </c>
      <c r="L200" s="89">
        <f>X23/'Total Funds Spent &amp; Transferred'!X22</f>
        <v>0</v>
      </c>
      <c r="M200" s="89">
        <f>Y23/'Total Funds Spent &amp; Transferred'!Y22</f>
        <v>0</v>
      </c>
      <c r="N200" s="89">
        <f>Z23/'Total Funds Spent &amp; Transferred'!Z22</f>
        <v>0</v>
      </c>
    </row>
    <row r="201" spans="1:14">
      <c r="A201" s="51" t="s">
        <v>111</v>
      </c>
      <c r="H201" s="89">
        <f>T24/'Total Funds Spent &amp; Transferred'!T23</f>
        <v>4.8405349366127878E-2</v>
      </c>
      <c r="I201" s="89">
        <f>U24/'Total Funds Spent &amp; Transferred'!U23</f>
        <v>5.3036877297326097E-2</v>
      </c>
      <c r="J201" s="89">
        <f>V24/'Total Funds Spent &amp; Transferred'!V23</f>
        <v>4.4687243371859746E-2</v>
      </c>
      <c r="K201" s="89">
        <f>W24/'Total Funds Spent &amp; Transferred'!W23</f>
        <v>5.1821001030802408E-2</v>
      </c>
      <c r="L201" s="89">
        <f>X24/'Total Funds Spent &amp; Transferred'!X23</f>
        <v>4.2057485139355512E-2</v>
      </c>
      <c r="M201" s="89">
        <f>Y24/'Total Funds Spent &amp; Transferred'!Y23</f>
        <v>3.2261877767859014E-2</v>
      </c>
      <c r="N201" s="89">
        <f>Z24/'Total Funds Spent &amp; Transferred'!Z23</f>
        <v>3.7656623403028264E-2</v>
      </c>
    </row>
    <row r="202" spans="1:14">
      <c r="A202" s="51" t="s">
        <v>113</v>
      </c>
      <c r="H202" s="89">
        <f>T25/'Total Funds Spent &amp; Transferred'!T24</f>
        <v>0</v>
      </c>
      <c r="I202" s="89">
        <f>U25/'Total Funds Spent &amp; Transferred'!U24</f>
        <v>0</v>
      </c>
      <c r="J202" s="89">
        <f>V25/'Total Funds Spent &amp; Transferred'!V24</f>
        <v>0</v>
      </c>
      <c r="K202" s="89">
        <f>W25/'Total Funds Spent &amp; Transferred'!W24</f>
        <v>0</v>
      </c>
      <c r="L202" s="89">
        <f>X25/'Total Funds Spent &amp; Transferred'!X24</f>
        <v>0</v>
      </c>
      <c r="M202" s="89">
        <f>Y25/'Total Funds Spent &amp; Transferred'!Y24</f>
        <v>0</v>
      </c>
      <c r="N202" s="89">
        <f>Z25/'Total Funds Spent &amp; Transferred'!Z24</f>
        <v>0</v>
      </c>
    </row>
    <row r="203" spans="1:14">
      <c r="A203" s="51" t="s">
        <v>78</v>
      </c>
      <c r="H203" s="89">
        <f>T26/'Total Funds Spent &amp; Transferred'!T25</f>
        <v>0</v>
      </c>
      <c r="I203" s="89">
        <f>U26/'Total Funds Spent &amp; Transferred'!U25</f>
        <v>0</v>
      </c>
      <c r="J203" s="89">
        <f>V26/'Total Funds Spent &amp; Transferred'!V25</f>
        <v>0</v>
      </c>
      <c r="K203" s="89">
        <f>W26/'Total Funds Spent &amp; Transferred'!W25</f>
        <v>0</v>
      </c>
      <c r="L203" s="89">
        <f>X26/'Total Funds Spent &amp; Transferred'!X25</f>
        <v>0</v>
      </c>
      <c r="M203" s="89">
        <f>Y26/'Total Funds Spent &amp; Transferred'!Y25</f>
        <v>0</v>
      </c>
      <c r="N203" s="89">
        <f>Z26/'Total Funds Spent &amp; Transferred'!Z25</f>
        <v>0</v>
      </c>
    </row>
    <row r="204" spans="1:14">
      <c r="A204" s="51" t="s">
        <v>116</v>
      </c>
      <c r="H204" s="89">
        <f>T27/'Total Funds Spent &amp; Transferred'!T26</f>
        <v>0</v>
      </c>
      <c r="I204" s="89">
        <f>U27/'Total Funds Spent &amp; Transferred'!U26</f>
        <v>0</v>
      </c>
      <c r="J204" s="89">
        <f>V27/'Total Funds Spent &amp; Transferred'!V26</f>
        <v>0</v>
      </c>
      <c r="K204" s="89">
        <f>W27/'Total Funds Spent &amp; Transferred'!W26</f>
        <v>0</v>
      </c>
      <c r="L204" s="89">
        <f>X27/'Total Funds Spent &amp; Transferred'!X26</f>
        <v>0</v>
      </c>
      <c r="M204" s="89">
        <f>Y27/'Total Funds Spent &amp; Transferred'!Y26</f>
        <v>0</v>
      </c>
      <c r="N204" s="89">
        <f>Z27/'Total Funds Spent &amp; Transferred'!Z26</f>
        <v>0</v>
      </c>
    </row>
    <row r="205" spans="1:14">
      <c r="A205" s="51" t="s">
        <v>117</v>
      </c>
      <c r="H205" s="89">
        <f>T28/'Total Funds Spent &amp; Transferred'!T27</f>
        <v>2.0057544371059369E-4</v>
      </c>
      <c r="I205" s="89">
        <f>U28/'Total Funds Spent &amp; Transferred'!U27</f>
        <v>1.7409219240365593E-4</v>
      </c>
      <c r="J205" s="89">
        <f>V28/'Total Funds Spent &amp; Transferred'!V27</f>
        <v>1.7796051678097913E-4</v>
      </c>
      <c r="K205" s="89">
        <f>W28/'Total Funds Spent &amp; Transferred'!W27</f>
        <v>1.9119863939480697E-4</v>
      </c>
      <c r="L205" s="89">
        <f>X28/'Total Funds Spent &amp; Transferred'!X27</f>
        <v>1.0527971835759425E-4</v>
      </c>
      <c r="M205" s="89">
        <f>Y28/'Total Funds Spent &amp; Transferred'!Y27</f>
        <v>1.2258332827035862E-4</v>
      </c>
      <c r="N205" s="89">
        <f>Z28/'Total Funds Spent &amp; Transferred'!Z27</f>
        <v>1.2078332488904951E-4</v>
      </c>
    </row>
    <row r="206" spans="1:14">
      <c r="A206" s="51" t="s">
        <v>77</v>
      </c>
      <c r="H206" s="89">
        <f>T29/'Total Funds Spent &amp; Transferred'!T28</f>
        <v>0</v>
      </c>
      <c r="I206" s="89">
        <f>U29/'Total Funds Spent &amp; Transferred'!U28</f>
        <v>0</v>
      </c>
      <c r="J206" s="89">
        <f>V29/'Total Funds Spent &amp; Transferred'!V28</f>
        <v>0</v>
      </c>
      <c r="K206" s="89">
        <f>W29/'Total Funds Spent &amp; Transferred'!W28</f>
        <v>0</v>
      </c>
      <c r="L206" s="89">
        <f>X29/'Total Funds Spent &amp; Transferred'!X28</f>
        <v>0</v>
      </c>
      <c r="M206" s="89">
        <f>Y29/'Total Funds Spent &amp; Transferred'!Y28</f>
        <v>0</v>
      </c>
      <c r="N206" s="89">
        <f>Z29/'Total Funds Spent &amp; Transferred'!Z28</f>
        <v>0</v>
      </c>
    </row>
    <row r="207" spans="1:14">
      <c r="A207" s="51" t="s">
        <v>120</v>
      </c>
      <c r="H207" s="89">
        <f>T30/'Total Funds Spent &amp; Transferred'!T29</f>
        <v>0</v>
      </c>
      <c r="I207" s="89">
        <f>U30/'Total Funds Spent &amp; Transferred'!U29</f>
        <v>0</v>
      </c>
      <c r="J207" s="89">
        <f>V30/'Total Funds Spent &amp; Transferred'!V29</f>
        <v>0</v>
      </c>
      <c r="K207" s="89">
        <f>W30/'Total Funds Spent &amp; Transferred'!W29</f>
        <v>0</v>
      </c>
      <c r="L207" s="89">
        <f>X30/'Total Funds Spent &amp; Transferred'!X29</f>
        <v>0</v>
      </c>
      <c r="M207" s="89">
        <f>Y30/'Total Funds Spent &amp; Transferred'!Y29</f>
        <v>0</v>
      </c>
      <c r="N207" s="89">
        <f>Z30/'Total Funds Spent &amp; Transferred'!Z29</f>
        <v>0</v>
      </c>
    </row>
    <row r="208" spans="1:14">
      <c r="A208" s="51" t="s">
        <v>122</v>
      </c>
      <c r="H208" s="89">
        <f>T31/'Total Funds Spent &amp; Transferred'!T30</f>
        <v>0.26749520140514965</v>
      </c>
      <c r="I208" s="89">
        <f>U31/'Total Funds Spent &amp; Transferred'!U30</f>
        <v>4.2801093416810265E-2</v>
      </c>
      <c r="J208" s="89">
        <f>V31/'Total Funds Spent &amp; Transferred'!V30</f>
        <v>0</v>
      </c>
      <c r="K208" s="89">
        <f>W31/'Total Funds Spent &amp; Transferred'!W30</f>
        <v>0</v>
      </c>
      <c r="L208" s="89">
        <f>X31/'Total Funds Spent &amp; Transferred'!X30</f>
        <v>0</v>
      </c>
      <c r="M208" s="89">
        <f>Y31/'Total Funds Spent &amp; Transferred'!Y30</f>
        <v>0</v>
      </c>
      <c r="N208" s="89">
        <f>Z31/'Total Funds Spent &amp; Transferred'!Z30</f>
        <v>0</v>
      </c>
    </row>
    <row r="209" spans="1:14">
      <c r="A209" s="51" t="s">
        <v>124</v>
      </c>
      <c r="H209" s="89">
        <f>T32/'Total Funds Spent &amp; Transferred'!T31</f>
        <v>3.575920729598174E-2</v>
      </c>
      <c r="I209" s="89">
        <f>U32/'Total Funds Spent &amp; Transferred'!U31</f>
        <v>4.0381249309604593E-2</v>
      </c>
      <c r="J209" s="89">
        <f>V32/'Total Funds Spent &amp; Transferred'!V31</f>
        <v>2.4746666415483533E-2</v>
      </c>
      <c r="K209" s="89">
        <f>W32/'Total Funds Spent &amp; Transferred'!W31</f>
        <v>4.2604473062737611E-2</v>
      </c>
      <c r="L209" s="89">
        <f>X32/'Total Funds Spent &amp; Transferred'!X31</f>
        <v>3.5782036954979557E-2</v>
      </c>
      <c r="M209" s="89">
        <f>Y32/'Total Funds Spent &amp; Transferred'!Y31</f>
        <v>3.6828943921185714E-2</v>
      </c>
      <c r="N209" s="89">
        <f>Z32/'Total Funds Spent &amp; Transferred'!Z31</f>
        <v>2.025926635079706E-2</v>
      </c>
    </row>
    <row r="210" spans="1:14">
      <c r="A210" s="51" t="s">
        <v>126</v>
      </c>
      <c r="H210" s="89">
        <f>T33/'Total Funds Spent &amp; Transferred'!T32</f>
        <v>0</v>
      </c>
      <c r="I210" s="89">
        <f>U33/'Total Funds Spent &amp; Transferred'!U32</f>
        <v>0</v>
      </c>
      <c r="J210" s="89">
        <f>V33/'Total Funds Spent &amp; Transferred'!V32</f>
        <v>0</v>
      </c>
      <c r="K210" s="89">
        <f>W33/'Total Funds Spent &amp; Transferred'!W32</f>
        <v>0</v>
      </c>
      <c r="L210" s="89">
        <f>X33/'Total Funds Spent &amp; Transferred'!X32</f>
        <v>0</v>
      </c>
      <c r="M210" s="89">
        <f>Y33/'Total Funds Spent &amp; Transferred'!Y32</f>
        <v>0</v>
      </c>
      <c r="N210" s="89">
        <f>Z33/'Total Funds Spent &amp; Transferred'!Z32</f>
        <v>0</v>
      </c>
    </row>
    <row r="211" spans="1:14">
      <c r="A211" s="51" t="s">
        <v>127</v>
      </c>
      <c r="H211" s="89">
        <f>T34/'Total Funds Spent &amp; Transferred'!T33</f>
        <v>0</v>
      </c>
      <c r="I211" s="89">
        <f>U34/'Total Funds Spent &amp; Transferred'!U33</f>
        <v>0</v>
      </c>
      <c r="J211" s="89">
        <f>V34/'Total Funds Spent &amp; Transferred'!V33</f>
        <v>0</v>
      </c>
      <c r="K211" s="89">
        <f>W34/'Total Funds Spent &amp; Transferred'!W33</f>
        <v>0</v>
      </c>
      <c r="L211" s="89">
        <f>X34/'Total Funds Spent &amp; Transferred'!X33</f>
        <v>0</v>
      </c>
      <c r="M211" s="89">
        <f>Y34/'Total Funds Spent &amp; Transferred'!Y33</f>
        <v>0</v>
      </c>
      <c r="N211" s="89">
        <f>Z34/'Total Funds Spent &amp; Transferred'!Z33</f>
        <v>0</v>
      </c>
    </row>
    <row r="212" spans="1:14">
      <c r="A212" s="51" t="s">
        <v>128</v>
      </c>
      <c r="H212" s="89">
        <f>T35/'Total Funds Spent &amp; Transferred'!T34</f>
        <v>3.0607885823308777E-2</v>
      </c>
      <c r="I212" s="89">
        <f>U35/'Total Funds Spent &amp; Transferred'!U34</f>
        <v>2.0433550658310696E-2</v>
      </c>
      <c r="J212" s="89">
        <f>V35/'Total Funds Spent &amp; Transferred'!V34</f>
        <v>6.3866219329296786E-2</v>
      </c>
      <c r="K212" s="89">
        <f>W35/'Total Funds Spent &amp; Transferred'!W34</f>
        <v>5.5708636285380031E-2</v>
      </c>
      <c r="L212" s="89">
        <f>X35/'Total Funds Spent &amp; Transferred'!X34</f>
        <v>3.0187794213207858E-2</v>
      </c>
      <c r="M212" s="89">
        <f>Y35/'Total Funds Spent &amp; Transferred'!Y34</f>
        <v>2.7842485064381882E-2</v>
      </c>
      <c r="N212" s="89">
        <f>Z35/'Total Funds Spent &amp; Transferred'!Z34</f>
        <v>1.6287737993715336E-2</v>
      </c>
    </row>
    <row r="213" spans="1:14">
      <c r="A213" s="51" t="s">
        <v>130</v>
      </c>
      <c r="H213" s="89">
        <f>T36/'Total Funds Spent &amp; Transferred'!T35</f>
        <v>5.7832480972891814E-3</v>
      </c>
      <c r="I213" s="89">
        <f>U36/'Total Funds Spent &amp; Transferred'!U35</f>
        <v>5.2505607909813234E-3</v>
      </c>
      <c r="J213" s="89">
        <f>V36/'Total Funds Spent &amp; Transferred'!V35</f>
        <v>4.9657363069543648E-3</v>
      </c>
      <c r="K213" s="89">
        <f>W36/'Total Funds Spent &amp; Transferred'!W35</f>
        <v>5.0115639970886592E-3</v>
      </c>
      <c r="L213" s="89">
        <f>X36/'Total Funds Spent &amp; Transferred'!X35</f>
        <v>5.0172805263912429E-3</v>
      </c>
      <c r="M213" s="89">
        <f>Y36/'Total Funds Spent &amp; Transferred'!Y35</f>
        <v>4.5884409772586369E-3</v>
      </c>
      <c r="N213" s="89">
        <f>Z36/'Total Funds Spent &amp; Transferred'!Z35</f>
        <v>4.7650891071758829E-3</v>
      </c>
    </row>
    <row r="214" spans="1:14">
      <c r="A214" s="51" t="s">
        <v>131</v>
      </c>
      <c r="H214" s="89">
        <f>T37/'Total Funds Spent &amp; Transferred'!T36</f>
        <v>0</v>
      </c>
      <c r="I214" s="89">
        <f>U37/'Total Funds Spent &amp; Transferred'!U36</f>
        <v>0</v>
      </c>
      <c r="J214" s="89">
        <f>V37/'Total Funds Spent &amp; Transferred'!V36</f>
        <v>0</v>
      </c>
      <c r="K214" s="89">
        <f>W37/'Total Funds Spent &amp; Transferred'!W36</f>
        <v>0</v>
      </c>
      <c r="L214" s="89">
        <f>X37/'Total Funds Spent &amp; Transferred'!X36</f>
        <v>0</v>
      </c>
      <c r="M214" s="89">
        <f>Y37/'Total Funds Spent &amp; Transferred'!Y36</f>
        <v>0</v>
      </c>
      <c r="N214" s="89">
        <f>Z37/'Total Funds Spent &amp; Transferred'!Z36</f>
        <v>0</v>
      </c>
    </row>
    <row r="215" spans="1:14">
      <c r="A215" s="51" t="s">
        <v>132</v>
      </c>
      <c r="H215" s="89">
        <f>T38/'Total Funds Spent &amp; Transferred'!T37</f>
        <v>1.361624735889997E-2</v>
      </c>
      <c r="I215" s="89">
        <f>U38/'Total Funds Spent &amp; Transferred'!U37</f>
        <v>9.45433903876736E-3</v>
      </c>
      <c r="J215" s="89">
        <f>V38/'Total Funds Spent &amp; Transferred'!V37</f>
        <v>1.515337659536416E-2</v>
      </c>
      <c r="K215" s="89">
        <f>W38/'Total Funds Spent &amp; Transferred'!W37</f>
        <v>9.1904743443169939E-3</v>
      </c>
      <c r="L215" s="89">
        <f>X38/'Total Funds Spent &amp; Transferred'!X37</f>
        <v>1.3284776540312269E-2</v>
      </c>
      <c r="M215" s="89">
        <f>Y38/'Total Funds Spent &amp; Transferred'!Y37</f>
        <v>1.1068085649400698E-2</v>
      </c>
      <c r="N215" s="89">
        <f>Z38/'Total Funds Spent &amp; Transferred'!Z37</f>
        <v>7.0577760447598286E-3</v>
      </c>
    </row>
    <row r="216" spans="1:14">
      <c r="A216" s="51" t="s">
        <v>75</v>
      </c>
      <c r="H216" s="89">
        <f>T39/'Total Funds Spent &amp; Transferred'!T38</f>
        <v>0</v>
      </c>
      <c r="I216" s="89">
        <f>U39/'Total Funds Spent &amp; Transferred'!U38</f>
        <v>0</v>
      </c>
      <c r="J216" s="89">
        <f>V39/'Total Funds Spent &amp; Transferred'!V38</f>
        <v>0</v>
      </c>
      <c r="K216" s="89">
        <f>W39/'Total Funds Spent &amp; Transferred'!W38</f>
        <v>0</v>
      </c>
      <c r="L216" s="89">
        <f>X39/'Total Funds Spent &amp; Transferred'!X38</f>
        <v>0</v>
      </c>
      <c r="M216" s="89">
        <f>Y39/'Total Funds Spent &amp; Transferred'!Y38</f>
        <v>0</v>
      </c>
      <c r="N216" s="89">
        <f>Z39/'Total Funds Spent &amp; Transferred'!Z38</f>
        <v>0</v>
      </c>
    </row>
    <row r="217" spans="1:14">
      <c r="A217" s="51" t="s">
        <v>133</v>
      </c>
      <c r="H217" s="89">
        <f>T40/'Total Funds Spent &amp; Transferred'!T39</f>
        <v>0</v>
      </c>
      <c r="I217" s="89">
        <f>U40/'Total Funds Spent &amp; Transferred'!U39</f>
        <v>0</v>
      </c>
      <c r="J217" s="89">
        <f>V40/'Total Funds Spent &amp; Transferred'!V39</f>
        <v>0</v>
      </c>
      <c r="K217" s="89">
        <f>W40/'Total Funds Spent &amp; Transferred'!W39</f>
        <v>0</v>
      </c>
      <c r="L217" s="89">
        <f>X40/'Total Funds Spent &amp; Transferred'!X39</f>
        <v>0</v>
      </c>
      <c r="M217" s="89">
        <f>Y40/'Total Funds Spent &amp; Transferred'!Y39</f>
        <v>0</v>
      </c>
      <c r="N217" s="89">
        <f>Z40/'Total Funds Spent &amp; Transferred'!Z39</f>
        <v>0</v>
      </c>
    </row>
    <row r="218" spans="1:14">
      <c r="A218" s="51" t="s">
        <v>134</v>
      </c>
      <c r="H218" s="89">
        <f>T41/'Total Funds Spent &amp; Transferred'!T40</f>
        <v>0</v>
      </c>
      <c r="I218" s="89">
        <f>U41/'Total Funds Spent &amp; Transferred'!U40</f>
        <v>0</v>
      </c>
      <c r="J218" s="89">
        <f>V41/'Total Funds Spent &amp; Transferred'!V40</f>
        <v>0</v>
      </c>
      <c r="K218" s="89">
        <f>W41/'Total Funds Spent &amp; Transferred'!W40</f>
        <v>0</v>
      </c>
      <c r="L218" s="89">
        <f>X41/'Total Funds Spent &amp; Transferred'!X40</f>
        <v>0</v>
      </c>
      <c r="M218" s="89">
        <f>Y41/'Total Funds Spent &amp; Transferred'!Y40</f>
        <v>0</v>
      </c>
      <c r="N218" s="89">
        <f>Z41/'Total Funds Spent &amp; Transferred'!Z40</f>
        <v>0</v>
      </c>
    </row>
    <row r="219" spans="1:14">
      <c r="A219" s="51" t="s">
        <v>136</v>
      </c>
      <c r="H219" s="89">
        <f>T42/'Total Funds Spent &amp; Transferred'!T41</f>
        <v>3.6675922160538332E-2</v>
      </c>
      <c r="I219" s="89">
        <f>U42/'Total Funds Spent &amp; Transferred'!U41</f>
        <v>1.8995658535506624E-2</v>
      </c>
      <c r="J219" s="89">
        <f>V42/'Total Funds Spent &amp; Transferred'!V41</f>
        <v>1.5990464903567883E-2</v>
      </c>
      <c r="K219" s="89">
        <f>W42/'Total Funds Spent &amp; Transferred'!W41</f>
        <v>1.5477182228345793E-2</v>
      </c>
      <c r="L219" s="89">
        <f>X42/'Total Funds Spent &amp; Transferred'!X41</f>
        <v>0</v>
      </c>
      <c r="M219" s="89">
        <f>Y42/'Total Funds Spent &amp; Transferred'!Y41</f>
        <v>0</v>
      </c>
      <c r="N219" s="89">
        <f>Z42/'Total Funds Spent &amp; Transferred'!Z41</f>
        <v>0</v>
      </c>
    </row>
    <row r="220" spans="1:14">
      <c r="A220" s="51" t="s">
        <v>145</v>
      </c>
      <c r="H220" s="89">
        <f>T43/'Total Funds Spent &amp; Transferred'!T42</f>
        <v>4.2656790410148509E-3</v>
      </c>
      <c r="I220" s="89">
        <f>U43/'Total Funds Spent &amp; Transferred'!U42</f>
        <v>6.299170587665358E-3</v>
      </c>
      <c r="J220" s="89">
        <f>V43/'Total Funds Spent &amp; Transferred'!V42</f>
        <v>9.2820595961549054E-3</v>
      </c>
      <c r="K220" s="89">
        <f>W43/'Total Funds Spent &amp; Transferred'!W42</f>
        <v>9.9734447404032367E-3</v>
      </c>
      <c r="L220" s="89">
        <f>X43/'Total Funds Spent &amp; Transferred'!X42</f>
        <v>7.5074171992831253E-3</v>
      </c>
      <c r="M220" s="89">
        <f>Y43/'Total Funds Spent &amp; Transferred'!Y42</f>
        <v>7.8868521067074829E-3</v>
      </c>
      <c r="N220" s="89">
        <f>Z43/'Total Funds Spent &amp; Transferred'!Z42</f>
        <v>2.5923622232389329E-3</v>
      </c>
    </row>
    <row r="221" spans="1:14">
      <c r="A221" s="51" t="s">
        <v>138</v>
      </c>
      <c r="H221" s="89">
        <f>T44/'Total Funds Spent &amp; Transferred'!T43</f>
        <v>5.1959356503674663E-2</v>
      </c>
      <c r="I221" s="89">
        <f>U44/'Total Funds Spent &amp; Transferred'!U43</f>
        <v>3.9734810586160338E-2</v>
      </c>
      <c r="J221" s="89">
        <f>V44/'Total Funds Spent &amp; Transferred'!V43</f>
        <v>6.8452266359880234E-2</v>
      </c>
      <c r="K221" s="89">
        <f>W44/'Total Funds Spent &amp; Transferred'!W43</f>
        <v>5.327606709924558E-2</v>
      </c>
      <c r="L221" s="89">
        <f>X44/'Total Funds Spent &amp; Transferred'!X43</f>
        <v>3.9483364088203965E-2</v>
      </c>
      <c r="M221" s="89">
        <f>Y44/'Total Funds Spent &amp; Transferred'!Y43</f>
        <v>5.1423832529438773E-2</v>
      </c>
      <c r="N221" s="89">
        <f>Z44/'Total Funds Spent &amp; Transferred'!Z43</f>
        <v>1.6586527584187036E-2</v>
      </c>
    </row>
    <row r="222" spans="1:14">
      <c r="A222" s="51" t="s">
        <v>140</v>
      </c>
      <c r="H222" s="89">
        <f>T45/'Total Funds Spent &amp; Transferred'!T44</f>
        <v>0</v>
      </c>
      <c r="I222" s="89">
        <f>U45/'Total Funds Spent &amp; Transferred'!U44</f>
        <v>0</v>
      </c>
      <c r="J222" s="89">
        <f>V45/'Total Funds Spent &amp; Transferred'!V44</f>
        <v>0</v>
      </c>
      <c r="K222" s="89">
        <f>W45/'Total Funds Spent &amp; Transferred'!W44</f>
        <v>0</v>
      </c>
      <c r="L222" s="89">
        <f>X45/'Total Funds Spent &amp; Transferred'!X44</f>
        <v>0</v>
      </c>
      <c r="M222" s="89">
        <f>Y45/'Total Funds Spent &amp; Transferred'!Y44</f>
        <v>0</v>
      </c>
      <c r="N222" s="89">
        <f>Z45/'Total Funds Spent &amp; Transferred'!Z44</f>
        <v>7.3393042772658013E-2</v>
      </c>
    </row>
    <row r="223" spans="1:14">
      <c r="A223" s="51" t="s">
        <v>142</v>
      </c>
      <c r="H223" s="89">
        <f>T46/'Total Funds Spent &amp; Transferred'!T45</f>
        <v>0</v>
      </c>
      <c r="I223" s="89">
        <f>U46/'Total Funds Spent &amp; Transferred'!U45</f>
        <v>0</v>
      </c>
      <c r="J223" s="89">
        <f>V46/'Total Funds Spent &amp; Transferred'!V45</f>
        <v>0</v>
      </c>
      <c r="K223" s="89">
        <f>W46/'Total Funds Spent &amp; Transferred'!W45</f>
        <v>0</v>
      </c>
      <c r="L223" s="89">
        <f>X46/'Total Funds Spent &amp; Transferred'!X45</f>
        <v>0</v>
      </c>
      <c r="M223" s="89">
        <f>Y46/'Total Funds Spent &amp; Transferred'!Y45</f>
        <v>0</v>
      </c>
      <c r="N223" s="89">
        <f>Z46/'Total Funds Spent &amp; Transferred'!Z45</f>
        <v>0</v>
      </c>
    </row>
    <row r="224" spans="1:14">
      <c r="A224" s="51" t="s">
        <v>144</v>
      </c>
      <c r="H224" s="89">
        <f>T47/'Total Funds Spent &amp; Transferred'!T46</f>
        <v>0.10132270942284503</v>
      </c>
      <c r="I224" s="89">
        <f>U47/'Total Funds Spent &amp; Transferred'!U46</f>
        <v>0.10130468220986014</v>
      </c>
      <c r="J224" s="89">
        <f>V47/'Total Funds Spent &amp; Transferred'!V46</f>
        <v>0.10850681515693227</v>
      </c>
      <c r="K224" s="89">
        <f>W47/'Total Funds Spent &amp; Transferred'!W46</f>
        <v>0.10573876209235041</v>
      </c>
      <c r="L224" s="89">
        <f>X47/'Total Funds Spent &amp; Transferred'!X46</f>
        <v>8.2704686168585853E-2</v>
      </c>
      <c r="M224" s="89">
        <f>Y47/'Total Funds Spent &amp; Transferred'!Y46</f>
        <v>0.13105265118578188</v>
      </c>
      <c r="N224" s="89">
        <f>Z47/'Total Funds Spent &amp; Transferred'!Z46</f>
        <v>0.14331711051132678</v>
      </c>
    </row>
    <row r="225" spans="1:14">
      <c r="A225" s="51" t="s">
        <v>146</v>
      </c>
      <c r="H225" s="89">
        <f>T48/'Total Funds Spent &amp; Transferred'!T47</f>
        <v>0</v>
      </c>
      <c r="I225" s="89">
        <f>U48/'Total Funds Spent &amp; Transferred'!U47</f>
        <v>0</v>
      </c>
      <c r="J225" s="89">
        <f>V48/'Total Funds Spent &amp; Transferred'!V47</f>
        <v>0</v>
      </c>
      <c r="K225" s="89">
        <f>W48/'Total Funds Spent &amp; Transferred'!W47</f>
        <v>0</v>
      </c>
      <c r="L225" s="89">
        <f>X48/'Total Funds Spent &amp; Transferred'!X47</f>
        <v>0</v>
      </c>
      <c r="M225" s="89">
        <f>Y48/'Total Funds Spent &amp; Transferred'!Y47</f>
        <v>0</v>
      </c>
      <c r="N225" s="89">
        <f>Z48/'Total Funds Spent &amp; Transferred'!Z47</f>
        <v>0</v>
      </c>
    </row>
    <row r="226" spans="1:14">
      <c r="A226" s="51" t="s">
        <v>148</v>
      </c>
      <c r="H226" s="89">
        <f>T49/'Total Funds Spent &amp; Transferred'!T48</f>
        <v>0</v>
      </c>
      <c r="I226" s="89">
        <f>U49/'Total Funds Spent &amp; Transferred'!U48</f>
        <v>0</v>
      </c>
      <c r="J226" s="89">
        <f>V49/'Total Funds Spent &amp; Transferred'!V48</f>
        <v>3.1835218605199611E-2</v>
      </c>
      <c r="K226" s="89">
        <f>W49/'Total Funds Spent &amp; Transferred'!W48</f>
        <v>0</v>
      </c>
      <c r="L226" s="89">
        <f>X49/'Total Funds Spent &amp; Transferred'!X48</f>
        <v>0</v>
      </c>
      <c r="M226" s="89">
        <f>Y49/'Total Funds Spent &amp; Transferred'!Y48</f>
        <v>0</v>
      </c>
      <c r="N226" s="89">
        <f>Z49/'Total Funds Spent &amp; Transferred'!Z48</f>
        <v>0</v>
      </c>
    </row>
    <row r="227" spans="1:14">
      <c r="A227" s="51" t="s">
        <v>150</v>
      </c>
      <c r="H227" s="89">
        <f>T50/'Total Funds Spent &amp; Transferred'!T49</f>
        <v>0</v>
      </c>
      <c r="I227" s="89">
        <f>U50/'Total Funds Spent &amp; Transferred'!U49</f>
        <v>0</v>
      </c>
      <c r="J227" s="89">
        <f>V50/'Total Funds Spent &amp; Transferred'!V49</f>
        <v>0</v>
      </c>
      <c r="K227" s="89">
        <f>W50/'Total Funds Spent &amp; Transferred'!W49</f>
        <v>0</v>
      </c>
      <c r="L227" s="89">
        <f>X50/'Total Funds Spent &amp; Transferred'!X49</f>
        <v>0</v>
      </c>
      <c r="M227" s="89">
        <f>Y50/'Total Funds Spent &amp; Transferred'!Y49</f>
        <v>0</v>
      </c>
      <c r="N227" s="89">
        <f>Z50/'Total Funds Spent &amp; Transferred'!Z49</f>
        <v>0</v>
      </c>
    </row>
    <row r="228" spans="1:14">
      <c r="A228" s="51" t="s">
        <v>152</v>
      </c>
      <c r="H228" s="89">
        <f>T51/'Total Funds Spent &amp; Transferred'!T50</f>
        <v>0</v>
      </c>
      <c r="I228" s="89">
        <f>U51/'Total Funds Spent &amp; Transferred'!U50</f>
        <v>0</v>
      </c>
      <c r="J228" s="89">
        <f>V51/'Total Funds Spent &amp; Transferred'!V50</f>
        <v>0</v>
      </c>
      <c r="K228" s="89">
        <f>W51/'Total Funds Spent &amp; Transferred'!W50</f>
        <v>0</v>
      </c>
      <c r="L228" s="89">
        <f>X51/'Total Funds Spent &amp; Transferred'!X50</f>
        <v>0</v>
      </c>
      <c r="M228" s="89">
        <f>Y51/'Total Funds Spent &amp; Transferred'!Y50</f>
        <v>0</v>
      </c>
      <c r="N228" s="89">
        <f>Z51/'Total Funds Spent &amp; Transferred'!Z50</f>
        <v>0</v>
      </c>
    </row>
    <row r="229" spans="1:14">
      <c r="A229" s="51" t="s">
        <v>153</v>
      </c>
      <c r="H229" s="89">
        <f>T52/'Total Funds Spent &amp; Transferred'!T51</f>
        <v>0</v>
      </c>
      <c r="I229" s="89">
        <f>U52/'Total Funds Spent &amp; Transferred'!U51</f>
        <v>0</v>
      </c>
      <c r="J229" s="89">
        <f>V52/'Total Funds Spent &amp; Transferred'!V51</f>
        <v>0</v>
      </c>
      <c r="K229" s="89">
        <f>W52/'Total Funds Spent &amp; Transferred'!W51</f>
        <v>0</v>
      </c>
      <c r="L229" s="89">
        <f>X52/'Total Funds Spent &amp; Transferred'!X51</f>
        <v>0</v>
      </c>
      <c r="M229" s="89">
        <f>Y52/'Total Funds Spent &amp; Transferred'!Y51</f>
        <v>0</v>
      </c>
      <c r="N229" s="89">
        <f>Z52/'Total Funds Spent &amp; Transferred'!Z51</f>
        <v>0</v>
      </c>
    </row>
    <row r="230" spans="1:14">
      <c r="A230" s="51" t="s">
        <v>154</v>
      </c>
      <c r="H230" s="89">
        <f>T53/'Total Funds Spent &amp; Transferred'!T52</f>
        <v>8.4734539585501947E-3</v>
      </c>
      <c r="I230" s="89">
        <f>U53/'Total Funds Spent &amp; Transferred'!U52</f>
        <v>1.5096386498848237E-2</v>
      </c>
      <c r="J230" s="89">
        <f>V53/'Total Funds Spent &amp; Transferred'!V52</f>
        <v>7.9727068826808255E-3</v>
      </c>
      <c r="K230" s="89">
        <f>W53/'Total Funds Spent &amp; Transferred'!W52</f>
        <v>8.3302947375048959E-3</v>
      </c>
      <c r="L230" s="89">
        <f>X53/'Total Funds Spent &amp; Transferred'!X52</f>
        <v>3.9674972113266119E-5</v>
      </c>
      <c r="M230" s="89">
        <f>Y53/'Total Funds Spent &amp; Transferred'!Y52</f>
        <v>4.3895610185401826E-3</v>
      </c>
      <c r="N230" s="89">
        <f>Z53/'Total Funds Spent &amp; Transferred'!Z52</f>
        <v>0</v>
      </c>
    </row>
    <row r="231" spans="1:14">
      <c r="A231" s="51" t="s">
        <v>155</v>
      </c>
      <c r="H231" s="89">
        <f>T54/'Total Funds Spent &amp; Transferred'!T53</f>
        <v>1.9343844886172371E-2</v>
      </c>
      <c r="I231" s="89">
        <f>U54/'Total Funds Spent &amp; Transferred'!U53</f>
        <v>1.2538448180168991E-2</v>
      </c>
      <c r="J231" s="89">
        <f>V54/'Total Funds Spent &amp; Transferred'!V53</f>
        <v>9.630955696278384E-3</v>
      </c>
      <c r="K231" s="89">
        <f>W54/'Total Funds Spent &amp; Transferred'!W53</f>
        <v>7.0074050009885204E-3</v>
      </c>
      <c r="L231" s="89">
        <f>X54/'Total Funds Spent &amp; Transferred'!X53</f>
        <v>6.1457815760113206E-3</v>
      </c>
      <c r="M231" s="89">
        <f>Y54/'Total Funds Spent &amp; Transferred'!Y53</f>
        <v>3.1203557886847824E-3</v>
      </c>
      <c r="N231" s="89">
        <f>Z54/'Total Funds Spent &amp; Transferred'!Z53</f>
        <v>2.737469570613894E-3</v>
      </c>
    </row>
    <row r="232" spans="1:14">
      <c r="A232" s="51" t="s">
        <v>157</v>
      </c>
      <c r="H232" s="89">
        <f>T55/'Total Funds Spent &amp; Transferred'!T54</f>
        <v>0</v>
      </c>
      <c r="I232" s="89">
        <f>U55/'Total Funds Spent &amp; Transferred'!U54</f>
        <v>0</v>
      </c>
      <c r="J232" s="89">
        <f>V55/'Total Funds Spent &amp; Transferred'!V54</f>
        <v>0</v>
      </c>
      <c r="K232" s="89">
        <f>W55/'Total Funds Spent &amp; Transferred'!W54</f>
        <v>0</v>
      </c>
      <c r="L232" s="89">
        <f>X55/'Total Funds Spent &amp; Transferred'!X54</f>
        <v>0</v>
      </c>
      <c r="M232" s="89">
        <f>Y55/'Total Funds Spent &amp; Transferred'!Y54</f>
        <v>0</v>
      </c>
      <c r="N232" s="89">
        <f>Z55/'Total Funds Spent &amp; Transferred'!Z54</f>
        <v>0</v>
      </c>
    </row>
    <row r="233" spans="1:14">
      <c r="A233" s="51" t="s">
        <v>158</v>
      </c>
      <c r="H233" s="89">
        <f>T56/'Total Funds Spent &amp; Transferred'!T55</f>
        <v>0</v>
      </c>
      <c r="I233" s="89">
        <f>U56/'Total Funds Spent &amp; Transferred'!U55</f>
        <v>0</v>
      </c>
      <c r="J233" s="89">
        <f>V56/'Total Funds Spent &amp; Transferred'!V55</f>
        <v>0</v>
      </c>
      <c r="K233" s="89">
        <f>W56/'Total Funds Spent &amp; Transferred'!W55</f>
        <v>0</v>
      </c>
      <c r="L233" s="89">
        <f>X56/'Total Funds Spent &amp; Transferred'!X55</f>
        <v>0</v>
      </c>
      <c r="M233" s="89">
        <f>Y56/'Total Funds Spent &amp; Transferred'!Y55</f>
        <v>0</v>
      </c>
      <c r="N233" s="89">
        <f>Z56/'Total Funds Spent &amp; Transferred'!Z55</f>
        <v>0</v>
      </c>
    </row>
    <row r="234" spans="1:14">
      <c r="A234" s="59" t="s">
        <v>159</v>
      </c>
      <c r="H234" s="89">
        <f>T57/'Total Funds Spent &amp; Transferred'!T56</f>
        <v>1.7699036639489373E-2</v>
      </c>
      <c r="I234" s="89">
        <f>U57/'Total Funds Spent &amp; Transferred'!U56</f>
        <v>1.4204414890702248E-2</v>
      </c>
      <c r="J234" s="89">
        <f>V57/'Total Funds Spent &amp; Transferred'!V56</f>
        <v>1.6076676434991471E-2</v>
      </c>
      <c r="K234" s="89">
        <f>W57/'Total Funds Spent &amp; Transferred'!W56</f>
        <v>1.4170206047371113E-2</v>
      </c>
      <c r="L234" s="89">
        <f>X57/'Total Funds Spent &amp; Transferred'!X56</f>
        <v>1.49673121787495E-2</v>
      </c>
      <c r="M234" s="89">
        <f>Y57/'Total Funds Spent &amp; Transferred'!Y56</f>
        <v>1.4226191768064587E-2</v>
      </c>
      <c r="N234" s="89">
        <f>Z57/'Total Funds Spent &amp; Transferred'!Z56</f>
        <v>1.2027385948140731E-2</v>
      </c>
    </row>
  </sheetData>
  <mergeCells count="87">
    <mergeCell ref="Z63:Z64"/>
    <mergeCell ref="N181:N182"/>
    <mergeCell ref="L181:L182"/>
    <mergeCell ref="X63:X64"/>
    <mergeCell ref="X4:X5"/>
    <mergeCell ref="W122:W123"/>
    <mergeCell ref="W63:W64"/>
    <mergeCell ref="W4:W5"/>
    <mergeCell ref="O122:O123"/>
    <mergeCell ref="N63:N64"/>
    <mergeCell ref="U122:U123"/>
    <mergeCell ref="U63:U64"/>
    <mergeCell ref="U4:U5"/>
    <mergeCell ref="P122:P123"/>
    <mergeCell ref="Q122:Q123"/>
    <mergeCell ref="R122:R123"/>
    <mergeCell ref="T122:T123"/>
    <mergeCell ref="E63:E64"/>
    <mergeCell ref="E4:E5"/>
    <mergeCell ref="J181:J182"/>
    <mergeCell ref="K181:K182"/>
    <mergeCell ref="F122:F123"/>
    <mergeCell ref="G122:G123"/>
    <mergeCell ref="H122:H123"/>
    <mergeCell ref="I122:I123"/>
    <mergeCell ref="F4:F5"/>
    <mergeCell ref="G4:G5"/>
    <mergeCell ref="H4:H5"/>
    <mergeCell ref="I4:I5"/>
    <mergeCell ref="Q63:Q64"/>
    <mergeCell ref="V4:V5"/>
    <mergeCell ref="V63:V64"/>
    <mergeCell ref="V122:V123"/>
    <mergeCell ref="K4:K5"/>
    <mergeCell ref="J4:J5"/>
    <mergeCell ref="M63:M64"/>
    <mergeCell ref="L4:L5"/>
    <mergeCell ref="M4:M5"/>
    <mergeCell ref="N4:N5"/>
    <mergeCell ref="O4:O5"/>
    <mergeCell ref="P4:P5"/>
    <mergeCell ref="O63:O64"/>
    <mergeCell ref="J122:J123"/>
    <mergeCell ref="K122:K123"/>
    <mergeCell ref="L122:L123"/>
    <mergeCell ref="S122:S123"/>
    <mergeCell ref="A181:A182"/>
    <mergeCell ref="B181:B182"/>
    <mergeCell ref="C181:C182"/>
    <mergeCell ref="H181:H182"/>
    <mergeCell ref="I181:I182"/>
    <mergeCell ref="A1:A2"/>
    <mergeCell ref="A4:A5"/>
    <mergeCell ref="B4:B5"/>
    <mergeCell ref="C4:C5"/>
    <mergeCell ref="D4:D5"/>
    <mergeCell ref="A122:A123"/>
    <mergeCell ref="B122:B123"/>
    <mergeCell ref="C122:C123"/>
    <mergeCell ref="D122:D123"/>
    <mergeCell ref="E122:E123"/>
    <mergeCell ref="B63:B64"/>
    <mergeCell ref="C63:C64"/>
    <mergeCell ref="D63:D64"/>
    <mergeCell ref="K63:K64"/>
    <mergeCell ref="L63:L64"/>
    <mergeCell ref="I63:I64"/>
    <mergeCell ref="F63:F64"/>
    <mergeCell ref="G63:G64"/>
    <mergeCell ref="H63:H64"/>
    <mergeCell ref="J63:J64"/>
    <mergeCell ref="Z4:Z5"/>
    <mergeCell ref="A63:A64"/>
    <mergeCell ref="M181:M182"/>
    <mergeCell ref="AA3:AC3"/>
    <mergeCell ref="S63:S64"/>
    <mergeCell ref="Q4:Q5"/>
    <mergeCell ref="T63:T64"/>
    <mergeCell ref="R4:R5"/>
    <mergeCell ref="S4:S5"/>
    <mergeCell ref="T4:T5"/>
    <mergeCell ref="R63:R64"/>
    <mergeCell ref="Y4:Y5"/>
    <mergeCell ref="Y63:Y64"/>
    <mergeCell ref="M122:M123"/>
    <mergeCell ref="N122:N123"/>
    <mergeCell ref="P63:P64"/>
  </mergeCells>
  <phoneticPr fontId="39" type="noConversion"/>
  <pageMargins left="0.7" right="0.7" top="0.75" bottom="0.75" header="0.3" footer="0.3"/>
  <pageSetup orientation="portrait" r:id="rId1"/>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59999389629810485"/>
  </sheetPr>
  <dimension ref="A1:O233"/>
  <sheetViews>
    <sheetView topLeftCell="B1" workbookViewId="0">
      <selection activeCell="G48" sqref="G48"/>
    </sheetView>
  </sheetViews>
  <sheetFormatPr defaultColWidth="9.42578125" defaultRowHeight="12.95"/>
  <cols>
    <col min="1" max="1" width="17" style="49" customWidth="1"/>
    <col min="2" max="2" width="12.42578125" style="49" bestFit="1" customWidth="1"/>
    <col min="3" max="4" width="13.42578125" style="49" bestFit="1" customWidth="1"/>
    <col min="5" max="5" width="11.42578125" style="49" bestFit="1" customWidth="1"/>
    <col min="6" max="6" width="14.42578125" style="49" bestFit="1" customWidth="1"/>
    <col min="7" max="7" width="14" style="49" bestFit="1" customWidth="1"/>
    <col min="8"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f>
        <v>0</v>
      </c>
      <c r="C5" s="55">
        <f t="shared" si="0"/>
        <v>0</v>
      </c>
      <c r="D5" s="55">
        <f t="shared" si="0"/>
        <v>0</v>
      </c>
      <c r="E5" s="55">
        <f t="shared" si="0"/>
        <v>0</v>
      </c>
      <c r="F5" s="55">
        <f t="shared" si="0"/>
        <v>0</v>
      </c>
      <c r="G5" s="55">
        <f t="shared" si="0"/>
        <v>0</v>
      </c>
      <c r="H5" s="55">
        <f t="shared" ref="H5" si="1">H64</f>
        <v>0</v>
      </c>
    </row>
    <row r="6" spans="1:8">
      <c r="A6" s="51" t="s">
        <v>84</v>
      </c>
      <c r="B6" s="55">
        <f t="shared" ref="B6:E56" si="2">B65</f>
        <v>0</v>
      </c>
      <c r="C6" s="55">
        <f t="shared" si="2"/>
        <v>0</v>
      </c>
      <c r="D6" s="55">
        <f t="shared" si="2"/>
        <v>0</v>
      </c>
      <c r="E6" s="55">
        <f t="shared" si="2"/>
        <v>0</v>
      </c>
      <c r="F6" s="55">
        <f t="shared" ref="F6:G6" si="3">F65</f>
        <v>0</v>
      </c>
      <c r="G6" s="55">
        <f t="shared" si="3"/>
        <v>0</v>
      </c>
      <c r="H6" s="55">
        <f t="shared" ref="H6" si="4">H65</f>
        <v>0</v>
      </c>
    </row>
    <row r="7" spans="1:8">
      <c r="A7" s="51" t="s">
        <v>86</v>
      </c>
      <c r="B7" s="55">
        <f t="shared" si="2"/>
        <v>0</v>
      </c>
      <c r="C7" s="55">
        <f t="shared" si="2"/>
        <v>0</v>
      </c>
      <c r="D7" s="55">
        <f t="shared" si="2"/>
        <v>0</v>
      </c>
      <c r="E7" s="55">
        <f t="shared" si="2"/>
        <v>0</v>
      </c>
      <c r="F7" s="55">
        <f t="shared" ref="F7:G7" si="5">F66</f>
        <v>0</v>
      </c>
      <c r="G7" s="55">
        <f t="shared" si="5"/>
        <v>0</v>
      </c>
      <c r="H7" s="55">
        <f t="shared" ref="H7" si="6">H66</f>
        <v>0</v>
      </c>
    </row>
    <row r="8" spans="1:8">
      <c r="A8" s="51" t="s">
        <v>88</v>
      </c>
      <c r="B8" s="55">
        <f t="shared" si="2"/>
        <v>0</v>
      </c>
      <c r="C8" s="55">
        <f t="shared" si="2"/>
        <v>0</v>
      </c>
      <c r="D8" s="55">
        <f t="shared" si="2"/>
        <v>0</v>
      </c>
      <c r="E8" s="55">
        <f t="shared" si="2"/>
        <v>0</v>
      </c>
      <c r="F8" s="55">
        <f t="shared" ref="F8:G8" si="7">F67</f>
        <v>0</v>
      </c>
      <c r="G8" s="55">
        <f t="shared" si="7"/>
        <v>0</v>
      </c>
      <c r="H8" s="55">
        <f t="shared" ref="H8" si="8">H67</f>
        <v>0</v>
      </c>
    </row>
    <row r="9" spans="1:8">
      <c r="A9" s="51" t="s">
        <v>74</v>
      </c>
      <c r="B9" s="55">
        <f t="shared" si="2"/>
        <v>0</v>
      </c>
      <c r="C9" s="55">
        <f t="shared" si="2"/>
        <v>0</v>
      </c>
      <c r="D9" s="55">
        <f t="shared" si="2"/>
        <v>0</v>
      </c>
      <c r="E9" s="55">
        <f t="shared" si="2"/>
        <v>0</v>
      </c>
      <c r="F9" s="55">
        <f t="shared" ref="F9:G9" si="9">F68</f>
        <v>0</v>
      </c>
      <c r="G9" s="55">
        <f t="shared" si="9"/>
        <v>0</v>
      </c>
      <c r="H9" s="55">
        <f t="shared" ref="H9" si="10">H68</f>
        <v>0</v>
      </c>
    </row>
    <row r="10" spans="1:8">
      <c r="A10" s="51" t="s">
        <v>91</v>
      </c>
      <c r="B10" s="55">
        <f t="shared" si="2"/>
        <v>0</v>
      </c>
      <c r="C10" s="55">
        <f t="shared" si="2"/>
        <v>0</v>
      </c>
      <c r="D10" s="55">
        <f t="shared" si="2"/>
        <v>0</v>
      </c>
      <c r="E10" s="55">
        <f t="shared" si="2"/>
        <v>0</v>
      </c>
      <c r="F10" s="55">
        <f t="shared" ref="F10:G10" si="11">F69</f>
        <v>0</v>
      </c>
      <c r="G10" s="55">
        <f t="shared" si="11"/>
        <v>0</v>
      </c>
      <c r="H10" s="55">
        <f t="shared" ref="H10" si="12">H69</f>
        <v>0</v>
      </c>
    </row>
    <row r="11" spans="1:8">
      <c r="A11" s="51" t="s">
        <v>93</v>
      </c>
      <c r="B11" s="55">
        <f t="shared" si="2"/>
        <v>0</v>
      </c>
      <c r="C11" s="55">
        <f t="shared" si="2"/>
        <v>0</v>
      </c>
      <c r="D11" s="55">
        <f t="shared" si="2"/>
        <v>0</v>
      </c>
      <c r="E11" s="55">
        <f t="shared" si="2"/>
        <v>0</v>
      </c>
      <c r="F11" s="55">
        <f t="shared" ref="F11:G11" si="13">F70</f>
        <v>0</v>
      </c>
      <c r="G11" s="55">
        <f t="shared" si="13"/>
        <v>0</v>
      </c>
      <c r="H11" s="55">
        <f t="shared" ref="H11" si="14">H70</f>
        <v>0</v>
      </c>
    </row>
    <row r="12" spans="1:8">
      <c r="A12" s="51" t="s">
        <v>95</v>
      </c>
      <c r="B12" s="55">
        <f t="shared" si="2"/>
        <v>0</v>
      </c>
      <c r="C12" s="55">
        <f t="shared" si="2"/>
        <v>0</v>
      </c>
      <c r="D12" s="55">
        <f t="shared" si="2"/>
        <v>0</v>
      </c>
      <c r="E12" s="55">
        <f t="shared" si="2"/>
        <v>0</v>
      </c>
      <c r="F12" s="55">
        <f t="shared" ref="F12:G12" si="15">F71</f>
        <v>0</v>
      </c>
      <c r="G12" s="55">
        <f t="shared" si="15"/>
        <v>0</v>
      </c>
      <c r="H12" s="55">
        <f t="shared" ref="H12" si="16">H71</f>
        <v>0</v>
      </c>
    </row>
    <row r="13" spans="1:8">
      <c r="A13" s="51" t="s">
        <v>97</v>
      </c>
      <c r="B13" s="55">
        <f t="shared" si="2"/>
        <v>0</v>
      </c>
      <c r="C13" s="55">
        <f t="shared" si="2"/>
        <v>0</v>
      </c>
      <c r="D13" s="55">
        <f t="shared" si="2"/>
        <v>0</v>
      </c>
      <c r="E13" s="55">
        <f t="shared" si="2"/>
        <v>0</v>
      </c>
      <c r="F13" s="55">
        <f t="shared" ref="F13:G13" si="17">F72</f>
        <v>0</v>
      </c>
      <c r="G13" s="55">
        <f t="shared" si="17"/>
        <v>0</v>
      </c>
      <c r="H13" s="55">
        <f t="shared" ref="H13" si="18">H72</f>
        <v>0</v>
      </c>
    </row>
    <row r="14" spans="1:8">
      <c r="A14" s="51" t="s">
        <v>99</v>
      </c>
      <c r="B14" s="55">
        <f t="shared" si="2"/>
        <v>0</v>
      </c>
      <c r="C14" s="55">
        <f t="shared" si="2"/>
        <v>0</v>
      </c>
      <c r="D14" s="55">
        <f t="shared" si="2"/>
        <v>0</v>
      </c>
      <c r="E14" s="55">
        <f t="shared" si="2"/>
        <v>0</v>
      </c>
      <c r="F14" s="55">
        <f t="shared" ref="F14:G14" si="19">F73</f>
        <v>0</v>
      </c>
      <c r="G14" s="55">
        <f t="shared" si="19"/>
        <v>0</v>
      </c>
      <c r="H14" s="55">
        <f t="shared" ref="H14" si="20">H73</f>
        <v>0</v>
      </c>
    </row>
    <row r="15" spans="1:8">
      <c r="A15" s="51" t="s">
        <v>101</v>
      </c>
      <c r="B15" s="55">
        <f t="shared" si="2"/>
        <v>0</v>
      </c>
      <c r="C15" s="55">
        <f t="shared" si="2"/>
        <v>0</v>
      </c>
      <c r="D15" s="55">
        <f t="shared" si="2"/>
        <v>0</v>
      </c>
      <c r="E15" s="55">
        <f t="shared" si="2"/>
        <v>0</v>
      </c>
      <c r="F15" s="55">
        <f t="shared" ref="F15:G15" si="21">F74</f>
        <v>0</v>
      </c>
      <c r="G15" s="55">
        <f t="shared" si="21"/>
        <v>0</v>
      </c>
      <c r="H15" s="55">
        <f t="shared" ref="H15" si="22">H74</f>
        <v>0</v>
      </c>
    </row>
    <row r="16" spans="1:8">
      <c r="A16" s="51" t="s">
        <v>102</v>
      </c>
      <c r="B16" s="55">
        <f t="shared" si="2"/>
        <v>0</v>
      </c>
      <c r="C16" s="55">
        <f t="shared" si="2"/>
        <v>0</v>
      </c>
      <c r="D16" s="55">
        <f t="shared" si="2"/>
        <v>0</v>
      </c>
      <c r="E16" s="55">
        <f t="shared" si="2"/>
        <v>0</v>
      </c>
      <c r="F16" s="55">
        <f t="shared" ref="F16:G16" si="23">F75</f>
        <v>0</v>
      </c>
      <c r="G16" s="55">
        <f t="shared" si="23"/>
        <v>0</v>
      </c>
      <c r="H16" s="55">
        <f t="shared" ref="H16" si="24">H75</f>
        <v>0</v>
      </c>
    </row>
    <row r="17" spans="1:8">
      <c r="A17" s="51" t="s">
        <v>103</v>
      </c>
      <c r="B17" s="55">
        <f t="shared" si="2"/>
        <v>0</v>
      </c>
      <c r="C17" s="55">
        <f t="shared" si="2"/>
        <v>0</v>
      </c>
      <c r="D17" s="55">
        <f t="shared" si="2"/>
        <v>0</v>
      </c>
      <c r="E17" s="55">
        <f t="shared" si="2"/>
        <v>0</v>
      </c>
      <c r="F17" s="55">
        <f t="shared" ref="F17:G17" si="25">F76</f>
        <v>0</v>
      </c>
      <c r="G17" s="55">
        <f t="shared" si="25"/>
        <v>0</v>
      </c>
      <c r="H17" s="55">
        <f t="shared" ref="H17" si="26">H76</f>
        <v>0</v>
      </c>
    </row>
    <row r="18" spans="1:8">
      <c r="A18" s="51" t="s">
        <v>104</v>
      </c>
      <c r="B18" s="55">
        <f t="shared" si="2"/>
        <v>0</v>
      </c>
      <c r="C18" s="55">
        <f t="shared" si="2"/>
        <v>0</v>
      </c>
      <c r="D18" s="55">
        <f t="shared" si="2"/>
        <v>0</v>
      </c>
      <c r="E18" s="55">
        <f t="shared" si="2"/>
        <v>0</v>
      </c>
      <c r="F18" s="55">
        <f t="shared" ref="F18:G18" si="27">F77</f>
        <v>0</v>
      </c>
      <c r="G18" s="55">
        <f t="shared" si="27"/>
        <v>0</v>
      </c>
      <c r="H18" s="55">
        <f t="shared" ref="H18" si="28">H77</f>
        <v>0</v>
      </c>
    </row>
    <row r="19" spans="1:8">
      <c r="A19" s="51" t="s">
        <v>105</v>
      </c>
      <c r="B19" s="55">
        <f t="shared" si="2"/>
        <v>0</v>
      </c>
      <c r="C19" s="55">
        <f t="shared" si="2"/>
        <v>0</v>
      </c>
      <c r="D19" s="55">
        <f t="shared" si="2"/>
        <v>0</v>
      </c>
      <c r="E19" s="55">
        <f t="shared" si="2"/>
        <v>0</v>
      </c>
      <c r="F19" s="55">
        <f t="shared" ref="F19:G19" si="29">F78</f>
        <v>0</v>
      </c>
      <c r="G19" s="55">
        <f t="shared" si="29"/>
        <v>0</v>
      </c>
      <c r="H19" s="55">
        <f t="shared" ref="H19" si="30">H78</f>
        <v>0</v>
      </c>
    </row>
    <row r="20" spans="1:8">
      <c r="A20" s="51" t="s">
        <v>107</v>
      </c>
      <c r="B20" s="55">
        <f t="shared" si="2"/>
        <v>0</v>
      </c>
      <c r="C20" s="55">
        <f t="shared" si="2"/>
        <v>0</v>
      </c>
      <c r="D20" s="55">
        <f t="shared" si="2"/>
        <v>0</v>
      </c>
      <c r="E20" s="55">
        <f t="shared" si="2"/>
        <v>0</v>
      </c>
      <c r="F20" s="55">
        <f t="shared" ref="F20:G20" si="31">F79</f>
        <v>0</v>
      </c>
      <c r="G20" s="55">
        <f t="shared" si="31"/>
        <v>0</v>
      </c>
      <c r="H20" s="55">
        <f t="shared" ref="H20" si="32">H79</f>
        <v>0</v>
      </c>
    </row>
    <row r="21" spans="1:8">
      <c r="A21" s="51" t="s">
        <v>76</v>
      </c>
      <c r="B21" s="55">
        <f t="shared" si="2"/>
        <v>0</v>
      </c>
      <c r="C21" s="55">
        <f t="shared" si="2"/>
        <v>0</v>
      </c>
      <c r="D21" s="55">
        <f t="shared" si="2"/>
        <v>0</v>
      </c>
      <c r="E21" s="55">
        <f t="shared" si="2"/>
        <v>0</v>
      </c>
      <c r="F21" s="55">
        <f t="shared" ref="F21:G21" si="33">F80</f>
        <v>0</v>
      </c>
      <c r="G21" s="55">
        <f t="shared" si="33"/>
        <v>0</v>
      </c>
      <c r="H21" s="55">
        <f t="shared" ref="H21" si="34">H80</f>
        <v>0</v>
      </c>
    </row>
    <row r="22" spans="1:8">
      <c r="A22" s="51" t="s">
        <v>110</v>
      </c>
      <c r="B22" s="55">
        <f t="shared" si="2"/>
        <v>0</v>
      </c>
      <c r="C22" s="55">
        <f t="shared" si="2"/>
        <v>0</v>
      </c>
      <c r="D22" s="55">
        <f t="shared" si="2"/>
        <v>0</v>
      </c>
      <c r="E22" s="55">
        <f t="shared" si="2"/>
        <v>0</v>
      </c>
      <c r="F22" s="55">
        <f t="shared" ref="F22:G22" si="35">F81</f>
        <v>0</v>
      </c>
      <c r="G22" s="55">
        <f t="shared" si="35"/>
        <v>0</v>
      </c>
      <c r="H22" s="55">
        <f t="shared" ref="H22" si="36">H81</f>
        <v>0</v>
      </c>
    </row>
    <row r="23" spans="1:8">
      <c r="A23" s="51" t="s">
        <v>111</v>
      </c>
      <c r="B23" s="55">
        <f t="shared" si="2"/>
        <v>0</v>
      </c>
      <c r="C23" s="55">
        <f t="shared" si="2"/>
        <v>0</v>
      </c>
      <c r="D23" s="55">
        <f t="shared" si="2"/>
        <v>0</v>
      </c>
      <c r="E23" s="55">
        <f t="shared" si="2"/>
        <v>0</v>
      </c>
      <c r="F23" s="55">
        <f t="shared" ref="F23:G23" si="37">F82</f>
        <v>0</v>
      </c>
      <c r="G23" s="55">
        <f t="shared" si="37"/>
        <v>0</v>
      </c>
      <c r="H23" s="55">
        <f t="shared" ref="H23" si="38">H82</f>
        <v>0</v>
      </c>
    </row>
    <row r="24" spans="1:8">
      <c r="A24" s="51" t="s">
        <v>113</v>
      </c>
      <c r="B24" s="55">
        <f t="shared" si="2"/>
        <v>0</v>
      </c>
      <c r="C24" s="55">
        <f t="shared" si="2"/>
        <v>0</v>
      </c>
      <c r="D24" s="55">
        <f t="shared" si="2"/>
        <v>0</v>
      </c>
      <c r="E24" s="55">
        <f t="shared" si="2"/>
        <v>0</v>
      </c>
      <c r="F24" s="55">
        <f t="shared" ref="F24:G24" si="39">F83</f>
        <v>0</v>
      </c>
      <c r="G24" s="55">
        <f t="shared" si="39"/>
        <v>0</v>
      </c>
      <c r="H24" s="55">
        <f t="shared" ref="H24" si="40">H83</f>
        <v>0</v>
      </c>
    </row>
    <row r="25" spans="1:8">
      <c r="A25" s="51" t="s">
        <v>78</v>
      </c>
      <c r="B25" s="55">
        <f t="shared" si="2"/>
        <v>0</v>
      </c>
      <c r="C25" s="55">
        <f t="shared" si="2"/>
        <v>0</v>
      </c>
      <c r="D25" s="55">
        <f t="shared" si="2"/>
        <v>0</v>
      </c>
      <c r="E25" s="55">
        <f t="shared" si="2"/>
        <v>0</v>
      </c>
      <c r="F25" s="55">
        <f t="shared" ref="F25:G25" si="41">F84</f>
        <v>0</v>
      </c>
      <c r="G25" s="55">
        <f t="shared" si="41"/>
        <v>0</v>
      </c>
      <c r="H25" s="55">
        <f t="shared" ref="H25" si="42">H84</f>
        <v>0</v>
      </c>
    </row>
    <row r="26" spans="1:8">
      <c r="A26" s="51" t="s">
        <v>116</v>
      </c>
      <c r="B26" s="55">
        <f t="shared" si="2"/>
        <v>0</v>
      </c>
      <c r="C26" s="55">
        <f t="shared" si="2"/>
        <v>0</v>
      </c>
      <c r="D26" s="55">
        <f t="shared" si="2"/>
        <v>0</v>
      </c>
      <c r="E26" s="55">
        <f t="shared" si="2"/>
        <v>0</v>
      </c>
      <c r="F26" s="55">
        <f t="shared" ref="F26:G26" si="43">F85</f>
        <v>0</v>
      </c>
      <c r="G26" s="55">
        <f t="shared" si="43"/>
        <v>0</v>
      </c>
      <c r="H26" s="55">
        <f t="shared" ref="H26" si="44">H85</f>
        <v>0</v>
      </c>
    </row>
    <row r="27" spans="1:8">
      <c r="A27" s="51" t="s">
        <v>117</v>
      </c>
      <c r="B27" s="55">
        <f t="shared" si="2"/>
        <v>0</v>
      </c>
      <c r="C27" s="55">
        <f t="shared" si="2"/>
        <v>0</v>
      </c>
      <c r="D27" s="55">
        <f t="shared" si="2"/>
        <v>0</v>
      </c>
      <c r="E27" s="55">
        <f t="shared" si="2"/>
        <v>0</v>
      </c>
      <c r="F27" s="55">
        <f t="shared" ref="F27:G27" si="45">F86</f>
        <v>0</v>
      </c>
      <c r="G27" s="55">
        <f t="shared" si="45"/>
        <v>0</v>
      </c>
      <c r="H27" s="55">
        <f t="shared" ref="H27" si="46">H86</f>
        <v>0</v>
      </c>
    </row>
    <row r="28" spans="1:8">
      <c r="A28" s="51" t="s">
        <v>77</v>
      </c>
      <c r="B28" s="55">
        <f t="shared" si="2"/>
        <v>0</v>
      </c>
      <c r="C28" s="55">
        <f t="shared" si="2"/>
        <v>0</v>
      </c>
      <c r="D28" s="55">
        <f t="shared" si="2"/>
        <v>0</v>
      </c>
      <c r="E28" s="55">
        <f t="shared" si="2"/>
        <v>0</v>
      </c>
      <c r="F28" s="55">
        <f t="shared" ref="F28:G28" si="47">F87</f>
        <v>0</v>
      </c>
      <c r="G28" s="55">
        <f t="shared" si="47"/>
        <v>0</v>
      </c>
      <c r="H28" s="55">
        <f t="shared" ref="H28" si="48">H87</f>
        <v>0</v>
      </c>
    </row>
    <row r="29" spans="1:8">
      <c r="A29" s="51" t="s">
        <v>120</v>
      </c>
      <c r="B29" s="55">
        <f t="shared" si="2"/>
        <v>0</v>
      </c>
      <c r="C29" s="55">
        <f t="shared" si="2"/>
        <v>0</v>
      </c>
      <c r="D29" s="55">
        <f t="shared" si="2"/>
        <v>0</v>
      </c>
      <c r="E29" s="55">
        <f t="shared" si="2"/>
        <v>0</v>
      </c>
      <c r="F29" s="55">
        <f t="shared" ref="F29:G29" si="49">F88</f>
        <v>0</v>
      </c>
      <c r="G29" s="55">
        <f t="shared" si="49"/>
        <v>0</v>
      </c>
      <c r="H29" s="55">
        <f t="shared" ref="H29" si="50">H88</f>
        <v>0</v>
      </c>
    </row>
    <row r="30" spans="1:8">
      <c r="A30" s="51" t="s">
        <v>122</v>
      </c>
      <c r="B30" s="55">
        <f t="shared" si="2"/>
        <v>0</v>
      </c>
      <c r="C30" s="55">
        <f t="shared" si="2"/>
        <v>0</v>
      </c>
      <c r="D30" s="55">
        <f t="shared" si="2"/>
        <v>0</v>
      </c>
      <c r="E30" s="55">
        <f t="shared" si="2"/>
        <v>0</v>
      </c>
      <c r="F30" s="55">
        <f t="shared" ref="F30:G30" si="51">F89</f>
        <v>0</v>
      </c>
      <c r="G30" s="55">
        <f t="shared" si="51"/>
        <v>0</v>
      </c>
      <c r="H30" s="55">
        <f t="shared" ref="H30" si="52">H89</f>
        <v>0</v>
      </c>
    </row>
    <row r="31" spans="1:8">
      <c r="A31" s="51" t="s">
        <v>124</v>
      </c>
      <c r="B31" s="55">
        <f t="shared" si="2"/>
        <v>0</v>
      </c>
      <c r="C31" s="55">
        <f t="shared" si="2"/>
        <v>0</v>
      </c>
      <c r="D31" s="55">
        <f t="shared" si="2"/>
        <v>0</v>
      </c>
      <c r="E31" s="55">
        <f t="shared" si="2"/>
        <v>0</v>
      </c>
      <c r="F31" s="55">
        <f t="shared" ref="F31:G31" si="53">F90</f>
        <v>0</v>
      </c>
      <c r="G31" s="55">
        <f t="shared" si="53"/>
        <v>0</v>
      </c>
      <c r="H31" s="55">
        <f t="shared" ref="H31" si="54">H90</f>
        <v>0</v>
      </c>
    </row>
    <row r="32" spans="1:8">
      <c r="A32" s="51" t="s">
        <v>126</v>
      </c>
      <c r="B32" s="55">
        <f t="shared" si="2"/>
        <v>0</v>
      </c>
      <c r="C32" s="55">
        <f t="shared" si="2"/>
        <v>0</v>
      </c>
      <c r="D32" s="55">
        <f t="shared" si="2"/>
        <v>0</v>
      </c>
      <c r="E32" s="55">
        <f t="shared" si="2"/>
        <v>0</v>
      </c>
      <c r="F32" s="55">
        <f t="shared" ref="F32:G32" si="55">F91</f>
        <v>0</v>
      </c>
      <c r="G32" s="55">
        <f t="shared" si="55"/>
        <v>0</v>
      </c>
      <c r="H32" s="55">
        <f t="shared" ref="H32" si="56">H91</f>
        <v>0</v>
      </c>
    </row>
    <row r="33" spans="1:8">
      <c r="A33" s="51" t="s">
        <v>127</v>
      </c>
      <c r="B33" s="55">
        <f t="shared" si="2"/>
        <v>0</v>
      </c>
      <c r="C33" s="55">
        <f t="shared" si="2"/>
        <v>0</v>
      </c>
      <c r="D33" s="55">
        <f t="shared" si="2"/>
        <v>0</v>
      </c>
      <c r="E33" s="55">
        <f t="shared" si="2"/>
        <v>0</v>
      </c>
      <c r="F33" s="55">
        <f t="shared" ref="F33:G33" si="57">F92</f>
        <v>0</v>
      </c>
      <c r="G33" s="55">
        <f t="shared" si="57"/>
        <v>0</v>
      </c>
      <c r="H33" s="55">
        <f t="shared" ref="H33" si="58">H92</f>
        <v>0</v>
      </c>
    </row>
    <row r="34" spans="1:8">
      <c r="A34" s="51" t="s">
        <v>128</v>
      </c>
      <c r="B34" s="55">
        <f t="shared" si="2"/>
        <v>1380104</v>
      </c>
      <c r="C34" s="55">
        <f t="shared" si="2"/>
        <v>587979</v>
      </c>
      <c r="D34" s="55">
        <f t="shared" si="2"/>
        <v>2951582</v>
      </c>
      <c r="E34" s="55">
        <f t="shared" si="2"/>
        <v>3611964</v>
      </c>
      <c r="F34" s="55">
        <f t="shared" ref="F34:G34" si="59">F93</f>
        <v>2632592</v>
      </c>
      <c r="G34" s="55">
        <f t="shared" si="59"/>
        <v>2074554</v>
      </c>
      <c r="H34" s="55">
        <f t="shared" ref="H34" si="60">H93</f>
        <v>1058919</v>
      </c>
    </row>
    <row r="35" spans="1:8">
      <c r="A35" s="51" t="s">
        <v>130</v>
      </c>
      <c r="B35" s="55">
        <f t="shared" si="2"/>
        <v>0</v>
      </c>
      <c r="C35" s="55">
        <f t="shared" si="2"/>
        <v>0</v>
      </c>
      <c r="D35" s="55">
        <f t="shared" si="2"/>
        <v>0</v>
      </c>
      <c r="E35" s="55">
        <f t="shared" si="2"/>
        <v>0</v>
      </c>
      <c r="F35" s="55">
        <f t="shared" ref="F35:G35" si="61">F94</f>
        <v>0</v>
      </c>
      <c r="G35" s="55">
        <f t="shared" si="61"/>
        <v>0</v>
      </c>
      <c r="H35" s="55">
        <f t="shared" ref="H35" si="62">H94</f>
        <v>0</v>
      </c>
    </row>
    <row r="36" spans="1:8">
      <c r="A36" s="51" t="s">
        <v>131</v>
      </c>
      <c r="B36" s="55">
        <f t="shared" si="2"/>
        <v>0</v>
      </c>
      <c r="C36" s="55">
        <f t="shared" si="2"/>
        <v>0</v>
      </c>
      <c r="D36" s="55">
        <f t="shared" si="2"/>
        <v>0</v>
      </c>
      <c r="E36" s="55">
        <f t="shared" si="2"/>
        <v>0</v>
      </c>
      <c r="F36" s="55">
        <f t="shared" ref="F36:G36" si="63">F95</f>
        <v>0</v>
      </c>
      <c r="G36" s="55">
        <f t="shared" si="63"/>
        <v>0</v>
      </c>
      <c r="H36" s="55">
        <f t="shared" ref="H36" si="64">H95</f>
        <v>0</v>
      </c>
    </row>
    <row r="37" spans="1:8">
      <c r="A37" s="51" t="s">
        <v>132</v>
      </c>
      <c r="B37" s="55">
        <f t="shared" si="2"/>
        <v>58165701</v>
      </c>
      <c r="C37" s="55">
        <f t="shared" si="2"/>
        <v>30327599</v>
      </c>
      <c r="D37" s="55">
        <f t="shared" si="2"/>
        <v>50030810</v>
      </c>
      <c r="E37" s="55">
        <f t="shared" si="2"/>
        <v>35014363</v>
      </c>
      <c r="F37" s="55">
        <f t="shared" ref="F37:G37" si="65">F96</f>
        <v>40892453</v>
      </c>
      <c r="G37" s="55">
        <f t="shared" si="65"/>
        <v>30442119</v>
      </c>
      <c r="H37" s="55">
        <f t="shared" ref="H37" si="66">H96</f>
        <v>16217180</v>
      </c>
    </row>
    <row r="38" spans="1:8">
      <c r="A38" s="51" t="s">
        <v>75</v>
      </c>
      <c r="B38" s="55">
        <f t="shared" si="2"/>
        <v>0</v>
      </c>
      <c r="C38" s="55">
        <f t="shared" si="2"/>
        <v>0</v>
      </c>
      <c r="D38" s="55">
        <f t="shared" si="2"/>
        <v>0</v>
      </c>
      <c r="E38" s="55">
        <f t="shared" si="2"/>
        <v>0</v>
      </c>
      <c r="F38" s="55">
        <f t="shared" ref="F38:G38" si="67">F97</f>
        <v>0</v>
      </c>
      <c r="G38" s="55">
        <f t="shared" si="67"/>
        <v>0</v>
      </c>
      <c r="H38" s="55">
        <f t="shared" ref="H38" si="68">H97</f>
        <v>0</v>
      </c>
    </row>
    <row r="39" spans="1:8">
      <c r="A39" s="51" t="s">
        <v>133</v>
      </c>
      <c r="B39" s="55">
        <f t="shared" si="2"/>
        <v>0</v>
      </c>
      <c r="C39" s="55">
        <f t="shared" si="2"/>
        <v>0</v>
      </c>
      <c r="D39" s="55">
        <f t="shared" si="2"/>
        <v>0</v>
      </c>
      <c r="E39" s="55">
        <f t="shared" si="2"/>
        <v>0</v>
      </c>
      <c r="F39" s="55">
        <f t="shared" ref="F39:G39" si="69">F98</f>
        <v>0</v>
      </c>
      <c r="G39" s="55">
        <f t="shared" si="69"/>
        <v>0</v>
      </c>
      <c r="H39" s="55">
        <f t="shared" ref="H39" si="70">H98</f>
        <v>0</v>
      </c>
    </row>
    <row r="40" spans="1:8">
      <c r="A40" s="51" t="s">
        <v>134</v>
      </c>
      <c r="B40" s="55">
        <f t="shared" si="2"/>
        <v>0</v>
      </c>
      <c r="C40" s="55">
        <f t="shared" si="2"/>
        <v>0</v>
      </c>
      <c r="D40" s="55">
        <f t="shared" si="2"/>
        <v>0</v>
      </c>
      <c r="E40" s="55">
        <f t="shared" si="2"/>
        <v>0</v>
      </c>
      <c r="F40" s="55">
        <f t="shared" ref="F40:G40" si="71">F99</f>
        <v>0</v>
      </c>
      <c r="G40" s="55">
        <f t="shared" si="71"/>
        <v>0</v>
      </c>
      <c r="H40" s="55">
        <f t="shared" ref="H40" si="72">H99</f>
        <v>0</v>
      </c>
    </row>
    <row r="41" spans="1:8">
      <c r="A41" s="51" t="s">
        <v>136</v>
      </c>
      <c r="B41" s="55">
        <f t="shared" si="2"/>
        <v>0</v>
      </c>
      <c r="C41" s="55">
        <f t="shared" si="2"/>
        <v>0</v>
      </c>
      <c r="D41" s="55">
        <f t="shared" si="2"/>
        <v>0</v>
      </c>
      <c r="E41" s="55">
        <f t="shared" si="2"/>
        <v>0</v>
      </c>
      <c r="F41" s="55">
        <f t="shared" ref="F41:G41" si="73">F100</f>
        <v>0</v>
      </c>
      <c r="G41" s="55">
        <f t="shared" si="73"/>
        <v>0</v>
      </c>
      <c r="H41" s="55">
        <f t="shared" ref="H41" si="74">H100</f>
        <v>0</v>
      </c>
    </row>
    <row r="42" spans="1:8">
      <c r="A42" s="51" t="s">
        <v>145</v>
      </c>
      <c r="B42" s="55">
        <f t="shared" si="2"/>
        <v>0</v>
      </c>
      <c r="C42" s="55">
        <f t="shared" si="2"/>
        <v>0</v>
      </c>
      <c r="D42" s="55">
        <f t="shared" si="2"/>
        <v>0</v>
      </c>
      <c r="E42" s="55">
        <f t="shared" si="2"/>
        <v>0</v>
      </c>
      <c r="F42" s="55">
        <f t="shared" ref="F42:G42" si="75">F101</f>
        <v>0</v>
      </c>
      <c r="G42" s="55">
        <f t="shared" si="75"/>
        <v>0</v>
      </c>
      <c r="H42" s="55">
        <f t="shared" ref="H42" si="76">H101</f>
        <v>0</v>
      </c>
    </row>
    <row r="43" spans="1:8">
      <c r="A43" s="51" t="s">
        <v>138</v>
      </c>
      <c r="B43" s="55">
        <f t="shared" si="2"/>
        <v>55497841</v>
      </c>
      <c r="C43" s="55">
        <f t="shared" si="2"/>
        <v>45378146</v>
      </c>
      <c r="D43" s="55">
        <f t="shared" si="2"/>
        <v>80574554</v>
      </c>
      <c r="E43" s="55">
        <f t="shared" si="2"/>
        <v>60383839</v>
      </c>
      <c r="F43" s="55">
        <f t="shared" ref="F43:G43" si="77">F102</f>
        <v>47827010</v>
      </c>
      <c r="G43" s="55">
        <f t="shared" si="77"/>
        <v>57766331</v>
      </c>
      <c r="H43" s="55">
        <f t="shared" ref="H43" si="78">H102</f>
        <v>15737084</v>
      </c>
    </row>
    <row r="44" spans="1:8">
      <c r="A44" s="51" t="s">
        <v>140</v>
      </c>
      <c r="B44" s="55">
        <f t="shared" si="2"/>
        <v>0</v>
      </c>
      <c r="C44" s="55">
        <f t="shared" si="2"/>
        <v>0</v>
      </c>
      <c r="D44" s="55">
        <f t="shared" si="2"/>
        <v>0</v>
      </c>
      <c r="E44" s="55">
        <f t="shared" si="2"/>
        <v>0</v>
      </c>
      <c r="F44" s="55">
        <f t="shared" ref="F44:G44" si="79">F103</f>
        <v>0</v>
      </c>
      <c r="G44" s="55">
        <f t="shared" si="79"/>
        <v>0</v>
      </c>
      <c r="H44" s="55">
        <f t="shared" ref="H44" si="80">H103</f>
        <v>0</v>
      </c>
    </row>
    <row r="45" spans="1:8">
      <c r="A45" s="51" t="s">
        <v>142</v>
      </c>
      <c r="B45" s="55">
        <f t="shared" si="2"/>
        <v>0</v>
      </c>
      <c r="C45" s="55">
        <f t="shared" si="2"/>
        <v>0</v>
      </c>
      <c r="D45" s="55">
        <f t="shared" si="2"/>
        <v>0</v>
      </c>
      <c r="E45" s="55">
        <f t="shared" si="2"/>
        <v>0</v>
      </c>
      <c r="F45" s="55">
        <f t="shared" ref="F45:G45" si="81">F104</f>
        <v>0</v>
      </c>
      <c r="G45" s="55">
        <f t="shared" si="81"/>
        <v>0</v>
      </c>
      <c r="H45" s="55">
        <f t="shared" ref="H45" si="82">H104</f>
        <v>0</v>
      </c>
    </row>
    <row r="46" spans="1:8">
      <c r="A46" s="51" t="s">
        <v>144</v>
      </c>
      <c r="B46" s="55">
        <f t="shared" si="2"/>
        <v>0</v>
      </c>
      <c r="C46" s="55">
        <f t="shared" si="2"/>
        <v>0</v>
      </c>
      <c r="D46" s="55">
        <f t="shared" si="2"/>
        <v>0</v>
      </c>
      <c r="E46" s="55">
        <f t="shared" si="2"/>
        <v>0</v>
      </c>
      <c r="F46" s="55">
        <f t="shared" ref="F46:G46" si="83">F105</f>
        <v>0</v>
      </c>
      <c r="G46" s="55">
        <f t="shared" si="83"/>
        <v>0</v>
      </c>
      <c r="H46" s="55">
        <f t="shared" ref="H46" si="84">H105</f>
        <v>0</v>
      </c>
    </row>
    <row r="47" spans="1:8">
      <c r="A47" s="51" t="s">
        <v>146</v>
      </c>
      <c r="B47" s="55">
        <f t="shared" si="2"/>
        <v>0</v>
      </c>
      <c r="C47" s="55">
        <f t="shared" si="2"/>
        <v>0</v>
      </c>
      <c r="D47" s="55">
        <f t="shared" si="2"/>
        <v>0</v>
      </c>
      <c r="E47" s="55">
        <f t="shared" si="2"/>
        <v>0</v>
      </c>
      <c r="F47" s="55">
        <f t="shared" ref="F47:G47" si="85">F106</f>
        <v>0</v>
      </c>
      <c r="G47" s="55">
        <f t="shared" si="85"/>
        <v>0</v>
      </c>
      <c r="H47" s="55">
        <f t="shared" ref="H47" si="86">H106</f>
        <v>0</v>
      </c>
    </row>
    <row r="48" spans="1:8">
      <c r="A48" s="51" t="s">
        <v>148</v>
      </c>
      <c r="B48" s="55">
        <f t="shared" si="2"/>
        <v>0</v>
      </c>
      <c r="C48" s="55">
        <f t="shared" si="2"/>
        <v>0</v>
      </c>
      <c r="D48" s="55">
        <f t="shared" si="2"/>
        <v>0</v>
      </c>
      <c r="E48" s="55">
        <f t="shared" si="2"/>
        <v>0</v>
      </c>
      <c r="F48" s="55">
        <f t="shared" ref="F48:G48" si="87">F107</f>
        <v>0</v>
      </c>
      <c r="G48" s="55">
        <f t="shared" si="87"/>
        <v>0</v>
      </c>
      <c r="H48" s="55">
        <f t="shared" ref="H48" si="88">H107</f>
        <v>0</v>
      </c>
    </row>
    <row r="49" spans="1:15">
      <c r="A49" s="51" t="s">
        <v>150</v>
      </c>
      <c r="B49" s="55">
        <f t="shared" si="2"/>
        <v>0</v>
      </c>
      <c r="C49" s="55">
        <f t="shared" si="2"/>
        <v>0</v>
      </c>
      <c r="D49" s="55">
        <f t="shared" si="2"/>
        <v>0</v>
      </c>
      <c r="E49" s="55">
        <f t="shared" si="2"/>
        <v>0</v>
      </c>
      <c r="F49" s="55">
        <f t="shared" ref="F49:G49" si="89">F108</f>
        <v>0</v>
      </c>
      <c r="G49" s="55">
        <f t="shared" si="89"/>
        <v>0</v>
      </c>
      <c r="H49" s="55">
        <f t="shared" ref="H49" si="90">H108</f>
        <v>0</v>
      </c>
    </row>
    <row r="50" spans="1:15">
      <c r="A50" s="51" t="s">
        <v>152</v>
      </c>
      <c r="B50" s="55">
        <f t="shared" si="2"/>
        <v>0</v>
      </c>
      <c r="C50" s="55">
        <f t="shared" si="2"/>
        <v>0</v>
      </c>
      <c r="D50" s="55">
        <f t="shared" si="2"/>
        <v>0</v>
      </c>
      <c r="E50" s="55">
        <f t="shared" si="2"/>
        <v>0</v>
      </c>
      <c r="F50" s="55">
        <f t="shared" ref="F50:G50" si="91">F109</f>
        <v>0</v>
      </c>
      <c r="G50" s="55">
        <f t="shared" si="91"/>
        <v>0</v>
      </c>
      <c r="H50" s="55">
        <f t="shared" ref="H50" si="92">H109</f>
        <v>0</v>
      </c>
    </row>
    <row r="51" spans="1:15">
      <c r="A51" s="51" t="s">
        <v>153</v>
      </c>
      <c r="B51" s="55">
        <f t="shared" si="2"/>
        <v>0</v>
      </c>
      <c r="C51" s="55">
        <f t="shared" si="2"/>
        <v>0</v>
      </c>
      <c r="D51" s="55">
        <f t="shared" si="2"/>
        <v>0</v>
      </c>
      <c r="E51" s="55">
        <f t="shared" si="2"/>
        <v>0</v>
      </c>
      <c r="F51" s="55">
        <f t="shared" ref="F51:G51" si="93">F110</f>
        <v>0</v>
      </c>
      <c r="G51" s="55">
        <f t="shared" si="93"/>
        <v>0</v>
      </c>
      <c r="H51" s="55">
        <f t="shared" ref="H51" si="94">H110</f>
        <v>0</v>
      </c>
    </row>
    <row r="52" spans="1:15">
      <c r="A52" s="51" t="s">
        <v>154</v>
      </c>
      <c r="B52" s="55">
        <f t="shared" si="2"/>
        <v>0</v>
      </c>
      <c r="C52" s="55">
        <f t="shared" si="2"/>
        <v>0</v>
      </c>
      <c r="D52" s="55">
        <f t="shared" si="2"/>
        <v>0</v>
      </c>
      <c r="E52" s="55">
        <f t="shared" si="2"/>
        <v>0</v>
      </c>
      <c r="F52" s="55">
        <f t="shared" ref="F52:G52" si="95">F111</f>
        <v>0</v>
      </c>
      <c r="G52" s="55">
        <f t="shared" si="95"/>
        <v>0</v>
      </c>
      <c r="H52" s="55">
        <f t="shared" ref="H52" si="96">H111</f>
        <v>0</v>
      </c>
    </row>
    <row r="53" spans="1:15">
      <c r="A53" s="51" t="s">
        <v>155</v>
      </c>
      <c r="B53" s="55">
        <f t="shared" si="2"/>
        <v>0</v>
      </c>
      <c r="C53" s="55">
        <f t="shared" si="2"/>
        <v>0</v>
      </c>
      <c r="D53" s="55">
        <f t="shared" si="2"/>
        <v>0</v>
      </c>
      <c r="E53" s="55">
        <f t="shared" si="2"/>
        <v>0</v>
      </c>
      <c r="F53" s="55">
        <f t="shared" ref="F53:G53" si="97">F112</f>
        <v>0</v>
      </c>
      <c r="G53" s="55">
        <f t="shared" si="97"/>
        <v>0</v>
      </c>
      <c r="H53" s="55">
        <f t="shared" ref="H53" si="98">H112</f>
        <v>0</v>
      </c>
    </row>
    <row r="54" spans="1:15">
      <c r="A54" s="51" t="s">
        <v>157</v>
      </c>
      <c r="B54" s="55">
        <f t="shared" si="2"/>
        <v>0</v>
      </c>
      <c r="C54" s="55">
        <f t="shared" si="2"/>
        <v>0</v>
      </c>
      <c r="D54" s="55">
        <f t="shared" si="2"/>
        <v>0</v>
      </c>
      <c r="E54" s="55">
        <f t="shared" si="2"/>
        <v>0</v>
      </c>
      <c r="F54" s="55">
        <f t="shared" ref="F54:G54" si="99">F113</f>
        <v>0</v>
      </c>
      <c r="G54" s="55">
        <f t="shared" si="99"/>
        <v>0</v>
      </c>
      <c r="H54" s="55">
        <f t="shared" ref="H54" si="100">H113</f>
        <v>0</v>
      </c>
    </row>
    <row r="55" spans="1:15">
      <c r="A55" s="51" t="s">
        <v>158</v>
      </c>
      <c r="B55" s="55">
        <f t="shared" si="2"/>
        <v>0</v>
      </c>
      <c r="C55" s="55">
        <f t="shared" si="2"/>
        <v>0</v>
      </c>
      <c r="D55" s="55">
        <f t="shared" si="2"/>
        <v>0</v>
      </c>
      <c r="E55" s="55">
        <f t="shared" si="2"/>
        <v>0</v>
      </c>
      <c r="F55" s="55">
        <f t="shared" ref="F55:G55" si="101">F114</f>
        <v>0</v>
      </c>
      <c r="G55" s="55">
        <f t="shared" si="101"/>
        <v>0</v>
      </c>
      <c r="H55" s="55">
        <f t="shared" ref="H55" si="102">H114</f>
        <v>0</v>
      </c>
    </row>
    <row r="56" spans="1:15">
      <c r="A56" s="59" t="s">
        <v>159</v>
      </c>
      <c r="B56" s="55">
        <f t="shared" si="2"/>
        <v>115043646</v>
      </c>
      <c r="C56" s="55">
        <f t="shared" si="2"/>
        <v>76293724</v>
      </c>
      <c r="D56" s="55">
        <f t="shared" si="2"/>
        <v>133556946</v>
      </c>
      <c r="E56" s="55">
        <f t="shared" si="2"/>
        <v>99010166</v>
      </c>
      <c r="F56" s="55">
        <f t="shared" ref="F56:G56" si="103">F115</f>
        <v>91352055</v>
      </c>
      <c r="G56" s="55">
        <f t="shared" si="103"/>
        <v>90283004</v>
      </c>
      <c r="H56" s="55">
        <f t="shared" ref="H56" si="104">H115</f>
        <v>33013183</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f>'Juvenile Justice Assist'!B64+'Juvenile Justice Non-assist'!B64</f>
        <v>0</v>
      </c>
      <c r="C64" s="49">
        <f>'Juvenile Justice Assist'!C64+'Juvenile Justice Non-assist'!C64</f>
        <v>0</v>
      </c>
      <c r="D64" s="49">
        <f>'Juvenile Justice Assist'!D64+'Juvenile Justice Non-assist'!D64</f>
        <v>0</v>
      </c>
      <c r="E64" s="49">
        <f>'Juvenile Justice Assist'!E64+'Juvenile Justice Non-assist'!E64</f>
        <v>0</v>
      </c>
      <c r="F64" s="49">
        <f>'Juvenile Justice Assist'!F64+'Juvenile Justice Non-assist'!F64</f>
        <v>0</v>
      </c>
      <c r="G64" s="49">
        <f>'Juvenile Justice Assist'!G64+'Juvenile Justice Non-assist'!G64</f>
        <v>0</v>
      </c>
      <c r="H64" s="49">
        <f>'Juvenile Justice Assist'!H64+'Juvenile Justice Non-assist'!H64</f>
        <v>0</v>
      </c>
    </row>
    <row r="65" spans="1:8">
      <c r="A65" s="51" t="s">
        <v>84</v>
      </c>
      <c r="B65" s="49">
        <f>'Juvenile Justice Assist'!B65+'Juvenile Justice Non-assist'!B65</f>
        <v>0</v>
      </c>
      <c r="C65" s="49">
        <f>'Juvenile Justice Assist'!C65+'Juvenile Justice Non-assist'!C65</f>
        <v>0</v>
      </c>
      <c r="D65" s="49">
        <f>'Juvenile Justice Assist'!D65+'Juvenile Justice Non-assist'!D65</f>
        <v>0</v>
      </c>
      <c r="E65" s="49">
        <f>'Juvenile Justice Assist'!E65+'Juvenile Justice Non-assist'!E65</f>
        <v>0</v>
      </c>
      <c r="F65" s="49">
        <f>'Juvenile Justice Assist'!F65+'Juvenile Justice Non-assist'!F65</f>
        <v>0</v>
      </c>
      <c r="G65" s="49">
        <f>'Juvenile Justice Assist'!G65+'Juvenile Justice Non-assist'!G65</f>
        <v>0</v>
      </c>
      <c r="H65" s="49">
        <f>'Juvenile Justice Assist'!H65+'Juvenile Justice Non-assist'!H65</f>
        <v>0</v>
      </c>
    </row>
    <row r="66" spans="1:8">
      <c r="A66" s="51" t="s">
        <v>86</v>
      </c>
      <c r="B66" s="49">
        <f>'Juvenile Justice Assist'!B66+'Juvenile Justice Non-assist'!B66</f>
        <v>0</v>
      </c>
      <c r="C66" s="49">
        <f>'Juvenile Justice Assist'!C66+'Juvenile Justice Non-assist'!C66</f>
        <v>0</v>
      </c>
      <c r="D66" s="49">
        <f>'Juvenile Justice Assist'!D66+'Juvenile Justice Non-assist'!D66</f>
        <v>0</v>
      </c>
      <c r="E66" s="49">
        <f>'Juvenile Justice Assist'!E66+'Juvenile Justice Non-assist'!E66</f>
        <v>0</v>
      </c>
      <c r="F66" s="49">
        <f>'Juvenile Justice Assist'!F66+'Juvenile Justice Non-assist'!F66</f>
        <v>0</v>
      </c>
      <c r="G66" s="49">
        <f>'Juvenile Justice Assist'!G66+'Juvenile Justice Non-assist'!G66</f>
        <v>0</v>
      </c>
      <c r="H66" s="49">
        <f>'Juvenile Justice Assist'!H66+'Juvenile Justice Non-assist'!H66</f>
        <v>0</v>
      </c>
    </row>
    <row r="67" spans="1:8">
      <c r="A67" s="51" t="s">
        <v>88</v>
      </c>
      <c r="B67" s="49">
        <f>'Juvenile Justice Assist'!B67+'Juvenile Justice Non-assist'!B67</f>
        <v>0</v>
      </c>
      <c r="C67" s="49">
        <f>'Juvenile Justice Assist'!C67+'Juvenile Justice Non-assist'!C67</f>
        <v>0</v>
      </c>
      <c r="D67" s="49">
        <f>'Juvenile Justice Assist'!D67+'Juvenile Justice Non-assist'!D67</f>
        <v>0</v>
      </c>
      <c r="E67" s="49">
        <f>'Juvenile Justice Assist'!E67+'Juvenile Justice Non-assist'!E67</f>
        <v>0</v>
      </c>
      <c r="F67" s="49">
        <f>'Juvenile Justice Assist'!F67+'Juvenile Justice Non-assist'!F67</f>
        <v>0</v>
      </c>
      <c r="G67" s="49">
        <f>'Juvenile Justice Assist'!G67+'Juvenile Justice Non-assist'!G67</f>
        <v>0</v>
      </c>
      <c r="H67" s="49">
        <f>'Juvenile Justice Assist'!H67+'Juvenile Justice Non-assist'!H67</f>
        <v>0</v>
      </c>
    </row>
    <row r="68" spans="1:8">
      <c r="A68" s="51" t="s">
        <v>74</v>
      </c>
      <c r="B68" s="49">
        <f>'Juvenile Justice Assist'!B68+'Juvenile Justice Non-assist'!B68</f>
        <v>0</v>
      </c>
      <c r="C68" s="49">
        <f>'Juvenile Justice Assist'!C68+'Juvenile Justice Non-assist'!C68</f>
        <v>0</v>
      </c>
      <c r="D68" s="49">
        <f>'Juvenile Justice Assist'!D68+'Juvenile Justice Non-assist'!D68</f>
        <v>0</v>
      </c>
      <c r="E68" s="49">
        <f>'Juvenile Justice Assist'!E68+'Juvenile Justice Non-assist'!E68</f>
        <v>0</v>
      </c>
      <c r="F68" s="49">
        <f>'Juvenile Justice Assist'!F68+'Juvenile Justice Non-assist'!F68</f>
        <v>0</v>
      </c>
      <c r="G68" s="49">
        <f>'Juvenile Justice Assist'!G68+'Juvenile Justice Non-assist'!G68</f>
        <v>0</v>
      </c>
      <c r="H68" s="49">
        <f>'Juvenile Justice Assist'!H68+'Juvenile Justice Non-assist'!H68</f>
        <v>0</v>
      </c>
    </row>
    <row r="69" spans="1:8">
      <c r="A69" s="51" t="s">
        <v>91</v>
      </c>
      <c r="B69" s="49">
        <f>'Juvenile Justice Assist'!B69+'Juvenile Justice Non-assist'!B69</f>
        <v>0</v>
      </c>
      <c r="C69" s="49">
        <f>'Juvenile Justice Assist'!C69+'Juvenile Justice Non-assist'!C69</f>
        <v>0</v>
      </c>
      <c r="D69" s="49">
        <f>'Juvenile Justice Assist'!D69+'Juvenile Justice Non-assist'!D69</f>
        <v>0</v>
      </c>
      <c r="E69" s="49">
        <f>'Juvenile Justice Assist'!E69+'Juvenile Justice Non-assist'!E69</f>
        <v>0</v>
      </c>
      <c r="F69" s="49">
        <f>'Juvenile Justice Assist'!F69+'Juvenile Justice Non-assist'!F69</f>
        <v>0</v>
      </c>
      <c r="G69" s="49">
        <f>'Juvenile Justice Assist'!G69+'Juvenile Justice Non-assist'!G69</f>
        <v>0</v>
      </c>
      <c r="H69" s="49">
        <f>'Juvenile Justice Assist'!H69+'Juvenile Justice Non-assist'!H69</f>
        <v>0</v>
      </c>
    </row>
    <row r="70" spans="1:8">
      <c r="A70" s="51" t="s">
        <v>93</v>
      </c>
      <c r="B70" s="49">
        <f>'Juvenile Justice Assist'!B70+'Juvenile Justice Non-assist'!B70</f>
        <v>0</v>
      </c>
      <c r="C70" s="49">
        <f>'Juvenile Justice Assist'!C70+'Juvenile Justice Non-assist'!C70</f>
        <v>0</v>
      </c>
      <c r="D70" s="49">
        <f>'Juvenile Justice Assist'!D70+'Juvenile Justice Non-assist'!D70</f>
        <v>0</v>
      </c>
      <c r="E70" s="49">
        <f>'Juvenile Justice Assist'!E70+'Juvenile Justice Non-assist'!E70</f>
        <v>0</v>
      </c>
      <c r="F70" s="49">
        <f>'Juvenile Justice Assist'!F70+'Juvenile Justice Non-assist'!F70</f>
        <v>0</v>
      </c>
      <c r="G70" s="49">
        <f>'Juvenile Justice Assist'!G70+'Juvenile Justice Non-assist'!G70</f>
        <v>0</v>
      </c>
      <c r="H70" s="49">
        <f>'Juvenile Justice Assist'!H70+'Juvenile Justice Non-assist'!H70</f>
        <v>0</v>
      </c>
    </row>
    <row r="71" spans="1:8">
      <c r="A71" s="51" t="s">
        <v>95</v>
      </c>
      <c r="B71" s="49">
        <f>'Juvenile Justice Assist'!B71+'Juvenile Justice Non-assist'!B71</f>
        <v>0</v>
      </c>
      <c r="C71" s="49">
        <f>'Juvenile Justice Assist'!C71+'Juvenile Justice Non-assist'!C71</f>
        <v>0</v>
      </c>
      <c r="D71" s="49">
        <f>'Juvenile Justice Assist'!D71+'Juvenile Justice Non-assist'!D71</f>
        <v>0</v>
      </c>
      <c r="E71" s="49">
        <f>'Juvenile Justice Assist'!E71+'Juvenile Justice Non-assist'!E71</f>
        <v>0</v>
      </c>
      <c r="F71" s="49">
        <f>'Juvenile Justice Assist'!F71+'Juvenile Justice Non-assist'!F71</f>
        <v>0</v>
      </c>
      <c r="G71" s="49">
        <f>'Juvenile Justice Assist'!G71+'Juvenile Justice Non-assist'!G71</f>
        <v>0</v>
      </c>
      <c r="H71" s="49">
        <f>'Juvenile Justice Assist'!H71+'Juvenile Justice Non-assist'!H71</f>
        <v>0</v>
      </c>
    </row>
    <row r="72" spans="1:8">
      <c r="A72" s="51" t="s">
        <v>97</v>
      </c>
      <c r="B72" s="49">
        <f>'Juvenile Justice Assist'!B72+'Juvenile Justice Non-assist'!B72</f>
        <v>0</v>
      </c>
      <c r="C72" s="49">
        <f>'Juvenile Justice Assist'!C72+'Juvenile Justice Non-assist'!C72</f>
        <v>0</v>
      </c>
      <c r="D72" s="49">
        <f>'Juvenile Justice Assist'!D72+'Juvenile Justice Non-assist'!D72</f>
        <v>0</v>
      </c>
      <c r="E72" s="49">
        <f>'Juvenile Justice Assist'!E72+'Juvenile Justice Non-assist'!E72</f>
        <v>0</v>
      </c>
      <c r="F72" s="49">
        <f>'Juvenile Justice Assist'!F72+'Juvenile Justice Non-assist'!F72</f>
        <v>0</v>
      </c>
      <c r="G72" s="49">
        <f>'Juvenile Justice Assist'!G72+'Juvenile Justice Non-assist'!G72</f>
        <v>0</v>
      </c>
      <c r="H72" s="49">
        <f>'Juvenile Justice Assist'!H72+'Juvenile Justice Non-assist'!H72</f>
        <v>0</v>
      </c>
    </row>
    <row r="73" spans="1:8">
      <c r="A73" s="51" t="s">
        <v>99</v>
      </c>
      <c r="B73" s="49">
        <f>'Juvenile Justice Assist'!B73+'Juvenile Justice Non-assist'!B73</f>
        <v>0</v>
      </c>
      <c r="C73" s="49">
        <f>'Juvenile Justice Assist'!C73+'Juvenile Justice Non-assist'!C73</f>
        <v>0</v>
      </c>
      <c r="D73" s="49">
        <f>'Juvenile Justice Assist'!D73+'Juvenile Justice Non-assist'!D73</f>
        <v>0</v>
      </c>
      <c r="E73" s="49">
        <f>'Juvenile Justice Assist'!E73+'Juvenile Justice Non-assist'!E73</f>
        <v>0</v>
      </c>
      <c r="F73" s="49">
        <f>'Juvenile Justice Assist'!F73+'Juvenile Justice Non-assist'!F73</f>
        <v>0</v>
      </c>
      <c r="G73" s="49">
        <f>'Juvenile Justice Assist'!G73+'Juvenile Justice Non-assist'!G73</f>
        <v>0</v>
      </c>
      <c r="H73" s="49">
        <f>'Juvenile Justice Assist'!H73+'Juvenile Justice Non-assist'!H73</f>
        <v>0</v>
      </c>
    </row>
    <row r="74" spans="1:8">
      <c r="A74" s="51" t="s">
        <v>101</v>
      </c>
      <c r="B74" s="49">
        <f>'Juvenile Justice Assist'!B74+'Juvenile Justice Non-assist'!B74</f>
        <v>0</v>
      </c>
      <c r="C74" s="49">
        <f>'Juvenile Justice Assist'!C74+'Juvenile Justice Non-assist'!C74</f>
        <v>0</v>
      </c>
      <c r="D74" s="49">
        <f>'Juvenile Justice Assist'!D74+'Juvenile Justice Non-assist'!D74</f>
        <v>0</v>
      </c>
      <c r="E74" s="49">
        <f>'Juvenile Justice Assist'!E74+'Juvenile Justice Non-assist'!E74</f>
        <v>0</v>
      </c>
      <c r="F74" s="49">
        <f>'Juvenile Justice Assist'!F74+'Juvenile Justice Non-assist'!F74</f>
        <v>0</v>
      </c>
      <c r="G74" s="49">
        <f>'Juvenile Justice Assist'!G74+'Juvenile Justice Non-assist'!G74</f>
        <v>0</v>
      </c>
      <c r="H74" s="49">
        <f>'Juvenile Justice Assist'!H74+'Juvenile Justice Non-assist'!H74</f>
        <v>0</v>
      </c>
    </row>
    <row r="75" spans="1:8">
      <c r="A75" s="51" t="s">
        <v>102</v>
      </c>
      <c r="B75" s="49">
        <f>'Juvenile Justice Assist'!B75+'Juvenile Justice Non-assist'!B75</f>
        <v>0</v>
      </c>
      <c r="C75" s="49">
        <f>'Juvenile Justice Assist'!C75+'Juvenile Justice Non-assist'!C75</f>
        <v>0</v>
      </c>
      <c r="D75" s="49">
        <f>'Juvenile Justice Assist'!D75+'Juvenile Justice Non-assist'!D75</f>
        <v>0</v>
      </c>
      <c r="E75" s="49">
        <f>'Juvenile Justice Assist'!E75+'Juvenile Justice Non-assist'!E75</f>
        <v>0</v>
      </c>
      <c r="F75" s="49">
        <f>'Juvenile Justice Assist'!F75+'Juvenile Justice Non-assist'!F75</f>
        <v>0</v>
      </c>
      <c r="G75" s="49">
        <f>'Juvenile Justice Assist'!G75+'Juvenile Justice Non-assist'!G75</f>
        <v>0</v>
      </c>
      <c r="H75" s="49">
        <f>'Juvenile Justice Assist'!H75+'Juvenile Justice Non-assist'!H75</f>
        <v>0</v>
      </c>
    </row>
    <row r="76" spans="1:8">
      <c r="A76" s="51" t="s">
        <v>103</v>
      </c>
      <c r="B76" s="49">
        <f>'Juvenile Justice Assist'!B76+'Juvenile Justice Non-assist'!B76</f>
        <v>0</v>
      </c>
      <c r="C76" s="49">
        <f>'Juvenile Justice Assist'!C76+'Juvenile Justice Non-assist'!C76</f>
        <v>0</v>
      </c>
      <c r="D76" s="49">
        <f>'Juvenile Justice Assist'!D76+'Juvenile Justice Non-assist'!D76</f>
        <v>0</v>
      </c>
      <c r="E76" s="49">
        <f>'Juvenile Justice Assist'!E76+'Juvenile Justice Non-assist'!E76</f>
        <v>0</v>
      </c>
      <c r="F76" s="49">
        <f>'Juvenile Justice Assist'!F76+'Juvenile Justice Non-assist'!F76</f>
        <v>0</v>
      </c>
      <c r="G76" s="49">
        <f>'Juvenile Justice Assist'!G76+'Juvenile Justice Non-assist'!G76</f>
        <v>0</v>
      </c>
      <c r="H76" s="49">
        <f>'Juvenile Justice Assist'!H76+'Juvenile Justice Non-assist'!H76</f>
        <v>0</v>
      </c>
    </row>
    <row r="77" spans="1:8">
      <c r="A77" s="51" t="s">
        <v>104</v>
      </c>
      <c r="B77" s="49">
        <f>'Juvenile Justice Assist'!B77+'Juvenile Justice Non-assist'!B77</f>
        <v>0</v>
      </c>
      <c r="C77" s="49">
        <f>'Juvenile Justice Assist'!C77+'Juvenile Justice Non-assist'!C77</f>
        <v>0</v>
      </c>
      <c r="D77" s="49">
        <f>'Juvenile Justice Assist'!D77+'Juvenile Justice Non-assist'!D77</f>
        <v>0</v>
      </c>
      <c r="E77" s="49">
        <f>'Juvenile Justice Assist'!E77+'Juvenile Justice Non-assist'!E77</f>
        <v>0</v>
      </c>
      <c r="F77" s="49">
        <f>'Juvenile Justice Assist'!F77+'Juvenile Justice Non-assist'!F77</f>
        <v>0</v>
      </c>
      <c r="G77" s="49">
        <f>'Juvenile Justice Assist'!G77+'Juvenile Justice Non-assist'!G77</f>
        <v>0</v>
      </c>
      <c r="H77" s="49">
        <f>'Juvenile Justice Assist'!H77+'Juvenile Justice Non-assist'!H77</f>
        <v>0</v>
      </c>
    </row>
    <row r="78" spans="1:8">
      <c r="A78" s="51" t="s">
        <v>105</v>
      </c>
      <c r="B78" s="49">
        <f>'Juvenile Justice Assist'!B78+'Juvenile Justice Non-assist'!B78</f>
        <v>0</v>
      </c>
      <c r="C78" s="49">
        <f>'Juvenile Justice Assist'!C78+'Juvenile Justice Non-assist'!C78</f>
        <v>0</v>
      </c>
      <c r="D78" s="49">
        <f>'Juvenile Justice Assist'!D78+'Juvenile Justice Non-assist'!D78</f>
        <v>0</v>
      </c>
      <c r="E78" s="49">
        <f>'Juvenile Justice Assist'!E78+'Juvenile Justice Non-assist'!E78</f>
        <v>0</v>
      </c>
      <c r="F78" s="49">
        <f>'Juvenile Justice Assist'!F78+'Juvenile Justice Non-assist'!F78</f>
        <v>0</v>
      </c>
      <c r="G78" s="49">
        <f>'Juvenile Justice Assist'!G78+'Juvenile Justice Non-assist'!G78</f>
        <v>0</v>
      </c>
      <c r="H78" s="49">
        <f>'Juvenile Justice Assist'!H78+'Juvenile Justice Non-assist'!H78</f>
        <v>0</v>
      </c>
    </row>
    <row r="79" spans="1:8">
      <c r="A79" s="51" t="s">
        <v>107</v>
      </c>
      <c r="B79" s="49">
        <f>'Juvenile Justice Assist'!B79+'Juvenile Justice Non-assist'!B79</f>
        <v>0</v>
      </c>
      <c r="C79" s="49">
        <f>'Juvenile Justice Assist'!C79+'Juvenile Justice Non-assist'!C79</f>
        <v>0</v>
      </c>
      <c r="D79" s="49">
        <f>'Juvenile Justice Assist'!D79+'Juvenile Justice Non-assist'!D79</f>
        <v>0</v>
      </c>
      <c r="E79" s="49">
        <f>'Juvenile Justice Assist'!E79+'Juvenile Justice Non-assist'!E79</f>
        <v>0</v>
      </c>
      <c r="F79" s="49">
        <f>'Juvenile Justice Assist'!F79+'Juvenile Justice Non-assist'!F79</f>
        <v>0</v>
      </c>
      <c r="G79" s="49">
        <f>'Juvenile Justice Assist'!G79+'Juvenile Justice Non-assist'!G79</f>
        <v>0</v>
      </c>
      <c r="H79" s="49">
        <f>'Juvenile Justice Assist'!H79+'Juvenile Justice Non-assist'!H79</f>
        <v>0</v>
      </c>
    </row>
    <row r="80" spans="1:8">
      <c r="A80" s="51" t="s">
        <v>76</v>
      </c>
      <c r="B80" s="49">
        <f>'Juvenile Justice Assist'!B80+'Juvenile Justice Non-assist'!B80</f>
        <v>0</v>
      </c>
      <c r="C80" s="49">
        <f>'Juvenile Justice Assist'!C80+'Juvenile Justice Non-assist'!C80</f>
        <v>0</v>
      </c>
      <c r="D80" s="49">
        <f>'Juvenile Justice Assist'!D80+'Juvenile Justice Non-assist'!D80</f>
        <v>0</v>
      </c>
      <c r="E80" s="49">
        <f>'Juvenile Justice Assist'!E80+'Juvenile Justice Non-assist'!E80</f>
        <v>0</v>
      </c>
      <c r="F80" s="49">
        <f>'Juvenile Justice Assist'!F80+'Juvenile Justice Non-assist'!F80</f>
        <v>0</v>
      </c>
      <c r="G80" s="49">
        <f>'Juvenile Justice Assist'!G80+'Juvenile Justice Non-assist'!G80</f>
        <v>0</v>
      </c>
      <c r="H80" s="49">
        <f>'Juvenile Justice Assist'!H80+'Juvenile Justice Non-assist'!H80</f>
        <v>0</v>
      </c>
    </row>
    <row r="81" spans="1:8">
      <c r="A81" s="51" t="s">
        <v>110</v>
      </c>
      <c r="B81" s="49">
        <f>'Juvenile Justice Assist'!B81+'Juvenile Justice Non-assist'!B81</f>
        <v>0</v>
      </c>
      <c r="C81" s="49">
        <f>'Juvenile Justice Assist'!C81+'Juvenile Justice Non-assist'!C81</f>
        <v>0</v>
      </c>
      <c r="D81" s="49">
        <f>'Juvenile Justice Assist'!D81+'Juvenile Justice Non-assist'!D81</f>
        <v>0</v>
      </c>
      <c r="E81" s="49">
        <f>'Juvenile Justice Assist'!E81+'Juvenile Justice Non-assist'!E81</f>
        <v>0</v>
      </c>
      <c r="F81" s="49">
        <f>'Juvenile Justice Assist'!F81+'Juvenile Justice Non-assist'!F81</f>
        <v>0</v>
      </c>
      <c r="G81" s="49">
        <f>'Juvenile Justice Assist'!G81+'Juvenile Justice Non-assist'!G81</f>
        <v>0</v>
      </c>
      <c r="H81" s="49">
        <f>'Juvenile Justice Assist'!H81+'Juvenile Justice Non-assist'!H81</f>
        <v>0</v>
      </c>
    </row>
    <row r="82" spans="1:8">
      <c r="A82" s="51" t="s">
        <v>111</v>
      </c>
      <c r="B82" s="49">
        <f>'Juvenile Justice Assist'!B82+'Juvenile Justice Non-assist'!B82</f>
        <v>0</v>
      </c>
      <c r="C82" s="49">
        <f>'Juvenile Justice Assist'!C82+'Juvenile Justice Non-assist'!C82</f>
        <v>0</v>
      </c>
      <c r="D82" s="49">
        <f>'Juvenile Justice Assist'!D82+'Juvenile Justice Non-assist'!D82</f>
        <v>0</v>
      </c>
      <c r="E82" s="49">
        <f>'Juvenile Justice Assist'!E82+'Juvenile Justice Non-assist'!E82</f>
        <v>0</v>
      </c>
      <c r="F82" s="49">
        <f>'Juvenile Justice Assist'!F82+'Juvenile Justice Non-assist'!F82</f>
        <v>0</v>
      </c>
      <c r="G82" s="49">
        <f>'Juvenile Justice Assist'!G82+'Juvenile Justice Non-assist'!G82</f>
        <v>0</v>
      </c>
      <c r="H82" s="49">
        <f>'Juvenile Justice Assist'!H82+'Juvenile Justice Non-assist'!H82</f>
        <v>0</v>
      </c>
    </row>
    <row r="83" spans="1:8">
      <c r="A83" s="51" t="s">
        <v>113</v>
      </c>
      <c r="B83" s="49">
        <f>'Juvenile Justice Assist'!B83+'Juvenile Justice Non-assist'!B83</f>
        <v>0</v>
      </c>
      <c r="C83" s="49">
        <f>'Juvenile Justice Assist'!C83+'Juvenile Justice Non-assist'!C83</f>
        <v>0</v>
      </c>
      <c r="D83" s="49">
        <f>'Juvenile Justice Assist'!D83+'Juvenile Justice Non-assist'!D83</f>
        <v>0</v>
      </c>
      <c r="E83" s="49">
        <f>'Juvenile Justice Assist'!E83+'Juvenile Justice Non-assist'!E83</f>
        <v>0</v>
      </c>
      <c r="F83" s="49">
        <f>'Juvenile Justice Assist'!F83+'Juvenile Justice Non-assist'!F83</f>
        <v>0</v>
      </c>
      <c r="G83" s="49">
        <f>'Juvenile Justice Assist'!G83+'Juvenile Justice Non-assist'!G83</f>
        <v>0</v>
      </c>
      <c r="H83" s="49">
        <f>'Juvenile Justice Assist'!H83+'Juvenile Justice Non-assist'!H83</f>
        <v>0</v>
      </c>
    </row>
    <row r="84" spans="1:8">
      <c r="A84" s="51" t="s">
        <v>78</v>
      </c>
      <c r="B84" s="49">
        <f>'Juvenile Justice Assist'!B84+'Juvenile Justice Non-assist'!B84</f>
        <v>0</v>
      </c>
      <c r="C84" s="49">
        <f>'Juvenile Justice Assist'!C84+'Juvenile Justice Non-assist'!C84</f>
        <v>0</v>
      </c>
      <c r="D84" s="49">
        <f>'Juvenile Justice Assist'!D84+'Juvenile Justice Non-assist'!D84</f>
        <v>0</v>
      </c>
      <c r="E84" s="49">
        <f>'Juvenile Justice Assist'!E84+'Juvenile Justice Non-assist'!E84</f>
        <v>0</v>
      </c>
      <c r="F84" s="49">
        <f>'Juvenile Justice Assist'!F84+'Juvenile Justice Non-assist'!F84</f>
        <v>0</v>
      </c>
      <c r="G84" s="49">
        <f>'Juvenile Justice Assist'!G84+'Juvenile Justice Non-assist'!G84</f>
        <v>0</v>
      </c>
      <c r="H84" s="49">
        <f>'Juvenile Justice Assist'!H84+'Juvenile Justice Non-assist'!H84</f>
        <v>0</v>
      </c>
    </row>
    <row r="85" spans="1:8">
      <c r="A85" s="51" t="s">
        <v>116</v>
      </c>
      <c r="B85" s="49">
        <f>'Juvenile Justice Assist'!B85+'Juvenile Justice Non-assist'!B85</f>
        <v>0</v>
      </c>
      <c r="C85" s="49">
        <f>'Juvenile Justice Assist'!C85+'Juvenile Justice Non-assist'!C85</f>
        <v>0</v>
      </c>
      <c r="D85" s="49">
        <f>'Juvenile Justice Assist'!D85+'Juvenile Justice Non-assist'!D85</f>
        <v>0</v>
      </c>
      <c r="E85" s="49">
        <f>'Juvenile Justice Assist'!E85+'Juvenile Justice Non-assist'!E85</f>
        <v>0</v>
      </c>
      <c r="F85" s="49">
        <f>'Juvenile Justice Assist'!F85+'Juvenile Justice Non-assist'!F85</f>
        <v>0</v>
      </c>
      <c r="G85" s="49">
        <f>'Juvenile Justice Assist'!G85+'Juvenile Justice Non-assist'!G85</f>
        <v>0</v>
      </c>
      <c r="H85" s="49">
        <f>'Juvenile Justice Assist'!H85+'Juvenile Justice Non-assist'!H85</f>
        <v>0</v>
      </c>
    </row>
    <row r="86" spans="1:8">
      <c r="A86" s="51" t="s">
        <v>117</v>
      </c>
      <c r="B86" s="49">
        <f>'Juvenile Justice Assist'!B86+'Juvenile Justice Non-assist'!B86</f>
        <v>0</v>
      </c>
      <c r="C86" s="49">
        <f>'Juvenile Justice Assist'!C86+'Juvenile Justice Non-assist'!C86</f>
        <v>0</v>
      </c>
      <c r="D86" s="49">
        <f>'Juvenile Justice Assist'!D86+'Juvenile Justice Non-assist'!D86</f>
        <v>0</v>
      </c>
      <c r="E86" s="49">
        <f>'Juvenile Justice Assist'!E86+'Juvenile Justice Non-assist'!E86</f>
        <v>0</v>
      </c>
      <c r="F86" s="49">
        <f>'Juvenile Justice Assist'!F86+'Juvenile Justice Non-assist'!F86</f>
        <v>0</v>
      </c>
      <c r="G86" s="49">
        <f>'Juvenile Justice Assist'!G86+'Juvenile Justice Non-assist'!G86</f>
        <v>0</v>
      </c>
      <c r="H86" s="49">
        <f>'Juvenile Justice Assist'!H86+'Juvenile Justice Non-assist'!H86</f>
        <v>0</v>
      </c>
    </row>
    <row r="87" spans="1:8">
      <c r="A87" s="51" t="s">
        <v>77</v>
      </c>
      <c r="B87" s="49">
        <f>'Juvenile Justice Assist'!B87+'Juvenile Justice Non-assist'!B87</f>
        <v>0</v>
      </c>
      <c r="C87" s="49">
        <f>'Juvenile Justice Assist'!C87+'Juvenile Justice Non-assist'!C87</f>
        <v>0</v>
      </c>
      <c r="D87" s="49">
        <f>'Juvenile Justice Assist'!D87+'Juvenile Justice Non-assist'!D87</f>
        <v>0</v>
      </c>
      <c r="E87" s="49">
        <f>'Juvenile Justice Assist'!E87+'Juvenile Justice Non-assist'!E87</f>
        <v>0</v>
      </c>
      <c r="F87" s="49">
        <f>'Juvenile Justice Assist'!F87+'Juvenile Justice Non-assist'!F87</f>
        <v>0</v>
      </c>
      <c r="G87" s="49">
        <f>'Juvenile Justice Assist'!G87+'Juvenile Justice Non-assist'!G87</f>
        <v>0</v>
      </c>
      <c r="H87" s="49">
        <f>'Juvenile Justice Assist'!H87+'Juvenile Justice Non-assist'!H87</f>
        <v>0</v>
      </c>
    </row>
    <row r="88" spans="1:8">
      <c r="A88" s="51" t="s">
        <v>120</v>
      </c>
      <c r="B88" s="49">
        <f>'Juvenile Justice Assist'!B88+'Juvenile Justice Non-assist'!B88</f>
        <v>0</v>
      </c>
      <c r="C88" s="49">
        <f>'Juvenile Justice Assist'!C88+'Juvenile Justice Non-assist'!C88</f>
        <v>0</v>
      </c>
      <c r="D88" s="49">
        <f>'Juvenile Justice Assist'!D88+'Juvenile Justice Non-assist'!D88</f>
        <v>0</v>
      </c>
      <c r="E88" s="49">
        <f>'Juvenile Justice Assist'!E88+'Juvenile Justice Non-assist'!E88</f>
        <v>0</v>
      </c>
      <c r="F88" s="49">
        <f>'Juvenile Justice Assist'!F88+'Juvenile Justice Non-assist'!F88</f>
        <v>0</v>
      </c>
      <c r="G88" s="49">
        <f>'Juvenile Justice Assist'!G88+'Juvenile Justice Non-assist'!G88</f>
        <v>0</v>
      </c>
      <c r="H88" s="49">
        <f>'Juvenile Justice Assist'!H88+'Juvenile Justice Non-assist'!H88</f>
        <v>0</v>
      </c>
    </row>
    <row r="89" spans="1:8">
      <c r="A89" s="51" t="s">
        <v>122</v>
      </c>
      <c r="B89" s="49">
        <f>'Juvenile Justice Assist'!B89+'Juvenile Justice Non-assist'!B89</f>
        <v>0</v>
      </c>
      <c r="C89" s="49">
        <f>'Juvenile Justice Assist'!C89+'Juvenile Justice Non-assist'!C89</f>
        <v>0</v>
      </c>
      <c r="D89" s="49">
        <f>'Juvenile Justice Assist'!D89+'Juvenile Justice Non-assist'!D89</f>
        <v>0</v>
      </c>
      <c r="E89" s="49">
        <f>'Juvenile Justice Assist'!E89+'Juvenile Justice Non-assist'!E89</f>
        <v>0</v>
      </c>
      <c r="F89" s="49">
        <f>'Juvenile Justice Assist'!F89+'Juvenile Justice Non-assist'!F89</f>
        <v>0</v>
      </c>
      <c r="G89" s="49">
        <f>'Juvenile Justice Assist'!G89+'Juvenile Justice Non-assist'!G89</f>
        <v>0</v>
      </c>
      <c r="H89" s="49">
        <f>'Juvenile Justice Assist'!H89+'Juvenile Justice Non-assist'!H89</f>
        <v>0</v>
      </c>
    </row>
    <row r="90" spans="1:8">
      <c r="A90" s="51" t="s">
        <v>124</v>
      </c>
      <c r="B90" s="49">
        <f>'Juvenile Justice Assist'!B90+'Juvenile Justice Non-assist'!B90</f>
        <v>0</v>
      </c>
      <c r="C90" s="49">
        <f>'Juvenile Justice Assist'!C90+'Juvenile Justice Non-assist'!C90</f>
        <v>0</v>
      </c>
      <c r="D90" s="49">
        <f>'Juvenile Justice Assist'!D90+'Juvenile Justice Non-assist'!D90</f>
        <v>0</v>
      </c>
      <c r="E90" s="49">
        <f>'Juvenile Justice Assist'!E90+'Juvenile Justice Non-assist'!E90</f>
        <v>0</v>
      </c>
      <c r="F90" s="49">
        <f>'Juvenile Justice Assist'!F90+'Juvenile Justice Non-assist'!F90</f>
        <v>0</v>
      </c>
      <c r="G90" s="49">
        <f>'Juvenile Justice Assist'!G90+'Juvenile Justice Non-assist'!G90</f>
        <v>0</v>
      </c>
      <c r="H90" s="49">
        <f>'Juvenile Justice Assist'!H90+'Juvenile Justice Non-assist'!H90</f>
        <v>0</v>
      </c>
    </row>
    <row r="91" spans="1:8">
      <c r="A91" s="51" t="s">
        <v>126</v>
      </c>
      <c r="B91" s="49">
        <f>'Juvenile Justice Assist'!B91+'Juvenile Justice Non-assist'!B91</f>
        <v>0</v>
      </c>
      <c r="C91" s="49">
        <f>'Juvenile Justice Assist'!C91+'Juvenile Justice Non-assist'!C91</f>
        <v>0</v>
      </c>
      <c r="D91" s="49">
        <f>'Juvenile Justice Assist'!D91+'Juvenile Justice Non-assist'!D91</f>
        <v>0</v>
      </c>
      <c r="E91" s="49">
        <f>'Juvenile Justice Assist'!E91+'Juvenile Justice Non-assist'!E91</f>
        <v>0</v>
      </c>
      <c r="F91" s="49">
        <f>'Juvenile Justice Assist'!F91+'Juvenile Justice Non-assist'!F91</f>
        <v>0</v>
      </c>
      <c r="G91" s="49">
        <f>'Juvenile Justice Assist'!G91+'Juvenile Justice Non-assist'!G91</f>
        <v>0</v>
      </c>
      <c r="H91" s="49">
        <f>'Juvenile Justice Assist'!H91+'Juvenile Justice Non-assist'!H91</f>
        <v>0</v>
      </c>
    </row>
    <row r="92" spans="1:8">
      <c r="A92" s="51" t="s">
        <v>127</v>
      </c>
      <c r="B92" s="49">
        <f>'Juvenile Justice Assist'!B92+'Juvenile Justice Non-assist'!B92</f>
        <v>0</v>
      </c>
      <c r="C92" s="49">
        <f>'Juvenile Justice Assist'!C92+'Juvenile Justice Non-assist'!C92</f>
        <v>0</v>
      </c>
      <c r="D92" s="49">
        <f>'Juvenile Justice Assist'!D92+'Juvenile Justice Non-assist'!D92</f>
        <v>0</v>
      </c>
      <c r="E92" s="49">
        <f>'Juvenile Justice Assist'!E92+'Juvenile Justice Non-assist'!E92</f>
        <v>0</v>
      </c>
      <c r="F92" s="49">
        <f>'Juvenile Justice Assist'!F92+'Juvenile Justice Non-assist'!F92</f>
        <v>0</v>
      </c>
      <c r="G92" s="49">
        <f>'Juvenile Justice Assist'!G92+'Juvenile Justice Non-assist'!G92</f>
        <v>0</v>
      </c>
      <c r="H92" s="49">
        <f>'Juvenile Justice Assist'!H92+'Juvenile Justice Non-assist'!H92</f>
        <v>0</v>
      </c>
    </row>
    <row r="93" spans="1:8">
      <c r="A93" s="51" t="s">
        <v>128</v>
      </c>
      <c r="B93" s="49">
        <f>'Juvenile Justice Assist'!B93+'Juvenile Justice Non-assist'!B93</f>
        <v>1380104</v>
      </c>
      <c r="C93" s="49">
        <f>'Juvenile Justice Assist'!C93+'Juvenile Justice Non-assist'!C93</f>
        <v>587979</v>
      </c>
      <c r="D93" s="49">
        <f>'Juvenile Justice Assist'!D93+'Juvenile Justice Non-assist'!D93</f>
        <v>2951582</v>
      </c>
      <c r="E93" s="49">
        <f>'Juvenile Justice Assist'!E93+'Juvenile Justice Non-assist'!E93</f>
        <v>3611964</v>
      </c>
      <c r="F93" s="49">
        <f>'Juvenile Justice Assist'!F93+'Juvenile Justice Non-assist'!F93</f>
        <v>2632592</v>
      </c>
      <c r="G93" s="49">
        <f>'Juvenile Justice Assist'!G93+'Juvenile Justice Non-assist'!G93</f>
        <v>2074554</v>
      </c>
      <c r="H93" s="49">
        <f>'Juvenile Justice Assist'!H93+'Juvenile Justice Non-assist'!H93</f>
        <v>1058919</v>
      </c>
    </row>
    <row r="94" spans="1:8">
      <c r="A94" s="51" t="s">
        <v>130</v>
      </c>
      <c r="B94" s="49">
        <f>'Juvenile Justice Assist'!B94+'Juvenile Justice Non-assist'!B94</f>
        <v>0</v>
      </c>
      <c r="C94" s="49">
        <f>'Juvenile Justice Assist'!C94+'Juvenile Justice Non-assist'!C94</f>
        <v>0</v>
      </c>
      <c r="D94" s="49">
        <f>'Juvenile Justice Assist'!D94+'Juvenile Justice Non-assist'!D94</f>
        <v>0</v>
      </c>
      <c r="E94" s="49">
        <f>'Juvenile Justice Assist'!E94+'Juvenile Justice Non-assist'!E94</f>
        <v>0</v>
      </c>
      <c r="F94" s="49">
        <f>'Juvenile Justice Assist'!F94+'Juvenile Justice Non-assist'!F94</f>
        <v>0</v>
      </c>
      <c r="G94" s="49">
        <f>'Juvenile Justice Assist'!G94+'Juvenile Justice Non-assist'!G94</f>
        <v>0</v>
      </c>
      <c r="H94" s="49">
        <f>'Juvenile Justice Assist'!H94+'Juvenile Justice Non-assist'!H94</f>
        <v>0</v>
      </c>
    </row>
    <row r="95" spans="1:8">
      <c r="A95" s="51" t="s">
        <v>131</v>
      </c>
      <c r="B95" s="49">
        <f>'Juvenile Justice Assist'!B95+'Juvenile Justice Non-assist'!B95</f>
        <v>0</v>
      </c>
      <c r="C95" s="49">
        <f>'Juvenile Justice Assist'!C95+'Juvenile Justice Non-assist'!C95</f>
        <v>0</v>
      </c>
      <c r="D95" s="49">
        <f>'Juvenile Justice Assist'!D95+'Juvenile Justice Non-assist'!D95</f>
        <v>0</v>
      </c>
      <c r="E95" s="49">
        <f>'Juvenile Justice Assist'!E95+'Juvenile Justice Non-assist'!E95</f>
        <v>0</v>
      </c>
      <c r="F95" s="49">
        <f>'Juvenile Justice Assist'!F95+'Juvenile Justice Non-assist'!F95</f>
        <v>0</v>
      </c>
      <c r="G95" s="49">
        <f>'Juvenile Justice Assist'!G95+'Juvenile Justice Non-assist'!G95</f>
        <v>0</v>
      </c>
      <c r="H95" s="49">
        <f>'Juvenile Justice Assist'!H95+'Juvenile Justice Non-assist'!H95</f>
        <v>0</v>
      </c>
    </row>
    <row r="96" spans="1:8">
      <c r="A96" s="51" t="s">
        <v>132</v>
      </c>
      <c r="B96" s="49">
        <f>'Juvenile Justice Assist'!B96+'Juvenile Justice Non-assist'!B96</f>
        <v>58165701</v>
      </c>
      <c r="C96" s="49">
        <f>'Juvenile Justice Assist'!C96+'Juvenile Justice Non-assist'!C96</f>
        <v>30327599</v>
      </c>
      <c r="D96" s="49">
        <f>'Juvenile Justice Assist'!D96+'Juvenile Justice Non-assist'!D96</f>
        <v>50030810</v>
      </c>
      <c r="E96" s="49">
        <f>'Juvenile Justice Assist'!E96+'Juvenile Justice Non-assist'!E96</f>
        <v>35014363</v>
      </c>
      <c r="F96" s="49">
        <f>'Juvenile Justice Assist'!F96+'Juvenile Justice Non-assist'!F96</f>
        <v>40892453</v>
      </c>
      <c r="G96" s="49">
        <f>'Juvenile Justice Assist'!G96+'Juvenile Justice Non-assist'!G96</f>
        <v>30442119</v>
      </c>
      <c r="H96" s="49">
        <f>'Juvenile Justice Assist'!H96+'Juvenile Justice Non-assist'!H96</f>
        <v>16217180</v>
      </c>
    </row>
    <row r="97" spans="1:8">
      <c r="A97" s="51" t="s">
        <v>75</v>
      </c>
      <c r="B97" s="49">
        <f>'Juvenile Justice Assist'!B97+'Juvenile Justice Non-assist'!B97</f>
        <v>0</v>
      </c>
      <c r="C97" s="49">
        <f>'Juvenile Justice Assist'!C97+'Juvenile Justice Non-assist'!C97</f>
        <v>0</v>
      </c>
      <c r="D97" s="49">
        <f>'Juvenile Justice Assist'!D97+'Juvenile Justice Non-assist'!D97</f>
        <v>0</v>
      </c>
      <c r="E97" s="49">
        <f>'Juvenile Justice Assist'!E97+'Juvenile Justice Non-assist'!E97</f>
        <v>0</v>
      </c>
      <c r="F97" s="49">
        <f>'Juvenile Justice Assist'!F97+'Juvenile Justice Non-assist'!F97</f>
        <v>0</v>
      </c>
      <c r="G97" s="49">
        <f>'Juvenile Justice Assist'!G97+'Juvenile Justice Non-assist'!G97</f>
        <v>0</v>
      </c>
      <c r="H97" s="49">
        <f>'Juvenile Justice Assist'!H97+'Juvenile Justice Non-assist'!H97</f>
        <v>0</v>
      </c>
    </row>
    <row r="98" spans="1:8">
      <c r="A98" s="51" t="s">
        <v>133</v>
      </c>
      <c r="B98" s="49">
        <f>'Juvenile Justice Assist'!B98+'Juvenile Justice Non-assist'!B98</f>
        <v>0</v>
      </c>
      <c r="C98" s="49">
        <f>'Juvenile Justice Assist'!C98+'Juvenile Justice Non-assist'!C98</f>
        <v>0</v>
      </c>
      <c r="D98" s="49">
        <f>'Juvenile Justice Assist'!D98+'Juvenile Justice Non-assist'!D98</f>
        <v>0</v>
      </c>
      <c r="E98" s="49">
        <f>'Juvenile Justice Assist'!E98+'Juvenile Justice Non-assist'!E98</f>
        <v>0</v>
      </c>
      <c r="F98" s="49">
        <f>'Juvenile Justice Assist'!F98+'Juvenile Justice Non-assist'!F98</f>
        <v>0</v>
      </c>
      <c r="G98" s="49">
        <f>'Juvenile Justice Assist'!G98+'Juvenile Justice Non-assist'!G98</f>
        <v>0</v>
      </c>
      <c r="H98" s="49">
        <f>'Juvenile Justice Assist'!H98+'Juvenile Justice Non-assist'!H98</f>
        <v>0</v>
      </c>
    </row>
    <row r="99" spans="1:8">
      <c r="A99" s="51" t="s">
        <v>134</v>
      </c>
      <c r="B99" s="49">
        <f>'Juvenile Justice Assist'!B99+'Juvenile Justice Non-assist'!B99</f>
        <v>0</v>
      </c>
      <c r="C99" s="49">
        <f>'Juvenile Justice Assist'!C99+'Juvenile Justice Non-assist'!C99</f>
        <v>0</v>
      </c>
      <c r="D99" s="49">
        <f>'Juvenile Justice Assist'!D99+'Juvenile Justice Non-assist'!D99</f>
        <v>0</v>
      </c>
      <c r="E99" s="49">
        <f>'Juvenile Justice Assist'!E99+'Juvenile Justice Non-assist'!E99</f>
        <v>0</v>
      </c>
      <c r="F99" s="49">
        <f>'Juvenile Justice Assist'!F99+'Juvenile Justice Non-assist'!F99</f>
        <v>0</v>
      </c>
      <c r="G99" s="49">
        <f>'Juvenile Justice Assist'!G99+'Juvenile Justice Non-assist'!G99</f>
        <v>0</v>
      </c>
      <c r="H99" s="49">
        <f>'Juvenile Justice Assist'!H99+'Juvenile Justice Non-assist'!H99</f>
        <v>0</v>
      </c>
    </row>
    <row r="100" spans="1:8">
      <c r="A100" s="51" t="s">
        <v>136</v>
      </c>
      <c r="B100" s="49">
        <f>'Juvenile Justice Assist'!B100+'Juvenile Justice Non-assist'!B100</f>
        <v>0</v>
      </c>
      <c r="C100" s="49">
        <f>'Juvenile Justice Assist'!C100+'Juvenile Justice Non-assist'!C100</f>
        <v>0</v>
      </c>
      <c r="D100" s="49">
        <f>'Juvenile Justice Assist'!D100+'Juvenile Justice Non-assist'!D100</f>
        <v>0</v>
      </c>
      <c r="E100" s="49">
        <f>'Juvenile Justice Assist'!E100+'Juvenile Justice Non-assist'!E100</f>
        <v>0</v>
      </c>
      <c r="F100" s="49">
        <f>'Juvenile Justice Assist'!F100+'Juvenile Justice Non-assist'!F100</f>
        <v>0</v>
      </c>
      <c r="G100" s="49">
        <f>'Juvenile Justice Assist'!G100+'Juvenile Justice Non-assist'!G100</f>
        <v>0</v>
      </c>
      <c r="H100" s="49">
        <f>'Juvenile Justice Assist'!H100+'Juvenile Justice Non-assist'!H100</f>
        <v>0</v>
      </c>
    </row>
    <row r="101" spans="1:8">
      <c r="A101" s="51" t="s">
        <v>145</v>
      </c>
      <c r="B101" s="49">
        <f>'Juvenile Justice Assist'!B101+'Juvenile Justice Non-assist'!B101</f>
        <v>0</v>
      </c>
      <c r="C101" s="49">
        <f>'Juvenile Justice Assist'!C101+'Juvenile Justice Non-assist'!C101</f>
        <v>0</v>
      </c>
      <c r="D101" s="49">
        <f>'Juvenile Justice Assist'!D101+'Juvenile Justice Non-assist'!D101</f>
        <v>0</v>
      </c>
      <c r="E101" s="49">
        <f>'Juvenile Justice Assist'!E101+'Juvenile Justice Non-assist'!E101</f>
        <v>0</v>
      </c>
      <c r="F101" s="49">
        <f>'Juvenile Justice Assist'!F101+'Juvenile Justice Non-assist'!F101</f>
        <v>0</v>
      </c>
      <c r="G101" s="49">
        <f>'Juvenile Justice Assist'!G101+'Juvenile Justice Non-assist'!G101</f>
        <v>0</v>
      </c>
      <c r="H101" s="49">
        <f>'Juvenile Justice Assist'!H101+'Juvenile Justice Non-assist'!H101</f>
        <v>0</v>
      </c>
    </row>
    <row r="102" spans="1:8">
      <c r="A102" s="51" t="s">
        <v>138</v>
      </c>
      <c r="B102" s="49">
        <f>'Juvenile Justice Assist'!B102+'Juvenile Justice Non-assist'!B102</f>
        <v>55497841</v>
      </c>
      <c r="C102" s="49">
        <f>'Juvenile Justice Assist'!C102+'Juvenile Justice Non-assist'!C102</f>
        <v>45378146</v>
      </c>
      <c r="D102" s="49">
        <f>'Juvenile Justice Assist'!D102+'Juvenile Justice Non-assist'!D102</f>
        <v>80574554</v>
      </c>
      <c r="E102" s="49">
        <f>'Juvenile Justice Assist'!E102+'Juvenile Justice Non-assist'!E102</f>
        <v>60383839</v>
      </c>
      <c r="F102" s="49">
        <f>'Juvenile Justice Assist'!F102+'Juvenile Justice Non-assist'!F102</f>
        <v>47827010</v>
      </c>
      <c r="G102" s="49">
        <f>'Juvenile Justice Assist'!G102+'Juvenile Justice Non-assist'!G102</f>
        <v>57766331</v>
      </c>
      <c r="H102" s="49">
        <f>'Juvenile Justice Assist'!H102+'Juvenile Justice Non-assist'!H102</f>
        <v>15737084</v>
      </c>
    </row>
    <row r="103" spans="1:8">
      <c r="A103" s="51" t="s">
        <v>140</v>
      </c>
      <c r="B103" s="49">
        <f>'Juvenile Justice Assist'!B103+'Juvenile Justice Non-assist'!B103</f>
        <v>0</v>
      </c>
      <c r="C103" s="49">
        <f>'Juvenile Justice Assist'!C103+'Juvenile Justice Non-assist'!C103</f>
        <v>0</v>
      </c>
      <c r="D103" s="49">
        <f>'Juvenile Justice Assist'!D103+'Juvenile Justice Non-assist'!D103</f>
        <v>0</v>
      </c>
      <c r="E103" s="49">
        <f>'Juvenile Justice Assist'!E103+'Juvenile Justice Non-assist'!E103</f>
        <v>0</v>
      </c>
      <c r="F103" s="49">
        <f>'Juvenile Justice Assist'!F103+'Juvenile Justice Non-assist'!F103</f>
        <v>0</v>
      </c>
      <c r="G103" s="49">
        <f>'Juvenile Justice Assist'!G103+'Juvenile Justice Non-assist'!G103</f>
        <v>0</v>
      </c>
      <c r="H103" s="49">
        <f>'Juvenile Justice Assist'!H103+'Juvenile Justice Non-assist'!H103</f>
        <v>0</v>
      </c>
    </row>
    <row r="104" spans="1:8">
      <c r="A104" s="51" t="s">
        <v>142</v>
      </c>
      <c r="B104" s="49">
        <f>'Juvenile Justice Assist'!B104+'Juvenile Justice Non-assist'!B104</f>
        <v>0</v>
      </c>
      <c r="C104" s="49">
        <f>'Juvenile Justice Assist'!C104+'Juvenile Justice Non-assist'!C104</f>
        <v>0</v>
      </c>
      <c r="D104" s="49">
        <f>'Juvenile Justice Assist'!D104+'Juvenile Justice Non-assist'!D104</f>
        <v>0</v>
      </c>
      <c r="E104" s="49">
        <f>'Juvenile Justice Assist'!E104+'Juvenile Justice Non-assist'!E104</f>
        <v>0</v>
      </c>
      <c r="F104" s="49">
        <f>'Juvenile Justice Assist'!F104+'Juvenile Justice Non-assist'!F104</f>
        <v>0</v>
      </c>
      <c r="G104" s="49">
        <f>'Juvenile Justice Assist'!G104+'Juvenile Justice Non-assist'!G104</f>
        <v>0</v>
      </c>
      <c r="H104" s="49">
        <f>'Juvenile Justice Assist'!H104+'Juvenile Justice Non-assist'!H104</f>
        <v>0</v>
      </c>
    </row>
    <row r="105" spans="1:8">
      <c r="A105" s="51" t="s">
        <v>144</v>
      </c>
      <c r="B105" s="49">
        <f>'Juvenile Justice Assist'!B105+'Juvenile Justice Non-assist'!B105</f>
        <v>0</v>
      </c>
      <c r="C105" s="49">
        <f>'Juvenile Justice Assist'!C105+'Juvenile Justice Non-assist'!C105</f>
        <v>0</v>
      </c>
      <c r="D105" s="49">
        <f>'Juvenile Justice Assist'!D105+'Juvenile Justice Non-assist'!D105</f>
        <v>0</v>
      </c>
      <c r="E105" s="49">
        <f>'Juvenile Justice Assist'!E105+'Juvenile Justice Non-assist'!E105</f>
        <v>0</v>
      </c>
      <c r="F105" s="49">
        <f>'Juvenile Justice Assist'!F105+'Juvenile Justice Non-assist'!F105</f>
        <v>0</v>
      </c>
      <c r="G105" s="49">
        <f>'Juvenile Justice Assist'!G105+'Juvenile Justice Non-assist'!G105</f>
        <v>0</v>
      </c>
      <c r="H105" s="49">
        <f>'Juvenile Justice Assist'!H105+'Juvenile Justice Non-assist'!H105</f>
        <v>0</v>
      </c>
    </row>
    <row r="106" spans="1:8">
      <c r="A106" s="51" t="s">
        <v>146</v>
      </c>
      <c r="B106" s="49">
        <f>'Juvenile Justice Assist'!B106+'Juvenile Justice Non-assist'!B106</f>
        <v>0</v>
      </c>
      <c r="C106" s="49">
        <f>'Juvenile Justice Assist'!C106+'Juvenile Justice Non-assist'!C106</f>
        <v>0</v>
      </c>
      <c r="D106" s="49">
        <f>'Juvenile Justice Assist'!D106+'Juvenile Justice Non-assist'!D106</f>
        <v>0</v>
      </c>
      <c r="E106" s="49">
        <f>'Juvenile Justice Assist'!E106+'Juvenile Justice Non-assist'!E106</f>
        <v>0</v>
      </c>
      <c r="F106" s="49">
        <f>'Juvenile Justice Assist'!F106+'Juvenile Justice Non-assist'!F106</f>
        <v>0</v>
      </c>
      <c r="G106" s="49">
        <f>'Juvenile Justice Assist'!G106+'Juvenile Justice Non-assist'!G106</f>
        <v>0</v>
      </c>
      <c r="H106" s="49">
        <f>'Juvenile Justice Assist'!H106+'Juvenile Justice Non-assist'!H106</f>
        <v>0</v>
      </c>
    </row>
    <row r="107" spans="1:8">
      <c r="A107" s="51" t="s">
        <v>148</v>
      </c>
      <c r="B107" s="49">
        <f>'Juvenile Justice Assist'!B107+'Juvenile Justice Non-assist'!B107</f>
        <v>0</v>
      </c>
      <c r="C107" s="49">
        <f>'Juvenile Justice Assist'!C107+'Juvenile Justice Non-assist'!C107</f>
        <v>0</v>
      </c>
      <c r="D107" s="49">
        <f>'Juvenile Justice Assist'!D107+'Juvenile Justice Non-assist'!D107</f>
        <v>0</v>
      </c>
      <c r="E107" s="49">
        <f>'Juvenile Justice Assist'!E107+'Juvenile Justice Non-assist'!E107</f>
        <v>0</v>
      </c>
      <c r="F107" s="49">
        <f>'Juvenile Justice Assist'!F107+'Juvenile Justice Non-assist'!F107</f>
        <v>0</v>
      </c>
      <c r="G107" s="49">
        <f>'Juvenile Justice Assist'!G107+'Juvenile Justice Non-assist'!G107</f>
        <v>0</v>
      </c>
      <c r="H107" s="49">
        <f>'Juvenile Justice Assist'!H107+'Juvenile Justice Non-assist'!H107</f>
        <v>0</v>
      </c>
    </row>
    <row r="108" spans="1:8">
      <c r="A108" s="51" t="s">
        <v>150</v>
      </c>
      <c r="B108" s="49">
        <f>'Juvenile Justice Assist'!B108+'Juvenile Justice Non-assist'!B108</f>
        <v>0</v>
      </c>
      <c r="C108" s="49">
        <f>'Juvenile Justice Assist'!C108+'Juvenile Justice Non-assist'!C108</f>
        <v>0</v>
      </c>
      <c r="D108" s="49">
        <f>'Juvenile Justice Assist'!D108+'Juvenile Justice Non-assist'!D108</f>
        <v>0</v>
      </c>
      <c r="E108" s="49">
        <f>'Juvenile Justice Assist'!E108+'Juvenile Justice Non-assist'!E108</f>
        <v>0</v>
      </c>
      <c r="F108" s="49">
        <f>'Juvenile Justice Assist'!F108+'Juvenile Justice Non-assist'!F108</f>
        <v>0</v>
      </c>
      <c r="G108" s="49">
        <f>'Juvenile Justice Assist'!G108+'Juvenile Justice Non-assist'!G108</f>
        <v>0</v>
      </c>
      <c r="H108" s="49">
        <f>'Juvenile Justice Assist'!H108+'Juvenile Justice Non-assist'!H108</f>
        <v>0</v>
      </c>
    </row>
    <row r="109" spans="1:8">
      <c r="A109" s="51" t="s">
        <v>152</v>
      </c>
      <c r="B109" s="49">
        <f>'Juvenile Justice Assist'!B109+'Juvenile Justice Non-assist'!B109</f>
        <v>0</v>
      </c>
      <c r="C109" s="49">
        <f>'Juvenile Justice Assist'!C109+'Juvenile Justice Non-assist'!C109</f>
        <v>0</v>
      </c>
      <c r="D109" s="49">
        <f>'Juvenile Justice Assist'!D109+'Juvenile Justice Non-assist'!D109</f>
        <v>0</v>
      </c>
      <c r="E109" s="49">
        <f>'Juvenile Justice Assist'!E109+'Juvenile Justice Non-assist'!E109</f>
        <v>0</v>
      </c>
      <c r="F109" s="49">
        <f>'Juvenile Justice Assist'!F109+'Juvenile Justice Non-assist'!F109</f>
        <v>0</v>
      </c>
      <c r="G109" s="49">
        <f>'Juvenile Justice Assist'!G109+'Juvenile Justice Non-assist'!G109</f>
        <v>0</v>
      </c>
      <c r="H109" s="49">
        <f>'Juvenile Justice Assist'!H109+'Juvenile Justice Non-assist'!H109</f>
        <v>0</v>
      </c>
    </row>
    <row r="110" spans="1:8">
      <c r="A110" s="51" t="s">
        <v>153</v>
      </c>
      <c r="B110" s="49">
        <f>'Juvenile Justice Assist'!B110+'Juvenile Justice Non-assist'!B110</f>
        <v>0</v>
      </c>
      <c r="C110" s="49">
        <f>'Juvenile Justice Assist'!C110+'Juvenile Justice Non-assist'!C110</f>
        <v>0</v>
      </c>
      <c r="D110" s="49">
        <f>'Juvenile Justice Assist'!D110+'Juvenile Justice Non-assist'!D110</f>
        <v>0</v>
      </c>
      <c r="E110" s="49">
        <f>'Juvenile Justice Assist'!E110+'Juvenile Justice Non-assist'!E110</f>
        <v>0</v>
      </c>
      <c r="F110" s="49">
        <f>'Juvenile Justice Assist'!F110+'Juvenile Justice Non-assist'!F110</f>
        <v>0</v>
      </c>
      <c r="G110" s="49">
        <f>'Juvenile Justice Assist'!G110+'Juvenile Justice Non-assist'!G110</f>
        <v>0</v>
      </c>
      <c r="H110" s="49">
        <f>'Juvenile Justice Assist'!H110+'Juvenile Justice Non-assist'!H110</f>
        <v>0</v>
      </c>
    </row>
    <row r="111" spans="1:8">
      <c r="A111" s="51" t="s">
        <v>154</v>
      </c>
      <c r="B111" s="49">
        <f>'Juvenile Justice Assist'!B111+'Juvenile Justice Non-assist'!B111</f>
        <v>0</v>
      </c>
      <c r="C111" s="49">
        <f>'Juvenile Justice Assist'!C111+'Juvenile Justice Non-assist'!C111</f>
        <v>0</v>
      </c>
      <c r="D111" s="49">
        <f>'Juvenile Justice Assist'!D111+'Juvenile Justice Non-assist'!D111</f>
        <v>0</v>
      </c>
      <c r="E111" s="49">
        <f>'Juvenile Justice Assist'!E111+'Juvenile Justice Non-assist'!E111</f>
        <v>0</v>
      </c>
      <c r="F111" s="49">
        <f>'Juvenile Justice Assist'!F111+'Juvenile Justice Non-assist'!F111</f>
        <v>0</v>
      </c>
      <c r="G111" s="49">
        <f>'Juvenile Justice Assist'!G111+'Juvenile Justice Non-assist'!G111</f>
        <v>0</v>
      </c>
      <c r="H111" s="49">
        <f>'Juvenile Justice Assist'!H111+'Juvenile Justice Non-assist'!H111</f>
        <v>0</v>
      </c>
    </row>
    <row r="112" spans="1:8">
      <c r="A112" s="51" t="s">
        <v>155</v>
      </c>
      <c r="B112" s="49">
        <f>'Juvenile Justice Assist'!B112+'Juvenile Justice Non-assist'!B112</f>
        <v>0</v>
      </c>
      <c r="C112" s="49">
        <f>'Juvenile Justice Assist'!C112+'Juvenile Justice Non-assist'!C112</f>
        <v>0</v>
      </c>
      <c r="D112" s="49">
        <f>'Juvenile Justice Assist'!D112+'Juvenile Justice Non-assist'!D112</f>
        <v>0</v>
      </c>
      <c r="E112" s="49">
        <f>'Juvenile Justice Assist'!E112+'Juvenile Justice Non-assist'!E112</f>
        <v>0</v>
      </c>
      <c r="F112" s="49">
        <f>'Juvenile Justice Assist'!F112+'Juvenile Justice Non-assist'!F112</f>
        <v>0</v>
      </c>
      <c r="G112" s="49">
        <f>'Juvenile Justice Assist'!G112+'Juvenile Justice Non-assist'!G112</f>
        <v>0</v>
      </c>
      <c r="H112" s="49">
        <f>'Juvenile Justice Assist'!H112+'Juvenile Justice Non-assist'!H112</f>
        <v>0</v>
      </c>
    </row>
    <row r="113" spans="1:9">
      <c r="A113" s="51" t="s">
        <v>157</v>
      </c>
      <c r="B113" s="49">
        <f>'Juvenile Justice Assist'!B113+'Juvenile Justice Non-assist'!B113</f>
        <v>0</v>
      </c>
      <c r="C113" s="49">
        <f>'Juvenile Justice Assist'!C113+'Juvenile Justice Non-assist'!C113</f>
        <v>0</v>
      </c>
      <c r="D113" s="49">
        <f>'Juvenile Justice Assist'!D113+'Juvenile Justice Non-assist'!D113</f>
        <v>0</v>
      </c>
      <c r="E113" s="49">
        <f>'Juvenile Justice Assist'!E113+'Juvenile Justice Non-assist'!E113</f>
        <v>0</v>
      </c>
      <c r="F113" s="49">
        <f>'Juvenile Justice Assist'!F113+'Juvenile Justice Non-assist'!F113</f>
        <v>0</v>
      </c>
      <c r="G113" s="49">
        <f>'Juvenile Justice Assist'!G113+'Juvenile Justice Non-assist'!G113</f>
        <v>0</v>
      </c>
      <c r="H113" s="49">
        <f>'Juvenile Justice Assist'!H113+'Juvenile Justice Non-assist'!H113</f>
        <v>0</v>
      </c>
    </row>
    <row r="114" spans="1:9">
      <c r="A114" s="51" t="s">
        <v>158</v>
      </c>
      <c r="B114" s="49">
        <f>'Juvenile Justice Assist'!B114+'Juvenile Justice Non-assist'!B114</f>
        <v>0</v>
      </c>
      <c r="C114" s="49">
        <f>'Juvenile Justice Assist'!C114+'Juvenile Justice Non-assist'!C114</f>
        <v>0</v>
      </c>
      <c r="D114" s="49">
        <f>'Juvenile Justice Assist'!D114+'Juvenile Justice Non-assist'!D114</f>
        <v>0</v>
      </c>
      <c r="E114" s="49">
        <f>'Juvenile Justice Assist'!E114+'Juvenile Justice Non-assist'!E114</f>
        <v>0</v>
      </c>
      <c r="F114" s="49">
        <f>'Juvenile Justice Assist'!F114+'Juvenile Justice Non-assist'!F114</f>
        <v>0</v>
      </c>
      <c r="G114" s="49">
        <f>'Juvenile Justice Assist'!G114+'Juvenile Justice Non-assist'!G114</f>
        <v>0</v>
      </c>
      <c r="H114" s="49">
        <f>'Juvenile Justice Assist'!H114+'Juvenile Justice Non-assist'!H114</f>
        <v>0</v>
      </c>
    </row>
    <row r="115" spans="1:9" ht="14.1">
      <c r="A115" s="59" t="s">
        <v>159</v>
      </c>
      <c r="B115" s="49">
        <f>'Juvenile Justice Assist'!B115+'Juvenile Justice Non-assist'!B115</f>
        <v>115043646</v>
      </c>
      <c r="C115" s="49">
        <f>'Juvenile Justice Assist'!C115+'Juvenile Justice Non-assist'!C115</f>
        <v>76293724</v>
      </c>
      <c r="D115" s="49">
        <f>'Juvenile Justice Assist'!D115+'Juvenile Justice Non-assist'!D115</f>
        <v>133556946</v>
      </c>
      <c r="E115" s="49">
        <f>'Juvenile Justice Assist'!E115+'Juvenile Justice Non-assist'!E115</f>
        <v>99010166</v>
      </c>
      <c r="F115" s="49">
        <f>'Juvenile Justice Assist'!F115+'Juvenile Justice Non-assist'!F115</f>
        <v>91352055</v>
      </c>
      <c r="G115" s="49">
        <f>'Juvenile Justice Assist'!G115+'Juvenile Justice Non-assist'!G115</f>
        <v>90283004</v>
      </c>
      <c r="H115" s="49">
        <f>'Juvenile Justice Assist'!H115+'Juvenile Justice Non-assist'!H115</f>
        <v>33013183</v>
      </c>
      <c r="I115" s="300"/>
    </row>
    <row r="116" spans="1:9">
      <c r="A116" s="82"/>
    </row>
    <row r="121" spans="1:9">
      <c r="A121" s="395" t="s">
        <v>160</v>
      </c>
      <c r="B121" s="402">
        <v>2015</v>
      </c>
      <c r="C121" s="402">
        <v>2016</v>
      </c>
      <c r="D121" s="402">
        <v>2017</v>
      </c>
      <c r="E121" s="402">
        <v>2018</v>
      </c>
      <c r="F121" s="402">
        <v>2019</v>
      </c>
      <c r="G121" s="402">
        <v>2020</v>
      </c>
      <c r="H121" s="402">
        <v>2021</v>
      </c>
    </row>
    <row r="122" spans="1:9">
      <c r="A122" s="395"/>
      <c r="B122" s="398"/>
      <c r="C122" s="398"/>
      <c r="D122" s="398"/>
      <c r="E122" s="398"/>
      <c r="F122" s="398"/>
      <c r="G122" s="398"/>
      <c r="H122" s="398"/>
    </row>
    <row r="123" spans="1:9">
      <c r="A123" s="51" t="s">
        <v>82</v>
      </c>
      <c r="B123" s="49" t="s">
        <v>320</v>
      </c>
      <c r="C123" s="49" t="s">
        <v>320</v>
      </c>
      <c r="D123" s="49" t="s">
        <v>320</v>
      </c>
      <c r="E123" s="49" t="s">
        <v>320</v>
      </c>
      <c r="F123" s="49" t="s">
        <v>320</v>
      </c>
      <c r="G123" s="49" t="s">
        <v>320</v>
      </c>
      <c r="H123" s="49" t="s">
        <v>320</v>
      </c>
    </row>
    <row r="124" spans="1:9">
      <c r="A124" s="51" t="s">
        <v>84</v>
      </c>
    </row>
    <row r="125" spans="1:9">
      <c r="A125" s="51" t="s">
        <v>86</v>
      </c>
    </row>
    <row r="126" spans="1:9">
      <c r="A126" s="51" t="s">
        <v>88</v>
      </c>
    </row>
    <row r="127" spans="1:9">
      <c r="A127" s="51" t="s">
        <v>74</v>
      </c>
    </row>
    <row r="128" spans="1:9">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5" ht="12.75" customHeight="1">
      <c r="A180" s="395" t="s">
        <v>232</v>
      </c>
      <c r="B180" s="402">
        <v>2015</v>
      </c>
      <c r="C180" s="402">
        <v>2016</v>
      </c>
      <c r="D180" s="402">
        <v>2017</v>
      </c>
      <c r="E180" s="402">
        <v>2018</v>
      </c>
      <c r="F180" s="402">
        <v>2019</v>
      </c>
      <c r="G180" s="402">
        <v>2020</v>
      </c>
      <c r="H180" s="402">
        <v>2021</v>
      </c>
    </row>
    <row r="181" spans="1:15" ht="18.95" customHeight="1">
      <c r="A181" s="395"/>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2.2620791290720647E-2</v>
      </c>
      <c r="C211" s="89">
        <f>C34/'Total Funds Spent &amp; Transferred'!U34</f>
        <v>1.2901461241408455E-2</v>
      </c>
      <c r="D211" s="89">
        <f>D34/'Total Funds Spent &amp; Transferred'!V34</f>
        <v>4.0154602420144458E-2</v>
      </c>
      <c r="E211" s="89">
        <f>E34/'Total Funds Spent &amp; Transferred'!W34</f>
        <v>4.2833031502917666E-2</v>
      </c>
      <c r="F211" s="89">
        <f>F34/'Total Funds Spent &amp; Transferred'!X34</f>
        <v>2.7188824501966424E-2</v>
      </c>
      <c r="G211" s="89">
        <f>G34/'Total Funds Spent &amp; Transferred'!Y34</f>
        <v>2.5755160892007925E-2</v>
      </c>
      <c r="H211" s="89">
        <f>H34/'Total Funds Spent &amp; Transferred'!Z34</f>
        <v>1.5339908310031281E-2</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1.0642529964786672E-2</v>
      </c>
      <c r="C214" s="89">
        <f>C37/'Total Funds Spent &amp; Transferred'!U37</f>
        <v>5.657952959570162E-3</v>
      </c>
      <c r="D214" s="89">
        <f>D37/'Total Funds Spent &amp; Transferred'!V37</f>
        <v>9.8131421011591023E-3</v>
      </c>
      <c r="E214" s="89">
        <f>E37/'Total Funds Spent &amp; Transferred'!W37</f>
        <v>6.4982783694820427E-3</v>
      </c>
      <c r="F214" s="89">
        <f>F37/'Total Funds Spent &amp; Transferred'!X37</f>
        <v>7.7375279256133387E-3</v>
      </c>
      <c r="G214" s="89">
        <f>G37/'Total Funds Spent &amp; Transferred'!Y37</f>
        <v>5.8991632073770624E-3</v>
      </c>
      <c r="H214" s="89">
        <f>H37/'Total Funds Spent &amp; Transferred'!Z37</f>
        <v>3.0576554202065543E-3</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5.0823762944916501E-2</v>
      </c>
      <c r="C220" s="89">
        <f>C43/'Total Funds Spent &amp; Transferred'!U43</f>
        <v>3.9167668404744699E-2</v>
      </c>
      <c r="D220" s="89">
        <f>D43/'Total Funds Spent &amp; Transferred'!V43</f>
        <v>6.7483871010104904E-2</v>
      </c>
      <c r="E220" s="89">
        <f>E43/'Total Funds Spent &amp; Transferred'!W43</f>
        <v>5.2289092264246252E-2</v>
      </c>
      <c r="F220" s="89">
        <f>F43/'Total Funds Spent &amp; Transferred'!X43</f>
        <v>3.885296037627315E-2</v>
      </c>
      <c r="G220" s="89">
        <f>G43/'Total Funds Spent &amp; Transferred'!Y43</f>
        <v>5.0894301702107549E-2</v>
      </c>
      <c r="H220" s="89">
        <f>H43/'Total Funds Spent &amp; Transferred'!Z43</f>
        <v>1.6335932172118386E-2</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3.6323145731319943E-3</v>
      </c>
      <c r="C233" s="89">
        <f>C56/'Total Funds Spent &amp; Transferred'!U56</f>
        <v>2.471636788076373E-3</v>
      </c>
      <c r="D233" s="89">
        <f>D56/'Total Funds Spent &amp; Transferred'!V56</f>
        <v>4.2925974686001921E-3</v>
      </c>
      <c r="E233" s="89">
        <f>E56/'Total Funds Spent &amp; Transferred'!W56</f>
        <v>3.1595930354313363E-3</v>
      </c>
      <c r="F233" s="89">
        <f>F56/'Total Funds Spent &amp; Transferred'!X56</f>
        <v>2.9560241241194506E-3</v>
      </c>
      <c r="G233" s="89">
        <f>G56/'Total Funds Spent &amp; Transferred'!Y56</f>
        <v>2.8613883184995517E-3</v>
      </c>
      <c r="H233" s="89">
        <f>H56/'Total Funds Spent &amp; Transferred'!Z56</f>
        <v>1.0887548935593272E-3</v>
      </c>
    </row>
  </sheetData>
  <autoFilter ref="A180:A233" xr:uid="{00000000-0009-0000-0000-000038000000}"/>
  <mergeCells count="33">
    <mergeCell ref="H3:H4"/>
    <mergeCell ref="H62:H63"/>
    <mergeCell ref="H121:H122"/>
    <mergeCell ref="G180:G181"/>
    <mergeCell ref="H180:H181"/>
    <mergeCell ref="G3:G4"/>
    <mergeCell ref="G62:G63"/>
    <mergeCell ref="G121:G122"/>
    <mergeCell ref="F180:F181"/>
    <mergeCell ref="F3:F4"/>
    <mergeCell ref="F62:F63"/>
    <mergeCell ref="F121:F122"/>
    <mergeCell ref="A180:A181"/>
    <mergeCell ref="B180:B181"/>
    <mergeCell ref="A121:A122"/>
    <mergeCell ref="B121:B122"/>
    <mergeCell ref="E62:E63"/>
    <mergeCell ref="E121:E122"/>
    <mergeCell ref="C180:C181"/>
    <mergeCell ref="D3:D4"/>
    <mergeCell ref="D62:D63"/>
    <mergeCell ref="D121:D122"/>
    <mergeCell ref="D180:D181"/>
    <mergeCell ref="C121:C122"/>
    <mergeCell ref="E180:E181"/>
    <mergeCell ref="A1:A2"/>
    <mergeCell ref="A3:A4"/>
    <mergeCell ref="B3:B4"/>
    <mergeCell ref="A62:A63"/>
    <mergeCell ref="B62:B63"/>
    <mergeCell ref="C62:C63"/>
    <mergeCell ref="C3:C4"/>
    <mergeCell ref="E3:E4"/>
  </mergeCells>
  <phoneticPr fontId="39"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O232"/>
  <sheetViews>
    <sheetView workbookViewId="0">
      <selection sqref="A1:A2"/>
    </sheetView>
  </sheetViews>
  <sheetFormatPr defaultColWidth="9.42578125" defaultRowHeight="12.95"/>
  <cols>
    <col min="1" max="1" width="17" style="49" customWidth="1"/>
    <col min="2" max="2" width="12.42578125" style="49" customWidth="1"/>
    <col min="3" max="3" width="12.42578125" style="49" bestFit="1" customWidth="1"/>
    <col min="4" max="4" width="12.42578125" style="49" customWidth="1"/>
    <col min="5" max="5" width="14.42578125" style="49" customWidth="1"/>
    <col min="6" max="6" width="14" style="49" bestFit="1" customWidth="1"/>
    <col min="7" max="7" width="10.42578125" style="49" bestFit="1" customWidth="1"/>
    <col min="8" max="8" width="12.42578125" style="49" bestFit="1" customWidth="1"/>
    <col min="9" max="9" width="11.42578125" style="49" bestFit="1" customWidth="1"/>
    <col min="10" max="10" width="14" style="49" bestFit="1" customWidth="1"/>
    <col min="11" max="12" width="9.42578125" style="49" bestFit="1" customWidth="1"/>
    <col min="13" max="13" width="12.42578125" style="49" customWidth="1"/>
    <col min="14" max="16384" width="9.42578125" style="49"/>
  </cols>
  <sheetData>
    <row r="1" spans="1:10" ht="19.5" customHeight="1">
      <c r="A1" s="394" t="s">
        <v>223</v>
      </c>
    </row>
    <row r="2" spans="1:10" ht="16.5" customHeight="1">
      <c r="A2" s="394"/>
    </row>
    <row r="3" spans="1:10" s="50" customFormat="1" ht="12.75" customHeight="1">
      <c r="A3" s="400" t="s">
        <v>224</v>
      </c>
      <c r="B3" s="398" t="s">
        <v>234</v>
      </c>
      <c r="C3" s="398" t="s">
        <v>235</v>
      </c>
      <c r="D3" s="401" t="s">
        <v>236</v>
      </c>
      <c r="E3" s="398" t="s">
        <v>237</v>
      </c>
      <c r="F3" s="398" t="s">
        <v>238</v>
      </c>
      <c r="G3" s="397" t="s">
        <v>60</v>
      </c>
      <c r="H3" s="398" t="s">
        <v>61</v>
      </c>
      <c r="I3" s="398" t="s">
        <v>239</v>
      </c>
      <c r="J3" s="50" t="s">
        <v>240</v>
      </c>
    </row>
    <row r="4" spans="1:10" s="50" customFormat="1">
      <c r="A4" s="400"/>
      <c r="B4" s="398"/>
      <c r="C4" s="398"/>
      <c r="D4" s="401"/>
      <c r="E4" s="398"/>
      <c r="F4" s="398"/>
      <c r="G4" s="397"/>
      <c r="H4" s="398"/>
      <c r="I4" s="398"/>
      <c r="J4" s="49"/>
    </row>
    <row r="5" spans="1:10">
      <c r="A5" s="51" t="s">
        <v>82</v>
      </c>
      <c r="B5" s="49">
        <f>B64+B123</f>
        <v>9331520</v>
      </c>
      <c r="C5" s="49">
        <f t="shared" ref="C5:I5" si="0">C64+C123</f>
        <v>0</v>
      </c>
      <c r="D5" s="49">
        <f t="shared" si="0"/>
        <v>27276847</v>
      </c>
      <c r="E5" s="49">
        <f t="shared" si="0"/>
        <v>8842391</v>
      </c>
      <c r="F5" s="49">
        <f t="shared" si="0"/>
        <v>1309828</v>
      </c>
      <c r="G5" s="49">
        <f t="shared" si="0"/>
        <v>1406564</v>
      </c>
      <c r="H5" s="49">
        <f t="shared" si="0"/>
        <v>0</v>
      </c>
      <c r="I5" s="49">
        <f t="shared" si="0"/>
        <v>0</v>
      </c>
      <c r="J5" s="49">
        <f>'Total Funds Spent &amp; Transferred'!T5-SUM('Other Pie Charts'!B5:I5)</f>
        <v>121793732</v>
      </c>
    </row>
    <row r="6" spans="1:10">
      <c r="A6" s="51" t="s">
        <v>84</v>
      </c>
      <c r="B6" s="49">
        <f t="shared" ref="B6:I6" si="1">B65+B124</f>
        <v>4460737</v>
      </c>
      <c r="C6" s="49">
        <f t="shared" si="1"/>
        <v>0</v>
      </c>
      <c r="D6" s="49">
        <f t="shared" si="1"/>
        <v>16250</v>
      </c>
      <c r="E6" s="49">
        <f t="shared" si="1"/>
        <v>0</v>
      </c>
      <c r="F6" s="49">
        <f t="shared" si="1"/>
        <v>374835</v>
      </c>
      <c r="G6" s="49">
        <f t="shared" si="1"/>
        <v>0</v>
      </c>
      <c r="H6" s="49">
        <f t="shared" si="1"/>
        <v>0</v>
      </c>
      <c r="I6" s="49">
        <f t="shared" si="1"/>
        <v>0</v>
      </c>
      <c r="J6" s="49">
        <f>'Total Funds Spent &amp; Transferred'!T6-SUM('Other Pie Charts'!B6:I6)</f>
        <v>82525154</v>
      </c>
    </row>
    <row r="7" spans="1:10">
      <c r="A7" s="51" t="s">
        <v>86</v>
      </c>
      <c r="B7" s="49">
        <f t="shared" ref="B7:I7" si="2">B66+B125</f>
        <v>20014129</v>
      </c>
      <c r="C7" s="49">
        <f t="shared" si="2"/>
        <v>0</v>
      </c>
      <c r="D7" s="49">
        <f t="shared" si="2"/>
        <v>32092067</v>
      </c>
      <c r="E7" s="49">
        <f t="shared" si="2"/>
        <v>0</v>
      </c>
      <c r="F7" s="49">
        <f t="shared" si="2"/>
        <v>0</v>
      </c>
      <c r="G7" s="49">
        <f t="shared" si="2"/>
        <v>0</v>
      </c>
      <c r="H7" s="49">
        <f t="shared" si="2"/>
        <v>16596502</v>
      </c>
      <c r="I7" s="49">
        <f t="shared" si="2"/>
        <v>214441</v>
      </c>
      <c r="J7" s="49">
        <f>'Total Funds Spent &amp; Transferred'!T7-SUM('Other Pie Charts'!B7:I7)</f>
        <v>404058351</v>
      </c>
    </row>
    <row r="8" spans="1:10">
      <c r="A8" s="51" t="s">
        <v>88</v>
      </c>
      <c r="B8" s="49">
        <f t="shared" ref="B8:I8" si="3">B67+B126</f>
        <v>0</v>
      </c>
      <c r="C8" s="49">
        <f t="shared" si="3"/>
        <v>369424</v>
      </c>
      <c r="D8" s="49">
        <f t="shared" si="3"/>
        <v>0</v>
      </c>
      <c r="E8" s="49">
        <f t="shared" si="3"/>
        <v>0</v>
      </c>
      <c r="F8" s="49">
        <f t="shared" si="3"/>
        <v>3201199</v>
      </c>
      <c r="G8" s="49">
        <f t="shared" si="3"/>
        <v>0</v>
      </c>
      <c r="H8" s="49">
        <f t="shared" si="3"/>
        <v>0</v>
      </c>
      <c r="I8" s="49">
        <f t="shared" si="3"/>
        <v>7215255</v>
      </c>
      <c r="J8" s="49">
        <f>'Total Funds Spent &amp; Transferred'!T8-SUM('Other Pie Charts'!B8:I8)</f>
        <v>133526301</v>
      </c>
    </row>
    <row r="9" spans="1:10">
      <c r="A9" s="51" t="s">
        <v>74</v>
      </c>
      <c r="B9" s="49">
        <f t="shared" ref="B9:I9" si="4">B68+B127</f>
        <v>365119521</v>
      </c>
      <c r="C9" s="49">
        <f t="shared" si="4"/>
        <v>7450</v>
      </c>
      <c r="D9" s="49">
        <f t="shared" si="4"/>
        <v>501011</v>
      </c>
      <c r="E9" s="49">
        <f t="shared" si="4"/>
        <v>1255755</v>
      </c>
      <c r="F9" s="49">
        <f t="shared" si="4"/>
        <v>19679769</v>
      </c>
      <c r="G9" s="49">
        <f t="shared" si="4"/>
        <v>10990</v>
      </c>
      <c r="H9" s="49">
        <f t="shared" si="4"/>
        <v>673056</v>
      </c>
      <c r="I9" s="49">
        <f t="shared" si="4"/>
        <v>242157000</v>
      </c>
      <c r="J9" s="49">
        <f>'Total Funds Spent &amp; Transferred'!T9-SUM('Other Pie Charts'!B9:I9)</f>
        <v>6008885489</v>
      </c>
    </row>
    <row r="10" spans="1:10">
      <c r="A10" s="51" t="s">
        <v>91</v>
      </c>
      <c r="B10" s="49">
        <f t="shared" ref="B10:I10" si="5">B69+B128</f>
        <v>0</v>
      </c>
      <c r="C10" s="49">
        <f t="shared" si="5"/>
        <v>17797</v>
      </c>
      <c r="D10" s="49">
        <f t="shared" si="5"/>
        <v>8115630</v>
      </c>
      <c r="E10" s="49">
        <f t="shared" si="5"/>
        <v>7368736</v>
      </c>
      <c r="F10" s="49">
        <f t="shared" si="5"/>
        <v>833284</v>
      </c>
      <c r="G10" s="49">
        <f t="shared" si="5"/>
        <v>6802009</v>
      </c>
      <c r="H10" s="49">
        <f t="shared" si="5"/>
        <v>0</v>
      </c>
      <c r="I10" s="49">
        <f t="shared" si="5"/>
        <v>1.6076676434991471E-2</v>
      </c>
      <c r="J10" s="49">
        <f>'Total Funds Spent &amp; Transferred'!T10-SUM('Other Pie Charts'!B10:I10)</f>
        <v>278487140.98392332</v>
      </c>
    </row>
    <row r="11" spans="1:10">
      <c r="A11" s="51" t="s">
        <v>93</v>
      </c>
      <c r="B11" s="49">
        <f t="shared" ref="B11:I11" si="6">B70+B129</f>
        <v>26678810</v>
      </c>
      <c r="C11" s="49">
        <f t="shared" si="6"/>
        <v>0</v>
      </c>
      <c r="D11" s="49">
        <f t="shared" si="6"/>
        <v>0</v>
      </c>
      <c r="E11" s="49">
        <f t="shared" si="6"/>
        <v>0</v>
      </c>
      <c r="F11" s="49">
        <f t="shared" si="6"/>
        <v>84575787</v>
      </c>
      <c r="G11" s="49">
        <f t="shared" si="6"/>
        <v>0</v>
      </c>
      <c r="H11" s="49">
        <f t="shared" si="6"/>
        <v>0</v>
      </c>
      <c r="I11" s="49">
        <f t="shared" si="6"/>
        <v>12963926</v>
      </c>
      <c r="J11" s="49">
        <f>'Total Funds Spent &amp; Transferred'!T11-SUM('Other Pie Charts'!B11:I11)</f>
        <v>380409007</v>
      </c>
    </row>
    <row r="12" spans="1:10">
      <c r="A12" s="51" t="s">
        <v>95</v>
      </c>
      <c r="B12" s="49">
        <f t="shared" ref="B12:I12" si="7">B71+B130</f>
        <v>0</v>
      </c>
      <c r="C12" s="49">
        <f t="shared" si="7"/>
        <v>0</v>
      </c>
      <c r="D12" s="49">
        <f t="shared" si="7"/>
        <v>2460644</v>
      </c>
      <c r="E12" s="49">
        <f t="shared" si="7"/>
        <v>0</v>
      </c>
      <c r="F12" s="49">
        <f t="shared" si="7"/>
        <v>0</v>
      </c>
      <c r="G12" s="49">
        <f t="shared" si="7"/>
        <v>0</v>
      </c>
      <c r="H12" s="49">
        <f t="shared" si="7"/>
        <v>0</v>
      </c>
      <c r="I12" s="49">
        <f t="shared" si="7"/>
        <v>0</v>
      </c>
      <c r="J12" s="49">
        <f>'Total Funds Spent &amp; Transferred'!T12-SUM('Other Pie Charts'!B12:I12)</f>
        <v>96395946</v>
      </c>
    </row>
    <row r="13" spans="1:10">
      <c r="A13" s="51" t="s">
        <v>97</v>
      </c>
      <c r="B13" s="49">
        <f t="shared" ref="B13:I13" si="8">B72+B131</f>
        <v>3935917</v>
      </c>
      <c r="C13" s="49">
        <f t="shared" si="8"/>
        <v>0</v>
      </c>
      <c r="D13" s="49">
        <f t="shared" si="8"/>
        <v>51742177</v>
      </c>
      <c r="E13" s="49">
        <f t="shared" si="8"/>
        <v>0</v>
      </c>
      <c r="F13" s="49">
        <f t="shared" si="8"/>
        <v>1395105</v>
      </c>
      <c r="G13" s="49">
        <f t="shared" si="8"/>
        <v>1162925</v>
      </c>
      <c r="H13" s="49">
        <f t="shared" si="8"/>
        <v>3944002</v>
      </c>
      <c r="I13" s="49">
        <f t="shared" si="8"/>
        <v>0</v>
      </c>
      <c r="J13" s="49">
        <f>'Total Funds Spent &amp; Transferred'!T13-SUM('Other Pie Charts'!B13:I13)</f>
        <v>204713217</v>
      </c>
    </row>
    <row r="14" spans="1:10">
      <c r="A14" s="51" t="s">
        <v>99</v>
      </c>
      <c r="B14" s="49">
        <f t="shared" ref="B14:I14" si="9">B73+B132</f>
        <v>42175507</v>
      </c>
      <c r="C14" s="49">
        <f t="shared" si="9"/>
        <v>0</v>
      </c>
      <c r="D14" s="49">
        <f t="shared" si="9"/>
        <v>836210</v>
      </c>
      <c r="E14" s="49">
        <f t="shared" si="9"/>
        <v>0</v>
      </c>
      <c r="F14" s="49">
        <f t="shared" si="9"/>
        <v>735043</v>
      </c>
      <c r="G14" s="49">
        <f t="shared" si="9"/>
        <v>0</v>
      </c>
      <c r="H14" s="49">
        <f t="shared" si="9"/>
        <v>3991524</v>
      </c>
      <c r="I14" s="49">
        <f t="shared" si="9"/>
        <v>0</v>
      </c>
      <c r="J14" s="49">
        <f>'Total Funds Spent &amp; Transferred'!T14-SUM('Other Pie Charts'!B14:I14)</f>
        <v>900845798</v>
      </c>
    </row>
    <row r="15" spans="1:10">
      <c r="A15" s="51" t="s">
        <v>101</v>
      </c>
      <c r="B15" s="49">
        <f t="shared" ref="B15:I15" si="10">B74+B133</f>
        <v>6723084</v>
      </c>
      <c r="C15" s="49">
        <f t="shared" si="10"/>
        <v>0</v>
      </c>
      <c r="D15" s="49">
        <f t="shared" si="10"/>
        <v>73720</v>
      </c>
      <c r="E15" s="49">
        <f t="shared" si="10"/>
        <v>67848089</v>
      </c>
      <c r="F15" s="49">
        <f t="shared" si="10"/>
        <v>1487028</v>
      </c>
      <c r="G15" s="49">
        <f t="shared" si="10"/>
        <v>0</v>
      </c>
      <c r="H15" s="49">
        <f t="shared" si="10"/>
        <v>223627</v>
      </c>
      <c r="I15" s="49">
        <f t="shared" si="10"/>
        <v>0</v>
      </c>
      <c r="J15" s="49">
        <f>'Total Funds Spent &amp; Transferred'!T15-SUM('Other Pie Charts'!B15:I15)</f>
        <v>463003329</v>
      </c>
    </row>
    <row r="16" spans="1:10">
      <c r="A16" s="51" t="s">
        <v>102</v>
      </c>
      <c r="B16" s="49">
        <f t="shared" ref="B16:I16" si="11">B75+B134</f>
        <v>9890000</v>
      </c>
      <c r="C16" s="49">
        <f t="shared" si="11"/>
        <v>0</v>
      </c>
      <c r="D16" s="49">
        <f t="shared" si="11"/>
        <v>714049</v>
      </c>
      <c r="E16" s="49">
        <f t="shared" si="11"/>
        <v>21100037</v>
      </c>
      <c r="F16" s="49">
        <f t="shared" si="11"/>
        <v>5868856</v>
      </c>
      <c r="G16" s="49">
        <f t="shared" si="11"/>
        <v>0</v>
      </c>
      <c r="H16" s="49">
        <f t="shared" si="11"/>
        <v>17602520</v>
      </c>
      <c r="I16" s="49">
        <f t="shared" si="11"/>
        <v>0</v>
      </c>
      <c r="J16" s="49">
        <f>'Total Funds Spent &amp; Transferred'!T16-SUM('Other Pie Charts'!B16:I16)</f>
        <v>218320934</v>
      </c>
    </row>
    <row r="17" spans="1:10">
      <c r="A17" s="51" t="s">
        <v>103</v>
      </c>
      <c r="B17" s="49">
        <f t="shared" ref="B17:I17" si="12">B76+B135</f>
        <v>323133</v>
      </c>
      <c r="C17" s="49">
        <f t="shared" si="12"/>
        <v>0</v>
      </c>
      <c r="D17" s="49">
        <f t="shared" si="12"/>
        <v>1413268</v>
      </c>
      <c r="E17" s="49">
        <f t="shared" si="12"/>
        <v>0</v>
      </c>
      <c r="F17" s="49">
        <f t="shared" si="12"/>
        <v>399111</v>
      </c>
      <c r="G17" s="49">
        <f t="shared" si="12"/>
        <v>0</v>
      </c>
      <c r="H17" s="49">
        <f t="shared" si="12"/>
        <v>0</v>
      </c>
      <c r="I17" s="49">
        <f t="shared" si="12"/>
        <v>8958569</v>
      </c>
      <c r="J17" s="49">
        <f>'Total Funds Spent &amp; Transferred'!T17-SUM('Other Pie Charts'!B17:I17)</f>
        <v>32166501</v>
      </c>
    </row>
    <row r="18" spans="1:10">
      <c r="A18" s="51" t="s">
        <v>104</v>
      </c>
      <c r="B18" s="49">
        <f t="shared" ref="B18:I18" si="13">B77+B136</f>
        <v>1200000</v>
      </c>
      <c r="C18" s="49">
        <f t="shared" si="13"/>
        <v>377984</v>
      </c>
      <c r="D18" s="49">
        <f t="shared" si="13"/>
        <v>915631</v>
      </c>
      <c r="E18" s="49">
        <f t="shared" si="13"/>
        <v>6151218</v>
      </c>
      <c r="F18" s="49">
        <f t="shared" si="13"/>
        <v>858209</v>
      </c>
      <c r="G18" s="49">
        <f t="shared" si="13"/>
        <v>0</v>
      </c>
      <c r="H18" s="49">
        <f t="shared" si="13"/>
        <v>0</v>
      </c>
      <c r="I18" s="49">
        <f t="shared" si="13"/>
        <v>0</v>
      </c>
      <c r="J18" s="49">
        <f>'Total Funds Spent &amp; Transferred'!T18-SUM('Other Pie Charts'!B18:I18)</f>
        <v>1365313735</v>
      </c>
    </row>
    <row r="19" spans="1:10">
      <c r="A19" s="51" t="s">
        <v>105</v>
      </c>
      <c r="B19" s="49">
        <f t="shared" ref="B19:I19" si="14">B78+B137</f>
        <v>0</v>
      </c>
      <c r="C19" s="49">
        <f t="shared" si="14"/>
        <v>0</v>
      </c>
      <c r="D19" s="49">
        <f t="shared" si="14"/>
        <v>0</v>
      </c>
      <c r="E19" s="49">
        <f t="shared" si="14"/>
        <v>497908</v>
      </c>
      <c r="F19" s="49">
        <f t="shared" si="14"/>
        <v>2356733</v>
      </c>
      <c r="G19" s="49">
        <f t="shared" si="14"/>
        <v>0</v>
      </c>
      <c r="H19" s="49">
        <f t="shared" si="14"/>
        <v>100714527</v>
      </c>
      <c r="I19" s="49">
        <f t="shared" si="14"/>
        <v>0</v>
      </c>
      <c r="J19" s="49">
        <f>'Total Funds Spent &amp; Transferred'!T19-SUM('Other Pie Charts'!B19:I19)</f>
        <v>191670007</v>
      </c>
    </row>
    <row r="20" spans="1:10">
      <c r="A20" s="51" t="s">
        <v>107</v>
      </c>
      <c r="B20" s="49">
        <f t="shared" ref="B20:I20" si="15">B79+B138</f>
        <v>12962008</v>
      </c>
      <c r="C20" s="49">
        <f t="shared" si="15"/>
        <v>0</v>
      </c>
      <c r="D20" s="49">
        <f t="shared" si="15"/>
        <v>203485</v>
      </c>
      <c r="E20" s="49">
        <f t="shared" si="15"/>
        <v>5354874</v>
      </c>
      <c r="F20" s="49">
        <f t="shared" si="15"/>
        <v>1783227</v>
      </c>
      <c r="G20" s="49">
        <f t="shared" si="15"/>
        <v>0</v>
      </c>
      <c r="H20" s="49">
        <f t="shared" si="15"/>
        <v>0</v>
      </c>
      <c r="I20" s="49">
        <f t="shared" si="15"/>
        <v>0</v>
      </c>
      <c r="J20" s="49">
        <f>'Total Funds Spent &amp; Transferred'!T20-SUM('Other Pie Charts'!B20:I20)</f>
        <v>198483883</v>
      </c>
    </row>
    <row r="21" spans="1:10">
      <c r="A21" s="51" t="s">
        <v>76</v>
      </c>
      <c r="B21" s="49">
        <f t="shared" ref="B21:I21" si="16">B80+B139</f>
        <v>10193106</v>
      </c>
      <c r="C21" s="49">
        <f t="shared" si="16"/>
        <v>0</v>
      </c>
      <c r="D21" s="49">
        <f t="shared" si="16"/>
        <v>997</v>
      </c>
      <c r="E21" s="49">
        <f t="shared" si="16"/>
        <v>12930635</v>
      </c>
      <c r="F21" s="49">
        <f t="shared" si="16"/>
        <v>963059</v>
      </c>
      <c r="G21" s="49">
        <f t="shared" si="16"/>
        <v>0</v>
      </c>
      <c r="H21" s="49">
        <f t="shared" si="16"/>
        <v>0</v>
      </c>
      <c r="I21" s="49">
        <f t="shared" si="16"/>
        <v>0</v>
      </c>
      <c r="J21" s="49">
        <f>'Total Funds Spent &amp; Transferred'!T21-SUM('Other Pie Charts'!B21:I21)</f>
        <v>138324808</v>
      </c>
    </row>
    <row r="22" spans="1:10">
      <c r="A22" s="51" t="s">
        <v>110</v>
      </c>
      <c r="B22" s="49">
        <f t="shared" ref="B22:I22" si="17">B81+B140</f>
        <v>0</v>
      </c>
      <c r="C22" s="49">
        <f t="shared" si="17"/>
        <v>0</v>
      </c>
      <c r="D22" s="49">
        <f t="shared" si="17"/>
        <v>0</v>
      </c>
      <c r="E22" s="49">
        <f t="shared" si="17"/>
        <v>0</v>
      </c>
      <c r="F22" s="49">
        <f t="shared" si="17"/>
        <v>4958048</v>
      </c>
      <c r="G22" s="49">
        <f t="shared" si="17"/>
        <v>0</v>
      </c>
      <c r="H22" s="49">
        <f t="shared" si="17"/>
        <v>0</v>
      </c>
      <c r="I22" s="49">
        <f t="shared" si="17"/>
        <v>0</v>
      </c>
      <c r="J22" s="49">
        <f>'Total Funds Spent &amp; Transferred'!T22-SUM('Other Pie Charts'!B22:I22)</f>
        <v>249183739</v>
      </c>
    </row>
    <row r="23" spans="1:10">
      <c r="A23" s="51" t="s">
        <v>111</v>
      </c>
      <c r="B23" s="49">
        <f t="shared" ref="B23:I23" si="18">B82+B141</f>
        <v>16397198</v>
      </c>
      <c r="C23" s="49">
        <f t="shared" si="18"/>
        <v>0</v>
      </c>
      <c r="D23" s="49">
        <f t="shared" si="18"/>
        <v>0</v>
      </c>
      <c r="E23" s="49">
        <f t="shared" si="18"/>
        <v>3035096</v>
      </c>
      <c r="F23" s="49">
        <f t="shared" si="18"/>
        <v>1197060</v>
      </c>
      <c r="G23" s="49">
        <f t="shared" si="18"/>
        <v>2158108</v>
      </c>
      <c r="H23" s="49">
        <f t="shared" si="18"/>
        <v>0</v>
      </c>
      <c r="I23" s="49">
        <f t="shared" si="18"/>
        <v>11126431</v>
      </c>
      <c r="J23" s="49">
        <f>'Total Funds Spent &amp; Transferred'!T23-SUM('Other Pie Charts'!B23:I23)</f>
        <v>195945640</v>
      </c>
    </row>
    <row r="24" spans="1:10">
      <c r="A24" s="51" t="s">
        <v>113</v>
      </c>
      <c r="B24" s="49">
        <f t="shared" ref="B24:I24" si="19">B83+B142</f>
        <v>0</v>
      </c>
      <c r="C24" s="49">
        <f t="shared" si="19"/>
        <v>0</v>
      </c>
      <c r="D24" s="49">
        <f t="shared" si="19"/>
        <v>4458000</v>
      </c>
      <c r="E24" s="49">
        <f t="shared" si="19"/>
        <v>0</v>
      </c>
      <c r="F24" s="49">
        <f t="shared" si="19"/>
        <v>422240</v>
      </c>
      <c r="G24" s="49">
        <f t="shared" si="19"/>
        <v>0</v>
      </c>
      <c r="H24" s="49">
        <f t="shared" si="19"/>
        <v>0</v>
      </c>
      <c r="I24" s="49">
        <f t="shared" si="19"/>
        <v>0</v>
      </c>
      <c r="J24" s="49">
        <f>'Total Funds Spent &amp; Transferred'!T24-SUM('Other Pie Charts'!B24:I24)</f>
        <v>80340674</v>
      </c>
    </row>
    <row r="25" spans="1:10">
      <c r="A25" s="51" t="s">
        <v>78</v>
      </c>
      <c r="B25" s="49">
        <f t="shared" ref="B25:I25" si="20">B84+B143</f>
        <v>22909803</v>
      </c>
      <c r="C25" s="49">
        <f t="shared" si="20"/>
        <v>0</v>
      </c>
      <c r="D25" s="49">
        <f t="shared" si="20"/>
        <v>66979299</v>
      </c>
      <c r="E25" s="49">
        <f t="shared" si="20"/>
        <v>0</v>
      </c>
      <c r="F25" s="49">
        <f t="shared" si="20"/>
        <v>1460898</v>
      </c>
      <c r="G25" s="49">
        <f t="shared" si="20"/>
        <v>1192015</v>
      </c>
      <c r="H25" s="49">
        <f t="shared" si="20"/>
        <v>0</v>
      </c>
      <c r="I25" s="49">
        <f t="shared" si="20"/>
        <v>0</v>
      </c>
      <c r="J25" s="49">
        <f>'Total Funds Spent &amp; Transferred'!T25-SUM('Other Pie Charts'!B25:I25)</f>
        <v>509236597</v>
      </c>
    </row>
    <row r="26" spans="1:10">
      <c r="A26" s="51" t="s">
        <v>116</v>
      </c>
      <c r="B26" s="49">
        <f t="shared" ref="B26:I26" si="21">B85+B144</f>
        <v>45937110</v>
      </c>
      <c r="C26" s="49">
        <f t="shared" si="21"/>
        <v>0</v>
      </c>
      <c r="D26" s="49">
        <f t="shared" si="21"/>
        <v>96740969</v>
      </c>
      <c r="E26" s="49">
        <f t="shared" si="21"/>
        <v>0</v>
      </c>
      <c r="F26" s="49">
        <f t="shared" si="21"/>
        <v>15010037</v>
      </c>
      <c r="G26" s="49">
        <f t="shared" si="21"/>
        <v>0</v>
      </c>
      <c r="H26" s="49">
        <f t="shared" si="21"/>
        <v>0</v>
      </c>
      <c r="I26" s="49">
        <f t="shared" si="21"/>
        <v>0</v>
      </c>
      <c r="J26" s="49">
        <f>'Total Funds Spent &amp; Transferred'!T26-SUM('Other Pie Charts'!B26:I26)</f>
        <v>954479888</v>
      </c>
    </row>
    <row r="27" spans="1:10">
      <c r="A27" s="51" t="s">
        <v>117</v>
      </c>
      <c r="B27" s="49">
        <f t="shared" ref="B27:I27" si="22">B86+B145</f>
        <v>77535285</v>
      </c>
      <c r="C27" s="49">
        <f t="shared" si="22"/>
        <v>0</v>
      </c>
      <c r="D27" s="49">
        <f t="shared" si="22"/>
        <v>70664138</v>
      </c>
      <c r="E27" s="49">
        <f t="shared" si="22"/>
        <v>312936661</v>
      </c>
      <c r="F27" s="49">
        <f t="shared" si="22"/>
        <v>24023</v>
      </c>
      <c r="G27" s="49">
        <f t="shared" si="22"/>
        <v>0</v>
      </c>
      <c r="H27" s="49">
        <f t="shared" si="22"/>
        <v>0</v>
      </c>
      <c r="I27" s="49">
        <f t="shared" si="22"/>
        <v>275779</v>
      </c>
      <c r="J27" s="49">
        <f>'Total Funds Spent &amp; Transferred'!T27-SUM('Other Pie Charts'!B27:I27)</f>
        <v>913503114</v>
      </c>
    </row>
    <row r="28" spans="1:10">
      <c r="A28" s="51" t="s">
        <v>77</v>
      </c>
      <c r="B28" s="49">
        <f t="shared" ref="B28:I28" si="23">B87+B146</f>
        <v>4790000</v>
      </c>
      <c r="C28" s="49">
        <f t="shared" si="23"/>
        <v>0</v>
      </c>
      <c r="D28" s="49">
        <f t="shared" si="23"/>
        <v>29591723</v>
      </c>
      <c r="E28" s="49">
        <f t="shared" si="23"/>
        <v>0</v>
      </c>
      <c r="F28" s="49">
        <f t="shared" si="23"/>
        <v>1156000</v>
      </c>
      <c r="G28" s="49">
        <f t="shared" si="23"/>
        <v>7661426</v>
      </c>
      <c r="H28" s="49">
        <f t="shared" si="23"/>
        <v>3076354</v>
      </c>
      <c r="I28" s="49">
        <f t="shared" si="23"/>
        <v>0</v>
      </c>
      <c r="J28" s="49">
        <f>'Total Funds Spent &amp; Transferred'!T28-SUM('Other Pie Charts'!B28:I28)</f>
        <v>499573802</v>
      </c>
    </row>
    <row r="29" spans="1:10">
      <c r="A29" s="51" t="s">
        <v>120</v>
      </c>
      <c r="B29" s="49">
        <f t="shared" ref="B29:I29" si="24">B88+B147</f>
        <v>8676758</v>
      </c>
      <c r="C29" s="49">
        <f t="shared" si="24"/>
        <v>0</v>
      </c>
      <c r="D29" s="49">
        <f t="shared" si="24"/>
        <v>0</v>
      </c>
      <c r="E29" s="49">
        <f t="shared" si="24"/>
        <v>4098980</v>
      </c>
      <c r="F29" s="49">
        <f t="shared" si="24"/>
        <v>1699803</v>
      </c>
      <c r="G29" s="49">
        <f t="shared" si="24"/>
        <v>0</v>
      </c>
      <c r="H29" s="49">
        <f t="shared" si="24"/>
        <v>0</v>
      </c>
      <c r="I29" s="49">
        <f t="shared" si="24"/>
        <v>0</v>
      </c>
      <c r="J29" s="49">
        <f>'Total Funds Spent &amp; Transferred'!T29-SUM('Other Pie Charts'!B29:I29)</f>
        <v>79403925</v>
      </c>
    </row>
    <row r="30" spans="1:10">
      <c r="A30" s="51" t="s">
        <v>122</v>
      </c>
      <c r="B30" s="49">
        <f t="shared" ref="B30:I30" si="25">B89+B148</f>
        <v>21701176</v>
      </c>
      <c r="C30" s="49">
        <f t="shared" si="25"/>
        <v>0</v>
      </c>
      <c r="D30" s="49">
        <f t="shared" si="25"/>
        <v>62571432</v>
      </c>
      <c r="E30" s="49">
        <f t="shared" si="25"/>
        <v>0</v>
      </c>
      <c r="F30" s="49">
        <f t="shared" si="25"/>
        <v>473437</v>
      </c>
      <c r="G30" s="49">
        <f t="shared" si="25"/>
        <v>0</v>
      </c>
      <c r="H30" s="49">
        <f t="shared" si="25"/>
        <v>67900530</v>
      </c>
      <c r="I30" s="49">
        <f t="shared" si="25"/>
        <v>112307997</v>
      </c>
      <c r="J30" s="49">
        <f>'Total Funds Spent &amp; Transferred'!T30-SUM('Other Pie Charts'!B30:I30)</f>
        <v>154895939</v>
      </c>
    </row>
    <row r="31" spans="1:10">
      <c r="A31" s="51" t="s">
        <v>124</v>
      </c>
      <c r="B31" s="49">
        <f t="shared" ref="B31:I31" si="26">B90+B149</f>
        <v>2575839</v>
      </c>
      <c r="C31" s="49">
        <f t="shared" si="26"/>
        <v>367805</v>
      </c>
      <c r="D31" s="49">
        <f t="shared" si="26"/>
        <v>642528</v>
      </c>
      <c r="E31" s="49">
        <f t="shared" si="26"/>
        <v>860004</v>
      </c>
      <c r="F31" s="49">
        <f t="shared" si="26"/>
        <v>268823</v>
      </c>
      <c r="G31" s="49">
        <f t="shared" si="26"/>
        <v>0</v>
      </c>
      <c r="H31" s="49">
        <f t="shared" si="26"/>
        <v>0</v>
      </c>
      <c r="I31" s="49">
        <f t="shared" si="26"/>
        <v>1885554</v>
      </c>
      <c r="J31" s="49">
        <f>'Total Funds Spent &amp; Transferred'!T31-SUM('Other Pie Charts'!B31:I31)</f>
        <v>46128636</v>
      </c>
    </row>
    <row r="32" spans="1:10">
      <c r="A32" s="51" t="s">
        <v>126</v>
      </c>
      <c r="B32" s="49">
        <f t="shared" ref="B32:I32" si="27">B91+B150</f>
        <v>0</v>
      </c>
      <c r="C32" s="49">
        <f t="shared" si="27"/>
        <v>0</v>
      </c>
      <c r="D32" s="49">
        <f t="shared" si="27"/>
        <v>0</v>
      </c>
      <c r="E32" s="49">
        <f t="shared" si="27"/>
        <v>238421</v>
      </c>
      <c r="F32" s="49">
        <f t="shared" si="27"/>
        <v>0</v>
      </c>
      <c r="G32" s="49">
        <f t="shared" si="27"/>
        <v>0</v>
      </c>
      <c r="H32" s="49">
        <f t="shared" si="27"/>
        <v>0</v>
      </c>
      <c r="I32" s="49">
        <f t="shared" si="27"/>
        <v>0</v>
      </c>
      <c r="J32" s="49">
        <f>'Total Funds Spent &amp; Transferred'!T32-SUM('Other Pie Charts'!B32:I32)</f>
        <v>108762967</v>
      </c>
    </row>
    <row r="33" spans="1:10">
      <c r="A33" s="51" t="s">
        <v>127</v>
      </c>
      <c r="B33" s="49">
        <f t="shared" ref="B33:I33" si="28">B92+B151</f>
        <v>0</v>
      </c>
      <c r="C33" s="49">
        <f t="shared" si="28"/>
        <v>0</v>
      </c>
      <c r="D33" s="49">
        <f t="shared" si="28"/>
        <v>0</v>
      </c>
      <c r="E33" s="49">
        <f t="shared" si="28"/>
        <v>0</v>
      </c>
      <c r="F33" s="49">
        <f t="shared" si="28"/>
        <v>129405</v>
      </c>
      <c r="G33" s="49">
        <f t="shared" si="28"/>
        <v>0</v>
      </c>
      <c r="H33" s="49">
        <f t="shared" si="28"/>
        <v>30377702</v>
      </c>
      <c r="I33" s="49">
        <f t="shared" si="28"/>
        <v>0</v>
      </c>
      <c r="J33" s="49">
        <f>'Total Funds Spent &amp; Transferred'!T33-SUM('Other Pie Charts'!B33:I33)</f>
        <v>60299149</v>
      </c>
    </row>
    <row r="34" spans="1:10">
      <c r="A34" s="51" t="s">
        <v>128</v>
      </c>
      <c r="B34" s="49">
        <f t="shared" ref="B34:I34" si="29">B93+B152</f>
        <v>936937</v>
      </c>
      <c r="C34" s="49">
        <f t="shared" si="29"/>
        <v>0</v>
      </c>
      <c r="D34" s="49">
        <f t="shared" si="29"/>
        <v>2240084</v>
      </c>
      <c r="E34" s="49">
        <f t="shared" si="29"/>
        <v>0</v>
      </c>
      <c r="F34" s="49">
        <f t="shared" si="29"/>
        <v>3535707</v>
      </c>
      <c r="G34" s="49">
        <f t="shared" si="29"/>
        <v>416648</v>
      </c>
      <c r="H34" s="49">
        <f t="shared" si="29"/>
        <v>2974529</v>
      </c>
      <c r="I34" s="49">
        <f t="shared" si="29"/>
        <v>1867400</v>
      </c>
      <c r="J34" s="49">
        <f>'Total Funds Spent &amp; Transferred'!T34-SUM('Other Pie Charts'!B34:I34)</f>
        <v>49039116</v>
      </c>
    </row>
    <row r="35" spans="1:10">
      <c r="A35" s="51" t="s">
        <v>130</v>
      </c>
      <c r="B35" s="49">
        <f t="shared" ref="B35:I35" si="30">B94+B153</f>
        <v>16938000</v>
      </c>
      <c r="C35" s="49">
        <f t="shared" si="30"/>
        <v>26495</v>
      </c>
      <c r="D35" s="49">
        <f t="shared" si="30"/>
        <v>9071654</v>
      </c>
      <c r="E35" s="49">
        <f t="shared" si="30"/>
        <v>18637903</v>
      </c>
      <c r="F35" s="49">
        <f t="shared" si="30"/>
        <v>8406322</v>
      </c>
      <c r="G35" s="49">
        <f t="shared" si="30"/>
        <v>0</v>
      </c>
      <c r="H35" s="49">
        <f t="shared" si="30"/>
        <v>91882</v>
      </c>
      <c r="I35" s="49">
        <f t="shared" si="30"/>
        <v>6840000</v>
      </c>
      <c r="J35" s="49">
        <f>'Total Funds Spent &amp; Transferred'!T35-SUM('Other Pie Charts'!B35:I35)</f>
        <v>1122714109</v>
      </c>
    </row>
    <row r="36" spans="1:10">
      <c r="A36" s="51" t="s">
        <v>131</v>
      </c>
      <c r="B36" s="49">
        <f t="shared" ref="B36:I36" si="31">B95+B154</f>
        <v>0</v>
      </c>
      <c r="C36" s="49">
        <f t="shared" si="31"/>
        <v>0</v>
      </c>
      <c r="D36" s="49">
        <f t="shared" si="31"/>
        <v>0</v>
      </c>
      <c r="E36" s="49">
        <f t="shared" si="31"/>
        <v>0</v>
      </c>
      <c r="F36" s="49">
        <f t="shared" si="31"/>
        <v>8094611</v>
      </c>
      <c r="G36" s="49">
        <f t="shared" si="31"/>
        <v>2000000</v>
      </c>
      <c r="H36" s="49">
        <f t="shared" si="31"/>
        <v>66911592</v>
      </c>
      <c r="I36" s="49">
        <f t="shared" si="31"/>
        <v>0</v>
      </c>
      <c r="J36" s="49">
        <f>'Total Funds Spent &amp; Transferred'!T36-SUM('Other Pie Charts'!B36:I36)</f>
        <v>158855613</v>
      </c>
    </row>
    <row r="37" spans="1:10">
      <c r="A37" s="51" t="s">
        <v>132</v>
      </c>
      <c r="B37" s="49">
        <f t="shared" ref="B37:I37" si="32">B96+B155</f>
        <v>181119543</v>
      </c>
      <c r="C37" s="49">
        <f t="shared" si="32"/>
        <v>60771</v>
      </c>
      <c r="D37" s="49">
        <f t="shared" si="32"/>
        <v>205170617</v>
      </c>
      <c r="E37" s="49">
        <f t="shared" si="32"/>
        <v>5668439</v>
      </c>
      <c r="F37" s="49">
        <f t="shared" si="32"/>
        <v>558470</v>
      </c>
      <c r="G37" s="49">
        <f t="shared" si="32"/>
        <v>1595964</v>
      </c>
      <c r="H37" s="49">
        <f t="shared" si="32"/>
        <v>268137211</v>
      </c>
      <c r="I37" s="49">
        <f t="shared" si="32"/>
        <v>74418261</v>
      </c>
      <c r="J37" s="49">
        <f>'Total Funds Spent &amp; Transferred'!T37-SUM('Other Pie Charts'!B37:I37)</f>
        <v>4728672390</v>
      </c>
    </row>
    <row r="38" spans="1:10">
      <c r="A38" s="51" t="s">
        <v>75</v>
      </c>
      <c r="B38" s="49">
        <f t="shared" ref="B38:I38" si="33">B97+B156</f>
        <v>12239700</v>
      </c>
      <c r="C38" s="49">
        <f t="shared" si="33"/>
        <v>0</v>
      </c>
      <c r="D38" s="49">
        <f t="shared" si="33"/>
        <v>4919303</v>
      </c>
      <c r="E38" s="49">
        <f t="shared" si="33"/>
        <v>3550226</v>
      </c>
      <c r="F38" s="49">
        <f t="shared" si="33"/>
        <v>255</v>
      </c>
      <c r="G38" s="49">
        <f t="shared" si="33"/>
        <v>18</v>
      </c>
      <c r="H38" s="49">
        <f t="shared" si="33"/>
        <v>0</v>
      </c>
      <c r="I38" s="49">
        <f t="shared" si="33"/>
        <v>0</v>
      </c>
      <c r="J38" s="49">
        <f>'Total Funds Spent &amp; Transferred'!T38-SUM('Other Pie Charts'!B38:I38)</f>
        <v>546591026</v>
      </c>
    </row>
    <row r="39" spans="1:10">
      <c r="A39" s="51" t="s">
        <v>133</v>
      </c>
      <c r="B39" s="49">
        <f t="shared" ref="B39:I39" si="34">B98+B157</f>
        <v>0</v>
      </c>
      <c r="C39" s="49">
        <f t="shared" si="34"/>
        <v>0</v>
      </c>
      <c r="D39" s="49">
        <f t="shared" si="34"/>
        <v>18480</v>
      </c>
      <c r="E39" s="49">
        <f t="shared" si="34"/>
        <v>0</v>
      </c>
      <c r="F39" s="49">
        <f t="shared" si="34"/>
        <v>253477</v>
      </c>
      <c r="G39" s="49">
        <f t="shared" si="34"/>
        <v>0</v>
      </c>
      <c r="H39" s="49">
        <f t="shared" si="34"/>
        <v>0</v>
      </c>
      <c r="I39" s="49">
        <f t="shared" si="34"/>
        <v>0</v>
      </c>
      <c r="J39" s="49">
        <f>'Total Funds Spent &amp; Transferred'!T39-SUM('Other Pie Charts'!B39:I39)</f>
        <v>38339990</v>
      </c>
    </row>
    <row r="40" spans="1:10">
      <c r="A40" s="51" t="s">
        <v>134</v>
      </c>
      <c r="B40" s="49">
        <f t="shared" ref="B40:I40" si="35">B99+B158</f>
        <v>60593787</v>
      </c>
      <c r="C40" s="49">
        <f t="shared" si="35"/>
        <v>0</v>
      </c>
      <c r="D40" s="49">
        <f t="shared" si="35"/>
        <v>55328735</v>
      </c>
      <c r="E40" s="49">
        <f t="shared" si="35"/>
        <v>4378401</v>
      </c>
      <c r="F40" s="49">
        <f t="shared" si="35"/>
        <v>37023222</v>
      </c>
      <c r="G40" s="49">
        <f t="shared" si="35"/>
        <v>0</v>
      </c>
      <c r="H40" s="49">
        <f t="shared" si="35"/>
        <v>0</v>
      </c>
      <c r="I40" s="49">
        <f t="shared" si="35"/>
        <v>0</v>
      </c>
      <c r="J40" s="49">
        <f>'Total Funds Spent &amp; Transferred'!T40-SUM('Other Pie Charts'!B40:I40)</f>
        <v>910116301</v>
      </c>
    </row>
    <row r="41" spans="1:10">
      <c r="A41" s="51" t="s">
        <v>136</v>
      </c>
      <c r="B41" s="49">
        <f t="shared" ref="B41:I41" si="36">B100+B159</f>
        <v>14528144</v>
      </c>
      <c r="C41" s="49">
        <f t="shared" si="36"/>
        <v>0</v>
      </c>
      <c r="D41" s="49">
        <f t="shared" si="36"/>
        <v>150452</v>
      </c>
      <c r="E41" s="49">
        <f t="shared" si="36"/>
        <v>2207693</v>
      </c>
      <c r="F41" s="49">
        <f t="shared" si="36"/>
        <v>14011587</v>
      </c>
      <c r="G41" s="49">
        <f t="shared" si="36"/>
        <v>0</v>
      </c>
      <c r="H41" s="49">
        <f t="shared" si="36"/>
        <v>714818</v>
      </c>
      <c r="I41" s="49">
        <f t="shared" si="36"/>
        <v>7876548</v>
      </c>
      <c r="J41" s="49">
        <f>'Total Funds Spent &amp; Transferred'!T41-SUM('Other Pie Charts'!B41:I41)</f>
        <v>175271493</v>
      </c>
    </row>
    <row r="42" spans="1:10">
      <c r="A42" s="51" t="s">
        <v>145</v>
      </c>
      <c r="B42" s="49">
        <f t="shared" ref="B42:I42" si="37">B101+B160</f>
        <v>0</v>
      </c>
      <c r="C42" s="49">
        <f t="shared" si="37"/>
        <v>0</v>
      </c>
      <c r="D42" s="49">
        <f t="shared" si="37"/>
        <v>29342535</v>
      </c>
      <c r="E42" s="49">
        <f t="shared" si="37"/>
        <v>0</v>
      </c>
      <c r="F42" s="49">
        <f t="shared" si="37"/>
        <v>0</v>
      </c>
      <c r="G42" s="49">
        <f t="shared" si="37"/>
        <v>0</v>
      </c>
      <c r="H42" s="49">
        <f t="shared" si="37"/>
        <v>0</v>
      </c>
      <c r="I42" s="49">
        <f t="shared" si="37"/>
        <v>1483342</v>
      </c>
      <c r="J42" s="49">
        <f>'Total Funds Spent &amp; Transferred'!T42-SUM('Other Pie Charts'!B42:I42)</f>
        <v>316912897</v>
      </c>
    </row>
    <row r="43" spans="1:10">
      <c r="A43" s="51" t="s">
        <v>138</v>
      </c>
      <c r="B43" s="49">
        <f t="shared" ref="B43:I43" si="38">B102+B161</f>
        <v>23232750</v>
      </c>
      <c r="C43" s="49">
        <f t="shared" si="38"/>
        <v>0</v>
      </c>
      <c r="D43" s="49">
        <f t="shared" si="38"/>
        <v>13476620</v>
      </c>
      <c r="E43" s="49">
        <f t="shared" si="38"/>
        <v>0</v>
      </c>
      <c r="F43" s="49">
        <f t="shared" si="38"/>
        <v>81747159</v>
      </c>
      <c r="G43" s="49">
        <f t="shared" si="38"/>
        <v>0</v>
      </c>
      <c r="H43" s="49">
        <f t="shared" si="38"/>
        <v>0</v>
      </c>
      <c r="I43" s="49">
        <f t="shared" si="38"/>
        <v>56737871</v>
      </c>
      <c r="J43" s="49">
        <f>'Total Funds Spent &amp; Transferred'!T43-SUM('Other Pie Charts'!B43:I43)</f>
        <v>916771991</v>
      </c>
    </row>
    <row r="44" spans="1:10">
      <c r="A44" s="51" t="s">
        <v>140</v>
      </c>
      <c r="B44" s="49">
        <f t="shared" ref="B44:I44" si="39">B103+B162</f>
        <v>7126618</v>
      </c>
      <c r="C44" s="49">
        <f t="shared" si="39"/>
        <v>0</v>
      </c>
      <c r="D44" s="49">
        <f t="shared" si="39"/>
        <v>0</v>
      </c>
      <c r="E44" s="49">
        <f t="shared" si="39"/>
        <v>0</v>
      </c>
      <c r="F44" s="49">
        <f t="shared" si="39"/>
        <v>0</v>
      </c>
      <c r="G44" s="49">
        <f t="shared" si="39"/>
        <v>0</v>
      </c>
      <c r="H44" s="49">
        <f t="shared" si="39"/>
        <v>80369435</v>
      </c>
      <c r="I44" s="49">
        <f t="shared" si="39"/>
        <v>0</v>
      </c>
      <c r="J44" s="49">
        <f>'Total Funds Spent &amp; Transferred'!T44-SUM('Other Pie Charts'!B44:I44)</f>
        <v>79573600</v>
      </c>
    </row>
    <row r="45" spans="1:10">
      <c r="A45" s="51" t="s">
        <v>142</v>
      </c>
      <c r="B45" s="49">
        <f t="shared" ref="B45:I45" si="40">B104+B163</f>
        <v>0</v>
      </c>
      <c r="C45" s="49">
        <f t="shared" si="40"/>
        <v>0</v>
      </c>
      <c r="D45" s="49">
        <f t="shared" si="40"/>
        <v>0</v>
      </c>
      <c r="E45" s="49">
        <f t="shared" si="40"/>
        <v>0</v>
      </c>
      <c r="F45" s="49">
        <f t="shared" si="40"/>
        <v>1634087</v>
      </c>
      <c r="G45" s="49">
        <f t="shared" si="40"/>
        <v>0</v>
      </c>
      <c r="H45" s="49">
        <f t="shared" si="40"/>
        <v>88446241</v>
      </c>
      <c r="I45" s="49">
        <f t="shared" si="40"/>
        <v>0</v>
      </c>
      <c r="J45" s="49">
        <f>'Total Funds Spent &amp; Transferred'!T45-SUM('Other Pie Charts'!B45:I45)</f>
        <v>90275555</v>
      </c>
    </row>
    <row r="46" spans="1:10">
      <c r="A46" s="51" t="s">
        <v>144</v>
      </c>
      <c r="B46" s="49">
        <f t="shared" ref="B46:I46" si="41">B105+B164</f>
        <v>2127965</v>
      </c>
      <c r="C46" s="49">
        <f t="shared" si="41"/>
        <v>0</v>
      </c>
      <c r="D46" s="49">
        <f t="shared" si="41"/>
        <v>0</v>
      </c>
      <c r="E46" s="49">
        <f t="shared" si="41"/>
        <v>0</v>
      </c>
      <c r="F46" s="49">
        <f t="shared" si="41"/>
        <v>0</v>
      </c>
      <c r="G46" s="49">
        <f t="shared" si="41"/>
        <v>475387</v>
      </c>
      <c r="H46" s="49">
        <f t="shared" si="41"/>
        <v>0</v>
      </c>
      <c r="I46" s="49">
        <f t="shared" si="41"/>
        <v>2912086</v>
      </c>
      <c r="J46" s="49">
        <f>'Total Funds Spent &amp; Transferred'!T46-SUM('Other Pie Charts'!B46:I46)</f>
        <v>23225266</v>
      </c>
    </row>
    <row r="47" spans="1:10">
      <c r="A47" s="51" t="s">
        <v>146</v>
      </c>
      <c r="B47" s="49">
        <f t="shared" ref="B47:I47" si="42">B106+B165</f>
        <v>0</v>
      </c>
      <c r="C47" s="49">
        <f t="shared" si="42"/>
        <v>0</v>
      </c>
      <c r="D47" s="49">
        <f t="shared" si="42"/>
        <v>0</v>
      </c>
      <c r="E47" s="49">
        <f t="shared" si="42"/>
        <v>0</v>
      </c>
      <c r="F47" s="49">
        <f t="shared" si="42"/>
        <v>0</v>
      </c>
      <c r="G47" s="49">
        <f t="shared" si="42"/>
        <v>0</v>
      </c>
      <c r="H47" s="49">
        <f t="shared" si="42"/>
        <v>9498702</v>
      </c>
      <c r="I47" s="49">
        <f t="shared" si="42"/>
        <v>0</v>
      </c>
      <c r="J47" s="49">
        <f>'Total Funds Spent &amp; Transferred'!T47-SUM('Other Pie Charts'!B47:I47)</f>
        <v>246877058</v>
      </c>
    </row>
    <row r="48" spans="1:10">
      <c r="A48" s="51" t="s">
        <v>148</v>
      </c>
      <c r="B48" s="49">
        <f t="shared" ref="B48:I48" si="43">B107+B166</f>
        <v>33573455</v>
      </c>
      <c r="C48" s="49">
        <f t="shared" si="43"/>
        <v>0</v>
      </c>
      <c r="D48" s="49">
        <f t="shared" si="43"/>
        <v>4381696</v>
      </c>
      <c r="E48" s="49">
        <f t="shared" si="43"/>
        <v>0</v>
      </c>
      <c r="F48" s="49">
        <f t="shared" si="43"/>
        <v>15394041</v>
      </c>
      <c r="G48" s="49">
        <f t="shared" si="43"/>
        <v>3226399</v>
      </c>
      <c r="H48" s="49">
        <f t="shared" si="43"/>
        <v>14930000</v>
      </c>
      <c r="I48" s="49">
        <f t="shared" si="43"/>
        <v>0</v>
      </c>
      <c r="J48" s="49">
        <f>'Total Funds Spent &amp; Transferred'!T48-SUM('Other Pie Charts'!B48:I48)</f>
        <v>927422973</v>
      </c>
    </row>
    <row r="49" spans="1:15">
      <c r="A49" s="51" t="s">
        <v>150</v>
      </c>
      <c r="B49" s="49">
        <f t="shared" ref="B49:I49" si="44">B108+B167</f>
        <v>7560947</v>
      </c>
      <c r="C49" s="49">
        <f t="shared" si="44"/>
        <v>339628</v>
      </c>
      <c r="D49" s="49">
        <f t="shared" si="44"/>
        <v>2485481</v>
      </c>
      <c r="E49" s="49">
        <f t="shared" si="44"/>
        <v>6425072</v>
      </c>
      <c r="F49" s="49">
        <f t="shared" si="44"/>
        <v>1860786</v>
      </c>
      <c r="G49" s="49">
        <f t="shared" si="44"/>
        <v>20760</v>
      </c>
      <c r="H49" s="49">
        <f t="shared" si="44"/>
        <v>1950</v>
      </c>
      <c r="I49" s="49">
        <f t="shared" si="44"/>
        <v>0</v>
      </c>
      <c r="J49" s="49">
        <f>'Total Funds Spent &amp; Transferred'!T49-SUM('Other Pie Charts'!B49:I49)</f>
        <v>82515891</v>
      </c>
    </row>
    <row r="50" spans="1:15">
      <c r="A50" s="51" t="s">
        <v>152</v>
      </c>
      <c r="B50" s="49">
        <f t="shared" ref="B50:I50" si="45">B109+B168</f>
        <v>4735318</v>
      </c>
      <c r="C50" s="49">
        <f t="shared" si="45"/>
        <v>0</v>
      </c>
      <c r="D50" s="49">
        <f t="shared" si="45"/>
        <v>2729517</v>
      </c>
      <c r="E50" s="49">
        <f t="shared" si="45"/>
        <v>2311776</v>
      </c>
      <c r="F50" s="49">
        <f t="shared" si="45"/>
        <v>0</v>
      </c>
      <c r="G50" s="49">
        <f t="shared" si="45"/>
        <v>0</v>
      </c>
      <c r="H50" s="49">
        <f t="shared" si="45"/>
        <v>0</v>
      </c>
      <c r="I50" s="49">
        <f t="shared" si="45"/>
        <v>0</v>
      </c>
      <c r="J50" s="49">
        <f>'Total Funds Spent &amp; Transferred'!T50-SUM('Other Pie Charts'!B50:I50)</f>
        <v>87413744</v>
      </c>
    </row>
    <row r="51" spans="1:15">
      <c r="A51" s="51" t="s">
        <v>153</v>
      </c>
      <c r="B51" s="49">
        <f t="shared" ref="B51:I51" si="46">B110+B169</f>
        <v>15825500</v>
      </c>
      <c r="C51" s="49">
        <f t="shared" si="46"/>
        <v>408</v>
      </c>
      <c r="D51" s="49">
        <f t="shared" si="46"/>
        <v>2220644</v>
      </c>
      <c r="E51" s="49">
        <f t="shared" si="46"/>
        <v>0</v>
      </c>
      <c r="F51" s="49">
        <f t="shared" si="46"/>
        <v>42826337</v>
      </c>
      <c r="G51" s="49">
        <f t="shared" si="46"/>
        <v>0</v>
      </c>
      <c r="H51" s="49">
        <f t="shared" si="46"/>
        <v>13659455</v>
      </c>
      <c r="I51" s="49">
        <f t="shared" si="46"/>
        <v>0</v>
      </c>
      <c r="J51" s="49">
        <f>'Total Funds Spent &amp; Transferred'!T51-SUM('Other Pie Charts'!B51:I51)</f>
        <v>198007011</v>
      </c>
    </row>
    <row r="52" spans="1:15">
      <c r="A52" s="51" t="s">
        <v>154</v>
      </c>
      <c r="B52" s="49">
        <f t="shared" ref="B52:I52" si="47">B111+B170</f>
        <v>4675000</v>
      </c>
      <c r="C52" s="49">
        <f t="shared" si="47"/>
        <v>0</v>
      </c>
      <c r="D52" s="49">
        <f t="shared" si="47"/>
        <v>35933983</v>
      </c>
      <c r="E52" s="49">
        <f t="shared" si="47"/>
        <v>0</v>
      </c>
      <c r="F52" s="49">
        <f t="shared" si="47"/>
        <v>224308363</v>
      </c>
      <c r="G52" s="49">
        <f t="shared" si="47"/>
        <v>350284</v>
      </c>
      <c r="H52" s="49">
        <f t="shared" si="47"/>
        <v>122232798</v>
      </c>
      <c r="I52" s="49">
        <f t="shared" si="47"/>
        <v>8891014</v>
      </c>
      <c r="J52" s="49">
        <f>'Total Funds Spent &amp; Transferred'!T52-SUM('Other Pie Charts'!B52:I52)</f>
        <v>652887169</v>
      </c>
    </row>
    <row r="53" spans="1:15">
      <c r="A53" s="51" t="s">
        <v>155</v>
      </c>
      <c r="B53" s="49">
        <f t="shared" ref="B53:I53" si="48">B112+B171</f>
        <v>11017631</v>
      </c>
      <c r="C53" s="49">
        <f t="shared" si="48"/>
        <v>0</v>
      </c>
      <c r="D53" s="49">
        <f t="shared" si="48"/>
        <v>17720360</v>
      </c>
      <c r="E53" s="49">
        <f t="shared" si="48"/>
        <v>0</v>
      </c>
      <c r="F53" s="49">
        <f t="shared" si="48"/>
        <v>0</v>
      </c>
      <c r="G53" s="49">
        <f t="shared" si="48"/>
        <v>0</v>
      </c>
      <c r="H53" s="49">
        <f t="shared" si="48"/>
        <v>3629647</v>
      </c>
      <c r="I53" s="49">
        <f t="shared" si="48"/>
        <v>2437184</v>
      </c>
      <c r="J53" s="49">
        <f>'Total Funds Spent &amp; Transferred'!T53-SUM('Other Pie Charts'!B53:I53)</f>
        <v>91187917</v>
      </c>
    </row>
    <row r="54" spans="1:15">
      <c r="A54" s="51" t="s">
        <v>157</v>
      </c>
      <c r="B54" s="49">
        <f t="shared" ref="B54:I54" si="49">B113+B172</f>
        <v>15443200</v>
      </c>
      <c r="C54" s="49">
        <f t="shared" si="49"/>
        <v>0</v>
      </c>
      <c r="D54" s="49">
        <f t="shared" si="49"/>
        <v>37522702</v>
      </c>
      <c r="E54" s="49">
        <f t="shared" si="49"/>
        <v>83290652</v>
      </c>
      <c r="F54" s="49">
        <f t="shared" si="49"/>
        <v>4985657</v>
      </c>
      <c r="G54" s="49">
        <f t="shared" si="49"/>
        <v>812085</v>
      </c>
      <c r="H54" s="49">
        <f t="shared" si="49"/>
        <v>407156</v>
      </c>
      <c r="I54" s="49">
        <f t="shared" si="49"/>
        <v>0</v>
      </c>
      <c r="J54" s="49">
        <f>'Total Funds Spent &amp; Transferred'!T54-SUM('Other Pie Charts'!B54:I54)</f>
        <v>440190113</v>
      </c>
    </row>
    <row r="55" spans="1:15">
      <c r="A55" s="51" t="s">
        <v>158</v>
      </c>
      <c r="B55" s="49">
        <f t="shared" ref="B55:I55" si="50">B114+B173</f>
        <v>0</v>
      </c>
      <c r="C55" s="49">
        <f t="shared" si="50"/>
        <v>0</v>
      </c>
      <c r="D55" s="49">
        <f t="shared" si="50"/>
        <v>3410646</v>
      </c>
      <c r="E55" s="49">
        <f t="shared" si="50"/>
        <v>0</v>
      </c>
      <c r="F55" s="49">
        <f t="shared" si="50"/>
        <v>0</v>
      </c>
      <c r="G55" s="49">
        <f t="shared" si="50"/>
        <v>0</v>
      </c>
      <c r="H55" s="49">
        <f t="shared" si="50"/>
        <v>12112322</v>
      </c>
      <c r="I55" s="49">
        <f t="shared" si="50"/>
        <v>0</v>
      </c>
      <c r="J55" s="49">
        <f>'Total Funds Spent &amp; Transferred'!T55-SUM('Other Pie Charts'!B55:I55)</f>
        <v>12496156</v>
      </c>
    </row>
    <row r="56" spans="1:15" s="62" customFormat="1">
      <c r="A56" s="59" t="s">
        <v>231</v>
      </c>
      <c r="B56" s="49">
        <f t="shared" ref="B56:I56" si="51">B115+B174</f>
        <v>1125205136</v>
      </c>
      <c r="C56" s="49">
        <f t="shared" si="51"/>
        <v>1567762</v>
      </c>
      <c r="D56" s="49">
        <f t="shared" si="51"/>
        <v>884133584</v>
      </c>
      <c r="E56" s="49">
        <f t="shared" si="51"/>
        <v>578988967</v>
      </c>
      <c r="F56" s="49">
        <f t="shared" si="51"/>
        <v>597260928</v>
      </c>
      <c r="G56" s="49">
        <f t="shared" si="51"/>
        <v>29291582</v>
      </c>
      <c r="H56" s="49">
        <f t="shared" si="51"/>
        <v>929218082</v>
      </c>
      <c r="I56" s="49">
        <f t="shared" si="51"/>
        <v>560568658</v>
      </c>
      <c r="J56" s="49">
        <f>'Total Funds Spent &amp; Transferred'!T56-SUM('Other Pie Charts'!B56:I56)</f>
        <v>26966034782</v>
      </c>
      <c r="K56" s="49"/>
    </row>
    <row r="57" spans="1:15">
      <c r="A57" s="83"/>
    </row>
    <row r="58" spans="1:15">
      <c r="A58" s="84"/>
    </row>
    <row r="59" spans="1:15">
      <c r="A59" s="85"/>
    </row>
    <row r="60" spans="1:15">
      <c r="A60" s="85"/>
    </row>
    <row r="61" spans="1:15">
      <c r="A61" s="86"/>
      <c r="O61" s="63"/>
    </row>
    <row r="62" spans="1:15" ht="12.75" customHeight="1">
      <c r="A62" s="396" t="s">
        <v>156</v>
      </c>
      <c r="B62" s="398" t="s">
        <v>234</v>
      </c>
      <c r="C62" s="398" t="s">
        <v>235</v>
      </c>
      <c r="D62" s="401" t="s">
        <v>236</v>
      </c>
      <c r="E62" s="398" t="s">
        <v>237</v>
      </c>
      <c r="F62" s="398" t="s">
        <v>238</v>
      </c>
      <c r="G62" s="397" t="s">
        <v>60</v>
      </c>
      <c r="H62" s="398" t="s">
        <v>61</v>
      </c>
      <c r="I62" s="398" t="s">
        <v>239</v>
      </c>
    </row>
    <row r="63" spans="1:15">
      <c r="A63" s="396"/>
      <c r="B63" s="398"/>
      <c r="C63" s="398"/>
      <c r="D63" s="401"/>
      <c r="E63" s="398"/>
      <c r="F63" s="398"/>
      <c r="G63" s="397"/>
      <c r="H63" s="398"/>
      <c r="I63" s="398"/>
    </row>
    <row r="64" spans="1:15">
      <c r="A64" s="51" t="s">
        <v>82</v>
      </c>
      <c r="B64" s="49">
        <f>'Transferred to SSBG'!T64</f>
        <v>9331520</v>
      </c>
      <c r="C64" s="49">
        <f>'Fin Edu&amp;Asset Dvlpt'!B64</f>
        <v>0</v>
      </c>
      <c r="D64" s="167">
        <f>'Short-Term Benefits'!T64</f>
        <v>4277022</v>
      </c>
      <c r="E64" s="49">
        <f>'Services for Children &amp; Youth'!B64</f>
        <v>1323115</v>
      </c>
      <c r="F64" s="49">
        <f>'Pregnancy+Family'!T64</f>
        <v>1228923</v>
      </c>
      <c r="G64" s="49">
        <f>'Home Visiting'!B64</f>
        <v>957289</v>
      </c>
      <c r="H64" s="49">
        <f>'Other Nonassistance'!T64</f>
        <v>0</v>
      </c>
      <c r="I64" s="49">
        <f>'AUPL (wo Foster Care)'!T65</f>
        <v>0</v>
      </c>
    </row>
    <row r="65" spans="1:9">
      <c r="A65" s="51" t="s">
        <v>84</v>
      </c>
      <c r="B65" s="49">
        <f>'Transferred to SSBG'!T65</f>
        <v>4460737</v>
      </c>
      <c r="C65" s="49">
        <f>'Fin Edu&amp;Asset Dvlpt'!B65</f>
        <v>0</v>
      </c>
      <c r="D65" s="167">
        <f>'Short-Term Benefits'!T65</f>
        <v>16250</v>
      </c>
      <c r="E65" s="49">
        <f>'Services for Children &amp; Youth'!B65</f>
        <v>0</v>
      </c>
      <c r="F65" s="49">
        <f>'Pregnancy+Family'!T65</f>
        <v>374835</v>
      </c>
      <c r="G65" s="49">
        <f>'Home Visiting'!B65</f>
        <v>0</v>
      </c>
      <c r="H65" s="49">
        <f>'Other Nonassistance'!T65</f>
        <v>0</v>
      </c>
      <c r="I65" s="49">
        <f>'AUPL (wo Foster Care)'!T66</f>
        <v>0</v>
      </c>
    </row>
    <row r="66" spans="1:9">
      <c r="A66" s="51" t="s">
        <v>86</v>
      </c>
      <c r="B66" s="49">
        <f>'Transferred to SSBG'!T66</f>
        <v>20014129</v>
      </c>
      <c r="C66" s="49">
        <f>'Fin Edu&amp;Asset Dvlpt'!B66</f>
        <v>0</v>
      </c>
      <c r="D66" s="167">
        <f>'Short-Term Benefits'!T66</f>
        <v>15375125</v>
      </c>
      <c r="E66" s="49">
        <f>'Services for Children &amp; Youth'!B66</f>
        <v>0</v>
      </c>
      <c r="F66" s="49">
        <f>'Pregnancy+Family'!T66</f>
        <v>0</v>
      </c>
      <c r="G66" s="49">
        <f>'Home Visiting'!B66</f>
        <v>0</v>
      </c>
      <c r="H66" s="49">
        <f>'Other Nonassistance'!T66</f>
        <v>5530103</v>
      </c>
      <c r="I66" s="49">
        <f>'AUPL (wo Foster Care)'!T67</f>
        <v>214441</v>
      </c>
    </row>
    <row r="67" spans="1:9">
      <c r="A67" s="51" t="s">
        <v>88</v>
      </c>
      <c r="B67" s="49">
        <f>'Transferred to SSBG'!T67</f>
        <v>0</v>
      </c>
      <c r="C67" s="49">
        <f>'Fin Edu&amp;Asset Dvlpt'!B67</f>
        <v>369424</v>
      </c>
      <c r="D67" s="167">
        <f>'Short-Term Benefits'!T67</f>
        <v>0</v>
      </c>
      <c r="E67" s="49">
        <f>'Services for Children &amp; Youth'!B67</f>
        <v>0</v>
      </c>
      <c r="F67" s="49">
        <f>'Pregnancy+Family'!T67</f>
        <v>3201199</v>
      </c>
      <c r="G67" s="49">
        <f>'Home Visiting'!B67</f>
        <v>0</v>
      </c>
      <c r="H67" s="49">
        <f>'Other Nonassistance'!T67</f>
        <v>0</v>
      </c>
      <c r="I67" s="49">
        <f>'AUPL (wo Foster Care)'!T68</f>
        <v>7215255</v>
      </c>
    </row>
    <row r="68" spans="1:9">
      <c r="A68" s="51" t="s">
        <v>74</v>
      </c>
      <c r="B68" s="49">
        <f>'Transferred to SSBG'!T68</f>
        <v>365119521</v>
      </c>
      <c r="C68" s="49">
        <f>'Fin Edu&amp;Asset Dvlpt'!B68</f>
        <v>0</v>
      </c>
      <c r="D68" s="167">
        <f>'Short-Term Benefits'!T68</f>
        <v>165756</v>
      </c>
      <c r="E68" s="49">
        <f>'Services for Children &amp; Youth'!B68</f>
        <v>0</v>
      </c>
      <c r="F68" s="49">
        <f>'Pregnancy+Family'!T68</f>
        <v>8555788</v>
      </c>
      <c r="G68" s="49">
        <f>'Home Visiting'!B68</f>
        <v>0</v>
      </c>
      <c r="H68" s="49">
        <f>'Other Nonassistance'!T68</f>
        <v>0</v>
      </c>
      <c r="I68" s="49">
        <f>'AUPL (wo Foster Care)'!T69</f>
        <v>242157000</v>
      </c>
    </row>
    <row r="69" spans="1:9">
      <c r="A69" s="51" t="s">
        <v>91</v>
      </c>
      <c r="B69" s="49">
        <f>'Transferred to SSBG'!T69</f>
        <v>0</v>
      </c>
      <c r="C69" s="49">
        <f>'Fin Edu&amp;Asset Dvlpt'!B69</f>
        <v>6799</v>
      </c>
      <c r="D69" s="167">
        <f>'Short-Term Benefits'!T69</f>
        <v>2982810</v>
      </c>
      <c r="E69" s="49">
        <f>'Services for Children &amp; Youth'!B69</f>
        <v>400258</v>
      </c>
      <c r="F69" s="49">
        <f>'Pregnancy+Family'!T69</f>
        <v>795339</v>
      </c>
      <c r="G69" s="49">
        <f>'Home Visiting'!B69</f>
        <v>254439</v>
      </c>
      <c r="H69" s="49">
        <f>'Other Nonassistance'!T69</f>
        <v>0</v>
      </c>
      <c r="I69" s="49">
        <f>'AUPL (wo Foster Care)'!T70</f>
        <v>0</v>
      </c>
    </row>
    <row r="70" spans="1:9">
      <c r="A70" s="51" t="s">
        <v>93</v>
      </c>
      <c r="B70" s="49">
        <f>'Transferred to SSBG'!T70</f>
        <v>26678810</v>
      </c>
      <c r="C70" s="49">
        <f>'Fin Edu&amp;Asset Dvlpt'!B70</f>
        <v>0</v>
      </c>
      <c r="D70" s="167">
        <f>'Short-Term Benefits'!T70</f>
        <v>0</v>
      </c>
      <c r="E70" s="49">
        <f>'Services for Children &amp; Youth'!B70</f>
        <v>0</v>
      </c>
      <c r="F70" s="49">
        <f>'Pregnancy+Family'!T70</f>
        <v>84092880</v>
      </c>
      <c r="G70" s="49">
        <f>'Home Visiting'!B70</f>
        <v>0</v>
      </c>
      <c r="H70" s="49">
        <f>'Other Nonassistance'!T70</f>
        <v>0</v>
      </c>
      <c r="I70" s="49">
        <f>'AUPL (wo Foster Care)'!T71</f>
        <v>12963926</v>
      </c>
    </row>
    <row r="71" spans="1:9">
      <c r="A71" s="51" t="s">
        <v>95</v>
      </c>
      <c r="B71" s="49">
        <f>'Transferred to SSBG'!T71</f>
        <v>0</v>
      </c>
      <c r="C71" s="49">
        <f>'Fin Edu&amp;Asset Dvlpt'!B71</f>
        <v>0</v>
      </c>
      <c r="D71" s="167">
        <f>'Short-Term Benefits'!T71</f>
        <v>1743874</v>
      </c>
      <c r="E71" s="49">
        <f>'Services for Children &amp; Youth'!B71</f>
        <v>0</v>
      </c>
      <c r="F71" s="49">
        <f>'Pregnancy+Family'!T71</f>
        <v>0</v>
      </c>
      <c r="G71" s="49">
        <f>'Home Visiting'!B71</f>
        <v>0</v>
      </c>
      <c r="H71" s="49">
        <f>'Other Nonassistance'!T71</f>
        <v>0</v>
      </c>
      <c r="I71" s="49">
        <f>'AUPL (wo Foster Care)'!T72</f>
        <v>0</v>
      </c>
    </row>
    <row r="72" spans="1:9">
      <c r="A72" s="51" t="s">
        <v>97</v>
      </c>
      <c r="B72" s="49">
        <f>'Transferred to SSBG'!T72</f>
        <v>3935917</v>
      </c>
      <c r="C72" s="49">
        <f>'Fin Edu&amp;Asset Dvlpt'!B72</f>
        <v>0</v>
      </c>
      <c r="D72" s="167">
        <f>'Short-Term Benefits'!T72</f>
        <v>0</v>
      </c>
      <c r="E72" s="49">
        <f>'Services for Children &amp; Youth'!B72</f>
        <v>0</v>
      </c>
      <c r="F72" s="49">
        <f>'Pregnancy+Family'!T72</f>
        <v>1395105</v>
      </c>
      <c r="G72" s="49">
        <f>'Home Visiting'!B72</f>
        <v>1162925</v>
      </c>
      <c r="H72" s="49">
        <f>'Other Nonassistance'!T72</f>
        <v>0</v>
      </c>
      <c r="I72" s="49">
        <f>'AUPL (wo Foster Care)'!T73</f>
        <v>0</v>
      </c>
    </row>
    <row r="73" spans="1:9">
      <c r="A73" s="51" t="s">
        <v>99</v>
      </c>
      <c r="B73" s="49">
        <f>'Transferred to SSBG'!T73</f>
        <v>42175507</v>
      </c>
      <c r="C73" s="49">
        <f>'Fin Edu&amp;Asset Dvlpt'!B73</f>
        <v>0</v>
      </c>
      <c r="D73" s="167">
        <f>'Short-Term Benefits'!T73</f>
        <v>836210</v>
      </c>
      <c r="E73" s="49">
        <f>'Services for Children &amp; Youth'!B73</f>
        <v>0</v>
      </c>
      <c r="F73" s="49">
        <f>'Pregnancy+Family'!T73</f>
        <v>735043</v>
      </c>
      <c r="G73" s="49">
        <f>'Home Visiting'!B73</f>
        <v>0</v>
      </c>
      <c r="H73" s="49">
        <f>'Other Nonassistance'!T73</f>
        <v>1822868</v>
      </c>
      <c r="I73" s="49">
        <f>'AUPL (wo Foster Care)'!T74</f>
        <v>0</v>
      </c>
    </row>
    <row r="74" spans="1:9">
      <c r="A74" s="51" t="s">
        <v>101</v>
      </c>
      <c r="B74" s="49">
        <f>'Transferred to SSBG'!T74</f>
        <v>6723084</v>
      </c>
      <c r="C74" s="49">
        <f>'Fin Edu&amp;Asset Dvlpt'!B74</f>
        <v>0</v>
      </c>
      <c r="D74" s="167">
        <f>'Short-Term Benefits'!T74</f>
        <v>73720</v>
      </c>
      <c r="E74" s="49">
        <f>'Services for Children &amp; Youth'!B74</f>
        <v>17992306</v>
      </c>
      <c r="F74" s="49">
        <f>'Pregnancy+Family'!T74</f>
        <v>1487028</v>
      </c>
      <c r="G74" s="49">
        <f>'Home Visiting'!B74</f>
        <v>0</v>
      </c>
      <c r="H74" s="49">
        <f>'Other Nonassistance'!T74</f>
        <v>223627</v>
      </c>
      <c r="I74" s="49">
        <f>'AUPL (wo Foster Care)'!T75</f>
        <v>0</v>
      </c>
    </row>
    <row r="75" spans="1:9">
      <c r="A75" s="51" t="s">
        <v>102</v>
      </c>
      <c r="B75" s="49">
        <f>'Transferred to SSBG'!T75</f>
        <v>9890000</v>
      </c>
      <c r="C75" s="49">
        <f>'Fin Edu&amp;Asset Dvlpt'!B75</f>
        <v>0</v>
      </c>
      <c r="D75" s="167">
        <f>'Short-Term Benefits'!T75</f>
        <v>347191</v>
      </c>
      <c r="E75" s="49">
        <f>'Services for Children &amp; Youth'!B75</f>
        <v>592037</v>
      </c>
      <c r="F75" s="49">
        <f>'Pregnancy+Family'!T75</f>
        <v>2773261</v>
      </c>
      <c r="G75" s="49">
        <f>'Home Visiting'!B75</f>
        <v>0</v>
      </c>
      <c r="H75" s="49">
        <f>'Other Nonassistance'!T75</f>
        <v>0</v>
      </c>
      <c r="I75" s="49">
        <f>'AUPL (wo Foster Care)'!T76</f>
        <v>0</v>
      </c>
    </row>
    <row r="76" spans="1:9">
      <c r="A76" s="51" t="s">
        <v>103</v>
      </c>
      <c r="B76" s="49">
        <f>'Transferred to SSBG'!T76</f>
        <v>323133</v>
      </c>
      <c r="C76" s="49">
        <f>'Fin Edu&amp;Asset Dvlpt'!B76</f>
        <v>0</v>
      </c>
      <c r="D76" s="167">
        <f>'Short-Term Benefits'!T76</f>
        <v>1318778</v>
      </c>
      <c r="E76" s="49">
        <f>'Services for Children &amp; Youth'!B76</f>
        <v>0</v>
      </c>
      <c r="F76" s="49">
        <f>'Pregnancy+Family'!T76</f>
        <v>399111</v>
      </c>
      <c r="G76" s="49">
        <f>'Home Visiting'!B76</f>
        <v>0</v>
      </c>
      <c r="H76" s="49">
        <f>'Other Nonassistance'!T76</f>
        <v>0</v>
      </c>
      <c r="I76" s="49">
        <f>'AUPL (wo Foster Care)'!T77</f>
        <v>8958569</v>
      </c>
    </row>
    <row r="77" spans="1:9">
      <c r="A77" s="51" t="s">
        <v>104</v>
      </c>
      <c r="B77" s="49">
        <f>'Transferred to SSBG'!T77</f>
        <v>1200000</v>
      </c>
      <c r="C77" s="49">
        <f>'Fin Edu&amp;Asset Dvlpt'!B77</f>
        <v>377984</v>
      </c>
      <c r="D77" s="167">
        <f>'Short-Term Benefits'!T77</f>
        <v>564492</v>
      </c>
      <c r="E77" s="49">
        <f>'Services for Children &amp; Youth'!B77</f>
        <v>6151218</v>
      </c>
      <c r="F77" s="49">
        <f>'Pregnancy+Family'!T77</f>
        <v>858209</v>
      </c>
      <c r="G77" s="49">
        <f>'Home Visiting'!B77</f>
        <v>0</v>
      </c>
      <c r="H77" s="49">
        <f>'Other Nonassistance'!T77</f>
        <v>0</v>
      </c>
      <c r="I77" s="49">
        <f>'AUPL (wo Foster Care)'!T78</f>
        <v>0</v>
      </c>
    </row>
    <row r="78" spans="1:9">
      <c r="A78" s="51" t="s">
        <v>105</v>
      </c>
      <c r="B78" s="49">
        <f>'Transferred to SSBG'!T78</f>
        <v>0</v>
      </c>
      <c r="C78" s="49">
        <f>'Fin Edu&amp;Asset Dvlpt'!B78</f>
        <v>0</v>
      </c>
      <c r="D78" s="167">
        <f>'Short-Term Benefits'!T78</f>
        <v>0</v>
      </c>
      <c r="E78" s="49">
        <f>'Services for Children &amp; Youth'!B78</f>
        <v>497908</v>
      </c>
      <c r="F78" s="49">
        <f>'Pregnancy+Family'!T78</f>
        <v>2356733</v>
      </c>
      <c r="G78" s="49">
        <f>'Home Visiting'!B78</f>
        <v>0</v>
      </c>
      <c r="H78" s="49">
        <f>'Other Nonassistance'!T78</f>
        <v>38085634</v>
      </c>
      <c r="I78" s="49">
        <f>'AUPL (wo Foster Care)'!T79</f>
        <v>0</v>
      </c>
    </row>
    <row r="79" spans="1:9">
      <c r="A79" s="51" t="s">
        <v>107</v>
      </c>
      <c r="B79" s="49">
        <f>'Transferred to SSBG'!T79</f>
        <v>12962008</v>
      </c>
      <c r="C79" s="49">
        <f>'Fin Edu&amp;Asset Dvlpt'!B79</f>
        <v>0</v>
      </c>
      <c r="D79" s="167">
        <f>'Short-Term Benefits'!T79</f>
        <v>203485</v>
      </c>
      <c r="E79" s="49">
        <f>'Services for Children &amp; Youth'!B79</f>
        <v>5354874</v>
      </c>
      <c r="F79" s="49">
        <f>'Pregnancy+Family'!T79</f>
        <v>1783227</v>
      </c>
      <c r="G79" s="49">
        <f>'Home Visiting'!B79</f>
        <v>0</v>
      </c>
      <c r="H79" s="49">
        <f>'Other Nonassistance'!T79</f>
        <v>0</v>
      </c>
      <c r="I79" s="49">
        <f>'AUPL (wo Foster Care)'!T80</f>
        <v>0</v>
      </c>
    </row>
    <row r="80" spans="1:9">
      <c r="A80" s="51" t="s">
        <v>76</v>
      </c>
      <c r="B80" s="49">
        <f>'Transferred to SSBG'!T80</f>
        <v>10193106</v>
      </c>
      <c r="C80" s="49">
        <f>'Fin Edu&amp;Asset Dvlpt'!B80</f>
        <v>0</v>
      </c>
      <c r="D80" s="167">
        <f>'Short-Term Benefits'!T80</f>
        <v>997</v>
      </c>
      <c r="E80" s="49">
        <f>'Services for Children &amp; Youth'!B80</f>
        <v>12930635</v>
      </c>
      <c r="F80" s="49">
        <f>'Pregnancy+Family'!T80</f>
        <v>963059</v>
      </c>
      <c r="G80" s="49">
        <f>'Home Visiting'!B80</f>
        <v>0</v>
      </c>
      <c r="H80" s="49">
        <f>'Other Nonassistance'!T80</f>
        <v>0</v>
      </c>
      <c r="I80" s="49">
        <f>'AUPL (wo Foster Care)'!T81</f>
        <v>0</v>
      </c>
    </row>
    <row r="81" spans="1:9">
      <c r="A81" s="51" t="s">
        <v>110</v>
      </c>
      <c r="B81" s="49">
        <f>'Transferred to SSBG'!T81</f>
        <v>0</v>
      </c>
      <c r="C81" s="49">
        <f>'Fin Edu&amp;Asset Dvlpt'!B81</f>
        <v>0</v>
      </c>
      <c r="D81" s="167">
        <f>'Short-Term Benefits'!T81</f>
        <v>0</v>
      </c>
      <c r="E81" s="49">
        <f>'Services for Children &amp; Youth'!B81</f>
        <v>0</v>
      </c>
      <c r="F81" s="49">
        <f>'Pregnancy+Family'!T81</f>
        <v>0</v>
      </c>
      <c r="G81" s="49">
        <f>'Home Visiting'!B81</f>
        <v>0</v>
      </c>
      <c r="H81" s="49">
        <f>'Other Nonassistance'!T81</f>
        <v>0</v>
      </c>
      <c r="I81" s="49">
        <f>'AUPL (wo Foster Care)'!T82</f>
        <v>0</v>
      </c>
    </row>
    <row r="82" spans="1:9">
      <c r="A82" s="51" t="s">
        <v>111</v>
      </c>
      <c r="B82" s="49">
        <f>'Transferred to SSBG'!T82</f>
        <v>16397198</v>
      </c>
      <c r="C82" s="49">
        <f>'Fin Edu&amp;Asset Dvlpt'!B82</f>
        <v>0</v>
      </c>
      <c r="D82" s="167">
        <f>'Short-Term Benefits'!T82</f>
        <v>0</v>
      </c>
      <c r="E82" s="49">
        <f>'Services for Children &amp; Youth'!B82</f>
        <v>900000</v>
      </c>
      <c r="F82" s="49">
        <f>'Pregnancy+Family'!T82</f>
        <v>1197060</v>
      </c>
      <c r="G82" s="49">
        <f>'Home Visiting'!B82</f>
        <v>2158108</v>
      </c>
      <c r="H82" s="49">
        <f>'Other Nonassistance'!T82</f>
        <v>0</v>
      </c>
      <c r="I82" s="49">
        <f>'AUPL (wo Foster Care)'!T83</f>
        <v>11126431</v>
      </c>
    </row>
    <row r="83" spans="1:9">
      <c r="A83" s="51" t="s">
        <v>113</v>
      </c>
      <c r="B83" s="49">
        <f>'Transferred to SSBG'!T83</f>
        <v>0</v>
      </c>
      <c r="C83" s="49">
        <f>'Fin Edu&amp;Asset Dvlpt'!B83</f>
        <v>0</v>
      </c>
      <c r="D83" s="167">
        <f>'Short-Term Benefits'!T83</f>
        <v>615338</v>
      </c>
      <c r="E83" s="49">
        <f>'Services for Children &amp; Youth'!B83</f>
        <v>0</v>
      </c>
      <c r="F83" s="49">
        <f>'Pregnancy+Family'!T83</f>
        <v>422240</v>
      </c>
      <c r="G83" s="49">
        <f>'Home Visiting'!B83</f>
        <v>0</v>
      </c>
      <c r="H83" s="49">
        <f>'Other Nonassistance'!T83</f>
        <v>0</v>
      </c>
      <c r="I83" s="49">
        <f>'AUPL (wo Foster Care)'!T84</f>
        <v>0</v>
      </c>
    </row>
    <row r="84" spans="1:9">
      <c r="A84" s="51" t="s">
        <v>78</v>
      </c>
      <c r="B84" s="49">
        <f>'Transferred to SSBG'!T84</f>
        <v>22909803</v>
      </c>
      <c r="C84" s="49">
        <f>'Fin Edu&amp;Asset Dvlpt'!B84</f>
        <v>0</v>
      </c>
      <c r="D84" s="167">
        <f>'Short-Term Benefits'!T84</f>
        <v>5696767</v>
      </c>
      <c r="E84" s="49">
        <f>'Services for Children &amp; Youth'!B84</f>
        <v>0</v>
      </c>
      <c r="F84" s="49">
        <f>'Pregnancy+Family'!T84</f>
        <v>1361412</v>
      </c>
      <c r="G84" s="49">
        <f>'Home Visiting'!B84</f>
        <v>934052</v>
      </c>
      <c r="H84" s="49">
        <f>'Other Nonassistance'!T84</f>
        <v>0</v>
      </c>
      <c r="I84" s="49">
        <f>'AUPL (wo Foster Care)'!T85</f>
        <v>0</v>
      </c>
    </row>
    <row r="85" spans="1:9">
      <c r="A85" s="51" t="s">
        <v>116</v>
      </c>
      <c r="B85" s="49">
        <f>'Transferred to SSBG'!T85</f>
        <v>45937110</v>
      </c>
      <c r="C85" s="49">
        <f>'Fin Edu&amp;Asset Dvlpt'!B85</f>
        <v>0</v>
      </c>
      <c r="D85" s="167">
        <f>'Short-Term Benefits'!T85</f>
        <v>0</v>
      </c>
      <c r="E85" s="49">
        <f>'Services for Children &amp; Youth'!B85</f>
        <v>0</v>
      </c>
      <c r="F85" s="49">
        <f>'Pregnancy+Family'!T85</f>
        <v>0</v>
      </c>
      <c r="G85" s="49">
        <f>'Home Visiting'!B85</f>
        <v>0</v>
      </c>
      <c r="H85" s="49">
        <f>'Other Nonassistance'!T85</f>
        <v>0</v>
      </c>
      <c r="I85" s="49">
        <f>'AUPL (wo Foster Care)'!T86</f>
        <v>0</v>
      </c>
    </row>
    <row r="86" spans="1:9">
      <c r="A86" s="51" t="s">
        <v>117</v>
      </c>
      <c r="B86" s="49">
        <f>'Transferred to SSBG'!T86</f>
        <v>77535285</v>
      </c>
      <c r="C86" s="49">
        <f>'Fin Edu&amp;Asset Dvlpt'!B86</f>
        <v>0</v>
      </c>
      <c r="D86" s="167">
        <f>'Short-Term Benefits'!T86</f>
        <v>19091868</v>
      </c>
      <c r="E86" s="49">
        <f>'Services for Children &amp; Youth'!B86</f>
        <v>144933962</v>
      </c>
      <c r="F86" s="49">
        <f>'Pregnancy+Family'!T86</f>
        <v>24023</v>
      </c>
      <c r="G86" s="49">
        <f>'Home Visiting'!B86</f>
        <v>0</v>
      </c>
      <c r="H86" s="49">
        <f>'Other Nonassistance'!T86</f>
        <v>0</v>
      </c>
      <c r="I86" s="49">
        <f>'AUPL (wo Foster Care)'!T87</f>
        <v>275779</v>
      </c>
    </row>
    <row r="87" spans="1:9">
      <c r="A87" s="51" t="s">
        <v>77</v>
      </c>
      <c r="B87" s="49">
        <f>'Transferred to SSBG'!T87</f>
        <v>4790000</v>
      </c>
      <c r="C87" s="49">
        <f>'Fin Edu&amp;Asset Dvlpt'!B87</f>
        <v>0</v>
      </c>
      <c r="D87" s="167">
        <f>'Short-Term Benefits'!T87</f>
        <v>29408685</v>
      </c>
      <c r="E87" s="49">
        <f>'Services for Children &amp; Youth'!B87</f>
        <v>0</v>
      </c>
      <c r="F87" s="49">
        <f>'Pregnancy+Family'!T87</f>
        <v>1156000</v>
      </c>
      <c r="G87" s="49">
        <f>'Home Visiting'!B87</f>
        <v>7661426</v>
      </c>
      <c r="H87" s="49">
        <f>'Other Nonassistance'!T87</f>
        <v>3076354</v>
      </c>
      <c r="I87" s="49">
        <f>'AUPL (wo Foster Care)'!T88</f>
        <v>0</v>
      </c>
    </row>
    <row r="88" spans="1:9">
      <c r="A88" s="51" t="s">
        <v>120</v>
      </c>
      <c r="B88" s="49">
        <f>'Transferred to SSBG'!T88</f>
        <v>8676758</v>
      </c>
      <c r="C88" s="49">
        <f>'Fin Edu&amp;Asset Dvlpt'!B88</f>
        <v>0</v>
      </c>
      <c r="D88" s="167">
        <f>'Short-Term Benefits'!T88</f>
        <v>0</v>
      </c>
      <c r="E88" s="49">
        <f>'Services for Children &amp; Youth'!B88</f>
        <v>4098980</v>
      </c>
      <c r="F88" s="49">
        <f>'Pregnancy+Family'!T88</f>
        <v>1699803</v>
      </c>
      <c r="G88" s="49">
        <f>'Home Visiting'!B88</f>
        <v>0</v>
      </c>
      <c r="H88" s="49">
        <f>'Other Nonassistance'!T88</f>
        <v>0</v>
      </c>
      <c r="I88" s="49">
        <f>'AUPL (wo Foster Care)'!T89</f>
        <v>0</v>
      </c>
    </row>
    <row r="89" spans="1:9">
      <c r="A89" s="51" t="s">
        <v>122</v>
      </c>
      <c r="B89" s="49">
        <f>'Transferred to SSBG'!T89</f>
        <v>21701176</v>
      </c>
      <c r="C89" s="49">
        <f>'Fin Edu&amp;Asset Dvlpt'!B89</f>
        <v>0</v>
      </c>
      <c r="D89" s="167">
        <f>'Short-Term Benefits'!T89</f>
        <v>0</v>
      </c>
      <c r="E89" s="49">
        <f>'Services for Children &amp; Youth'!B89</f>
        <v>0</v>
      </c>
      <c r="F89" s="49">
        <f>'Pregnancy+Family'!T89</f>
        <v>473437</v>
      </c>
      <c r="G89" s="49">
        <f>'Home Visiting'!B89</f>
        <v>0</v>
      </c>
      <c r="H89" s="49">
        <f>'Other Nonassistance'!T89</f>
        <v>48866613</v>
      </c>
      <c r="I89" s="49">
        <f>'AUPL (wo Foster Care)'!T90</f>
        <v>112307997</v>
      </c>
    </row>
    <row r="90" spans="1:9">
      <c r="A90" s="51" t="s">
        <v>124</v>
      </c>
      <c r="B90" s="49">
        <f>'Transferred to SSBG'!T90</f>
        <v>2575839</v>
      </c>
      <c r="C90" s="49">
        <f>'Fin Edu&amp;Asset Dvlpt'!B90</f>
        <v>367805</v>
      </c>
      <c r="D90" s="167">
        <f>'Short-Term Benefits'!T90</f>
        <v>247741</v>
      </c>
      <c r="E90" s="49">
        <f>'Services for Children &amp; Youth'!B90</f>
        <v>860004</v>
      </c>
      <c r="F90" s="49">
        <f>'Pregnancy+Family'!T90</f>
        <v>268823</v>
      </c>
      <c r="G90" s="49">
        <f>'Home Visiting'!B90</f>
        <v>0</v>
      </c>
      <c r="H90" s="49">
        <f>'Other Nonassistance'!T90</f>
        <v>0</v>
      </c>
      <c r="I90" s="49">
        <f>'AUPL (wo Foster Care)'!T91</f>
        <v>1885554</v>
      </c>
    </row>
    <row r="91" spans="1:9">
      <c r="A91" s="51" t="s">
        <v>126</v>
      </c>
      <c r="B91" s="49">
        <f>'Transferred to SSBG'!T91</f>
        <v>0</v>
      </c>
      <c r="C91" s="49">
        <f>'Fin Edu&amp;Asset Dvlpt'!B91</f>
        <v>0</v>
      </c>
      <c r="D91" s="167">
        <f>'Short-Term Benefits'!T91</f>
        <v>0</v>
      </c>
      <c r="E91" s="49">
        <f>'Services for Children &amp; Youth'!B91</f>
        <v>0</v>
      </c>
      <c r="F91" s="49">
        <f>'Pregnancy+Family'!T91</f>
        <v>0</v>
      </c>
      <c r="G91" s="49">
        <f>'Home Visiting'!B91</f>
        <v>0</v>
      </c>
      <c r="H91" s="49">
        <f>'Other Nonassistance'!T91</f>
        <v>0</v>
      </c>
      <c r="I91" s="49">
        <f>'AUPL (wo Foster Care)'!T92</f>
        <v>0</v>
      </c>
    </row>
    <row r="92" spans="1:9">
      <c r="A92" s="51" t="s">
        <v>127</v>
      </c>
      <c r="B92" s="49">
        <f>'Transferred to SSBG'!T92</f>
        <v>0</v>
      </c>
      <c r="C92" s="49">
        <f>'Fin Edu&amp;Asset Dvlpt'!B92</f>
        <v>0</v>
      </c>
      <c r="D92" s="167">
        <f>'Short-Term Benefits'!T92</f>
        <v>0</v>
      </c>
      <c r="E92" s="49">
        <f>'Services for Children &amp; Youth'!B92</f>
        <v>0</v>
      </c>
      <c r="F92" s="49">
        <f>'Pregnancy+Family'!T92</f>
        <v>129405</v>
      </c>
      <c r="G92" s="49">
        <f>'Home Visiting'!B92</f>
        <v>0</v>
      </c>
      <c r="H92" s="49">
        <f>'Other Nonassistance'!T92</f>
        <v>5793586</v>
      </c>
      <c r="I92" s="49">
        <f>'AUPL (wo Foster Care)'!T93</f>
        <v>0</v>
      </c>
    </row>
    <row r="93" spans="1:9">
      <c r="A93" s="51" t="s">
        <v>128</v>
      </c>
      <c r="B93" s="49">
        <f>'Transferred to SSBG'!T93</f>
        <v>936937</v>
      </c>
      <c r="C93" s="49">
        <f>'Fin Edu&amp;Asset Dvlpt'!B93</f>
        <v>0</v>
      </c>
      <c r="D93" s="167">
        <f>'Short-Term Benefits'!T93</f>
        <v>157561</v>
      </c>
      <c r="E93" s="49">
        <f>'Services for Children &amp; Youth'!B93</f>
        <v>0</v>
      </c>
      <c r="F93" s="49">
        <f>'Pregnancy+Family'!T93</f>
        <v>300653</v>
      </c>
      <c r="G93" s="49">
        <f>'Home Visiting'!B93</f>
        <v>416648</v>
      </c>
      <c r="H93" s="49">
        <f>'Other Nonassistance'!T93</f>
        <v>1118395</v>
      </c>
      <c r="I93" s="49">
        <f>'AUPL (wo Foster Care)'!T94</f>
        <v>1867400</v>
      </c>
    </row>
    <row r="94" spans="1:9">
      <c r="A94" s="51" t="s">
        <v>130</v>
      </c>
      <c r="B94" s="49">
        <f>'Transferred to SSBG'!T94</f>
        <v>16938000</v>
      </c>
      <c r="C94" s="49">
        <f>'Fin Edu&amp;Asset Dvlpt'!B94</f>
        <v>26495</v>
      </c>
      <c r="D94" s="167">
        <f>'Short-Term Benefits'!T94</f>
        <v>2923723</v>
      </c>
      <c r="E94" s="49">
        <f>'Services for Children &amp; Youth'!B94</f>
        <v>12565867</v>
      </c>
      <c r="F94" s="49">
        <f>'Pregnancy+Family'!T94</f>
        <v>8256342</v>
      </c>
      <c r="G94" s="49">
        <f>'Home Visiting'!B94</f>
        <v>0</v>
      </c>
      <c r="H94" s="49">
        <f>'Other Nonassistance'!T94</f>
        <v>91882</v>
      </c>
      <c r="I94" s="49">
        <f>'AUPL (wo Foster Care)'!T95</f>
        <v>6840000</v>
      </c>
    </row>
    <row r="95" spans="1:9">
      <c r="A95" s="51" t="s">
        <v>131</v>
      </c>
      <c r="B95" s="49">
        <f>'Transferred to SSBG'!T95</f>
        <v>0</v>
      </c>
      <c r="C95" s="49">
        <f>'Fin Edu&amp;Asset Dvlpt'!B95</f>
        <v>0</v>
      </c>
      <c r="D95" s="167">
        <f>'Short-Term Benefits'!T95</f>
        <v>0</v>
      </c>
      <c r="E95" s="49">
        <f>'Services for Children &amp; Youth'!B95</f>
        <v>0</v>
      </c>
      <c r="F95" s="49">
        <f>'Pregnancy+Family'!T95</f>
        <v>0</v>
      </c>
      <c r="G95" s="49">
        <f>'Home Visiting'!B95</f>
        <v>2000000</v>
      </c>
      <c r="H95" s="49">
        <f>'Other Nonassistance'!T95</f>
        <v>0</v>
      </c>
      <c r="I95" s="49">
        <f>'AUPL (wo Foster Care)'!T96</f>
        <v>0</v>
      </c>
    </row>
    <row r="96" spans="1:9">
      <c r="A96" s="51" t="s">
        <v>132</v>
      </c>
      <c r="B96" s="49">
        <f>'Transferred to SSBG'!T96</f>
        <v>181119543</v>
      </c>
      <c r="C96" s="49">
        <f>'Fin Edu&amp;Asset Dvlpt'!B96</f>
        <v>55531</v>
      </c>
      <c r="D96" s="167">
        <f>'Short-Term Benefits'!T96</f>
        <v>173484063</v>
      </c>
      <c r="E96" s="49">
        <f>'Services for Children &amp; Youth'!B96</f>
        <v>5507226</v>
      </c>
      <c r="F96" s="49">
        <f>'Pregnancy+Family'!T96</f>
        <v>556131</v>
      </c>
      <c r="G96" s="49">
        <f>'Home Visiting'!B96</f>
        <v>1582752</v>
      </c>
      <c r="H96" s="49">
        <f>'Other Nonassistance'!T96</f>
        <v>0</v>
      </c>
      <c r="I96" s="49">
        <f>'AUPL (wo Foster Care)'!T97</f>
        <v>74418261</v>
      </c>
    </row>
    <row r="97" spans="1:9">
      <c r="A97" s="51" t="s">
        <v>75</v>
      </c>
      <c r="B97" s="49">
        <f>'Transferred to SSBG'!T97</f>
        <v>12239700</v>
      </c>
      <c r="C97" s="49">
        <f>'Fin Edu&amp;Asset Dvlpt'!B97</f>
        <v>0</v>
      </c>
      <c r="D97" s="167">
        <f>'Short-Term Benefits'!T97</f>
        <v>653258</v>
      </c>
      <c r="E97" s="49">
        <f>'Services for Children &amp; Youth'!B97</f>
        <v>3348585</v>
      </c>
      <c r="F97" s="49">
        <f>'Pregnancy+Family'!T97</f>
        <v>255</v>
      </c>
      <c r="G97" s="49">
        <f>'Home Visiting'!B97</f>
        <v>0</v>
      </c>
      <c r="H97" s="49">
        <f>'Other Nonassistance'!T97</f>
        <v>0</v>
      </c>
      <c r="I97" s="49">
        <f>'AUPL (wo Foster Care)'!T98</f>
        <v>0</v>
      </c>
    </row>
    <row r="98" spans="1:9">
      <c r="A98" s="51" t="s">
        <v>133</v>
      </c>
      <c r="B98" s="49">
        <f>'Transferred to SSBG'!T98</f>
        <v>0</v>
      </c>
      <c r="C98" s="49">
        <f>'Fin Edu&amp;Asset Dvlpt'!B98</f>
        <v>0</v>
      </c>
      <c r="D98" s="167">
        <f>'Short-Term Benefits'!T98</f>
        <v>18480</v>
      </c>
      <c r="E98" s="49">
        <f>'Services for Children &amp; Youth'!B98</f>
        <v>0</v>
      </c>
      <c r="F98" s="49">
        <f>'Pregnancy+Family'!T98</f>
        <v>253477</v>
      </c>
      <c r="G98" s="49">
        <f>'Home Visiting'!B98</f>
        <v>0</v>
      </c>
      <c r="H98" s="49">
        <f>'Other Nonassistance'!T98</f>
        <v>0</v>
      </c>
      <c r="I98" s="49">
        <f>'AUPL (wo Foster Care)'!T99</f>
        <v>0</v>
      </c>
    </row>
    <row r="99" spans="1:9">
      <c r="A99" s="51" t="s">
        <v>134</v>
      </c>
      <c r="B99" s="49">
        <f>'Transferred to SSBG'!T99</f>
        <v>60593787</v>
      </c>
      <c r="C99" s="49">
        <f>'Fin Edu&amp;Asset Dvlpt'!B99</f>
        <v>0</v>
      </c>
      <c r="D99" s="167">
        <f>'Short-Term Benefits'!T99</f>
        <v>17545474</v>
      </c>
      <c r="E99" s="49">
        <f>'Services for Children &amp; Youth'!B99</f>
        <v>3578501</v>
      </c>
      <c r="F99" s="49">
        <f>'Pregnancy+Family'!T99</f>
        <v>2876118</v>
      </c>
      <c r="G99" s="49">
        <f>'Home Visiting'!B99</f>
        <v>0</v>
      </c>
      <c r="H99" s="49">
        <f>'Other Nonassistance'!T99</f>
        <v>0</v>
      </c>
      <c r="I99" s="49">
        <f>'AUPL (wo Foster Care)'!T100</f>
        <v>0</v>
      </c>
    </row>
    <row r="100" spans="1:9">
      <c r="A100" s="51" t="s">
        <v>136</v>
      </c>
      <c r="B100" s="49">
        <f>'Transferred to SSBG'!T100</f>
        <v>14528144</v>
      </c>
      <c r="C100" s="49">
        <f>'Fin Edu&amp;Asset Dvlpt'!B100</f>
        <v>0</v>
      </c>
      <c r="D100" s="167">
        <f>'Short-Term Benefits'!T100</f>
        <v>150452</v>
      </c>
      <c r="E100" s="49">
        <f>'Services for Children &amp; Youth'!B100</f>
        <v>909892</v>
      </c>
      <c r="F100" s="49">
        <f>'Pregnancy+Family'!T100</f>
        <v>13486070</v>
      </c>
      <c r="G100" s="49">
        <f>'Home Visiting'!B100</f>
        <v>0</v>
      </c>
      <c r="H100" s="49">
        <f>'Other Nonassistance'!T100</f>
        <v>341329</v>
      </c>
      <c r="I100" s="49">
        <f>'AUPL (wo Foster Care)'!T101</f>
        <v>7876548</v>
      </c>
    </row>
    <row r="101" spans="1:9">
      <c r="A101" s="51" t="s">
        <v>145</v>
      </c>
      <c r="B101" s="49">
        <f>'Transferred to SSBG'!T101</f>
        <v>0</v>
      </c>
      <c r="C101" s="49">
        <f>'Fin Edu&amp;Asset Dvlpt'!B101</f>
        <v>0</v>
      </c>
      <c r="D101" s="167">
        <f>'Short-Term Benefits'!T101</f>
        <v>0</v>
      </c>
      <c r="E101" s="49">
        <f>'Services for Children &amp; Youth'!B101</f>
        <v>0</v>
      </c>
      <c r="F101" s="49">
        <f>'Pregnancy+Family'!T101</f>
        <v>0</v>
      </c>
      <c r="G101" s="49">
        <f>'Home Visiting'!B101</f>
        <v>0</v>
      </c>
      <c r="H101" s="49">
        <f>'Other Nonassistance'!T101</f>
        <v>0</v>
      </c>
      <c r="I101" s="49">
        <f>'AUPL (wo Foster Care)'!T102</f>
        <v>1483342</v>
      </c>
    </row>
    <row r="102" spans="1:9">
      <c r="A102" s="51" t="s">
        <v>138</v>
      </c>
      <c r="B102" s="49">
        <f>'Transferred to SSBG'!T102</f>
        <v>23232750</v>
      </c>
      <c r="C102" s="49">
        <f>'Fin Edu&amp;Asset Dvlpt'!B102</f>
        <v>0</v>
      </c>
      <c r="D102" s="167">
        <f>'Short-Term Benefits'!T102</f>
        <v>11872625</v>
      </c>
      <c r="E102" s="49">
        <f>'Services for Children &amp; Youth'!B102</f>
        <v>0</v>
      </c>
      <c r="F102" s="49">
        <f>'Pregnancy+Family'!T102</f>
        <v>29739564</v>
      </c>
      <c r="G102" s="49">
        <f>'Home Visiting'!B102</f>
        <v>0</v>
      </c>
      <c r="H102" s="49">
        <f>'Other Nonassistance'!T102</f>
        <v>0</v>
      </c>
      <c r="I102" s="49">
        <f>'AUPL (wo Foster Care)'!T103</f>
        <v>56737871</v>
      </c>
    </row>
    <row r="103" spans="1:9">
      <c r="A103" s="51" t="s">
        <v>140</v>
      </c>
      <c r="B103" s="49">
        <f>'Transferred to SSBG'!T103</f>
        <v>7126618</v>
      </c>
      <c r="C103" s="49">
        <f>'Fin Edu&amp;Asset Dvlpt'!B103</f>
        <v>0</v>
      </c>
      <c r="D103" s="167">
        <f>'Short-Term Benefits'!T103</f>
        <v>0</v>
      </c>
      <c r="E103" s="49">
        <f>'Services for Children &amp; Youth'!B103</f>
        <v>0</v>
      </c>
      <c r="F103" s="49">
        <f>'Pregnancy+Family'!T103</f>
        <v>0</v>
      </c>
      <c r="G103" s="49">
        <f>'Home Visiting'!B103</f>
        <v>0</v>
      </c>
      <c r="H103" s="49">
        <f>'Other Nonassistance'!T103</f>
        <v>11489714</v>
      </c>
      <c r="I103" s="49">
        <f>'AUPL (wo Foster Care)'!T104</f>
        <v>0</v>
      </c>
    </row>
    <row r="104" spans="1:9">
      <c r="A104" s="51" t="s">
        <v>142</v>
      </c>
      <c r="B104" s="49">
        <f>'Transferred to SSBG'!T104</f>
        <v>0</v>
      </c>
      <c r="C104" s="49">
        <f>'Fin Edu&amp;Asset Dvlpt'!B104</f>
        <v>0</v>
      </c>
      <c r="D104" s="167">
        <f>'Short-Term Benefits'!T104</f>
        <v>0</v>
      </c>
      <c r="E104" s="49">
        <f>'Services for Children &amp; Youth'!B104</f>
        <v>0</v>
      </c>
      <c r="F104" s="49">
        <f>'Pregnancy+Family'!T104</f>
        <v>1634087</v>
      </c>
      <c r="G104" s="49">
        <f>'Home Visiting'!B104</f>
        <v>0</v>
      </c>
      <c r="H104" s="49">
        <f>'Other Nonassistance'!T104</f>
        <v>39172776</v>
      </c>
      <c r="I104" s="49">
        <f>'AUPL (wo Foster Care)'!T105</f>
        <v>0</v>
      </c>
    </row>
    <row r="105" spans="1:9">
      <c r="A105" s="51" t="s">
        <v>144</v>
      </c>
      <c r="B105" s="49">
        <f>'Transferred to SSBG'!T105</f>
        <v>2127965</v>
      </c>
      <c r="C105" s="49">
        <f>'Fin Edu&amp;Asset Dvlpt'!B105</f>
        <v>0</v>
      </c>
      <c r="D105" s="167">
        <f>'Short-Term Benefits'!T105</f>
        <v>0</v>
      </c>
      <c r="E105" s="49">
        <f>'Services for Children &amp; Youth'!B105</f>
        <v>0</v>
      </c>
      <c r="F105" s="49">
        <f>'Pregnancy+Family'!T105</f>
        <v>0</v>
      </c>
      <c r="G105" s="49">
        <f>'Home Visiting'!B105</f>
        <v>475387</v>
      </c>
      <c r="H105" s="49">
        <f>'Other Nonassistance'!T105</f>
        <v>0</v>
      </c>
      <c r="I105" s="49">
        <f>'AUPL (wo Foster Care)'!T106</f>
        <v>2912086</v>
      </c>
    </row>
    <row r="106" spans="1:9">
      <c r="A106" s="51" t="s">
        <v>146</v>
      </c>
      <c r="B106" s="49">
        <f>'Transferred to SSBG'!T106</f>
        <v>0</v>
      </c>
      <c r="C106" s="49">
        <f>'Fin Edu&amp;Asset Dvlpt'!B106</f>
        <v>0</v>
      </c>
      <c r="D106" s="167">
        <f>'Short-Term Benefits'!T106</f>
        <v>0</v>
      </c>
      <c r="E106" s="49">
        <f>'Services for Children &amp; Youth'!B106</f>
        <v>0</v>
      </c>
      <c r="F106" s="49">
        <f>'Pregnancy+Family'!T106</f>
        <v>0</v>
      </c>
      <c r="G106" s="49">
        <f>'Home Visiting'!B106</f>
        <v>0</v>
      </c>
      <c r="H106" s="49">
        <f>'Other Nonassistance'!T106</f>
        <v>0</v>
      </c>
      <c r="I106" s="49">
        <f>'AUPL (wo Foster Care)'!T107</f>
        <v>0</v>
      </c>
    </row>
    <row r="107" spans="1:9">
      <c r="A107" s="51" t="s">
        <v>148</v>
      </c>
      <c r="B107" s="49">
        <f>'Transferred to SSBG'!T107</f>
        <v>33573455</v>
      </c>
      <c r="C107" s="49">
        <f>'Fin Edu&amp;Asset Dvlpt'!B107</f>
        <v>0</v>
      </c>
      <c r="D107" s="167">
        <f>'Short-Term Benefits'!T107</f>
        <v>4362870</v>
      </c>
      <c r="E107" s="49">
        <f>'Services for Children &amp; Youth'!B107</f>
        <v>0</v>
      </c>
      <c r="F107" s="49">
        <f>'Pregnancy+Family'!T107</f>
        <v>15394041</v>
      </c>
      <c r="G107" s="49">
        <f>'Home Visiting'!B107</f>
        <v>3226399</v>
      </c>
      <c r="H107" s="49">
        <f>'Other Nonassistance'!T107</f>
        <v>14930000</v>
      </c>
      <c r="I107" s="49">
        <f>'AUPL (wo Foster Care)'!T108</f>
        <v>0</v>
      </c>
    </row>
    <row r="108" spans="1:9">
      <c r="A108" s="51" t="s">
        <v>150</v>
      </c>
      <c r="B108" s="49">
        <f>'Transferred to SSBG'!T108</f>
        <v>7560947</v>
      </c>
      <c r="C108" s="49">
        <f>'Fin Edu&amp;Asset Dvlpt'!B108</f>
        <v>339628</v>
      </c>
      <c r="D108" s="167">
        <f>'Short-Term Benefits'!T108</f>
        <v>2157789</v>
      </c>
      <c r="E108" s="49">
        <f>'Services for Children &amp; Youth'!B108</f>
        <v>2963201</v>
      </c>
      <c r="F108" s="49">
        <f>'Pregnancy+Family'!T108</f>
        <v>1860786</v>
      </c>
      <c r="G108" s="49">
        <f>'Home Visiting'!B108</f>
        <v>20760</v>
      </c>
      <c r="H108" s="49">
        <f>'Other Nonassistance'!T108</f>
        <v>1950</v>
      </c>
      <c r="I108" s="49">
        <f>'AUPL (wo Foster Care)'!T109</f>
        <v>0</v>
      </c>
    </row>
    <row r="109" spans="1:9">
      <c r="A109" s="51" t="s">
        <v>152</v>
      </c>
      <c r="B109" s="49">
        <f>'Transferred to SSBG'!T109</f>
        <v>4735318</v>
      </c>
      <c r="C109" s="49">
        <f>'Fin Edu&amp;Asset Dvlpt'!B109</f>
        <v>0</v>
      </c>
      <c r="D109" s="167">
        <f>'Short-Term Benefits'!T109</f>
        <v>2080225</v>
      </c>
      <c r="E109" s="49">
        <f>'Services for Children &amp; Youth'!B109</f>
        <v>0</v>
      </c>
      <c r="F109" s="49">
        <f>'Pregnancy+Family'!T109</f>
        <v>0</v>
      </c>
      <c r="G109" s="49">
        <f>'Home Visiting'!B109</f>
        <v>0</v>
      </c>
      <c r="H109" s="49">
        <f>'Other Nonassistance'!T109</f>
        <v>0</v>
      </c>
      <c r="I109" s="49">
        <f>'AUPL (wo Foster Care)'!T110</f>
        <v>0</v>
      </c>
    </row>
    <row r="110" spans="1:9">
      <c r="A110" s="51" t="s">
        <v>153</v>
      </c>
      <c r="B110" s="49">
        <f>'Transferred to SSBG'!T110</f>
        <v>15825500</v>
      </c>
      <c r="C110" s="49">
        <f>'Fin Edu&amp;Asset Dvlpt'!B110</f>
        <v>408</v>
      </c>
      <c r="D110" s="167">
        <f>'Short-Term Benefits'!T110</f>
        <v>2219649</v>
      </c>
      <c r="E110" s="49">
        <f>'Services for Children &amp; Youth'!B110</f>
        <v>0</v>
      </c>
      <c r="F110" s="49">
        <f>'Pregnancy+Family'!T110</f>
        <v>25244756</v>
      </c>
      <c r="G110" s="49">
        <f>'Home Visiting'!B110</f>
        <v>0</v>
      </c>
      <c r="H110" s="49">
        <f>'Other Nonassistance'!T110</f>
        <v>6779335</v>
      </c>
      <c r="I110" s="49">
        <f>'AUPL (wo Foster Care)'!T111</f>
        <v>0</v>
      </c>
    </row>
    <row r="111" spans="1:9">
      <c r="A111" s="51" t="s">
        <v>154</v>
      </c>
      <c r="B111" s="49">
        <f>'Transferred to SSBG'!T111</f>
        <v>4675000</v>
      </c>
      <c r="C111" s="49">
        <f>'Fin Edu&amp;Asset Dvlpt'!B111</f>
        <v>0</v>
      </c>
      <c r="D111" s="167">
        <f>'Short-Term Benefits'!T111</f>
        <v>200000</v>
      </c>
      <c r="E111" s="49">
        <f>'Services for Children &amp; Youth'!B111</f>
        <v>0</v>
      </c>
      <c r="F111" s="49">
        <f>'Pregnancy+Family'!T111</f>
        <v>0</v>
      </c>
      <c r="G111" s="49">
        <f>'Home Visiting'!B111</f>
        <v>0</v>
      </c>
      <c r="H111" s="49">
        <f>'Other Nonassistance'!T111</f>
        <v>0</v>
      </c>
      <c r="I111" s="49">
        <f>'AUPL (wo Foster Care)'!T112</f>
        <v>8891014</v>
      </c>
    </row>
    <row r="112" spans="1:9">
      <c r="A112" s="51" t="s">
        <v>155</v>
      </c>
      <c r="B112" s="49">
        <f>'Transferred to SSBG'!T112</f>
        <v>11017631</v>
      </c>
      <c r="C112" s="49">
        <f>'Fin Edu&amp;Asset Dvlpt'!B112</f>
        <v>0</v>
      </c>
      <c r="D112" s="167">
        <f>'Short-Term Benefits'!T112</f>
        <v>15771956</v>
      </c>
      <c r="E112" s="49">
        <f>'Services for Children &amp; Youth'!B112</f>
        <v>0</v>
      </c>
      <c r="F112" s="49">
        <f>'Pregnancy+Family'!T112</f>
        <v>0</v>
      </c>
      <c r="G112" s="49">
        <f>'Home Visiting'!B112</f>
        <v>0</v>
      </c>
      <c r="H112" s="49">
        <f>'Other Nonassistance'!T112</f>
        <v>3629647</v>
      </c>
      <c r="I112" s="49">
        <f>'AUPL (wo Foster Care)'!T113</f>
        <v>2437184</v>
      </c>
    </row>
    <row r="113" spans="1:9">
      <c r="A113" s="51" t="s">
        <v>157</v>
      </c>
      <c r="B113" s="49">
        <f>'Transferred to SSBG'!T113</f>
        <v>15443200</v>
      </c>
      <c r="C113" s="49">
        <f>'Fin Edu&amp;Asset Dvlpt'!B113</f>
        <v>0</v>
      </c>
      <c r="D113" s="167">
        <f>'Short-Term Benefits'!T113</f>
        <v>600000</v>
      </c>
      <c r="E113" s="49">
        <f>'Services for Children &amp; Youth'!B113</f>
        <v>1297837</v>
      </c>
      <c r="F113" s="49">
        <f>'Pregnancy+Family'!T113</f>
        <v>0</v>
      </c>
      <c r="G113" s="49">
        <f>'Home Visiting'!B113</f>
        <v>812085</v>
      </c>
      <c r="H113" s="49">
        <f>'Other Nonassistance'!T113</f>
        <v>407156</v>
      </c>
      <c r="I113" s="49">
        <f>'AUPL (wo Foster Care)'!T114</f>
        <v>0</v>
      </c>
    </row>
    <row r="114" spans="1:9">
      <c r="A114" s="51" t="s">
        <v>158</v>
      </c>
      <c r="B114" s="49">
        <f>'Transferred to SSBG'!T114</f>
        <v>0</v>
      </c>
      <c r="C114" s="49">
        <f>'Fin Edu&amp;Asset Dvlpt'!B114</f>
        <v>0</v>
      </c>
      <c r="D114" s="167">
        <f>'Short-Term Benefits'!T114</f>
        <v>1863211</v>
      </c>
      <c r="E114" s="49">
        <f>'Services for Children &amp; Youth'!B114</f>
        <v>0</v>
      </c>
      <c r="F114" s="49">
        <f>'Pregnancy+Family'!T114</f>
        <v>0</v>
      </c>
      <c r="G114" s="49">
        <f>'Home Visiting'!B114</f>
        <v>0</v>
      </c>
      <c r="H114" s="49">
        <f>'Other Nonassistance'!T114</f>
        <v>7631693</v>
      </c>
      <c r="I114" s="49">
        <f>'AUPL (wo Foster Care)'!T115</f>
        <v>0</v>
      </c>
    </row>
    <row r="115" spans="1:9">
      <c r="A115" s="59" t="s">
        <v>159</v>
      </c>
      <c r="B115" s="49">
        <f>'Transferred to SSBG'!T115</f>
        <v>1125205136</v>
      </c>
      <c r="C115" s="49">
        <f>'Fin Edu&amp;Asset Dvlpt'!B115</f>
        <v>1544074</v>
      </c>
      <c r="D115" s="167">
        <f>'Short-Term Benefits'!T115</f>
        <v>319027445</v>
      </c>
      <c r="E115" s="49">
        <f>'Services for Children &amp; Youth'!B115</f>
        <v>226206406</v>
      </c>
      <c r="F115" s="49">
        <f>'Pregnancy+Family'!T115</f>
        <v>217334223</v>
      </c>
      <c r="G115" s="49">
        <f>'Home Visiting'!B115</f>
        <v>21662270</v>
      </c>
      <c r="H115" s="49">
        <f>'Other Nonassistance'!T115</f>
        <v>188992662</v>
      </c>
      <c r="I115" s="49">
        <f>'AUPL (wo Foster Care)'!T116</f>
        <v>560568658</v>
      </c>
    </row>
    <row r="121" spans="1:9" ht="12.75" customHeight="1">
      <c r="A121" s="395" t="s">
        <v>160</v>
      </c>
      <c r="B121" s="398" t="s">
        <v>234</v>
      </c>
      <c r="C121" s="398" t="s">
        <v>235</v>
      </c>
      <c r="D121" s="401" t="s">
        <v>236</v>
      </c>
      <c r="E121" s="398" t="s">
        <v>237</v>
      </c>
      <c r="F121" s="398" t="s">
        <v>238</v>
      </c>
      <c r="G121" s="397" t="s">
        <v>60</v>
      </c>
      <c r="H121" s="398" t="s">
        <v>61</v>
      </c>
      <c r="I121" s="398" t="s">
        <v>239</v>
      </c>
    </row>
    <row r="122" spans="1:9">
      <c r="A122" s="395"/>
      <c r="B122" s="398"/>
      <c r="C122" s="398"/>
      <c r="D122" s="401"/>
      <c r="E122" s="398"/>
      <c r="F122" s="398"/>
      <c r="G122" s="397"/>
      <c r="H122" s="398"/>
      <c r="I122" s="398"/>
    </row>
    <row r="123" spans="1:9">
      <c r="A123" s="51" t="s">
        <v>82</v>
      </c>
      <c r="B123" s="49">
        <f>'Transferred to SSBG'!T123</f>
        <v>0</v>
      </c>
      <c r="C123" s="49">
        <f>'Fin Edu&amp;Asset Dvlpt'!B123</f>
        <v>0</v>
      </c>
      <c r="D123" s="167">
        <f>'Short-Term Benefits'!T123</f>
        <v>22999825</v>
      </c>
      <c r="E123" s="49">
        <f>'Services for Children &amp; Youth'!B123</f>
        <v>7519276</v>
      </c>
      <c r="F123" s="49">
        <f>'Pregnancy+Family'!T123</f>
        <v>80905</v>
      </c>
      <c r="G123" s="49">
        <f>'Home Visiting'!B123</f>
        <v>449275</v>
      </c>
      <c r="H123" s="49">
        <f>'Other Nonassistance'!T123</f>
        <v>0</v>
      </c>
      <c r="I123" s="49">
        <f>'AUPL (wo Foster Care)'!T124</f>
        <v>0</v>
      </c>
    </row>
    <row r="124" spans="1:9">
      <c r="A124" s="51" t="s">
        <v>84</v>
      </c>
      <c r="B124" s="49">
        <f>'Transferred to SSBG'!T124</f>
        <v>0</v>
      </c>
      <c r="C124" s="49">
        <f>'Fin Edu&amp;Asset Dvlpt'!B124</f>
        <v>0</v>
      </c>
      <c r="D124" s="167">
        <f>'Short-Term Benefits'!T124</f>
        <v>0</v>
      </c>
      <c r="E124" s="49">
        <f>'Services for Children &amp; Youth'!B124</f>
        <v>0</v>
      </c>
      <c r="F124" s="49">
        <f>'Pregnancy+Family'!T124</f>
        <v>0</v>
      </c>
      <c r="G124" s="49">
        <f>'Home Visiting'!B124</f>
        <v>0</v>
      </c>
      <c r="H124" s="49">
        <f>'Other Nonassistance'!T124</f>
        <v>0</v>
      </c>
      <c r="I124" s="49">
        <f>'AUPL (wo Foster Care)'!T125</f>
        <v>0</v>
      </c>
    </row>
    <row r="125" spans="1:9">
      <c r="A125" s="51" t="s">
        <v>86</v>
      </c>
      <c r="B125" s="49">
        <f>'Transferred to SSBG'!T125</f>
        <v>0</v>
      </c>
      <c r="C125" s="49">
        <f>'Fin Edu&amp;Asset Dvlpt'!B125</f>
        <v>0</v>
      </c>
      <c r="D125" s="167">
        <f>'Short-Term Benefits'!T125</f>
        <v>16716942</v>
      </c>
      <c r="E125" s="49">
        <f>'Services for Children &amp; Youth'!B125</f>
        <v>0</v>
      </c>
      <c r="F125" s="49">
        <f>'Pregnancy+Family'!T125</f>
        <v>0</v>
      </c>
      <c r="G125" s="49">
        <f>'Home Visiting'!B125</f>
        <v>0</v>
      </c>
      <c r="H125" s="49">
        <f>'Other Nonassistance'!T125</f>
        <v>11066399</v>
      </c>
      <c r="I125" s="49">
        <f>'AUPL (wo Foster Care)'!T126</f>
        <v>0</v>
      </c>
    </row>
    <row r="126" spans="1:9">
      <c r="A126" s="51" t="s">
        <v>88</v>
      </c>
      <c r="B126" s="49">
        <f>'Transferred to SSBG'!T126</f>
        <v>0</v>
      </c>
      <c r="C126" s="49">
        <f>'Fin Edu&amp;Asset Dvlpt'!B126</f>
        <v>0</v>
      </c>
      <c r="D126" s="167">
        <f>'Short-Term Benefits'!T126</f>
        <v>0</v>
      </c>
      <c r="E126" s="49">
        <f>'Services for Children &amp; Youth'!B126</f>
        <v>0</v>
      </c>
      <c r="F126" s="49">
        <f>'Pregnancy+Family'!T126</f>
        <v>0</v>
      </c>
      <c r="G126" s="49">
        <f>'Home Visiting'!B126</f>
        <v>0</v>
      </c>
      <c r="H126" s="49">
        <f>'Other Nonassistance'!T126</f>
        <v>0</v>
      </c>
      <c r="I126" s="49">
        <f>'AUPL (wo Foster Care)'!T127</f>
        <v>0</v>
      </c>
    </row>
    <row r="127" spans="1:9">
      <c r="A127" s="51" t="s">
        <v>74</v>
      </c>
      <c r="B127" s="49">
        <f>'Transferred to SSBG'!T127</f>
        <v>0</v>
      </c>
      <c r="C127" s="49">
        <f>'Fin Edu&amp;Asset Dvlpt'!B127</f>
        <v>7450</v>
      </c>
      <c r="D127" s="167">
        <f>'Short-Term Benefits'!T127</f>
        <v>335255</v>
      </c>
      <c r="E127" s="49">
        <f>'Services for Children &amp; Youth'!B127</f>
        <v>1255755</v>
      </c>
      <c r="F127" s="49">
        <f>'Pregnancy+Family'!T127</f>
        <v>11123981</v>
      </c>
      <c r="G127" s="49">
        <f>'Home Visiting'!B127</f>
        <v>10990</v>
      </c>
      <c r="H127" s="49">
        <f>'Other Nonassistance'!T127</f>
        <v>673056</v>
      </c>
      <c r="I127" s="49">
        <f>'AUPL (wo Foster Care)'!T128</f>
        <v>0</v>
      </c>
    </row>
    <row r="128" spans="1:9">
      <c r="A128" s="51" t="s">
        <v>91</v>
      </c>
      <c r="B128" s="49">
        <f>'Transferred to SSBG'!T128</f>
        <v>0</v>
      </c>
      <c r="C128" s="49">
        <f>'Fin Edu&amp;Asset Dvlpt'!B128</f>
        <v>10998</v>
      </c>
      <c r="D128" s="167">
        <f>'Short-Term Benefits'!T128</f>
        <v>5132820</v>
      </c>
      <c r="E128" s="49">
        <f>'Services for Children &amp; Youth'!B128</f>
        <v>6968478</v>
      </c>
      <c r="F128" s="49">
        <f>'Pregnancy+Family'!T128</f>
        <v>37945</v>
      </c>
      <c r="G128" s="49">
        <f>'Home Visiting'!B128</f>
        <v>6547570</v>
      </c>
      <c r="H128" s="49">
        <f>'Other Nonassistance'!T128</f>
        <v>0</v>
      </c>
      <c r="I128" s="49">
        <f>'AUPL (wo Foster Care)'!T129</f>
        <v>1.6076676434991471E-2</v>
      </c>
    </row>
    <row r="129" spans="1:9">
      <c r="A129" s="51" t="s">
        <v>93</v>
      </c>
      <c r="B129" s="49">
        <f>'Transferred to SSBG'!T129</f>
        <v>0</v>
      </c>
      <c r="C129" s="49">
        <f>'Fin Edu&amp;Asset Dvlpt'!B129</f>
        <v>0</v>
      </c>
      <c r="D129" s="167">
        <f>'Short-Term Benefits'!T129</f>
        <v>0</v>
      </c>
      <c r="E129" s="49">
        <f>'Services for Children &amp; Youth'!B129</f>
        <v>0</v>
      </c>
      <c r="F129" s="49">
        <f>'Pregnancy+Family'!T129</f>
        <v>482907</v>
      </c>
      <c r="G129" s="49">
        <f>'Home Visiting'!B129</f>
        <v>0</v>
      </c>
      <c r="H129" s="49">
        <f>'Other Nonassistance'!T129</f>
        <v>0</v>
      </c>
      <c r="I129" s="49">
        <f>'AUPL (wo Foster Care)'!T130</f>
        <v>0</v>
      </c>
    </row>
    <row r="130" spans="1:9">
      <c r="A130" s="51" t="s">
        <v>95</v>
      </c>
      <c r="B130" s="49">
        <f>'Transferred to SSBG'!T130</f>
        <v>0</v>
      </c>
      <c r="C130" s="49">
        <f>'Fin Edu&amp;Asset Dvlpt'!B130</f>
        <v>0</v>
      </c>
      <c r="D130" s="167">
        <f>'Short-Term Benefits'!T130</f>
        <v>716770</v>
      </c>
      <c r="E130" s="49">
        <f>'Services for Children &amp; Youth'!B130</f>
        <v>0</v>
      </c>
      <c r="F130" s="49">
        <f>'Pregnancy+Family'!T130</f>
        <v>0</v>
      </c>
      <c r="G130" s="49">
        <f>'Home Visiting'!B130</f>
        <v>0</v>
      </c>
      <c r="H130" s="49">
        <f>'Other Nonassistance'!T130</f>
        <v>0</v>
      </c>
      <c r="I130" s="49">
        <f>'AUPL (wo Foster Care)'!T131</f>
        <v>0</v>
      </c>
    </row>
    <row r="131" spans="1:9">
      <c r="A131" s="51" t="s">
        <v>97</v>
      </c>
      <c r="B131" s="49">
        <f>'Transferred to SSBG'!T131</f>
        <v>0</v>
      </c>
      <c r="C131" s="49">
        <f>'Fin Edu&amp;Asset Dvlpt'!B131</f>
        <v>0</v>
      </c>
      <c r="D131" s="167">
        <f>'Short-Term Benefits'!T131</f>
        <v>51742177</v>
      </c>
      <c r="E131" s="49">
        <f>'Services for Children &amp; Youth'!B131</f>
        <v>0</v>
      </c>
      <c r="F131" s="49">
        <f>'Pregnancy+Family'!T131</f>
        <v>0</v>
      </c>
      <c r="G131" s="49">
        <f>'Home Visiting'!B131</f>
        <v>0</v>
      </c>
      <c r="H131" s="49">
        <f>'Other Nonassistance'!T131</f>
        <v>3944002</v>
      </c>
      <c r="I131" s="49">
        <f>'AUPL (wo Foster Care)'!T132</f>
        <v>0</v>
      </c>
    </row>
    <row r="132" spans="1:9">
      <c r="A132" s="51" t="s">
        <v>99</v>
      </c>
      <c r="B132" s="49">
        <f>'Transferred to SSBG'!T132</f>
        <v>0</v>
      </c>
      <c r="C132" s="49">
        <f>'Fin Edu&amp;Asset Dvlpt'!B132</f>
        <v>0</v>
      </c>
      <c r="D132" s="167">
        <f>'Short-Term Benefits'!T132</f>
        <v>0</v>
      </c>
      <c r="E132" s="49">
        <f>'Services for Children &amp; Youth'!B132</f>
        <v>0</v>
      </c>
      <c r="F132" s="49">
        <f>'Pregnancy+Family'!T132</f>
        <v>0</v>
      </c>
      <c r="G132" s="49">
        <f>'Home Visiting'!B132</f>
        <v>0</v>
      </c>
      <c r="H132" s="49">
        <f>'Other Nonassistance'!T132</f>
        <v>2168656</v>
      </c>
      <c r="I132" s="49">
        <f>'AUPL (wo Foster Care)'!T133</f>
        <v>0</v>
      </c>
    </row>
    <row r="133" spans="1:9">
      <c r="A133" s="51" t="s">
        <v>101</v>
      </c>
      <c r="B133" s="49">
        <f>'Transferred to SSBG'!T133</f>
        <v>0</v>
      </c>
      <c r="C133" s="49">
        <f>'Fin Edu&amp;Asset Dvlpt'!B133</f>
        <v>0</v>
      </c>
      <c r="D133" s="167">
        <f>'Short-Term Benefits'!T133</f>
        <v>0</v>
      </c>
      <c r="E133" s="49">
        <f>'Services for Children &amp; Youth'!B133</f>
        <v>49855783</v>
      </c>
      <c r="F133" s="49">
        <f>'Pregnancy+Family'!T133</f>
        <v>0</v>
      </c>
      <c r="G133" s="49">
        <f>'Home Visiting'!B133</f>
        <v>0</v>
      </c>
      <c r="H133" s="49">
        <f>'Other Nonassistance'!T133</f>
        <v>0</v>
      </c>
      <c r="I133" s="49">
        <f>'AUPL (wo Foster Care)'!T134</f>
        <v>0</v>
      </c>
    </row>
    <row r="134" spans="1:9">
      <c r="A134" s="51" t="s">
        <v>102</v>
      </c>
      <c r="B134" s="49">
        <f>'Transferred to SSBG'!T134</f>
        <v>0</v>
      </c>
      <c r="C134" s="49">
        <f>'Fin Edu&amp;Asset Dvlpt'!B134</f>
        <v>0</v>
      </c>
      <c r="D134" s="167">
        <f>'Short-Term Benefits'!T134</f>
        <v>366858</v>
      </c>
      <c r="E134" s="49">
        <f>'Services for Children &amp; Youth'!B134</f>
        <v>20508000</v>
      </c>
      <c r="F134" s="49">
        <f>'Pregnancy+Family'!T134</f>
        <v>3095595</v>
      </c>
      <c r="G134" s="49">
        <f>'Home Visiting'!B134</f>
        <v>0</v>
      </c>
      <c r="H134" s="49">
        <f>'Other Nonassistance'!T134</f>
        <v>17602520</v>
      </c>
      <c r="I134" s="49">
        <f>'AUPL (wo Foster Care)'!T135</f>
        <v>0</v>
      </c>
    </row>
    <row r="135" spans="1:9">
      <c r="A135" s="51" t="s">
        <v>103</v>
      </c>
      <c r="B135" s="49">
        <f>'Transferred to SSBG'!T135</f>
        <v>0</v>
      </c>
      <c r="C135" s="49">
        <f>'Fin Edu&amp;Asset Dvlpt'!B135</f>
        <v>0</v>
      </c>
      <c r="D135" s="167">
        <f>'Short-Term Benefits'!T135</f>
        <v>94490</v>
      </c>
      <c r="E135" s="49">
        <f>'Services for Children &amp; Youth'!B135</f>
        <v>0</v>
      </c>
      <c r="F135" s="49">
        <f>'Pregnancy+Family'!T135</f>
        <v>0</v>
      </c>
      <c r="G135" s="49">
        <f>'Home Visiting'!B135</f>
        <v>0</v>
      </c>
      <c r="H135" s="49">
        <f>'Other Nonassistance'!T135</f>
        <v>0</v>
      </c>
      <c r="I135" s="49">
        <f>'AUPL (wo Foster Care)'!T136</f>
        <v>0</v>
      </c>
    </row>
    <row r="136" spans="1:9">
      <c r="A136" s="51" t="s">
        <v>104</v>
      </c>
      <c r="B136" s="49">
        <f>'Transferred to SSBG'!T136</f>
        <v>0</v>
      </c>
      <c r="C136" s="49">
        <f>'Fin Edu&amp;Asset Dvlpt'!B136</f>
        <v>0</v>
      </c>
      <c r="D136" s="167">
        <f>'Short-Term Benefits'!T136</f>
        <v>351139</v>
      </c>
      <c r="E136" s="49">
        <f>'Services for Children &amp; Youth'!B136</f>
        <v>0</v>
      </c>
      <c r="F136" s="49">
        <f>'Pregnancy+Family'!T136</f>
        <v>0</v>
      </c>
      <c r="G136" s="49">
        <f>'Home Visiting'!B136</f>
        <v>0</v>
      </c>
      <c r="H136" s="49">
        <f>'Other Nonassistance'!T136</f>
        <v>0</v>
      </c>
      <c r="I136" s="49">
        <f>'AUPL (wo Foster Care)'!T137</f>
        <v>0</v>
      </c>
    </row>
    <row r="137" spans="1:9">
      <c r="A137" s="51" t="s">
        <v>105</v>
      </c>
      <c r="B137" s="49">
        <f>'Transferred to SSBG'!T137</f>
        <v>0</v>
      </c>
      <c r="C137" s="49">
        <f>'Fin Edu&amp;Asset Dvlpt'!B137</f>
        <v>0</v>
      </c>
      <c r="D137" s="167">
        <f>'Short-Term Benefits'!T137</f>
        <v>0</v>
      </c>
      <c r="E137" s="49">
        <f>'Services for Children &amp; Youth'!B137</f>
        <v>0</v>
      </c>
      <c r="F137" s="49">
        <f>'Pregnancy+Family'!T137</f>
        <v>0</v>
      </c>
      <c r="G137" s="49">
        <f>'Home Visiting'!B137</f>
        <v>0</v>
      </c>
      <c r="H137" s="49">
        <f>'Other Nonassistance'!T137</f>
        <v>62628893</v>
      </c>
      <c r="I137" s="49">
        <f>'AUPL (wo Foster Care)'!T138</f>
        <v>0</v>
      </c>
    </row>
    <row r="138" spans="1:9">
      <c r="A138" s="51" t="s">
        <v>107</v>
      </c>
      <c r="B138" s="49">
        <f>'Transferred to SSBG'!T138</f>
        <v>0</v>
      </c>
      <c r="C138" s="49">
        <f>'Fin Edu&amp;Asset Dvlpt'!B138</f>
        <v>0</v>
      </c>
      <c r="D138" s="167">
        <f>'Short-Term Benefits'!T138</f>
        <v>0</v>
      </c>
      <c r="E138" s="49">
        <f>'Services for Children &amp; Youth'!B138</f>
        <v>0</v>
      </c>
      <c r="F138" s="49">
        <f>'Pregnancy+Family'!T138</f>
        <v>0</v>
      </c>
      <c r="G138" s="49">
        <f>'Home Visiting'!B138</f>
        <v>0</v>
      </c>
      <c r="H138" s="49">
        <f>'Other Nonassistance'!T138</f>
        <v>0</v>
      </c>
      <c r="I138" s="49">
        <f>'AUPL (wo Foster Care)'!T139</f>
        <v>0</v>
      </c>
    </row>
    <row r="139" spans="1:9">
      <c r="A139" s="51" t="s">
        <v>76</v>
      </c>
      <c r="B139" s="49">
        <f>'Transferred to SSBG'!T139</f>
        <v>0</v>
      </c>
      <c r="C139" s="49">
        <f>'Fin Edu&amp;Asset Dvlpt'!B139</f>
        <v>0</v>
      </c>
      <c r="D139" s="167">
        <f>'Short-Term Benefits'!T139</f>
        <v>0</v>
      </c>
      <c r="E139" s="49">
        <f>'Services for Children &amp; Youth'!B139</f>
        <v>0</v>
      </c>
      <c r="F139" s="49">
        <f>'Pregnancy+Family'!T139</f>
        <v>0</v>
      </c>
      <c r="G139" s="49">
        <f>'Home Visiting'!B139</f>
        <v>0</v>
      </c>
      <c r="H139" s="49">
        <f>'Other Nonassistance'!T139</f>
        <v>0</v>
      </c>
      <c r="I139" s="49">
        <f>'AUPL (wo Foster Care)'!T140</f>
        <v>0</v>
      </c>
    </row>
    <row r="140" spans="1:9">
      <c r="A140" s="51" t="s">
        <v>110</v>
      </c>
      <c r="B140" s="49">
        <f>'Transferred to SSBG'!T140</f>
        <v>0</v>
      </c>
      <c r="C140" s="49">
        <f>'Fin Edu&amp;Asset Dvlpt'!B140</f>
        <v>0</v>
      </c>
      <c r="D140" s="167">
        <f>'Short-Term Benefits'!T140</f>
        <v>0</v>
      </c>
      <c r="E140" s="49">
        <f>'Services for Children &amp; Youth'!B140</f>
        <v>0</v>
      </c>
      <c r="F140" s="49">
        <f>'Pregnancy+Family'!T140</f>
        <v>4958048</v>
      </c>
      <c r="G140" s="49">
        <f>'Home Visiting'!B140</f>
        <v>0</v>
      </c>
      <c r="H140" s="49">
        <f>'Other Nonassistance'!T140</f>
        <v>0</v>
      </c>
      <c r="I140" s="49">
        <f>'AUPL (wo Foster Care)'!T141</f>
        <v>0</v>
      </c>
    </row>
    <row r="141" spans="1:9">
      <c r="A141" s="51" t="s">
        <v>111</v>
      </c>
      <c r="B141" s="49">
        <f>'Transferred to SSBG'!T141</f>
        <v>0</v>
      </c>
      <c r="C141" s="49">
        <f>'Fin Edu&amp;Asset Dvlpt'!B141</f>
        <v>0</v>
      </c>
      <c r="D141" s="167">
        <f>'Short-Term Benefits'!T141</f>
        <v>0</v>
      </c>
      <c r="E141" s="49">
        <f>'Services for Children &amp; Youth'!B141</f>
        <v>2135096</v>
      </c>
      <c r="F141" s="49">
        <f>'Pregnancy+Family'!T141</f>
        <v>0</v>
      </c>
      <c r="G141" s="49">
        <f>'Home Visiting'!B141</f>
        <v>0</v>
      </c>
      <c r="H141" s="49">
        <f>'Other Nonassistance'!T141</f>
        <v>0</v>
      </c>
      <c r="I141" s="49">
        <f>'AUPL (wo Foster Care)'!T142</f>
        <v>0</v>
      </c>
    </row>
    <row r="142" spans="1:9">
      <c r="A142" s="51" t="s">
        <v>113</v>
      </c>
      <c r="B142" s="49">
        <f>'Transferred to SSBG'!T142</f>
        <v>0</v>
      </c>
      <c r="C142" s="49">
        <f>'Fin Edu&amp;Asset Dvlpt'!B142</f>
        <v>0</v>
      </c>
      <c r="D142" s="167">
        <f>'Short-Term Benefits'!T142</f>
        <v>3842662</v>
      </c>
      <c r="E142" s="49">
        <f>'Services for Children &amp; Youth'!B142</f>
        <v>0</v>
      </c>
      <c r="F142" s="49">
        <f>'Pregnancy+Family'!T142</f>
        <v>0</v>
      </c>
      <c r="G142" s="49">
        <f>'Home Visiting'!B142</f>
        <v>0</v>
      </c>
      <c r="H142" s="49">
        <f>'Other Nonassistance'!T142</f>
        <v>0</v>
      </c>
      <c r="I142" s="49">
        <f>'AUPL (wo Foster Care)'!T143</f>
        <v>0</v>
      </c>
    </row>
    <row r="143" spans="1:9">
      <c r="A143" s="51" t="s">
        <v>78</v>
      </c>
      <c r="B143" s="49">
        <f>'Transferred to SSBG'!T143</f>
        <v>0</v>
      </c>
      <c r="C143" s="49">
        <f>'Fin Edu&amp;Asset Dvlpt'!B143</f>
        <v>0</v>
      </c>
      <c r="D143" s="167">
        <f>'Short-Term Benefits'!T143</f>
        <v>61282532</v>
      </c>
      <c r="E143" s="49">
        <f>'Services for Children &amp; Youth'!B143</f>
        <v>0</v>
      </c>
      <c r="F143" s="49">
        <f>'Pregnancy+Family'!T143</f>
        <v>99486</v>
      </c>
      <c r="G143" s="49">
        <f>'Home Visiting'!B143</f>
        <v>257963</v>
      </c>
      <c r="H143" s="49">
        <f>'Other Nonassistance'!T143</f>
        <v>0</v>
      </c>
      <c r="I143" s="49">
        <f>'AUPL (wo Foster Care)'!T144</f>
        <v>0</v>
      </c>
    </row>
    <row r="144" spans="1:9">
      <c r="A144" s="51" t="s">
        <v>116</v>
      </c>
      <c r="B144" s="49">
        <f>'Transferred to SSBG'!T144</f>
        <v>0</v>
      </c>
      <c r="C144" s="49">
        <f>'Fin Edu&amp;Asset Dvlpt'!B144</f>
        <v>0</v>
      </c>
      <c r="D144" s="167">
        <f>'Short-Term Benefits'!T144</f>
        <v>96740969</v>
      </c>
      <c r="E144" s="49">
        <f>'Services for Children &amp; Youth'!B144</f>
        <v>0</v>
      </c>
      <c r="F144" s="49">
        <f>'Pregnancy+Family'!T144</f>
        <v>15010037</v>
      </c>
      <c r="G144" s="49">
        <f>'Home Visiting'!B144</f>
        <v>0</v>
      </c>
      <c r="H144" s="49">
        <f>'Other Nonassistance'!T144</f>
        <v>0</v>
      </c>
      <c r="I144" s="49">
        <f>'AUPL (wo Foster Care)'!T145</f>
        <v>0</v>
      </c>
    </row>
    <row r="145" spans="1:9">
      <c r="A145" s="51" t="s">
        <v>117</v>
      </c>
      <c r="B145" s="49">
        <f>'Transferred to SSBG'!T145</f>
        <v>0</v>
      </c>
      <c r="C145" s="49">
        <f>'Fin Edu&amp;Asset Dvlpt'!B145</f>
        <v>0</v>
      </c>
      <c r="D145" s="167">
        <f>'Short-Term Benefits'!T145</f>
        <v>51572270</v>
      </c>
      <c r="E145" s="49">
        <f>'Services for Children &amp; Youth'!B145</f>
        <v>168002699</v>
      </c>
      <c r="F145" s="49">
        <f>'Pregnancy+Family'!T145</f>
        <v>0</v>
      </c>
      <c r="G145" s="49">
        <f>'Home Visiting'!B145</f>
        <v>0</v>
      </c>
      <c r="H145" s="49">
        <f>'Other Nonassistance'!T145</f>
        <v>0</v>
      </c>
      <c r="I145" s="49">
        <f>'AUPL (wo Foster Care)'!T146</f>
        <v>0</v>
      </c>
    </row>
    <row r="146" spans="1:9">
      <c r="A146" s="51" t="s">
        <v>77</v>
      </c>
      <c r="B146" s="49">
        <f>'Transferred to SSBG'!T146</f>
        <v>0</v>
      </c>
      <c r="C146" s="49">
        <f>'Fin Edu&amp;Asset Dvlpt'!B146</f>
        <v>0</v>
      </c>
      <c r="D146" s="167">
        <f>'Short-Term Benefits'!T146</f>
        <v>183038</v>
      </c>
      <c r="E146" s="49">
        <f>'Services for Children &amp; Youth'!B146</f>
        <v>0</v>
      </c>
      <c r="F146" s="49">
        <f>'Pregnancy+Family'!T146</f>
        <v>0</v>
      </c>
      <c r="G146" s="49">
        <f>'Home Visiting'!B146</f>
        <v>0</v>
      </c>
      <c r="H146" s="49">
        <f>'Other Nonassistance'!T146</f>
        <v>0</v>
      </c>
      <c r="I146" s="49">
        <f>'AUPL (wo Foster Care)'!T147</f>
        <v>0</v>
      </c>
    </row>
    <row r="147" spans="1:9">
      <c r="A147" s="51" t="s">
        <v>120</v>
      </c>
      <c r="B147" s="49">
        <f>'Transferred to SSBG'!T147</f>
        <v>0</v>
      </c>
      <c r="C147" s="49">
        <f>'Fin Edu&amp;Asset Dvlpt'!B147</f>
        <v>0</v>
      </c>
      <c r="D147" s="167">
        <f>'Short-Term Benefits'!T147</f>
        <v>0</v>
      </c>
      <c r="E147" s="49">
        <f>'Services for Children &amp; Youth'!B147</f>
        <v>0</v>
      </c>
      <c r="F147" s="49">
        <f>'Pregnancy+Family'!T147</f>
        <v>0</v>
      </c>
      <c r="G147" s="49">
        <f>'Home Visiting'!B147</f>
        <v>0</v>
      </c>
      <c r="H147" s="49">
        <f>'Other Nonassistance'!T147</f>
        <v>0</v>
      </c>
      <c r="I147" s="49">
        <f>'AUPL (wo Foster Care)'!T148</f>
        <v>0</v>
      </c>
    </row>
    <row r="148" spans="1:9">
      <c r="A148" s="51" t="s">
        <v>122</v>
      </c>
      <c r="B148" s="49">
        <f>'Transferred to SSBG'!T148</f>
        <v>0</v>
      </c>
      <c r="C148" s="49">
        <f>'Fin Edu&amp;Asset Dvlpt'!B148</f>
        <v>0</v>
      </c>
      <c r="D148" s="167">
        <f>'Short-Term Benefits'!T148</f>
        <v>62571432</v>
      </c>
      <c r="E148" s="49">
        <f>'Services for Children &amp; Youth'!B148</f>
        <v>0</v>
      </c>
      <c r="F148" s="49">
        <f>'Pregnancy+Family'!T148</f>
        <v>0</v>
      </c>
      <c r="G148" s="49">
        <f>'Home Visiting'!B148</f>
        <v>0</v>
      </c>
      <c r="H148" s="49">
        <f>'Other Nonassistance'!T148</f>
        <v>19033917</v>
      </c>
      <c r="I148" s="49">
        <f>'AUPL (wo Foster Care)'!T149</f>
        <v>0</v>
      </c>
    </row>
    <row r="149" spans="1:9">
      <c r="A149" s="51" t="s">
        <v>124</v>
      </c>
      <c r="B149" s="49">
        <f>'Transferred to SSBG'!T149</f>
        <v>0</v>
      </c>
      <c r="C149" s="49">
        <f>'Fin Edu&amp;Asset Dvlpt'!B149</f>
        <v>0</v>
      </c>
      <c r="D149" s="167">
        <f>'Short-Term Benefits'!T149</f>
        <v>394787</v>
      </c>
      <c r="E149" s="49">
        <f>'Services for Children &amp; Youth'!B149</f>
        <v>0</v>
      </c>
      <c r="F149" s="49">
        <f>'Pregnancy+Family'!T149</f>
        <v>0</v>
      </c>
      <c r="G149" s="49">
        <f>'Home Visiting'!B149</f>
        <v>0</v>
      </c>
      <c r="H149" s="49">
        <f>'Other Nonassistance'!T149</f>
        <v>0</v>
      </c>
      <c r="I149" s="49">
        <f>'AUPL (wo Foster Care)'!T150</f>
        <v>0</v>
      </c>
    </row>
    <row r="150" spans="1:9">
      <c r="A150" s="51" t="s">
        <v>126</v>
      </c>
      <c r="B150" s="49">
        <f>'Transferred to SSBG'!T150</f>
        <v>0</v>
      </c>
      <c r="C150" s="49">
        <f>'Fin Edu&amp;Asset Dvlpt'!B150</f>
        <v>0</v>
      </c>
      <c r="D150" s="167">
        <f>'Short-Term Benefits'!T150</f>
        <v>0</v>
      </c>
      <c r="E150" s="49">
        <f>'Services for Children &amp; Youth'!B150</f>
        <v>238421</v>
      </c>
      <c r="F150" s="49">
        <f>'Pregnancy+Family'!T150</f>
        <v>0</v>
      </c>
      <c r="G150" s="49">
        <f>'Home Visiting'!B150</f>
        <v>0</v>
      </c>
      <c r="H150" s="49">
        <f>'Other Nonassistance'!T150</f>
        <v>0</v>
      </c>
      <c r="I150" s="49">
        <f>'AUPL (wo Foster Care)'!T151</f>
        <v>0</v>
      </c>
    </row>
    <row r="151" spans="1:9">
      <c r="A151" s="51" t="s">
        <v>127</v>
      </c>
      <c r="B151" s="49">
        <f>'Transferred to SSBG'!T151</f>
        <v>0</v>
      </c>
      <c r="C151" s="49">
        <f>'Fin Edu&amp;Asset Dvlpt'!B151</f>
        <v>0</v>
      </c>
      <c r="D151" s="167">
        <f>'Short-Term Benefits'!T151</f>
        <v>0</v>
      </c>
      <c r="E151" s="49">
        <f>'Services for Children &amp; Youth'!B151</f>
        <v>0</v>
      </c>
      <c r="F151" s="49">
        <f>'Pregnancy+Family'!T151</f>
        <v>0</v>
      </c>
      <c r="G151" s="49">
        <f>'Home Visiting'!B151</f>
        <v>0</v>
      </c>
      <c r="H151" s="49">
        <f>'Other Nonassistance'!T151</f>
        <v>24584116</v>
      </c>
      <c r="I151" s="49">
        <f>'AUPL (wo Foster Care)'!T152</f>
        <v>0</v>
      </c>
    </row>
    <row r="152" spans="1:9">
      <c r="A152" s="51" t="s">
        <v>128</v>
      </c>
      <c r="B152" s="49">
        <f>'Transferred to SSBG'!T152</f>
        <v>0</v>
      </c>
      <c r="C152" s="49">
        <f>'Fin Edu&amp;Asset Dvlpt'!B152</f>
        <v>0</v>
      </c>
      <c r="D152" s="167">
        <f>'Short-Term Benefits'!T152</f>
        <v>2082523</v>
      </c>
      <c r="E152" s="49">
        <f>'Services for Children &amp; Youth'!B152</f>
        <v>0</v>
      </c>
      <c r="F152" s="49">
        <f>'Pregnancy+Family'!T152</f>
        <v>3235054</v>
      </c>
      <c r="G152" s="49">
        <f>'Home Visiting'!B152</f>
        <v>0</v>
      </c>
      <c r="H152" s="49">
        <f>'Other Nonassistance'!T152</f>
        <v>1856134</v>
      </c>
      <c r="I152" s="49">
        <f>'AUPL (wo Foster Care)'!T153</f>
        <v>0</v>
      </c>
    </row>
    <row r="153" spans="1:9">
      <c r="A153" s="51" t="s">
        <v>130</v>
      </c>
      <c r="B153" s="49">
        <f>'Transferred to SSBG'!T153</f>
        <v>0</v>
      </c>
      <c r="C153" s="49">
        <f>'Fin Edu&amp;Asset Dvlpt'!B153</f>
        <v>0</v>
      </c>
      <c r="D153" s="167">
        <f>'Short-Term Benefits'!T153</f>
        <v>6147931</v>
      </c>
      <c r="E153" s="49">
        <f>'Services for Children &amp; Youth'!B153</f>
        <v>6072036</v>
      </c>
      <c r="F153" s="49">
        <f>'Pregnancy+Family'!T153</f>
        <v>149980</v>
      </c>
      <c r="G153" s="49">
        <f>'Home Visiting'!B153</f>
        <v>0</v>
      </c>
      <c r="H153" s="49">
        <f>'Other Nonassistance'!T153</f>
        <v>0</v>
      </c>
      <c r="I153" s="49">
        <f>'AUPL (wo Foster Care)'!T154</f>
        <v>0</v>
      </c>
    </row>
    <row r="154" spans="1:9">
      <c r="A154" s="51" t="s">
        <v>131</v>
      </c>
      <c r="B154" s="49">
        <f>'Transferred to SSBG'!T154</f>
        <v>0</v>
      </c>
      <c r="C154" s="49">
        <f>'Fin Edu&amp;Asset Dvlpt'!B154</f>
        <v>0</v>
      </c>
      <c r="D154" s="167">
        <f>'Short-Term Benefits'!T154</f>
        <v>0</v>
      </c>
      <c r="E154" s="49">
        <f>'Services for Children &amp; Youth'!B154</f>
        <v>0</v>
      </c>
      <c r="F154" s="49">
        <f>'Pregnancy+Family'!T154</f>
        <v>8094611</v>
      </c>
      <c r="G154" s="49">
        <f>'Home Visiting'!B154</f>
        <v>0</v>
      </c>
      <c r="H154" s="49">
        <f>'Other Nonassistance'!T154</f>
        <v>66911592</v>
      </c>
      <c r="I154" s="49">
        <f>'AUPL (wo Foster Care)'!T155</f>
        <v>0</v>
      </c>
    </row>
    <row r="155" spans="1:9">
      <c r="A155" s="51" t="s">
        <v>132</v>
      </c>
      <c r="B155" s="49">
        <f>'Transferred to SSBG'!T155</f>
        <v>0</v>
      </c>
      <c r="C155" s="49">
        <f>'Fin Edu&amp;Asset Dvlpt'!B155</f>
        <v>5240</v>
      </c>
      <c r="D155" s="167">
        <f>'Short-Term Benefits'!T155</f>
        <v>31686554</v>
      </c>
      <c r="E155" s="49">
        <f>'Services for Children &amp; Youth'!B155</f>
        <v>161213</v>
      </c>
      <c r="F155" s="49">
        <f>'Pregnancy+Family'!T155</f>
        <v>2339</v>
      </c>
      <c r="G155" s="49">
        <f>'Home Visiting'!B155</f>
        <v>13212</v>
      </c>
      <c r="H155" s="49">
        <f>'Other Nonassistance'!T155</f>
        <v>268137211</v>
      </c>
      <c r="I155" s="49">
        <f>'AUPL (wo Foster Care)'!T156</f>
        <v>0</v>
      </c>
    </row>
    <row r="156" spans="1:9">
      <c r="A156" s="51" t="s">
        <v>75</v>
      </c>
      <c r="B156" s="49">
        <f>'Transferred to SSBG'!T156</f>
        <v>0</v>
      </c>
      <c r="C156" s="49">
        <f>'Fin Edu&amp;Asset Dvlpt'!B156</f>
        <v>0</v>
      </c>
      <c r="D156" s="167">
        <f>'Short-Term Benefits'!T156</f>
        <v>4266045</v>
      </c>
      <c r="E156" s="49">
        <f>'Services for Children &amp; Youth'!B156</f>
        <v>201641</v>
      </c>
      <c r="F156" s="49">
        <f>'Pregnancy+Family'!T156</f>
        <v>0</v>
      </c>
      <c r="G156" s="49">
        <f>'Home Visiting'!B156</f>
        <v>18</v>
      </c>
      <c r="H156" s="49">
        <f>'Other Nonassistance'!T156</f>
        <v>0</v>
      </c>
      <c r="I156" s="49">
        <f>'AUPL (wo Foster Care)'!T157</f>
        <v>0</v>
      </c>
    </row>
    <row r="157" spans="1:9">
      <c r="A157" s="51" t="s">
        <v>133</v>
      </c>
      <c r="B157" s="49">
        <f>'Transferred to SSBG'!T157</f>
        <v>0</v>
      </c>
      <c r="C157" s="49">
        <f>'Fin Edu&amp;Asset Dvlpt'!B157</f>
        <v>0</v>
      </c>
      <c r="D157" s="167">
        <f>'Short-Term Benefits'!T157</f>
        <v>0</v>
      </c>
      <c r="E157" s="49">
        <f>'Services for Children &amp; Youth'!B157</f>
        <v>0</v>
      </c>
      <c r="F157" s="49">
        <f>'Pregnancy+Family'!T157</f>
        <v>0</v>
      </c>
      <c r="G157" s="49">
        <f>'Home Visiting'!B157</f>
        <v>0</v>
      </c>
      <c r="H157" s="49">
        <f>'Other Nonassistance'!T157</f>
        <v>0</v>
      </c>
      <c r="I157" s="49">
        <f>'AUPL (wo Foster Care)'!T158</f>
        <v>0</v>
      </c>
    </row>
    <row r="158" spans="1:9">
      <c r="A158" s="51" t="s">
        <v>134</v>
      </c>
      <c r="B158" s="49">
        <f>'Transferred to SSBG'!T158</f>
        <v>0</v>
      </c>
      <c r="C158" s="49">
        <f>'Fin Edu&amp;Asset Dvlpt'!B158</f>
        <v>0</v>
      </c>
      <c r="D158" s="167">
        <f>'Short-Term Benefits'!T158</f>
        <v>37783261</v>
      </c>
      <c r="E158" s="49">
        <f>'Services for Children &amp; Youth'!B158</f>
        <v>799900</v>
      </c>
      <c r="F158" s="49">
        <f>'Pregnancy+Family'!T158</f>
        <v>34147104</v>
      </c>
      <c r="G158" s="49">
        <f>'Home Visiting'!B158</f>
        <v>0</v>
      </c>
      <c r="H158" s="49">
        <f>'Other Nonassistance'!T158</f>
        <v>0</v>
      </c>
      <c r="I158" s="49">
        <f>'AUPL (wo Foster Care)'!T159</f>
        <v>0</v>
      </c>
    </row>
    <row r="159" spans="1:9">
      <c r="A159" s="51" t="s">
        <v>136</v>
      </c>
      <c r="B159" s="49">
        <f>'Transferred to SSBG'!T159</f>
        <v>0</v>
      </c>
      <c r="C159" s="49">
        <f>'Fin Edu&amp;Asset Dvlpt'!B159</f>
        <v>0</v>
      </c>
      <c r="D159" s="167">
        <f>'Short-Term Benefits'!T159</f>
        <v>0</v>
      </c>
      <c r="E159" s="49">
        <f>'Services for Children &amp; Youth'!B159</f>
        <v>1297801</v>
      </c>
      <c r="F159" s="49">
        <f>'Pregnancy+Family'!T159</f>
        <v>525517</v>
      </c>
      <c r="G159" s="49">
        <f>'Home Visiting'!B159</f>
        <v>0</v>
      </c>
      <c r="H159" s="49">
        <f>'Other Nonassistance'!T159</f>
        <v>373489</v>
      </c>
      <c r="I159" s="49">
        <f>'AUPL (wo Foster Care)'!T160</f>
        <v>0</v>
      </c>
    </row>
    <row r="160" spans="1:9">
      <c r="A160" s="51" t="s">
        <v>145</v>
      </c>
      <c r="B160" s="49">
        <f>'Transferred to SSBG'!T160</f>
        <v>0</v>
      </c>
      <c r="C160" s="49">
        <f>'Fin Edu&amp;Asset Dvlpt'!B160</f>
        <v>0</v>
      </c>
      <c r="D160" s="167">
        <f>'Short-Term Benefits'!T160</f>
        <v>29342535</v>
      </c>
      <c r="E160" s="49">
        <f>'Services for Children &amp; Youth'!B160</f>
        <v>0</v>
      </c>
      <c r="F160" s="49">
        <f>'Pregnancy+Family'!T160</f>
        <v>0</v>
      </c>
      <c r="G160" s="49">
        <f>'Home Visiting'!B160</f>
        <v>0</v>
      </c>
      <c r="H160" s="49">
        <f>'Other Nonassistance'!T160</f>
        <v>0</v>
      </c>
      <c r="I160" s="49">
        <f>'AUPL (wo Foster Care)'!T161</f>
        <v>0</v>
      </c>
    </row>
    <row r="161" spans="1:9">
      <c r="A161" s="51" t="s">
        <v>138</v>
      </c>
      <c r="B161" s="49">
        <f>'Transferred to SSBG'!T161</f>
        <v>0</v>
      </c>
      <c r="C161" s="49">
        <f>'Fin Edu&amp;Asset Dvlpt'!B161</f>
        <v>0</v>
      </c>
      <c r="D161" s="167">
        <f>'Short-Term Benefits'!T161</f>
        <v>1603995</v>
      </c>
      <c r="E161" s="49">
        <f>'Services for Children &amp; Youth'!B161</f>
        <v>0</v>
      </c>
      <c r="F161" s="49">
        <f>'Pregnancy+Family'!T161</f>
        <v>52007595</v>
      </c>
      <c r="G161" s="49">
        <f>'Home Visiting'!B161</f>
        <v>0</v>
      </c>
      <c r="H161" s="49">
        <f>'Other Nonassistance'!T161</f>
        <v>0</v>
      </c>
      <c r="I161" s="49">
        <f>'AUPL (wo Foster Care)'!T162</f>
        <v>0</v>
      </c>
    </row>
    <row r="162" spans="1:9">
      <c r="A162" s="51" t="s">
        <v>140</v>
      </c>
      <c r="B162" s="49">
        <f>'Transferred to SSBG'!T162</f>
        <v>0</v>
      </c>
      <c r="C162" s="49">
        <f>'Fin Edu&amp;Asset Dvlpt'!B162</f>
        <v>0</v>
      </c>
      <c r="D162" s="167">
        <f>'Short-Term Benefits'!T162</f>
        <v>0</v>
      </c>
      <c r="E162" s="49">
        <f>'Services for Children &amp; Youth'!B162</f>
        <v>0</v>
      </c>
      <c r="F162" s="49">
        <f>'Pregnancy+Family'!T162</f>
        <v>0</v>
      </c>
      <c r="G162" s="49">
        <f>'Home Visiting'!B162</f>
        <v>0</v>
      </c>
      <c r="H162" s="49">
        <f>'Other Nonassistance'!T162</f>
        <v>68879721</v>
      </c>
      <c r="I162" s="49">
        <f>'AUPL (wo Foster Care)'!T163</f>
        <v>0</v>
      </c>
    </row>
    <row r="163" spans="1:9">
      <c r="A163" s="51" t="s">
        <v>142</v>
      </c>
      <c r="B163" s="49">
        <f>'Transferred to SSBG'!T163</f>
        <v>0</v>
      </c>
      <c r="C163" s="49">
        <f>'Fin Edu&amp;Asset Dvlpt'!B163</f>
        <v>0</v>
      </c>
      <c r="D163" s="167">
        <f>'Short-Term Benefits'!T163</f>
        <v>0</v>
      </c>
      <c r="E163" s="49">
        <f>'Services for Children &amp; Youth'!B163</f>
        <v>0</v>
      </c>
      <c r="F163" s="49">
        <f>'Pregnancy+Family'!T163</f>
        <v>0</v>
      </c>
      <c r="G163" s="49">
        <f>'Home Visiting'!B163</f>
        <v>0</v>
      </c>
      <c r="H163" s="49">
        <f>'Other Nonassistance'!T163</f>
        <v>49273465</v>
      </c>
      <c r="I163" s="49">
        <f>'AUPL (wo Foster Care)'!T164</f>
        <v>0</v>
      </c>
    </row>
    <row r="164" spans="1:9">
      <c r="A164" s="51" t="s">
        <v>144</v>
      </c>
      <c r="B164" s="49">
        <f>'Transferred to SSBG'!T164</f>
        <v>0</v>
      </c>
      <c r="C164" s="49">
        <f>'Fin Edu&amp;Asset Dvlpt'!B164</f>
        <v>0</v>
      </c>
      <c r="D164" s="167">
        <f>'Short-Term Benefits'!T164</f>
        <v>0</v>
      </c>
      <c r="E164" s="49">
        <f>'Services for Children &amp; Youth'!B164</f>
        <v>0</v>
      </c>
      <c r="F164" s="49">
        <f>'Pregnancy+Family'!T164</f>
        <v>0</v>
      </c>
      <c r="G164" s="49">
        <f>'Home Visiting'!B164</f>
        <v>0</v>
      </c>
      <c r="H164" s="49">
        <f>'Other Nonassistance'!T164</f>
        <v>0</v>
      </c>
      <c r="I164" s="49">
        <f>'AUPL (wo Foster Care)'!T165</f>
        <v>0</v>
      </c>
    </row>
    <row r="165" spans="1:9">
      <c r="A165" s="51" t="s">
        <v>146</v>
      </c>
      <c r="B165" s="49">
        <f>'Transferred to SSBG'!T165</f>
        <v>0</v>
      </c>
      <c r="C165" s="49">
        <f>'Fin Edu&amp;Asset Dvlpt'!B165</f>
        <v>0</v>
      </c>
      <c r="D165" s="167">
        <f>'Short-Term Benefits'!T165</f>
        <v>0</v>
      </c>
      <c r="E165" s="49">
        <f>'Services for Children &amp; Youth'!B165</f>
        <v>0</v>
      </c>
      <c r="F165" s="49">
        <f>'Pregnancy+Family'!T165</f>
        <v>0</v>
      </c>
      <c r="G165" s="49">
        <f>'Home Visiting'!B165</f>
        <v>0</v>
      </c>
      <c r="H165" s="49">
        <f>'Other Nonassistance'!T165</f>
        <v>9498702</v>
      </c>
      <c r="I165" s="49">
        <f>'AUPL (wo Foster Care)'!T166</f>
        <v>0</v>
      </c>
    </row>
    <row r="166" spans="1:9">
      <c r="A166" s="51" t="s">
        <v>148</v>
      </c>
      <c r="B166" s="49">
        <f>'Transferred to SSBG'!T166</f>
        <v>0</v>
      </c>
      <c r="C166" s="49">
        <f>'Fin Edu&amp;Asset Dvlpt'!B166</f>
        <v>0</v>
      </c>
      <c r="D166" s="167">
        <f>'Short-Term Benefits'!T166</f>
        <v>18826</v>
      </c>
      <c r="E166" s="49">
        <f>'Services for Children &amp; Youth'!B166</f>
        <v>0</v>
      </c>
      <c r="F166" s="49">
        <f>'Pregnancy+Family'!T166</f>
        <v>0</v>
      </c>
      <c r="G166" s="49">
        <f>'Home Visiting'!B166</f>
        <v>0</v>
      </c>
      <c r="H166" s="49">
        <f>'Other Nonassistance'!T166</f>
        <v>0</v>
      </c>
      <c r="I166" s="49">
        <f>'AUPL (wo Foster Care)'!T167</f>
        <v>0</v>
      </c>
    </row>
    <row r="167" spans="1:9">
      <c r="A167" s="51" t="s">
        <v>150</v>
      </c>
      <c r="B167" s="49">
        <f>'Transferred to SSBG'!T167</f>
        <v>0</v>
      </c>
      <c r="C167" s="49">
        <f>'Fin Edu&amp;Asset Dvlpt'!B167</f>
        <v>0</v>
      </c>
      <c r="D167" s="167">
        <f>'Short-Term Benefits'!T167</f>
        <v>327692</v>
      </c>
      <c r="E167" s="49">
        <f>'Services for Children &amp; Youth'!B167</f>
        <v>3461871</v>
      </c>
      <c r="F167" s="49">
        <f>'Pregnancy+Family'!T167</f>
        <v>0</v>
      </c>
      <c r="G167" s="49">
        <f>'Home Visiting'!B167</f>
        <v>0</v>
      </c>
      <c r="H167" s="49">
        <f>'Other Nonassistance'!T167</f>
        <v>0</v>
      </c>
      <c r="I167" s="49">
        <f>'AUPL (wo Foster Care)'!T168</f>
        <v>0</v>
      </c>
    </row>
    <row r="168" spans="1:9">
      <c r="A168" s="51" t="s">
        <v>152</v>
      </c>
      <c r="B168" s="49">
        <f>'Transferred to SSBG'!T168</f>
        <v>0</v>
      </c>
      <c r="C168" s="49">
        <f>'Fin Edu&amp;Asset Dvlpt'!B168</f>
        <v>0</v>
      </c>
      <c r="D168" s="167">
        <f>'Short-Term Benefits'!T168</f>
        <v>649292</v>
      </c>
      <c r="E168" s="49">
        <f>'Services for Children &amp; Youth'!B168</f>
        <v>2311776</v>
      </c>
      <c r="F168" s="49">
        <f>'Pregnancy+Family'!T168</f>
        <v>0</v>
      </c>
      <c r="G168" s="49">
        <f>'Home Visiting'!B168</f>
        <v>0</v>
      </c>
      <c r="H168" s="49">
        <f>'Other Nonassistance'!T168</f>
        <v>0</v>
      </c>
      <c r="I168" s="49">
        <f>'AUPL (wo Foster Care)'!T169</f>
        <v>0</v>
      </c>
    </row>
    <row r="169" spans="1:9">
      <c r="A169" s="51" t="s">
        <v>153</v>
      </c>
      <c r="B169" s="49">
        <f>'Transferred to SSBG'!T169</f>
        <v>0</v>
      </c>
      <c r="C169" s="49">
        <f>'Fin Edu&amp;Asset Dvlpt'!B169</f>
        <v>0</v>
      </c>
      <c r="D169" s="167">
        <f>'Short-Term Benefits'!T169</f>
        <v>995</v>
      </c>
      <c r="E169" s="49">
        <f>'Services for Children &amp; Youth'!B169</f>
        <v>0</v>
      </c>
      <c r="F169" s="49">
        <f>'Pregnancy+Family'!T169</f>
        <v>17581581</v>
      </c>
      <c r="G169" s="49">
        <f>'Home Visiting'!B169</f>
        <v>0</v>
      </c>
      <c r="H169" s="49">
        <f>'Other Nonassistance'!T169</f>
        <v>6880120</v>
      </c>
      <c r="I169" s="49">
        <f>'AUPL (wo Foster Care)'!T170</f>
        <v>0</v>
      </c>
    </row>
    <row r="170" spans="1:9">
      <c r="A170" s="51" t="s">
        <v>154</v>
      </c>
      <c r="B170" s="49">
        <f>'Transferred to SSBG'!T170</f>
        <v>0</v>
      </c>
      <c r="C170" s="49">
        <f>'Fin Edu&amp;Asset Dvlpt'!B170</f>
        <v>0</v>
      </c>
      <c r="D170" s="167">
        <f>'Short-Term Benefits'!T170</f>
        <v>35733983</v>
      </c>
      <c r="E170" s="49">
        <f>'Services for Children &amp; Youth'!B170</f>
        <v>0</v>
      </c>
      <c r="F170" s="49">
        <f>'Pregnancy+Family'!T170</f>
        <v>224308363</v>
      </c>
      <c r="G170" s="49">
        <f>'Home Visiting'!B170</f>
        <v>350284</v>
      </c>
      <c r="H170" s="49">
        <f>'Other Nonassistance'!T170</f>
        <v>122232798</v>
      </c>
      <c r="I170" s="49">
        <f>'AUPL (wo Foster Care)'!T171</f>
        <v>0</v>
      </c>
    </row>
    <row r="171" spans="1:9">
      <c r="A171" s="51" t="s">
        <v>155</v>
      </c>
      <c r="B171" s="49">
        <f>'Transferred to SSBG'!T171</f>
        <v>0</v>
      </c>
      <c r="C171" s="49">
        <f>'Fin Edu&amp;Asset Dvlpt'!B171</f>
        <v>0</v>
      </c>
      <c r="D171" s="167">
        <f>'Short-Term Benefits'!T171</f>
        <v>1948404</v>
      </c>
      <c r="E171" s="49">
        <f>'Services for Children &amp; Youth'!B171</f>
        <v>0</v>
      </c>
      <c r="F171" s="49">
        <f>'Pregnancy+Family'!T171</f>
        <v>0</v>
      </c>
      <c r="G171" s="49">
        <f>'Home Visiting'!B171</f>
        <v>0</v>
      </c>
      <c r="H171" s="49">
        <f>'Other Nonassistance'!T171</f>
        <v>0</v>
      </c>
      <c r="I171" s="49">
        <f>'AUPL (wo Foster Care)'!T172</f>
        <v>0</v>
      </c>
    </row>
    <row r="172" spans="1:9">
      <c r="A172" s="51" t="s">
        <v>157</v>
      </c>
      <c r="B172" s="49">
        <f>'Transferred to SSBG'!T172</f>
        <v>0</v>
      </c>
      <c r="C172" s="49">
        <f>'Fin Edu&amp;Asset Dvlpt'!B172</f>
        <v>0</v>
      </c>
      <c r="D172" s="167">
        <f>'Short-Term Benefits'!T172</f>
        <v>36922702</v>
      </c>
      <c r="E172" s="49">
        <f>'Services for Children &amp; Youth'!B172</f>
        <v>81992815</v>
      </c>
      <c r="F172" s="49">
        <f>'Pregnancy+Family'!T172</f>
        <v>4985657</v>
      </c>
      <c r="G172" s="49">
        <f>'Home Visiting'!B172</f>
        <v>0</v>
      </c>
      <c r="H172" s="49">
        <f>'Other Nonassistance'!T172</f>
        <v>0</v>
      </c>
      <c r="I172" s="49">
        <f>'AUPL (wo Foster Care)'!T173</f>
        <v>0</v>
      </c>
    </row>
    <row r="173" spans="1:9">
      <c r="A173" s="51" t="s">
        <v>158</v>
      </c>
      <c r="B173" s="49">
        <f>'Transferred to SSBG'!T173</f>
        <v>0</v>
      </c>
      <c r="C173" s="49">
        <f>'Fin Edu&amp;Asset Dvlpt'!B173</f>
        <v>0</v>
      </c>
      <c r="D173" s="167">
        <f>'Short-Term Benefits'!T173</f>
        <v>1547435</v>
      </c>
      <c r="E173" s="49">
        <f>'Services for Children &amp; Youth'!B173</f>
        <v>0</v>
      </c>
      <c r="F173" s="49">
        <f>'Pregnancy+Family'!T173</f>
        <v>0</v>
      </c>
      <c r="G173" s="49">
        <f>'Home Visiting'!B173</f>
        <v>0</v>
      </c>
      <c r="H173" s="49">
        <f>'Other Nonassistance'!T173</f>
        <v>4480629</v>
      </c>
      <c r="I173" s="49">
        <f>'AUPL (wo Foster Care)'!T174</f>
        <v>0</v>
      </c>
    </row>
    <row r="174" spans="1:9">
      <c r="A174" s="59" t="s">
        <v>159</v>
      </c>
      <c r="B174" s="49">
        <f>'Transferred to SSBG'!T174</f>
        <v>0</v>
      </c>
      <c r="C174" s="49">
        <f>'Fin Edu&amp;Asset Dvlpt'!B174</f>
        <v>23688</v>
      </c>
      <c r="D174" s="167">
        <f>'Short-Term Benefits'!T174</f>
        <v>565106139</v>
      </c>
      <c r="E174" s="49">
        <f>'Services for Children &amp; Youth'!B174</f>
        <v>352782561</v>
      </c>
      <c r="F174" s="49">
        <f>'Pregnancy+Family'!T174</f>
        <v>379926705</v>
      </c>
      <c r="G174" s="49">
        <f>'Home Visiting'!B174</f>
        <v>7629312</v>
      </c>
      <c r="H174" s="49">
        <f>'Other Nonassistance'!T174</f>
        <v>740225420</v>
      </c>
      <c r="I174" s="49">
        <f>'AUPL (wo Foster Care)'!T175</f>
        <v>0</v>
      </c>
    </row>
    <row r="179" spans="1:13" ht="12.75" customHeight="1">
      <c r="A179" s="396" t="s">
        <v>232</v>
      </c>
      <c r="B179" s="398" t="s">
        <v>234</v>
      </c>
      <c r="C179" s="398" t="s">
        <v>235</v>
      </c>
      <c r="D179" s="401" t="s">
        <v>236</v>
      </c>
      <c r="E179" s="398" t="s">
        <v>237</v>
      </c>
      <c r="F179" s="398" t="s">
        <v>238</v>
      </c>
      <c r="G179" s="397" t="s">
        <v>60</v>
      </c>
      <c r="H179" s="398" t="s">
        <v>61</v>
      </c>
      <c r="I179" s="398" t="s">
        <v>239</v>
      </c>
      <c r="J179" s="398" t="s">
        <v>241</v>
      </c>
    </row>
    <row r="180" spans="1:13" ht="24" customHeight="1">
      <c r="A180" s="396"/>
      <c r="B180" s="398"/>
      <c r="C180" s="398"/>
      <c r="D180" s="401"/>
      <c r="E180" s="398"/>
      <c r="F180" s="398"/>
      <c r="G180" s="397"/>
      <c r="H180" s="398"/>
      <c r="I180" s="398"/>
      <c r="J180" s="398"/>
      <c r="L180" s="50"/>
      <c r="M180" s="50"/>
    </row>
    <row r="181" spans="1:13">
      <c r="A181" s="51" t="s">
        <v>82</v>
      </c>
      <c r="B181" s="89">
        <f>B5/'Total Funds Spent &amp; Transferred'!$T5</f>
        <v>5.4903927834406036E-2</v>
      </c>
      <c r="C181" s="89">
        <f>C5/'Total Funds Spent &amp; Transferred'!$T5</f>
        <v>0</v>
      </c>
      <c r="D181" s="89">
        <f>D5/'Total Funds Spent &amp; Transferred'!$T5</f>
        <v>0.16048897063266593</v>
      </c>
      <c r="E181" s="89">
        <f>E5/'Total Funds Spent &amp; Transferred'!$T5</f>
        <v>5.2026036202848139E-2</v>
      </c>
      <c r="F181" s="89">
        <f>F5/'Total Funds Spent &amp; Transferred'!$T5</f>
        <v>7.7066439323373245E-3</v>
      </c>
      <c r="G181" s="89">
        <f>G5/'Total Funds Spent &amp; Transferred'!$T5</f>
        <v>8.2758101949600375E-3</v>
      </c>
      <c r="H181" s="89">
        <f>H5/'Total Funds Spent &amp; Transferred'!$T5</f>
        <v>0</v>
      </c>
      <c r="I181" s="89">
        <f>I5/'Total Funds Spent &amp; Transferred'!$T5</f>
        <v>0</v>
      </c>
      <c r="J181" s="89">
        <f>J5/'Total Funds Spent &amp; Transferred'!$T5</f>
        <v>0.71659861120278256</v>
      </c>
    </row>
    <row r="182" spans="1:13">
      <c r="A182" s="51" t="s">
        <v>84</v>
      </c>
      <c r="B182" s="89">
        <f>B6/'Total Funds Spent &amp; Transferred'!T6</f>
        <v>5.1051629436111405E-2</v>
      </c>
      <c r="C182" s="89">
        <f>C6/'Total Funds Spent &amp; Transferred'!$T6</f>
        <v>0</v>
      </c>
      <c r="D182" s="89">
        <f>D6/'Total Funds Spent &amp; Transferred'!$T6</f>
        <v>1.8597576551516271E-4</v>
      </c>
      <c r="E182" s="89">
        <f>E6/'Total Funds Spent &amp; Transferred'!$T6</f>
        <v>0</v>
      </c>
      <c r="F182" s="89">
        <f>F6/'Total Funds Spent &amp; Transferred'!$T6</f>
        <v>4.2898600656539089E-3</v>
      </c>
      <c r="G182" s="89">
        <f>G6/'Total Funds Spent &amp; Transferred'!$T6</f>
        <v>0</v>
      </c>
      <c r="H182" s="89">
        <f>H6/'Total Funds Spent &amp; Transferred'!$T6</f>
        <v>0</v>
      </c>
      <c r="I182" s="89">
        <f>I6/'Total Funds Spent &amp; Transferred'!$T6</f>
        <v>0</v>
      </c>
      <c r="J182" s="89">
        <f>J6/'Total Funds Spent &amp; Transferred'!$T6</f>
        <v>0.94447253473271953</v>
      </c>
    </row>
    <row r="183" spans="1:13">
      <c r="A183" s="51" t="s">
        <v>86</v>
      </c>
      <c r="B183" s="89">
        <f>B7/'Total Funds Spent &amp; Transferred'!T7</f>
        <v>4.231536183830583E-2</v>
      </c>
      <c r="C183" s="89">
        <f>C7/'Total Funds Spent &amp; Transferred'!$T7</f>
        <v>0</v>
      </c>
      <c r="D183" s="89">
        <f>D7/'Total Funds Spent &amp; Transferred'!$T7</f>
        <v>6.785143771403461E-2</v>
      </c>
      <c r="E183" s="89">
        <f>E7/'Total Funds Spent &amp; Transferred'!$T7</f>
        <v>0</v>
      </c>
      <c r="F183" s="89">
        <f>F7/'Total Funds Spent &amp; Transferred'!$T7</f>
        <v>0</v>
      </c>
      <c r="G183" s="89">
        <f>G7/'Total Funds Spent &amp; Transferred'!$T7</f>
        <v>0</v>
      </c>
      <c r="H183" s="89">
        <f>H7/'Total Funds Spent &amp; Transferred'!$T7</f>
        <v>3.5089560349099699E-2</v>
      </c>
      <c r="I183" s="89">
        <f>I7/'Total Funds Spent &amp; Transferred'!$T7</f>
        <v>4.5338713006037585E-4</v>
      </c>
      <c r="J183" s="89">
        <f>J7/'Total Funds Spent &amp; Transferred'!$T7</f>
        <v>0.85429025296849948</v>
      </c>
    </row>
    <row r="184" spans="1:13">
      <c r="A184" s="51" t="s">
        <v>88</v>
      </c>
      <c r="B184" s="89">
        <f>B8/'Total Funds Spent &amp; Transferred'!T8</f>
        <v>0</v>
      </c>
      <c r="C184" s="89">
        <f>C8/'Total Funds Spent &amp; Transferred'!$T8</f>
        <v>2.5598948235685637E-3</v>
      </c>
      <c r="D184" s="89">
        <f>D8/'Total Funds Spent &amp; Transferred'!$T8</f>
        <v>0</v>
      </c>
      <c r="E184" s="89">
        <f>E8/'Total Funds Spent &amp; Transferred'!$T8</f>
        <v>0</v>
      </c>
      <c r="F184" s="89">
        <f>F8/'Total Funds Spent &amp; Transferred'!$T8</f>
        <v>2.21824590424901E-2</v>
      </c>
      <c r="G184" s="89">
        <f>G8/'Total Funds Spent &amp; Transferred'!$T8</f>
        <v>0</v>
      </c>
      <c r="H184" s="89">
        <f>H8/'Total Funds Spent &amp; Transferred'!$T8</f>
        <v>0</v>
      </c>
      <c r="I184" s="89">
        <f>I8/'Total Funds Spent &amp; Transferred'!$T8</f>
        <v>4.9997547331053743E-2</v>
      </c>
      <c r="J184" s="89">
        <f>J8/'Total Funds Spent &amp; Transferred'!$T8</f>
        <v>0.92526009880288762</v>
      </c>
    </row>
    <row r="185" spans="1:13">
      <c r="A185" s="51" t="s">
        <v>74</v>
      </c>
      <c r="B185" s="89">
        <f>B9/'Total Funds Spent &amp; Transferred'!T9</f>
        <v>5.5002044012074827E-2</v>
      </c>
      <c r="C185" s="89">
        <f>C9/'Total Funds Spent &amp; Transferred'!$T9</f>
        <v>1.1222769649995172E-6</v>
      </c>
      <c r="D185" s="89">
        <f>D9/'Total Funds Spent &amp; Transferred'!$T9</f>
        <v>7.5472899934412498E-5</v>
      </c>
      <c r="E185" s="89">
        <f>E9/'Total Funds Spent &amp; Transferred'!$T9</f>
        <v>1.8916844431986156E-4</v>
      </c>
      <c r="F185" s="89">
        <f>F9/'Total Funds Spent &amp; Transferred'!$T9</f>
        <v>2.9645840839210178E-3</v>
      </c>
      <c r="G185" s="89">
        <f>G9/'Total Funds Spent &amp; Transferred'!$T9</f>
        <v>1.6555468248784823E-6</v>
      </c>
      <c r="H185" s="89">
        <f>H9/'Total Funds Spent &amp; Transferred'!$T9</f>
        <v>1.0138996576573355E-4</v>
      </c>
      <c r="I185" s="89">
        <f>I9/'Total Funds Spent &amp; Transferred'!$T9</f>
        <v>3.6478821880991684E-2</v>
      </c>
      <c r="J185" s="89">
        <f>J9/'Total Funds Spent &amp; Transferred'!$T9</f>
        <v>0.90518574088920256</v>
      </c>
    </row>
    <row r="186" spans="1:13">
      <c r="A186" s="51" t="s">
        <v>91</v>
      </c>
      <c r="B186" s="89">
        <f>B10/'Total Funds Spent &amp; Transferred'!T10</f>
        <v>0</v>
      </c>
      <c r="C186" s="89">
        <f>C10/'Total Funds Spent &amp; Transferred'!$T10</f>
        <v>5.9003808631694581E-5</v>
      </c>
      <c r="D186" s="89">
        <f>D10/'Total Funds Spent &amp; Transferred'!$T10</f>
        <v>2.690639318119006E-2</v>
      </c>
      <c r="E186" s="89">
        <f>E10/'Total Funds Spent &amp; Transferred'!$T10</f>
        <v>2.4430156138758138E-2</v>
      </c>
      <c r="F186" s="89">
        <f>F10/'Total Funds Spent &amp; Transferred'!$T10</f>
        <v>2.7626526758359831E-3</v>
      </c>
      <c r="G186" s="89">
        <f>G10/'Total Funds Spent &amp; Transferred'!$T10</f>
        <v>2.2551241071363953E-2</v>
      </c>
      <c r="H186" s="89">
        <f>H10/'Total Funds Spent &amp; Transferred'!$T10</f>
        <v>0</v>
      </c>
      <c r="I186" s="89">
        <f>I10/'Total Funds Spent &amp; Transferred'!$T10</f>
        <v>5.3300283182778599E-11</v>
      </c>
      <c r="J186" s="89">
        <f>J10/'Total Funds Spent &amp; Transferred'!$T10</f>
        <v>0.92329055307091989</v>
      </c>
    </row>
    <row r="187" spans="1:13">
      <c r="A187" s="51" t="s">
        <v>93</v>
      </c>
      <c r="B187" s="89">
        <f>B11/'Total Funds Spent &amp; Transferred'!T11</f>
        <v>5.286832052147452E-2</v>
      </c>
      <c r="C187" s="89">
        <f>C11/'Total Funds Spent &amp; Transferred'!$T11</f>
        <v>0</v>
      </c>
      <c r="D187" s="89">
        <f>D11/'Total Funds Spent &amp; Transferred'!$T11</f>
        <v>0</v>
      </c>
      <c r="E187" s="89">
        <f>E11/'Total Funds Spent &amp; Transferred'!$T11</f>
        <v>0</v>
      </c>
      <c r="F187" s="89">
        <f>F11/'Total Funds Spent &amp; Transferred'!$T11</f>
        <v>0.16760042203801287</v>
      </c>
      <c r="G187" s="89">
        <f>G11/'Total Funds Spent &amp; Transferred'!$T11</f>
        <v>0</v>
      </c>
      <c r="H187" s="89">
        <f>H11/'Total Funds Spent &amp; Transferred'!$T11</f>
        <v>0</v>
      </c>
      <c r="I187" s="89">
        <f>I11/'Total Funds Spent &amp; Transferred'!$T11</f>
        <v>2.569008868778919E-2</v>
      </c>
      <c r="J187" s="89">
        <f>J11/'Total Funds Spent &amp; Transferred'!$T11</f>
        <v>0.75384116875272345</v>
      </c>
    </row>
    <row r="188" spans="1:13">
      <c r="A188" s="51" t="s">
        <v>95</v>
      </c>
      <c r="B188" s="89">
        <f>B12/'Total Funds Spent &amp; Transferred'!T12</f>
        <v>0</v>
      </c>
      <c r="C188" s="89">
        <f>C12/'Total Funds Spent &amp; Transferred'!$T12</f>
        <v>0</v>
      </c>
      <c r="D188" s="89">
        <f>D12/'Total Funds Spent &amp; Transferred'!$T12</f>
        <v>2.4891046717269938E-2</v>
      </c>
      <c r="E188" s="89">
        <f>E12/'Total Funds Spent &amp; Transferred'!$T12</f>
        <v>0</v>
      </c>
      <c r="F188" s="89">
        <f>F12/'Total Funds Spent &amp; Transferred'!$T12</f>
        <v>0</v>
      </c>
      <c r="G188" s="89">
        <f>G12/'Total Funds Spent &amp; Transferred'!$T12</f>
        <v>0</v>
      </c>
      <c r="H188" s="89">
        <f>H12/'Total Funds Spent &amp; Transferred'!$T12</f>
        <v>0</v>
      </c>
      <c r="I188" s="89">
        <f>I12/'Total Funds Spent &amp; Transferred'!$T12</f>
        <v>0</v>
      </c>
      <c r="J188" s="89">
        <f>J12/'Total Funds Spent &amp; Transferred'!$T12</f>
        <v>0.97510895328273006</v>
      </c>
    </row>
    <row r="189" spans="1:13">
      <c r="A189" s="51" t="s">
        <v>97</v>
      </c>
      <c r="B189" s="89">
        <f>B13/'Total Funds Spent &amp; Transferred'!T13</f>
        <v>1.4747153135250735E-2</v>
      </c>
      <c r="C189" s="89">
        <f>C13/'Total Funds Spent &amp; Transferred'!$T13</f>
        <v>0</v>
      </c>
      <c r="D189" s="89">
        <f>D13/'Total Funds Spent &amp; Transferred'!$T13</f>
        <v>0.19386836860895404</v>
      </c>
      <c r="E189" s="89">
        <f>E13/'Total Funds Spent &amp; Transferred'!$T13</f>
        <v>0</v>
      </c>
      <c r="F189" s="89">
        <f>F13/'Total Funds Spent &amp; Transferred'!$T13</f>
        <v>5.2272004401398651E-3</v>
      </c>
      <c r="G189" s="89">
        <f>G13/'Total Funds Spent &amp; Transferred'!$T13</f>
        <v>4.3572649168698071E-3</v>
      </c>
      <c r="H189" s="89">
        <f>H13/'Total Funds Spent &amp; Transferred'!$T13</f>
        <v>1.4777446135102741E-2</v>
      </c>
      <c r="I189" s="89">
        <f>I13/'Total Funds Spent &amp; Transferred'!$T13</f>
        <v>0</v>
      </c>
      <c r="J189" s="89">
        <f>J13/'Total Funds Spent &amp; Transferred'!$T13</f>
        <v>0.76702256676368286</v>
      </c>
    </row>
    <row r="190" spans="1:13">
      <c r="A190" s="51" t="s">
        <v>99</v>
      </c>
      <c r="B190" s="89">
        <f>B14/'Total Funds Spent &amp; Transferred'!T14</f>
        <v>4.4461537780685637E-2</v>
      </c>
      <c r="C190" s="89">
        <f>C14/'Total Funds Spent &amp; Transferred'!$T14</f>
        <v>0</v>
      </c>
      <c r="D190" s="89">
        <f>D14/'Total Funds Spent &amp; Transferred'!$T14</f>
        <v>8.8153492754899508E-4</v>
      </c>
      <c r="E190" s="89">
        <f>E14/'Total Funds Spent &amp; Transferred'!$T14</f>
        <v>0</v>
      </c>
      <c r="F190" s="89">
        <f>F14/'Total Funds Spent &amp; Transferred'!$T14</f>
        <v>7.7488439237798632E-4</v>
      </c>
      <c r="G190" s="89">
        <f>G14/'Total Funds Spent &amp; Transferred'!$T14</f>
        <v>0</v>
      </c>
      <c r="H190" s="89">
        <f>H14/'Total Funds Spent &amp; Transferred'!$T14</f>
        <v>4.2078757969290911E-3</v>
      </c>
      <c r="I190" s="89">
        <f>I14/'Total Funds Spent &amp; Transferred'!$T14</f>
        <v>0</v>
      </c>
      <c r="J190" s="89">
        <f>J14/'Total Funds Spent &amp; Transferred'!$T14</f>
        <v>0.94967416710245833</v>
      </c>
    </row>
    <row r="191" spans="1:13">
      <c r="A191" s="51" t="s">
        <v>101</v>
      </c>
      <c r="B191" s="89">
        <f>B15/'Total Funds Spent &amp; Transferred'!T15</f>
        <v>1.2464954757757701E-2</v>
      </c>
      <c r="C191" s="89">
        <f>C15/'Total Funds Spent &amp; Transferred'!$T15</f>
        <v>0</v>
      </c>
      <c r="D191" s="89">
        <f>D15/'Total Funds Spent &amp; Transferred'!$T15</f>
        <v>1.3668079481706573E-4</v>
      </c>
      <c r="E191" s="89">
        <f>E15/'Total Funds Spent &amp; Transferred'!$T15</f>
        <v>0.12579396000188572</v>
      </c>
      <c r="F191" s="89">
        <f>F15/'Total Funds Spent &amp; Transferred'!$T15</f>
        <v>2.7570288789369457E-3</v>
      </c>
      <c r="G191" s="89">
        <f>G15/'Total Funds Spent &amp; Transferred'!$T15</f>
        <v>0</v>
      </c>
      <c r="H191" s="89">
        <f>H15/'Total Funds Spent &amp; Transferred'!$T15</f>
        <v>4.1461633345843678E-4</v>
      </c>
      <c r="I191" s="89">
        <f>I15/'Total Funds Spent &amp; Transferred'!$T15</f>
        <v>0</v>
      </c>
      <c r="J191" s="89">
        <f>J15/'Total Funds Spent &amp; Transferred'!$T15</f>
        <v>0.8584327592331441</v>
      </c>
    </row>
    <row r="192" spans="1:13">
      <c r="A192" s="51" t="s">
        <v>102</v>
      </c>
      <c r="B192" s="89">
        <f>B16/'Total Funds Spent &amp; Transferred'!T16</f>
        <v>3.6161354023838764E-2</v>
      </c>
      <c r="C192" s="89">
        <f>C16/'Total Funds Spent &amp; Transferred'!$T16</f>
        <v>0</v>
      </c>
      <c r="D192" s="89">
        <f>D16/'Total Funds Spent &amp; Transferred'!$T16</f>
        <v>2.6108168533233614E-3</v>
      </c>
      <c r="E192" s="89">
        <f>E16/'Total Funds Spent &amp; Transferred'!$T16</f>
        <v>7.7149232343083601E-2</v>
      </c>
      <c r="F192" s="89">
        <f>F16/'Total Funds Spent &amp; Transferred'!$T16</f>
        <v>2.1458622803936327E-2</v>
      </c>
      <c r="G192" s="89">
        <f>G16/'Total Funds Spent &amp; Transferred'!$T16</f>
        <v>0</v>
      </c>
      <c r="H192" s="89">
        <f>H16/'Total Funds Spent &amp; Transferred'!$T16</f>
        <v>6.4361067485510848E-2</v>
      </c>
      <c r="I192" s="89">
        <f>I16/'Total Funds Spent &amp; Transferred'!$T16</f>
        <v>0</v>
      </c>
      <c r="J192" s="89">
        <f>J16/'Total Funds Spent &amp; Transferred'!$T16</f>
        <v>0.79825890649030706</v>
      </c>
    </row>
    <row r="193" spans="1:10">
      <c r="A193" s="51" t="s">
        <v>103</v>
      </c>
      <c r="B193" s="89">
        <f>B17/'Total Funds Spent &amp; Transferred'!T17</f>
        <v>7.4694556813868105E-3</v>
      </c>
      <c r="C193" s="89">
        <f>C17/'Total Funds Spent &amp; Transferred'!$T17</f>
        <v>0</v>
      </c>
      <c r="D193" s="89">
        <f>D17/'Total Funds Spent &amp; Transferred'!$T17</f>
        <v>3.2668723689385407E-2</v>
      </c>
      <c r="E193" s="89">
        <f>E17/'Total Funds Spent &amp; Transferred'!$T17</f>
        <v>0</v>
      </c>
      <c r="F193" s="89">
        <f>F17/'Total Funds Spent &amp; Transferred'!$T17</f>
        <v>9.2257427327260642E-3</v>
      </c>
      <c r="G193" s="89">
        <f>G17/'Total Funds Spent &amp; Transferred'!$T17</f>
        <v>0</v>
      </c>
      <c r="H193" s="89">
        <f>H17/'Total Funds Spent &amp; Transferred'!$T17</f>
        <v>0</v>
      </c>
      <c r="I193" s="89">
        <f>I17/'Total Funds Spent &amp; Transferred'!$T17</f>
        <v>0.20708387603292069</v>
      </c>
      <c r="J193" s="89">
        <f>J17/'Total Funds Spent &amp; Transferred'!$T17</f>
        <v>0.74355220186358106</v>
      </c>
    </row>
    <row r="194" spans="1:10">
      <c r="A194" s="51" t="s">
        <v>104</v>
      </c>
      <c r="B194" s="89">
        <f>B18/'Total Funds Spent &amp; Transferred'!T18</f>
        <v>8.7284358183243205E-4</v>
      </c>
      <c r="C194" s="89">
        <f>C18/'Total Funds Spent &amp; Transferred'!$T18</f>
        <v>2.7493409036279169E-4</v>
      </c>
      <c r="D194" s="89">
        <f>D18/'Total Funds Spent &amp; Transferred'!$T18</f>
        <v>6.6600220139734299E-4</v>
      </c>
      <c r="E194" s="89">
        <f>E18/'Total Funds Spent &amp; Transferred'!$T18</f>
        <v>4.4742092931267744E-3</v>
      </c>
      <c r="F194" s="89">
        <f>F18/'Total Funds Spent &amp; Transferred'!$T18</f>
        <v>6.2423518126735811E-4</v>
      </c>
      <c r="G194" s="89">
        <f>G18/'Total Funds Spent &amp; Transferred'!$T18</f>
        <v>0</v>
      </c>
      <c r="H194" s="89">
        <f>H18/'Total Funds Spent &amp; Transferred'!$T18</f>
        <v>0</v>
      </c>
      <c r="I194" s="89">
        <f>I18/'Total Funds Spent &amp; Transferred'!$T18</f>
        <v>0</v>
      </c>
      <c r="J194" s="89">
        <f>J18/'Total Funds Spent &amp; Transferred'!$T18</f>
        <v>0.99308777565201334</v>
      </c>
    </row>
    <row r="195" spans="1:10">
      <c r="A195" s="51" t="s">
        <v>105</v>
      </c>
      <c r="B195" s="89">
        <f>B19/'Total Funds Spent &amp; Transferred'!T19</f>
        <v>0</v>
      </c>
      <c r="C195" s="89">
        <f>C19/'Total Funds Spent &amp; Transferred'!$T19</f>
        <v>0</v>
      </c>
      <c r="D195" s="89">
        <f>D19/'Total Funds Spent &amp; Transferred'!$T19</f>
        <v>0</v>
      </c>
      <c r="E195" s="89">
        <f>E19/'Total Funds Spent &amp; Transferred'!$T19</f>
        <v>1.6864564128388449E-3</v>
      </c>
      <c r="F195" s="89">
        <f>F19/'Total Funds Spent &amp; Transferred'!$T19</f>
        <v>7.9824535480428702E-3</v>
      </c>
      <c r="G195" s="89">
        <f>G19/'Total Funds Spent &amp; Transferred'!$T19</f>
        <v>0</v>
      </c>
      <c r="H195" s="89">
        <f>H19/'Total Funds Spent &amp; Transferred'!$T19</f>
        <v>0.34112860192079864</v>
      </c>
      <c r="I195" s="89">
        <f>I19/'Total Funds Spent &amp; Transferred'!$T19</f>
        <v>0</v>
      </c>
      <c r="J195" s="89">
        <f>J19/'Total Funds Spent &amp; Transferred'!$T19</f>
        <v>0.64920248811831971</v>
      </c>
    </row>
    <row r="196" spans="1:10">
      <c r="A196" s="51" t="s">
        <v>107</v>
      </c>
      <c r="B196" s="89">
        <f>B20/'Total Funds Spent &amp; Transferred'!T20</f>
        <v>5.9244743701669905E-2</v>
      </c>
      <c r="C196" s="89">
        <f>C20/'Total Funds Spent &amp; Transferred'!$T20</f>
        <v>0</v>
      </c>
      <c r="D196" s="89">
        <f>D20/'Total Funds Spent &amp; Transferred'!$T20</f>
        <v>9.3005780216570623E-4</v>
      </c>
      <c r="E196" s="89">
        <f>E20/'Total Funds Spent &amp; Transferred'!$T20</f>
        <v>2.4475230819540918E-2</v>
      </c>
      <c r="F196" s="89">
        <f>F20/'Total Funds Spent &amp; Transferred'!$T20</f>
        <v>8.1504984857977032E-3</v>
      </c>
      <c r="G196" s="89">
        <f>G20/'Total Funds Spent &amp; Transferred'!$T20</f>
        <v>0</v>
      </c>
      <c r="H196" s="89">
        <f>H20/'Total Funds Spent &amp; Transferred'!$T20</f>
        <v>0</v>
      </c>
      <c r="I196" s="89">
        <f>I20/'Total Funds Spent &amp; Transferred'!$T20</f>
        <v>0</v>
      </c>
      <c r="J196" s="89">
        <f>J20/'Total Funds Spent &amp; Transferred'!$T20</f>
        <v>0.90719946919082572</v>
      </c>
    </row>
    <row r="197" spans="1:10">
      <c r="A197" s="51" t="s">
        <v>76</v>
      </c>
      <c r="B197" s="89">
        <f>B21/'Total Funds Spent &amp; Transferred'!T21</f>
        <v>6.2760559748425926E-2</v>
      </c>
      <c r="C197" s="89">
        <f>C21/'Total Funds Spent &amp; Transferred'!$T21</f>
        <v>0</v>
      </c>
      <c r="D197" s="89">
        <f>D21/'Total Funds Spent &amp; Transferred'!$T21</f>
        <v>6.1386860952079426E-6</v>
      </c>
      <c r="E197" s="89">
        <f>E21/'Total Funds Spent &amp; Transferred'!$T21</f>
        <v>7.9615957148153615E-2</v>
      </c>
      <c r="F197" s="89">
        <f>F21/'Total Funds Spent &amp; Transferred'!$T21</f>
        <v>5.9297060101954529E-3</v>
      </c>
      <c r="G197" s="89">
        <f>G21/'Total Funds Spent &amp; Transferred'!$T21</f>
        <v>0</v>
      </c>
      <c r="H197" s="89">
        <f>H21/'Total Funds Spent &amp; Transferred'!$T21</f>
        <v>0</v>
      </c>
      <c r="I197" s="89">
        <f>I21/'Total Funds Spent &amp; Transferred'!$T21</f>
        <v>0</v>
      </c>
      <c r="J197" s="89">
        <f>J21/'Total Funds Spent &amp; Transferred'!$T21</f>
        <v>0.8516876384071298</v>
      </c>
    </row>
    <row r="198" spans="1:10">
      <c r="A198" s="51" t="s">
        <v>110</v>
      </c>
      <c r="B198" s="89">
        <f>B22/'Total Funds Spent &amp; Transferred'!T22</f>
        <v>0</v>
      </c>
      <c r="C198" s="89">
        <f>C22/'Total Funds Spent &amp; Transferred'!$T22</f>
        <v>0</v>
      </c>
      <c r="D198" s="89">
        <f>D22/'Total Funds Spent &amp; Transferred'!$T22</f>
        <v>0</v>
      </c>
      <c r="E198" s="89">
        <f>E22/'Total Funds Spent &amp; Transferred'!$T22</f>
        <v>0</v>
      </c>
      <c r="F198" s="89">
        <f>F22/'Total Funds Spent &amp; Transferred'!$T22</f>
        <v>1.9508983778413425E-2</v>
      </c>
      <c r="G198" s="89">
        <f>G22/'Total Funds Spent &amp; Transferred'!$T22</f>
        <v>0</v>
      </c>
      <c r="H198" s="89">
        <f>H22/'Total Funds Spent &amp; Transferred'!$T22</f>
        <v>0</v>
      </c>
      <c r="I198" s="89">
        <f>I22/'Total Funds Spent &amp; Transferred'!$T22</f>
        <v>0</v>
      </c>
      <c r="J198" s="89">
        <f>J22/'Total Funds Spent &amp; Transferred'!$T22</f>
        <v>0.98049101622158652</v>
      </c>
    </row>
    <row r="199" spans="1:10">
      <c r="A199" s="51" t="s">
        <v>111</v>
      </c>
      <c r="B199" s="89">
        <f>B23/'Total Funds Spent &amp; Transferred'!T23</f>
        <v>7.133573180973965E-2</v>
      </c>
      <c r="C199" s="89">
        <f>C23/'Total Funds Spent &amp; Transferred'!$T23</f>
        <v>0</v>
      </c>
      <c r="D199" s="89">
        <f>D23/'Total Funds Spent &amp; Transferred'!$T23</f>
        <v>0</v>
      </c>
      <c r="E199" s="89">
        <f>E23/'Total Funds Spent &amp; Transferred'!$T23</f>
        <v>1.320413367410783E-2</v>
      </c>
      <c r="F199" s="89">
        <f>F23/'Total Funds Spent &amp; Transferred'!$T23</f>
        <v>5.2077892283893222E-3</v>
      </c>
      <c r="G199" s="89">
        <f>G23/'Total Funds Spent &amp; Transferred'!$T23</f>
        <v>9.3888122534382772E-3</v>
      </c>
      <c r="H199" s="89">
        <f>H23/'Total Funds Spent &amp; Transferred'!$T23</f>
        <v>0</v>
      </c>
      <c r="I199" s="89">
        <f>I23/'Total Funds Spent &amp; Transferred'!$T23</f>
        <v>4.8405349366127878E-2</v>
      </c>
      <c r="J199" s="89">
        <f>J23/'Total Funds Spent &amp; Transferred'!$T23</f>
        <v>0.85245818366819703</v>
      </c>
    </row>
    <row r="200" spans="1:10">
      <c r="A200" s="51" t="s">
        <v>113</v>
      </c>
      <c r="B200" s="89">
        <f>B24/'Total Funds Spent &amp; Transferred'!T24</f>
        <v>0</v>
      </c>
      <c r="C200" s="89">
        <f>C24/'Total Funds Spent &amp; Transferred'!$T24</f>
        <v>0</v>
      </c>
      <c r="D200" s="89">
        <f>D24/'Total Funds Spent &amp; Transferred'!$T24</f>
        <v>5.2311102882562369E-2</v>
      </c>
      <c r="E200" s="89">
        <f>E24/'Total Funds Spent &amp; Transferred'!$T24</f>
        <v>0</v>
      </c>
      <c r="F200" s="89">
        <f>F24/'Total Funds Spent &amp; Transferred'!$T24</f>
        <v>4.9546523286525656E-3</v>
      </c>
      <c r="G200" s="89">
        <f>G24/'Total Funds Spent &amp; Transferred'!$T24</f>
        <v>0</v>
      </c>
      <c r="H200" s="89">
        <f>H24/'Total Funds Spent &amp; Transferred'!$T24</f>
        <v>0</v>
      </c>
      <c r="I200" s="89">
        <f>I24/'Total Funds Spent &amp; Transferred'!$T24</f>
        <v>0</v>
      </c>
      <c r="J200" s="89">
        <f>J24/'Total Funds Spent &amp; Transferred'!$T24</f>
        <v>0.94273424478878509</v>
      </c>
    </row>
    <row r="201" spans="1:10">
      <c r="A201" s="51" t="s">
        <v>78</v>
      </c>
      <c r="B201" s="89">
        <f>B25/'Total Funds Spent &amp; Transferred'!T25</f>
        <v>3.8070151619147279E-2</v>
      </c>
      <c r="C201" s="89">
        <f>C25/'Total Funds Spent &amp; Transferred'!$T25</f>
        <v>0</v>
      </c>
      <c r="D201" s="89">
        <f>D25/'Total Funds Spent &amp; Transferred'!$T25</f>
        <v>0.11130222587571789</v>
      </c>
      <c r="E201" s="89">
        <f>E25/'Total Funds Spent &amp; Transferred'!$T25</f>
        <v>0</v>
      </c>
      <c r="F201" s="89">
        <f>F25/'Total Funds Spent &amp; Transferred'!$T25</f>
        <v>2.4276336361386004E-3</v>
      </c>
      <c r="G201" s="89">
        <f>G25/'Total Funds Spent &amp; Transferred'!$T25</f>
        <v>1.9808198168398848E-3</v>
      </c>
      <c r="H201" s="89">
        <f>H25/'Total Funds Spent &amp; Transferred'!$T25</f>
        <v>0</v>
      </c>
      <c r="I201" s="89">
        <f>I25/'Total Funds Spent &amp; Transferred'!$T25</f>
        <v>0</v>
      </c>
      <c r="J201" s="89">
        <f>J25/'Total Funds Spent &amp; Transferred'!$T25</f>
        <v>0.84621916905215633</v>
      </c>
    </row>
    <row r="202" spans="1:10">
      <c r="A202" s="51" t="s">
        <v>116</v>
      </c>
      <c r="B202" s="89">
        <f>B26/'Total Funds Spent &amp; Transferred'!T26</f>
        <v>4.1304110381510308E-2</v>
      </c>
      <c r="C202" s="89">
        <f>C26/'Total Funds Spent &amp; Transferred'!$T26</f>
        <v>0</v>
      </c>
      <c r="D202" s="89">
        <f>D26/'Total Funds Spent &amp; Transferred'!$T26</f>
        <v>8.6984132480042109E-2</v>
      </c>
      <c r="E202" s="89">
        <f>E26/'Total Funds Spent &amp; Transferred'!$T26</f>
        <v>0</v>
      </c>
      <c r="F202" s="89">
        <f>F26/'Total Funds Spent &amp; Transferred'!$T26</f>
        <v>1.3496195670092304E-2</v>
      </c>
      <c r="G202" s="89">
        <f>G26/'Total Funds Spent &amp; Transferred'!$T26</f>
        <v>0</v>
      </c>
      <c r="H202" s="89">
        <f>H26/'Total Funds Spent &amp; Transferred'!$T26</f>
        <v>0</v>
      </c>
      <c r="I202" s="89">
        <f>I26/'Total Funds Spent &amp; Transferred'!$T26</f>
        <v>0</v>
      </c>
      <c r="J202" s="89">
        <f>J26/'Total Funds Spent &amp; Transferred'!$T26</f>
        <v>0.85821556146835531</v>
      </c>
    </row>
    <row r="203" spans="1:10">
      <c r="A203" s="51" t="s">
        <v>117</v>
      </c>
      <c r="B203" s="89">
        <f>B27/'Total Funds Spent &amp; Transferred'!T27</f>
        <v>5.6391799927124037E-2</v>
      </c>
      <c r="C203" s="89">
        <f>C27/'Total Funds Spent &amp; Transferred'!$T27</f>
        <v>0</v>
      </c>
      <c r="D203" s="89">
        <f>D27/'Total Funds Spent &amp; Transferred'!$T27</f>
        <v>5.1394380405239797E-2</v>
      </c>
      <c r="E203" s="89">
        <f>E27/'Total Funds Spent &amp; Transferred'!$T27</f>
        <v>0.22760039609029928</v>
      </c>
      <c r="F203" s="89">
        <f>F27/'Total Funds Spent &amp; Transferred'!$T27</f>
        <v>1.7472047850850111E-5</v>
      </c>
      <c r="G203" s="89">
        <f>G27/'Total Funds Spent &amp; Transferred'!$T27</f>
        <v>0</v>
      </c>
      <c r="H203" s="89">
        <f>H27/'Total Funds Spent &amp; Transferred'!$T27</f>
        <v>0</v>
      </c>
      <c r="I203" s="89">
        <f>I27/'Total Funds Spent &amp; Transferred'!$T27</f>
        <v>2.0057544371059369E-4</v>
      </c>
      <c r="J203" s="89">
        <f>J27/'Total Funds Spent &amp; Transferred'!$T27</f>
        <v>0.66439537608577548</v>
      </c>
    </row>
    <row r="204" spans="1:10">
      <c r="A204" s="51" t="s">
        <v>77</v>
      </c>
      <c r="B204" s="89">
        <f>B28/'Total Funds Spent &amp; Transferred'!T28</f>
        <v>8.7753157439671003E-3</v>
      </c>
      <c r="C204" s="89">
        <f>C28/'Total Funds Spent &amp; Transferred'!$T28</f>
        <v>0</v>
      </c>
      <c r="D204" s="89">
        <f>D28/'Total Funds Spent &amp; Transferred'!$T28</f>
        <v>5.421225735553515E-2</v>
      </c>
      <c r="E204" s="89">
        <f>E28/'Total Funds Spent &amp; Transferred'!$T28</f>
        <v>0</v>
      </c>
      <c r="F204" s="89">
        <f>F28/'Total Funds Spent &amp; Transferred'!$T28</f>
        <v>2.1178006263102233E-3</v>
      </c>
      <c r="G204" s="89">
        <f>G28/'Total Funds Spent &amp; Transferred'!$T28</f>
        <v>1.4035789603139642E-2</v>
      </c>
      <c r="H204" s="89">
        <f>H28/'Total Funds Spent &amp; Transferred'!$T28</f>
        <v>5.6359034843875087E-3</v>
      </c>
      <c r="I204" s="89">
        <f>I28/'Total Funds Spent &amp; Transferred'!$T28</f>
        <v>0</v>
      </c>
      <c r="J204" s="89">
        <f>J28/'Total Funds Spent &amp; Transferred'!$T28</f>
        <v>0.91522293318666037</v>
      </c>
    </row>
    <row r="205" spans="1:10">
      <c r="A205" s="51" t="s">
        <v>120</v>
      </c>
      <c r="B205" s="89">
        <f>B29/'Total Funds Spent &amp; Transferred'!T29</f>
        <v>9.2424449879167397E-2</v>
      </c>
      <c r="C205" s="89">
        <f>C29/'Total Funds Spent &amp; Transferred'!$T29</f>
        <v>0</v>
      </c>
      <c r="D205" s="89">
        <f>D29/'Total Funds Spent &amp; Transferred'!$T29</f>
        <v>0</v>
      </c>
      <c r="E205" s="89">
        <f>E29/'Total Funds Spent &amp; Transferred'!$T29</f>
        <v>4.3662157175031226E-2</v>
      </c>
      <c r="F205" s="89">
        <f>F29/'Total Funds Spent &amp; Transferred'!$T29</f>
        <v>1.810622783048212E-2</v>
      </c>
      <c r="G205" s="89">
        <f>G29/'Total Funds Spent &amp; Transferred'!$T29</f>
        <v>0</v>
      </c>
      <c r="H205" s="89">
        <f>H29/'Total Funds Spent &amp; Transferred'!$T29</f>
        <v>0</v>
      </c>
      <c r="I205" s="89">
        <f>I29/'Total Funds Spent &amp; Transferred'!$T29</f>
        <v>0</v>
      </c>
      <c r="J205" s="89">
        <f>J29/'Total Funds Spent &amp; Transferred'!$T29</f>
        <v>0.84580716511531928</v>
      </c>
    </row>
    <row r="206" spans="1:10">
      <c r="A206" s="51" t="s">
        <v>122</v>
      </c>
      <c r="B206" s="89">
        <f>B30/'Total Funds Spent &amp; Transferred'!T30</f>
        <v>5.1687863731098328E-2</v>
      </c>
      <c r="C206" s="89">
        <f>C30/'Total Funds Spent &amp; Transferred'!$T30</f>
        <v>0</v>
      </c>
      <c r="D206" s="89">
        <f>D30/'Total Funds Spent &amp; Transferred'!$T30</f>
        <v>0.14903264462145671</v>
      </c>
      <c r="E206" s="89">
        <f>E30/'Total Funds Spent &amp; Transferred'!$T30</f>
        <v>0</v>
      </c>
      <c r="F206" s="89">
        <f>F30/'Total Funds Spent &amp; Transferred'!$T30</f>
        <v>1.1276323062519745E-3</v>
      </c>
      <c r="G206" s="89">
        <f>G30/'Total Funds Spent &amp; Transferred'!$T30</f>
        <v>0</v>
      </c>
      <c r="H206" s="89">
        <f>H30/'Total Funds Spent &amp; Transferred'!$T30</f>
        <v>0.16172549090931082</v>
      </c>
      <c r="I206" s="89">
        <f>I30/'Total Funds Spent &amp; Transferred'!$T30</f>
        <v>0.26749520140514965</v>
      </c>
      <c r="J206" s="89">
        <f>J30/'Total Funds Spent &amp; Transferred'!$T30</f>
        <v>0.36893116702673251</v>
      </c>
    </row>
    <row r="207" spans="1:10">
      <c r="A207" s="51" t="s">
        <v>124</v>
      </c>
      <c r="B207" s="89">
        <f>B31/'Total Funds Spent &amp; Transferred'!T31</f>
        <v>4.8850343592426577E-2</v>
      </c>
      <c r="C207" s="89">
        <f>C31/'Total Funds Spent &amp; Transferred'!$T31</f>
        <v>6.9753585627876811E-3</v>
      </c>
      <c r="D207" s="89">
        <f>D31/'Total Funds Spent &amp; Transferred'!$T31</f>
        <v>1.218543300561668E-2</v>
      </c>
      <c r="E207" s="89">
        <f>E31/'Total Funds Spent &amp; Transferred'!$T31</f>
        <v>1.6309827939891129E-2</v>
      </c>
      <c r="F207" s="89">
        <f>F31/'Total Funds Spent &amp; Transferred'!$T31</f>
        <v>5.0981819576250264E-3</v>
      </c>
      <c r="G207" s="89">
        <f>G31/'Total Funds Spent &amp; Transferred'!$T31</f>
        <v>0</v>
      </c>
      <c r="H207" s="89">
        <f>H31/'Total Funds Spent &amp; Transferred'!$T31</f>
        <v>0</v>
      </c>
      <c r="I207" s="89">
        <f>I31/'Total Funds Spent &amp; Transferred'!$T31</f>
        <v>3.575920729598174E-2</v>
      </c>
      <c r="J207" s="89">
        <f>J31/'Total Funds Spent &amp; Transferred'!$T31</f>
        <v>0.87482164764567116</v>
      </c>
    </row>
    <row r="208" spans="1:10">
      <c r="A208" s="51" t="s">
        <v>126</v>
      </c>
      <c r="B208" s="89">
        <f>B32/'Total Funds Spent &amp; Transferred'!T32</f>
        <v>0</v>
      </c>
      <c r="C208" s="89">
        <f>C32/'Total Funds Spent &amp; Transferred'!$T32</f>
        <v>0</v>
      </c>
      <c r="D208" s="89">
        <f>D32/'Total Funds Spent &amp; Transferred'!$T32</f>
        <v>0</v>
      </c>
      <c r="E208" s="89">
        <f>E32/'Total Funds Spent &amp; Transferred'!$T32</f>
        <v>2.1873207706309206E-3</v>
      </c>
      <c r="F208" s="89">
        <f>F32/'Total Funds Spent &amp; Transferred'!$T32</f>
        <v>0</v>
      </c>
      <c r="G208" s="89">
        <f>G32/'Total Funds Spent &amp; Transferred'!$T32</f>
        <v>0</v>
      </c>
      <c r="H208" s="89">
        <f>H32/'Total Funds Spent &amp; Transferred'!$T32</f>
        <v>0</v>
      </c>
      <c r="I208" s="89">
        <f>I32/'Total Funds Spent &amp; Transferred'!$T32</f>
        <v>0</v>
      </c>
      <c r="J208" s="89">
        <f>J32/'Total Funds Spent &amp; Transferred'!$T32</f>
        <v>0.99781267922936911</v>
      </c>
    </row>
    <row r="209" spans="1:10">
      <c r="A209" s="51" t="s">
        <v>127</v>
      </c>
      <c r="B209" s="89">
        <f>B33/'Total Funds Spent &amp; Transferred'!T33</f>
        <v>0</v>
      </c>
      <c r="C209" s="89">
        <f>C33/'Total Funds Spent &amp; Transferred'!$T33</f>
        <v>0</v>
      </c>
      <c r="D209" s="89">
        <f>D33/'Total Funds Spent &amp; Transferred'!$T33</f>
        <v>0</v>
      </c>
      <c r="E209" s="89">
        <f>E33/'Total Funds Spent &amp; Transferred'!$T33</f>
        <v>0</v>
      </c>
      <c r="F209" s="89">
        <f>F33/'Total Funds Spent &amp; Transferred'!$T33</f>
        <v>1.4250670130040379E-3</v>
      </c>
      <c r="G209" s="89">
        <f>G33/'Total Funds Spent &amp; Transferred'!$T33</f>
        <v>0</v>
      </c>
      <c r="H209" s="89">
        <f>H33/'Total Funds Spent &amp; Transferred'!$T33</f>
        <v>0.3345331405360441</v>
      </c>
      <c r="I209" s="89">
        <f>I33/'Total Funds Spent &amp; Transferred'!$T33</f>
        <v>0</v>
      </c>
      <c r="J209" s="89">
        <f>J33/'Total Funds Spent &amp; Transferred'!$T33</f>
        <v>0.66404179245095185</v>
      </c>
    </row>
    <row r="210" spans="1:10">
      <c r="A210" s="51" t="s">
        <v>128</v>
      </c>
      <c r="B210" s="89">
        <f>B34/'Total Funds Spent &amp; Transferred'!T34</f>
        <v>1.5356999421459492E-2</v>
      </c>
      <c r="C210" s="89">
        <f>C34/'Total Funds Spent &amp; Transferred'!$T34</f>
        <v>0</v>
      </c>
      <c r="D210" s="89">
        <f>D34/'Total Funds Spent &amp; Transferred'!$T34</f>
        <v>3.6716416036532515E-2</v>
      </c>
      <c r="E210" s="89">
        <f>E34/'Total Funds Spent &amp; Transferred'!$T34</f>
        <v>0</v>
      </c>
      <c r="F210" s="89">
        <f>F34/'Total Funds Spent &amp; Transferred'!$T34</f>
        <v>5.7952509457359754E-2</v>
      </c>
      <c r="G210" s="89">
        <f>G34/'Total Funds Spent &amp; Transferred'!$T34</f>
        <v>6.8291284205365503E-3</v>
      </c>
      <c r="H210" s="89">
        <f>H34/'Total Funds Spent &amp; Transferred'!$T34</f>
        <v>4.8754441474842466E-2</v>
      </c>
      <c r="I210" s="89">
        <f>I34/'Total Funds Spent &amp; Transferred'!$T34</f>
        <v>3.0607885823308777E-2</v>
      </c>
      <c r="J210" s="89">
        <f>J34/'Total Funds Spent &amp; Transferred'!$T34</f>
        <v>0.8037826193659604</v>
      </c>
    </row>
    <row r="211" spans="1:10">
      <c r="A211" s="51" t="s">
        <v>130</v>
      </c>
      <c r="B211" s="89">
        <f>B35/'Total Funds Spent &amp; Transferred'!T35</f>
        <v>1.4321148577760841E-2</v>
      </c>
      <c r="C211" s="89">
        <f>C35/'Total Funds Spent &amp; Transferred'!$T35</f>
        <v>2.2401631335917669E-5</v>
      </c>
      <c r="D211" s="89">
        <f>D35/'Total Funds Spent &amp; Transferred'!$T35</f>
        <v>7.6701207214569869E-3</v>
      </c>
      <c r="E211" s="89">
        <f>E35/'Total Funds Spent &amp; Transferred'!$T35</f>
        <v>1.5758423547106774E-2</v>
      </c>
      <c r="F211" s="89">
        <f>F35/'Total Funds Spent &amp; Transferred'!$T35</f>
        <v>7.1075797824123078E-3</v>
      </c>
      <c r="G211" s="89">
        <f>G35/'Total Funds Spent &amp; Transferred'!$T35</f>
        <v>0</v>
      </c>
      <c r="H211" s="89">
        <f>H35/'Total Funds Spent &amp; Transferred'!$T35</f>
        <v>7.7686608432035753E-5</v>
      </c>
      <c r="I211" s="89">
        <f>I35/'Total Funds Spent &amp; Transferred'!$T35</f>
        <v>5.7832480972891814E-3</v>
      </c>
      <c r="J211" s="89">
        <f>J35/'Total Funds Spent &amp; Transferred'!$T35</f>
        <v>0.94925939103420598</v>
      </c>
    </row>
    <row r="212" spans="1:10">
      <c r="A212" s="51" t="s">
        <v>131</v>
      </c>
      <c r="B212" s="89">
        <f>B36/'Total Funds Spent &amp; Transferred'!T36</f>
        <v>0</v>
      </c>
      <c r="C212" s="89">
        <f>C36/'Total Funds Spent &amp; Transferred'!$T36</f>
        <v>0</v>
      </c>
      <c r="D212" s="89">
        <f>D36/'Total Funds Spent &amp; Transferred'!$T36</f>
        <v>0</v>
      </c>
      <c r="E212" s="89">
        <f>E36/'Total Funds Spent &amp; Transferred'!$T36</f>
        <v>0</v>
      </c>
      <c r="F212" s="89">
        <f>F36/'Total Funds Spent &amp; Transferred'!$T36</f>
        <v>3.4319293971687218E-2</v>
      </c>
      <c r="G212" s="89">
        <f>G36/'Total Funds Spent &amp; Transferred'!$T36</f>
        <v>8.4795412581746589E-3</v>
      </c>
      <c r="H212" s="89">
        <f>H36/'Total Funds Spent &amp; Transferred'!$T36</f>
        <v>0.28368980250707476</v>
      </c>
      <c r="I212" s="89">
        <f>I36/'Total Funds Spent &amp; Transferred'!$T36</f>
        <v>0</v>
      </c>
      <c r="J212" s="89">
        <f>J36/'Total Funds Spent &amp; Transferred'!$T36</f>
        <v>0.67351136226306341</v>
      </c>
    </row>
    <row r="213" spans="1:10">
      <c r="A213" s="51" t="s">
        <v>132</v>
      </c>
      <c r="B213" s="89">
        <f>B37/'Total Funds Spent &amp; Transferred'!T37</f>
        <v>3.3139292236604667E-2</v>
      </c>
      <c r="C213" s="89">
        <f>C37/'Total Funds Spent &amp; Transferred'!$T37</f>
        <v>1.1119219357298743E-5</v>
      </c>
      <c r="D213" s="89">
        <f>D37/'Total Funds Spent &amp; Transferred'!$T37</f>
        <v>3.7539897255192883E-2</v>
      </c>
      <c r="E213" s="89">
        <f>E37/'Total Funds Spent &amp; Transferred'!$T37</f>
        <v>1.0371495722378624E-3</v>
      </c>
      <c r="F213" s="89">
        <f>F37/'Total Funds Spent &amp; Transferred'!$T37</f>
        <v>1.021827917011507E-4</v>
      </c>
      <c r="G213" s="89">
        <f>G37/'Total Funds Spent &amp; Transferred'!$T37</f>
        <v>2.9201220651876603E-4</v>
      </c>
      <c r="H213" s="89">
        <f>H37/'Total Funds Spent &amp; Transferred'!$T37</f>
        <v>4.9060842621699456E-2</v>
      </c>
      <c r="I213" s="89">
        <f>I37/'Total Funds Spent &amp; Transferred'!$T37</f>
        <v>1.361624735889997E-2</v>
      </c>
      <c r="J213" s="89">
        <f>J37/'Total Funds Spent &amp; Transferred'!$T37</f>
        <v>0.86520125673778792</v>
      </c>
    </row>
    <row r="214" spans="1:10">
      <c r="A214" s="51" t="s">
        <v>75</v>
      </c>
      <c r="B214" s="89">
        <f>B38/'Total Funds Spent &amp; Transferred'!T38</f>
        <v>2.1575336873298309E-2</v>
      </c>
      <c r="C214" s="89">
        <f>C38/'Total Funds Spent &amp; Transferred'!$T38</f>
        <v>0</v>
      </c>
      <c r="D214" s="89">
        <f>D38/'Total Funds Spent &amp; Transferred'!$T38</f>
        <v>8.6714232707359659E-3</v>
      </c>
      <c r="E214" s="89">
        <f>E38/'Total Funds Spent &amp; Transferred'!$T38</f>
        <v>6.2581045226878405E-3</v>
      </c>
      <c r="F214" s="89">
        <f>F38/'Total Funds Spent &amp; Transferred'!$T38</f>
        <v>4.4949720194866452E-7</v>
      </c>
      <c r="G214" s="89">
        <f>G38/'Total Funds Spent &amp; Transferred'!$T38</f>
        <v>3.1729214255199845E-8</v>
      </c>
      <c r="H214" s="89">
        <f>H38/'Total Funds Spent &amp; Transferred'!$T38</f>
        <v>0</v>
      </c>
      <c r="I214" s="89">
        <f>I38/'Total Funds Spent &amp; Transferred'!$T38</f>
        <v>0</v>
      </c>
      <c r="J214" s="89">
        <f>J38/'Total Funds Spent &amp; Transferred'!$T38</f>
        <v>0.96349465410686164</v>
      </c>
    </row>
    <row r="215" spans="1:10">
      <c r="A215" s="51" t="s">
        <v>133</v>
      </c>
      <c r="B215" s="89">
        <f>B39/'Total Funds Spent &amp; Transferred'!T39</f>
        <v>0</v>
      </c>
      <c r="C215" s="89">
        <f>C39/'Total Funds Spent &amp; Transferred'!$T39</f>
        <v>0</v>
      </c>
      <c r="D215" s="89">
        <f>D39/'Total Funds Spent &amp; Transferred'!$T39</f>
        <v>4.7860834368181434E-4</v>
      </c>
      <c r="E215" s="89">
        <f>E39/'Total Funds Spent &amp; Transferred'!$T39</f>
        <v>0</v>
      </c>
      <c r="F215" s="89">
        <f>F39/'Total Funds Spent &amp; Transferred'!$T39</f>
        <v>6.5647298231296131E-3</v>
      </c>
      <c r="G215" s="89">
        <f>G39/'Total Funds Spent &amp; Transferred'!$T39</f>
        <v>0</v>
      </c>
      <c r="H215" s="89">
        <f>H39/'Total Funds Spent &amp; Transferred'!$T39</f>
        <v>0</v>
      </c>
      <c r="I215" s="89">
        <f>I39/'Total Funds Spent &amp; Transferred'!$T39</f>
        <v>0</v>
      </c>
      <c r="J215" s="89">
        <f>J39/'Total Funds Spent &amp; Transferred'!$T39</f>
        <v>0.99295666183318854</v>
      </c>
    </row>
    <row r="216" spans="1:10">
      <c r="A216" s="51" t="s">
        <v>134</v>
      </c>
      <c r="B216" s="89">
        <f>B40/'Total Funds Spent &amp; Transferred'!T40</f>
        <v>5.6765496592397248E-2</v>
      </c>
      <c r="C216" s="89">
        <f>C40/'Total Funds Spent &amp; Transferred'!$T40</f>
        <v>0</v>
      </c>
      <c r="D216" s="89">
        <f>D40/'Total Funds Spent &amp; Transferred'!$T40</f>
        <v>5.1833088400699404E-2</v>
      </c>
      <c r="E216" s="89">
        <f>E40/'Total Funds Spent &amp; Transferred'!$T40</f>
        <v>4.1017754352545869E-3</v>
      </c>
      <c r="F216" s="89">
        <f>F40/'Total Funds Spent &amp; Transferred'!$T40</f>
        <v>3.4684110142852879E-2</v>
      </c>
      <c r="G216" s="89">
        <f>G40/'Total Funds Spent &amp; Transferred'!$T40</f>
        <v>0</v>
      </c>
      <c r="H216" s="89">
        <f>H40/'Total Funds Spent &amp; Transferred'!$T40</f>
        <v>0</v>
      </c>
      <c r="I216" s="89">
        <f>I40/'Total Funds Spent &amp; Transferred'!$T40</f>
        <v>0</v>
      </c>
      <c r="J216" s="89">
        <f>J40/'Total Funds Spent &amp; Transferred'!$T40</f>
        <v>0.85261552942879593</v>
      </c>
    </row>
    <row r="217" spans="1:10">
      <c r="A217" s="51" t="s">
        <v>136</v>
      </c>
      <c r="B217" s="89">
        <f>B41/'Total Funds Spent &amp; Transferred'!T41</f>
        <v>6.7648045626217471E-2</v>
      </c>
      <c r="C217" s="89">
        <f>C41/'Total Funds Spent &amp; Transferred'!$T41</f>
        <v>0</v>
      </c>
      <c r="D217" s="89">
        <f>D41/'Total Funds Spent &amp; Transferred'!$T41</f>
        <v>7.0055636566898507E-4</v>
      </c>
      <c r="E217" s="89">
        <f>E41/'Total Funds Spent &amp; Transferred'!$T41</f>
        <v>1.0279779495073901E-2</v>
      </c>
      <c r="F217" s="89">
        <f>F41/'Total Funds Spent &amp; Transferred'!$T41</f>
        <v>6.5242778201518081E-2</v>
      </c>
      <c r="G217" s="89">
        <f>G41/'Total Funds Spent &amp; Transferred'!$T41</f>
        <v>0</v>
      </c>
      <c r="H217" s="89">
        <f>H41/'Total Funds Spent &amp; Transferred'!$T41</f>
        <v>3.3284389718632691E-3</v>
      </c>
      <c r="I217" s="89">
        <f>I41/'Total Funds Spent &amp; Transferred'!$T41</f>
        <v>3.6675922160538332E-2</v>
      </c>
      <c r="J217" s="89">
        <f>J41/'Total Funds Spent &amp; Transferred'!$T41</f>
        <v>0.81612447917912001</v>
      </c>
    </row>
    <row r="218" spans="1:10">
      <c r="A218" s="51" t="s">
        <v>145</v>
      </c>
      <c r="B218" s="89">
        <f>B42/'Total Funds Spent &amp; Transferred'!T42</f>
        <v>0</v>
      </c>
      <c r="C218" s="89">
        <f>C42/'Total Funds Spent &amp; Transferred'!$T42</f>
        <v>0</v>
      </c>
      <c r="D218" s="89">
        <f>D42/'Total Funds Spent &amp; Transferred'!$T42</f>
        <v>8.4380969836858055E-2</v>
      </c>
      <c r="E218" s="89">
        <f>E42/'Total Funds Spent &amp; Transferred'!$T42</f>
        <v>0</v>
      </c>
      <c r="F218" s="89">
        <f>F42/'Total Funds Spent &amp; Transferred'!$T42</f>
        <v>0</v>
      </c>
      <c r="G218" s="89">
        <f>G42/'Total Funds Spent &amp; Transferred'!$T42</f>
        <v>0</v>
      </c>
      <c r="H218" s="89">
        <f>H42/'Total Funds Spent &amp; Transferred'!$T42</f>
        <v>0</v>
      </c>
      <c r="I218" s="89">
        <f>I42/'Total Funds Spent &amp; Transferred'!$T42</f>
        <v>4.2656790410148509E-3</v>
      </c>
      <c r="J218" s="89">
        <f>J42/'Total Funds Spent &amp; Transferred'!$T42</f>
        <v>0.91135335112212712</v>
      </c>
    </row>
    <row r="219" spans="1:10">
      <c r="A219" s="51" t="s">
        <v>138</v>
      </c>
      <c r="B219" s="89">
        <f>B43/'Total Funds Spent &amp; Transferred'!T43</f>
        <v>2.1276066911476949E-2</v>
      </c>
      <c r="C219" s="89">
        <f>C43/'Total Funds Spent &amp; Transferred'!$T43</f>
        <v>0</v>
      </c>
      <c r="D219" s="89">
        <f>D43/'Total Funds Spent &amp; Transferred'!$T43</f>
        <v>1.2341606949695945E-2</v>
      </c>
      <c r="E219" s="89">
        <f>E43/'Total Funds Spent &amp; Transferred'!$T43</f>
        <v>0</v>
      </c>
      <c r="F219" s="89">
        <f>F43/'Total Funds Spent &amp; Transferred'!$T43</f>
        <v>7.4862339787891877E-2</v>
      </c>
      <c r="G219" s="89">
        <f>G43/'Total Funds Spent &amp; Transferred'!$T43</f>
        <v>0</v>
      </c>
      <c r="H219" s="89">
        <f>H43/'Total Funds Spent &amp; Transferred'!$T43</f>
        <v>0</v>
      </c>
      <c r="I219" s="89">
        <f>I43/'Total Funds Spent &amp; Transferred'!$T43</f>
        <v>5.1959356503674663E-2</v>
      </c>
      <c r="J219" s="89">
        <f>J43/'Total Funds Spent &amp; Transferred'!$T43</f>
        <v>0.83956062984726054</v>
      </c>
    </row>
    <row r="220" spans="1:10">
      <c r="A220" s="51" t="s">
        <v>140</v>
      </c>
      <c r="B220" s="89">
        <f>B44/'Total Funds Spent &amp; Transferred'!T44</f>
        <v>4.2656567916616192E-2</v>
      </c>
      <c r="C220" s="89">
        <f>C44/'Total Funds Spent &amp; Transferred'!$T44</f>
        <v>0</v>
      </c>
      <c r="D220" s="89">
        <f>D44/'Total Funds Spent &amp; Transferred'!$T44</f>
        <v>0</v>
      </c>
      <c r="E220" s="89">
        <f>E44/'Total Funds Spent &amp; Transferred'!$T44</f>
        <v>0</v>
      </c>
      <c r="F220" s="89">
        <f>F44/'Total Funds Spent &amp; Transferred'!$T44</f>
        <v>0</v>
      </c>
      <c r="G220" s="89">
        <f>G44/'Total Funds Spent &amp; Transferred'!$T44</f>
        <v>0</v>
      </c>
      <c r="H220" s="89">
        <f>H44/'Total Funds Spent &amp; Transferred'!$T44</f>
        <v>0.48105346217484513</v>
      </c>
      <c r="I220" s="89">
        <f>I44/'Total Funds Spent &amp; Transferred'!$T44</f>
        <v>0</v>
      </c>
      <c r="J220" s="89">
        <f>J44/'Total Funds Spent &amp; Transferred'!$T44</f>
        <v>0.47628996990853867</v>
      </c>
    </row>
    <row r="221" spans="1:10">
      <c r="A221" s="51" t="s">
        <v>142</v>
      </c>
      <c r="B221" s="89">
        <f>B45/'Total Funds Spent &amp; Transferred'!T45</f>
        <v>0</v>
      </c>
      <c r="C221" s="89">
        <f>C45/'Total Funds Spent &amp; Transferred'!$T45</f>
        <v>0</v>
      </c>
      <c r="D221" s="89">
        <f>D45/'Total Funds Spent &amp; Transferred'!$T45</f>
        <v>0</v>
      </c>
      <c r="E221" s="89">
        <f>E45/'Total Funds Spent &amp; Transferred'!$T45</f>
        <v>0</v>
      </c>
      <c r="F221" s="89">
        <f>F45/'Total Funds Spent &amp; Transferred'!$T45</f>
        <v>9.0603476461036756E-3</v>
      </c>
      <c r="G221" s="89">
        <f>G45/'Total Funds Spent &amp; Transferred'!$T45</f>
        <v>0</v>
      </c>
      <c r="H221" s="89">
        <f>H45/'Total Funds Spent &amp; Transferred'!$T45</f>
        <v>0.49039842520690052</v>
      </c>
      <c r="I221" s="89">
        <f>I45/'Total Funds Spent &amp; Transferred'!$T45</f>
        <v>0</v>
      </c>
      <c r="J221" s="89">
        <f>J45/'Total Funds Spent &amp; Transferred'!$T45</f>
        <v>0.50054122714699578</v>
      </c>
    </row>
    <row r="222" spans="1:10">
      <c r="A222" s="51" t="s">
        <v>144</v>
      </c>
      <c r="B222" s="89">
        <f>B46/'Total Funds Spent &amp; Transferred'!T46</f>
        <v>7.404011397911478E-2</v>
      </c>
      <c r="C222" s="89">
        <f>C46/'Total Funds Spent &amp; Transferred'!$T46</f>
        <v>0</v>
      </c>
      <c r="D222" s="89">
        <f>D46/'Total Funds Spent &amp; Transferred'!$T46</f>
        <v>0</v>
      </c>
      <c r="E222" s="89">
        <f>E46/'Total Funds Spent &amp; Transferred'!$T46</f>
        <v>0</v>
      </c>
      <c r="F222" s="89">
        <f>F46/'Total Funds Spent &amp; Transferred'!$T46</f>
        <v>0</v>
      </c>
      <c r="G222" s="89">
        <f>G46/'Total Funds Spent &amp; Transferred'!$T46</f>
        <v>1.6540548206473996E-2</v>
      </c>
      <c r="H222" s="89">
        <f>H46/'Total Funds Spent &amp; Transferred'!$T46</f>
        <v>0</v>
      </c>
      <c r="I222" s="89">
        <f>I46/'Total Funds Spent &amp; Transferred'!$T46</f>
        <v>0.10132270942284503</v>
      </c>
      <c r="J222" s="89">
        <f>J46/'Total Funds Spent &amp; Transferred'!$T46</f>
        <v>0.80809662839156615</v>
      </c>
    </row>
    <row r="223" spans="1:10">
      <c r="A223" s="51" t="s">
        <v>146</v>
      </c>
      <c r="B223" s="89">
        <f>B47/'Total Funds Spent &amp; Transferred'!T47</f>
        <v>0</v>
      </c>
      <c r="C223" s="89">
        <f>C47/'Total Funds Spent &amp; Transferred'!$T47</f>
        <v>0</v>
      </c>
      <c r="D223" s="89">
        <f>D47/'Total Funds Spent &amp; Transferred'!$T47</f>
        <v>0</v>
      </c>
      <c r="E223" s="89">
        <f>E47/'Total Funds Spent &amp; Transferred'!$T47</f>
        <v>0</v>
      </c>
      <c r="F223" s="89">
        <f>F47/'Total Funds Spent &amp; Transferred'!$T47</f>
        <v>0</v>
      </c>
      <c r="G223" s="89">
        <f>G47/'Total Funds Spent &amp; Transferred'!$T47</f>
        <v>0</v>
      </c>
      <c r="H223" s="89">
        <f>H47/'Total Funds Spent &amp; Transferred'!$T47</f>
        <v>3.7049922348353061E-2</v>
      </c>
      <c r="I223" s="89">
        <f>I47/'Total Funds Spent &amp; Transferred'!$T47</f>
        <v>0</v>
      </c>
      <c r="J223" s="89">
        <f>J47/'Total Funds Spent &amp; Transferred'!$T47</f>
        <v>0.96295007765164697</v>
      </c>
    </row>
    <row r="224" spans="1:10">
      <c r="A224" s="51" t="s">
        <v>148</v>
      </c>
      <c r="B224" s="89">
        <f>B48/'Total Funds Spent &amp; Transferred'!T48</f>
        <v>3.3609465391160845E-2</v>
      </c>
      <c r="C224" s="89">
        <f>C48/'Total Funds Spent &amp; Transferred'!$T48</f>
        <v>0</v>
      </c>
      <c r="D224" s="89">
        <f>D48/'Total Funds Spent &amp; Transferred'!$T48</f>
        <v>4.3863957423085562E-3</v>
      </c>
      <c r="E224" s="89">
        <f>E48/'Total Funds Spent &amp; Transferred'!$T48</f>
        <v>0</v>
      </c>
      <c r="F224" s="89">
        <f>F48/'Total Funds Spent &amp; Transferred'!$T48</f>
        <v>1.5410552420643365E-2</v>
      </c>
      <c r="G224" s="89">
        <f>G48/'Total Funds Spent &amp; Transferred'!$T48</f>
        <v>3.2298595878373542E-3</v>
      </c>
      <c r="H224" s="89">
        <f>H48/'Total Funds Spent &amp; Transferred'!$T48</f>
        <v>1.49460136971316E-2</v>
      </c>
      <c r="I224" s="89">
        <f>I48/'Total Funds Spent &amp; Transferred'!$T48</f>
        <v>0</v>
      </c>
      <c r="J224" s="89">
        <f>J48/'Total Funds Spent &amp; Transferred'!$T48</f>
        <v>0.92841771316091826</v>
      </c>
    </row>
    <row r="225" spans="1:10">
      <c r="A225" s="51" t="s">
        <v>150</v>
      </c>
      <c r="B225" s="89">
        <f>B49/'Total Funds Spent &amp; Transferred'!T49</f>
        <v>7.4705152918152828E-2</v>
      </c>
      <c r="C225" s="89">
        <f>C49/'Total Funds Spent &amp; Transferred'!$T49</f>
        <v>3.3556592415323644E-3</v>
      </c>
      <c r="D225" s="89">
        <f>D49/'Total Funds Spent &amp; Transferred'!$T49</f>
        <v>2.4557537327025755E-2</v>
      </c>
      <c r="E225" s="89">
        <f>E49/'Total Funds Spent &amp; Transferred'!$T49</f>
        <v>6.3482257747626322E-2</v>
      </c>
      <c r="F225" s="89">
        <f>F49/'Total Funds Spent &amp; Transferred'!$T49</f>
        <v>1.8385303147602797E-2</v>
      </c>
      <c r="G225" s="89">
        <f>G49/'Total Funds Spent &amp; Transferred'!$T49</f>
        <v>2.0511702761318821E-4</v>
      </c>
      <c r="H225" s="89">
        <f>H49/'Total Funds Spent &amp; Transferred'!$T49</f>
        <v>1.9266772824938198E-5</v>
      </c>
      <c r="I225" s="89">
        <f>I49/'Total Funds Spent &amp; Transferred'!$T49</f>
        <v>0</v>
      </c>
      <c r="J225" s="89">
        <f>J49/'Total Funds Spent &amp; Transferred'!$T49</f>
        <v>0.81528970581762183</v>
      </c>
    </row>
    <row r="226" spans="1:10">
      <c r="A226" s="51" t="s">
        <v>152</v>
      </c>
      <c r="B226" s="89">
        <f>B50/'Total Funds Spent &amp; Transferred'!T50</f>
        <v>4.8722097990073189E-2</v>
      </c>
      <c r="C226" s="89">
        <f>C50/'Total Funds Spent &amp; Transferred'!$T50</f>
        <v>0</v>
      </c>
      <c r="D226" s="89">
        <f>D50/'Total Funds Spent &amp; Transferred'!$T50</f>
        <v>2.8084237371084817E-2</v>
      </c>
      <c r="E226" s="89">
        <f>E50/'Total Funds Spent &amp; Transferred'!$T50</f>
        <v>2.378606395665496E-2</v>
      </c>
      <c r="F226" s="89">
        <f>F50/'Total Funds Spent &amp; Transferred'!$T50</f>
        <v>0</v>
      </c>
      <c r="G226" s="89">
        <f>G50/'Total Funds Spent &amp; Transferred'!$T50</f>
        <v>0</v>
      </c>
      <c r="H226" s="89">
        <f>H50/'Total Funds Spent &amp; Transferred'!$T50</f>
        <v>0</v>
      </c>
      <c r="I226" s="89">
        <f>I50/'Total Funds Spent &amp; Transferred'!$T50</f>
        <v>0</v>
      </c>
      <c r="J226" s="89">
        <f>J50/'Total Funds Spent &amp; Transferred'!$T50</f>
        <v>0.89940760068218706</v>
      </c>
    </row>
    <row r="227" spans="1:10">
      <c r="A227" s="51" t="s">
        <v>153</v>
      </c>
      <c r="B227" s="89">
        <f>B51/'Total Funds Spent &amp; Transferred'!T51</f>
        <v>5.8066843227100172E-2</v>
      </c>
      <c r="C227" s="89">
        <f>C51/'Total Funds Spent &amp; Transferred'!$T51</f>
        <v>1.4970315021109519E-6</v>
      </c>
      <c r="D227" s="89">
        <f>D51/'Total Funds Spent &amp; Transferred'!$T51</f>
        <v>8.1479755465041007E-3</v>
      </c>
      <c r="E227" s="89">
        <f>E51/'Total Funds Spent &amp; Transferred'!$T51</f>
        <v>0</v>
      </c>
      <c r="F227" s="89">
        <f>F51/'Total Funds Spent &amp; Transferred'!$T51</f>
        <v>0.15713817551230352</v>
      </c>
      <c r="G227" s="89">
        <f>G51/'Total Funds Spent &amp; Transferred'!$T51</f>
        <v>0</v>
      </c>
      <c r="H227" s="89">
        <f>H51/'Total Funds Spent &amp; Transferred'!$T51</f>
        <v>5.0119202050654302E-2</v>
      </c>
      <c r="I227" s="89">
        <f>I51/'Total Funds Spent &amp; Transferred'!$T51</f>
        <v>0</v>
      </c>
      <c r="J227" s="89">
        <f>J51/'Total Funds Spent &amp; Transferred'!$T51</f>
        <v>0.72652630663193574</v>
      </c>
    </row>
    <row r="228" spans="1:10">
      <c r="A228" s="51" t="s">
        <v>154</v>
      </c>
      <c r="B228" s="89">
        <f>B52/'Total Funds Spent &amp; Transferred'!T52</f>
        <v>4.4554420065272826E-3</v>
      </c>
      <c r="C228" s="89">
        <f>C52/'Total Funds Spent &amp; Transferred'!$T52</f>
        <v>0</v>
      </c>
      <c r="D228" s="89">
        <f>D52/'Total Funds Spent &amp; Transferred'!$T52</f>
        <v>3.4246369480221875E-2</v>
      </c>
      <c r="E228" s="89">
        <f>E52/'Total Funds Spent &amp; Transferred'!$T52</f>
        <v>0</v>
      </c>
      <c r="F228" s="89">
        <f>F52/'Total Funds Spent &amp; Transferred'!$T52</f>
        <v>0.21377388297873157</v>
      </c>
      <c r="G228" s="89">
        <f>G52/'Total Funds Spent &amp; Transferred'!$T52</f>
        <v>3.3383316530789364E-4</v>
      </c>
      <c r="H228" s="89">
        <f>H52/'Total Funds Spent &amp; Transferred'!$T52</f>
        <v>0.11649222305552172</v>
      </c>
      <c r="I228" s="89">
        <f>I52/'Total Funds Spent &amp; Transferred'!$T52</f>
        <v>8.4734539585501947E-3</v>
      </c>
      <c r="J228" s="89">
        <f>J52/'Total Funds Spent &amp; Transferred'!$T52</f>
        <v>0.62222479535513953</v>
      </c>
    </row>
    <row r="229" spans="1:10">
      <c r="A229" s="51" t="s">
        <v>155</v>
      </c>
      <c r="B229" s="89">
        <f>B53/'Total Funds Spent &amp; Transferred'!T53</f>
        <v>8.744655515426171E-2</v>
      </c>
      <c r="C229" s="89">
        <f>C53/'Total Funds Spent &amp; Transferred'!$T53</f>
        <v>0</v>
      </c>
      <c r="D229" s="89">
        <f>D53/'Total Funds Spent &amp; Transferred'!$T53</f>
        <v>0.14064588277583204</v>
      </c>
      <c r="E229" s="89">
        <f>E53/'Total Funds Spent &amp; Transferred'!$T53</f>
        <v>0</v>
      </c>
      <c r="F229" s="89">
        <f>F53/'Total Funds Spent &amp; Transferred'!$T53</f>
        <v>0</v>
      </c>
      <c r="G229" s="89">
        <f>G53/'Total Funds Spent &amp; Transferred'!$T53</f>
        <v>0</v>
      </c>
      <c r="H229" s="89">
        <f>H53/'Total Funds Spent &amp; Transferred'!$T53</f>
        <v>2.8808382362415345E-2</v>
      </c>
      <c r="I229" s="89">
        <f>I53/'Total Funds Spent &amp; Transferred'!$T53</f>
        <v>1.9343844886172371E-2</v>
      </c>
      <c r="J229" s="89">
        <f>J53/'Total Funds Spent &amp; Transferred'!$T53</f>
        <v>0.7237553348213186</v>
      </c>
    </row>
    <row r="230" spans="1:10">
      <c r="A230" s="51" t="s">
        <v>157</v>
      </c>
      <c r="B230" s="89">
        <f>B54/'Total Funds Spent &amp; Transferred'!T54</f>
        <v>2.6505034788673398E-2</v>
      </c>
      <c r="C230" s="89">
        <f>C54/'Total Funds Spent &amp; Transferred'!$T54</f>
        <v>0</v>
      </c>
      <c r="D230" s="89">
        <f>D54/'Total Funds Spent &amp; Transferred'!$T54</f>
        <v>6.4399899106080669E-2</v>
      </c>
      <c r="E230" s="89">
        <f>E54/'Total Funds Spent &amp; Transferred'!$T54</f>
        <v>0.14295104828217531</v>
      </c>
      <c r="F230" s="89">
        <f>F54/'Total Funds Spent &amp; Transferred'!$T54</f>
        <v>8.5568413430761152E-3</v>
      </c>
      <c r="G230" s="89">
        <f>G54/'Total Funds Spent &amp; Transferred'!$T54</f>
        <v>1.393774682472534E-3</v>
      </c>
      <c r="H230" s="89">
        <f>H54/'Total Funds Spent &amp; Transferred'!$T54</f>
        <v>6.9879843195821501E-4</v>
      </c>
      <c r="I230" s="89">
        <f>I54/'Total Funds Spent &amp; Transferred'!$T54</f>
        <v>0</v>
      </c>
      <c r="J230" s="89">
        <f>J54/'Total Funds Spent &amp; Transferred'!$T54</f>
        <v>0.75549460336556373</v>
      </c>
    </row>
    <row r="231" spans="1:10">
      <c r="A231" s="51" t="s">
        <v>158</v>
      </c>
      <c r="B231" s="89">
        <f>B55/'Total Funds Spent &amp; Transferred'!T55</f>
        <v>0</v>
      </c>
      <c r="C231" s="89">
        <f>C55/'Total Funds Spent &amp; Transferred'!$T55</f>
        <v>0</v>
      </c>
      <c r="D231" s="89">
        <f>D55/'Total Funds Spent &amp; Transferred'!$T55</f>
        <v>0.12172564709731824</v>
      </c>
      <c r="E231" s="89">
        <f>E55/'Total Funds Spent &amp; Transferred'!$T55</f>
        <v>0</v>
      </c>
      <c r="F231" s="89">
        <f>F55/'Total Funds Spent &amp; Transferred'!$T55</f>
        <v>0</v>
      </c>
      <c r="G231" s="89">
        <f>G55/'Total Funds Spent &amp; Transferred'!$T55</f>
        <v>0</v>
      </c>
      <c r="H231" s="89">
        <f>H55/'Total Funds Spent &amp; Transferred'!$T55</f>
        <v>0.43228767608866003</v>
      </c>
      <c r="I231" s="89">
        <f>I55/'Total Funds Spent &amp; Transferred'!$T55</f>
        <v>0</v>
      </c>
      <c r="J231" s="89">
        <f>J55/'Total Funds Spent &amp; Transferred'!$T55</f>
        <v>0.44598667681402171</v>
      </c>
    </row>
    <row r="232" spans="1:10">
      <c r="A232" s="59" t="s">
        <v>159</v>
      </c>
      <c r="B232" s="89">
        <f>B56/'Total Funds Spent &amp; Transferred'!T56</f>
        <v>3.5526508028576972E-2</v>
      </c>
      <c r="C232" s="89">
        <f>C56/'Total Funds Spent &amp; Transferred'!$T56</f>
        <v>4.9499515686442701E-5</v>
      </c>
      <c r="D232" s="89">
        <f>D56/'Total Funds Spent &amp; Transferred'!$T56</f>
        <v>2.791506887532598E-2</v>
      </c>
      <c r="E232" s="89">
        <f>E56/'Total Funds Spent &amp; Transferred'!$T56</f>
        <v>1.8280627706433603E-2</v>
      </c>
      <c r="F232" s="89">
        <f>F56/'Total Funds Spent &amp; Transferred'!$T56</f>
        <v>1.8857534928410899E-2</v>
      </c>
      <c r="G232" s="89">
        <f>G56/'Total Funds Spent &amp; Transferred'!$T56</f>
        <v>9.2483369458484311E-4</v>
      </c>
      <c r="H232" s="89">
        <f>H56/'Total Funds Spent &amp; Transferred'!$T56</f>
        <v>2.933853800901234E-2</v>
      </c>
      <c r="I232" s="89">
        <f>I56/'Total Funds Spent &amp; Transferred'!$T56</f>
        <v>1.7699036639489373E-2</v>
      </c>
      <c r="J232" s="89">
        <f>J56/'Total Funds Spent &amp; Transferred'!$T56</f>
        <v>0.8514083526024796</v>
      </c>
    </row>
  </sheetData>
  <mergeCells count="38">
    <mergeCell ref="G62:G63"/>
    <mergeCell ref="H62:H63"/>
    <mergeCell ref="I62:I63"/>
    <mergeCell ref="G121:G122"/>
    <mergeCell ref="H121:H122"/>
    <mergeCell ref="I121:I122"/>
    <mergeCell ref="J179:J180"/>
    <mergeCell ref="D121:D122"/>
    <mergeCell ref="E121:E122"/>
    <mergeCell ref="F121:F122"/>
    <mergeCell ref="A179:A180"/>
    <mergeCell ref="G179:G180"/>
    <mergeCell ref="H179:H180"/>
    <mergeCell ref="I179:I180"/>
    <mergeCell ref="B179:B180"/>
    <mergeCell ref="C179:C180"/>
    <mergeCell ref="D179:D180"/>
    <mergeCell ref="E179:E180"/>
    <mergeCell ref="F179:F180"/>
    <mergeCell ref="D62:D63"/>
    <mergeCell ref="E62:E63"/>
    <mergeCell ref="F62:F63"/>
    <mergeCell ref="A121:A122"/>
    <mergeCell ref="B62:B63"/>
    <mergeCell ref="C62:C63"/>
    <mergeCell ref="B121:B122"/>
    <mergeCell ref="C121:C122"/>
    <mergeCell ref="A62:A63"/>
    <mergeCell ref="H3:H4"/>
    <mergeCell ref="I3:I4"/>
    <mergeCell ref="A1:A2"/>
    <mergeCell ref="A3:A4"/>
    <mergeCell ref="G3:G4"/>
    <mergeCell ref="F3:F4"/>
    <mergeCell ref="B3:B4"/>
    <mergeCell ref="C3:C4"/>
    <mergeCell ref="D3:D4"/>
    <mergeCell ref="E3:E4"/>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tint="0.79998168889431442"/>
  </sheetPr>
  <dimension ref="A1:O233"/>
  <sheetViews>
    <sheetView topLeftCell="C1" workbookViewId="0">
      <selection activeCell="H186" sqref="H186"/>
    </sheetView>
  </sheetViews>
  <sheetFormatPr defaultColWidth="9.42578125" defaultRowHeight="12.95"/>
  <cols>
    <col min="1" max="1" width="17" style="49" customWidth="1"/>
    <col min="2" max="2" width="12.42578125" style="49" bestFit="1" customWidth="1"/>
    <col min="3" max="4" width="13.42578125" style="49" bestFit="1" customWidth="1"/>
    <col min="5" max="5" width="13.85546875" style="49" bestFit="1" customWidth="1"/>
    <col min="6" max="6" width="14.42578125" style="49" bestFit="1" customWidth="1"/>
    <col min="7" max="7" width="14" style="49" bestFit="1" customWidth="1"/>
    <col min="8" max="8" width="11.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49" t="s">
        <v>373</v>
      </c>
    </row>
    <row r="2" spans="1:8" ht="24.75" customHeight="1">
      <c r="A2" s="394"/>
      <c r="B2" s="317" t="s">
        <v>374</v>
      </c>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f>
        <v>0</v>
      </c>
      <c r="C5" s="55">
        <f t="shared" si="0"/>
        <v>0</v>
      </c>
      <c r="D5" s="55">
        <f t="shared" si="0"/>
        <v>0</v>
      </c>
      <c r="E5" s="55">
        <f t="shared" si="0"/>
        <v>0</v>
      </c>
      <c r="F5" s="55">
        <f t="shared" si="0"/>
        <v>0</v>
      </c>
      <c r="G5" s="55">
        <f t="shared" si="0"/>
        <v>0</v>
      </c>
      <c r="H5" s="55">
        <f t="shared" ref="H5" si="1">H64</f>
        <v>0</v>
      </c>
    </row>
    <row r="6" spans="1:8">
      <c r="A6" s="51" t="s">
        <v>84</v>
      </c>
      <c r="B6" s="55">
        <f t="shared" ref="B6:E56" si="2">B65</f>
        <v>0</v>
      </c>
      <c r="C6" s="55">
        <f t="shared" si="2"/>
        <v>0</v>
      </c>
      <c r="D6" s="55">
        <f t="shared" si="2"/>
        <v>0</v>
      </c>
      <c r="E6" s="55">
        <f t="shared" si="2"/>
        <v>0</v>
      </c>
      <c r="F6" s="55">
        <f t="shared" ref="F6:G6" si="3">F65</f>
        <v>0</v>
      </c>
      <c r="G6" s="55">
        <f t="shared" si="3"/>
        <v>0</v>
      </c>
      <c r="H6" s="55">
        <f t="shared" ref="H6" si="4">H65</f>
        <v>0</v>
      </c>
    </row>
    <row r="7" spans="1:8">
      <c r="A7" s="51" t="s">
        <v>86</v>
      </c>
      <c r="B7" s="55">
        <f t="shared" si="2"/>
        <v>0</v>
      </c>
      <c r="C7" s="55">
        <f t="shared" si="2"/>
        <v>0</v>
      </c>
      <c r="D7" s="55">
        <f t="shared" si="2"/>
        <v>0</v>
      </c>
      <c r="E7" s="55">
        <f t="shared" si="2"/>
        <v>0</v>
      </c>
      <c r="F7" s="55">
        <f t="shared" ref="F7:G7" si="5">F66</f>
        <v>0</v>
      </c>
      <c r="G7" s="55">
        <f t="shared" si="5"/>
        <v>0</v>
      </c>
      <c r="H7" s="55">
        <f t="shared" ref="H7" si="6">H66</f>
        <v>0</v>
      </c>
    </row>
    <row r="8" spans="1:8">
      <c r="A8" s="51" t="s">
        <v>88</v>
      </c>
      <c r="B8" s="55">
        <f t="shared" si="2"/>
        <v>0</v>
      </c>
      <c r="C8" s="55">
        <f t="shared" si="2"/>
        <v>0</v>
      </c>
      <c r="D8" s="55">
        <f t="shared" si="2"/>
        <v>0</v>
      </c>
      <c r="E8" s="55">
        <f t="shared" si="2"/>
        <v>0</v>
      </c>
      <c r="F8" s="55">
        <f t="shared" ref="F8:G8" si="7">F67</f>
        <v>0</v>
      </c>
      <c r="G8" s="55">
        <f t="shared" si="7"/>
        <v>0</v>
      </c>
      <c r="H8" s="55">
        <f t="shared" ref="H8" si="8">H67</f>
        <v>0</v>
      </c>
    </row>
    <row r="9" spans="1:8">
      <c r="A9" s="51" t="s">
        <v>74</v>
      </c>
      <c r="B9" s="55">
        <f t="shared" si="2"/>
        <v>0</v>
      </c>
      <c r="C9" s="55">
        <f t="shared" si="2"/>
        <v>0</v>
      </c>
      <c r="D9" s="55">
        <f t="shared" si="2"/>
        <v>0</v>
      </c>
      <c r="E9" s="55">
        <f t="shared" si="2"/>
        <v>0</v>
      </c>
      <c r="F9" s="55">
        <f t="shared" ref="F9:G9" si="9">F68</f>
        <v>0</v>
      </c>
      <c r="G9" s="55">
        <f t="shared" si="9"/>
        <v>0</v>
      </c>
      <c r="H9" s="55">
        <f t="shared" ref="H9" si="10">H68</f>
        <v>0</v>
      </c>
    </row>
    <row r="10" spans="1:8">
      <c r="A10" s="51" t="s">
        <v>91</v>
      </c>
      <c r="B10" s="55">
        <f t="shared" si="2"/>
        <v>0</v>
      </c>
      <c r="C10" s="55">
        <f t="shared" si="2"/>
        <v>0</v>
      </c>
      <c r="D10" s="55">
        <f t="shared" si="2"/>
        <v>0</v>
      </c>
      <c r="E10" s="55">
        <f t="shared" si="2"/>
        <v>0</v>
      </c>
      <c r="F10" s="55">
        <f t="shared" ref="F10:G10" si="11">F69</f>
        <v>0</v>
      </c>
      <c r="G10" s="55">
        <f t="shared" si="11"/>
        <v>0</v>
      </c>
      <c r="H10" s="55">
        <f t="shared" ref="H10" si="12">H69</f>
        <v>0</v>
      </c>
    </row>
    <row r="11" spans="1:8">
      <c r="A11" s="51" t="s">
        <v>93</v>
      </c>
      <c r="B11" s="55">
        <f t="shared" si="2"/>
        <v>0</v>
      </c>
      <c r="C11" s="55">
        <f t="shared" si="2"/>
        <v>0</v>
      </c>
      <c r="D11" s="55">
        <f t="shared" si="2"/>
        <v>0</v>
      </c>
      <c r="E11" s="55">
        <f t="shared" si="2"/>
        <v>0</v>
      </c>
      <c r="F11" s="55">
        <f t="shared" ref="F11:G11" si="13">F70</f>
        <v>0</v>
      </c>
      <c r="G11" s="55">
        <f t="shared" si="13"/>
        <v>0</v>
      </c>
      <c r="H11" s="55">
        <f t="shared" ref="H11" si="14">H70</f>
        <v>0</v>
      </c>
    </row>
    <row r="12" spans="1:8">
      <c r="A12" s="51" t="s">
        <v>95</v>
      </c>
      <c r="B12" s="55">
        <f t="shared" si="2"/>
        <v>0</v>
      </c>
      <c r="C12" s="55">
        <f t="shared" si="2"/>
        <v>0</v>
      </c>
      <c r="D12" s="55">
        <f t="shared" si="2"/>
        <v>0</v>
      </c>
      <c r="E12" s="55">
        <f t="shared" si="2"/>
        <v>0</v>
      </c>
      <c r="F12" s="55">
        <f t="shared" ref="F12:G12" si="15">F71</f>
        <v>0</v>
      </c>
      <c r="G12" s="55">
        <f t="shared" si="15"/>
        <v>0</v>
      </c>
      <c r="H12" s="55">
        <f t="shared" ref="H12" si="16">H71</f>
        <v>0</v>
      </c>
    </row>
    <row r="13" spans="1:8">
      <c r="A13" s="51" t="s">
        <v>97</v>
      </c>
      <c r="B13" s="55">
        <f t="shared" si="2"/>
        <v>0</v>
      </c>
      <c r="C13" s="55">
        <f t="shared" si="2"/>
        <v>0</v>
      </c>
      <c r="D13" s="55">
        <f t="shared" si="2"/>
        <v>0</v>
      </c>
      <c r="E13" s="55">
        <f t="shared" si="2"/>
        <v>0</v>
      </c>
      <c r="F13" s="55">
        <f t="shared" ref="F13:G13" si="17">F72</f>
        <v>0</v>
      </c>
      <c r="G13" s="55">
        <f t="shared" si="17"/>
        <v>0</v>
      </c>
      <c r="H13" s="55">
        <f t="shared" ref="H13" si="18">H72</f>
        <v>0</v>
      </c>
    </row>
    <row r="14" spans="1:8">
      <c r="A14" s="51" t="s">
        <v>99</v>
      </c>
      <c r="B14" s="55">
        <f t="shared" si="2"/>
        <v>0</v>
      </c>
      <c r="C14" s="55">
        <f t="shared" si="2"/>
        <v>0</v>
      </c>
      <c r="D14" s="55">
        <f t="shared" si="2"/>
        <v>0</v>
      </c>
      <c r="E14" s="55">
        <f t="shared" si="2"/>
        <v>0</v>
      </c>
      <c r="F14" s="55">
        <f t="shared" ref="F14:G14" si="19">F73</f>
        <v>0</v>
      </c>
      <c r="G14" s="55">
        <f t="shared" si="19"/>
        <v>0</v>
      </c>
      <c r="H14" s="55">
        <f t="shared" ref="H14" si="20">H73</f>
        <v>0</v>
      </c>
    </row>
    <row r="15" spans="1:8">
      <c r="A15" s="51" t="s">
        <v>101</v>
      </c>
      <c r="B15" s="55">
        <f t="shared" si="2"/>
        <v>0</v>
      </c>
      <c r="C15" s="55">
        <f t="shared" si="2"/>
        <v>0</v>
      </c>
      <c r="D15" s="55">
        <f t="shared" si="2"/>
        <v>0</v>
      </c>
      <c r="E15" s="55">
        <f t="shared" si="2"/>
        <v>0</v>
      </c>
      <c r="F15" s="55">
        <f t="shared" ref="F15:G15" si="21">F74</f>
        <v>0</v>
      </c>
      <c r="G15" s="55">
        <f t="shared" si="21"/>
        <v>0</v>
      </c>
      <c r="H15" s="55">
        <f t="shared" ref="H15" si="22">H74</f>
        <v>0</v>
      </c>
    </row>
    <row r="16" spans="1:8">
      <c r="A16" s="51" t="s">
        <v>102</v>
      </c>
      <c r="B16" s="55">
        <f t="shared" si="2"/>
        <v>0</v>
      </c>
      <c r="C16" s="55">
        <f t="shared" si="2"/>
        <v>0</v>
      </c>
      <c r="D16" s="55">
        <f t="shared" si="2"/>
        <v>0</v>
      </c>
      <c r="E16" s="55">
        <f t="shared" si="2"/>
        <v>0</v>
      </c>
      <c r="F16" s="55">
        <f t="shared" ref="F16:G16" si="23">F75</f>
        <v>0</v>
      </c>
      <c r="G16" s="55">
        <f t="shared" si="23"/>
        <v>0</v>
      </c>
      <c r="H16" s="55">
        <f t="shared" ref="H16" si="24">H75</f>
        <v>0</v>
      </c>
    </row>
    <row r="17" spans="1:8">
      <c r="A17" s="51" t="s">
        <v>103</v>
      </c>
      <c r="B17" s="55">
        <f t="shared" si="2"/>
        <v>0</v>
      </c>
      <c r="C17" s="55">
        <f t="shared" si="2"/>
        <v>0</v>
      </c>
      <c r="D17" s="55">
        <f t="shared" si="2"/>
        <v>0</v>
      </c>
      <c r="E17" s="55">
        <f t="shared" si="2"/>
        <v>0</v>
      </c>
      <c r="F17" s="55">
        <f t="shared" ref="F17:G17" si="25">F76</f>
        <v>0</v>
      </c>
      <c r="G17" s="55">
        <f t="shared" si="25"/>
        <v>0</v>
      </c>
      <c r="H17" s="55">
        <f t="shared" ref="H17" si="26">H76</f>
        <v>0</v>
      </c>
    </row>
    <row r="18" spans="1:8">
      <c r="A18" s="51" t="s">
        <v>104</v>
      </c>
      <c r="B18" s="55">
        <f t="shared" si="2"/>
        <v>0</v>
      </c>
      <c r="C18" s="55">
        <f t="shared" si="2"/>
        <v>0</v>
      </c>
      <c r="D18" s="55">
        <f t="shared" si="2"/>
        <v>0</v>
      </c>
      <c r="E18" s="55">
        <f t="shared" si="2"/>
        <v>0</v>
      </c>
      <c r="F18" s="55">
        <f t="shared" ref="F18:G18" si="27">F77</f>
        <v>0</v>
      </c>
      <c r="G18" s="55">
        <f t="shared" si="27"/>
        <v>0</v>
      </c>
      <c r="H18" s="55">
        <f t="shared" ref="H18" si="28">H77</f>
        <v>0</v>
      </c>
    </row>
    <row r="19" spans="1:8">
      <c r="A19" s="51" t="s">
        <v>105</v>
      </c>
      <c r="B19" s="55">
        <f t="shared" si="2"/>
        <v>0</v>
      </c>
      <c r="C19" s="55">
        <f t="shared" si="2"/>
        <v>0</v>
      </c>
      <c r="D19" s="55">
        <f t="shared" si="2"/>
        <v>0</v>
      </c>
      <c r="E19" s="55">
        <f t="shared" si="2"/>
        <v>0</v>
      </c>
      <c r="F19" s="55">
        <f t="shared" ref="F19:G19" si="29">F78</f>
        <v>0</v>
      </c>
      <c r="G19" s="55">
        <f t="shared" si="29"/>
        <v>0</v>
      </c>
      <c r="H19" s="55">
        <f t="shared" ref="H19" si="30">H78</f>
        <v>0</v>
      </c>
    </row>
    <row r="20" spans="1:8">
      <c r="A20" s="51" t="s">
        <v>107</v>
      </c>
      <c r="B20" s="55">
        <f t="shared" si="2"/>
        <v>0</v>
      </c>
      <c r="C20" s="55">
        <f t="shared" si="2"/>
        <v>0</v>
      </c>
      <c r="D20" s="55">
        <f t="shared" si="2"/>
        <v>0</v>
      </c>
      <c r="E20" s="55">
        <f t="shared" si="2"/>
        <v>0</v>
      </c>
      <c r="F20" s="55">
        <f t="shared" ref="F20:G20" si="31">F79</f>
        <v>0</v>
      </c>
      <c r="G20" s="55">
        <f t="shared" si="31"/>
        <v>0</v>
      </c>
      <c r="H20" s="55">
        <f t="shared" ref="H20" si="32">H79</f>
        <v>0</v>
      </c>
    </row>
    <row r="21" spans="1:8">
      <c r="A21" s="51" t="s">
        <v>76</v>
      </c>
      <c r="B21" s="55">
        <f t="shared" si="2"/>
        <v>0</v>
      </c>
      <c r="C21" s="55">
        <f t="shared" si="2"/>
        <v>0</v>
      </c>
      <c r="D21" s="55">
        <f t="shared" si="2"/>
        <v>0</v>
      </c>
      <c r="E21" s="55">
        <f t="shared" si="2"/>
        <v>0</v>
      </c>
      <c r="F21" s="55">
        <f t="shared" ref="F21:G21" si="33">F80</f>
        <v>0</v>
      </c>
      <c r="G21" s="55">
        <f t="shared" si="33"/>
        <v>0</v>
      </c>
      <c r="H21" s="55">
        <f t="shared" ref="H21" si="34">H80</f>
        <v>0</v>
      </c>
    </row>
    <row r="22" spans="1:8">
      <c r="A22" s="51" t="s">
        <v>110</v>
      </c>
      <c r="B22" s="55">
        <f t="shared" si="2"/>
        <v>0</v>
      </c>
      <c r="C22" s="55">
        <f t="shared" si="2"/>
        <v>0</v>
      </c>
      <c r="D22" s="55">
        <f t="shared" si="2"/>
        <v>0</v>
      </c>
      <c r="E22" s="55">
        <f t="shared" si="2"/>
        <v>0</v>
      </c>
      <c r="F22" s="55">
        <f t="shared" ref="F22:G22" si="35">F81</f>
        <v>0</v>
      </c>
      <c r="G22" s="55">
        <f t="shared" si="35"/>
        <v>0</v>
      </c>
      <c r="H22" s="55">
        <f t="shared" ref="H22" si="36">H81</f>
        <v>0</v>
      </c>
    </row>
    <row r="23" spans="1:8">
      <c r="A23" s="51" t="s">
        <v>111</v>
      </c>
      <c r="B23" s="55">
        <f t="shared" si="2"/>
        <v>0</v>
      </c>
      <c r="C23" s="55">
        <f t="shared" si="2"/>
        <v>0</v>
      </c>
      <c r="D23" s="55">
        <f t="shared" si="2"/>
        <v>0</v>
      </c>
      <c r="E23" s="55">
        <f t="shared" si="2"/>
        <v>0</v>
      </c>
      <c r="F23" s="55">
        <f t="shared" ref="F23:G23" si="37">F82</f>
        <v>0</v>
      </c>
      <c r="G23" s="55">
        <f t="shared" si="37"/>
        <v>0</v>
      </c>
      <c r="H23" s="55">
        <f t="shared" ref="H23" si="38">H82</f>
        <v>0</v>
      </c>
    </row>
    <row r="24" spans="1:8">
      <c r="A24" s="51" t="s">
        <v>113</v>
      </c>
      <c r="B24" s="55">
        <f t="shared" si="2"/>
        <v>0</v>
      </c>
      <c r="C24" s="55">
        <f t="shared" si="2"/>
        <v>0</v>
      </c>
      <c r="D24" s="55">
        <f t="shared" si="2"/>
        <v>0</v>
      </c>
      <c r="E24" s="55">
        <f t="shared" si="2"/>
        <v>0</v>
      </c>
      <c r="F24" s="55">
        <f t="shared" ref="F24:G24" si="39">F83</f>
        <v>0</v>
      </c>
      <c r="G24" s="55">
        <f t="shared" si="39"/>
        <v>0</v>
      </c>
      <c r="H24" s="55">
        <f t="shared" ref="H24" si="40">H83</f>
        <v>0</v>
      </c>
    </row>
    <row r="25" spans="1:8">
      <c r="A25" s="51" t="s">
        <v>78</v>
      </c>
      <c r="B25" s="55">
        <f t="shared" si="2"/>
        <v>0</v>
      </c>
      <c r="C25" s="55">
        <f t="shared" si="2"/>
        <v>0</v>
      </c>
      <c r="D25" s="55">
        <f t="shared" si="2"/>
        <v>0</v>
      </c>
      <c r="E25" s="55">
        <f t="shared" si="2"/>
        <v>0</v>
      </c>
      <c r="F25" s="55">
        <f t="shared" ref="F25:G25" si="41">F84</f>
        <v>0</v>
      </c>
      <c r="G25" s="55">
        <f t="shared" si="41"/>
        <v>0</v>
      </c>
      <c r="H25" s="55">
        <f t="shared" ref="H25" si="42">H84</f>
        <v>0</v>
      </c>
    </row>
    <row r="26" spans="1:8">
      <c r="A26" s="51" t="s">
        <v>116</v>
      </c>
      <c r="B26" s="55">
        <f t="shared" si="2"/>
        <v>0</v>
      </c>
      <c r="C26" s="55">
        <f t="shared" si="2"/>
        <v>0</v>
      </c>
      <c r="D26" s="55">
        <f t="shared" si="2"/>
        <v>0</v>
      </c>
      <c r="E26" s="55">
        <f t="shared" si="2"/>
        <v>0</v>
      </c>
      <c r="F26" s="55">
        <f t="shared" ref="F26:G26" si="43">F85</f>
        <v>0</v>
      </c>
      <c r="G26" s="55">
        <f t="shared" si="43"/>
        <v>0</v>
      </c>
      <c r="H26" s="55">
        <f t="shared" ref="H26" si="44">H85</f>
        <v>0</v>
      </c>
    </row>
    <row r="27" spans="1:8">
      <c r="A27" s="51" t="s">
        <v>117</v>
      </c>
      <c r="B27" s="55">
        <f t="shared" si="2"/>
        <v>0</v>
      </c>
      <c r="C27" s="55">
        <f t="shared" si="2"/>
        <v>0</v>
      </c>
      <c r="D27" s="55">
        <f t="shared" si="2"/>
        <v>0</v>
      </c>
      <c r="E27" s="55">
        <f t="shared" si="2"/>
        <v>0</v>
      </c>
      <c r="F27" s="55">
        <f t="shared" ref="F27:G27" si="45">F86</f>
        <v>0</v>
      </c>
      <c r="G27" s="55">
        <f t="shared" si="45"/>
        <v>0</v>
      </c>
      <c r="H27" s="55">
        <f t="shared" ref="H27" si="46">H86</f>
        <v>0</v>
      </c>
    </row>
    <row r="28" spans="1:8">
      <c r="A28" s="51" t="s">
        <v>77</v>
      </c>
      <c r="B28" s="55">
        <f t="shared" si="2"/>
        <v>0</v>
      </c>
      <c r="C28" s="55">
        <f t="shared" si="2"/>
        <v>0</v>
      </c>
      <c r="D28" s="55">
        <f t="shared" si="2"/>
        <v>0</v>
      </c>
      <c r="E28" s="55">
        <f t="shared" si="2"/>
        <v>0</v>
      </c>
      <c r="F28" s="55">
        <f t="shared" ref="F28:G28" si="47">F87</f>
        <v>0</v>
      </c>
      <c r="G28" s="55">
        <f t="shared" si="47"/>
        <v>0</v>
      </c>
      <c r="H28" s="55">
        <f t="shared" ref="H28" si="48">H87</f>
        <v>0</v>
      </c>
    </row>
    <row r="29" spans="1:8">
      <c r="A29" s="51" t="s">
        <v>120</v>
      </c>
      <c r="B29" s="55">
        <f t="shared" si="2"/>
        <v>0</v>
      </c>
      <c r="C29" s="55">
        <f t="shared" si="2"/>
        <v>0</v>
      </c>
      <c r="D29" s="55">
        <f t="shared" si="2"/>
        <v>0</v>
      </c>
      <c r="E29" s="55">
        <f t="shared" si="2"/>
        <v>0</v>
      </c>
      <c r="F29" s="55">
        <f t="shared" ref="F29:G29" si="49">F88</f>
        <v>0</v>
      </c>
      <c r="G29" s="55">
        <f t="shared" si="49"/>
        <v>0</v>
      </c>
      <c r="H29" s="55">
        <f t="shared" ref="H29" si="50">H88</f>
        <v>0</v>
      </c>
    </row>
    <row r="30" spans="1:8">
      <c r="A30" s="51" t="s">
        <v>122</v>
      </c>
      <c r="B30" s="55">
        <f t="shared" si="2"/>
        <v>0</v>
      </c>
      <c r="C30" s="55">
        <f t="shared" si="2"/>
        <v>0</v>
      </c>
      <c r="D30" s="55">
        <f t="shared" si="2"/>
        <v>0</v>
      </c>
      <c r="E30" s="55">
        <f t="shared" si="2"/>
        <v>0</v>
      </c>
      <c r="F30" s="55">
        <f t="shared" ref="F30:G30" si="51">F89</f>
        <v>0</v>
      </c>
      <c r="G30" s="55">
        <f t="shared" si="51"/>
        <v>0</v>
      </c>
      <c r="H30" s="55">
        <f t="shared" ref="H30" si="52">H89</f>
        <v>0</v>
      </c>
    </row>
    <row r="31" spans="1:8">
      <c r="A31" s="51" t="s">
        <v>124</v>
      </c>
      <c r="B31" s="55">
        <f t="shared" si="2"/>
        <v>0</v>
      </c>
      <c r="C31" s="55">
        <f t="shared" si="2"/>
        <v>0</v>
      </c>
      <c r="D31" s="55">
        <f t="shared" si="2"/>
        <v>0</v>
      </c>
      <c r="E31" s="55">
        <f t="shared" si="2"/>
        <v>0</v>
      </c>
      <c r="F31" s="55">
        <f t="shared" ref="F31:G31" si="53">F90</f>
        <v>0</v>
      </c>
      <c r="G31" s="55">
        <f t="shared" si="53"/>
        <v>0</v>
      </c>
      <c r="H31" s="55">
        <f t="shared" ref="H31" si="54">H90</f>
        <v>0</v>
      </c>
    </row>
    <row r="32" spans="1:8">
      <c r="A32" s="51" t="s">
        <v>126</v>
      </c>
      <c r="B32" s="55">
        <f t="shared" si="2"/>
        <v>0</v>
      </c>
      <c r="C32" s="55">
        <f t="shared" si="2"/>
        <v>0</v>
      </c>
      <c r="D32" s="55">
        <f t="shared" si="2"/>
        <v>0</v>
      </c>
      <c r="E32" s="55">
        <f t="shared" si="2"/>
        <v>0</v>
      </c>
      <c r="F32" s="55">
        <f t="shared" ref="F32:G32" si="55">F91</f>
        <v>0</v>
      </c>
      <c r="G32" s="55">
        <f t="shared" si="55"/>
        <v>0</v>
      </c>
      <c r="H32" s="55">
        <f t="shared" ref="H32" si="56">H91</f>
        <v>0</v>
      </c>
    </row>
    <row r="33" spans="1:8">
      <c r="A33" s="51" t="s">
        <v>127</v>
      </c>
      <c r="B33" s="55">
        <f t="shared" si="2"/>
        <v>0</v>
      </c>
      <c r="C33" s="55">
        <f t="shared" si="2"/>
        <v>0</v>
      </c>
      <c r="D33" s="55">
        <f t="shared" si="2"/>
        <v>0</v>
      </c>
      <c r="E33" s="55">
        <f t="shared" si="2"/>
        <v>0</v>
      </c>
      <c r="F33" s="55">
        <f t="shared" ref="F33:G33" si="57">F92</f>
        <v>0</v>
      </c>
      <c r="G33" s="55">
        <f t="shared" si="57"/>
        <v>0</v>
      </c>
      <c r="H33" s="55">
        <f t="shared" ref="H33" si="58">H92</f>
        <v>0</v>
      </c>
    </row>
    <row r="34" spans="1:8">
      <c r="A34" s="51" t="s">
        <v>128</v>
      </c>
      <c r="B34" s="55">
        <f t="shared" si="2"/>
        <v>1380104</v>
      </c>
      <c r="C34" s="55">
        <f t="shared" si="2"/>
        <v>587979</v>
      </c>
      <c r="D34" s="55">
        <f t="shared" si="2"/>
        <v>2951582</v>
      </c>
      <c r="E34" s="55">
        <f t="shared" si="2"/>
        <v>3611964</v>
      </c>
      <c r="F34" s="55">
        <f t="shared" ref="F34:G34" si="59">F93</f>
        <v>2632592</v>
      </c>
      <c r="G34" s="55">
        <f t="shared" si="59"/>
        <v>2074554</v>
      </c>
      <c r="H34" s="55">
        <f t="shared" ref="H34" si="60">H93</f>
        <v>1058919</v>
      </c>
    </row>
    <row r="35" spans="1:8">
      <c r="A35" s="51" t="s">
        <v>130</v>
      </c>
      <c r="B35" s="55">
        <f t="shared" si="2"/>
        <v>0</v>
      </c>
      <c r="C35" s="55">
        <f t="shared" si="2"/>
        <v>0</v>
      </c>
      <c r="D35" s="55">
        <f t="shared" si="2"/>
        <v>0</v>
      </c>
      <c r="E35" s="55">
        <f t="shared" si="2"/>
        <v>0</v>
      </c>
      <c r="F35" s="55">
        <f t="shared" ref="F35:G35" si="61">F94</f>
        <v>0</v>
      </c>
      <c r="G35" s="55">
        <f t="shared" si="61"/>
        <v>0</v>
      </c>
      <c r="H35" s="55">
        <f t="shared" ref="H35" si="62">H94</f>
        <v>0</v>
      </c>
    </row>
    <row r="36" spans="1:8">
      <c r="A36" s="51" t="s">
        <v>131</v>
      </c>
      <c r="B36" s="55">
        <f t="shared" si="2"/>
        <v>0</v>
      </c>
      <c r="C36" s="55">
        <f t="shared" si="2"/>
        <v>0</v>
      </c>
      <c r="D36" s="55">
        <f t="shared" si="2"/>
        <v>0</v>
      </c>
      <c r="E36" s="55">
        <f t="shared" si="2"/>
        <v>0</v>
      </c>
      <c r="F36" s="55">
        <f t="shared" ref="F36:G36" si="63">F95</f>
        <v>0</v>
      </c>
      <c r="G36" s="55">
        <f t="shared" si="63"/>
        <v>0</v>
      </c>
      <c r="H36" s="55">
        <f t="shared" ref="H36" si="64">H95</f>
        <v>0</v>
      </c>
    </row>
    <row r="37" spans="1:8">
      <c r="A37" s="51" t="s">
        <v>132</v>
      </c>
      <c r="B37" s="55">
        <f t="shared" si="2"/>
        <v>48804200</v>
      </c>
      <c r="C37" s="55">
        <f t="shared" si="2"/>
        <v>21405004</v>
      </c>
      <c r="D37" s="55">
        <f t="shared" si="2"/>
        <v>35958903</v>
      </c>
      <c r="E37" s="55">
        <f t="shared" si="2"/>
        <v>25995562</v>
      </c>
      <c r="F37" s="55">
        <f t="shared" ref="F37:G37" si="65">F96</f>
        <v>30186054</v>
      </c>
      <c r="G37" s="55">
        <f t="shared" si="65"/>
        <v>23810572</v>
      </c>
      <c r="H37" s="55">
        <f t="shared" ref="H37" si="66">H96</f>
        <v>12635027</v>
      </c>
    </row>
    <row r="38" spans="1:8">
      <c r="A38" s="51" t="s">
        <v>75</v>
      </c>
      <c r="B38" s="55">
        <f t="shared" si="2"/>
        <v>0</v>
      </c>
      <c r="C38" s="55">
        <f t="shared" si="2"/>
        <v>0</v>
      </c>
      <c r="D38" s="55">
        <f t="shared" si="2"/>
        <v>0</v>
      </c>
      <c r="E38" s="55">
        <f t="shared" si="2"/>
        <v>0</v>
      </c>
      <c r="F38" s="55">
        <f t="shared" ref="F38:G38" si="67">F97</f>
        <v>0</v>
      </c>
      <c r="G38" s="55">
        <f t="shared" si="67"/>
        <v>0</v>
      </c>
      <c r="H38" s="55">
        <f t="shared" ref="H38" si="68">H97</f>
        <v>0</v>
      </c>
    </row>
    <row r="39" spans="1:8">
      <c r="A39" s="51" t="s">
        <v>133</v>
      </c>
      <c r="B39" s="55">
        <f t="shared" si="2"/>
        <v>0</v>
      </c>
      <c r="C39" s="55">
        <f t="shared" si="2"/>
        <v>0</v>
      </c>
      <c r="D39" s="55">
        <f t="shared" si="2"/>
        <v>0</v>
      </c>
      <c r="E39" s="55">
        <f t="shared" si="2"/>
        <v>0</v>
      </c>
      <c r="F39" s="55">
        <f t="shared" ref="F39:G39" si="69">F98</f>
        <v>0</v>
      </c>
      <c r="G39" s="55">
        <f t="shared" si="69"/>
        <v>0</v>
      </c>
      <c r="H39" s="55">
        <f t="shared" ref="H39" si="70">H98</f>
        <v>0</v>
      </c>
    </row>
    <row r="40" spans="1:8">
      <c r="A40" s="51" t="s">
        <v>134</v>
      </c>
      <c r="B40" s="55">
        <f t="shared" si="2"/>
        <v>0</v>
      </c>
      <c r="C40" s="55">
        <f t="shared" si="2"/>
        <v>0</v>
      </c>
      <c r="D40" s="55">
        <f t="shared" si="2"/>
        <v>0</v>
      </c>
      <c r="E40" s="55">
        <f t="shared" si="2"/>
        <v>0</v>
      </c>
      <c r="F40" s="55">
        <f t="shared" ref="F40:G40" si="71">F99</f>
        <v>0</v>
      </c>
      <c r="G40" s="55">
        <f t="shared" si="71"/>
        <v>0</v>
      </c>
      <c r="H40" s="55">
        <f t="shared" ref="H40" si="72">H99</f>
        <v>0</v>
      </c>
    </row>
    <row r="41" spans="1:8">
      <c r="A41" s="51" t="s">
        <v>136</v>
      </c>
      <c r="B41" s="55">
        <f t="shared" si="2"/>
        <v>0</v>
      </c>
      <c r="C41" s="55">
        <f t="shared" si="2"/>
        <v>0</v>
      </c>
      <c r="D41" s="55">
        <f t="shared" si="2"/>
        <v>0</v>
      </c>
      <c r="E41" s="55">
        <f t="shared" si="2"/>
        <v>0</v>
      </c>
      <c r="F41" s="55">
        <f t="shared" ref="F41:G41" si="73">F100</f>
        <v>0</v>
      </c>
      <c r="G41" s="55">
        <f t="shared" si="73"/>
        <v>0</v>
      </c>
      <c r="H41" s="55">
        <f t="shared" ref="H41" si="74">H100</f>
        <v>0</v>
      </c>
    </row>
    <row r="42" spans="1:8">
      <c r="A42" s="51" t="s">
        <v>145</v>
      </c>
      <c r="B42" s="55">
        <f t="shared" si="2"/>
        <v>0</v>
      </c>
      <c r="C42" s="55">
        <f t="shared" si="2"/>
        <v>0</v>
      </c>
      <c r="D42" s="55">
        <f t="shared" si="2"/>
        <v>0</v>
      </c>
      <c r="E42" s="55">
        <f t="shared" si="2"/>
        <v>0</v>
      </c>
      <c r="F42" s="55">
        <f t="shared" ref="F42:G42" si="75">F101</f>
        <v>0</v>
      </c>
      <c r="G42" s="55">
        <f t="shared" si="75"/>
        <v>0</v>
      </c>
      <c r="H42" s="55">
        <f t="shared" ref="H42" si="76">H101</f>
        <v>0</v>
      </c>
    </row>
    <row r="43" spans="1:8">
      <c r="A43" s="51" t="s">
        <v>138</v>
      </c>
      <c r="B43" s="55">
        <f t="shared" si="2"/>
        <v>0</v>
      </c>
      <c r="C43" s="55">
        <f t="shared" si="2"/>
        <v>0</v>
      </c>
      <c r="D43" s="55">
        <f t="shared" si="2"/>
        <v>0</v>
      </c>
      <c r="E43" s="55">
        <f t="shared" si="2"/>
        <v>0</v>
      </c>
      <c r="F43" s="55">
        <f t="shared" ref="F43:G43" si="77">F102</f>
        <v>0</v>
      </c>
      <c r="G43" s="55">
        <f t="shared" si="77"/>
        <v>0</v>
      </c>
      <c r="H43" s="55">
        <f t="shared" ref="H43" si="78">H102</f>
        <v>0</v>
      </c>
    </row>
    <row r="44" spans="1:8">
      <c r="A44" s="51" t="s">
        <v>140</v>
      </c>
      <c r="B44" s="55">
        <f t="shared" si="2"/>
        <v>0</v>
      </c>
      <c r="C44" s="55">
        <f t="shared" si="2"/>
        <v>0</v>
      </c>
      <c r="D44" s="55">
        <f t="shared" si="2"/>
        <v>0</v>
      </c>
      <c r="E44" s="55">
        <f t="shared" si="2"/>
        <v>0</v>
      </c>
      <c r="F44" s="55">
        <f t="shared" ref="F44:G44" si="79">F103</f>
        <v>0</v>
      </c>
      <c r="G44" s="55">
        <f t="shared" si="79"/>
        <v>0</v>
      </c>
      <c r="H44" s="55">
        <f t="shared" ref="H44" si="80">H103</f>
        <v>0</v>
      </c>
    </row>
    <row r="45" spans="1:8">
      <c r="A45" s="51" t="s">
        <v>142</v>
      </c>
      <c r="B45" s="55">
        <f t="shared" si="2"/>
        <v>0</v>
      </c>
      <c r="C45" s="55">
        <f t="shared" si="2"/>
        <v>0</v>
      </c>
      <c r="D45" s="55">
        <f t="shared" si="2"/>
        <v>0</v>
      </c>
      <c r="E45" s="55">
        <f t="shared" si="2"/>
        <v>0</v>
      </c>
      <c r="F45" s="55">
        <f t="shared" ref="F45:G45" si="81">F104</f>
        <v>0</v>
      </c>
      <c r="G45" s="55">
        <f t="shared" si="81"/>
        <v>0</v>
      </c>
      <c r="H45" s="55">
        <f t="shared" ref="H45" si="82">H104</f>
        <v>0</v>
      </c>
    </row>
    <row r="46" spans="1:8">
      <c r="A46" s="51" t="s">
        <v>144</v>
      </c>
      <c r="B46" s="55">
        <f t="shared" si="2"/>
        <v>0</v>
      </c>
      <c r="C46" s="55">
        <f t="shared" si="2"/>
        <v>0</v>
      </c>
      <c r="D46" s="55">
        <f t="shared" si="2"/>
        <v>0</v>
      </c>
      <c r="E46" s="55">
        <f t="shared" si="2"/>
        <v>0</v>
      </c>
      <c r="F46" s="55">
        <f t="shared" ref="F46:G46" si="83">F105</f>
        <v>0</v>
      </c>
      <c r="G46" s="55">
        <f t="shared" si="83"/>
        <v>0</v>
      </c>
      <c r="H46" s="55">
        <f t="shared" ref="H46" si="84">H105</f>
        <v>0</v>
      </c>
    </row>
    <row r="47" spans="1:8">
      <c r="A47" s="51" t="s">
        <v>146</v>
      </c>
      <c r="B47" s="55">
        <f t="shared" si="2"/>
        <v>0</v>
      </c>
      <c r="C47" s="55">
        <f t="shared" si="2"/>
        <v>0</v>
      </c>
      <c r="D47" s="55">
        <f t="shared" si="2"/>
        <v>0</v>
      </c>
      <c r="E47" s="55">
        <f t="shared" si="2"/>
        <v>0</v>
      </c>
      <c r="F47" s="55">
        <f t="shared" ref="F47:G47" si="85">F106</f>
        <v>0</v>
      </c>
      <c r="G47" s="55">
        <f t="shared" si="85"/>
        <v>0</v>
      </c>
      <c r="H47" s="55">
        <f t="shared" ref="H47" si="86">H106</f>
        <v>0</v>
      </c>
    </row>
    <row r="48" spans="1:8">
      <c r="A48" s="51" t="s">
        <v>148</v>
      </c>
      <c r="B48" s="55">
        <f t="shared" si="2"/>
        <v>0</v>
      </c>
      <c r="C48" s="55">
        <f t="shared" si="2"/>
        <v>0</v>
      </c>
      <c r="D48" s="55">
        <f t="shared" si="2"/>
        <v>0</v>
      </c>
      <c r="E48" s="55">
        <f t="shared" si="2"/>
        <v>0</v>
      </c>
      <c r="F48" s="55">
        <f t="shared" ref="F48:G48" si="87">F107</f>
        <v>0</v>
      </c>
      <c r="G48" s="55">
        <f t="shared" si="87"/>
        <v>0</v>
      </c>
      <c r="H48" s="55">
        <f t="shared" ref="H48" si="88">H107</f>
        <v>0</v>
      </c>
    </row>
    <row r="49" spans="1:15">
      <c r="A49" s="51" t="s">
        <v>150</v>
      </c>
      <c r="B49" s="55">
        <f t="shared" si="2"/>
        <v>0</v>
      </c>
      <c r="C49" s="55">
        <f t="shared" si="2"/>
        <v>0</v>
      </c>
      <c r="D49" s="55">
        <f t="shared" si="2"/>
        <v>0</v>
      </c>
      <c r="E49" s="55">
        <f t="shared" si="2"/>
        <v>0</v>
      </c>
      <c r="F49" s="55">
        <f t="shared" ref="F49:G49" si="89">F108</f>
        <v>0</v>
      </c>
      <c r="G49" s="55">
        <f t="shared" si="89"/>
        <v>0</v>
      </c>
      <c r="H49" s="55">
        <f t="shared" ref="H49" si="90">H108</f>
        <v>0</v>
      </c>
    </row>
    <row r="50" spans="1:15">
      <c r="A50" s="51" t="s">
        <v>152</v>
      </c>
      <c r="B50" s="55">
        <f t="shared" si="2"/>
        <v>0</v>
      </c>
      <c r="C50" s="55">
        <f t="shared" si="2"/>
        <v>0</v>
      </c>
      <c r="D50" s="55">
        <f t="shared" si="2"/>
        <v>0</v>
      </c>
      <c r="E50" s="55">
        <f t="shared" si="2"/>
        <v>0</v>
      </c>
      <c r="F50" s="55">
        <f t="shared" ref="F50:G50" si="91">F109</f>
        <v>0</v>
      </c>
      <c r="G50" s="55">
        <f t="shared" si="91"/>
        <v>0</v>
      </c>
      <c r="H50" s="55">
        <f t="shared" ref="H50" si="92">H109</f>
        <v>0</v>
      </c>
    </row>
    <row r="51" spans="1:15">
      <c r="A51" s="51" t="s">
        <v>153</v>
      </c>
      <c r="B51" s="55">
        <f t="shared" si="2"/>
        <v>0</v>
      </c>
      <c r="C51" s="55">
        <f t="shared" si="2"/>
        <v>0</v>
      </c>
      <c r="D51" s="55">
        <f t="shared" si="2"/>
        <v>0</v>
      </c>
      <c r="E51" s="55">
        <f t="shared" si="2"/>
        <v>0</v>
      </c>
      <c r="F51" s="55">
        <f t="shared" ref="F51:G51" si="93">F110</f>
        <v>0</v>
      </c>
      <c r="G51" s="55">
        <f t="shared" si="93"/>
        <v>0</v>
      </c>
      <c r="H51" s="55">
        <f t="shared" ref="H51" si="94">H110</f>
        <v>0</v>
      </c>
    </row>
    <row r="52" spans="1:15">
      <c r="A52" s="51" t="s">
        <v>154</v>
      </c>
      <c r="B52" s="55">
        <f t="shared" si="2"/>
        <v>0</v>
      </c>
      <c r="C52" s="55">
        <f t="shared" si="2"/>
        <v>0</v>
      </c>
      <c r="D52" s="55">
        <f t="shared" si="2"/>
        <v>0</v>
      </c>
      <c r="E52" s="55">
        <f t="shared" si="2"/>
        <v>0</v>
      </c>
      <c r="F52" s="55">
        <f t="shared" ref="F52:G52" si="95">F111</f>
        <v>0</v>
      </c>
      <c r="G52" s="55">
        <f t="shared" si="95"/>
        <v>0</v>
      </c>
      <c r="H52" s="55">
        <f t="shared" ref="H52" si="96">H111</f>
        <v>0</v>
      </c>
    </row>
    <row r="53" spans="1:15">
      <c r="A53" s="51" t="s">
        <v>155</v>
      </c>
      <c r="B53" s="55">
        <f t="shared" si="2"/>
        <v>0</v>
      </c>
      <c r="C53" s="55">
        <f t="shared" si="2"/>
        <v>0</v>
      </c>
      <c r="D53" s="55">
        <f t="shared" si="2"/>
        <v>0</v>
      </c>
      <c r="E53" s="55">
        <f t="shared" si="2"/>
        <v>0</v>
      </c>
      <c r="F53" s="55">
        <f t="shared" ref="F53:G53" si="97">F112</f>
        <v>0</v>
      </c>
      <c r="G53" s="55">
        <f t="shared" si="97"/>
        <v>0</v>
      </c>
      <c r="H53" s="55">
        <f t="shared" ref="H53" si="98">H112</f>
        <v>0</v>
      </c>
    </row>
    <row r="54" spans="1:15">
      <c r="A54" s="51" t="s">
        <v>157</v>
      </c>
      <c r="B54" s="55">
        <f t="shared" si="2"/>
        <v>0</v>
      </c>
      <c r="C54" s="55">
        <f t="shared" si="2"/>
        <v>0</v>
      </c>
      <c r="D54" s="55">
        <f t="shared" si="2"/>
        <v>0</v>
      </c>
      <c r="E54" s="55">
        <f t="shared" si="2"/>
        <v>0</v>
      </c>
      <c r="F54" s="55">
        <f t="shared" ref="F54:G54" si="99">F113</f>
        <v>0</v>
      </c>
      <c r="G54" s="55">
        <f t="shared" si="99"/>
        <v>0</v>
      </c>
      <c r="H54" s="55">
        <f t="shared" ref="H54" si="100">H113</f>
        <v>0</v>
      </c>
    </row>
    <row r="55" spans="1:15">
      <c r="A55" s="51" t="s">
        <v>158</v>
      </c>
      <c r="B55" s="55">
        <f t="shared" si="2"/>
        <v>0</v>
      </c>
      <c r="C55" s="55">
        <f t="shared" si="2"/>
        <v>0</v>
      </c>
      <c r="D55" s="55">
        <f t="shared" si="2"/>
        <v>0</v>
      </c>
      <c r="E55" s="55">
        <f t="shared" si="2"/>
        <v>0</v>
      </c>
      <c r="F55" s="55">
        <f t="shared" ref="F55:G55" si="101">F114</f>
        <v>0</v>
      </c>
      <c r="G55" s="55">
        <f t="shared" si="101"/>
        <v>0</v>
      </c>
      <c r="H55" s="55">
        <f t="shared" ref="H55" si="102">H114</f>
        <v>0</v>
      </c>
    </row>
    <row r="56" spans="1:15">
      <c r="A56" s="59" t="s">
        <v>159</v>
      </c>
      <c r="B56" s="55">
        <f t="shared" si="2"/>
        <v>50184304</v>
      </c>
      <c r="C56" s="55">
        <f t="shared" si="2"/>
        <v>21992983</v>
      </c>
      <c r="D56" s="55">
        <f t="shared" si="2"/>
        <v>38910485</v>
      </c>
      <c r="E56" s="55">
        <f t="shared" si="2"/>
        <v>29607526</v>
      </c>
      <c r="F56" s="55">
        <f>F115</f>
        <v>32818646</v>
      </c>
      <c r="G56" s="55">
        <f>G115</f>
        <v>25885126</v>
      </c>
      <c r="H56" s="55">
        <f>H115</f>
        <v>13693946</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226">
        <v>0</v>
      </c>
      <c r="E64" s="49">
        <v>0</v>
      </c>
      <c r="F64" s="49">
        <v>0</v>
      </c>
      <c r="G64" s="49">
        <v>0</v>
      </c>
      <c r="H64" s="49">
        <v>0</v>
      </c>
    </row>
    <row r="65" spans="1:8">
      <c r="A65" s="51" t="s">
        <v>84</v>
      </c>
      <c r="B65" s="49">
        <v>0</v>
      </c>
      <c r="C65" s="226">
        <v>0</v>
      </c>
      <c r="D65" s="226">
        <v>0</v>
      </c>
      <c r="E65" s="49">
        <v>0</v>
      </c>
      <c r="F65" s="49">
        <v>0</v>
      </c>
      <c r="G65" s="49">
        <v>0</v>
      </c>
      <c r="H65" s="49">
        <v>0</v>
      </c>
    </row>
    <row r="66" spans="1:8">
      <c r="A66" s="51" t="s">
        <v>86</v>
      </c>
      <c r="B66" s="49">
        <v>0</v>
      </c>
      <c r="C66" s="226">
        <v>0</v>
      </c>
      <c r="D66" s="226">
        <v>0</v>
      </c>
      <c r="E66" s="49">
        <v>0</v>
      </c>
      <c r="F66" s="49">
        <v>0</v>
      </c>
      <c r="G66" s="49">
        <v>0</v>
      </c>
      <c r="H66" s="49">
        <v>0</v>
      </c>
    </row>
    <row r="67" spans="1:8">
      <c r="A67" s="51" t="s">
        <v>88</v>
      </c>
      <c r="B67" s="49">
        <v>0</v>
      </c>
      <c r="C67" s="226">
        <v>0</v>
      </c>
      <c r="D67" s="226">
        <v>0</v>
      </c>
      <c r="E67" s="49">
        <v>0</v>
      </c>
      <c r="F67" s="49">
        <v>0</v>
      </c>
      <c r="G67" s="49">
        <v>0</v>
      </c>
      <c r="H67" s="49">
        <v>0</v>
      </c>
    </row>
    <row r="68" spans="1:8">
      <c r="A68" s="51" t="s">
        <v>74</v>
      </c>
      <c r="B68" s="49">
        <v>0</v>
      </c>
      <c r="C68" s="226">
        <v>0</v>
      </c>
      <c r="D68" s="226">
        <v>0</v>
      </c>
      <c r="E68" s="49">
        <v>0</v>
      </c>
      <c r="F68" s="49">
        <v>0</v>
      </c>
      <c r="G68" s="49">
        <v>0</v>
      </c>
      <c r="H68" s="49">
        <v>0</v>
      </c>
    </row>
    <row r="69" spans="1:8">
      <c r="A69" s="51" t="s">
        <v>91</v>
      </c>
      <c r="B69" s="49">
        <v>0</v>
      </c>
      <c r="C69" s="226">
        <v>0</v>
      </c>
      <c r="D69" s="226">
        <v>0</v>
      </c>
      <c r="E69" s="49">
        <v>0</v>
      </c>
      <c r="F69" s="49">
        <v>0</v>
      </c>
      <c r="G69" s="49">
        <v>0</v>
      </c>
      <c r="H69" s="49">
        <v>0</v>
      </c>
    </row>
    <row r="70" spans="1:8">
      <c r="A70" s="51" t="s">
        <v>93</v>
      </c>
      <c r="B70" s="49">
        <v>0</v>
      </c>
      <c r="C70" s="226">
        <v>0</v>
      </c>
      <c r="D70" s="226">
        <v>0</v>
      </c>
      <c r="E70" s="49">
        <v>0</v>
      </c>
      <c r="F70" s="49">
        <v>0</v>
      </c>
      <c r="G70" s="49">
        <v>0</v>
      </c>
      <c r="H70" s="49">
        <v>0</v>
      </c>
    </row>
    <row r="71" spans="1:8">
      <c r="A71" s="51" t="s">
        <v>95</v>
      </c>
      <c r="B71" s="49">
        <v>0</v>
      </c>
      <c r="C71" s="226">
        <v>0</v>
      </c>
      <c r="D71" s="226">
        <v>0</v>
      </c>
      <c r="E71" s="49">
        <v>0</v>
      </c>
      <c r="F71" s="49">
        <v>0</v>
      </c>
      <c r="G71" s="49">
        <v>0</v>
      </c>
      <c r="H71" s="49">
        <v>0</v>
      </c>
    </row>
    <row r="72" spans="1:8">
      <c r="A72" s="51" t="s">
        <v>97</v>
      </c>
      <c r="B72" s="49">
        <v>0</v>
      </c>
      <c r="C72" s="226">
        <v>0</v>
      </c>
      <c r="D72" s="226">
        <v>0</v>
      </c>
      <c r="E72" s="49">
        <v>0</v>
      </c>
      <c r="F72" s="49">
        <v>0</v>
      </c>
      <c r="G72" s="49">
        <v>0</v>
      </c>
      <c r="H72" s="49">
        <v>0</v>
      </c>
    </row>
    <row r="73" spans="1:8">
      <c r="A73" s="51" t="s">
        <v>99</v>
      </c>
      <c r="B73" s="49">
        <v>0</v>
      </c>
      <c r="C73" s="226">
        <v>0</v>
      </c>
      <c r="D73" s="226">
        <v>0</v>
      </c>
      <c r="E73" s="49">
        <v>0</v>
      </c>
      <c r="F73" s="49">
        <v>0</v>
      </c>
      <c r="G73" s="49">
        <v>0</v>
      </c>
      <c r="H73" s="49">
        <v>0</v>
      </c>
    </row>
    <row r="74" spans="1:8">
      <c r="A74" s="51" t="s">
        <v>101</v>
      </c>
      <c r="B74" s="49">
        <v>0</v>
      </c>
      <c r="C74" s="226">
        <v>0</v>
      </c>
      <c r="D74" s="226">
        <v>0</v>
      </c>
      <c r="E74" s="49">
        <v>0</v>
      </c>
      <c r="F74" s="49">
        <v>0</v>
      </c>
      <c r="G74" s="49">
        <v>0</v>
      </c>
      <c r="H74" s="49">
        <v>0</v>
      </c>
    </row>
    <row r="75" spans="1:8">
      <c r="A75" s="51" t="s">
        <v>102</v>
      </c>
      <c r="B75" s="49">
        <v>0</v>
      </c>
      <c r="C75" s="226">
        <v>0</v>
      </c>
      <c r="D75" s="226">
        <v>0</v>
      </c>
      <c r="E75" s="49">
        <v>0</v>
      </c>
      <c r="F75" s="49">
        <v>0</v>
      </c>
      <c r="G75" s="49">
        <v>0</v>
      </c>
      <c r="H75" s="49">
        <v>0</v>
      </c>
    </row>
    <row r="76" spans="1:8">
      <c r="A76" s="51" t="s">
        <v>103</v>
      </c>
      <c r="B76" s="49">
        <v>0</v>
      </c>
      <c r="C76" s="226">
        <v>0</v>
      </c>
      <c r="D76" s="226">
        <v>0</v>
      </c>
      <c r="E76" s="49">
        <v>0</v>
      </c>
      <c r="F76" s="49">
        <v>0</v>
      </c>
      <c r="G76" s="49">
        <v>0</v>
      </c>
      <c r="H76" s="49">
        <v>0</v>
      </c>
    </row>
    <row r="77" spans="1:8">
      <c r="A77" s="51" t="s">
        <v>104</v>
      </c>
      <c r="B77" s="49">
        <v>0</v>
      </c>
      <c r="C77" s="226">
        <v>0</v>
      </c>
      <c r="D77" s="226">
        <v>0</v>
      </c>
      <c r="E77" s="49">
        <v>0</v>
      </c>
      <c r="F77" s="49">
        <v>0</v>
      </c>
      <c r="G77" s="49">
        <v>0</v>
      </c>
      <c r="H77" s="49">
        <v>0</v>
      </c>
    </row>
    <row r="78" spans="1:8">
      <c r="A78" s="51" t="s">
        <v>105</v>
      </c>
      <c r="B78" s="49">
        <v>0</v>
      </c>
      <c r="C78" s="226">
        <v>0</v>
      </c>
      <c r="D78" s="226">
        <v>0</v>
      </c>
      <c r="E78" s="49">
        <v>0</v>
      </c>
      <c r="F78" s="49">
        <v>0</v>
      </c>
      <c r="G78" s="49">
        <v>0</v>
      </c>
      <c r="H78" s="49">
        <v>0</v>
      </c>
    </row>
    <row r="79" spans="1:8">
      <c r="A79" s="51" t="s">
        <v>107</v>
      </c>
      <c r="B79" s="49">
        <v>0</v>
      </c>
      <c r="C79" s="226">
        <v>0</v>
      </c>
      <c r="D79" s="226">
        <v>0</v>
      </c>
      <c r="E79" s="49">
        <v>0</v>
      </c>
      <c r="F79" s="49">
        <v>0</v>
      </c>
      <c r="G79" s="49">
        <v>0</v>
      </c>
      <c r="H79" s="49">
        <v>0</v>
      </c>
    </row>
    <row r="80" spans="1:8">
      <c r="A80" s="51" t="s">
        <v>76</v>
      </c>
      <c r="B80" s="49">
        <v>0</v>
      </c>
      <c r="C80" s="226">
        <v>0</v>
      </c>
      <c r="D80" s="226">
        <v>0</v>
      </c>
      <c r="E80" s="49">
        <v>0</v>
      </c>
      <c r="F80" s="49">
        <v>0</v>
      </c>
      <c r="G80" s="49">
        <v>0</v>
      </c>
      <c r="H80" s="49">
        <v>0</v>
      </c>
    </row>
    <row r="81" spans="1:8">
      <c r="A81" s="51" t="s">
        <v>110</v>
      </c>
      <c r="B81" s="49">
        <v>0</v>
      </c>
      <c r="C81" s="226">
        <v>0</v>
      </c>
      <c r="D81" s="226">
        <v>0</v>
      </c>
      <c r="E81" s="49">
        <v>0</v>
      </c>
      <c r="F81" s="49">
        <v>0</v>
      </c>
      <c r="G81" s="49">
        <v>0</v>
      </c>
      <c r="H81" s="49">
        <v>0</v>
      </c>
    </row>
    <row r="82" spans="1:8">
      <c r="A82" s="51" t="s">
        <v>111</v>
      </c>
      <c r="B82" s="49">
        <v>0</v>
      </c>
      <c r="C82" s="226">
        <v>0</v>
      </c>
      <c r="D82" s="226">
        <v>0</v>
      </c>
      <c r="E82" s="49">
        <v>0</v>
      </c>
      <c r="F82" s="49">
        <v>0</v>
      </c>
      <c r="G82" s="49">
        <v>0</v>
      </c>
      <c r="H82" s="49">
        <v>0</v>
      </c>
    </row>
    <row r="83" spans="1:8">
      <c r="A83" s="51" t="s">
        <v>113</v>
      </c>
      <c r="B83" s="49">
        <v>0</v>
      </c>
      <c r="C83" s="226">
        <v>0</v>
      </c>
      <c r="D83" s="226">
        <v>0</v>
      </c>
      <c r="E83" s="49">
        <v>0</v>
      </c>
      <c r="F83" s="49">
        <v>0</v>
      </c>
      <c r="G83" s="49">
        <v>0</v>
      </c>
      <c r="H83" s="49">
        <v>0</v>
      </c>
    </row>
    <row r="84" spans="1:8">
      <c r="A84" s="51" t="s">
        <v>78</v>
      </c>
      <c r="B84" s="49">
        <v>0</v>
      </c>
      <c r="C84" s="226">
        <v>0</v>
      </c>
      <c r="D84" s="226">
        <v>0</v>
      </c>
      <c r="E84" s="49">
        <v>0</v>
      </c>
      <c r="F84" s="49">
        <v>0</v>
      </c>
      <c r="G84" s="49">
        <v>0</v>
      </c>
      <c r="H84" s="49">
        <v>0</v>
      </c>
    </row>
    <row r="85" spans="1:8">
      <c r="A85" s="51" t="s">
        <v>116</v>
      </c>
      <c r="B85" s="49">
        <v>0</v>
      </c>
      <c r="C85" s="226">
        <v>0</v>
      </c>
      <c r="D85" s="226">
        <v>0</v>
      </c>
      <c r="E85" s="49">
        <v>0</v>
      </c>
      <c r="F85" s="49">
        <v>0</v>
      </c>
      <c r="G85" s="49">
        <v>0</v>
      </c>
      <c r="H85" s="49">
        <v>0</v>
      </c>
    </row>
    <row r="86" spans="1:8">
      <c r="A86" s="51" t="s">
        <v>117</v>
      </c>
      <c r="B86" s="49">
        <v>0</v>
      </c>
      <c r="C86" s="226">
        <v>0</v>
      </c>
      <c r="D86" s="226">
        <v>0</v>
      </c>
      <c r="E86" s="49">
        <v>0</v>
      </c>
      <c r="F86" s="49">
        <v>0</v>
      </c>
      <c r="G86" s="49">
        <v>0</v>
      </c>
      <c r="H86" s="49">
        <v>0</v>
      </c>
    </row>
    <row r="87" spans="1:8">
      <c r="A87" s="51" t="s">
        <v>77</v>
      </c>
      <c r="B87" s="49">
        <v>0</v>
      </c>
      <c r="C87" s="226">
        <v>0</v>
      </c>
      <c r="D87" s="226">
        <v>0</v>
      </c>
      <c r="E87" s="49">
        <v>0</v>
      </c>
      <c r="F87" s="49">
        <v>0</v>
      </c>
      <c r="G87" s="49">
        <v>0</v>
      </c>
      <c r="H87" s="49">
        <v>0</v>
      </c>
    </row>
    <row r="88" spans="1:8">
      <c r="A88" s="51" t="s">
        <v>120</v>
      </c>
      <c r="B88" s="49">
        <v>0</v>
      </c>
      <c r="C88" s="226">
        <v>0</v>
      </c>
      <c r="D88" s="226">
        <v>0</v>
      </c>
      <c r="E88" s="49">
        <v>0</v>
      </c>
      <c r="F88" s="49">
        <v>0</v>
      </c>
      <c r="G88" s="49">
        <v>0</v>
      </c>
      <c r="H88" s="49">
        <v>0</v>
      </c>
    </row>
    <row r="89" spans="1:8">
      <c r="A89" s="51" t="s">
        <v>122</v>
      </c>
      <c r="B89" s="49">
        <v>0</v>
      </c>
      <c r="C89" s="226">
        <v>0</v>
      </c>
      <c r="D89" s="226">
        <v>0</v>
      </c>
      <c r="E89" s="49">
        <v>0</v>
      </c>
      <c r="F89" s="49">
        <v>0</v>
      </c>
      <c r="G89" s="49">
        <v>0</v>
      </c>
      <c r="H89" s="49">
        <v>0</v>
      </c>
    </row>
    <row r="90" spans="1:8">
      <c r="A90" s="51" t="s">
        <v>124</v>
      </c>
      <c r="B90" s="49">
        <v>0</v>
      </c>
      <c r="C90" s="226">
        <v>0</v>
      </c>
      <c r="D90" s="226">
        <v>0</v>
      </c>
      <c r="E90" s="49">
        <v>0</v>
      </c>
      <c r="F90" s="49">
        <v>0</v>
      </c>
      <c r="G90" s="49">
        <v>0</v>
      </c>
      <c r="H90" s="49">
        <v>0</v>
      </c>
    </row>
    <row r="91" spans="1:8">
      <c r="A91" s="51" t="s">
        <v>126</v>
      </c>
      <c r="B91" s="49">
        <v>0</v>
      </c>
      <c r="C91" s="226">
        <v>0</v>
      </c>
      <c r="D91" s="226">
        <v>0</v>
      </c>
      <c r="E91" s="49">
        <v>0</v>
      </c>
      <c r="F91" s="49">
        <v>0</v>
      </c>
      <c r="G91" s="49">
        <v>0</v>
      </c>
      <c r="H91" s="49">
        <v>0</v>
      </c>
    </row>
    <row r="92" spans="1:8">
      <c r="A92" s="51" t="s">
        <v>127</v>
      </c>
      <c r="B92" s="49">
        <v>0</v>
      </c>
      <c r="C92" s="226">
        <v>0</v>
      </c>
      <c r="D92" s="226">
        <v>0</v>
      </c>
      <c r="E92" s="49">
        <v>0</v>
      </c>
      <c r="F92" s="49">
        <v>0</v>
      </c>
      <c r="G92" s="49">
        <v>0</v>
      </c>
      <c r="H92" s="49">
        <v>0</v>
      </c>
    </row>
    <row r="93" spans="1:8">
      <c r="A93" s="51" t="s">
        <v>128</v>
      </c>
      <c r="B93" s="49">
        <v>1380104</v>
      </c>
      <c r="C93" s="226">
        <v>587979</v>
      </c>
      <c r="D93" s="226">
        <v>2951582</v>
      </c>
      <c r="E93" s="49">
        <v>3611964</v>
      </c>
      <c r="F93" s="49">
        <v>2632592</v>
      </c>
      <c r="G93" s="49">
        <v>2074554</v>
      </c>
      <c r="H93" s="49">
        <v>1058919</v>
      </c>
    </row>
    <row r="94" spans="1:8">
      <c r="A94" s="51" t="s">
        <v>130</v>
      </c>
      <c r="B94" s="49">
        <v>0</v>
      </c>
      <c r="C94" s="226">
        <v>0</v>
      </c>
      <c r="D94" s="226">
        <v>0</v>
      </c>
      <c r="E94" s="49">
        <v>0</v>
      </c>
      <c r="F94" s="49">
        <v>0</v>
      </c>
      <c r="G94" s="49">
        <v>0</v>
      </c>
      <c r="H94" s="49">
        <v>0</v>
      </c>
    </row>
    <row r="95" spans="1:8">
      <c r="A95" s="51" t="s">
        <v>131</v>
      </c>
      <c r="B95" s="49">
        <v>0</v>
      </c>
      <c r="C95" s="226">
        <v>0</v>
      </c>
      <c r="D95" s="226">
        <v>0</v>
      </c>
      <c r="E95" s="49">
        <v>0</v>
      </c>
      <c r="F95" s="49">
        <v>0</v>
      </c>
      <c r="G95" s="49">
        <v>0</v>
      </c>
      <c r="H95" s="49">
        <v>0</v>
      </c>
    </row>
    <row r="96" spans="1:8">
      <c r="A96" s="51" t="s">
        <v>132</v>
      </c>
      <c r="B96" s="49">
        <v>48804200</v>
      </c>
      <c r="C96" s="226">
        <v>21405004</v>
      </c>
      <c r="D96" s="226">
        <v>35958903</v>
      </c>
      <c r="E96" s="49">
        <v>25995562</v>
      </c>
      <c r="F96" s="49">
        <v>30186054</v>
      </c>
      <c r="G96" s="49">
        <v>23810572</v>
      </c>
      <c r="H96" s="49">
        <v>12635027</v>
      </c>
    </row>
    <row r="97" spans="1:8">
      <c r="A97" s="51" t="s">
        <v>75</v>
      </c>
      <c r="B97" s="49">
        <v>0</v>
      </c>
      <c r="C97" s="226">
        <v>0</v>
      </c>
      <c r="D97" s="226">
        <v>0</v>
      </c>
      <c r="E97" s="49">
        <v>0</v>
      </c>
      <c r="F97" s="49">
        <v>0</v>
      </c>
      <c r="G97" s="49">
        <v>0</v>
      </c>
      <c r="H97" s="49">
        <v>0</v>
      </c>
    </row>
    <row r="98" spans="1:8">
      <c r="A98" s="51" t="s">
        <v>133</v>
      </c>
      <c r="B98" s="49">
        <v>0</v>
      </c>
      <c r="C98" s="226">
        <v>0</v>
      </c>
      <c r="D98" s="226">
        <v>0</v>
      </c>
      <c r="E98" s="49">
        <v>0</v>
      </c>
      <c r="F98" s="49">
        <v>0</v>
      </c>
      <c r="G98" s="49">
        <v>0</v>
      </c>
      <c r="H98" s="49">
        <v>0</v>
      </c>
    </row>
    <row r="99" spans="1:8">
      <c r="A99" s="51" t="s">
        <v>134</v>
      </c>
      <c r="B99" s="49">
        <v>0</v>
      </c>
      <c r="C99" s="226">
        <v>0</v>
      </c>
      <c r="D99" s="226">
        <v>0</v>
      </c>
      <c r="E99" s="49">
        <v>0</v>
      </c>
      <c r="F99" s="49">
        <v>0</v>
      </c>
      <c r="G99" s="49">
        <v>0</v>
      </c>
      <c r="H99" s="49">
        <v>0</v>
      </c>
    </row>
    <row r="100" spans="1:8">
      <c r="A100" s="51" t="s">
        <v>136</v>
      </c>
      <c r="B100" s="49">
        <v>0</v>
      </c>
      <c r="C100" s="226">
        <v>0</v>
      </c>
      <c r="D100" s="226">
        <v>0</v>
      </c>
      <c r="E100" s="49">
        <v>0</v>
      </c>
      <c r="F100" s="49">
        <v>0</v>
      </c>
      <c r="G100" s="49">
        <v>0</v>
      </c>
      <c r="H100" s="49">
        <v>0</v>
      </c>
    </row>
    <row r="101" spans="1:8">
      <c r="A101" s="51" t="s">
        <v>145</v>
      </c>
      <c r="B101" s="49">
        <v>0</v>
      </c>
      <c r="C101" s="226">
        <v>0</v>
      </c>
      <c r="D101" s="226">
        <v>0</v>
      </c>
      <c r="E101" s="49">
        <v>0</v>
      </c>
      <c r="F101" s="49">
        <v>0</v>
      </c>
      <c r="G101" s="49">
        <v>0</v>
      </c>
      <c r="H101" s="49">
        <v>0</v>
      </c>
    </row>
    <row r="102" spans="1:8">
      <c r="A102" s="51" t="s">
        <v>138</v>
      </c>
      <c r="B102" s="49">
        <v>0</v>
      </c>
      <c r="C102" s="226">
        <v>0</v>
      </c>
      <c r="D102" s="226">
        <v>0</v>
      </c>
      <c r="E102" s="49">
        <v>0</v>
      </c>
      <c r="F102" s="49">
        <v>0</v>
      </c>
      <c r="G102" s="49">
        <v>0</v>
      </c>
      <c r="H102" s="49">
        <v>0</v>
      </c>
    </row>
    <row r="103" spans="1:8">
      <c r="A103" s="51" t="s">
        <v>140</v>
      </c>
      <c r="B103" s="49">
        <v>0</v>
      </c>
      <c r="C103" s="226">
        <v>0</v>
      </c>
      <c r="D103" s="226">
        <v>0</v>
      </c>
      <c r="E103" s="49">
        <v>0</v>
      </c>
      <c r="F103" s="49">
        <v>0</v>
      </c>
      <c r="G103" s="49">
        <v>0</v>
      </c>
      <c r="H103" s="49">
        <v>0</v>
      </c>
    </row>
    <row r="104" spans="1:8">
      <c r="A104" s="51" t="s">
        <v>142</v>
      </c>
      <c r="B104" s="49">
        <v>0</v>
      </c>
      <c r="C104" s="226">
        <v>0</v>
      </c>
      <c r="D104" s="226">
        <v>0</v>
      </c>
      <c r="E104" s="49">
        <v>0</v>
      </c>
      <c r="F104" s="49">
        <v>0</v>
      </c>
      <c r="G104" s="49">
        <v>0</v>
      </c>
      <c r="H104" s="49">
        <v>0</v>
      </c>
    </row>
    <row r="105" spans="1:8">
      <c r="A105" s="51" t="s">
        <v>144</v>
      </c>
      <c r="B105" s="49">
        <v>0</v>
      </c>
      <c r="C105" s="226">
        <v>0</v>
      </c>
      <c r="D105" s="226">
        <v>0</v>
      </c>
      <c r="E105" s="49">
        <v>0</v>
      </c>
      <c r="F105" s="49">
        <v>0</v>
      </c>
      <c r="G105" s="49">
        <v>0</v>
      </c>
      <c r="H105" s="49">
        <v>0</v>
      </c>
    </row>
    <row r="106" spans="1:8">
      <c r="A106" s="51" t="s">
        <v>146</v>
      </c>
      <c r="B106" s="49">
        <v>0</v>
      </c>
      <c r="C106" s="226">
        <v>0</v>
      </c>
      <c r="D106" s="226">
        <v>0</v>
      </c>
      <c r="E106" s="49">
        <v>0</v>
      </c>
      <c r="F106" s="49">
        <v>0</v>
      </c>
      <c r="G106" s="49">
        <v>0</v>
      </c>
      <c r="H106" s="49">
        <v>0</v>
      </c>
    </row>
    <row r="107" spans="1:8">
      <c r="A107" s="51" t="s">
        <v>148</v>
      </c>
      <c r="B107" s="49">
        <v>0</v>
      </c>
      <c r="C107" s="226">
        <v>0</v>
      </c>
      <c r="D107" s="226">
        <v>0</v>
      </c>
      <c r="E107" s="49">
        <v>0</v>
      </c>
      <c r="F107" s="49">
        <v>0</v>
      </c>
      <c r="G107" s="49">
        <v>0</v>
      </c>
      <c r="H107" s="49">
        <v>0</v>
      </c>
    </row>
    <row r="108" spans="1:8">
      <c r="A108" s="51" t="s">
        <v>150</v>
      </c>
      <c r="B108" s="49">
        <v>0</v>
      </c>
      <c r="C108" s="226">
        <v>0</v>
      </c>
      <c r="D108" s="226">
        <v>0</v>
      </c>
      <c r="E108" s="49">
        <v>0</v>
      </c>
      <c r="F108" s="49">
        <v>0</v>
      </c>
      <c r="G108" s="49">
        <v>0</v>
      </c>
      <c r="H108" s="49">
        <v>0</v>
      </c>
    </row>
    <row r="109" spans="1:8">
      <c r="A109" s="51" t="s">
        <v>152</v>
      </c>
      <c r="B109" s="49">
        <v>0</v>
      </c>
      <c r="C109" s="226">
        <v>0</v>
      </c>
      <c r="D109" s="226">
        <v>0</v>
      </c>
      <c r="E109" s="49">
        <v>0</v>
      </c>
      <c r="F109" s="49">
        <v>0</v>
      </c>
      <c r="G109" s="49">
        <v>0</v>
      </c>
      <c r="H109" s="49">
        <v>0</v>
      </c>
    </row>
    <row r="110" spans="1:8">
      <c r="A110" s="51" t="s">
        <v>153</v>
      </c>
      <c r="B110" s="49">
        <v>0</v>
      </c>
      <c r="C110" s="226">
        <v>0</v>
      </c>
      <c r="D110" s="226">
        <v>0</v>
      </c>
      <c r="E110" s="49">
        <v>0</v>
      </c>
      <c r="F110" s="49">
        <v>0</v>
      </c>
      <c r="G110" s="49">
        <v>0</v>
      </c>
      <c r="H110" s="49">
        <v>0</v>
      </c>
    </row>
    <row r="111" spans="1:8">
      <c r="A111" s="51" t="s">
        <v>154</v>
      </c>
      <c r="B111" s="49">
        <v>0</v>
      </c>
      <c r="C111" s="226">
        <v>0</v>
      </c>
      <c r="D111" s="226">
        <v>0</v>
      </c>
      <c r="E111" s="49">
        <v>0</v>
      </c>
      <c r="F111" s="49">
        <v>0</v>
      </c>
      <c r="G111" s="49">
        <v>0</v>
      </c>
      <c r="H111" s="49">
        <v>0</v>
      </c>
    </row>
    <row r="112" spans="1:8">
      <c r="A112" s="51" t="s">
        <v>155</v>
      </c>
      <c r="B112" s="49">
        <v>0</v>
      </c>
      <c r="C112" s="226">
        <v>0</v>
      </c>
      <c r="D112" s="226">
        <v>0</v>
      </c>
      <c r="E112" s="49">
        <v>0</v>
      </c>
      <c r="F112" s="49">
        <v>0</v>
      </c>
      <c r="G112" s="49">
        <v>0</v>
      </c>
      <c r="H112" s="49">
        <v>0</v>
      </c>
    </row>
    <row r="113" spans="1:8">
      <c r="A113" s="51" t="s">
        <v>157</v>
      </c>
      <c r="B113" s="49">
        <v>0</v>
      </c>
      <c r="C113" s="226">
        <v>0</v>
      </c>
      <c r="D113" s="226">
        <v>0</v>
      </c>
      <c r="E113" s="49">
        <v>0</v>
      </c>
      <c r="F113" s="49">
        <v>0</v>
      </c>
      <c r="G113" s="49">
        <v>0</v>
      </c>
      <c r="H113" s="49">
        <v>0</v>
      </c>
    </row>
    <row r="114" spans="1:8">
      <c r="A114" s="51" t="s">
        <v>158</v>
      </c>
      <c r="B114" s="49">
        <v>0</v>
      </c>
      <c r="C114" s="226">
        <v>0</v>
      </c>
      <c r="D114" s="226">
        <v>0</v>
      </c>
      <c r="E114" s="49">
        <v>0</v>
      </c>
      <c r="F114" s="49">
        <v>0</v>
      </c>
      <c r="G114" s="49">
        <v>0</v>
      </c>
      <c r="H114" s="49">
        <v>0</v>
      </c>
    </row>
    <row r="115" spans="1:8">
      <c r="A115" s="59" t="s">
        <v>159</v>
      </c>
      <c r="B115" s="49">
        <v>50184304</v>
      </c>
      <c r="C115" s="226">
        <v>21992983</v>
      </c>
      <c r="D115" s="226">
        <v>38910485</v>
      </c>
      <c r="E115" s="49">
        <f>SUM(E64:E114)</f>
        <v>29607526</v>
      </c>
      <c r="F115" s="49">
        <f>SUM(F64:F114)</f>
        <v>32818646</v>
      </c>
      <c r="G115" s="49">
        <f>SUM(G64:G114)</f>
        <v>25885126</v>
      </c>
      <c r="H115" s="49">
        <f>SUM(H64:H114)</f>
        <v>13693946</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t="s">
        <v>320</v>
      </c>
      <c r="C123" s="49" t="s">
        <v>320</v>
      </c>
      <c r="D123" s="49" t="s">
        <v>320</v>
      </c>
      <c r="E123" s="49" t="s">
        <v>320</v>
      </c>
      <c r="F123" s="49" t="s">
        <v>320</v>
      </c>
      <c r="G123" s="49" t="s">
        <v>320</v>
      </c>
      <c r="H123" s="49" t="s">
        <v>320</v>
      </c>
    </row>
    <row r="124" spans="1:8">
      <c r="A124" s="51" t="s">
        <v>84</v>
      </c>
    </row>
    <row r="125" spans="1:8">
      <c r="A125" s="51" t="s">
        <v>86</v>
      </c>
    </row>
    <row r="126" spans="1:8">
      <c r="A126" s="51" t="s">
        <v>88</v>
      </c>
    </row>
    <row r="127" spans="1:8">
      <c r="A127" s="51" t="s">
        <v>74</v>
      </c>
    </row>
    <row r="128" spans="1:8">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5" ht="12.75" customHeight="1">
      <c r="A180" s="396" t="s">
        <v>232</v>
      </c>
      <c r="B180" s="402">
        <v>2015</v>
      </c>
      <c r="C180" s="402">
        <v>2016</v>
      </c>
      <c r="D180" s="402">
        <v>2017</v>
      </c>
      <c r="E180" s="402">
        <v>2018</v>
      </c>
      <c r="F180" s="402">
        <v>2019</v>
      </c>
      <c r="G180" s="402">
        <v>2020</v>
      </c>
      <c r="H180" s="402">
        <v>2021</v>
      </c>
    </row>
    <row r="181" spans="1:15" ht="18.95" customHeight="1">
      <c r="A181" s="396"/>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2.2620791290720647E-2</v>
      </c>
      <c r="C211" s="89">
        <f>C34/'Total Funds Spent &amp; Transferred'!U34</f>
        <v>1.2901461241408455E-2</v>
      </c>
      <c r="D211" s="89">
        <f>D34/'Total Funds Spent &amp; Transferred'!V34</f>
        <v>4.0154602420144458E-2</v>
      </c>
      <c r="E211" s="89">
        <f>E34/'Total Funds Spent &amp; Transferred'!W34</f>
        <v>4.2833031502917666E-2</v>
      </c>
      <c r="F211" s="89">
        <f>F34/'Total Funds Spent &amp; Transferred'!X34</f>
        <v>2.7188824501966424E-2</v>
      </c>
      <c r="G211" s="89">
        <f>G34/'Total Funds Spent &amp; Transferred'!Y34</f>
        <v>2.5755160892007925E-2</v>
      </c>
      <c r="H211" s="89">
        <f>H34/'Total Funds Spent &amp; Transferred'!Z34</f>
        <v>1.5339908310031281E-2</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8.9296639080725885E-3</v>
      </c>
      <c r="C214" s="89">
        <f>C37/'Total Funds Spent &amp; Transferred'!U37</f>
        <v>3.9933430183975707E-3</v>
      </c>
      <c r="D214" s="89">
        <f>D37/'Total Funds Spent &amp; Transferred'!V37</f>
        <v>7.0530504091538063E-3</v>
      </c>
      <c r="E214" s="89">
        <f>E37/'Total Funds Spent &amp; Transferred'!W37</f>
        <v>4.8244886890311083E-3</v>
      </c>
      <c r="F214" s="89">
        <f>F37/'Total Funds Spent &amp; Transferred'!X37</f>
        <v>5.711700293183004E-3</v>
      </c>
      <c r="G214" s="89">
        <f>G37/'Total Funds Spent &amp; Transferred'!Y37</f>
        <v>4.614082557426521E-3</v>
      </c>
      <c r="H214" s="89">
        <f>H37/'Total Funds Spent &amp; Transferred'!Z37</f>
        <v>2.3822612063876801E-3</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1.5844871498742854E-3</v>
      </c>
      <c r="C233" s="89">
        <f>C56/'Total Funds Spent &amp; Transferred'!U56</f>
        <v>7.1249197197843263E-4</v>
      </c>
      <c r="D233" s="89">
        <f>D56/'Total Funds Spent &amp; Transferred'!V56</f>
        <v>1.2506054863893469E-3</v>
      </c>
      <c r="E233" s="89">
        <f>E56/'Total Funds Spent &amp; Transferred'!W56</f>
        <v>9.4482957382328002E-4</v>
      </c>
      <c r="F233" s="89">
        <f>F56/'Total Funds Spent &amp; Transferred'!X56</f>
        <v>1.0619652650062038E-3</v>
      </c>
      <c r="G233" s="89">
        <f>G56/'Total Funds Spent &amp; Transferred'!Y56</f>
        <v>8.2039136800641935E-4</v>
      </c>
      <c r="H233" s="89">
        <f>H56/'Total Funds Spent &amp; Transferred'!Z56</f>
        <v>4.5161809207058812E-4</v>
      </c>
    </row>
  </sheetData>
  <autoFilter ref="A180:A233" xr:uid="{00000000-0009-0000-0000-000039000000}"/>
  <mergeCells count="33">
    <mergeCell ref="H3:H4"/>
    <mergeCell ref="H62:H63"/>
    <mergeCell ref="H121:H122"/>
    <mergeCell ref="G180:G181"/>
    <mergeCell ref="H180:H181"/>
    <mergeCell ref="G3:G4"/>
    <mergeCell ref="G62:G63"/>
    <mergeCell ref="G121:G122"/>
    <mergeCell ref="A1:A2"/>
    <mergeCell ref="A3:A4"/>
    <mergeCell ref="B3:B4"/>
    <mergeCell ref="A62:A63"/>
    <mergeCell ref="B62:B63"/>
    <mergeCell ref="A180:A181"/>
    <mergeCell ref="B180:B181"/>
    <mergeCell ref="A121:A122"/>
    <mergeCell ref="B121:B122"/>
    <mergeCell ref="D121:D122"/>
    <mergeCell ref="C121:C122"/>
    <mergeCell ref="E180:E181"/>
    <mergeCell ref="C180:C181"/>
    <mergeCell ref="F180:F181"/>
    <mergeCell ref="D180:D181"/>
    <mergeCell ref="F3:F4"/>
    <mergeCell ref="F62:F63"/>
    <mergeCell ref="F121:F122"/>
    <mergeCell ref="C3:C4"/>
    <mergeCell ref="C62:C63"/>
    <mergeCell ref="E121:E122"/>
    <mergeCell ref="D3:D4"/>
    <mergeCell ref="D62:D63"/>
    <mergeCell ref="E62:E63"/>
    <mergeCell ref="E3:E4"/>
  </mergeCells>
  <phoneticPr fontId="39" type="noConversion"/>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7" tint="0.79998168889431442"/>
  </sheetPr>
  <dimension ref="A1:O233"/>
  <sheetViews>
    <sheetView topLeftCell="C1" workbookViewId="0">
      <selection activeCell="H64" sqref="H64"/>
    </sheetView>
  </sheetViews>
  <sheetFormatPr defaultColWidth="9.42578125" defaultRowHeight="12.95"/>
  <cols>
    <col min="1" max="1" width="17" style="49" customWidth="1"/>
    <col min="2" max="2" width="12.42578125" style="49" bestFit="1" customWidth="1"/>
    <col min="3" max="4" width="13.42578125" style="49" bestFit="1" customWidth="1"/>
    <col min="5" max="5" width="14" style="49" bestFit="1" customWidth="1"/>
    <col min="6" max="6" width="14.42578125" style="49" bestFit="1" customWidth="1"/>
    <col min="7" max="7" width="14" style="49" bestFit="1" customWidth="1"/>
    <col min="8" max="8" width="11.710937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49" t="s">
        <v>373</v>
      </c>
    </row>
    <row r="2" spans="1:8" ht="24.75" customHeight="1">
      <c r="A2" s="394"/>
      <c r="B2" s="317" t="s">
        <v>375</v>
      </c>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B64</f>
        <v>0</v>
      </c>
      <c r="C5" s="55">
        <f>C64</f>
        <v>0</v>
      </c>
      <c r="D5" s="55">
        <f>D64</f>
        <v>0</v>
      </c>
      <c r="E5" s="55">
        <f>E64</f>
        <v>0</v>
      </c>
      <c r="F5" s="49">
        <v>0</v>
      </c>
      <c r="G5" s="49">
        <v>0</v>
      </c>
      <c r="H5" s="55">
        <f>H64</f>
        <v>0</v>
      </c>
    </row>
    <row r="6" spans="1:8">
      <c r="A6" s="51" t="s">
        <v>84</v>
      </c>
      <c r="B6" s="55">
        <f t="shared" ref="B6:E56" si="0">B65</f>
        <v>0</v>
      </c>
      <c r="C6" s="55">
        <f t="shared" si="0"/>
        <v>0</v>
      </c>
      <c r="D6" s="55">
        <f t="shared" si="0"/>
        <v>0</v>
      </c>
      <c r="E6" s="55">
        <f t="shared" si="0"/>
        <v>0</v>
      </c>
      <c r="F6" s="49">
        <v>0</v>
      </c>
      <c r="G6" s="49">
        <v>0</v>
      </c>
      <c r="H6" s="55">
        <f t="shared" ref="H6" si="1">H65</f>
        <v>0</v>
      </c>
    </row>
    <row r="7" spans="1:8">
      <c r="A7" s="51" t="s">
        <v>86</v>
      </c>
      <c r="B7" s="55">
        <f t="shared" si="0"/>
        <v>0</v>
      </c>
      <c r="C7" s="55">
        <f t="shared" si="0"/>
        <v>0</v>
      </c>
      <c r="D7" s="55">
        <f t="shared" si="0"/>
        <v>0</v>
      </c>
      <c r="E7" s="55">
        <f t="shared" si="0"/>
        <v>0</v>
      </c>
      <c r="F7" s="49">
        <v>0</v>
      </c>
      <c r="G7" s="49">
        <v>0</v>
      </c>
      <c r="H7" s="55">
        <f t="shared" ref="H7" si="2">H66</f>
        <v>0</v>
      </c>
    </row>
    <row r="8" spans="1:8">
      <c r="A8" s="51" t="s">
        <v>88</v>
      </c>
      <c r="B8" s="55">
        <f t="shared" si="0"/>
        <v>0</v>
      </c>
      <c r="C8" s="55">
        <f t="shared" si="0"/>
        <v>0</v>
      </c>
      <c r="D8" s="55">
        <f t="shared" si="0"/>
        <v>0</v>
      </c>
      <c r="E8" s="55">
        <f t="shared" si="0"/>
        <v>0</v>
      </c>
      <c r="F8" s="49">
        <v>0</v>
      </c>
      <c r="G8" s="49">
        <v>0</v>
      </c>
      <c r="H8" s="55">
        <f t="shared" ref="H8" si="3">H67</f>
        <v>0</v>
      </c>
    </row>
    <row r="9" spans="1:8">
      <c r="A9" s="51" t="s">
        <v>74</v>
      </c>
      <c r="B9" s="55">
        <f t="shared" si="0"/>
        <v>0</v>
      </c>
      <c r="C9" s="55">
        <f t="shared" si="0"/>
        <v>0</v>
      </c>
      <c r="D9" s="55">
        <f t="shared" si="0"/>
        <v>0</v>
      </c>
      <c r="E9" s="55">
        <f t="shared" si="0"/>
        <v>0</v>
      </c>
      <c r="F9" s="49">
        <v>0</v>
      </c>
      <c r="G9" s="49">
        <v>0</v>
      </c>
      <c r="H9" s="55">
        <f t="shared" ref="H9" si="4">H68</f>
        <v>0</v>
      </c>
    </row>
    <row r="10" spans="1:8">
      <c r="A10" s="51" t="s">
        <v>91</v>
      </c>
      <c r="B10" s="55">
        <f t="shared" si="0"/>
        <v>0</v>
      </c>
      <c r="C10" s="55">
        <f t="shared" si="0"/>
        <v>0</v>
      </c>
      <c r="D10" s="55">
        <f t="shared" si="0"/>
        <v>0</v>
      </c>
      <c r="E10" s="55">
        <f t="shared" si="0"/>
        <v>0</v>
      </c>
      <c r="F10" s="49">
        <v>0</v>
      </c>
      <c r="G10" s="49">
        <v>0</v>
      </c>
      <c r="H10" s="55">
        <f t="shared" ref="H10" si="5">H69</f>
        <v>0</v>
      </c>
    </row>
    <row r="11" spans="1:8">
      <c r="A11" s="51" t="s">
        <v>93</v>
      </c>
      <c r="B11" s="55">
        <f t="shared" si="0"/>
        <v>0</v>
      </c>
      <c r="C11" s="55">
        <f t="shared" si="0"/>
        <v>0</v>
      </c>
      <c r="D11" s="55">
        <f t="shared" si="0"/>
        <v>0</v>
      </c>
      <c r="E11" s="55">
        <f t="shared" si="0"/>
        <v>0</v>
      </c>
      <c r="F11" s="49">
        <v>0</v>
      </c>
      <c r="G11" s="49">
        <v>0</v>
      </c>
      <c r="H11" s="55">
        <f t="shared" ref="H11" si="6">H70</f>
        <v>0</v>
      </c>
    </row>
    <row r="12" spans="1:8">
      <c r="A12" s="51" t="s">
        <v>95</v>
      </c>
      <c r="B12" s="55">
        <f t="shared" si="0"/>
        <v>0</v>
      </c>
      <c r="C12" s="55">
        <f t="shared" si="0"/>
        <v>0</v>
      </c>
      <c r="D12" s="55">
        <f t="shared" si="0"/>
        <v>0</v>
      </c>
      <c r="E12" s="55">
        <f t="shared" si="0"/>
        <v>0</v>
      </c>
      <c r="F12" s="49">
        <v>0</v>
      </c>
      <c r="G12" s="49">
        <v>0</v>
      </c>
      <c r="H12" s="55">
        <f t="shared" ref="H12" si="7">H71</f>
        <v>0</v>
      </c>
    </row>
    <row r="13" spans="1:8">
      <c r="A13" s="51" t="s">
        <v>97</v>
      </c>
      <c r="B13" s="55">
        <f t="shared" si="0"/>
        <v>0</v>
      </c>
      <c r="C13" s="55">
        <f t="shared" si="0"/>
        <v>0</v>
      </c>
      <c r="D13" s="55">
        <f t="shared" si="0"/>
        <v>0</v>
      </c>
      <c r="E13" s="55">
        <f t="shared" si="0"/>
        <v>0</v>
      </c>
      <c r="F13" s="49">
        <v>0</v>
      </c>
      <c r="G13" s="49">
        <v>0</v>
      </c>
      <c r="H13" s="55">
        <f t="shared" ref="H13" si="8">H72</f>
        <v>0</v>
      </c>
    </row>
    <row r="14" spans="1:8">
      <c r="A14" s="51" t="s">
        <v>99</v>
      </c>
      <c r="B14" s="55">
        <f t="shared" si="0"/>
        <v>0</v>
      </c>
      <c r="C14" s="55">
        <f t="shared" si="0"/>
        <v>0</v>
      </c>
      <c r="D14" s="55">
        <f t="shared" si="0"/>
        <v>0</v>
      </c>
      <c r="E14" s="55">
        <f t="shared" si="0"/>
        <v>0</v>
      </c>
      <c r="F14" s="49">
        <v>0</v>
      </c>
      <c r="G14" s="49">
        <v>0</v>
      </c>
      <c r="H14" s="55">
        <f t="shared" ref="H14" si="9">H73</f>
        <v>0</v>
      </c>
    </row>
    <row r="15" spans="1:8">
      <c r="A15" s="51" t="s">
        <v>101</v>
      </c>
      <c r="B15" s="55">
        <f t="shared" si="0"/>
        <v>0</v>
      </c>
      <c r="C15" s="55">
        <f t="shared" si="0"/>
        <v>0</v>
      </c>
      <c r="D15" s="55">
        <f t="shared" si="0"/>
        <v>0</v>
      </c>
      <c r="E15" s="55">
        <f t="shared" si="0"/>
        <v>0</v>
      </c>
      <c r="F15" s="49">
        <v>0</v>
      </c>
      <c r="G15" s="49">
        <v>0</v>
      </c>
      <c r="H15" s="55">
        <f t="shared" ref="H15" si="10">H74</f>
        <v>0</v>
      </c>
    </row>
    <row r="16" spans="1:8">
      <c r="A16" s="51" t="s">
        <v>102</v>
      </c>
      <c r="B16" s="55">
        <f t="shared" si="0"/>
        <v>0</v>
      </c>
      <c r="C16" s="55">
        <f t="shared" si="0"/>
        <v>0</v>
      </c>
      <c r="D16" s="55">
        <f t="shared" si="0"/>
        <v>0</v>
      </c>
      <c r="E16" s="55">
        <f t="shared" si="0"/>
        <v>0</v>
      </c>
      <c r="F16" s="49">
        <v>0</v>
      </c>
      <c r="G16" s="49">
        <v>0</v>
      </c>
      <c r="H16" s="55">
        <f t="shared" ref="H16" si="11">H75</f>
        <v>0</v>
      </c>
    </row>
    <row r="17" spans="1:8">
      <c r="A17" s="51" t="s">
        <v>103</v>
      </c>
      <c r="B17" s="55">
        <f t="shared" si="0"/>
        <v>0</v>
      </c>
      <c r="C17" s="55">
        <f t="shared" si="0"/>
        <v>0</v>
      </c>
      <c r="D17" s="55">
        <f t="shared" si="0"/>
        <v>0</v>
      </c>
      <c r="E17" s="55">
        <f t="shared" si="0"/>
        <v>0</v>
      </c>
      <c r="F17" s="49">
        <v>0</v>
      </c>
      <c r="G17" s="49">
        <v>0</v>
      </c>
      <c r="H17" s="55">
        <f t="shared" ref="H17" si="12">H76</f>
        <v>0</v>
      </c>
    </row>
    <row r="18" spans="1:8">
      <c r="A18" s="51" t="s">
        <v>104</v>
      </c>
      <c r="B18" s="55">
        <f t="shared" si="0"/>
        <v>0</v>
      </c>
      <c r="C18" s="55">
        <f t="shared" si="0"/>
        <v>0</v>
      </c>
      <c r="D18" s="55">
        <f t="shared" si="0"/>
        <v>0</v>
      </c>
      <c r="E18" s="55">
        <f t="shared" si="0"/>
        <v>0</v>
      </c>
      <c r="F18" s="49">
        <v>0</v>
      </c>
      <c r="G18" s="49">
        <v>0</v>
      </c>
      <c r="H18" s="55">
        <f t="shared" ref="H18" si="13">H77</f>
        <v>0</v>
      </c>
    </row>
    <row r="19" spans="1:8">
      <c r="A19" s="51" t="s">
        <v>105</v>
      </c>
      <c r="B19" s="55">
        <f t="shared" si="0"/>
        <v>0</v>
      </c>
      <c r="C19" s="55">
        <f t="shared" si="0"/>
        <v>0</v>
      </c>
      <c r="D19" s="55">
        <f t="shared" si="0"/>
        <v>0</v>
      </c>
      <c r="E19" s="55">
        <f t="shared" si="0"/>
        <v>0</v>
      </c>
      <c r="F19" s="49">
        <v>0</v>
      </c>
      <c r="G19" s="49">
        <v>0</v>
      </c>
      <c r="H19" s="55">
        <f t="shared" ref="H19" si="14">H78</f>
        <v>0</v>
      </c>
    </row>
    <row r="20" spans="1:8">
      <c r="A20" s="51" t="s">
        <v>107</v>
      </c>
      <c r="B20" s="55">
        <f t="shared" si="0"/>
        <v>0</v>
      </c>
      <c r="C20" s="55">
        <f t="shared" si="0"/>
        <v>0</v>
      </c>
      <c r="D20" s="55">
        <f t="shared" si="0"/>
        <v>0</v>
      </c>
      <c r="E20" s="55">
        <f t="shared" si="0"/>
        <v>0</v>
      </c>
      <c r="F20" s="49">
        <v>0</v>
      </c>
      <c r="G20" s="49">
        <v>0</v>
      </c>
      <c r="H20" s="55">
        <f t="shared" ref="H20" si="15">H79</f>
        <v>0</v>
      </c>
    </row>
    <row r="21" spans="1:8">
      <c r="A21" s="51" t="s">
        <v>76</v>
      </c>
      <c r="B21" s="55">
        <f t="shared" si="0"/>
        <v>0</v>
      </c>
      <c r="C21" s="55">
        <f t="shared" si="0"/>
        <v>0</v>
      </c>
      <c r="D21" s="55">
        <f t="shared" si="0"/>
        <v>0</v>
      </c>
      <c r="E21" s="55">
        <f t="shared" si="0"/>
        <v>0</v>
      </c>
      <c r="F21" s="49">
        <v>0</v>
      </c>
      <c r="G21" s="49">
        <v>0</v>
      </c>
      <c r="H21" s="55">
        <f t="shared" ref="H21" si="16">H80</f>
        <v>0</v>
      </c>
    </row>
    <row r="22" spans="1:8">
      <c r="A22" s="51" t="s">
        <v>110</v>
      </c>
      <c r="B22" s="55">
        <f t="shared" si="0"/>
        <v>0</v>
      </c>
      <c r="C22" s="55">
        <f t="shared" si="0"/>
        <v>0</v>
      </c>
      <c r="D22" s="55">
        <f t="shared" si="0"/>
        <v>0</v>
      </c>
      <c r="E22" s="55">
        <f t="shared" si="0"/>
        <v>0</v>
      </c>
      <c r="F22" s="49">
        <v>0</v>
      </c>
      <c r="G22" s="49">
        <v>0</v>
      </c>
      <c r="H22" s="55">
        <f t="shared" ref="H22" si="17">H81</f>
        <v>0</v>
      </c>
    </row>
    <row r="23" spans="1:8">
      <c r="A23" s="51" t="s">
        <v>111</v>
      </c>
      <c r="B23" s="55">
        <f t="shared" si="0"/>
        <v>0</v>
      </c>
      <c r="C23" s="55">
        <f t="shared" si="0"/>
        <v>0</v>
      </c>
      <c r="D23" s="55">
        <f t="shared" si="0"/>
        <v>0</v>
      </c>
      <c r="E23" s="55">
        <f t="shared" si="0"/>
        <v>0</v>
      </c>
      <c r="F23" s="49">
        <v>0</v>
      </c>
      <c r="G23" s="49">
        <v>0</v>
      </c>
      <c r="H23" s="55">
        <f t="shared" ref="H23" si="18">H82</f>
        <v>0</v>
      </c>
    </row>
    <row r="24" spans="1:8">
      <c r="A24" s="51" t="s">
        <v>113</v>
      </c>
      <c r="B24" s="55">
        <f t="shared" si="0"/>
        <v>0</v>
      </c>
      <c r="C24" s="55">
        <f t="shared" si="0"/>
        <v>0</v>
      </c>
      <c r="D24" s="55">
        <f t="shared" si="0"/>
        <v>0</v>
      </c>
      <c r="E24" s="55">
        <f t="shared" si="0"/>
        <v>0</v>
      </c>
      <c r="F24" s="49">
        <v>0</v>
      </c>
      <c r="G24" s="49">
        <v>0</v>
      </c>
      <c r="H24" s="55">
        <f t="shared" ref="H24" si="19">H83</f>
        <v>0</v>
      </c>
    </row>
    <row r="25" spans="1:8">
      <c r="A25" s="51" t="s">
        <v>78</v>
      </c>
      <c r="B25" s="55">
        <f t="shared" si="0"/>
        <v>0</v>
      </c>
      <c r="C25" s="55">
        <f t="shared" si="0"/>
        <v>0</v>
      </c>
      <c r="D25" s="55">
        <f t="shared" si="0"/>
        <v>0</v>
      </c>
      <c r="E25" s="55">
        <f t="shared" si="0"/>
        <v>0</v>
      </c>
      <c r="F25" s="49">
        <v>0</v>
      </c>
      <c r="G25" s="49">
        <v>0</v>
      </c>
      <c r="H25" s="55">
        <f t="shared" ref="H25" si="20">H84</f>
        <v>0</v>
      </c>
    </row>
    <row r="26" spans="1:8">
      <c r="A26" s="51" t="s">
        <v>116</v>
      </c>
      <c r="B26" s="55">
        <f t="shared" si="0"/>
        <v>0</v>
      </c>
      <c r="C26" s="55">
        <f t="shared" si="0"/>
        <v>0</v>
      </c>
      <c r="D26" s="55">
        <f t="shared" si="0"/>
        <v>0</v>
      </c>
      <c r="E26" s="55">
        <f t="shared" si="0"/>
        <v>0</v>
      </c>
      <c r="F26" s="49">
        <v>0</v>
      </c>
      <c r="G26" s="49">
        <v>0</v>
      </c>
      <c r="H26" s="55">
        <f t="shared" ref="H26" si="21">H85</f>
        <v>0</v>
      </c>
    </row>
    <row r="27" spans="1:8">
      <c r="A27" s="51" t="s">
        <v>117</v>
      </c>
      <c r="B27" s="55">
        <f t="shared" si="0"/>
        <v>0</v>
      </c>
      <c r="C27" s="55">
        <f t="shared" si="0"/>
        <v>0</v>
      </c>
      <c r="D27" s="55">
        <f t="shared" si="0"/>
        <v>0</v>
      </c>
      <c r="E27" s="55">
        <f t="shared" si="0"/>
        <v>0</v>
      </c>
      <c r="F27" s="49">
        <v>0</v>
      </c>
      <c r="G27" s="49">
        <v>0</v>
      </c>
      <c r="H27" s="55">
        <f t="shared" ref="H27" si="22">H86</f>
        <v>0</v>
      </c>
    </row>
    <row r="28" spans="1:8">
      <c r="A28" s="51" t="s">
        <v>77</v>
      </c>
      <c r="B28" s="55">
        <f t="shared" si="0"/>
        <v>0</v>
      </c>
      <c r="C28" s="55">
        <f t="shared" si="0"/>
        <v>0</v>
      </c>
      <c r="D28" s="55">
        <f t="shared" si="0"/>
        <v>0</v>
      </c>
      <c r="E28" s="55">
        <f t="shared" si="0"/>
        <v>0</v>
      </c>
      <c r="F28" s="49">
        <v>0</v>
      </c>
      <c r="G28" s="49">
        <v>0</v>
      </c>
      <c r="H28" s="55">
        <f t="shared" ref="H28" si="23">H87</f>
        <v>0</v>
      </c>
    </row>
    <row r="29" spans="1:8">
      <c r="A29" s="51" t="s">
        <v>120</v>
      </c>
      <c r="B29" s="55">
        <f t="shared" si="0"/>
        <v>0</v>
      </c>
      <c r="C29" s="55">
        <f t="shared" si="0"/>
        <v>0</v>
      </c>
      <c r="D29" s="55">
        <f t="shared" si="0"/>
        <v>0</v>
      </c>
      <c r="E29" s="55">
        <f t="shared" si="0"/>
        <v>0</v>
      </c>
      <c r="F29" s="49">
        <v>0</v>
      </c>
      <c r="G29" s="49">
        <v>0</v>
      </c>
      <c r="H29" s="55">
        <f t="shared" ref="H29" si="24">H88</f>
        <v>0</v>
      </c>
    </row>
    <row r="30" spans="1:8">
      <c r="A30" s="51" t="s">
        <v>122</v>
      </c>
      <c r="B30" s="55">
        <f t="shared" si="0"/>
        <v>0</v>
      </c>
      <c r="C30" s="55">
        <f t="shared" si="0"/>
        <v>0</v>
      </c>
      <c r="D30" s="55">
        <f t="shared" si="0"/>
        <v>0</v>
      </c>
      <c r="E30" s="55">
        <f t="shared" si="0"/>
        <v>0</v>
      </c>
      <c r="F30" s="49">
        <v>0</v>
      </c>
      <c r="G30" s="49">
        <v>0</v>
      </c>
      <c r="H30" s="55">
        <f t="shared" ref="H30" si="25">H89</f>
        <v>0</v>
      </c>
    </row>
    <row r="31" spans="1:8">
      <c r="A31" s="51" t="s">
        <v>124</v>
      </c>
      <c r="B31" s="55">
        <f t="shared" si="0"/>
        <v>0</v>
      </c>
      <c r="C31" s="55">
        <f t="shared" si="0"/>
        <v>0</v>
      </c>
      <c r="D31" s="55">
        <f t="shared" si="0"/>
        <v>0</v>
      </c>
      <c r="E31" s="55">
        <f t="shared" si="0"/>
        <v>0</v>
      </c>
      <c r="F31" s="49">
        <v>0</v>
      </c>
      <c r="G31" s="49">
        <v>0</v>
      </c>
      <c r="H31" s="55">
        <f t="shared" ref="H31" si="26">H90</f>
        <v>0</v>
      </c>
    </row>
    <row r="32" spans="1:8">
      <c r="A32" s="51" t="s">
        <v>126</v>
      </c>
      <c r="B32" s="55">
        <f t="shared" si="0"/>
        <v>0</v>
      </c>
      <c r="C32" s="55">
        <f t="shared" si="0"/>
        <v>0</v>
      </c>
      <c r="D32" s="55">
        <f t="shared" si="0"/>
        <v>0</v>
      </c>
      <c r="E32" s="55">
        <f t="shared" si="0"/>
        <v>0</v>
      </c>
      <c r="F32" s="49">
        <v>0</v>
      </c>
      <c r="G32" s="49">
        <v>0</v>
      </c>
      <c r="H32" s="55">
        <f t="shared" ref="H32" si="27">H91</f>
        <v>0</v>
      </c>
    </row>
    <row r="33" spans="1:8">
      <c r="A33" s="51" t="s">
        <v>127</v>
      </c>
      <c r="B33" s="55">
        <f t="shared" si="0"/>
        <v>0</v>
      </c>
      <c r="C33" s="55">
        <f t="shared" si="0"/>
        <v>0</v>
      </c>
      <c r="D33" s="55">
        <f t="shared" si="0"/>
        <v>0</v>
      </c>
      <c r="E33" s="55">
        <f t="shared" si="0"/>
        <v>0</v>
      </c>
      <c r="F33" s="49">
        <v>0</v>
      </c>
      <c r="G33" s="49">
        <v>0</v>
      </c>
      <c r="H33" s="55">
        <f t="shared" ref="H33" si="28">H92</f>
        <v>0</v>
      </c>
    </row>
    <row r="34" spans="1:8">
      <c r="A34" s="51" t="s">
        <v>128</v>
      </c>
      <c r="B34" s="55">
        <f t="shared" si="0"/>
        <v>0</v>
      </c>
      <c r="C34" s="55">
        <f t="shared" si="0"/>
        <v>0</v>
      </c>
      <c r="D34" s="55">
        <f t="shared" si="0"/>
        <v>0</v>
      </c>
      <c r="E34" s="55">
        <f t="shared" si="0"/>
        <v>0</v>
      </c>
      <c r="F34" s="49">
        <v>0</v>
      </c>
      <c r="G34" s="49">
        <v>0</v>
      </c>
      <c r="H34" s="55">
        <f t="shared" ref="H34" si="29">H93</f>
        <v>0</v>
      </c>
    </row>
    <row r="35" spans="1:8">
      <c r="A35" s="51" t="s">
        <v>130</v>
      </c>
      <c r="B35" s="55">
        <f t="shared" si="0"/>
        <v>0</v>
      </c>
      <c r="C35" s="55">
        <f t="shared" si="0"/>
        <v>0</v>
      </c>
      <c r="D35" s="55">
        <f t="shared" si="0"/>
        <v>0</v>
      </c>
      <c r="E35" s="55">
        <f t="shared" si="0"/>
        <v>0</v>
      </c>
      <c r="F35" s="49">
        <v>0</v>
      </c>
      <c r="G35" s="49">
        <v>0</v>
      </c>
      <c r="H35" s="55">
        <f t="shared" ref="H35" si="30">H94</f>
        <v>0</v>
      </c>
    </row>
    <row r="36" spans="1:8">
      <c r="A36" s="51" t="s">
        <v>131</v>
      </c>
      <c r="B36" s="55">
        <f t="shared" si="0"/>
        <v>0</v>
      </c>
      <c r="C36" s="55">
        <f t="shared" si="0"/>
        <v>0</v>
      </c>
      <c r="D36" s="55">
        <f t="shared" si="0"/>
        <v>0</v>
      </c>
      <c r="E36" s="55">
        <f t="shared" si="0"/>
        <v>0</v>
      </c>
      <c r="F36" s="49">
        <v>0</v>
      </c>
      <c r="G36" s="49">
        <v>0</v>
      </c>
      <c r="H36" s="55">
        <f t="shared" ref="H36" si="31">H95</f>
        <v>0</v>
      </c>
    </row>
    <row r="37" spans="1:8">
      <c r="A37" s="51" t="s">
        <v>132</v>
      </c>
      <c r="B37" s="55">
        <f t="shared" si="0"/>
        <v>9361501</v>
      </c>
      <c r="C37" s="55">
        <f t="shared" si="0"/>
        <v>8922595</v>
      </c>
      <c r="D37" s="55">
        <f t="shared" si="0"/>
        <v>14071907</v>
      </c>
      <c r="E37" s="55">
        <f t="shared" si="0"/>
        <v>9018801</v>
      </c>
      <c r="F37" s="49">
        <v>10706399</v>
      </c>
      <c r="G37" s="49">
        <v>6631547</v>
      </c>
      <c r="H37" s="55">
        <f t="shared" ref="H37" si="32">H96</f>
        <v>3582153</v>
      </c>
    </row>
    <row r="38" spans="1:8">
      <c r="A38" s="51" t="s">
        <v>75</v>
      </c>
      <c r="B38" s="55">
        <f t="shared" si="0"/>
        <v>0</v>
      </c>
      <c r="C38" s="55">
        <f t="shared" si="0"/>
        <v>0</v>
      </c>
      <c r="D38" s="55">
        <f t="shared" si="0"/>
        <v>0</v>
      </c>
      <c r="E38" s="55">
        <f t="shared" si="0"/>
        <v>0</v>
      </c>
      <c r="F38" s="49">
        <v>0</v>
      </c>
      <c r="G38" s="49">
        <v>0</v>
      </c>
      <c r="H38" s="55">
        <f t="shared" ref="H38" si="33">H97</f>
        <v>0</v>
      </c>
    </row>
    <row r="39" spans="1:8">
      <c r="A39" s="51" t="s">
        <v>133</v>
      </c>
      <c r="B39" s="55">
        <f t="shared" si="0"/>
        <v>0</v>
      </c>
      <c r="C39" s="55">
        <f t="shared" si="0"/>
        <v>0</v>
      </c>
      <c r="D39" s="55">
        <f t="shared" si="0"/>
        <v>0</v>
      </c>
      <c r="E39" s="55">
        <f t="shared" si="0"/>
        <v>0</v>
      </c>
      <c r="F39" s="49">
        <v>0</v>
      </c>
      <c r="G39" s="49">
        <v>0</v>
      </c>
      <c r="H39" s="55">
        <f t="shared" ref="H39" si="34">H98</f>
        <v>0</v>
      </c>
    </row>
    <row r="40" spans="1:8">
      <c r="A40" s="51" t="s">
        <v>134</v>
      </c>
      <c r="B40" s="55">
        <f t="shared" si="0"/>
        <v>0</v>
      </c>
      <c r="C40" s="55">
        <f t="shared" si="0"/>
        <v>0</v>
      </c>
      <c r="D40" s="55">
        <f t="shared" si="0"/>
        <v>0</v>
      </c>
      <c r="E40" s="55">
        <f t="shared" si="0"/>
        <v>0</v>
      </c>
      <c r="F40" s="49">
        <v>0</v>
      </c>
      <c r="G40" s="49">
        <v>0</v>
      </c>
      <c r="H40" s="55">
        <f t="shared" ref="H40" si="35">H99</f>
        <v>0</v>
      </c>
    </row>
    <row r="41" spans="1:8">
      <c r="A41" s="51" t="s">
        <v>136</v>
      </c>
      <c r="B41" s="55">
        <f t="shared" si="0"/>
        <v>0</v>
      </c>
      <c r="C41" s="55">
        <f t="shared" si="0"/>
        <v>0</v>
      </c>
      <c r="D41" s="55">
        <f t="shared" si="0"/>
        <v>0</v>
      </c>
      <c r="E41" s="55">
        <f t="shared" si="0"/>
        <v>0</v>
      </c>
      <c r="F41" s="49">
        <v>0</v>
      </c>
      <c r="G41" s="49">
        <v>0</v>
      </c>
      <c r="H41" s="55">
        <f t="shared" ref="H41" si="36">H100</f>
        <v>0</v>
      </c>
    </row>
    <row r="42" spans="1:8">
      <c r="A42" s="51" t="s">
        <v>145</v>
      </c>
      <c r="B42" s="55">
        <f t="shared" si="0"/>
        <v>0</v>
      </c>
      <c r="C42" s="55">
        <f t="shared" si="0"/>
        <v>0</v>
      </c>
      <c r="D42" s="55">
        <f t="shared" si="0"/>
        <v>0</v>
      </c>
      <c r="E42" s="55">
        <f t="shared" si="0"/>
        <v>0</v>
      </c>
      <c r="F42" s="49">
        <v>0</v>
      </c>
      <c r="G42" s="49">
        <v>0</v>
      </c>
      <c r="H42" s="55">
        <f t="shared" ref="H42" si="37">H101</f>
        <v>0</v>
      </c>
    </row>
    <row r="43" spans="1:8">
      <c r="A43" s="51" t="s">
        <v>138</v>
      </c>
      <c r="B43" s="55">
        <f t="shared" si="0"/>
        <v>55497841</v>
      </c>
      <c r="C43" s="55">
        <f t="shared" si="0"/>
        <v>45378146</v>
      </c>
      <c r="D43" s="55">
        <f t="shared" si="0"/>
        <v>80574554</v>
      </c>
      <c r="E43" s="55">
        <f t="shared" si="0"/>
        <v>60383839</v>
      </c>
      <c r="F43" s="49">
        <v>47827010</v>
      </c>
      <c r="G43" s="49">
        <v>57766331</v>
      </c>
      <c r="H43" s="55">
        <f t="shared" ref="H43" si="38">H102</f>
        <v>15737084</v>
      </c>
    </row>
    <row r="44" spans="1:8">
      <c r="A44" s="51" t="s">
        <v>140</v>
      </c>
      <c r="B44" s="55">
        <f t="shared" si="0"/>
        <v>0</v>
      </c>
      <c r="C44" s="55">
        <f t="shared" si="0"/>
        <v>0</v>
      </c>
      <c r="D44" s="55">
        <f t="shared" si="0"/>
        <v>0</v>
      </c>
      <c r="E44" s="55">
        <f t="shared" si="0"/>
        <v>0</v>
      </c>
      <c r="F44" s="49">
        <v>0</v>
      </c>
      <c r="G44" s="49">
        <v>0</v>
      </c>
      <c r="H44" s="55">
        <f t="shared" ref="H44" si="39">H103</f>
        <v>0</v>
      </c>
    </row>
    <row r="45" spans="1:8">
      <c r="A45" s="51" t="s">
        <v>142</v>
      </c>
      <c r="B45" s="55">
        <f t="shared" si="0"/>
        <v>0</v>
      </c>
      <c r="C45" s="55">
        <f t="shared" si="0"/>
        <v>0</v>
      </c>
      <c r="D45" s="55">
        <f t="shared" si="0"/>
        <v>0</v>
      </c>
      <c r="E45" s="55">
        <f t="shared" si="0"/>
        <v>0</v>
      </c>
      <c r="F45" s="49">
        <v>0</v>
      </c>
      <c r="G45" s="49">
        <v>0</v>
      </c>
      <c r="H45" s="55">
        <f t="shared" ref="H45" si="40">H104</f>
        <v>0</v>
      </c>
    </row>
    <row r="46" spans="1:8">
      <c r="A46" s="51" t="s">
        <v>144</v>
      </c>
      <c r="B46" s="55">
        <f t="shared" si="0"/>
        <v>0</v>
      </c>
      <c r="C46" s="55">
        <f t="shared" si="0"/>
        <v>0</v>
      </c>
      <c r="D46" s="55">
        <f t="shared" si="0"/>
        <v>0</v>
      </c>
      <c r="E46" s="55">
        <f t="shared" si="0"/>
        <v>0</v>
      </c>
      <c r="F46" s="49">
        <v>0</v>
      </c>
      <c r="G46" s="49">
        <v>0</v>
      </c>
      <c r="H46" s="55">
        <f t="shared" ref="H46" si="41">H105</f>
        <v>0</v>
      </c>
    </row>
    <row r="47" spans="1:8">
      <c r="A47" s="51" t="s">
        <v>146</v>
      </c>
      <c r="B47" s="55">
        <f t="shared" si="0"/>
        <v>0</v>
      </c>
      <c r="C47" s="55">
        <f t="shared" si="0"/>
        <v>0</v>
      </c>
      <c r="D47" s="55">
        <f t="shared" si="0"/>
        <v>0</v>
      </c>
      <c r="E47" s="55">
        <f t="shared" si="0"/>
        <v>0</v>
      </c>
      <c r="F47" s="49">
        <v>0</v>
      </c>
      <c r="G47" s="49">
        <v>0</v>
      </c>
      <c r="H47" s="55">
        <f t="shared" ref="H47" si="42">H106</f>
        <v>0</v>
      </c>
    </row>
    <row r="48" spans="1:8">
      <c r="A48" s="51" t="s">
        <v>148</v>
      </c>
      <c r="B48" s="55">
        <f t="shared" si="0"/>
        <v>0</v>
      </c>
      <c r="C48" s="55">
        <f t="shared" si="0"/>
        <v>0</v>
      </c>
      <c r="D48" s="55">
        <f t="shared" si="0"/>
        <v>0</v>
      </c>
      <c r="E48" s="55">
        <f t="shared" si="0"/>
        <v>0</v>
      </c>
      <c r="F48" s="49">
        <v>0</v>
      </c>
      <c r="G48" s="49">
        <v>0</v>
      </c>
      <c r="H48" s="55">
        <f t="shared" ref="H48" si="43">H107</f>
        <v>0</v>
      </c>
    </row>
    <row r="49" spans="1:15">
      <c r="A49" s="51" t="s">
        <v>150</v>
      </c>
      <c r="B49" s="55">
        <f t="shared" si="0"/>
        <v>0</v>
      </c>
      <c r="C49" s="55">
        <f t="shared" si="0"/>
        <v>0</v>
      </c>
      <c r="D49" s="55">
        <f t="shared" si="0"/>
        <v>0</v>
      </c>
      <c r="E49" s="55">
        <f t="shared" si="0"/>
        <v>0</v>
      </c>
      <c r="F49" s="49">
        <v>0</v>
      </c>
      <c r="G49" s="49">
        <v>0</v>
      </c>
      <c r="H49" s="55">
        <f t="shared" ref="H49" si="44">H108</f>
        <v>0</v>
      </c>
    </row>
    <row r="50" spans="1:15">
      <c r="A50" s="51" t="s">
        <v>152</v>
      </c>
      <c r="B50" s="55">
        <f t="shared" si="0"/>
        <v>0</v>
      </c>
      <c r="C50" s="55">
        <f t="shared" si="0"/>
        <v>0</v>
      </c>
      <c r="D50" s="55">
        <f t="shared" si="0"/>
        <v>0</v>
      </c>
      <c r="E50" s="55">
        <f t="shared" si="0"/>
        <v>0</v>
      </c>
      <c r="F50" s="49">
        <v>0</v>
      </c>
      <c r="G50" s="49">
        <v>0</v>
      </c>
      <c r="H50" s="55">
        <f t="shared" ref="H50" si="45">H109</f>
        <v>0</v>
      </c>
    </row>
    <row r="51" spans="1:15">
      <c r="A51" s="51" t="s">
        <v>153</v>
      </c>
      <c r="B51" s="55">
        <f t="shared" si="0"/>
        <v>0</v>
      </c>
      <c r="C51" s="55">
        <f t="shared" si="0"/>
        <v>0</v>
      </c>
      <c r="D51" s="55">
        <f t="shared" si="0"/>
        <v>0</v>
      </c>
      <c r="E51" s="55">
        <f t="shared" si="0"/>
        <v>0</v>
      </c>
      <c r="F51" s="49">
        <v>0</v>
      </c>
      <c r="G51" s="49">
        <v>0</v>
      </c>
      <c r="H51" s="55">
        <f t="shared" ref="H51" si="46">H110</f>
        <v>0</v>
      </c>
    </row>
    <row r="52" spans="1:15">
      <c r="A52" s="51" t="s">
        <v>154</v>
      </c>
      <c r="B52" s="55">
        <f t="shared" si="0"/>
        <v>0</v>
      </c>
      <c r="C52" s="55">
        <f t="shared" si="0"/>
        <v>0</v>
      </c>
      <c r="D52" s="55">
        <f t="shared" si="0"/>
        <v>0</v>
      </c>
      <c r="E52" s="55">
        <f t="shared" si="0"/>
        <v>0</v>
      </c>
      <c r="F52" s="49">
        <v>0</v>
      </c>
      <c r="G52" s="49">
        <v>0</v>
      </c>
      <c r="H52" s="55">
        <f t="shared" ref="H52" si="47">H111</f>
        <v>0</v>
      </c>
    </row>
    <row r="53" spans="1:15">
      <c r="A53" s="51" t="s">
        <v>155</v>
      </c>
      <c r="B53" s="55">
        <f t="shared" si="0"/>
        <v>0</v>
      </c>
      <c r="C53" s="55">
        <f t="shared" si="0"/>
        <v>0</v>
      </c>
      <c r="D53" s="55">
        <f t="shared" si="0"/>
        <v>0</v>
      </c>
      <c r="E53" s="55">
        <f t="shared" si="0"/>
        <v>0</v>
      </c>
      <c r="F53" s="49">
        <v>0</v>
      </c>
      <c r="G53" s="49">
        <v>0</v>
      </c>
      <c r="H53" s="55">
        <f t="shared" ref="H53" si="48">H112</f>
        <v>0</v>
      </c>
    </row>
    <row r="54" spans="1:15">
      <c r="A54" s="51" t="s">
        <v>157</v>
      </c>
      <c r="B54" s="55">
        <f t="shared" si="0"/>
        <v>0</v>
      </c>
      <c r="C54" s="55">
        <f t="shared" si="0"/>
        <v>0</v>
      </c>
      <c r="D54" s="55">
        <f t="shared" si="0"/>
        <v>0</v>
      </c>
      <c r="E54" s="55">
        <f t="shared" si="0"/>
        <v>0</v>
      </c>
      <c r="F54" s="49">
        <v>0</v>
      </c>
      <c r="G54" s="49">
        <v>0</v>
      </c>
      <c r="H54" s="55">
        <f t="shared" ref="H54" si="49">H113</f>
        <v>0</v>
      </c>
    </row>
    <row r="55" spans="1:15">
      <c r="A55" s="51" t="s">
        <v>158</v>
      </c>
      <c r="B55" s="55">
        <f t="shared" si="0"/>
        <v>0</v>
      </c>
      <c r="C55" s="55">
        <f t="shared" si="0"/>
        <v>0</v>
      </c>
      <c r="D55" s="55">
        <f t="shared" si="0"/>
        <v>0</v>
      </c>
      <c r="E55" s="55">
        <f t="shared" si="0"/>
        <v>0</v>
      </c>
      <c r="F55" s="49">
        <v>0</v>
      </c>
      <c r="G55" s="49">
        <v>0</v>
      </c>
      <c r="H55" s="55">
        <f t="shared" ref="H55" si="50">H114</f>
        <v>0</v>
      </c>
    </row>
    <row r="56" spans="1:15">
      <c r="A56" s="59" t="s">
        <v>159</v>
      </c>
      <c r="B56" s="55">
        <f t="shared" si="0"/>
        <v>64859342</v>
      </c>
      <c r="C56" s="55">
        <f t="shared" si="0"/>
        <v>54300741</v>
      </c>
      <c r="D56" s="55">
        <f t="shared" si="0"/>
        <v>94646461</v>
      </c>
      <c r="E56" s="55">
        <f t="shared" si="0"/>
        <v>69402640</v>
      </c>
      <c r="F56" s="49">
        <f>SUM(F5:F55)</f>
        <v>58533409</v>
      </c>
      <c r="G56" s="49">
        <f>SUM(G5:G55)</f>
        <v>64397878</v>
      </c>
      <c r="H56" s="55">
        <f t="shared" ref="H56" si="51">H115</f>
        <v>19319237</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239">
        <v>0</v>
      </c>
      <c r="E64" s="49">
        <v>0</v>
      </c>
      <c r="F64" s="49">
        <v>0</v>
      </c>
      <c r="G64" s="49">
        <v>0</v>
      </c>
      <c r="H64" s="49">
        <v>0</v>
      </c>
    </row>
    <row r="65" spans="1:8">
      <c r="A65" s="51" t="s">
        <v>84</v>
      </c>
      <c r="B65" s="49">
        <v>0</v>
      </c>
      <c r="C65" s="226">
        <v>0</v>
      </c>
      <c r="D65" s="239">
        <v>0</v>
      </c>
      <c r="E65" s="49">
        <v>0</v>
      </c>
      <c r="F65" s="49">
        <v>0</v>
      </c>
      <c r="G65" s="49">
        <v>0</v>
      </c>
      <c r="H65" s="49">
        <v>0</v>
      </c>
    </row>
    <row r="66" spans="1:8">
      <c r="A66" s="51" t="s">
        <v>86</v>
      </c>
      <c r="B66" s="49">
        <v>0</v>
      </c>
      <c r="C66" s="226">
        <v>0</v>
      </c>
      <c r="D66" s="239">
        <v>0</v>
      </c>
      <c r="E66" s="49">
        <v>0</v>
      </c>
      <c r="F66" s="49">
        <v>0</v>
      </c>
      <c r="G66" s="49">
        <v>0</v>
      </c>
      <c r="H66" s="49">
        <v>0</v>
      </c>
    </row>
    <row r="67" spans="1:8">
      <c r="A67" s="51" t="s">
        <v>88</v>
      </c>
      <c r="B67" s="49">
        <v>0</v>
      </c>
      <c r="C67" s="226">
        <v>0</v>
      </c>
      <c r="D67" s="239">
        <v>0</v>
      </c>
      <c r="E67" s="49">
        <v>0</v>
      </c>
      <c r="F67" s="49">
        <v>0</v>
      </c>
      <c r="G67" s="49">
        <v>0</v>
      </c>
      <c r="H67" s="49">
        <v>0</v>
      </c>
    </row>
    <row r="68" spans="1:8">
      <c r="A68" s="51" t="s">
        <v>74</v>
      </c>
      <c r="B68" s="49">
        <v>0</v>
      </c>
      <c r="C68" s="226">
        <v>0</v>
      </c>
      <c r="D68" s="239">
        <v>0</v>
      </c>
      <c r="E68" s="49">
        <v>0</v>
      </c>
      <c r="F68" s="49">
        <v>0</v>
      </c>
      <c r="G68" s="49">
        <v>0</v>
      </c>
      <c r="H68" s="49">
        <v>0</v>
      </c>
    </row>
    <row r="69" spans="1:8">
      <c r="A69" s="51" t="s">
        <v>91</v>
      </c>
      <c r="B69" s="49">
        <v>0</v>
      </c>
      <c r="C69" s="226">
        <v>0</v>
      </c>
      <c r="D69" s="239">
        <v>0</v>
      </c>
      <c r="E69" s="49">
        <v>0</v>
      </c>
      <c r="F69" s="49">
        <v>0</v>
      </c>
      <c r="G69" s="49">
        <v>0</v>
      </c>
      <c r="H69" s="49">
        <v>0</v>
      </c>
    </row>
    <row r="70" spans="1:8">
      <c r="A70" s="51" t="s">
        <v>93</v>
      </c>
      <c r="B70" s="49">
        <v>0</v>
      </c>
      <c r="C70" s="226">
        <v>0</v>
      </c>
      <c r="D70" s="239">
        <v>0</v>
      </c>
      <c r="E70" s="49">
        <v>0</v>
      </c>
      <c r="F70" s="49">
        <v>0</v>
      </c>
      <c r="G70" s="49">
        <v>0</v>
      </c>
      <c r="H70" s="49">
        <v>0</v>
      </c>
    </row>
    <row r="71" spans="1:8">
      <c r="A71" s="51" t="s">
        <v>95</v>
      </c>
      <c r="B71" s="49">
        <v>0</v>
      </c>
      <c r="C71" s="226">
        <v>0</v>
      </c>
      <c r="D71" s="239">
        <v>0</v>
      </c>
      <c r="E71" s="49">
        <v>0</v>
      </c>
      <c r="F71" s="49">
        <v>0</v>
      </c>
      <c r="G71" s="49">
        <v>0</v>
      </c>
      <c r="H71" s="49">
        <v>0</v>
      </c>
    </row>
    <row r="72" spans="1:8">
      <c r="A72" s="51" t="s">
        <v>97</v>
      </c>
      <c r="B72" s="49">
        <v>0</v>
      </c>
      <c r="C72" s="226">
        <v>0</v>
      </c>
      <c r="D72" s="239">
        <v>0</v>
      </c>
      <c r="E72" s="49">
        <v>0</v>
      </c>
      <c r="F72" s="49">
        <v>0</v>
      </c>
      <c r="G72" s="49">
        <v>0</v>
      </c>
      <c r="H72" s="49">
        <v>0</v>
      </c>
    </row>
    <row r="73" spans="1:8">
      <c r="A73" s="51" t="s">
        <v>99</v>
      </c>
      <c r="B73" s="49">
        <v>0</v>
      </c>
      <c r="C73" s="226">
        <v>0</v>
      </c>
      <c r="D73" s="239">
        <v>0</v>
      </c>
      <c r="E73" s="49">
        <v>0</v>
      </c>
      <c r="F73" s="49">
        <v>0</v>
      </c>
      <c r="G73" s="49">
        <v>0</v>
      </c>
      <c r="H73" s="49">
        <v>0</v>
      </c>
    </row>
    <row r="74" spans="1:8">
      <c r="A74" s="51" t="s">
        <v>101</v>
      </c>
      <c r="B74" s="49">
        <v>0</v>
      </c>
      <c r="C74" s="226">
        <v>0</v>
      </c>
      <c r="D74" s="239">
        <v>0</v>
      </c>
      <c r="E74" s="49">
        <v>0</v>
      </c>
      <c r="F74" s="49">
        <v>0</v>
      </c>
      <c r="G74" s="49">
        <v>0</v>
      </c>
      <c r="H74" s="49">
        <v>0</v>
      </c>
    </row>
    <row r="75" spans="1:8">
      <c r="A75" s="51" t="s">
        <v>102</v>
      </c>
      <c r="B75" s="49">
        <v>0</v>
      </c>
      <c r="C75" s="226">
        <v>0</v>
      </c>
      <c r="D75" s="239">
        <v>0</v>
      </c>
      <c r="E75" s="49">
        <v>0</v>
      </c>
      <c r="F75" s="49">
        <v>0</v>
      </c>
      <c r="G75" s="49">
        <v>0</v>
      </c>
      <c r="H75" s="49">
        <v>0</v>
      </c>
    </row>
    <row r="76" spans="1:8">
      <c r="A76" s="51" t="s">
        <v>103</v>
      </c>
      <c r="B76" s="49">
        <v>0</v>
      </c>
      <c r="C76" s="226">
        <v>0</v>
      </c>
      <c r="D76" s="239">
        <v>0</v>
      </c>
      <c r="E76" s="49">
        <v>0</v>
      </c>
      <c r="F76" s="49">
        <v>0</v>
      </c>
      <c r="G76" s="49">
        <v>0</v>
      </c>
      <c r="H76" s="49">
        <v>0</v>
      </c>
    </row>
    <row r="77" spans="1:8">
      <c r="A77" s="51" t="s">
        <v>104</v>
      </c>
      <c r="B77" s="49">
        <v>0</v>
      </c>
      <c r="C77" s="226">
        <v>0</v>
      </c>
      <c r="D77" s="239">
        <v>0</v>
      </c>
      <c r="E77" s="49">
        <v>0</v>
      </c>
      <c r="F77" s="49">
        <v>0</v>
      </c>
      <c r="G77" s="49">
        <v>0</v>
      </c>
      <c r="H77" s="49">
        <v>0</v>
      </c>
    </row>
    <row r="78" spans="1:8">
      <c r="A78" s="51" t="s">
        <v>105</v>
      </c>
      <c r="B78" s="49">
        <v>0</v>
      </c>
      <c r="C78" s="226">
        <v>0</v>
      </c>
      <c r="D78" s="239">
        <v>0</v>
      </c>
      <c r="E78" s="49">
        <v>0</v>
      </c>
      <c r="F78" s="49">
        <v>0</v>
      </c>
      <c r="G78" s="49">
        <v>0</v>
      </c>
      <c r="H78" s="49">
        <v>0</v>
      </c>
    </row>
    <row r="79" spans="1:8">
      <c r="A79" s="51" t="s">
        <v>107</v>
      </c>
      <c r="B79" s="49">
        <v>0</v>
      </c>
      <c r="C79" s="226">
        <v>0</v>
      </c>
      <c r="D79" s="239">
        <v>0</v>
      </c>
      <c r="E79" s="49">
        <v>0</v>
      </c>
      <c r="F79" s="49">
        <v>0</v>
      </c>
      <c r="G79" s="49">
        <v>0</v>
      </c>
      <c r="H79" s="49">
        <v>0</v>
      </c>
    </row>
    <row r="80" spans="1:8">
      <c r="A80" s="51" t="s">
        <v>76</v>
      </c>
      <c r="B80" s="49">
        <v>0</v>
      </c>
      <c r="C80" s="226">
        <v>0</v>
      </c>
      <c r="D80" s="239">
        <v>0</v>
      </c>
      <c r="E80" s="49">
        <v>0</v>
      </c>
      <c r="F80" s="49">
        <v>0</v>
      </c>
      <c r="G80" s="49">
        <v>0</v>
      </c>
      <c r="H80" s="49">
        <v>0</v>
      </c>
    </row>
    <row r="81" spans="1:8">
      <c r="A81" s="51" t="s">
        <v>110</v>
      </c>
      <c r="B81" s="49">
        <v>0</v>
      </c>
      <c r="C81" s="226">
        <v>0</v>
      </c>
      <c r="D81" s="239">
        <v>0</v>
      </c>
      <c r="E81" s="49">
        <v>0</v>
      </c>
      <c r="F81" s="49">
        <v>0</v>
      </c>
      <c r="G81" s="49">
        <v>0</v>
      </c>
      <c r="H81" s="49">
        <v>0</v>
      </c>
    </row>
    <row r="82" spans="1:8">
      <c r="A82" s="51" t="s">
        <v>111</v>
      </c>
      <c r="B82" s="49">
        <v>0</v>
      </c>
      <c r="C82" s="226">
        <v>0</v>
      </c>
      <c r="D82" s="239">
        <v>0</v>
      </c>
      <c r="E82" s="49">
        <v>0</v>
      </c>
      <c r="F82" s="49">
        <v>0</v>
      </c>
      <c r="G82" s="49">
        <v>0</v>
      </c>
      <c r="H82" s="49">
        <v>0</v>
      </c>
    </row>
    <row r="83" spans="1:8">
      <c r="A83" s="51" t="s">
        <v>113</v>
      </c>
      <c r="B83" s="49">
        <v>0</v>
      </c>
      <c r="C83" s="226">
        <v>0</v>
      </c>
      <c r="D83" s="239">
        <v>0</v>
      </c>
      <c r="E83" s="49">
        <v>0</v>
      </c>
      <c r="F83" s="49">
        <v>0</v>
      </c>
      <c r="G83" s="49">
        <v>0</v>
      </c>
      <c r="H83" s="49">
        <v>0</v>
      </c>
    </row>
    <row r="84" spans="1:8">
      <c r="A84" s="51" t="s">
        <v>78</v>
      </c>
      <c r="B84" s="49">
        <v>0</v>
      </c>
      <c r="C84" s="226">
        <v>0</v>
      </c>
      <c r="D84" s="239">
        <v>0</v>
      </c>
      <c r="E84" s="49">
        <v>0</v>
      </c>
      <c r="F84" s="49">
        <v>0</v>
      </c>
      <c r="G84" s="49">
        <v>0</v>
      </c>
      <c r="H84" s="49">
        <v>0</v>
      </c>
    </row>
    <row r="85" spans="1:8">
      <c r="A85" s="51" t="s">
        <v>116</v>
      </c>
      <c r="B85" s="49">
        <v>0</v>
      </c>
      <c r="C85" s="226">
        <v>0</v>
      </c>
      <c r="D85" s="239">
        <v>0</v>
      </c>
      <c r="E85" s="49">
        <v>0</v>
      </c>
      <c r="F85" s="49">
        <v>0</v>
      </c>
      <c r="G85" s="49">
        <v>0</v>
      </c>
      <c r="H85" s="49">
        <v>0</v>
      </c>
    </row>
    <row r="86" spans="1:8">
      <c r="A86" s="51" t="s">
        <v>117</v>
      </c>
      <c r="B86" s="49">
        <v>0</v>
      </c>
      <c r="C86" s="226">
        <v>0</v>
      </c>
      <c r="D86" s="239">
        <v>0</v>
      </c>
      <c r="E86" s="49">
        <v>0</v>
      </c>
      <c r="F86" s="49">
        <v>0</v>
      </c>
      <c r="G86" s="49">
        <v>0</v>
      </c>
      <c r="H86" s="49">
        <v>0</v>
      </c>
    </row>
    <row r="87" spans="1:8">
      <c r="A87" s="51" t="s">
        <v>77</v>
      </c>
      <c r="B87" s="49">
        <v>0</v>
      </c>
      <c r="C87" s="226">
        <v>0</v>
      </c>
      <c r="D87" s="239">
        <v>0</v>
      </c>
      <c r="E87" s="49">
        <v>0</v>
      </c>
      <c r="F87" s="49">
        <v>0</v>
      </c>
      <c r="G87" s="49">
        <v>0</v>
      </c>
      <c r="H87" s="49">
        <v>0</v>
      </c>
    </row>
    <row r="88" spans="1:8">
      <c r="A88" s="51" t="s">
        <v>120</v>
      </c>
      <c r="B88" s="49">
        <v>0</v>
      </c>
      <c r="C88" s="226">
        <v>0</v>
      </c>
      <c r="D88" s="239">
        <v>0</v>
      </c>
      <c r="E88" s="49">
        <v>0</v>
      </c>
      <c r="F88" s="49">
        <v>0</v>
      </c>
      <c r="G88" s="49">
        <v>0</v>
      </c>
      <c r="H88" s="49">
        <v>0</v>
      </c>
    </row>
    <row r="89" spans="1:8">
      <c r="A89" s="51" t="s">
        <v>122</v>
      </c>
      <c r="B89" s="49">
        <v>0</v>
      </c>
      <c r="C89" s="226">
        <v>0</v>
      </c>
      <c r="D89" s="239">
        <v>0</v>
      </c>
      <c r="E89" s="49">
        <v>0</v>
      </c>
      <c r="F89" s="49">
        <v>0</v>
      </c>
      <c r="G89" s="49">
        <v>0</v>
      </c>
      <c r="H89" s="49">
        <v>0</v>
      </c>
    </row>
    <row r="90" spans="1:8">
      <c r="A90" s="51" t="s">
        <v>124</v>
      </c>
      <c r="B90" s="49">
        <v>0</v>
      </c>
      <c r="C90" s="226">
        <v>0</v>
      </c>
      <c r="D90" s="239">
        <v>0</v>
      </c>
      <c r="E90" s="49">
        <v>0</v>
      </c>
      <c r="F90" s="49">
        <v>0</v>
      </c>
      <c r="G90" s="49">
        <v>0</v>
      </c>
      <c r="H90" s="49">
        <v>0</v>
      </c>
    </row>
    <row r="91" spans="1:8">
      <c r="A91" s="51" t="s">
        <v>126</v>
      </c>
      <c r="B91" s="49">
        <v>0</v>
      </c>
      <c r="C91" s="226">
        <v>0</v>
      </c>
      <c r="D91" s="239">
        <v>0</v>
      </c>
      <c r="E91" s="49">
        <v>0</v>
      </c>
      <c r="F91" s="49">
        <v>0</v>
      </c>
      <c r="G91" s="49">
        <v>0</v>
      </c>
      <c r="H91" s="49">
        <v>0</v>
      </c>
    </row>
    <row r="92" spans="1:8">
      <c r="A92" s="51" t="s">
        <v>127</v>
      </c>
      <c r="B92" s="49">
        <v>0</v>
      </c>
      <c r="C92" s="226">
        <v>0</v>
      </c>
      <c r="D92" s="239">
        <v>0</v>
      </c>
      <c r="E92" s="49">
        <v>0</v>
      </c>
      <c r="F92" s="49">
        <v>0</v>
      </c>
      <c r="G92" s="49">
        <v>0</v>
      </c>
      <c r="H92" s="49">
        <v>0</v>
      </c>
    </row>
    <row r="93" spans="1:8">
      <c r="A93" s="51" t="s">
        <v>128</v>
      </c>
      <c r="B93" s="49">
        <v>0</v>
      </c>
      <c r="C93" s="226">
        <v>0</v>
      </c>
      <c r="D93" s="239">
        <v>0</v>
      </c>
      <c r="E93" s="49">
        <v>0</v>
      </c>
      <c r="F93" s="49">
        <v>0</v>
      </c>
      <c r="G93" s="49">
        <v>0</v>
      </c>
      <c r="H93" s="49">
        <v>0</v>
      </c>
    </row>
    <row r="94" spans="1:8">
      <c r="A94" s="51" t="s">
        <v>130</v>
      </c>
      <c r="B94" s="49">
        <v>0</v>
      </c>
      <c r="C94" s="226">
        <v>0</v>
      </c>
      <c r="D94" s="239">
        <v>0</v>
      </c>
      <c r="E94" s="49">
        <v>0</v>
      </c>
      <c r="F94" s="49">
        <v>0</v>
      </c>
      <c r="G94" s="49">
        <v>0</v>
      </c>
      <c r="H94" s="49">
        <v>0</v>
      </c>
    </row>
    <row r="95" spans="1:8">
      <c r="A95" s="51" t="s">
        <v>131</v>
      </c>
      <c r="B95" s="49">
        <v>0</v>
      </c>
      <c r="C95" s="226">
        <v>0</v>
      </c>
      <c r="D95" s="239">
        <v>0</v>
      </c>
      <c r="E95" s="49">
        <v>0</v>
      </c>
      <c r="F95" s="49">
        <v>0</v>
      </c>
      <c r="G95" s="49">
        <v>0</v>
      </c>
      <c r="H95" s="49">
        <v>0</v>
      </c>
    </row>
    <row r="96" spans="1:8">
      <c r="A96" s="51" t="s">
        <v>132</v>
      </c>
      <c r="B96" s="49">
        <v>9361501</v>
      </c>
      <c r="C96" s="226">
        <v>8922595</v>
      </c>
      <c r="D96" s="226">
        <v>14071907</v>
      </c>
      <c r="E96" s="49">
        <v>9018801</v>
      </c>
      <c r="F96" s="49">
        <v>10706399</v>
      </c>
      <c r="G96" s="49">
        <v>6631547</v>
      </c>
      <c r="H96" s="49">
        <v>3582153</v>
      </c>
    </row>
    <row r="97" spans="1:8">
      <c r="A97" s="51" t="s">
        <v>75</v>
      </c>
      <c r="B97" s="49">
        <v>0</v>
      </c>
      <c r="C97" s="226">
        <v>0</v>
      </c>
      <c r="D97" s="226">
        <v>0</v>
      </c>
      <c r="E97" s="49">
        <v>0</v>
      </c>
      <c r="F97" s="49">
        <v>0</v>
      </c>
      <c r="G97" s="49">
        <v>0</v>
      </c>
      <c r="H97" s="49">
        <v>0</v>
      </c>
    </row>
    <row r="98" spans="1:8">
      <c r="A98" s="51" t="s">
        <v>133</v>
      </c>
      <c r="B98" s="49">
        <v>0</v>
      </c>
      <c r="C98" s="226">
        <v>0</v>
      </c>
      <c r="D98" s="226">
        <v>0</v>
      </c>
      <c r="E98" s="49">
        <v>0</v>
      </c>
      <c r="F98" s="49">
        <v>0</v>
      </c>
      <c r="G98" s="49">
        <v>0</v>
      </c>
      <c r="H98" s="49">
        <v>0</v>
      </c>
    </row>
    <row r="99" spans="1:8">
      <c r="A99" s="51" t="s">
        <v>134</v>
      </c>
      <c r="B99" s="49">
        <v>0</v>
      </c>
      <c r="C99" s="226">
        <v>0</v>
      </c>
      <c r="D99" s="226">
        <v>0</v>
      </c>
      <c r="E99" s="49">
        <v>0</v>
      </c>
      <c r="F99" s="49">
        <v>0</v>
      </c>
      <c r="G99" s="49">
        <v>0</v>
      </c>
      <c r="H99" s="49">
        <v>0</v>
      </c>
    </row>
    <row r="100" spans="1:8">
      <c r="A100" s="51" t="s">
        <v>136</v>
      </c>
      <c r="B100" s="49">
        <v>0</v>
      </c>
      <c r="C100" s="226">
        <v>0</v>
      </c>
      <c r="D100" s="226">
        <v>0</v>
      </c>
      <c r="E100" s="49">
        <v>0</v>
      </c>
      <c r="F100" s="49">
        <v>0</v>
      </c>
      <c r="G100" s="49">
        <v>0</v>
      </c>
      <c r="H100" s="49">
        <v>0</v>
      </c>
    </row>
    <row r="101" spans="1:8">
      <c r="A101" s="51" t="s">
        <v>145</v>
      </c>
      <c r="B101" s="49">
        <v>0</v>
      </c>
      <c r="C101" s="226">
        <v>0</v>
      </c>
      <c r="D101" s="226">
        <v>0</v>
      </c>
      <c r="E101" s="49">
        <v>0</v>
      </c>
      <c r="F101" s="49">
        <v>0</v>
      </c>
      <c r="G101" s="49">
        <v>0</v>
      </c>
      <c r="H101" s="49">
        <v>0</v>
      </c>
    </row>
    <row r="102" spans="1:8">
      <c r="A102" s="51" t="s">
        <v>138</v>
      </c>
      <c r="B102" s="49">
        <v>55497841</v>
      </c>
      <c r="C102" s="226">
        <v>45378146</v>
      </c>
      <c r="D102" s="226">
        <v>80574554</v>
      </c>
      <c r="E102" s="49">
        <v>60383839</v>
      </c>
      <c r="F102" s="49">
        <v>47827010</v>
      </c>
      <c r="G102" s="49">
        <v>57766331</v>
      </c>
      <c r="H102" s="49">
        <v>15737084</v>
      </c>
    </row>
    <row r="103" spans="1:8">
      <c r="A103" s="51" t="s">
        <v>140</v>
      </c>
      <c r="B103" s="49">
        <v>0</v>
      </c>
      <c r="C103" s="226">
        <v>0</v>
      </c>
      <c r="D103" s="226">
        <v>0</v>
      </c>
      <c r="E103" s="49">
        <v>0</v>
      </c>
      <c r="F103" s="49">
        <v>0</v>
      </c>
      <c r="G103" s="49">
        <v>0</v>
      </c>
      <c r="H103" s="49">
        <v>0</v>
      </c>
    </row>
    <row r="104" spans="1:8">
      <c r="A104" s="51" t="s">
        <v>142</v>
      </c>
      <c r="B104" s="49">
        <v>0</v>
      </c>
      <c r="C104" s="226">
        <v>0</v>
      </c>
      <c r="D104" s="239">
        <v>0</v>
      </c>
      <c r="E104" s="49">
        <v>0</v>
      </c>
      <c r="F104" s="49">
        <v>0</v>
      </c>
      <c r="G104" s="49">
        <v>0</v>
      </c>
      <c r="H104" s="49">
        <v>0</v>
      </c>
    </row>
    <row r="105" spans="1:8">
      <c r="A105" s="51" t="s">
        <v>144</v>
      </c>
      <c r="B105" s="49">
        <v>0</v>
      </c>
      <c r="C105" s="226">
        <v>0</v>
      </c>
      <c r="D105" s="239">
        <v>0</v>
      </c>
      <c r="E105" s="49">
        <v>0</v>
      </c>
      <c r="F105" s="49">
        <v>0</v>
      </c>
      <c r="G105" s="49">
        <v>0</v>
      </c>
      <c r="H105" s="49">
        <v>0</v>
      </c>
    </row>
    <row r="106" spans="1:8">
      <c r="A106" s="51" t="s">
        <v>146</v>
      </c>
      <c r="B106" s="49">
        <v>0</v>
      </c>
      <c r="C106" s="226">
        <v>0</v>
      </c>
      <c r="D106" s="239">
        <v>0</v>
      </c>
      <c r="E106" s="49">
        <v>0</v>
      </c>
      <c r="F106" s="49">
        <v>0</v>
      </c>
      <c r="G106" s="49">
        <v>0</v>
      </c>
      <c r="H106" s="49">
        <v>0</v>
      </c>
    </row>
    <row r="107" spans="1:8">
      <c r="A107" s="51" t="s">
        <v>148</v>
      </c>
      <c r="B107" s="49">
        <v>0</v>
      </c>
      <c r="C107" s="226">
        <v>0</v>
      </c>
      <c r="D107" s="239">
        <v>0</v>
      </c>
      <c r="E107" s="49">
        <v>0</v>
      </c>
      <c r="F107" s="49">
        <v>0</v>
      </c>
      <c r="G107" s="49">
        <v>0</v>
      </c>
      <c r="H107" s="49">
        <v>0</v>
      </c>
    </row>
    <row r="108" spans="1:8">
      <c r="A108" s="51" t="s">
        <v>150</v>
      </c>
      <c r="B108" s="49">
        <v>0</v>
      </c>
      <c r="C108" s="226">
        <v>0</v>
      </c>
      <c r="D108" s="239">
        <v>0</v>
      </c>
      <c r="E108" s="49">
        <v>0</v>
      </c>
      <c r="F108" s="49">
        <v>0</v>
      </c>
      <c r="G108" s="49">
        <v>0</v>
      </c>
      <c r="H108" s="49">
        <v>0</v>
      </c>
    </row>
    <row r="109" spans="1:8">
      <c r="A109" s="51" t="s">
        <v>152</v>
      </c>
      <c r="B109" s="49">
        <v>0</v>
      </c>
      <c r="C109" s="226">
        <v>0</v>
      </c>
      <c r="D109" s="239">
        <v>0</v>
      </c>
      <c r="E109" s="49">
        <v>0</v>
      </c>
      <c r="F109" s="49">
        <v>0</v>
      </c>
      <c r="G109" s="49">
        <v>0</v>
      </c>
      <c r="H109" s="49">
        <v>0</v>
      </c>
    </row>
    <row r="110" spans="1:8">
      <c r="A110" s="51" t="s">
        <v>153</v>
      </c>
      <c r="B110" s="49">
        <v>0</v>
      </c>
      <c r="C110" s="226">
        <v>0</v>
      </c>
      <c r="D110" s="239">
        <v>0</v>
      </c>
      <c r="E110" s="49">
        <v>0</v>
      </c>
      <c r="F110" s="49">
        <v>0</v>
      </c>
      <c r="G110" s="49">
        <v>0</v>
      </c>
      <c r="H110" s="49">
        <v>0</v>
      </c>
    </row>
    <row r="111" spans="1:8">
      <c r="A111" s="51" t="s">
        <v>154</v>
      </c>
      <c r="B111" s="49">
        <v>0</v>
      </c>
      <c r="C111" s="226">
        <v>0</v>
      </c>
      <c r="D111" s="239">
        <v>0</v>
      </c>
      <c r="E111" s="49">
        <v>0</v>
      </c>
      <c r="F111" s="49">
        <v>0</v>
      </c>
      <c r="G111" s="49">
        <v>0</v>
      </c>
      <c r="H111" s="49">
        <v>0</v>
      </c>
    </row>
    <row r="112" spans="1:8">
      <c r="A112" s="51" t="s">
        <v>155</v>
      </c>
      <c r="B112" s="49">
        <v>0</v>
      </c>
      <c r="C112" s="226">
        <v>0</v>
      </c>
      <c r="D112" s="239">
        <v>0</v>
      </c>
      <c r="E112" s="49">
        <v>0</v>
      </c>
      <c r="F112" s="49">
        <v>0</v>
      </c>
      <c r="G112" s="49">
        <v>0</v>
      </c>
      <c r="H112" s="49">
        <v>0</v>
      </c>
    </row>
    <row r="113" spans="1:8">
      <c r="A113" s="51" t="s">
        <v>157</v>
      </c>
      <c r="B113" s="49">
        <v>0</v>
      </c>
      <c r="C113" s="226">
        <v>0</v>
      </c>
      <c r="D113" s="239">
        <v>0</v>
      </c>
      <c r="E113" s="49">
        <v>0</v>
      </c>
      <c r="F113" s="49">
        <v>0</v>
      </c>
      <c r="G113" s="49">
        <v>0</v>
      </c>
      <c r="H113" s="49">
        <v>0</v>
      </c>
    </row>
    <row r="114" spans="1:8">
      <c r="A114" s="51" t="s">
        <v>158</v>
      </c>
      <c r="B114" s="49">
        <v>0</v>
      </c>
      <c r="C114" s="226">
        <v>0</v>
      </c>
      <c r="D114" s="239">
        <v>0</v>
      </c>
      <c r="E114" s="49">
        <v>0</v>
      </c>
      <c r="F114" s="49">
        <v>0</v>
      </c>
      <c r="G114" s="49">
        <v>0</v>
      </c>
      <c r="H114" s="49">
        <v>0</v>
      </c>
    </row>
    <row r="115" spans="1:8">
      <c r="A115" s="59" t="s">
        <v>159</v>
      </c>
      <c r="B115" s="49">
        <v>64859342</v>
      </c>
      <c r="C115" s="226">
        <v>54300741</v>
      </c>
      <c r="D115" s="226">
        <v>94646461</v>
      </c>
      <c r="E115" s="49">
        <f>SUM(E64:E114)</f>
        <v>69402640</v>
      </c>
      <c r="F115" s="49">
        <f>SUM(F64:F114)</f>
        <v>58533409</v>
      </c>
      <c r="G115" s="49">
        <v>64397878</v>
      </c>
      <c r="H115" s="49">
        <f>SUM(H64:H114)</f>
        <v>19319237</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c r="B123" s="49" t="s">
        <v>320</v>
      </c>
      <c r="C123" s="49" t="s">
        <v>320</v>
      </c>
      <c r="D123" s="49" t="s">
        <v>320</v>
      </c>
      <c r="E123" s="49" t="s">
        <v>320</v>
      </c>
      <c r="F123" s="49" t="s">
        <v>320</v>
      </c>
      <c r="G123" s="49" t="s">
        <v>320</v>
      </c>
      <c r="H123" s="49" t="s">
        <v>320</v>
      </c>
    </row>
    <row r="124" spans="1:8">
      <c r="A124" s="51" t="s">
        <v>84</v>
      </c>
    </row>
    <row r="125" spans="1:8">
      <c r="A125" s="51" t="s">
        <v>86</v>
      </c>
    </row>
    <row r="126" spans="1:8">
      <c r="A126" s="51" t="s">
        <v>88</v>
      </c>
    </row>
    <row r="127" spans="1:8">
      <c r="A127" s="51" t="s">
        <v>74</v>
      </c>
    </row>
    <row r="128" spans="1:8">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5" ht="12.75" customHeight="1">
      <c r="A180" s="396" t="s">
        <v>232</v>
      </c>
      <c r="B180" s="402">
        <v>2015</v>
      </c>
      <c r="C180" s="402">
        <v>2016</v>
      </c>
      <c r="D180" s="402">
        <v>2017</v>
      </c>
      <c r="E180" s="402">
        <v>2018</v>
      </c>
      <c r="F180" s="402">
        <v>2019</v>
      </c>
      <c r="G180" s="402">
        <v>2020</v>
      </c>
      <c r="H180" s="402">
        <v>2021</v>
      </c>
    </row>
    <row r="181" spans="1:15" ht="18.95" customHeight="1">
      <c r="A181" s="396"/>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1.712866056714083E-3</v>
      </c>
      <c r="C214" s="89">
        <f>C37/'Total Funds Spent &amp; Transferred'!U37</f>
        <v>1.6646099411725909E-3</v>
      </c>
      <c r="D214" s="89">
        <f>D37/'Total Funds Spent &amp; Transferred'!V37</f>
        <v>2.7600916920052961E-3</v>
      </c>
      <c r="E214" s="89">
        <f>E37/'Total Funds Spent &amp; Transferred'!$W37</f>
        <v>1.6737896804509343E-3</v>
      </c>
      <c r="F214" s="89">
        <f>F37/'Total Funds Spent &amp; Transferred'!$X37</f>
        <v>2.0258276324303342E-3</v>
      </c>
      <c r="G214" s="89">
        <f>G37/'Total Funds Spent &amp; Transferred'!$Y37</f>
        <v>1.2850806499505418E-3</v>
      </c>
      <c r="H214" s="89">
        <f>H37/'Total Funds Spent &amp; Transferred'!$Z37</f>
        <v>6.7539421381887412E-4</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5.0823762944916501E-2</v>
      </c>
      <c r="C220" s="89">
        <f>C43/'Total Funds Spent &amp; Transferred'!U43</f>
        <v>3.9167668404744699E-2</v>
      </c>
      <c r="D220" s="89">
        <f>D43/'Total Funds Spent &amp; Transferred'!V43</f>
        <v>6.7483871010104904E-2</v>
      </c>
      <c r="E220" s="89">
        <f>E43/'Total Funds Spent &amp; Transferred'!$W43</f>
        <v>5.2289092264246252E-2</v>
      </c>
      <c r="F220" s="89">
        <f>F43/'Total Funds Spent &amp; Transferred'!$X43</f>
        <v>3.885296037627315E-2</v>
      </c>
      <c r="G220" s="89">
        <f>G43/'Total Funds Spent &amp; Transferred'!$Y43</f>
        <v>5.0894301702107549E-2</v>
      </c>
      <c r="H220" s="89">
        <f>H43/'Total Funds Spent &amp; Transferred'!$Z43</f>
        <v>1.6335932172118386E-2</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2.0478274232577087E-3</v>
      </c>
      <c r="C233" s="89">
        <f>C56/'Total Funds Spent &amp; Transferred'!U56</f>
        <v>1.7591448160979403E-3</v>
      </c>
      <c r="D233" s="89">
        <f>D56/'Total Funds Spent &amp; Transferred'!V56</f>
        <v>3.0419919822108452E-3</v>
      </c>
      <c r="E233" s="89">
        <f>E56/'Total Funds Spent &amp; Transferred'!$W56</f>
        <v>2.2147634616080563E-3</v>
      </c>
      <c r="F233" s="89">
        <f>F56/'Total Funds Spent &amp; Transferred'!$X56</f>
        <v>1.8940588591132466E-3</v>
      </c>
      <c r="G233" s="89">
        <f>G56/'Total Funds Spent &amp; Transferred'!$Y56</f>
        <v>2.0409969504931323E-3</v>
      </c>
      <c r="H233" s="89">
        <f>H56/'Total Funds Spent &amp; Transferred'!$Z56</f>
        <v>6.3713680148873904E-4</v>
      </c>
    </row>
  </sheetData>
  <autoFilter ref="A180:A233" xr:uid="{00000000-0009-0000-0000-00003A000000}"/>
  <mergeCells count="33">
    <mergeCell ref="H3:H4"/>
    <mergeCell ref="H62:H63"/>
    <mergeCell ref="H121:H122"/>
    <mergeCell ref="G180:G181"/>
    <mergeCell ref="H180:H181"/>
    <mergeCell ref="G3:G4"/>
    <mergeCell ref="G62:G63"/>
    <mergeCell ref="G121:G122"/>
    <mergeCell ref="A1:A2"/>
    <mergeCell ref="A3:A4"/>
    <mergeCell ref="B3:B4"/>
    <mergeCell ref="A62:A63"/>
    <mergeCell ref="B62:B63"/>
    <mergeCell ref="A180:A181"/>
    <mergeCell ref="B180:B181"/>
    <mergeCell ref="A121:A122"/>
    <mergeCell ref="B121:B122"/>
    <mergeCell ref="D121:D122"/>
    <mergeCell ref="C121:C122"/>
    <mergeCell ref="E180:E181"/>
    <mergeCell ref="C180:C181"/>
    <mergeCell ref="F180:F181"/>
    <mergeCell ref="D180:D181"/>
    <mergeCell ref="F3:F4"/>
    <mergeCell ref="F62:F63"/>
    <mergeCell ref="F121:F122"/>
    <mergeCell ref="C62:C63"/>
    <mergeCell ref="C3:C4"/>
    <mergeCell ref="E121:E122"/>
    <mergeCell ref="D3:D4"/>
    <mergeCell ref="D62:D63"/>
    <mergeCell ref="E3:E4"/>
    <mergeCell ref="E62:E63"/>
  </mergeCells>
  <phoneticPr fontId="39" type="noConversion"/>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59999389629810485"/>
  </sheetPr>
  <dimension ref="A1:R233"/>
  <sheetViews>
    <sheetView topLeftCell="D198" workbookViewId="0">
      <selection activeCell="H67" sqref="H67"/>
    </sheetView>
  </sheetViews>
  <sheetFormatPr defaultColWidth="9.42578125" defaultRowHeight="12.95"/>
  <cols>
    <col min="1" max="1" width="17" style="49" customWidth="1"/>
    <col min="2" max="2" width="14" style="49" customWidth="1"/>
    <col min="3" max="4" width="13.42578125" style="49" customWidth="1"/>
    <col min="5" max="5" width="13.42578125" style="49" bestFit="1" customWidth="1"/>
    <col min="6" max="6" width="14.42578125" style="49" bestFit="1" customWidth="1"/>
    <col min="7" max="7" width="14" style="49" bestFit="1" customWidth="1"/>
    <col min="8" max="14" width="9.42578125" style="49"/>
    <col min="15" max="15" width="12.42578125" style="49" customWidth="1"/>
    <col min="16" max="16" width="9.42578125" style="49"/>
    <col min="17" max="17" width="9.42578125" style="49" bestFit="1" customWidth="1"/>
    <col min="18" max="16384" width="9.42578125" style="49"/>
  </cols>
  <sheetData>
    <row r="1" spans="1:8" ht="23.25" customHeight="1">
      <c r="A1" s="394" t="s">
        <v>223</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f>
        <v>0</v>
      </c>
      <c r="C5" s="55">
        <f t="shared" si="0"/>
        <v>0</v>
      </c>
      <c r="D5" s="55">
        <f t="shared" si="0"/>
        <v>0</v>
      </c>
      <c r="E5" s="55">
        <f t="shared" si="0"/>
        <v>0</v>
      </c>
      <c r="F5" s="55">
        <f t="shared" si="0"/>
        <v>7295669</v>
      </c>
      <c r="G5" s="55">
        <f t="shared" si="0"/>
        <v>8226120</v>
      </c>
      <c r="H5" s="55">
        <f t="shared" ref="H5" si="1">H64</f>
        <v>7592443</v>
      </c>
    </row>
    <row r="6" spans="1:8">
      <c r="A6" s="51" t="s">
        <v>84</v>
      </c>
      <c r="B6" s="55">
        <f t="shared" ref="B6:E56" si="2">B65</f>
        <v>0</v>
      </c>
      <c r="C6" s="55">
        <f t="shared" si="2"/>
        <v>0</v>
      </c>
      <c r="D6" s="55">
        <f t="shared" si="2"/>
        <v>0</v>
      </c>
      <c r="E6" s="55">
        <f t="shared" si="2"/>
        <v>0</v>
      </c>
      <c r="F6" s="55">
        <f t="shared" ref="F6:G6" si="3">F65</f>
        <v>0</v>
      </c>
      <c r="G6" s="55">
        <f t="shared" si="3"/>
        <v>0</v>
      </c>
      <c r="H6" s="55">
        <f t="shared" ref="H6" si="4">H65</f>
        <v>0</v>
      </c>
    </row>
    <row r="7" spans="1:8">
      <c r="A7" s="51" t="s">
        <v>86</v>
      </c>
      <c r="B7" s="55">
        <f t="shared" si="2"/>
        <v>214441</v>
      </c>
      <c r="C7" s="55">
        <f t="shared" si="2"/>
        <v>0</v>
      </c>
      <c r="D7" s="55">
        <f t="shared" si="2"/>
        <v>0</v>
      </c>
      <c r="E7" s="55">
        <f t="shared" si="2"/>
        <v>0</v>
      </c>
      <c r="F7" s="55">
        <f t="shared" ref="F7:G7" si="5">F66</f>
        <v>0</v>
      </c>
      <c r="G7" s="55">
        <f t="shared" si="5"/>
        <v>0</v>
      </c>
      <c r="H7" s="55">
        <f t="shared" ref="H7" si="6">H66</f>
        <v>0</v>
      </c>
    </row>
    <row r="8" spans="1:8">
      <c r="A8" s="51" t="s">
        <v>88</v>
      </c>
      <c r="B8" s="55">
        <f t="shared" si="2"/>
        <v>7215255</v>
      </c>
      <c r="C8" s="55">
        <f t="shared" si="2"/>
        <v>4997751</v>
      </c>
      <c r="D8" s="55">
        <f t="shared" si="2"/>
        <v>5367697</v>
      </c>
      <c r="E8" s="55">
        <f t="shared" si="2"/>
        <v>4079213</v>
      </c>
      <c r="F8" s="55">
        <f t="shared" ref="F8:G8" si="7">F67</f>
        <v>4779900</v>
      </c>
      <c r="G8" s="55">
        <f t="shared" si="7"/>
        <v>5902112</v>
      </c>
      <c r="H8" s="55">
        <f t="shared" ref="H8" si="8">H67</f>
        <v>2329411</v>
      </c>
    </row>
    <row r="9" spans="1:8">
      <c r="A9" s="51" t="s">
        <v>74</v>
      </c>
      <c r="B9" s="55">
        <f t="shared" si="2"/>
        <v>242157000</v>
      </c>
      <c r="C9" s="55">
        <f t="shared" si="2"/>
        <v>244156410</v>
      </c>
      <c r="D9" s="55">
        <f t="shared" si="2"/>
        <v>237261556</v>
      </c>
      <c r="E9" s="55">
        <f t="shared" si="2"/>
        <v>253674004</v>
      </c>
      <c r="F9" s="55">
        <f t="shared" ref="F9:G9" si="9">F68</f>
        <v>275119328</v>
      </c>
      <c r="G9" s="55">
        <f t="shared" si="9"/>
        <v>261118737</v>
      </c>
      <c r="H9" s="55">
        <f t="shared" ref="H9" si="10">H68</f>
        <v>243173496</v>
      </c>
    </row>
    <row r="10" spans="1:8">
      <c r="A10" s="51" t="s">
        <v>91</v>
      </c>
      <c r="B10" s="55">
        <f t="shared" si="2"/>
        <v>0</v>
      </c>
      <c r="C10" s="55">
        <f t="shared" si="2"/>
        <v>0</v>
      </c>
      <c r="D10" s="55">
        <f t="shared" si="2"/>
        <v>0</v>
      </c>
      <c r="E10" s="55">
        <f t="shared" si="2"/>
        <v>0</v>
      </c>
      <c r="F10" s="55">
        <f t="shared" ref="F10:G10" si="11">F69</f>
        <v>0</v>
      </c>
      <c r="G10" s="55">
        <f t="shared" si="11"/>
        <v>0</v>
      </c>
      <c r="H10" s="55">
        <f t="shared" ref="H10" si="12">H69</f>
        <v>0</v>
      </c>
    </row>
    <row r="11" spans="1:8">
      <c r="A11" s="51" t="s">
        <v>93</v>
      </c>
      <c r="B11" s="55">
        <f t="shared" si="2"/>
        <v>12963926</v>
      </c>
      <c r="C11" s="55">
        <f t="shared" si="2"/>
        <v>17778981</v>
      </c>
      <c r="D11" s="55">
        <f t="shared" si="2"/>
        <v>18295967</v>
      </c>
      <c r="E11" s="55">
        <f t="shared" si="2"/>
        <v>19726211</v>
      </c>
      <c r="F11" s="55">
        <f t="shared" ref="F11:G11" si="13">F70</f>
        <v>20945310</v>
      </c>
      <c r="G11" s="55">
        <f t="shared" si="13"/>
        <v>18564842</v>
      </c>
      <c r="H11" s="55">
        <f t="shared" ref="H11" si="14">H70</f>
        <v>14533630</v>
      </c>
    </row>
    <row r="12" spans="1:8">
      <c r="A12" s="51" t="s">
        <v>95</v>
      </c>
      <c r="B12" s="55">
        <f t="shared" si="2"/>
        <v>0</v>
      </c>
      <c r="C12" s="55">
        <f t="shared" si="2"/>
        <v>0</v>
      </c>
      <c r="D12" s="55">
        <f t="shared" si="2"/>
        <v>0</v>
      </c>
      <c r="E12" s="55">
        <f t="shared" si="2"/>
        <v>0</v>
      </c>
      <c r="F12" s="55">
        <f t="shared" ref="F12:G12" si="15">F71</f>
        <v>0</v>
      </c>
      <c r="G12" s="55">
        <f t="shared" si="15"/>
        <v>0</v>
      </c>
      <c r="H12" s="55">
        <f t="shared" ref="H12" si="16">H71</f>
        <v>0</v>
      </c>
    </row>
    <row r="13" spans="1:8">
      <c r="A13" s="51" t="s">
        <v>97</v>
      </c>
      <c r="B13" s="55">
        <f t="shared" si="2"/>
        <v>0</v>
      </c>
      <c r="C13" s="55">
        <f t="shared" si="2"/>
        <v>0</v>
      </c>
      <c r="D13" s="55">
        <f t="shared" si="2"/>
        <v>0</v>
      </c>
      <c r="E13" s="55">
        <f t="shared" si="2"/>
        <v>0</v>
      </c>
      <c r="F13" s="55">
        <f t="shared" ref="F13:G13" si="17">F72</f>
        <v>0</v>
      </c>
      <c r="G13" s="55">
        <f t="shared" si="17"/>
        <v>0</v>
      </c>
      <c r="H13" s="55">
        <f t="shared" ref="H13" si="18">H72</f>
        <v>0</v>
      </c>
    </row>
    <row r="14" spans="1:8">
      <c r="A14" s="51" t="s">
        <v>99</v>
      </c>
      <c r="B14" s="55">
        <f t="shared" si="2"/>
        <v>0</v>
      </c>
      <c r="C14" s="55">
        <f t="shared" si="2"/>
        <v>0</v>
      </c>
      <c r="D14" s="55">
        <f t="shared" si="2"/>
        <v>0</v>
      </c>
      <c r="E14" s="55">
        <f t="shared" si="2"/>
        <v>0</v>
      </c>
      <c r="F14" s="55">
        <f t="shared" ref="F14:G14" si="19">F73</f>
        <v>0</v>
      </c>
      <c r="G14" s="55">
        <f t="shared" si="19"/>
        <v>0</v>
      </c>
      <c r="H14" s="55">
        <f t="shared" ref="H14" si="20">H73</f>
        <v>0</v>
      </c>
    </row>
    <row r="15" spans="1:8">
      <c r="A15" s="51" t="s">
        <v>101</v>
      </c>
      <c r="B15" s="55">
        <f t="shared" si="2"/>
        <v>0</v>
      </c>
      <c r="C15" s="55">
        <f t="shared" si="2"/>
        <v>0</v>
      </c>
      <c r="D15" s="55">
        <f t="shared" si="2"/>
        <v>0</v>
      </c>
      <c r="E15" s="55">
        <f t="shared" si="2"/>
        <v>0</v>
      </c>
      <c r="F15" s="55">
        <f t="shared" ref="F15:G15" si="21">F74</f>
        <v>0</v>
      </c>
      <c r="G15" s="55">
        <f t="shared" si="21"/>
        <v>0</v>
      </c>
      <c r="H15" s="55">
        <f t="shared" ref="H15" si="22">H74</f>
        <v>0</v>
      </c>
    </row>
    <row r="16" spans="1:8">
      <c r="A16" s="51" t="s">
        <v>102</v>
      </c>
      <c r="B16" s="55">
        <f t="shared" si="2"/>
        <v>0</v>
      </c>
      <c r="C16" s="55">
        <f t="shared" si="2"/>
        <v>0</v>
      </c>
      <c r="D16" s="55">
        <f t="shared" si="2"/>
        <v>0</v>
      </c>
      <c r="E16" s="55">
        <f t="shared" si="2"/>
        <v>0</v>
      </c>
      <c r="F16" s="55">
        <f t="shared" ref="F16:G16" si="23">F75</f>
        <v>0</v>
      </c>
      <c r="G16" s="55">
        <f t="shared" si="23"/>
        <v>0</v>
      </c>
      <c r="H16" s="55">
        <f t="shared" ref="H16" si="24">H75</f>
        <v>0</v>
      </c>
    </row>
    <row r="17" spans="1:8">
      <c r="A17" s="51" t="s">
        <v>103</v>
      </c>
      <c r="B17" s="55">
        <f t="shared" si="2"/>
        <v>8958569</v>
      </c>
      <c r="C17" s="55">
        <f t="shared" si="2"/>
        <v>10450969</v>
      </c>
      <c r="D17" s="55">
        <f t="shared" si="2"/>
        <v>10306270</v>
      </c>
      <c r="E17" s="55">
        <f t="shared" si="2"/>
        <v>11306225</v>
      </c>
      <c r="F17" s="55">
        <f t="shared" ref="F17:G17" si="25">F76</f>
        <v>11133040</v>
      </c>
      <c r="G17" s="55">
        <f t="shared" si="25"/>
        <v>10823110</v>
      </c>
      <c r="H17" s="55">
        <f t="shared" ref="H17" si="26">H76</f>
        <v>11650503</v>
      </c>
    </row>
    <row r="18" spans="1:8">
      <c r="A18" s="51" t="s">
        <v>104</v>
      </c>
      <c r="B18" s="55">
        <f t="shared" si="2"/>
        <v>0</v>
      </c>
      <c r="C18" s="55">
        <f t="shared" si="2"/>
        <v>0</v>
      </c>
      <c r="D18" s="55">
        <f t="shared" si="2"/>
        <v>0</v>
      </c>
      <c r="E18" s="55">
        <f t="shared" si="2"/>
        <v>0</v>
      </c>
      <c r="F18" s="55">
        <f t="shared" ref="F18:G18" si="27">F77</f>
        <v>0</v>
      </c>
      <c r="G18" s="55">
        <f t="shared" si="27"/>
        <v>0</v>
      </c>
      <c r="H18" s="55">
        <f t="shared" ref="H18" si="28">H77</f>
        <v>0</v>
      </c>
    </row>
    <row r="19" spans="1:8">
      <c r="A19" s="51" t="s">
        <v>105</v>
      </c>
      <c r="B19" s="55">
        <f t="shared" si="2"/>
        <v>0</v>
      </c>
      <c r="C19" s="55">
        <f t="shared" si="2"/>
        <v>0</v>
      </c>
      <c r="D19" s="55">
        <f t="shared" si="2"/>
        <v>0</v>
      </c>
      <c r="E19" s="55">
        <f t="shared" si="2"/>
        <v>0</v>
      </c>
      <c r="F19" s="55">
        <f t="shared" ref="F19:G19" si="29">F78</f>
        <v>0</v>
      </c>
      <c r="G19" s="55">
        <f t="shared" si="29"/>
        <v>0</v>
      </c>
      <c r="H19" s="55">
        <f t="shared" ref="H19" si="30">H78</f>
        <v>0</v>
      </c>
    </row>
    <row r="20" spans="1:8">
      <c r="A20" s="51" t="s">
        <v>107</v>
      </c>
      <c r="B20" s="55">
        <f t="shared" si="2"/>
        <v>0</v>
      </c>
      <c r="C20" s="55">
        <f t="shared" si="2"/>
        <v>0</v>
      </c>
      <c r="D20" s="55">
        <f t="shared" si="2"/>
        <v>0</v>
      </c>
      <c r="E20" s="55">
        <f t="shared" si="2"/>
        <v>0</v>
      </c>
      <c r="F20" s="55">
        <f t="shared" ref="F20:G20" si="31">F79</f>
        <v>0</v>
      </c>
      <c r="G20" s="55">
        <f t="shared" si="31"/>
        <v>0</v>
      </c>
      <c r="H20" s="55">
        <f t="shared" ref="H20" si="32">H79</f>
        <v>0</v>
      </c>
    </row>
    <row r="21" spans="1:8">
      <c r="A21" s="51" t="s">
        <v>76</v>
      </c>
      <c r="B21" s="55">
        <f t="shared" si="2"/>
        <v>0</v>
      </c>
      <c r="C21" s="55">
        <f t="shared" si="2"/>
        <v>0</v>
      </c>
      <c r="D21" s="55">
        <f t="shared" si="2"/>
        <v>0</v>
      </c>
      <c r="E21" s="55">
        <f t="shared" si="2"/>
        <v>0</v>
      </c>
      <c r="F21" s="55">
        <f t="shared" ref="F21:G21" si="33">F80</f>
        <v>0</v>
      </c>
      <c r="G21" s="55">
        <f t="shared" si="33"/>
        <v>0</v>
      </c>
      <c r="H21" s="55">
        <f t="shared" ref="H21" si="34">H80</f>
        <v>0</v>
      </c>
    </row>
    <row r="22" spans="1:8">
      <c r="A22" s="51" t="s">
        <v>110</v>
      </c>
      <c r="B22" s="55">
        <f t="shared" si="2"/>
        <v>0</v>
      </c>
      <c r="C22" s="55">
        <f t="shared" si="2"/>
        <v>0</v>
      </c>
      <c r="D22" s="55">
        <f t="shared" si="2"/>
        <v>0</v>
      </c>
      <c r="E22" s="55">
        <f t="shared" si="2"/>
        <v>0</v>
      </c>
      <c r="F22" s="55">
        <f t="shared" ref="F22:G22" si="35">F81</f>
        <v>0</v>
      </c>
      <c r="G22" s="55">
        <f t="shared" si="35"/>
        <v>0</v>
      </c>
      <c r="H22" s="55">
        <f t="shared" ref="H22" si="36">H81</f>
        <v>0</v>
      </c>
    </row>
    <row r="23" spans="1:8">
      <c r="A23" s="51" t="s">
        <v>111</v>
      </c>
      <c r="B23" s="55">
        <f t="shared" si="2"/>
        <v>11126431</v>
      </c>
      <c r="C23" s="55">
        <f t="shared" si="2"/>
        <v>12322441</v>
      </c>
      <c r="D23" s="55">
        <f t="shared" si="2"/>
        <v>9471218</v>
      </c>
      <c r="E23" s="55">
        <f t="shared" si="2"/>
        <v>11686443</v>
      </c>
      <c r="F23" s="55">
        <f t="shared" ref="F23:G23" si="37">F82</f>
        <v>7850633</v>
      </c>
      <c r="G23" s="55">
        <f t="shared" si="37"/>
        <v>6898280</v>
      </c>
      <c r="H23" s="55">
        <f t="shared" ref="H23" si="38">H82</f>
        <v>8407830</v>
      </c>
    </row>
    <row r="24" spans="1:8">
      <c r="A24" s="51" t="s">
        <v>113</v>
      </c>
      <c r="B24" s="55">
        <f t="shared" si="2"/>
        <v>0</v>
      </c>
      <c r="C24" s="55">
        <f t="shared" si="2"/>
        <v>0</v>
      </c>
      <c r="D24" s="55">
        <f t="shared" si="2"/>
        <v>0</v>
      </c>
      <c r="E24" s="55">
        <f t="shared" si="2"/>
        <v>0</v>
      </c>
      <c r="F24" s="55">
        <f t="shared" ref="F24:G24" si="39">F83</f>
        <v>0</v>
      </c>
      <c r="G24" s="55">
        <f t="shared" si="39"/>
        <v>0</v>
      </c>
      <c r="H24" s="55">
        <f t="shared" ref="H24" si="40">H83</f>
        <v>0</v>
      </c>
    </row>
    <row r="25" spans="1:8">
      <c r="A25" s="51" t="s">
        <v>78</v>
      </c>
      <c r="B25" s="55">
        <f t="shared" si="2"/>
        <v>0</v>
      </c>
      <c r="C25" s="55">
        <f t="shared" si="2"/>
        <v>0</v>
      </c>
      <c r="D25" s="55">
        <f t="shared" si="2"/>
        <v>0</v>
      </c>
      <c r="E25" s="55">
        <f t="shared" si="2"/>
        <v>0</v>
      </c>
      <c r="F25" s="55">
        <f t="shared" ref="F25:G25" si="41">F84</f>
        <v>0</v>
      </c>
      <c r="G25" s="55">
        <f t="shared" si="41"/>
        <v>0</v>
      </c>
      <c r="H25" s="55">
        <f t="shared" ref="H25" si="42">H84</f>
        <v>0</v>
      </c>
    </row>
    <row r="26" spans="1:8">
      <c r="A26" s="51" t="s">
        <v>116</v>
      </c>
      <c r="B26" s="55">
        <f t="shared" si="2"/>
        <v>0</v>
      </c>
      <c r="C26" s="55">
        <f t="shared" si="2"/>
        <v>0</v>
      </c>
      <c r="D26" s="55">
        <f t="shared" si="2"/>
        <v>0</v>
      </c>
      <c r="E26" s="55">
        <f t="shared" si="2"/>
        <v>0</v>
      </c>
      <c r="F26" s="55">
        <f t="shared" ref="F26:G26" si="43">F85</f>
        <v>0</v>
      </c>
      <c r="G26" s="55">
        <f t="shared" si="43"/>
        <v>0</v>
      </c>
      <c r="H26" s="55">
        <f t="shared" ref="H26" si="44">H85</f>
        <v>0</v>
      </c>
    </row>
    <row r="27" spans="1:8">
      <c r="A27" s="51" t="s">
        <v>117</v>
      </c>
      <c r="B27" s="55">
        <f t="shared" si="2"/>
        <v>275779</v>
      </c>
      <c r="C27" s="55">
        <f t="shared" si="2"/>
        <v>235082</v>
      </c>
      <c r="D27" s="55">
        <f t="shared" si="2"/>
        <v>222320</v>
      </c>
      <c r="E27" s="55">
        <f t="shared" si="2"/>
        <v>268358</v>
      </c>
      <c r="F27" s="55">
        <f t="shared" ref="F27:G27" si="45">F86</f>
        <v>130012</v>
      </c>
      <c r="G27" s="55">
        <f t="shared" si="45"/>
        <v>164331</v>
      </c>
      <c r="H27" s="55">
        <f t="shared" ref="H27" si="46">H86</f>
        <v>150298</v>
      </c>
    </row>
    <row r="28" spans="1:8">
      <c r="A28" s="51" t="s">
        <v>77</v>
      </c>
      <c r="B28" s="55">
        <f t="shared" si="2"/>
        <v>0</v>
      </c>
      <c r="C28" s="55">
        <f t="shared" si="2"/>
        <v>0</v>
      </c>
      <c r="D28" s="55">
        <f t="shared" si="2"/>
        <v>0</v>
      </c>
      <c r="E28" s="55">
        <f t="shared" si="2"/>
        <v>0</v>
      </c>
      <c r="F28" s="55">
        <f t="shared" ref="F28:G28" si="47">F87</f>
        <v>0</v>
      </c>
      <c r="G28" s="55">
        <f t="shared" si="47"/>
        <v>0</v>
      </c>
      <c r="H28" s="55">
        <f t="shared" ref="H28" si="48">H87</f>
        <v>0</v>
      </c>
    </row>
    <row r="29" spans="1:8">
      <c r="A29" s="51" t="s">
        <v>120</v>
      </c>
      <c r="B29" s="55">
        <f t="shared" si="2"/>
        <v>0</v>
      </c>
      <c r="C29" s="55">
        <f t="shared" si="2"/>
        <v>0</v>
      </c>
      <c r="D29" s="55">
        <f t="shared" si="2"/>
        <v>0</v>
      </c>
      <c r="E29" s="55">
        <f t="shared" si="2"/>
        <v>0</v>
      </c>
      <c r="F29" s="55">
        <f t="shared" ref="F29:G29" si="49">F88</f>
        <v>0</v>
      </c>
      <c r="G29" s="55">
        <f t="shared" si="49"/>
        <v>0</v>
      </c>
      <c r="H29" s="55">
        <f t="shared" ref="H29" si="50">H88</f>
        <v>0</v>
      </c>
    </row>
    <row r="30" spans="1:8">
      <c r="A30" s="51" t="s">
        <v>122</v>
      </c>
      <c r="B30" s="55">
        <f t="shared" si="2"/>
        <v>112307997</v>
      </c>
      <c r="C30" s="55">
        <f t="shared" si="2"/>
        <v>16132797</v>
      </c>
      <c r="D30" s="55">
        <f t="shared" si="2"/>
        <v>0</v>
      </c>
      <c r="E30" s="55">
        <f t="shared" si="2"/>
        <v>0</v>
      </c>
      <c r="F30" s="55">
        <f t="shared" ref="F30:G30" si="51">F89</f>
        <v>0</v>
      </c>
      <c r="G30" s="55">
        <f t="shared" si="51"/>
        <v>0</v>
      </c>
      <c r="H30" s="55">
        <f t="shared" ref="H30" si="52">H89</f>
        <v>0</v>
      </c>
    </row>
    <row r="31" spans="1:8">
      <c r="A31" s="51" t="s">
        <v>124</v>
      </c>
      <c r="B31" s="55">
        <f t="shared" si="2"/>
        <v>1885554</v>
      </c>
      <c r="C31" s="55">
        <f t="shared" si="2"/>
        <v>2320592</v>
      </c>
      <c r="D31" s="55">
        <f t="shared" si="2"/>
        <v>1618362</v>
      </c>
      <c r="E31" s="55">
        <f t="shared" si="2"/>
        <v>2531556</v>
      </c>
      <c r="F31" s="55">
        <f t="shared" ref="F31:G31" si="53">F90</f>
        <v>1907523</v>
      </c>
      <c r="G31" s="55">
        <f t="shared" si="53"/>
        <v>1784867</v>
      </c>
      <c r="H31" s="55">
        <f t="shared" ref="H31" si="54">H90</f>
        <v>774728</v>
      </c>
    </row>
    <row r="32" spans="1:8">
      <c r="A32" s="51" t="s">
        <v>126</v>
      </c>
      <c r="B32" s="55">
        <f t="shared" si="2"/>
        <v>0</v>
      </c>
      <c r="C32" s="55">
        <f t="shared" si="2"/>
        <v>0</v>
      </c>
      <c r="D32" s="55">
        <f t="shared" si="2"/>
        <v>0</v>
      </c>
      <c r="E32" s="55">
        <f t="shared" si="2"/>
        <v>0</v>
      </c>
      <c r="F32" s="55">
        <f t="shared" ref="F32:G32" si="55">F91</f>
        <v>0</v>
      </c>
      <c r="G32" s="55">
        <f t="shared" si="55"/>
        <v>0</v>
      </c>
      <c r="H32" s="55">
        <f t="shared" ref="H32" si="56">H91</f>
        <v>0</v>
      </c>
    </row>
    <row r="33" spans="1:8">
      <c r="A33" s="51" t="s">
        <v>127</v>
      </c>
      <c r="B33" s="55">
        <f t="shared" si="2"/>
        <v>0</v>
      </c>
      <c r="C33" s="55">
        <f t="shared" si="2"/>
        <v>0</v>
      </c>
      <c r="D33" s="55">
        <f t="shared" si="2"/>
        <v>0</v>
      </c>
      <c r="E33" s="55">
        <f t="shared" si="2"/>
        <v>0</v>
      </c>
      <c r="F33" s="55">
        <f t="shared" ref="F33:G33" si="57">F92</f>
        <v>0</v>
      </c>
      <c r="G33" s="55">
        <f t="shared" si="57"/>
        <v>0</v>
      </c>
      <c r="H33" s="55">
        <f t="shared" ref="H33" si="58">H92</f>
        <v>0</v>
      </c>
    </row>
    <row r="34" spans="1:8">
      <c r="A34" s="51" t="s">
        <v>128</v>
      </c>
      <c r="B34" s="55">
        <f t="shared" si="2"/>
        <v>487296</v>
      </c>
      <c r="C34" s="55">
        <f t="shared" si="2"/>
        <v>343272</v>
      </c>
      <c r="D34" s="55">
        <f t="shared" si="2"/>
        <v>1742933</v>
      </c>
      <c r="E34" s="55">
        <f t="shared" si="2"/>
        <v>1085756</v>
      </c>
      <c r="F34" s="55">
        <f t="shared" ref="F34:G34" si="59">F93</f>
        <v>290379</v>
      </c>
      <c r="G34" s="55">
        <f t="shared" si="59"/>
        <v>168132</v>
      </c>
      <c r="H34" s="55">
        <f t="shared" ref="H34" si="60">H93</f>
        <v>65429</v>
      </c>
    </row>
    <row r="35" spans="1:8">
      <c r="A35" s="51" t="s">
        <v>130</v>
      </c>
      <c r="B35" s="55">
        <f t="shared" si="2"/>
        <v>6840000</v>
      </c>
      <c r="C35" s="55">
        <f t="shared" si="2"/>
        <v>6840000</v>
      </c>
      <c r="D35" s="55">
        <f t="shared" si="2"/>
        <v>6840000</v>
      </c>
      <c r="E35" s="55">
        <f t="shared" si="2"/>
        <v>6840000</v>
      </c>
      <c r="F35" s="55">
        <f t="shared" ref="F35:G35" si="61">F94</f>
        <v>6840000</v>
      </c>
      <c r="G35" s="55">
        <f t="shared" si="61"/>
        <v>6840000</v>
      </c>
      <c r="H35" s="55">
        <f t="shared" ref="H35" si="62">H94</f>
        <v>6840000</v>
      </c>
    </row>
    <row r="36" spans="1:8">
      <c r="A36" s="51" t="s">
        <v>131</v>
      </c>
      <c r="B36" s="55">
        <f t="shared" si="2"/>
        <v>0</v>
      </c>
      <c r="C36" s="55">
        <f t="shared" si="2"/>
        <v>0</v>
      </c>
      <c r="D36" s="55">
        <f t="shared" si="2"/>
        <v>0</v>
      </c>
      <c r="E36" s="55">
        <f t="shared" si="2"/>
        <v>0</v>
      </c>
      <c r="F36" s="55">
        <f t="shared" ref="F36:G36" si="63">F95</f>
        <v>0</v>
      </c>
      <c r="G36" s="55">
        <f t="shared" si="63"/>
        <v>0</v>
      </c>
      <c r="H36" s="55">
        <f t="shared" ref="H36" si="64">H95</f>
        <v>0</v>
      </c>
    </row>
    <row r="37" spans="1:8">
      <c r="A37" s="51" t="s">
        <v>132</v>
      </c>
      <c r="B37" s="55">
        <f t="shared" si="2"/>
        <v>16252560</v>
      </c>
      <c r="C37" s="55">
        <f t="shared" si="2"/>
        <v>20349281</v>
      </c>
      <c r="D37" s="55">
        <f t="shared" si="2"/>
        <v>27226372</v>
      </c>
      <c r="E37" s="55">
        <f t="shared" si="2"/>
        <v>14506231</v>
      </c>
      <c r="F37" s="55">
        <f t="shared" ref="F37:G37" si="65">F96</f>
        <v>29316935</v>
      </c>
      <c r="G37" s="55">
        <f t="shared" si="65"/>
        <v>26673775</v>
      </c>
      <c r="H37" s="55">
        <f t="shared" ref="H37" si="66">H96</f>
        <v>21215823</v>
      </c>
    </row>
    <row r="38" spans="1:8">
      <c r="A38" s="51" t="s">
        <v>75</v>
      </c>
      <c r="B38" s="55">
        <f t="shared" si="2"/>
        <v>0</v>
      </c>
      <c r="C38" s="55">
        <f t="shared" si="2"/>
        <v>0</v>
      </c>
      <c r="D38" s="55">
        <f t="shared" si="2"/>
        <v>0</v>
      </c>
      <c r="E38" s="55">
        <f t="shared" si="2"/>
        <v>0</v>
      </c>
      <c r="F38" s="55">
        <f t="shared" ref="F38:G38" si="67">F97</f>
        <v>0</v>
      </c>
      <c r="G38" s="55">
        <f t="shared" si="67"/>
        <v>0</v>
      </c>
      <c r="H38" s="55">
        <f t="shared" ref="H38" si="68">H97</f>
        <v>0</v>
      </c>
    </row>
    <row r="39" spans="1:8">
      <c r="A39" s="51" t="s">
        <v>133</v>
      </c>
      <c r="B39" s="55">
        <f t="shared" si="2"/>
        <v>0</v>
      </c>
      <c r="C39" s="55">
        <f t="shared" si="2"/>
        <v>0</v>
      </c>
      <c r="D39" s="55">
        <f t="shared" si="2"/>
        <v>0</v>
      </c>
      <c r="E39" s="55">
        <f t="shared" si="2"/>
        <v>0</v>
      </c>
      <c r="F39" s="55">
        <f t="shared" ref="F39:G39" si="69">F98</f>
        <v>0</v>
      </c>
      <c r="G39" s="55">
        <f t="shared" si="69"/>
        <v>0</v>
      </c>
      <c r="H39" s="55">
        <f t="shared" ref="H39" si="70">H98</f>
        <v>0</v>
      </c>
    </row>
    <row r="40" spans="1:8">
      <c r="A40" s="51" t="s">
        <v>134</v>
      </c>
      <c r="B40" s="55">
        <f t="shared" si="2"/>
        <v>0</v>
      </c>
      <c r="C40" s="55">
        <f t="shared" si="2"/>
        <v>0</v>
      </c>
      <c r="D40" s="55">
        <f t="shared" si="2"/>
        <v>0</v>
      </c>
      <c r="E40" s="55">
        <f t="shared" si="2"/>
        <v>0</v>
      </c>
      <c r="F40" s="55">
        <f t="shared" ref="F40:G40" si="71">F99</f>
        <v>0</v>
      </c>
      <c r="G40" s="55">
        <f t="shared" si="71"/>
        <v>0</v>
      </c>
      <c r="H40" s="55">
        <f t="shared" ref="H40" si="72">H99</f>
        <v>0</v>
      </c>
    </row>
    <row r="41" spans="1:8">
      <c r="A41" s="51" t="s">
        <v>136</v>
      </c>
      <c r="B41" s="55">
        <f t="shared" si="2"/>
        <v>7876548</v>
      </c>
      <c r="C41" s="55">
        <f t="shared" si="2"/>
        <v>4032048</v>
      </c>
      <c r="D41" s="55">
        <f t="shared" si="2"/>
        <v>2785811</v>
      </c>
      <c r="E41" s="55">
        <f t="shared" si="2"/>
        <v>2270528</v>
      </c>
      <c r="F41" s="55">
        <f t="shared" ref="F41:G41" si="73">F100</f>
        <v>0</v>
      </c>
      <c r="G41" s="55">
        <f t="shared" si="73"/>
        <v>0</v>
      </c>
      <c r="H41" s="55">
        <f t="shared" ref="H41" si="74">H100</f>
        <v>0</v>
      </c>
    </row>
    <row r="42" spans="1:8">
      <c r="A42" s="51" t="s">
        <v>145</v>
      </c>
      <c r="B42" s="55">
        <f t="shared" si="2"/>
        <v>1483342</v>
      </c>
      <c r="C42" s="55">
        <f t="shared" si="2"/>
        <v>1954911</v>
      </c>
      <c r="D42" s="55">
        <f t="shared" si="2"/>
        <v>2821574</v>
      </c>
      <c r="E42" s="55">
        <f t="shared" si="2"/>
        <v>2757008</v>
      </c>
      <c r="F42" s="55">
        <f t="shared" ref="F42:G42" si="75">F101</f>
        <v>1785570</v>
      </c>
      <c r="G42" s="55">
        <f t="shared" si="75"/>
        <v>1938107</v>
      </c>
      <c r="H42" s="55">
        <f t="shared" ref="H42" si="76">H101</f>
        <v>448564</v>
      </c>
    </row>
    <row r="43" spans="1:8">
      <c r="A43" s="51" t="s">
        <v>138</v>
      </c>
      <c r="B43" s="55">
        <f t="shared" si="2"/>
        <v>1240030</v>
      </c>
      <c r="C43" s="55">
        <f t="shared" si="2"/>
        <v>657069</v>
      </c>
      <c r="D43" s="55">
        <f t="shared" si="2"/>
        <v>1156247</v>
      </c>
      <c r="E43" s="55">
        <f t="shared" si="2"/>
        <v>1139766</v>
      </c>
      <c r="F43" s="55">
        <f t="shared" ref="F43:G43" si="77">F102</f>
        <v>776011</v>
      </c>
      <c r="G43" s="55">
        <f t="shared" si="77"/>
        <v>601031</v>
      </c>
      <c r="H43" s="55">
        <f t="shared" ref="H43" si="78">H102</f>
        <v>241409</v>
      </c>
    </row>
    <row r="44" spans="1:8">
      <c r="A44" s="51" t="s">
        <v>140</v>
      </c>
      <c r="B44" s="55">
        <f t="shared" si="2"/>
        <v>0</v>
      </c>
      <c r="C44" s="55">
        <f t="shared" si="2"/>
        <v>0</v>
      </c>
      <c r="D44" s="55">
        <f t="shared" si="2"/>
        <v>0</v>
      </c>
      <c r="E44" s="55">
        <f t="shared" si="2"/>
        <v>0</v>
      </c>
      <c r="F44" s="55">
        <f t="shared" ref="F44:G44" si="79">F103</f>
        <v>0</v>
      </c>
      <c r="G44" s="55">
        <f t="shared" si="79"/>
        <v>0</v>
      </c>
      <c r="H44" s="55">
        <f t="shared" ref="H44" si="80">H103</f>
        <v>9696880</v>
      </c>
    </row>
    <row r="45" spans="1:8">
      <c r="A45" s="51" t="s">
        <v>142</v>
      </c>
      <c r="B45" s="55">
        <f t="shared" si="2"/>
        <v>0</v>
      </c>
      <c r="C45" s="55">
        <f t="shared" si="2"/>
        <v>0</v>
      </c>
      <c r="D45" s="55">
        <f t="shared" si="2"/>
        <v>0</v>
      </c>
      <c r="E45" s="55">
        <f t="shared" si="2"/>
        <v>0</v>
      </c>
      <c r="F45" s="55">
        <f t="shared" ref="F45:G45" si="81">F104</f>
        <v>0</v>
      </c>
      <c r="G45" s="55">
        <f t="shared" si="81"/>
        <v>0</v>
      </c>
      <c r="H45" s="55">
        <f t="shared" ref="H45" si="82">H104</f>
        <v>0</v>
      </c>
    </row>
    <row r="46" spans="1:8">
      <c r="A46" s="51" t="s">
        <v>144</v>
      </c>
      <c r="B46" s="55">
        <f t="shared" si="2"/>
        <v>2912086</v>
      </c>
      <c r="C46" s="55">
        <f t="shared" si="2"/>
        <v>2864678</v>
      </c>
      <c r="D46" s="55">
        <f t="shared" si="2"/>
        <v>3174209</v>
      </c>
      <c r="E46" s="55">
        <f t="shared" si="2"/>
        <v>3451188</v>
      </c>
      <c r="F46" s="55">
        <f t="shared" ref="F46:G46" si="83">F105</f>
        <v>2263519</v>
      </c>
      <c r="G46" s="55">
        <f t="shared" si="83"/>
        <v>3792307</v>
      </c>
      <c r="H46" s="55">
        <f t="shared" ref="H46" si="84">H105</f>
        <v>4189338</v>
      </c>
    </row>
    <row r="47" spans="1:8">
      <c r="A47" s="51" t="s">
        <v>146</v>
      </c>
      <c r="B47" s="55">
        <f t="shared" si="2"/>
        <v>0</v>
      </c>
      <c r="C47" s="55">
        <f t="shared" si="2"/>
        <v>0</v>
      </c>
      <c r="D47" s="55">
        <f t="shared" si="2"/>
        <v>0</v>
      </c>
      <c r="E47" s="55">
        <f t="shared" si="2"/>
        <v>0</v>
      </c>
      <c r="F47" s="55">
        <f t="shared" ref="F47:G47" si="85">F106</f>
        <v>0</v>
      </c>
      <c r="G47" s="55">
        <f t="shared" si="85"/>
        <v>0</v>
      </c>
      <c r="H47" s="55">
        <f t="shared" ref="H47" si="86">H106</f>
        <v>0</v>
      </c>
    </row>
    <row r="48" spans="1:8">
      <c r="A48" s="51" t="s">
        <v>148</v>
      </c>
      <c r="B48" s="55">
        <f t="shared" si="2"/>
        <v>0</v>
      </c>
      <c r="C48" s="55">
        <f t="shared" si="2"/>
        <v>0</v>
      </c>
      <c r="D48" s="55">
        <f t="shared" si="2"/>
        <v>28780930</v>
      </c>
      <c r="E48" s="55">
        <f t="shared" si="2"/>
        <v>0</v>
      </c>
      <c r="F48" s="55">
        <f t="shared" ref="F48:G48" si="87">F107</f>
        <v>0</v>
      </c>
      <c r="G48" s="55">
        <f t="shared" si="87"/>
        <v>0</v>
      </c>
      <c r="H48" s="55">
        <f t="shared" ref="H48" si="88">H107</f>
        <v>0</v>
      </c>
    </row>
    <row r="49" spans="1:17">
      <c r="A49" s="51" t="s">
        <v>150</v>
      </c>
      <c r="B49" s="55">
        <f t="shared" si="2"/>
        <v>0</v>
      </c>
      <c r="C49" s="55">
        <f t="shared" si="2"/>
        <v>0</v>
      </c>
      <c r="D49" s="55">
        <f t="shared" si="2"/>
        <v>0</v>
      </c>
      <c r="E49" s="55">
        <f t="shared" si="2"/>
        <v>0</v>
      </c>
      <c r="F49" s="55">
        <f t="shared" ref="F49:G49" si="89">F108</f>
        <v>0</v>
      </c>
      <c r="G49" s="55">
        <f t="shared" si="89"/>
        <v>0</v>
      </c>
      <c r="H49" s="55">
        <f t="shared" ref="H49" si="90">H108</f>
        <v>0</v>
      </c>
    </row>
    <row r="50" spans="1:17">
      <c r="A50" s="51" t="s">
        <v>152</v>
      </c>
      <c r="B50" s="55">
        <f t="shared" si="2"/>
        <v>0</v>
      </c>
      <c r="C50" s="55">
        <f t="shared" si="2"/>
        <v>0</v>
      </c>
      <c r="D50" s="55">
        <f t="shared" si="2"/>
        <v>0</v>
      </c>
      <c r="E50" s="55">
        <f t="shared" si="2"/>
        <v>0</v>
      </c>
      <c r="F50" s="55">
        <f t="shared" ref="F50:G50" si="91">F109</f>
        <v>0</v>
      </c>
      <c r="G50" s="55">
        <f t="shared" si="91"/>
        <v>0</v>
      </c>
      <c r="H50" s="55">
        <f t="shared" ref="H50" si="92">H109</f>
        <v>0</v>
      </c>
    </row>
    <row r="51" spans="1:17">
      <c r="A51" s="51" t="s">
        <v>153</v>
      </c>
      <c r="B51" s="55">
        <f t="shared" si="2"/>
        <v>0</v>
      </c>
      <c r="C51" s="55">
        <f t="shared" si="2"/>
        <v>0</v>
      </c>
      <c r="D51" s="55">
        <f t="shared" si="2"/>
        <v>0</v>
      </c>
      <c r="E51" s="55">
        <f t="shared" si="2"/>
        <v>0</v>
      </c>
      <c r="F51" s="55">
        <f t="shared" ref="F51:G51" si="93">F110</f>
        <v>0</v>
      </c>
      <c r="G51" s="55">
        <f t="shared" si="93"/>
        <v>0</v>
      </c>
      <c r="H51" s="55">
        <f t="shared" ref="H51" si="94">H110</f>
        <v>0</v>
      </c>
    </row>
    <row r="52" spans="1:17">
      <c r="A52" s="51" t="s">
        <v>154</v>
      </c>
      <c r="B52" s="55">
        <f t="shared" si="2"/>
        <v>8891014</v>
      </c>
      <c r="C52" s="55">
        <f t="shared" si="2"/>
        <v>15292704</v>
      </c>
      <c r="D52" s="55">
        <f t="shared" si="2"/>
        <v>8227492</v>
      </c>
      <c r="E52" s="55">
        <f t="shared" si="2"/>
        <v>8819663</v>
      </c>
      <c r="F52" s="55">
        <f t="shared" ref="F52:G52" si="95">F111</f>
        <v>39995</v>
      </c>
      <c r="G52" s="55">
        <f t="shared" si="95"/>
        <v>4637452</v>
      </c>
      <c r="H52" s="55">
        <f t="shared" ref="H52" si="96">H111</f>
        <v>0</v>
      </c>
    </row>
    <row r="53" spans="1:17">
      <c r="A53" s="51" t="s">
        <v>155</v>
      </c>
      <c r="B53" s="55">
        <f t="shared" si="2"/>
        <v>2437184</v>
      </c>
      <c r="C53" s="55">
        <f t="shared" si="2"/>
        <v>1434799</v>
      </c>
      <c r="D53" s="55">
        <f t="shared" si="2"/>
        <v>1342827</v>
      </c>
      <c r="E53" s="55">
        <f t="shared" si="2"/>
        <v>890457</v>
      </c>
      <c r="F53" s="55">
        <f t="shared" ref="F53:G53" si="97">F112</f>
        <v>719306</v>
      </c>
      <c r="G53" s="55">
        <f t="shared" si="97"/>
        <v>450981</v>
      </c>
      <c r="H53" s="55">
        <f t="shared" ref="H53" si="98">H112</f>
        <v>370958</v>
      </c>
    </row>
    <row r="54" spans="1:17">
      <c r="A54" s="51" t="s">
        <v>157</v>
      </c>
      <c r="B54" s="55">
        <f t="shared" si="2"/>
        <v>0</v>
      </c>
      <c r="C54" s="55">
        <f t="shared" si="2"/>
        <v>0</v>
      </c>
      <c r="D54" s="55">
        <f t="shared" si="2"/>
        <v>0</v>
      </c>
      <c r="E54" s="55">
        <f t="shared" si="2"/>
        <v>0</v>
      </c>
      <c r="F54" s="55">
        <f t="shared" ref="F54:G54" si="99">F113</f>
        <v>0</v>
      </c>
      <c r="G54" s="55">
        <f t="shared" si="99"/>
        <v>0</v>
      </c>
      <c r="H54" s="55">
        <f t="shared" ref="H54" si="100">H113</f>
        <v>0</v>
      </c>
    </row>
    <row r="55" spans="1:17">
      <c r="A55" s="51" t="s">
        <v>158</v>
      </c>
      <c r="B55" s="55">
        <f t="shared" si="2"/>
        <v>0</v>
      </c>
      <c r="C55" s="55">
        <f t="shared" si="2"/>
        <v>0</v>
      </c>
      <c r="D55" s="55">
        <f t="shared" si="2"/>
        <v>0</v>
      </c>
      <c r="E55" s="55">
        <f t="shared" si="2"/>
        <v>0</v>
      </c>
      <c r="F55" s="55">
        <f t="shared" ref="F55:G55" si="101">F114</f>
        <v>0</v>
      </c>
      <c r="G55" s="55">
        <f t="shared" si="101"/>
        <v>0</v>
      </c>
      <c r="H55" s="55">
        <f t="shared" ref="H55" si="102">H114</f>
        <v>0</v>
      </c>
    </row>
    <row r="56" spans="1:17">
      <c r="A56" s="59" t="s">
        <v>159</v>
      </c>
      <c r="B56" s="55">
        <f t="shared" si="2"/>
        <v>445525012</v>
      </c>
      <c r="C56" s="55">
        <f t="shared" si="2"/>
        <v>362163785</v>
      </c>
      <c r="D56" s="55">
        <f t="shared" si="2"/>
        <v>366641785</v>
      </c>
      <c r="E56" s="55">
        <f t="shared" si="2"/>
        <v>345032607</v>
      </c>
      <c r="F56" s="55">
        <f t="shared" ref="F56:G56" si="103">F115</f>
        <v>371193130</v>
      </c>
      <c r="G56" s="55">
        <f t="shared" si="103"/>
        <v>358584184</v>
      </c>
      <c r="H56" s="55">
        <f t="shared" ref="H56" si="104">H115</f>
        <v>331680740</v>
      </c>
    </row>
    <row r="57" spans="1:17" s="62" customFormat="1">
      <c r="A57" s="82"/>
      <c r="B57" s="49"/>
      <c r="C57" s="49"/>
      <c r="D57" s="49"/>
      <c r="E57" s="49"/>
      <c r="F57" s="49"/>
      <c r="G57" s="49"/>
    </row>
    <row r="58" spans="1:17">
      <c r="A58" s="83"/>
    </row>
    <row r="59" spans="1:17">
      <c r="A59" s="84"/>
    </row>
    <row r="60" spans="1:17">
      <c r="A60" s="85"/>
    </row>
    <row r="61" spans="1:17">
      <c r="A61" s="86"/>
    </row>
    <row r="62" spans="1:17" ht="12.75" customHeight="1">
      <c r="A62" s="396" t="s">
        <v>156</v>
      </c>
      <c r="B62" s="402">
        <v>2015</v>
      </c>
      <c r="C62" s="402">
        <v>2016</v>
      </c>
      <c r="D62" s="402">
        <v>2017</v>
      </c>
      <c r="E62" s="402">
        <v>2018</v>
      </c>
      <c r="F62" s="402">
        <v>2019</v>
      </c>
      <c r="G62" s="402">
        <v>2020</v>
      </c>
      <c r="H62" s="402">
        <v>2021</v>
      </c>
      <c r="Q62" s="63"/>
    </row>
    <row r="63" spans="1:17" ht="12.75" customHeight="1">
      <c r="A63" s="396"/>
      <c r="B63" s="398"/>
      <c r="C63" s="398"/>
      <c r="D63" s="398"/>
      <c r="E63" s="398"/>
      <c r="F63" s="398"/>
      <c r="G63" s="398"/>
      <c r="H63" s="398"/>
    </row>
    <row r="64" spans="1:17" ht="14.1">
      <c r="A64" s="51" t="s">
        <v>82</v>
      </c>
      <c r="B64" s="49">
        <f>'Emergency Assist'!B64+'Emergency Non-Assist'!B64</f>
        <v>0</v>
      </c>
      <c r="C64" s="49">
        <f>'Emergency Assist'!C64+'Emergency Non-Assist'!C64</f>
        <v>0</v>
      </c>
      <c r="D64" s="49">
        <f>'Emergency Assist'!D64+'Emergency Non-Assist'!D64</f>
        <v>0</v>
      </c>
      <c r="E64" s="49">
        <f>'Emergency Assist'!E64+'Emergency Non-Assist'!E64</f>
        <v>0</v>
      </c>
      <c r="F64" s="49">
        <f>'Emergency Assist'!F64+'Emergency Non-Assist'!F64</f>
        <v>7295669</v>
      </c>
      <c r="G64" s="49">
        <f>'Emergency Assist'!G64+'Emergency Non-Assist'!G64</f>
        <v>8226120</v>
      </c>
      <c r="H64" s="49">
        <f>'Emergency Assist'!H64+'Emergency Non-Assist'!H64</f>
        <v>7592443</v>
      </c>
      <c r="L64" s="49">
        <f t="shared" ref="L64:L95" si="105">M64+N64-F64</f>
        <v>0</v>
      </c>
      <c r="M64" s="300">
        <v>7295669</v>
      </c>
      <c r="N64" s="300">
        <v>0</v>
      </c>
    </row>
    <row r="65" spans="1:14" ht="14.1">
      <c r="A65" s="51" t="s">
        <v>84</v>
      </c>
      <c r="B65" s="49">
        <f>'Emergency Assist'!B65+'Emergency Non-Assist'!B65</f>
        <v>0</v>
      </c>
      <c r="C65" s="49">
        <f>'Emergency Assist'!C65+'Emergency Non-Assist'!C65</f>
        <v>0</v>
      </c>
      <c r="D65" s="49">
        <f>'Emergency Assist'!D65+'Emergency Non-Assist'!D65</f>
        <v>0</v>
      </c>
      <c r="E65" s="49">
        <f>'Emergency Assist'!E65+'Emergency Non-Assist'!E65</f>
        <v>0</v>
      </c>
      <c r="F65" s="49">
        <f>'Emergency Assist'!F65+'Emergency Non-Assist'!F65</f>
        <v>0</v>
      </c>
      <c r="G65" s="49">
        <f>'Emergency Assist'!G65+'Emergency Non-Assist'!G65</f>
        <v>0</v>
      </c>
      <c r="H65" s="49">
        <f>'Emergency Assist'!H65+'Emergency Non-Assist'!H65</f>
        <v>0</v>
      </c>
      <c r="L65" s="49">
        <f t="shared" si="105"/>
        <v>0</v>
      </c>
      <c r="M65" s="302">
        <v>0</v>
      </c>
      <c r="N65" s="302">
        <v>0</v>
      </c>
    </row>
    <row r="66" spans="1:14" ht="14.1">
      <c r="A66" s="51" t="s">
        <v>86</v>
      </c>
      <c r="B66" s="49">
        <f>'Emergency Assist'!B66+'Emergency Non-Assist'!B66</f>
        <v>214441</v>
      </c>
      <c r="C66" s="49">
        <f>'Emergency Assist'!C66+'Emergency Non-Assist'!C66</f>
        <v>0</v>
      </c>
      <c r="D66" s="49">
        <f>'Emergency Assist'!D66+'Emergency Non-Assist'!D66</f>
        <v>0</v>
      </c>
      <c r="E66" s="49">
        <f>'Emergency Assist'!E66+'Emergency Non-Assist'!E66</f>
        <v>0</v>
      </c>
      <c r="F66" s="49">
        <f>'Emergency Assist'!F66+'Emergency Non-Assist'!F66</f>
        <v>0</v>
      </c>
      <c r="G66" s="49">
        <f>'Emergency Assist'!G66+'Emergency Non-Assist'!G66</f>
        <v>0</v>
      </c>
      <c r="H66" s="49">
        <f>'Emergency Assist'!H66+'Emergency Non-Assist'!H66</f>
        <v>0</v>
      </c>
      <c r="L66" s="49">
        <f t="shared" si="105"/>
        <v>0</v>
      </c>
      <c r="M66" s="302">
        <v>0</v>
      </c>
      <c r="N66" s="302">
        <v>0</v>
      </c>
    </row>
    <row r="67" spans="1:14" ht="14.1">
      <c r="A67" s="51" t="s">
        <v>88</v>
      </c>
      <c r="B67" s="49">
        <f>'Emergency Assist'!B67+'Emergency Non-Assist'!B67</f>
        <v>7215255</v>
      </c>
      <c r="C67" s="49">
        <f>'Emergency Assist'!C67+'Emergency Non-Assist'!C67</f>
        <v>4997751</v>
      </c>
      <c r="D67" s="49">
        <f>'Emergency Assist'!D67+'Emergency Non-Assist'!D67</f>
        <v>5367697</v>
      </c>
      <c r="E67" s="49">
        <f>'Emergency Assist'!E67+'Emergency Non-Assist'!E67</f>
        <v>4079213</v>
      </c>
      <c r="F67" s="49">
        <f>'Emergency Assist'!F67+'Emergency Non-Assist'!F67</f>
        <v>4779900</v>
      </c>
      <c r="G67" s="49">
        <f>'Emergency Assist'!G67+'Emergency Non-Assist'!G67</f>
        <v>5902112</v>
      </c>
      <c r="H67" s="49">
        <f>'Emergency Assist'!H67+'Emergency Non-Assist'!H67</f>
        <v>2329411</v>
      </c>
      <c r="L67" s="49">
        <f t="shared" si="105"/>
        <v>0</v>
      </c>
      <c r="M67" s="302">
        <v>0</v>
      </c>
      <c r="N67" s="302">
        <v>4779900</v>
      </c>
    </row>
    <row r="68" spans="1:14" ht="14.1">
      <c r="A68" s="51" t="s">
        <v>74</v>
      </c>
      <c r="B68" s="49">
        <f>'Emergency Assist'!B68+'Emergency Non-Assist'!B68</f>
        <v>242157000</v>
      </c>
      <c r="C68" s="49">
        <f>'Emergency Assist'!C68+'Emergency Non-Assist'!C68</f>
        <v>244156410</v>
      </c>
      <c r="D68" s="49">
        <f>'Emergency Assist'!D68+'Emergency Non-Assist'!D68</f>
        <v>237261556</v>
      </c>
      <c r="E68" s="49">
        <f>'Emergency Assist'!E68+'Emergency Non-Assist'!E68</f>
        <v>253674004</v>
      </c>
      <c r="F68" s="49">
        <f>'Emergency Assist'!F68+'Emergency Non-Assist'!F68</f>
        <v>275119328</v>
      </c>
      <c r="G68" s="49">
        <f>'Emergency Assist'!G68+'Emergency Non-Assist'!G68</f>
        <v>261118737</v>
      </c>
      <c r="H68" s="49">
        <f>'Emergency Assist'!H68+'Emergency Non-Assist'!H68</f>
        <v>243173496</v>
      </c>
      <c r="L68" s="49">
        <f t="shared" si="105"/>
        <v>0</v>
      </c>
      <c r="M68" s="302">
        <v>275119328</v>
      </c>
      <c r="N68" s="302">
        <v>0</v>
      </c>
    </row>
    <row r="69" spans="1:14" ht="14.1">
      <c r="A69" s="51" t="s">
        <v>91</v>
      </c>
      <c r="B69" s="49">
        <f>'Emergency Assist'!B69+'Emergency Non-Assist'!B69</f>
        <v>0</v>
      </c>
      <c r="C69" s="49">
        <f>'Emergency Assist'!C69+'Emergency Non-Assist'!C69</f>
        <v>0</v>
      </c>
      <c r="D69" s="49">
        <f>'Emergency Assist'!D69+'Emergency Non-Assist'!D69</f>
        <v>0</v>
      </c>
      <c r="E69" s="49">
        <f>'Emergency Assist'!E69+'Emergency Non-Assist'!E69</f>
        <v>0</v>
      </c>
      <c r="F69" s="49">
        <f>'Emergency Assist'!F69+'Emergency Non-Assist'!F69</f>
        <v>0</v>
      </c>
      <c r="G69" s="49">
        <f>'Emergency Assist'!G69+'Emergency Non-Assist'!G69</f>
        <v>0</v>
      </c>
      <c r="H69" s="49">
        <f>'Emergency Assist'!H69+'Emergency Non-Assist'!H69</f>
        <v>0</v>
      </c>
      <c r="L69" s="49">
        <f t="shared" si="105"/>
        <v>0</v>
      </c>
      <c r="M69" s="302">
        <v>0</v>
      </c>
      <c r="N69" s="302">
        <v>0</v>
      </c>
    </row>
    <row r="70" spans="1:14" ht="14.1">
      <c r="A70" s="51" t="s">
        <v>93</v>
      </c>
      <c r="B70" s="49">
        <f>'Emergency Assist'!B70+'Emergency Non-Assist'!B70</f>
        <v>12963926</v>
      </c>
      <c r="C70" s="49">
        <f>'Emergency Assist'!C70+'Emergency Non-Assist'!C70</f>
        <v>17778981</v>
      </c>
      <c r="D70" s="49">
        <f>'Emergency Assist'!D70+'Emergency Non-Assist'!D70</f>
        <v>18295967</v>
      </c>
      <c r="E70" s="49">
        <f>'Emergency Assist'!E70+'Emergency Non-Assist'!E70</f>
        <v>19726211</v>
      </c>
      <c r="F70" s="49">
        <f>'Emergency Assist'!F70+'Emergency Non-Assist'!F70</f>
        <v>20945310</v>
      </c>
      <c r="G70" s="49">
        <f>'Emergency Assist'!G70+'Emergency Non-Assist'!G70</f>
        <v>18564842</v>
      </c>
      <c r="H70" s="49">
        <f>'Emergency Assist'!H70+'Emergency Non-Assist'!H70</f>
        <v>14533630</v>
      </c>
      <c r="L70" s="49">
        <f t="shared" si="105"/>
        <v>0</v>
      </c>
      <c r="M70" s="302">
        <v>0</v>
      </c>
      <c r="N70" s="302">
        <v>20945310</v>
      </c>
    </row>
    <row r="71" spans="1:14" ht="14.1">
      <c r="A71" s="51" t="s">
        <v>95</v>
      </c>
      <c r="B71" s="49">
        <f>'Emergency Assist'!B71+'Emergency Non-Assist'!B71</f>
        <v>0</v>
      </c>
      <c r="C71" s="49">
        <f>'Emergency Assist'!C71+'Emergency Non-Assist'!C71</f>
        <v>0</v>
      </c>
      <c r="D71" s="49">
        <f>'Emergency Assist'!D71+'Emergency Non-Assist'!D71</f>
        <v>0</v>
      </c>
      <c r="E71" s="49">
        <f>'Emergency Assist'!E71+'Emergency Non-Assist'!E71</f>
        <v>0</v>
      </c>
      <c r="F71" s="49">
        <f>'Emergency Assist'!F71+'Emergency Non-Assist'!F71</f>
        <v>0</v>
      </c>
      <c r="G71" s="49">
        <f>'Emergency Assist'!G71+'Emergency Non-Assist'!G71</f>
        <v>0</v>
      </c>
      <c r="H71" s="49">
        <f>'Emergency Assist'!H71+'Emergency Non-Assist'!H71</f>
        <v>0</v>
      </c>
      <c r="L71" s="49">
        <f t="shared" si="105"/>
        <v>0</v>
      </c>
      <c r="M71" s="302">
        <v>0</v>
      </c>
      <c r="N71" s="302">
        <v>0</v>
      </c>
    </row>
    <row r="72" spans="1:14" ht="14.1">
      <c r="A72" s="51" t="s">
        <v>97</v>
      </c>
      <c r="B72" s="49">
        <f>'Emergency Assist'!B72+'Emergency Non-Assist'!B72</f>
        <v>0</v>
      </c>
      <c r="C72" s="49">
        <f>'Emergency Assist'!C72+'Emergency Non-Assist'!C72</f>
        <v>0</v>
      </c>
      <c r="D72" s="49">
        <f>'Emergency Assist'!D72+'Emergency Non-Assist'!D72</f>
        <v>0</v>
      </c>
      <c r="E72" s="49">
        <f>'Emergency Assist'!E72+'Emergency Non-Assist'!E72</f>
        <v>0</v>
      </c>
      <c r="F72" s="49">
        <f>'Emergency Assist'!F72+'Emergency Non-Assist'!F72</f>
        <v>0</v>
      </c>
      <c r="G72" s="49">
        <f>'Emergency Assist'!G72+'Emergency Non-Assist'!G72</f>
        <v>0</v>
      </c>
      <c r="H72" s="49">
        <f>'Emergency Assist'!H72+'Emergency Non-Assist'!H72</f>
        <v>0</v>
      </c>
      <c r="L72" s="49">
        <f t="shared" si="105"/>
        <v>0</v>
      </c>
      <c r="M72" s="302">
        <v>0</v>
      </c>
      <c r="N72" s="302">
        <v>0</v>
      </c>
    </row>
    <row r="73" spans="1:14" ht="14.1">
      <c r="A73" s="51" t="s">
        <v>99</v>
      </c>
      <c r="B73" s="49">
        <f>'Emergency Assist'!B73+'Emergency Non-Assist'!B73</f>
        <v>0</v>
      </c>
      <c r="C73" s="49">
        <f>'Emergency Assist'!C73+'Emergency Non-Assist'!C73</f>
        <v>0</v>
      </c>
      <c r="D73" s="49">
        <f>'Emergency Assist'!D73+'Emergency Non-Assist'!D73</f>
        <v>0</v>
      </c>
      <c r="E73" s="49">
        <f>'Emergency Assist'!E73+'Emergency Non-Assist'!E73</f>
        <v>0</v>
      </c>
      <c r="F73" s="49">
        <f>'Emergency Assist'!F73+'Emergency Non-Assist'!F73</f>
        <v>0</v>
      </c>
      <c r="G73" s="49">
        <f>'Emergency Assist'!G73+'Emergency Non-Assist'!G73</f>
        <v>0</v>
      </c>
      <c r="H73" s="49">
        <f>'Emergency Assist'!H73+'Emergency Non-Assist'!H73</f>
        <v>0</v>
      </c>
      <c r="L73" s="49">
        <f t="shared" si="105"/>
        <v>0</v>
      </c>
      <c r="M73" s="302">
        <v>0</v>
      </c>
      <c r="N73" s="302">
        <v>0</v>
      </c>
    </row>
    <row r="74" spans="1:14" ht="14.1">
      <c r="A74" s="51" t="s">
        <v>101</v>
      </c>
      <c r="B74" s="49">
        <f>'Emergency Assist'!B74+'Emergency Non-Assist'!B74</f>
        <v>0</v>
      </c>
      <c r="C74" s="49">
        <f>'Emergency Assist'!C74+'Emergency Non-Assist'!C74</f>
        <v>0</v>
      </c>
      <c r="D74" s="49">
        <f>'Emergency Assist'!D74+'Emergency Non-Assist'!D74</f>
        <v>0</v>
      </c>
      <c r="E74" s="49">
        <f>'Emergency Assist'!E74+'Emergency Non-Assist'!E74</f>
        <v>0</v>
      </c>
      <c r="F74" s="49">
        <f>'Emergency Assist'!F74+'Emergency Non-Assist'!F74</f>
        <v>0</v>
      </c>
      <c r="G74" s="49">
        <f>'Emergency Assist'!G74+'Emergency Non-Assist'!G74</f>
        <v>0</v>
      </c>
      <c r="H74" s="49">
        <f>'Emergency Assist'!H74+'Emergency Non-Assist'!H74</f>
        <v>0</v>
      </c>
      <c r="L74" s="49">
        <f t="shared" si="105"/>
        <v>0</v>
      </c>
      <c r="M74" s="302">
        <v>0</v>
      </c>
      <c r="N74" s="302">
        <v>0</v>
      </c>
    </row>
    <row r="75" spans="1:14" ht="14.1">
      <c r="A75" s="51" t="s">
        <v>102</v>
      </c>
      <c r="B75" s="49">
        <f>'Emergency Assist'!B75+'Emergency Non-Assist'!B75</f>
        <v>0</v>
      </c>
      <c r="C75" s="49">
        <f>'Emergency Assist'!C75+'Emergency Non-Assist'!C75</f>
        <v>0</v>
      </c>
      <c r="D75" s="49">
        <f>'Emergency Assist'!D75+'Emergency Non-Assist'!D75</f>
        <v>0</v>
      </c>
      <c r="E75" s="49">
        <f>'Emergency Assist'!E75+'Emergency Non-Assist'!E75</f>
        <v>0</v>
      </c>
      <c r="F75" s="49">
        <f>'Emergency Assist'!F75+'Emergency Non-Assist'!F75</f>
        <v>0</v>
      </c>
      <c r="G75" s="49">
        <f>'Emergency Assist'!G75+'Emergency Non-Assist'!G75</f>
        <v>0</v>
      </c>
      <c r="H75" s="49">
        <f>'Emergency Assist'!H75+'Emergency Non-Assist'!H75</f>
        <v>0</v>
      </c>
      <c r="L75" s="49">
        <f t="shared" si="105"/>
        <v>0</v>
      </c>
      <c r="M75" s="302">
        <v>0</v>
      </c>
      <c r="N75" s="302">
        <v>0</v>
      </c>
    </row>
    <row r="76" spans="1:14" ht="14.1">
      <c r="A76" s="51" t="s">
        <v>103</v>
      </c>
      <c r="B76" s="49">
        <f>'Emergency Assist'!B76+'Emergency Non-Assist'!B76</f>
        <v>8958569</v>
      </c>
      <c r="C76" s="49">
        <f>'Emergency Assist'!C76+'Emergency Non-Assist'!C76</f>
        <v>10450969</v>
      </c>
      <c r="D76" s="49">
        <f>'Emergency Assist'!D76+'Emergency Non-Assist'!D76</f>
        <v>10306270</v>
      </c>
      <c r="E76" s="49">
        <f>'Emergency Assist'!E76+'Emergency Non-Assist'!E76</f>
        <v>11306225</v>
      </c>
      <c r="F76" s="49">
        <f>'Emergency Assist'!F76+'Emergency Non-Assist'!F76</f>
        <v>11133040</v>
      </c>
      <c r="G76" s="49">
        <f>'Emergency Assist'!G76+'Emergency Non-Assist'!G76</f>
        <v>10823110</v>
      </c>
      <c r="H76" s="49">
        <f>'Emergency Assist'!H76+'Emergency Non-Assist'!H76</f>
        <v>11650503</v>
      </c>
      <c r="L76" s="49">
        <f t="shared" si="105"/>
        <v>0</v>
      </c>
      <c r="M76" s="302">
        <v>0</v>
      </c>
      <c r="N76" s="302">
        <v>11133040</v>
      </c>
    </row>
    <row r="77" spans="1:14" ht="14.1">
      <c r="A77" s="51" t="s">
        <v>104</v>
      </c>
      <c r="B77" s="49">
        <f>'Emergency Assist'!B77+'Emergency Non-Assist'!B77</f>
        <v>0</v>
      </c>
      <c r="C77" s="49">
        <f>'Emergency Assist'!C77+'Emergency Non-Assist'!C77</f>
        <v>0</v>
      </c>
      <c r="D77" s="49">
        <f>'Emergency Assist'!D77+'Emergency Non-Assist'!D77</f>
        <v>0</v>
      </c>
      <c r="E77" s="49">
        <f>'Emergency Assist'!E77+'Emergency Non-Assist'!E77</f>
        <v>0</v>
      </c>
      <c r="F77" s="49">
        <f>'Emergency Assist'!F77+'Emergency Non-Assist'!F77</f>
        <v>0</v>
      </c>
      <c r="G77" s="49">
        <f>'Emergency Assist'!G77+'Emergency Non-Assist'!G77</f>
        <v>0</v>
      </c>
      <c r="H77" s="49">
        <f>'Emergency Assist'!H77+'Emergency Non-Assist'!H77</f>
        <v>0</v>
      </c>
      <c r="L77" s="49">
        <f t="shared" si="105"/>
        <v>0</v>
      </c>
      <c r="M77" s="302">
        <v>0</v>
      </c>
      <c r="N77" s="302">
        <v>0</v>
      </c>
    </row>
    <row r="78" spans="1:14" ht="14.1">
      <c r="A78" s="51" t="s">
        <v>105</v>
      </c>
      <c r="B78" s="49">
        <f>'Emergency Assist'!B78+'Emergency Non-Assist'!B78</f>
        <v>0</v>
      </c>
      <c r="C78" s="49">
        <f>'Emergency Assist'!C78+'Emergency Non-Assist'!C78</f>
        <v>0</v>
      </c>
      <c r="D78" s="49">
        <f>'Emergency Assist'!D78+'Emergency Non-Assist'!D78</f>
        <v>0</v>
      </c>
      <c r="E78" s="49">
        <f>'Emergency Assist'!E78+'Emergency Non-Assist'!E78</f>
        <v>0</v>
      </c>
      <c r="F78" s="49">
        <f>'Emergency Assist'!F78+'Emergency Non-Assist'!F78</f>
        <v>0</v>
      </c>
      <c r="G78" s="49">
        <f>'Emergency Assist'!G78+'Emergency Non-Assist'!G78</f>
        <v>0</v>
      </c>
      <c r="H78" s="49">
        <f>'Emergency Assist'!H78+'Emergency Non-Assist'!H78</f>
        <v>0</v>
      </c>
      <c r="L78" s="49">
        <f t="shared" si="105"/>
        <v>0</v>
      </c>
      <c r="M78" s="302">
        <v>0</v>
      </c>
      <c r="N78" s="302">
        <v>0</v>
      </c>
    </row>
    <row r="79" spans="1:14" ht="14.1">
      <c r="A79" s="51" t="s">
        <v>107</v>
      </c>
      <c r="B79" s="49">
        <f>'Emergency Assist'!B79+'Emergency Non-Assist'!B79</f>
        <v>0</v>
      </c>
      <c r="C79" s="49">
        <f>'Emergency Assist'!C79+'Emergency Non-Assist'!C79</f>
        <v>0</v>
      </c>
      <c r="D79" s="49">
        <f>'Emergency Assist'!D79+'Emergency Non-Assist'!D79</f>
        <v>0</v>
      </c>
      <c r="E79" s="49">
        <f>'Emergency Assist'!E79+'Emergency Non-Assist'!E79</f>
        <v>0</v>
      </c>
      <c r="F79" s="49">
        <f>'Emergency Assist'!F79+'Emergency Non-Assist'!F79</f>
        <v>0</v>
      </c>
      <c r="G79" s="49">
        <f>'Emergency Assist'!G79+'Emergency Non-Assist'!G79</f>
        <v>0</v>
      </c>
      <c r="H79" s="49">
        <f>'Emergency Assist'!H79+'Emergency Non-Assist'!H79</f>
        <v>0</v>
      </c>
      <c r="L79" s="49">
        <f t="shared" si="105"/>
        <v>0</v>
      </c>
      <c r="M79" s="302">
        <v>0</v>
      </c>
      <c r="N79" s="302">
        <v>0</v>
      </c>
    </row>
    <row r="80" spans="1:14" ht="14.1">
      <c r="A80" s="51" t="s">
        <v>76</v>
      </c>
      <c r="B80" s="49">
        <f>'Emergency Assist'!B80+'Emergency Non-Assist'!B80</f>
        <v>0</v>
      </c>
      <c r="C80" s="49">
        <f>'Emergency Assist'!C80+'Emergency Non-Assist'!C80</f>
        <v>0</v>
      </c>
      <c r="D80" s="49">
        <f>'Emergency Assist'!D80+'Emergency Non-Assist'!D80</f>
        <v>0</v>
      </c>
      <c r="E80" s="49">
        <f>'Emergency Assist'!E80+'Emergency Non-Assist'!E80</f>
        <v>0</v>
      </c>
      <c r="F80" s="49">
        <f>'Emergency Assist'!F80+'Emergency Non-Assist'!F80</f>
        <v>0</v>
      </c>
      <c r="G80" s="49">
        <f>'Emergency Assist'!G80+'Emergency Non-Assist'!G80</f>
        <v>0</v>
      </c>
      <c r="H80" s="49">
        <f>'Emergency Assist'!H80+'Emergency Non-Assist'!H80</f>
        <v>0</v>
      </c>
      <c r="L80" s="49">
        <f t="shared" si="105"/>
        <v>0</v>
      </c>
      <c r="M80" s="302">
        <v>0</v>
      </c>
      <c r="N80" s="302">
        <v>0</v>
      </c>
    </row>
    <row r="81" spans="1:14" ht="14.1">
      <c r="A81" s="51" t="s">
        <v>110</v>
      </c>
      <c r="B81" s="49">
        <f>'Emergency Assist'!B81+'Emergency Non-Assist'!B81</f>
        <v>0</v>
      </c>
      <c r="C81" s="49">
        <f>'Emergency Assist'!C81+'Emergency Non-Assist'!C81</f>
        <v>0</v>
      </c>
      <c r="D81" s="49">
        <f>'Emergency Assist'!D81+'Emergency Non-Assist'!D81</f>
        <v>0</v>
      </c>
      <c r="E81" s="49">
        <f>'Emergency Assist'!E81+'Emergency Non-Assist'!E81</f>
        <v>0</v>
      </c>
      <c r="F81" s="49">
        <f>'Emergency Assist'!F81+'Emergency Non-Assist'!F81</f>
        <v>0</v>
      </c>
      <c r="G81" s="49">
        <f>'Emergency Assist'!G81+'Emergency Non-Assist'!G81</f>
        <v>0</v>
      </c>
      <c r="H81" s="49">
        <f>'Emergency Assist'!H81+'Emergency Non-Assist'!H81</f>
        <v>0</v>
      </c>
      <c r="L81" s="49">
        <f t="shared" si="105"/>
        <v>0</v>
      </c>
      <c r="M81" s="302">
        <v>0</v>
      </c>
      <c r="N81" s="302">
        <v>0</v>
      </c>
    </row>
    <row r="82" spans="1:14" ht="14.1">
      <c r="A82" s="51" t="s">
        <v>111</v>
      </c>
      <c r="B82" s="49">
        <f>'Emergency Assist'!B82+'Emergency Non-Assist'!B82</f>
        <v>11126431</v>
      </c>
      <c r="C82" s="49">
        <f>'Emergency Assist'!C82+'Emergency Non-Assist'!C82</f>
        <v>12322441</v>
      </c>
      <c r="D82" s="49">
        <f>'Emergency Assist'!D82+'Emergency Non-Assist'!D82</f>
        <v>9471218</v>
      </c>
      <c r="E82" s="49">
        <f>'Emergency Assist'!E82+'Emergency Non-Assist'!E82</f>
        <v>11686443</v>
      </c>
      <c r="F82" s="49">
        <f>'Emergency Assist'!F82+'Emergency Non-Assist'!F82</f>
        <v>7850633</v>
      </c>
      <c r="G82" s="49">
        <f>'Emergency Assist'!G82+'Emergency Non-Assist'!G82</f>
        <v>6898280</v>
      </c>
      <c r="H82" s="49">
        <f>'Emergency Assist'!H82+'Emergency Non-Assist'!H82</f>
        <v>8407830</v>
      </c>
      <c r="L82" s="49">
        <f t="shared" si="105"/>
        <v>0</v>
      </c>
      <c r="M82" s="302">
        <v>0</v>
      </c>
      <c r="N82" s="302">
        <v>7850633</v>
      </c>
    </row>
    <row r="83" spans="1:14" ht="14.1">
      <c r="A83" s="51" t="s">
        <v>113</v>
      </c>
      <c r="B83" s="49">
        <f>'Emergency Assist'!B83+'Emergency Non-Assist'!B83</f>
        <v>0</v>
      </c>
      <c r="C83" s="49">
        <f>'Emergency Assist'!C83+'Emergency Non-Assist'!C83</f>
        <v>0</v>
      </c>
      <c r="D83" s="49">
        <f>'Emergency Assist'!D83+'Emergency Non-Assist'!D83</f>
        <v>0</v>
      </c>
      <c r="E83" s="49">
        <f>'Emergency Assist'!E83+'Emergency Non-Assist'!E83</f>
        <v>0</v>
      </c>
      <c r="F83" s="49">
        <f>'Emergency Assist'!F83+'Emergency Non-Assist'!F83</f>
        <v>0</v>
      </c>
      <c r="G83" s="49">
        <f>'Emergency Assist'!G83+'Emergency Non-Assist'!G83</f>
        <v>0</v>
      </c>
      <c r="H83" s="49">
        <f>'Emergency Assist'!H83+'Emergency Non-Assist'!H83</f>
        <v>0</v>
      </c>
      <c r="L83" s="49">
        <f t="shared" si="105"/>
        <v>0</v>
      </c>
      <c r="M83" s="302">
        <v>0</v>
      </c>
      <c r="N83" s="302">
        <v>0</v>
      </c>
    </row>
    <row r="84" spans="1:14" ht="14.1">
      <c r="A84" s="51" t="s">
        <v>78</v>
      </c>
      <c r="B84" s="49">
        <f>'Emergency Assist'!B84+'Emergency Non-Assist'!B84</f>
        <v>0</v>
      </c>
      <c r="C84" s="49">
        <f>'Emergency Assist'!C84+'Emergency Non-Assist'!C84</f>
        <v>0</v>
      </c>
      <c r="D84" s="49">
        <f>'Emergency Assist'!D84+'Emergency Non-Assist'!D84</f>
        <v>0</v>
      </c>
      <c r="E84" s="49">
        <f>'Emergency Assist'!E84+'Emergency Non-Assist'!E84</f>
        <v>0</v>
      </c>
      <c r="F84" s="49">
        <f>'Emergency Assist'!F84+'Emergency Non-Assist'!F84</f>
        <v>0</v>
      </c>
      <c r="G84" s="49">
        <f>'Emergency Assist'!G84+'Emergency Non-Assist'!G84</f>
        <v>0</v>
      </c>
      <c r="H84" s="49">
        <f>'Emergency Assist'!H84+'Emergency Non-Assist'!H84</f>
        <v>0</v>
      </c>
      <c r="L84" s="49">
        <f t="shared" si="105"/>
        <v>0</v>
      </c>
      <c r="M84" s="302">
        <v>0</v>
      </c>
      <c r="N84" s="302">
        <v>0</v>
      </c>
    </row>
    <row r="85" spans="1:14" ht="14.1">
      <c r="A85" s="51" t="s">
        <v>116</v>
      </c>
      <c r="B85" s="49">
        <f>'Emergency Assist'!B85+'Emergency Non-Assist'!B85</f>
        <v>0</v>
      </c>
      <c r="C85" s="49">
        <f>'Emergency Assist'!C85+'Emergency Non-Assist'!C85</f>
        <v>0</v>
      </c>
      <c r="D85" s="49">
        <f>'Emergency Assist'!D85+'Emergency Non-Assist'!D85</f>
        <v>0</v>
      </c>
      <c r="E85" s="49">
        <f>'Emergency Assist'!E85+'Emergency Non-Assist'!E85</f>
        <v>0</v>
      </c>
      <c r="F85" s="49">
        <f>'Emergency Assist'!F85+'Emergency Non-Assist'!F85</f>
        <v>0</v>
      </c>
      <c r="G85" s="49">
        <f>'Emergency Assist'!G85+'Emergency Non-Assist'!G85</f>
        <v>0</v>
      </c>
      <c r="H85" s="49">
        <f>'Emergency Assist'!H85+'Emergency Non-Assist'!H85</f>
        <v>0</v>
      </c>
      <c r="L85" s="49">
        <f t="shared" si="105"/>
        <v>0</v>
      </c>
      <c r="M85" s="302">
        <v>0</v>
      </c>
      <c r="N85" s="302">
        <v>0</v>
      </c>
    </row>
    <row r="86" spans="1:14" ht="14.1">
      <c r="A86" s="51" t="s">
        <v>117</v>
      </c>
      <c r="B86" s="49">
        <f>'Emergency Assist'!B86+'Emergency Non-Assist'!B86</f>
        <v>275779</v>
      </c>
      <c r="C86" s="49">
        <f>'Emergency Assist'!C86+'Emergency Non-Assist'!C86</f>
        <v>235082</v>
      </c>
      <c r="D86" s="49">
        <f>'Emergency Assist'!D86+'Emergency Non-Assist'!D86</f>
        <v>222320</v>
      </c>
      <c r="E86" s="49">
        <f>'Emergency Assist'!E86+'Emergency Non-Assist'!E86</f>
        <v>268358</v>
      </c>
      <c r="F86" s="49">
        <f>'Emergency Assist'!F86+'Emergency Non-Assist'!F86</f>
        <v>130012</v>
      </c>
      <c r="G86" s="49">
        <f>'Emergency Assist'!G86+'Emergency Non-Assist'!G86</f>
        <v>164331</v>
      </c>
      <c r="H86" s="49">
        <f>'Emergency Assist'!H86+'Emergency Non-Assist'!H86</f>
        <v>150298</v>
      </c>
      <c r="L86" s="49">
        <f t="shared" si="105"/>
        <v>0</v>
      </c>
      <c r="M86" s="302">
        <v>0</v>
      </c>
      <c r="N86" s="302">
        <v>130012</v>
      </c>
    </row>
    <row r="87" spans="1:14" ht="14.1">
      <c r="A87" s="51" t="s">
        <v>77</v>
      </c>
      <c r="B87" s="49">
        <f>'Emergency Assist'!B87+'Emergency Non-Assist'!B87</f>
        <v>0</v>
      </c>
      <c r="C87" s="49">
        <f>'Emergency Assist'!C87+'Emergency Non-Assist'!C87</f>
        <v>0</v>
      </c>
      <c r="D87" s="49">
        <f>'Emergency Assist'!D87+'Emergency Non-Assist'!D87</f>
        <v>0</v>
      </c>
      <c r="E87" s="49">
        <f>'Emergency Assist'!E87+'Emergency Non-Assist'!E87</f>
        <v>0</v>
      </c>
      <c r="F87" s="49">
        <f>'Emergency Assist'!F87+'Emergency Non-Assist'!F87</f>
        <v>0</v>
      </c>
      <c r="G87" s="49">
        <f>'Emergency Assist'!G87+'Emergency Non-Assist'!G87</f>
        <v>0</v>
      </c>
      <c r="H87" s="49">
        <f>'Emergency Assist'!H87+'Emergency Non-Assist'!H87</f>
        <v>0</v>
      </c>
      <c r="L87" s="49">
        <f t="shared" si="105"/>
        <v>0</v>
      </c>
      <c r="M87" s="302">
        <v>0</v>
      </c>
      <c r="N87" s="302">
        <v>0</v>
      </c>
    </row>
    <row r="88" spans="1:14" ht="14.1">
      <c r="A88" s="51" t="s">
        <v>120</v>
      </c>
      <c r="B88" s="49">
        <f>'Emergency Assist'!B88+'Emergency Non-Assist'!B88</f>
        <v>0</v>
      </c>
      <c r="C88" s="49">
        <f>'Emergency Assist'!C88+'Emergency Non-Assist'!C88</f>
        <v>0</v>
      </c>
      <c r="D88" s="49">
        <f>'Emergency Assist'!D88+'Emergency Non-Assist'!D88</f>
        <v>0</v>
      </c>
      <c r="E88" s="49">
        <f>'Emergency Assist'!E88+'Emergency Non-Assist'!E88</f>
        <v>0</v>
      </c>
      <c r="F88" s="49">
        <f>'Emergency Assist'!F88+'Emergency Non-Assist'!F88</f>
        <v>0</v>
      </c>
      <c r="G88" s="49">
        <f>'Emergency Assist'!G88+'Emergency Non-Assist'!G88</f>
        <v>0</v>
      </c>
      <c r="H88" s="49">
        <f>'Emergency Assist'!H88+'Emergency Non-Assist'!H88</f>
        <v>0</v>
      </c>
      <c r="L88" s="49">
        <f t="shared" si="105"/>
        <v>0</v>
      </c>
      <c r="M88" s="302">
        <v>0</v>
      </c>
      <c r="N88" s="302">
        <v>0</v>
      </c>
    </row>
    <row r="89" spans="1:14" ht="14.1">
      <c r="A89" s="51" t="s">
        <v>122</v>
      </c>
      <c r="B89" s="49">
        <f>'Emergency Assist'!B89+'Emergency Non-Assist'!B89</f>
        <v>112307997</v>
      </c>
      <c r="C89" s="49">
        <f>'Emergency Assist'!C89+'Emergency Non-Assist'!C89</f>
        <v>16132797</v>
      </c>
      <c r="D89" s="49">
        <f>'Emergency Assist'!D89+'Emergency Non-Assist'!D89</f>
        <v>0</v>
      </c>
      <c r="E89" s="49">
        <f>'Emergency Assist'!E89+'Emergency Non-Assist'!E89</f>
        <v>0</v>
      </c>
      <c r="F89" s="49">
        <f>'Emergency Assist'!F89+'Emergency Non-Assist'!F89</f>
        <v>0</v>
      </c>
      <c r="G89" s="49">
        <f>'Emergency Assist'!G89+'Emergency Non-Assist'!G89</f>
        <v>0</v>
      </c>
      <c r="H89" s="49">
        <f>'Emergency Assist'!H89+'Emergency Non-Assist'!H89</f>
        <v>0</v>
      </c>
      <c r="L89" s="49">
        <f t="shared" si="105"/>
        <v>0</v>
      </c>
      <c r="M89" s="302">
        <v>0</v>
      </c>
      <c r="N89" s="302">
        <v>0</v>
      </c>
    </row>
    <row r="90" spans="1:14" ht="14.1">
      <c r="A90" s="51" t="s">
        <v>124</v>
      </c>
      <c r="B90" s="49">
        <f>'Emergency Assist'!B90+'Emergency Non-Assist'!B90</f>
        <v>1885554</v>
      </c>
      <c r="C90" s="49">
        <f>'Emergency Assist'!C90+'Emergency Non-Assist'!C90</f>
        <v>2320592</v>
      </c>
      <c r="D90" s="49">
        <f>'Emergency Assist'!D90+'Emergency Non-Assist'!D90</f>
        <v>1618362</v>
      </c>
      <c r="E90" s="49">
        <f>'Emergency Assist'!E90+'Emergency Non-Assist'!E90</f>
        <v>2531556</v>
      </c>
      <c r="F90" s="49">
        <f>'Emergency Assist'!F90+'Emergency Non-Assist'!F90</f>
        <v>1907523</v>
      </c>
      <c r="G90" s="49">
        <f>'Emergency Assist'!G90+'Emergency Non-Assist'!G90</f>
        <v>1784867</v>
      </c>
      <c r="H90" s="49">
        <f>'Emergency Assist'!H90+'Emergency Non-Assist'!H90</f>
        <v>774728</v>
      </c>
      <c r="L90" s="49">
        <f t="shared" si="105"/>
        <v>0</v>
      </c>
      <c r="M90" s="302">
        <v>1907523</v>
      </c>
      <c r="N90" s="302">
        <v>0</v>
      </c>
    </row>
    <row r="91" spans="1:14" ht="14.1">
      <c r="A91" s="51" t="s">
        <v>126</v>
      </c>
      <c r="B91" s="49">
        <f>'Emergency Assist'!B91+'Emergency Non-Assist'!B91</f>
        <v>0</v>
      </c>
      <c r="C91" s="49">
        <f>'Emergency Assist'!C91+'Emergency Non-Assist'!C91</f>
        <v>0</v>
      </c>
      <c r="D91" s="49">
        <f>'Emergency Assist'!D91+'Emergency Non-Assist'!D91</f>
        <v>0</v>
      </c>
      <c r="E91" s="49">
        <f>'Emergency Assist'!E91+'Emergency Non-Assist'!E91</f>
        <v>0</v>
      </c>
      <c r="F91" s="49">
        <f>'Emergency Assist'!F91+'Emergency Non-Assist'!F91</f>
        <v>0</v>
      </c>
      <c r="G91" s="49">
        <f>'Emergency Assist'!G91+'Emergency Non-Assist'!G91</f>
        <v>0</v>
      </c>
      <c r="H91" s="49">
        <f>'Emergency Assist'!H91+'Emergency Non-Assist'!H91</f>
        <v>0</v>
      </c>
      <c r="L91" s="49">
        <f t="shared" si="105"/>
        <v>0</v>
      </c>
      <c r="M91" s="302">
        <v>0</v>
      </c>
      <c r="N91" s="302">
        <v>0</v>
      </c>
    </row>
    <row r="92" spans="1:14" ht="14.1">
      <c r="A92" s="51" t="s">
        <v>127</v>
      </c>
      <c r="B92" s="49">
        <f>'Emergency Assist'!B92+'Emergency Non-Assist'!B92</f>
        <v>0</v>
      </c>
      <c r="C92" s="49">
        <f>'Emergency Assist'!C92+'Emergency Non-Assist'!C92</f>
        <v>0</v>
      </c>
      <c r="D92" s="49">
        <f>'Emergency Assist'!D92+'Emergency Non-Assist'!D92</f>
        <v>0</v>
      </c>
      <c r="E92" s="49">
        <f>'Emergency Assist'!E92+'Emergency Non-Assist'!E92</f>
        <v>0</v>
      </c>
      <c r="F92" s="49">
        <f>'Emergency Assist'!F92+'Emergency Non-Assist'!F92</f>
        <v>0</v>
      </c>
      <c r="G92" s="49">
        <f>'Emergency Assist'!G92+'Emergency Non-Assist'!G92</f>
        <v>0</v>
      </c>
      <c r="H92" s="49">
        <f>'Emergency Assist'!H92+'Emergency Non-Assist'!H92</f>
        <v>0</v>
      </c>
      <c r="L92" s="49">
        <f t="shared" si="105"/>
        <v>0</v>
      </c>
      <c r="M92" s="302">
        <v>0</v>
      </c>
      <c r="N92" s="302">
        <v>0</v>
      </c>
    </row>
    <row r="93" spans="1:14" ht="14.1">
      <c r="A93" s="51" t="s">
        <v>128</v>
      </c>
      <c r="B93" s="49">
        <f>'Emergency Assist'!B93+'Emergency Non-Assist'!B93</f>
        <v>487296</v>
      </c>
      <c r="C93" s="49">
        <f>'Emergency Assist'!C93+'Emergency Non-Assist'!C93</f>
        <v>343272</v>
      </c>
      <c r="D93" s="49">
        <f>'Emergency Assist'!D93+'Emergency Non-Assist'!D93</f>
        <v>1742933</v>
      </c>
      <c r="E93" s="49">
        <f>'Emergency Assist'!E93+'Emergency Non-Assist'!E93</f>
        <v>1085756</v>
      </c>
      <c r="F93" s="49">
        <f>'Emergency Assist'!F93+'Emergency Non-Assist'!F93</f>
        <v>290379</v>
      </c>
      <c r="G93" s="49">
        <f>'Emergency Assist'!G93+'Emergency Non-Assist'!G93</f>
        <v>168132</v>
      </c>
      <c r="H93" s="49">
        <f>'Emergency Assist'!H93+'Emergency Non-Assist'!H93</f>
        <v>65429</v>
      </c>
      <c r="L93" s="49">
        <f t="shared" si="105"/>
        <v>0</v>
      </c>
      <c r="M93" s="302">
        <v>290379</v>
      </c>
      <c r="N93" s="302">
        <v>0</v>
      </c>
    </row>
    <row r="94" spans="1:14" ht="14.1">
      <c r="A94" s="51" t="s">
        <v>130</v>
      </c>
      <c r="B94" s="49">
        <f>'Emergency Assist'!B94+'Emergency Non-Assist'!B94</f>
        <v>6840000</v>
      </c>
      <c r="C94" s="49">
        <f>'Emergency Assist'!C94+'Emergency Non-Assist'!C94</f>
        <v>6840000</v>
      </c>
      <c r="D94" s="49">
        <f>'Emergency Assist'!D94+'Emergency Non-Assist'!D94</f>
        <v>6840000</v>
      </c>
      <c r="E94" s="49">
        <f>'Emergency Assist'!E94+'Emergency Non-Assist'!E94</f>
        <v>6840000</v>
      </c>
      <c r="F94" s="49">
        <f>'Emergency Assist'!F94+'Emergency Non-Assist'!F94</f>
        <v>6840000</v>
      </c>
      <c r="G94" s="49">
        <f>'Emergency Assist'!G94+'Emergency Non-Assist'!G94</f>
        <v>6840000</v>
      </c>
      <c r="H94" s="49">
        <f>'Emergency Assist'!H94+'Emergency Non-Assist'!H94</f>
        <v>6840000</v>
      </c>
      <c r="L94" s="49">
        <f t="shared" si="105"/>
        <v>0</v>
      </c>
      <c r="M94" s="302">
        <v>6840000</v>
      </c>
      <c r="N94" s="302">
        <v>0</v>
      </c>
    </row>
    <row r="95" spans="1:14" ht="14.1">
      <c r="A95" s="51" t="s">
        <v>131</v>
      </c>
      <c r="B95" s="49">
        <f>'Emergency Assist'!B95+'Emergency Non-Assist'!B95</f>
        <v>0</v>
      </c>
      <c r="C95" s="49">
        <f>'Emergency Assist'!C95+'Emergency Non-Assist'!C95</f>
        <v>0</v>
      </c>
      <c r="D95" s="49">
        <f>'Emergency Assist'!D95+'Emergency Non-Assist'!D95</f>
        <v>0</v>
      </c>
      <c r="E95" s="49">
        <f>'Emergency Assist'!E95+'Emergency Non-Assist'!E95</f>
        <v>0</v>
      </c>
      <c r="F95" s="49">
        <f>'Emergency Assist'!F95+'Emergency Non-Assist'!F95</f>
        <v>0</v>
      </c>
      <c r="G95" s="49">
        <f>'Emergency Assist'!G95+'Emergency Non-Assist'!G95</f>
        <v>0</v>
      </c>
      <c r="H95" s="49">
        <f>'Emergency Assist'!H95+'Emergency Non-Assist'!H95</f>
        <v>0</v>
      </c>
      <c r="L95" s="49">
        <f t="shared" si="105"/>
        <v>0</v>
      </c>
      <c r="M95" s="302">
        <v>0</v>
      </c>
      <c r="N95" s="302">
        <v>0</v>
      </c>
    </row>
    <row r="96" spans="1:14" ht="14.1">
      <c r="A96" s="51" t="s">
        <v>132</v>
      </c>
      <c r="B96" s="49">
        <f>'Emergency Assist'!B96+'Emergency Non-Assist'!B96</f>
        <v>16252560</v>
      </c>
      <c r="C96" s="49">
        <f>'Emergency Assist'!C96+'Emergency Non-Assist'!C96</f>
        <v>20349281</v>
      </c>
      <c r="D96" s="49">
        <f>'Emergency Assist'!D96+'Emergency Non-Assist'!D96</f>
        <v>27226372</v>
      </c>
      <c r="E96" s="49">
        <f>'Emergency Assist'!E96+'Emergency Non-Assist'!E96</f>
        <v>14506231</v>
      </c>
      <c r="F96" s="49">
        <f>'Emergency Assist'!F96+'Emergency Non-Assist'!F96</f>
        <v>29316935</v>
      </c>
      <c r="G96" s="49">
        <f>'Emergency Assist'!G96+'Emergency Non-Assist'!G96</f>
        <v>26673775</v>
      </c>
      <c r="H96" s="49">
        <f>'Emergency Assist'!H96+'Emergency Non-Assist'!H96</f>
        <v>21215823</v>
      </c>
      <c r="L96" s="49">
        <f t="shared" ref="L96:L114" si="106">M96+N96-F96</f>
        <v>0</v>
      </c>
      <c r="M96" s="302">
        <v>0</v>
      </c>
      <c r="N96" s="302">
        <v>29316935</v>
      </c>
    </row>
    <row r="97" spans="1:14" ht="14.1">
      <c r="A97" s="51" t="s">
        <v>75</v>
      </c>
      <c r="B97" s="49">
        <f>'Emergency Assist'!B97+'Emergency Non-Assist'!B97</f>
        <v>0</v>
      </c>
      <c r="C97" s="49">
        <f>'Emergency Assist'!C97+'Emergency Non-Assist'!C97</f>
        <v>0</v>
      </c>
      <c r="D97" s="49">
        <f>'Emergency Assist'!D97+'Emergency Non-Assist'!D97</f>
        <v>0</v>
      </c>
      <c r="E97" s="49">
        <f>'Emergency Assist'!E97+'Emergency Non-Assist'!E97</f>
        <v>0</v>
      </c>
      <c r="F97" s="49">
        <f>'Emergency Assist'!F97+'Emergency Non-Assist'!F97</f>
        <v>0</v>
      </c>
      <c r="G97" s="49">
        <f>'Emergency Assist'!G97+'Emergency Non-Assist'!G97</f>
        <v>0</v>
      </c>
      <c r="H97" s="49">
        <f>'Emergency Assist'!H97+'Emergency Non-Assist'!H97</f>
        <v>0</v>
      </c>
      <c r="L97" s="49">
        <f t="shared" si="106"/>
        <v>0</v>
      </c>
      <c r="M97" s="302">
        <v>0</v>
      </c>
      <c r="N97" s="302">
        <v>0</v>
      </c>
    </row>
    <row r="98" spans="1:14" ht="14.1">
      <c r="A98" s="51" t="s">
        <v>133</v>
      </c>
      <c r="B98" s="49">
        <f>'Emergency Assist'!B98+'Emergency Non-Assist'!B98</f>
        <v>0</v>
      </c>
      <c r="C98" s="49">
        <f>'Emergency Assist'!C98+'Emergency Non-Assist'!C98</f>
        <v>0</v>
      </c>
      <c r="D98" s="49">
        <f>'Emergency Assist'!D98+'Emergency Non-Assist'!D98</f>
        <v>0</v>
      </c>
      <c r="E98" s="49">
        <f>'Emergency Assist'!E98+'Emergency Non-Assist'!E98</f>
        <v>0</v>
      </c>
      <c r="F98" s="49">
        <f>'Emergency Assist'!F98+'Emergency Non-Assist'!F98</f>
        <v>0</v>
      </c>
      <c r="G98" s="49">
        <f>'Emergency Assist'!G98+'Emergency Non-Assist'!G98</f>
        <v>0</v>
      </c>
      <c r="H98" s="49">
        <f>'Emergency Assist'!H98+'Emergency Non-Assist'!H98</f>
        <v>0</v>
      </c>
      <c r="L98" s="49">
        <f t="shared" si="106"/>
        <v>0</v>
      </c>
      <c r="M98" s="302">
        <v>0</v>
      </c>
      <c r="N98" s="302">
        <v>0</v>
      </c>
    </row>
    <row r="99" spans="1:14" ht="14.1">
      <c r="A99" s="51" t="s">
        <v>134</v>
      </c>
      <c r="B99" s="49">
        <f>'Emergency Assist'!B99+'Emergency Non-Assist'!B99</f>
        <v>0</v>
      </c>
      <c r="C99" s="49">
        <f>'Emergency Assist'!C99+'Emergency Non-Assist'!C99</f>
        <v>0</v>
      </c>
      <c r="D99" s="49">
        <f>'Emergency Assist'!D99+'Emergency Non-Assist'!D99</f>
        <v>0</v>
      </c>
      <c r="E99" s="49">
        <f>'Emergency Assist'!E99+'Emergency Non-Assist'!E99</f>
        <v>0</v>
      </c>
      <c r="F99" s="49">
        <f>'Emergency Assist'!F99+'Emergency Non-Assist'!F99</f>
        <v>0</v>
      </c>
      <c r="G99" s="49">
        <f>'Emergency Assist'!G99+'Emergency Non-Assist'!G99</f>
        <v>0</v>
      </c>
      <c r="H99" s="49">
        <f>'Emergency Assist'!H99+'Emergency Non-Assist'!H99</f>
        <v>0</v>
      </c>
      <c r="L99" s="49">
        <f t="shared" si="106"/>
        <v>0</v>
      </c>
      <c r="M99" s="302">
        <v>0</v>
      </c>
      <c r="N99" s="302">
        <v>0</v>
      </c>
    </row>
    <row r="100" spans="1:14" ht="14.1">
      <c r="A100" s="51" t="s">
        <v>136</v>
      </c>
      <c r="B100" s="49">
        <f>'Emergency Assist'!B100+'Emergency Non-Assist'!B100</f>
        <v>7876548</v>
      </c>
      <c r="C100" s="49">
        <f>'Emergency Assist'!C100+'Emergency Non-Assist'!C100</f>
        <v>4032048</v>
      </c>
      <c r="D100" s="49">
        <f>'Emergency Assist'!D100+'Emergency Non-Assist'!D100</f>
        <v>2785811</v>
      </c>
      <c r="E100" s="49">
        <f>'Emergency Assist'!E100+'Emergency Non-Assist'!E100</f>
        <v>2270528</v>
      </c>
      <c r="F100" s="49">
        <f>'Emergency Assist'!F100+'Emergency Non-Assist'!F100</f>
        <v>0</v>
      </c>
      <c r="G100" s="49">
        <f>'Emergency Assist'!G100+'Emergency Non-Assist'!G100</f>
        <v>0</v>
      </c>
      <c r="H100" s="49">
        <f>'Emergency Assist'!H100+'Emergency Non-Assist'!H100</f>
        <v>0</v>
      </c>
      <c r="L100" s="49">
        <f t="shared" si="106"/>
        <v>0</v>
      </c>
      <c r="M100" s="302">
        <v>0</v>
      </c>
      <c r="N100" s="302">
        <v>0</v>
      </c>
    </row>
    <row r="101" spans="1:14" ht="14.1">
      <c r="A101" s="51" t="s">
        <v>145</v>
      </c>
      <c r="B101" s="49">
        <f>'Emergency Assist'!B101+'Emergency Non-Assist'!B101</f>
        <v>1483342</v>
      </c>
      <c r="C101" s="49">
        <f>'Emergency Assist'!C101+'Emergency Non-Assist'!C101</f>
        <v>1954911</v>
      </c>
      <c r="D101" s="49">
        <f>'Emergency Assist'!D101+'Emergency Non-Assist'!D101</f>
        <v>2821574</v>
      </c>
      <c r="E101" s="49">
        <f>'Emergency Assist'!E101+'Emergency Non-Assist'!E101</f>
        <v>2757008</v>
      </c>
      <c r="F101" s="49">
        <f>'Emergency Assist'!F101+'Emergency Non-Assist'!F101</f>
        <v>1785570</v>
      </c>
      <c r="G101" s="49">
        <f>'Emergency Assist'!G101+'Emergency Non-Assist'!G101</f>
        <v>1938107</v>
      </c>
      <c r="H101" s="49">
        <f>'Emergency Assist'!H101+'Emergency Non-Assist'!H101</f>
        <v>448564</v>
      </c>
      <c r="L101" s="49">
        <f t="shared" si="106"/>
        <v>0</v>
      </c>
      <c r="M101" s="302">
        <v>1785570</v>
      </c>
      <c r="N101" s="302">
        <v>0</v>
      </c>
    </row>
    <row r="102" spans="1:14" ht="14.1">
      <c r="A102" s="51" t="s">
        <v>138</v>
      </c>
      <c r="B102" s="49">
        <f>'Emergency Assist'!B102+'Emergency Non-Assist'!B102</f>
        <v>1240030</v>
      </c>
      <c r="C102" s="49">
        <f>'Emergency Assist'!C102+'Emergency Non-Assist'!C102</f>
        <v>657069</v>
      </c>
      <c r="D102" s="49">
        <f>'Emergency Assist'!D102+'Emergency Non-Assist'!D102</f>
        <v>1156247</v>
      </c>
      <c r="E102" s="49">
        <f>'Emergency Assist'!E102+'Emergency Non-Assist'!E102</f>
        <v>1139766</v>
      </c>
      <c r="F102" s="49">
        <f>'Emergency Assist'!F102+'Emergency Non-Assist'!F102</f>
        <v>776011</v>
      </c>
      <c r="G102" s="49">
        <f>'Emergency Assist'!G102+'Emergency Non-Assist'!G102</f>
        <v>601031</v>
      </c>
      <c r="H102" s="49">
        <f>'Emergency Assist'!H102+'Emergency Non-Assist'!H102</f>
        <v>241409</v>
      </c>
      <c r="L102" s="49">
        <f t="shared" si="106"/>
        <v>0</v>
      </c>
      <c r="M102" s="302">
        <v>0</v>
      </c>
      <c r="N102" s="302">
        <v>776011</v>
      </c>
    </row>
    <row r="103" spans="1:14" ht="14.1">
      <c r="A103" s="51" t="s">
        <v>140</v>
      </c>
      <c r="B103" s="49">
        <f>'Emergency Assist'!B103+'Emergency Non-Assist'!B103</f>
        <v>0</v>
      </c>
      <c r="C103" s="49">
        <f>'Emergency Assist'!C103+'Emergency Non-Assist'!C103</f>
        <v>0</v>
      </c>
      <c r="D103" s="49">
        <f>'Emergency Assist'!D103+'Emergency Non-Assist'!D103</f>
        <v>0</v>
      </c>
      <c r="E103" s="49">
        <f>'Emergency Assist'!E103+'Emergency Non-Assist'!E103</f>
        <v>0</v>
      </c>
      <c r="F103" s="49">
        <f>'Emergency Assist'!F103+'Emergency Non-Assist'!F103</f>
        <v>0</v>
      </c>
      <c r="G103" s="49">
        <f>'Emergency Assist'!G103+'Emergency Non-Assist'!G103</f>
        <v>0</v>
      </c>
      <c r="H103" s="49">
        <f>'Emergency Assist'!H103+'Emergency Non-Assist'!H103</f>
        <v>9696880</v>
      </c>
      <c r="L103" s="49">
        <f t="shared" si="106"/>
        <v>0</v>
      </c>
      <c r="M103" s="302">
        <v>0</v>
      </c>
      <c r="N103" s="302">
        <v>0</v>
      </c>
    </row>
    <row r="104" spans="1:14" ht="14.1">
      <c r="A104" s="51" t="s">
        <v>142</v>
      </c>
      <c r="B104" s="49">
        <f>'Emergency Assist'!B104+'Emergency Non-Assist'!B104</f>
        <v>0</v>
      </c>
      <c r="C104" s="49">
        <f>'Emergency Assist'!C104+'Emergency Non-Assist'!C104</f>
        <v>0</v>
      </c>
      <c r="D104" s="49">
        <f>'Emergency Assist'!D104+'Emergency Non-Assist'!D104</f>
        <v>0</v>
      </c>
      <c r="E104" s="49">
        <f>'Emergency Assist'!E104+'Emergency Non-Assist'!E104</f>
        <v>0</v>
      </c>
      <c r="F104" s="49">
        <f>'Emergency Assist'!F104+'Emergency Non-Assist'!F104</f>
        <v>0</v>
      </c>
      <c r="G104" s="49">
        <f>'Emergency Assist'!G104+'Emergency Non-Assist'!G104</f>
        <v>0</v>
      </c>
      <c r="H104" s="49">
        <f>'Emergency Assist'!H104+'Emergency Non-Assist'!H104</f>
        <v>0</v>
      </c>
      <c r="L104" s="49">
        <f t="shared" si="106"/>
        <v>0</v>
      </c>
      <c r="M104" s="302">
        <v>0</v>
      </c>
      <c r="N104" s="302">
        <v>0</v>
      </c>
    </row>
    <row r="105" spans="1:14" ht="14.1">
      <c r="A105" s="51" t="s">
        <v>144</v>
      </c>
      <c r="B105" s="49">
        <f>'Emergency Assist'!B105+'Emergency Non-Assist'!B105</f>
        <v>2912086</v>
      </c>
      <c r="C105" s="49">
        <f>'Emergency Assist'!C105+'Emergency Non-Assist'!C105</f>
        <v>2864678</v>
      </c>
      <c r="D105" s="49">
        <f>'Emergency Assist'!D105+'Emergency Non-Assist'!D105</f>
        <v>3174209</v>
      </c>
      <c r="E105" s="49">
        <f>'Emergency Assist'!E105+'Emergency Non-Assist'!E105</f>
        <v>3451188</v>
      </c>
      <c r="F105" s="49">
        <f>'Emergency Assist'!F105+'Emergency Non-Assist'!F105</f>
        <v>2263519</v>
      </c>
      <c r="G105" s="49">
        <f>'Emergency Assist'!G105+'Emergency Non-Assist'!G105</f>
        <v>3792307</v>
      </c>
      <c r="H105" s="49">
        <f>'Emergency Assist'!H105+'Emergency Non-Assist'!H105</f>
        <v>4189338</v>
      </c>
      <c r="L105" s="49">
        <f t="shared" si="106"/>
        <v>0</v>
      </c>
      <c r="M105" s="302">
        <v>2263519</v>
      </c>
      <c r="N105" s="302">
        <v>0</v>
      </c>
    </row>
    <row r="106" spans="1:14" ht="14.1">
      <c r="A106" s="51" t="s">
        <v>146</v>
      </c>
      <c r="B106" s="49">
        <f>'Emergency Assist'!B106+'Emergency Non-Assist'!B106</f>
        <v>0</v>
      </c>
      <c r="C106" s="49">
        <f>'Emergency Assist'!C106+'Emergency Non-Assist'!C106</f>
        <v>0</v>
      </c>
      <c r="D106" s="49">
        <f>'Emergency Assist'!D106+'Emergency Non-Assist'!D106</f>
        <v>0</v>
      </c>
      <c r="E106" s="49">
        <f>'Emergency Assist'!E106+'Emergency Non-Assist'!E106</f>
        <v>0</v>
      </c>
      <c r="F106" s="49">
        <f>'Emergency Assist'!F106+'Emergency Non-Assist'!F106</f>
        <v>0</v>
      </c>
      <c r="G106" s="49">
        <f>'Emergency Assist'!G106+'Emergency Non-Assist'!G106</f>
        <v>0</v>
      </c>
      <c r="H106" s="49">
        <f>'Emergency Assist'!H106+'Emergency Non-Assist'!H106</f>
        <v>0</v>
      </c>
      <c r="L106" s="49">
        <f t="shared" si="106"/>
        <v>0</v>
      </c>
      <c r="M106" s="302">
        <v>0</v>
      </c>
      <c r="N106" s="302">
        <v>0</v>
      </c>
    </row>
    <row r="107" spans="1:14" ht="14.1">
      <c r="A107" s="51" t="s">
        <v>148</v>
      </c>
      <c r="B107" s="49">
        <f>'Emergency Assist'!B107+'Emergency Non-Assist'!B107</f>
        <v>0</v>
      </c>
      <c r="C107" s="49">
        <f>'Emergency Assist'!C107+'Emergency Non-Assist'!C107</f>
        <v>0</v>
      </c>
      <c r="D107" s="49">
        <f>'Emergency Assist'!D107+'Emergency Non-Assist'!D107</f>
        <v>28780930</v>
      </c>
      <c r="E107" s="49">
        <f>'Emergency Assist'!E107+'Emergency Non-Assist'!E107</f>
        <v>0</v>
      </c>
      <c r="F107" s="49">
        <f>'Emergency Assist'!F107+'Emergency Non-Assist'!F107</f>
        <v>0</v>
      </c>
      <c r="G107" s="49">
        <f>'Emergency Assist'!G107+'Emergency Non-Assist'!G107</f>
        <v>0</v>
      </c>
      <c r="H107" s="49">
        <f>'Emergency Assist'!H107+'Emergency Non-Assist'!H107</f>
        <v>0</v>
      </c>
      <c r="L107" s="49">
        <f t="shared" si="106"/>
        <v>0</v>
      </c>
      <c r="M107" s="302">
        <v>0</v>
      </c>
      <c r="N107" s="302">
        <v>0</v>
      </c>
    </row>
    <row r="108" spans="1:14" ht="14.1">
      <c r="A108" s="51" t="s">
        <v>150</v>
      </c>
      <c r="B108" s="49">
        <f>'Emergency Assist'!B108+'Emergency Non-Assist'!B108</f>
        <v>0</v>
      </c>
      <c r="C108" s="49">
        <f>'Emergency Assist'!C108+'Emergency Non-Assist'!C108</f>
        <v>0</v>
      </c>
      <c r="D108" s="49">
        <f>'Emergency Assist'!D108+'Emergency Non-Assist'!D108</f>
        <v>0</v>
      </c>
      <c r="E108" s="49">
        <f>'Emergency Assist'!E108+'Emergency Non-Assist'!E108</f>
        <v>0</v>
      </c>
      <c r="F108" s="49">
        <f>'Emergency Assist'!F108+'Emergency Non-Assist'!F108</f>
        <v>0</v>
      </c>
      <c r="G108" s="49">
        <f>'Emergency Assist'!G108+'Emergency Non-Assist'!G108</f>
        <v>0</v>
      </c>
      <c r="H108" s="49">
        <f>'Emergency Assist'!H108+'Emergency Non-Assist'!H108</f>
        <v>0</v>
      </c>
      <c r="L108" s="49">
        <f t="shared" si="106"/>
        <v>0</v>
      </c>
      <c r="M108" s="302">
        <v>0</v>
      </c>
      <c r="N108" s="302">
        <v>0</v>
      </c>
    </row>
    <row r="109" spans="1:14" ht="14.1">
      <c r="A109" s="51" t="s">
        <v>152</v>
      </c>
      <c r="B109" s="49">
        <f>'Emergency Assist'!B109+'Emergency Non-Assist'!B109</f>
        <v>0</v>
      </c>
      <c r="C109" s="49">
        <f>'Emergency Assist'!C109+'Emergency Non-Assist'!C109</f>
        <v>0</v>
      </c>
      <c r="D109" s="49">
        <f>'Emergency Assist'!D109+'Emergency Non-Assist'!D109</f>
        <v>0</v>
      </c>
      <c r="E109" s="49">
        <f>'Emergency Assist'!E109+'Emergency Non-Assist'!E109</f>
        <v>0</v>
      </c>
      <c r="F109" s="49">
        <f>'Emergency Assist'!F109+'Emergency Non-Assist'!F109</f>
        <v>0</v>
      </c>
      <c r="G109" s="49">
        <f>'Emergency Assist'!G109+'Emergency Non-Assist'!G109</f>
        <v>0</v>
      </c>
      <c r="H109" s="49">
        <f>'Emergency Assist'!H109+'Emergency Non-Assist'!H109</f>
        <v>0</v>
      </c>
      <c r="L109" s="49">
        <f t="shared" si="106"/>
        <v>0</v>
      </c>
      <c r="M109" s="302">
        <v>0</v>
      </c>
      <c r="N109" s="302">
        <v>0</v>
      </c>
    </row>
    <row r="110" spans="1:14" ht="14.1">
      <c r="A110" s="51" t="s">
        <v>153</v>
      </c>
      <c r="B110" s="49">
        <f>'Emergency Assist'!B110+'Emergency Non-Assist'!B110</f>
        <v>0</v>
      </c>
      <c r="C110" s="49">
        <f>'Emergency Assist'!C110+'Emergency Non-Assist'!C110</f>
        <v>0</v>
      </c>
      <c r="D110" s="49">
        <f>'Emergency Assist'!D110+'Emergency Non-Assist'!D110</f>
        <v>0</v>
      </c>
      <c r="E110" s="49">
        <f>'Emergency Assist'!E110+'Emergency Non-Assist'!E110</f>
        <v>0</v>
      </c>
      <c r="F110" s="49">
        <f>'Emergency Assist'!F110+'Emergency Non-Assist'!F110</f>
        <v>0</v>
      </c>
      <c r="G110" s="49">
        <f>'Emergency Assist'!G110+'Emergency Non-Assist'!G110</f>
        <v>0</v>
      </c>
      <c r="H110" s="49">
        <f>'Emergency Assist'!H110+'Emergency Non-Assist'!H110</f>
        <v>0</v>
      </c>
      <c r="L110" s="49">
        <f t="shared" si="106"/>
        <v>0</v>
      </c>
      <c r="M110" s="302">
        <v>0</v>
      </c>
      <c r="N110" s="302">
        <v>0</v>
      </c>
    </row>
    <row r="111" spans="1:14" ht="14.1">
      <c r="A111" s="51" t="s">
        <v>154</v>
      </c>
      <c r="B111" s="49">
        <f>'Emergency Assist'!B111+'Emergency Non-Assist'!B111</f>
        <v>8891014</v>
      </c>
      <c r="C111" s="49">
        <f>'Emergency Assist'!C111+'Emergency Non-Assist'!C111</f>
        <v>15292704</v>
      </c>
      <c r="D111" s="49">
        <f>'Emergency Assist'!D111+'Emergency Non-Assist'!D111</f>
        <v>8227492</v>
      </c>
      <c r="E111" s="49">
        <f>'Emergency Assist'!E111+'Emergency Non-Assist'!E111</f>
        <v>8819663</v>
      </c>
      <c r="F111" s="49">
        <f>'Emergency Assist'!F111+'Emergency Non-Assist'!F111</f>
        <v>39995</v>
      </c>
      <c r="G111" s="49">
        <f>'Emergency Assist'!G111+'Emergency Non-Assist'!G111</f>
        <v>4637452</v>
      </c>
      <c r="H111" s="49">
        <f>'Emergency Assist'!H111+'Emergency Non-Assist'!H111</f>
        <v>0</v>
      </c>
      <c r="L111" s="49">
        <f t="shared" si="106"/>
        <v>0</v>
      </c>
      <c r="M111" s="302">
        <v>0</v>
      </c>
      <c r="N111" s="302">
        <v>39995</v>
      </c>
    </row>
    <row r="112" spans="1:14" ht="14.1">
      <c r="A112" s="51" t="s">
        <v>155</v>
      </c>
      <c r="B112" s="49">
        <f>'Emergency Assist'!B112+'Emergency Non-Assist'!B112</f>
        <v>2437184</v>
      </c>
      <c r="C112" s="49">
        <f>'Emergency Assist'!C112+'Emergency Non-Assist'!C112</f>
        <v>1434799</v>
      </c>
      <c r="D112" s="49">
        <f>'Emergency Assist'!D112+'Emergency Non-Assist'!D112</f>
        <v>1342827</v>
      </c>
      <c r="E112" s="49">
        <f>'Emergency Assist'!E112+'Emergency Non-Assist'!E112</f>
        <v>890457</v>
      </c>
      <c r="F112" s="49">
        <f>'Emergency Assist'!F112+'Emergency Non-Assist'!F112</f>
        <v>719306</v>
      </c>
      <c r="G112" s="49">
        <f>'Emergency Assist'!G112+'Emergency Non-Assist'!G112</f>
        <v>450981</v>
      </c>
      <c r="H112" s="49">
        <f>'Emergency Assist'!H112+'Emergency Non-Assist'!H112</f>
        <v>370958</v>
      </c>
      <c r="L112" s="49">
        <f t="shared" si="106"/>
        <v>0</v>
      </c>
      <c r="M112" s="302">
        <v>719306</v>
      </c>
      <c r="N112" s="302">
        <v>0</v>
      </c>
    </row>
    <row r="113" spans="1:14" ht="14.1">
      <c r="A113" s="51" t="s">
        <v>157</v>
      </c>
      <c r="B113" s="49">
        <f>'Emergency Assist'!B113+'Emergency Non-Assist'!B113</f>
        <v>0</v>
      </c>
      <c r="C113" s="49">
        <f>'Emergency Assist'!C113+'Emergency Non-Assist'!C113</f>
        <v>0</v>
      </c>
      <c r="D113" s="49">
        <f>'Emergency Assist'!D113+'Emergency Non-Assist'!D113</f>
        <v>0</v>
      </c>
      <c r="E113" s="49">
        <f>'Emergency Assist'!E113+'Emergency Non-Assist'!E113</f>
        <v>0</v>
      </c>
      <c r="F113" s="49">
        <f>'Emergency Assist'!F113+'Emergency Non-Assist'!F113</f>
        <v>0</v>
      </c>
      <c r="G113" s="49">
        <f>'Emergency Assist'!G113+'Emergency Non-Assist'!G113</f>
        <v>0</v>
      </c>
      <c r="H113" s="49">
        <f>'Emergency Assist'!H113+'Emergency Non-Assist'!H113</f>
        <v>0</v>
      </c>
      <c r="L113" s="49">
        <f t="shared" si="106"/>
        <v>0</v>
      </c>
      <c r="M113" s="302">
        <v>0</v>
      </c>
      <c r="N113" s="302">
        <v>0</v>
      </c>
    </row>
    <row r="114" spans="1:14" ht="14.1">
      <c r="A114" s="51" t="s">
        <v>158</v>
      </c>
      <c r="B114" s="49">
        <f>'Emergency Assist'!B114+'Emergency Non-Assist'!B114</f>
        <v>0</v>
      </c>
      <c r="C114" s="49">
        <f>'Emergency Assist'!C114+'Emergency Non-Assist'!C114</f>
        <v>0</v>
      </c>
      <c r="D114" s="49">
        <f>'Emergency Assist'!D114+'Emergency Non-Assist'!D114</f>
        <v>0</v>
      </c>
      <c r="E114" s="49">
        <f>'Emergency Assist'!E114+'Emergency Non-Assist'!E114</f>
        <v>0</v>
      </c>
      <c r="F114" s="49">
        <f>'Emergency Assist'!F114+'Emergency Non-Assist'!F114</f>
        <v>0</v>
      </c>
      <c r="G114" s="49">
        <f>'Emergency Assist'!G114+'Emergency Non-Assist'!G114</f>
        <v>0</v>
      </c>
      <c r="H114" s="49">
        <f>'Emergency Assist'!H114+'Emergency Non-Assist'!H114</f>
        <v>0</v>
      </c>
      <c r="L114" s="49">
        <f t="shared" si="106"/>
        <v>0</v>
      </c>
      <c r="M114" s="302">
        <v>0</v>
      </c>
      <c r="N114" s="302">
        <v>0</v>
      </c>
    </row>
    <row r="115" spans="1:14" ht="14.45">
      <c r="A115" s="59" t="s">
        <v>159</v>
      </c>
      <c r="B115" s="49">
        <f>'Emergency Assist'!B115+'Emergency Non-Assist'!B115</f>
        <v>445525012</v>
      </c>
      <c r="C115" s="49">
        <f>'Emergency Assist'!C115+'Emergency Non-Assist'!C115</f>
        <v>362163785</v>
      </c>
      <c r="D115" s="49">
        <f>'Emergency Assist'!D115+'Emergency Non-Assist'!D115</f>
        <v>366641785</v>
      </c>
      <c r="E115" s="49">
        <f>'Emergency Assist'!E115+'Emergency Non-Assist'!E115</f>
        <v>345032607</v>
      </c>
      <c r="F115" s="49">
        <f>'Emergency Assist'!F115+'Emergency Non-Assist'!F115</f>
        <v>371193130</v>
      </c>
      <c r="G115" s="49">
        <f>'Emergency Assist'!G115+'Emergency Non-Assist'!G115</f>
        <v>358584184</v>
      </c>
      <c r="H115" s="49">
        <f>'Emergency Assist'!H115+'Emergency Non-Assist'!H115</f>
        <v>331680740</v>
      </c>
      <c r="N115" s="304"/>
    </row>
    <row r="116" spans="1:14" ht="14.45">
      <c r="A116" s="82"/>
      <c r="I116" s="304"/>
      <c r="J116" s="304"/>
      <c r="K116" s="304"/>
    </row>
    <row r="121" spans="1:14">
      <c r="A121" s="395" t="s">
        <v>160</v>
      </c>
      <c r="B121" s="402">
        <v>2015</v>
      </c>
      <c r="C121" s="402">
        <v>2016</v>
      </c>
      <c r="D121" s="402">
        <v>2017</v>
      </c>
      <c r="E121" s="402">
        <v>2018</v>
      </c>
      <c r="F121" s="402">
        <v>2019</v>
      </c>
      <c r="G121" s="402">
        <v>2020</v>
      </c>
      <c r="H121" s="402">
        <v>2021</v>
      </c>
    </row>
    <row r="122" spans="1:14">
      <c r="A122" s="395"/>
      <c r="B122" s="398"/>
      <c r="C122" s="398"/>
      <c r="D122" s="398"/>
      <c r="E122" s="398"/>
      <c r="F122" s="398"/>
      <c r="G122" s="398"/>
      <c r="H122" s="398"/>
    </row>
    <row r="123" spans="1:14">
      <c r="A123" s="51" t="s">
        <v>82</v>
      </c>
    </row>
    <row r="124" spans="1:14">
      <c r="A124" s="51" t="s">
        <v>84</v>
      </c>
      <c r="B124" s="49" t="s">
        <v>320</v>
      </c>
      <c r="C124" s="49" t="s">
        <v>320</v>
      </c>
      <c r="D124" s="49" t="s">
        <v>320</v>
      </c>
      <c r="E124" s="49" t="s">
        <v>320</v>
      </c>
      <c r="F124" s="49" t="s">
        <v>320</v>
      </c>
      <c r="G124" s="49" t="s">
        <v>320</v>
      </c>
      <c r="H124" s="49" t="s">
        <v>320</v>
      </c>
    </row>
    <row r="125" spans="1:14">
      <c r="A125" s="51" t="s">
        <v>86</v>
      </c>
    </row>
    <row r="126" spans="1:14">
      <c r="A126" s="51" t="s">
        <v>88</v>
      </c>
    </row>
    <row r="127" spans="1:14">
      <c r="A127" s="51" t="s">
        <v>74</v>
      </c>
    </row>
    <row r="128" spans="1:14">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8" ht="12.75" customHeight="1">
      <c r="A180" s="395" t="s">
        <v>232</v>
      </c>
      <c r="B180" s="402">
        <v>2015</v>
      </c>
      <c r="C180" s="402">
        <v>2016</v>
      </c>
      <c r="D180" s="402">
        <v>2017</v>
      </c>
      <c r="E180" s="402">
        <v>2018</v>
      </c>
      <c r="F180" s="402">
        <v>2019</v>
      </c>
      <c r="G180" s="402">
        <v>2020</v>
      </c>
      <c r="H180" s="402">
        <v>2021</v>
      </c>
    </row>
    <row r="181" spans="1:18" ht="18.95" customHeight="1">
      <c r="A181" s="395"/>
      <c r="B181" s="398"/>
      <c r="C181" s="398"/>
      <c r="D181" s="398"/>
      <c r="E181" s="398"/>
      <c r="F181" s="398"/>
      <c r="G181" s="398"/>
      <c r="H181" s="398"/>
      <c r="I181" s="50"/>
      <c r="J181" s="50"/>
      <c r="K181" s="50"/>
      <c r="L181" s="50"/>
      <c r="M181" s="50"/>
      <c r="N181" s="50"/>
      <c r="O181" s="50"/>
      <c r="Q181" s="50"/>
      <c r="R181" s="50"/>
    </row>
    <row r="182" spans="1:18">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4.1235597308391568E-2</v>
      </c>
      <c r="G182" s="89">
        <f>G5/'Total Funds Spent &amp; Transferred'!Y5</f>
        <v>4.0261789239528639E-2</v>
      </c>
      <c r="H182" s="89">
        <f>H5/'Total Funds Spent &amp; Transferred'!Z5</f>
        <v>3.7035796945725015E-2</v>
      </c>
    </row>
    <row r="183" spans="1:18">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8">
      <c r="A184" s="51" t="s">
        <v>86</v>
      </c>
      <c r="B184" s="89">
        <f>B7/'Total Funds Spent &amp; Transferred'!T7</f>
        <v>4.5338713006037585E-4</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8">
      <c r="A185" s="51" t="s">
        <v>88</v>
      </c>
      <c r="B185" s="89">
        <f>B8/'Total Funds Spent &amp; Transferred'!T8</f>
        <v>4.9997547331053743E-2</v>
      </c>
      <c r="C185" s="89">
        <f>C8/'Total Funds Spent &amp; Transferred'!U8</f>
        <v>3.2552352545395451E-2</v>
      </c>
      <c r="D185" s="89">
        <f>D8/'Total Funds Spent &amp; Transferred'!V8</f>
        <v>3.3265146675166037E-2</v>
      </c>
      <c r="E185" s="89">
        <f>E8/'Total Funds Spent &amp; Transferred'!W8</f>
        <v>2.4696375462463765E-2</v>
      </c>
      <c r="F185" s="89">
        <f>F8/'Total Funds Spent &amp; Transferred'!X8</f>
        <v>5.9655675215528732E-2</v>
      </c>
      <c r="G185" s="89">
        <f>G8/'Total Funds Spent &amp; Transferred'!Y8</f>
        <v>7.0155656067032071E-2</v>
      </c>
      <c r="H185" s="89">
        <f>H8/'Total Funds Spent &amp; Transferred'!Z8</f>
        <v>2.6426963044175727E-2</v>
      </c>
    </row>
    <row r="186" spans="1:18">
      <c r="A186" s="51" t="s">
        <v>74</v>
      </c>
      <c r="B186" s="89">
        <f>B9/'Total Funds Spent &amp; Transferred'!T9</f>
        <v>3.6478821880991684E-2</v>
      </c>
      <c r="C186" s="89">
        <f>C9/'Total Funds Spent &amp; Transferred'!U9</f>
        <v>3.8263550680003755E-2</v>
      </c>
      <c r="D186" s="89">
        <f>D9/'Total Funds Spent &amp; Transferred'!V9</f>
        <v>3.5965466770407857E-2</v>
      </c>
      <c r="E186" s="89">
        <f>E9/'Total Funds Spent &amp; Transferred'!W9</f>
        <v>3.8471326865902926E-2</v>
      </c>
      <c r="F186" s="89">
        <f>F9/'Total Funds Spent &amp; Transferred'!X9</f>
        <v>4.2039334998421558E-2</v>
      </c>
      <c r="G186" s="89">
        <f>G9/'Total Funds Spent &amp; Transferred'!Y9</f>
        <v>3.8955254373520827E-2</v>
      </c>
      <c r="H186" s="89">
        <f>H9/'Total Funds Spent &amp; Transferred'!Z9</f>
        <v>3.9851509383225181E-2</v>
      </c>
    </row>
    <row r="187" spans="1:18">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8">
      <c r="A188" s="51" t="s">
        <v>93</v>
      </c>
      <c r="B188" s="89">
        <f>B11/'Total Funds Spent &amp; Transferred'!T11</f>
        <v>2.569008868778919E-2</v>
      </c>
      <c r="C188" s="89">
        <f>C11/'Total Funds Spent &amp; Transferred'!U11</f>
        <v>3.7935075172851752E-2</v>
      </c>
      <c r="D188" s="89">
        <f>D11/'Total Funds Spent &amp; Transferred'!V11</f>
        <v>3.7629041870479697E-2</v>
      </c>
      <c r="E188" s="89">
        <f>E11/'Total Funds Spent &amp; Transferred'!W11</f>
        <v>3.9582121529257351E-2</v>
      </c>
      <c r="F188" s="89">
        <f>F11/'Total Funds Spent &amp; Transferred'!X11</f>
        <v>4.1779786915508835E-2</v>
      </c>
      <c r="G188" s="89">
        <f>G11/'Total Funds Spent &amp; Transferred'!Y11</f>
        <v>3.6705263170860605E-2</v>
      </c>
      <c r="H188" s="89">
        <f>H11/'Total Funds Spent &amp; Transferred'!Z11</f>
        <v>3.0538653491316538E-2</v>
      </c>
    </row>
    <row r="189" spans="1:18">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8">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8">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8">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0.20708387603292069</v>
      </c>
      <c r="C194" s="89">
        <f>C17/'Total Funds Spent &amp; Transferred'!U17</f>
        <v>0.21780463447789025</v>
      </c>
      <c r="D194" s="89">
        <f>D17/'Total Funds Spent &amp; Transferred'!V17</f>
        <v>0.20935259963270206</v>
      </c>
      <c r="E194" s="89">
        <f>E17/'Total Funds Spent &amp; Transferred'!W17</f>
        <v>0.22819338796881269</v>
      </c>
      <c r="F194" s="89">
        <f>F17/'Total Funds Spent &amp; Transferred'!X17</f>
        <v>0.22978293588472315</v>
      </c>
      <c r="G194" s="89">
        <f>G17/'Total Funds Spent &amp; Transferred'!Y17</f>
        <v>0.24749059028524126</v>
      </c>
      <c r="H194" s="89">
        <f>H17/'Total Funds Spent &amp; Transferred'!Z17</f>
        <v>0.28528317515819246</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4.8405349366127878E-2</v>
      </c>
      <c r="C200" s="89">
        <f>C23/'Total Funds Spent &amp; Transferred'!U23</f>
        <v>5.3036877297326097E-2</v>
      </c>
      <c r="D200" s="89">
        <f>D23/'Total Funds Spent &amp; Transferred'!V23</f>
        <v>4.4687243371859746E-2</v>
      </c>
      <c r="E200" s="89">
        <f>E23/'Total Funds Spent &amp; Transferred'!W23</f>
        <v>5.1821001030802408E-2</v>
      </c>
      <c r="F200" s="89">
        <f>F23/'Total Funds Spent &amp; Transferred'!X23</f>
        <v>4.2057485139355512E-2</v>
      </c>
      <c r="G200" s="89">
        <f>G23/'Total Funds Spent &amp; Transferred'!Y23</f>
        <v>3.2261877767859014E-2</v>
      </c>
      <c r="H200" s="89">
        <f>H23/'Total Funds Spent &amp; Transferred'!Z23</f>
        <v>3.7656623403028264E-2</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2.0057544371059369E-4</v>
      </c>
      <c r="C204" s="89">
        <f>C27/'Total Funds Spent &amp; Transferred'!U27</f>
        <v>1.7409219240365593E-4</v>
      </c>
      <c r="D204" s="89">
        <f>D27/'Total Funds Spent &amp; Transferred'!V27</f>
        <v>1.7796051678097913E-4</v>
      </c>
      <c r="E204" s="89">
        <f>E27/'Total Funds Spent &amp; Transferred'!W27</f>
        <v>1.9119863939480697E-4</v>
      </c>
      <c r="F204" s="89">
        <f>F27/'Total Funds Spent &amp; Transferred'!X27</f>
        <v>1.0527971835759425E-4</v>
      </c>
      <c r="G204" s="89">
        <f>G27/'Total Funds Spent &amp; Transferred'!Y27</f>
        <v>1.2258332827035862E-4</v>
      </c>
      <c r="H204" s="89">
        <f>H27/'Total Funds Spent &amp; Transferred'!Z27</f>
        <v>1.2078332488904951E-4</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0.26749520140514965</v>
      </c>
      <c r="C207" s="89">
        <f>C30/'Total Funds Spent &amp; Transferred'!U30</f>
        <v>4.2801093416810265E-2</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3.575920729598174E-2</v>
      </c>
      <c r="C208" s="89">
        <f>C31/'Total Funds Spent &amp; Transferred'!U31</f>
        <v>4.0381249309604593E-2</v>
      </c>
      <c r="D208" s="89">
        <f>D31/'Total Funds Spent &amp; Transferred'!V31</f>
        <v>2.4746666415483533E-2</v>
      </c>
      <c r="E208" s="89">
        <f>E31/'Total Funds Spent &amp; Transferred'!W31</f>
        <v>4.2604473062737611E-2</v>
      </c>
      <c r="F208" s="89">
        <f>F31/'Total Funds Spent &amp; Transferred'!X31</f>
        <v>3.5782036954979557E-2</v>
      </c>
      <c r="G208" s="89">
        <f>G31/'Total Funds Spent &amp; Transferred'!Y31</f>
        <v>3.6828943921185714E-2</v>
      </c>
      <c r="H208" s="89">
        <f>H31/'Total Funds Spent &amp; Transferred'!Z31</f>
        <v>2.025926635079706E-2</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7.98709453258813E-3</v>
      </c>
      <c r="C211" s="89">
        <f>C34/'Total Funds Spent &amp; Transferred'!U34</f>
        <v>7.5320894169022415E-3</v>
      </c>
      <c r="D211" s="89">
        <f>D34/'Total Funds Spent &amp; Transferred'!V34</f>
        <v>2.3711616909152324E-2</v>
      </c>
      <c r="E211" s="89">
        <f>E34/'Total Funds Spent &amp; Transferred'!W34</f>
        <v>1.2875604782462359E-2</v>
      </c>
      <c r="F211" s="89">
        <f>F34/'Total Funds Spent &amp; Transferred'!X34</f>
        <v>2.9989697112414336E-3</v>
      </c>
      <c r="G211" s="89">
        <f>G34/'Total Funds Spent &amp; Transferred'!Y34</f>
        <v>2.0873241723739543E-3</v>
      </c>
      <c r="H211" s="89">
        <f>H34/'Total Funds Spent &amp; Transferred'!Z34</f>
        <v>9.4782968368405584E-4</v>
      </c>
    </row>
    <row r="212" spans="1:8">
      <c r="A212" s="51" t="s">
        <v>130</v>
      </c>
      <c r="B212" s="89">
        <f>B35/'Total Funds Spent &amp; Transferred'!T35</f>
        <v>5.7832480972891814E-3</v>
      </c>
      <c r="C212" s="89">
        <f>C35/'Total Funds Spent &amp; Transferred'!U35</f>
        <v>5.2505607909813234E-3</v>
      </c>
      <c r="D212" s="89">
        <f>D35/'Total Funds Spent &amp; Transferred'!V35</f>
        <v>4.9657363069543648E-3</v>
      </c>
      <c r="E212" s="89">
        <f>E35/'Total Funds Spent &amp; Transferred'!W35</f>
        <v>5.0115639970886592E-3</v>
      </c>
      <c r="F212" s="89">
        <f>F35/'Total Funds Spent &amp; Transferred'!X35</f>
        <v>5.0172805263912429E-3</v>
      </c>
      <c r="G212" s="89">
        <f>G35/'Total Funds Spent &amp; Transferred'!Y35</f>
        <v>4.5884409772586369E-3</v>
      </c>
      <c r="H212" s="89">
        <f>H35/'Total Funds Spent &amp; Transferred'!Z35</f>
        <v>4.7650891071758829E-3</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2.9737173941132983E-3</v>
      </c>
      <c r="C214" s="89">
        <f>C37/'Total Funds Spent &amp; Transferred'!U37</f>
        <v>3.796386079197198E-3</v>
      </c>
      <c r="D214" s="89">
        <f>D37/'Total Funds Spent &amp; Transferred'!V37</f>
        <v>5.3402344942050581E-3</v>
      </c>
      <c r="E214" s="89">
        <f>E37/'Total Funds Spent &amp; Transferred'!W37</f>
        <v>2.6921959748349516E-3</v>
      </c>
      <c r="F214" s="89">
        <f>F37/'Total Funds Spent &amp; Transferred'!X37</f>
        <v>5.5472486146989292E-3</v>
      </c>
      <c r="G214" s="89">
        <f>G37/'Total Funds Spent &amp; Transferred'!Y37</f>
        <v>5.1689224420236358E-3</v>
      </c>
      <c r="H214" s="89">
        <f>H37/'Total Funds Spent &amp; Transferred'!Z37</f>
        <v>4.0001206245532748E-3</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3.6675922160538332E-2</v>
      </c>
      <c r="C218" s="89">
        <f>C41/'Total Funds Spent &amp; Transferred'!U41</f>
        <v>1.8995658535506624E-2</v>
      </c>
      <c r="D218" s="89">
        <f>D41/'Total Funds Spent &amp; Transferred'!V41</f>
        <v>1.5990464903567883E-2</v>
      </c>
      <c r="E218" s="89">
        <f>E41/'Total Funds Spent &amp; Transferred'!W41</f>
        <v>1.5477182228345793E-2</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4.2656790410148509E-3</v>
      </c>
      <c r="C219" s="89">
        <f>C42/'Total Funds Spent &amp; Transferred'!U42</f>
        <v>6.299170587665358E-3</v>
      </c>
      <c r="D219" s="89">
        <f>D42/'Total Funds Spent &amp; Transferred'!V42</f>
        <v>9.2820595961549054E-3</v>
      </c>
      <c r="E219" s="89">
        <f>E42/'Total Funds Spent &amp; Transferred'!W42</f>
        <v>9.9734447404032367E-3</v>
      </c>
      <c r="F219" s="89">
        <f>F42/'Total Funds Spent &amp; Transferred'!X42</f>
        <v>7.5074171992831253E-3</v>
      </c>
      <c r="G219" s="89">
        <f>G42/'Total Funds Spent &amp; Transferred'!Y42</f>
        <v>7.8868521067074829E-3</v>
      </c>
      <c r="H219" s="89">
        <f>H42/'Total Funds Spent &amp; Transferred'!Z42</f>
        <v>2.5923622232389329E-3</v>
      </c>
    </row>
    <row r="220" spans="1:8">
      <c r="A220" s="51" t="s">
        <v>138</v>
      </c>
      <c r="B220" s="89">
        <f>B43/'Total Funds Spent &amp; Transferred'!T43</f>
        <v>1.135593558758165E-3</v>
      </c>
      <c r="C220" s="89">
        <f>C43/'Total Funds Spent &amp; Transferred'!U43</f>
        <v>5.6714218141563552E-4</v>
      </c>
      <c r="D220" s="89">
        <f>D43/'Total Funds Spent &amp; Transferred'!V43</f>
        <v>9.6839534977532452E-4</v>
      </c>
      <c r="E220" s="89">
        <f>E43/'Total Funds Spent &amp; Transferred'!W43</f>
        <v>9.8697483499932646E-4</v>
      </c>
      <c r="F220" s="89">
        <f>F43/'Total Funds Spent &amp; Transferred'!X43</f>
        <v>6.3040371193081289E-4</v>
      </c>
      <c r="G220" s="89">
        <f>G43/'Total Funds Spent &amp; Transferred'!Y43</f>
        <v>5.2953082733122518E-4</v>
      </c>
      <c r="H220" s="89">
        <f>H43/'Total Funds Spent &amp; Transferred'!Z43</f>
        <v>2.5059541206864802E-4</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7.3393042772658013E-2</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0.10132270942284503</v>
      </c>
      <c r="C223" s="89">
        <f>C46/'Total Funds Spent &amp; Transferred'!U46</f>
        <v>0.10130468220986014</v>
      </c>
      <c r="D223" s="89">
        <f>D46/'Total Funds Spent &amp; Transferred'!V46</f>
        <v>0.10850681515693227</v>
      </c>
      <c r="E223" s="89">
        <f>E46/'Total Funds Spent &amp; Transferred'!W46</f>
        <v>0.10573876209235041</v>
      </c>
      <c r="F223" s="89">
        <f>F46/'Total Funds Spent &amp; Transferred'!X46</f>
        <v>8.2704686168585853E-2</v>
      </c>
      <c r="G223" s="89">
        <f>G46/'Total Funds Spent &amp; Transferred'!Y46</f>
        <v>0.13105265118578188</v>
      </c>
      <c r="H223" s="89">
        <f>H46/'Total Funds Spent &amp; Transferred'!Z46</f>
        <v>0.14331711051132678</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3.1835218605199611E-2</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8.4734539585501947E-3</v>
      </c>
      <c r="C229" s="89">
        <f>C52/'Total Funds Spent &amp; Transferred'!U52</f>
        <v>1.5096386498848237E-2</v>
      </c>
      <c r="D229" s="89">
        <f>D52/'Total Funds Spent &amp; Transferred'!V52</f>
        <v>7.9727068826808255E-3</v>
      </c>
      <c r="E229" s="89">
        <f>E52/'Total Funds Spent &amp; Transferred'!W52</f>
        <v>8.3302947375048959E-3</v>
      </c>
      <c r="F229" s="89">
        <f>F52/'Total Funds Spent &amp; Transferred'!X52</f>
        <v>3.9674972113266119E-5</v>
      </c>
      <c r="G229" s="89">
        <f>G52/'Total Funds Spent &amp; Transferred'!Y52</f>
        <v>4.3895610185401826E-3</v>
      </c>
      <c r="H229" s="89">
        <f>H52/'Total Funds Spent &amp; Transferred'!Z52</f>
        <v>0</v>
      </c>
    </row>
    <row r="230" spans="1:8">
      <c r="A230" s="51" t="s">
        <v>155</v>
      </c>
      <c r="B230" s="89">
        <f>B53/'Total Funds Spent &amp; Transferred'!T53</f>
        <v>1.9343844886172371E-2</v>
      </c>
      <c r="C230" s="89">
        <f>C53/'Total Funds Spent &amp; Transferred'!U53</f>
        <v>1.2538448180168991E-2</v>
      </c>
      <c r="D230" s="89">
        <f>D53/'Total Funds Spent &amp; Transferred'!V53</f>
        <v>9.630955696278384E-3</v>
      </c>
      <c r="E230" s="89">
        <f>E53/'Total Funds Spent &amp; Transferred'!W53</f>
        <v>7.0074050009885204E-3</v>
      </c>
      <c r="F230" s="89">
        <f>F53/'Total Funds Spent &amp; Transferred'!X53</f>
        <v>6.1457815760113206E-3</v>
      </c>
      <c r="G230" s="89">
        <f>G53/'Total Funds Spent &amp; Transferred'!Y53</f>
        <v>3.1203557886847824E-3</v>
      </c>
      <c r="H230" s="89">
        <f>H53/'Total Funds Spent &amp; Transferred'!Z53</f>
        <v>2.737469570613894E-3</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1.4066722066357376E-2</v>
      </c>
      <c r="C233" s="89">
        <f>C56/'Total Funds Spent &amp; Transferred'!U56</f>
        <v>1.1732778102625874E-2</v>
      </c>
      <c r="D233" s="89">
        <f>D56/'Total Funds Spent &amp; Transferred'!V56</f>
        <v>1.1784078966391279E-2</v>
      </c>
      <c r="E233" s="89">
        <f>E56/'Total Funds Spent &amp; Transferred'!W56</f>
        <v>1.1010613011939776E-2</v>
      </c>
      <c r="F233" s="89">
        <f>F56/'Total Funds Spent &amp; Transferred'!X56</f>
        <v>1.2011288054630049E-2</v>
      </c>
      <c r="G233" s="89">
        <f>G56/'Total Funds Spent &amp; Transferred'!Y56</f>
        <v>1.1364803449565036E-2</v>
      </c>
      <c r="H233" s="89">
        <f>H56/'Total Funds Spent &amp; Transferred'!Z56</f>
        <v>1.0938631054581404E-2</v>
      </c>
    </row>
  </sheetData>
  <autoFilter ref="A180:A233" xr:uid="{00000000-0009-0000-0000-00003B000000}"/>
  <mergeCells count="33">
    <mergeCell ref="H3:H4"/>
    <mergeCell ref="H62:H63"/>
    <mergeCell ref="H121:H122"/>
    <mergeCell ref="H180:H181"/>
    <mergeCell ref="D3:D4"/>
    <mergeCell ref="D62:D63"/>
    <mergeCell ref="D121:D122"/>
    <mergeCell ref="F180:F181"/>
    <mergeCell ref="D180:D181"/>
    <mergeCell ref="E121:E122"/>
    <mergeCell ref="E62:E63"/>
    <mergeCell ref="E3:E4"/>
    <mergeCell ref="E180:E181"/>
    <mergeCell ref="F3:F4"/>
    <mergeCell ref="F62:F63"/>
    <mergeCell ref="G3:G4"/>
    <mergeCell ref="A1:A2"/>
    <mergeCell ref="A3:A4"/>
    <mergeCell ref="B3:B4"/>
    <mergeCell ref="A62:A63"/>
    <mergeCell ref="B62:B63"/>
    <mergeCell ref="C3:C4"/>
    <mergeCell ref="A180:A181"/>
    <mergeCell ref="B180:B181"/>
    <mergeCell ref="A121:A122"/>
    <mergeCell ref="B121:B122"/>
    <mergeCell ref="C180:C181"/>
    <mergeCell ref="G62:G63"/>
    <mergeCell ref="F121:F122"/>
    <mergeCell ref="G121:G122"/>
    <mergeCell ref="G180:G181"/>
    <mergeCell ref="C121:C122"/>
    <mergeCell ref="C62:C63"/>
  </mergeCells>
  <phoneticPr fontId="39" type="noConversion"/>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7" tint="0.79998168889431442"/>
  </sheetPr>
  <dimension ref="A1:O233"/>
  <sheetViews>
    <sheetView topLeftCell="D1" workbookViewId="0">
      <selection activeCell="H64" sqref="H64"/>
    </sheetView>
  </sheetViews>
  <sheetFormatPr defaultColWidth="9.42578125" defaultRowHeight="12.95"/>
  <cols>
    <col min="1" max="1" width="17" style="49" customWidth="1"/>
    <col min="2" max="2" width="12.42578125" style="49" bestFit="1" customWidth="1"/>
    <col min="3" max="3" width="13.42578125" style="49" bestFit="1" customWidth="1"/>
    <col min="4" max="4" width="14.42578125" style="49" bestFit="1" customWidth="1"/>
    <col min="5" max="5" width="13.42578125" style="49" bestFit="1" customWidth="1"/>
    <col min="6" max="6" width="14.42578125" style="49" bestFit="1" customWidth="1"/>
    <col min="7" max="8" width="14"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318" t="s">
        <v>376</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 t="shared" ref="B5:G5" si="0">B64</f>
        <v>0</v>
      </c>
      <c r="C5" s="55">
        <f t="shared" si="0"/>
        <v>0</v>
      </c>
      <c r="D5" s="55">
        <f t="shared" si="0"/>
        <v>0</v>
      </c>
      <c r="E5" s="55">
        <f t="shared" si="0"/>
        <v>0</v>
      </c>
      <c r="F5" s="55">
        <f t="shared" si="0"/>
        <v>7295669</v>
      </c>
      <c r="G5" s="55">
        <f t="shared" si="0"/>
        <v>8226120</v>
      </c>
      <c r="H5" s="55">
        <f t="shared" ref="H5" si="1">H64</f>
        <v>7592443</v>
      </c>
    </row>
    <row r="6" spans="1:8">
      <c r="A6" s="51" t="s">
        <v>84</v>
      </c>
      <c r="B6" s="55">
        <f t="shared" ref="B6:E56" si="2">B65</f>
        <v>0</v>
      </c>
      <c r="C6" s="55">
        <f t="shared" si="2"/>
        <v>0</v>
      </c>
      <c r="D6" s="55">
        <f t="shared" si="2"/>
        <v>0</v>
      </c>
      <c r="E6" s="55">
        <f t="shared" si="2"/>
        <v>0</v>
      </c>
      <c r="F6" s="55">
        <f t="shared" ref="F6:G6" si="3">F65</f>
        <v>0</v>
      </c>
      <c r="G6" s="55">
        <f t="shared" si="3"/>
        <v>0</v>
      </c>
      <c r="H6" s="55">
        <f t="shared" ref="H6" si="4">H65</f>
        <v>0</v>
      </c>
    </row>
    <row r="7" spans="1:8">
      <c r="A7" s="51" t="s">
        <v>86</v>
      </c>
      <c r="B7" s="55">
        <f t="shared" si="2"/>
        <v>214441</v>
      </c>
      <c r="C7" s="55">
        <f t="shared" si="2"/>
        <v>0</v>
      </c>
      <c r="D7" s="55">
        <f t="shared" si="2"/>
        <v>0</v>
      </c>
      <c r="E7" s="55">
        <f t="shared" si="2"/>
        <v>0</v>
      </c>
      <c r="F7" s="55">
        <f t="shared" ref="F7:G7" si="5">F66</f>
        <v>0</v>
      </c>
      <c r="G7" s="55">
        <f t="shared" si="5"/>
        <v>0</v>
      </c>
      <c r="H7" s="55">
        <f t="shared" ref="H7" si="6">H66</f>
        <v>0</v>
      </c>
    </row>
    <row r="8" spans="1:8">
      <c r="A8" s="51" t="s">
        <v>88</v>
      </c>
      <c r="B8" s="55">
        <f t="shared" si="2"/>
        <v>0</v>
      </c>
      <c r="C8" s="55">
        <f t="shared" si="2"/>
        <v>0</v>
      </c>
      <c r="D8" s="55">
        <f t="shared" si="2"/>
        <v>0</v>
      </c>
      <c r="E8" s="55">
        <f t="shared" si="2"/>
        <v>0</v>
      </c>
      <c r="F8" s="55">
        <f t="shared" ref="F8:G8" si="7">F67</f>
        <v>0</v>
      </c>
      <c r="G8" s="55">
        <f t="shared" si="7"/>
        <v>0</v>
      </c>
      <c r="H8" s="55">
        <f t="shared" ref="H8" si="8">H67</f>
        <v>0</v>
      </c>
    </row>
    <row r="9" spans="1:8">
      <c r="A9" s="51" t="s">
        <v>74</v>
      </c>
      <c r="B9" s="55">
        <f t="shared" si="2"/>
        <v>242157000</v>
      </c>
      <c r="C9" s="55">
        <f t="shared" si="2"/>
        <v>244156410</v>
      </c>
      <c r="D9" s="55">
        <f t="shared" si="2"/>
        <v>237261556</v>
      </c>
      <c r="E9" s="55">
        <f t="shared" si="2"/>
        <v>253674004</v>
      </c>
      <c r="F9" s="55">
        <f t="shared" ref="F9:G9" si="9">F68</f>
        <v>275119328</v>
      </c>
      <c r="G9" s="55">
        <f t="shared" si="9"/>
        <v>261118737</v>
      </c>
      <c r="H9" s="55">
        <f t="shared" ref="H9" si="10">H68</f>
        <v>243173496</v>
      </c>
    </row>
    <row r="10" spans="1:8">
      <c r="A10" s="51" t="s">
        <v>91</v>
      </c>
      <c r="B10" s="55">
        <f t="shared" si="2"/>
        <v>0</v>
      </c>
      <c r="C10" s="55">
        <f t="shared" si="2"/>
        <v>0</v>
      </c>
      <c r="D10" s="55">
        <f t="shared" si="2"/>
        <v>0</v>
      </c>
      <c r="E10" s="55">
        <f t="shared" si="2"/>
        <v>0</v>
      </c>
      <c r="F10" s="55">
        <f t="shared" ref="F10:G10" si="11">F69</f>
        <v>0</v>
      </c>
      <c r="G10" s="55">
        <f t="shared" si="11"/>
        <v>0</v>
      </c>
      <c r="H10" s="55">
        <f t="shared" ref="H10" si="12">H69</f>
        <v>0</v>
      </c>
    </row>
    <row r="11" spans="1:8">
      <c r="A11" s="51" t="s">
        <v>93</v>
      </c>
      <c r="B11" s="55">
        <f t="shared" si="2"/>
        <v>0</v>
      </c>
      <c r="C11" s="55">
        <f t="shared" si="2"/>
        <v>0</v>
      </c>
      <c r="D11" s="55">
        <f t="shared" si="2"/>
        <v>0</v>
      </c>
      <c r="E11" s="55">
        <f t="shared" si="2"/>
        <v>0</v>
      </c>
      <c r="F11" s="55">
        <f t="shared" ref="F11:G11" si="13">F70</f>
        <v>0</v>
      </c>
      <c r="G11" s="55">
        <f t="shared" si="13"/>
        <v>0</v>
      </c>
      <c r="H11" s="55">
        <f t="shared" ref="H11" si="14">H70</f>
        <v>0</v>
      </c>
    </row>
    <row r="12" spans="1:8">
      <c r="A12" s="51" t="s">
        <v>95</v>
      </c>
      <c r="B12" s="55">
        <f t="shared" si="2"/>
        <v>0</v>
      </c>
      <c r="C12" s="55">
        <f t="shared" si="2"/>
        <v>0</v>
      </c>
      <c r="D12" s="55">
        <f t="shared" si="2"/>
        <v>0</v>
      </c>
      <c r="E12" s="55">
        <f t="shared" si="2"/>
        <v>0</v>
      </c>
      <c r="F12" s="55">
        <f t="shared" ref="F12:G12" si="15">F71</f>
        <v>0</v>
      </c>
      <c r="G12" s="55">
        <f t="shared" si="15"/>
        <v>0</v>
      </c>
      <c r="H12" s="55">
        <f t="shared" ref="H12" si="16">H71</f>
        <v>0</v>
      </c>
    </row>
    <row r="13" spans="1:8">
      <c r="A13" s="51" t="s">
        <v>97</v>
      </c>
      <c r="B13" s="55">
        <f t="shared" si="2"/>
        <v>0</v>
      </c>
      <c r="C13" s="55">
        <f t="shared" si="2"/>
        <v>0</v>
      </c>
      <c r="D13" s="55">
        <f t="shared" si="2"/>
        <v>0</v>
      </c>
      <c r="E13" s="55">
        <f t="shared" si="2"/>
        <v>0</v>
      </c>
      <c r="F13" s="55">
        <f t="shared" ref="F13:G13" si="17">F72</f>
        <v>0</v>
      </c>
      <c r="G13" s="55">
        <f t="shared" si="17"/>
        <v>0</v>
      </c>
      <c r="H13" s="55">
        <f t="shared" ref="H13" si="18">H72</f>
        <v>0</v>
      </c>
    </row>
    <row r="14" spans="1:8">
      <c r="A14" s="51" t="s">
        <v>99</v>
      </c>
      <c r="B14" s="55">
        <f t="shared" si="2"/>
        <v>0</v>
      </c>
      <c r="C14" s="55">
        <f t="shared" si="2"/>
        <v>0</v>
      </c>
      <c r="D14" s="55">
        <f t="shared" si="2"/>
        <v>0</v>
      </c>
      <c r="E14" s="55">
        <f t="shared" si="2"/>
        <v>0</v>
      </c>
      <c r="F14" s="55">
        <f t="shared" ref="F14:G14" si="19">F73</f>
        <v>0</v>
      </c>
      <c r="G14" s="55">
        <f t="shared" si="19"/>
        <v>0</v>
      </c>
      <c r="H14" s="55">
        <f t="shared" ref="H14" si="20">H73</f>
        <v>0</v>
      </c>
    </row>
    <row r="15" spans="1:8">
      <c r="A15" s="51" t="s">
        <v>101</v>
      </c>
      <c r="B15" s="55">
        <f t="shared" si="2"/>
        <v>0</v>
      </c>
      <c r="C15" s="55">
        <f t="shared" si="2"/>
        <v>0</v>
      </c>
      <c r="D15" s="55">
        <f t="shared" si="2"/>
        <v>0</v>
      </c>
      <c r="E15" s="55">
        <f t="shared" si="2"/>
        <v>0</v>
      </c>
      <c r="F15" s="55">
        <f t="shared" ref="F15:G15" si="21">F74</f>
        <v>0</v>
      </c>
      <c r="G15" s="55">
        <f t="shared" si="21"/>
        <v>0</v>
      </c>
      <c r="H15" s="55">
        <f t="shared" ref="H15" si="22">H74</f>
        <v>0</v>
      </c>
    </row>
    <row r="16" spans="1:8">
      <c r="A16" s="51" t="s">
        <v>102</v>
      </c>
      <c r="B16" s="55">
        <f t="shared" si="2"/>
        <v>0</v>
      </c>
      <c r="C16" s="55">
        <f t="shared" si="2"/>
        <v>0</v>
      </c>
      <c r="D16" s="55">
        <f t="shared" si="2"/>
        <v>0</v>
      </c>
      <c r="E16" s="55">
        <f t="shared" si="2"/>
        <v>0</v>
      </c>
      <c r="F16" s="55">
        <f t="shared" ref="F16:G16" si="23">F75</f>
        <v>0</v>
      </c>
      <c r="G16" s="55">
        <f t="shared" si="23"/>
        <v>0</v>
      </c>
      <c r="H16" s="55">
        <f t="shared" ref="H16" si="24">H75</f>
        <v>0</v>
      </c>
    </row>
    <row r="17" spans="1:8">
      <c r="A17" s="51" t="s">
        <v>103</v>
      </c>
      <c r="B17" s="55">
        <f t="shared" si="2"/>
        <v>0</v>
      </c>
      <c r="C17" s="55">
        <f t="shared" si="2"/>
        <v>0</v>
      </c>
      <c r="D17" s="55">
        <f t="shared" si="2"/>
        <v>0</v>
      </c>
      <c r="E17" s="55">
        <f t="shared" si="2"/>
        <v>0</v>
      </c>
      <c r="F17" s="55">
        <f t="shared" ref="F17:G17" si="25">F76</f>
        <v>0</v>
      </c>
      <c r="G17" s="55">
        <f t="shared" si="25"/>
        <v>0</v>
      </c>
      <c r="H17" s="55">
        <f t="shared" ref="H17" si="26">H76</f>
        <v>0</v>
      </c>
    </row>
    <row r="18" spans="1:8">
      <c r="A18" s="51" t="s">
        <v>104</v>
      </c>
      <c r="B18" s="55">
        <f t="shared" si="2"/>
        <v>0</v>
      </c>
      <c r="C18" s="55">
        <f t="shared" si="2"/>
        <v>0</v>
      </c>
      <c r="D18" s="55">
        <f t="shared" si="2"/>
        <v>0</v>
      </c>
      <c r="E18" s="55">
        <f t="shared" si="2"/>
        <v>0</v>
      </c>
      <c r="F18" s="55">
        <f t="shared" ref="F18:G18" si="27">F77</f>
        <v>0</v>
      </c>
      <c r="G18" s="55">
        <f t="shared" si="27"/>
        <v>0</v>
      </c>
      <c r="H18" s="55">
        <f t="shared" ref="H18" si="28">H77</f>
        <v>0</v>
      </c>
    </row>
    <row r="19" spans="1:8">
      <c r="A19" s="51" t="s">
        <v>105</v>
      </c>
      <c r="B19" s="55">
        <f t="shared" si="2"/>
        <v>0</v>
      </c>
      <c r="C19" s="55">
        <f t="shared" si="2"/>
        <v>0</v>
      </c>
      <c r="D19" s="55">
        <f t="shared" si="2"/>
        <v>0</v>
      </c>
      <c r="E19" s="55">
        <f t="shared" si="2"/>
        <v>0</v>
      </c>
      <c r="F19" s="55">
        <f t="shared" ref="F19:G19" si="29">F78</f>
        <v>0</v>
      </c>
      <c r="G19" s="55">
        <f t="shared" si="29"/>
        <v>0</v>
      </c>
      <c r="H19" s="55">
        <f t="shared" ref="H19" si="30">H78</f>
        <v>0</v>
      </c>
    </row>
    <row r="20" spans="1:8">
      <c r="A20" s="51" t="s">
        <v>107</v>
      </c>
      <c r="B20" s="55">
        <f t="shared" si="2"/>
        <v>0</v>
      </c>
      <c r="C20" s="55">
        <f t="shared" si="2"/>
        <v>0</v>
      </c>
      <c r="D20" s="55">
        <f t="shared" si="2"/>
        <v>0</v>
      </c>
      <c r="E20" s="55">
        <f t="shared" si="2"/>
        <v>0</v>
      </c>
      <c r="F20" s="55">
        <f t="shared" ref="F20:G20" si="31">F79</f>
        <v>0</v>
      </c>
      <c r="G20" s="55">
        <f t="shared" si="31"/>
        <v>0</v>
      </c>
      <c r="H20" s="55">
        <f t="shared" ref="H20" si="32">H79</f>
        <v>0</v>
      </c>
    </row>
    <row r="21" spans="1:8">
      <c r="A21" s="51" t="s">
        <v>76</v>
      </c>
      <c r="B21" s="55">
        <f t="shared" si="2"/>
        <v>0</v>
      </c>
      <c r="C21" s="55">
        <f t="shared" si="2"/>
        <v>0</v>
      </c>
      <c r="D21" s="55">
        <f t="shared" si="2"/>
        <v>0</v>
      </c>
      <c r="E21" s="55">
        <f t="shared" si="2"/>
        <v>0</v>
      </c>
      <c r="F21" s="55">
        <f t="shared" ref="F21:G21" si="33">F80</f>
        <v>0</v>
      </c>
      <c r="G21" s="55">
        <f t="shared" si="33"/>
        <v>0</v>
      </c>
      <c r="H21" s="55">
        <f t="shared" ref="H21" si="34">H80</f>
        <v>0</v>
      </c>
    </row>
    <row r="22" spans="1:8">
      <c r="A22" s="51" t="s">
        <v>110</v>
      </c>
      <c r="B22" s="55">
        <f t="shared" si="2"/>
        <v>0</v>
      </c>
      <c r="C22" s="55">
        <f t="shared" si="2"/>
        <v>0</v>
      </c>
      <c r="D22" s="55">
        <f t="shared" si="2"/>
        <v>0</v>
      </c>
      <c r="E22" s="55">
        <f t="shared" si="2"/>
        <v>0</v>
      </c>
      <c r="F22" s="55">
        <f t="shared" ref="F22:G22" si="35">F81</f>
        <v>0</v>
      </c>
      <c r="G22" s="55">
        <f t="shared" si="35"/>
        <v>0</v>
      </c>
      <c r="H22" s="55">
        <f t="shared" ref="H22" si="36">H81</f>
        <v>0</v>
      </c>
    </row>
    <row r="23" spans="1:8">
      <c r="A23" s="51" t="s">
        <v>111</v>
      </c>
      <c r="B23" s="55">
        <f t="shared" si="2"/>
        <v>0</v>
      </c>
      <c r="C23" s="55">
        <f t="shared" si="2"/>
        <v>0</v>
      </c>
      <c r="D23" s="55">
        <f t="shared" si="2"/>
        <v>0</v>
      </c>
      <c r="E23" s="55">
        <f t="shared" si="2"/>
        <v>0</v>
      </c>
      <c r="F23" s="55">
        <f t="shared" ref="F23:G23" si="37">F82</f>
        <v>0</v>
      </c>
      <c r="G23" s="55">
        <f t="shared" si="37"/>
        <v>0</v>
      </c>
      <c r="H23" s="55">
        <f t="shared" ref="H23" si="38">H82</f>
        <v>0</v>
      </c>
    </row>
    <row r="24" spans="1:8">
      <c r="A24" s="51" t="s">
        <v>113</v>
      </c>
      <c r="B24" s="55">
        <f t="shared" si="2"/>
        <v>0</v>
      </c>
      <c r="C24" s="55">
        <f t="shared" si="2"/>
        <v>0</v>
      </c>
      <c r="D24" s="55">
        <f t="shared" si="2"/>
        <v>0</v>
      </c>
      <c r="E24" s="55">
        <f t="shared" si="2"/>
        <v>0</v>
      </c>
      <c r="F24" s="55">
        <f t="shared" ref="F24:G24" si="39">F83</f>
        <v>0</v>
      </c>
      <c r="G24" s="55">
        <f t="shared" si="39"/>
        <v>0</v>
      </c>
      <c r="H24" s="55">
        <f t="shared" ref="H24" si="40">H83</f>
        <v>0</v>
      </c>
    </row>
    <row r="25" spans="1:8">
      <c r="A25" s="51" t="s">
        <v>78</v>
      </c>
      <c r="B25" s="55">
        <f t="shared" si="2"/>
        <v>0</v>
      </c>
      <c r="C25" s="55">
        <f t="shared" si="2"/>
        <v>0</v>
      </c>
      <c r="D25" s="55">
        <f t="shared" si="2"/>
        <v>0</v>
      </c>
      <c r="E25" s="55">
        <f t="shared" si="2"/>
        <v>0</v>
      </c>
      <c r="F25" s="55">
        <f t="shared" ref="F25:G25" si="41">F84</f>
        <v>0</v>
      </c>
      <c r="G25" s="55">
        <f t="shared" si="41"/>
        <v>0</v>
      </c>
      <c r="H25" s="55">
        <f t="shared" ref="H25" si="42">H84</f>
        <v>0</v>
      </c>
    </row>
    <row r="26" spans="1:8">
      <c r="A26" s="51" t="s">
        <v>116</v>
      </c>
      <c r="B26" s="55">
        <f t="shared" si="2"/>
        <v>0</v>
      </c>
      <c r="C26" s="55">
        <f t="shared" si="2"/>
        <v>0</v>
      </c>
      <c r="D26" s="55">
        <f t="shared" si="2"/>
        <v>0</v>
      </c>
      <c r="E26" s="55">
        <f t="shared" si="2"/>
        <v>0</v>
      </c>
      <c r="F26" s="55">
        <f t="shared" ref="F26:G26" si="43">F85</f>
        <v>0</v>
      </c>
      <c r="G26" s="55">
        <f t="shared" si="43"/>
        <v>0</v>
      </c>
      <c r="H26" s="55">
        <f t="shared" ref="H26" si="44">H85</f>
        <v>0</v>
      </c>
    </row>
    <row r="27" spans="1:8">
      <c r="A27" s="51" t="s">
        <v>117</v>
      </c>
      <c r="B27" s="55">
        <f t="shared" si="2"/>
        <v>0</v>
      </c>
      <c r="C27" s="55">
        <f t="shared" si="2"/>
        <v>0</v>
      </c>
      <c r="D27" s="55">
        <f t="shared" si="2"/>
        <v>0</v>
      </c>
      <c r="E27" s="55">
        <f t="shared" si="2"/>
        <v>0</v>
      </c>
      <c r="F27" s="55">
        <f t="shared" ref="F27:G27" si="45">F86</f>
        <v>0</v>
      </c>
      <c r="G27" s="55">
        <f t="shared" si="45"/>
        <v>0</v>
      </c>
      <c r="H27" s="55">
        <f t="shared" ref="H27" si="46">H86</f>
        <v>0</v>
      </c>
    </row>
    <row r="28" spans="1:8">
      <c r="A28" s="51" t="s">
        <v>77</v>
      </c>
      <c r="B28" s="55">
        <f t="shared" si="2"/>
        <v>0</v>
      </c>
      <c r="C28" s="55">
        <f t="shared" si="2"/>
        <v>0</v>
      </c>
      <c r="D28" s="55">
        <f t="shared" si="2"/>
        <v>0</v>
      </c>
      <c r="E28" s="55">
        <f t="shared" si="2"/>
        <v>0</v>
      </c>
      <c r="F28" s="55">
        <f t="shared" ref="F28:G28" si="47">F87</f>
        <v>0</v>
      </c>
      <c r="G28" s="55">
        <f t="shared" si="47"/>
        <v>0</v>
      </c>
      <c r="H28" s="55">
        <f t="shared" ref="H28" si="48">H87</f>
        <v>0</v>
      </c>
    </row>
    <row r="29" spans="1:8">
      <c r="A29" s="51" t="s">
        <v>120</v>
      </c>
      <c r="B29" s="55">
        <f t="shared" si="2"/>
        <v>0</v>
      </c>
      <c r="C29" s="55">
        <f t="shared" si="2"/>
        <v>0</v>
      </c>
      <c r="D29" s="55">
        <f t="shared" si="2"/>
        <v>0</v>
      </c>
      <c r="E29" s="55">
        <f t="shared" si="2"/>
        <v>0</v>
      </c>
      <c r="F29" s="55">
        <f t="shared" ref="F29:G29" si="49">F88</f>
        <v>0</v>
      </c>
      <c r="G29" s="55">
        <f t="shared" si="49"/>
        <v>0</v>
      </c>
      <c r="H29" s="55">
        <f t="shared" ref="H29" si="50">H88</f>
        <v>0</v>
      </c>
    </row>
    <row r="30" spans="1:8">
      <c r="A30" s="51" t="s">
        <v>122</v>
      </c>
      <c r="B30" s="55">
        <f t="shared" si="2"/>
        <v>0</v>
      </c>
      <c r="C30" s="55">
        <f t="shared" si="2"/>
        <v>0</v>
      </c>
      <c r="D30" s="55">
        <f t="shared" si="2"/>
        <v>0</v>
      </c>
      <c r="E30" s="55">
        <f t="shared" si="2"/>
        <v>0</v>
      </c>
      <c r="F30" s="55">
        <f t="shared" ref="F30:G30" si="51">F89</f>
        <v>0</v>
      </c>
      <c r="G30" s="55">
        <f t="shared" si="51"/>
        <v>0</v>
      </c>
      <c r="H30" s="55">
        <f t="shared" ref="H30" si="52">H89</f>
        <v>0</v>
      </c>
    </row>
    <row r="31" spans="1:8">
      <c r="A31" s="51" t="s">
        <v>124</v>
      </c>
      <c r="B31" s="55">
        <f t="shared" si="2"/>
        <v>1885554</v>
      </c>
      <c r="C31" s="55">
        <f t="shared" si="2"/>
        <v>2320592</v>
      </c>
      <c r="D31" s="55">
        <f t="shared" si="2"/>
        <v>1618362</v>
      </c>
      <c r="E31" s="55">
        <f t="shared" si="2"/>
        <v>2531556</v>
      </c>
      <c r="F31" s="55">
        <f t="shared" ref="F31:G31" si="53">F90</f>
        <v>1907523</v>
      </c>
      <c r="G31" s="55">
        <f t="shared" si="53"/>
        <v>1784867</v>
      </c>
      <c r="H31" s="55">
        <f t="shared" ref="H31" si="54">H90</f>
        <v>774728</v>
      </c>
    </row>
    <row r="32" spans="1:8">
      <c r="A32" s="51" t="s">
        <v>126</v>
      </c>
      <c r="B32" s="55">
        <f t="shared" si="2"/>
        <v>0</v>
      </c>
      <c r="C32" s="55">
        <f t="shared" si="2"/>
        <v>0</v>
      </c>
      <c r="D32" s="55">
        <f t="shared" si="2"/>
        <v>0</v>
      </c>
      <c r="E32" s="55">
        <f t="shared" si="2"/>
        <v>0</v>
      </c>
      <c r="F32" s="55">
        <f t="shared" ref="F32:G32" si="55">F91</f>
        <v>0</v>
      </c>
      <c r="G32" s="55">
        <f t="shared" si="55"/>
        <v>0</v>
      </c>
      <c r="H32" s="55">
        <f t="shared" ref="H32" si="56">H91</f>
        <v>0</v>
      </c>
    </row>
    <row r="33" spans="1:8">
      <c r="A33" s="51" t="s">
        <v>127</v>
      </c>
      <c r="B33" s="55">
        <f t="shared" si="2"/>
        <v>0</v>
      </c>
      <c r="C33" s="55">
        <f t="shared" si="2"/>
        <v>0</v>
      </c>
      <c r="D33" s="55">
        <f t="shared" si="2"/>
        <v>0</v>
      </c>
      <c r="E33" s="55">
        <f t="shared" si="2"/>
        <v>0</v>
      </c>
      <c r="F33" s="55">
        <f t="shared" ref="F33:G33" si="57">F92</f>
        <v>0</v>
      </c>
      <c r="G33" s="55">
        <f t="shared" si="57"/>
        <v>0</v>
      </c>
      <c r="H33" s="55">
        <f t="shared" ref="H33" si="58">H92</f>
        <v>0</v>
      </c>
    </row>
    <row r="34" spans="1:8">
      <c r="A34" s="51" t="s">
        <v>128</v>
      </c>
      <c r="B34" s="55">
        <f t="shared" si="2"/>
        <v>487296</v>
      </c>
      <c r="C34" s="55">
        <f t="shared" si="2"/>
        <v>343272</v>
      </c>
      <c r="D34" s="55">
        <f t="shared" si="2"/>
        <v>1742933</v>
      </c>
      <c r="E34" s="55">
        <f t="shared" si="2"/>
        <v>1085756</v>
      </c>
      <c r="F34" s="55">
        <f t="shared" ref="F34:G34" si="59">F93</f>
        <v>290379</v>
      </c>
      <c r="G34" s="55">
        <f t="shared" si="59"/>
        <v>168132</v>
      </c>
      <c r="H34" s="55">
        <f t="shared" ref="H34" si="60">H93</f>
        <v>65429</v>
      </c>
    </row>
    <row r="35" spans="1:8">
      <c r="A35" s="51" t="s">
        <v>130</v>
      </c>
      <c r="B35" s="55">
        <f t="shared" si="2"/>
        <v>6840000</v>
      </c>
      <c r="C35" s="55">
        <f t="shared" si="2"/>
        <v>6840000</v>
      </c>
      <c r="D35" s="55">
        <f t="shared" si="2"/>
        <v>6840000</v>
      </c>
      <c r="E35" s="55">
        <f t="shared" si="2"/>
        <v>6840000</v>
      </c>
      <c r="F35" s="55">
        <f t="shared" ref="F35:G35" si="61">F94</f>
        <v>6840000</v>
      </c>
      <c r="G35" s="55">
        <f t="shared" si="61"/>
        <v>6840000</v>
      </c>
      <c r="H35" s="55">
        <f t="shared" ref="H35" si="62">H94</f>
        <v>6840000</v>
      </c>
    </row>
    <row r="36" spans="1:8">
      <c r="A36" s="51" t="s">
        <v>131</v>
      </c>
      <c r="B36" s="55">
        <f t="shared" si="2"/>
        <v>0</v>
      </c>
      <c r="C36" s="55">
        <f t="shared" si="2"/>
        <v>0</v>
      </c>
      <c r="D36" s="55">
        <f t="shared" si="2"/>
        <v>0</v>
      </c>
      <c r="E36" s="55">
        <f t="shared" si="2"/>
        <v>0</v>
      </c>
      <c r="F36" s="55">
        <f t="shared" ref="F36:G36" si="63">F95</f>
        <v>0</v>
      </c>
      <c r="G36" s="55">
        <f t="shared" si="63"/>
        <v>0</v>
      </c>
      <c r="H36" s="55">
        <f t="shared" ref="H36" si="64">H95</f>
        <v>0</v>
      </c>
    </row>
    <row r="37" spans="1:8">
      <c r="A37" s="51" t="s">
        <v>132</v>
      </c>
      <c r="B37" s="55">
        <f t="shared" si="2"/>
        <v>0</v>
      </c>
      <c r="C37" s="55">
        <f t="shared" si="2"/>
        <v>0</v>
      </c>
      <c r="D37" s="55">
        <f t="shared" si="2"/>
        <v>0</v>
      </c>
      <c r="E37" s="55">
        <f t="shared" si="2"/>
        <v>0</v>
      </c>
      <c r="F37" s="55">
        <f t="shared" ref="F37:G37" si="65">F96</f>
        <v>0</v>
      </c>
      <c r="G37" s="55">
        <f t="shared" si="65"/>
        <v>0</v>
      </c>
      <c r="H37" s="55">
        <f t="shared" ref="H37" si="66">H96</f>
        <v>0</v>
      </c>
    </row>
    <row r="38" spans="1:8">
      <c r="A38" s="51" t="s">
        <v>75</v>
      </c>
      <c r="B38" s="55">
        <f t="shared" si="2"/>
        <v>0</v>
      </c>
      <c r="C38" s="55">
        <f t="shared" si="2"/>
        <v>0</v>
      </c>
      <c r="D38" s="55">
        <f t="shared" si="2"/>
        <v>0</v>
      </c>
      <c r="E38" s="55">
        <f t="shared" si="2"/>
        <v>0</v>
      </c>
      <c r="F38" s="55">
        <f t="shared" ref="F38:G38" si="67">F97</f>
        <v>0</v>
      </c>
      <c r="G38" s="55">
        <f t="shared" si="67"/>
        <v>0</v>
      </c>
      <c r="H38" s="55">
        <f t="shared" ref="H38" si="68">H97</f>
        <v>0</v>
      </c>
    </row>
    <row r="39" spans="1:8">
      <c r="A39" s="51" t="s">
        <v>133</v>
      </c>
      <c r="B39" s="55">
        <f t="shared" si="2"/>
        <v>0</v>
      </c>
      <c r="C39" s="55">
        <f t="shared" si="2"/>
        <v>0</v>
      </c>
      <c r="D39" s="55">
        <f t="shared" si="2"/>
        <v>0</v>
      </c>
      <c r="E39" s="55">
        <f t="shared" si="2"/>
        <v>0</v>
      </c>
      <c r="F39" s="55">
        <f t="shared" ref="F39:G39" si="69">F98</f>
        <v>0</v>
      </c>
      <c r="G39" s="55">
        <f t="shared" si="69"/>
        <v>0</v>
      </c>
      <c r="H39" s="55">
        <f t="shared" ref="H39" si="70">H98</f>
        <v>0</v>
      </c>
    </row>
    <row r="40" spans="1:8">
      <c r="A40" s="51" t="s">
        <v>134</v>
      </c>
      <c r="B40" s="55">
        <f t="shared" si="2"/>
        <v>0</v>
      </c>
      <c r="C40" s="55">
        <f t="shared" si="2"/>
        <v>0</v>
      </c>
      <c r="D40" s="55">
        <f t="shared" si="2"/>
        <v>0</v>
      </c>
      <c r="E40" s="55">
        <f t="shared" si="2"/>
        <v>0</v>
      </c>
      <c r="F40" s="55">
        <f t="shared" ref="F40:G40" si="71">F99</f>
        <v>0</v>
      </c>
      <c r="G40" s="55">
        <f t="shared" si="71"/>
        <v>0</v>
      </c>
      <c r="H40" s="55">
        <f t="shared" ref="H40" si="72">H99</f>
        <v>0</v>
      </c>
    </row>
    <row r="41" spans="1:8">
      <c r="A41" s="51" t="s">
        <v>136</v>
      </c>
      <c r="B41" s="55">
        <f t="shared" si="2"/>
        <v>7876548</v>
      </c>
      <c r="C41" s="55">
        <f t="shared" si="2"/>
        <v>4032048</v>
      </c>
      <c r="D41" s="55">
        <f t="shared" si="2"/>
        <v>2785811</v>
      </c>
      <c r="E41" s="55">
        <f t="shared" si="2"/>
        <v>2270528</v>
      </c>
      <c r="F41" s="55">
        <f t="shared" ref="F41:G41" si="73">F100</f>
        <v>0</v>
      </c>
      <c r="G41" s="55">
        <f t="shared" si="73"/>
        <v>0</v>
      </c>
      <c r="H41" s="55">
        <f t="shared" ref="H41" si="74">H100</f>
        <v>0</v>
      </c>
    </row>
    <row r="42" spans="1:8">
      <c r="A42" s="51" t="s">
        <v>145</v>
      </c>
      <c r="B42" s="55">
        <f t="shared" si="2"/>
        <v>1483342</v>
      </c>
      <c r="C42" s="55">
        <f t="shared" si="2"/>
        <v>1954911</v>
      </c>
      <c r="D42" s="55">
        <f t="shared" si="2"/>
        <v>2821574</v>
      </c>
      <c r="E42" s="55">
        <f t="shared" si="2"/>
        <v>2757008</v>
      </c>
      <c r="F42" s="55">
        <f t="shared" ref="F42:G42" si="75">F101</f>
        <v>1785570</v>
      </c>
      <c r="G42" s="55">
        <f t="shared" si="75"/>
        <v>1938107</v>
      </c>
      <c r="H42" s="55">
        <f t="shared" ref="H42" si="76">H101</f>
        <v>448564</v>
      </c>
    </row>
    <row r="43" spans="1:8">
      <c r="A43" s="51" t="s">
        <v>138</v>
      </c>
      <c r="B43" s="55">
        <f t="shared" si="2"/>
        <v>0</v>
      </c>
      <c r="C43" s="55">
        <f t="shared" si="2"/>
        <v>0</v>
      </c>
      <c r="D43" s="55">
        <f t="shared" si="2"/>
        <v>0</v>
      </c>
      <c r="E43" s="55">
        <f t="shared" si="2"/>
        <v>0</v>
      </c>
      <c r="F43" s="55">
        <f t="shared" ref="F43:G43" si="77">F102</f>
        <v>0</v>
      </c>
      <c r="G43" s="55">
        <f t="shared" si="77"/>
        <v>0</v>
      </c>
      <c r="H43" s="55">
        <f t="shared" ref="H43" si="78">H102</f>
        <v>0</v>
      </c>
    </row>
    <row r="44" spans="1:8">
      <c r="A44" s="51" t="s">
        <v>140</v>
      </c>
      <c r="B44" s="55">
        <f t="shared" si="2"/>
        <v>0</v>
      </c>
      <c r="C44" s="55">
        <f t="shared" si="2"/>
        <v>0</v>
      </c>
      <c r="D44" s="55">
        <f t="shared" si="2"/>
        <v>0</v>
      </c>
      <c r="E44" s="55">
        <f t="shared" si="2"/>
        <v>0</v>
      </c>
      <c r="F44" s="55">
        <f t="shared" ref="F44:G44" si="79">F103</f>
        <v>0</v>
      </c>
      <c r="G44" s="55">
        <f t="shared" si="79"/>
        <v>0</v>
      </c>
      <c r="H44" s="55">
        <f t="shared" ref="H44" si="80">H103</f>
        <v>0</v>
      </c>
    </row>
    <row r="45" spans="1:8">
      <c r="A45" s="51" t="s">
        <v>142</v>
      </c>
      <c r="B45" s="55">
        <f t="shared" si="2"/>
        <v>0</v>
      </c>
      <c r="C45" s="55">
        <f t="shared" si="2"/>
        <v>0</v>
      </c>
      <c r="D45" s="55">
        <f t="shared" si="2"/>
        <v>0</v>
      </c>
      <c r="E45" s="55">
        <f t="shared" si="2"/>
        <v>0</v>
      </c>
      <c r="F45" s="55">
        <f t="shared" ref="F45:G45" si="81">F104</f>
        <v>0</v>
      </c>
      <c r="G45" s="55">
        <f t="shared" si="81"/>
        <v>0</v>
      </c>
      <c r="H45" s="55">
        <f t="shared" ref="H45" si="82">H104</f>
        <v>0</v>
      </c>
    </row>
    <row r="46" spans="1:8">
      <c r="A46" s="51" t="s">
        <v>144</v>
      </c>
      <c r="B46" s="55">
        <f t="shared" si="2"/>
        <v>2912086</v>
      </c>
      <c r="C46" s="55">
        <f t="shared" si="2"/>
        <v>2864678</v>
      </c>
      <c r="D46" s="55">
        <f t="shared" si="2"/>
        <v>3174209</v>
      </c>
      <c r="E46" s="55">
        <f t="shared" si="2"/>
        <v>3451188</v>
      </c>
      <c r="F46" s="55">
        <f t="shared" ref="F46:G46" si="83">F105</f>
        <v>2263519</v>
      </c>
      <c r="G46" s="55">
        <f t="shared" si="83"/>
        <v>3792307</v>
      </c>
      <c r="H46" s="55">
        <f t="shared" ref="H46" si="84">H105</f>
        <v>4189338</v>
      </c>
    </row>
    <row r="47" spans="1:8">
      <c r="A47" s="51" t="s">
        <v>146</v>
      </c>
      <c r="B47" s="55">
        <f t="shared" si="2"/>
        <v>0</v>
      </c>
      <c r="C47" s="55">
        <f t="shared" si="2"/>
        <v>0</v>
      </c>
      <c r="D47" s="55">
        <f t="shared" si="2"/>
        <v>0</v>
      </c>
      <c r="E47" s="55">
        <f t="shared" si="2"/>
        <v>0</v>
      </c>
      <c r="F47" s="55">
        <f t="shared" ref="F47:G47" si="85">F106</f>
        <v>0</v>
      </c>
      <c r="G47" s="55">
        <f t="shared" si="85"/>
        <v>0</v>
      </c>
      <c r="H47" s="55">
        <f t="shared" ref="H47" si="86">H106</f>
        <v>0</v>
      </c>
    </row>
    <row r="48" spans="1:8">
      <c r="A48" s="51" t="s">
        <v>148</v>
      </c>
      <c r="B48" s="55">
        <f t="shared" si="2"/>
        <v>0</v>
      </c>
      <c r="C48" s="55">
        <f t="shared" si="2"/>
        <v>0</v>
      </c>
      <c r="D48" s="55">
        <f t="shared" si="2"/>
        <v>0</v>
      </c>
      <c r="E48" s="55">
        <f t="shared" si="2"/>
        <v>0</v>
      </c>
      <c r="F48" s="55">
        <f t="shared" ref="F48:G48" si="87">F107</f>
        <v>0</v>
      </c>
      <c r="G48" s="55">
        <f t="shared" si="87"/>
        <v>0</v>
      </c>
      <c r="H48" s="55">
        <f t="shared" ref="H48" si="88">H107</f>
        <v>0</v>
      </c>
    </row>
    <row r="49" spans="1:15">
      <c r="A49" s="51" t="s">
        <v>150</v>
      </c>
      <c r="B49" s="55">
        <f t="shared" si="2"/>
        <v>0</v>
      </c>
      <c r="C49" s="55">
        <f t="shared" si="2"/>
        <v>0</v>
      </c>
      <c r="D49" s="55">
        <f t="shared" si="2"/>
        <v>0</v>
      </c>
      <c r="E49" s="55">
        <f t="shared" si="2"/>
        <v>0</v>
      </c>
      <c r="F49" s="55">
        <f t="shared" ref="F49:G49" si="89">F108</f>
        <v>0</v>
      </c>
      <c r="G49" s="55">
        <f t="shared" si="89"/>
        <v>0</v>
      </c>
      <c r="H49" s="55">
        <f t="shared" ref="H49" si="90">H108</f>
        <v>0</v>
      </c>
    </row>
    <row r="50" spans="1:15">
      <c r="A50" s="51" t="s">
        <v>152</v>
      </c>
      <c r="B50" s="55">
        <f t="shared" si="2"/>
        <v>0</v>
      </c>
      <c r="C50" s="55">
        <f t="shared" si="2"/>
        <v>0</v>
      </c>
      <c r="D50" s="55">
        <f t="shared" si="2"/>
        <v>0</v>
      </c>
      <c r="E50" s="55">
        <f t="shared" si="2"/>
        <v>0</v>
      </c>
      <c r="F50" s="55">
        <f t="shared" ref="F50:G50" si="91">F109</f>
        <v>0</v>
      </c>
      <c r="G50" s="55">
        <f t="shared" si="91"/>
        <v>0</v>
      </c>
      <c r="H50" s="55">
        <f t="shared" ref="H50" si="92">H109</f>
        <v>0</v>
      </c>
    </row>
    <row r="51" spans="1:15">
      <c r="A51" s="51" t="s">
        <v>153</v>
      </c>
      <c r="B51" s="55">
        <f t="shared" si="2"/>
        <v>0</v>
      </c>
      <c r="C51" s="55">
        <f t="shared" si="2"/>
        <v>0</v>
      </c>
      <c r="D51" s="55">
        <f t="shared" si="2"/>
        <v>0</v>
      </c>
      <c r="E51" s="55">
        <f t="shared" si="2"/>
        <v>0</v>
      </c>
      <c r="F51" s="55">
        <f t="shared" ref="F51:G51" si="93">F110</f>
        <v>0</v>
      </c>
      <c r="G51" s="55">
        <f t="shared" si="93"/>
        <v>0</v>
      </c>
      <c r="H51" s="55">
        <f t="shared" ref="H51" si="94">H110</f>
        <v>0</v>
      </c>
    </row>
    <row r="52" spans="1:15">
      <c r="A52" s="51" t="s">
        <v>154</v>
      </c>
      <c r="B52" s="55">
        <f t="shared" si="2"/>
        <v>0</v>
      </c>
      <c r="C52" s="55">
        <f t="shared" si="2"/>
        <v>0</v>
      </c>
      <c r="D52" s="55">
        <f t="shared" si="2"/>
        <v>0</v>
      </c>
      <c r="E52" s="55">
        <f t="shared" si="2"/>
        <v>0</v>
      </c>
      <c r="F52" s="55">
        <f t="shared" ref="F52:G52" si="95">F111</f>
        <v>0</v>
      </c>
      <c r="G52" s="55">
        <f t="shared" si="95"/>
        <v>0</v>
      </c>
      <c r="H52" s="55">
        <f t="shared" ref="H52" si="96">H111</f>
        <v>0</v>
      </c>
    </row>
    <row r="53" spans="1:15">
      <c r="A53" s="51" t="s">
        <v>155</v>
      </c>
      <c r="B53" s="55">
        <f t="shared" si="2"/>
        <v>2437184</v>
      </c>
      <c r="C53" s="55">
        <f t="shared" si="2"/>
        <v>1434799</v>
      </c>
      <c r="D53" s="55">
        <f t="shared" si="2"/>
        <v>1342827</v>
      </c>
      <c r="E53" s="55">
        <f t="shared" si="2"/>
        <v>890457</v>
      </c>
      <c r="F53" s="55">
        <f t="shared" ref="F53:G53" si="97">F112</f>
        <v>719306</v>
      </c>
      <c r="G53" s="55">
        <f t="shared" si="97"/>
        <v>450981</v>
      </c>
      <c r="H53" s="55">
        <f t="shared" ref="H53" si="98">H112</f>
        <v>370958</v>
      </c>
    </row>
    <row r="54" spans="1:15">
      <c r="A54" s="51" t="s">
        <v>157</v>
      </c>
      <c r="B54" s="55">
        <f t="shared" si="2"/>
        <v>0</v>
      </c>
      <c r="C54" s="55">
        <f t="shared" si="2"/>
        <v>0</v>
      </c>
      <c r="D54" s="55">
        <f t="shared" si="2"/>
        <v>0</v>
      </c>
      <c r="E54" s="55">
        <f t="shared" si="2"/>
        <v>0</v>
      </c>
      <c r="F54" s="55">
        <f t="shared" ref="F54:G54" si="99">F113</f>
        <v>0</v>
      </c>
      <c r="G54" s="55">
        <f t="shared" si="99"/>
        <v>0</v>
      </c>
      <c r="H54" s="55">
        <f t="shared" ref="H54" si="100">H113</f>
        <v>0</v>
      </c>
    </row>
    <row r="55" spans="1:15">
      <c r="A55" s="51" t="s">
        <v>158</v>
      </c>
      <c r="B55" s="55">
        <f t="shared" si="2"/>
        <v>0</v>
      </c>
      <c r="C55" s="55">
        <f t="shared" si="2"/>
        <v>0</v>
      </c>
      <c r="D55" s="55">
        <f t="shared" si="2"/>
        <v>0</v>
      </c>
      <c r="E55" s="55">
        <f t="shared" si="2"/>
        <v>0</v>
      </c>
      <c r="F55" s="55">
        <f t="shared" ref="F55:G55" si="101">F114</f>
        <v>0</v>
      </c>
      <c r="G55" s="55">
        <f t="shared" si="101"/>
        <v>0</v>
      </c>
      <c r="H55" s="55">
        <f t="shared" ref="H55" si="102">H114</f>
        <v>0</v>
      </c>
    </row>
    <row r="56" spans="1:15">
      <c r="A56" s="59" t="s">
        <v>159</v>
      </c>
      <c r="B56" s="55">
        <f t="shared" si="2"/>
        <v>266293451</v>
      </c>
      <c r="C56" s="55">
        <f t="shared" si="2"/>
        <v>263946710</v>
      </c>
      <c r="D56" s="55">
        <f t="shared" si="2"/>
        <v>257587272</v>
      </c>
      <c r="E56" s="55">
        <f t="shared" si="2"/>
        <v>273500497</v>
      </c>
      <c r="F56" s="55">
        <f t="shared" ref="F56:G56" si="103">F115</f>
        <v>296221294</v>
      </c>
      <c r="G56" s="55">
        <f t="shared" si="103"/>
        <v>284319251</v>
      </c>
      <c r="H56" s="55">
        <f t="shared" ref="H56" si="104">H115</f>
        <v>263454956</v>
      </c>
    </row>
    <row r="57" spans="1:15" s="62" customFormat="1">
      <c r="A57" s="82"/>
      <c r="B57" s="49"/>
      <c r="C57" s="49"/>
      <c r="D57" s="49"/>
      <c r="E57" s="49"/>
      <c r="F57" s="49"/>
      <c r="G57" s="49"/>
    </row>
    <row r="58" spans="1:15">
      <c r="A58" s="83"/>
    </row>
    <row r="59" spans="1:15">
      <c r="A59" s="84"/>
    </row>
    <row r="60" spans="1:15">
      <c r="A60" s="85"/>
    </row>
    <row r="61" spans="1:15">
      <c r="A61" s="86"/>
    </row>
    <row r="62" spans="1:15" ht="12.75" customHeight="1">
      <c r="A62" s="396" t="s">
        <v>156</v>
      </c>
      <c r="B62" s="402">
        <v>2015</v>
      </c>
      <c r="C62" s="402">
        <v>2016</v>
      </c>
      <c r="D62" s="402">
        <v>2017</v>
      </c>
      <c r="E62" s="402">
        <v>2018</v>
      </c>
      <c r="F62" s="402">
        <v>2019</v>
      </c>
      <c r="G62" s="402">
        <v>2020</v>
      </c>
      <c r="H62" s="402">
        <v>2021</v>
      </c>
      <c r="O62" s="63"/>
    </row>
    <row r="63" spans="1:15" ht="12.75" customHeight="1">
      <c r="A63" s="396"/>
      <c r="B63" s="398"/>
      <c r="C63" s="398"/>
      <c r="D63" s="398"/>
      <c r="E63" s="398"/>
      <c r="F63" s="398"/>
      <c r="G63" s="398"/>
      <c r="H63" s="398"/>
    </row>
    <row r="64" spans="1:15">
      <c r="A64" s="51" t="s">
        <v>82</v>
      </c>
      <c r="B64" s="49">
        <v>0</v>
      </c>
      <c r="C64" s="226">
        <v>0</v>
      </c>
      <c r="D64" s="226">
        <v>0</v>
      </c>
      <c r="E64" s="49">
        <v>0</v>
      </c>
      <c r="F64" s="49">
        <v>7295669</v>
      </c>
      <c r="G64" s="49">
        <v>8226120</v>
      </c>
      <c r="H64" s="49">
        <v>7592443</v>
      </c>
    </row>
    <row r="65" spans="1:8">
      <c r="A65" s="51" t="s">
        <v>84</v>
      </c>
      <c r="B65" s="49">
        <v>0</v>
      </c>
      <c r="C65" s="226">
        <v>0</v>
      </c>
      <c r="D65" s="226">
        <v>0</v>
      </c>
      <c r="E65" s="49">
        <v>0</v>
      </c>
      <c r="F65" s="49">
        <v>0</v>
      </c>
      <c r="G65" s="49">
        <v>0</v>
      </c>
      <c r="H65" s="49">
        <v>0</v>
      </c>
    </row>
    <row r="66" spans="1:8">
      <c r="A66" s="51" t="s">
        <v>86</v>
      </c>
      <c r="B66" s="49">
        <v>214441</v>
      </c>
      <c r="C66" s="226">
        <v>0</v>
      </c>
      <c r="D66" s="226">
        <v>0</v>
      </c>
      <c r="E66" s="49">
        <v>0</v>
      </c>
      <c r="F66" s="49">
        <v>0</v>
      </c>
      <c r="G66" s="49">
        <v>0</v>
      </c>
      <c r="H66" s="49">
        <v>0</v>
      </c>
    </row>
    <row r="67" spans="1:8">
      <c r="A67" s="51" t="s">
        <v>88</v>
      </c>
      <c r="B67" s="49">
        <v>0</v>
      </c>
      <c r="C67" s="226">
        <v>0</v>
      </c>
      <c r="D67" s="226">
        <v>0</v>
      </c>
      <c r="E67" s="49">
        <v>0</v>
      </c>
      <c r="F67" s="49">
        <v>0</v>
      </c>
      <c r="G67" s="49">
        <v>0</v>
      </c>
      <c r="H67" s="49">
        <v>0</v>
      </c>
    </row>
    <row r="68" spans="1:8">
      <c r="A68" s="51" t="s">
        <v>74</v>
      </c>
      <c r="B68" s="49">
        <v>242157000</v>
      </c>
      <c r="C68" s="226">
        <v>244156410</v>
      </c>
      <c r="D68" s="226">
        <v>237261556</v>
      </c>
      <c r="E68" s="49">
        <v>253674004</v>
      </c>
      <c r="F68" s="49">
        <v>275119328</v>
      </c>
      <c r="G68" s="49">
        <v>261118737</v>
      </c>
      <c r="H68" s="49">
        <v>243173496</v>
      </c>
    </row>
    <row r="69" spans="1:8">
      <c r="A69" s="51" t="s">
        <v>91</v>
      </c>
      <c r="B69" s="49">
        <v>0</v>
      </c>
      <c r="C69" s="226">
        <v>0</v>
      </c>
      <c r="D69" s="226">
        <v>0</v>
      </c>
      <c r="E69" s="49">
        <v>0</v>
      </c>
      <c r="F69" s="49">
        <v>0</v>
      </c>
      <c r="G69" s="49">
        <v>0</v>
      </c>
      <c r="H69" s="49">
        <v>0</v>
      </c>
    </row>
    <row r="70" spans="1:8">
      <c r="A70" s="51" t="s">
        <v>93</v>
      </c>
      <c r="B70" s="49">
        <v>0</v>
      </c>
      <c r="C70" s="226">
        <v>0</v>
      </c>
      <c r="D70" s="226">
        <v>0</v>
      </c>
      <c r="E70" s="49">
        <v>0</v>
      </c>
      <c r="F70" s="49">
        <v>0</v>
      </c>
      <c r="G70" s="49">
        <v>0</v>
      </c>
      <c r="H70" s="49">
        <v>0</v>
      </c>
    </row>
    <row r="71" spans="1:8">
      <c r="A71" s="51" t="s">
        <v>95</v>
      </c>
      <c r="B71" s="49">
        <v>0</v>
      </c>
      <c r="C71" s="226">
        <v>0</v>
      </c>
      <c r="D71" s="226">
        <v>0</v>
      </c>
      <c r="E71" s="49">
        <v>0</v>
      </c>
      <c r="F71" s="49">
        <v>0</v>
      </c>
      <c r="G71" s="49">
        <v>0</v>
      </c>
      <c r="H71" s="49">
        <v>0</v>
      </c>
    </row>
    <row r="72" spans="1:8">
      <c r="A72" s="51" t="s">
        <v>97</v>
      </c>
      <c r="B72" s="49">
        <v>0</v>
      </c>
      <c r="C72" s="226">
        <v>0</v>
      </c>
      <c r="D72" s="226">
        <v>0</v>
      </c>
      <c r="E72" s="49">
        <v>0</v>
      </c>
      <c r="F72" s="49">
        <v>0</v>
      </c>
      <c r="G72" s="49">
        <v>0</v>
      </c>
      <c r="H72" s="49">
        <v>0</v>
      </c>
    </row>
    <row r="73" spans="1:8">
      <c r="A73" s="51" t="s">
        <v>99</v>
      </c>
      <c r="B73" s="49">
        <v>0</v>
      </c>
      <c r="C73" s="226">
        <v>0</v>
      </c>
      <c r="D73" s="226">
        <v>0</v>
      </c>
      <c r="E73" s="49">
        <v>0</v>
      </c>
      <c r="F73" s="49">
        <v>0</v>
      </c>
      <c r="G73" s="49">
        <v>0</v>
      </c>
      <c r="H73" s="49">
        <v>0</v>
      </c>
    </row>
    <row r="74" spans="1:8">
      <c r="A74" s="51" t="s">
        <v>101</v>
      </c>
      <c r="B74" s="49">
        <v>0</v>
      </c>
      <c r="C74" s="226">
        <v>0</v>
      </c>
      <c r="D74" s="226">
        <v>0</v>
      </c>
      <c r="E74" s="49">
        <v>0</v>
      </c>
      <c r="F74" s="49">
        <v>0</v>
      </c>
      <c r="G74" s="49">
        <v>0</v>
      </c>
      <c r="H74" s="49">
        <v>0</v>
      </c>
    </row>
    <row r="75" spans="1:8">
      <c r="A75" s="51" t="s">
        <v>102</v>
      </c>
      <c r="B75" s="49">
        <v>0</v>
      </c>
      <c r="C75" s="226">
        <v>0</v>
      </c>
      <c r="D75" s="226">
        <v>0</v>
      </c>
      <c r="E75" s="49">
        <v>0</v>
      </c>
      <c r="F75" s="49">
        <v>0</v>
      </c>
      <c r="G75" s="49">
        <v>0</v>
      </c>
      <c r="H75" s="49">
        <v>0</v>
      </c>
    </row>
    <row r="76" spans="1:8">
      <c r="A76" s="51" t="s">
        <v>103</v>
      </c>
      <c r="B76" s="49">
        <v>0</v>
      </c>
      <c r="C76" s="226">
        <v>0</v>
      </c>
      <c r="D76" s="226">
        <v>0</v>
      </c>
      <c r="E76" s="49">
        <v>0</v>
      </c>
      <c r="F76" s="49">
        <v>0</v>
      </c>
      <c r="G76" s="49">
        <v>0</v>
      </c>
      <c r="H76" s="49">
        <v>0</v>
      </c>
    </row>
    <row r="77" spans="1:8">
      <c r="A77" s="51" t="s">
        <v>104</v>
      </c>
      <c r="B77" s="49">
        <v>0</v>
      </c>
      <c r="C77" s="226">
        <v>0</v>
      </c>
      <c r="D77" s="226">
        <v>0</v>
      </c>
      <c r="E77" s="49">
        <v>0</v>
      </c>
      <c r="F77" s="49">
        <v>0</v>
      </c>
      <c r="G77" s="49">
        <v>0</v>
      </c>
      <c r="H77" s="49">
        <v>0</v>
      </c>
    </row>
    <row r="78" spans="1:8">
      <c r="A78" s="51" t="s">
        <v>105</v>
      </c>
      <c r="B78" s="49">
        <v>0</v>
      </c>
      <c r="C78" s="226">
        <v>0</v>
      </c>
      <c r="D78" s="226">
        <v>0</v>
      </c>
      <c r="E78" s="49">
        <v>0</v>
      </c>
      <c r="F78" s="49">
        <v>0</v>
      </c>
      <c r="G78" s="49">
        <v>0</v>
      </c>
      <c r="H78" s="49">
        <v>0</v>
      </c>
    </row>
    <row r="79" spans="1:8">
      <c r="A79" s="51" t="s">
        <v>107</v>
      </c>
      <c r="B79" s="49">
        <v>0</v>
      </c>
      <c r="C79" s="226">
        <v>0</v>
      </c>
      <c r="D79" s="226">
        <v>0</v>
      </c>
      <c r="E79" s="49">
        <v>0</v>
      </c>
      <c r="F79" s="49">
        <v>0</v>
      </c>
      <c r="G79" s="49">
        <v>0</v>
      </c>
      <c r="H79" s="49">
        <v>0</v>
      </c>
    </row>
    <row r="80" spans="1:8">
      <c r="A80" s="51" t="s">
        <v>76</v>
      </c>
      <c r="B80" s="49">
        <v>0</v>
      </c>
      <c r="C80" s="226">
        <v>0</v>
      </c>
      <c r="D80" s="226">
        <v>0</v>
      </c>
      <c r="E80" s="49">
        <v>0</v>
      </c>
      <c r="F80" s="49">
        <v>0</v>
      </c>
      <c r="G80" s="49">
        <v>0</v>
      </c>
      <c r="H80" s="49">
        <v>0</v>
      </c>
    </row>
    <row r="81" spans="1:8">
      <c r="A81" s="51" t="s">
        <v>110</v>
      </c>
      <c r="B81" s="49">
        <v>0</v>
      </c>
      <c r="C81" s="226">
        <v>0</v>
      </c>
      <c r="D81" s="226">
        <v>0</v>
      </c>
      <c r="E81" s="49">
        <v>0</v>
      </c>
      <c r="F81" s="49">
        <v>0</v>
      </c>
      <c r="G81" s="49">
        <v>0</v>
      </c>
      <c r="H81" s="49">
        <v>0</v>
      </c>
    </row>
    <row r="82" spans="1:8">
      <c r="A82" s="51" t="s">
        <v>111</v>
      </c>
      <c r="B82" s="49">
        <v>0</v>
      </c>
      <c r="C82" s="226">
        <v>0</v>
      </c>
      <c r="D82" s="226">
        <v>0</v>
      </c>
      <c r="E82" s="49">
        <v>0</v>
      </c>
      <c r="F82" s="49">
        <v>0</v>
      </c>
      <c r="G82" s="49">
        <v>0</v>
      </c>
      <c r="H82" s="49">
        <v>0</v>
      </c>
    </row>
    <row r="83" spans="1:8">
      <c r="A83" s="51" t="s">
        <v>113</v>
      </c>
      <c r="B83" s="49">
        <v>0</v>
      </c>
      <c r="C83" s="226">
        <v>0</v>
      </c>
      <c r="D83" s="226">
        <v>0</v>
      </c>
      <c r="E83" s="49">
        <v>0</v>
      </c>
      <c r="F83" s="49">
        <v>0</v>
      </c>
      <c r="G83" s="49">
        <v>0</v>
      </c>
      <c r="H83" s="49">
        <v>0</v>
      </c>
    </row>
    <row r="84" spans="1:8">
      <c r="A84" s="51" t="s">
        <v>78</v>
      </c>
      <c r="B84" s="49">
        <v>0</v>
      </c>
      <c r="C84" s="226">
        <v>0</v>
      </c>
      <c r="D84" s="226">
        <v>0</v>
      </c>
      <c r="E84" s="49">
        <v>0</v>
      </c>
      <c r="F84" s="49">
        <v>0</v>
      </c>
      <c r="G84" s="49">
        <v>0</v>
      </c>
      <c r="H84" s="49">
        <v>0</v>
      </c>
    </row>
    <row r="85" spans="1:8">
      <c r="A85" s="51" t="s">
        <v>116</v>
      </c>
      <c r="B85" s="49">
        <v>0</v>
      </c>
      <c r="C85" s="226">
        <v>0</v>
      </c>
      <c r="D85" s="226">
        <v>0</v>
      </c>
      <c r="E85" s="49">
        <v>0</v>
      </c>
      <c r="F85" s="49">
        <v>0</v>
      </c>
      <c r="G85" s="49">
        <v>0</v>
      </c>
      <c r="H85" s="49">
        <v>0</v>
      </c>
    </row>
    <row r="86" spans="1:8">
      <c r="A86" s="51" t="s">
        <v>117</v>
      </c>
      <c r="B86" s="49">
        <v>0</v>
      </c>
      <c r="C86" s="226">
        <v>0</v>
      </c>
      <c r="D86" s="226">
        <v>0</v>
      </c>
      <c r="E86" s="49">
        <v>0</v>
      </c>
      <c r="F86" s="49">
        <v>0</v>
      </c>
      <c r="G86" s="49">
        <v>0</v>
      </c>
      <c r="H86" s="49">
        <v>0</v>
      </c>
    </row>
    <row r="87" spans="1:8">
      <c r="A87" s="51" t="s">
        <v>77</v>
      </c>
      <c r="B87" s="49">
        <v>0</v>
      </c>
      <c r="C87" s="226">
        <v>0</v>
      </c>
      <c r="D87" s="226">
        <v>0</v>
      </c>
      <c r="E87" s="49">
        <v>0</v>
      </c>
      <c r="F87" s="49">
        <v>0</v>
      </c>
      <c r="G87" s="49">
        <v>0</v>
      </c>
      <c r="H87" s="49">
        <v>0</v>
      </c>
    </row>
    <row r="88" spans="1:8">
      <c r="A88" s="51" t="s">
        <v>120</v>
      </c>
      <c r="B88" s="49">
        <v>0</v>
      </c>
      <c r="C88" s="226">
        <v>0</v>
      </c>
      <c r="D88" s="226">
        <v>0</v>
      </c>
      <c r="E88" s="49">
        <v>0</v>
      </c>
      <c r="F88" s="49">
        <v>0</v>
      </c>
      <c r="G88" s="49">
        <v>0</v>
      </c>
      <c r="H88" s="49">
        <v>0</v>
      </c>
    </row>
    <row r="89" spans="1:8">
      <c r="A89" s="51" t="s">
        <v>122</v>
      </c>
      <c r="B89" s="49">
        <v>0</v>
      </c>
      <c r="C89" s="226">
        <v>0</v>
      </c>
      <c r="D89" s="226">
        <v>0</v>
      </c>
      <c r="E89" s="49">
        <v>0</v>
      </c>
      <c r="F89" s="49">
        <v>0</v>
      </c>
      <c r="G89" s="49">
        <v>0</v>
      </c>
      <c r="H89" s="49">
        <v>0</v>
      </c>
    </row>
    <row r="90" spans="1:8">
      <c r="A90" s="51" t="s">
        <v>124</v>
      </c>
      <c r="B90" s="49">
        <v>1885554</v>
      </c>
      <c r="C90" s="226">
        <v>2320592</v>
      </c>
      <c r="D90" s="226">
        <v>1618362</v>
      </c>
      <c r="E90" s="49">
        <v>2531556</v>
      </c>
      <c r="F90" s="49">
        <v>1907523</v>
      </c>
      <c r="G90" s="49">
        <v>1784867</v>
      </c>
      <c r="H90" s="49">
        <v>774728</v>
      </c>
    </row>
    <row r="91" spans="1:8">
      <c r="A91" s="51" t="s">
        <v>126</v>
      </c>
      <c r="B91" s="49">
        <v>0</v>
      </c>
      <c r="C91" s="226">
        <v>0</v>
      </c>
      <c r="D91" s="226">
        <v>0</v>
      </c>
      <c r="E91" s="49">
        <v>0</v>
      </c>
      <c r="F91" s="49">
        <v>0</v>
      </c>
      <c r="G91" s="49">
        <v>0</v>
      </c>
      <c r="H91" s="49">
        <v>0</v>
      </c>
    </row>
    <row r="92" spans="1:8">
      <c r="A92" s="51" t="s">
        <v>127</v>
      </c>
      <c r="B92" s="49">
        <v>0</v>
      </c>
      <c r="C92" s="226">
        <v>0</v>
      </c>
      <c r="D92" s="226">
        <v>0</v>
      </c>
      <c r="E92" s="49">
        <v>0</v>
      </c>
      <c r="F92" s="49">
        <v>0</v>
      </c>
      <c r="G92" s="49">
        <v>0</v>
      </c>
      <c r="H92" s="49">
        <v>0</v>
      </c>
    </row>
    <row r="93" spans="1:8">
      <c r="A93" s="51" t="s">
        <v>128</v>
      </c>
      <c r="B93" s="49">
        <v>487296</v>
      </c>
      <c r="C93" s="226">
        <v>343272</v>
      </c>
      <c r="D93" s="226">
        <v>1742933</v>
      </c>
      <c r="E93" s="49">
        <v>1085756</v>
      </c>
      <c r="F93" s="49">
        <v>290379</v>
      </c>
      <c r="G93" s="49">
        <v>168132</v>
      </c>
      <c r="H93" s="49">
        <v>65429</v>
      </c>
    </row>
    <row r="94" spans="1:8">
      <c r="A94" s="51" t="s">
        <v>130</v>
      </c>
      <c r="B94" s="49">
        <v>6840000</v>
      </c>
      <c r="C94" s="226">
        <v>6840000</v>
      </c>
      <c r="D94" s="226">
        <v>6840000</v>
      </c>
      <c r="E94" s="49">
        <v>6840000</v>
      </c>
      <c r="F94" s="49">
        <v>6840000</v>
      </c>
      <c r="G94" s="49">
        <v>6840000</v>
      </c>
      <c r="H94" s="49">
        <v>6840000</v>
      </c>
    </row>
    <row r="95" spans="1:8">
      <c r="A95" s="51" t="s">
        <v>131</v>
      </c>
      <c r="B95" s="49">
        <v>0</v>
      </c>
      <c r="C95" s="226">
        <v>0</v>
      </c>
      <c r="D95" s="226">
        <v>0</v>
      </c>
      <c r="E95" s="49">
        <v>0</v>
      </c>
      <c r="F95" s="49">
        <v>0</v>
      </c>
      <c r="G95" s="49">
        <v>0</v>
      </c>
      <c r="H95" s="49">
        <v>0</v>
      </c>
    </row>
    <row r="96" spans="1:8">
      <c r="A96" s="51" t="s">
        <v>132</v>
      </c>
      <c r="B96" s="49">
        <v>0</v>
      </c>
      <c r="C96" s="226">
        <v>0</v>
      </c>
      <c r="D96" s="226">
        <v>0</v>
      </c>
      <c r="E96" s="49">
        <v>0</v>
      </c>
      <c r="F96" s="49">
        <v>0</v>
      </c>
      <c r="G96" s="49">
        <v>0</v>
      </c>
      <c r="H96" s="49">
        <v>0</v>
      </c>
    </row>
    <row r="97" spans="1:8">
      <c r="A97" s="51" t="s">
        <v>75</v>
      </c>
      <c r="B97" s="49">
        <v>0</v>
      </c>
      <c r="C97" s="226">
        <v>0</v>
      </c>
      <c r="D97" s="226">
        <v>0</v>
      </c>
      <c r="E97" s="49">
        <v>0</v>
      </c>
      <c r="F97" s="49">
        <v>0</v>
      </c>
      <c r="G97" s="49">
        <v>0</v>
      </c>
      <c r="H97" s="49">
        <v>0</v>
      </c>
    </row>
    <row r="98" spans="1:8">
      <c r="A98" s="51" t="s">
        <v>133</v>
      </c>
      <c r="B98" s="49">
        <v>0</v>
      </c>
      <c r="C98" s="226">
        <v>0</v>
      </c>
      <c r="D98" s="226">
        <v>0</v>
      </c>
      <c r="E98" s="49">
        <v>0</v>
      </c>
      <c r="F98" s="49">
        <v>0</v>
      </c>
      <c r="G98" s="49">
        <v>0</v>
      </c>
      <c r="H98" s="49">
        <v>0</v>
      </c>
    </row>
    <row r="99" spans="1:8">
      <c r="A99" s="51" t="s">
        <v>134</v>
      </c>
      <c r="B99" s="49">
        <v>0</v>
      </c>
      <c r="C99" s="226">
        <v>0</v>
      </c>
      <c r="D99" s="226">
        <v>0</v>
      </c>
      <c r="E99" s="49">
        <v>0</v>
      </c>
      <c r="F99" s="49">
        <v>0</v>
      </c>
      <c r="G99" s="49">
        <v>0</v>
      </c>
      <c r="H99" s="49">
        <v>0</v>
      </c>
    </row>
    <row r="100" spans="1:8">
      <c r="A100" s="51" t="s">
        <v>136</v>
      </c>
      <c r="B100" s="49">
        <v>7876548</v>
      </c>
      <c r="C100" s="226">
        <v>4032048</v>
      </c>
      <c r="D100" s="226">
        <v>2785811</v>
      </c>
      <c r="E100" s="49">
        <v>2270528</v>
      </c>
      <c r="F100" s="49">
        <v>0</v>
      </c>
      <c r="G100" s="49">
        <v>0</v>
      </c>
      <c r="H100" s="49">
        <v>0</v>
      </c>
    </row>
    <row r="101" spans="1:8">
      <c r="A101" s="51" t="s">
        <v>145</v>
      </c>
      <c r="B101" s="49">
        <v>1483342</v>
      </c>
      <c r="C101" s="226">
        <v>1954911</v>
      </c>
      <c r="D101" s="226">
        <v>2821574</v>
      </c>
      <c r="E101" s="49">
        <v>2757008</v>
      </c>
      <c r="F101" s="49">
        <v>1785570</v>
      </c>
      <c r="G101" s="49">
        <v>1938107</v>
      </c>
      <c r="H101" s="49">
        <v>448564</v>
      </c>
    </row>
    <row r="102" spans="1:8">
      <c r="A102" s="51" t="s">
        <v>138</v>
      </c>
      <c r="B102" s="49">
        <v>0</v>
      </c>
      <c r="C102" s="226">
        <v>0</v>
      </c>
      <c r="D102" s="226">
        <v>0</v>
      </c>
      <c r="E102" s="49">
        <v>0</v>
      </c>
      <c r="F102" s="49">
        <v>0</v>
      </c>
      <c r="G102" s="49">
        <v>0</v>
      </c>
      <c r="H102" s="49">
        <v>0</v>
      </c>
    </row>
    <row r="103" spans="1:8">
      <c r="A103" s="51" t="s">
        <v>140</v>
      </c>
      <c r="B103" s="49">
        <v>0</v>
      </c>
      <c r="C103" s="226">
        <v>0</v>
      </c>
      <c r="D103" s="226">
        <v>0</v>
      </c>
      <c r="E103" s="49">
        <v>0</v>
      </c>
      <c r="F103" s="49">
        <v>0</v>
      </c>
      <c r="G103" s="49">
        <v>0</v>
      </c>
      <c r="H103" s="49">
        <v>0</v>
      </c>
    </row>
    <row r="104" spans="1:8">
      <c r="A104" s="51" t="s">
        <v>142</v>
      </c>
      <c r="B104" s="49">
        <v>0</v>
      </c>
      <c r="C104" s="226">
        <v>0</v>
      </c>
      <c r="D104" s="226">
        <v>0</v>
      </c>
      <c r="E104" s="49">
        <v>0</v>
      </c>
      <c r="F104" s="49">
        <v>0</v>
      </c>
      <c r="G104" s="49">
        <v>0</v>
      </c>
      <c r="H104" s="49">
        <v>0</v>
      </c>
    </row>
    <row r="105" spans="1:8">
      <c r="A105" s="51" t="s">
        <v>144</v>
      </c>
      <c r="B105" s="49">
        <v>2912086</v>
      </c>
      <c r="C105" s="226">
        <v>2864678</v>
      </c>
      <c r="D105" s="226">
        <v>3174209</v>
      </c>
      <c r="E105" s="49">
        <v>3451188</v>
      </c>
      <c r="F105" s="49">
        <v>2263519</v>
      </c>
      <c r="G105" s="49">
        <v>3792307</v>
      </c>
      <c r="H105" s="49">
        <v>4189338</v>
      </c>
    </row>
    <row r="106" spans="1:8">
      <c r="A106" s="51" t="s">
        <v>146</v>
      </c>
      <c r="B106" s="49">
        <v>0</v>
      </c>
      <c r="C106" s="226">
        <v>0</v>
      </c>
      <c r="D106" s="226">
        <v>0</v>
      </c>
      <c r="E106" s="49">
        <v>0</v>
      </c>
      <c r="F106" s="49">
        <v>0</v>
      </c>
      <c r="G106" s="49">
        <v>0</v>
      </c>
      <c r="H106" s="49">
        <v>0</v>
      </c>
    </row>
    <row r="107" spans="1:8">
      <c r="A107" s="51" t="s">
        <v>148</v>
      </c>
      <c r="B107" s="49">
        <v>0</v>
      </c>
      <c r="C107" s="226">
        <v>0</v>
      </c>
      <c r="D107" s="226">
        <v>0</v>
      </c>
      <c r="E107" s="49">
        <v>0</v>
      </c>
      <c r="F107" s="49">
        <v>0</v>
      </c>
      <c r="G107" s="49">
        <v>0</v>
      </c>
      <c r="H107" s="49">
        <v>0</v>
      </c>
    </row>
    <row r="108" spans="1:8">
      <c r="A108" s="51" t="s">
        <v>150</v>
      </c>
      <c r="B108" s="49">
        <v>0</v>
      </c>
      <c r="C108" s="226">
        <v>0</v>
      </c>
      <c r="D108" s="226">
        <v>0</v>
      </c>
      <c r="E108" s="49">
        <v>0</v>
      </c>
      <c r="F108" s="49">
        <v>0</v>
      </c>
      <c r="G108" s="49">
        <v>0</v>
      </c>
      <c r="H108" s="49">
        <v>0</v>
      </c>
    </row>
    <row r="109" spans="1:8">
      <c r="A109" s="51" t="s">
        <v>152</v>
      </c>
      <c r="B109" s="49">
        <v>0</v>
      </c>
      <c r="C109" s="226">
        <v>0</v>
      </c>
      <c r="D109" s="226">
        <v>0</v>
      </c>
      <c r="E109" s="49">
        <v>0</v>
      </c>
      <c r="F109" s="49">
        <v>0</v>
      </c>
      <c r="G109" s="49">
        <v>0</v>
      </c>
      <c r="H109" s="49">
        <v>0</v>
      </c>
    </row>
    <row r="110" spans="1:8">
      <c r="A110" s="51" t="s">
        <v>153</v>
      </c>
      <c r="B110" s="49">
        <v>0</v>
      </c>
      <c r="C110" s="226">
        <v>0</v>
      </c>
      <c r="D110" s="226">
        <v>0</v>
      </c>
      <c r="E110" s="49">
        <v>0</v>
      </c>
      <c r="F110" s="49">
        <v>0</v>
      </c>
      <c r="G110" s="49">
        <v>0</v>
      </c>
      <c r="H110" s="49">
        <v>0</v>
      </c>
    </row>
    <row r="111" spans="1:8">
      <c r="A111" s="51" t="s">
        <v>154</v>
      </c>
      <c r="B111" s="49">
        <v>0</v>
      </c>
      <c r="C111" s="226">
        <v>0</v>
      </c>
      <c r="D111" s="226">
        <v>0</v>
      </c>
      <c r="E111" s="49">
        <v>0</v>
      </c>
      <c r="F111" s="49">
        <v>0</v>
      </c>
      <c r="G111" s="49">
        <v>0</v>
      </c>
      <c r="H111" s="49">
        <v>0</v>
      </c>
    </row>
    <row r="112" spans="1:8">
      <c r="A112" s="51" t="s">
        <v>155</v>
      </c>
      <c r="B112" s="49">
        <v>2437184</v>
      </c>
      <c r="C112" s="226">
        <v>1434799</v>
      </c>
      <c r="D112" s="226">
        <v>1342827</v>
      </c>
      <c r="E112" s="49">
        <v>890457</v>
      </c>
      <c r="F112" s="49">
        <v>719306</v>
      </c>
      <c r="G112" s="49">
        <v>450981</v>
      </c>
      <c r="H112" s="49">
        <v>370958</v>
      </c>
    </row>
    <row r="113" spans="1:8">
      <c r="A113" s="51" t="s">
        <v>157</v>
      </c>
      <c r="B113" s="49">
        <v>0</v>
      </c>
      <c r="C113" s="226">
        <v>0</v>
      </c>
      <c r="D113" s="226">
        <v>0</v>
      </c>
      <c r="E113" s="49">
        <v>0</v>
      </c>
      <c r="F113" s="49">
        <v>0</v>
      </c>
      <c r="G113" s="49">
        <v>0</v>
      </c>
      <c r="H113" s="49">
        <v>0</v>
      </c>
    </row>
    <row r="114" spans="1:8">
      <c r="A114" s="51" t="s">
        <v>158</v>
      </c>
      <c r="B114" s="49">
        <v>0</v>
      </c>
      <c r="C114" s="226">
        <v>0</v>
      </c>
      <c r="D114" s="226">
        <v>0</v>
      </c>
      <c r="E114" s="49">
        <v>0</v>
      </c>
      <c r="F114" s="49">
        <v>0</v>
      </c>
      <c r="G114" s="49">
        <v>0</v>
      </c>
      <c r="H114" s="49">
        <v>0</v>
      </c>
    </row>
    <row r="115" spans="1:8">
      <c r="A115" s="59" t="s">
        <v>159</v>
      </c>
      <c r="B115" s="49">
        <v>266293451</v>
      </c>
      <c r="C115" s="226">
        <v>263946710</v>
      </c>
      <c r="D115" s="49">
        <v>257587272</v>
      </c>
      <c r="E115" s="49">
        <f>SUM(E64:E114)</f>
        <v>273500497</v>
      </c>
      <c r="F115" s="49">
        <f>SUM(F64:F114)</f>
        <v>296221294</v>
      </c>
      <c r="G115" s="49">
        <f>SUM(G64:G114)</f>
        <v>284319251</v>
      </c>
      <c r="H115" s="49">
        <f>SUM(H64:H114)</f>
        <v>263454956</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row>
    <row r="124" spans="1:8">
      <c r="A124" s="51" t="s">
        <v>84</v>
      </c>
      <c r="B124" s="49" t="s">
        <v>320</v>
      </c>
      <c r="C124" s="49" t="s">
        <v>320</v>
      </c>
      <c r="D124" s="49" t="s">
        <v>320</v>
      </c>
      <c r="E124" s="49" t="s">
        <v>320</v>
      </c>
      <c r="F124" s="49" t="s">
        <v>320</v>
      </c>
      <c r="G124" s="49" t="s">
        <v>320</v>
      </c>
      <c r="H124" s="49" t="s">
        <v>320</v>
      </c>
    </row>
    <row r="125" spans="1:8">
      <c r="A125" s="51" t="s">
        <v>86</v>
      </c>
    </row>
    <row r="126" spans="1:8">
      <c r="A126" s="51" t="s">
        <v>88</v>
      </c>
    </row>
    <row r="127" spans="1:8">
      <c r="A127" s="51" t="s">
        <v>74</v>
      </c>
    </row>
    <row r="128" spans="1:8">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5" ht="12.75" customHeight="1">
      <c r="A180" s="395" t="s">
        <v>232</v>
      </c>
      <c r="B180" s="402">
        <v>2015</v>
      </c>
      <c r="C180" s="402">
        <v>2016</v>
      </c>
      <c r="D180" s="402">
        <v>2017</v>
      </c>
      <c r="E180" s="402">
        <v>2018</v>
      </c>
      <c r="F180" s="402">
        <v>2019</v>
      </c>
      <c r="G180" s="402">
        <v>2020</v>
      </c>
      <c r="H180" s="402">
        <v>2021</v>
      </c>
    </row>
    <row r="181" spans="1:15" ht="18.95" customHeight="1">
      <c r="A181" s="395"/>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4.1235597308391568E-2</v>
      </c>
      <c r="G182" s="89">
        <f>G5/'Total Funds Spent &amp; Transferred'!Y5</f>
        <v>4.0261789239528639E-2</v>
      </c>
      <c r="H182" s="89">
        <f>H5/'Total Funds Spent &amp; Transferred'!Z5</f>
        <v>3.7035796945725015E-2</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4.5338713006037585E-4</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5">
      <c r="A185" s="51" t="s">
        <v>88</v>
      </c>
      <c r="B185" s="89">
        <f>B8/'Total Funds Spent &amp; Transferred'!T8</f>
        <v>0</v>
      </c>
      <c r="C185" s="89">
        <f>C8/'Total Funds Spent &amp; Transferred'!U8</f>
        <v>0</v>
      </c>
      <c r="D185" s="89">
        <f>D8/'Total Funds Spent &amp; Transferred'!V8</f>
        <v>0</v>
      </c>
      <c r="E185" s="89">
        <f>E8/'Total Funds Spent &amp; Transferred'!W8</f>
        <v>0</v>
      </c>
      <c r="F185" s="89">
        <f>F8/'Total Funds Spent &amp; Transferred'!X8</f>
        <v>0</v>
      </c>
      <c r="G185" s="89">
        <f>G8/'Total Funds Spent &amp; Transferred'!Y8</f>
        <v>0</v>
      </c>
      <c r="H185" s="89">
        <f>H8/'Total Funds Spent &amp; Transferred'!Z8</f>
        <v>0</v>
      </c>
    </row>
    <row r="186" spans="1:15">
      <c r="A186" s="51" t="s">
        <v>74</v>
      </c>
      <c r="B186" s="89">
        <f>B9/'Total Funds Spent &amp; Transferred'!T9</f>
        <v>3.6478821880991684E-2</v>
      </c>
      <c r="C186" s="89">
        <f>C9/'Total Funds Spent &amp; Transferred'!U9</f>
        <v>3.8263550680003755E-2</v>
      </c>
      <c r="D186" s="89">
        <f>D9/'Total Funds Spent &amp; Transferred'!V9</f>
        <v>3.5965466770407857E-2</v>
      </c>
      <c r="E186" s="89">
        <f>E9/'Total Funds Spent &amp; Transferred'!W9</f>
        <v>3.8471326865902926E-2</v>
      </c>
      <c r="F186" s="89">
        <f>F9/'Total Funds Spent &amp; Transferred'!X9</f>
        <v>4.2039334998421558E-2</v>
      </c>
      <c r="G186" s="89">
        <f>G9/'Total Funds Spent &amp; Transferred'!Y9</f>
        <v>3.8955254373520827E-2</v>
      </c>
      <c r="H186" s="89">
        <f>H9/'Total Funds Spent &amp; Transferred'!Z9</f>
        <v>3.9851509383225181E-2</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5">
      <c r="A188" s="51" t="s">
        <v>93</v>
      </c>
      <c r="B188" s="89">
        <f>B11/'Total Funds Spent &amp; Transferred'!T11</f>
        <v>0</v>
      </c>
      <c r="C188" s="89">
        <f>C11/'Total Funds Spent &amp; Transferred'!U11</f>
        <v>0</v>
      </c>
      <c r="D188" s="89">
        <f>D11/'Total Funds Spent &amp; Transferred'!V11</f>
        <v>0</v>
      </c>
      <c r="E188" s="89">
        <f>E11/'Total Funds Spent &amp; Transferred'!W11</f>
        <v>0</v>
      </c>
      <c r="F188" s="89">
        <f>F11/'Total Funds Spent &amp; Transferred'!X11</f>
        <v>0</v>
      </c>
      <c r="G188" s="89">
        <f>G11/'Total Funds Spent &amp; Transferred'!Y11</f>
        <v>0</v>
      </c>
      <c r="H188" s="89">
        <f>H11/'Total Funds Spent &amp; Transferred'!Z11</f>
        <v>0</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v>
      </c>
      <c r="C194" s="89">
        <f>C17/'Total Funds Spent &amp; Transferred'!U17</f>
        <v>0</v>
      </c>
      <c r="D194" s="89">
        <f>D17/'Total Funds Spent &amp; Transferred'!V17</f>
        <v>0</v>
      </c>
      <c r="E194" s="89">
        <f>E17/'Total Funds Spent &amp; Transferred'!W17</f>
        <v>0</v>
      </c>
      <c r="F194" s="89">
        <f>F17/'Total Funds Spent &amp; Transferred'!X17</f>
        <v>0</v>
      </c>
      <c r="G194" s="89">
        <f>G17/'Total Funds Spent &amp; Transferred'!Y17</f>
        <v>0</v>
      </c>
      <c r="H194" s="89">
        <f>H17/'Total Funds Spent &amp; Transferred'!Z17</f>
        <v>0</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0</v>
      </c>
      <c r="C200" s="89">
        <f>C23/'Total Funds Spent &amp; Transferred'!U23</f>
        <v>0</v>
      </c>
      <c r="D200" s="89">
        <f>D23/'Total Funds Spent &amp; Transferred'!V23</f>
        <v>0</v>
      </c>
      <c r="E200" s="89">
        <f>E23/'Total Funds Spent &amp; Transferred'!W23</f>
        <v>0</v>
      </c>
      <c r="F200" s="89">
        <f>F23/'Total Funds Spent &amp; Transferred'!X23</f>
        <v>0</v>
      </c>
      <c r="G200" s="89">
        <f>G23/'Total Funds Spent &amp; Transferred'!Y23</f>
        <v>0</v>
      </c>
      <c r="H200" s="89">
        <f>H23/'Total Funds Spent &amp; Transferred'!Z23</f>
        <v>0</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0</v>
      </c>
      <c r="C204" s="89">
        <f>C27/'Total Funds Spent &amp; Transferred'!U27</f>
        <v>0</v>
      </c>
      <c r="D204" s="89">
        <f>D27/'Total Funds Spent &amp; Transferred'!V27</f>
        <v>0</v>
      </c>
      <c r="E204" s="89">
        <f>E27/'Total Funds Spent &amp; Transferred'!W27</f>
        <v>0</v>
      </c>
      <c r="F204" s="89">
        <f>F27/'Total Funds Spent &amp; Transferred'!X27</f>
        <v>0</v>
      </c>
      <c r="G204" s="89">
        <f>G27/'Total Funds Spent &amp; Transferred'!Y27</f>
        <v>0</v>
      </c>
      <c r="H204" s="89">
        <f>H27/'Total Funds Spent &amp; Transferred'!Z27</f>
        <v>0</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v>
      </c>
      <c r="C207" s="89">
        <f>C30/'Total Funds Spent &amp; Transferred'!U30</f>
        <v>0</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3.575920729598174E-2</v>
      </c>
      <c r="C208" s="89">
        <f>C31/'Total Funds Spent &amp; Transferred'!U31</f>
        <v>4.0381249309604593E-2</v>
      </c>
      <c r="D208" s="89">
        <f>D31/'Total Funds Spent &amp; Transferred'!V31</f>
        <v>2.4746666415483533E-2</v>
      </c>
      <c r="E208" s="89">
        <f>E31/'Total Funds Spent &amp; Transferred'!W31</f>
        <v>4.2604473062737611E-2</v>
      </c>
      <c r="F208" s="89">
        <f>F31/'Total Funds Spent &amp; Transferred'!X31</f>
        <v>3.5782036954979557E-2</v>
      </c>
      <c r="G208" s="89">
        <f>G31/'Total Funds Spent &amp; Transferred'!Y31</f>
        <v>3.6828943921185714E-2</v>
      </c>
      <c r="H208" s="89">
        <f>H31/'Total Funds Spent &amp; Transferred'!Z31</f>
        <v>2.025926635079706E-2</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7.98709453258813E-3</v>
      </c>
      <c r="C211" s="89">
        <f>C34/'Total Funds Spent &amp; Transferred'!U34</f>
        <v>7.5320894169022415E-3</v>
      </c>
      <c r="D211" s="89">
        <f>D34/'Total Funds Spent &amp; Transferred'!V34</f>
        <v>2.3711616909152324E-2</v>
      </c>
      <c r="E211" s="89">
        <f>E34/'Total Funds Spent &amp; Transferred'!W34</f>
        <v>1.2875604782462359E-2</v>
      </c>
      <c r="F211" s="89">
        <f>F34/'Total Funds Spent &amp; Transferred'!X34</f>
        <v>2.9989697112414336E-3</v>
      </c>
      <c r="G211" s="89">
        <f>G34/'Total Funds Spent &amp; Transferred'!Y34</f>
        <v>2.0873241723739543E-3</v>
      </c>
      <c r="H211" s="89">
        <f>H34/'Total Funds Spent &amp; Transferred'!Z34</f>
        <v>9.4782968368405584E-4</v>
      </c>
    </row>
    <row r="212" spans="1:8">
      <c r="A212" s="51" t="s">
        <v>130</v>
      </c>
      <c r="B212" s="89">
        <f>B35/'Total Funds Spent &amp; Transferred'!T35</f>
        <v>5.7832480972891814E-3</v>
      </c>
      <c r="C212" s="89">
        <f>C35/'Total Funds Spent &amp; Transferred'!U35</f>
        <v>5.2505607909813234E-3</v>
      </c>
      <c r="D212" s="89">
        <f>D35/'Total Funds Spent &amp; Transferred'!V35</f>
        <v>4.9657363069543648E-3</v>
      </c>
      <c r="E212" s="89">
        <f>E35/'Total Funds Spent &amp; Transferred'!W35</f>
        <v>5.0115639970886592E-3</v>
      </c>
      <c r="F212" s="89">
        <f>F35/'Total Funds Spent &amp; Transferred'!X35</f>
        <v>5.0172805263912429E-3</v>
      </c>
      <c r="G212" s="89">
        <f>G35/'Total Funds Spent &amp; Transferred'!Y35</f>
        <v>4.5884409772586369E-3</v>
      </c>
      <c r="H212" s="89">
        <f>H35/'Total Funds Spent &amp; Transferred'!Z35</f>
        <v>4.7650891071758829E-3</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0</v>
      </c>
      <c r="C214" s="89">
        <f>C37/'Total Funds Spent &amp; Transferred'!U37</f>
        <v>0</v>
      </c>
      <c r="D214" s="89">
        <f>D37/'Total Funds Spent &amp; Transferred'!V37</f>
        <v>0</v>
      </c>
      <c r="E214" s="89">
        <f>E37/'Total Funds Spent &amp; Transferred'!W37</f>
        <v>0</v>
      </c>
      <c r="F214" s="89">
        <f>F37/'Total Funds Spent &amp; Transferred'!X37</f>
        <v>0</v>
      </c>
      <c r="G214" s="89">
        <f>G37/'Total Funds Spent &amp; Transferred'!Y37</f>
        <v>0</v>
      </c>
      <c r="H214" s="89">
        <f>H37/'Total Funds Spent &amp; Transferred'!Z37</f>
        <v>0</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3.6675922160538332E-2</v>
      </c>
      <c r="C218" s="89">
        <f>C41/'Total Funds Spent &amp; Transferred'!U41</f>
        <v>1.8995658535506624E-2</v>
      </c>
      <c r="D218" s="89">
        <f>D41/'Total Funds Spent &amp; Transferred'!V41</f>
        <v>1.5990464903567883E-2</v>
      </c>
      <c r="E218" s="89">
        <f>E41/'Total Funds Spent &amp; Transferred'!W41</f>
        <v>1.5477182228345793E-2</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4.2656790410148509E-3</v>
      </c>
      <c r="C219" s="89">
        <f>C42/'Total Funds Spent &amp; Transferred'!U42</f>
        <v>6.299170587665358E-3</v>
      </c>
      <c r="D219" s="89">
        <f>D42/'Total Funds Spent &amp; Transferred'!V42</f>
        <v>9.2820595961549054E-3</v>
      </c>
      <c r="E219" s="89">
        <f>E42/'Total Funds Spent &amp; Transferred'!W42</f>
        <v>9.9734447404032367E-3</v>
      </c>
      <c r="F219" s="89">
        <f>F42/'Total Funds Spent &amp; Transferred'!X42</f>
        <v>7.5074171992831253E-3</v>
      </c>
      <c r="G219" s="89">
        <f>G42/'Total Funds Spent &amp; Transferred'!Y42</f>
        <v>7.8868521067074829E-3</v>
      </c>
      <c r="H219" s="89">
        <f>H42/'Total Funds Spent &amp; Transferred'!Z42</f>
        <v>2.5923622232389329E-3</v>
      </c>
    </row>
    <row r="220" spans="1:8">
      <c r="A220" s="51" t="s">
        <v>138</v>
      </c>
      <c r="B220" s="89">
        <f>B43/'Total Funds Spent &amp; Transferred'!T43</f>
        <v>0</v>
      </c>
      <c r="C220" s="89">
        <f>C43/'Total Funds Spent &amp; Transferred'!U43</f>
        <v>0</v>
      </c>
      <c r="D220" s="89">
        <f>D43/'Total Funds Spent &amp; Transferred'!V43</f>
        <v>0</v>
      </c>
      <c r="E220" s="89">
        <f>E43/'Total Funds Spent &amp; Transferred'!W43</f>
        <v>0</v>
      </c>
      <c r="F220" s="89">
        <f>F43/'Total Funds Spent &amp; Transferred'!X43</f>
        <v>0</v>
      </c>
      <c r="G220" s="89">
        <f>G43/'Total Funds Spent &amp; Transferred'!Y43</f>
        <v>0</v>
      </c>
      <c r="H220" s="89">
        <f>H43/'Total Funds Spent &amp; Transferred'!Z43</f>
        <v>0</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0</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0.10132270942284503</v>
      </c>
      <c r="C223" s="89">
        <f>C46/'Total Funds Spent &amp; Transferred'!U46</f>
        <v>0.10130468220986014</v>
      </c>
      <c r="D223" s="89">
        <f>D46/'Total Funds Spent &amp; Transferred'!V46</f>
        <v>0.10850681515693227</v>
      </c>
      <c r="E223" s="89">
        <f>E46/'Total Funds Spent &amp; Transferred'!W46</f>
        <v>0.10573876209235041</v>
      </c>
      <c r="F223" s="89">
        <f>F46/'Total Funds Spent &amp; Transferred'!X46</f>
        <v>8.2704686168585853E-2</v>
      </c>
      <c r="G223" s="89">
        <f>G46/'Total Funds Spent &amp; Transferred'!Y46</f>
        <v>0.13105265118578188</v>
      </c>
      <c r="H223" s="89">
        <f>H46/'Total Funds Spent &amp; Transferred'!Z46</f>
        <v>0.14331711051132678</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0</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0</v>
      </c>
      <c r="C229" s="89">
        <f>C52/'Total Funds Spent &amp; Transferred'!U52</f>
        <v>0</v>
      </c>
      <c r="D229" s="89">
        <f>D52/'Total Funds Spent &amp; Transferred'!V52</f>
        <v>0</v>
      </c>
      <c r="E229" s="89">
        <f>E52/'Total Funds Spent &amp; Transferred'!W52</f>
        <v>0</v>
      </c>
      <c r="F229" s="89">
        <f>F52/'Total Funds Spent &amp; Transferred'!X52</f>
        <v>0</v>
      </c>
      <c r="G229" s="89">
        <f>G52/'Total Funds Spent &amp; Transferred'!Y52</f>
        <v>0</v>
      </c>
      <c r="H229" s="89">
        <f>H52/'Total Funds Spent &amp; Transferred'!Z52</f>
        <v>0</v>
      </c>
    </row>
    <row r="230" spans="1:8">
      <c r="A230" s="51" t="s">
        <v>155</v>
      </c>
      <c r="B230" s="89">
        <f>B53/'Total Funds Spent &amp; Transferred'!T53</f>
        <v>1.9343844886172371E-2</v>
      </c>
      <c r="C230" s="89">
        <f>C53/'Total Funds Spent &amp; Transferred'!U53</f>
        <v>1.2538448180168991E-2</v>
      </c>
      <c r="D230" s="89">
        <f>D53/'Total Funds Spent &amp; Transferred'!V53</f>
        <v>9.630955696278384E-3</v>
      </c>
      <c r="E230" s="89">
        <f>E53/'Total Funds Spent &amp; Transferred'!W53</f>
        <v>7.0074050009885204E-3</v>
      </c>
      <c r="F230" s="89">
        <f>F53/'Total Funds Spent &amp; Transferred'!X53</f>
        <v>6.1457815760113206E-3</v>
      </c>
      <c r="G230" s="89">
        <f>G53/'Total Funds Spent &amp; Transferred'!Y53</f>
        <v>3.1203557886847824E-3</v>
      </c>
      <c r="H230" s="89">
        <f>H53/'Total Funds Spent &amp; Transferred'!Z53</f>
        <v>2.737469570613894E-3</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8.4077792770659455E-3</v>
      </c>
      <c r="C233" s="89">
        <f>C56/'Total Funds Spent &amp; Transferred'!U56</f>
        <v>8.5509051639388566E-3</v>
      </c>
      <c r="D233" s="89">
        <f>D56/'Total Funds Spent &amp; Transferred'!V56</f>
        <v>8.2790038619992793E-3</v>
      </c>
      <c r="E233" s="89">
        <f>E56/'Total Funds Spent &amp; Transferred'!W56</f>
        <v>8.7278943205509728E-3</v>
      </c>
      <c r="F233" s="89">
        <f>F56/'Total Funds Spent &amp; Transferred'!X56</f>
        <v>9.5853047984731186E-3</v>
      </c>
      <c r="G233" s="89">
        <f>G56/'Total Funds Spent &amp; Transferred'!Y56</f>
        <v>9.0110845617846526E-3</v>
      </c>
      <c r="H233" s="89">
        <f>H56/'Total Funds Spent &amp; Transferred'!Z56</f>
        <v>8.6885857863950051E-3</v>
      </c>
    </row>
  </sheetData>
  <autoFilter ref="A180:A233" xr:uid="{00000000-0009-0000-0000-00003C000000}"/>
  <mergeCells count="33">
    <mergeCell ref="H3:H4"/>
    <mergeCell ref="H62:H63"/>
    <mergeCell ref="H121:H122"/>
    <mergeCell ref="G180:G181"/>
    <mergeCell ref="H180:H181"/>
    <mergeCell ref="G3:G4"/>
    <mergeCell ref="G62:G63"/>
    <mergeCell ref="G121:G122"/>
    <mergeCell ref="F180:F181"/>
    <mergeCell ref="F3:F4"/>
    <mergeCell ref="F62:F63"/>
    <mergeCell ref="F121:F122"/>
    <mergeCell ref="A180:A181"/>
    <mergeCell ref="B180:B181"/>
    <mergeCell ref="A121:A122"/>
    <mergeCell ref="B121:B122"/>
    <mergeCell ref="E3:E4"/>
    <mergeCell ref="E62:E63"/>
    <mergeCell ref="E121:E122"/>
    <mergeCell ref="C180:C181"/>
    <mergeCell ref="D3:D4"/>
    <mergeCell ref="D62:D63"/>
    <mergeCell ref="D121:D122"/>
    <mergeCell ref="D180:D181"/>
    <mergeCell ref="E180:E181"/>
    <mergeCell ref="A1:A2"/>
    <mergeCell ref="A3:A4"/>
    <mergeCell ref="B3:B4"/>
    <mergeCell ref="A62:A63"/>
    <mergeCell ref="B62:B63"/>
    <mergeCell ref="C3:C4"/>
    <mergeCell ref="C121:C122"/>
    <mergeCell ref="C62:C63"/>
  </mergeCells>
  <phoneticPr fontId="39" type="noConversion"/>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7" tint="0.79998168889431442"/>
  </sheetPr>
  <dimension ref="A1:O233"/>
  <sheetViews>
    <sheetView topLeftCell="C1" zoomScale="70" zoomScaleNormal="70" workbookViewId="0">
      <selection activeCell="H64" sqref="H64"/>
    </sheetView>
  </sheetViews>
  <sheetFormatPr defaultColWidth="9.42578125" defaultRowHeight="12.95"/>
  <cols>
    <col min="1" max="1" width="17" style="49" customWidth="1"/>
    <col min="2" max="5" width="13.85546875" style="49" bestFit="1" customWidth="1"/>
    <col min="6" max="6" width="14.42578125" style="49" bestFit="1" customWidth="1"/>
    <col min="7" max="7" width="14" style="49" bestFit="1" customWidth="1"/>
    <col min="8" max="8" width="14.5703125" style="49" bestFit="1" customWidth="1"/>
    <col min="9" max="12" width="9.42578125" style="49"/>
    <col min="13" max="13" width="12.42578125" style="49" customWidth="1"/>
    <col min="14" max="14" width="9.42578125" style="49"/>
    <col min="15" max="15" width="9.42578125" style="49" bestFit="1" customWidth="1"/>
    <col min="16" max="16384" width="9.42578125" style="49"/>
  </cols>
  <sheetData>
    <row r="1" spans="1:8" ht="23.25" customHeight="1">
      <c r="A1" s="394" t="s">
        <v>223</v>
      </c>
      <c r="B1" s="318" t="s">
        <v>377</v>
      </c>
    </row>
    <row r="2" spans="1:8" ht="24.75" customHeight="1">
      <c r="A2" s="394"/>
    </row>
    <row r="3" spans="1:8" s="50" customFormat="1" ht="12.75" customHeight="1">
      <c r="A3" s="400" t="s">
        <v>224</v>
      </c>
      <c r="B3" s="402">
        <v>2015</v>
      </c>
      <c r="C3" s="402">
        <v>2016</v>
      </c>
      <c r="D3" s="402">
        <v>2017</v>
      </c>
      <c r="E3" s="402">
        <v>2018</v>
      </c>
      <c r="F3" s="402">
        <v>2019</v>
      </c>
      <c r="G3" s="402">
        <v>2020</v>
      </c>
      <c r="H3" s="402">
        <v>2021</v>
      </c>
    </row>
    <row r="4" spans="1:8" s="50" customFormat="1">
      <c r="A4" s="400"/>
      <c r="B4" s="398"/>
      <c r="C4" s="398"/>
      <c r="D4" s="398"/>
      <c r="E4" s="398"/>
      <c r="F4" s="398"/>
      <c r="G4" s="398"/>
      <c r="H4" s="398"/>
    </row>
    <row r="5" spans="1:8">
      <c r="A5" s="51" t="s">
        <v>82</v>
      </c>
      <c r="B5" s="55">
        <f>B64</f>
        <v>0</v>
      </c>
      <c r="C5" s="55">
        <f>C64</f>
        <v>0</v>
      </c>
      <c r="D5" s="55">
        <f>D64</f>
        <v>0</v>
      </c>
      <c r="E5" s="49">
        <f>SUM(E64,E123)</f>
        <v>0</v>
      </c>
      <c r="F5" s="49">
        <f>SUM(F64,F123)</f>
        <v>0</v>
      </c>
      <c r="G5" s="49">
        <f>SUM(G64,G123)</f>
        <v>0</v>
      </c>
      <c r="H5" s="49">
        <f>SUM(H64,H123)</f>
        <v>0</v>
      </c>
    </row>
    <row r="6" spans="1:8">
      <c r="A6" s="51" t="s">
        <v>84</v>
      </c>
      <c r="B6" s="55">
        <f t="shared" ref="B6:D56" si="0">B65</f>
        <v>0</v>
      </c>
      <c r="C6" s="55">
        <f t="shared" si="0"/>
        <v>0</v>
      </c>
      <c r="D6" s="55">
        <f t="shared" si="0"/>
        <v>0</v>
      </c>
      <c r="E6" s="49">
        <f t="shared" ref="E6:F56" si="1">SUM(E65,E124)</f>
        <v>0</v>
      </c>
      <c r="F6" s="49">
        <f t="shared" si="1"/>
        <v>0</v>
      </c>
      <c r="G6" s="49">
        <f t="shared" ref="G6:H6" si="2">SUM(G65,G124)</f>
        <v>0</v>
      </c>
      <c r="H6" s="49">
        <f t="shared" si="2"/>
        <v>0</v>
      </c>
    </row>
    <row r="7" spans="1:8">
      <c r="A7" s="51" t="s">
        <v>86</v>
      </c>
      <c r="B7" s="55">
        <f t="shared" si="0"/>
        <v>0</v>
      </c>
      <c r="C7" s="55">
        <f t="shared" si="0"/>
        <v>0</v>
      </c>
      <c r="D7" s="55">
        <f t="shared" si="0"/>
        <v>0</v>
      </c>
      <c r="E7" s="49">
        <f t="shared" si="1"/>
        <v>0</v>
      </c>
      <c r="F7" s="49">
        <f t="shared" si="1"/>
        <v>0</v>
      </c>
      <c r="G7" s="49">
        <f t="shared" ref="G7:H7" si="3">SUM(G66,G125)</f>
        <v>0</v>
      </c>
      <c r="H7" s="49">
        <f t="shared" si="3"/>
        <v>0</v>
      </c>
    </row>
    <row r="8" spans="1:8">
      <c r="A8" s="51" t="s">
        <v>88</v>
      </c>
      <c r="B8" s="55">
        <f t="shared" si="0"/>
        <v>7215255</v>
      </c>
      <c r="C8" s="55">
        <f t="shared" si="0"/>
        <v>4997751</v>
      </c>
      <c r="D8" s="55">
        <f t="shared" si="0"/>
        <v>5367697</v>
      </c>
      <c r="E8" s="49">
        <f t="shared" si="1"/>
        <v>4079213</v>
      </c>
      <c r="F8" s="49">
        <f t="shared" si="1"/>
        <v>4779900</v>
      </c>
      <c r="G8" s="49">
        <f t="shared" ref="G8:H8" si="4">SUM(G67,G126)</f>
        <v>5902112</v>
      </c>
      <c r="H8" s="49">
        <f t="shared" si="4"/>
        <v>2329411</v>
      </c>
    </row>
    <row r="9" spans="1:8">
      <c r="A9" s="51" t="s">
        <v>74</v>
      </c>
      <c r="B9" s="55">
        <f t="shared" si="0"/>
        <v>0</v>
      </c>
      <c r="C9" s="55">
        <f t="shared" si="0"/>
        <v>0</v>
      </c>
      <c r="D9" s="55">
        <f t="shared" si="0"/>
        <v>0</v>
      </c>
      <c r="E9" s="49">
        <f t="shared" si="1"/>
        <v>0</v>
      </c>
      <c r="F9" s="49">
        <f t="shared" si="1"/>
        <v>0</v>
      </c>
      <c r="G9" s="49">
        <f t="shared" ref="G9:H9" si="5">SUM(G68,G127)</f>
        <v>0</v>
      </c>
      <c r="H9" s="49">
        <f t="shared" si="5"/>
        <v>0</v>
      </c>
    </row>
    <row r="10" spans="1:8">
      <c r="A10" s="51" t="s">
        <v>91</v>
      </c>
      <c r="B10" s="55">
        <f t="shared" si="0"/>
        <v>0</v>
      </c>
      <c r="C10" s="55">
        <f t="shared" si="0"/>
        <v>0</v>
      </c>
      <c r="D10" s="55">
        <f t="shared" si="0"/>
        <v>0</v>
      </c>
      <c r="E10" s="49">
        <f t="shared" si="1"/>
        <v>0</v>
      </c>
      <c r="F10" s="49">
        <f t="shared" si="1"/>
        <v>0</v>
      </c>
      <c r="G10" s="49">
        <f t="shared" ref="G10:H10" si="6">SUM(G69,G128)</f>
        <v>0</v>
      </c>
      <c r="H10" s="49">
        <f t="shared" si="6"/>
        <v>0</v>
      </c>
    </row>
    <row r="11" spans="1:8">
      <c r="A11" s="51" t="s">
        <v>93</v>
      </c>
      <c r="B11" s="55">
        <f t="shared" si="0"/>
        <v>12963926</v>
      </c>
      <c r="C11" s="55">
        <f t="shared" si="0"/>
        <v>17778981</v>
      </c>
      <c r="D11" s="55">
        <f t="shared" si="0"/>
        <v>18295967</v>
      </c>
      <c r="E11" s="49">
        <f t="shared" si="1"/>
        <v>19726211</v>
      </c>
      <c r="F11" s="49">
        <f t="shared" si="1"/>
        <v>20945310</v>
      </c>
      <c r="G11" s="49">
        <f t="shared" ref="G11:H11" si="7">SUM(G70,G129)</f>
        <v>18564842</v>
      </c>
      <c r="H11" s="49">
        <f t="shared" si="7"/>
        <v>14533630</v>
      </c>
    </row>
    <row r="12" spans="1:8">
      <c r="A12" s="51" t="s">
        <v>95</v>
      </c>
      <c r="B12" s="55">
        <f t="shared" si="0"/>
        <v>0</v>
      </c>
      <c r="C12" s="55">
        <f t="shared" si="0"/>
        <v>0</v>
      </c>
      <c r="D12" s="55">
        <f t="shared" si="0"/>
        <v>0</v>
      </c>
      <c r="E12" s="49">
        <f t="shared" si="1"/>
        <v>0</v>
      </c>
      <c r="F12" s="49">
        <f t="shared" si="1"/>
        <v>0</v>
      </c>
      <c r="G12" s="49">
        <f t="shared" ref="G12:H12" si="8">SUM(G71,G130)</f>
        <v>0</v>
      </c>
      <c r="H12" s="49">
        <f t="shared" si="8"/>
        <v>0</v>
      </c>
    </row>
    <row r="13" spans="1:8">
      <c r="A13" s="51" t="s">
        <v>97</v>
      </c>
      <c r="B13" s="55">
        <f t="shared" si="0"/>
        <v>0</v>
      </c>
      <c r="C13" s="55">
        <f t="shared" si="0"/>
        <v>0</v>
      </c>
      <c r="D13" s="55">
        <f t="shared" si="0"/>
        <v>0</v>
      </c>
      <c r="E13" s="49">
        <f t="shared" si="1"/>
        <v>0</v>
      </c>
      <c r="F13" s="49">
        <f t="shared" si="1"/>
        <v>0</v>
      </c>
      <c r="G13" s="49">
        <f t="shared" ref="G13:H13" si="9">SUM(G72,G131)</f>
        <v>0</v>
      </c>
      <c r="H13" s="49">
        <f t="shared" si="9"/>
        <v>0</v>
      </c>
    </row>
    <row r="14" spans="1:8">
      <c r="A14" s="51" t="s">
        <v>99</v>
      </c>
      <c r="B14" s="55">
        <f t="shared" si="0"/>
        <v>0</v>
      </c>
      <c r="C14" s="55">
        <f t="shared" si="0"/>
        <v>0</v>
      </c>
      <c r="D14" s="55">
        <f t="shared" si="0"/>
        <v>0</v>
      </c>
      <c r="E14" s="49">
        <f t="shared" si="1"/>
        <v>0</v>
      </c>
      <c r="F14" s="49">
        <f t="shared" si="1"/>
        <v>0</v>
      </c>
      <c r="G14" s="49">
        <f t="shared" ref="G14:H14" si="10">SUM(G73,G132)</f>
        <v>0</v>
      </c>
      <c r="H14" s="49">
        <f t="shared" si="10"/>
        <v>0</v>
      </c>
    </row>
    <row r="15" spans="1:8">
      <c r="A15" s="51" t="s">
        <v>101</v>
      </c>
      <c r="B15" s="55">
        <f t="shared" si="0"/>
        <v>0</v>
      </c>
      <c r="C15" s="55">
        <f t="shared" si="0"/>
        <v>0</v>
      </c>
      <c r="D15" s="55">
        <f t="shared" si="0"/>
        <v>0</v>
      </c>
      <c r="E15" s="49">
        <f t="shared" si="1"/>
        <v>0</v>
      </c>
      <c r="F15" s="49">
        <f t="shared" si="1"/>
        <v>0</v>
      </c>
      <c r="G15" s="49">
        <f t="shared" ref="G15:H15" si="11">SUM(G74,G133)</f>
        <v>0</v>
      </c>
      <c r="H15" s="49">
        <f t="shared" si="11"/>
        <v>0</v>
      </c>
    </row>
    <row r="16" spans="1:8">
      <c r="A16" s="51" t="s">
        <v>102</v>
      </c>
      <c r="B16" s="55">
        <f t="shared" si="0"/>
        <v>0</v>
      </c>
      <c r="C16" s="55">
        <f t="shared" si="0"/>
        <v>0</v>
      </c>
      <c r="D16" s="55">
        <f t="shared" si="0"/>
        <v>0</v>
      </c>
      <c r="E16" s="49">
        <f t="shared" si="1"/>
        <v>0</v>
      </c>
      <c r="F16" s="49">
        <f t="shared" si="1"/>
        <v>0</v>
      </c>
      <c r="G16" s="49">
        <f t="shared" ref="G16:H16" si="12">SUM(G75,G134)</f>
        <v>0</v>
      </c>
      <c r="H16" s="49">
        <f t="shared" si="12"/>
        <v>0</v>
      </c>
    </row>
    <row r="17" spans="1:8">
      <c r="A17" s="51" t="s">
        <v>103</v>
      </c>
      <c r="B17" s="55">
        <f t="shared" si="0"/>
        <v>8958569</v>
      </c>
      <c r="C17" s="55">
        <f t="shared" si="0"/>
        <v>10450969</v>
      </c>
      <c r="D17" s="55">
        <f t="shared" si="0"/>
        <v>10306270</v>
      </c>
      <c r="E17" s="49">
        <f t="shared" si="1"/>
        <v>11306225</v>
      </c>
      <c r="F17" s="49">
        <f t="shared" si="1"/>
        <v>11133040</v>
      </c>
      <c r="G17" s="49">
        <f t="shared" ref="G17:H17" si="13">SUM(G76,G135)</f>
        <v>10823110</v>
      </c>
      <c r="H17" s="49">
        <f t="shared" si="13"/>
        <v>11650503</v>
      </c>
    </row>
    <row r="18" spans="1:8">
      <c r="A18" s="51" t="s">
        <v>104</v>
      </c>
      <c r="B18" s="55">
        <f t="shared" si="0"/>
        <v>0</v>
      </c>
      <c r="C18" s="55">
        <f t="shared" si="0"/>
        <v>0</v>
      </c>
      <c r="D18" s="55">
        <f t="shared" si="0"/>
        <v>0</v>
      </c>
      <c r="E18" s="49">
        <f t="shared" si="1"/>
        <v>0</v>
      </c>
      <c r="F18" s="49">
        <f t="shared" si="1"/>
        <v>0</v>
      </c>
      <c r="G18" s="49">
        <f t="shared" ref="G18:H18" si="14">SUM(G77,G136)</f>
        <v>0</v>
      </c>
      <c r="H18" s="49">
        <f t="shared" si="14"/>
        <v>0</v>
      </c>
    </row>
    <row r="19" spans="1:8">
      <c r="A19" s="51" t="s">
        <v>105</v>
      </c>
      <c r="B19" s="55">
        <f t="shared" si="0"/>
        <v>0</v>
      </c>
      <c r="C19" s="55">
        <f t="shared" si="0"/>
        <v>0</v>
      </c>
      <c r="D19" s="55">
        <f t="shared" si="0"/>
        <v>0</v>
      </c>
      <c r="E19" s="49">
        <f t="shared" si="1"/>
        <v>0</v>
      </c>
      <c r="F19" s="49">
        <f t="shared" si="1"/>
        <v>0</v>
      </c>
      <c r="G19" s="49">
        <f t="shared" ref="G19:H19" si="15">SUM(G78,G137)</f>
        <v>0</v>
      </c>
      <c r="H19" s="49">
        <f t="shared" si="15"/>
        <v>0</v>
      </c>
    </row>
    <row r="20" spans="1:8">
      <c r="A20" s="51" t="s">
        <v>107</v>
      </c>
      <c r="B20" s="55">
        <f t="shared" si="0"/>
        <v>0</v>
      </c>
      <c r="C20" s="55">
        <f t="shared" si="0"/>
        <v>0</v>
      </c>
      <c r="D20" s="55">
        <f t="shared" si="0"/>
        <v>0</v>
      </c>
      <c r="E20" s="49">
        <f t="shared" si="1"/>
        <v>0</v>
      </c>
      <c r="F20" s="49">
        <f t="shared" si="1"/>
        <v>0</v>
      </c>
      <c r="G20" s="49">
        <f t="shared" ref="G20:H20" si="16">SUM(G79,G138)</f>
        <v>0</v>
      </c>
      <c r="H20" s="49">
        <f t="shared" si="16"/>
        <v>0</v>
      </c>
    </row>
    <row r="21" spans="1:8">
      <c r="A21" s="51" t="s">
        <v>76</v>
      </c>
      <c r="B21" s="55">
        <f t="shared" si="0"/>
        <v>0</v>
      </c>
      <c r="C21" s="55">
        <f t="shared" si="0"/>
        <v>0</v>
      </c>
      <c r="D21" s="55">
        <f t="shared" si="0"/>
        <v>0</v>
      </c>
      <c r="E21" s="49">
        <f t="shared" si="1"/>
        <v>0</v>
      </c>
      <c r="F21" s="49">
        <f t="shared" si="1"/>
        <v>0</v>
      </c>
      <c r="G21" s="49">
        <f t="shared" ref="G21:H21" si="17">SUM(G80,G139)</f>
        <v>0</v>
      </c>
      <c r="H21" s="49">
        <f t="shared" si="17"/>
        <v>0</v>
      </c>
    </row>
    <row r="22" spans="1:8">
      <c r="A22" s="51" t="s">
        <v>110</v>
      </c>
      <c r="B22" s="55">
        <f t="shared" si="0"/>
        <v>0</v>
      </c>
      <c r="C22" s="55">
        <f t="shared" si="0"/>
        <v>0</v>
      </c>
      <c r="D22" s="55">
        <f t="shared" si="0"/>
        <v>0</v>
      </c>
      <c r="E22" s="49">
        <f t="shared" si="1"/>
        <v>0</v>
      </c>
      <c r="F22" s="49">
        <f t="shared" si="1"/>
        <v>0</v>
      </c>
      <c r="G22" s="49">
        <f t="shared" ref="G22:H22" si="18">SUM(G81,G140)</f>
        <v>0</v>
      </c>
      <c r="H22" s="49">
        <f t="shared" si="18"/>
        <v>0</v>
      </c>
    </row>
    <row r="23" spans="1:8">
      <c r="A23" s="51" t="s">
        <v>111</v>
      </c>
      <c r="B23" s="55">
        <f t="shared" si="0"/>
        <v>11126431</v>
      </c>
      <c r="C23" s="55">
        <f t="shared" si="0"/>
        <v>12322441</v>
      </c>
      <c r="D23" s="55">
        <f t="shared" si="0"/>
        <v>9471218</v>
      </c>
      <c r="E23" s="49">
        <f t="shared" si="1"/>
        <v>11686443</v>
      </c>
      <c r="F23" s="49">
        <f t="shared" si="1"/>
        <v>7850633</v>
      </c>
      <c r="G23" s="49">
        <f t="shared" ref="G23:H23" si="19">SUM(G82,G141)</f>
        <v>6898280</v>
      </c>
      <c r="H23" s="49">
        <f t="shared" si="19"/>
        <v>8407830</v>
      </c>
    </row>
    <row r="24" spans="1:8">
      <c r="A24" s="51" t="s">
        <v>113</v>
      </c>
      <c r="B24" s="55">
        <f t="shared" si="0"/>
        <v>0</v>
      </c>
      <c r="C24" s="55">
        <f t="shared" si="0"/>
        <v>0</v>
      </c>
      <c r="D24" s="55">
        <f t="shared" si="0"/>
        <v>0</v>
      </c>
      <c r="E24" s="49">
        <f t="shared" si="1"/>
        <v>0</v>
      </c>
      <c r="F24" s="49">
        <f t="shared" si="1"/>
        <v>0</v>
      </c>
      <c r="G24" s="49">
        <f t="shared" ref="G24:H24" si="20">SUM(G83,G142)</f>
        <v>0</v>
      </c>
      <c r="H24" s="49">
        <f t="shared" si="20"/>
        <v>0</v>
      </c>
    </row>
    <row r="25" spans="1:8">
      <c r="A25" s="51" t="s">
        <v>78</v>
      </c>
      <c r="B25" s="55">
        <f t="shared" si="0"/>
        <v>0</v>
      </c>
      <c r="C25" s="55">
        <f t="shared" si="0"/>
        <v>0</v>
      </c>
      <c r="D25" s="55">
        <f t="shared" si="0"/>
        <v>0</v>
      </c>
      <c r="E25" s="49">
        <f t="shared" si="1"/>
        <v>0</v>
      </c>
      <c r="F25" s="49">
        <f t="shared" si="1"/>
        <v>0</v>
      </c>
      <c r="G25" s="49">
        <f t="shared" ref="G25:H25" si="21">SUM(G84,G143)</f>
        <v>0</v>
      </c>
      <c r="H25" s="49">
        <f t="shared" si="21"/>
        <v>0</v>
      </c>
    </row>
    <row r="26" spans="1:8">
      <c r="A26" s="51" t="s">
        <v>116</v>
      </c>
      <c r="B26" s="55">
        <f t="shared" si="0"/>
        <v>0</v>
      </c>
      <c r="C26" s="55">
        <f t="shared" si="0"/>
        <v>0</v>
      </c>
      <c r="D26" s="55">
        <f t="shared" si="0"/>
        <v>0</v>
      </c>
      <c r="E26" s="49">
        <f t="shared" si="1"/>
        <v>0</v>
      </c>
      <c r="F26" s="49">
        <f t="shared" si="1"/>
        <v>0</v>
      </c>
      <c r="G26" s="49">
        <f t="shared" ref="G26:H26" si="22">SUM(G85,G144)</f>
        <v>0</v>
      </c>
      <c r="H26" s="49">
        <f t="shared" si="22"/>
        <v>0</v>
      </c>
    </row>
    <row r="27" spans="1:8">
      <c r="A27" s="51" t="s">
        <v>117</v>
      </c>
      <c r="B27" s="55">
        <f t="shared" si="0"/>
        <v>275779</v>
      </c>
      <c r="C27" s="55">
        <f t="shared" si="0"/>
        <v>235082</v>
      </c>
      <c r="D27" s="55">
        <f t="shared" si="0"/>
        <v>222320</v>
      </c>
      <c r="E27" s="49">
        <f t="shared" si="1"/>
        <v>268358</v>
      </c>
      <c r="F27" s="49">
        <f t="shared" si="1"/>
        <v>130012</v>
      </c>
      <c r="G27" s="49">
        <f t="shared" ref="G27:H27" si="23">SUM(G86,G145)</f>
        <v>164331</v>
      </c>
      <c r="H27" s="49">
        <f t="shared" si="23"/>
        <v>150298</v>
      </c>
    </row>
    <row r="28" spans="1:8">
      <c r="A28" s="51" t="s">
        <v>77</v>
      </c>
      <c r="B28" s="55">
        <f t="shared" si="0"/>
        <v>0</v>
      </c>
      <c r="C28" s="55">
        <f t="shared" si="0"/>
        <v>0</v>
      </c>
      <c r="D28" s="55">
        <f t="shared" si="0"/>
        <v>0</v>
      </c>
      <c r="E28" s="49">
        <f t="shared" si="1"/>
        <v>0</v>
      </c>
      <c r="F28" s="49">
        <f t="shared" si="1"/>
        <v>0</v>
      </c>
      <c r="G28" s="49">
        <f t="shared" ref="G28:H28" si="24">SUM(G87,G146)</f>
        <v>0</v>
      </c>
      <c r="H28" s="49">
        <f t="shared" si="24"/>
        <v>0</v>
      </c>
    </row>
    <row r="29" spans="1:8">
      <c r="A29" s="51" t="s">
        <v>120</v>
      </c>
      <c r="B29" s="55">
        <f t="shared" si="0"/>
        <v>0</v>
      </c>
      <c r="C29" s="55">
        <f t="shared" si="0"/>
        <v>0</v>
      </c>
      <c r="D29" s="55">
        <f t="shared" si="0"/>
        <v>0</v>
      </c>
      <c r="E29" s="49">
        <f t="shared" si="1"/>
        <v>0</v>
      </c>
      <c r="F29" s="49">
        <f t="shared" si="1"/>
        <v>0</v>
      </c>
      <c r="G29" s="49">
        <f t="shared" ref="G29:H29" si="25">SUM(G88,G147)</f>
        <v>0</v>
      </c>
      <c r="H29" s="49">
        <f t="shared" si="25"/>
        <v>0</v>
      </c>
    </row>
    <row r="30" spans="1:8">
      <c r="A30" s="51" t="s">
        <v>122</v>
      </c>
      <c r="B30" s="55">
        <f t="shared" si="0"/>
        <v>112307997</v>
      </c>
      <c r="C30" s="55">
        <f t="shared" si="0"/>
        <v>16132797</v>
      </c>
      <c r="D30" s="55">
        <f t="shared" si="0"/>
        <v>0</v>
      </c>
      <c r="E30" s="49">
        <f t="shared" si="1"/>
        <v>0</v>
      </c>
      <c r="F30" s="49">
        <f t="shared" si="1"/>
        <v>0</v>
      </c>
      <c r="G30" s="49">
        <f t="shared" ref="G30:H30" si="26">SUM(G89,G148)</f>
        <v>0</v>
      </c>
      <c r="H30" s="49">
        <f t="shared" si="26"/>
        <v>0</v>
      </c>
    </row>
    <row r="31" spans="1:8">
      <c r="A31" s="51" t="s">
        <v>124</v>
      </c>
      <c r="B31" s="55">
        <f t="shared" si="0"/>
        <v>0</v>
      </c>
      <c r="C31" s="55">
        <f t="shared" si="0"/>
        <v>0</v>
      </c>
      <c r="D31" s="55">
        <f t="shared" si="0"/>
        <v>0</v>
      </c>
      <c r="E31" s="49">
        <f t="shared" si="1"/>
        <v>0</v>
      </c>
      <c r="F31" s="49">
        <f t="shared" si="1"/>
        <v>0</v>
      </c>
      <c r="G31" s="49">
        <f t="shared" ref="G31:H31" si="27">SUM(G90,G149)</f>
        <v>0</v>
      </c>
      <c r="H31" s="49">
        <f t="shared" si="27"/>
        <v>0</v>
      </c>
    </row>
    <row r="32" spans="1:8">
      <c r="A32" s="51" t="s">
        <v>126</v>
      </c>
      <c r="B32" s="55">
        <f t="shared" si="0"/>
        <v>0</v>
      </c>
      <c r="C32" s="55">
        <f t="shared" si="0"/>
        <v>0</v>
      </c>
      <c r="D32" s="55">
        <f t="shared" si="0"/>
        <v>0</v>
      </c>
      <c r="E32" s="49">
        <f t="shared" si="1"/>
        <v>0</v>
      </c>
      <c r="F32" s="49">
        <f t="shared" si="1"/>
        <v>0</v>
      </c>
      <c r="G32" s="49">
        <f t="shared" ref="G32:H32" si="28">SUM(G91,G150)</f>
        <v>0</v>
      </c>
      <c r="H32" s="49">
        <f t="shared" si="28"/>
        <v>0</v>
      </c>
    </row>
    <row r="33" spans="1:8">
      <c r="A33" s="51" t="s">
        <v>127</v>
      </c>
      <c r="B33" s="55">
        <f t="shared" si="0"/>
        <v>0</v>
      </c>
      <c r="C33" s="55">
        <f t="shared" si="0"/>
        <v>0</v>
      </c>
      <c r="D33" s="55">
        <f t="shared" si="0"/>
        <v>0</v>
      </c>
      <c r="E33" s="49">
        <f t="shared" si="1"/>
        <v>0</v>
      </c>
      <c r="F33" s="49">
        <f t="shared" si="1"/>
        <v>0</v>
      </c>
      <c r="G33" s="49">
        <f t="shared" ref="G33:H33" si="29">SUM(G92,G151)</f>
        <v>0</v>
      </c>
      <c r="H33" s="49">
        <f t="shared" si="29"/>
        <v>0</v>
      </c>
    </row>
    <row r="34" spans="1:8">
      <c r="A34" s="51" t="s">
        <v>128</v>
      </c>
      <c r="B34" s="55">
        <f t="shared" si="0"/>
        <v>0</v>
      </c>
      <c r="C34" s="55">
        <f t="shared" si="0"/>
        <v>0</v>
      </c>
      <c r="D34" s="55">
        <f t="shared" si="0"/>
        <v>0</v>
      </c>
      <c r="E34" s="49">
        <f t="shared" si="1"/>
        <v>0</v>
      </c>
      <c r="F34" s="49">
        <f t="shared" si="1"/>
        <v>0</v>
      </c>
      <c r="G34" s="49">
        <f t="shared" ref="G34:H34" si="30">SUM(G93,G152)</f>
        <v>0</v>
      </c>
      <c r="H34" s="49">
        <f t="shared" si="30"/>
        <v>0</v>
      </c>
    </row>
    <row r="35" spans="1:8">
      <c r="A35" s="51" t="s">
        <v>130</v>
      </c>
      <c r="B35" s="55">
        <f t="shared" si="0"/>
        <v>0</v>
      </c>
      <c r="C35" s="55">
        <f t="shared" si="0"/>
        <v>0</v>
      </c>
      <c r="D35" s="55">
        <f t="shared" si="0"/>
        <v>0</v>
      </c>
      <c r="E35" s="49">
        <f t="shared" si="1"/>
        <v>0</v>
      </c>
      <c r="F35" s="49">
        <f t="shared" si="1"/>
        <v>0</v>
      </c>
      <c r="G35" s="49">
        <f t="shared" ref="G35:H35" si="31">SUM(G94,G153)</f>
        <v>0</v>
      </c>
      <c r="H35" s="49">
        <f t="shared" si="31"/>
        <v>0</v>
      </c>
    </row>
    <row r="36" spans="1:8">
      <c r="A36" s="51" t="s">
        <v>131</v>
      </c>
      <c r="B36" s="55">
        <f t="shared" si="0"/>
        <v>0</v>
      </c>
      <c r="C36" s="55">
        <f t="shared" si="0"/>
        <v>0</v>
      </c>
      <c r="D36" s="55">
        <f t="shared" si="0"/>
        <v>0</v>
      </c>
      <c r="E36" s="49">
        <f t="shared" si="1"/>
        <v>0</v>
      </c>
      <c r="F36" s="49">
        <f t="shared" si="1"/>
        <v>0</v>
      </c>
      <c r="G36" s="49">
        <f t="shared" ref="G36:H36" si="32">SUM(G95,G154)</f>
        <v>0</v>
      </c>
      <c r="H36" s="49">
        <f t="shared" si="32"/>
        <v>0</v>
      </c>
    </row>
    <row r="37" spans="1:8">
      <c r="A37" s="51" t="s">
        <v>132</v>
      </c>
      <c r="B37" s="55">
        <f t="shared" si="0"/>
        <v>16252560</v>
      </c>
      <c r="C37" s="55">
        <f t="shared" si="0"/>
        <v>20349281</v>
      </c>
      <c r="D37" s="55">
        <f t="shared" si="0"/>
        <v>27226372</v>
      </c>
      <c r="E37" s="49">
        <f t="shared" si="1"/>
        <v>14506231</v>
      </c>
      <c r="F37" s="49">
        <f t="shared" si="1"/>
        <v>29316935</v>
      </c>
      <c r="G37" s="49">
        <f t="shared" ref="G37:H37" si="33">SUM(G96,G155)</f>
        <v>26673775</v>
      </c>
      <c r="H37" s="49">
        <f t="shared" si="33"/>
        <v>21215823</v>
      </c>
    </row>
    <row r="38" spans="1:8">
      <c r="A38" s="51" t="s">
        <v>75</v>
      </c>
      <c r="B38" s="55">
        <f t="shared" si="0"/>
        <v>0</v>
      </c>
      <c r="C38" s="55">
        <f t="shared" si="0"/>
        <v>0</v>
      </c>
      <c r="D38" s="55">
        <f t="shared" si="0"/>
        <v>0</v>
      </c>
      <c r="E38" s="49">
        <f t="shared" si="1"/>
        <v>0</v>
      </c>
      <c r="F38" s="49">
        <f t="shared" si="1"/>
        <v>0</v>
      </c>
      <c r="G38" s="49">
        <f t="shared" ref="G38:H38" si="34">SUM(G97,G156)</f>
        <v>0</v>
      </c>
      <c r="H38" s="49">
        <f t="shared" si="34"/>
        <v>0</v>
      </c>
    </row>
    <row r="39" spans="1:8">
      <c r="A39" s="51" t="s">
        <v>133</v>
      </c>
      <c r="B39" s="55">
        <f t="shared" si="0"/>
        <v>0</v>
      </c>
      <c r="C39" s="55">
        <f t="shared" si="0"/>
        <v>0</v>
      </c>
      <c r="D39" s="55">
        <f t="shared" si="0"/>
        <v>0</v>
      </c>
      <c r="E39" s="49">
        <f t="shared" si="1"/>
        <v>0</v>
      </c>
      <c r="F39" s="49">
        <f t="shared" si="1"/>
        <v>0</v>
      </c>
      <c r="G39" s="49">
        <f t="shared" ref="G39:H39" si="35">SUM(G98,G157)</f>
        <v>0</v>
      </c>
      <c r="H39" s="49">
        <f t="shared" si="35"/>
        <v>0</v>
      </c>
    </row>
    <row r="40" spans="1:8">
      <c r="A40" s="51" t="s">
        <v>134</v>
      </c>
      <c r="B40" s="55">
        <f t="shared" si="0"/>
        <v>0</v>
      </c>
      <c r="C40" s="55">
        <f t="shared" si="0"/>
        <v>0</v>
      </c>
      <c r="D40" s="55">
        <f t="shared" si="0"/>
        <v>0</v>
      </c>
      <c r="E40" s="49">
        <f t="shared" si="1"/>
        <v>0</v>
      </c>
      <c r="F40" s="49">
        <f t="shared" si="1"/>
        <v>0</v>
      </c>
      <c r="G40" s="49">
        <f t="shared" ref="G40:H40" si="36">SUM(G99,G158)</f>
        <v>0</v>
      </c>
      <c r="H40" s="49">
        <f t="shared" si="36"/>
        <v>0</v>
      </c>
    </row>
    <row r="41" spans="1:8">
      <c r="A41" s="51" t="s">
        <v>136</v>
      </c>
      <c r="B41" s="55">
        <f t="shared" si="0"/>
        <v>0</v>
      </c>
      <c r="C41" s="55">
        <f t="shared" si="0"/>
        <v>0</v>
      </c>
      <c r="D41" s="55">
        <f t="shared" si="0"/>
        <v>0</v>
      </c>
      <c r="E41" s="49">
        <f t="shared" si="1"/>
        <v>0</v>
      </c>
      <c r="F41" s="49">
        <f t="shared" si="1"/>
        <v>0</v>
      </c>
      <c r="G41" s="49">
        <f t="shared" ref="G41:H41" si="37">SUM(G100,G159)</f>
        <v>0</v>
      </c>
      <c r="H41" s="49">
        <f t="shared" si="37"/>
        <v>0</v>
      </c>
    </row>
    <row r="42" spans="1:8">
      <c r="A42" s="51" t="s">
        <v>145</v>
      </c>
      <c r="B42" s="55">
        <f t="shared" si="0"/>
        <v>0</v>
      </c>
      <c r="C42" s="55">
        <f t="shared" si="0"/>
        <v>0</v>
      </c>
      <c r="D42" s="55">
        <f t="shared" si="0"/>
        <v>0</v>
      </c>
      <c r="E42" s="49">
        <f t="shared" si="1"/>
        <v>0</v>
      </c>
      <c r="F42" s="49">
        <f t="shared" si="1"/>
        <v>0</v>
      </c>
      <c r="G42" s="49">
        <f t="shared" ref="G42:H42" si="38">SUM(G101,G160)</f>
        <v>0</v>
      </c>
      <c r="H42" s="49">
        <f t="shared" si="38"/>
        <v>0</v>
      </c>
    </row>
    <row r="43" spans="1:8">
      <c r="A43" s="51" t="s">
        <v>138</v>
      </c>
      <c r="B43" s="55">
        <f t="shared" si="0"/>
        <v>1240030</v>
      </c>
      <c r="C43" s="55">
        <f t="shared" si="0"/>
        <v>657069</v>
      </c>
      <c r="D43" s="55">
        <f t="shared" si="0"/>
        <v>1156247</v>
      </c>
      <c r="E43" s="49">
        <f t="shared" si="1"/>
        <v>1139766</v>
      </c>
      <c r="F43" s="49">
        <f t="shared" si="1"/>
        <v>776011</v>
      </c>
      <c r="G43" s="49">
        <f t="shared" ref="G43:H43" si="39">SUM(G102,G161)</f>
        <v>601031</v>
      </c>
      <c r="H43" s="49">
        <f t="shared" si="39"/>
        <v>241409</v>
      </c>
    </row>
    <row r="44" spans="1:8">
      <c r="A44" s="51" t="s">
        <v>140</v>
      </c>
      <c r="B44" s="55">
        <f t="shared" si="0"/>
        <v>0</v>
      </c>
      <c r="C44" s="55">
        <f t="shared" si="0"/>
        <v>0</v>
      </c>
      <c r="D44" s="55">
        <f t="shared" si="0"/>
        <v>0</v>
      </c>
      <c r="E44" s="49">
        <f t="shared" si="1"/>
        <v>0</v>
      </c>
      <c r="F44" s="49">
        <f t="shared" si="1"/>
        <v>0</v>
      </c>
      <c r="G44" s="49">
        <f t="shared" ref="G44:H44" si="40">SUM(G103,G162)</f>
        <v>0</v>
      </c>
      <c r="H44" s="49">
        <f t="shared" si="40"/>
        <v>9696880</v>
      </c>
    </row>
    <row r="45" spans="1:8">
      <c r="A45" s="51" t="s">
        <v>142</v>
      </c>
      <c r="B45" s="55">
        <f t="shared" si="0"/>
        <v>0</v>
      </c>
      <c r="C45" s="55">
        <f t="shared" si="0"/>
        <v>0</v>
      </c>
      <c r="D45" s="55">
        <f t="shared" si="0"/>
        <v>0</v>
      </c>
      <c r="E45" s="49">
        <f t="shared" si="1"/>
        <v>0</v>
      </c>
      <c r="F45" s="49">
        <f t="shared" si="1"/>
        <v>0</v>
      </c>
      <c r="G45" s="49">
        <f t="shared" ref="G45:H45" si="41">SUM(G104,G163)</f>
        <v>0</v>
      </c>
      <c r="H45" s="49">
        <f t="shared" si="41"/>
        <v>0</v>
      </c>
    </row>
    <row r="46" spans="1:8">
      <c r="A46" s="51" t="s">
        <v>144</v>
      </c>
      <c r="B46" s="55">
        <f t="shared" si="0"/>
        <v>0</v>
      </c>
      <c r="C46" s="55">
        <f t="shared" si="0"/>
        <v>0</v>
      </c>
      <c r="D46" s="55">
        <f t="shared" si="0"/>
        <v>0</v>
      </c>
      <c r="E46" s="49">
        <f t="shared" si="1"/>
        <v>0</v>
      </c>
      <c r="F46" s="49">
        <f t="shared" si="1"/>
        <v>0</v>
      </c>
      <c r="G46" s="49">
        <f t="shared" ref="G46:H46" si="42">SUM(G105,G164)</f>
        <v>0</v>
      </c>
      <c r="H46" s="49">
        <f t="shared" si="42"/>
        <v>0</v>
      </c>
    </row>
    <row r="47" spans="1:8">
      <c r="A47" s="51" t="s">
        <v>146</v>
      </c>
      <c r="B47" s="55">
        <f t="shared" si="0"/>
        <v>0</v>
      </c>
      <c r="C47" s="55">
        <f t="shared" si="0"/>
        <v>0</v>
      </c>
      <c r="D47" s="55">
        <f t="shared" si="0"/>
        <v>0</v>
      </c>
      <c r="E47" s="49">
        <f t="shared" si="1"/>
        <v>0</v>
      </c>
      <c r="F47" s="49">
        <f t="shared" si="1"/>
        <v>0</v>
      </c>
      <c r="G47" s="49">
        <f t="shared" ref="G47:H47" si="43">SUM(G106,G165)</f>
        <v>0</v>
      </c>
      <c r="H47" s="49">
        <f t="shared" si="43"/>
        <v>0</v>
      </c>
    </row>
    <row r="48" spans="1:8">
      <c r="A48" s="51" t="s">
        <v>148</v>
      </c>
      <c r="B48" s="55">
        <f t="shared" si="0"/>
        <v>0</v>
      </c>
      <c r="C48" s="55">
        <f t="shared" si="0"/>
        <v>0</v>
      </c>
      <c r="D48" s="55">
        <f t="shared" si="0"/>
        <v>28780930</v>
      </c>
      <c r="E48" s="49">
        <f t="shared" si="1"/>
        <v>0</v>
      </c>
      <c r="F48" s="49">
        <f t="shared" si="1"/>
        <v>0</v>
      </c>
      <c r="G48" s="49">
        <f t="shared" ref="G48:H48" si="44">SUM(G107,G166)</f>
        <v>0</v>
      </c>
      <c r="H48" s="49">
        <f t="shared" si="44"/>
        <v>0</v>
      </c>
    </row>
    <row r="49" spans="1:15">
      <c r="A49" s="51" t="s">
        <v>150</v>
      </c>
      <c r="B49" s="55">
        <f t="shared" si="0"/>
        <v>0</v>
      </c>
      <c r="C49" s="55">
        <f t="shared" si="0"/>
        <v>0</v>
      </c>
      <c r="D49" s="55">
        <f t="shared" si="0"/>
        <v>0</v>
      </c>
      <c r="E49" s="49">
        <f t="shared" si="1"/>
        <v>0</v>
      </c>
      <c r="F49" s="49">
        <f t="shared" si="1"/>
        <v>0</v>
      </c>
      <c r="G49" s="49">
        <f t="shared" ref="G49:H49" si="45">SUM(G108,G167)</f>
        <v>0</v>
      </c>
      <c r="H49" s="49">
        <f t="shared" si="45"/>
        <v>0</v>
      </c>
    </row>
    <row r="50" spans="1:15">
      <c r="A50" s="51" t="s">
        <v>152</v>
      </c>
      <c r="B50" s="55">
        <f t="shared" si="0"/>
        <v>0</v>
      </c>
      <c r="C50" s="55">
        <f t="shared" si="0"/>
        <v>0</v>
      </c>
      <c r="D50" s="55">
        <f t="shared" si="0"/>
        <v>0</v>
      </c>
      <c r="E50" s="49">
        <f t="shared" si="1"/>
        <v>0</v>
      </c>
      <c r="F50" s="49">
        <f t="shared" si="1"/>
        <v>0</v>
      </c>
      <c r="G50" s="49">
        <f t="shared" ref="G50:H50" si="46">SUM(G109,G168)</f>
        <v>0</v>
      </c>
      <c r="H50" s="49">
        <f t="shared" si="46"/>
        <v>0</v>
      </c>
    </row>
    <row r="51" spans="1:15">
      <c r="A51" s="51" t="s">
        <v>153</v>
      </c>
      <c r="B51" s="55">
        <f t="shared" si="0"/>
        <v>0</v>
      </c>
      <c r="C51" s="55">
        <f t="shared" si="0"/>
        <v>0</v>
      </c>
      <c r="D51" s="55">
        <f t="shared" si="0"/>
        <v>0</v>
      </c>
      <c r="E51" s="49">
        <f t="shared" si="1"/>
        <v>0</v>
      </c>
      <c r="F51" s="49">
        <f t="shared" si="1"/>
        <v>0</v>
      </c>
      <c r="G51" s="49">
        <f t="shared" ref="G51:H51" si="47">SUM(G110,G169)</f>
        <v>0</v>
      </c>
      <c r="H51" s="49">
        <f t="shared" si="47"/>
        <v>0</v>
      </c>
    </row>
    <row r="52" spans="1:15">
      <c r="A52" s="51" t="s">
        <v>154</v>
      </c>
      <c r="B52" s="55">
        <f t="shared" si="0"/>
        <v>8891014</v>
      </c>
      <c r="C52" s="55">
        <f t="shared" si="0"/>
        <v>15292704</v>
      </c>
      <c r="D52" s="55">
        <f t="shared" si="0"/>
        <v>8227492</v>
      </c>
      <c r="E52" s="49">
        <f t="shared" si="1"/>
        <v>8819663</v>
      </c>
      <c r="F52" s="49">
        <f t="shared" si="1"/>
        <v>39995</v>
      </c>
      <c r="G52" s="49">
        <f t="shared" ref="G52:H52" si="48">SUM(G111,G170)</f>
        <v>4637452</v>
      </c>
      <c r="H52" s="49">
        <f t="shared" si="48"/>
        <v>0</v>
      </c>
    </row>
    <row r="53" spans="1:15">
      <c r="A53" s="51" t="s">
        <v>155</v>
      </c>
      <c r="B53" s="55">
        <f t="shared" si="0"/>
        <v>0</v>
      </c>
      <c r="C53" s="55">
        <f t="shared" si="0"/>
        <v>0</v>
      </c>
      <c r="D53" s="55">
        <f t="shared" si="0"/>
        <v>0</v>
      </c>
      <c r="E53" s="49">
        <f t="shared" si="1"/>
        <v>0</v>
      </c>
      <c r="F53" s="49">
        <f t="shared" si="1"/>
        <v>0</v>
      </c>
      <c r="G53" s="49">
        <f t="shared" ref="G53:H53" si="49">SUM(G112,G171)</f>
        <v>0</v>
      </c>
      <c r="H53" s="49">
        <f t="shared" si="49"/>
        <v>0</v>
      </c>
    </row>
    <row r="54" spans="1:15">
      <c r="A54" s="51" t="s">
        <v>157</v>
      </c>
      <c r="B54" s="55">
        <f t="shared" si="0"/>
        <v>0</v>
      </c>
      <c r="C54" s="55">
        <f t="shared" si="0"/>
        <v>0</v>
      </c>
      <c r="D54" s="55">
        <f t="shared" si="0"/>
        <v>0</v>
      </c>
      <c r="E54" s="49">
        <f t="shared" si="1"/>
        <v>0</v>
      </c>
      <c r="F54" s="49">
        <f t="shared" si="1"/>
        <v>0</v>
      </c>
      <c r="G54" s="49">
        <f t="shared" ref="G54:H54" si="50">SUM(G113,G172)</f>
        <v>0</v>
      </c>
      <c r="H54" s="49">
        <f t="shared" si="50"/>
        <v>0</v>
      </c>
    </row>
    <row r="55" spans="1:15">
      <c r="A55" s="51" t="s">
        <v>158</v>
      </c>
      <c r="B55" s="55">
        <f t="shared" si="0"/>
        <v>0</v>
      </c>
      <c r="C55" s="55">
        <f t="shared" si="0"/>
        <v>0</v>
      </c>
      <c r="D55" s="55">
        <f t="shared" si="0"/>
        <v>0</v>
      </c>
      <c r="E55" s="49">
        <f t="shared" si="1"/>
        <v>0</v>
      </c>
      <c r="F55" s="49">
        <f t="shared" si="1"/>
        <v>0</v>
      </c>
      <c r="G55" s="49">
        <f t="shared" ref="G55:H55" si="51">SUM(G114,G173)</f>
        <v>0</v>
      </c>
      <c r="H55" s="49">
        <f t="shared" si="51"/>
        <v>0</v>
      </c>
    </row>
    <row r="56" spans="1:15">
      <c r="A56" s="59" t="s">
        <v>159</v>
      </c>
      <c r="B56" s="55">
        <f t="shared" si="0"/>
        <v>179231561</v>
      </c>
      <c r="C56" s="55">
        <f t="shared" si="0"/>
        <v>98217075</v>
      </c>
      <c r="D56" s="55">
        <f t="shared" si="0"/>
        <v>109054513</v>
      </c>
      <c r="E56" s="49">
        <f t="shared" si="1"/>
        <v>71532110</v>
      </c>
      <c r="F56" s="49">
        <f t="shared" si="1"/>
        <v>74971836</v>
      </c>
      <c r="G56" s="49">
        <f t="shared" ref="G56:H56" si="52">SUM(G115,G174)</f>
        <v>74264933</v>
      </c>
      <c r="H56" s="49">
        <f t="shared" si="52"/>
        <v>68225784</v>
      </c>
    </row>
    <row r="57" spans="1:15" s="62" customFormat="1">
      <c r="A57" s="82"/>
      <c r="B57" s="49"/>
      <c r="C57" s="49"/>
      <c r="D57" s="49"/>
      <c r="E57" s="49"/>
      <c r="F57" s="49"/>
      <c r="G57" s="49"/>
    </row>
    <row r="58" spans="1:15">
      <c r="A58" s="83"/>
    </row>
    <row r="59" spans="1:15">
      <c r="A59" s="84"/>
    </row>
    <row r="60" spans="1:15">
      <c r="A60" s="85"/>
    </row>
    <row r="61" spans="1:15">
      <c r="A61" s="86"/>
    </row>
    <row r="62" spans="1:15">
      <c r="A62" s="396" t="s">
        <v>156</v>
      </c>
      <c r="B62" s="402">
        <v>2015</v>
      </c>
      <c r="C62" s="402">
        <v>2016</v>
      </c>
      <c r="D62" s="402">
        <v>2017</v>
      </c>
      <c r="E62" s="402">
        <v>2018</v>
      </c>
      <c r="F62" s="402">
        <v>2019</v>
      </c>
      <c r="G62" s="402">
        <v>2020</v>
      </c>
      <c r="H62" s="402">
        <v>2021</v>
      </c>
      <c r="O62" s="63"/>
    </row>
    <row r="63" spans="1:15">
      <c r="A63" s="396"/>
      <c r="B63" s="398"/>
      <c r="C63" s="398"/>
      <c r="D63" s="398"/>
      <c r="E63" s="398"/>
      <c r="F63" s="398"/>
      <c r="G63" s="398"/>
      <c r="H63" s="398"/>
    </row>
    <row r="64" spans="1:15">
      <c r="A64" s="51" t="s">
        <v>82</v>
      </c>
      <c r="B64" s="49">
        <v>0</v>
      </c>
      <c r="C64" s="226">
        <v>0</v>
      </c>
      <c r="D64" s="226">
        <v>0</v>
      </c>
      <c r="E64" s="49">
        <v>0</v>
      </c>
      <c r="F64" s="49">
        <v>0</v>
      </c>
      <c r="G64" s="49">
        <v>0</v>
      </c>
      <c r="H64" s="49">
        <v>0</v>
      </c>
    </row>
    <row r="65" spans="1:8">
      <c r="A65" s="51" t="s">
        <v>84</v>
      </c>
      <c r="B65" s="49">
        <v>0</v>
      </c>
      <c r="C65" s="226">
        <v>0</v>
      </c>
      <c r="D65" s="226">
        <v>0</v>
      </c>
      <c r="E65" s="49">
        <v>0</v>
      </c>
      <c r="F65" s="49">
        <v>0</v>
      </c>
      <c r="G65" s="49">
        <v>0</v>
      </c>
      <c r="H65" s="49">
        <v>0</v>
      </c>
    </row>
    <row r="66" spans="1:8">
      <c r="A66" s="51" t="s">
        <v>86</v>
      </c>
      <c r="B66" s="49">
        <v>0</v>
      </c>
      <c r="C66" s="226">
        <v>0</v>
      </c>
      <c r="D66" s="226">
        <v>0</v>
      </c>
      <c r="E66" s="49">
        <v>0</v>
      </c>
      <c r="F66" s="49">
        <v>0</v>
      </c>
      <c r="G66" s="49">
        <v>0</v>
      </c>
      <c r="H66" s="49">
        <v>0</v>
      </c>
    </row>
    <row r="67" spans="1:8">
      <c r="A67" s="51" t="s">
        <v>88</v>
      </c>
      <c r="B67" s="49">
        <v>7215255</v>
      </c>
      <c r="C67" s="226">
        <v>4997751</v>
      </c>
      <c r="D67" s="226">
        <v>5367697</v>
      </c>
      <c r="E67" s="49">
        <v>4079213</v>
      </c>
      <c r="F67" s="49">
        <v>4779900</v>
      </c>
      <c r="G67" s="49">
        <v>5902112</v>
      </c>
      <c r="H67" s="49">
        <v>2329411</v>
      </c>
    </row>
    <row r="68" spans="1:8">
      <c r="A68" s="51" t="s">
        <v>74</v>
      </c>
      <c r="B68" s="49">
        <v>0</v>
      </c>
      <c r="C68" s="226">
        <v>0</v>
      </c>
      <c r="D68" s="226">
        <v>0</v>
      </c>
      <c r="E68" s="49">
        <v>0</v>
      </c>
      <c r="F68" s="49">
        <v>0</v>
      </c>
      <c r="G68" s="49">
        <v>0</v>
      </c>
      <c r="H68" s="49">
        <v>0</v>
      </c>
    </row>
    <row r="69" spans="1:8">
      <c r="A69" s="51" t="s">
        <v>91</v>
      </c>
      <c r="B69" s="49">
        <v>0</v>
      </c>
      <c r="C69" s="226">
        <v>0</v>
      </c>
      <c r="D69" s="226">
        <v>0</v>
      </c>
      <c r="E69" s="49">
        <v>0</v>
      </c>
      <c r="F69" s="49">
        <v>0</v>
      </c>
      <c r="G69" s="49">
        <v>0</v>
      </c>
      <c r="H69" s="49">
        <v>0</v>
      </c>
    </row>
    <row r="70" spans="1:8">
      <c r="A70" s="51" t="s">
        <v>93</v>
      </c>
      <c r="B70" s="49">
        <v>12963926</v>
      </c>
      <c r="C70" s="226">
        <v>17778981</v>
      </c>
      <c r="D70" s="226">
        <v>18295967</v>
      </c>
      <c r="E70" s="49">
        <v>19726211</v>
      </c>
      <c r="F70" s="49">
        <v>20945310</v>
      </c>
      <c r="G70" s="49">
        <v>18564842</v>
      </c>
      <c r="H70" s="49">
        <v>14533630</v>
      </c>
    </row>
    <row r="71" spans="1:8">
      <c r="A71" s="51" t="s">
        <v>95</v>
      </c>
      <c r="B71" s="49">
        <v>0</v>
      </c>
      <c r="C71" s="226">
        <v>0</v>
      </c>
      <c r="D71" s="226">
        <v>0</v>
      </c>
      <c r="E71" s="49">
        <v>0</v>
      </c>
      <c r="F71" s="49">
        <v>0</v>
      </c>
      <c r="G71" s="49">
        <v>0</v>
      </c>
      <c r="H71" s="49">
        <v>0</v>
      </c>
    </row>
    <row r="72" spans="1:8">
      <c r="A72" s="51" t="s">
        <v>97</v>
      </c>
      <c r="B72" s="49">
        <v>0</v>
      </c>
      <c r="C72" s="226">
        <v>0</v>
      </c>
      <c r="D72" s="226">
        <v>0</v>
      </c>
      <c r="E72" s="49">
        <v>0</v>
      </c>
      <c r="F72" s="49">
        <v>0</v>
      </c>
      <c r="G72" s="49">
        <v>0</v>
      </c>
      <c r="H72" s="49">
        <v>0</v>
      </c>
    </row>
    <row r="73" spans="1:8">
      <c r="A73" s="51" t="s">
        <v>99</v>
      </c>
      <c r="B73" s="49">
        <v>0</v>
      </c>
      <c r="C73" s="226">
        <v>0</v>
      </c>
      <c r="D73" s="226">
        <v>0</v>
      </c>
      <c r="E73" s="49">
        <v>0</v>
      </c>
      <c r="F73" s="49">
        <v>0</v>
      </c>
      <c r="G73" s="49">
        <v>0</v>
      </c>
      <c r="H73" s="49">
        <v>0</v>
      </c>
    </row>
    <row r="74" spans="1:8">
      <c r="A74" s="51" t="s">
        <v>101</v>
      </c>
      <c r="B74" s="49">
        <v>0</v>
      </c>
      <c r="C74" s="226">
        <v>0</v>
      </c>
      <c r="D74" s="226">
        <v>0</v>
      </c>
      <c r="E74" s="49">
        <v>0</v>
      </c>
      <c r="F74" s="49">
        <v>0</v>
      </c>
      <c r="G74" s="49">
        <v>0</v>
      </c>
      <c r="H74" s="49">
        <v>0</v>
      </c>
    </row>
    <row r="75" spans="1:8">
      <c r="A75" s="51" t="s">
        <v>102</v>
      </c>
      <c r="B75" s="49">
        <v>0</v>
      </c>
      <c r="C75" s="226">
        <v>0</v>
      </c>
      <c r="D75" s="226">
        <v>0</v>
      </c>
      <c r="E75" s="49">
        <v>0</v>
      </c>
      <c r="F75" s="49">
        <v>0</v>
      </c>
      <c r="G75" s="49">
        <v>0</v>
      </c>
      <c r="H75" s="49">
        <v>0</v>
      </c>
    </row>
    <row r="76" spans="1:8">
      <c r="A76" s="51" t="s">
        <v>103</v>
      </c>
      <c r="B76" s="49">
        <v>8958569</v>
      </c>
      <c r="C76" s="226">
        <v>10450969</v>
      </c>
      <c r="D76" s="226">
        <v>10306270</v>
      </c>
      <c r="E76" s="49">
        <v>11306225</v>
      </c>
      <c r="F76" s="49">
        <v>11133040</v>
      </c>
      <c r="G76" s="49">
        <v>10823110</v>
      </c>
      <c r="H76" s="49">
        <v>11650503</v>
      </c>
    </row>
    <row r="77" spans="1:8">
      <c r="A77" s="51" t="s">
        <v>104</v>
      </c>
      <c r="B77" s="49">
        <v>0</v>
      </c>
      <c r="C77" s="226">
        <v>0</v>
      </c>
      <c r="D77" s="226">
        <v>0</v>
      </c>
      <c r="E77" s="49">
        <v>0</v>
      </c>
      <c r="F77" s="49">
        <v>0</v>
      </c>
      <c r="G77" s="49">
        <v>0</v>
      </c>
      <c r="H77" s="49">
        <v>0</v>
      </c>
    </row>
    <row r="78" spans="1:8">
      <c r="A78" s="51" t="s">
        <v>105</v>
      </c>
      <c r="B78" s="49">
        <v>0</v>
      </c>
      <c r="C78" s="226">
        <v>0</v>
      </c>
      <c r="D78" s="226">
        <v>0</v>
      </c>
      <c r="E78" s="49">
        <v>0</v>
      </c>
      <c r="F78" s="49">
        <v>0</v>
      </c>
      <c r="G78" s="49">
        <v>0</v>
      </c>
      <c r="H78" s="49">
        <v>0</v>
      </c>
    </row>
    <row r="79" spans="1:8">
      <c r="A79" s="51" t="s">
        <v>107</v>
      </c>
      <c r="B79" s="49">
        <v>0</v>
      </c>
      <c r="C79" s="226">
        <v>0</v>
      </c>
      <c r="D79" s="226">
        <v>0</v>
      </c>
      <c r="E79" s="49">
        <v>0</v>
      </c>
      <c r="F79" s="49">
        <v>0</v>
      </c>
      <c r="G79" s="49">
        <v>0</v>
      </c>
      <c r="H79" s="49">
        <v>0</v>
      </c>
    </row>
    <row r="80" spans="1:8">
      <c r="A80" s="51" t="s">
        <v>76</v>
      </c>
      <c r="B80" s="49">
        <v>0</v>
      </c>
      <c r="C80" s="226">
        <v>0</v>
      </c>
      <c r="D80" s="226">
        <v>0</v>
      </c>
      <c r="E80" s="49">
        <v>0</v>
      </c>
      <c r="F80" s="49">
        <v>0</v>
      </c>
      <c r="G80" s="49">
        <v>0</v>
      </c>
      <c r="H80" s="49">
        <v>0</v>
      </c>
    </row>
    <row r="81" spans="1:8">
      <c r="A81" s="51" t="s">
        <v>110</v>
      </c>
      <c r="B81" s="49">
        <v>0</v>
      </c>
      <c r="C81" s="226">
        <v>0</v>
      </c>
      <c r="D81" s="226">
        <v>0</v>
      </c>
      <c r="E81" s="49">
        <v>0</v>
      </c>
      <c r="F81" s="49">
        <v>0</v>
      </c>
      <c r="G81" s="49">
        <v>0</v>
      </c>
      <c r="H81" s="49">
        <v>0</v>
      </c>
    </row>
    <row r="82" spans="1:8">
      <c r="A82" s="51" t="s">
        <v>111</v>
      </c>
      <c r="B82" s="49">
        <v>11126431</v>
      </c>
      <c r="C82" s="226">
        <v>12322441</v>
      </c>
      <c r="D82" s="226">
        <v>9471218</v>
      </c>
      <c r="E82" s="49">
        <v>11686443</v>
      </c>
      <c r="F82" s="49">
        <v>7850633</v>
      </c>
      <c r="G82" s="49">
        <v>6898280</v>
      </c>
      <c r="H82" s="49">
        <v>8407830</v>
      </c>
    </row>
    <row r="83" spans="1:8">
      <c r="A83" s="51" t="s">
        <v>113</v>
      </c>
      <c r="B83" s="49">
        <v>0</v>
      </c>
      <c r="C83" s="226">
        <v>0</v>
      </c>
      <c r="D83" s="226">
        <v>0</v>
      </c>
      <c r="E83" s="49">
        <v>0</v>
      </c>
      <c r="F83" s="49">
        <v>0</v>
      </c>
      <c r="G83" s="49">
        <v>0</v>
      </c>
      <c r="H83" s="49">
        <v>0</v>
      </c>
    </row>
    <row r="84" spans="1:8">
      <c r="A84" s="51" t="s">
        <v>78</v>
      </c>
      <c r="B84" s="49">
        <v>0</v>
      </c>
      <c r="C84" s="226">
        <v>0</v>
      </c>
      <c r="D84" s="226">
        <v>0</v>
      </c>
      <c r="E84" s="49">
        <v>0</v>
      </c>
      <c r="F84" s="49">
        <v>0</v>
      </c>
      <c r="G84" s="49">
        <v>0</v>
      </c>
      <c r="H84" s="49">
        <v>0</v>
      </c>
    </row>
    <row r="85" spans="1:8">
      <c r="A85" s="51" t="s">
        <v>116</v>
      </c>
      <c r="B85" s="49">
        <v>0</v>
      </c>
      <c r="C85" s="226">
        <v>0</v>
      </c>
      <c r="D85" s="226">
        <v>0</v>
      </c>
      <c r="E85" s="49">
        <v>0</v>
      </c>
      <c r="F85" s="49">
        <v>0</v>
      </c>
      <c r="G85" s="49">
        <v>0</v>
      </c>
      <c r="H85" s="49">
        <v>0</v>
      </c>
    </row>
    <row r="86" spans="1:8">
      <c r="A86" s="51" t="s">
        <v>117</v>
      </c>
      <c r="B86" s="49">
        <v>275779</v>
      </c>
      <c r="C86" s="226">
        <v>235082</v>
      </c>
      <c r="D86" s="226">
        <v>222320</v>
      </c>
      <c r="E86" s="49">
        <v>268358</v>
      </c>
      <c r="F86" s="49">
        <v>130012</v>
      </c>
      <c r="G86" s="49">
        <v>164331</v>
      </c>
      <c r="H86" s="49">
        <v>150298</v>
      </c>
    </row>
    <row r="87" spans="1:8">
      <c r="A87" s="51" t="s">
        <v>77</v>
      </c>
      <c r="B87" s="49">
        <v>0</v>
      </c>
      <c r="C87" s="226">
        <v>0</v>
      </c>
      <c r="D87" s="226">
        <v>0</v>
      </c>
      <c r="E87" s="49">
        <v>0</v>
      </c>
      <c r="F87" s="49">
        <v>0</v>
      </c>
      <c r="G87" s="49">
        <v>0</v>
      </c>
      <c r="H87" s="49">
        <v>0</v>
      </c>
    </row>
    <row r="88" spans="1:8">
      <c r="A88" s="51" t="s">
        <v>120</v>
      </c>
      <c r="B88" s="49">
        <v>0</v>
      </c>
      <c r="C88" s="226">
        <v>0</v>
      </c>
      <c r="D88" s="226">
        <v>0</v>
      </c>
      <c r="E88" s="49">
        <v>0</v>
      </c>
      <c r="F88" s="49">
        <v>0</v>
      </c>
      <c r="G88" s="49">
        <v>0</v>
      </c>
      <c r="H88" s="49">
        <v>0</v>
      </c>
    </row>
    <row r="89" spans="1:8">
      <c r="A89" s="51" t="s">
        <v>122</v>
      </c>
      <c r="B89" s="49">
        <v>112307997</v>
      </c>
      <c r="C89" s="226">
        <v>16132797</v>
      </c>
      <c r="D89" s="226">
        <v>0</v>
      </c>
      <c r="E89" s="49">
        <v>0</v>
      </c>
      <c r="F89" s="49">
        <v>0</v>
      </c>
      <c r="G89" s="49">
        <v>0</v>
      </c>
      <c r="H89" s="49">
        <v>0</v>
      </c>
    </row>
    <row r="90" spans="1:8">
      <c r="A90" s="51" t="s">
        <v>124</v>
      </c>
      <c r="B90" s="49">
        <v>0</v>
      </c>
      <c r="C90" s="226">
        <v>0</v>
      </c>
      <c r="D90" s="226">
        <v>0</v>
      </c>
      <c r="E90" s="49">
        <v>0</v>
      </c>
      <c r="F90" s="49">
        <v>0</v>
      </c>
      <c r="G90" s="49">
        <v>0</v>
      </c>
      <c r="H90" s="49">
        <v>0</v>
      </c>
    </row>
    <row r="91" spans="1:8">
      <c r="A91" s="51" t="s">
        <v>126</v>
      </c>
      <c r="B91" s="49">
        <v>0</v>
      </c>
      <c r="C91" s="226">
        <v>0</v>
      </c>
      <c r="D91" s="226">
        <v>0</v>
      </c>
      <c r="E91" s="49">
        <v>0</v>
      </c>
      <c r="F91" s="49">
        <v>0</v>
      </c>
      <c r="G91" s="49">
        <v>0</v>
      </c>
      <c r="H91" s="49">
        <v>0</v>
      </c>
    </row>
    <row r="92" spans="1:8">
      <c r="A92" s="51" t="s">
        <v>127</v>
      </c>
      <c r="B92" s="49">
        <v>0</v>
      </c>
      <c r="C92" s="226">
        <v>0</v>
      </c>
      <c r="D92" s="226">
        <v>0</v>
      </c>
      <c r="E92" s="49">
        <v>0</v>
      </c>
      <c r="F92" s="49">
        <v>0</v>
      </c>
      <c r="G92" s="49">
        <v>0</v>
      </c>
      <c r="H92" s="49">
        <v>0</v>
      </c>
    </row>
    <row r="93" spans="1:8">
      <c r="A93" s="51" t="s">
        <v>128</v>
      </c>
      <c r="B93" s="49">
        <v>0</v>
      </c>
      <c r="C93" s="226">
        <v>0</v>
      </c>
      <c r="D93" s="226">
        <v>0</v>
      </c>
      <c r="E93" s="49">
        <v>0</v>
      </c>
      <c r="F93" s="49">
        <v>0</v>
      </c>
      <c r="G93" s="49">
        <v>0</v>
      </c>
      <c r="H93" s="49">
        <v>0</v>
      </c>
    </row>
    <row r="94" spans="1:8">
      <c r="A94" s="51" t="s">
        <v>130</v>
      </c>
      <c r="B94" s="49">
        <v>0</v>
      </c>
      <c r="C94" s="226">
        <v>0</v>
      </c>
      <c r="D94" s="226">
        <v>0</v>
      </c>
      <c r="E94" s="49">
        <v>0</v>
      </c>
      <c r="F94" s="49">
        <v>0</v>
      </c>
      <c r="G94" s="49">
        <v>0</v>
      </c>
      <c r="H94" s="49">
        <v>0</v>
      </c>
    </row>
    <row r="95" spans="1:8">
      <c r="A95" s="51" t="s">
        <v>131</v>
      </c>
      <c r="B95" s="49">
        <v>0</v>
      </c>
      <c r="C95" s="226">
        <v>0</v>
      </c>
      <c r="D95" s="226">
        <v>0</v>
      </c>
      <c r="E95" s="49">
        <v>0</v>
      </c>
      <c r="F95" s="49">
        <v>0</v>
      </c>
      <c r="G95" s="49">
        <v>0</v>
      </c>
      <c r="H95" s="49">
        <v>0</v>
      </c>
    </row>
    <row r="96" spans="1:8">
      <c r="A96" s="51" t="s">
        <v>132</v>
      </c>
      <c r="B96" s="49">
        <v>16252560</v>
      </c>
      <c r="C96" s="226">
        <v>20349281</v>
      </c>
      <c r="D96" s="226">
        <v>27226372</v>
      </c>
      <c r="E96" s="49">
        <v>14506231</v>
      </c>
      <c r="F96" s="49">
        <v>29316935</v>
      </c>
      <c r="G96" s="49">
        <v>26673775</v>
      </c>
      <c r="H96" s="49">
        <v>21215823</v>
      </c>
    </row>
    <row r="97" spans="1:8">
      <c r="A97" s="51" t="s">
        <v>75</v>
      </c>
      <c r="B97" s="49">
        <v>0</v>
      </c>
      <c r="C97" s="226">
        <v>0</v>
      </c>
      <c r="D97" s="226">
        <v>0</v>
      </c>
      <c r="E97" s="49">
        <v>0</v>
      </c>
      <c r="F97" s="49">
        <v>0</v>
      </c>
      <c r="G97" s="49">
        <v>0</v>
      </c>
      <c r="H97" s="49">
        <v>0</v>
      </c>
    </row>
    <row r="98" spans="1:8">
      <c r="A98" s="51" t="s">
        <v>133</v>
      </c>
      <c r="B98" s="49">
        <v>0</v>
      </c>
      <c r="C98" s="226">
        <v>0</v>
      </c>
      <c r="D98" s="226">
        <v>0</v>
      </c>
      <c r="E98" s="49">
        <v>0</v>
      </c>
      <c r="F98" s="49">
        <v>0</v>
      </c>
      <c r="G98" s="49">
        <v>0</v>
      </c>
      <c r="H98" s="49">
        <v>0</v>
      </c>
    </row>
    <row r="99" spans="1:8">
      <c r="A99" s="51" t="s">
        <v>134</v>
      </c>
      <c r="B99" s="49">
        <v>0</v>
      </c>
      <c r="C99" s="226">
        <v>0</v>
      </c>
      <c r="D99" s="226">
        <v>0</v>
      </c>
      <c r="E99" s="49">
        <v>0</v>
      </c>
      <c r="F99" s="49">
        <v>0</v>
      </c>
      <c r="G99" s="49">
        <v>0</v>
      </c>
      <c r="H99" s="49">
        <v>0</v>
      </c>
    </row>
    <row r="100" spans="1:8">
      <c r="A100" s="51" t="s">
        <v>136</v>
      </c>
      <c r="B100" s="49">
        <v>0</v>
      </c>
      <c r="C100" s="226">
        <v>0</v>
      </c>
      <c r="D100" s="226">
        <v>0</v>
      </c>
      <c r="E100" s="49">
        <v>0</v>
      </c>
      <c r="F100" s="49">
        <v>0</v>
      </c>
      <c r="G100" s="49">
        <v>0</v>
      </c>
      <c r="H100" s="49">
        <v>0</v>
      </c>
    </row>
    <row r="101" spans="1:8">
      <c r="A101" s="51" t="s">
        <v>145</v>
      </c>
      <c r="B101" s="49">
        <v>0</v>
      </c>
      <c r="C101" s="226">
        <v>0</v>
      </c>
      <c r="D101" s="226">
        <v>0</v>
      </c>
      <c r="E101" s="49">
        <v>0</v>
      </c>
      <c r="F101" s="49">
        <v>0</v>
      </c>
      <c r="G101" s="49">
        <v>0</v>
      </c>
      <c r="H101" s="49">
        <v>0</v>
      </c>
    </row>
    <row r="102" spans="1:8">
      <c r="A102" s="51" t="s">
        <v>138</v>
      </c>
      <c r="B102" s="49">
        <v>1240030</v>
      </c>
      <c r="C102" s="226">
        <v>657069</v>
      </c>
      <c r="D102" s="226">
        <v>1156247</v>
      </c>
      <c r="E102" s="49">
        <v>1139766</v>
      </c>
      <c r="F102" s="49">
        <v>776011</v>
      </c>
      <c r="G102" s="49">
        <v>601031</v>
      </c>
      <c r="H102" s="49">
        <v>241409</v>
      </c>
    </row>
    <row r="103" spans="1:8">
      <c r="A103" s="51" t="s">
        <v>140</v>
      </c>
      <c r="B103" s="49">
        <v>0</v>
      </c>
      <c r="C103" s="226">
        <v>0</v>
      </c>
      <c r="D103" s="226">
        <v>0</v>
      </c>
      <c r="E103" s="49">
        <v>0</v>
      </c>
      <c r="F103" s="49">
        <v>0</v>
      </c>
      <c r="G103" s="49">
        <v>0</v>
      </c>
      <c r="H103" s="49">
        <v>9696880</v>
      </c>
    </row>
    <row r="104" spans="1:8">
      <c r="A104" s="51" t="s">
        <v>142</v>
      </c>
      <c r="B104" s="49">
        <v>0</v>
      </c>
      <c r="C104" s="226">
        <v>0</v>
      </c>
      <c r="D104" s="226">
        <v>0</v>
      </c>
      <c r="E104" s="49">
        <v>0</v>
      </c>
      <c r="F104" s="49">
        <v>0</v>
      </c>
      <c r="G104" s="49">
        <v>0</v>
      </c>
      <c r="H104" s="49">
        <v>0</v>
      </c>
    </row>
    <row r="105" spans="1:8">
      <c r="A105" s="51" t="s">
        <v>144</v>
      </c>
      <c r="B105" s="49">
        <v>0</v>
      </c>
      <c r="C105" s="226">
        <v>0</v>
      </c>
      <c r="D105" s="226">
        <v>0</v>
      </c>
      <c r="E105" s="49">
        <v>0</v>
      </c>
      <c r="F105" s="49">
        <v>0</v>
      </c>
      <c r="G105" s="49">
        <v>0</v>
      </c>
      <c r="H105" s="49">
        <v>0</v>
      </c>
    </row>
    <row r="106" spans="1:8">
      <c r="A106" s="51" t="s">
        <v>146</v>
      </c>
      <c r="B106" s="49">
        <v>0</v>
      </c>
      <c r="C106" s="226">
        <v>0</v>
      </c>
      <c r="D106" s="226">
        <v>0</v>
      </c>
      <c r="E106" s="49">
        <v>0</v>
      </c>
      <c r="F106" s="49">
        <v>0</v>
      </c>
      <c r="G106" s="49">
        <v>0</v>
      </c>
      <c r="H106" s="49">
        <v>0</v>
      </c>
    </row>
    <row r="107" spans="1:8">
      <c r="A107" s="51" t="s">
        <v>148</v>
      </c>
      <c r="B107" s="49">
        <v>0</v>
      </c>
      <c r="C107" s="226">
        <v>0</v>
      </c>
      <c r="D107" s="226">
        <v>28780930</v>
      </c>
      <c r="E107" s="49">
        <v>0</v>
      </c>
      <c r="F107" s="49">
        <v>0</v>
      </c>
      <c r="G107" s="49">
        <v>0</v>
      </c>
      <c r="H107" s="49">
        <v>0</v>
      </c>
    </row>
    <row r="108" spans="1:8">
      <c r="A108" s="51" t="s">
        <v>150</v>
      </c>
      <c r="B108" s="49">
        <v>0</v>
      </c>
      <c r="C108" s="226">
        <v>0</v>
      </c>
      <c r="D108" s="226">
        <v>0</v>
      </c>
      <c r="E108" s="49">
        <v>0</v>
      </c>
      <c r="F108" s="49">
        <v>0</v>
      </c>
      <c r="G108" s="49">
        <v>0</v>
      </c>
      <c r="H108" s="49">
        <v>0</v>
      </c>
    </row>
    <row r="109" spans="1:8">
      <c r="A109" s="51" t="s">
        <v>152</v>
      </c>
      <c r="B109" s="49">
        <v>0</v>
      </c>
      <c r="C109" s="226">
        <v>0</v>
      </c>
      <c r="D109" s="226">
        <v>0</v>
      </c>
      <c r="E109" s="49">
        <v>0</v>
      </c>
      <c r="F109" s="49">
        <v>0</v>
      </c>
      <c r="G109" s="49">
        <v>0</v>
      </c>
      <c r="H109" s="49">
        <v>0</v>
      </c>
    </row>
    <row r="110" spans="1:8">
      <c r="A110" s="51" t="s">
        <v>153</v>
      </c>
      <c r="B110" s="49">
        <v>0</v>
      </c>
      <c r="C110" s="226">
        <v>0</v>
      </c>
      <c r="D110" s="226">
        <v>0</v>
      </c>
      <c r="E110" s="49">
        <v>0</v>
      </c>
      <c r="F110" s="49">
        <v>0</v>
      </c>
      <c r="G110" s="49">
        <v>0</v>
      </c>
      <c r="H110" s="49">
        <v>0</v>
      </c>
    </row>
    <row r="111" spans="1:8">
      <c r="A111" s="51" t="s">
        <v>154</v>
      </c>
      <c r="B111" s="49">
        <v>8891014</v>
      </c>
      <c r="C111" s="226">
        <v>15292704</v>
      </c>
      <c r="D111" s="226">
        <v>8227492</v>
      </c>
      <c r="E111" s="49">
        <v>8819663</v>
      </c>
      <c r="F111" s="49">
        <v>39995</v>
      </c>
      <c r="G111" s="49">
        <v>4637452</v>
      </c>
      <c r="H111" s="49">
        <v>0</v>
      </c>
    </row>
    <row r="112" spans="1:8">
      <c r="A112" s="51" t="s">
        <v>155</v>
      </c>
      <c r="B112" s="49">
        <v>0</v>
      </c>
      <c r="C112" s="226">
        <v>0</v>
      </c>
      <c r="D112" s="226">
        <v>0</v>
      </c>
      <c r="E112" s="49">
        <v>0</v>
      </c>
      <c r="F112" s="49">
        <v>0</v>
      </c>
      <c r="G112" s="49">
        <v>0</v>
      </c>
      <c r="H112" s="49">
        <v>0</v>
      </c>
    </row>
    <row r="113" spans="1:8">
      <c r="A113" s="51" t="s">
        <v>157</v>
      </c>
      <c r="B113" s="49">
        <v>0</v>
      </c>
      <c r="C113" s="226">
        <v>0</v>
      </c>
      <c r="D113" s="226">
        <v>0</v>
      </c>
      <c r="E113" s="49">
        <v>0</v>
      </c>
      <c r="F113" s="49">
        <v>0</v>
      </c>
      <c r="G113" s="49">
        <v>0</v>
      </c>
      <c r="H113" s="49">
        <v>0</v>
      </c>
    </row>
    <row r="114" spans="1:8">
      <c r="A114" s="51" t="s">
        <v>158</v>
      </c>
      <c r="B114" s="49">
        <v>0</v>
      </c>
      <c r="C114" s="226">
        <v>0</v>
      </c>
      <c r="D114" s="226">
        <v>0</v>
      </c>
      <c r="E114" s="49">
        <v>0</v>
      </c>
      <c r="F114" s="49">
        <v>0</v>
      </c>
      <c r="G114" s="49">
        <v>0</v>
      </c>
      <c r="H114" s="49">
        <v>0</v>
      </c>
    </row>
    <row r="115" spans="1:8">
      <c r="A115" s="59" t="s">
        <v>159</v>
      </c>
      <c r="B115" s="49">
        <v>179231561</v>
      </c>
      <c r="C115" s="226">
        <v>98217075</v>
      </c>
      <c r="D115" s="49">
        <f>SUM(D64:D114)</f>
        <v>109054513</v>
      </c>
      <c r="E115" s="49">
        <f>SUM(E64:E114)</f>
        <v>71532110</v>
      </c>
      <c r="F115" s="49">
        <f>SUM(F64:F114)</f>
        <v>74971836</v>
      </c>
      <c r="G115" s="49">
        <f>SUM(G64:G114)</f>
        <v>74264933</v>
      </c>
      <c r="H115" s="49">
        <f>SUM(H64:H114)</f>
        <v>68225784</v>
      </c>
    </row>
    <row r="116" spans="1:8">
      <c r="A116" s="82"/>
    </row>
    <row r="121" spans="1:8">
      <c r="A121" s="395" t="s">
        <v>160</v>
      </c>
      <c r="B121" s="402">
        <v>2015</v>
      </c>
      <c r="C121" s="402">
        <v>2016</v>
      </c>
      <c r="D121" s="402">
        <v>2017</v>
      </c>
      <c r="E121" s="402">
        <v>2018</v>
      </c>
      <c r="F121" s="402">
        <v>2019</v>
      </c>
      <c r="G121" s="402">
        <v>2020</v>
      </c>
      <c r="H121" s="402">
        <v>2021</v>
      </c>
    </row>
    <row r="122" spans="1:8">
      <c r="A122" s="395"/>
      <c r="B122" s="398"/>
      <c r="C122" s="398"/>
      <c r="D122" s="398"/>
      <c r="E122" s="398"/>
      <c r="F122" s="398"/>
      <c r="G122" s="398"/>
      <c r="H122" s="398"/>
    </row>
    <row r="123" spans="1:8">
      <c r="A123" s="51" t="s">
        <v>82</v>
      </c>
    </row>
    <row r="124" spans="1:8">
      <c r="A124" s="51" t="s">
        <v>84</v>
      </c>
      <c r="B124" s="49" t="s">
        <v>320</v>
      </c>
      <c r="C124" s="49" t="s">
        <v>320</v>
      </c>
      <c r="D124" s="49" t="s">
        <v>320</v>
      </c>
      <c r="E124" s="49" t="s">
        <v>320</v>
      </c>
      <c r="F124" s="49" t="s">
        <v>320</v>
      </c>
      <c r="G124" s="49" t="s">
        <v>320</v>
      </c>
      <c r="H124" s="49" t="s">
        <v>320</v>
      </c>
    </row>
    <row r="125" spans="1:8">
      <c r="A125" s="51" t="s">
        <v>86</v>
      </c>
    </row>
    <row r="126" spans="1:8">
      <c r="A126" s="51" t="s">
        <v>88</v>
      </c>
    </row>
    <row r="127" spans="1:8">
      <c r="A127" s="51" t="s">
        <v>74</v>
      </c>
    </row>
    <row r="128" spans="1:8">
      <c r="A128" s="51" t="s">
        <v>91</v>
      </c>
    </row>
    <row r="129" spans="1:1">
      <c r="A129" s="51" t="s">
        <v>93</v>
      </c>
    </row>
    <row r="130" spans="1:1">
      <c r="A130" s="51" t="s">
        <v>95</v>
      </c>
    </row>
    <row r="131" spans="1:1">
      <c r="A131" s="51" t="s">
        <v>97</v>
      </c>
    </row>
    <row r="132" spans="1:1">
      <c r="A132" s="51" t="s">
        <v>99</v>
      </c>
    </row>
    <row r="133" spans="1:1">
      <c r="A133" s="51" t="s">
        <v>101</v>
      </c>
    </row>
    <row r="134" spans="1:1">
      <c r="A134" s="51" t="s">
        <v>102</v>
      </c>
    </row>
    <row r="135" spans="1:1">
      <c r="A135" s="51" t="s">
        <v>103</v>
      </c>
    </row>
    <row r="136" spans="1:1">
      <c r="A136" s="51" t="s">
        <v>104</v>
      </c>
    </row>
    <row r="137" spans="1:1">
      <c r="A137" s="51" t="s">
        <v>105</v>
      </c>
    </row>
    <row r="138" spans="1:1">
      <c r="A138" s="51" t="s">
        <v>107</v>
      </c>
    </row>
    <row r="139" spans="1:1">
      <c r="A139" s="51" t="s">
        <v>76</v>
      </c>
    </row>
    <row r="140" spans="1:1">
      <c r="A140" s="51" t="s">
        <v>110</v>
      </c>
    </row>
    <row r="141" spans="1:1">
      <c r="A141" s="51" t="s">
        <v>111</v>
      </c>
    </row>
    <row r="142" spans="1:1">
      <c r="A142" s="51" t="s">
        <v>113</v>
      </c>
    </row>
    <row r="143" spans="1:1">
      <c r="A143" s="51" t="s">
        <v>78</v>
      </c>
    </row>
    <row r="144" spans="1:1">
      <c r="A144" s="51" t="s">
        <v>116</v>
      </c>
    </row>
    <row r="145" spans="1:1">
      <c r="A145" s="51" t="s">
        <v>117</v>
      </c>
    </row>
    <row r="146" spans="1:1">
      <c r="A146" s="51" t="s">
        <v>77</v>
      </c>
    </row>
    <row r="147" spans="1:1">
      <c r="A147" s="51" t="s">
        <v>120</v>
      </c>
    </row>
    <row r="148" spans="1:1">
      <c r="A148" s="51" t="s">
        <v>122</v>
      </c>
    </row>
    <row r="149" spans="1:1">
      <c r="A149" s="51" t="s">
        <v>124</v>
      </c>
    </row>
    <row r="150" spans="1:1">
      <c r="A150" s="51" t="s">
        <v>126</v>
      </c>
    </row>
    <row r="151" spans="1:1">
      <c r="A151" s="51" t="s">
        <v>127</v>
      </c>
    </row>
    <row r="152" spans="1:1">
      <c r="A152" s="51" t="s">
        <v>128</v>
      </c>
    </row>
    <row r="153" spans="1:1">
      <c r="A153" s="51" t="s">
        <v>130</v>
      </c>
    </row>
    <row r="154" spans="1:1">
      <c r="A154" s="51" t="s">
        <v>131</v>
      </c>
    </row>
    <row r="155" spans="1:1">
      <c r="A155" s="51" t="s">
        <v>132</v>
      </c>
    </row>
    <row r="156" spans="1:1">
      <c r="A156" s="51" t="s">
        <v>75</v>
      </c>
    </row>
    <row r="157" spans="1:1">
      <c r="A157" s="51" t="s">
        <v>133</v>
      </c>
    </row>
    <row r="158" spans="1:1">
      <c r="A158" s="51" t="s">
        <v>134</v>
      </c>
    </row>
    <row r="159" spans="1:1">
      <c r="A159" s="51" t="s">
        <v>136</v>
      </c>
    </row>
    <row r="160" spans="1:1">
      <c r="A160" s="51" t="s">
        <v>145</v>
      </c>
    </row>
    <row r="161" spans="1:1">
      <c r="A161" s="51" t="s">
        <v>138</v>
      </c>
    </row>
    <row r="162" spans="1:1">
      <c r="A162" s="51" t="s">
        <v>140</v>
      </c>
    </row>
    <row r="163" spans="1:1">
      <c r="A163" s="51" t="s">
        <v>142</v>
      </c>
    </row>
    <row r="164" spans="1:1">
      <c r="A164" s="51" t="s">
        <v>144</v>
      </c>
    </row>
    <row r="165" spans="1:1">
      <c r="A165" s="51" t="s">
        <v>146</v>
      </c>
    </row>
    <row r="166" spans="1:1">
      <c r="A166" s="51" t="s">
        <v>148</v>
      </c>
    </row>
    <row r="167" spans="1:1">
      <c r="A167" s="51" t="s">
        <v>150</v>
      </c>
    </row>
    <row r="168" spans="1:1">
      <c r="A168" s="51" t="s">
        <v>152</v>
      </c>
    </row>
    <row r="169" spans="1:1">
      <c r="A169" s="51" t="s">
        <v>153</v>
      </c>
    </row>
    <row r="170" spans="1:1">
      <c r="A170" s="51" t="s">
        <v>154</v>
      </c>
    </row>
    <row r="171" spans="1:1">
      <c r="A171" s="51" t="s">
        <v>155</v>
      </c>
    </row>
    <row r="172" spans="1:1">
      <c r="A172" s="51" t="s">
        <v>157</v>
      </c>
    </row>
    <row r="173" spans="1:1">
      <c r="A173" s="51" t="s">
        <v>158</v>
      </c>
    </row>
    <row r="174" spans="1:1">
      <c r="A174" s="59" t="s">
        <v>159</v>
      </c>
    </row>
    <row r="175" spans="1:1">
      <c r="A175" s="82"/>
    </row>
    <row r="180" spans="1:15" ht="12.75" customHeight="1">
      <c r="A180" s="395" t="s">
        <v>232</v>
      </c>
      <c r="B180" s="402">
        <v>2015</v>
      </c>
      <c r="C180" s="402">
        <v>2016</v>
      </c>
      <c r="D180" s="402">
        <v>2017</v>
      </c>
      <c r="E180" s="402">
        <v>2018</v>
      </c>
      <c r="F180" s="402">
        <v>2019</v>
      </c>
      <c r="G180" s="402">
        <v>2020</v>
      </c>
      <c r="H180" s="402">
        <v>2021</v>
      </c>
    </row>
    <row r="181" spans="1:15" ht="18.95" customHeight="1">
      <c r="A181" s="395"/>
      <c r="B181" s="398"/>
      <c r="C181" s="398"/>
      <c r="D181" s="398"/>
      <c r="E181" s="398"/>
      <c r="F181" s="398"/>
      <c r="G181" s="398"/>
      <c r="H181" s="398"/>
      <c r="I181" s="50"/>
      <c r="J181" s="50"/>
      <c r="K181" s="50"/>
      <c r="L181" s="50"/>
      <c r="N181" s="50"/>
      <c r="O181" s="50"/>
    </row>
    <row r="182" spans="1:15">
      <c r="A182" s="51" t="s">
        <v>82</v>
      </c>
      <c r="B182" s="89">
        <f>B5/'Total Funds Spent &amp; Transferred'!T5</f>
        <v>0</v>
      </c>
      <c r="C182" s="89">
        <f>C5/'Total Funds Spent &amp; Transferred'!U5</f>
        <v>0</v>
      </c>
      <c r="D182" s="89">
        <f>D5/'Total Funds Spent &amp; Transferred'!V5</f>
        <v>0</v>
      </c>
      <c r="E182" s="89">
        <f>E5/'Total Funds Spent &amp; Transferred'!W5</f>
        <v>0</v>
      </c>
      <c r="F182" s="89">
        <f>F5/'Total Funds Spent &amp; Transferred'!X5</f>
        <v>0</v>
      </c>
      <c r="G182" s="89">
        <f>G5/'Total Funds Spent &amp; Transferred'!Y5</f>
        <v>0</v>
      </c>
      <c r="H182" s="89">
        <f>H5/'Total Funds Spent &amp; Transferred'!Z5</f>
        <v>0</v>
      </c>
    </row>
    <row r="183" spans="1:15">
      <c r="A183" s="51" t="s">
        <v>84</v>
      </c>
      <c r="B183" s="89">
        <f>B6/'Total Funds Spent &amp; Transferred'!T6</f>
        <v>0</v>
      </c>
      <c r="C183" s="89">
        <f>C6/'Total Funds Spent &amp; Transferred'!U6</f>
        <v>0</v>
      </c>
      <c r="D183" s="89">
        <f>D6/'Total Funds Spent &amp; Transferred'!V6</f>
        <v>0</v>
      </c>
      <c r="E183" s="89">
        <f>E6/'Total Funds Spent &amp; Transferred'!W6</f>
        <v>0</v>
      </c>
      <c r="F183" s="89">
        <f>F6/'Total Funds Spent &amp; Transferred'!X6</f>
        <v>0</v>
      </c>
      <c r="G183" s="89">
        <f>G6/'Total Funds Spent &amp; Transferred'!Y6</f>
        <v>0</v>
      </c>
      <c r="H183" s="89">
        <f>H6/'Total Funds Spent &amp; Transferred'!Z6</f>
        <v>0</v>
      </c>
    </row>
    <row r="184" spans="1:15">
      <c r="A184" s="51" t="s">
        <v>86</v>
      </c>
      <c r="B184" s="89">
        <f>B7/'Total Funds Spent &amp; Transferred'!T7</f>
        <v>0</v>
      </c>
      <c r="C184" s="89">
        <f>C7/'Total Funds Spent &amp; Transferred'!U7</f>
        <v>0</v>
      </c>
      <c r="D184" s="89">
        <f>D7/'Total Funds Spent &amp; Transferred'!V7</f>
        <v>0</v>
      </c>
      <c r="E184" s="89">
        <f>E7/'Total Funds Spent &amp; Transferred'!W7</f>
        <v>0</v>
      </c>
      <c r="F184" s="89">
        <f>F7/'Total Funds Spent &amp; Transferred'!X7</f>
        <v>0</v>
      </c>
      <c r="G184" s="89">
        <f>G7/'Total Funds Spent &amp; Transferred'!Y7</f>
        <v>0</v>
      </c>
      <c r="H184" s="89">
        <f>H7/'Total Funds Spent &amp; Transferred'!Z7</f>
        <v>0</v>
      </c>
    </row>
    <row r="185" spans="1:15">
      <c r="A185" s="51" t="s">
        <v>88</v>
      </c>
      <c r="B185" s="89">
        <f>B8/'Total Funds Spent &amp; Transferred'!T8</f>
        <v>4.9997547331053743E-2</v>
      </c>
      <c r="C185" s="89">
        <f>C8/'Total Funds Spent &amp; Transferred'!U8</f>
        <v>3.2552352545395451E-2</v>
      </c>
      <c r="D185" s="89">
        <f>D8/'Total Funds Spent &amp; Transferred'!V8</f>
        <v>3.3265146675166037E-2</v>
      </c>
      <c r="E185" s="89">
        <f>E8/'Total Funds Spent &amp; Transferred'!W8</f>
        <v>2.4696375462463765E-2</v>
      </c>
      <c r="F185" s="89">
        <f>F8/'Total Funds Spent &amp; Transferred'!X8</f>
        <v>5.9655675215528732E-2</v>
      </c>
      <c r="G185" s="89">
        <f>G8/'Total Funds Spent &amp; Transferred'!Y8</f>
        <v>7.0155656067032071E-2</v>
      </c>
      <c r="H185" s="89">
        <f>H8/'Total Funds Spent &amp; Transferred'!Z8</f>
        <v>2.6426963044175727E-2</v>
      </c>
    </row>
    <row r="186" spans="1:15">
      <c r="A186" s="51" t="s">
        <v>74</v>
      </c>
      <c r="B186" s="89">
        <f>B9/'Total Funds Spent &amp; Transferred'!T9</f>
        <v>0</v>
      </c>
      <c r="C186" s="89">
        <f>C9/'Total Funds Spent &amp; Transferred'!U9</f>
        <v>0</v>
      </c>
      <c r="D186" s="89">
        <f>D9/'Total Funds Spent &amp; Transferred'!V9</f>
        <v>0</v>
      </c>
      <c r="E186" s="89">
        <f>E9/'Total Funds Spent &amp; Transferred'!W9</f>
        <v>0</v>
      </c>
      <c r="F186" s="89">
        <f>F9/'Total Funds Spent &amp; Transferred'!X9</f>
        <v>0</v>
      </c>
      <c r="G186" s="89">
        <f>G9/'Total Funds Spent &amp; Transferred'!Y9</f>
        <v>0</v>
      </c>
      <c r="H186" s="89">
        <f>H9/'Total Funds Spent &amp; Transferred'!Z9</f>
        <v>0</v>
      </c>
    </row>
    <row r="187" spans="1:15">
      <c r="A187" s="51" t="s">
        <v>91</v>
      </c>
      <c r="B187" s="89">
        <f>B10/'Total Funds Spent &amp; Transferred'!T10</f>
        <v>0</v>
      </c>
      <c r="C187" s="89">
        <f>C10/'Total Funds Spent &amp; Transferred'!U10</f>
        <v>0</v>
      </c>
      <c r="D187" s="89">
        <f>D10/'Total Funds Spent &amp; Transferred'!V10</f>
        <v>0</v>
      </c>
      <c r="E187" s="89">
        <f>E10/'Total Funds Spent &amp; Transferred'!W10</f>
        <v>0</v>
      </c>
      <c r="F187" s="89">
        <f>F10/'Total Funds Spent &amp; Transferred'!X10</f>
        <v>0</v>
      </c>
      <c r="G187" s="89">
        <f>G10/'Total Funds Spent &amp; Transferred'!Y10</f>
        <v>0</v>
      </c>
      <c r="H187" s="89">
        <f>H10/'Total Funds Spent &amp; Transferred'!Z10</f>
        <v>0</v>
      </c>
    </row>
    <row r="188" spans="1:15">
      <c r="A188" s="51" t="s">
        <v>93</v>
      </c>
      <c r="B188" s="89">
        <f>B11/'Total Funds Spent &amp; Transferred'!T11</f>
        <v>2.569008868778919E-2</v>
      </c>
      <c r="C188" s="89">
        <f>C11/'Total Funds Spent &amp; Transferred'!U11</f>
        <v>3.7935075172851752E-2</v>
      </c>
      <c r="D188" s="89">
        <f>D11/'Total Funds Spent &amp; Transferred'!V11</f>
        <v>3.7629041870479697E-2</v>
      </c>
      <c r="E188" s="89">
        <f>E11/'Total Funds Spent &amp; Transferred'!W11</f>
        <v>3.9582121529257351E-2</v>
      </c>
      <c r="F188" s="89">
        <f>F11/'Total Funds Spent &amp; Transferred'!X11</f>
        <v>4.1779786915508835E-2</v>
      </c>
      <c r="G188" s="89">
        <f>G11/'Total Funds Spent &amp; Transferred'!Y11</f>
        <v>3.6705263170860605E-2</v>
      </c>
      <c r="H188" s="89">
        <f>H11/'Total Funds Spent &amp; Transferred'!Z11</f>
        <v>3.0538653491316538E-2</v>
      </c>
    </row>
    <row r="189" spans="1:15">
      <c r="A189" s="51" t="s">
        <v>95</v>
      </c>
      <c r="B189" s="89">
        <f>B12/'Total Funds Spent &amp; Transferred'!T12</f>
        <v>0</v>
      </c>
      <c r="C189" s="89">
        <f>C12/'Total Funds Spent &amp; Transferred'!U12</f>
        <v>0</v>
      </c>
      <c r="D189" s="89">
        <f>D12/'Total Funds Spent &amp; Transferred'!V12</f>
        <v>0</v>
      </c>
      <c r="E189" s="89">
        <f>E12/'Total Funds Spent &amp; Transferred'!W12</f>
        <v>0</v>
      </c>
      <c r="F189" s="89">
        <f>F12/'Total Funds Spent &amp; Transferred'!X12</f>
        <v>0</v>
      </c>
      <c r="G189" s="89">
        <f>G12/'Total Funds Spent &amp; Transferred'!Y12</f>
        <v>0</v>
      </c>
      <c r="H189" s="89">
        <f>H12/'Total Funds Spent &amp; Transferred'!Z12</f>
        <v>0</v>
      </c>
    </row>
    <row r="190" spans="1:15">
      <c r="A190" s="51" t="s">
        <v>97</v>
      </c>
      <c r="B190" s="89">
        <f>B13/'Total Funds Spent &amp; Transferred'!T13</f>
        <v>0</v>
      </c>
      <c r="C190" s="89">
        <f>C13/'Total Funds Spent &amp; Transferred'!U13</f>
        <v>0</v>
      </c>
      <c r="D190" s="89">
        <f>D13/'Total Funds Spent &amp; Transferred'!V13</f>
        <v>0</v>
      </c>
      <c r="E190" s="89">
        <f>E13/'Total Funds Spent &amp; Transferred'!W13</f>
        <v>0</v>
      </c>
      <c r="F190" s="89">
        <f>F13/'Total Funds Spent &amp; Transferred'!X13</f>
        <v>0</v>
      </c>
      <c r="G190" s="89">
        <f>G13/'Total Funds Spent &amp; Transferred'!Y13</f>
        <v>0</v>
      </c>
      <c r="H190" s="89">
        <f>H13/'Total Funds Spent &amp; Transferred'!Z13</f>
        <v>0</v>
      </c>
    </row>
    <row r="191" spans="1:15">
      <c r="A191" s="51" t="s">
        <v>99</v>
      </c>
      <c r="B191" s="89">
        <f>B14/'Total Funds Spent &amp; Transferred'!T14</f>
        <v>0</v>
      </c>
      <c r="C191" s="89">
        <f>C14/'Total Funds Spent &amp; Transferred'!U14</f>
        <v>0</v>
      </c>
      <c r="D191" s="89">
        <f>D14/'Total Funds Spent &amp; Transferred'!V14</f>
        <v>0</v>
      </c>
      <c r="E191" s="89">
        <f>E14/'Total Funds Spent &amp; Transferred'!W14</f>
        <v>0</v>
      </c>
      <c r="F191" s="89">
        <f>F14/'Total Funds Spent &amp; Transferred'!X14</f>
        <v>0</v>
      </c>
      <c r="G191" s="89">
        <f>G14/'Total Funds Spent &amp; Transferred'!Y14</f>
        <v>0</v>
      </c>
      <c r="H191" s="89">
        <f>H14/'Total Funds Spent &amp; Transferred'!Z14</f>
        <v>0</v>
      </c>
    </row>
    <row r="192" spans="1:15">
      <c r="A192" s="51" t="s">
        <v>101</v>
      </c>
      <c r="B192" s="89">
        <f>B15/'Total Funds Spent &amp; Transferred'!T15</f>
        <v>0</v>
      </c>
      <c r="C192" s="89">
        <f>C15/'Total Funds Spent &amp; Transferred'!U15</f>
        <v>0</v>
      </c>
      <c r="D192" s="89">
        <f>D15/'Total Funds Spent &amp; Transferred'!V15</f>
        <v>0</v>
      </c>
      <c r="E192" s="89">
        <f>E15/'Total Funds Spent &amp; Transferred'!W15</f>
        <v>0</v>
      </c>
      <c r="F192" s="89">
        <f>F15/'Total Funds Spent &amp; Transferred'!X15</f>
        <v>0</v>
      </c>
      <c r="G192" s="89">
        <f>G15/'Total Funds Spent &amp; Transferred'!Y15</f>
        <v>0</v>
      </c>
      <c r="H192" s="89">
        <f>H15/'Total Funds Spent &amp; Transferred'!Z15</f>
        <v>0</v>
      </c>
    </row>
    <row r="193" spans="1:8">
      <c r="A193" s="51" t="s">
        <v>102</v>
      </c>
      <c r="B193" s="89">
        <f>B16/'Total Funds Spent &amp; Transferred'!T16</f>
        <v>0</v>
      </c>
      <c r="C193" s="89">
        <f>C16/'Total Funds Spent &amp; Transferred'!U16</f>
        <v>0</v>
      </c>
      <c r="D193" s="89">
        <f>D16/'Total Funds Spent &amp; Transferred'!V16</f>
        <v>0</v>
      </c>
      <c r="E193" s="89">
        <f>E16/'Total Funds Spent &amp; Transferred'!W16</f>
        <v>0</v>
      </c>
      <c r="F193" s="89">
        <f>F16/'Total Funds Spent &amp; Transferred'!X16</f>
        <v>0</v>
      </c>
      <c r="G193" s="89">
        <f>G16/'Total Funds Spent &amp; Transferred'!Y16</f>
        <v>0</v>
      </c>
      <c r="H193" s="89">
        <f>H16/'Total Funds Spent &amp; Transferred'!Z16</f>
        <v>0</v>
      </c>
    </row>
    <row r="194" spans="1:8">
      <c r="A194" s="51" t="s">
        <v>103</v>
      </c>
      <c r="B194" s="89">
        <f>B17/'Total Funds Spent &amp; Transferred'!T17</f>
        <v>0.20708387603292069</v>
      </c>
      <c r="C194" s="89">
        <f>C17/'Total Funds Spent &amp; Transferred'!U17</f>
        <v>0.21780463447789025</v>
      </c>
      <c r="D194" s="89">
        <f>D17/'Total Funds Spent &amp; Transferred'!V17</f>
        <v>0.20935259963270206</v>
      </c>
      <c r="E194" s="89">
        <f>E17/'Total Funds Spent &amp; Transferred'!W17</f>
        <v>0.22819338796881269</v>
      </c>
      <c r="F194" s="89">
        <f>F17/'Total Funds Spent &amp; Transferred'!X17</f>
        <v>0.22978293588472315</v>
      </c>
      <c r="G194" s="89">
        <f>G17/'Total Funds Spent &amp; Transferred'!Y17</f>
        <v>0.24749059028524126</v>
      </c>
      <c r="H194" s="89">
        <f>H17/'Total Funds Spent &amp; Transferred'!Z17</f>
        <v>0.28528317515819246</v>
      </c>
    </row>
    <row r="195" spans="1:8">
      <c r="A195" s="51" t="s">
        <v>104</v>
      </c>
      <c r="B195" s="89">
        <f>B18/'Total Funds Spent &amp; Transferred'!T18</f>
        <v>0</v>
      </c>
      <c r="C195" s="89">
        <f>C18/'Total Funds Spent &amp; Transferred'!U18</f>
        <v>0</v>
      </c>
      <c r="D195" s="89">
        <f>D18/'Total Funds Spent &amp; Transferred'!V18</f>
        <v>0</v>
      </c>
      <c r="E195" s="89">
        <f>E18/'Total Funds Spent &amp; Transferred'!W18</f>
        <v>0</v>
      </c>
      <c r="F195" s="89">
        <f>F18/'Total Funds Spent &amp; Transferred'!X18</f>
        <v>0</v>
      </c>
      <c r="G195" s="89">
        <f>G18/'Total Funds Spent &amp; Transferred'!Y18</f>
        <v>0</v>
      </c>
      <c r="H195" s="89">
        <f>H18/'Total Funds Spent &amp; Transferred'!Z18</f>
        <v>0</v>
      </c>
    </row>
    <row r="196" spans="1:8">
      <c r="A196" s="51" t="s">
        <v>105</v>
      </c>
      <c r="B196" s="89">
        <f>B19/'Total Funds Spent &amp; Transferred'!T19</f>
        <v>0</v>
      </c>
      <c r="C196" s="89">
        <f>C19/'Total Funds Spent &amp; Transferred'!U19</f>
        <v>0</v>
      </c>
      <c r="D196" s="89">
        <f>D19/'Total Funds Spent &amp; Transferred'!V19</f>
        <v>0</v>
      </c>
      <c r="E196" s="89">
        <f>E19/'Total Funds Spent &amp; Transferred'!W19</f>
        <v>0</v>
      </c>
      <c r="F196" s="89">
        <f>F19/'Total Funds Spent &amp; Transferred'!X19</f>
        <v>0</v>
      </c>
      <c r="G196" s="89">
        <f>G19/'Total Funds Spent &amp; Transferred'!Y19</f>
        <v>0</v>
      </c>
      <c r="H196" s="89">
        <f>H19/'Total Funds Spent &amp; Transferred'!Z19</f>
        <v>0</v>
      </c>
    </row>
    <row r="197" spans="1:8">
      <c r="A197" s="51" t="s">
        <v>107</v>
      </c>
      <c r="B197" s="89">
        <f>B20/'Total Funds Spent &amp; Transferred'!T20</f>
        <v>0</v>
      </c>
      <c r="C197" s="89">
        <f>C20/'Total Funds Spent &amp; Transferred'!U20</f>
        <v>0</v>
      </c>
      <c r="D197" s="89">
        <f>D20/'Total Funds Spent &amp; Transferred'!V20</f>
        <v>0</v>
      </c>
      <c r="E197" s="89">
        <f>E20/'Total Funds Spent &amp; Transferred'!W20</f>
        <v>0</v>
      </c>
      <c r="F197" s="89">
        <f>F20/'Total Funds Spent &amp; Transferred'!X20</f>
        <v>0</v>
      </c>
      <c r="G197" s="89">
        <f>G20/'Total Funds Spent &amp; Transferred'!Y20</f>
        <v>0</v>
      </c>
      <c r="H197" s="89">
        <f>H20/'Total Funds Spent &amp; Transferred'!Z20</f>
        <v>0</v>
      </c>
    </row>
    <row r="198" spans="1:8">
      <c r="A198" s="51" t="s">
        <v>76</v>
      </c>
      <c r="B198" s="89">
        <f>B21/'Total Funds Spent &amp; Transferred'!T21</f>
        <v>0</v>
      </c>
      <c r="C198" s="89">
        <f>C21/'Total Funds Spent &amp; Transferred'!U21</f>
        <v>0</v>
      </c>
      <c r="D198" s="89">
        <f>D21/'Total Funds Spent &amp; Transferred'!V21</f>
        <v>0</v>
      </c>
      <c r="E198" s="89">
        <f>E21/'Total Funds Spent &amp; Transferred'!W21</f>
        <v>0</v>
      </c>
      <c r="F198" s="89">
        <f>F21/'Total Funds Spent &amp; Transferred'!X21</f>
        <v>0</v>
      </c>
      <c r="G198" s="89">
        <f>G21/'Total Funds Spent &amp; Transferred'!Y21</f>
        <v>0</v>
      </c>
      <c r="H198" s="89">
        <f>H21/'Total Funds Spent &amp; Transferred'!Z21</f>
        <v>0</v>
      </c>
    </row>
    <row r="199" spans="1:8">
      <c r="A199" s="51" t="s">
        <v>110</v>
      </c>
      <c r="B199" s="89">
        <f>B22/'Total Funds Spent &amp; Transferred'!T22</f>
        <v>0</v>
      </c>
      <c r="C199" s="89">
        <f>C22/'Total Funds Spent &amp; Transferred'!U22</f>
        <v>0</v>
      </c>
      <c r="D199" s="89">
        <f>D22/'Total Funds Spent &amp; Transferred'!V22</f>
        <v>0</v>
      </c>
      <c r="E199" s="89">
        <f>E22/'Total Funds Spent &amp; Transferred'!W22</f>
        <v>0</v>
      </c>
      <c r="F199" s="89">
        <f>F22/'Total Funds Spent &amp; Transferred'!X22</f>
        <v>0</v>
      </c>
      <c r="G199" s="89">
        <f>G22/'Total Funds Spent &amp; Transferred'!Y22</f>
        <v>0</v>
      </c>
      <c r="H199" s="89">
        <f>H22/'Total Funds Spent &amp; Transferred'!Z22</f>
        <v>0</v>
      </c>
    </row>
    <row r="200" spans="1:8">
      <c r="A200" s="51" t="s">
        <v>111</v>
      </c>
      <c r="B200" s="89">
        <f>B23/'Total Funds Spent &amp; Transferred'!T23</f>
        <v>4.8405349366127878E-2</v>
      </c>
      <c r="C200" s="89">
        <f>C23/'Total Funds Spent &amp; Transferred'!U23</f>
        <v>5.3036877297326097E-2</v>
      </c>
      <c r="D200" s="89">
        <f>D23/'Total Funds Spent &amp; Transferred'!V23</f>
        <v>4.4687243371859746E-2</v>
      </c>
      <c r="E200" s="89">
        <f>E23/'Total Funds Spent &amp; Transferred'!W23</f>
        <v>5.1821001030802408E-2</v>
      </c>
      <c r="F200" s="89">
        <f>F23/'Total Funds Spent &amp; Transferred'!X23</f>
        <v>4.2057485139355512E-2</v>
      </c>
      <c r="G200" s="89">
        <f>G23/'Total Funds Spent &amp; Transferred'!Y23</f>
        <v>3.2261877767859014E-2</v>
      </c>
      <c r="H200" s="89">
        <f>H23/'Total Funds Spent &amp; Transferred'!Z23</f>
        <v>3.7656623403028264E-2</v>
      </c>
    </row>
    <row r="201" spans="1:8">
      <c r="A201" s="51" t="s">
        <v>113</v>
      </c>
      <c r="B201" s="89">
        <f>B24/'Total Funds Spent &amp; Transferred'!T24</f>
        <v>0</v>
      </c>
      <c r="C201" s="89">
        <f>C24/'Total Funds Spent &amp; Transferred'!U24</f>
        <v>0</v>
      </c>
      <c r="D201" s="89">
        <f>D24/'Total Funds Spent &amp; Transferred'!V24</f>
        <v>0</v>
      </c>
      <c r="E201" s="89">
        <f>E24/'Total Funds Spent &amp; Transferred'!W24</f>
        <v>0</v>
      </c>
      <c r="F201" s="89">
        <f>F24/'Total Funds Spent &amp; Transferred'!X24</f>
        <v>0</v>
      </c>
      <c r="G201" s="89">
        <f>G24/'Total Funds Spent &amp; Transferred'!Y24</f>
        <v>0</v>
      </c>
      <c r="H201" s="89">
        <f>H24/'Total Funds Spent &amp; Transferred'!Z24</f>
        <v>0</v>
      </c>
    </row>
    <row r="202" spans="1:8">
      <c r="A202" s="51" t="s">
        <v>78</v>
      </c>
      <c r="B202" s="89">
        <f>B25/'Total Funds Spent &amp; Transferred'!T25</f>
        <v>0</v>
      </c>
      <c r="C202" s="89">
        <f>C25/'Total Funds Spent &amp; Transferred'!U25</f>
        <v>0</v>
      </c>
      <c r="D202" s="89">
        <f>D25/'Total Funds Spent &amp; Transferred'!V25</f>
        <v>0</v>
      </c>
      <c r="E202" s="89">
        <f>E25/'Total Funds Spent &amp; Transferred'!W25</f>
        <v>0</v>
      </c>
      <c r="F202" s="89">
        <f>F25/'Total Funds Spent &amp; Transferred'!X25</f>
        <v>0</v>
      </c>
      <c r="G202" s="89">
        <f>G25/'Total Funds Spent &amp; Transferred'!Y25</f>
        <v>0</v>
      </c>
      <c r="H202" s="89">
        <f>H25/'Total Funds Spent &amp; Transferred'!Z25</f>
        <v>0</v>
      </c>
    </row>
    <row r="203" spans="1:8">
      <c r="A203" s="51" t="s">
        <v>116</v>
      </c>
      <c r="B203" s="89">
        <f>B26/'Total Funds Spent &amp; Transferred'!T26</f>
        <v>0</v>
      </c>
      <c r="C203" s="89">
        <f>C26/'Total Funds Spent &amp; Transferred'!U26</f>
        <v>0</v>
      </c>
      <c r="D203" s="89">
        <f>D26/'Total Funds Spent &amp; Transferred'!V26</f>
        <v>0</v>
      </c>
      <c r="E203" s="89">
        <f>E26/'Total Funds Spent &amp; Transferred'!W26</f>
        <v>0</v>
      </c>
      <c r="F203" s="89">
        <f>F26/'Total Funds Spent &amp; Transferred'!X26</f>
        <v>0</v>
      </c>
      <c r="G203" s="89">
        <f>G26/'Total Funds Spent &amp; Transferred'!Y26</f>
        <v>0</v>
      </c>
      <c r="H203" s="89">
        <f>H26/'Total Funds Spent &amp; Transferred'!Z26</f>
        <v>0</v>
      </c>
    </row>
    <row r="204" spans="1:8">
      <c r="A204" s="51" t="s">
        <v>117</v>
      </c>
      <c r="B204" s="89">
        <f>B27/'Total Funds Spent &amp; Transferred'!T27</f>
        <v>2.0057544371059369E-4</v>
      </c>
      <c r="C204" s="89">
        <f>C27/'Total Funds Spent &amp; Transferred'!U27</f>
        <v>1.7409219240365593E-4</v>
      </c>
      <c r="D204" s="89">
        <f>D27/'Total Funds Spent &amp; Transferred'!V27</f>
        <v>1.7796051678097913E-4</v>
      </c>
      <c r="E204" s="89">
        <f>E27/'Total Funds Spent &amp; Transferred'!W27</f>
        <v>1.9119863939480697E-4</v>
      </c>
      <c r="F204" s="89">
        <f>F27/'Total Funds Spent &amp; Transferred'!X27</f>
        <v>1.0527971835759425E-4</v>
      </c>
      <c r="G204" s="89">
        <f>G27/'Total Funds Spent &amp; Transferred'!Y27</f>
        <v>1.2258332827035862E-4</v>
      </c>
      <c r="H204" s="89">
        <f>H27/'Total Funds Spent &amp; Transferred'!Z27</f>
        <v>1.2078332488904951E-4</v>
      </c>
    </row>
    <row r="205" spans="1:8">
      <c r="A205" s="51" t="s">
        <v>77</v>
      </c>
      <c r="B205" s="89">
        <f>B28/'Total Funds Spent &amp; Transferred'!T28</f>
        <v>0</v>
      </c>
      <c r="C205" s="89">
        <f>C28/'Total Funds Spent &amp; Transferred'!U28</f>
        <v>0</v>
      </c>
      <c r="D205" s="89">
        <f>D28/'Total Funds Spent &amp; Transferred'!V28</f>
        <v>0</v>
      </c>
      <c r="E205" s="89">
        <f>E28/'Total Funds Spent &amp; Transferred'!W28</f>
        <v>0</v>
      </c>
      <c r="F205" s="89">
        <f>F28/'Total Funds Spent &amp; Transferred'!X28</f>
        <v>0</v>
      </c>
      <c r="G205" s="89">
        <f>G28/'Total Funds Spent &amp; Transferred'!Y28</f>
        <v>0</v>
      </c>
      <c r="H205" s="89">
        <f>H28/'Total Funds Spent &amp; Transferred'!Z28</f>
        <v>0</v>
      </c>
    </row>
    <row r="206" spans="1:8">
      <c r="A206" s="51" t="s">
        <v>120</v>
      </c>
      <c r="B206" s="89">
        <f>B29/'Total Funds Spent &amp; Transferred'!T29</f>
        <v>0</v>
      </c>
      <c r="C206" s="89">
        <f>C29/'Total Funds Spent &amp; Transferred'!U29</f>
        <v>0</v>
      </c>
      <c r="D206" s="89">
        <f>D29/'Total Funds Spent &amp; Transferred'!V29</f>
        <v>0</v>
      </c>
      <c r="E206" s="89">
        <f>E29/'Total Funds Spent &amp; Transferred'!W29</f>
        <v>0</v>
      </c>
      <c r="F206" s="89">
        <f>F29/'Total Funds Spent &amp; Transferred'!X29</f>
        <v>0</v>
      </c>
      <c r="G206" s="89">
        <f>G29/'Total Funds Spent &amp; Transferred'!Y29</f>
        <v>0</v>
      </c>
      <c r="H206" s="89">
        <f>H29/'Total Funds Spent &amp; Transferred'!Z29</f>
        <v>0</v>
      </c>
    </row>
    <row r="207" spans="1:8">
      <c r="A207" s="51" t="s">
        <v>122</v>
      </c>
      <c r="B207" s="89">
        <f>B30/'Total Funds Spent &amp; Transferred'!T30</f>
        <v>0.26749520140514965</v>
      </c>
      <c r="C207" s="89">
        <f>C30/'Total Funds Spent &amp; Transferred'!U30</f>
        <v>4.2801093416810265E-2</v>
      </c>
      <c r="D207" s="89">
        <f>D30/'Total Funds Spent &amp; Transferred'!V30</f>
        <v>0</v>
      </c>
      <c r="E207" s="89">
        <f>E30/'Total Funds Spent &amp; Transferred'!W30</f>
        <v>0</v>
      </c>
      <c r="F207" s="89">
        <f>F30/'Total Funds Spent &amp; Transferred'!X30</f>
        <v>0</v>
      </c>
      <c r="G207" s="89">
        <f>G30/'Total Funds Spent &amp; Transferred'!Y30</f>
        <v>0</v>
      </c>
      <c r="H207" s="89">
        <f>H30/'Total Funds Spent &amp; Transferred'!Z30</f>
        <v>0</v>
      </c>
    </row>
    <row r="208" spans="1:8">
      <c r="A208" s="51" t="s">
        <v>124</v>
      </c>
      <c r="B208" s="89">
        <f>B31/'Total Funds Spent &amp; Transferred'!T31</f>
        <v>0</v>
      </c>
      <c r="C208" s="89">
        <f>C31/'Total Funds Spent &amp; Transferred'!U31</f>
        <v>0</v>
      </c>
      <c r="D208" s="89">
        <f>D31/'Total Funds Spent &amp; Transferred'!V31</f>
        <v>0</v>
      </c>
      <c r="E208" s="89">
        <f>E31/'Total Funds Spent &amp; Transferred'!W31</f>
        <v>0</v>
      </c>
      <c r="F208" s="89">
        <f>F31/'Total Funds Spent &amp; Transferred'!X31</f>
        <v>0</v>
      </c>
      <c r="G208" s="89">
        <f>G31/'Total Funds Spent &amp; Transferred'!Y31</f>
        <v>0</v>
      </c>
      <c r="H208" s="89">
        <f>H31/'Total Funds Spent &amp; Transferred'!Z31</f>
        <v>0</v>
      </c>
    </row>
    <row r="209" spans="1:8">
      <c r="A209" s="51" t="s">
        <v>126</v>
      </c>
      <c r="B209" s="89">
        <f>B32/'Total Funds Spent &amp; Transferred'!T32</f>
        <v>0</v>
      </c>
      <c r="C209" s="89">
        <f>C32/'Total Funds Spent &amp; Transferred'!U32</f>
        <v>0</v>
      </c>
      <c r="D209" s="89">
        <f>D32/'Total Funds Spent &amp; Transferred'!V32</f>
        <v>0</v>
      </c>
      <c r="E209" s="89">
        <f>E32/'Total Funds Spent &amp; Transferred'!W32</f>
        <v>0</v>
      </c>
      <c r="F209" s="89">
        <f>F32/'Total Funds Spent &amp; Transferred'!X32</f>
        <v>0</v>
      </c>
      <c r="G209" s="89">
        <f>G32/'Total Funds Spent &amp; Transferred'!Y32</f>
        <v>0</v>
      </c>
      <c r="H209" s="89">
        <f>H32/'Total Funds Spent &amp; Transferred'!Z32</f>
        <v>0</v>
      </c>
    </row>
    <row r="210" spans="1:8">
      <c r="A210" s="51" t="s">
        <v>127</v>
      </c>
      <c r="B210" s="89">
        <f>B33/'Total Funds Spent &amp; Transferred'!T33</f>
        <v>0</v>
      </c>
      <c r="C210" s="89">
        <f>C33/'Total Funds Spent &amp; Transferred'!U33</f>
        <v>0</v>
      </c>
      <c r="D210" s="89">
        <f>D33/'Total Funds Spent &amp; Transferred'!V33</f>
        <v>0</v>
      </c>
      <c r="E210" s="89">
        <f>E33/'Total Funds Spent &amp; Transferred'!W33</f>
        <v>0</v>
      </c>
      <c r="F210" s="89">
        <f>F33/'Total Funds Spent &amp; Transferred'!X33</f>
        <v>0</v>
      </c>
      <c r="G210" s="89">
        <f>G33/'Total Funds Spent &amp; Transferred'!Y33</f>
        <v>0</v>
      </c>
      <c r="H210" s="89">
        <f>H33/'Total Funds Spent &amp; Transferred'!Z33</f>
        <v>0</v>
      </c>
    </row>
    <row r="211" spans="1:8">
      <c r="A211" s="51" t="s">
        <v>128</v>
      </c>
      <c r="B211" s="89">
        <f>B34/'Total Funds Spent &amp; Transferred'!T34</f>
        <v>0</v>
      </c>
      <c r="C211" s="89">
        <f>C34/'Total Funds Spent &amp; Transferred'!U34</f>
        <v>0</v>
      </c>
      <c r="D211" s="89">
        <f>D34/'Total Funds Spent &amp; Transferred'!V34</f>
        <v>0</v>
      </c>
      <c r="E211" s="89">
        <f>E34/'Total Funds Spent &amp; Transferred'!W34</f>
        <v>0</v>
      </c>
      <c r="F211" s="89">
        <f>F34/'Total Funds Spent &amp; Transferred'!X34</f>
        <v>0</v>
      </c>
      <c r="G211" s="89">
        <f>G34/'Total Funds Spent &amp; Transferred'!Y34</f>
        <v>0</v>
      </c>
      <c r="H211" s="89">
        <f>H34/'Total Funds Spent &amp; Transferred'!Z34</f>
        <v>0</v>
      </c>
    </row>
    <row r="212" spans="1:8">
      <c r="A212" s="51" t="s">
        <v>130</v>
      </c>
      <c r="B212" s="89">
        <f>B35/'Total Funds Spent &amp; Transferred'!T35</f>
        <v>0</v>
      </c>
      <c r="C212" s="89">
        <f>C35/'Total Funds Spent &amp; Transferred'!U35</f>
        <v>0</v>
      </c>
      <c r="D212" s="89">
        <f>D35/'Total Funds Spent &amp; Transferred'!V35</f>
        <v>0</v>
      </c>
      <c r="E212" s="89">
        <f>E35/'Total Funds Spent &amp; Transferred'!W35</f>
        <v>0</v>
      </c>
      <c r="F212" s="89">
        <f>F35/'Total Funds Spent &amp; Transferred'!X35</f>
        <v>0</v>
      </c>
      <c r="G212" s="89">
        <f>G35/'Total Funds Spent &amp; Transferred'!Y35</f>
        <v>0</v>
      </c>
      <c r="H212" s="89">
        <f>H35/'Total Funds Spent &amp; Transferred'!Z35</f>
        <v>0</v>
      </c>
    </row>
    <row r="213" spans="1:8">
      <c r="A213" s="51" t="s">
        <v>131</v>
      </c>
      <c r="B213" s="89">
        <f>B36/'Total Funds Spent &amp; Transferred'!T36</f>
        <v>0</v>
      </c>
      <c r="C213" s="89">
        <f>C36/'Total Funds Spent &amp; Transferred'!U36</f>
        <v>0</v>
      </c>
      <c r="D213" s="89">
        <f>D36/'Total Funds Spent &amp; Transferred'!V36</f>
        <v>0</v>
      </c>
      <c r="E213" s="89">
        <f>E36/'Total Funds Spent &amp; Transferred'!W36</f>
        <v>0</v>
      </c>
      <c r="F213" s="89">
        <f>F36/'Total Funds Spent &amp; Transferred'!X36</f>
        <v>0</v>
      </c>
      <c r="G213" s="89">
        <f>G36/'Total Funds Spent &amp; Transferred'!Y36</f>
        <v>0</v>
      </c>
      <c r="H213" s="89">
        <f>H36/'Total Funds Spent &amp; Transferred'!Z36</f>
        <v>0</v>
      </c>
    </row>
    <row r="214" spans="1:8">
      <c r="A214" s="51" t="s">
        <v>132</v>
      </c>
      <c r="B214" s="89">
        <f>B37/'Total Funds Spent &amp; Transferred'!T37</f>
        <v>2.9737173941132983E-3</v>
      </c>
      <c r="C214" s="89">
        <f>C37/'Total Funds Spent &amp; Transferred'!U37</f>
        <v>3.796386079197198E-3</v>
      </c>
      <c r="D214" s="89">
        <f>D37/'Total Funds Spent &amp; Transferred'!V37</f>
        <v>5.3402344942050581E-3</v>
      </c>
      <c r="E214" s="89">
        <f>E37/'Total Funds Spent &amp; Transferred'!W37</f>
        <v>2.6921959748349516E-3</v>
      </c>
      <c r="F214" s="89">
        <f>F37/'Total Funds Spent &amp; Transferred'!X37</f>
        <v>5.5472486146989292E-3</v>
      </c>
      <c r="G214" s="89">
        <f>G37/'Total Funds Spent &amp; Transferred'!Y37</f>
        <v>5.1689224420236358E-3</v>
      </c>
      <c r="H214" s="89">
        <f>H37/'Total Funds Spent &amp; Transferred'!Z37</f>
        <v>4.0001206245532748E-3</v>
      </c>
    </row>
    <row r="215" spans="1:8">
      <c r="A215" s="51" t="s">
        <v>75</v>
      </c>
      <c r="B215" s="89">
        <f>B38/'Total Funds Spent &amp; Transferred'!T38</f>
        <v>0</v>
      </c>
      <c r="C215" s="89">
        <f>C38/'Total Funds Spent &amp; Transferred'!U38</f>
        <v>0</v>
      </c>
      <c r="D215" s="89">
        <f>D38/'Total Funds Spent &amp; Transferred'!V38</f>
        <v>0</v>
      </c>
      <c r="E215" s="89">
        <f>E38/'Total Funds Spent &amp; Transferred'!W38</f>
        <v>0</v>
      </c>
      <c r="F215" s="89">
        <f>F38/'Total Funds Spent &amp; Transferred'!X38</f>
        <v>0</v>
      </c>
      <c r="G215" s="89">
        <f>G38/'Total Funds Spent &amp; Transferred'!Y38</f>
        <v>0</v>
      </c>
      <c r="H215" s="89">
        <f>H38/'Total Funds Spent &amp; Transferred'!Z38</f>
        <v>0</v>
      </c>
    </row>
    <row r="216" spans="1:8">
      <c r="A216" s="51" t="s">
        <v>133</v>
      </c>
      <c r="B216" s="89">
        <f>B39/'Total Funds Spent &amp; Transferred'!T39</f>
        <v>0</v>
      </c>
      <c r="C216" s="89">
        <f>C39/'Total Funds Spent &amp; Transferred'!U39</f>
        <v>0</v>
      </c>
      <c r="D216" s="89">
        <f>D39/'Total Funds Spent &amp; Transferred'!V39</f>
        <v>0</v>
      </c>
      <c r="E216" s="89">
        <f>E39/'Total Funds Spent &amp; Transferred'!W39</f>
        <v>0</v>
      </c>
      <c r="F216" s="89">
        <f>F39/'Total Funds Spent &amp; Transferred'!X39</f>
        <v>0</v>
      </c>
      <c r="G216" s="89">
        <f>G39/'Total Funds Spent &amp; Transferred'!Y39</f>
        <v>0</v>
      </c>
      <c r="H216" s="89">
        <f>H39/'Total Funds Spent &amp; Transferred'!Z39</f>
        <v>0</v>
      </c>
    </row>
    <row r="217" spans="1:8">
      <c r="A217" s="51" t="s">
        <v>134</v>
      </c>
      <c r="B217" s="89">
        <f>B40/'Total Funds Spent &amp; Transferred'!T40</f>
        <v>0</v>
      </c>
      <c r="C217" s="89">
        <f>C40/'Total Funds Spent &amp; Transferred'!U40</f>
        <v>0</v>
      </c>
      <c r="D217" s="89">
        <f>D40/'Total Funds Spent &amp; Transferred'!V40</f>
        <v>0</v>
      </c>
      <c r="E217" s="89">
        <f>E40/'Total Funds Spent &amp; Transferred'!W40</f>
        <v>0</v>
      </c>
      <c r="F217" s="89">
        <f>F40/'Total Funds Spent &amp; Transferred'!X40</f>
        <v>0</v>
      </c>
      <c r="G217" s="89">
        <f>G40/'Total Funds Spent &amp; Transferred'!Y40</f>
        <v>0</v>
      </c>
      <c r="H217" s="89">
        <f>H40/'Total Funds Spent &amp; Transferred'!Z40</f>
        <v>0</v>
      </c>
    </row>
    <row r="218" spans="1:8">
      <c r="A218" s="51" t="s">
        <v>136</v>
      </c>
      <c r="B218" s="89">
        <f>B41/'Total Funds Spent &amp; Transferred'!T41</f>
        <v>0</v>
      </c>
      <c r="C218" s="89">
        <f>C41/'Total Funds Spent &amp; Transferred'!U41</f>
        <v>0</v>
      </c>
      <c r="D218" s="89">
        <f>D41/'Total Funds Spent &amp; Transferred'!V41</f>
        <v>0</v>
      </c>
      <c r="E218" s="89">
        <f>E41/'Total Funds Spent &amp; Transferred'!W41</f>
        <v>0</v>
      </c>
      <c r="F218" s="89">
        <f>F41/'Total Funds Spent &amp; Transferred'!X41</f>
        <v>0</v>
      </c>
      <c r="G218" s="89">
        <f>G41/'Total Funds Spent &amp; Transferred'!Y41</f>
        <v>0</v>
      </c>
      <c r="H218" s="89">
        <f>H41/'Total Funds Spent &amp; Transferred'!Z41</f>
        <v>0</v>
      </c>
    </row>
    <row r="219" spans="1:8">
      <c r="A219" s="51" t="s">
        <v>145</v>
      </c>
      <c r="B219" s="89">
        <f>B42/'Total Funds Spent &amp; Transferred'!T42</f>
        <v>0</v>
      </c>
      <c r="C219" s="89">
        <f>C42/'Total Funds Spent &amp; Transferred'!U42</f>
        <v>0</v>
      </c>
      <c r="D219" s="89">
        <f>D42/'Total Funds Spent &amp; Transferred'!V42</f>
        <v>0</v>
      </c>
      <c r="E219" s="89">
        <f>E42/'Total Funds Spent &amp; Transferred'!W42</f>
        <v>0</v>
      </c>
      <c r="F219" s="89">
        <f>F42/'Total Funds Spent &amp; Transferred'!X42</f>
        <v>0</v>
      </c>
      <c r="G219" s="89">
        <f>G42/'Total Funds Spent &amp; Transferred'!Y42</f>
        <v>0</v>
      </c>
      <c r="H219" s="89">
        <f>H42/'Total Funds Spent &amp; Transferred'!Z42</f>
        <v>0</v>
      </c>
    </row>
    <row r="220" spans="1:8">
      <c r="A220" s="51" t="s">
        <v>138</v>
      </c>
      <c r="B220" s="89">
        <f>B43/'Total Funds Spent &amp; Transferred'!T43</f>
        <v>1.135593558758165E-3</v>
      </c>
      <c r="C220" s="89">
        <f>C43/'Total Funds Spent &amp; Transferred'!U43</f>
        <v>5.6714218141563552E-4</v>
      </c>
      <c r="D220" s="89">
        <f>D43/'Total Funds Spent &amp; Transferred'!V43</f>
        <v>9.6839534977532452E-4</v>
      </c>
      <c r="E220" s="89">
        <f>E43/'Total Funds Spent &amp; Transferred'!W43</f>
        <v>9.8697483499932646E-4</v>
      </c>
      <c r="F220" s="89">
        <f>F43/'Total Funds Spent &amp; Transferred'!X43</f>
        <v>6.3040371193081289E-4</v>
      </c>
      <c r="G220" s="89">
        <f>G43/'Total Funds Spent &amp; Transferred'!Y43</f>
        <v>5.2953082733122518E-4</v>
      </c>
      <c r="H220" s="89">
        <f>H43/'Total Funds Spent &amp; Transferred'!Z43</f>
        <v>2.5059541206864802E-4</v>
      </c>
    </row>
    <row r="221" spans="1:8">
      <c r="A221" s="51" t="s">
        <v>140</v>
      </c>
      <c r="B221" s="89">
        <f>B44/'Total Funds Spent &amp; Transferred'!T44</f>
        <v>0</v>
      </c>
      <c r="C221" s="89">
        <f>C44/'Total Funds Spent &amp; Transferred'!U44</f>
        <v>0</v>
      </c>
      <c r="D221" s="89">
        <f>D44/'Total Funds Spent &amp; Transferred'!V44</f>
        <v>0</v>
      </c>
      <c r="E221" s="89">
        <f>E44/'Total Funds Spent &amp; Transferred'!W44</f>
        <v>0</v>
      </c>
      <c r="F221" s="89">
        <f>F44/'Total Funds Spent &amp; Transferred'!X44</f>
        <v>0</v>
      </c>
      <c r="G221" s="89">
        <f>G44/'Total Funds Spent &amp; Transferred'!Y44</f>
        <v>0</v>
      </c>
      <c r="H221" s="89">
        <f>H44/'Total Funds Spent &amp; Transferred'!Z44</f>
        <v>7.3393042772658013E-2</v>
      </c>
    </row>
    <row r="222" spans="1:8">
      <c r="A222" s="51" t="s">
        <v>142</v>
      </c>
      <c r="B222" s="89">
        <f>B45/'Total Funds Spent &amp; Transferred'!T45</f>
        <v>0</v>
      </c>
      <c r="C222" s="89">
        <f>C45/'Total Funds Spent &amp; Transferred'!U45</f>
        <v>0</v>
      </c>
      <c r="D222" s="89">
        <f>D45/'Total Funds Spent &amp; Transferred'!V45</f>
        <v>0</v>
      </c>
      <c r="E222" s="89">
        <f>E45/'Total Funds Spent &amp; Transferred'!W45</f>
        <v>0</v>
      </c>
      <c r="F222" s="89">
        <f>F45/'Total Funds Spent &amp; Transferred'!X45</f>
        <v>0</v>
      </c>
      <c r="G222" s="89">
        <f>G45/'Total Funds Spent &amp; Transferred'!Y45</f>
        <v>0</v>
      </c>
      <c r="H222" s="89">
        <f>H45/'Total Funds Spent &amp; Transferred'!Z45</f>
        <v>0</v>
      </c>
    </row>
    <row r="223" spans="1:8">
      <c r="A223" s="51" t="s">
        <v>144</v>
      </c>
      <c r="B223" s="89">
        <f>B46/'Total Funds Spent &amp; Transferred'!T46</f>
        <v>0</v>
      </c>
      <c r="C223" s="89">
        <f>C46/'Total Funds Spent &amp; Transferred'!U46</f>
        <v>0</v>
      </c>
      <c r="D223" s="89">
        <f>D46/'Total Funds Spent &amp; Transferred'!V46</f>
        <v>0</v>
      </c>
      <c r="E223" s="89">
        <f>E46/'Total Funds Spent &amp; Transferred'!W46</f>
        <v>0</v>
      </c>
      <c r="F223" s="89">
        <f>F46/'Total Funds Spent &amp; Transferred'!X46</f>
        <v>0</v>
      </c>
      <c r="G223" s="89">
        <f>G46/'Total Funds Spent &amp; Transferred'!Y46</f>
        <v>0</v>
      </c>
      <c r="H223" s="89">
        <f>H46/'Total Funds Spent &amp; Transferred'!Z46</f>
        <v>0</v>
      </c>
    </row>
    <row r="224" spans="1:8">
      <c r="A224" s="51" t="s">
        <v>146</v>
      </c>
      <c r="B224" s="89">
        <f>B47/'Total Funds Spent &amp; Transferred'!T47</f>
        <v>0</v>
      </c>
      <c r="C224" s="89">
        <f>C47/'Total Funds Spent &amp; Transferred'!U47</f>
        <v>0</v>
      </c>
      <c r="D224" s="89">
        <f>D47/'Total Funds Spent &amp; Transferred'!V47</f>
        <v>0</v>
      </c>
      <c r="E224" s="89">
        <f>E47/'Total Funds Spent &amp; Transferred'!W47</f>
        <v>0</v>
      </c>
      <c r="F224" s="89">
        <f>F47/'Total Funds Spent &amp; Transferred'!X47</f>
        <v>0</v>
      </c>
      <c r="G224" s="89">
        <f>G47/'Total Funds Spent &amp; Transferred'!Y47</f>
        <v>0</v>
      </c>
      <c r="H224" s="89">
        <f>H47/'Total Funds Spent &amp; Transferred'!Z47</f>
        <v>0</v>
      </c>
    </row>
    <row r="225" spans="1:8">
      <c r="A225" s="51" t="s">
        <v>148</v>
      </c>
      <c r="B225" s="89">
        <f>B48/'Total Funds Spent &amp; Transferred'!T48</f>
        <v>0</v>
      </c>
      <c r="C225" s="89">
        <f>C48/'Total Funds Spent &amp; Transferred'!U48</f>
        <v>0</v>
      </c>
      <c r="D225" s="89">
        <f>D48/'Total Funds Spent &amp; Transferred'!V48</f>
        <v>3.1835218605199611E-2</v>
      </c>
      <c r="E225" s="89">
        <f>E48/'Total Funds Spent &amp; Transferred'!W48</f>
        <v>0</v>
      </c>
      <c r="F225" s="89">
        <f>F48/'Total Funds Spent &amp; Transferred'!X48</f>
        <v>0</v>
      </c>
      <c r="G225" s="89">
        <f>G48/'Total Funds Spent &amp; Transferred'!Y48</f>
        <v>0</v>
      </c>
      <c r="H225" s="89">
        <f>H48/'Total Funds Spent &amp; Transferred'!Z48</f>
        <v>0</v>
      </c>
    </row>
    <row r="226" spans="1:8">
      <c r="A226" s="51" t="s">
        <v>150</v>
      </c>
      <c r="B226" s="89">
        <f>B49/'Total Funds Spent &amp; Transferred'!T49</f>
        <v>0</v>
      </c>
      <c r="C226" s="89">
        <f>C49/'Total Funds Spent &amp; Transferred'!U49</f>
        <v>0</v>
      </c>
      <c r="D226" s="89">
        <f>D49/'Total Funds Spent &amp; Transferred'!V49</f>
        <v>0</v>
      </c>
      <c r="E226" s="89">
        <f>E49/'Total Funds Spent &amp; Transferred'!W49</f>
        <v>0</v>
      </c>
      <c r="F226" s="89">
        <f>F49/'Total Funds Spent &amp; Transferred'!X49</f>
        <v>0</v>
      </c>
      <c r="G226" s="89">
        <f>G49/'Total Funds Spent &amp; Transferred'!Y49</f>
        <v>0</v>
      </c>
      <c r="H226" s="89">
        <f>H49/'Total Funds Spent &amp; Transferred'!Z49</f>
        <v>0</v>
      </c>
    </row>
    <row r="227" spans="1:8">
      <c r="A227" s="51" t="s">
        <v>152</v>
      </c>
      <c r="B227" s="89">
        <f>B50/'Total Funds Spent &amp; Transferred'!T50</f>
        <v>0</v>
      </c>
      <c r="C227" s="89">
        <f>C50/'Total Funds Spent &amp; Transferred'!U50</f>
        <v>0</v>
      </c>
      <c r="D227" s="89">
        <f>D50/'Total Funds Spent &amp; Transferred'!V50</f>
        <v>0</v>
      </c>
      <c r="E227" s="89">
        <f>E50/'Total Funds Spent &amp; Transferred'!W50</f>
        <v>0</v>
      </c>
      <c r="F227" s="89">
        <f>F50/'Total Funds Spent &amp; Transferred'!X50</f>
        <v>0</v>
      </c>
      <c r="G227" s="89">
        <f>G50/'Total Funds Spent &amp; Transferred'!Y50</f>
        <v>0</v>
      </c>
      <c r="H227" s="89">
        <f>H50/'Total Funds Spent &amp; Transferred'!Z50</f>
        <v>0</v>
      </c>
    </row>
    <row r="228" spans="1:8">
      <c r="A228" s="51" t="s">
        <v>153</v>
      </c>
      <c r="B228" s="89">
        <f>B51/'Total Funds Spent &amp; Transferred'!T51</f>
        <v>0</v>
      </c>
      <c r="C228" s="89">
        <f>C51/'Total Funds Spent &amp; Transferred'!U51</f>
        <v>0</v>
      </c>
      <c r="D228" s="89">
        <f>D51/'Total Funds Spent &amp; Transferred'!V51</f>
        <v>0</v>
      </c>
      <c r="E228" s="89">
        <f>E51/'Total Funds Spent &amp; Transferred'!W51</f>
        <v>0</v>
      </c>
      <c r="F228" s="89">
        <f>F51/'Total Funds Spent &amp; Transferred'!X51</f>
        <v>0</v>
      </c>
      <c r="G228" s="89">
        <f>G51/'Total Funds Spent &amp; Transferred'!Y51</f>
        <v>0</v>
      </c>
      <c r="H228" s="89">
        <f>H51/'Total Funds Spent &amp; Transferred'!Z51</f>
        <v>0</v>
      </c>
    </row>
    <row r="229" spans="1:8">
      <c r="A229" s="51" t="s">
        <v>154</v>
      </c>
      <c r="B229" s="89">
        <f>B52/'Total Funds Spent &amp; Transferred'!T52</f>
        <v>8.4734539585501947E-3</v>
      </c>
      <c r="C229" s="89">
        <f>C52/'Total Funds Spent &amp; Transferred'!U52</f>
        <v>1.5096386498848237E-2</v>
      </c>
      <c r="D229" s="89">
        <f>D52/'Total Funds Spent &amp; Transferred'!V52</f>
        <v>7.9727068826808255E-3</v>
      </c>
      <c r="E229" s="89">
        <f>E52/'Total Funds Spent &amp; Transferred'!W52</f>
        <v>8.3302947375048959E-3</v>
      </c>
      <c r="F229" s="89">
        <f>F52/'Total Funds Spent &amp; Transferred'!X52</f>
        <v>3.9674972113266119E-5</v>
      </c>
      <c r="G229" s="89">
        <f>G52/'Total Funds Spent &amp; Transferred'!Y52</f>
        <v>4.3895610185401826E-3</v>
      </c>
      <c r="H229" s="89">
        <f>H52/'Total Funds Spent &amp; Transferred'!Z52</f>
        <v>0</v>
      </c>
    </row>
    <row r="230" spans="1:8">
      <c r="A230" s="51" t="s">
        <v>155</v>
      </c>
      <c r="B230" s="89">
        <f>B53/'Total Funds Spent &amp; Transferred'!T53</f>
        <v>0</v>
      </c>
      <c r="C230" s="89">
        <f>C53/'Total Funds Spent &amp; Transferred'!U53</f>
        <v>0</v>
      </c>
      <c r="D230" s="89">
        <f>D53/'Total Funds Spent &amp; Transferred'!V53</f>
        <v>0</v>
      </c>
      <c r="E230" s="89">
        <f>E53/'Total Funds Spent &amp; Transferred'!W53</f>
        <v>0</v>
      </c>
      <c r="F230" s="89">
        <f>F53/'Total Funds Spent &amp; Transferred'!X53</f>
        <v>0</v>
      </c>
      <c r="G230" s="89">
        <f>G53/'Total Funds Spent &amp; Transferred'!Y53</f>
        <v>0</v>
      </c>
      <c r="H230" s="89">
        <f>H53/'Total Funds Spent &amp; Transferred'!Z53</f>
        <v>0</v>
      </c>
    </row>
    <row r="231" spans="1:8">
      <c r="A231" s="51" t="s">
        <v>157</v>
      </c>
      <c r="B231" s="89">
        <f>B54/'Total Funds Spent &amp; Transferred'!T54</f>
        <v>0</v>
      </c>
      <c r="C231" s="89">
        <f>C54/'Total Funds Spent &amp; Transferred'!U54</f>
        <v>0</v>
      </c>
      <c r="D231" s="89">
        <f>D54/'Total Funds Spent &amp; Transferred'!V54</f>
        <v>0</v>
      </c>
      <c r="E231" s="89">
        <f>E54/'Total Funds Spent &amp; Transferred'!W54</f>
        <v>0</v>
      </c>
      <c r="F231" s="89">
        <f>F54/'Total Funds Spent &amp; Transferred'!X54</f>
        <v>0</v>
      </c>
      <c r="G231" s="89">
        <f>G54/'Total Funds Spent &amp; Transferred'!Y54</f>
        <v>0</v>
      </c>
      <c r="H231" s="89">
        <f>H54/'Total Funds Spent &amp; Transferred'!Z54</f>
        <v>0</v>
      </c>
    </row>
    <row r="232" spans="1:8">
      <c r="A232" s="51" t="s">
        <v>158</v>
      </c>
      <c r="B232" s="89">
        <f>B55/'Total Funds Spent &amp; Transferred'!T55</f>
        <v>0</v>
      </c>
      <c r="C232" s="89">
        <f>C55/'Total Funds Spent &amp; Transferred'!U55</f>
        <v>0</v>
      </c>
      <c r="D232" s="89">
        <f>D55/'Total Funds Spent &amp; Transferred'!V55</f>
        <v>0</v>
      </c>
      <c r="E232" s="89">
        <f>E55/'Total Funds Spent &amp; Transferred'!W55</f>
        <v>0</v>
      </c>
      <c r="F232" s="89">
        <f>F55/'Total Funds Spent &amp; Transferred'!X55</f>
        <v>0</v>
      </c>
      <c r="G232" s="89">
        <f>G55/'Total Funds Spent &amp; Transferred'!Y55</f>
        <v>0</v>
      </c>
      <c r="H232" s="89">
        <f>H55/'Total Funds Spent &amp; Transferred'!Z55</f>
        <v>0</v>
      </c>
    </row>
    <row r="233" spans="1:8">
      <c r="A233" s="59" t="s">
        <v>159</v>
      </c>
      <c r="B233" s="89">
        <f>B56/'Total Funds Spent &amp; Transferred'!T56</f>
        <v>5.658942789291431E-3</v>
      </c>
      <c r="C233" s="89">
        <f>C56/'Total Funds Spent &amp; Transferred'!U56</f>
        <v>3.1818729386870175E-3</v>
      </c>
      <c r="D233" s="89">
        <f>D56/'Total Funds Spent &amp; Transferred'!V56</f>
        <v>3.5050751043920001E-3</v>
      </c>
      <c r="E233" s="89">
        <f>E56/'Total Funds Spent &amp; Transferred'!W56</f>
        <v>2.2827186913888038E-3</v>
      </c>
      <c r="F233" s="89">
        <f>F56/'Total Funds Spent &amp; Transferred'!X56</f>
        <v>2.4259832561569312E-3</v>
      </c>
      <c r="G233" s="89">
        <f>G56/'Total Funds Spent &amp; Transferred'!Y56</f>
        <v>2.3537188877803829E-3</v>
      </c>
      <c r="H233" s="89">
        <f>H56/'Total Funds Spent &amp; Transferred'!Z56</f>
        <v>2.2500452681863984E-3</v>
      </c>
    </row>
  </sheetData>
  <autoFilter ref="A180:A233" xr:uid="{00000000-0009-0000-0000-00003D000000}"/>
  <mergeCells count="33">
    <mergeCell ref="H3:H4"/>
    <mergeCell ref="H62:H63"/>
    <mergeCell ref="H121:H122"/>
    <mergeCell ref="H180:H181"/>
    <mergeCell ref="A180:A181"/>
    <mergeCell ref="B180:B181"/>
    <mergeCell ref="A121:A122"/>
    <mergeCell ref="B121:B122"/>
    <mergeCell ref="E3:E4"/>
    <mergeCell ref="E62:E63"/>
    <mergeCell ref="E121:E122"/>
    <mergeCell ref="C180:C181"/>
    <mergeCell ref="D3:D4"/>
    <mergeCell ref="D62:D63"/>
    <mergeCell ref="D121:D122"/>
    <mergeCell ref="D180:D181"/>
    <mergeCell ref="A1:A2"/>
    <mergeCell ref="A3:A4"/>
    <mergeCell ref="B3:B4"/>
    <mergeCell ref="A62:A63"/>
    <mergeCell ref="B62:B63"/>
    <mergeCell ref="G3:G4"/>
    <mergeCell ref="G62:G63"/>
    <mergeCell ref="G121:G122"/>
    <mergeCell ref="G180:G181"/>
    <mergeCell ref="C121:C122"/>
    <mergeCell ref="C62:C63"/>
    <mergeCell ref="C3:C4"/>
    <mergeCell ref="E180:E181"/>
    <mergeCell ref="F180:F181"/>
    <mergeCell ref="F3:F4"/>
    <mergeCell ref="F62:F63"/>
    <mergeCell ref="F121:F122"/>
  </mergeCells>
  <phoneticPr fontId="39" type="noConversion"/>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1" tint="0.499984740745262"/>
  </sheetPr>
  <dimension ref="A1:AF174"/>
  <sheetViews>
    <sheetView zoomScale="80" zoomScaleNormal="80" workbookViewId="0">
      <selection activeCell="A6" sqref="A6:XFD6"/>
    </sheetView>
  </sheetViews>
  <sheetFormatPr defaultColWidth="9.42578125" defaultRowHeight="12.95"/>
  <cols>
    <col min="1" max="1" width="17" style="47" customWidth="1"/>
    <col min="2" max="3" width="9.42578125" style="47" bestFit="1" customWidth="1"/>
    <col min="4" max="4" width="10.42578125" style="47" bestFit="1" customWidth="1"/>
    <col min="5" max="13" width="13.42578125" style="47" bestFit="1" customWidth="1"/>
    <col min="14" max="14" width="14.42578125" style="47" bestFit="1" customWidth="1"/>
    <col min="15" max="15" width="15.42578125" style="47" customWidth="1"/>
    <col min="16" max="16" width="16" style="47" bestFit="1" customWidth="1"/>
    <col min="17" max="17" width="14.42578125" style="47" bestFit="1" customWidth="1"/>
    <col min="18" max="18" width="14" style="47" customWidth="1"/>
    <col min="19" max="19" width="14.42578125" style="47" customWidth="1"/>
    <col min="20" max="20" width="14.42578125" style="47" bestFit="1" customWidth="1"/>
    <col min="21" max="21" width="15.42578125" style="47" customWidth="1"/>
    <col min="22" max="22" width="14.42578125" style="47" customWidth="1"/>
    <col min="23" max="23" width="14.42578125" style="47" bestFit="1" customWidth="1"/>
    <col min="24" max="24" width="25.140625" style="47" customWidth="1"/>
    <col min="25" max="25" width="21.42578125" style="47" customWidth="1"/>
    <col min="26" max="26" width="15.7109375" style="47" customWidth="1"/>
    <col min="27" max="29" width="9.42578125" style="47"/>
    <col min="30" max="30" width="10.42578125" style="47" customWidth="1"/>
    <col min="31" max="16384" width="9.42578125" style="47"/>
  </cols>
  <sheetData>
    <row r="1" spans="1:26" ht="39.75" customHeight="1">
      <c r="A1" s="394" t="s">
        <v>223</v>
      </c>
      <c r="B1" s="49"/>
      <c r="C1" s="49"/>
      <c r="D1" s="49"/>
      <c r="E1" s="49"/>
      <c r="F1" s="49"/>
      <c r="G1" s="49"/>
      <c r="H1" s="49"/>
      <c r="I1" s="49"/>
      <c r="J1" s="49"/>
      <c r="K1" s="49"/>
      <c r="L1" s="49"/>
      <c r="M1" s="49"/>
      <c r="N1" s="49"/>
      <c r="O1" s="49"/>
      <c r="P1" s="49"/>
      <c r="Q1" s="49"/>
    </row>
    <row r="2" spans="1:26" ht="33" customHeight="1">
      <c r="A2" s="394"/>
      <c r="B2" s="49"/>
      <c r="C2" s="49"/>
      <c r="D2" s="49"/>
      <c r="E2" s="49"/>
      <c r="F2" s="49"/>
      <c r="G2" s="49"/>
      <c r="H2" s="49"/>
      <c r="I2" s="49"/>
      <c r="J2" s="49"/>
      <c r="K2" s="49"/>
      <c r="L2" s="49"/>
      <c r="M2" s="49"/>
      <c r="N2" s="49"/>
      <c r="O2" s="49"/>
      <c r="P2" s="49"/>
      <c r="Q2" s="49"/>
    </row>
    <row r="3" spans="1:26" s="97" customFormat="1" ht="12.75" customHeight="1">
      <c r="A3" s="400" t="s">
        <v>224</v>
      </c>
      <c r="B3" s="398" t="s">
        <v>198</v>
      </c>
      <c r="C3" s="398" t="s">
        <v>199</v>
      </c>
      <c r="D3" s="398" t="s">
        <v>200</v>
      </c>
      <c r="E3" s="398" t="s">
        <v>201</v>
      </c>
      <c r="F3" s="398" t="s">
        <v>202</v>
      </c>
      <c r="G3" s="398" t="s">
        <v>203</v>
      </c>
      <c r="H3" s="398" t="s">
        <v>204</v>
      </c>
      <c r="I3" s="398" t="s">
        <v>205</v>
      </c>
      <c r="J3" s="398" t="s">
        <v>206</v>
      </c>
      <c r="K3" s="398" t="s">
        <v>207</v>
      </c>
      <c r="L3" s="398" t="s">
        <v>208</v>
      </c>
      <c r="M3" s="398" t="s">
        <v>209</v>
      </c>
      <c r="N3" s="398" t="s">
        <v>210</v>
      </c>
      <c r="O3" s="398" t="s">
        <v>211</v>
      </c>
      <c r="P3" s="398" t="s">
        <v>212</v>
      </c>
      <c r="Q3" s="398" t="s">
        <v>213</v>
      </c>
      <c r="R3" s="410" t="s">
        <v>214</v>
      </c>
      <c r="S3" s="410" t="s">
        <v>215</v>
      </c>
      <c r="T3" s="410" t="s">
        <v>216</v>
      </c>
      <c r="U3" s="410" t="s">
        <v>217</v>
      </c>
      <c r="V3" s="410" t="s">
        <v>218</v>
      </c>
      <c r="W3" s="410" t="s">
        <v>219</v>
      </c>
      <c r="X3" s="410" t="s">
        <v>220</v>
      </c>
      <c r="Y3" s="410" t="s">
        <v>222</v>
      </c>
      <c r="Z3" s="410" t="s">
        <v>368</v>
      </c>
    </row>
    <row r="4" spans="1:26" s="97" customFormat="1">
      <c r="A4" s="400"/>
      <c r="B4" s="398"/>
      <c r="C4" s="398"/>
      <c r="D4" s="398"/>
      <c r="E4" s="398"/>
      <c r="F4" s="398"/>
      <c r="G4" s="398"/>
      <c r="H4" s="398"/>
      <c r="I4" s="398"/>
      <c r="J4" s="398"/>
      <c r="K4" s="398"/>
      <c r="L4" s="398"/>
      <c r="M4" s="398"/>
      <c r="N4" s="398"/>
      <c r="O4" s="398"/>
      <c r="P4" s="398"/>
      <c r="Q4" s="398"/>
      <c r="R4" s="410"/>
      <c r="S4" s="410"/>
      <c r="T4" s="410"/>
      <c r="U4" s="410"/>
      <c r="V4" s="410"/>
      <c r="W4" s="410"/>
      <c r="X4" s="410"/>
      <c r="Y4" s="410"/>
      <c r="Z4" s="410"/>
    </row>
    <row r="5" spans="1:26">
      <c r="A5" s="51" t="s">
        <v>82</v>
      </c>
      <c r="B5" s="49">
        <f t="shared" ref="B5:S19" si="0">SUM(B64,B123)</f>
        <v>0</v>
      </c>
      <c r="C5" s="49">
        <f t="shared" si="0"/>
        <v>0</v>
      </c>
      <c r="D5" s="49">
        <f t="shared" si="0"/>
        <v>0</v>
      </c>
      <c r="E5" s="49">
        <f t="shared" si="0"/>
        <v>0</v>
      </c>
      <c r="F5" s="49">
        <f t="shared" si="0"/>
        <v>16876298</v>
      </c>
      <c r="G5" s="49">
        <f t="shared" si="0"/>
        <v>-16876298</v>
      </c>
      <c r="H5" s="49">
        <f t="shared" si="0"/>
        <v>0</v>
      </c>
      <c r="I5" s="49">
        <f t="shared" si="0"/>
        <v>0</v>
      </c>
      <c r="J5" s="49">
        <f t="shared" si="0"/>
        <v>0</v>
      </c>
      <c r="K5" s="49">
        <f t="shared" si="0"/>
        <v>0</v>
      </c>
      <c r="L5" s="49">
        <f t="shared" si="0"/>
        <v>0</v>
      </c>
      <c r="M5" s="49">
        <f t="shared" si="0"/>
        <v>0</v>
      </c>
      <c r="N5" s="26">
        <f t="shared" si="0"/>
        <v>0</v>
      </c>
      <c r="O5" s="26">
        <f t="shared" si="0"/>
        <v>0</v>
      </c>
      <c r="P5" s="26">
        <f t="shared" si="0"/>
        <v>5567996</v>
      </c>
      <c r="Q5" s="55">
        <v>0</v>
      </c>
      <c r="R5" s="26">
        <f t="shared" si="0"/>
        <v>0</v>
      </c>
      <c r="S5" s="26">
        <f t="shared" si="0"/>
        <v>0</v>
      </c>
      <c r="T5" s="55">
        <f t="shared" ref="T5:Y5" si="1">T64</f>
        <v>0</v>
      </c>
      <c r="U5" s="55">
        <f t="shared" si="1"/>
        <v>0</v>
      </c>
      <c r="V5" s="55">
        <f t="shared" si="1"/>
        <v>0</v>
      </c>
      <c r="W5" s="55">
        <f t="shared" si="1"/>
        <v>0</v>
      </c>
      <c r="X5" s="55">
        <f t="shared" si="1"/>
        <v>7295669</v>
      </c>
      <c r="Y5" s="55">
        <f t="shared" si="1"/>
        <v>8226120</v>
      </c>
      <c r="Z5" s="55">
        <f t="shared" ref="Z5" si="2">Z64</f>
        <v>7592443</v>
      </c>
    </row>
    <row r="6" spans="1:26">
      <c r="A6" s="51" t="s">
        <v>84</v>
      </c>
      <c r="B6" s="49">
        <f t="shared" si="0"/>
        <v>0</v>
      </c>
      <c r="C6" s="49">
        <f t="shared" si="0"/>
        <v>0</v>
      </c>
      <c r="D6" s="49">
        <f t="shared" si="0"/>
        <v>0</v>
      </c>
      <c r="E6" s="49">
        <f t="shared" si="0"/>
        <v>0</v>
      </c>
      <c r="F6" s="49">
        <f t="shared" si="0"/>
        <v>0</v>
      </c>
      <c r="G6" s="49">
        <f t="shared" si="0"/>
        <v>0</v>
      </c>
      <c r="H6" s="49">
        <f t="shared" si="0"/>
        <v>0</v>
      </c>
      <c r="I6" s="49">
        <f t="shared" si="0"/>
        <v>0</v>
      </c>
      <c r="J6" s="49">
        <f t="shared" si="0"/>
        <v>0</v>
      </c>
      <c r="K6" s="49">
        <f t="shared" si="0"/>
        <v>0</v>
      </c>
      <c r="L6" s="49">
        <f t="shared" si="0"/>
        <v>0</v>
      </c>
      <c r="M6" s="49">
        <f t="shared" si="0"/>
        <v>0</v>
      </c>
      <c r="N6" s="26">
        <f t="shared" si="0"/>
        <v>0</v>
      </c>
      <c r="O6" s="26">
        <f t="shared" si="0"/>
        <v>0</v>
      </c>
      <c r="P6" s="26">
        <f t="shared" si="0"/>
        <v>0</v>
      </c>
      <c r="Q6" s="55">
        <v>0</v>
      </c>
      <c r="R6" s="26">
        <f t="shared" si="0"/>
        <v>0</v>
      </c>
      <c r="S6" s="26">
        <f t="shared" si="0"/>
        <v>0</v>
      </c>
      <c r="T6" s="55">
        <f t="shared" ref="T6:W56" si="3">T65</f>
        <v>0</v>
      </c>
      <c r="U6" s="55">
        <f t="shared" si="3"/>
        <v>0</v>
      </c>
      <c r="V6" s="55">
        <f t="shared" si="3"/>
        <v>0</v>
      </c>
      <c r="W6" s="55">
        <f t="shared" si="3"/>
        <v>0</v>
      </c>
      <c r="X6" s="55">
        <f t="shared" ref="X6:Y6" si="4">X65</f>
        <v>0</v>
      </c>
      <c r="Y6" s="55">
        <f t="shared" si="4"/>
        <v>0</v>
      </c>
      <c r="Z6" s="55">
        <f t="shared" ref="Z6" si="5">Z65</f>
        <v>0</v>
      </c>
    </row>
    <row r="7" spans="1:26">
      <c r="A7" s="51" t="s">
        <v>86</v>
      </c>
      <c r="B7" s="49">
        <f t="shared" si="0"/>
        <v>0</v>
      </c>
      <c r="C7" s="49">
        <f t="shared" si="0"/>
        <v>0</v>
      </c>
      <c r="D7" s="49">
        <f t="shared" si="0"/>
        <v>0</v>
      </c>
      <c r="E7" s="49">
        <f t="shared" si="0"/>
        <v>6472595</v>
      </c>
      <c r="F7" s="49">
        <f t="shared" si="0"/>
        <v>29615439</v>
      </c>
      <c r="G7" s="49">
        <f t="shared" si="0"/>
        <v>23558842</v>
      </c>
      <c r="H7" s="49">
        <f t="shared" si="0"/>
        <v>27743747</v>
      </c>
      <c r="I7" s="49">
        <f t="shared" si="0"/>
        <v>27060800</v>
      </c>
      <c r="J7" s="49">
        <f t="shared" si="0"/>
        <v>34135396</v>
      </c>
      <c r="K7" s="49">
        <f t="shared" si="0"/>
        <v>40060278</v>
      </c>
      <c r="L7" s="49">
        <f t="shared" si="0"/>
        <v>44118179</v>
      </c>
      <c r="M7" s="49">
        <f t="shared" si="0"/>
        <v>57242393</v>
      </c>
      <c r="N7" s="26">
        <f t="shared" si="0"/>
        <v>50615804</v>
      </c>
      <c r="O7" s="26">
        <f t="shared" si="0"/>
        <v>36920305</v>
      </c>
      <c r="P7" s="26">
        <f t="shared" si="0"/>
        <v>13930630</v>
      </c>
      <c r="Q7" s="55">
        <v>7772422</v>
      </c>
      <c r="R7" s="26">
        <f t="shared" si="0"/>
        <v>13922252</v>
      </c>
      <c r="S7" s="26">
        <f t="shared" si="0"/>
        <v>21699433</v>
      </c>
      <c r="T7" s="55">
        <f t="shared" si="3"/>
        <v>31893545</v>
      </c>
      <c r="U7" s="55">
        <f t="shared" si="3"/>
        <v>44431750</v>
      </c>
      <c r="V7" s="55">
        <f t="shared" si="3"/>
        <v>5126960</v>
      </c>
      <c r="W7" s="55">
        <f t="shared" si="3"/>
        <v>9750527</v>
      </c>
      <c r="X7" s="55">
        <f t="shared" ref="X7:Y7" si="6">X66</f>
        <v>14691349</v>
      </c>
      <c r="Y7" s="55">
        <f t="shared" si="6"/>
        <v>13198512</v>
      </c>
      <c r="Z7" s="55">
        <f t="shared" ref="Z7" si="7">Z66</f>
        <v>10723424</v>
      </c>
    </row>
    <row r="8" spans="1:26">
      <c r="A8" s="51" t="s">
        <v>88</v>
      </c>
      <c r="B8" s="49">
        <f t="shared" si="0"/>
        <v>0</v>
      </c>
      <c r="C8" s="49">
        <f t="shared" si="0"/>
        <v>0</v>
      </c>
      <c r="D8" s="49">
        <f t="shared" si="0"/>
        <v>0</v>
      </c>
      <c r="E8" s="49">
        <f t="shared" si="0"/>
        <v>0</v>
      </c>
      <c r="F8" s="49">
        <f t="shared" si="0"/>
        <v>0</v>
      </c>
      <c r="G8" s="49">
        <f t="shared" si="0"/>
        <v>0</v>
      </c>
      <c r="H8" s="49">
        <f t="shared" si="0"/>
        <v>0</v>
      </c>
      <c r="I8" s="49">
        <f t="shared" si="0"/>
        <v>0</v>
      </c>
      <c r="J8" s="49">
        <f t="shared" si="0"/>
        <v>0</v>
      </c>
      <c r="K8" s="49">
        <f t="shared" si="0"/>
        <v>0</v>
      </c>
      <c r="L8" s="49">
        <f t="shared" si="0"/>
        <v>0</v>
      </c>
      <c r="M8" s="49">
        <f t="shared" si="0"/>
        <v>0</v>
      </c>
      <c r="N8" s="26">
        <f t="shared" si="0"/>
        <v>0</v>
      </c>
      <c r="O8" s="26">
        <f t="shared" si="0"/>
        <v>13019814</v>
      </c>
      <c r="P8" s="26">
        <f t="shared" si="0"/>
        <v>0</v>
      </c>
      <c r="Q8" s="55">
        <v>0</v>
      </c>
      <c r="R8" s="26">
        <f t="shared" si="0"/>
        <v>6869995</v>
      </c>
      <c r="S8" s="26">
        <f t="shared" si="0"/>
        <v>7775765</v>
      </c>
      <c r="T8" s="55">
        <f t="shared" si="3"/>
        <v>7215255</v>
      </c>
      <c r="U8" s="55">
        <f t="shared" si="3"/>
        <v>4997751</v>
      </c>
      <c r="V8" s="55">
        <f t="shared" si="3"/>
        <v>5367697</v>
      </c>
      <c r="W8" s="55">
        <f t="shared" si="3"/>
        <v>4079213</v>
      </c>
      <c r="X8" s="55">
        <f t="shared" ref="X8:Y8" si="8">X67</f>
        <v>4779900</v>
      </c>
      <c r="Y8" s="55">
        <f t="shared" si="8"/>
        <v>5902112</v>
      </c>
      <c r="Z8" s="55">
        <f t="shared" ref="Z8" si="9">Z67</f>
        <v>2329411</v>
      </c>
    </row>
    <row r="9" spans="1:26">
      <c r="A9" s="51" t="s">
        <v>74</v>
      </c>
      <c r="B9" s="49">
        <f t="shared" si="0"/>
        <v>0</v>
      </c>
      <c r="C9" s="49">
        <f t="shared" si="0"/>
        <v>0</v>
      </c>
      <c r="D9" s="49">
        <f t="shared" si="0"/>
        <v>0</v>
      </c>
      <c r="E9" s="49">
        <f t="shared" si="0"/>
        <v>424947401</v>
      </c>
      <c r="F9" s="49">
        <f t="shared" si="0"/>
        <v>444363565</v>
      </c>
      <c r="G9" s="49">
        <f t="shared" si="0"/>
        <v>465164888</v>
      </c>
      <c r="H9" s="49">
        <f t="shared" si="0"/>
        <v>277365847</v>
      </c>
      <c r="I9" s="49">
        <f t="shared" si="0"/>
        <v>359774618</v>
      </c>
      <c r="J9" s="49">
        <f t="shared" si="0"/>
        <v>184816638</v>
      </c>
      <c r="K9" s="49">
        <f t="shared" si="0"/>
        <v>223296215</v>
      </c>
      <c r="L9" s="49">
        <f t="shared" si="0"/>
        <v>141846816</v>
      </c>
      <c r="M9" s="49">
        <f t="shared" si="0"/>
        <v>165435536</v>
      </c>
      <c r="N9" s="26">
        <f t="shared" si="0"/>
        <v>174726977</v>
      </c>
      <c r="O9" s="26">
        <f t="shared" si="0"/>
        <v>230287622</v>
      </c>
      <c r="P9" s="26">
        <f t="shared" si="0"/>
        <v>219198727</v>
      </c>
      <c r="Q9" s="55">
        <v>215902091</v>
      </c>
      <c r="R9" s="26">
        <f t="shared" si="0"/>
        <v>236693134</v>
      </c>
      <c r="S9" s="26">
        <f t="shared" si="0"/>
        <v>238615367</v>
      </c>
      <c r="T9" s="55">
        <f t="shared" si="3"/>
        <v>242157000</v>
      </c>
      <c r="U9" s="55">
        <f t="shared" si="3"/>
        <v>244156410</v>
      </c>
      <c r="V9" s="55">
        <f t="shared" si="3"/>
        <v>237261556</v>
      </c>
      <c r="W9" s="55">
        <f t="shared" si="3"/>
        <v>253674004</v>
      </c>
      <c r="X9" s="55">
        <f t="shared" ref="X9:Y9" si="10">X68</f>
        <v>275119328</v>
      </c>
      <c r="Y9" s="55">
        <f t="shared" si="10"/>
        <v>261118737</v>
      </c>
      <c r="Z9" s="55">
        <f t="shared" ref="Z9" si="11">Z68</f>
        <v>243173496</v>
      </c>
    </row>
    <row r="10" spans="1:26">
      <c r="A10" s="51" t="s">
        <v>91</v>
      </c>
      <c r="B10" s="49">
        <f t="shared" si="0"/>
        <v>0</v>
      </c>
      <c r="C10" s="49">
        <f t="shared" si="0"/>
        <v>0</v>
      </c>
      <c r="D10" s="49">
        <f t="shared" si="0"/>
        <v>0</v>
      </c>
      <c r="E10" s="49">
        <f t="shared" si="0"/>
        <v>605548</v>
      </c>
      <c r="F10" s="49">
        <f t="shared" si="0"/>
        <v>4308004</v>
      </c>
      <c r="G10" s="49">
        <f t="shared" si="0"/>
        <v>4134439</v>
      </c>
      <c r="H10" s="49">
        <f t="shared" si="0"/>
        <v>1686366</v>
      </c>
      <c r="I10" s="49">
        <f t="shared" si="0"/>
        <v>1275979</v>
      </c>
      <c r="J10" s="49">
        <f t="shared" si="0"/>
        <v>982111</v>
      </c>
      <c r="K10" s="49">
        <f t="shared" si="0"/>
        <v>1290779</v>
      </c>
      <c r="L10" s="49">
        <f t="shared" si="0"/>
        <v>1347456</v>
      </c>
      <c r="M10" s="49">
        <f t="shared" si="0"/>
        <v>1639951</v>
      </c>
      <c r="N10" s="26">
        <f t="shared" si="0"/>
        <v>4980316</v>
      </c>
      <c r="O10" s="26">
        <f t="shared" si="0"/>
        <v>946915</v>
      </c>
      <c r="P10" s="26">
        <f t="shared" si="0"/>
        <v>287660</v>
      </c>
      <c r="Q10" s="55">
        <v>134224</v>
      </c>
      <c r="R10" s="26">
        <f t="shared" si="0"/>
        <v>296021</v>
      </c>
      <c r="S10" s="26">
        <f t="shared" si="0"/>
        <v>478805</v>
      </c>
      <c r="T10" s="55">
        <f t="shared" si="3"/>
        <v>0</v>
      </c>
      <c r="U10" s="55">
        <f t="shared" si="3"/>
        <v>0</v>
      </c>
      <c r="V10" s="55">
        <f t="shared" si="3"/>
        <v>0</v>
      </c>
      <c r="W10" s="55">
        <f t="shared" si="3"/>
        <v>0</v>
      </c>
      <c r="X10" s="55">
        <f t="shared" ref="X10:Y10" si="12">X69</f>
        <v>0</v>
      </c>
      <c r="Y10" s="55">
        <f t="shared" si="12"/>
        <v>0</v>
      </c>
      <c r="Z10" s="55">
        <f t="shared" ref="Z10" si="13">Z69</f>
        <v>0</v>
      </c>
    </row>
    <row r="11" spans="1:26">
      <c r="A11" s="51" t="s">
        <v>93</v>
      </c>
      <c r="B11" s="49">
        <f t="shared" si="0"/>
        <v>0</v>
      </c>
      <c r="C11" s="49">
        <f t="shared" si="0"/>
        <v>0</v>
      </c>
      <c r="D11" s="49">
        <f t="shared" si="0"/>
        <v>0</v>
      </c>
      <c r="E11" s="49">
        <f t="shared" si="0"/>
        <v>12365129</v>
      </c>
      <c r="F11" s="49">
        <f t="shared" si="0"/>
        <v>19444837</v>
      </c>
      <c r="G11" s="49">
        <f t="shared" si="0"/>
        <v>16238838</v>
      </c>
      <c r="H11" s="49">
        <f t="shared" si="0"/>
        <v>18694127</v>
      </c>
      <c r="I11" s="49">
        <f t="shared" si="0"/>
        <v>16396957</v>
      </c>
      <c r="J11" s="49">
        <f t="shared" si="0"/>
        <v>17909468</v>
      </c>
      <c r="K11" s="49">
        <f t="shared" si="0"/>
        <v>17008674</v>
      </c>
      <c r="L11" s="49">
        <f t="shared" si="0"/>
        <v>21271978</v>
      </c>
      <c r="M11" s="49">
        <f t="shared" si="0"/>
        <v>19963466</v>
      </c>
      <c r="N11" s="26">
        <f t="shared" si="0"/>
        <v>22496745</v>
      </c>
      <c r="O11" s="26">
        <f t="shared" si="0"/>
        <v>15762245</v>
      </c>
      <c r="P11" s="26">
        <f t="shared" si="0"/>
        <v>16741919</v>
      </c>
      <c r="Q11" s="55">
        <v>15192292</v>
      </c>
      <c r="R11" s="26">
        <f t="shared" si="0"/>
        <v>15002130</v>
      </c>
      <c r="S11" s="26">
        <f t="shared" si="0"/>
        <v>17001807</v>
      </c>
      <c r="T11" s="55">
        <f t="shared" si="3"/>
        <v>12963926</v>
      </c>
      <c r="U11" s="55">
        <f t="shared" si="3"/>
        <v>17778981</v>
      </c>
      <c r="V11" s="55">
        <f t="shared" si="3"/>
        <v>18295967</v>
      </c>
      <c r="W11" s="55">
        <f t="shared" si="3"/>
        <v>19726211</v>
      </c>
      <c r="X11" s="55">
        <f t="shared" ref="X11:Y11" si="14">X70</f>
        <v>20945310</v>
      </c>
      <c r="Y11" s="55">
        <f t="shared" si="14"/>
        <v>18564842</v>
      </c>
      <c r="Z11" s="55">
        <f t="shared" ref="Z11" si="15">Z70</f>
        <v>14533630</v>
      </c>
    </row>
    <row r="12" spans="1:26">
      <c r="A12" s="51" t="s">
        <v>95</v>
      </c>
      <c r="B12" s="49">
        <f t="shared" si="0"/>
        <v>0</v>
      </c>
      <c r="C12" s="49">
        <f t="shared" si="0"/>
        <v>0</v>
      </c>
      <c r="D12" s="49">
        <f t="shared" si="0"/>
        <v>0</v>
      </c>
      <c r="E12" s="49">
        <f t="shared" si="0"/>
        <v>0</v>
      </c>
      <c r="F12" s="49">
        <f t="shared" si="0"/>
        <v>0</v>
      </c>
      <c r="G12" s="49">
        <f t="shared" si="0"/>
        <v>0</v>
      </c>
      <c r="H12" s="49">
        <f t="shared" si="0"/>
        <v>0</v>
      </c>
      <c r="I12" s="49">
        <f t="shared" si="0"/>
        <v>0</v>
      </c>
      <c r="J12" s="49">
        <f t="shared" si="0"/>
        <v>0</v>
      </c>
      <c r="K12" s="49">
        <f t="shared" si="0"/>
        <v>0</v>
      </c>
      <c r="L12" s="49">
        <f t="shared" si="0"/>
        <v>0</v>
      </c>
      <c r="M12" s="49">
        <f t="shared" si="0"/>
        <v>0</v>
      </c>
      <c r="N12" s="26">
        <f t="shared" si="0"/>
        <v>0</v>
      </c>
      <c r="O12" s="26">
        <f t="shared" si="0"/>
        <v>920</v>
      </c>
      <c r="P12" s="26">
        <f t="shared" si="0"/>
        <v>515</v>
      </c>
      <c r="Q12" s="55">
        <v>942</v>
      </c>
      <c r="R12" s="26">
        <f t="shared" si="0"/>
        <v>0</v>
      </c>
      <c r="S12" s="26">
        <f t="shared" si="0"/>
        <v>0</v>
      </c>
      <c r="T12" s="55">
        <f t="shared" si="3"/>
        <v>0</v>
      </c>
      <c r="U12" s="55">
        <f t="shared" si="3"/>
        <v>0</v>
      </c>
      <c r="V12" s="55">
        <f t="shared" si="3"/>
        <v>0</v>
      </c>
      <c r="W12" s="55">
        <f t="shared" si="3"/>
        <v>0</v>
      </c>
      <c r="X12" s="55">
        <f t="shared" ref="X12:Y12" si="16">X71</f>
        <v>0</v>
      </c>
      <c r="Y12" s="55">
        <f t="shared" si="16"/>
        <v>0</v>
      </c>
      <c r="Z12" s="55">
        <f t="shared" ref="Z12" si="17">Z71</f>
        <v>0</v>
      </c>
    </row>
    <row r="13" spans="1:26">
      <c r="A13" s="51" t="s">
        <v>97</v>
      </c>
      <c r="B13" s="49">
        <f t="shared" si="0"/>
        <v>0</v>
      </c>
      <c r="C13" s="49">
        <f t="shared" si="0"/>
        <v>0</v>
      </c>
      <c r="D13" s="49">
        <f t="shared" si="0"/>
        <v>0</v>
      </c>
      <c r="E13" s="49">
        <f t="shared" si="0"/>
        <v>0</v>
      </c>
      <c r="F13" s="49">
        <f t="shared" si="0"/>
        <v>0</v>
      </c>
      <c r="G13" s="49">
        <f t="shared" si="0"/>
        <v>0</v>
      </c>
      <c r="H13" s="49">
        <f t="shared" si="0"/>
        <v>0</v>
      </c>
      <c r="I13" s="49">
        <f t="shared" si="0"/>
        <v>0</v>
      </c>
      <c r="J13" s="49">
        <f t="shared" si="0"/>
        <v>0</v>
      </c>
      <c r="K13" s="49">
        <f t="shared" si="0"/>
        <v>0</v>
      </c>
      <c r="L13" s="49">
        <f t="shared" si="0"/>
        <v>0</v>
      </c>
      <c r="M13" s="49">
        <f t="shared" si="0"/>
        <v>0</v>
      </c>
      <c r="N13" s="26">
        <f t="shared" si="0"/>
        <v>0</v>
      </c>
      <c r="O13" s="26">
        <f t="shared" si="0"/>
        <v>0</v>
      </c>
      <c r="P13" s="26">
        <f t="shared" si="0"/>
        <v>15460000</v>
      </c>
      <c r="Q13" s="55">
        <v>0</v>
      </c>
      <c r="R13" s="26">
        <f t="shared" si="0"/>
        <v>0</v>
      </c>
      <c r="S13" s="26">
        <f t="shared" si="0"/>
        <v>0</v>
      </c>
      <c r="T13" s="55">
        <f t="shared" si="3"/>
        <v>0</v>
      </c>
      <c r="U13" s="55">
        <f t="shared" si="3"/>
        <v>0</v>
      </c>
      <c r="V13" s="55">
        <f t="shared" si="3"/>
        <v>0</v>
      </c>
      <c r="W13" s="55">
        <f t="shared" si="3"/>
        <v>0</v>
      </c>
      <c r="X13" s="55">
        <f t="shared" ref="X13:Y13" si="18">X72</f>
        <v>0</v>
      </c>
      <c r="Y13" s="55">
        <f t="shared" si="18"/>
        <v>0</v>
      </c>
      <c r="Z13" s="55">
        <f t="shared" ref="Z13" si="19">Z72</f>
        <v>0</v>
      </c>
    </row>
    <row r="14" spans="1:26">
      <c r="A14" s="51" t="s">
        <v>99</v>
      </c>
      <c r="B14" s="49">
        <f t="shared" si="0"/>
        <v>0</v>
      </c>
      <c r="C14" s="49">
        <f t="shared" si="0"/>
        <v>0</v>
      </c>
      <c r="D14" s="49">
        <f t="shared" si="0"/>
        <v>0</v>
      </c>
      <c r="E14" s="49">
        <f t="shared" si="0"/>
        <v>0</v>
      </c>
      <c r="F14" s="49">
        <f t="shared" si="0"/>
        <v>9193175</v>
      </c>
      <c r="G14" s="49">
        <f t="shared" si="0"/>
        <v>0</v>
      </c>
      <c r="H14" s="49">
        <f t="shared" si="0"/>
        <v>0</v>
      </c>
      <c r="I14" s="49">
        <f t="shared" si="0"/>
        <v>11305000</v>
      </c>
      <c r="J14" s="49">
        <f t="shared" si="0"/>
        <v>11993066</v>
      </c>
      <c r="K14" s="49">
        <f t="shared" si="0"/>
        <v>12464303</v>
      </c>
      <c r="L14" s="49">
        <f t="shared" si="0"/>
        <v>-2771508</v>
      </c>
      <c r="M14" s="49">
        <f t="shared" si="0"/>
        <v>0</v>
      </c>
      <c r="N14" s="26">
        <f t="shared" si="0"/>
        <v>0</v>
      </c>
      <c r="O14" s="26">
        <f t="shared" si="0"/>
        <v>0</v>
      </c>
      <c r="P14" s="26">
        <f t="shared" si="0"/>
        <v>0</v>
      </c>
      <c r="Q14" s="55">
        <v>0</v>
      </c>
      <c r="R14" s="26">
        <f t="shared" si="0"/>
        <v>0</v>
      </c>
      <c r="S14" s="26">
        <f t="shared" si="0"/>
        <v>0</v>
      </c>
      <c r="T14" s="55">
        <f t="shared" si="3"/>
        <v>0</v>
      </c>
      <c r="U14" s="55">
        <f t="shared" si="3"/>
        <v>0</v>
      </c>
      <c r="V14" s="55">
        <f t="shared" si="3"/>
        <v>0</v>
      </c>
      <c r="W14" s="55">
        <f t="shared" si="3"/>
        <v>0</v>
      </c>
      <c r="X14" s="55">
        <f t="shared" ref="X14:Y14" si="20">X73</f>
        <v>0</v>
      </c>
      <c r="Y14" s="55">
        <f t="shared" si="20"/>
        <v>0</v>
      </c>
      <c r="Z14" s="55">
        <f t="shared" ref="Z14" si="21">Z73</f>
        <v>0</v>
      </c>
    </row>
    <row r="15" spans="1:26">
      <c r="A15" s="51" t="s">
        <v>101</v>
      </c>
      <c r="B15" s="49">
        <f t="shared" si="0"/>
        <v>0</v>
      </c>
      <c r="C15" s="49">
        <f t="shared" si="0"/>
        <v>0</v>
      </c>
      <c r="D15" s="49">
        <f t="shared" si="0"/>
        <v>0</v>
      </c>
      <c r="E15" s="49">
        <f t="shared" si="0"/>
        <v>293284</v>
      </c>
      <c r="F15" s="49">
        <f t="shared" si="0"/>
        <v>3318844</v>
      </c>
      <c r="G15" s="49">
        <f t="shared" si="0"/>
        <v>93085900</v>
      </c>
      <c r="H15" s="49">
        <f t="shared" si="0"/>
        <v>32960368</v>
      </c>
      <c r="I15" s="49">
        <f t="shared" si="0"/>
        <v>40918231</v>
      </c>
      <c r="J15" s="49">
        <f t="shared" si="0"/>
        <v>92232844</v>
      </c>
      <c r="K15" s="49">
        <f t="shared" si="0"/>
        <v>109809786</v>
      </c>
      <c r="L15" s="49">
        <f t="shared" si="0"/>
        <v>79984870</v>
      </c>
      <c r="M15" s="49">
        <f t="shared" si="0"/>
        <v>86551869</v>
      </c>
      <c r="N15" s="26">
        <f t="shared" si="0"/>
        <v>56989251</v>
      </c>
      <c r="O15" s="26">
        <f t="shared" si="0"/>
        <v>37765235</v>
      </c>
      <c r="P15" s="26">
        <f t="shared" si="0"/>
        <v>33148982</v>
      </c>
      <c r="Q15" s="55">
        <v>29921794</v>
      </c>
      <c r="R15" s="26">
        <f t="shared" si="0"/>
        <v>19727869</v>
      </c>
      <c r="S15" s="26">
        <f t="shared" si="0"/>
        <v>26169705</v>
      </c>
      <c r="T15" s="55">
        <f t="shared" si="3"/>
        <v>24499726</v>
      </c>
      <c r="U15" s="55">
        <f t="shared" si="3"/>
        <v>14408601</v>
      </c>
      <c r="V15" s="55">
        <f t="shared" si="3"/>
        <v>31787640</v>
      </c>
      <c r="W15" s="55">
        <f t="shared" si="3"/>
        <v>36672497</v>
      </c>
      <c r="X15" s="55">
        <f t="shared" ref="X15:Y15" si="22">X74</f>
        <v>31406069</v>
      </c>
      <c r="Y15" s="55">
        <f t="shared" si="22"/>
        <v>25916912</v>
      </c>
      <c r="Z15" s="55">
        <f t="shared" ref="Z15" si="23">Z74</f>
        <v>22791436</v>
      </c>
    </row>
    <row r="16" spans="1:26">
      <c r="A16" s="51" t="s">
        <v>102</v>
      </c>
      <c r="B16" s="49">
        <f t="shared" si="0"/>
        <v>0</v>
      </c>
      <c r="C16" s="49">
        <f t="shared" si="0"/>
        <v>0</v>
      </c>
      <c r="D16" s="49">
        <f t="shared" si="0"/>
        <v>0</v>
      </c>
      <c r="E16" s="49">
        <f t="shared" si="0"/>
        <v>0</v>
      </c>
      <c r="F16" s="49">
        <f t="shared" si="0"/>
        <v>0</v>
      </c>
      <c r="G16" s="49">
        <f t="shared" si="0"/>
        <v>0</v>
      </c>
      <c r="H16" s="49">
        <f t="shared" si="0"/>
        <v>0</v>
      </c>
      <c r="I16" s="49">
        <f t="shared" si="0"/>
        <v>0</v>
      </c>
      <c r="J16" s="49">
        <f t="shared" si="0"/>
        <v>0</v>
      </c>
      <c r="K16" s="49">
        <f t="shared" si="0"/>
        <v>0</v>
      </c>
      <c r="L16" s="49">
        <f t="shared" si="0"/>
        <v>0</v>
      </c>
      <c r="M16" s="49">
        <f t="shared" si="0"/>
        <v>0</v>
      </c>
      <c r="N16" s="26">
        <f t="shared" si="0"/>
        <v>990011</v>
      </c>
      <c r="O16" s="26">
        <f t="shared" si="0"/>
        <v>7733862</v>
      </c>
      <c r="P16" s="26">
        <f t="shared" si="0"/>
        <v>4845075</v>
      </c>
      <c r="Q16" s="55">
        <v>0</v>
      </c>
      <c r="R16" s="26">
        <f t="shared" si="0"/>
        <v>0</v>
      </c>
      <c r="S16" s="26">
        <f t="shared" si="0"/>
        <v>0</v>
      </c>
      <c r="T16" s="55">
        <f t="shared" si="3"/>
        <v>0</v>
      </c>
      <c r="U16" s="55">
        <f t="shared" si="3"/>
        <v>0</v>
      </c>
      <c r="V16" s="55">
        <f t="shared" si="3"/>
        <v>0</v>
      </c>
      <c r="W16" s="55">
        <f t="shared" si="3"/>
        <v>0</v>
      </c>
      <c r="X16" s="55">
        <f t="shared" ref="X16:Y16" si="24">X75</f>
        <v>0</v>
      </c>
      <c r="Y16" s="55">
        <f t="shared" si="24"/>
        <v>0</v>
      </c>
      <c r="Z16" s="55">
        <f t="shared" ref="Z16" si="25">Z75</f>
        <v>0</v>
      </c>
    </row>
    <row r="17" spans="1:26">
      <c r="A17" s="51" t="s">
        <v>103</v>
      </c>
      <c r="B17" s="49">
        <f t="shared" si="0"/>
        <v>0</v>
      </c>
      <c r="C17" s="49">
        <f t="shared" si="0"/>
        <v>0</v>
      </c>
      <c r="D17" s="49">
        <f t="shared" si="0"/>
        <v>0</v>
      </c>
      <c r="E17" s="49">
        <f t="shared" si="0"/>
        <v>0</v>
      </c>
      <c r="F17" s="49">
        <f t="shared" si="0"/>
        <v>0</v>
      </c>
      <c r="G17" s="49">
        <f t="shared" si="0"/>
        <v>0</v>
      </c>
      <c r="H17" s="49">
        <f t="shared" si="0"/>
        <v>0</v>
      </c>
      <c r="I17" s="49">
        <f t="shared" si="0"/>
        <v>0</v>
      </c>
      <c r="J17" s="49">
        <f t="shared" si="0"/>
        <v>0</v>
      </c>
      <c r="K17" s="49">
        <f t="shared" si="0"/>
        <v>5179800</v>
      </c>
      <c r="L17" s="49">
        <f t="shared" si="0"/>
        <v>3236568</v>
      </c>
      <c r="M17" s="49">
        <f t="shared" si="0"/>
        <v>2669375</v>
      </c>
      <c r="N17" s="26">
        <f t="shared" si="0"/>
        <v>1699188</v>
      </c>
      <c r="O17" s="26">
        <f t="shared" si="0"/>
        <v>1377979</v>
      </c>
      <c r="P17" s="26">
        <f t="shared" si="0"/>
        <v>18072525</v>
      </c>
      <c r="Q17" s="55">
        <v>5713146</v>
      </c>
      <c r="R17" s="26">
        <f t="shared" si="0"/>
        <v>8150856</v>
      </c>
      <c r="S17" s="26">
        <f t="shared" si="0"/>
        <v>8315345</v>
      </c>
      <c r="T17" s="55">
        <f t="shared" si="3"/>
        <v>8958569</v>
      </c>
      <c r="U17" s="55">
        <f t="shared" si="3"/>
        <v>10450969</v>
      </c>
      <c r="V17" s="55">
        <f t="shared" si="3"/>
        <v>10306270</v>
      </c>
      <c r="W17" s="55">
        <f t="shared" si="3"/>
        <v>11306225</v>
      </c>
      <c r="X17" s="55">
        <f t="shared" ref="X17:Y17" si="26">X76</f>
        <v>11712263</v>
      </c>
      <c r="Y17" s="55">
        <f t="shared" si="26"/>
        <v>10823110</v>
      </c>
      <c r="Z17" s="55">
        <f t="shared" ref="Z17" si="27">Z76</f>
        <v>11650503</v>
      </c>
    </row>
    <row r="18" spans="1:26">
      <c r="A18" s="51" t="s">
        <v>104</v>
      </c>
      <c r="B18" s="49">
        <f t="shared" si="0"/>
        <v>0</v>
      </c>
      <c r="C18" s="49">
        <f t="shared" si="0"/>
        <v>0</v>
      </c>
      <c r="D18" s="49">
        <f t="shared" si="0"/>
        <v>0</v>
      </c>
      <c r="E18" s="49">
        <f t="shared" si="0"/>
        <v>0</v>
      </c>
      <c r="F18" s="49">
        <f t="shared" si="0"/>
        <v>152948749</v>
      </c>
      <c r="G18" s="49">
        <f t="shared" si="0"/>
        <v>151028095</v>
      </c>
      <c r="H18" s="49">
        <f t="shared" si="0"/>
        <v>153753033</v>
      </c>
      <c r="I18" s="49">
        <f t="shared" si="0"/>
        <v>150000000</v>
      </c>
      <c r="J18" s="49">
        <f t="shared" si="0"/>
        <v>165845459</v>
      </c>
      <c r="K18" s="49">
        <f t="shared" si="0"/>
        <v>167895633</v>
      </c>
      <c r="L18" s="49">
        <f t="shared" si="0"/>
        <v>199753845</v>
      </c>
      <c r="M18" s="49">
        <f t="shared" si="0"/>
        <v>220291735</v>
      </c>
      <c r="N18" s="26">
        <f t="shared" si="0"/>
        <v>247988679</v>
      </c>
      <c r="O18" s="26">
        <f t="shared" si="0"/>
        <v>224382817</v>
      </c>
      <c r="P18" s="26">
        <f t="shared" si="0"/>
        <v>243096186</v>
      </c>
      <c r="Q18" s="55">
        <v>253243140</v>
      </c>
      <c r="R18" s="26">
        <f t="shared" si="0"/>
        <v>268252659</v>
      </c>
      <c r="S18" s="26">
        <f t="shared" si="0"/>
        <v>258793885</v>
      </c>
      <c r="T18" s="55">
        <f t="shared" si="3"/>
        <v>0</v>
      </c>
      <c r="U18" s="55">
        <f t="shared" si="3"/>
        <v>0</v>
      </c>
      <c r="V18" s="55">
        <f t="shared" si="3"/>
        <v>0</v>
      </c>
      <c r="W18" s="55">
        <f t="shared" si="3"/>
        <v>0</v>
      </c>
      <c r="X18" s="55">
        <f t="shared" ref="X18:Y18" si="28">X77</f>
        <v>0</v>
      </c>
      <c r="Y18" s="55">
        <f t="shared" si="28"/>
        <v>0</v>
      </c>
      <c r="Z18" s="55">
        <f t="shared" ref="Z18" si="29">Z77</f>
        <v>0</v>
      </c>
    </row>
    <row r="19" spans="1:26">
      <c r="A19" s="51" t="s">
        <v>105</v>
      </c>
      <c r="B19" s="49">
        <f t="shared" si="0"/>
        <v>0</v>
      </c>
      <c r="C19" s="49">
        <f t="shared" si="0"/>
        <v>0</v>
      </c>
      <c r="D19" s="49">
        <f t="shared" si="0"/>
        <v>0</v>
      </c>
      <c r="E19" s="49">
        <f t="shared" si="0"/>
        <v>0</v>
      </c>
      <c r="F19" s="49">
        <f t="shared" si="0"/>
        <v>0</v>
      </c>
      <c r="G19" s="49">
        <f t="shared" si="0"/>
        <v>0</v>
      </c>
      <c r="H19" s="49">
        <f t="shared" si="0"/>
        <v>0</v>
      </c>
      <c r="I19" s="49">
        <f t="shared" si="0"/>
        <v>0</v>
      </c>
      <c r="J19" s="49">
        <f t="shared" si="0"/>
        <v>0</v>
      </c>
      <c r="K19" s="49">
        <f t="shared" si="0"/>
        <v>0</v>
      </c>
      <c r="L19" s="49">
        <f t="shared" si="0"/>
        <v>0</v>
      </c>
      <c r="M19" s="49">
        <f t="shared" si="0"/>
        <v>0</v>
      </c>
      <c r="N19" s="26">
        <f t="shared" si="0"/>
        <v>0</v>
      </c>
      <c r="O19" s="26">
        <f t="shared" si="0"/>
        <v>0</v>
      </c>
      <c r="P19" s="26">
        <f t="shared" si="0"/>
        <v>5097281</v>
      </c>
      <c r="Q19" s="55">
        <v>0</v>
      </c>
      <c r="R19" s="26">
        <f t="shared" si="0"/>
        <v>0</v>
      </c>
      <c r="S19" s="26">
        <f t="shared" si="0"/>
        <v>0</v>
      </c>
      <c r="T19" s="55">
        <f t="shared" si="3"/>
        <v>0</v>
      </c>
      <c r="U19" s="55">
        <f t="shared" si="3"/>
        <v>0</v>
      </c>
      <c r="V19" s="55">
        <f t="shared" si="3"/>
        <v>0</v>
      </c>
      <c r="W19" s="55">
        <f t="shared" si="3"/>
        <v>0</v>
      </c>
      <c r="X19" s="55">
        <f t="shared" ref="X19:Y19" si="30">X78</f>
        <v>0</v>
      </c>
      <c r="Y19" s="55">
        <f t="shared" si="30"/>
        <v>0</v>
      </c>
      <c r="Z19" s="55">
        <f t="shared" ref="Z19" si="31">Z78</f>
        <v>0</v>
      </c>
    </row>
    <row r="20" spans="1:26">
      <c r="A20" s="51" t="s">
        <v>107</v>
      </c>
      <c r="B20" s="49">
        <f t="shared" ref="B20:P35" si="32">SUM(B79,B138)</f>
        <v>0</v>
      </c>
      <c r="C20" s="49">
        <f t="shared" si="32"/>
        <v>0</v>
      </c>
      <c r="D20" s="49">
        <f t="shared" si="32"/>
        <v>0</v>
      </c>
      <c r="E20" s="49">
        <f t="shared" si="32"/>
        <v>0</v>
      </c>
      <c r="F20" s="49">
        <f t="shared" si="32"/>
        <v>0</v>
      </c>
      <c r="G20" s="49">
        <f t="shared" si="32"/>
        <v>0</v>
      </c>
      <c r="H20" s="49">
        <f t="shared" si="32"/>
        <v>0</v>
      </c>
      <c r="I20" s="49">
        <f t="shared" si="32"/>
        <v>0</v>
      </c>
      <c r="J20" s="49">
        <f t="shared" si="32"/>
        <v>0</v>
      </c>
      <c r="K20" s="49">
        <f t="shared" si="32"/>
        <v>19464918</v>
      </c>
      <c r="L20" s="49">
        <f t="shared" si="32"/>
        <v>10305502</v>
      </c>
      <c r="M20" s="49">
        <f t="shared" si="32"/>
        <v>3864864</v>
      </c>
      <c r="N20" s="26">
        <f t="shared" si="32"/>
        <v>458159</v>
      </c>
      <c r="O20" s="26">
        <f t="shared" si="32"/>
        <v>849547</v>
      </c>
      <c r="P20" s="26">
        <f t="shared" si="32"/>
        <v>123198</v>
      </c>
      <c r="Q20" s="55">
        <v>0</v>
      </c>
      <c r="R20" s="26">
        <f t="shared" ref="R20:S35" si="33">SUM(R79,R138)</f>
        <v>0</v>
      </c>
      <c r="S20" s="26">
        <f t="shared" si="33"/>
        <v>0</v>
      </c>
      <c r="T20" s="55">
        <f t="shared" si="3"/>
        <v>0</v>
      </c>
      <c r="U20" s="55">
        <f t="shared" si="3"/>
        <v>0</v>
      </c>
      <c r="V20" s="55">
        <f t="shared" si="3"/>
        <v>0</v>
      </c>
      <c r="W20" s="55">
        <f t="shared" si="3"/>
        <v>0</v>
      </c>
      <c r="X20" s="55">
        <f t="shared" ref="X20:Y20" si="34">X79</f>
        <v>0</v>
      </c>
      <c r="Y20" s="55">
        <f t="shared" si="34"/>
        <v>0</v>
      </c>
      <c r="Z20" s="55">
        <f t="shared" ref="Z20" si="35">Z79</f>
        <v>0</v>
      </c>
    </row>
    <row r="21" spans="1:26">
      <c r="A21" s="51" t="s">
        <v>76</v>
      </c>
      <c r="B21" s="49">
        <f t="shared" si="32"/>
        <v>0</v>
      </c>
      <c r="C21" s="49">
        <f t="shared" si="32"/>
        <v>0</v>
      </c>
      <c r="D21" s="49">
        <f t="shared" si="32"/>
        <v>0</v>
      </c>
      <c r="E21" s="49">
        <f t="shared" si="32"/>
        <v>122383734</v>
      </c>
      <c r="F21" s="49">
        <f t="shared" si="32"/>
        <v>28459409</v>
      </c>
      <c r="G21" s="49">
        <f t="shared" si="32"/>
        <v>26794488</v>
      </c>
      <c r="H21" s="49">
        <f t="shared" si="32"/>
        <v>15323897</v>
      </c>
      <c r="I21" s="49">
        <f t="shared" si="32"/>
        <v>22324439</v>
      </c>
      <c r="J21" s="49">
        <f t="shared" si="32"/>
        <v>18622464</v>
      </c>
      <c r="K21" s="49">
        <f t="shared" si="32"/>
        <v>6770587</v>
      </c>
      <c r="L21" s="49">
        <f t="shared" si="32"/>
        <v>6030215</v>
      </c>
      <c r="M21" s="49">
        <f t="shared" si="32"/>
        <v>4458985</v>
      </c>
      <c r="N21" s="26">
        <f t="shared" si="32"/>
        <v>5907614</v>
      </c>
      <c r="O21" s="26">
        <f t="shared" si="32"/>
        <v>21313812</v>
      </c>
      <c r="P21" s="26">
        <f t="shared" si="32"/>
        <v>19694478</v>
      </c>
      <c r="Q21" s="55">
        <v>14474861</v>
      </c>
      <c r="R21" s="26">
        <f t="shared" si="33"/>
        <v>18070363</v>
      </c>
      <c r="S21" s="26">
        <f t="shared" si="33"/>
        <v>17298391</v>
      </c>
      <c r="T21" s="55">
        <f t="shared" si="3"/>
        <v>19053505</v>
      </c>
      <c r="U21" s="55">
        <f t="shared" si="3"/>
        <v>19724141</v>
      </c>
      <c r="V21" s="55">
        <f t="shared" si="3"/>
        <v>17796518</v>
      </c>
      <c r="W21" s="55">
        <f t="shared" si="3"/>
        <v>19451393</v>
      </c>
      <c r="X21" s="55">
        <f t="shared" ref="X21:Y21" si="36">X80</f>
        <v>28388326</v>
      </c>
      <c r="Y21" s="55">
        <f t="shared" si="36"/>
        <v>37001169</v>
      </c>
      <c r="Z21" s="55">
        <f t="shared" ref="Z21" si="37">Z80</f>
        <v>31770633</v>
      </c>
    </row>
    <row r="22" spans="1:26">
      <c r="A22" s="51" t="s">
        <v>110</v>
      </c>
      <c r="B22" s="49">
        <f t="shared" si="32"/>
        <v>0</v>
      </c>
      <c r="C22" s="49">
        <f t="shared" si="32"/>
        <v>0</v>
      </c>
      <c r="D22" s="49">
        <f t="shared" si="32"/>
        <v>0</v>
      </c>
      <c r="E22" s="49">
        <f t="shared" si="32"/>
        <v>0</v>
      </c>
      <c r="F22" s="49">
        <f t="shared" si="32"/>
        <v>0</v>
      </c>
      <c r="G22" s="49">
        <f t="shared" si="32"/>
        <v>0</v>
      </c>
      <c r="H22" s="49">
        <f t="shared" si="32"/>
        <v>0</v>
      </c>
      <c r="I22" s="49">
        <f t="shared" si="32"/>
        <v>0</v>
      </c>
      <c r="J22" s="49">
        <f t="shared" si="32"/>
        <v>0</v>
      </c>
      <c r="K22" s="49">
        <f t="shared" si="32"/>
        <v>0</v>
      </c>
      <c r="L22" s="49">
        <f t="shared" si="32"/>
        <v>0</v>
      </c>
      <c r="M22" s="49">
        <f t="shared" si="32"/>
        <v>0</v>
      </c>
      <c r="N22" s="26">
        <f t="shared" si="32"/>
        <v>0</v>
      </c>
      <c r="O22" s="26">
        <f t="shared" si="32"/>
        <v>0</v>
      </c>
      <c r="P22" s="26">
        <f t="shared" si="32"/>
        <v>0</v>
      </c>
      <c r="Q22" s="55">
        <v>0</v>
      </c>
      <c r="R22" s="26">
        <f t="shared" si="33"/>
        <v>0</v>
      </c>
      <c r="S22" s="26">
        <f t="shared" si="33"/>
        <v>0</v>
      </c>
      <c r="T22" s="55">
        <f t="shared" si="3"/>
        <v>0</v>
      </c>
      <c r="U22" s="55">
        <f t="shared" si="3"/>
        <v>0</v>
      </c>
      <c r="V22" s="55">
        <f t="shared" si="3"/>
        <v>0</v>
      </c>
      <c r="W22" s="55">
        <f t="shared" si="3"/>
        <v>0</v>
      </c>
      <c r="X22" s="55">
        <f t="shared" ref="X22:Y22" si="38">X81</f>
        <v>0</v>
      </c>
      <c r="Y22" s="55">
        <f t="shared" si="38"/>
        <v>0</v>
      </c>
      <c r="Z22" s="55">
        <f t="shared" ref="Z22" si="39">Z81</f>
        <v>0</v>
      </c>
    </row>
    <row r="23" spans="1:26">
      <c r="A23" s="51" t="s">
        <v>111</v>
      </c>
      <c r="B23" s="49">
        <f t="shared" si="32"/>
        <v>0</v>
      </c>
      <c r="C23" s="49">
        <f t="shared" si="32"/>
        <v>0</v>
      </c>
      <c r="D23" s="49">
        <f t="shared" si="32"/>
        <v>0</v>
      </c>
      <c r="E23" s="49">
        <f t="shared" si="32"/>
        <v>0</v>
      </c>
      <c r="F23" s="49">
        <f t="shared" si="32"/>
        <v>0</v>
      </c>
      <c r="G23" s="49">
        <f t="shared" si="32"/>
        <v>0</v>
      </c>
      <c r="H23" s="49">
        <f t="shared" si="32"/>
        <v>0</v>
      </c>
      <c r="I23" s="49">
        <f t="shared" si="32"/>
        <v>0</v>
      </c>
      <c r="J23" s="49">
        <f t="shared" si="32"/>
        <v>0</v>
      </c>
      <c r="K23" s="49">
        <f t="shared" si="32"/>
        <v>0</v>
      </c>
      <c r="L23" s="49">
        <f t="shared" si="32"/>
        <v>0</v>
      </c>
      <c r="M23" s="49">
        <f t="shared" si="32"/>
        <v>0</v>
      </c>
      <c r="N23" s="26">
        <f t="shared" si="32"/>
        <v>0</v>
      </c>
      <c r="O23" s="26">
        <f t="shared" si="32"/>
        <v>0</v>
      </c>
      <c r="P23" s="26">
        <f t="shared" si="32"/>
        <v>1543</v>
      </c>
      <c r="Q23" s="55">
        <v>0</v>
      </c>
      <c r="R23" s="26">
        <f t="shared" si="33"/>
        <v>0</v>
      </c>
      <c r="S23" s="26">
        <f t="shared" si="33"/>
        <v>0</v>
      </c>
      <c r="T23" s="55">
        <f t="shared" si="3"/>
        <v>11126431</v>
      </c>
      <c r="U23" s="55">
        <f t="shared" si="3"/>
        <v>12322441</v>
      </c>
      <c r="V23" s="55">
        <f t="shared" si="3"/>
        <v>9471218</v>
      </c>
      <c r="W23" s="55">
        <f t="shared" si="3"/>
        <v>11686443</v>
      </c>
      <c r="X23" s="55">
        <f t="shared" ref="X23:Y23" si="40">X82</f>
        <v>7850633</v>
      </c>
      <c r="Y23" s="55">
        <f t="shared" si="40"/>
        <v>6898280</v>
      </c>
      <c r="Z23" s="55">
        <f t="shared" ref="Z23" si="41">Z82</f>
        <v>8407830</v>
      </c>
    </row>
    <row r="24" spans="1:26">
      <c r="A24" s="51" t="s">
        <v>113</v>
      </c>
      <c r="B24" s="49">
        <f t="shared" si="32"/>
        <v>0</v>
      </c>
      <c r="C24" s="49">
        <f t="shared" si="32"/>
        <v>0</v>
      </c>
      <c r="D24" s="49">
        <f t="shared" si="32"/>
        <v>0</v>
      </c>
      <c r="E24" s="49">
        <f t="shared" si="32"/>
        <v>0</v>
      </c>
      <c r="F24" s="49">
        <f t="shared" si="32"/>
        <v>0</v>
      </c>
      <c r="G24" s="49">
        <f t="shared" si="32"/>
        <v>0</v>
      </c>
      <c r="H24" s="49">
        <f t="shared" si="32"/>
        <v>0</v>
      </c>
      <c r="I24" s="49">
        <f t="shared" si="32"/>
        <v>0</v>
      </c>
      <c r="J24" s="49">
        <f t="shared" si="32"/>
        <v>0</v>
      </c>
      <c r="K24" s="49">
        <f t="shared" si="32"/>
        <v>0</v>
      </c>
      <c r="L24" s="49">
        <f t="shared" si="32"/>
        <v>0</v>
      </c>
      <c r="M24" s="49">
        <f t="shared" si="32"/>
        <v>993234</v>
      </c>
      <c r="N24" s="26">
        <f t="shared" si="32"/>
        <v>1145321</v>
      </c>
      <c r="O24" s="26">
        <f t="shared" si="32"/>
        <v>1184266</v>
      </c>
      <c r="P24" s="26">
        <f t="shared" si="32"/>
        <v>1140683</v>
      </c>
      <c r="Q24" s="55">
        <v>1005052</v>
      </c>
      <c r="R24" s="26">
        <f t="shared" si="33"/>
        <v>888410</v>
      </c>
      <c r="S24" s="26">
        <f t="shared" si="33"/>
        <v>610850</v>
      </c>
      <c r="T24" s="55">
        <f t="shared" si="3"/>
        <v>0</v>
      </c>
      <c r="U24" s="55">
        <f t="shared" si="3"/>
        <v>0</v>
      </c>
      <c r="V24" s="55">
        <f t="shared" si="3"/>
        <v>0</v>
      </c>
      <c r="W24" s="55">
        <f t="shared" si="3"/>
        <v>0</v>
      </c>
      <c r="X24" s="55">
        <f t="shared" ref="X24:Y24" si="42">X83</f>
        <v>0</v>
      </c>
      <c r="Y24" s="55">
        <f t="shared" si="42"/>
        <v>0</v>
      </c>
      <c r="Z24" s="55">
        <f t="shared" ref="Z24" si="43">Z83</f>
        <v>0</v>
      </c>
    </row>
    <row r="25" spans="1:26">
      <c r="A25" s="51" t="s">
        <v>78</v>
      </c>
      <c r="B25" s="49">
        <f t="shared" si="32"/>
        <v>0</v>
      </c>
      <c r="C25" s="49">
        <f t="shared" si="32"/>
        <v>0</v>
      </c>
      <c r="D25" s="49">
        <f t="shared" si="32"/>
        <v>0</v>
      </c>
      <c r="E25" s="49">
        <f t="shared" si="32"/>
        <v>0</v>
      </c>
      <c r="F25" s="49">
        <f t="shared" si="32"/>
        <v>0</v>
      </c>
      <c r="G25" s="49">
        <f t="shared" si="32"/>
        <v>0</v>
      </c>
      <c r="H25" s="49">
        <f t="shared" si="32"/>
        <v>0</v>
      </c>
      <c r="I25" s="49">
        <f t="shared" si="32"/>
        <v>0</v>
      </c>
      <c r="J25" s="49">
        <f t="shared" si="32"/>
        <v>0</v>
      </c>
      <c r="K25" s="49">
        <f t="shared" si="32"/>
        <v>776999</v>
      </c>
      <c r="L25" s="49">
        <f t="shared" si="32"/>
        <v>0</v>
      </c>
      <c r="M25" s="49">
        <f t="shared" si="32"/>
        <v>0</v>
      </c>
      <c r="N25" s="26">
        <f t="shared" si="32"/>
        <v>0</v>
      </c>
      <c r="O25" s="26">
        <f t="shared" si="32"/>
        <v>0</v>
      </c>
      <c r="P25" s="26">
        <f t="shared" si="32"/>
        <v>0</v>
      </c>
      <c r="Q25" s="55">
        <v>0</v>
      </c>
      <c r="R25" s="26">
        <f t="shared" si="33"/>
        <v>0</v>
      </c>
      <c r="S25" s="26">
        <f t="shared" si="33"/>
        <v>0</v>
      </c>
      <c r="T25" s="55">
        <f t="shared" si="3"/>
        <v>0</v>
      </c>
      <c r="U25" s="55">
        <f t="shared" si="3"/>
        <v>0</v>
      </c>
      <c r="V25" s="55">
        <f t="shared" si="3"/>
        <v>0</v>
      </c>
      <c r="W25" s="55">
        <f t="shared" si="3"/>
        <v>0</v>
      </c>
      <c r="X25" s="55">
        <f t="shared" ref="X25:Y25" si="44">X84</f>
        <v>0</v>
      </c>
      <c r="Y25" s="55">
        <f t="shared" si="44"/>
        <v>0</v>
      </c>
      <c r="Z25" s="55">
        <f t="shared" ref="Z25" si="45">Z84</f>
        <v>0</v>
      </c>
    </row>
    <row r="26" spans="1:26">
      <c r="A26" s="51" t="s">
        <v>116</v>
      </c>
      <c r="B26" s="49">
        <f t="shared" si="32"/>
        <v>0</v>
      </c>
      <c r="C26" s="49">
        <f t="shared" si="32"/>
        <v>0</v>
      </c>
      <c r="D26" s="49">
        <f t="shared" si="32"/>
        <v>0</v>
      </c>
      <c r="E26" s="49">
        <f t="shared" si="32"/>
        <v>0</v>
      </c>
      <c r="F26" s="49">
        <f t="shared" si="32"/>
        <v>0</v>
      </c>
      <c r="G26" s="49">
        <f t="shared" si="32"/>
        <v>0</v>
      </c>
      <c r="H26" s="49">
        <f t="shared" si="32"/>
        <v>0</v>
      </c>
      <c r="I26" s="49">
        <f t="shared" si="32"/>
        <v>0</v>
      </c>
      <c r="J26" s="49">
        <f t="shared" si="32"/>
        <v>0</v>
      </c>
      <c r="K26" s="49">
        <f t="shared" si="32"/>
        <v>0</v>
      </c>
      <c r="L26" s="49">
        <f t="shared" si="32"/>
        <v>0</v>
      </c>
      <c r="M26" s="49">
        <f t="shared" si="32"/>
        <v>0</v>
      </c>
      <c r="N26" s="26">
        <f t="shared" si="32"/>
        <v>0</v>
      </c>
      <c r="O26" s="26">
        <f t="shared" si="32"/>
        <v>0</v>
      </c>
      <c r="P26" s="26">
        <f t="shared" si="32"/>
        <v>0</v>
      </c>
      <c r="Q26" s="55">
        <v>0</v>
      </c>
      <c r="R26" s="26">
        <f t="shared" si="33"/>
        <v>0</v>
      </c>
      <c r="S26" s="26">
        <f t="shared" si="33"/>
        <v>0</v>
      </c>
      <c r="T26" s="55">
        <f t="shared" si="3"/>
        <v>0</v>
      </c>
      <c r="U26" s="55">
        <f t="shared" si="3"/>
        <v>0</v>
      </c>
      <c r="V26" s="55">
        <f t="shared" si="3"/>
        <v>0</v>
      </c>
      <c r="W26" s="55">
        <f t="shared" si="3"/>
        <v>0</v>
      </c>
      <c r="X26" s="55">
        <f t="shared" ref="X26:Y26" si="46">X85</f>
        <v>0</v>
      </c>
      <c r="Y26" s="55">
        <f t="shared" si="46"/>
        <v>0</v>
      </c>
      <c r="Z26" s="55">
        <f t="shared" ref="Z26" si="47">Z85</f>
        <v>0</v>
      </c>
    </row>
    <row r="27" spans="1:26">
      <c r="A27" s="51" t="s">
        <v>117</v>
      </c>
      <c r="B27" s="49">
        <f t="shared" si="32"/>
        <v>0</v>
      </c>
      <c r="C27" s="49">
        <f t="shared" si="32"/>
        <v>0</v>
      </c>
      <c r="D27" s="49">
        <f t="shared" si="32"/>
        <v>28844617</v>
      </c>
      <c r="E27" s="49">
        <f t="shared" si="32"/>
        <v>49443153</v>
      </c>
      <c r="F27" s="49">
        <f t="shared" si="32"/>
        <v>24225065</v>
      </c>
      <c r="G27" s="49">
        <f t="shared" si="32"/>
        <v>27402367</v>
      </c>
      <c r="H27" s="49">
        <f t="shared" si="32"/>
        <v>57690882</v>
      </c>
      <c r="I27" s="49">
        <f t="shared" si="32"/>
        <v>69968793</v>
      </c>
      <c r="J27" s="49">
        <f t="shared" si="32"/>
        <v>87206495</v>
      </c>
      <c r="K27" s="49">
        <f t="shared" si="32"/>
        <v>71035974</v>
      </c>
      <c r="L27" s="49">
        <f t="shared" si="32"/>
        <v>66556148</v>
      </c>
      <c r="M27" s="49">
        <f t="shared" si="32"/>
        <v>89397565</v>
      </c>
      <c r="N27" s="26">
        <f t="shared" si="32"/>
        <v>91694634</v>
      </c>
      <c r="O27" s="26">
        <f t="shared" si="32"/>
        <v>87815151</v>
      </c>
      <c r="P27" s="26">
        <f t="shared" si="32"/>
        <v>89023477</v>
      </c>
      <c r="Q27" s="55">
        <v>86912290</v>
      </c>
      <c r="R27" s="26">
        <f t="shared" si="33"/>
        <v>96225384</v>
      </c>
      <c r="S27" s="26">
        <f t="shared" si="33"/>
        <v>52674621</v>
      </c>
      <c r="T27" s="55">
        <f t="shared" si="3"/>
        <v>51444285</v>
      </c>
      <c r="U27" s="55">
        <f t="shared" si="3"/>
        <v>48177393</v>
      </c>
      <c r="V27" s="55">
        <f t="shared" si="3"/>
        <v>34513942</v>
      </c>
      <c r="W27" s="55">
        <f t="shared" si="3"/>
        <v>36194977</v>
      </c>
      <c r="X27" s="55">
        <f t="shared" ref="X27:Y27" si="48">X86</f>
        <v>30045889</v>
      </c>
      <c r="Y27" s="55">
        <f t="shared" si="48"/>
        <v>19770652</v>
      </c>
      <c r="Z27" s="55">
        <f t="shared" ref="Z27" si="49">Z86</f>
        <v>12589893</v>
      </c>
    </row>
    <row r="28" spans="1:26">
      <c r="A28" s="51" t="s">
        <v>77</v>
      </c>
      <c r="B28" s="49">
        <f t="shared" si="32"/>
        <v>0</v>
      </c>
      <c r="C28" s="49">
        <f t="shared" si="32"/>
        <v>0</v>
      </c>
      <c r="D28" s="49">
        <f t="shared" si="32"/>
        <v>0</v>
      </c>
      <c r="E28" s="49">
        <f t="shared" si="32"/>
        <v>0</v>
      </c>
      <c r="F28" s="49">
        <f t="shared" si="32"/>
        <v>0</v>
      </c>
      <c r="G28" s="49">
        <f t="shared" si="32"/>
        <v>0</v>
      </c>
      <c r="H28" s="49">
        <f t="shared" si="32"/>
        <v>0</v>
      </c>
      <c r="I28" s="49">
        <f t="shared" si="32"/>
        <v>0</v>
      </c>
      <c r="J28" s="49">
        <f t="shared" si="32"/>
        <v>0</v>
      </c>
      <c r="K28" s="49">
        <f t="shared" si="32"/>
        <v>0</v>
      </c>
      <c r="L28" s="49">
        <f t="shared" si="32"/>
        <v>0</v>
      </c>
      <c r="M28" s="49">
        <f t="shared" si="32"/>
        <v>0</v>
      </c>
      <c r="N28" s="26">
        <f t="shared" si="32"/>
        <v>0</v>
      </c>
      <c r="O28" s="26">
        <f t="shared" si="32"/>
        <v>0</v>
      </c>
      <c r="P28" s="26">
        <f t="shared" si="32"/>
        <v>0</v>
      </c>
      <c r="Q28" s="55">
        <v>0</v>
      </c>
      <c r="R28" s="26">
        <f t="shared" si="33"/>
        <v>0</v>
      </c>
      <c r="S28" s="26">
        <f t="shared" si="33"/>
        <v>0</v>
      </c>
      <c r="T28" s="55">
        <f t="shared" si="3"/>
        <v>0</v>
      </c>
      <c r="U28" s="55">
        <f t="shared" si="3"/>
        <v>0</v>
      </c>
      <c r="V28" s="55">
        <f t="shared" si="3"/>
        <v>0</v>
      </c>
      <c r="W28" s="55">
        <f t="shared" si="3"/>
        <v>0</v>
      </c>
      <c r="X28" s="55">
        <f t="shared" ref="X28:Y28" si="50">X87</f>
        <v>0</v>
      </c>
      <c r="Y28" s="55">
        <f t="shared" si="50"/>
        <v>0</v>
      </c>
      <c r="Z28" s="55">
        <f t="shared" ref="Z28" si="51">Z87</f>
        <v>0</v>
      </c>
    </row>
    <row r="29" spans="1:26">
      <c r="A29" s="51" t="s">
        <v>120</v>
      </c>
      <c r="B29" s="49">
        <f t="shared" si="32"/>
        <v>0</v>
      </c>
      <c r="C29" s="49">
        <f t="shared" si="32"/>
        <v>0</v>
      </c>
      <c r="D29" s="49">
        <f t="shared" si="32"/>
        <v>0</v>
      </c>
      <c r="E29" s="49">
        <f t="shared" si="32"/>
        <v>0</v>
      </c>
      <c r="F29" s="49">
        <f t="shared" si="32"/>
        <v>0</v>
      </c>
      <c r="G29" s="49">
        <f t="shared" si="32"/>
        <v>0</v>
      </c>
      <c r="H29" s="49">
        <f t="shared" si="32"/>
        <v>0</v>
      </c>
      <c r="I29" s="49">
        <f t="shared" si="32"/>
        <v>0</v>
      </c>
      <c r="J29" s="49">
        <f t="shared" si="32"/>
        <v>0</v>
      </c>
      <c r="K29" s="49">
        <f t="shared" si="32"/>
        <v>0</v>
      </c>
      <c r="L29" s="49">
        <f t="shared" si="32"/>
        <v>0</v>
      </c>
      <c r="M29" s="49">
        <f t="shared" si="32"/>
        <v>0</v>
      </c>
      <c r="N29" s="26">
        <f t="shared" si="32"/>
        <v>0</v>
      </c>
      <c r="O29" s="26">
        <f t="shared" si="32"/>
        <v>0</v>
      </c>
      <c r="P29" s="26">
        <f t="shared" si="32"/>
        <v>0</v>
      </c>
      <c r="Q29" s="55">
        <v>0</v>
      </c>
      <c r="R29" s="26">
        <f t="shared" si="33"/>
        <v>0</v>
      </c>
      <c r="S29" s="26">
        <f t="shared" si="33"/>
        <v>0</v>
      </c>
      <c r="T29" s="55">
        <f t="shared" si="3"/>
        <v>0</v>
      </c>
      <c r="U29" s="55">
        <f t="shared" si="3"/>
        <v>0</v>
      </c>
      <c r="V29" s="55">
        <f t="shared" si="3"/>
        <v>0</v>
      </c>
      <c r="W29" s="55">
        <f t="shared" si="3"/>
        <v>0</v>
      </c>
      <c r="X29" s="55">
        <f t="shared" ref="X29:Y29" si="52">X88</f>
        <v>0</v>
      </c>
      <c r="Y29" s="55">
        <f t="shared" si="52"/>
        <v>0</v>
      </c>
      <c r="Z29" s="55">
        <f t="shared" ref="Z29" si="53">Z88</f>
        <v>0</v>
      </c>
    </row>
    <row r="30" spans="1:26">
      <c r="A30" s="51" t="s">
        <v>122</v>
      </c>
      <c r="B30" s="49">
        <f t="shared" si="32"/>
        <v>0</v>
      </c>
      <c r="C30" s="49">
        <f t="shared" si="32"/>
        <v>0</v>
      </c>
      <c r="D30" s="49">
        <f t="shared" si="32"/>
        <v>0</v>
      </c>
      <c r="E30" s="49">
        <f t="shared" si="32"/>
        <v>49551060</v>
      </c>
      <c r="F30" s="49">
        <f t="shared" si="32"/>
        <v>60080131</v>
      </c>
      <c r="G30" s="49">
        <f t="shared" si="32"/>
        <v>56907918</v>
      </c>
      <c r="H30" s="49">
        <f t="shared" si="32"/>
        <v>67879910</v>
      </c>
      <c r="I30" s="49">
        <f t="shared" si="32"/>
        <v>62972156</v>
      </c>
      <c r="J30" s="49">
        <f t="shared" si="32"/>
        <v>52776261</v>
      </c>
      <c r="K30" s="49">
        <f t="shared" si="32"/>
        <v>87938138</v>
      </c>
      <c r="L30" s="49">
        <f t="shared" si="32"/>
        <v>100563174</v>
      </c>
      <c r="M30" s="49">
        <f t="shared" si="32"/>
        <v>68748031</v>
      </c>
      <c r="N30" s="26">
        <f t="shared" si="32"/>
        <v>66655097</v>
      </c>
      <c r="O30" s="26">
        <f t="shared" si="32"/>
        <v>83080192</v>
      </c>
      <c r="P30" s="26">
        <f t="shared" si="32"/>
        <v>81644702</v>
      </c>
      <c r="Q30" s="55">
        <v>107213028</v>
      </c>
      <c r="R30" s="26">
        <f t="shared" si="33"/>
        <v>108102589</v>
      </c>
      <c r="S30" s="26">
        <f t="shared" si="33"/>
        <v>114526748</v>
      </c>
      <c r="T30" s="55">
        <f t="shared" si="3"/>
        <v>112307997</v>
      </c>
      <c r="U30" s="55">
        <f t="shared" si="3"/>
        <v>105621520</v>
      </c>
      <c r="V30" s="55">
        <f t="shared" si="3"/>
        <v>102815902</v>
      </c>
      <c r="W30" s="55">
        <f t="shared" si="3"/>
        <v>131817363</v>
      </c>
      <c r="X30" s="55">
        <f t="shared" ref="X30:Y30" si="54">X89</f>
        <v>106116386</v>
      </c>
      <c r="Y30" s="55">
        <f t="shared" si="54"/>
        <v>112570190</v>
      </c>
      <c r="Z30" s="55">
        <f t="shared" ref="Z30" si="55">Z89</f>
        <v>120352279</v>
      </c>
    </row>
    <row r="31" spans="1:26">
      <c r="A31" s="51" t="s">
        <v>124</v>
      </c>
      <c r="B31" s="49">
        <f t="shared" si="32"/>
        <v>0</v>
      </c>
      <c r="C31" s="49">
        <f t="shared" si="32"/>
        <v>0</v>
      </c>
      <c r="D31" s="49">
        <f t="shared" si="32"/>
        <v>0</v>
      </c>
      <c r="E31" s="49">
        <f t="shared" si="32"/>
        <v>2243051</v>
      </c>
      <c r="F31" s="49">
        <f t="shared" si="32"/>
        <v>6918435</v>
      </c>
      <c r="G31" s="49">
        <f t="shared" si="32"/>
        <v>5003105</v>
      </c>
      <c r="H31" s="49">
        <f t="shared" si="32"/>
        <v>3574790</v>
      </c>
      <c r="I31" s="49">
        <f t="shared" si="32"/>
        <v>3655106</v>
      </c>
      <c r="J31" s="49">
        <f t="shared" si="32"/>
        <v>3598477</v>
      </c>
      <c r="K31" s="49">
        <f t="shared" si="32"/>
        <v>3867760</v>
      </c>
      <c r="L31" s="49">
        <f t="shared" si="32"/>
        <v>3349275</v>
      </c>
      <c r="M31" s="49">
        <f t="shared" si="32"/>
        <v>3519220</v>
      </c>
      <c r="N31" s="26">
        <f t="shared" si="32"/>
        <v>4024203</v>
      </c>
      <c r="O31" s="26">
        <f t="shared" si="32"/>
        <v>3895319</v>
      </c>
      <c r="P31" s="26">
        <f t="shared" si="32"/>
        <v>3234704</v>
      </c>
      <c r="Q31" s="55">
        <v>3852356</v>
      </c>
      <c r="R31" s="26">
        <f t="shared" si="33"/>
        <v>3482922</v>
      </c>
      <c r="S31" s="26">
        <f t="shared" si="33"/>
        <v>3993007</v>
      </c>
      <c r="T31" s="55">
        <f t="shared" si="3"/>
        <v>3263894</v>
      </c>
      <c r="U31" s="55">
        <f t="shared" si="3"/>
        <v>4342978</v>
      </c>
      <c r="V31" s="55">
        <f t="shared" si="3"/>
        <v>4756143</v>
      </c>
      <c r="W31" s="55">
        <f t="shared" si="3"/>
        <v>4991458</v>
      </c>
      <c r="X31" s="55">
        <f t="shared" ref="X31:Y31" si="56">X90</f>
        <v>5871842</v>
      </c>
      <c r="Y31" s="55">
        <f t="shared" si="56"/>
        <v>3711867</v>
      </c>
      <c r="Z31" s="55">
        <f t="shared" ref="Z31" si="57">Z90</f>
        <v>2588142</v>
      </c>
    </row>
    <row r="32" spans="1:26">
      <c r="A32" s="51" t="s">
        <v>126</v>
      </c>
      <c r="B32" s="49">
        <f t="shared" si="32"/>
        <v>0</v>
      </c>
      <c r="C32" s="49">
        <f t="shared" si="32"/>
        <v>0</v>
      </c>
      <c r="D32" s="49">
        <f t="shared" si="32"/>
        <v>0</v>
      </c>
      <c r="E32" s="49">
        <f t="shared" si="32"/>
        <v>0</v>
      </c>
      <c r="F32" s="49">
        <f t="shared" si="32"/>
        <v>0</v>
      </c>
      <c r="G32" s="49">
        <f t="shared" si="32"/>
        <v>0</v>
      </c>
      <c r="H32" s="49">
        <f t="shared" si="32"/>
        <v>0</v>
      </c>
      <c r="I32" s="49">
        <f t="shared" si="32"/>
        <v>3356751</v>
      </c>
      <c r="J32" s="49">
        <f t="shared" si="32"/>
        <v>0</v>
      </c>
      <c r="K32" s="49">
        <f t="shared" si="32"/>
        <v>0</v>
      </c>
      <c r="L32" s="49">
        <f t="shared" si="32"/>
        <v>0</v>
      </c>
      <c r="M32" s="49">
        <f t="shared" si="32"/>
        <v>0</v>
      </c>
      <c r="N32" s="26">
        <f t="shared" si="32"/>
        <v>0</v>
      </c>
      <c r="O32" s="26">
        <f t="shared" si="32"/>
        <v>0</v>
      </c>
      <c r="P32" s="26">
        <f t="shared" si="32"/>
        <v>0</v>
      </c>
      <c r="Q32" s="55">
        <v>0</v>
      </c>
      <c r="R32" s="26">
        <f t="shared" si="33"/>
        <v>0</v>
      </c>
      <c r="S32" s="26">
        <f t="shared" si="33"/>
        <v>0</v>
      </c>
      <c r="T32" s="55">
        <f t="shared" si="3"/>
        <v>0</v>
      </c>
      <c r="U32" s="55">
        <f t="shared" si="3"/>
        <v>0</v>
      </c>
      <c r="V32" s="55">
        <f t="shared" si="3"/>
        <v>0</v>
      </c>
      <c r="W32" s="55">
        <f t="shared" si="3"/>
        <v>0</v>
      </c>
      <c r="X32" s="55">
        <f t="shared" ref="X32:Y32" si="58">X91</f>
        <v>0</v>
      </c>
      <c r="Y32" s="55">
        <f t="shared" si="58"/>
        <v>0</v>
      </c>
      <c r="Z32" s="55">
        <f t="shared" ref="Z32" si="59">Z91</f>
        <v>0</v>
      </c>
    </row>
    <row r="33" spans="1:26">
      <c r="A33" s="51" t="s">
        <v>127</v>
      </c>
      <c r="B33" s="49">
        <f t="shared" si="32"/>
        <v>0</v>
      </c>
      <c r="C33" s="49">
        <f t="shared" si="32"/>
        <v>0</v>
      </c>
      <c r="D33" s="49">
        <f t="shared" si="32"/>
        <v>0</v>
      </c>
      <c r="E33" s="49">
        <f t="shared" si="32"/>
        <v>5739818</v>
      </c>
      <c r="F33" s="49">
        <f t="shared" si="32"/>
        <v>8371735</v>
      </c>
      <c r="G33" s="49">
        <f t="shared" si="32"/>
        <v>7849556</v>
      </c>
      <c r="H33" s="49">
        <f t="shared" si="32"/>
        <v>5300075</v>
      </c>
      <c r="I33" s="49">
        <f t="shared" si="32"/>
        <v>4490688</v>
      </c>
      <c r="J33" s="49">
        <f t="shared" si="32"/>
        <v>1243559</v>
      </c>
      <c r="K33" s="49">
        <f t="shared" si="32"/>
        <v>1215690</v>
      </c>
      <c r="L33" s="49">
        <f t="shared" si="32"/>
        <v>4805249</v>
      </c>
      <c r="M33" s="49">
        <f t="shared" si="32"/>
        <v>6371950</v>
      </c>
      <c r="N33" s="26">
        <f t="shared" si="32"/>
        <v>8059305</v>
      </c>
      <c r="O33" s="26">
        <f t="shared" si="32"/>
        <v>4093159</v>
      </c>
      <c r="P33" s="26">
        <f t="shared" si="32"/>
        <v>3249751</v>
      </c>
      <c r="Q33" s="55">
        <v>0</v>
      </c>
      <c r="R33" s="26">
        <f t="shared" si="33"/>
        <v>0</v>
      </c>
      <c r="S33" s="26">
        <f t="shared" si="33"/>
        <v>0</v>
      </c>
      <c r="T33" s="55">
        <f t="shared" si="3"/>
        <v>0</v>
      </c>
      <c r="U33" s="55">
        <f t="shared" si="3"/>
        <v>0</v>
      </c>
      <c r="V33" s="55">
        <f t="shared" si="3"/>
        <v>0</v>
      </c>
      <c r="W33" s="55">
        <f t="shared" si="3"/>
        <v>0</v>
      </c>
      <c r="X33" s="55">
        <f t="shared" ref="X33:Y33" si="60">X92</f>
        <v>0</v>
      </c>
      <c r="Y33" s="55">
        <f t="shared" si="60"/>
        <v>0</v>
      </c>
      <c r="Z33" s="55">
        <f t="shared" ref="Z33" si="61">Z92</f>
        <v>0</v>
      </c>
    </row>
    <row r="34" spans="1:26">
      <c r="A34" s="51" t="s">
        <v>128</v>
      </c>
      <c r="B34" s="49">
        <f t="shared" si="32"/>
        <v>0</v>
      </c>
      <c r="C34" s="49">
        <f t="shared" si="32"/>
        <v>0</v>
      </c>
      <c r="D34" s="49">
        <f t="shared" si="32"/>
        <v>0</v>
      </c>
      <c r="E34" s="49">
        <f t="shared" si="32"/>
        <v>9542487</v>
      </c>
      <c r="F34" s="49">
        <f t="shared" si="32"/>
        <v>3524144</v>
      </c>
      <c r="G34" s="49">
        <f t="shared" si="32"/>
        <v>10266376</v>
      </c>
      <c r="H34" s="49">
        <f t="shared" si="32"/>
        <v>-512342</v>
      </c>
      <c r="I34" s="49">
        <f t="shared" si="32"/>
        <v>272500</v>
      </c>
      <c r="J34" s="49">
        <f t="shared" si="32"/>
        <v>272684</v>
      </c>
      <c r="K34" s="49">
        <f t="shared" si="32"/>
        <v>7005602</v>
      </c>
      <c r="L34" s="49">
        <f t="shared" si="32"/>
        <v>6719949</v>
      </c>
      <c r="M34" s="49">
        <f t="shared" si="32"/>
        <v>6697199</v>
      </c>
      <c r="N34" s="26">
        <f t="shared" si="32"/>
        <v>5960606</v>
      </c>
      <c r="O34" s="26">
        <f t="shared" si="32"/>
        <v>6521338</v>
      </c>
      <c r="P34" s="26">
        <f t="shared" si="32"/>
        <v>7391834</v>
      </c>
      <c r="Q34" s="55">
        <v>6917001</v>
      </c>
      <c r="R34" s="26">
        <f t="shared" si="33"/>
        <v>7334055</v>
      </c>
      <c r="S34" s="26">
        <f t="shared" si="33"/>
        <v>2496207</v>
      </c>
      <c r="T34" s="55">
        <f t="shared" si="3"/>
        <v>5094083</v>
      </c>
      <c r="U34" s="55">
        <f t="shared" si="3"/>
        <v>1415517</v>
      </c>
      <c r="V34" s="55">
        <f t="shared" si="3"/>
        <v>8356446</v>
      </c>
      <c r="W34" s="55">
        <f t="shared" si="3"/>
        <v>10006399</v>
      </c>
      <c r="X34" s="55">
        <f t="shared" ref="X34:Y34" si="62">X93</f>
        <v>8841295</v>
      </c>
      <c r="Y34" s="55">
        <f t="shared" si="62"/>
        <v>6786947</v>
      </c>
      <c r="Z34" s="55">
        <f t="shared" ref="Z34" si="63">Z93</f>
        <v>4381813</v>
      </c>
    </row>
    <row r="35" spans="1:26">
      <c r="A35" s="51" t="s">
        <v>130</v>
      </c>
      <c r="B35" s="49">
        <f t="shared" si="32"/>
        <v>0</v>
      </c>
      <c r="C35" s="49">
        <f t="shared" si="32"/>
        <v>0</v>
      </c>
      <c r="D35" s="49">
        <f t="shared" si="32"/>
        <v>0</v>
      </c>
      <c r="E35" s="49">
        <f t="shared" si="32"/>
        <v>0</v>
      </c>
      <c r="F35" s="49">
        <f t="shared" si="32"/>
        <v>1829844</v>
      </c>
      <c r="G35" s="49">
        <f t="shared" si="32"/>
        <v>13680000</v>
      </c>
      <c r="H35" s="49">
        <f t="shared" si="32"/>
        <v>12849614</v>
      </c>
      <c r="I35" s="49">
        <f t="shared" si="32"/>
        <v>24560744</v>
      </c>
      <c r="J35" s="49">
        <f t="shared" si="32"/>
        <v>-21000693</v>
      </c>
      <c r="K35" s="49">
        <f t="shared" si="32"/>
        <v>14160693</v>
      </c>
      <c r="L35" s="49">
        <f t="shared" si="32"/>
        <v>6840000</v>
      </c>
      <c r="M35" s="49">
        <f t="shared" si="32"/>
        <v>6840000</v>
      </c>
      <c r="N35" s="26">
        <f t="shared" si="32"/>
        <v>6840000</v>
      </c>
      <c r="O35" s="26">
        <f t="shared" si="32"/>
        <v>6840000</v>
      </c>
      <c r="P35" s="26">
        <f t="shared" si="32"/>
        <v>6840000</v>
      </c>
      <c r="Q35" s="55">
        <v>6840000</v>
      </c>
      <c r="R35" s="26">
        <f t="shared" si="33"/>
        <v>6840000</v>
      </c>
      <c r="S35" s="26">
        <f t="shared" si="33"/>
        <v>6840000</v>
      </c>
      <c r="T35" s="55">
        <f t="shared" si="3"/>
        <v>6840000</v>
      </c>
      <c r="U35" s="55">
        <f t="shared" si="3"/>
        <v>6840000</v>
      </c>
      <c r="V35" s="55">
        <f t="shared" si="3"/>
        <v>6840000</v>
      </c>
      <c r="W35" s="55">
        <f t="shared" si="3"/>
        <v>6840000</v>
      </c>
      <c r="X35" s="55">
        <f t="shared" ref="X35:Y35" si="64">X94</f>
        <v>6840000</v>
      </c>
      <c r="Y35" s="55">
        <f t="shared" si="64"/>
        <v>6840000</v>
      </c>
      <c r="Z35" s="55">
        <f t="shared" ref="Z35" si="65">Z94</f>
        <v>6840000</v>
      </c>
    </row>
    <row r="36" spans="1:26">
      <c r="A36" s="51" t="s">
        <v>131</v>
      </c>
      <c r="B36" s="49">
        <f t="shared" ref="B36:P51" si="66">SUM(B95,B154)</f>
        <v>0</v>
      </c>
      <c r="C36" s="49">
        <f t="shared" si="66"/>
        <v>0</v>
      </c>
      <c r="D36" s="49">
        <f t="shared" si="66"/>
        <v>0</v>
      </c>
      <c r="E36" s="49">
        <f t="shared" si="66"/>
        <v>0</v>
      </c>
      <c r="F36" s="49">
        <f t="shared" si="66"/>
        <v>0</v>
      </c>
      <c r="G36" s="49">
        <f t="shared" si="66"/>
        <v>0</v>
      </c>
      <c r="H36" s="49">
        <f t="shared" si="66"/>
        <v>0</v>
      </c>
      <c r="I36" s="49">
        <f t="shared" si="66"/>
        <v>0</v>
      </c>
      <c r="J36" s="49">
        <f t="shared" si="66"/>
        <v>0</v>
      </c>
      <c r="K36" s="49">
        <f t="shared" si="66"/>
        <v>0</v>
      </c>
      <c r="L36" s="49">
        <f t="shared" si="66"/>
        <v>0</v>
      </c>
      <c r="M36" s="49">
        <f t="shared" si="66"/>
        <v>0</v>
      </c>
      <c r="N36" s="26">
        <f t="shared" si="66"/>
        <v>0</v>
      </c>
      <c r="O36" s="26">
        <f t="shared" si="66"/>
        <v>0</v>
      </c>
      <c r="P36" s="26">
        <f t="shared" si="66"/>
        <v>0</v>
      </c>
      <c r="Q36" s="55">
        <v>0</v>
      </c>
      <c r="R36" s="26">
        <f t="shared" ref="R36:S51" si="67">SUM(R95,R154)</f>
        <v>0</v>
      </c>
      <c r="S36" s="26">
        <f t="shared" si="67"/>
        <v>0</v>
      </c>
      <c r="T36" s="55">
        <f t="shared" si="3"/>
        <v>0</v>
      </c>
      <c r="U36" s="55">
        <f t="shared" si="3"/>
        <v>0</v>
      </c>
      <c r="V36" s="55">
        <f t="shared" si="3"/>
        <v>0</v>
      </c>
      <c r="W36" s="55">
        <f t="shared" si="3"/>
        <v>0</v>
      </c>
      <c r="X36" s="55">
        <f t="shared" ref="X36:Y36" si="68">X95</f>
        <v>0</v>
      </c>
      <c r="Y36" s="55">
        <f t="shared" si="68"/>
        <v>0</v>
      </c>
      <c r="Z36" s="55">
        <f t="shared" ref="Z36" si="69">Z95</f>
        <v>0</v>
      </c>
    </row>
    <row r="37" spans="1:26">
      <c r="A37" s="51" t="s">
        <v>132</v>
      </c>
      <c r="B37" s="49">
        <f t="shared" si="66"/>
        <v>0</v>
      </c>
      <c r="C37" s="49">
        <f t="shared" si="66"/>
        <v>0</v>
      </c>
      <c r="D37" s="49">
        <f t="shared" si="66"/>
        <v>0</v>
      </c>
      <c r="E37" s="49">
        <f t="shared" si="66"/>
        <v>308965621</v>
      </c>
      <c r="F37" s="49">
        <f t="shared" si="66"/>
        <v>333411069</v>
      </c>
      <c r="G37" s="49">
        <f t="shared" si="66"/>
        <v>424405770</v>
      </c>
      <c r="H37" s="49">
        <f t="shared" si="66"/>
        <v>481812753</v>
      </c>
      <c r="I37" s="49">
        <f t="shared" si="66"/>
        <v>444621097</v>
      </c>
      <c r="J37" s="49">
        <f t="shared" si="66"/>
        <v>359515253</v>
      </c>
      <c r="K37" s="49">
        <f t="shared" si="66"/>
        <v>320694456</v>
      </c>
      <c r="L37" s="49">
        <f t="shared" si="66"/>
        <v>354300910</v>
      </c>
      <c r="M37" s="49">
        <f t="shared" si="66"/>
        <v>350240406</v>
      </c>
      <c r="N37" s="26">
        <f t="shared" si="66"/>
        <v>354057132</v>
      </c>
      <c r="O37" s="26">
        <f t="shared" si="66"/>
        <v>340639785</v>
      </c>
      <c r="P37" s="26">
        <f t="shared" si="66"/>
        <v>340769337</v>
      </c>
      <c r="Q37" s="55">
        <v>175967398</v>
      </c>
      <c r="R37" s="26">
        <f t="shared" si="67"/>
        <v>187276911</v>
      </c>
      <c r="S37" s="26">
        <f t="shared" si="67"/>
        <v>211013381</v>
      </c>
      <c r="T37" s="55">
        <f t="shared" si="3"/>
        <v>213398156</v>
      </c>
      <c r="U37" s="55">
        <f t="shared" si="3"/>
        <v>130085938</v>
      </c>
      <c r="V37" s="55">
        <f t="shared" si="3"/>
        <v>151029201</v>
      </c>
      <c r="W37" s="55">
        <f t="shared" si="3"/>
        <v>104837123</v>
      </c>
      <c r="X37" s="55">
        <f t="shared" ref="X37:Y37" si="70">X96</f>
        <v>184784117</v>
      </c>
      <c r="Y37" s="55">
        <f t="shared" si="70"/>
        <v>163970014</v>
      </c>
      <c r="Z37" s="55">
        <f t="shared" ref="Z37" si="71">Z96</f>
        <v>147625015</v>
      </c>
    </row>
    <row r="38" spans="1:26">
      <c r="A38" s="51" t="s">
        <v>75</v>
      </c>
      <c r="B38" s="49">
        <f t="shared" si="66"/>
        <v>0</v>
      </c>
      <c r="C38" s="49">
        <f t="shared" si="66"/>
        <v>0</v>
      </c>
      <c r="D38" s="49">
        <f t="shared" si="66"/>
        <v>0</v>
      </c>
      <c r="E38" s="49">
        <f t="shared" si="66"/>
        <v>70416799</v>
      </c>
      <c r="F38" s="49">
        <f t="shared" si="66"/>
        <v>71188600</v>
      </c>
      <c r="G38" s="49">
        <f t="shared" si="66"/>
        <v>77530112</v>
      </c>
      <c r="H38" s="49">
        <f t="shared" si="66"/>
        <v>76091579</v>
      </c>
      <c r="I38" s="49">
        <f t="shared" si="66"/>
        <v>77883633</v>
      </c>
      <c r="J38" s="49">
        <f t="shared" si="66"/>
        <v>83921478</v>
      </c>
      <c r="K38" s="49">
        <f t="shared" si="66"/>
        <v>44468769</v>
      </c>
      <c r="L38" s="49">
        <f t="shared" si="66"/>
        <v>90824493</v>
      </c>
      <c r="M38" s="49">
        <f t="shared" si="66"/>
        <v>91143330</v>
      </c>
      <c r="N38" s="26">
        <f t="shared" si="66"/>
        <v>92426594</v>
      </c>
      <c r="O38" s="26">
        <f t="shared" si="66"/>
        <v>92422716</v>
      </c>
      <c r="P38" s="26">
        <f t="shared" si="66"/>
        <v>96262610</v>
      </c>
      <c r="Q38" s="55">
        <v>90540254</v>
      </c>
      <c r="R38" s="26">
        <f t="shared" si="67"/>
        <v>74025082</v>
      </c>
      <c r="S38" s="26">
        <f t="shared" si="67"/>
        <v>73594649</v>
      </c>
      <c r="T38" s="55">
        <f t="shared" si="3"/>
        <v>78177311</v>
      </c>
      <c r="U38" s="55">
        <f t="shared" si="3"/>
        <v>63426478</v>
      </c>
      <c r="V38" s="55">
        <f t="shared" si="3"/>
        <v>70930564</v>
      </c>
      <c r="W38" s="55">
        <f t="shared" si="3"/>
        <v>69078116</v>
      </c>
      <c r="X38" s="55">
        <f t="shared" ref="X38:Y38" si="72">X97</f>
        <v>71651341</v>
      </c>
      <c r="Y38" s="55">
        <f t="shared" si="72"/>
        <v>72124861</v>
      </c>
      <c r="Z38" s="55">
        <f t="shared" ref="Z38" si="73">Z97</f>
        <v>79483147</v>
      </c>
    </row>
    <row r="39" spans="1:26">
      <c r="A39" s="51" t="s">
        <v>133</v>
      </c>
      <c r="B39" s="49">
        <f t="shared" si="66"/>
        <v>0</v>
      </c>
      <c r="C39" s="49">
        <f t="shared" si="66"/>
        <v>0</v>
      </c>
      <c r="D39" s="49">
        <f t="shared" si="66"/>
        <v>0</v>
      </c>
      <c r="E39" s="49">
        <f t="shared" si="66"/>
        <v>9782250</v>
      </c>
      <c r="F39" s="49">
        <f t="shared" si="66"/>
        <v>6103681</v>
      </c>
      <c r="G39" s="49">
        <f t="shared" si="66"/>
        <v>7702349</v>
      </c>
      <c r="H39" s="49">
        <f t="shared" si="66"/>
        <v>10130925</v>
      </c>
      <c r="I39" s="49">
        <f t="shared" si="66"/>
        <v>8976781</v>
      </c>
      <c r="J39" s="49">
        <f t="shared" si="66"/>
        <v>9665201</v>
      </c>
      <c r="K39" s="49">
        <f t="shared" si="66"/>
        <v>9975967</v>
      </c>
      <c r="L39" s="49">
        <f t="shared" si="66"/>
        <v>11508285</v>
      </c>
      <c r="M39" s="49">
        <f t="shared" si="66"/>
        <v>13020728</v>
      </c>
      <c r="N39" s="26">
        <f t="shared" si="66"/>
        <v>12517212</v>
      </c>
      <c r="O39" s="26">
        <f t="shared" si="66"/>
        <v>13666478</v>
      </c>
      <c r="P39" s="26">
        <f t="shared" si="66"/>
        <v>13816730</v>
      </c>
      <c r="Q39" s="55">
        <v>16716478</v>
      </c>
      <c r="R39" s="26">
        <f t="shared" si="67"/>
        <v>15889899</v>
      </c>
      <c r="S39" s="26">
        <f t="shared" si="67"/>
        <v>18489253</v>
      </c>
      <c r="T39" s="55">
        <f t="shared" si="3"/>
        <v>20072845</v>
      </c>
      <c r="U39" s="55">
        <f t="shared" si="3"/>
        <v>21730010</v>
      </c>
      <c r="V39" s="55">
        <f t="shared" si="3"/>
        <v>13646376</v>
      </c>
      <c r="W39" s="55">
        <f t="shared" si="3"/>
        <v>25275411</v>
      </c>
      <c r="X39" s="55">
        <f t="shared" ref="X39:Y39" si="74">X98</f>
        <v>14593124</v>
      </c>
      <c r="Y39" s="55">
        <f t="shared" si="74"/>
        <v>22020160</v>
      </c>
      <c r="Z39" s="55">
        <f t="shared" ref="Z39" si="75">Z98</f>
        <v>11332427</v>
      </c>
    </row>
    <row r="40" spans="1:26">
      <c r="A40" s="51" t="s">
        <v>134</v>
      </c>
      <c r="B40" s="49">
        <f t="shared" si="66"/>
        <v>0</v>
      </c>
      <c r="C40" s="49">
        <f t="shared" si="66"/>
        <v>0</v>
      </c>
      <c r="D40" s="49">
        <f t="shared" si="66"/>
        <v>0</v>
      </c>
      <c r="E40" s="49">
        <f t="shared" si="66"/>
        <v>0</v>
      </c>
      <c r="F40" s="49">
        <f t="shared" si="66"/>
        <v>0</v>
      </c>
      <c r="G40" s="49">
        <f t="shared" si="66"/>
        <v>0</v>
      </c>
      <c r="H40" s="49">
        <f t="shared" si="66"/>
        <v>0</v>
      </c>
      <c r="I40" s="49">
        <f t="shared" si="66"/>
        <v>0</v>
      </c>
      <c r="J40" s="49">
        <f t="shared" si="66"/>
        <v>0</v>
      </c>
      <c r="K40" s="49">
        <f t="shared" si="66"/>
        <v>0</v>
      </c>
      <c r="L40" s="49">
        <f t="shared" si="66"/>
        <v>0</v>
      </c>
      <c r="M40" s="49">
        <f t="shared" si="66"/>
        <v>0</v>
      </c>
      <c r="N40" s="26">
        <f t="shared" si="66"/>
        <v>0</v>
      </c>
      <c r="O40" s="26">
        <f t="shared" si="66"/>
        <v>0</v>
      </c>
      <c r="P40" s="26">
        <f t="shared" si="66"/>
        <v>0</v>
      </c>
      <c r="Q40" s="55">
        <v>0</v>
      </c>
      <c r="R40" s="26">
        <f t="shared" si="67"/>
        <v>0</v>
      </c>
      <c r="S40" s="26">
        <f t="shared" si="67"/>
        <v>0</v>
      </c>
      <c r="T40" s="55">
        <f t="shared" si="3"/>
        <v>0</v>
      </c>
      <c r="U40" s="55">
        <f t="shared" si="3"/>
        <v>0</v>
      </c>
      <c r="V40" s="55">
        <f t="shared" si="3"/>
        <v>0</v>
      </c>
      <c r="W40" s="55">
        <f t="shared" si="3"/>
        <v>0</v>
      </c>
      <c r="X40" s="55">
        <f t="shared" ref="X40:Y40" si="76">X99</f>
        <v>0</v>
      </c>
      <c r="Y40" s="55">
        <f t="shared" si="76"/>
        <v>0</v>
      </c>
      <c r="Z40" s="55">
        <f t="shared" ref="Z40" si="77">Z99</f>
        <v>0</v>
      </c>
    </row>
    <row r="41" spans="1:26">
      <c r="A41" s="51" t="s">
        <v>136</v>
      </c>
      <c r="B41" s="49">
        <f t="shared" si="66"/>
        <v>0</v>
      </c>
      <c r="C41" s="49">
        <f t="shared" si="66"/>
        <v>0</v>
      </c>
      <c r="D41" s="49">
        <f t="shared" si="66"/>
        <v>0</v>
      </c>
      <c r="E41" s="49">
        <f t="shared" si="66"/>
        <v>0</v>
      </c>
      <c r="F41" s="49">
        <f t="shared" si="66"/>
        <v>8034091</v>
      </c>
      <c r="G41" s="49">
        <f t="shared" si="66"/>
        <v>7308258</v>
      </c>
      <c r="H41" s="49">
        <f t="shared" si="66"/>
        <v>17469005</v>
      </c>
      <c r="I41" s="49">
        <f t="shared" si="66"/>
        <v>14784300</v>
      </c>
      <c r="J41" s="49">
        <f t="shared" si="66"/>
        <v>11587910</v>
      </c>
      <c r="K41" s="49">
        <f t="shared" si="66"/>
        <v>6673506</v>
      </c>
      <c r="L41" s="49">
        <f t="shared" si="66"/>
        <v>9061061</v>
      </c>
      <c r="M41" s="49">
        <f t="shared" si="66"/>
        <v>10703114</v>
      </c>
      <c r="N41" s="26">
        <f t="shared" si="66"/>
        <v>10188952</v>
      </c>
      <c r="O41" s="26">
        <f t="shared" si="66"/>
        <v>8943281</v>
      </c>
      <c r="P41" s="26">
        <f t="shared" si="66"/>
        <v>8729138</v>
      </c>
      <c r="Q41" s="55">
        <v>10204526</v>
      </c>
      <c r="R41" s="26">
        <f t="shared" si="67"/>
        <v>9823278</v>
      </c>
      <c r="S41" s="26">
        <f t="shared" si="67"/>
        <v>8910413</v>
      </c>
      <c r="T41" s="55">
        <f t="shared" si="3"/>
        <v>17599699</v>
      </c>
      <c r="U41" s="55">
        <f t="shared" si="3"/>
        <v>12571845</v>
      </c>
      <c r="V41" s="55">
        <f t="shared" si="3"/>
        <v>8773765</v>
      </c>
      <c r="W41" s="55">
        <f t="shared" si="3"/>
        <v>7608305</v>
      </c>
      <c r="X41" s="55">
        <f t="shared" ref="X41:Y41" si="78">X100</f>
        <v>10433616</v>
      </c>
      <c r="Y41" s="55">
        <f t="shared" si="78"/>
        <v>5114927</v>
      </c>
      <c r="Z41" s="55">
        <f t="shared" ref="Z41" si="79">Z100</f>
        <v>0</v>
      </c>
    </row>
    <row r="42" spans="1:26">
      <c r="A42" s="51" t="s">
        <v>145</v>
      </c>
      <c r="B42" s="49">
        <f t="shared" si="66"/>
        <v>0</v>
      </c>
      <c r="C42" s="49">
        <f t="shared" si="66"/>
        <v>0</v>
      </c>
      <c r="D42" s="49">
        <f t="shared" si="66"/>
        <v>0</v>
      </c>
      <c r="E42" s="49">
        <f t="shared" si="66"/>
        <v>4000831</v>
      </c>
      <c r="F42" s="49">
        <f t="shared" si="66"/>
        <v>8650808</v>
      </c>
      <c r="G42" s="49">
        <f t="shared" si="66"/>
        <v>6606645</v>
      </c>
      <c r="H42" s="49">
        <f t="shared" si="66"/>
        <v>4779494</v>
      </c>
      <c r="I42" s="49">
        <f t="shared" si="66"/>
        <v>7278555</v>
      </c>
      <c r="J42" s="49">
        <f t="shared" si="66"/>
        <v>6679045</v>
      </c>
      <c r="K42" s="49">
        <f t="shared" si="66"/>
        <v>10336477</v>
      </c>
      <c r="L42" s="49">
        <f t="shared" si="66"/>
        <v>67034462</v>
      </c>
      <c r="M42" s="49">
        <f t="shared" si="66"/>
        <v>27785256</v>
      </c>
      <c r="N42" s="26">
        <f t="shared" si="66"/>
        <v>15340886</v>
      </c>
      <c r="O42" s="26">
        <f t="shared" si="66"/>
        <v>11238189</v>
      </c>
      <c r="P42" s="26">
        <f t="shared" si="66"/>
        <v>10208249</v>
      </c>
      <c r="Q42" s="55">
        <v>9596155</v>
      </c>
      <c r="R42" s="26">
        <f t="shared" si="67"/>
        <v>7955375</v>
      </c>
      <c r="S42" s="26">
        <f t="shared" si="67"/>
        <v>-44401</v>
      </c>
      <c r="T42" s="55">
        <f t="shared" si="3"/>
        <v>9530981</v>
      </c>
      <c r="U42" s="55">
        <f t="shared" si="3"/>
        <v>12941419</v>
      </c>
      <c r="V42" s="55">
        <f t="shared" si="3"/>
        <v>15632917</v>
      </c>
      <c r="W42" s="55">
        <f t="shared" si="3"/>
        <v>17344524</v>
      </c>
      <c r="X42" s="55">
        <f t="shared" ref="X42:Y42" si="80">X101</f>
        <v>15571893</v>
      </c>
      <c r="Y42" s="55">
        <f t="shared" si="80"/>
        <v>16433646</v>
      </c>
      <c r="Z42" s="55">
        <f t="shared" ref="Z42" si="81">Z101</f>
        <v>4362329</v>
      </c>
    </row>
    <row r="43" spans="1:26">
      <c r="A43" s="51" t="s">
        <v>138</v>
      </c>
      <c r="B43" s="49">
        <f t="shared" si="66"/>
        <v>0</v>
      </c>
      <c r="C43" s="49">
        <f t="shared" si="66"/>
        <v>0</v>
      </c>
      <c r="D43" s="49">
        <f t="shared" si="66"/>
        <v>0</v>
      </c>
      <c r="E43" s="49">
        <f t="shared" si="66"/>
        <v>38626548</v>
      </c>
      <c r="F43" s="49">
        <f t="shared" si="66"/>
        <v>304249451</v>
      </c>
      <c r="G43" s="49">
        <f t="shared" si="66"/>
        <v>250718771</v>
      </c>
      <c r="H43" s="49">
        <f t="shared" si="66"/>
        <v>257036729</v>
      </c>
      <c r="I43" s="49">
        <f t="shared" si="66"/>
        <v>320335192</v>
      </c>
      <c r="J43" s="49">
        <f t="shared" si="66"/>
        <v>284655864</v>
      </c>
      <c r="K43" s="49">
        <f t="shared" si="66"/>
        <v>95691690</v>
      </c>
      <c r="L43" s="49">
        <f t="shared" si="66"/>
        <v>94518710</v>
      </c>
      <c r="M43" s="49">
        <f t="shared" si="66"/>
        <v>58279934</v>
      </c>
      <c r="N43" s="26">
        <f t="shared" si="66"/>
        <v>77346646</v>
      </c>
      <c r="O43" s="26">
        <f t="shared" si="66"/>
        <v>61341189</v>
      </c>
      <c r="P43" s="26">
        <f t="shared" si="66"/>
        <v>60390781</v>
      </c>
      <c r="Q43" s="55">
        <v>55599818</v>
      </c>
      <c r="R43" s="26">
        <f t="shared" si="67"/>
        <v>54168728</v>
      </c>
      <c r="S43" s="26">
        <f t="shared" si="67"/>
        <v>52489900</v>
      </c>
      <c r="T43" s="55">
        <f t="shared" si="3"/>
        <v>56737871</v>
      </c>
      <c r="U43" s="55">
        <f t="shared" si="3"/>
        <v>46035215</v>
      </c>
      <c r="V43" s="55">
        <f t="shared" si="3"/>
        <v>81730801</v>
      </c>
      <c r="W43" s="55">
        <f t="shared" si="3"/>
        <v>61523605</v>
      </c>
      <c r="X43" s="55">
        <f t="shared" ref="X43:Y43" si="82">X102</f>
        <v>48603021</v>
      </c>
      <c r="Y43" s="55">
        <f t="shared" si="82"/>
        <v>58367362</v>
      </c>
      <c r="Z43" s="55">
        <f t="shared" ref="Z43" si="83">Z102</f>
        <v>15978493</v>
      </c>
    </row>
    <row r="44" spans="1:26">
      <c r="A44" s="51" t="s">
        <v>140</v>
      </c>
      <c r="B44" s="49">
        <f t="shared" si="66"/>
        <v>0</v>
      </c>
      <c r="C44" s="49">
        <f t="shared" si="66"/>
        <v>0</v>
      </c>
      <c r="D44" s="49">
        <f t="shared" si="66"/>
        <v>0</v>
      </c>
      <c r="E44" s="49">
        <f t="shared" si="66"/>
        <v>0</v>
      </c>
      <c r="F44" s="49">
        <f t="shared" si="66"/>
        <v>0</v>
      </c>
      <c r="G44" s="49">
        <f t="shared" si="66"/>
        <v>0</v>
      </c>
      <c r="H44" s="49">
        <f t="shared" si="66"/>
        <v>0</v>
      </c>
      <c r="I44" s="49">
        <f t="shared" si="66"/>
        <v>0</v>
      </c>
      <c r="J44" s="49">
        <f t="shared" si="66"/>
        <v>0</v>
      </c>
      <c r="K44" s="49">
        <f t="shared" si="66"/>
        <v>0</v>
      </c>
      <c r="L44" s="49">
        <f t="shared" si="66"/>
        <v>0</v>
      </c>
      <c r="M44" s="49">
        <f t="shared" si="66"/>
        <v>0</v>
      </c>
      <c r="N44" s="26">
        <f t="shared" si="66"/>
        <v>0</v>
      </c>
      <c r="O44" s="26">
        <f t="shared" si="66"/>
        <v>0</v>
      </c>
      <c r="P44" s="26">
        <f t="shared" si="66"/>
        <v>805031</v>
      </c>
      <c r="Q44" s="55">
        <v>0</v>
      </c>
      <c r="R44" s="26">
        <f t="shared" si="67"/>
        <v>0</v>
      </c>
      <c r="S44" s="26">
        <f t="shared" si="67"/>
        <v>0</v>
      </c>
      <c r="T44" s="55">
        <f t="shared" si="3"/>
        <v>0</v>
      </c>
      <c r="U44" s="55">
        <f t="shared" si="3"/>
        <v>0</v>
      </c>
      <c r="V44" s="55">
        <f t="shared" si="3"/>
        <v>0</v>
      </c>
      <c r="W44" s="55">
        <f t="shared" si="3"/>
        <v>0</v>
      </c>
      <c r="X44" s="55">
        <f t="shared" ref="X44:Y44" si="84">X103</f>
        <v>0</v>
      </c>
      <c r="Y44" s="55">
        <f t="shared" si="84"/>
        <v>0</v>
      </c>
      <c r="Z44" s="55">
        <f t="shared" ref="Z44" si="85">Z103</f>
        <v>9696880</v>
      </c>
    </row>
    <row r="45" spans="1:26">
      <c r="A45" s="51" t="s">
        <v>142</v>
      </c>
      <c r="B45" s="49">
        <f t="shared" si="66"/>
        <v>0</v>
      </c>
      <c r="C45" s="49">
        <f t="shared" si="66"/>
        <v>0</v>
      </c>
      <c r="D45" s="49">
        <f t="shared" si="66"/>
        <v>0</v>
      </c>
      <c r="E45" s="49">
        <f t="shared" si="66"/>
        <v>0</v>
      </c>
      <c r="F45" s="49">
        <f t="shared" si="66"/>
        <v>0</v>
      </c>
      <c r="G45" s="49">
        <f t="shared" si="66"/>
        <v>0</v>
      </c>
      <c r="H45" s="49">
        <f t="shared" si="66"/>
        <v>0</v>
      </c>
      <c r="I45" s="49">
        <f t="shared" si="66"/>
        <v>0</v>
      </c>
      <c r="J45" s="49">
        <f t="shared" si="66"/>
        <v>0</v>
      </c>
      <c r="K45" s="49">
        <f t="shared" si="66"/>
        <v>0</v>
      </c>
      <c r="L45" s="49">
        <f t="shared" si="66"/>
        <v>0</v>
      </c>
      <c r="M45" s="49">
        <f t="shared" si="66"/>
        <v>0</v>
      </c>
      <c r="N45" s="26">
        <f t="shared" si="66"/>
        <v>0</v>
      </c>
      <c r="O45" s="26">
        <f t="shared" si="66"/>
        <v>0</v>
      </c>
      <c r="P45" s="26">
        <f t="shared" si="66"/>
        <v>0</v>
      </c>
      <c r="Q45" s="55">
        <v>0</v>
      </c>
      <c r="R45" s="26">
        <f t="shared" si="67"/>
        <v>0</v>
      </c>
      <c r="S45" s="26">
        <f t="shared" si="67"/>
        <v>0</v>
      </c>
      <c r="T45" s="55">
        <f t="shared" si="3"/>
        <v>0</v>
      </c>
      <c r="U45" s="55">
        <f t="shared" si="3"/>
        <v>0</v>
      </c>
      <c r="V45" s="55">
        <f t="shared" si="3"/>
        <v>0</v>
      </c>
      <c r="W45" s="55">
        <f t="shared" si="3"/>
        <v>0</v>
      </c>
      <c r="X45" s="55">
        <f t="shared" ref="X45:Y45" si="86">X104</f>
        <v>0</v>
      </c>
      <c r="Y45" s="55">
        <f t="shared" si="86"/>
        <v>0</v>
      </c>
      <c r="Z45" s="55">
        <f t="shared" ref="Z45" si="87">Z104</f>
        <v>140910</v>
      </c>
    </row>
    <row r="46" spans="1:26">
      <c r="A46" s="51" t="s">
        <v>144</v>
      </c>
      <c r="B46" s="49">
        <f t="shared" si="66"/>
        <v>0</v>
      </c>
      <c r="C46" s="49">
        <f t="shared" si="66"/>
        <v>0</v>
      </c>
      <c r="D46" s="49">
        <f t="shared" si="66"/>
        <v>0</v>
      </c>
      <c r="E46" s="49">
        <f t="shared" si="66"/>
        <v>10334136</v>
      </c>
      <c r="F46" s="49">
        <f t="shared" si="66"/>
        <v>3525665</v>
      </c>
      <c r="G46" s="49">
        <f t="shared" si="66"/>
        <v>3436739</v>
      </c>
      <c r="H46" s="49">
        <f t="shared" si="66"/>
        <v>7040471</v>
      </c>
      <c r="I46" s="49">
        <f t="shared" si="66"/>
        <v>9505587</v>
      </c>
      <c r="J46" s="49">
        <f t="shared" si="66"/>
        <v>9815692</v>
      </c>
      <c r="K46" s="49">
        <f t="shared" si="66"/>
        <v>7662329</v>
      </c>
      <c r="L46" s="49">
        <f t="shared" si="66"/>
        <v>7972146</v>
      </c>
      <c r="M46" s="49">
        <f t="shared" si="66"/>
        <v>7226860</v>
      </c>
      <c r="N46" s="26">
        <f t="shared" si="66"/>
        <v>3513466</v>
      </c>
      <c r="O46" s="26">
        <f t="shared" si="66"/>
        <v>5936489</v>
      </c>
      <c r="P46" s="26">
        <f t="shared" si="66"/>
        <v>6827014</v>
      </c>
      <c r="Q46" s="55">
        <v>4758569</v>
      </c>
      <c r="R46" s="26">
        <f t="shared" si="67"/>
        <v>4138379</v>
      </c>
      <c r="S46" s="26">
        <f t="shared" si="67"/>
        <v>3352316</v>
      </c>
      <c r="T46" s="55">
        <f t="shared" si="3"/>
        <v>3831546</v>
      </c>
      <c r="U46" s="55">
        <f t="shared" si="3"/>
        <v>4236174</v>
      </c>
      <c r="V46" s="55">
        <f t="shared" si="3"/>
        <v>5132124</v>
      </c>
      <c r="W46" s="55">
        <f t="shared" si="3"/>
        <v>8313787</v>
      </c>
      <c r="X46" s="55">
        <f t="shared" ref="X46:Y46" si="88">X105</f>
        <v>5388452</v>
      </c>
      <c r="Y46" s="55">
        <f t="shared" si="88"/>
        <v>7286085</v>
      </c>
      <c r="Z46" s="55">
        <f t="shared" ref="Z46" si="89">Z105</f>
        <v>8255942</v>
      </c>
    </row>
    <row r="47" spans="1:26">
      <c r="A47" s="51" t="s">
        <v>146</v>
      </c>
      <c r="B47" s="49">
        <f t="shared" si="66"/>
        <v>0</v>
      </c>
      <c r="C47" s="49">
        <f t="shared" si="66"/>
        <v>0</v>
      </c>
      <c r="D47" s="49">
        <f t="shared" si="66"/>
        <v>0</v>
      </c>
      <c r="E47" s="49">
        <f t="shared" si="66"/>
        <v>0</v>
      </c>
      <c r="F47" s="49">
        <f t="shared" si="66"/>
        <v>0</v>
      </c>
      <c r="G47" s="49">
        <f t="shared" si="66"/>
        <v>0</v>
      </c>
      <c r="H47" s="49">
        <f t="shared" si="66"/>
        <v>0</v>
      </c>
      <c r="I47" s="49">
        <f t="shared" si="66"/>
        <v>0</v>
      </c>
      <c r="J47" s="49">
        <f t="shared" si="66"/>
        <v>0</v>
      </c>
      <c r="K47" s="49">
        <f t="shared" si="66"/>
        <v>0</v>
      </c>
      <c r="L47" s="49">
        <f t="shared" si="66"/>
        <v>0</v>
      </c>
      <c r="M47" s="49">
        <f t="shared" si="66"/>
        <v>0</v>
      </c>
      <c r="N47" s="26">
        <f t="shared" si="66"/>
        <v>0</v>
      </c>
      <c r="O47" s="26">
        <f t="shared" si="66"/>
        <v>0</v>
      </c>
      <c r="P47" s="26">
        <f t="shared" si="66"/>
        <v>0</v>
      </c>
      <c r="Q47" s="55">
        <v>0</v>
      </c>
      <c r="R47" s="26">
        <f t="shared" si="67"/>
        <v>0</v>
      </c>
      <c r="S47" s="26">
        <f t="shared" si="67"/>
        <v>0</v>
      </c>
      <c r="T47" s="55">
        <f t="shared" si="3"/>
        <v>0</v>
      </c>
      <c r="U47" s="55">
        <f t="shared" si="3"/>
        <v>0</v>
      </c>
      <c r="V47" s="55">
        <f t="shared" si="3"/>
        <v>0</v>
      </c>
      <c r="W47" s="55">
        <f t="shared" si="3"/>
        <v>0</v>
      </c>
      <c r="X47" s="55">
        <f t="shared" ref="X47:Y47" si="90">X106</f>
        <v>0</v>
      </c>
      <c r="Y47" s="55">
        <f t="shared" si="90"/>
        <v>0</v>
      </c>
      <c r="Z47" s="55">
        <f t="shared" ref="Z47" si="91">Z106</f>
        <v>0</v>
      </c>
    </row>
    <row r="48" spans="1:26">
      <c r="A48" s="51" t="s">
        <v>148</v>
      </c>
      <c r="B48" s="49">
        <f t="shared" si="66"/>
        <v>0</v>
      </c>
      <c r="C48" s="49">
        <f t="shared" si="66"/>
        <v>0</v>
      </c>
      <c r="D48" s="49">
        <f t="shared" si="66"/>
        <v>0</v>
      </c>
      <c r="E48" s="49">
        <f t="shared" si="66"/>
        <v>63797495</v>
      </c>
      <c r="F48" s="49">
        <f t="shared" si="66"/>
        <v>75071915</v>
      </c>
      <c r="G48" s="49">
        <f t="shared" si="66"/>
        <v>93801505</v>
      </c>
      <c r="H48" s="49">
        <f t="shared" si="66"/>
        <v>99389791</v>
      </c>
      <c r="I48" s="49">
        <f t="shared" si="66"/>
        <v>92463320</v>
      </c>
      <c r="J48" s="49">
        <f t="shared" si="66"/>
        <v>94753069</v>
      </c>
      <c r="K48" s="49">
        <f t="shared" si="66"/>
        <v>94770090</v>
      </c>
      <c r="L48" s="49">
        <f t="shared" si="66"/>
        <v>168698569</v>
      </c>
      <c r="M48" s="49">
        <f t="shared" si="66"/>
        <v>309572753</v>
      </c>
      <c r="N48" s="26">
        <f t="shared" si="66"/>
        <v>291532080</v>
      </c>
      <c r="O48" s="26">
        <f t="shared" si="66"/>
        <v>332431288</v>
      </c>
      <c r="P48" s="26">
        <f t="shared" si="66"/>
        <v>282214970</v>
      </c>
      <c r="Q48" s="55">
        <v>229289141</v>
      </c>
      <c r="R48" s="26">
        <f t="shared" si="67"/>
        <v>230546311</v>
      </c>
      <c r="S48" s="26">
        <f t="shared" si="67"/>
        <v>276807225</v>
      </c>
      <c r="T48" s="55">
        <f t="shared" si="3"/>
        <v>364425553</v>
      </c>
      <c r="U48" s="55">
        <f t="shared" si="3"/>
        <v>266268472</v>
      </c>
      <c r="V48" s="55">
        <f t="shared" si="3"/>
        <v>299062538</v>
      </c>
      <c r="W48" s="55">
        <f t="shared" si="3"/>
        <v>240425085</v>
      </c>
      <c r="X48" s="55">
        <f t="shared" ref="X48:Y48" si="92">X107</f>
        <v>324487151</v>
      </c>
      <c r="Y48" s="55">
        <f t="shared" si="92"/>
        <v>377213541</v>
      </c>
      <c r="Z48" s="55">
        <f t="shared" ref="Z48" si="93">Z107</f>
        <v>383886712</v>
      </c>
    </row>
    <row r="49" spans="1:32">
      <c r="A49" s="51" t="s">
        <v>150</v>
      </c>
      <c r="B49" s="49">
        <f t="shared" si="66"/>
        <v>0</v>
      </c>
      <c r="C49" s="49">
        <f t="shared" si="66"/>
        <v>0</v>
      </c>
      <c r="D49" s="49">
        <f t="shared" si="66"/>
        <v>0</v>
      </c>
      <c r="E49" s="49">
        <f t="shared" si="66"/>
        <v>0</v>
      </c>
      <c r="F49" s="49">
        <f t="shared" si="66"/>
        <v>0</v>
      </c>
      <c r="G49" s="49">
        <f t="shared" si="66"/>
        <v>0</v>
      </c>
      <c r="H49" s="49">
        <f t="shared" si="66"/>
        <v>0</v>
      </c>
      <c r="I49" s="49">
        <f t="shared" si="66"/>
        <v>0</v>
      </c>
      <c r="J49" s="49">
        <f t="shared" si="66"/>
        <v>0</v>
      </c>
      <c r="K49" s="49">
        <f t="shared" si="66"/>
        <v>0</v>
      </c>
      <c r="L49" s="49">
        <f t="shared" si="66"/>
        <v>0</v>
      </c>
      <c r="M49" s="49">
        <f t="shared" si="66"/>
        <v>0</v>
      </c>
      <c r="N49" s="26">
        <f t="shared" si="66"/>
        <v>0</v>
      </c>
      <c r="O49" s="26">
        <f t="shared" si="66"/>
        <v>0</v>
      </c>
      <c r="P49" s="26">
        <f t="shared" si="66"/>
        <v>0</v>
      </c>
      <c r="Q49" s="55">
        <v>0</v>
      </c>
      <c r="R49" s="26">
        <f t="shared" si="67"/>
        <v>0</v>
      </c>
      <c r="S49" s="26">
        <f t="shared" si="67"/>
        <v>0</v>
      </c>
      <c r="T49" s="55">
        <f t="shared" si="3"/>
        <v>0</v>
      </c>
      <c r="U49" s="55">
        <f t="shared" si="3"/>
        <v>0</v>
      </c>
      <c r="V49" s="55">
        <f t="shared" si="3"/>
        <v>0</v>
      </c>
      <c r="W49" s="55">
        <f t="shared" si="3"/>
        <v>0</v>
      </c>
      <c r="X49" s="55">
        <f t="shared" ref="X49:Y49" si="94">X108</f>
        <v>0</v>
      </c>
      <c r="Y49" s="55">
        <f t="shared" si="94"/>
        <v>0</v>
      </c>
      <c r="Z49" s="55">
        <f t="shared" ref="Z49" si="95">Z108</f>
        <v>0</v>
      </c>
    </row>
    <row r="50" spans="1:32">
      <c r="A50" s="51" t="s">
        <v>152</v>
      </c>
      <c r="B50" s="49">
        <f t="shared" si="66"/>
        <v>0</v>
      </c>
      <c r="C50" s="49">
        <f t="shared" si="66"/>
        <v>0</v>
      </c>
      <c r="D50" s="49">
        <f t="shared" si="66"/>
        <v>0</v>
      </c>
      <c r="E50" s="49">
        <f t="shared" si="66"/>
        <v>0</v>
      </c>
      <c r="F50" s="49">
        <f t="shared" si="66"/>
        <v>0</v>
      </c>
      <c r="G50" s="49">
        <f t="shared" si="66"/>
        <v>0</v>
      </c>
      <c r="H50" s="49">
        <f t="shared" si="66"/>
        <v>0</v>
      </c>
      <c r="I50" s="49">
        <f t="shared" si="66"/>
        <v>0</v>
      </c>
      <c r="J50" s="49">
        <f t="shared" si="66"/>
        <v>0</v>
      </c>
      <c r="K50" s="49">
        <f t="shared" si="66"/>
        <v>0</v>
      </c>
      <c r="L50" s="49">
        <f t="shared" si="66"/>
        <v>0</v>
      </c>
      <c r="M50" s="49">
        <f t="shared" si="66"/>
        <v>0</v>
      </c>
      <c r="N50" s="26">
        <f t="shared" si="66"/>
        <v>3266266</v>
      </c>
      <c r="O50" s="26">
        <f t="shared" si="66"/>
        <v>4601739</v>
      </c>
      <c r="P50" s="26">
        <f t="shared" si="66"/>
        <v>3450337</v>
      </c>
      <c r="Q50" s="55">
        <v>2413899</v>
      </c>
      <c r="R50" s="26">
        <f t="shared" si="67"/>
        <v>2618971</v>
      </c>
      <c r="S50" s="26">
        <f t="shared" si="67"/>
        <v>2873036</v>
      </c>
      <c r="T50" s="55">
        <f t="shared" si="3"/>
        <v>3401987</v>
      </c>
      <c r="U50" s="55">
        <f t="shared" si="3"/>
        <v>4549811</v>
      </c>
      <c r="V50" s="55">
        <f t="shared" si="3"/>
        <v>5508063</v>
      </c>
      <c r="W50" s="55">
        <f t="shared" si="3"/>
        <v>5769739</v>
      </c>
      <c r="X50" s="55">
        <f t="shared" ref="X50:Y50" si="96">X109</f>
        <v>6998121</v>
      </c>
      <c r="Y50" s="55">
        <f t="shared" si="96"/>
        <v>8363591</v>
      </c>
      <c r="Z50" s="55">
        <f t="shared" ref="Z50" si="97">Z109</f>
        <v>7262637</v>
      </c>
    </row>
    <row r="51" spans="1:32">
      <c r="A51" s="51" t="s">
        <v>153</v>
      </c>
      <c r="B51" s="49">
        <f t="shared" si="66"/>
        <v>0</v>
      </c>
      <c r="C51" s="49">
        <f t="shared" si="66"/>
        <v>0</v>
      </c>
      <c r="D51" s="49">
        <f t="shared" si="66"/>
        <v>0</v>
      </c>
      <c r="E51" s="49">
        <f t="shared" si="66"/>
        <v>0</v>
      </c>
      <c r="F51" s="49">
        <f t="shared" si="66"/>
        <v>0</v>
      </c>
      <c r="G51" s="49">
        <f t="shared" si="66"/>
        <v>0</v>
      </c>
      <c r="H51" s="49">
        <f t="shared" si="66"/>
        <v>0</v>
      </c>
      <c r="I51" s="49">
        <f t="shared" si="66"/>
        <v>0</v>
      </c>
      <c r="J51" s="49">
        <f t="shared" si="66"/>
        <v>0</v>
      </c>
      <c r="K51" s="49">
        <f t="shared" si="66"/>
        <v>0</v>
      </c>
      <c r="L51" s="49">
        <f t="shared" si="66"/>
        <v>0</v>
      </c>
      <c r="M51" s="49">
        <f t="shared" si="66"/>
        <v>0</v>
      </c>
      <c r="N51" s="26">
        <f t="shared" si="66"/>
        <v>0</v>
      </c>
      <c r="O51" s="26">
        <f t="shared" si="66"/>
        <v>0</v>
      </c>
      <c r="P51" s="26">
        <f t="shared" si="66"/>
        <v>0</v>
      </c>
      <c r="Q51" s="55">
        <v>0</v>
      </c>
      <c r="R51" s="26">
        <f t="shared" si="67"/>
        <v>0</v>
      </c>
      <c r="S51" s="26">
        <f t="shared" si="67"/>
        <v>0</v>
      </c>
      <c r="T51" s="55">
        <f t="shared" si="3"/>
        <v>0</v>
      </c>
      <c r="U51" s="55">
        <f t="shared" si="3"/>
        <v>0</v>
      </c>
      <c r="V51" s="55">
        <f t="shared" si="3"/>
        <v>0</v>
      </c>
      <c r="W51" s="55">
        <f t="shared" si="3"/>
        <v>0</v>
      </c>
      <c r="X51" s="55">
        <f t="shared" ref="X51:Y51" si="98">X110</f>
        <v>0</v>
      </c>
      <c r="Y51" s="55">
        <f t="shared" si="98"/>
        <v>0</v>
      </c>
      <c r="Z51" s="55">
        <f t="shared" ref="Z51" si="99">Z110</f>
        <v>0</v>
      </c>
    </row>
    <row r="52" spans="1:32">
      <c r="A52" s="51" t="s">
        <v>154</v>
      </c>
      <c r="B52" s="49">
        <f t="shared" ref="B52:P56" si="100">SUM(B111,B170)</f>
        <v>0</v>
      </c>
      <c r="C52" s="49">
        <f t="shared" si="100"/>
        <v>0</v>
      </c>
      <c r="D52" s="49">
        <f t="shared" si="100"/>
        <v>0</v>
      </c>
      <c r="E52" s="49">
        <f t="shared" si="100"/>
        <v>35528186</v>
      </c>
      <c r="F52" s="49">
        <f t="shared" si="100"/>
        <v>1918635</v>
      </c>
      <c r="G52" s="49">
        <f t="shared" si="100"/>
        <v>35568590</v>
      </c>
      <c r="H52" s="49">
        <f t="shared" si="100"/>
        <v>18462470</v>
      </c>
      <c r="I52" s="49">
        <f t="shared" si="100"/>
        <v>16741755</v>
      </c>
      <c r="J52" s="49">
        <f t="shared" si="100"/>
        <v>26980808</v>
      </c>
      <c r="K52" s="49">
        <f t="shared" si="100"/>
        <v>15323733</v>
      </c>
      <c r="L52" s="49">
        <f t="shared" si="100"/>
        <v>16838461</v>
      </c>
      <c r="M52" s="49">
        <f t="shared" si="100"/>
        <v>9566789</v>
      </c>
      <c r="N52" s="26">
        <f t="shared" si="100"/>
        <v>25114361</v>
      </c>
      <c r="O52" s="26">
        <f t="shared" si="100"/>
        <v>18856552</v>
      </c>
      <c r="P52" s="26">
        <f t="shared" si="100"/>
        <v>11484593</v>
      </c>
      <c r="Q52" s="55">
        <v>20209282</v>
      </c>
      <c r="R52" s="26">
        <f t="shared" ref="R52:S56" si="101">SUM(R111,R170)</f>
        <v>10806142</v>
      </c>
      <c r="S52" s="26">
        <f t="shared" si="101"/>
        <v>11303235</v>
      </c>
      <c r="T52" s="55">
        <f t="shared" si="3"/>
        <v>8891014</v>
      </c>
      <c r="U52" s="55">
        <f t="shared" si="3"/>
        <v>15292704</v>
      </c>
      <c r="V52" s="55">
        <f t="shared" si="3"/>
        <v>8227492</v>
      </c>
      <c r="W52" s="55">
        <f t="shared" si="3"/>
        <v>8819663</v>
      </c>
      <c r="X52" s="55">
        <f t="shared" ref="X52:Y52" si="102">X111</f>
        <v>4191962</v>
      </c>
      <c r="Y52" s="55">
        <f t="shared" si="102"/>
        <v>4637452</v>
      </c>
      <c r="Z52" s="55">
        <f t="shared" ref="Z52" si="103">Z111</f>
        <v>0</v>
      </c>
    </row>
    <row r="53" spans="1:32">
      <c r="A53" s="51" t="s">
        <v>155</v>
      </c>
      <c r="B53" s="49">
        <f t="shared" si="100"/>
        <v>0</v>
      </c>
      <c r="C53" s="49">
        <f t="shared" si="100"/>
        <v>0</v>
      </c>
      <c r="D53" s="49">
        <f t="shared" si="100"/>
        <v>0</v>
      </c>
      <c r="E53" s="49">
        <f t="shared" si="100"/>
        <v>0</v>
      </c>
      <c r="F53" s="49">
        <f t="shared" si="100"/>
        <v>0</v>
      </c>
      <c r="G53" s="49">
        <f t="shared" si="100"/>
        <v>0</v>
      </c>
      <c r="H53" s="49">
        <f t="shared" si="100"/>
        <v>0</v>
      </c>
      <c r="I53" s="49">
        <f t="shared" si="100"/>
        <v>0</v>
      </c>
      <c r="J53" s="49">
        <f t="shared" si="100"/>
        <v>0</v>
      </c>
      <c r="K53" s="49">
        <f t="shared" si="100"/>
        <v>0</v>
      </c>
      <c r="L53" s="49">
        <f t="shared" si="100"/>
        <v>0</v>
      </c>
      <c r="M53" s="49">
        <f t="shared" si="100"/>
        <v>0</v>
      </c>
      <c r="N53" s="26">
        <f t="shared" si="100"/>
        <v>30049912</v>
      </c>
      <c r="O53" s="26">
        <f t="shared" si="100"/>
        <v>26261511</v>
      </c>
      <c r="P53" s="26">
        <f t="shared" si="100"/>
        <v>19035131</v>
      </c>
      <c r="Q53" s="55">
        <v>10540317</v>
      </c>
      <c r="R53" s="26">
        <f t="shared" si="101"/>
        <v>18143004</v>
      </c>
      <c r="S53" s="26">
        <f t="shared" si="101"/>
        <v>12340922</v>
      </c>
      <c r="T53" s="55">
        <f t="shared" si="3"/>
        <v>15414649</v>
      </c>
      <c r="U53" s="55">
        <f t="shared" si="3"/>
        <v>18991756</v>
      </c>
      <c r="V53" s="55">
        <f t="shared" si="3"/>
        <v>20731822</v>
      </c>
      <c r="W53" s="55">
        <f t="shared" si="3"/>
        <v>23003720</v>
      </c>
      <c r="X53" s="55">
        <f t="shared" ref="X53:Y53" si="104">X112</f>
        <v>22490742</v>
      </c>
      <c r="Y53" s="55">
        <f t="shared" si="104"/>
        <v>19193386</v>
      </c>
      <c r="Z53" s="55">
        <f t="shared" ref="Z53" si="105">Z112</f>
        <v>19153873</v>
      </c>
    </row>
    <row r="54" spans="1:32">
      <c r="A54" s="51" t="s">
        <v>157</v>
      </c>
      <c r="B54" s="49">
        <f t="shared" si="100"/>
        <v>0</v>
      </c>
      <c r="C54" s="49">
        <f t="shared" si="100"/>
        <v>0</v>
      </c>
      <c r="D54" s="49">
        <f t="shared" si="100"/>
        <v>0</v>
      </c>
      <c r="E54" s="49">
        <f t="shared" si="100"/>
        <v>0</v>
      </c>
      <c r="F54" s="49">
        <f t="shared" si="100"/>
        <v>0</v>
      </c>
      <c r="G54" s="49">
        <f t="shared" si="100"/>
        <v>0</v>
      </c>
      <c r="H54" s="49">
        <f t="shared" si="100"/>
        <v>0</v>
      </c>
      <c r="I54" s="49">
        <f t="shared" si="100"/>
        <v>0</v>
      </c>
      <c r="J54" s="49">
        <f t="shared" si="100"/>
        <v>0</v>
      </c>
      <c r="K54" s="49">
        <f t="shared" si="100"/>
        <v>0</v>
      </c>
      <c r="L54" s="49">
        <f t="shared" si="100"/>
        <v>0</v>
      </c>
      <c r="M54" s="49">
        <f t="shared" si="100"/>
        <v>0</v>
      </c>
      <c r="N54" s="26">
        <f t="shared" si="100"/>
        <v>0</v>
      </c>
      <c r="O54" s="26">
        <f t="shared" si="100"/>
        <v>0</v>
      </c>
      <c r="P54" s="26">
        <f t="shared" si="100"/>
        <v>299129</v>
      </c>
      <c r="Q54" s="55">
        <v>0</v>
      </c>
      <c r="R54" s="26">
        <f t="shared" si="101"/>
        <v>0</v>
      </c>
      <c r="S54" s="26">
        <f t="shared" si="101"/>
        <v>0</v>
      </c>
      <c r="T54" s="55">
        <f t="shared" si="3"/>
        <v>0</v>
      </c>
      <c r="U54" s="55">
        <f t="shared" si="3"/>
        <v>0</v>
      </c>
      <c r="V54" s="55">
        <f t="shared" si="3"/>
        <v>0</v>
      </c>
      <c r="W54" s="55">
        <f t="shared" si="3"/>
        <v>0</v>
      </c>
      <c r="X54" s="55">
        <f t="shared" ref="X54:Y54" si="106">X113</f>
        <v>0</v>
      </c>
      <c r="Y54" s="55">
        <f t="shared" si="106"/>
        <v>0</v>
      </c>
      <c r="Z54" s="55">
        <f t="shared" ref="Z54" si="107">Z113</f>
        <v>0</v>
      </c>
    </row>
    <row r="55" spans="1:32">
      <c r="A55" s="51" t="s">
        <v>158</v>
      </c>
      <c r="B55" s="49">
        <f t="shared" si="100"/>
        <v>0</v>
      </c>
      <c r="C55" s="49">
        <f t="shared" si="100"/>
        <v>0</v>
      </c>
      <c r="D55" s="49">
        <f t="shared" si="100"/>
        <v>0</v>
      </c>
      <c r="E55" s="49">
        <f t="shared" si="100"/>
        <v>0</v>
      </c>
      <c r="F55" s="49">
        <f t="shared" si="100"/>
        <v>0</v>
      </c>
      <c r="G55" s="49">
        <f t="shared" si="100"/>
        <v>0</v>
      </c>
      <c r="H55" s="49">
        <f t="shared" si="100"/>
        <v>0</v>
      </c>
      <c r="I55" s="49">
        <f t="shared" si="100"/>
        <v>0</v>
      </c>
      <c r="J55" s="49">
        <f t="shared" si="100"/>
        <v>0</v>
      </c>
      <c r="K55" s="49">
        <f t="shared" si="100"/>
        <v>0</v>
      </c>
      <c r="L55" s="49">
        <f t="shared" si="100"/>
        <v>0</v>
      </c>
      <c r="M55" s="49">
        <f t="shared" si="100"/>
        <v>0</v>
      </c>
      <c r="N55" s="26">
        <f t="shared" si="100"/>
        <v>0</v>
      </c>
      <c r="O55" s="26">
        <f t="shared" si="100"/>
        <v>0</v>
      </c>
      <c r="P55" s="26">
        <f t="shared" si="100"/>
        <v>0</v>
      </c>
      <c r="Q55" s="55">
        <v>0</v>
      </c>
      <c r="R55" s="26">
        <f t="shared" si="101"/>
        <v>0</v>
      </c>
      <c r="S55" s="26">
        <f t="shared" si="101"/>
        <v>0</v>
      </c>
      <c r="T55" s="55">
        <f t="shared" si="3"/>
        <v>0</v>
      </c>
      <c r="U55" s="55">
        <f t="shared" si="3"/>
        <v>0</v>
      </c>
      <c r="V55" s="55">
        <f t="shared" si="3"/>
        <v>0</v>
      </c>
      <c r="W55" s="55">
        <f t="shared" si="3"/>
        <v>0</v>
      </c>
      <c r="X55" s="55">
        <f t="shared" ref="X55:Y55" si="108">X114</f>
        <v>0</v>
      </c>
      <c r="Y55" s="55">
        <f t="shared" si="108"/>
        <v>0</v>
      </c>
      <c r="Z55" s="55">
        <f t="shared" ref="Z55" si="109">Z114</f>
        <v>0</v>
      </c>
    </row>
    <row r="56" spans="1:32">
      <c r="A56" s="59" t="s">
        <v>159</v>
      </c>
      <c r="B56" s="49">
        <f t="shared" si="100"/>
        <v>0</v>
      </c>
      <c r="C56" s="49">
        <f t="shared" si="100"/>
        <v>0</v>
      </c>
      <c r="D56" s="49">
        <f t="shared" si="100"/>
        <v>28844617</v>
      </c>
      <c r="E56" s="49">
        <f t="shared" si="100"/>
        <v>1225039126</v>
      </c>
      <c r="F56" s="49">
        <f t="shared" si="100"/>
        <v>1625631589</v>
      </c>
      <c r="G56" s="49">
        <f t="shared" si="100"/>
        <v>1791317253</v>
      </c>
      <c r="H56" s="49">
        <f t="shared" si="100"/>
        <v>1646523531</v>
      </c>
      <c r="I56" s="49">
        <f t="shared" si="100"/>
        <v>1790922982</v>
      </c>
      <c r="J56" s="49">
        <f t="shared" si="100"/>
        <v>1538208549</v>
      </c>
      <c r="K56" s="49">
        <f t="shared" si="100"/>
        <v>1313059018</v>
      </c>
      <c r="L56" s="49">
        <f t="shared" si="100"/>
        <v>1514714813</v>
      </c>
      <c r="M56" s="49">
        <f t="shared" si="100"/>
        <v>1622224543</v>
      </c>
      <c r="N56" s="26">
        <f t="shared" si="100"/>
        <v>1666585417</v>
      </c>
      <c r="O56" s="26">
        <f t="shared" si="100"/>
        <v>1700129715</v>
      </c>
      <c r="P56" s="26">
        <f t="shared" si="100"/>
        <v>1642084916</v>
      </c>
      <c r="Q56" s="55">
        <v>1380930476</v>
      </c>
      <c r="R56" s="26">
        <f t="shared" si="101"/>
        <v>1425250719</v>
      </c>
      <c r="S56" s="26">
        <f t="shared" si="101"/>
        <v>1448419865</v>
      </c>
      <c r="T56" s="55">
        <f t="shared" si="3"/>
        <v>1328299828</v>
      </c>
      <c r="U56" s="55">
        <f t="shared" si="3"/>
        <v>1130798274</v>
      </c>
      <c r="V56" s="55">
        <f t="shared" si="3"/>
        <v>1173101922</v>
      </c>
      <c r="W56" s="55">
        <f t="shared" si="3"/>
        <v>1128195788</v>
      </c>
      <c r="X56" s="55">
        <f t="shared" ref="X56:Y56" si="110">X115</f>
        <v>1269097799</v>
      </c>
      <c r="Y56" s="55">
        <f t="shared" si="110"/>
        <v>1292054475</v>
      </c>
      <c r="Z56" s="55">
        <f t="shared" ref="Z56" si="111">Z115</f>
        <v>1186903298</v>
      </c>
    </row>
    <row r="57" spans="1:32" s="99" customFormat="1">
      <c r="A57" s="49"/>
      <c r="B57" s="49"/>
      <c r="C57" s="49"/>
      <c r="D57" s="49"/>
      <c r="E57" s="49"/>
      <c r="F57" s="49"/>
      <c r="G57" s="49"/>
      <c r="H57" s="49"/>
      <c r="I57" s="49"/>
      <c r="J57" s="49"/>
      <c r="K57" s="49"/>
      <c r="L57" s="49"/>
      <c r="M57" s="49"/>
      <c r="N57" s="49"/>
      <c r="O57" s="49"/>
      <c r="P57" s="49"/>
      <c r="Q57" s="49"/>
      <c r="R57" s="47"/>
      <c r="S57" s="47"/>
      <c r="T57" s="47"/>
    </row>
    <row r="58" spans="1:32">
      <c r="A58" s="49"/>
      <c r="B58" s="49"/>
      <c r="C58" s="49"/>
      <c r="D58" s="49"/>
      <c r="E58" s="49"/>
      <c r="F58" s="49"/>
      <c r="G58" s="49"/>
      <c r="H58" s="49"/>
      <c r="I58" s="49"/>
      <c r="J58" s="49"/>
      <c r="K58" s="49"/>
      <c r="L58" s="49"/>
      <c r="M58" s="49"/>
      <c r="N58" s="49"/>
      <c r="O58" s="49"/>
      <c r="P58" s="49"/>
      <c r="Q58" s="49"/>
    </row>
    <row r="59" spans="1:32">
      <c r="A59" s="49"/>
      <c r="B59" s="49"/>
      <c r="C59" s="49"/>
      <c r="D59" s="49"/>
      <c r="E59" s="49"/>
      <c r="F59" s="49"/>
      <c r="G59" s="49"/>
      <c r="H59" s="49"/>
      <c r="I59" s="49"/>
      <c r="J59" s="49"/>
      <c r="K59" s="49"/>
      <c r="L59" s="49"/>
      <c r="M59" s="49"/>
      <c r="N59" s="49"/>
      <c r="O59" s="49"/>
      <c r="P59" s="49"/>
      <c r="Q59" s="49"/>
    </row>
    <row r="60" spans="1:32">
      <c r="A60" s="49"/>
      <c r="B60" s="49"/>
      <c r="C60" s="49"/>
      <c r="D60" s="49"/>
      <c r="E60" s="49"/>
      <c r="F60" s="49"/>
      <c r="G60" s="49"/>
      <c r="H60" s="49"/>
      <c r="I60" s="49"/>
      <c r="J60" s="49"/>
      <c r="K60" s="49"/>
      <c r="L60" s="49"/>
      <c r="M60" s="49"/>
      <c r="N60" s="49"/>
      <c r="O60" s="49"/>
      <c r="P60" s="49"/>
      <c r="Q60" s="49"/>
    </row>
    <row r="61" spans="1:32">
      <c r="A61" s="49"/>
      <c r="B61" s="49"/>
      <c r="C61" s="49"/>
      <c r="D61" s="49"/>
      <c r="E61" s="49"/>
      <c r="F61" s="49"/>
      <c r="G61" s="49"/>
      <c r="H61" s="49"/>
      <c r="I61" s="49"/>
      <c r="J61" s="49"/>
      <c r="K61" s="49"/>
      <c r="L61" s="49"/>
      <c r="M61" s="49"/>
      <c r="N61" s="49"/>
      <c r="O61" s="49"/>
      <c r="P61" s="49"/>
      <c r="Q61" s="49"/>
    </row>
    <row r="62" spans="1:32" ht="12.75" customHeight="1">
      <c r="A62" s="396" t="s">
        <v>156</v>
      </c>
      <c r="B62" s="398" t="s">
        <v>198</v>
      </c>
      <c r="C62" s="398" t="s">
        <v>199</v>
      </c>
      <c r="D62" s="398" t="s">
        <v>200</v>
      </c>
      <c r="E62" s="398" t="s">
        <v>201</v>
      </c>
      <c r="F62" s="398" t="s">
        <v>202</v>
      </c>
      <c r="G62" s="398" t="s">
        <v>203</v>
      </c>
      <c r="H62" s="398" t="s">
        <v>204</v>
      </c>
      <c r="I62" s="398" t="s">
        <v>205</v>
      </c>
      <c r="J62" s="398" t="s">
        <v>206</v>
      </c>
      <c r="K62" s="398" t="s">
        <v>207</v>
      </c>
      <c r="L62" s="398" t="s">
        <v>208</v>
      </c>
      <c r="M62" s="398" t="s">
        <v>209</v>
      </c>
      <c r="N62" s="398" t="s">
        <v>210</v>
      </c>
      <c r="O62" s="398" t="s">
        <v>211</v>
      </c>
      <c r="P62" s="398" t="s">
        <v>212</v>
      </c>
      <c r="Q62" s="398" t="s">
        <v>213</v>
      </c>
      <c r="R62" s="410" t="s">
        <v>214</v>
      </c>
      <c r="S62" s="410" t="s">
        <v>215</v>
      </c>
      <c r="T62" s="410" t="s">
        <v>216</v>
      </c>
      <c r="U62" s="410" t="s">
        <v>217</v>
      </c>
      <c r="V62" s="410" t="s">
        <v>218</v>
      </c>
      <c r="W62" s="410" t="s">
        <v>219</v>
      </c>
      <c r="X62" s="410" t="s">
        <v>220</v>
      </c>
      <c r="Y62" s="410" t="s">
        <v>222</v>
      </c>
      <c r="Z62" s="410" t="s">
        <v>368</v>
      </c>
      <c r="AF62" s="100"/>
    </row>
    <row r="63" spans="1:32" ht="12.75" customHeight="1">
      <c r="A63" s="396"/>
      <c r="B63" s="398"/>
      <c r="C63" s="398"/>
      <c r="D63" s="398"/>
      <c r="E63" s="398"/>
      <c r="F63" s="398"/>
      <c r="G63" s="398"/>
      <c r="H63" s="398"/>
      <c r="I63" s="398"/>
      <c r="J63" s="398"/>
      <c r="K63" s="398"/>
      <c r="L63" s="398"/>
      <c r="M63" s="398"/>
      <c r="N63" s="398"/>
      <c r="O63" s="398"/>
      <c r="P63" s="398"/>
      <c r="Q63" s="398"/>
      <c r="R63" s="410"/>
      <c r="S63" s="410"/>
      <c r="T63" s="410"/>
      <c r="U63" s="410"/>
      <c r="V63" s="410"/>
      <c r="W63" s="410"/>
      <c r="X63" s="410"/>
      <c r="Y63" s="410"/>
      <c r="Z63" s="410"/>
    </row>
    <row r="64" spans="1:32">
      <c r="A64" s="51" t="s">
        <v>82</v>
      </c>
      <c r="B64" s="103">
        <v>0</v>
      </c>
      <c r="C64" s="103">
        <v>0</v>
      </c>
      <c r="D64" s="103">
        <v>0</v>
      </c>
      <c r="E64" s="103">
        <v>0</v>
      </c>
      <c r="F64" s="49">
        <v>16876298</v>
      </c>
      <c r="G64" s="49">
        <v>-16876298</v>
      </c>
      <c r="H64" s="49"/>
      <c r="I64" s="49">
        <v>0</v>
      </c>
      <c r="J64" s="49">
        <v>0</v>
      </c>
      <c r="K64" s="49">
        <v>0</v>
      </c>
      <c r="L64" s="49">
        <v>0</v>
      </c>
      <c r="M64" s="49">
        <v>0</v>
      </c>
      <c r="N64" s="49">
        <v>0</v>
      </c>
      <c r="O64" s="49">
        <v>0</v>
      </c>
      <c r="P64" s="87">
        <f>'[2]Prior Law Non-Assistance'!P64+'[2]Prior Law Assistance'!P64</f>
        <v>5567996</v>
      </c>
      <c r="Q64" s="49">
        <v>0</v>
      </c>
      <c r="R64" s="87">
        <f>'[2]Prior Law Non-Assistance'!R64+'[2]Prior Law Assistance'!R64</f>
        <v>0</v>
      </c>
      <c r="S64" s="87">
        <f>'[2]Prior Law Non-Assistance'!S64+'[2]Prior Law Assistance'!S64</f>
        <v>0</v>
      </c>
      <c r="T64" s="49">
        <f>'Foster Care AUPL'!B64+'AUPL (wo Foster Care)'!T65</f>
        <v>0</v>
      </c>
      <c r="U64" s="49">
        <f>'Foster Care AUPL'!C64+'AUPL (wo Foster Care)'!U65</f>
        <v>0</v>
      </c>
      <c r="V64" s="49">
        <f>'Foster Care AUPL'!D64+'AUPL (wo Foster Care)'!V65</f>
        <v>0</v>
      </c>
      <c r="W64" s="49">
        <f>'Foster Care AUPL'!E64+'AUPL (wo Foster Care)'!W65</f>
        <v>0</v>
      </c>
      <c r="X64" s="49">
        <f>'Foster Care AUPL'!F64+'AUPL (wo Foster Care)'!X65</f>
        <v>7295669</v>
      </c>
      <c r="Y64" s="49">
        <f>'Foster Care AUPL'!G64+'AUPL (wo Foster Care)'!Y65</f>
        <v>8226120</v>
      </c>
      <c r="Z64" s="49">
        <f>'Foster Care AUPL'!H64+'AUPL (wo Foster Care)'!Z65</f>
        <v>7592443</v>
      </c>
    </row>
    <row r="65" spans="1:26">
      <c r="A65" s="51" t="s">
        <v>84</v>
      </c>
      <c r="B65" s="103">
        <v>0</v>
      </c>
      <c r="C65" s="103">
        <v>0</v>
      </c>
      <c r="D65" s="103">
        <v>0</v>
      </c>
      <c r="E65" s="103">
        <v>0</v>
      </c>
      <c r="F65" s="49">
        <v>0</v>
      </c>
      <c r="G65" s="49">
        <v>0</v>
      </c>
      <c r="H65" s="49">
        <v>0</v>
      </c>
      <c r="I65" s="49">
        <v>0</v>
      </c>
      <c r="J65" s="49">
        <v>0</v>
      </c>
      <c r="K65" s="49">
        <v>0</v>
      </c>
      <c r="L65" s="49">
        <v>0</v>
      </c>
      <c r="M65" s="49">
        <v>0</v>
      </c>
      <c r="N65" s="49">
        <v>0</v>
      </c>
      <c r="O65" s="49">
        <v>0</v>
      </c>
      <c r="P65" s="87">
        <f>'[2]Prior Law Non-Assistance'!P65+'[2]Prior Law Assistance'!P65</f>
        <v>0</v>
      </c>
      <c r="Q65" s="49">
        <v>0</v>
      </c>
      <c r="R65" s="87">
        <f>'[2]Prior Law Non-Assistance'!R65+'[2]Prior Law Assistance'!R65</f>
        <v>0</v>
      </c>
      <c r="S65" s="87">
        <f>'[2]Prior Law Non-Assistance'!S65+'[2]Prior Law Assistance'!S65</f>
        <v>0</v>
      </c>
      <c r="T65" s="49">
        <f>'Foster Care AUPL'!B65+'AUPL (wo Foster Care)'!T66</f>
        <v>0</v>
      </c>
      <c r="U65" s="49">
        <f>'Foster Care AUPL'!C65+'AUPL (wo Foster Care)'!U66</f>
        <v>0</v>
      </c>
      <c r="V65" s="49">
        <f>'Foster Care AUPL'!D65+'AUPL (wo Foster Care)'!V66</f>
        <v>0</v>
      </c>
      <c r="W65" s="49">
        <f>'Foster Care AUPL'!E65+'AUPL (wo Foster Care)'!W66</f>
        <v>0</v>
      </c>
      <c r="X65" s="49">
        <f>'Foster Care AUPL'!F65+'AUPL (wo Foster Care)'!X66</f>
        <v>0</v>
      </c>
      <c r="Y65" s="49">
        <f>'Foster Care AUPL'!G65+'AUPL (wo Foster Care)'!Y66</f>
        <v>0</v>
      </c>
      <c r="Z65" s="49">
        <f>'Foster Care AUPL'!H65+'AUPL (wo Foster Care)'!Z66</f>
        <v>0</v>
      </c>
    </row>
    <row r="66" spans="1:26">
      <c r="A66" s="51" t="s">
        <v>86</v>
      </c>
      <c r="B66" s="103">
        <v>0</v>
      </c>
      <c r="C66" s="103">
        <v>0</v>
      </c>
      <c r="D66" s="103">
        <v>0</v>
      </c>
      <c r="E66" s="103">
        <v>6472595</v>
      </c>
      <c r="F66" s="49">
        <v>29615439</v>
      </c>
      <c r="G66" s="49">
        <v>23558842</v>
      </c>
      <c r="H66" s="49">
        <v>27743747</v>
      </c>
      <c r="I66" s="49">
        <v>27060800</v>
      </c>
      <c r="J66" s="49">
        <v>34135396</v>
      </c>
      <c r="K66" s="49">
        <v>40060278</v>
      </c>
      <c r="L66" s="49">
        <v>44118179</v>
      </c>
      <c r="M66" s="49">
        <v>57242393</v>
      </c>
      <c r="N66" s="49">
        <v>50615804</v>
      </c>
      <c r="O66" s="49">
        <v>36920305</v>
      </c>
      <c r="P66" s="87">
        <f>'[2]Prior Law Non-Assistance'!P66+'[2]Prior Law Assistance'!P66</f>
        <v>13930630</v>
      </c>
      <c r="Q66" s="49">
        <v>7772422</v>
      </c>
      <c r="R66" s="87">
        <f>'[2]Prior Law Non-Assistance'!R66+'[2]Prior Law Assistance'!R66</f>
        <v>13922252</v>
      </c>
      <c r="S66" s="87">
        <f>'[2]Prior Law Non-Assistance'!S66+'[2]Prior Law Assistance'!S66</f>
        <v>21699433</v>
      </c>
      <c r="T66" s="49">
        <f>'Foster Care AUPL'!B66+'AUPL (wo Foster Care)'!T67</f>
        <v>31893545</v>
      </c>
      <c r="U66" s="49">
        <f>'Foster Care AUPL'!C66+'AUPL (wo Foster Care)'!U67</f>
        <v>44431750</v>
      </c>
      <c r="V66" s="49">
        <f>'Foster Care AUPL'!D66+'AUPL (wo Foster Care)'!V67</f>
        <v>5126960</v>
      </c>
      <c r="W66" s="49">
        <f>'Foster Care AUPL'!E66+'AUPL (wo Foster Care)'!W67</f>
        <v>9750527</v>
      </c>
      <c r="X66" s="49">
        <f>'Foster Care AUPL'!F66+'AUPL (wo Foster Care)'!X67</f>
        <v>14691349</v>
      </c>
      <c r="Y66" s="49">
        <f>'Foster Care AUPL'!G66+'AUPL (wo Foster Care)'!Y67</f>
        <v>13198512</v>
      </c>
      <c r="Z66" s="49">
        <f>'Foster Care AUPL'!H66+'AUPL (wo Foster Care)'!Z67</f>
        <v>10723424</v>
      </c>
    </row>
    <row r="67" spans="1:26">
      <c r="A67" s="51" t="s">
        <v>88</v>
      </c>
      <c r="B67" s="103">
        <v>0</v>
      </c>
      <c r="C67" s="103">
        <v>0</v>
      </c>
      <c r="D67" s="103">
        <v>0</v>
      </c>
      <c r="E67" s="103">
        <v>0</v>
      </c>
      <c r="F67" s="49">
        <v>0</v>
      </c>
      <c r="G67" s="49">
        <v>0</v>
      </c>
      <c r="H67" s="49">
        <v>0</v>
      </c>
      <c r="I67" s="49">
        <v>0</v>
      </c>
      <c r="J67" s="49">
        <v>0</v>
      </c>
      <c r="K67" s="49">
        <v>0</v>
      </c>
      <c r="L67" s="49">
        <v>0</v>
      </c>
      <c r="M67" s="49">
        <v>0</v>
      </c>
      <c r="N67" s="49">
        <v>0</v>
      </c>
      <c r="O67" s="49">
        <v>13019814</v>
      </c>
      <c r="P67" s="87">
        <f>'[2]Prior Law Non-Assistance'!P67+'[2]Prior Law Assistance'!P67</f>
        <v>0</v>
      </c>
      <c r="Q67" s="49">
        <v>0</v>
      </c>
      <c r="R67" s="87">
        <f>'[2]Prior Law Non-Assistance'!R67+'[2]Prior Law Assistance'!R67</f>
        <v>6869995</v>
      </c>
      <c r="S67" s="87">
        <f>'[2]Prior Law Non-Assistance'!S67+'[2]Prior Law Assistance'!S67</f>
        <v>7775765</v>
      </c>
      <c r="T67" s="49">
        <f>'Foster Care AUPL'!B67+'AUPL (wo Foster Care)'!T68</f>
        <v>7215255</v>
      </c>
      <c r="U67" s="49">
        <f>'Foster Care AUPL'!C67+'AUPL (wo Foster Care)'!U68</f>
        <v>4997751</v>
      </c>
      <c r="V67" s="49">
        <f>'Foster Care AUPL'!D67+'AUPL (wo Foster Care)'!V68</f>
        <v>5367697</v>
      </c>
      <c r="W67" s="49">
        <f>'Foster Care AUPL'!E67+'AUPL (wo Foster Care)'!W68</f>
        <v>4079213</v>
      </c>
      <c r="X67" s="49">
        <f>'Foster Care AUPL'!F67+'AUPL (wo Foster Care)'!X68</f>
        <v>4779900</v>
      </c>
      <c r="Y67" s="49">
        <f>'Foster Care AUPL'!G67+'AUPL (wo Foster Care)'!Y68</f>
        <v>5902112</v>
      </c>
      <c r="Z67" s="49">
        <f>'Foster Care AUPL'!H67+'AUPL (wo Foster Care)'!Z68</f>
        <v>2329411</v>
      </c>
    </row>
    <row r="68" spans="1:26">
      <c r="A68" s="51" t="s">
        <v>74</v>
      </c>
      <c r="B68" s="103">
        <v>0</v>
      </c>
      <c r="C68" s="103">
        <v>0</v>
      </c>
      <c r="D68" s="103">
        <v>0</v>
      </c>
      <c r="E68" s="103">
        <v>424947401</v>
      </c>
      <c r="F68" s="49">
        <v>444363565</v>
      </c>
      <c r="G68" s="49">
        <v>465164888</v>
      </c>
      <c r="H68" s="49">
        <v>277365847</v>
      </c>
      <c r="I68" s="49">
        <v>359774618</v>
      </c>
      <c r="J68" s="49">
        <v>184816638</v>
      </c>
      <c r="K68" s="49">
        <v>223296215</v>
      </c>
      <c r="L68" s="49">
        <v>141846816</v>
      </c>
      <c r="M68" s="49">
        <v>165435536</v>
      </c>
      <c r="N68" s="49">
        <v>174726977</v>
      </c>
      <c r="O68" s="49">
        <v>230287622</v>
      </c>
      <c r="P68" s="87">
        <f>'[2]Prior Law Non-Assistance'!P68+'[2]Prior Law Assistance'!P68</f>
        <v>219198727</v>
      </c>
      <c r="Q68" s="49">
        <v>215902091</v>
      </c>
      <c r="R68" s="87">
        <f>'[2]Prior Law Non-Assistance'!R68+'[2]Prior Law Assistance'!R68</f>
        <v>236693134</v>
      </c>
      <c r="S68" s="87">
        <f>'[2]Prior Law Non-Assistance'!S68+'[2]Prior Law Assistance'!S68</f>
        <v>238615367</v>
      </c>
      <c r="T68" s="49">
        <f>'Foster Care AUPL'!B68+'AUPL (wo Foster Care)'!T69</f>
        <v>242157000</v>
      </c>
      <c r="U68" s="49">
        <f>'Foster Care AUPL'!C68+'AUPL (wo Foster Care)'!U69</f>
        <v>244156410</v>
      </c>
      <c r="V68" s="49">
        <f>'Foster Care AUPL'!D68+'AUPL (wo Foster Care)'!V69</f>
        <v>237261556</v>
      </c>
      <c r="W68" s="49">
        <f>'Foster Care AUPL'!E68+'AUPL (wo Foster Care)'!W69</f>
        <v>253674004</v>
      </c>
      <c r="X68" s="49">
        <f>'Foster Care AUPL'!F68+'AUPL (wo Foster Care)'!X69</f>
        <v>275119328</v>
      </c>
      <c r="Y68" s="49">
        <f>'Foster Care AUPL'!G68+'AUPL (wo Foster Care)'!Y69</f>
        <v>261118737</v>
      </c>
      <c r="Z68" s="49">
        <f>'Foster Care AUPL'!H68+'AUPL (wo Foster Care)'!Z69</f>
        <v>243173496</v>
      </c>
    </row>
    <row r="69" spans="1:26">
      <c r="A69" s="51" t="s">
        <v>91</v>
      </c>
      <c r="B69" s="103">
        <v>0</v>
      </c>
      <c r="C69" s="103">
        <v>0</v>
      </c>
      <c r="D69" s="103">
        <v>0</v>
      </c>
      <c r="E69" s="103">
        <v>605548</v>
      </c>
      <c r="F69" s="49">
        <v>4308004</v>
      </c>
      <c r="G69" s="49">
        <v>4134439</v>
      </c>
      <c r="H69" s="49">
        <v>1686366</v>
      </c>
      <c r="I69" s="49">
        <v>1275979</v>
      </c>
      <c r="J69" s="49">
        <v>982111</v>
      </c>
      <c r="K69" s="49">
        <v>1290779</v>
      </c>
      <c r="L69" s="49">
        <v>1347456</v>
      </c>
      <c r="M69" s="49">
        <v>1639951</v>
      </c>
      <c r="N69" s="49">
        <v>4980316</v>
      </c>
      <c r="O69" s="49">
        <v>946915</v>
      </c>
      <c r="P69" s="87">
        <f>'[2]Prior Law Non-Assistance'!P69+'[2]Prior Law Assistance'!P69</f>
        <v>287660</v>
      </c>
      <c r="Q69" s="49">
        <v>134224</v>
      </c>
      <c r="R69" s="87">
        <f>'[2]Prior Law Non-Assistance'!R69+'[2]Prior Law Assistance'!R69</f>
        <v>296021</v>
      </c>
      <c r="S69" s="87">
        <f>'[2]Prior Law Non-Assistance'!S69+'[2]Prior Law Assistance'!S69</f>
        <v>478805</v>
      </c>
      <c r="T69" s="49">
        <f>'Foster Care AUPL'!B69+'AUPL (wo Foster Care)'!T70</f>
        <v>0</v>
      </c>
      <c r="U69" s="49">
        <f>'Foster Care AUPL'!C69+'AUPL (wo Foster Care)'!U70</f>
        <v>0</v>
      </c>
      <c r="V69" s="49">
        <f>'Foster Care AUPL'!D69+'AUPL (wo Foster Care)'!V70</f>
        <v>0</v>
      </c>
      <c r="W69" s="49">
        <f>'Foster Care AUPL'!E69+'AUPL (wo Foster Care)'!W70</f>
        <v>0</v>
      </c>
      <c r="X69" s="49">
        <f>'Foster Care AUPL'!F69+'AUPL (wo Foster Care)'!X70</f>
        <v>0</v>
      </c>
      <c r="Y69" s="49">
        <f>'Foster Care AUPL'!G69+'AUPL (wo Foster Care)'!Y70</f>
        <v>0</v>
      </c>
      <c r="Z69" s="49">
        <f>'Foster Care AUPL'!H69+'AUPL (wo Foster Care)'!Z70</f>
        <v>0</v>
      </c>
    </row>
    <row r="70" spans="1:26">
      <c r="A70" s="51" t="s">
        <v>93</v>
      </c>
      <c r="B70" s="103">
        <v>0</v>
      </c>
      <c r="C70" s="103">
        <v>0</v>
      </c>
      <c r="D70" s="103">
        <v>0</v>
      </c>
      <c r="E70" s="103">
        <v>12365129</v>
      </c>
      <c r="F70" s="49">
        <v>19444837</v>
      </c>
      <c r="G70" s="49">
        <v>16238838</v>
      </c>
      <c r="H70" s="49">
        <v>18694127</v>
      </c>
      <c r="I70" s="49">
        <v>16396957</v>
      </c>
      <c r="J70" s="49">
        <v>17909468</v>
      </c>
      <c r="K70" s="49">
        <v>17008674</v>
      </c>
      <c r="L70" s="49">
        <v>21271978</v>
      </c>
      <c r="M70" s="49">
        <v>19963466</v>
      </c>
      <c r="N70" s="49">
        <v>22496745</v>
      </c>
      <c r="O70" s="49">
        <v>15762245</v>
      </c>
      <c r="P70" s="87">
        <f>'[2]Prior Law Non-Assistance'!P70+'[2]Prior Law Assistance'!P70</f>
        <v>16741919</v>
      </c>
      <c r="Q70" s="49">
        <v>15192292</v>
      </c>
      <c r="R70" s="87">
        <f>'[2]Prior Law Non-Assistance'!R70+'[2]Prior Law Assistance'!R70</f>
        <v>15002130</v>
      </c>
      <c r="S70" s="87">
        <f>'[2]Prior Law Non-Assistance'!S70+'[2]Prior Law Assistance'!S70</f>
        <v>17001807</v>
      </c>
      <c r="T70" s="49">
        <f>'Foster Care AUPL'!B70+'AUPL (wo Foster Care)'!T71</f>
        <v>12963926</v>
      </c>
      <c r="U70" s="49">
        <f>'Foster Care AUPL'!C70+'AUPL (wo Foster Care)'!U71</f>
        <v>17778981</v>
      </c>
      <c r="V70" s="49">
        <f>'Foster Care AUPL'!D70+'AUPL (wo Foster Care)'!V71</f>
        <v>18295967</v>
      </c>
      <c r="W70" s="49">
        <f>'Foster Care AUPL'!E70+'AUPL (wo Foster Care)'!W71</f>
        <v>19726211</v>
      </c>
      <c r="X70" s="49">
        <f>'Foster Care AUPL'!F70+'AUPL (wo Foster Care)'!X71</f>
        <v>20945310</v>
      </c>
      <c r="Y70" s="49">
        <f>'Foster Care AUPL'!G70+'AUPL (wo Foster Care)'!Y71</f>
        <v>18564842</v>
      </c>
      <c r="Z70" s="49">
        <f>'Foster Care AUPL'!H70+'AUPL (wo Foster Care)'!Z71</f>
        <v>14533630</v>
      </c>
    </row>
    <row r="71" spans="1:26">
      <c r="A71" s="51" t="s">
        <v>95</v>
      </c>
      <c r="B71" s="103">
        <v>0</v>
      </c>
      <c r="C71" s="103">
        <v>0</v>
      </c>
      <c r="D71" s="103">
        <v>0</v>
      </c>
      <c r="E71" s="103">
        <v>0</v>
      </c>
      <c r="F71" s="49">
        <v>0</v>
      </c>
      <c r="G71" s="49">
        <v>0</v>
      </c>
      <c r="H71" s="49">
        <v>0</v>
      </c>
      <c r="I71" s="49">
        <v>0</v>
      </c>
      <c r="J71" s="49">
        <v>0</v>
      </c>
      <c r="K71" s="49">
        <v>0</v>
      </c>
      <c r="L71" s="49">
        <v>0</v>
      </c>
      <c r="M71" s="49">
        <v>0</v>
      </c>
      <c r="N71" s="49">
        <v>0</v>
      </c>
      <c r="O71" s="49">
        <v>920</v>
      </c>
      <c r="P71" s="87">
        <f>'[2]Prior Law Non-Assistance'!P71+'[2]Prior Law Assistance'!P71</f>
        <v>515</v>
      </c>
      <c r="Q71" s="49">
        <v>942</v>
      </c>
      <c r="R71" s="87">
        <f>'[2]Prior Law Non-Assistance'!R71+'[2]Prior Law Assistance'!R71</f>
        <v>0</v>
      </c>
      <c r="S71" s="87">
        <f>'[2]Prior Law Non-Assistance'!S71+'[2]Prior Law Assistance'!S71</f>
        <v>0</v>
      </c>
      <c r="T71" s="49">
        <f>'Foster Care AUPL'!B71+'AUPL (wo Foster Care)'!T72</f>
        <v>0</v>
      </c>
      <c r="U71" s="49">
        <f>'Foster Care AUPL'!C71+'AUPL (wo Foster Care)'!U72</f>
        <v>0</v>
      </c>
      <c r="V71" s="49">
        <f>'Foster Care AUPL'!D71+'AUPL (wo Foster Care)'!V72</f>
        <v>0</v>
      </c>
      <c r="W71" s="49">
        <f>'Foster Care AUPL'!E71+'AUPL (wo Foster Care)'!W72</f>
        <v>0</v>
      </c>
      <c r="X71" s="49">
        <f>'Foster Care AUPL'!F71+'AUPL (wo Foster Care)'!X72</f>
        <v>0</v>
      </c>
      <c r="Y71" s="49">
        <f>'Foster Care AUPL'!G71+'AUPL (wo Foster Care)'!Y72</f>
        <v>0</v>
      </c>
      <c r="Z71" s="49">
        <f>'Foster Care AUPL'!H71+'AUPL (wo Foster Care)'!Z72</f>
        <v>0</v>
      </c>
    </row>
    <row r="72" spans="1:26">
      <c r="A72" s="51" t="s">
        <v>97</v>
      </c>
      <c r="B72" s="103">
        <v>0</v>
      </c>
      <c r="C72" s="103">
        <v>0</v>
      </c>
      <c r="D72" s="103">
        <v>0</v>
      </c>
      <c r="E72" s="103">
        <v>0</v>
      </c>
      <c r="F72" s="49">
        <v>0</v>
      </c>
      <c r="G72" s="49">
        <v>0</v>
      </c>
      <c r="H72" s="49">
        <v>0</v>
      </c>
      <c r="I72" s="49">
        <v>0</v>
      </c>
      <c r="J72" s="49">
        <v>0</v>
      </c>
      <c r="K72" s="49">
        <v>0</v>
      </c>
      <c r="L72" s="49">
        <v>0</v>
      </c>
      <c r="M72" s="49">
        <v>0</v>
      </c>
      <c r="N72" s="49">
        <v>0</v>
      </c>
      <c r="O72" s="49">
        <v>0</v>
      </c>
      <c r="P72" s="87">
        <f>'[2]Prior Law Non-Assistance'!P72+'[2]Prior Law Assistance'!P72</f>
        <v>15460000</v>
      </c>
      <c r="Q72" s="49">
        <v>0</v>
      </c>
      <c r="R72" s="87">
        <f>'[2]Prior Law Non-Assistance'!R72+'[2]Prior Law Assistance'!R72</f>
        <v>0</v>
      </c>
      <c r="S72" s="87">
        <f>'[2]Prior Law Non-Assistance'!S72+'[2]Prior Law Assistance'!S72</f>
        <v>0</v>
      </c>
      <c r="T72" s="49">
        <f>'Foster Care AUPL'!B72+'AUPL (wo Foster Care)'!T73</f>
        <v>0</v>
      </c>
      <c r="U72" s="49">
        <f>'Foster Care AUPL'!C72+'AUPL (wo Foster Care)'!U73</f>
        <v>0</v>
      </c>
      <c r="V72" s="49">
        <f>'Foster Care AUPL'!D72+'AUPL (wo Foster Care)'!V73</f>
        <v>0</v>
      </c>
      <c r="W72" s="49">
        <f>'Foster Care AUPL'!E72+'AUPL (wo Foster Care)'!W73</f>
        <v>0</v>
      </c>
      <c r="X72" s="49">
        <f>'Foster Care AUPL'!F72+'AUPL (wo Foster Care)'!X73</f>
        <v>0</v>
      </c>
      <c r="Y72" s="49">
        <f>'Foster Care AUPL'!G72+'AUPL (wo Foster Care)'!Y73</f>
        <v>0</v>
      </c>
      <c r="Z72" s="49">
        <f>'Foster Care AUPL'!H72+'AUPL (wo Foster Care)'!Z73</f>
        <v>0</v>
      </c>
    </row>
    <row r="73" spans="1:26">
      <c r="A73" s="51" t="s">
        <v>99</v>
      </c>
      <c r="B73" s="103">
        <v>0</v>
      </c>
      <c r="C73" s="103">
        <v>0</v>
      </c>
      <c r="D73" s="103">
        <v>0</v>
      </c>
      <c r="E73" s="103">
        <v>0</v>
      </c>
      <c r="F73" s="49">
        <v>9193175</v>
      </c>
      <c r="G73" s="49">
        <v>0</v>
      </c>
      <c r="H73" s="49">
        <v>0</v>
      </c>
      <c r="I73" s="49">
        <v>11305000</v>
      </c>
      <c r="J73" s="49">
        <v>11993066</v>
      </c>
      <c r="K73" s="49">
        <v>12464303</v>
      </c>
      <c r="L73" s="49">
        <v>-2771508</v>
      </c>
      <c r="M73" s="49">
        <v>0</v>
      </c>
      <c r="N73" s="49">
        <v>0</v>
      </c>
      <c r="O73" s="49">
        <v>0</v>
      </c>
      <c r="P73" s="87">
        <f>'[2]Prior Law Non-Assistance'!P73+'[2]Prior Law Assistance'!P73</f>
        <v>0</v>
      </c>
      <c r="Q73" s="49">
        <v>0</v>
      </c>
      <c r="R73" s="87">
        <f>'[2]Prior Law Non-Assistance'!R73+'[2]Prior Law Assistance'!R73</f>
        <v>0</v>
      </c>
      <c r="S73" s="87">
        <f>'[2]Prior Law Non-Assistance'!S73+'[2]Prior Law Assistance'!S73</f>
        <v>0</v>
      </c>
      <c r="T73" s="49">
        <f>'Foster Care AUPL'!B73+'AUPL (wo Foster Care)'!T74</f>
        <v>0</v>
      </c>
      <c r="U73" s="49">
        <f>'Foster Care AUPL'!C73+'AUPL (wo Foster Care)'!U74</f>
        <v>0</v>
      </c>
      <c r="V73" s="49">
        <f>'Foster Care AUPL'!D73+'AUPL (wo Foster Care)'!V74</f>
        <v>0</v>
      </c>
      <c r="W73" s="49">
        <f>'Foster Care AUPL'!E73+'AUPL (wo Foster Care)'!W74</f>
        <v>0</v>
      </c>
      <c r="X73" s="49">
        <f>'Foster Care AUPL'!F73+'AUPL (wo Foster Care)'!X74</f>
        <v>0</v>
      </c>
      <c r="Y73" s="49">
        <f>'Foster Care AUPL'!G73+'AUPL (wo Foster Care)'!Y74</f>
        <v>0</v>
      </c>
      <c r="Z73" s="49">
        <f>'Foster Care AUPL'!H73+'AUPL (wo Foster Care)'!Z74</f>
        <v>0</v>
      </c>
    </row>
    <row r="74" spans="1:26">
      <c r="A74" s="51" t="s">
        <v>101</v>
      </c>
      <c r="B74" s="103">
        <v>0</v>
      </c>
      <c r="C74" s="103">
        <v>0</v>
      </c>
      <c r="D74" s="103">
        <v>0</v>
      </c>
      <c r="E74" s="103">
        <v>293284</v>
      </c>
      <c r="F74" s="49">
        <v>3318844</v>
      </c>
      <c r="G74" s="49">
        <v>93085900</v>
      </c>
      <c r="H74" s="49">
        <v>32960368</v>
      </c>
      <c r="I74" s="49">
        <v>40918231</v>
      </c>
      <c r="J74" s="49">
        <v>92232844</v>
      </c>
      <c r="K74" s="49">
        <v>109809786</v>
      </c>
      <c r="L74" s="49">
        <v>79984870</v>
      </c>
      <c r="M74" s="49">
        <v>86551869</v>
      </c>
      <c r="N74" s="49">
        <v>56989251</v>
      </c>
      <c r="O74" s="49">
        <v>37765235</v>
      </c>
      <c r="P74" s="87">
        <f>'[2]Prior Law Non-Assistance'!P74+'[2]Prior Law Assistance'!P74</f>
        <v>33148982</v>
      </c>
      <c r="Q74" s="49">
        <v>29921794</v>
      </c>
      <c r="R74" s="87">
        <f>'[2]Prior Law Non-Assistance'!R74+'[2]Prior Law Assistance'!R74</f>
        <v>19727869</v>
      </c>
      <c r="S74" s="87">
        <f>'[2]Prior Law Non-Assistance'!S74+'[2]Prior Law Assistance'!S74</f>
        <v>26169705</v>
      </c>
      <c r="T74" s="49">
        <f>'Foster Care AUPL'!B74+'AUPL (wo Foster Care)'!T75</f>
        <v>24499726</v>
      </c>
      <c r="U74" s="49">
        <f>'Foster Care AUPL'!C74+'AUPL (wo Foster Care)'!U75</f>
        <v>14408601</v>
      </c>
      <c r="V74" s="49">
        <f>'Foster Care AUPL'!D74+'AUPL (wo Foster Care)'!V75</f>
        <v>31787640</v>
      </c>
      <c r="W74" s="49">
        <f>'Foster Care AUPL'!E74+'AUPL (wo Foster Care)'!W75</f>
        <v>36672497</v>
      </c>
      <c r="X74" s="49">
        <f>'Foster Care AUPL'!F74+'AUPL (wo Foster Care)'!X75</f>
        <v>31406069</v>
      </c>
      <c r="Y74" s="49">
        <f>'Foster Care AUPL'!G74+'AUPL (wo Foster Care)'!Y75</f>
        <v>25916912</v>
      </c>
      <c r="Z74" s="49">
        <f>'Foster Care AUPL'!H74+'AUPL (wo Foster Care)'!Z75</f>
        <v>22791436</v>
      </c>
    </row>
    <row r="75" spans="1:26">
      <c r="A75" s="51" t="s">
        <v>102</v>
      </c>
      <c r="B75" s="103">
        <v>0</v>
      </c>
      <c r="C75" s="103">
        <v>0</v>
      </c>
      <c r="D75" s="103">
        <v>0</v>
      </c>
      <c r="E75" s="103">
        <v>0</v>
      </c>
      <c r="F75" s="49">
        <v>0</v>
      </c>
      <c r="G75" s="49">
        <v>0</v>
      </c>
      <c r="H75" s="49">
        <v>0</v>
      </c>
      <c r="I75" s="49">
        <v>0</v>
      </c>
      <c r="J75" s="49">
        <v>0</v>
      </c>
      <c r="K75" s="49">
        <v>0</v>
      </c>
      <c r="L75" s="49">
        <v>0</v>
      </c>
      <c r="M75" s="49">
        <v>0</v>
      </c>
      <c r="N75" s="49">
        <v>990011</v>
      </c>
      <c r="O75" s="49">
        <v>7733862</v>
      </c>
      <c r="P75" s="87">
        <f>'[2]Prior Law Non-Assistance'!P75+'[2]Prior Law Assistance'!P75</f>
        <v>4845075</v>
      </c>
      <c r="Q75" s="49">
        <v>0</v>
      </c>
      <c r="R75" s="87">
        <f>'[2]Prior Law Non-Assistance'!R75+'[2]Prior Law Assistance'!R75</f>
        <v>0</v>
      </c>
      <c r="S75" s="87">
        <f>'[2]Prior Law Non-Assistance'!S75+'[2]Prior Law Assistance'!S75</f>
        <v>0</v>
      </c>
      <c r="T75" s="49">
        <f>'Foster Care AUPL'!B75+'AUPL (wo Foster Care)'!T76</f>
        <v>0</v>
      </c>
      <c r="U75" s="49">
        <f>'Foster Care AUPL'!C75+'AUPL (wo Foster Care)'!U76</f>
        <v>0</v>
      </c>
      <c r="V75" s="49">
        <f>'Foster Care AUPL'!D75+'AUPL (wo Foster Care)'!V76</f>
        <v>0</v>
      </c>
      <c r="W75" s="49">
        <f>'Foster Care AUPL'!E75+'AUPL (wo Foster Care)'!W76</f>
        <v>0</v>
      </c>
      <c r="X75" s="49">
        <f>'Foster Care AUPL'!F75+'AUPL (wo Foster Care)'!X76</f>
        <v>0</v>
      </c>
      <c r="Y75" s="49">
        <f>'Foster Care AUPL'!G75+'AUPL (wo Foster Care)'!Y76</f>
        <v>0</v>
      </c>
      <c r="Z75" s="49">
        <f>'Foster Care AUPL'!H75+'AUPL (wo Foster Care)'!Z76</f>
        <v>0</v>
      </c>
    </row>
    <row r="76" spans="1:26">
      <c r="A76" s="51" t="s">
        <v>103</v>
      </c>
      <c r="B76" s="103">
        <v>0</v>
      </c>
      <c r="C76" s="103">
        <v>0</v>
      </c>
      <c r="D76" s="103">
        <v>0</v>
      </c>
      <c r="E76" s="103">
        <v>0</v>
      </c>
      <c r="F76" s="49">
        <v>0</v>
      </c>
      <c r="G76" s="49">
        <v>0</v>
      </c>
      <c r="H76" s="49">
        <v>0</v>
      </c>
      <c r="I76" s="49">
        <v>0</v>
      </c>
      <c r="J76" s="49">
        <v>0</v>
      </c>
      <c r="K76" s="49">
        <v>5179800</v>
      </c>
      <c r="L76" s="49">
        <v>3236568</v>
      </c>
      <c r="M76" s="49">
        <v>2669375</v>
      </c>
      <c r="N76" s="49">
        <v>1699188</v>
      </c>
      <c r="O76" s="49">
        <v>1377979</v>
      </c>
      <c r="P76" s="87">
        <f>'[2]Prior Law Non-Assistance'!P76+'[2]Prior Law Assistance'!P76</f>
        <v>18072525</v>
      </c>
      <c r="Q76" s="49">
        <v>5713146</v>
      </c>
      <c r="R76" s="87">
        <f>'[2]Prior Law Non-Assistance'!R76+'[2]Prior Law Assistance'!R76</f>
        <v>8150856</v>
      </c>
      <c r="S76" s="87">
        <f>'[2]Prior Law Non-Assistance'!S76+'[2]Prior Law Assistance'!S76</f>
        <v>8315345</v>
      </c>
      <c r="T76" s="49">
        <f>'Foster Care AUPL'!B76+'AUPL (wo Foster Care)'!T77</f>
        <v>8958569</v>
      </c>
      <c r="U76" s="49">
        <f>'Foster Care AUPL'!C76+'AUPL (wo Foster Care)'!U77</f>
        <v>10450969</v>
      </c>
      <c r="V76" s="49">
        <f>'Foster Care AUPL'!D76+'AUPL (wo Foster Care)'!V77</f>
        <v>10306270</v>
      </c>
      <c r="W76" s="49">
        <f>'Foster Care AUPL'!E76+'AUPL (wo Foster Care)'!W77</f>
        <v>11306225</v>
      </c>
      <c r="X76" s="49">
        <f>'Foster Care AUPL'!F76+'AUPL (wo Foster Care)'!X77</f>
        <v>11712263</v>
      </c>
      <c r="Y76" s="49">
        <f>'Foster Care AUPL'!G76+'AUPL (wo Foster Care)'!Y77</f>
        <v>10823110</v>
      </c>
      <c r="Z76" s="49">
        <f>'Foster Care AUPL'!H76+'AUPL (wo Foster Care)'!Z77</f>
        <v>11650503</v>
      </c>
    </row>
    <row r="77" spans="1:26">
      <c r="A77" s="51" t="s">
        <v>104</v>
      </c>
      <c r="B77" s="103">
        <v>0</v>
      </c>
      <c r="C77" s="103">
        <v>0</v>
      </c>
      <c r="D77" s="103">
        <v>0</v>
      </c>
      <c r="E77" s="103">
        <v>0</v>
      </c>
      <c r="F77" s="49">
        <v>152948749</v>
      </c>
      <c r="G77" s="49">
        <v>151028095</v>
      </c>
      <c r="H77" s="49">
        <v>153753033</v>
      </c>
      <c r="I77" s="49">
        <v>150000000</v>
      </c>
      <c r="J77" s="49">
        <v>165845459</v>
      </c>
      <c r="K77" s="49">
        <v>167895633</v>
      </c>
      <c r="L77" s="49">
        <v>199753845</v>
      </c>
      <c r="M77" s="49">
        <v>220291735</v>
      </c>
      <c r="N77" s="49">
        <v>247988679</v>
      </c>
      <c r="O77" s="49">
        <v>224382817</v>
      </c>
      <c r="P77" s="87">
        <f>'[2]Prior Law Non-Assistance'!P77+'[2]Prior Law Assistance'!P77</f>
        <v>243096186</v>
      </c>
      <c r="Q77" s="49">
        <v>253243140</v>
      </c>
      <c r="R77" s="87">
        <f>'[2]Prior Law Non-Assistance'!R77+'[2]Prior Law Assistance'!R77</f>
        <v>268252659</v>
      </c>
      <c r="S77" s="87">
        <f>'[2]Prior Law Non-Assistance'!S77+'[2]Prior Law Assistance'!S77</f>
        <v>258793885</v>
      </c>
      <c r="T77" s="49">
        <f>'Foster Care AUPL'!B77+'AUPL (wo Foster Care)'!T78</f>
        <v>0</v>
      </c>
      <c r="U77" s="49">
        <f>'Foster Care AUPL'!C77+'AUPL (wo Foster Care)'!U78</f>
        <v>0</v>
      </c>
      <c r="V77" s="49">
        <f>'Foster Care AUPL'!D77+'AUPL (wo Foster Care)'!V78</f>
        <v>0</v>
      </c>
      <c r="W77" s="49">
        <f>'Foster Care AUPL'!E77+'AUPL (wo Foster Care)'!W78</f>
        <v>0</v>
      </c>
      <c r="X77" s="49">
        <f>'Foster Care AUPL'!F77+'AUPL (wo Foster Care)'!X78</f>
        <v>0</v>
      </c>
      <c r="Y77" s="49">
        <f>'Foster Care AUPL'!G77+'AUPL (wo Foster Care)'!Y78</f>
        <v>0</v>
      </c>
      <c r="Z77" s="49">
        <f>'Foster Care AUPL'!H77+'AUPL (wo Foster Care)'!Z78</f>
        <v>0</v>
      </c>
    </row>
    <row r="78" spans="1:26">
      <c r="A78" s="51" t="s">
        <v>105</v>
      </c>
      <c r="B78" s="103">
        <v>0</v>
      </c>
      <c r="C78" s="103">
        <v>0</v>
      </c>
      <c r="D78" s="103">
        <v>0</v>
      </c>
      <c r="E78" s="103">
        <v>0</v>
      </c>
      <c r="F78" s="49">
        <v>0</v>
      </c>
      <c r="G78" s="49">
        <v>0</v>
      </c>
      <c r="H78" s="49">
        <v>0</v>
      </c>
      <c r="I78" s="49">
        <v>0</v>
      </c>
      <c r="J78" s="49">
        <v>0</v>
      </c>
      <c r="K78" s="49">
        <v>0</v>
      </c>
      <c r="L78" s="49">
        <v>0</v>
      </c>
      <c r="M78" s="49">
        <v>0</v>
      </c>
      <c r="N78" s="49">
        <v>0</v>
      </c>
      <c r="O78" s="49">
        <v>0</v>
      </c>
      <c r="P78" s="87">
        <f>'[2]Prior Law Non-Assistance'!P78+'[2]Prior Law Assistance'!P78</f>
        <v>5097281</v>
      </c>
      <c r="Q78" s="49">
        <v>0</v>
      </c>
      <c r="R78" s="87">
        <f>'[2]Prior Law Non-Assistance'!R78+'[2]Prior Law Assistance'!R78</f>
        <v>0</v>
      </c>
      <c r="S78" s="87">
        <f>'[2]Prior Law Non-Assistance'!S78+'[2]Prior Law Assistance'!S78</f>
        <v>0</v>
      </c>
      <c r="T78" s="49">
        <f>'Foster Care AUPL'!B78+'AUPL (wo Foster Care)'!T79</f>
        <v>0</v>
      </c>
      <c r="U78" s="49">
        <f>'Foster Care AUPL'!C78+'AUPL (wo Foster Care)'!U79</f>
        <v>0</v>
      </c>
      <c r="V78" s="49">
        <f>'Foster Care AUPL'!D78+'AUPL (wo Foster Care)'!V79</f>
        <v>0</v>
      </c>
      <c r="W78" s="49">
        <f>'Foster Care AUPL'!E78+'AUPL (wo Foster Care)'!W79</f>
        <v>0</v>
      </c>
      <c r="X78" s="49">
        <f>'Foster Care AUPL'!F78+'AUPL (wo Foster Care)'!X79</f>
        <v>0</v>
      </c>
      <c r="Y78" s="49">
        <f>'Foster Care AUPL'!G78+'AUPL (wo Foster Care)'!Y79</f>
        <v>0</v>
      </c>
      <c r="Z78" s="49">
        <f>'Foster Care AUPL'!H78+'AUPL (wo Foster Care)'!Z79</f>
        <v>0</v>
      </c>
    </row>
    <row r="79" spans="1:26">
      <c r="A79" s="51" t="s">
        <v>107</v>
      </c>
      <c r="B79" s="103">
        <v>0</v>
      </c>
      <c r="C79" s="103">
        <v>0</v>
      </c>
      <c r="D79" s="103">
        <v>0</v>
      </c>
      <c r="E79" s="103">
        <v>0</v>
      </c>
      <c r="F79" s="49">
        <v>0</v>
      </c>
      <c r="G79" s="49">
        <v>0</v>
      </c>
      <c r="H79" s="49">
        <v>0</v>
      </c>
      <c r="I79" s="49">
        <v>0</v>
      </c>
      <c r="J79" s="49">
        <v>0</v>
      </c>
      <c r="K79" s="49">
        <v>19464918</v>
      </c>
      <c r="L79" s="49">
        <v>10305502</v>
      </c>
      <c r="M79" s="49">
        <v>3864864</v>
      </c>
      <c r="N79" s="49">
        <v>458159</v>
      </c>
      <c r="O79" s="49">
        <v>849547</v>
      </c>
      <c r="P79" s="87">
        <f>'[2]Prior Law Non-Assistance'!P79+'[2]Prior Law Assistance'!P79</f>
        <v>123198</v>
      </c>
      <c r="Q79" s="49">
        <v>0</v>
      </c>
      <c r="R79" s="87">
        <f>'[2]Prior Law Non-Assistance'!R79+'[2]Prior Law Assistance'!R79</f>
        <v>0</v>
      </c>
      <c r="S79" s="87">
        <f>'[2]Prior Law Non-Assistance'!S79+'[2]Prior Law Assistance'!S79</f>
        <v>0</v>
      </c>
      <c r="T79" s="49">
        <f>'Foster Care AUPL'!B79+'AUPL (wo Foster Care)'!T80</f>
        <v>0</v>
      </c>
      <c r="U79" s="49">
        <f>'Foster Care AUPL'!C79+'AUPL (wo Foster Care)'!U80</f>
        <v>0</v>
      </c>
      <c r="V79" s="49">
        <f>'Foster Care AUPL'!D79+'AUPL (wo Foster Care)'!V80</f>
        <v>0</v>
      </c>
      <c r="W79" s="49">
        <f>'Foster Care AUPL'!E79+'AUPL (wo Foster Care)'!W80</f>
        <v>0</v>
      </c>
      <c r="X79" s="49">
        <f>'Foster Care AUPL'!F79+'AUPL (wo Foster Care)'!X80</f>
        <v>0</v>
      </c>
      <c r="Y79" s="49">
        <f>'Foster Care AUPL'!G79+'AUPL (wo Foster Care)'!Y80</f>
        <v>0</v>
      </c>
      <c r="Z79" s="49">
        <f>'Foster Care AUPL'!H79+'AUPL (wo Foster Care)'!Z80</f>
        <v>0</v>
      </c>
    </row>
    <row r="80" spans="1:26">
      <c r="A80" s="51" t="s">
        <v>76</v>
      </c>
      <c r="B80" s="103">
        <v>0</v>
      </c>
      <c r="C80" s="103">
        <v>0</v>
      </c>
      <c r="D80" s="103">
        <v>0</v>
      </c>
      <c r="E80" s="103">
        <v>122383734</v>
      </c>
      <c r="F80" s="49">
        <v>28459409</v>
      </c>
      <c r="G80" s="49">
        <v>26794488</v>
      </c>
      <c r="H80" s="49">
        <v>15323897</v>
      </c>
      <c r="I80" s="49">
        <v>22324439</v>
      </c>
      <c r="J80" s="49">
        <v>18622464</v>
      </c>
      <c r="K80" s="49">
        <v>6770587</v>
      </c>
      <c r="L80" s="49">
        <v>6030215</v>
      </c>
      <c r="M80" s="49">
        <v>4458985</v>
      </c>
      <c r="N80" s="49">
        <v>5907614</v>
      </c>
      <c r="O80" s="49">
        <v>21313812</v>
      </c>
      <c r="P80" s="87">
        <f>'[2]Prior Law Non-Assistance'!P80+'[2]Prior Law Assistance'!P80</f>
        <v>19694478</v>
      </c>
      <c r="Q80" s="49">
        <v>14474861</v>
      </c>
      <c r="R80" s="87">
        <f>'[2]Prior Law Non-Assistance'!R80+'[2]Prior Law Assistance'!R80</f>
        <v>18070363</v>
      </c>
      <c r="S80" s="87">
        <f>'[2]Prior Law Non-Assistance'!S80+'[2]Prior Law Assistance'!S80</f>
        <v>17298391</v>
      </c>
      <c r="T80" s="49">
        <f>'Foster Care AUPL'!B80+'AUPL (wo Foster Care)'!T81</f>
        <v>19053505</v>
      </c>
      <c r="U80" s="49">
        <f>'Foster Care AUPL'!C80+'AUPL (wo Foster Care)'!U81</f>
        <v>19724141</v>
      </c>
      <c r="V80" s="49">
        <f>'Foster Care AUPL'!D80+'AUPL (wo Foster Care)'!V81</f>
        <v>17796518</v>
      </c>
      <c r="W80" s="49">
        <f>'Foster Care AUPL'!E80+'AUPL (wo Foster Care)'!W81</f>
        <v>19451393</v>
      </c>
      <c r="X80" s="49">
        <f>'Foster Care AUPL'!F80+'AUPL (wo Foster Care)'!X81</f>
        <v>28388326</v>
      </c>
      <c r="Y80" s="49">
        <f>'Foster Care AUPL'!G80+'AUPL (wo Foster Care)'!Y81</f>
        <v>37001169</v>
      </c>
      <c r="Z80" s="49">
        <f>'Foster Care AUPL'!H80+'AUPL (wo Foster Care)'!Z81</f>
        <v>31770633</v>
      </c>
    </row>
    <row r="81" spans="1:26">
      <c r="A81" s="51" t="s">
        <v>110</v>
      </c>
      <c r="B81" s="103">
        <v>0</v>
      </c>
      <c r="C81" s="103">
        <v>0</v>
      </c>
      <c r="D81" s="103">
        <v>0</v>
      </c>
      <c r="E81" s="103">
        <v>0</v>
      </c>
      <c r="F81" s="49">
        <v>0</v>
      </c>
      <c r="G81" s="49">
        <v>0</v>
      </c>
      <c r="H81" s="49">
        <v>0</v>
      </c>
      <c r="I81" s="49">
        <v>0</v>
      </c>
      <c r="J81" s="49">
        <v>0</v>
      </c>
      <c r="K81" s="49">
        <v>0</v>
      </c>
      <c r="L81" s="49">
        <v>0</v>
      </c>
      <c r="M81" s="49">
        <v>0</v>
      </c>
      <c r="N81" s="49">
        <v>0</v>
      </c>
      <c r="O81" s="49">
        <v>0</v>
      </c>
      <c r="P81" s="87">
        <f>'[2]Prior Law Non-Assistance'!P81+'[2]Prior Law Assistance'!P81</f>
        <v>0</v>
      </c>
      <c r="Q81" s="49">
        <v>0</v>
      </c>
      <c r="R81" s="87">
        <f>'[2]Prior Law Non-Assistance'!R81+'[2]Prior Law Assistance'!R81</f>
        <v>0</v>
      </c>
      <c r="S81" s="87">
        <f>'[2]Prior Law Non-Assistance'!S81+'[2]Prior Law Assistance'!S81</f>
        <v>0</v>
      </c>
      <c r="T81" s="49">
        <f>'Foster Care AUPL'!B81+'AUPL (wo Foster Care)'!T82</f>
        <v>0</v>
      </c>
      <c r="U81" s="49">
        <f>'Foster Care AUPL'!C81+'AUPL (wo Foster Care)'!U82</f>
        <v>0</v>
      </c>
      <c r="V81" s="49">
        <f>'Foster Care AUPL'!D81+'AUPL (wo Foster Care)'!V82</f>
        <v>0</v>
      </c>
      <c r="W81" s="49">
        <f>'Foster Care AUPL'!E81+'AUPL (wo Foster Care)'!W82</f>
        <v>0</v>
      </c>
      <c r="X81" s="49">
        <f>'Foster Care AUPL'!F81+'AUPL (wo Foster Care)'!X82</f>
        <v>0</v>
      </c>
      <c r="Y81" s="49">
        <f>'Foster Care AUPL'!G81+'AUPL (wo Foster Care)'!Y82</f>
        <v>0</v>
      </c>
      <c r="Z81" s="49">
        <f>'Foster Care AUPL'!H81+'AUPL (wo Foster Care)'!Z82</f>
        <v>0</v>
      </c>
    </row>
    <row r="82" spans="1:26">
      <c r="A82" s="51" t="s">
        <v>111</v>
      </c>
      <c r="B82" s="103">
        <v>0</v>
      </c>
      <c r="C82" s="103">
        <v>0</v>
      </c>
      <c r="D82" s="103">
        <v>0</v>
      </c>
      <c r="E82" s="103">
        <v>0</v>
      </c>
      <c r="F82" s="49">
        <v>0</v>
      </c>
      <c r="G82" s="49">
        <v>0</v>
      </c>
      <c r="H82" s="49">
        <v>0</v>
      </c>
      <c r="I82" s="49">
        <v>0</v>
      </c>
      <c r="J82" s="49">
        <v>0</v>
      </c>
      <c r="K82" s="49">
        <v>0</v>
      </c>
      <c r="L82" s="49">
        <v>0</v>
      </c>
      <c r="M82" s="49">
        <v>0</v>
      </c>
      <c r="N82" s="49">
        <v>0</v>
      </c>
      <c r="O82" s="49">
        <v>0</v>
      </c>
      <c r="P82" s="87">
        <f>'[2]Prior Law Non-Assistance'!P82+'[2]Prior Law Assistance'!P82</f>
        <v>1543</v>
      </c>
      <c r="Q82" s="49">
        <v>0</v>
      </c>
      <c r="R82" s="87">
        <f>'[2]Prior Law Non-Assistance'!R82+'[2]Prior Law Assistance'!R82</f>
        <v>0</v>
      </c>
      <c r="S82" s="87">
        <f>'[2]Prior Law Non-Assistance'!S82+'[2]Prior Law Assistance'!S82</f>
        <v>0</v>
      </c>
      <c r="T82" s="49">
        <f>'Foster Care AUPL'!B82+'AUPL (wo Foster Care)'!T83</f>
        <v>11126431</v>
      </c>
      <c r="U82" s="49">
        <f>'Foster Care AUPL'!C82+'AUPL (wo Foster Care)'!U83</f>
        <v>12322441</v>
      </c>
      <c r="V82" s="49">
        <f>'Foster Care AUPL'!D82+'AUPL (wo Foster Care)'!V83</f>
        <v>9471218</v>
      </c>
      <c r="W82" s="49">
        <f>'Foster Care AUPL'!E82+'AUPL (wo Foster Care)'!W83</f>
        <v>11686443</v>
      </c>
      <c r="X82" s="49">
        <f>'Foster Care AUPL'!F82+'AUPL (wo Foster Care)'!X83</f>
        <v>7850633</v>
      </c>
      <c r="Y82" s="49">
        <f>'Foster Care AUPL'!G82+'AUPL (wo Foster Care)'!Y83</f>
        <v>6898280</v>
      </c>
      <c r="Z82" s="49">
        <f>'Foster Care AUPL'!H82+'AUPL (wo Foster Care)'!Z83</f>
        <v>8407830</v>
      </c>
    </row>
    <row r="83" spans="1:26">
      <c r="A83" s="51" t="s">
        <v>113</v>
      </c>
      <c r="B83" s="103">
        <v>0</v>
      </c>
      <c r="C83" s="103">
        <v>0</v>
      </c>
      <c r="D83" s="103">
        <v>0</v>
      </c>
      <c r="E83" s="103">
        <v>0</v>
      </c>
      <c r="F83" s="49">
        <v>0</v>
      </c>
      <c r="G83" s="49">
        <v>0</v>
      </c>
      <c r="H83" s="49">
        <v>0</v>
      </c>
      <c r="I83" s="49">
        <v>0</v>
      </c>
      <c r="J83" s="49">
        <v>0</v>
      </c>
      <c r="K83" s="49">
        <v>0</v>
      </c>
      <c r="L83" s="49">
        <v>0</v>
      </c>
      <c r="M83" s="49">
        <v>993234</v>
      </c>
      <c r="N83" s="49">
        <v>1145321</v>
      </c>
      <c r="O83" s="49">
        <v>1184266</v>
      </c>
      <c r="P83" s="87">
        <f>'[2]Prior Law Non-Assistance'!P83+'[2]Prior Law Assistance'!P83</f>
        <v>1140683</v>
      </c>
      <c r="Q83" s="49">
        <v>1005052</v>
      </c>
      <c r="R83" s="87">
        <f>'[2]Prior Law Non-Assistance'!R83+'[2]Prior Law Assistance'!R83</f>
        <v>888410</v>
      </c>
      <c r="S83" s="87">
        <f>'[2]Prior Law Non-Assistance'!S83+'[2]Prior Law Assistance'!S83</f>
        <v>610850</v>
      </c>
      <c r="T83" s="49">
        <f>'Foster Care AUPL'!B83+'AUPL (wo Foster Care)'!T84</f>
        <v>0</v>
      </c>
      <c r="U83" s="49">
        <f>'Foster Care AUPL'!C83+'AUPL (wo Foster Care)'!U84</f>
        <v>0</v>
      </c>
      <c r="V83" s="49">
        <f>'Foster Care AUPL'!D83+'AUPL (wo Foster Care)'!V84</f>
        <v>0</v>
      </c>
      <c r="W83" s="49">
        <f>'Foster Care AUPL'!E83+'AUPL (wo Foster Care)'!W84</f>
        <v>0</v>
      </c>
      <c r="X83" s="49">
        <f>'Foster Care AUPL'!F83+'AUPL (wo Foster Care)'!X84</f>
        <v>0</v>
      </c>
      <c r="Y83" s="49">
        <f>'Foster Care AUPL'!G83+'AUPL (wo Foster Care)'!Y84</f>
        <v>0</v>
      </c>
      <c r="Z83" s="49">
        <f>'Foster Care AUPL'!H83+'AUPL (wo Foster Care)'!Z84</f>
        <v>0</v>
      </c>
    </row>
    <row r="84" spans="1:26">
      <c r="A84" s="51" t="s">
        <v>78</v>
      </c>
      <c r="B84" s="103">
        <v>0</v>
      </c>
      <c r="C84" s="103">
        <v>0</v>
      </c>
      <c r="D84" s="103">
        <v>0</v>
      </c>
      <c r="E84" s="103">
        <v>0</v>
      </c>
      <c r="F84" s="49">
        <v>0</v>
      </c>
      <c r="G84" s="49">
        <v>0</v>
      </c>
      <c r="H84" s="49">
        <v>0</v>
      </c>
      <c r="I84" s="49">
        <v>0</v>
      </c>
      <c r="J84" s="49">
        <v>0</v>
      </c>
      <c r="K84" s="49">
        <v>776999</v>
      </c>
      <c r="L84" s="49">
        <v>0</v>
      </c>
      <c r="M84" s="49">
        <v>0</v>
      </c>
      <c r="N84" s="49">
        <v>0</v>
      </c>
      <c r="O84" s="49">
        <v>0</v>
      </c>
      <c r="P84" s="87">
        <f>'[2]Prior Law Non-Assistance'!P84+'[2]Prior Law Assistance'!P84</f>
        <v>0</v>
      </c>
      <c r="Q84" s="49">
        <v>0</v>
      </c>
      <c r="R84" s="87">
        <f>'[2]Prior Law Non-Assistance'!R84+'[2]Prior Law Assistance'!R84</f>
        <v>0</v>
      </c>
      <c r="S84" s="87">
        <f>'[2]Prior Law Non-Assistance'!S84+'[2]Prior Law Assistance'!S84</f>
        <v>0</v>
      </c>
      <c r="T84" s="49">
        <f>'Foster Care AUPL'!B84+'AUPL (wo Foster Care)'!T85</f>
        <v>0</v>
      </c>
      <c r="U84" s="49">
        <f>'Foster Care AUPL'!C84+'AUPL (wo Foster Care)'!U85</f>
        <v>0</v>
      </c>
      <c r="V84" s="49">
        <f>'Foster Care AUPL'!D84+'AUPL (wo Foster Care)'!V85</f>
        <v>0</v>
      </c>
      <c r="W84" s="49">
        <f>'Foster Care AUPL'!E84+'AUPL (wo Foster Care)'!W85</f>
        <v>0</v>
      </c>
      <c r="X84" s="49">
        <f>'Foster Care AUPL'!F84+'AUPL (wo Foster Care)'!X85</f>
        <v>0</v>
      </c>
      <c r="Y84" s="49">
        <f>'Foster Care AUPL'!G84+'AUPL (wo Foster Care)'!Y85</f>
        <v>0</v>
      </c>
      <c r="Z84" s="49">
        <f>'Foster Care AUPL'!H84+'AUPL (wo Foster Care)'!Z85</f>
        <v>0</v>
      </c>
    </row>
    <row r="85" spans="1:26">
      <c r="A85" s="51" t="s">
        <v>116</v>
      </c>
      <c r="B85" s="103">
        <v>0</v>
      </c>
      <c r="C85" s="103">
        <v>0</v>
      </c>
      <c r="D85" s="103">
        <v>0</v>
      </c>
      <c r="E85" s="103">
        <v>0</v>
      </c>
      <c r="F85" s="49">
        <v>0</v>
      </c>
      <c r="G85" s="49">
        <v>0</v>
      </c>
      <c r="H85" s="49">
        <v>0</v>
      </c>
      <c r="I85" s="49">
        <v>0</v>
      </c>
      <c r="J85" s="49">
        <v>0</v>
      </c>
      <c r="K85" s="49">
        <v>0</v>
      </c>
      <c r="L85" s="49">
        <v>0</v>
      </c>
      <c r="M85" s="49">
        <v>0</v>
      </c>
      <c r="N85" s="49">
        <v>0</v>
      </c>
      <c r="O85" s="49">
        <v>0</v>
      </c>
      <c r="P85" s="87">
        <f>'[2]Prior Law Non-Assistance'!P85+'[2]Prior Law Assistance'!P85</f>
        <v>0</v>
      </c>
      <c r="Q85" s="49">
        <v>0</v>
      </c>
      <c r="R85" s="87">
        <f>'[2]Prior Law Non-Assistance'!R85+'[2]Prior Law Assistance'!R85</f>
        <v>0</v>
      </c>
      <c r="S85" s="87">
        <f>'[2]Prior Law Non-Assistance'!S85+'[2]Prior Law Assistance'!S85</f>
        <v>0</v>
      </c>
      <c r="T85" s="49">
        <f>'Foster Care AUPL'!B85+'AUPL (wo Foster Care)'!T86</f>
        <v>0</v>
      </c>
      <c r="U85" s="49">
        <f>'Foster Care AUPL'!C85+'AUPL (wo Foster Care)'!U86</f>
        <v>0</v>
      </c>
      <c r="V85" s="49">
        <f>'Foster Care AUPL'!D85+'AUPL (wo Foster Care)'!V86</f>
        <v>0</v>
      </c>
      <c r="W85" s="49">
        <f>'Foster Care AUPL'!E85+'AUPL (wo Foster Care)'!W86</f>
        <v>0</v>
      </c>
      <c r="X85" s="49">
        <f>'Foster Care AUPL'!F85+'AUPL (wo Foster Care)'!X86</f>
        <v>0</v>
      </c>
      <c r="Y85" s="49">
        <f>'Foster Care AUPL'!G85+'AUPL (wo Foster Care)'!Y86</f>
        <v>0</v>
      </c>
      <c r="Z85" s="49">
        <f>'Foster Care AUPL'!H85+'AUPL (wo Foster Care)'!Z86</f>
        <v>0</v>
      </c>
    </row>
    <row r="86" spans="1:26">
      <c r="A86" s="51" t="s">
        <v>117</v>
      </c>
      <c r="B86" s="103">
        <v>0</v>
      </c>
      <c r="C86" s="103">
        <v>0</v>
      </c>
      <c r="D86" s="103">
        <v>28844617</v>
      </c>
      <c r="E86" s="103">
        <v>49443153</v>
      </c>
      <c r="F86" s="49">
        <v>24225065</v>
      </c>
      <c r="G86" s="49">
        <v>27402367</v>
      </c>
      <c r="H86" s="49">
        <v>57690882</v>
      </c>
      <c r="I86" s="49">
        <v>69968793</v>
      </c>
      <c r="J86" s="49">
        <v>87206495</v>
      </c>
      <c r="K86" s="49">
        <v>71035974</v>
      </c>
      <c r="L86" s="49">
        <v>66556148</v>
      </c>
      <c r="M86" s="49">
        <v>89397565</v>
      </c>
      <c r="N86" s="49">
        <v>91694634</v>
      </c>
      <c r="O86" s="49">
        <v>87815151</v>
      </c>
      <c r="P86" s="87">
        <f>'[2]Prior Law Non-Assistance'!P86+'[2]Prior Law Assistance'!P86</f>
        <v>89023477</v>
      </c>
      <c r="Q86" s="49">
        <v>86912290</v>
      </c>
      <c r="R86" s="87">
        <f>'[2]Prior Law Non-Assistance'!R86+'[2]Prior Law Assistance'!R86</f>
        <v>96225384</v>
      </c>
      <c r="S86" s="87">
        <f>'[2]Prior Law Non-Assistance'!S86+'[2]Prior Law Assistance'!S86</f>
        <v>52674621</v>
      </c>
      <c r="T86" s="49">
        <f>'Foster Care AUPL'!B86+'AUPL (wo Foster Care)'!T87</f>
        <v>51444285</v>
      </c>
      <c r="U86" s="49">
        <f>'Foster Care AUPL'!C86+'AUPL (wo Foster Care)'!U87</f>
        <v>48177393</v>
      </c>
      <c r="V86" s="49">
        <f>'Foster Care AUPL'!D86+'AUPL (wo Foster Care)'!V87</f>
        <v>34513942</v>
      </c>
      <c r="W86" s="49">
        <f>'Foster Care AUPL'!E86+'AUPL (wo Foster Care)'!W87</f>
        <v>36194977</v>
      </c>
      <c r="X86" s="49">
        <f>'Foster Care AUPL'!F86+'AUPL (wo Foster Care)'!X87</f>
        <v>30045889</v>
      </c>
      <c r="Y86" s="49">
        <f>'Foster Care AUPL'!G86+'AUPL (wo Foster Care)'!Y87</f>
        <v>19770652</v>
      </c>
      <c r="Z86" s="49">
        <f>'Foster Care AUPL'!H86+'AUPL (wo Foster Care)'!Z87</f>
        <v>12589893</v>
      </c>
    </row>
    <row r="87" spans="1:26">
      <c r="A87" s="51" t="s">
        <v>77</v>
      </c>
      <c r="B87" s="103">
        <v>0</v>
      </c>
      <c r="C87" s="103">
        <v>0</v>
      </c>
      <c r="D87" s="103">
        <v>0</v>
      </c>
      <c r="E87" s="103">
        <v>0</v>
      </c>
      <c r="F87" s="49">
        <v>0</v>
      </c>
      <c r="G87" s="49">
        <v>0</v>
      </c>
      <c r="H87" s="49">
        <v>0</v>
      </c>
      <c r="I87" s="49">
        <v>0</v>
      </c>
      <c r="J87" s="49">
        <v>0</v>
      </c>
      <c r="K87" s="49">
        <v>0</v>
      </c>
      <c r="L87" s="49">
        <v>0</v>
      </c>
      <c r="M87" s="49">
        <v>0</v>
      </c>
      <c r="N87" s="49">
        <v>0</v>
      </c>
      <c r="O87" s="49">
        <v>0</v>
      </c>
      <c r="P87" s="87">
        <f>'[2]Prior Law Non-Assistance'!P87+'[2]Prior Law Assistance'!P87</f>
        <v>0</v>
      </c>
      <c r="Q87" s="49">
        <v>0</v>
      </c>
      <c r="R87" s="87">
        <f>'[2]Prior Law Non-Assistance'!R87+'[2]Prior Law Assistance'!R87</f>
        <v>0</v>
      </c>
      <c r="S87" s="87">
        <f>'[2]Prior Law Non-Assistance'!S87+'[2]Prior Law Assistance'!S87</f>
        <v>0</v>
      </c>
      <c r="T87" s="49">
        <f>'Foster Care AUPL'!B87+'AUPL (wo Foster Care)'!T88</f>
        <v>0</v>
      </c>
      <c r="U87" s="49">
        <f>'Foster Care AUPL'!C87+'AUPL (wo Foster Care)'!U88</f>
        <v>0</v>
      </c>
      <c r="V87" s="49">
        <f>'Foster Care AUPL'!D87+'AUPL (wo Foster Care)'!V88</f>
        <v>0</v>
      </c>
      <c r="W87" s="49">
        <f>'Foster Care AUPL'!E87+'AUPL (wo Foster Care)'!W88</f>
        <v>0</v>
      </c>
      <c r="X87" s="49">
        <f>'Foster Care AUPL'!F87+'AUPL (wo Foster Care)'!X88</f>
        <v>0</v>
      </c>
      <c r="Y87" s="49">
        <f>'Foster Care AUPL'!G87+'AUPL (wo Foster Care)'!Y88</f>
        <v>0</v>
      </c>
      <c r="Z87" s="49">
        <f>'Foster Care AUPL'!H87+'AUPL (wo Foster Care)'!Z88</f>
        <v>0</v>
      </c>
    </row>
    <row r="88" spans="1:26">
      <c r="A88" s="51" t="s">
        <v>120</v>
      </c>
      <c r="B88" s="103">
        <v>0</v>
      </c>
      <c r="C88" s="103">
        <v>0</v>
      </c>
      <c r="D88" s="103">
        <v>0</v>
      </c>
      <c r="E88" s="103">
        <v>0</v>
      </c>
      <c r="F88" s="49">
        <v>0</v>
      </c>
      <c r="G88" s="49">
        <v>0</v>
      </c>
      <c r="H88" s="49">
        <v>0</v>
      </c>
      <c r="I88" s="49">
        <v>0</v>
      </c>
      <c r="J88" s="49">
        <v>0</v>
      </c>
      <c r="K88" s="49">
        <v>0</v>
      </c>
      <c r="L88" s="49">
        <v>0</v>
      </c>
      <c r="M88" s="49">
        <v>0</v>
      </c>
      <c r="N88" s="49">
        <v>0</v>
      </c>
      <c r="O88" s="49">
        <v>0</v>
      </c>
      <c r="P88" s="87">
        <f>'[2]Prior Law Non-Assistance'!P88+'[2]Prior Law Assistance'!P88</f>
        <v>0</v>
      </c>
      <c r="Q88" s="49">
        <v>0</v>
      </c>
      <c r="R88" s="87">
        <f>'[2]Prior Law Non-Assistance'!R88+'[2]Prior Law Assistance'!R88</f>
        <v>0</v>
      </c>
      <c r="S88" s="87">
        <f>'[2]Prior Law Non-Assistance'!S88+'[2]Prior Law Assistance'!S88</f>
        <v>0</v>
      </c>
      <c r="T88" s="49">
        <f>'Foster Care AUPL'!B88+'AUPL (wo Foster Care)'!T89</f>
        <v>0</v>
      </c>
      <c r="U88" s="49">
        <f>'Foster Care AUPL'!C88+'AUPL (wo Foster Care)'!U89</f>
        <v>0</v>
      </c>
      <c r="V88" s="49">
        <f>'Foster Care AUPL'!D88+'AUPL (wo Foster Care)'!V89</f>
        <v>0</v>
      </c>
      <c r="W88" s="49">
        <f>'Foster Care AUPL'!E88+'AUPL (wo Foster Care)'!W89</f>
        <v>0</v>
      </c>
      <c r="X88" s="49">
        <f>'Foster Care AUPL'!F88+'AUPL (wo Foster Care)'!X89</f>
        <v>0</v>
      </c>
      <c r="Y88" s="49">
        <f>'Foster Care AUPL'!G88+'AUPL (wo Foster Care)'!Y89</f>
        <v>0</v>
      </c>
      <c r="Z88" s="49">
        <f>'Foster Care AUPL'!H88+'AUPL (wo Foster Care)'!Z89</f>
        <v>0</v>
      </c>
    </row>
    <row r="89" spans="1:26">
      <c r="A89" s="51" t="s">
        <v>122</v>
      </c>
      <c r="B89" s="103">
        <v>0</v>
      </c>
      <c r="C89" s="103">
        <v>0</v>
      </c>
      <c r="D89" s="103">
        <v>0</v>
      </c>
      <c r="E89" s="103">
        <v>49551060</v>
      </c>
      <c r="F89" s="49">
        <v>60080131</v>
      </c>
      <c r="G89" s="49">
        <v>56907918</v>
      </c>
      <c r="H89" s="49">
        <v>67879910</v>
      </c>
      <c r="I89" s="49">
        <v>62972156</v>
      </c>
      <c r="J89" s="49">
        <v>52776261</v>
      </c>
      <c r="K89" s="49">
        <v>87938138</v>
      </c>
      <c r="L89" s="49">
        <v>100563174</v>
      </c>
      <c r="M89" s="49">
        <v>68748031</v>
      </c>
      <c r="N89" s="49">
        <v>66655097</v>
      </c>
      <c r="O89" s="49">
        <v>83080192</v>
      </c>
      <c r="P89" s="87">
        <f>'[2]Prior Law Non-Assistance'!P89+'[2]Prior Law Assistance'!P89</f>
        <v>81644702</v>
      </c>
      <c r="Q89" s="49">
        <v>107213028</v>
      </c>
      <c r="R89" s="87">
        <f>'[2]Prior Law Non-Assistance'!R89+'[2]Prior Law Assistance'!R89</f>
        <v>108102589</v>
      </c>
      <c r="S89" s="87">
        <f>'[2]Prior Law Non-Assistance'!S89+'[2]Prior Law Assistance'!S89</f>
        <v>114526748</v>
      </c>
      <c r="T89" s="49">
        <f>'Foster Care AUPL'!B89+'AUPL (wo Foster Care)'!T90</f>
        <v>112307997</v>
      </c>
      <c r="U89" s="49">
        <f>'Foster Care AUPL'!C89+'AUPL (wo Foster Care)'!U90</f>
        <v>105621520</v>
      </c>
      <c r="V89" s="49">
        <f>'Foster Care AUPL'!D89+'AUPL (wo Foster Care)'!V90</f>
        <v>102815902</v>
      </c>
      <c r="W89" s="49">
        <f>'Foster Care AUPL'!E89+'AUPL (wo Foster Care)'!W90</f>
        <v>131817363</v>
      </c>
      <c r="X89" s="49">
        <f>'Foster Care AUPL'!F89+'AUPL (wo Foster Care)'!X90</f>
        <v>106116386</v>
      </c>
      <c r="Y89" s="49">
        <f>'Foster Care AUPL'!G89+'AUPL (wo Foster Care)'!Y90</f>
        <v>112570190</v>
      </c>
      <c r="Z89" s="49">
        <f>'Foster Care AUPL'!H89+'AUPL (wo Foster Care)'!Z90</f>
        <v>120352279</v>
      </c>
    </row>
    <row r="90" spans="1:26">
      <c r="A90" s="51" t="s">
        <v>124</v>
      </c>
      <c r="B90" s="103">
        <v>0</v>
      </c>
      <c r="C90" s="103">
        <v>0</v>
      </c>
      <c r="D90" s="103">
        <v>0</v>
      </c>
      <c r="E90" s="103">
        <v>2243051</v>
      </c>
      <c r="F90" s="49">
        <v>6918435</v>
      </c>
      <c r="G90" s="49">
        <v>5003105</v>
      </c>
      <c r="H90" s="49">
        <v>3574790</v>
      </c>
      <c r="I90" s="49">
        <v>3655106</v>
      </c>
      <c r="J90" s="49">
        <v>3598477</v>
      </c>
      <c r="K90" s="49">
        <v>3867760</v>
      </c>
      <c r="L90" s="49">
        <v>3349275</v>
      </c>
      <c r="M90" s="49">
        <v>3519220</v>
      </c>
      <c r="N90" s="49">
        <v>4024203</v>
      </c>
      <c r="O90" s="49">
        <v>3895319</v>
      </c>
      <c r="P90" s="87">
        <f>'[2]Prior Law Non-Assistance'!P90+'[2]Prior Law Assistance'!P90</f>
        <v>3234704</v>
      </c>
      <c r="Q90" s="49">
        <v>3852356</v>
      </c>
      <c r="R90" s="87">
        <f>'[2]Prior Law Non-Assistance'!R90+'[2]Prior Law Assistance'!R90</f>
        <v>3482922</v>
      </c>
      <c r="S90" s="87">
        <f>'[2]Prior Law Non-Assistance'!S90+'[2]Prior Law Assistance'!S90</f>
        <v>3993007</v>
      </c>
      <c r="T90" s="49">
        <f>'Foster Care AUPL'!B90+'AUPL (wo Foster Care)'!T91</f>
        <v>3263894</v>
      </c>
      <c r="U90" s="49">
        <f>'Foster Care AUPL'!C90+'AUPL (wo Foster Care)'!U91</f>
        <v>4342978</v>
      </c>
      <c r="V90" s="49">
        <f>'Foster Care AUPL'!D90+'AUPL (wo Foster Care)'!V91</f>
        <v>4756143</v>
      </c>
      <c r="W90" s="49">
        <f>'Foster Care AUPL'!E90+'AUPL (wo Foster Care)'!W91</f>
        <v>4991458</v>
      </c>
      <c r="X90" s="49">
        <f>'Foster Care AUPL'!F90+'AUPL (wo Foster Care)'!X91</f>
        <v>5871842</v>
      </c>
      <c r="Y90" s="49">
        <f>'Foster Care AUPL'!G90+'AUPL (wo Foster Care)'!Y91</f>
        <v>3711867</v>
      </c>
      <c r="Z90" s="49">
        <f>'Foster Care AUPL'!H90+'AUPL (wo Foster Care)'!Z91</f>
        <v>2588142</v>
      </c>
    </row>
    <row r="91" spans="1:26">
      <c r="A91" s="51" t="s">
        <v>126</v>
      </c>
      <c r="B91" s="103">
        <v>0</v>
      </c>
      <c r="C91" s="103">
        <v>0</v>
      </c>
      <c r="D91" s="103">
        <v>0</v>
      </c>
      <c r="E91" s="103">
        <v>0</v>
      </c>
      <c r="F91" s="49">
        <v>0</v>
      </c>
      <c r="G91" s="49">
        <v>0</v>
      </c>
      <c r="H91" s="49">
        <v>0</v>
      </c>
      <c r="I91" s="49">
        <v>3356751</v>
      </c>
      <c r="J91" s="49">
        <v>0</v>
      </c>
      <c r="K91" s="49">
        <v>0</v>
      </c>
      <c r="L91" s="49">
        <v>0</v>
      </c>
      <c r="M91" s="49">
        <v>0</v>
      </c>
      <c r="N91" s="49">
        <v>0</v>
      </c>
      <c r="O91" s="49">
        <v>0</v>
      </c>
      <c r="P91" s="87">
        <f>'[2]Prior Law Non-Assistance'!P91+'[2]Prior Law Assistance'!P91</f>
        <v>0</v>
      </c>
      <c r="Q91" s="49">
        <v>0</v>
      </c>
      <c r="R91" s="87">
        <f>'[2]Prior Law Non-Assistance'!R91+'[2]Prior Law Assistance'!R91</f>
        <v>0</v>
      </c>
      <c r="S91" s="87">
        <f>'[2]Prior Law Non-Assistance'!S91+'[2]Prior Law Assistance'!S91</f>
        <v>0</v>
      </c>
      <c r="T91" s="49">
        <f>'Foster Care AUPL'!B91+'AUPL (wo Foster Care)'!T92</f>
        <v>0</v>
      </c>
      <c r="U91" s="49">
        <f>'Foster Care AUPL'!C91+'AUPL (wo Foster Care)'!U92</f>
        <v>0</v>
      </c>
      <c r="V91" s="49">
        <f>'Foster Care AUPL'!D91+'AUPL (wo Foster Care)'!V92</f>
        <v>0</v>
      </c>
      <c r="W91" s="49">
        <f>'Foster Care AUPL'!E91+'AUPL (wo Foster Care)'!W92</f>
        <v>0</v>
      </c>
      <c r="X91" s="49">
        <f>'Foster Care AUPL'!F91+'AUPL (wo Foster Care)'!X92</f>
        <v>0</v>
      </c>
      <c r="Y91" s="49">
        <f>'Foster Care AUPL'!G91+'AUPL (wo Foster Care)'!Y92</f>
        <v>0</v>
      </c>
      <c r="Z91" s="49">
        <f>'Foster Care AUPL'!H91+'AUPL (wo Foster Care)'!Z92</f>
        <v>0</v>
      </c>
    </row>
    <row r="92" spans="1:26">
      <c r="A92" s="51" t="s">
        <v>127</v>
      </c>
      <c r="B92" s="103">
        <v>0</v>
      </c>
      <c r="C92" s="103">
        <v>0</v>
      </c>
      <c r="D92" s="103">
        <v>0</v>
      </c>
      <c r="E92" s="103">
        <v>5739818</v>
      </c>
      <c r="F92" s="49">
        <v>8371735</v>
      </c>
      <c r="G92" s="49">
        <v>7849556</v>
      </c>
      <c r="H92" s="49">
        <v>5300075</v>
      </c>
      <c r="I92" s="49">
        <v>4490688</v>
      </c>
      <c r="J92" s="49">
        <v>1243559</v>
      </c>
      <c r="K92" s="49">
        <v>1215690</v>
      </c>
      <c r="L92" s="49">
        <v>4805249</v>
      </c>
      <c r="M92" s="49">
        <v>6371950</v>
      </c>
      <c r="N92" s="49">
        <v>8059305</v>
      </c>
      <c r="O92" s="49">
        <v>4093159</v>
      </c>
      <c r="P92" s="87">
        <f>'[2]Prior Law Non-Assistance'!P92+'[2]Prior Law Assistance'!P92</f>
        <v>3249751</v>
      </c>
      <c r="Q92" s="49">
        <v>0</v>
      </c>
      <c r="R92" s="87">
        <f>'[2]Prior Law Non-Assistance'!R92+'[2]Prior Law Assistance'!R92</f>
        <v>0</v>
      </c>
      <c r="S92" s="87">
        <f>'[2]Prior Law Non-Assistance'!S92+'[2]Prior Law Assistance'!S92</f>
        <v>0</v>
      </c>
      <c r="T92" s="49">
        <f>'Foster Care AUPL'!B92+'AUPL (wo Foster Care)'!T93</f>
        <v>0</v>
      </c>
      <c r="U92" s="49">
        <f>'Foster Care AUPL'!C92+'AUPL (wo Foster Care)'!U93</f>
        <v>0</v>
      </c>
      <c r="V92" s="49">
        <f>'Foster Care AUPL'!D92+'AUPL (wo Foster Care)'!V93</f>
        <v>0</v>
      </c>
      <c r="W92" s="49">
        <f>'Foster Care AUPL'!E92+'AUPL (wo Foster Care)'!W93</f>
        <v>0</v>
      </c>
      <c r="X92" s="49">
        <f>'Foster Care AUPL'!F92+'AUPL (wo Foster Care)'!X93</f>
        <v>0</v>
      </c>
      <c r="Y92" s="49">
        <f>'Foster Care AUPL'!G92+'AUPL (wo Foster Care)'!Y93</f>
        <v>0</v>
      </c>
      <c r="Z92" s="49">
        <f>'Foster Care AUPL'!H92+'AUPL (wo Foster Care)'!Z93</f>
        <v>0</v>
      </c>
    </row>
    <row r="93" spans="1:26">
      <c r="A93" s="51" t="s">
        <v>128</v>
      </c>
      <c r="B93" s="103">
        <v>0</v>
      </c>
      <c r="C93" s="103">
        <v>0</v>
      </c>
      <c r="D93" s="103">
        <v>0</v>
      </c>
      <c r="E93" s="103">
        <v>9542487</v>
      </c>
      <c r="F93" s="49">
        <v>3524144</v>
      </c>
      <c r="G93" s="49">
        <v>10266376</v>
      </c>
      <c r="H93" s="49">
        <v>-512342</v>
      </c>
      <c r="I93" s="49">
        <v>272500</v>
      </c>
      <c r="J93" s="49">
        <v>272684</v>
      </c>
      <c r="K93" s="49">
        <v>7005602</v>
      </c>
      <c r="L93" s="49">
        <v>6719949</v>
      </c>
      <c r="M93" s="49">
        <v>6697199</v>
      </c>
      <c r="N93" s="49">
        <v>5960606</v>
      </c>
      <c r="O93" s="49">
        <v>6521338</v>
      </c>
      <c r="P93" s="87">
        <f>'[2]Prior Law Non-Assistance'!P93+'[2]Prior Law Assistance'!P93</f>
        <v>7391834</v>
      </c>
      <c r="Q93" s="49">
        <v>6917001</v>
      </c>
      <c r="R93" s="87">
        <f>'[2]Prior Law Non-Assistance'!R93+'[2]Prior Law Assistance'!R93</f>
        <v>7334055</v>
      </c>
      <c r="S93" s="87">
        <f>'[2]Prior Law Non-Assistance'!S93+'[2]Prior Law Assistance'!S93</f>
        <v>2496207</v>
      </c>
      <c r="T93" s="49">
        <f>'Foster Care AUPL'!B93+'AUPL (wo Foster Care)'!T94</f>
        <v>5094083</v>
      </c>
      <c r="U93" s="49">
        <f>'Foster Care AUPL'!C93+'AUPL (wo Foster Care)'!U94</f>
        <v>1415517</v>
      </c>
      <c r="V93" s="49">
        <f>'Foster Care AUPL'!D93+'AUPL (wo Foster Care)'!V94</f>
        <v>8356446</v>
      </c>
      <c r="W93" s="49">
        <f>'Foster Care AUPL'!E93+'AUPL (wo Foster Care)'!W94</f>
        <v>10006399</v>
      </c>
      <c r="X93" s="49">
        <f>'Foster Care AUPL'!F93+'AUPL (wo Foster Care)'!X94</f>
        <v>8841295</v>
      </c>
      <c r="Y93" s="49">
        <f>'Foster Care AUPL'!G93+'AUPL (wo Foster Care)'!Y94</f>
        <v>6786947</v>
      </c>
      <c r="Z93" s="49">
        <f>'Foster Care AUPL'!H93+'AUPL (wo Foster Care)'!Z94</f>
        <v>4381813</v>
      </c>
    </row>
    <row r="94" spans="1:26">
      <c r="A94" s="51" t="s">
        <v>130</v>
      </c>
      <c r="B94" s="103">
        <v>0</v>
      </c>
      <c r="C94" s="103">
        <v>0</v>
      </c>
      <c r="D94" s="103">
        <v>0</v>
      </c>
      <c r="E94" s="103">
        <v>0</v>
      </c>
      <c r="F94" s="49">
        <v>1829844</v>
      </c>
      <c r="G94" s="49">
        <v>13680000</v>
      </c>
      <c r="H94" s="49">
        <v>12849614</v>
      </c>
      <c r="I94" s="49">
        <v>24560744</v>
      </c>
      <c r="J94" s="49">
        <v>-21000693</v>
      </c>
      <c r="K94" s="49">
        <v>14160693</v>
      </c>
      <c r="L94" s="49">
        <v>6840000</v>
      </c>
      <c r="M94" s="49">
        <v>6840000</v>
      </c>
      <c r="N94" s="49">
        <v>6840000</v>
      </c>
      <c r="O94" s="49">
        <v>6840000</v>
      </c>
      <c r="P94" s="87">
        <f>'[2]Prior Law Non-Assistance'!P94+'[2]Prior Law Assistance'!P94</f>
        <v>6840000</v>
      </c>
      <c r="Q94" s="49">
        <v>6840000</v>
      </c>
      <c r="R94" s="87">
        <f>'[2]Prior Law Non-Assistance'!R94+'[2]Prior Law Assistance'!R94</f>
        <v>6840000</v>
      </c>
      <c r="S94" s="87">
        <f>'[2]Prior Law Non-Assistance'!S94+'[2]Prior Law Assistance'!S94</f>
        <v>6840000</v>
      </c>
      <c r="T94" s="49">
        <f>'Foster Care AUPL'!B94+'AUPL (wo Foster Care)'!T95</f>
        <v>6840000</v>
      </c>
      <c r="U94" s="49">
        <f>'Foster Care AUPL'!C94+'AUPL (wo Foster Care)'!U95</f>
        <v>6840000</v>
      </c>
      <c r="V94" s="49">
        <f>'Foster Care AUPL'!D94+'AUPL (wo Foster Care)'!V95</f>
        <v>6840000</v>
      </c>
      <c r="W94" s="49">
        <f>'Foster Care AUPL'!E94+'AUPL (wo Foster Care)'!W95</f>
        <v>6840000</v>
      </c>
      <c r="X94" s="49">
        <f>'Foster Care AUPL'!F94+'AUPL (wo Foster Care)'!X95</f>
        <v>6840000</v>
      </c>
      <c r="Y94" s="49">
        <f>'Foster Care AUPL'!G94+'AUPL (wo Foster Care)'!Y95</f>
        <v>6840000</v>
      </c>
      <c r="Z94" s="49">
        <f>'Foster Care AUPL'!H94+'AUPL (wo Foster Care)'!Z95</f>
        <v>6840000</v>
      </c>
    </row>
    <row r="95" spans="1:26">
      <c r="A95" s="51" t="s">
        <v>131</v>
      </c>
      <c r="B95" s="103">
        <v>0</v>
      </c>
      <c r="C95" s="103">
        <v>0</v>
      </c>
      <c r="D95" s="103">
        <v>0</v>
      </c>
      <c r="E95" s="103">
        <v>0</v>
      </c>
      <c r="F95" s="49">
        <v>0</v>
      </c>
      <c r="G95" s="49">
        <v>0</v>
      </c>
      <c r="H95" s="49">
        <v>0</v>
      </c>
      <c r="I95" s="49">
        <v>0</v>
      </c>
      <c r="J95" s="49">
        <v>0</v>
      </c>
      <c r="K95" s="49">
        <v>0</v>
      </c>
      <c r="L95" s="49">
        <v>0</v>
      </c>
      <c r="M95" s="49">
        <v>0</v>
      </c>
      <c r="N95" s="49">
        <v>0</v>
      </c>
      <c r="O95" s="49">
        <v>0</v>
      </c>
      <c r="P95" s="87">
        <f>'[2]Prior Law Non-Assistance'!P95+'[2]Prior Law Assistance'!P95</f>
        <v>0</v>
      </c>
      <c r="Q95" s="49">
        <v>0</v>
      </c>
      <c r="R95" s="87">
        <f>'[2]Prior Law Non-Assistance'!R95+'[2]Prior Law Assistance'!R95</f>
        <v>0</v>
      </c>
      <c r="S95" s="87">
        <f>'[2]Prior Law Non-Assistance'!S95+'[2]Prior Law Assistance'!S95</f>
        <v>0</v>
      </c>
      <c r="T95" s="49">
        <f>'Foster Care AUPL'!B95+'AUPL (wo Foster Care)'!T96</f>
        <v>0</v>
      </c>
      <c r="U95" s="49">
        <f>'Foster Care AUPL'!C95+'AUPL (wo Foster Care)'!U96</f>
        <v>0</v>
      </c>
      <c r="V95" s="49">
        <f>'Foster Care AUPL'!D95+'AUPL (wo Foster Care)'!V96</f>
        <v>0</v>
      </c>
      <c r="W95" s="49">
        <f>'Foster Care AUPL'!E95+'AUPL (wo Foster Care)'!W96</f>
        <v>0</v>
      </c>
      <c r="X95" s="49">
        <f>'Foster Care AUPL'!F95+'AUPL (wo Foster Care)'!X96</f>
        <v>0</v>
      </c>
      <c r="Y95" s="49">
        <f>'Foster Care AUPL'!G95+'AUPL (wo Foster Care)'!Y96</f>
        <v>0</v>
      </c>
      <c r="Z95" s="49">
        <f>'Foster Care AUPL'!H95+'AUPL (wo Foster Care)'!Z96</f>
        <v>0</v>
      </c>
    </row>
    <row r="96" spans="1:26">
      <c r="A96" s="51" t="s">
        <v>132</v>
      </c>
      <c r="B96" s="103">
        <v>0</v>
      </c>
      <c r="C96" s="103">
        <v>0</v>
      </c>
      <c r="D96" s="103">
        <v>0</v>
      </c>
      <c r="E96" s="103">
        <v>308965621</v>
      </c>
      <c r="F96" s="49">
        <v>333411069</v>
      </c>
      <c r="G96" s="49">
        <v>424405770</v>
      </c>
      <c r="H96" s="49">
        <v>481812753</v>
      </c>
      <c r="I96" s="49">
        <v>444621097</v>
      </c>
      <c r="J96" s="49">
        <v>359515253</v>
      </c>
      <c r="K96" s="49">
        <v>320694456</v>
      </c>
      <c r="L96" s="49">
        <v>354300910</v>
      </c>
      <c r="M96" s="49">
        <v>350240406</v>
      </c>
      <c r="N96" s="49">
        <v>354057132</v>
      </c>
      <c r="O96" s="49">
        <v>340639785</v>
      </c>
      <c r="P96" s="87">
        <f>'[2]Prior Law Non-Assistance'!P96+'[2]Prior Law Assistance'!P96</f>
        <v>340769337</v>
      </c>
      <c r="Q96" s="49">
        <v>175967398</v>
      </c>
      <c r="R96" s="87">
        <f>'[2]Prior Law Non-Assistance'!R96+'[2]Prior Law Assistance'!R96</f>
        <v>187276911</v>
      </c>
      <c r="S96" s="87">
        <f>'[2]Prior Law Non-Assistance'!S96+'[2]Prior Law Assistance'!S96</f>
        <v>211013381</v>
      </c>
      <c r="T96" s="49">
        <f>'Foster Care AUPL'!B96+'AUPL (wo Foster Care)'!T97</f>
        <v>213398156</v>
      </c>
      <c r="U96" s="49">
        <f>'Foster Care AUPL'!C96+'AUPL (wo Foster Care)'!U97</f>
        <v>130085938</v>
      </c>
      <c r="V96" s="49">
        <f>'Foster Care AUPL'!D96+'AUPL (wo Foster Care)'!V97</f>
        <v>151029201</v>
      </c>
      <c r="W96" s="49">
        <f>'Foster Care AUPL'!E96+'AUPL (wo Foster Care)'!W97</f>
        <v>104837123</v>
      </c>
      <c r="X96" s="49">
        <f>'Foster Care AUPL'!F96+'AUPL (wo Foster Care)'!X97</f>
        <v>184784117</v>
      </c>
      <c r="Y96" s="49">
        <f>'Foster Care AUPL'!G96+'AUPL (wo Foster Care)'!Y97</f>
        <v>163970014</v>
      </c>
      <c r="Z96" s="49">
        <f>'Foster Care AUPL'!H96+'AUPL (wo Foster Care)'!Z97</f>
        <v>147625015</v>
      </c>
    </row>
    <row r="97" spans="1:26">
      <c r="A97" s="51" t="s">
        <v>75</v>
      </c>
      <c r="B97" s="103">
        <v>0</v>
      </c>
      <c r="C97" s="103">
        <v>0</v>
      </c>
      <c r="D97" s="103">
        <v>0</v>
      </c>
      <c r="E97" s="103">
        <v>70416799</v>
      </c>
      <c r="F97" s="49">
        <v>71188600</v>
      </c>
      <c r="G97" s="49">
        <v>77530112</v>
      </c>
      <c r="H97" s="49">
        <v>76091579</v>
      </c>
      <c r="I97" s="49">
        <v>77883633</v>
      </c>
      <c r="J97" s="49">
        <v>83921478</v>
      </c>
      <c r="K97" s="49">
        <f>'[2]Prior Law Assistance'!K97+'[2]Prior Law Non-Assistance'!K97</f>
        <v>44468769</v>
      </c>
      <c r="L97" s="49">
        <v>90824493</v>
      </c>
      <c r="M97" s="49">
        <v>91143330</v>
      </c>
      <c r="N97" s="49">
        <v>92426594</v>
      </c>
      <c r="O97" s="49">
        <v>92422716</v>
      </c>
      <c r="P97" s="87">
        <f>'[2]Prior Law Non-Assistance'!P97+'[2]Prior Law Assistance'!P97</f>
        <v>96262610</v>
      </c>
      <c r="Q97" s="49">
        <v>90540254</v>
      </c>
      <c r="R97" s="87">
        <f>'[2]Prior Law Non-Assistance'!R97+'[2]Prior Law Assistance'!R97</f>
        <v>74025082</v>
      </c>
      <c r="S97" s="87">
        <f>'[2]Prior Law Non-Assistance'!S97+'[2]Prior Law Assistance'!S97</f>
        <v>73594649</v>
      </c>
      <c r="T97" s="49">
        <f>'Foster Care AUPL'!B97+'AUPL (wo Foster Care)'!T98</f>
        <v>78177311</v>
      </c>
      <c r="U97" s="49">
        <f>'Foster Care AUPL'!C97+'AUPL (wo Foster Care)'!U98</f>
        <v>63426478</v>
      </c>
      <c r="V97" s="49">
        <f>'Foster Care AUPL'!D97+'AUPL (wo Foster Care)'!V98</f>
        <v>70930564</v>
      </c>
      <c r="W97" s="49">
        <f>'Foster Care AUPL'!E97+'AUPL (wo Foster Care)'!W98</f>
        <v>69078116</v>
      </c>
      <c r="X97" s="49">
        <f>'Foster Care AUPL'!F97+'AUPL (wo Foster Care)'!X98</f>
        <v>71651341</v>
      </c>
      <c r="Y97" s="49">
        <f>'Foster Care AUPL'!G97+'AUPL (wo Foster Care)'!Y98</f>
        <v>72124861</v>
      </c>
      <c r="Z97" s="49">
        <f>'Foster Care AUPL'!H97+'AUPL (wo Foster Care)'!Z98</f>
        <v>79483147</v>
      </c>
    </row>
    <row r="98" spans="1:26">
      <c r="A98" s="51" t="s">
        <v>133</v>
      </c>
      <c r="B98" s="103">
        <v>0</v>
      </c>
      <c r="C98" s="103">
        <v>0</v>
      </c>
      <c r="D98" s="103">
        <v>0</v>
      </c>
      <c r="E98" s="103">
        <v>9782250</v>
      </c>
      <c r="F98" s="49">
        <v>6103681</v>
      </c>
      <c r="G98" s="49">
        <v>7702349</v>
      </c>
      <c r="H98" s="49">
        <v>10130925</v>
      </c>
      <c r="I98" s="49">
        <v>8976781</v>
      </c>
      <c r="J98" s="49">
        <v>9665201</v>
      </c>
      <c r="K98" s="49">
        <v>9975967</v>
      </c>
      <c r="L98" s="49">
        <v>11508285</v>
      </c>
      <c r="M98" s="49">
        <v>13020728</v>
      </c>
      <c r="N98" s="49">
        <v>12517212</v>
      </c>
      <c r="O98" s="49">
        <v>13666478</v>
      </c>
      <c r="P98" s="87">
        <f>'[2]Prior Law Non-Assistance'!P98+'[2]Prior Law Assistance'!P98</f>
        <v>13816730</v>
      </c>
      <c r="Q98" s="49">
        <v>16716478</v>
      </c>
      <c r="R98" s="87">
        <f>'[2]Prior Law Non-Assistance'!R98+'[2]Prior Law Assistance'!R98</f>
        <v>15889899</v>
      </c>
      <c r="S98" s="87">
        <f>'[2]Prior Law Non-Assistance'!S98+'[2]Prior Law Assistance'!S98</f>
        <v>18489253</v>
      </c>
      <c r="T98" s="49">
        <f>'Foster Care AUPL'!B98+'AUPL (wo Foster Care)'!T99</f>
        <v>20072845</v>
      </c>
      <c r="U98" s="49">
        <f>'Foster Care AUPL'!C98+'AUPL (wo Foster Care)'!U99</f>
        <v>21730010</v>
      </c>
      <c r="V98" s="49">
        <f>'Foster Care AUPL'!D98+'AUPL (wo Foster Care)'!V99</f>
        <v>13646376</v>
      </c>
      <c r="W98" s="49">
        <f>'Foster Care AUPL'!E98+'AUPL (wo Foster Care)'!W99</f>
        <v>25275411</v>
      </c>
      <c r="X98" s="49">
        <f>'Foster Care AUPL'!F98+'AUPL (wo Foster Care)'!X99</f>
        <v>14593124</v>
      </c>
      <c r="Y98" s="49">
        <f>'Foster Care AUPL'!G98+'AUPL (wo Foster Care)'!Y99</f>
        <v>22020160</v>
      </c>
      <c r="Z98" s="49">
        <f>'Foster Care AUPL'!H98+'AUPL (wo Foster Care)'!Z99</f>
        <v>11332427</v>
      </c>
    </row>
    <row r="99" spans="1:26">
      <c r="A99" s="51" t="s">
        <v>134</v>
      </c>
      <c r="B99" s="103">
        <v>0</v>
      </c>
      <c r="C99" s="103">
        <v>0</v>
      </c>
      <c r="D99" s="103">
        <v>0</v>
      </c>
      <c r="E99" s="103">
        <v>0</v>
      </c>
      <c r="F99" s="49">
        <v>0</v>
      </c>
      <c r="G99" s="49">
        <v>0</v>
      </c>
      <c r="H99" s="49">
        <v>0</v>
      </c>
      <c r="I99" s="49">
        <v>0</v>
      </c>
      <c r="J99" s="49">
        <v>0</v>
      </c>
      <c r="K99" s="49">
        <v>0</v>
      </c>
      <c r="L99" s="49">
        <v>0</v>
      </c>
      <c r="M99" s="49">
        <v>0</v>
      </c>
      <c r="N99" s="49">
        <v>0</v>
      </c>
      <c r="O99" s="49">
        <v>0</v>
      </c>
      <c r="P99" s="87">
        <f>'[2]Prior Law Non-Assistance'!P99+'[2]Prior Law Assistance'!P99</f>
        <v>0</v>
      </c>
      <c r="Q99" s="49">
        <v>0</v>
      </c>
      <c r="R99" s="87">
        <f>'[2]Prior Law Non-Assistance'!R99+'[2]Prior Law Assistance'!R99</f>
        <v>0</v>
      </c>
      <c r="S99" s="87">
        <f>'[2]Prior Law Non-Assistance'!S99+'[2]Prior Law Assistance'!S99</f>
        <v>0</v>
      </c>
      <c r="T99" s="49">
        <f>'Foster Care AUPL'!B99+'AUPL (wo Foster Care)'!T100</f>
        <v>0</v>
      </c>
      <c r="U99" s="49">
        <f>'Foster Care AUPL'!C99+'AUPL (wo Foster Care)'!U100</f>
        <v>0</v>
      </c>
      <c r="V99" s="49">
        <f>'Foster Care AUPL'!D99+'AUPL (wo Foster Care)'!V100</f>
        <v>0</v>
      </c>
      <c r="W99" s="49">
        <f>'Foster Care AUPL'!E99+'AUPL (wo Foster Care)'!W100</f>
        <v>0</v>
      </c>
      <c r="X99" s="49">
        <f>'Foster Care AUPL'!F99+'AUPL (wo Foster Care)'!X100</f>
        <v>0</v>
      </c>
      <c r="Y99" s="49">
        <f>'Foster Care AUPL'!G99+'AUPL (wo Foster Care)'!Y100</f>
        <v>0</v>
      </c>
      <c r="Z99" s="49">
        <f>'Foster Care AUPL'!H99+'AUPL (wo Foster Care)'!Z100</f>
        <v>0</v>
      </c>
    </row>
    <row r="100" spans="1:26">
      <c r="A100" s="51" t="s">
        <v>136</v>
      </c>
      <c r="B100" s="103">
        <v>0</v>
      </c>
      <c r="C100" s="103">
        <v>0</v>
      </c>
      <c r="D100" s="103">
        <v>0</v>
      </c>
      <c r="E100" s="103">
        <v>0</v>
      </c>
      <c r="F100" s="49">
        <v>8034091</v>
      </c>
      <c r="G100" s="49">
        <v>7308258</v>
      </c>
      <c r="H100" s="49">
        <v>17469005</v>
      </c>
      <c r="I100" s="49">
        <v>14784300</v>
      </c>
      <c r="J100" s="49">
        <v>11587910</v>
      </c>
      <c r="K100" s="49">
        <v>6673506</v>
      </c>
      <c r="L100" s="49">
        <v>9061061</v>
      </c>
      <c r="M100" s="49">
        <v>10703114</v>
      </c>
      <c r="N100" s="49">
        <v>10188952</v>
      </c>
      <c r="O100" s="49">
        <v>8943281</v>
      </c>
      <c r="P100" s="87">
        <f>'[2]Prior Law Non-Assistance'!P100+'[2]Prior Law Assistance'!P100</f>
        <v>8729138</v>
      </c>
      <c r="Q100" s="49">
        <v>10204526</v>
      </c>
      <c r="R100" s="87">
        <f>'[2]Prior Law Non-Assistance'!R100+'[2]Prior Law Assistance'!R100</f>
        <v>9823278</v>
      </c>
      <c r="S100" s="87">
        <f>'[2]Prior Law Non-Assistance'!S100+'[2]Prior Law Assistance'!S100</f>
        <v>8910413</v>
      </c>
      <c r="T100" s="49">
        <f>'Foster Care AUPL'!B100+'AUPL (wo Foster Care)'!T101</f>
        <v>17599699</v>
      </c>
      <c r="U100" s="49">
        <f>'Foster Care AUPL'!C100+'AUPL (wo Foster Care)'!U101</f>
        <v>12571845</v>
      </c>
      <c r="V100" s="49">
        <f>'Foster Care AUPL'!D100+'AUPL (wo Foster Care)'!V101</f>
        <v>8773765</v>
      </c>
      <c r="W100" s="49">
        <f>'Foster Care AUPL'!E100+'AUPL (wo Foster Care)'!W101</f>
        <v>7608305</v>
      </c>
      <c r="X100" s="49">
        <f>'Foster Care AUPL'!F100+'AUPL (wo Foster Care)'!X101</f>
        <v>10433616</v>
      </c>
      <c r="Y100" s="49">
        <f>'Foster Care AUPL'!G100+'AUPL (wo Foster Care)'!Y101</f>
        <v>5114927</v>
      </c>
      <c r="Z100" s="49">
        <f>'Foster Care AUPL'!H100+'AUPL (wo Foster Care)'!Z101</f>
        <v>0</v>
      </c>
    </row>
    <row r="101" spans="1:26">
      <c r="A101" s="51" t="s">
        <v>145</v>
      </c>
      <c r="B101" s="103">
        <v>0</v>
      </c>
      <c r="C101" s="103">
        <v>0</v>
      </c>
      <c r="D101" s="103">
        <v>0</v>
      </c>
      <c r="E101" s="103">
        <v>4000831</v>
      </c>
      <c r="F101" s="49">
        <v>8650808</v>
      </c>
      <c r="G101" s="49">
        <v>6606645</v>
      </c>
      <c r="H101" s="49">
        <v>4779494</v>
      </c>
      <c r="I101" s="49">
        <v>7278555</v>
      </c>
      <c r="J101" s="49">
        <v>6679045</v>
      </c>
      <c r="K101" s="49">
        <v>10336477</v>
      </c>
      <c r="L101" s="49">
        <v>67034462</v>
      </c>
      <c r="M101" s="49">
        <v>27785256</v>
      </c>
      <c r="N101" s="49">
        <v>15340886</v>
      </c>
      <c r="O101" s="49">
        <v>11238189</v>
      </c>
      <c r="P101" s="87">
        <f>'[2]Prior Law Non-Assistance'!P101+'[2]Prior Law Assistance'!P101</f>
        <v>10208249</v>
      </c>
      <c r="Q101" s="49">
        <v>9596155</v>
      </c>
      <c r="R101" s="87">
        <f>'[2]Prior Law Non-Assistance'!R101+'[2]Prior Law Assistance'!R101</f>
        <v>7955375</v>
      </c>
      <c r="S101" s="87">
        <f>'[2]Prior Law Non-Assistance'!S101+'[2]Prior Law Assistance'!S101</f>
        <v>-44401</v>
      </c>
      <c r="T101" s="49">
        <f>'Foster Care AUPL'!B101+'AUPL (wo Foster Care)'!T102</f>
        <v>9530981</v>
      </c>
      <c r="U101" s="49">
        <f>'Foster Care AUPL'!C101+'AUPL (wo Foster Care)'!U102</f>
        <v>12941419</v>
      </c>
      <c r="V101" s="49">
        <f>'Foster Care AUPL'!D101+'AUPL (wo Foster Care)'!V102</f>
        <v>15632917</v>
      </c>
      <c r="W101" s="49">
        <f>'Foster Care AUPL'!E101+'AUPL (wo Foster Care)'!W102</f>
        <v>17344524</v>
      </c>
      <c r="X101" s="49">
        <f>'Foster Care AUPL'!F101+'AUPL (wo Foster Care)'!X102</f>
        <v>15571893</v>
      </c>
      <c r="Y101" s="49">
        <f>'Foster Care AUPL'!G101+'AUPL (wo Foster Care)'!Y102</f>
        <v>16433646</v>
      </c>
      <c r="Z101" s="49">
        <f>'Foster Care AUPL'!H101+'AUPL (wo Foster Care)'!Z102</f>
        <v>4362329</v>
      </c>
    </row>
    <row r="102" spans="1:26">
      <c r="A102" s="51" t="s">
        <v>138</v>
      </c>
      <c r="B102" s="103">
        <v>0</v>
      </c>
      <c r="C102" s="103">
        <v>0</v>
      </c>
      <c r="D102" s="103">
        <v>0</v>
      </c>
      <c r="E102" s="103">
        <v>38626548</v>
      </c>
      <c r="F102" s="49">
        <v>304249451</v>
      </c>
      <c r="G102" s="49">
        <v>250718771</v>
      </c>
      <c r="H102" s="49">
        <v>257036729</v>
      </c>
      <c r="I102" s="49">
        <v>320335192</v>
      </c>
      <c r="J102" s="49">
        <v>284655864</v>
      </c>
      <c r="K102" s="49">
        <v>95691690</v>
      </c>
      <c r="L102" s="49">
        <v>94518710</v>
      </c>
      <c r="M102" s="49">
        <v>58279934</v>
      </c>
      <c r="N102" s="49">
        <v>77346646</v>
      </c>
      <c r="O102" s="49">
        <v>61341189</v>
      </c>
      <c r="P102" s="87">
        <f>'[2]Prior Law Non-Assistance'!P102+'[2]Prior Law Assistance'!P102</f>
        <v>60390781</v>
      </c>
      <c r="Q102" s="49">
        <v>55599818</v>
      </c>
      <c r="R102" s="87">
        <f>'[2]Prior Law Non-Assistance'!R102+'[2]Prior Law Assistance'!R102</f>
        <v>54168728</v>
      </c>
      <c r="S102" s="87">
        <f>'[2]Prior Law Non-Assistance'!S102+'[2]Prior Law Assistance'!S102</f>
        <v>52489900</v>
      </c>
      <c r="T102" s="49">
        <f>'Foster Care AUPL'!B102+'AUPL (wo Foster Care)'!T103</f>
        <v>56737871</v>
      </c>
      <c r="U102" s="49">
        <f>'Foster Care AUPL'!C102+'AUPL (wo Foster Care)'!U103</f>
        <v>46035215</v>
      </c>
      <c r="V102" s="49">
        <f>'Foster Care AUPL'!D102+'AUPL (wo Foster Care)'!V103</f>
        <v>81730801</v>
      </c>
      <c r="W102" s="49">
        <f>'Foster Care AUPL'!E102+'AUPL (wo Foster Care)'!W103</f>
        <v>61523605</v>
      </c>
      <c r="X102" s="49">
        <f>'Foster Care AUPL'!F102+'AUPL (wo Foster Care)'!X103</f>
        <v>48603021</v>
      </c>
      <c r="Y102" s="49">
        <f>'Foster Care AUPL'!G102+'AUPL (wo Foster Care)'!Y103</f>
        <v>58367362</v>
      </c>
      <c r="Z102" s="49">
        <f>'Foster Care AUPL'!H102+'AUPL (wo Foster Care)'!Z103</f>
        <v>15978493</v>
      </c>
    </row>
    <row r="103" spans="1:26">
      <c r="A103" s="51" t="s">
        <v>140</v>
      </c>
      <c r="B103" s="103">
        <v>0</v>
      </c>
      <c r="C103" s="103">
        <v>0</v>
      </c>
      <c r="D103" s="103">
        <v>0</v>
      </c>
      <c r="E103" s="103">
        <v>0</v>
      </c>
      <c r="F103" s="49">
        <v>0</v>
      </c>
      <c r="G103" s="49">
        <v>0</v>
      </c>
      <c r="H103" s="49">
        <v>0</v>
      </c>
      <c r="I103" s="49">
        <v>0</v>
      </c>
      <c r="J103" s="49">
        <v>0</v>
      </c>
      <c r="K103" s="49">
        <v>0</v>
      </c>
      <c r="L103" s="49">
        <v>0</v>
      </c>
      <c r="M103" s="49">
        <v>0</v>
      </c>
      <c r="N103" s="49">
        <v>0</v>
      </c>
      <c r="O103" s="49">
        <v>0</v>
      </c>
      <c r="P103" s="87">
        <f>'[2]Prior Law Non-Assistance'!P103+'[2]Prior Law Assistance'!P103</f>
        <v>805031</v>
      </c>
      <c r="Q103" s="49">
        <v>0</v>
      </c>
      <c r="R103" s="87">
        <f>'[2]Prior Law Non-Assistance'!R103+'[2]Prior Law Assistance'!R103</f>
        <v>0</v>
      </c>
      <c r="S103" s="87">
        <f>'[2]Prior Law Non-Assistance'!S103+'[2]Prior Law Assistance'!S103</f>
        <v>0</v>
      </c>
      <c r="T103" s="49">
        <f>'Foster Care AUPL'!B103+'AUPL (wo Foster Care)'!T104</f>
        <v>0</v>
      </c>
      <c r="U103" s="49">
        <f>'Foster Care AUPL'!C103+'AUPL (wo Foster Care)'!U104</f>
        <v>0</v>
      </c>
      <c r="V103" s="49">
        <f>'Foster Care AUPL'!D103+'AUPL (wo Foster Care)'!V104</f>
        <v>0</v>
      </c>
      <c r="W103" s="49">
        <f>'Foster Care AUPL'!E103+'AUPL (wo Foster Care)'!W104</f>
        <v>0</v>
      </c>
      <c r="X103" s="49">
        <f>'Foster Care AUPL'!F103+'AUPL (wo Foster Care)'!X104</f>
        <v>0</v>
      </c>
      <c r="Y103" s="49">
        <f>'Foster Care AUPL'!G103+'AUPL (wo Foster Care)'!Y104</f>
        <v>0</v>
      </c>
      <c r="Z103" s="49">
        <f>'Foster Care AUPL'!H103+'AUPL (wo Foster Care)'!Z104</f>
        <v>9696880</v>
      </c>
    </row>
    <row r="104" spans="1:26">
      <c r="A104" s="51" t="s">
        <v>142</v>
      </c>
      <c r="B104" s="103">
        <v>0</v>
      </c>
      <c r="C104" s="103">
        <v>0</v>
      </c>
      <c r="D104" s="103">
        <v>0</v>
      </c>
      <c r="E104" s="103">
        <v>0</v>
      </c>
      <c r="F104" s="49">
        <v>0</v>
      </c>
      <c r="G104" s="49">
        <v>0</v>
      </c>
      <c r="H104" s="49">
        <v>0</v>
      </c>
      <c r="I104" s="49">
        <v>0</v>
      </c>
      <c r="J104" s="49">
        <v>0</v>
      </c>
      <c r="K104" s="49">
        <v>0</v>
      </c>
      <c r="L104" s="49">
        <v>0</v>
      </c>
      <c r="M104" s="49">
        <v>0</v>
      </c>
      <c r="N104" s="49">
        <v>0</v>
      </c>
      <c r="O104" s="49">
        <v>0</v>
      </c>
      <c r="P104" s="87">
        <f>'[2]Prior Law Non-Assistance'!P104+'[2]Prior Law Assistance'!P104</f>
        <v>0</v>
      </c>
      <c r="Q104" s="49">
        <v>0</v>
      </c>
      <c r="R104" s="87">
        <f>'[2]Prior Law Non-Assistance'!R104+'[2]Prior Law Assistance'!R104</f>
        <v>0</v>
      </c>
      <c r="S104" s="87">
        <f>'[2]Prior Law Non-Assistance'!S104+'[2]Prior Law Assistance'!S104</f>
        <v>0</v>
      </c>
      <c r="T104" s="49">
        <f>'Foster Care AUPL'!B104+'AUPL (wo Foster Care)'!T105</f>
        <v>0</v>
      </c>
      <c r="U104" s="49">
        <f>'Foster Care AUPL'!C104+'AUPL (wo Foster Care)'!U105</f>
        <v>0</v>
      </c>
      <c r="V104" s="49">
        <f>'Foster Care AUPL'!D104+'AUPL (wo Foster Care)'!V105</f>
        <v>0</v>
      </c>
      <c r="W104" s="49">
        <f>'Foster Care AUPL'!E104+'AUPL (wo Foster Care)'!W105</f>
        <v>0</v>
      </c>
      <c r="X104" s="49">
        <f>'Foster Care AUPL'!F104+'AUPL (wo Foster Care)'!X105</f>
        <v>0</v>
      </c>
      <c r="Y104" s="49">
        <f>'Foster Care AUPL'!G104+'AUPL (wo Foster Care)'!Y105</f>
        <v>0</v>
      </c>
      <c r="Z104" s="49">
        <f>'Foster Care AUPL'!H104+'AUPL (wo Foster Care)'!Z105</f>
        <v>140910</v>
      </c>
    </row>
    <row r="105" spans="1:26">
      <c r="A105" s="51" t="s">
        <v>144</v>
      </c>
      <c r="B105" s="103">
        <v>0</v>
      </c>
      <c r="C105" s="103">
        <v>0</v>
      </c>
      <c r="D105" s="103">
        <v>0</v>
      </c>
      <c r="E105" s="103">
        <v>10334136</v>
      </c>
      <c r="F105" s="49">
        <v>3525665</v>
      </c>
      <c r="G105" s="49">
        <v>3436739</v>
      </c>
      <c r="H105" s="49">
        <v>7040471</v>
      </c>
      <c r="I105" s="49">
        <v>9505587</v>
      </c>
      <c r="J105" s="49">
        <v>9815692</v>
      </c>
      <c r="K105" s="49">
        <v>7662329</v>
      </c>
      <c r="L105" s="49">
        <v>7972146</v>
      </c>
      <c r="M105" s="49">
        <v>7226860</v>
      </c>
      <c r="N105" s="49">
        <v>3513466</v>
      </c>
      <c r="O105" s="49">
        <v>5936489</v>
      </c>
      <c r="P105" s="87">
        <f>'[2]Prior Law Non-Assistance'!P105+'[2]Prior Law Assistance'!P105</f>
        <v>6827014</v>
      </c>
      <c r="Q105" s="49">
        <v>4758569</v>
      </c>
      <c r="R105" s="87">
        <f>'[2]Prior Law Non-Assistance'!R105+'[2]Prior Law Assistance'!R105</f>
        <v>4138379</v>
      </c>
      <c r="S105" s="87">
        <f>'[2]Prior Law Non-Assistance'!S105+'[2]Prior Law Assistance'!S105</f>
        <v>3352316</v>
      </c>
      <c r="T105" s="49">
        <f>'Foster Care AUPL'!B105+'AUPL (wo Foster Care)'!T106</f>
        <v>3831546</v>
      </c>
      <c r="U105" s="49">
        <f>'Foster Care AUPL'!C105+'AUPL (wo Foster Care)'!U106</f>
        <v>4236174</v>
      </c>
      <c r="V105" s="49">
        <f>'Foster Care AUPL'!D105+'AUPL (wo Foster Care)'!V106</f>
        <v>5132124</v>
      </c>
      <c r="W105" s="49">
        <f>'Foster Care AUPL'!E105+'AUPL (wo Foster Care)'!W106</f>
        <v>8313787</v>
      </c>
      <c r="X105" s="49">
        <f>'Foster Care AUPL'!F105+'AUPL (wo Foster Care)'!X106</f>
        <v>5388452</v>
      </c>
      <c r="Y105" s="49">
        <f>'Foster Care AUPL'!G105+'AUPL (wo Foster Care)'!Y106</f>
        <v>7286085</v>
      </c>
      <c r="Z105" s="49">
        <f>'Foster Care AUPL'!H105+'AUPL (wo Foster Care)'!Z106</f>
        <v>8255942</v>
      </c>
    </row>
    <row r="106" spans="1:26">
      <c r="A106" s="51" t="s">
        <v>146</v>
      </c>
      <c r="B106" s="103">
        <v>0</v>
      </c>
      <c r="C106" s="103">
        <v>0</v>
      </c>
      <c r="D106" s="103">
        <v>0</v>
      </c>
      <c r="E106" s="103">
        <v>0</v>
      </c>
      <c r="F106" s="49">
        <v>0</v>
      </c>
      <c r="G106" s="49">
        <v>0</v>
      </c>
      <c r="H106" s="49">
        <v>0</v>
      </c>
      <c r="I106" s="49">
        <v>0</v>
      </c>
      <c r="J106" s="49">
        <v>0</v>
      </c>
      <c r="K106" s="49">
        <v>0</v>
      </c>
      <c r="L106" s="49">
        <v>0</v>
      </c>
      <c r="M106" s="49">
        <v>0</v>
      </c>
      <c r="N106" s="49">
        <v>0</v>
      </c>
      <c r="O106" s="49">
        <v>0</v>
      </c>
      <c r="P106" s="87">
        <f>'[2]Prior Law Non-Assistance'!P106+'[2]Prior Law Assistance'!P106</f>
        <v>0</v>
      </c>
      <c r="Q106" s="49">
        <v>0</v>
      </c>
      <c r="R106" s="87">
        <f>'[2]Prior Law Non-Assistance'!R106+'[2]Prior Law Assistance'!R106</f>
        <v>0</v>
      </c>
      <c r="S106" s="87">
        <f>'[2]Prior Law Non-Assistance'!S106+'[2]Prior Law Assistance'!S106</f>
        <v>0</v>
      </c>
      <c r="T106" s="49">
        <f>'Foster Care AUPL'!B106+'AUPL (wo Foster Care)'!T107</f>
        <v>0</v>
      </c>
      <c r="U106" s="49">
        <f>'Foster Care AUPL'!C106+'AUPL (wo Foster Care)'!U107</f>
        <v>0</v>
      </c>
      <c r="V106" s="49">
        <f>'Foster Care AUPL'!D106+'AUPL (wo Foster Care)'!V107</f>
        <v>0</v>
      </c>
      <c r="W106" s="49">
        <f>'Foster Care AUPL'!E106+'AUPL (wo Foster Care)'!W107</f>
        <v>0</v>
      </c>
      <c r="X106" s="49">
        <f>'Foster Care AUPL'!F106+'AUPL (wo Foster Care)'!X107</f>
        <v>0</v>
      </c>
      <c r="Y106" s="49">
        <f>'Foster Care AUPL'!G106+'AUPL (wo Foster Care)'!Y107</f>
        <v>0</v>
      </c>
      <c r="Z106" s="49">
        <f>'Foster Care AUPL'!H106+'AUPL (wo Foster Care)'!Z107</f>
        <v>0</v>
      </c>
    </row>
    <row r="107" spans="1:26">
      <c r="A107" s="51" t="s">
        <v>148</v>
      </c>
      <c r="B107" s="103">
        <v>0</v>
      </c>
      <c r="C107" s="103">
        <v>0</v>
      </c>
      <c r="D107" s="103">
        <v>0</v>
      </c>
      <c r="E107" s="103">
        <v>63797495</v>
      </c>
      <c r="F107" s="49">
        <v>75071915</v>
      </c>
      <c r="G107" s="49">
        <v>93801505</v>
      </c>
      <c r="H107" s="49">
        <v>99389791</v>
      </c>
      <c r="I107" s="49">
        <v>92463320</v>
      </c>
      <c r="J107" s="49">
        <v>94753069</v>
      </c>
      <c r="K107" s="49">
        <v>94770090</v>
      </c>
      <c r="L107" s="49">
        <v>168698569</v>
      </c>
      <c r="M107" s="49">
        <v>309572753</v>
      </c>
      <c r="N107" s="49">
        <v>291532080</v>
      </c>
      <c r="O107" s="49">
        <v>332431288</v>
      </c>
      <c r="P107" s="87">
        <f>'[2]Prior Law Non-Assistance'!P107+'[2]Prior Law Assistance'!P107</f>
        <v>282214970</v>
      </c>
      <c r="Q107" s="49">
        <v>229289141</v>
      </c>
      <c r="R107" s="87">
        <f>'[2]Prior Law Non-Assistance'!R107+'[2]Prior Law Assistance'!R107</f>
        <v>230546311</v>
      </c>
      <c r="S107" s="87">
        <f>'[2]Prior Law Non-Assistance'!S107+'[2]Prior Law Assistance'!S107</f>
        <v>276807225</v>
      </c>
      <c r="T107" s="49">
        <f>'Foster Care AUPL'!B107+'AUPL (wo Foster Care)'!T108</f>
        <v>364425553</v>
      </c>
      <c r="U107" s="49">
        <f>'Foster Care AUPL'!C107+'AUPL (wo Foster Care)'!U108</f>
        <v>266268472</v>
      </c>
      <c r="V107" s="49">
        <f>'Foster Care AUPL'!D107+'AUPL (wo Foster Care)'!V108</f>
        <v>299062538</v>
      </c>
      <c r="W107" s="49">
        <f>'Foster Care AUPL'!E107+'AUPL (wo Foster Care)'!W108</f>
        <v>240425085</v>
      </c>
      <c r="X107" s="49">
        <f>'Foster Care AUPL'!F107+'AUPL (wo Foster Care)'!X108</f>
        <v>324487151</v>
      </c>
      <c r="Y107" s="49">
        <f>'Foster Care AUPL'!G107+'AUPL (wo Foster Care)'!Y108</f>
        <v>377213541</v>
      </c>
      <c r="Z107" s="49">
        <f>'Foster Care AUPL'!H107+'AUPL (wo Foster Care)'!Z108</f>
        <v>383886712</v>
      </c>
    </row>
    <row r="108" spans="1:26">
      <c r="A108" s="51" t="s">
        <v>150</v>
      </c>
      <c r="B108" s="103">
        <v>0</v>
      </c>
      <c r="C108" s="103">
        <v>0</v>
      </c>
      <c r="D108" s="103">
        <v>0</v>
      </c>
      <c r="E108" s="103">
        <v>0</v>
      </c>
      <c r="F108" s="49">
        <v>0</v>
      </c>
      <c r="G108" s="49">
        <v>0</v>
      </c>
      <c r="H108" s="49">
        <v>0</v>
      </c>
      <c r="I108" s="49">
        <v>0</v>
      </c>
      <c r="J108" s="49">
        <v>0</v>
      </c>
      <c r="K108" s="49">
        <v>0</v>
      </c>
      <c r="L108" s="49">
        <v>0</v>
      </c>
      <c r="M108" s="49">
        <v>0</v>
      </c>
      <c r="N108" s="49">
        <v>0</v>
      </c>
      <c r="O108" s="49">
        <v>0</v>
      </c>
      <c r="P108" s="87">
        <f>'[2]Prior Law Non-Assistance'!P108+'[2]Prior Law Assistance'!P108</f>
        <v>0</v>
      </c>
      <c r="Q108" s="49">
        <v>0</v>
      </c>
      <c r="R108" s="87">
        <f>'[2]Prior Law Non-Assistance'!R108+'[2]Prior Law Assistance'!R108</f>
        <v>0</v>
      </c>
      <c r="S108" s="87">
        <f>'[2]Prior Law Non-Assistance'!S108+'[2]Prior Law Assistance'!S108</f>
        <v>0</v>
      </c>
      <c r="T108" s="49">
        <f>'Foster Care AUPL'!B108+'AUPL (wo Foster Care)'!T109</f>
        <v>0</v>
      </c>
      <c r="U108" s="49">
        <f>'Foster Care AUPL'!C108+'AUPL (wo Foster Care)'!U109</f>
        <v>0</v>
      </c>
      <c r="V108" s="49">
        <f>'Foster Care AUPL'!D108+'AUPL (wo Foster Care)'!V109</f>
        <v>0</v>
      </c>
      <c r="W108" s="49">
        <f>'Foster Care AUPL'!E108+'AUPL (wo Foster Care)'!W109</f>
        <v>0</v>
      </c>
      <c r="X108" s="49">
        <f>'Foster Care AUPL'!F108+'AUPL (wo Foster Care)'!X109</f>
        <v>0</v>
      </c>
      <c r="Y108" s="49">
        <f>'Foster Care AUPL'!G108+'AUPL (wo Foster Care)'!Y109</f>
        <v>0</v>
      </c>
      <c r="Z108" s="49">
        <f>'Foster Care AUPL'!H108+'AUPL (wo Foster Care)'!Z109</f>
        <v>0</v>
      </c>
    </row>
    <row r="109" spans="1:26">
      <c r="A109" s="51" t="s">
        <v>152</v>
      </c>
      <c r="B109" s="103">
        <v>0</v>
      </c>
      <c r="C109" s="103">
        <v>0</v>
      </c>
      <c r="D109" s="103">
        <v>0</v>
      </c>
      <c r="E109" s="103">
        <v>0</v>
      </c>
      <c r="F109" s="49">
        <v>0</v>
      </c>
      <c r="G109" s="49">
        <v>0</v>
      </c>
      <c r="H109" s="49">
        <v>0</v>
      </c>
      <c r="I109" s="49">
        <v>0</v>
      </c>
      <c r="J109" s="49">
        <v>0</v>
      </c>
      <c r="K109" s="49">
        <v>0</v>
      </c>
      <c r="L109" s="49">
        <v>0</v>
      </c>
      <c r="M109" s="49">
        <v>0</v>
      </c>
      <c r="N109" s="49">
        <v>3266266</v>
      </c>
      <c r="O109" s="49">
        <v>4601739</v>
      </c>
      <c r="P109" s="87">
        <f>'[2]Prior Law Non-Assistance'!P109+'[2]Prior Law Assistance'!P109</f>
        <v>3450337</v>
      </c>
      <c r="Q109" s="49">
        <v>2413899</v>
      </c>
      <c r="R109" s="87">
        <f>'[2]Prior Law Non-Assistance'!R109+'[2]Prior Law Assistance'!R109</f>
        <v>2618971</v>
      </c>
      <c r="S109" s="87">
        <f>'[2]Prior Law Non-Assistance'!S109+'[2]Prior Law Assistance'!S109</f>
        <v>2873036</v>
      </c>
      <c r="T109" s="49">
        <f>'Foster Care AUPL'!B109+'AUPL (wo Foster Care)'!T110</f>
        <v>3401987</v>
      </c>
      <c r="U109" s="49">
        <f>'Foster Care AUPL'!C109+'AUPL (wo Foster Care)'!U110</f>
        <v>4549811</v>
      </c>
      <c r="V109" s="49">
        <f>'Foster Care AUPL'!D109+'AUPL (wo Foster Care)'!V110</f>
        <v>5508063</v>
      </c>
      <c r="W109" s="49">
        <f>'Foster Care AUPL'!E109+'AUPL (wo Foster Care)'!W110</f>
        <v>5769739</v>
      </c>
      <c r="X109" s="49">
        <f>'Foster Care AUPL'!F109+'AUPL (wo Foster Care)'!X110</f>
        <v>6998121</v>
      </c>
      <c r="Y109" s="49">
        <f>'Foster Care AUPL'!G109+'AUPL (wo Foster Care)'!Y110</f>
        <v>8363591</v>
      </c>
      <c r="Z109" s="49">
        <f>'Foster Care AUPL'!H109+'AUPL (wo Foster Care)'!Z110</f>
        <v>7262637</v>
      </c>
    </row>
    <row r="110" spans="1:26">
      <c r="A110" s="51" t="s">
        <v>153</v>
      </c>
      <c r="B110" s="103">
        <v>0</v>
      </c>
      <c r="C110" s="103">
        <v>0</v>
      </c>
      <c r="D110" s="103">
        <v>0</v>
      </c>
      <c r="E110" s="103">
        <v>0</v>
      </c>
      <c r="F110" s="49">
        <v>0</v>
      </c>
      <c r="G110" s="49">
        <v>0</v>
      </c>
      <c r="H110" s="49">
        <v>0</v>
      </c>
      <c r="I110" s="49">
        <v>0</v>
      </c>
      <c r="J110" s="49">
        <v>0</v>
      </c>
      <c r="K110" s="49">
        <v>0</v>
      </c>
      <c r="L110" s="49">
        <v>0</v>
      </c>
      <c r="M110" s="49">
        <v>0</v>
      </c>
      <c r="N110" s="49">
        <v>0</v>
      </c>
      <c r="O110" s="49">
        <v>0</v>
      </c>
      <c r="P110" s="87">
        <f>'[2]Prior Law Non-Assistance'!P110+'[2]Prior Law Assistance'!P110</f>
        <v>0</v>
      </c>
      <c r="Q110" s="49">
        <v>0</v>
      </c>
      <c r="R110" s="87">
        <f>'[2]Prior Law Non-Assistance'!R110+'[2]Prior Law Assistance'!R110</f>
        <v>0</v>
      </c>
      <c r="S110" s="87">
        <f>'[2]Prior Law Non-Assistance'!S110+'[2]Prior Law Assistance'!S110</f>
        <v>0</v>
      </c>
      <c r="T110" s="49">
        <f>'Foster Care AUPL'!B110+'AUPL (wo Foster Care)'!T111</f>
        <v>0</v>
      </c>
      <c r="U110" s="49">
        <f>'Foster Care AUPL'!C110+'AUPL (wo Foster Care)'!U111</f>
        <v>0</v>
      </c>
      <c r="V110" s="49">
        <f>'Foster Care AUPL'!D110+'AUPL (wo Foster Care)'!V111</f>
        <v>0</v>
      </c>
      <c r="W110" s="49">
        <f>'Foster Care AUPL'!E110+'AUPL (wo Foster Care)'!W111</f>
        <v>0</v>
      </c>
      <c r="X110" s="49">
        <f>'Foster Care AUPL'!F110+'AUPL (wo Foster Care)'!X111</f>
        <v>0</v>
      </c>
      <c r="Y110" s="49">
        <f>'Foster Care AUPL'!G110+'AUPL (wo Foster Care)'!Y111</f>
        <v>0</v>
      </c>
      <c r="Z110" s="49">
        <f>'Foster Care AUPL'!H110+'AUPL (wo Foster Care)'!Z111</f>
        <v>0</v>
      </c>
    </row>
    <row r="111" spans="1:26">
      <c r="A111" s="51" t="s">
        <v>154</v>
      </c>
      <c r="B111" s="103">
        <v>0</v>
      </c>
      <c r="C111" s="103">
        <v>0</v>
      </c>
      <c r="D111" s="103">
        <v>0</v>
      </c>
      <c r="E111" s="103">
        <v>35528186</v>
      </c>
      <c r="F111" s="49">
        <v>1918635</v>
      </c>
      <c r="G111" s="49">
        <v>35568590</v>
      </c>
      <c r="H111" s="49">
        <v>18462470</v>
      </c>
      <c r="I111" s="49">
        <v>16741755</v>
      </c>
      <c r="J111" s="49">
        <v>26980808</v>
      </c>
      <c r="K111" s="49">
        <v>15323733</v>
      </c>
      <c r="L111" s="49">
        <v>16838461</v>
      </c>
      <c r="M111" s="49">
        <v>9566789</v>
      </c>
      <c r="N111" s="49">
        <v>25114361</v>
      </c>
      <c r="O111" s="49">
        <v>18856552</v>
      </c>
      <c r="P111" s="87">
        <f>'[2]Prior Law Non-Assistance'!P111+'[2]Prior Law Assistance'!P111</f>
        <v>11484593</v>
      </c>
      <c r="Q111" s="49">
        <v>20209282</v>
      </c>
      <c r="R111" s="87">
        <f>'[2]Prior Law Non-Assistance'!R111+'[2]Prior Law Assistance'!R111</f>
        <v>10806142</v>
      </c>
      <c r="S111" s="87">
        <f>'[2]Prior Law Non-Assistance'!S111+'[2]Prior Law Assistance'!S111</f>
        <v>11303235</v>
      </c>
      <c r="T111" s="49">
        <f>'Foster Care AUPL'!B111+'AUPL (wo Foster Care)'!T112</f>
        <v>8891014</v>
      </c>
      <c r="U111" s="49">
        <f>'Foster Care AUPL'!C111+'AUPL (wo Foster Care)'!U112</f>
        <v>15292704</v>
      </c>
      <c r="V111" s="49">
        <f>'Foster Care AUPL'!D111+'AUPL (wo Foster Care)'!V112</f>
        <v>8227492</v>
      </c>
      <c r="W111" s="49">
        <f>'Foster Care AUPL'!E111+'AUPL (wo Foster Care)'!W112</f>
        <v>8819663</v>
      </c>
      <c r="X111" s="49">
        <f>'Foster Care AUPL'!F111+'AUPL (wo Foster Care)'!X112</f>
        <v>4191962</v>
      </c>
      <c r="Y111" s="49">
        <f>'Foster Care AUPL'!G111+'AUPL (wo Foster Care)'!Y112</f>
        <v>4637452</v>
      </c>
      <c r="Z111" s="49">
        <f>'Foster Care AUPL'!H111+'AUPL (wo Foster Care)'!Z112</f>
        <v>0</v>
      </c>
    </row>
    <row r="112" spans="1:26">
      <c r="A112" s="51" t="s">
        <v>155</v>
      </c>
      <c r="B112" s="103">
        <v>0</v>
      </c>
      <c r="C112" s="103">
        <v>0</v>
      </c>
      <c r="D112" s="103">
        <v>0</v>
      </c>
      <c r="E112" s="103">
        <v>0</v>
      </c>
      <c r="F112" s="49">
        <v>0</v>
      </c>
      <c r="G112" s="49">
        <v>0</v>
      </c>
      <c r="H112" s="49">
        <v>0</v>
      </c>
      <c r="I112" s="49">
        <v>0</v>
      </c>
      <c r="J112" s="49">
        <v>0</v>
      </c>
      <c r="K112" s="49">
        <v>0</v>
      </c>
      <c r="L112" s="49">
        <v>0</v>
      </c>
      <c r="M112" s="49">
        <v>0</v>
      </c>
      <c r="N112" s="49">
        <v>30049912</v>
      </c>
      <c r="O112" s="49">
        <v>26261511</v>
      </c>
      <c r="P112" s="87">
        <f>'[2]Prior Law Non-Assistance'!P112+'[2]Prior Law Assistance'!P112</f>
        <v>19035131</v>
      </c>
      <c r="Q112" s="49">
        <v>10540317</v>
      </c>
      <c r="R112" s="87">
        <f>'[2]Prior Law Non-Assistance'!R112+'[2]Prior Law Assistance'!R112</f>
        <v>18143004</v>
      </c>
      <c r="S112" s="87">
        <f>'[2]Prior Law Non-Assistance'!S112+'[2]Prior Law Assistance'!S112</f>
        <v>12340922</v>
      </c>
      <c r="T112" s="49">
        <f>'Foster Care AUPL'!B112+'AUPL (wo Foster Care)'!T113</f>
        <v>15414649</v>
      </c>
      <c r="U112" s="49">
        <f>'Foster Care AUPL'!C112+'AUPL (wo Foster Care)'!U113</f>
        <v>18991756</v>
      </c>
      <c r="V112" s="49">
        <f>'Foster Care AUPL'!D112+'AUPL (wo Foster Care)'!V113</f>
        <v>20731822</v>
      </c>
      <c r="W112" s="49">
        <f>'Foster Care AUPL'!E112+'AUPL (wo Foster Care)'!W113</f>
        <v>23003720</v>
      </c>
      <c r="X112" s="49">
        <f>'Foster Care AUPL'!F112+'AUPL (wo Foster Care)'!X113</f>
        <v>22490742</v>
      </c>
      <c r="Y112" s="49">
        <f>'Foster Care AUPL'!G112+'AUPL (wo Foster Care)'!Y113</f>
        <v>19193386</v>
      </c>
      <c r="Z112" s="49">
        <f>'Foster Care AUPL'!H112+'AUPL (wo Foster Care)'!Z113</f>
        <v>19153873</v>
      </c>
    </row>
    <row r="113" spans="1:26">
      <c r="A113" s="51" t="s">
        <v>157</v>
      </c>
      <c r="B113" s="103">
        <v>0</v>
      </c>
      <c r="C113" s="103">
        <v>0</v>
      </c>
      <c r="D113" s="103">
        <v>0</v>
      </c>
      <c r="E113" s="103">
        <v>0</v>
      </c>
      <c r="F113" s="49">
        <v>0</v>
      </c>
      <c r="G113" s="49">
        <v>0</v>
      </c>
      <c r="H113" s="49">
        <v>0</v>
      </c>
      <c r="I113" s="49">
        <v>0</v>
      </c>
      <c r="J113" s="49">
        <v>0</v>
      </c>
      <c r="K113" s="49">
        <v>0</v>
      </c>
      <c r="L113" s="49">
        <v>0</v>
      </c>
      <c r="M113" s="49">
        <v>0</v>
      </c>
      <c r="N113" s="49">
        <v>0</v>
      </c>
      <c r="O113" s="49">
        <v>0</v>
      </c>
      <c r="P113" s="87">
        <f>'[2]Prior Law Non-Assistance'!P113+'[2]Prior Law Assistance'!P113</f>
        <v>299129</v>
      </c>
      <c r="Q113" s="49">
        <v>0</v>
      </c>
      <c r="R113" s="87">
        <f>'[2]Prior Law Non-Assistance'!R113+'[2]Prior Law Assistance'!R113</f>
        <v>0</v>
      </c>
      <c r="S113" s="87">
        <f>'[2]Prior Law Non-Assistance'!S113+'[2]Prior Law Assistance'!S113</f>
        <v>0</v>
      </c>
      <c r="T113" s="49">
        <f>'Foster Care AUPL'!B113+'AUPL (wo Foster Care)'!T114</f>
        <v>0</v>
      </c>
      <c r="U113" s="49">
        <f>'Foster Care AUPL'!C113+'AUPL (wo Foster Care)'!U114</f>
        <v>0</v>
      </c>
      <c r="V113" s="49">
        <f>'Foster Care AUPL'!D113+'AUPL (wo Foster Care)'!V114</f>
        <v>0</v>
      </c>
      <c r="W113" s="49">
        <f>'Foster Care AUPL'!E113+'AUPL (wo Foster Care)'!W114</f>
        <v>0</v>
      </c>
      <c r="X113" s="49">
        <f>'Foster Care AUPL'!F113+'AUPL (wo Foster Care)'!X114</f>
        <v>0</v>
      </c>
      <c r="Y113" s="49">
        <f>'Foster Care AUPL'!G113+'AUPL (wo Foster Care)'!Y114</f>
        <v>0</v>
      </c>
      <c r="Z113" s="49">
        <f>'Foster Care AUPL'!H113+'AUPL (wo Foster Care)'!Z114</f>
        <v>0</v>
      </c>
    </row>
    <row r="114" spans="1:26">
      <c r="A114" s="51" t="s">
        <v>158</v>
      </c>
      <c r="B114" s="103">
        <v>0</v>
      </c>
      <c r="C114" s="103">
        <v>0</v>
      </c>
      <c r="D114" s="103">
        <v>0</v>
      </c>
      <c r="E114" s="103">
        <v>0</v>
      </c>
      <c r="F114" s="49">
        <v>0</v>
      </c>
      <c r="G114" s="49">
        <v>0</v>
      </c>
      <c r="H114" s="49">
        <v>0</v>
      </c>
      <c r="I114" s="49">
        <v>0</v>
      </c>
      <c r="J114" s="49">
        <v>0</v>
      </c>
      <c r="K114" s="49">
        <v>0</v>
      </c>
      <c r="L114" s="49">
        <v>0</v>
      </c>
      <c r="M114" s="49">
        <v>0</v>
      </c>
      <c r="N114" s="49">
        <v>0</v>
      </c>
      <c r="O114" s="49">
        <v>0</v>
      </c>
      <c r="P114" s="87">
        <f>'[2]Prior Law Non-Assistance'!P114+'[2]Prior Law Assistance'!P114</f>
        <v>0</v>
      </c>
      <c r="Q114" s="49">
        <v>0</v>
      </c>
      <c r="R114" s="87">
        <f>'[2]Prior Law Non-Assistance'!R114+'[2]Prior Law Assistance'!R114</f>
        <v>0</v>
      </c>
      <c r="S114" s="87">
        <f>'[2]Prior Law Non-Assistance'!S114+'[2]Prior Law Assistance'!S114</f>
        <v>0</v>
      </c>
      <c r="T114" s="49">
        <f>'Foster Care AUPL'!B114+'AUPL (wo Foster Care)'!T115</f>
        <v>0</v>
      </c>
      <c r="U114" s="49">
        <f>'Foster Care AUPL'!C114+'AUPL (wo Foster Care)'!U115</f>
        <v>0</v>
      </c>
      <c r="V114" s="49">
        <f>'Foster Care AUPL'!D114+'AUPL (wo Foster Care)'!V115</f>
        <v>0</v>
      </c>
      <c r="W114" s="49">
        <f>'Foster Care AUPL'!E114+'AUPL (wo Foster Care)'!W115</f>
        <v>0</v>
      </c>
      <c r="X114" s="49">
        <f>'Foster Care AUPL'!F114+'AUPL (wo Foster Care)'!X115</f>
        <v>0</v>
      </c>
      <c r="Y114" s="49">
        <f>'Foster Care AUPL'!G114+'AUPL (wo Foster Care)'!Y115</f>
        <v>0</v>
      </c>
      <c r="Z114" s="49">
        <f>'Foster Care AUPL'!H114+'AUPL (wo Foster Care)'!Z115</f>
        <v>0</v>
      </c>
    </row>
    <row r="115" spans="1:26">
      <c r="A115" s="59" t="s">
        <v>159</v>
      </c>
      <c r="B115" s="103">
        <v>0</v>
      </c>
      <c r="C115" s="103">
        <v>0</v>
      </c>
      <c r="D115" s="103">
        <v>28844617</v>
      </c>
      <c r="E115" s="103">
        <v>1225039126</v>
      </c>
      <c r="F115" s="49">
        <v>1625631589</v>
      </c>
      <c r="G115" s="49">
        <v>1791317253</v>
      </c>
      <c r="H115" s="49">
        <v>1646523531</v>
      </c>
      <c r="I115" s="49">
        <v>1790922982</v>
      </c>
      <c r="J115" s="49">
        <v>1538208549</v>
      </c>
      <c r="K115" s="49">
        <v>1313059018</v>
      </c>
      <c r="L115" s="49">
        <v>1514714813</v>
      </c>
      <c r="M115" s="49">
        <v>1622224543</v>
      </c>
      <c r="N115" s="49">
        <v>1666585417</v>
      </c>
      <c r="O115" s="49">
        <v>1700129715</v>
      </c>
      <c r="P115" s="87">
        <f>'[2]Prior Law Non-Assistance'!P115+'[2]Prior Law Assistance'!P115</f>
        <v>1642084916</v>
      </c>
      <c r="Q115" s="49">
        <v>1380930476</v>
      </c>
      <c r="R115" s="87">
        <f>'[2]Prior Law Non-Assistance'!R115+'[2]Prior Law Assistance'!R115</f>
        <v>1425250719</v>
      </c>
      <c r="S115" s="87">
        <f>'[2]Prior Law Non-Assistance'!S115+'[2]Prior Law Assistance'!S115</f>
        <v>1448419865</v>
      </c>
      <c r="T115" s="49">
        <f>'Foster Care AUPL'!B115+'AUPL (wo Foster Care)'!T116</f>
        <v>1328299828</v>
      </c>
      <c r="U115" s="49">
        <f>'Foster Care AUPL'!C115+'AUPL (wo Foster Care)'!U116</f>
        <v>1130798274</v>
      </c>
      <c r="V115" s="49">
        <f>'Foster Care AUPL'!D115+'AUPL (wo Foster Care)'!V116</f>
        <v>1173101922</v>
      </c>
      <c r="W115" s="49">
        <f>'Foster Care AUPL'!E115+'AUPL (wo Foster Care)'!W116</f>
        <v>1128195788</v>
      </c>
      <c r="X115" s="49">
        <f>'Foster Care AUPL'!F115+'AUPL (wo Foster Care)'!X116</f>
        <v>1269097799</v>
      </c>
      <c r="Y115" s="49">
        <f>'Foster Care AUPL'!G115+'AUPL (wo Foster Care)'!Y116</f>
        <v>1292054475</v>
      </c>
      <c r="Z115" s="49">
        <f>'Foster Care AUPL'!H115+'AUPL (wo Foster Care)'!Z116</f>
        <v>1186903298</v>
      </c>
    </row>
    <row r="116" spans="1:26" ht="14.45">
      <c r="B116" s="114"/>
      <c r="C116" s="114"/>
      <c r="D116" s="114"/>
      <c r="E116" s="114"/>
      <c r="F116" s="114"/>
      <c r="G116" s="114"/>
      <c r="H116" s="114"/>
      <c r="I116" s="114"/>
      <c r="J116" s="114"/>
      <c r="K116" s="114"/>
      <c r="L116" s="114"/>
      <c r="M116" s="114"/>
      <c r="N116" s="114"/>
      <c r="O116" s="114"/>
      <c r="T116" s="49"/>
    </row>
    <row r="121" spans="1:26">
      <c r="A121" s="415" t="s">
        <v>160</v>
      </c>
      <c r="B121" s="410" t="s">
        <v>198</v>
      </c>
      <c r="C121" s="410" t="s">
        <v>199</v>
      </c>
      <c r="D121" s="410" t="s">
        <v>200</v>
      </c>
      <c r="E121" s="410" t="s">
        <v>201</v>
      </c>
      <c r="F121" s="410" t="s">
        <v>202</v>
      </c>
      <c r="G121" s="410" t="s">
        <v>203</v>
      </c>
      <c r="H121" s="410" t="s">
        <v>204</v>
      </c>
      <c r="I121" s="410" t="s">
        <v>205</v>
      </c>
      <c r="J121" s="410" t="s">
        <v>206</v>
      </c>
      <c r="K121" s="410" t="s">
        <v>207</v>
      </c>
      <c r="L121" s="410" t="s">
        <v>208</v>
      </c>
      <c r="M121" s="410" t="s">
        <v>209</v>
      </c>
      <c r="N121" s="410" t="s">
        <v>210</v>
      </c>
      <c r="O121" s="410" t="s">
        <v>211</v>
      </c>
      <c r="P121" s="410" t="s">
        <v>212</v>
      </c>
      <c r="Q121" s="410" t="s">
        <v>213</v>
      </c>
      <c r="R121" s="410" t="s">
        <v>214</v>
      </c>
      <c r="S121" s="410" t="s">
        <v>215</v>
      </c>
      <c r="T121" s="410" t="s">
        <v>216</v>
      </c>
      <c r="U121" s="410" t="s">
        <v>217</v>
      </c>
      <c r="V121" s="410" t="s">
        <v>218</v>
      </c>
      <c r="W121" s="410" t="s">
        <v>219</v>
      </c>
      <c r="X121" s="410" t="s">
        <v>220</v>
      </c>
      <c r="Y121" s="410" t="s">
        <v>222</v>
      </c>
    </row>
    <row r="122" spans="1:26">
      <c r="A122" s="415"/>
      <c r="B122" s="410"/>
      <c r="C122" s="410"/>
      <c r="D122" s="410"/>
      <c r="E122" s="410"/>
      <c r="F122" s="410"/>
      <c r="G122" s="410"/>
      <c r="H122" s="410"/>
      <c r="I122" s="410"/>
      <c r="J122" s="410"/>
      <c r="K122" s="410"/>
      <c r="L122" s="410"/>
      <c r="M122" s="410"/>
      <c r="N122" s="410"/>
      <c r="O122" s="410"/>
      <c r="P122" s="410"/>
      <c r="Q122" s="410"/>
      <c r="R122" s="410"/>
      <c r="S122" s="410"/>
      <c r="T122" s="410"/>
      <c r="U122" s="410"/>
      <c r="V122" s="410"/>
      <c r="W122" s="410"/>
      <c r="X122" s="410"/>
      <c r="Y122" s="410"/>
    </row>
    <row r="123" spans="1:26">
      <c r="A123" s="65" t="s">
        <v>82</v>
      </c>
    </row>
    <row r="124" spans="1:26">
      <c r="A124" s="65" t="s">
        <v>84</v>
      </c>
    </row>
    <row r="125" spans="1:26">
      <c r="A125" s="65" t="s">
        <v>86</v>
      </c>
    </row>
    <row r="126" spans="1:26">
      <c r="A126" s="65" t="s">
        <v>88</v>
      </c>
    </row>
    <row r="127" spans="1:26">
      <c r="A127" s="65" t="s">
        <v>74</v>
      </c>
    </row>
    <row r="128" spans="1:26">
      <c r="A128" s="65" t="s">
        <v>91</v>
      </c>
    </row>
    <row r="129" spans="1:1">
      <c r="A129" s="65" t="s">
        <v>93</v>
      </c>
    </row>
    <row r="130" spans="1:1">
      <c r="A130" s="65" t="s">
        <v>95</v>
      </c>
    </row>
    <row r="131" spans="1:1">
      <c r="A131" s="65" t="s">
        <v>97</v>
      </c>
    </row>
    <row r="132" spans="1:1">
      <c r="A132" s="65" t="s">
        <v>99</v>
      </c>
    </row>
    <row r="133" spans="1:1">
      <c r="A133" s="65" t="s">
        <v>101</v>
      </c>
    </row>
    <row r="134" spans="1:1">
      <c r="A134" s="65" t="s">
        <v>102</v>
      </c>
    </row>
    <row r="135" spans="1:1">
      <c r="A135" s="65" t="s">
        <v>103</v>
      </c>
    </row>
    <row r="136" spans="1:1">
      <c r="A136" s="65" t="s">
        <v>104</v>
      </c>
    </row>
    <row r="137" spans="1:1">
      <c r="A137" s="65" t="s">
        <v>105</v>
      </c>
    </row>
    <row r="138" spans="1:1">
      <c r="A138" s="65" t="s">
        <v>107</v>
      </c>
    </row>
    <row r="139" spans="1:1">
      <c r="A139" s="65" t="s">
        <v>76</v>
      </c>
    </row>
    <row r="140" spans="1:1">
      <c r="A140" s="65" t="s">
        <v>110</v>
      </c>
    </row>
    <row r="141" spans="1:1">
      <c r="A141" s="65" t="s">
        <v>111</v>
      </c>
    </row>
    <row r="142" spans="1:1">
      <c r="A142" s="65" t="s">
        <v>113</v>
      </c>
    </row>
    <row r="143" spans="1:1">
      <c r="A143" s="65" t="s">
        <v>78</v>
      </c>
    </row>
    <row r="144" spans="1:1">
      <c r="A144" s="65" t="s">
        <v>116</v>
      </c>
    </row>
    <row r="145" spans="1:1">
      <c r="A145" s="65" t="s">
        <v>117</v>
      </c>
    </row>
    <row r="146" spans="1:1">
      <c r="A146" s="65" t="s">
        <v>77</v>
      </c>
    </row>
    <row r="147" spans="1:1">
      <c r="A147" s="65" t="s">
        <v>120</v>
      </c>
    </row>
    <row r="148" spans="1:1">
      <c r="A148" s="65" t="s">
        <v>122</v>
      </c>
    </row>
    <row r="149" spans="1:1">
      <c r="A149" s="65" t="s">
        <v>124</v>
      </c>
    </row>
    <row r="150" spans="1:1">
      <c r="A150" s="65" t="s">
        <v>126</v>
      </c>
    </row>
    <row r="151" spans="1:1">
      <c r="A151" s="65" t="s">
        <v>127</v>
      </c>
    </row>
    <row r="152" spans="1:1">
      <c r="A152" s="65" t="s">
        <v>128</v>
      </c>
    </row>
    <row r="153" spans="1:1">
      <c r="A153" s="65" t="s">
        <v>130</v>
      </c>
    </row>
    <row r="154" spans="1:1">
      <c r="A154" s="65" t="s">
        <v>131</v>
      </c>
    </row>
    <row r="155" spans="1:1">
      <c r="A155" s="65" t="s">
        <v>132</v>
      </c>
    </row>
    <row r="156" spans="1:1">
      <c r="A156" s="65" t="s">
        <v>75</v>
      </c>
    </row>
    <row r="157" spans="1:1">
      <c r="A157" s="65" t="s">
        <v>133</v>
      </c>
    </row>
    <row r="158" spans="1:1">
      <c r="A158" s="65" t="s">
        <v>134</v>
      </c>
    </row>
    <row r="159" spans="1:1">
      <c r="A159" s="65" t="s">
        <v>136</v>
      </c>
    </row>
    <row r="160" spans="1:1">
      <c r="A160" s="65" t="s">
        <v>145</v>
      </c>
    </row>
    <row r="161" spans="1:1">
      <c r="A161" s="65" t="s">
        <v>138</v>
      </c>
    </row>
    <row r="162" spans="1:1">
      <c r="A162" s="65" t="s">
        <v>140</v>
      </c>
    </row>
    <row r="163" spans="1:1">
      <c r="A163" s="65" t="s">
        <v>142</v>
      </c>
    </row>
    <row r="164" spans="1:1">
      <c r="A164" s="65" t="s">
        <v>144</v>
      </c>
    </row>
    <row r="165" spans="1:1">
      <c r="A165" s="65" t="s">
        <v>146</v>
      </c>
    </row>
    <row r="166" spans="1:1">
      <c r="A166" s="65" t="s">
        <v>148</v>
      </c>
    </row>
    <row r="167" spans="1:1">
      <c r="A167" s="65" t="s">
        <v>150</v>
      </c>
    </row>
    <row r="168" spans="1:1">
      <c r="A168" s="65" t="s">
        <v>152</v>
      </c>
    </row>
    <row r="169" spans="1:1">
      <c r="A169" s="65" t="s">
        <v>153</v>
      </c>
    </row>
    <row r="170" spans="1:1">
      <c r="A170" s="65" t="s">
        <v>154</v>
      </c>
    </row>
    <row r="171" spans="1:1">
      <c r="A171" s="65" t="s">
        <v>155</v>
      </c>
    </row>
    <row r="172" spans="1:1">
      <c r="A172" s="65" t="s">
        <v>157</v>
      </c>
    </row>
    <row r="173" spans="1:1">
      <c r="A173" s="65" t="s">
        <v>158</v>
      </c>
    </row>
    <row r="174" spans="1:1">
      <c r="A174" s="70" t="s">
        <v>159</v>
      </c>
    </row>
  </sheetData>
  <mergeCells count="78">
    <mergeCell ref="Z3:Z4"/>
    <mergeCell ref="Z62:Z63"/>
    <mergeCell ref="G3:G4"/>
    <mergeCell ref="H3:H4"/>
    <mergeCell ref="I3:I4"/>
    <mergeCell ref="J3:J4"/>
    <mergeCell ref="W62:W63"/>
    <mergeCell ref="P3:P4"/>
    <mergeCell ref="O62:O63"/>
    <mergeCell ref="P62:P63"/>
    <mergeCell ref="M62:M63"/>
    <mergeCell ref="L3:L4"/>
    <mergeCell ref="M3:M4"/>
    <mergeCell ref="N3:N4"/>
    <mergeCell ref="O3:O4"/>
    <mergeCell ref="K3:K4"/>
    <mergeCell ref="E3:E4"/>
    <mergeCell ref="F3:F4"/>
    <mergeCell ref="A62:A63"/>
    <mergeCell ref="B62:B63"/>
    <mergeCell ref="C62:C63"/>
    <mergeCell ref="D62:D63"/>
    <mergeCell ref="E62:E63"/>
    <mergeCell ref="A1:A2"/>
    <mergeCell ref="A3:A4"/>
    <mergeCell ref="B3:B4"/>
    <mergeCell ref="C3:C4"/>
    <mergeCell ref="D3:D4"/>
    <mergeCell ref="O121:O122"/>
    <mergeCell ref="K121:K122"/>
    <mergeCell ref="L121:L122"/>
    <mergeCell ref="M121:M122"/>
    <mergeCell ref="N121:N122"/>
    <mergeCell ref="F121:F122"/>
    <mergeCell ref="G121:G122"/>
    <mergeCell ref="H121:H122"/>
    <mergeCell ref="I121:I122"/>
    <mergeCell ref="N62:N63"/>
    <mergeCell ref="I62:I63"/>
    <mergeCell ref="F62:F63"/>
    <mergeCell ref="G62:G63"/>
    <mergeCell ref="H62:H63"/>
    <mergeCell ref="J121:J122"/>
    <mergeCell ref="J62:J63"/>
    <mergeCell ref="K62:K63"/>
    <mergeCell ref="L62:L63"/>
    <mergeCell ref="A121:A122"/>
    <mergeCell ref="B121:B122"/>
    <mergeCell ref="C121:C122"/>
    <mergeCell ref="D121:D122"/>
    <mergeCell ref="E121:E122"/>
    <mergeCell ref="T62:T63"/>
    <mergeCell ref="R3:R4"/>
    <mergeCell ref="S3:S4"/>
    <mergeCell ref="T3:T4"/>
    <mergeCell ref="Q62:Q63"/>
    <mergeCell ref="R62:R63"/>
    <mergeCell ref="S62:S63"/>
    <mergeCell ref="Q3:Q4"/>
    <mergeCell ref="P121:P122"/>
    <mergeCell ref="Q121:Q122"/>
    <mergeCell ref="R121:R122"/>
    <mergeCell ref="S121:S122"/>
    <mergeCell ref="T121:T122"/>
    <mergeCell ref="Y62:Y63"/>
    <mergeCell ref="Y3:Y4"/>
    <mergeCell ref="Y121:Y122"/>
    <mergeCell ref="U121:U122"/>
    <mergeCell ref="U3:U4"/>
    <mergeCell ref="X3:X4"/>
    <mergeCell ref="X62:X63"/>
    <mergeCell ref="W121:W122"/>
    <mergeCell ref="V3:V4"/>
    <mergeCell ref="V62:V63"/>
    <mergeCell ref="V121:V122"/>
    <mergeCell ref="X121:X122"/>
    <mergeCell ref="U62:U63"/>
    <mergeCell ref="W3:W4"/>
  </mergeCells>
  <phoneticPr fontId="39" type="noConversion"/>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F0"/>
  </sheetPr>
  <dimension ref="A1:AG233"/>
  <sheetViews>
    <sheetView topLeftCell="A224" workbookViewId="0">
      <selection activeCell="S7" sqref="A7:S235"/>
    </sheetView>
  </sheetViews>
  <sheetFormatPr defaultColWidth="9.42578125" defaultRowHeight="15" customHeight="1"/>
  <cols>
    <col min="1" max="1" width="17" style="49" customWidth="1"/>
    <col min="2" max="14" width="13.42578125" style="49" bestFit="1" customWidth="1"/>
    <col min="15" max="16" width="14.42578125" style="49" customWidth="1"/>
    <col min="17" max="17" width="13.42578125" style="49" bestFit="1" customWidth="1"/>
    <col min="18" max="18" width="14.42578125" style="49" customWidth="1"/>
    <col min="19" max="19" width="15.42578125" style="49" customWidth="1"/>
    <col min="20" max="21" width="9.42578125" style="49"/>
    <col min="22" max="22" width="15.42578125" style="49" bestFit="1" customWidth="1"/>
    <col min="23" max="23" width="9.42578125" style="49"/>
    <col min="24" max="24" width="15.42578125" style="49" bestFit="1" customWidth="1"/>
    <col min="25" max="30" width="9.42578125" style="49"/>
    <col min="31" max="31" width="12.42578125" style="49" customWidth="1"/>
    <col min="32" max="16384" width="9.42578125" style="49"/>
  </cols>
  <sheetData>
    <row r="1" spans="1:26" ht="26.25" customHeight="1">
      <c r="A1" s="394" t="s">
        <v>223</v>
      </c>
    </row>
    <row r="2" spans="1:26" ht="22.7" customHeight="1">
      <c r="A2" s="394"/>
    </row>
    <row r="3" spans="1:26" s="50" customFormat="1" ht="15" customHeight="1">
      <c r="A3" s="400" t="s">
        <v>224</v>
      </c>
      <c r="B3" s="398" t="s">
        <v>198</v>
      </c>
      <c r="C3" s="398" t="s">
        <v>199</v>
      </c>
      <c r="D3" s="398" t="s">
        <v>200</v>
      </c>
      <c r="E3" s="398" t="s">
        <v>201</v>
      </c>
      <c r="F3" s="398" t="s">
        <v>202</v>
      </c>
      <c r="G3" s="398" t="s">
        <v>203</v>
      </c>
      <c r="H3" s="398" t="s">
        <v>204</v>
      </c>
      <c r="I3" s="398" t="s">
        <v>205</v>
      </c>
      <c r="J3" s="398" t="s">
        <v>206</v>
      </c>
      <c r="K3" s="398" t="s">
        <v>207</v>
      </c>
      <c r="L3" s="398" t="s">
        <v>208</v>
      </c>
      <c r="M3" s="398" t="s">
        <v>209</v>
      </c>
      <c r="N3" s="398" t="s">
        <v>210</v>
      </c>
      <c r="O3" s="398" t="s">
        <v>211</v>
      </c>
      <c r="P3" s="398" t="s">
        <v>212</v>
      </c>
      <c r="Q3" s="398" t="s">
        <v>213</v>
      </c>
      <c r="R3" s="398" t="s">
        <v>214</v>
      </c>
      <c r="S3" s="398" t="s">
        <v>215</v>
      </c>
      <c r="T3" s="398" t="s">
        <v>216</v>
      </c>
      <c r="U3" s="49"/>
      <c r="V3" s="159"/>
      <c r="X3" s="19"/>
      <c r="Y3"/>
      <c r="Z3" s="160"/>
    </row>
    <row r="4" spans="1:26" s="50" customFormat="1" ht="15" customHeight="1">
      <c r="A4" s="400"/>
      <c r="B4" s="398"/>
      <c r="C4" s="398"/>
      <c r="D4" s="398"/>
      <c r="E4" s="398"/>
      <c r="F4" s="398"/>
      <c r="G4" s="398"/>
      <c r="H4" s="398"/>
      <c r="I4" s="398"/>
      <c r="J4" s="398"/>
      <c r="K4" s="398"/>
      <c r="L4" s="398"/>
      <c r="M4" s="398"/>
      <c r="N4" s="398"/>
      <c r="O4" s="398"/>
      <c r="P4" s="398"/>
      <c r="Q4" s="398"/>
      <c r="R4" s="398"/>
      <c r="S4" s="398"/>
      <c r="T4" s="398"/>
      <c r="U4" s="49"/>
      <c r="V4" s="159"/>
      <c r="W4" s="90"/>
      <c r="X4" s="19"/>
      <c r="Y4"/>
      <c r="Z4" s="160"/>
    </row>
    <row r="5" spans="1:26" ht="15" customHeight="1">
      <c r="A5" s="51" t="s">
        <v>82</v>
      </c>
      <c r="B5" s="49">
        <v>6421439</v>
      </c>
      <c r="C5" s="49">
        <v>12993665</v>
      </c>
      <c r="D5" s="49">
        <v>15370335</v>
      </c>
      <c r="E5" s="49">
        <v>18103774</v>
      </c>
      <c r="F5" s="49">
        <v>21301525</v>
      </c>
      <c r="G5" s="49">
        <v>22300113</v>
      </c>
      <c r="H5" s="49">
        <v>24704487</v>
      </c>
      <c r="I5" s="49">
        <v>21335235</v>
      </c>
      <c r="J5" s="49">
        <v>19472509</v>
      </c>
      <c r="K5" s="49">
        <v>19303959</v>
      </c>
      <c r="L5" s="49">
        <v>25851667</v>
      </c>
      <c r="M5" s="49">
        <v>27086359</v>
      </c>
      <c r="N5" s="49">
        <v>27824003</v>
      </c>
      <c r="O5" s="49">
        <v>30283331</v>
      </c>
      <c r="P5" s="49">
        <v>31635951</v>
      </c>
      <c r="Q5" s="49">
        <v>29664932</v>
      </c>
      <c r="R5" s="49">
        <v>24755485</v>
      </c>
      <c r="S5" s="49">
        <v>25703674</v>
      </c>
      <c r="V5" s="91"/>
      <c r="X5" s="161"/>
      <c r="Y5"/>
      <c r="Z5" s="161"/>
    </row>
    <row r="6" spans="1:26" ht="15" customHeight="1">
      <c r="A6" s="51" t="s">
        <v>84</v>
      </c>
      <c r="B6" s="49">
        <v>1761260</v>
      </c>
      <c r="C6" s="49">
        <v>11320960</v>
      </c>
      <c r="D6" s="49">
        <v>5447722</v>
      </c>
      <c r="E6" s="49">
        <v>11123264</v>
      </c>
      <c r="F6" s="49">
        <v>11784171</v>
      </c>
      <c r="G6" s="49">
        <v>14767683</v>
      </c>
      <c r="H6" s="49">
        <v>13992925</v>
      </c>
      <c r="I6" s="49">
        <v>12685272</v>
      </c>
      <c r="J6" s="49">
        <v>12511020</v>
      </c>
      <c r="K6" s="49">
        <v>11323436</v>
      </c>
      <c r="L6" s="49">
        <v>12910470</v>
      </c>
      <c r="M6" s="49">
        <v>9000199</v>
      </c>
      <c r="N6" s="49">
        <v>10825838</v>
      </c>
      <c r="O6" s="49">
        <v>11181958</v>
      </c>
      <c r="P6" s="49">
        <v>13138574</v>
      </c>
      <c r="Q6" s="49">
        <v>12168480</v>
      </c>
      <c r="R6" s="49">
        <v>13138986</v>
      </c>
      <c r="S6" s="49">
        <v>13739246</v>
      </c>
      <c r="V6" s="91"/>
      <c r="X6" s="161"/>
      <c r="Y6"/>
      <c r="Z6" s="161"/>
    </row>
    <row r="7" spans="1:26" ht="15" customHeight="1">
      <c r="A7" s="51" t="s">
        <v>86</v>
      </c>
      <c r="B7" s="49">
        <v>0</v>
      </c>
      <c r="C7" s="49">
        <v>8988813</v>
      </c>
      <c r="D7" s="49">
        <v>21969356</v>
      </c>
      <c r="E7" s="49">
        <v>37499467</v>
      </c>
      <c r="F7" s="49">
        <v>47345987</v>
      </c>
      <c r="G7" s="49">
        <v>28826118</v>
      </c>
      <c r="H7" s="49">
        <v>24499668</v>
      </c>
      <c r="I7" s="49">
        <v>16872548</v>
      </c>
      <c r="J7" s="49">
        <v>22000278</v>
      </c>
      <c r="K7" s="49">
        <v>22026092</v>
      </c>
      <c r="L7" s="49">
        <v>12342732</v>
      </c>
      <c r="M7" s="49">
        <v>15755706</v>
      </c>
      <c r="N7" s="49">
        <v>13375910</v>
      </c>
      <c r="O7" s="49">
        <v>10137041</v>
      </c>
      <c r="P7" s="49">
        <v>8145787</v>
      </c>
      <c r="Q7" s="49">
        <v>11619332</v>
      </c>
      <c r="R7" s="49">
        <v>9029843</v>
      </c>
      <c r="S7" s="49">
        <v>9427197</v>
      </c>
      <c r="V7" s="91"/>
      <c r="X7" s="161"/>
      <c r="Y7"/>
      <c r="Z7" s="161"/>
    </row>
    <row r="8" spans="1:26" ht="15" customHeight="1">
      <c r="A8" s="51" t="s">
        <v>88</v>
      </c>
      <c r="B8" s="49">
        <v>3411255</v>
      </c>
      <c r="C8" s="49">
        <v>14252617</v>
      </c>
      <c r="D8" s="49">
        <v>8691474</v>
      </c>
      <c r="E8" s="49">
        <v>49463808</v>
      </c>
      <c r="F8" s="49">
        <v>35862319</v>
      </c>
      <c r="G8" s="49">
        <v>20732771</v>
      </c>
      <c r="H8" s="49">
        <v>15739795</v>
      </c>
      <c r="I8" s="49">
        <v>11566544</v>
      </c>
      <c r="J8" s="49">
        <v>17778181</v>
      </c>
      <c r="K8" s="49">
        <v>19716047</v>
      </c>
      <c r="L8" s="49">
        <v>27758333</v>
      </c>
      <c r="M8" s="49">
        <v>26507818</v>
      </c>
      <c r="N8" s="49">
        <v>31057645</v>
      </c>
      <c r="O8" s="49">
        <v>61355813</v>
      </c>
      <c r="P8" s="49">
        <v>32384657</v>
      </c>
      <c r="Q8" s="49">
        <v>37003398</v>
      </c>
      <c r="R8" s="49">
        <v>27134077</v>
      </c>
      <c r="S8" s="49">
        <v>19938032</v>
      </c>
      <c r="U8" s="117"/>
      <c r="V8" s="91"/>
      <c r="X8" s="161"/>
      <c r="Y8"/>
      <c r="Z8" s="161"/>
    </row>
    <row r="9" spans="1:26" ht="15" customHeight="1">
      <c r="A9" s="51" t="s">
        <v>74</v>
      </c>
      <c r="B9" s="49">
        <v>0</v>
      </c>
      <c r="C9" s="49">
        <v>288169833</v>
      </c>
      <c r="D9" s="49">
        <v>371069715</v>
      </c>
      <c r="E9" s="49">
        <v>660228506</v>
      </c>
      <c r="F9" s="49">
        <v>707585712</v>
      </c>
      <c r="G9" s="49">
        <v>699663298</v>
      </c>
      <c r="H9" s="49">
        <v>669620708</v>
      </c>
      <c r="I9" s="49">
        <v>546190219</v>
      </c>
      <c r="J9" s="49">
        <v>587718760</v>
      </c>
      <c r="K9" s="49">
        <v>672381398</v>
      </c>
      <c r="L9" s="49">
        <v>639666596</v>
      </c>
      <c r="M9" s="49">
        <v>662163964</v>
      </c>
      <c r="N9" s="49">
        <v>691060516</v>
      </c>
      <c r="O9" s="49">
        <v>1024386682</v>
      </c>
      <c r="P9" s="49">
        <v>814375503</v>
      </c>
      <c r="Q9" s="49">
        <v>692719779</v>
      </c>
      <c r="R9" s="49">
        <v>690862888</v>
      </c>
      <c r="S9" s="49">
        <v>771967133</v>
      </c>
      <c r="U9" s="117"/>
      <c r="V9" s="91"/>
      <c r="X9" s="161"/>
      <c r="Y9"/>
      <c r="Z9" s="161"/>
    </row>
    <row r="10" spans="1:26" ht="15" customHeight="1">
      <c r="A10" s="51" t="s">
        <v>91</v>
      </c>
      <c r="B10" s="49">
        <v>356468</v>
      </c>
      <c r="C10" s="49">
        <v>5013385</v>
      </c>
      <c r="D10" s="49">
        <v>10067568</v>
      </c>
      <c r="E10" s="49">
        <v>7102309</v>
      </c>
      <c r="F10" s="49">
        <v>7636030</v>
      </c>
      <c r="G10" s="49">
        <v>6653467</v>
      </c>
      <c r="H10" s="49">
        <v>6616479</v>
      </c>
      <c r="I10" s="49">
        <v>6564910</v>
      </c>
      <c r="J10" s="49">
        <v>4566340</v>
      </c>
      <c r="K10" s="49">
        <v>5167139</v>
      </c>
      <c r="L10" s="49">
        <v>3943406</v>
      </c>
      <c r="M10" s="49">
        <v>3351389</v>
      </c>
      <c r="N10" s="49">
        <v>6843144</v>
      </c>
      <c r="O10" s="49">
        <v>7863043</v>
      </c>
      <c r="P10" s="49">
        <v>10941073</v>
      </c>
      <c r="Q10" s="49">
        <v>9292013</v>
      </c>
      <c r="R10" s="49">
        <v>7479830</v>
      </c>
      <c r="S10" s="49">
        <v>6559917</v>
      </c>
      <c r="V10" s="91"/>
      <c r="X10" s="161"/>
      <c r="Y10"/>
      <c r="Z10" s="161"/>
    </row>
    <row r="11" spans="1:26" ht="15" customHeight="1">
      <c r="A11" s="51" t="s">
        <v>93</v>
      </c>
      <c r="B11" s="49">
        <v>517906</v>
      </c>
      <c r="C11" s="49">
        <v>20410357</v>
      </c>
      <c r="D11" s="49">
        <v>15559471</v>
      </c>
      <c r="E11" s="49">
        <v>25855308</v>
      </c>
      <c r="F11" s="49">
        <v>26627893</v>
      </c>
      <c r="G11" s="49">
        <v>37629678</v>
      </c>
      <c r="H11" s="49">
        <v>51627495</v>
      </c>
      <c r="I11" s="49">
        <v>50902860</v>
      </c>
      <c r="J11" s="49">
        <v>42080052</v>
      </c>
      <c r="K11" s="49">
        <v>39929849</v>
      </c>
      <c r="L11" s="49">
        <v>27182386</v>
      </c>
      <c r="M11" s="49">
        <v>28786092</v>
      </c>
      <c r="N11" s="49">
        <v>24603390</v>
      </c>
      <c r="O11" s="49">
        <v>40560005</v>
      </c>
      <c r="P11" s="49">
        <v>22106999</v>
      </c>
      <c r="Q11" s="49">
        <v>21762274</v>
      </c>
      <c r="R11" s="49">
        <v>21001869</v>
      </c>
      <c r="S11" s="49">
        <v>22791812</v>
      </c>
      <c r="V11" s="91"/>
      <c r="X11" s="161"/>
      <c r="Y11"/>
      <c r="Z11" s="161"/>
    </row>
    <row r="12" spans="1:26" ht="15" customHeight="1">
      <c r="A12" s="51" t="s">
        <v>95</v>
      </c>
      <c r="B12" s="49">
        <v>6815983</v>
      </c>
      <c r="C12" s="49">
        <v>10909533</v>
      </c>
      <c r="D12" s="49">
        <v>10481690</v>
      </c>
      <c r="E12" s="49">
        <v>10002640</v>
      </c>
      <c r="F12" s="49">
        <v>11765427</v>
      </c>
      <c r="G12" s="49">
        <v>11846346</v>
      </c>
      <c r="H12" s="49">
        <v>11530341</v>
      </c>
      <c r="I12" s="49">
        <v>7948624</v>
      </c>
      <c r="J12" s="49">
        <v>12498577</v>
      </c>
      <c r="K12" s="49">
        <v>14224598</v>
      </c>
      <c r="L12" s="49">
        <v>10024709</v>
      </c>
      <c r="M12" s="49">
        <v>15274056</v>
      </c>
      <c r="N12" s="49">
        <v>844212</v>
      </c>
      <c r="O12" s="49">
        <v>9315109</v>
      </c>
      <c r="P12" s="49">
        <v>2066089</v>
      </c>
      <c r="Q12" s="49">
        <v>4540157</v>
      </c>
      <c r="R12" s="49">
        <v>1385444</v>
      </c>
      <c r="S12" s="49">
        <v>6935982</v>
      </c>
      <c r="V12" s="91"/>
      <c r="X12" s="161"/>
      <c r="Y12"/>
      <c r="Z12" s="161"/>
    </row>
    <row r="13" spans="1:26" ht="15" customHeight="1">
      <c r="A13" s="51" t="s">
        <v>97</v>
      </c>
      <c r="B13" s="49">
        <v>3941060</v>
      </c>
      <c r="C13" s="49">
        <v>16777743</v>
      </c>
      <c r="D13" s="49">
        <v>12325742</v>
      </c>
      <c r="E13" s="49">
        <v>13510659</v>
      </c>
      <c r="F13" s="49">
        <v>22830348</v>
      </c>
      <c r="G13" s="49">
        <v>37094085</v>
      </c>
      <c r="H13" s="49">
        <v>24675991</v>
      </c>
      <c r="I13" s="49">
        <v>22844933</v>
      </c>
      <c r="J13" s="49">
        <v>19932346</v>
      </c>
      <c r="K13" s="49">
        <v>20868716</v>
      </c>
      <c r="L13" s="49">
        <v>20811433</v>
      </c>
      <c r="M13" s="49">
        <v>18794961</v>
      </c>
      <c r="N13" s="49">
        <v>20520578</v>
      </c>
      <c r="O13" s="49">
        <v>25153671</v>
      </c>
      <c r="P13" s="49">
        <v>24291708</v>
      </c>
      <c r="Q13" s="49">
        <v>12278174</v>
      </c>
      <c r="R13" s="49">
        <v>38489801</v>
      </c>
      <c r="S13" s="49">
        <v>35649459</v>
      </c>
      <c r="V13" s="91"/>
      <c r="X13" s="161"/>
      <c r="Y13"/>
      <c r="Z13" s="161"/>
    </row>
    <row r="14" spans="1:26" ht="15" customHeight="1">
      <c r="A14" s="51" t="s">
        <v>99</v>
      </c>
      <c r="B14" s="49">
        <v>33425725</v>
      </c>
      <c r="C14" s="49">
        <v>82547469</v>
      </c>
      <c r="D14" s="49">
        <v>161716809</v>
      </c>
      <c r="E14" s="49">
        <v>185031956</v>
      </c>
      <c r="F14" s="49">
        <v>146180077</v>
      </c>
      <c r="G14" s="49">
        <v>148751870</v>
      </c>
      <c r="H14" s="49">
        <v>97296891</v>
      </c>
      <c r="I14" s="49">
        <v>94373195</v>
      </c>
      <c r="J14" s="49">
        <v>89069944</v>
      </c>
      <c r="K14" s="49">
        <v>91147097</v>
      </c>
      <c r="L14" s="49">
        <v>77756879</v>
      </c>
      <c r="M14" s="49">
        <v>84704605</v>
      </c>
      <c r="N14" s="49">
        <v>71648336</v>
      </c>
      <c r="O14" s="49">
        <v>112024628</v>
      </c>
      <c r="P14" s="49">
        <v>78579437</v>
      </c>
      <c r="Q14" s="49">
        <v>63191066</v>
      </c>
      <c r="R14" s="49">
        <v>63885212</v>
      </c>
      <c r="S14" s="49">
        <v>51602017</v>
      </c>
      <c r="V14" s="91"/>
      <c r="X14" s="161"/>
      <c r="Y14"/>
      <c r="Z14" s="161"/>
    </row>
    <row r="15" spans="1:26" ht="15" customHeight="1">
      <c r="A15" s="51" t="s">
        <v>101</v>
      </c>
      <c r="B15" s="49">
        <v>15497404</v>
      </c>
      <c r="C15" s="49">
        <v>18611715</v>
      </c>
      <c r="D15" s="49">
        <v>41220021</v>
      </c>
      <c r="E15" s="49">
        <v>233601670</v>
      </c>
      <c r="F15" s="49">
        <v>117839719</v>
      </c>
      <c r="G15" s="49">
        <v>104334790</v>
      </c>
      <c r="H15" s="49">
        <v>116809106</v>
      </c>
      <c r="I15" s="49">
        <v>119960615</v>
      </c>
      <c r="J15" s="49">
        <v>100398457</v>
      </c>
      <c r="K15" s="49">
        <v>89727578</v>
      </c>
      <c r="L15" s="49">
        <v>67637140</v>
      </c>
      <c r="M15" s="49">
        <v>57127519</v>
      </c>
      <c r="N15" s="49">
        <v>33632166</v>
      </c>
      <c r="O15" s="49">
        <v>80433621</v>
      </c>
      <c r="P15" s="49">
        <v>36962011</v>
      </c>
      <c r="Q15" s="49">
        <v>31630696</v>
      </c>
      <c r="R15" s="49">
        <v>19387049</v>
      </c>
      <c r="S15" s="49">
        <v>21704001</v>
      </c>
      <c r="V15" s="91"/>
      <c r="X15" s="161"/>
      <c r="Y15"/>
      <c r="Z15" s="161"/>
    </row>
    <row r="16" spans="1:26" ht="15" customHeight="1">
      <c r="A16" s="51" t="s">
        <v>102</v>
      </c>
      <c r="B16" s="49">
        <v>1979276</v>
      </c>
      <c r="C16" s="49">
        <v>5584751</v>
      </c>
      <c r="D16" s="49">
        <v>4727553</v>
      </c>
      <c r="E16" s="49">
        <v>9812457</v>
      </c>
      <c r="F16" s="49">
        <v>6672566</v>
      </c>
      <c r="G16" s="49">
        <v>10068626</v>
      </c>
      <c r="H16" s="49">
        <v>12567054</v>
      </c>
      <c r="I16" s="49">
        <v>12263794</v>
      </c>
      <c r="J16" s="49">
        <v>21847047</v>
      </c>
      <c r="K16" s="49">
        <v>39291002</v>
      </c>
      <c r="L16" s="49">
        <v>51308608</v>
      </c>
      <c r="M16" s="49">
        <v>74308588</v>
      </c>
      <c r="N16" s="49">
        <v>145151302</v>
      </c>
      <c r="O16" s="49">
        <v>162409614</v>
      </c>
      <c r="P16" s="49">
        <v>136067191</v>
      </c>
      <c r="Q16" s="49">
        <v>97090449</v>
      </c>
      <c r="R16" s="49">
        <v>98624651</v>
      </c>
      <c r="S16" s="49">
        <v>100708730</v>
      </c>
      <c r="V16" s="91"/>
      <c r="X16" s="161"/>
      <c r="Y16"/>
      <c r="Z16" s="161"/>
    </row>
    <row r="17" spans="1:26" ht="15" customHeight="1">
      <c r="A17" s="51" t="s">
        <v>103</v>
      </c>
      <c r="B17" s="49">
        <v>54881</v>
      </c>
      <c r="C17" s="49">
        <v>672760</v>
      </c>
      <c r="D17" s="49">
        <v>1818926</v>
      </c>
      <c r="E17" s="49">
        <v>8072313</v>
      </c>
      <c r="F17" s="49">
        <v>7906737</v>
      </c>
      <c r="G17" s="49">
        <v>7836971</v>
      </c>
      <c r="H17" s="49">
        <v>7516504</v>
      </c>
      <c r="I17" s="49">
        <v>8182340</v>
      </c>
      <c r="J17" s="49">
        <v>7917263</v>
      </c>
      <c r="K17" s="49">
        <v>8065270</v>
      </c>
      <c r="L17" s="49">
        <v>5491744</v>
      </c>
      <c r="M17" s="49">
        <v>6319268</v>
      </c>
      <c r="N17" s="49">
        <v>6707875</v>
      </c>
      <c r="O17" s="49">
        <v>6584059</v>
      </c>
      <c r="P17" s="49">
        <v>9452523</v>
      </c>
      <c r="Q17" s="49">
        <v>6869348</v>
      </c>
      <c r="R17" s="49">
        <v>6842915</v>
      </c>
      <c r="S17" s="49">
        <v>6175679</v>
      </c>
      <c r="V17" s="91"/>
      <c r="X17" s="161"/>
      <c r="Y17"/>
      <c r="Z17" s="161"/>
    </row>
    <row r="18" spans="1:26" ht="15" customHeight="1">
      <c r="A18" s="51" t="s">
        <v>104</v>
      </c>
      <c r="B18" s="49">
        <v>208411</v>
      </c>
      <c r="C18" s="49">
        <v>37909054</v>
      </c>
      <c r="D18" s="49">
        <v>33294659</v>
      </c>
      <c r="E18" s="49">
        <v>67378984</v>
      </c>
      <c r="F18" s="49">
        <v>99565102</v>
      </c>
      <c r="G18" s="49">
        <v>112819157</v>
      </c>
      <c r="H18" s="49">
        <v>115767589</v>
      </c>
      <c r="I18" s="49">
        <v>105951537</v>
      </c>
      <c r="J18" s="49">
        <v>90801546</v>
      </c>
      <c r="K18" s="49">
        <v>77408882</v>
      </c>
      <c r="L18" s="49">
        <v>90791492</v>
      </c>
      <c r="M18" s="49">
        <v>74549694</v>
      </c>
      <c r="N18" s="49">
        <v>72257976</v>
      </c>
      <c r="O18" s="49">
        <v>293678745</v>
      </c>
      <c r="P18" s="49">
        <v>184818445</v>
      </c>
      <c r="Q18" s="49">
        <v>40272550</v>
      </c>
      <c r="R18" s="49">
        <v>37032714</v>
      </c>
      <c r="S18" s="49">
        <v>26581533</v>
      </c>
      <c r="V18" s="91"/>
      <c r="X18" s="161"/>
      <c r="Y18"/>
      <c r="Z18" s="161"/>
    </row>
    <row r="19" spans="1:26" ht="15" customHeight="1">
      <c r="A19" s="51" t="s">
        <v>105</v>
      </c>
      <c r="B19" s="49">
        <v>18910540</v>
      </c>
      <c r="C19" s="49">
        <v>5141459</v>
      </c>
      <c r="D19" s="49">
        <v>13083921</v>
      </c>
      <c r="E19" s="49">
        <v>13746430</v>
      </c>
      <c r="F19" s="49">
        <v>18720941</v>
      </c>
      <c r="G19" s="49">
        <v>14599536</v>
      </c>
      <c r="H19" s="49">
        <v>23262021</v>
      </c>
      <c r="I19" s="49">
        <v>15575050</v>
      </c>
      <c r="J19" s="49">
        <v>11178699</v>
      </c>
      <c r="K19" s="49">
        <v>12620807</v>
      </c>
      <c r="L19" s="49">
        <v>10046469</v>
      </c>
      <c r="M19" s="49">
        <v>8593995</v>
      </c>
      <c r="N19" s="49">
        <v>20728775</v>
      </c>
      <c r="O19" s="49">
        <v>13652625</v>
      </c>
      <c r="P19" s="49">
        <v>16865566</v>
      </c>
      <c r="Q19" s="49">
        <v>20668456</v>
      </c>
      <c r="R19" s="49">
        <v>15960422</v>
      </c>
      <c r="S19" s="49">
        <v>14989152</v>
      </c>
      <c r="V19" s="91"/>
      <c r="X19" s="161"/>
      <c r="Y19"/>
      <c r="Z19" s="161"/>
    </row>
    <row r="20" spans="1:26" ht="15" customHeight="1">
      <c r="A20" s="51" t="s">
        <v>107</v>
      </c>
      <c r="B20" s="49">
        <v>13581705</v>
      </c>
      <c r="C20" s="49">
        <v>20597745</v>
      </c>
      <c r="D20" s="49">
        <v>24323854</v>
      </c>
      <c r="E20" s="49">
        <v>26373239</v>
      </c>
      <c r="F20" s="49">
        <v>25985809</v>
      </c>
      <c r="G20" s="49">
        <v>23489973</v>
      </c>
      <c r="H20" s="49">
        <v>22481646</v>
      </c>
      <c r="I20" s="49">
        <v>24402953</v>
      </c>
      <c r="J20" s="49">
        <v>22981738</v>
      </c>
      <c r="K20" s="49">
        <v>23631951</v>
      </c>
      <c r="L20" s="49">
        <v>23441336</v>
      </c>
      <c r="M20" s="49">
        <v>25449076</v>
      </c>
      <c r="N20" s="49">
        <v>24857899</v>
      </c>
      <c r="O20" s="49">
        <v>27437711</v>
      </c>
      <c r="P20" s="49">
        <v>24857621</v>
      </c>
      <c r="Q20" s="49">
        <v>22475265</v>
      </c>
      <c r="R20" s="49">
        <v>19650116</v>
      </c>
      <c r="S20" s="49">
        <v>21062545</v>
      </c>
      <c r="V20" s="91"/>
      <c r="X20" s="161"/>
      <c r="Y20"/>
      <c r="Z20" s="161"/>
    </row>
    <row r="21" spans="1:26" ht="15" customHeight="1">
      <c r="A21" s="51" t="s">
        <v>76</v>
      </c>
      <c r="B21" s="49">
        <v>6403564</v>
      </c>
      <c r="C21" s="49">
        <v>2648199</v>
      </c>
      <c r="D21" s="49">
        <v>7518816</v>
      </c>
      <c r="E21" s="49">
        <v>8318698</v>
      </c>
      <c r="F21" s="49">
        <v>8433611</v>
      </c>
      <c r="G21" s="49">
        <v>7846747</v>
      </c>
      <c r="H21" s="49">
        <v>15721278</v>
      </c>
      <c r="I21" s="49">
        <v>14663762</v>
      </c>
      <c r="J21" s="49">
        <v>10365168</v>
      </c>
      <c r="K21" s="49">
        <v>10947862</v>
      </c>
      <c r="L21" s="49">
        <v>9736114</v>
      </c>
      <c r="M21" s="49">
        <v>12535672</v>
      </c>
      <c r="N21" s="49">
        <v>11671501</v>
      </c>
      <c r="O21" s="49">
        <v>11963910</v>
      </c>
      <c r="P21" s="49">
        <v>13016199</v>
      </c>
      <c r="Q21" s="49">
        <v>7973813</v>
      </c>
      <c r="R21" s="49">
        <v>5977445</v>
      </c>
      <c r="S21" s="49">
        <v>5593842</v>
      </c>
      <c r="V21" s="91"/>
      <c r="X21" s="161"/>
      <c r="Y21"/>
      <c r="Z21" s="161"/>
    </row>
    <row r="22" spans="1:26" ht="15" customHeight="1">
      <c r="A22" s="51" t="s">
        <v>110</v>
      </c>
      <c r="B22" s="49">
        <v>4383351</v>
      </c>
      <c r="C22" s="49">
        <v>9672079</v>
      </c>
      <c r="D22" s="49">
        <v>18001688</v>
      </c>
      <c r="E22" s="49">
        <v>52417539</v>
      </c>
      <c r="F22" s="49">
        <v>43333546</v>
      </c>
      <c r="G22" s="49">
        <v>45967023</v>
      </c>
      <c r="H22" s="49">
        <v>35783806</v>
      </c>
      <c r="I22" s="49">
        <v>33463930</v>
      </c>
      <c r="J22" s="49">
        <v>33430439</v>
      </c>
      <c r="K22" s="49">
        <v>31208443</v>
      </c>
      <c r="L22" s="49">
        <v>29032951</v>
      </c>
      <c r="M22" s="49">
        <v>30678809</v>
      </c>
      <c r="N22" s="49">
        <v>32295131</v>
      </c>
      <c r="O22" s="49">
        <v>90110539</v>
      </c>
      <c r="P22" s="49">
        <v>52025804</v>
      </c>
      <c r="Q22" s="49">
        <v>56782185</v>
      </c>
      <c r="R22" s="49">
        <v>55857369</v>
      </c>
      <c r="S22" s="49">
        <v>53371030</v>
      </c>
      <c r="V22" s="91"/>
      <c r="X22" s="161"/>
      <c r="Y22"/>
      <c r="Z22" s="161"/>
    </row>
    <row r="23" spans="1:26" ht="15" customHeight="1">
      <c r="A23" s="51" t="s">
        <v>111</v>
      </c>
      <c r="B23" s="49">
        <v>12818058</v>
      </c>
      <c r="C23" s="49">
        <v>18728893</v>
      </c>
      <c r="D23" s="49">
        <v>18511876</v>
      </c>
      <c r="E23" s="49">
        <v>17125837</v>
      </c>
      <c r="F23" s="49">
        <v>14339855</v>
      </c>
      <c r="G23" s="49">
        <v>25045265</v>
      </c>
      <c r="H23" s="49">
        <v>48576795</v>
      </c>
      <c r="I23" s="49">
        <v>31358718</v>
      </c>
      <c r="J23" s="49">
        <v>20515563</v>
      </c>
      <c r="K23" s="49">
        <v>13739540</v>
      </c>
      <c r="L23" s="49">
        <v>14783277</v>
      </c>
      <c r="M23" s="49">
        <v>14569293</v>
      </c>
      <c r="N23" s="49">
        <v>15722833</v>
      </c>
      <c r="O23" s="49">
        <v>17306879</v>
      </c>
      <c r="P23" s="49">
        <v>13856712</v>
      </c>
      <c r="Q23" s="49">
        <v>11453484</v>
      </c>
      <c r="R23" s="49">
        <v>7834816</v>
      </c>
      <c r="S23" s="49">
        <v>6152924</v>
      </c>
      <c r="V23" s="91"/>
      <c r="X23" s="161"/>
      <c r="Y23"/>
      <c r="Z23" s="161"/>
    </row>
    <row r="24" spans="1:26" ht="15" customHeight="1">
      <c r="A24" s="51" t="s">
        <v>113</v>
      </c>
      <c r="B24" s="49">
        <v>4899998</v>
      </c>
      <c r="C24" s="49">
        <v>7572624</v>
      </c>
      <c r="D24" s="49">
        <v>9781925</v>
      </c>
      <c r="E24" s="49">
        <v>18471654</v>
      </c>
      <c r="F24" s="49">
        <v>14698714</v>
      </c>
      <c r="G24" s="49">
        <v>13588752</v>
      </c>
      <c r="H24" s="49">
        <v>13488930</v>
      </c>
      <c r="I24" s="49">
        <v>8150102</v>
      </c>
      <c r="J24" s="49">
        <v>14952551</v>
      </c>
      <c r="K24" s="49">
        <v>18113798</v>
      </c>
      <c r="L24" s="49">
        <v>22893834</v>
      </c>
      <c r="M24" s="49">
        <v>40911108</v>
      </c>
      <c r="N24" s="49">
        <v>34032472</v>
      </c>
      <c r="O24" s="49">
        <v>24933510</v>
      </c>
      <c r="P24" s="49">
        <v>25547530</v>
      </c>
      <c r="Q24" s="49">
        <v>24505828</v>
      </c>
      <c r="R24" s="49">
        <v>22871302</v>
      </c>
      <c r="S24" s="49">
        <v>21353703</v>
      </c>
      <c r="V24" s="91"/>
      <c r="X24" s="161"/>
      <c r="Y24"/>
      <c r="Z24" s="161"/>
    </row>
    <row r="25" spans="1:26" ht="15" customHeight="1">
      <c r="A25" s="51" t="s">
        <v>78</v>
      </c>
      <c r="B25" s="49">
        <v>21340166</v>
      </c>
      <c r="C25" s="49">
        <v>47042467</v>
      </c>
      <c r="D25" s="49">
        <v>52178984</v>
      </c>
      <c r="E25" s="49">
        <v>36288527</v>
      </c>
      <c r="F25" s="49">
        <v>110372327</v>
      </c>
      <c r="G25" s="49">
        <v>78380182</v>
      </c>
      <c r="H25" s="49">
        <v>110714889</v>
      </c>
      <c r="I25" s="49">
        <v>57389998</v>
      </c>
      <c r="J25" s="49">
        <v>36717214</v>
      </c>
      <c r="K25" s="49">
        <v>34105181</v>
      </c>
      <c r="L25" s="49">
        <v>43058498</v>
      </c>
      <c r="M25" s="49">
        <v>44215992</v>
      </c>
      <c r="N25" s="49">
        <v>41855877</v>
      </c>
      <c r="O25" s="49">
        <v>54201273</v>
      </c>
      <c r="P25" s="49">
        <v>44961386</v>
      </c>
      <c r="Q25" s="49">
        <v>55241840</v>
      </c>
      <c r="R25" s="49">
        <v>40445043</v>
      </c>
      <c r="S25" s="49">
        <v>50417643</v>
      </c>
      <c r="V25" s="91"/>
      <c r="X25" s="161"/>
      <c r="Y25"/>
      <c r="Z25" s="161"/>
    </row>
    <row r="26" spans="1:26" ht="15" customHeight="1">
      <c r="A26" s="51" t="s">
        <v>116</v>
      </c>
      <c r="B26" s="49">
        <v>21589376</v>
      </c>
      <c r="C26" s="49">
        <v>25432204</v>
      </c>
      <c r="D26" s="49">
        <v>35361387</v>
      </c>
      <c r="E26" s="49">
        <v>40133845</v>
      </c>
      <c r="F26" s="49">
        <v>38305929</v>
      </c>
      <c r="G26" s="49">
        <v>34238565</v>
      </c>
      <c r="H26" s="49">
        <v>18252894</v>
      </c>
      <c r="I26" s="49">
        <v>11073211</v>
      </c>
      <c r="J26" s="49">
        <v>19873006</v>
      </c>
      <c r="K26" s="49">
        <v>23036026</v>
      </c>
      <c r="L26" s="49">
        <v>28023600</v>
      </c>
      <c r="M26" s="49">
        <v>27610518</v>
      </c>
      <c r="N26" s="49">
        <v>23712822</v>
      </c>
      <c r="O26" s="49">
        <v>20577935</v>
      </c>
      <c r="P26" s="49">
        <v>12610487</v>
      </c>
      <c r="Q26" s="49">
        <v>6658504</v>
      </c>
      <c r="R26" s="49">
        <v>6547114</v>
      </c>
      <c r="S26" s="49">
        <v>6395047</v>
      </c>
      <c r="V26" s="91"/>
      <c r="X26" s="161"/>
      <c r="Y26"/>
      <c r="Z26" s="161"/>
    </row>
    <row r="27" spans="1:26" ht="15" customHeight="1">
      <c r="A27" s="51" t="s">
        <v>117</v>
      </c>
      <c r="B27" s="49">
        <v>84485725</v>
      </c>
      <c r="C27" s="49">
        <v>106259433</v>
      </c>
      <c r="D27" s="49">
        <v>136579017</v>
      </c>
      <c r="E27" s="49">
        <v>174609968</v>
      </c>
      <c r="F27" s="49">
        <v>144675637</v>
      </c>
      <c r="G27" s="49">
        <v>75541267</v>
      </c>
      <c r="H27" s="49">
        <v>50386125</v>
      </c>
      <c r="I27" s="49">
        <v>50640466</v>
      </c>
      <c r="J27" s="49">
        <v>86146160</v>
      </c>
      <c r="K27" s="49">
        <v>99360537</v>
      </c>
      <c r="L27" s="49">
        <v>90634320</v>
      </c>
      <c r="M27" s="49">
        <v>91516912</v>
      </c>
      <c r="N27" s="49">
        <v>116528865</v>
      </c>
      <c r="O27" s="49">
        <v>100689348</v>
      </c>
      <c r="P27" s="49">
        <v>85305060</v>
      </c>
      <c r="Q27" s="49">
        <v>84157425</v>
      </c>
      <c r="R27" s="49">
        <v>82223479</v>
      </c>
      <c r="S27" s="49">
        <v>70997739</v>
      </c>
      <c r="V27" s="91"/>
      <c r="X27" s="161"/>
      <c r="Y27"/>
      <c r="Z27" s="161"/>
    </row>
    <row r="28" spans="1:26" ht="15" customHeight="1">
      <c r="A28" s="51" t="s">
        <v>77</v>
      </c>
      <c r="B28" s="49">
        <v>3076122</v>
      </c>
      <c r="C28" s="49">
        <v>26943295</v>
      </c>
      <c r="D28" s="49">
        <v>36047057</v>
      </c>
      <c r="E28" s="49">
        <v>44974658</v>
      </c>
      <c r="F28" s="49">
        <v>58869935</v>
      </c>
      <c r="G28" s="49">
        <v>78851535</v>
      </c>
      <c r="H28" s="49">
        <v>85794485</v>
      </c>
      <c r="I28" s="49">
        <v>60107233</v>
      </c>
      <c r="J28" s="49">
        <v>75185884</v>
      </c>
      <c r="K28" s="49">
        <v>75480409</v>
      </c>
      <c r="L28" s="49">
        <v>65498142</v>
      </c>
      <c r="M28" s="49">
        <v>56807600</v>
      </c>
      <c r="N28" s="49">
        <v>81802203</v>
      </c>
      <c r="O28" s="49">
        <v>84804832</v>
      </c>
      <c r="P28" s="49">
        <v>79578573</v>
      </c>
      <c r="Q28" s="49">
        <v>67495823</v>
      </c>
      <c r="R28" s="49">
        <v>58250265</v>
      </c>
      <c r="S28" s="49">
        <v>69375350</v>
      </c>
      <c r="V28" s="91"/>
      <c r="X28" s="161"/>
      <c r="Y28"/>
      <c r="Z28" s="161"/>
    </row>
    <row r="29" spans="1:26" ht="15" customHeight="1">
      <c r="A29" s="51" t="s">
        <v>120</v>
      </c>
      <c r="B29" s="49">
        <v>14613211</v>
      </c>
      <c r="C29" s="49">
        <v>18109171</v>
      </c>
      <c r="D29" s="49">
        <v>-111450</v>
      </c>
      <c r="E29" s="49">
        <v>27481714</v>
      </c>
      <c r="F29" s="49">
        <v>47525087</v>
      </c>
      <c r="G29" s="49">
        <v>54089360</v>
      </c>
      <c r="H29" s="49">
        <v>49305014</v>
      </c>
      <c r="I29" s="49">
        <v>27331115</v>
      </c>
      <c r="J29" s="49">
        <v>28350365</v>
      </c>
      <c r="K29" s="49">
        <v>33487667</v>
      </c>
      <c r="L29" s="49">
        <v>34842102</v>
      </c>
      <c r="M29" s="49">
        <v>45776050</v>
      </c>
      <c r="N29" s="49">
        <v>53670275</v>
      </c>
      <c r="O29" s="49">
        <v>61775518</v>
      </c>
      <c r="P29" s="49">
        <v>71165653</v>
      </c>
      <c r="Q29" s="49">
        <v>46421643</v>
      </c>
      <c r="R29" s="49">
        <v>49827858</v>
      </c>
      <c r="S29" s="49">
        <v>45533497</v>
      </c>
      <c r="V29" s="91"/>
      <c r="X29" s="161"/>
      <c r="Y29"/>
      <c r="Z29" s="161"/>
    </row>
    <row r="30" spans="1:26" ht="15" customHeight="1">
      <c r="A30" s="51" t="s">
        <v>122</v>
      </c>
      <c r="B30" s="49">
        <v>21833886</v>
      </c>
      <c r="C30" s="49">
        <v>32437867</v>
      </c>
      <c r="D30" s="49">
        <v>40821082</v>
      </c>
      <c r="E30" s="49">
        <v>46434876</v>
      </c>
      <c r="F30" s="49">
        <v>45002282</v>
      </c>
      <c r="G30" s="49">
        <v>31489511</v>
      </c>
      <c r="H30" s="49">
        <v>23213594</v>
      </c>
      <c r="I30" s="49">
        <v>26067688</v>
      </c>
      <c r="J30" s="49">
        <v>32252412</v>
      </c>
      <c r="K30" s="49">
        <v>28005022</v>
      </c>
      <c r="L30" s="49">
        <v>28439985</v>
      </c>
      <c r="M30" s="49">
        <v>26635572</v>
      </c>
      <c r="N30" s="49">
        <v>23385775</v>
      </c>
      <c r="O30" s="49">
        <v>41810956</v>
      </c>
      <c r="P30" s="49">
        <v>7786118</v>
      </c>
      <c r="Q30" s="49">
        <v>17817688</v>
      </c>
      <c r="R30" s="49">
        <v>17358087</v>
      </c>
      <c r="S30" s="49">
        <v>23599561</v>
      </c>
      <c r="V30" s="91"/>
      <c r="X30" s="161"/>
      <c r="Y30"/>
      <c r="Z30" s="161"/>
    </row>
    <row r="31" spans="1:26" ht="15" customHeight="1">
      <c r="A31" s="51" t="s">
        <v>124</v>
      </c>
      <c r="B31" s="49">
        <v>2563109</v>
      </c>
      <c r="C31" s="49">
        <v>3395330</v>
      </c>
      <c r="D31" s="49">
        <v>5530527</v>
      </c>
      <c r="E31" s="49">
        <v>7229628</v>
      </c>
      <c r="F31" s="49">
        <v>12310742</v>
      </c>
      <c r="G31" s="49">
        <v>13491903</v>
      </c>
      <c r="H31" s="49">
        <v>10459100</v>
      </c>
      <c r="I31" s="49">
        <v>10180467</v>
      </c>
      <c r="J31" s="49">
        <v>11193907</v>
      </c>
      <c r="K31" s="49">
        <v>11445227</v>
      </c>
      <c r="L31" s="49">
        <v>11858168</v>
      </c>
      <c r="M31" s="49">
        <v>11356417</v>
      </c>
      <c r="N31" s="49">
        <v>11555203</v>
      </c>
      <c r="O31" s="49">
        <v>15922345</v>
      </c>
      <c r="P31" s="49">
        <v>12273470</v>
      </c>
      <c r="Q31" s="49">
        <v>11396087</v>
      </c>
      <c r="R31" s="49">
        <v>12127897</v>
      </c>
      <c r="S31" s="49">
        <v>11042302</v>
      </c>
      <c r="V31" s="91"/>
      <c r="X31" s="161"/>
      <c r="Y31"/>
      <c r="Z31" s="161"/>
    </row>
    <row r="32" spans="1:26" ht="15" customHeight="1">
      <c r="A32" s="51" t="s">
        <v>126</v>
      </c>
      <c r="B32" s="49">
        <v>4356272</v>
      </c>
      <c r="C32" s="49">
        <v>6114222</v>
      </c>
      <c r="D32" s="49">
        <v>15600515</v>
      </c>
      <c r="E32" s="49">
        <v>15830836</v>
      </c>
      <c r="F32" s="49">
        <v>8092585</v>
      </c>
      <c r="G32" s="49">
        <v>12224821</v>
      </c>
      <c r="H32" s="49">
        <v>9098004</v>
      </c>
      <c r="I32" s="49">
        <v>12663433</v>
      </c>
      <c r="J32" s="49">
        <v>11849707</v>
      </c>
      <c r="K32" s="49">
        <v>15885353</v>
      </c>
      <c r="L32" s="49">
        <v>17561902</v>
      </c>
      <c r="M32" s="49">
        <v>25039622</v>
      </c>
      <c r="N32" s="49">
        <v>21461045</v>
      </c>
      <c r="O32" s="49">
        <v>20804304</v>
      </c>
      <c r="P32" s="49">
        <v>32102057</v>
      </c>
      <c r="Q32" s="49">
        <v>18924738</v>
      </c>
      <c r="R32" s="49">
        <v>19378705</v>
      </c>
      <c r="S32" s="49">
        <v>18141244</v>
      </c>
      <c r="V32" s="91"/>
      <c r="X32" s="161"/>
      <c r="Y32"/>
      <c r="Z32" s="161"/>
    </row>
    <row r="33" spans="1:26" ht="15" customHeight="1">
      <c r="A33" s="51" t="s">
        <v>127</v>
      </c>
      <c r="B33" s="49">
        <v>1189366</v>
      </c>
      <c r="C33" s="49">
        <v>965935</v>
      </c>
      <c r="D33" s="49">
        <v>674927</v>
      </c>
      <c r="E33" s="49">
        <v>4339761</v>
      </c>
      <c r="F33" s="49">
        <v>4670595</v>
      </c>
      <c r="G33" s="49">
        <v>4985255</v>
      </c>
      <c r="H33" s="49">
        <v>3273187</v>
      </c>
      <c r="I33" s="49">
        <v>4280368</v>
      </c>
      <c r="J33" s="49">
        <v>6949015</v>
      </c>
      <c r="K33" s="49">
        <v>7503849</v>
      </c>
      <c r="L33" s="49">
        <v>7807635</v>
      </c>
      <c r="M33" s="49">
        <v>5952987</v>
      </c>
      <c r="N33" s="49">
        <v>9874092</v>
      </c>
      <c r="O33" s="49">
        <v>7380630</v>
      </c>
      <c r="P33" s="49">
        <v>4996323</v>
      </c>
      <c r="Q33" s="49">
        <v>2932516</v>
      </c>
      <c r="R33" s="49">
        <v>2966039</v>
      </c>
      <c r="S33" s="49">
        <v>2634068</v>
      </c>
      <c r="V33" s="91"/>
      <c r="X33" s="161"/>
      <c r="Y33"/>
      <c r="Z33" s="161"/>
    </row>
    <row r="34" spans="1:26" ht="15" customHeight="1">
      <c r="A34" s="51" t="s">
        <v>128</v>
      </c>
      <c r="B34" s="49">
        <v>2173827</v>
      </c>
      <c r="C34" s="49">
        <v>3667736</v>
      </c>
      <c r="D34" s="49">
        <v>3521685</v>
      </c>
      <c r="E34" s="49">
        <v>3649575</v>
      </c>
      <c r="F34" s="49">
        <v>7015983</v>
      </c>
      <c r="G34" s="49">
        <v>8782220</v>
      </c>
      <c r="H34" s="49">
        <v>8326522</v>
      </c>
      <c r="I34" s="49">
        <v>6573572</v>
      </c>
      <c r="J34" s="49">
        <v>9846393</v>
      </c>
      <c r="K34" s="49">
        <v>8775316</v>
      </c>
      <c r="L34" s="49">
        <v>9923283</v>
      </c>
      <c r="M34" s="49">
        <v>11733895</v>
      </c>
      <c r="N34" s="49">
        <v>11227619</v>
      </c>
      <c r="O34" s="49">
        <v>10251524</v>
      </c>
      <c r="P34" s="49">
        <v>8668012</v>
      </c>
      <c r="Q34" s="49">
        <v>8614336</v>
      </c>
      <c r="R34" s="49">
        <v>8263807</v>
      </c>
      <c r="S34" s="49">
        <v>7802347</v>
      </c>
      <c r="V34" s="91"/>
      <c r="X34" s="161"/>
      <c r="Y34"/>
      <c r="Z34" s="161"/>
    </row>
    <row r="35" spans="1:26" ht="15" customHeight="1">
      <c r="A35" s="51" t="s">
        <v>130</v>
      </c>
      <c r="B35" s="49">
        <v>31042937</v>
      </c>
      <c r="C35" s="49">
        <v>44879625</v>
      </c>
      <c r="D35" s="49">
        <v>73052666</v>
      </c>
      <c r="E35" s="49">
        <v>56393247</v>
      </c>
      <c r="F35" s="49">
        <v>43179182</v>
      </c>
      <c r="G35" s="49">
        <v>177743012</v>
      </c>
      <c r="H35" s="49">
        <v>117213915</v>
      </c>
      <c r="I35" s="49">
        <v>81328006</v>
      </c>
      <c r="J35" s="49">
        <v>79309519</v>
      </c>
      <c r="K35" s="49">
        <v>160678038</v>
      </c>
      <c r="L35" s="49">
        <v>103717665</v>
      </c>
      <c r="M35" s="49">
        <v>128387176</v>
      </c>
      <c r="N35" s="49">
        <v>122973394</v>
      </c>
      <c r="O35" s="49">
        <v>123548513</v>
      </c>
      <c r="P35" s="49">
        <v>101213381</v>
      </c>
      <c r="Q35" s="49">
        <v>88792003</v>
      </c>
      <c r="R35" s="49">
        <v>106238628</v>
      </c>
      <c r="S35" s="49">
        <v>112100013</v>
      </c>
      <c r="V35" s="91"/>
      <c r="X35" s="161"/>
      <c r="Y35"/>
      <c r="Z35" s="161"/>
    </row>
    <row r="36" spans="1:26" ht="15" customHeight="1">
      <c r="A36" s="51" t="s">
        <v>131</v>
      </c>
      <c r="B36" s="49">
        <v>984641</v>
      </c>
      <c r="C36" s="49">
        <v>-90917</v>
      </c>
      <c r="D36" s="49">
        <v>8264</v>
      </c>
      <c r="E36" s="49">
        <v>17079186</v>
      </c>
      <c r="F36" s="49">
        <v>13826708</v>
      </c>
      <c r="G36" s="49">
        <v>8715712</v>
      </c>
      <c r="H36" s="49">
        <v>15858146</v>
      </c>
      <c r="I36" s="49">
        <v>13674819</v>
      </c>
      <c r="J36" s="49">
        <v>14149381</v>
      </c>
      <c r="K36" s="49">
        <v>11717573</v>
      </c>
      <c r="L36" s="49">
        <v>6911032</v>
      </c>
      <c r="M36" s="49">
        <v>20249693</v>
      </c>
      <c r="N36" s="49">
        <v>16022018</v>
      </c>
      <c r="O36" s="49">
        <v>16674559</v>
      </c>
      <c r="P36" s="49">
        <v>8477005</v>
      </c>
      <c r="Q36" s="49">
        <v>8792622</v>
      </c>
      <c r="R36" s="49">
        <v>8896314</v>
      </c>
      <c r="S36" s="49">
        <v>13031346</v>
      </c>
      <c r="V36" s="91"/>
      <c r="X36" s="161"/>
      <c r="Y36"/>
      <c r="Z36" s="161"/>
    </row>
    <row r="37" spans="1:26" ht="15" customHeight="1">
      <c r="A37" s="51" t="s">
        <v>132</v>
      </c>
      <c r="B37" s="49">
        <v>103266958</v>
      </c>
      <c r="C37" s="49">
        <v>183608268</v>
      </c>
      <c r="D37" s="49">
        <v>207090627</v>
      </c>
      <c r="E37" s="49">
        <v>213287239</v>
      </c>
      <c r="F37" s="49">
        <v>314277735</v>
      </c>
      <c r="G37" s="49">
        <v>296169990</v>
      </c>
      <c r="H37" s="49">
        <v>287131639</v>
      </c>
      <c r="I37" s="49">
        <v>249581882</v>
      </c>
      <c r="J37" s="49">
        <v>214990477</v>
      </c>
      <c r="K37" s="49">
        <v>218992881</v>
      </c>
      <c r="L37" s="49">
        <v>205544285</v>
      </c>
      <c r="M37" s="49">
        <v>226354920</v>
      </c>
      <c r="N37" s="49">
        <v>195634409</v>
      </c>
      <c r="O37" s="49">
        <v>205340809</v>
      </c>
      <c r="P37" s="49">
        <v>183711586</v>
      </c>
      <c r="Q37" s="49">
        <v>160946848</v>
      </c>
      <c r="R37" s="49">
        <v>130531344</v>
      </c>
      <c r="S37" s="49">
        <v>176224975</v>
      </c>
      <c r="V37" s="91"/>
      <c r="X37" s="161"/>
      <c r="Y37"/>
      <c r="Z37" s="161"/>
    </row>
    <row r="38" spans="1:26" ht="15" customHeight="1">
      <c r="A38" s="51" t="s">
        <v>75</v>
      </c>
      <c r="B38" s="49">
        <v>0</v>
      </c>
      <c r="C38" s="49">
        <v>4384025</v>
      </c>
      <c r="D38" s="49">
        <v>23902579</v>
      </c>
      <c r="E38" s="49">
        <v>76395033</v>
      </c>
      <c r="F38" s="49">
        <v>72962691</v>
      </c>
      <c r="G38" s="49">
        <v>70772549</v>
      </c>
      <c r="H38" s="49">
        <v>75125251</v>
      </c>
      <c r="I38" s="49">
        <v>69752325</v>
      </c>
      <c r="J38" s="49">
        <v>68835014</v>
      </c>
      <c r="K38" s="49">
        <v>51201776</v>
      </c>
      <c r="L38" s="49">
        <v>64601737</v>
      </c>
      <c r="M38" s="49">
        <v>61951056</v>
      </c>
      <c r="N38" s="49">
        <v>65736366</v>
      </c>
      <c r="O38" s="49">
        <v>66301325</v>
      </c>
      <c r="P38" s="49">
        <v>99316890</v>
      </c>
      <c r="Q38" s="49">
        <v>51059218</v>
      </c>
      <c r="R38" s="49">
        <v>46560752</v>
      </c>
      <c r="S38" s="49">
        <v>37569689</v>
      </c>
      <c r="V38" s="91"/>
      <c r="X38" s="161"/>
      <c r="Y38"/>
      <c r="Z38" s="161"/>
    </row>
    <row r="39" spans="1:26" ht="15" customHeight="1">
      <c r="A39" s="51" t="s">
        <v>133</v>
      </c>
      <c r="B39" s="49">
        <v>97260</v>
      </c>
      <c r="C39" s="49">
        <v>1387144</v>
      </c>
      <c r="D39" s="49">
        <v>1601817</v>
      </c>
      <c r="E39" s="49">
        <v>2613933</v>
      </c>
      <c r="F39" s="49">
        <v>3183285</v>
      </c>
      <c r="G39" s="49">
        <v>4438598</v>
      </c>
      <c r="H39" s="49">
        <v>4167513</v>
      </c>
      <c r="I39" s="49">
        <v>4405849</v>
      </c>
      <c r="J39" s="49">
        <v>4110319</v>
      </c>
      <c r="K39" s="49">
        <v>3987496</v>
      </c>
      <c r="L39" s="49">
        <v>4699450</v>
      </c>
      <c r="M39" s="49">
        <v>4658453</v>
      </c>
      <c r="N39" s="49">
        <v>5123115</v>
      </c>
      <c r="O39" s="49">
        <v>6641319</v>
      </c>
      <c r="P39" s="49">
        <v>5962515</v>
      </c>
      <c r="Q39" s="49">
        <v>5876368</v>
      </c>
      <c r="R39" s="49">
        <v>5322569</v>
      </c>
      <c r="S39" s="49">
        <v>5227499</v>
      </c>
      <c r="V39" s="91"/>
      <c r="X39" s="161"/>
      <c r="Y39"/>
      <c r="Z39" s="161"/>
    </row>
    <row r="40" spans="1:26" ht="15" customHeight="1">
      <c r="A40" s="51" t="s">
        <v>134</v>
      </c>
      <c r="B40" s="49">
        <v>11016140</v>
      </c>
      <c r="C40" s="49">
        <v>17172546</v>
      </c>
      <c r="D40" s="49">
        <v>5170884</v>
      </c>
      <c r="E40" s="49">
        <v>114782746</v>
      </c>
      <c r="F40" s="49">
        <v>158284138</v>
      </c>
      <c r="G40" s="49">
        <v>116837398</v>
      </c>
      <c r="H40" s="49">
        <v>103786906</v>
      </c>
      <c r="I40" s="49">
        <v>80844852</v>
      </c>
      <c r="J40" s="49">
        <v>102987449</v>
      </c>
      <c r="K40" s="49">
        <v>81827269</v>
      </c>
      <c r="L40" s="49">
        <v>104279208</v>
      </c>
      <c r="M40" s="49">
        <v>83483654</v>
      </c>
      <c r="N40" s="49">
        <v>69668019</v>
      </c>
      <c r="O40" s="49">
        <v>92414976</v>
      </c>
      <c r="P40" s="49">
        <v>54537708</v>
      </c>
      <c r="Q40" s="49">
        <v>58384937</v>
      </c>
      <c r="R40" s="49">
        <v>45985157</v>
      </c>
      <c r="S40" s="49">
        <v>85443219</v>
      </c>
      <c r="V40" s="91"/>
      <c r="X40" s="161"/>
      <c r="Y40"/>
      <c r="Z40" s="161"/>
    </row>
    <row r="41" spans="1:26" ht="15" customHeight="1">
      <c r="A41" s="51" t="s">
        <v>136</v>
      </c>
      <c r="B41" s="49">
        <v>17051982</v>
      </c>
      <c r="C41" s="49">
        <v>23230890</v>
      </c>
      <c r="D41" s="49">
        <v>26754700</v>
      </c>
      <c r="E41" s="49">
        <v>16950156</v>
      </c>
      <c r="F41" s="49">
        <v>22246175</v>
      </c>
      <c r="G41" s="49">
        <v>25198527</v>
      </c>
      <c r="H41" s="49">
        <v>26685311</v>
      </c>
      <c r="I41" s="49">
        <v>27256989</v>
      </c>
      <c r="J41" s="49">
        <v>26298915</v>
      </c>
      <c r="K41" s="49">
        <v>20450693</v>
      </c>
      <c r="L41" s="49">
        <v>25957037</v>
      </c>
      <c r="M41" s="49">
        <v>19094071</v>
      </c>
      <c r="N41" s="49">
        <v>22475211</v>
      </c>
      <c r="O41" s="49">
        <v>30864415</v>
      </c>
      <c r="P41" s="49">
        <v>27253978</v>
      </c>
      <c r="Q41" s="49">
        <v>26939037</v>
      </c>
      <c r="R41" s="49">
        <v>25716129</v>
      </c>
      <c r="S41" s="49">
        <v>26886750</v>
      </c>
      <c r="V41" s="91"/>
      <c r="X41" s="161"/>
      <c r="Y41"/>
      <c r="Z41" s="161"/>
    </row>
    <row r="42" spans="1:26" ht="15" customHeight="1">
      <c r="A42" s="51" t="s">
        <v>145</v>
      </c>
      <c r="B42" s="49">
        <v>10267229</v>
      </c>
      <c r="C42" s="49">
        <v>69245214</v>
      </c>
      <c r="D42" s="49">
        <v>74897453</v>
      </c>
      <c r="E42" s="49">
        <v>36770277</v>
      </c>
      <c r="F42" s="49">
        <v>58240827</v>
      </c>
      <c r="G42" s="49">
        <v>56847254</v>
      </c>
      <c r="H42" s="49">
        <v>22071634</v>
      </c>
      <c r="I42" s="49">
        <v>41579502</v>
      </c>
      <c r="J42" s="49">
        <v>34246559</v>
      </c>
      <c r="K42" s="49">
        <v>28068949</v>
      </c>
      <c r="L42" s="49">
        <v>39168368</v>
      </c>
      <c r="M42" s="49">
        <v>46676905</v>
      </c>
      <c r="N42" s="49">
        <v>34664580</v>
      </c>
      <c r="O42" s="49">
        <v>39356657</v>
      </c>
      <c r="P42" s="49">
        <v>51571956</v>
      </c>
      <c r="Q42" s="49">
        <v>14791041</v>
      </c>
      <c r="R42" s="49">
        <v>19851363</v>
      </c>
      <c r="S42" s="49">
        <v>20654641</v>
      </c>
      <c r="V42" s="91"/>
      <c r="X42" s="161"/>
      <c r="Y42"/>
      <c r="Z42" s="161"/>
    </row>
    <row r="43" spans="1:26" ht="15" customHeight="1">
      <c r="A43" s="51" t="s">
        <v>138</v>
      </c>
      <c r="B43" s="49">
        <v>1252042</v>
      </c>
      <c r="C43" s="49">
        <v>103534502</v>
      </c>
      <c r="D43" s="49">
        <v>30812363</v>
      </c>
      <c r="E43" s="49">
        <v>191547144</v>
      </c>
      <c r="F43" s="49">
        <v>135257472</v>
      </c>
      <c r="G43" s="49">
        <v>214286362</v>
      </c>
      <c r="H43" s="49">
        <v>232197404</v>
      </c>
      <c r="I43" s="49">
        <v>221430546</v>
      </c>
      <c r="J43" s="49">
        <v>225711436</v>
      </c>
      <c r="K43" s="49">
        <v>199831235</v>
      </c>
      <c r="L43" s="49">
        <v>190798835</v>
      </c>
      <c r="M43" s="49">
        <v>168593350</v>
      </c>
      <c r="N43" s="49">
        <v>192380199</v>
      </c>
      <c r="O43" s="49">
        <v>209469897</v>
      </c>
      <c r="P43" s="49">
        <v>172986280</v>
      </c>
      <c r="Q43" s="49">
        <v>118796166</v>
      </c>
      <c r="R43" s="49">
        <v>87653431</v>
      </c>
      <c r="S43" s="49">
        <v>94954084</v>
      </c>
      <c r="V43" s="91"/>
      <c r="X43" s="161"/>
      <c r="Y43"/>
      <c r="Z43" s="161"/>
    </row>
    <row r="44" spans="1:26" ht="15" customHeight="1">
      <c r="A44" s="51" t="s">
        <v>140</v>
      </c>
      <c r="B44" s="49">
        <v>1504879</v>
      </c>
      <c r="C44" s="49">
        <v>5437117</v>
      </c>
      <c r="D44" s="49">
        <v>7597286</v>
      </c>
      <c r="E44" s="49">
        <v>9728611</v>
      </c>
      <c r="F44" s="49">
        <v>8921636</v>
      </c>
      <c r="G44" s="49">
        <v>10628741</v>
      </c>
      <c r="H44" s="49">
        <v>9520243</v>
      </c>
      <c r="I44" s="49">
        <v>8496326</v>
      </c>
      <c r="J44" s="49">
        <v>7378903</v>
      </c>
      <c r="K44" s="49">
        <v>6228710</v>
      </c>
      <c r="L44" s="49">
        <v>7806717</v>
      </c>
      <c r="M44" s="49">
        <v>7255348</v>
      </c>
      <c r="N44" s="49">
        <v>12070450</v>
      </c>
      <c r="O44" s="49">
        <v>11228583</v>
      </c>
      <c r="P44" s="49">
        <v>13406628</v>
      </c>
      <c r="Q44" s="49">
        <v>12126497</v>
      </c>
      <c r="R44" s="49">
        <v>13535155</v>
      </c>
      <c r="S44" s="49">
        <v>13809279</v>
      </c>
      <c r="V44" s="91"/>
      <c r="X44" s="161"/>
      <c r="Y44"/>
      <c r="Z44" s="161"/>
    </row>
    <row r="45" spans="1:26" ht="15" customHeight="1">
      <c r="A45" s="51" t="s">
        <v>142</v>
      </c>
      <c r="B45" s="49">
        <v>13130570</v>
      </c>
      <c r="C45" s="49">
        <v>6965065</v>
      </c>
      <c r="D45" s="49">
        <v>21791091</v>
      </c>
      <c r="E45" s="49">
        <v>56302383</v>
      </c>
      <c r="F45" s="49">
        <v>50719840</v>
      </c>
      <c r="G45" s="49">
        <v>51239792</v>
      </c>
      <c r="H45" s="49">
        <v>55105045</v>
      </c>
      <c r="I45" s="49">
        <v>30699397</v>
      </c>
      <c r="J45" s="49">
        <v>62821903</v>
      </c>
      <c r="K45" s="49">
        <v>9994007</v>
      </c>
      <c r="L45" s="49">
        <v>12576419</v>
      </c>
      <c r="M45" s="49">
        <v>24778801</v>
      </c>
      <c r="N45" s="49">
        <v>36047231</v>
      </c>
      <c r="O45" s="49">
        <v>30728230</v>
      </c>
      <c r="P45" s="49">
        <v>19263111</v>
      </c>
      <c r="Q45" s="49">
        <v>16415959</v>
      </c>
      <c r="R45" s="49">
        <v>21984598</v>
      </c>
      <c r="S45" s="49">
        <v>17125180</v>
      </c>
      <c r="V45" s="91"/>
      <c r="X45" s="161"/>
      <c r="Y45"/>
      <c r="Z45" s="161"/>
    </row>
    <row r="46" spans="1:26" ht="15" customHeight="1">
      <c r="A46" s="51" t="s">
        <v>144</v>
      </c>
      <c r="B46" s="49">
        <v>1308364</v>
      </c>
      <c r="C46" s="49">
        <v>2531612</v>
      </c>
      <c r="D46" s="49">
        <v>3621389</v>
      </c>
      <c r="E46" s="49">
        <v>3555340</v>
      </c>
      <c r="F46" s="49">
        <v>3344650</v>
      </c>
      <c r="G46" s="49">
        <v>3406732</v>
      </c>
      <c r="H46" s="49">
        <v>3108008</v>
      </c>
      <c r="I46" s="49">
        <v>3337710</v>
      </c>
      <c r="J46" s="49">
        <v>3541032</v>
      </c>
      <c r="K46" s="49">
        <v>4184402</v>
      </c>
      <c r="L46" s="49">
        <v>3470569</v>
      </c>
      <c r="M46" s="49">
        <v>4014906</v>
      </c>
      <c r="N46" s="49">
        <v>3880104</v>
      </c>
      <c r="O46" s="49">
        <v>4613464</v>
      </c>
      <c r="P46" s="49">
        <v>4168513</v>
      </c>
      <c r="Q46" s="49">
        <v>4236157</v>
      </c>
      <c r="R46" s="49">
        <v>4327133</v>
      </c>
      <c r="S46" s="49">
        <v>4203124</v>
      </c>
      <c r="V46" s="91"/>
      <c r="X46" s="161"/>
      <c r="Y46"/>
      <c r="Z46" s="161"/>
    </row>
    <row r="47" spans="1:26" ht="15" customHeight="1">
      <c r="A47" s="51" t="s">
        <v>146</v>
      </c>
      <c r="B47" s="49">
        <v>38555176</v>
      </c>
      <c r="C47" s="49">
        <v>21108368</v>
      </c>
      <c r="D47" s="49">
        <v>39107589</v>
      </c>
      <c r="E47" s="49">
        <v>54149238</v>
      </c>
      <c r="F47" s="49">
        <v>67092258</v>
      </c>
      <c r="G47" s="49">
        <v>57669322</v>
      </c>
      <c r="H47" s="49">
        <v>41915001</v>
      </c>
      <c r="I47" s="49">
        <v>37349514</v>
      </c>
      <c r="J47" s="49">
        <v>31339455</v>
      </c>
      <c r="K47" s="49">
        <v>46108910</v>
      </c>
      <c r="L47" s="49">
        <v>46216740</v>
      </c>
      <c r="M47" s="49">
        <v>46892852</v>
      </c>
      <c r="N47" s="49">
        <v>64072725</v>
      </c>
      <c r="O47" s="49">
        <v>82710661</v>
      </c>
      <c r="P47" s="49">
        <v>93111617</v>
      </c>
      <c r="Q47" s="49">
        <v>68879568</v>
      </c>
      <c r="R47" s="49">
        <v>71242387</v>
      </c>
      <c r="S47" s="49">
        <v>38448113</v>
      </c>
      <c r="V47" s="91"/>
      <c r="X47" s="161"/>
      <c r="Y47"/>
      <c r="Z47" s="161"/>
    </row>
    <row r="48" spans="1:26" ht="15" customHeight="1">
      <c r="A48" s="51" t="s">
        <v>148</v>
      </c>
      <c r="B48" s="49">
        <v>47234999</v>
      </c>
      <c r="C48" s="49">
        <v>55812863</v>
      </c>
      <c r="D48" s="49">
        <v>52636302</v>
      </c>
      <c r="E48" s="49">
        <v>79970232</v>
      </c>
      <c r="F48" s="49">
        <v>69594942</v>
      </c>
      <c r="G48" s="49">
        <v>83563009</v>
      </c>
      <c r="H48" s="49">
        <v>106803384</v>
      </c>
      <c r="I48" s="49">
        <v>81027264</v>
      </c>
      <c r="J48" s="49">
        <v>89628980</v>
      </c>
      <c r="K48" s="49">
        <v>73511944</v>
      </c>
      <c r="L48" s="49">
        <v>88831734</v>
      </c>
      <c r="M48" s="49">
        <v>80700987</v>
      </c>
      <c r="N48" s="49">
        <v>79603904</v>
      </c>
      <c r="O48" s="49">
        <v>144713439</v>
      </c>
      <c r="P48" s="49">
        <v>93046928</v>
      </c>
      <c r="Q48" s="49">
        <v>90617946</v>
      </c>
      <c r="R48" s="49">
        <v>93325535</v>
      </c>
      <c r="S48" s="49">
        <v>93921351</v>
      </c>
      <c r="V48" s="91"/>
      <c r="X48" s="161"/>
      <c r="Y48"/>
      <c r="Z48" s="161"/>
    </row>
    <row r="49" spans="1:33" ht="15" customHeight="1">
      <c r="A49" s="51" t="s">
        <v>150</v>
      </c>
      <c r="B49" s="49">
        <v>27735450</v>
      </c>
      <c r="C49" s="49">
        <v>23304553</v>
      </c>
      <c r="D49" s="49">
        <v>29505200</v>
      </c>
      <c r="E49" s="49">
        <v>25210847</v>
      </c>
      <c r="F49" s="49">
        <v>24769259</v>
      </c>
      <c r="G49" s="49">
        <v>37797492</v>
      </c>
      <c r="H49" s="49">
        <v>35804371</v>
      </c>
      <c r="I49" s="49">
        <v>34288434</v>
      </c>
      <c r="J49" s="49">
        <v>32171229</v>
      </c>
      <c r="K49" s="49">
        <v>36312676</v>
      </c>
      <c r="L49" s="49">
        <v>35888735</v>
      </c>
      <c r="M49" s="49">
        <v>33759878</v>
      </c>
      <c r="N49" s="49">
        <v>36764497</v>
      </c>
      <c r="O49" s="49">
        <v>39038888</v>
      </c>
      <c r="P49" s="49">
        <v>33919258</v>
      </c>
      <c r="Q49" s="49">
        <v>26795823</v>
      </c>
      <c r="R49" s="49">
        <v>18233222</v>
      </c>
      <c r="S49" s="49">
        <v>27986324</v>
      </c>
      <c r="V49" s="91"/>
      <c r="X49" s="161"/>
      <c r="Y49"/>
      <c r="Z49" s="161"/>
    </row>
    <row r="50" spans="1:33" ht="15" customHeight="1">
      <c r="A50" s="51" t="s">
        <v>152</v>
      </c>
      <c r="B50" s="49">
        <v>195980</v>
      </c>
      <c r="C50" s="49">
        <v>282905</v>
      </c>
      <c r="D50" s="49">
        <v>258548</v>
      </c>
      <c r="E50" s="49">
        <v>6176823</v>
      </c>
      <c r="F50" s="49">
        <v>7399956</v>
      </c>
      <c r="G50" s="49">
        <v>9027803</v>
      </c>
      <c r="H50" s="49">
        <v>7897624</v>
      </c>
      <c r="I50" s="49">
        <v>8526228</v>
      </c>
      <c r="J50" s="49">
        <v>7488183</v>
      </c>
      <c r="K50" s="49">
        <v>7261286</v>
      </c>
      <c r="L50" s="49">
        <v>6468293</v>
      </c>
      <c r="M50" s="49">
        <v>6120945</v>
      </c>
      <c r="N50" s="49">
        <v>8009693</v>
      </c>
      <c r="O50" s="49">
        <v>4355561</v>
      </c>
      <c r="P50" s="49">
        <v>4966769</v>
      </c>
      <c r="Q50" s="49">
        <v>5762849</v>
      </c>
      <c r="R50" s="49">
        <v>5495999</v>
      </c>
      <c r="S50" s="49">
        <v>6619556</v>
      </c>
      <c r="V50" s="91"/>
      <c r="X50" s="161"/>
      <c r="Y50"/>
      <c r="Z50" s="161"/>
    </row>
    <row r="51" spans="1:33" ht="15" customHeight="1">
      <c r="A51" s="51" t="s">
        <v>153</v>
      </c>
      <c r="B51" s="49">
        <v>23534675</v>
      </c>
      <c r="C51" s="49">
        <v>39680673</v>
      </c>
      <c r="D51" s="49">
        <v>18645225</v>
      </c>
      <c r="E51" s="49">
        <v>98016133</v>
      </c>
      <c r="F51" s="49">
        <v>74219126</v>
      </c>
      <c r="G51" s="49">
        <v>65368517</v>
      </c>
      <c r="H51" s="49">
        <v>77428409</v>
      </c>
      <c r="I51" s="49">
        <v>92023372</v>
      </c>
      <c r="J51" s="49">
        <v>58442311</v>
      </c>
      <c r="K51" s="49">
        <v>47526463</v>
      </c>
      <c r="L51" s="49">
        <v>95517477</v>
      </c>
      <c r="M51" s="49">
        <v>69705865</v>
      </c>
      <c r="N51" s="49">
        <v>64123817</v>
      </c>
      <c r="O51" s="49">
        <v>57716623</v>
      </c>
      <c r="P51" s="49">
        <v>61301749</v>
      </c>
      <c r="Q51" s="49">
        <v>59750405</v>
      </c>
      <c r="R51" s="49">
        <v>61401966</v>
      </c>
      <c r="S51" s="49">
        <v>60176658</v>
      </c>
      <c r="V51" s="91"/>
      <c r="X51" s="161"/>
      <c r="Y51"/>
      <c r="Z51" s="161"/>
    </row>
    <row r="52" spans="1:33" ht="15" customHeight="1">
      <c r="A52" s="51" t="s">
        <v>154</v>
      </c>
      <c r="B52" s="49">
        <v>4217733</v>
      </c>
      <c r="C52" s="49">
        <v>27473003</v>
      </c>
      <c r="D52" s="49">
        <v>38775110</v>
      </c>
      <c r="E52" s="49">
        <v>131723900</v>
      </c>
      <c r="F52" s="49">
        <v>165028899</v>
      </c>
      <c r="G52" s="49">
        <v>130356523</v>
      </c>
      <c r="H52" s="49">
        <v>116633655</v>
      </c>
      <c r="I52" s="49">
        <v>106489545</v>
      </c>
      <c r="J52" s="49">
        <v>97783898</v>
      </c>
      <c r="K52" s="49">
        <v>190043579</v>
      </c>
      <c r="L52" s="49">
        <v>184242677</v>
      </c>
      <c r="M52" s="49">
        <v>110304947</v>
      </c>
      <c r="N52" s="49">
        <v>134203964</v>
      </c>
      <c r="O52" s="49">
        <v>133448244</v>
      </c>
      <c r="P52" s="49">
        <v>118201851</v>
      </c>
      <c r="Q52" s="49">
        <v>172710820</v>
      </c>
      <c r="R52" s="49">
        <v>162049357</v>
      </c>
      <c r="S52" s="49">
        <v>167813325</v>
      </c>
      <c r="V52" s="91"/>
      <c r="X52" s="161"/>
      <c r="Y52"/>
      <c r="Z52" s="161"/>
    </row>
    <row r="53" spans="1:33" ht="15" customHeight="1">
      <c r="A53" s="51" t="s">
        <v>155</v>
      </c>
      <c r="B53" s="49">
        <v>3412843</v>
      </c>
      <c r="C53" s="49">
        <v>1568377</v>
      </c>
      <c r="D53" s="49">
        <v>3264536</v>
      </c>
      <c r="E53" s="49">
        <v>19893648</v>
      </c>
      <c r="F53" s="49">
        <v>42146234</v>
      </c>
      <c r="G53" s="49">
        <v>39132994</v>
      </c>
      <c r="H53" s="49">
        <v>22428829</v>
      </c>
      <c r="I53" s="49">
        <v>19408218</v>
      </c>
      <c r="J53" s="49">
        <v>12642881</v>
      </c>
      <c r="K53" s="49">
        <v>18050041</v>
      </c>
      <c r="L53" s="49">
        <v>15714199</v>
      </c>
      <c r="M53" s="49">
        <v>16623636</v>
      </c>
      <c r="N53" s="49">
        <v>18381895</v>
      </c>
      <c r="O53" s="49">
        <v>46963846</v>
      </c>
      <c r="P53" s="49">
        <v>20896415</v>
      </c>
      <c r="Q53" s="49">
        <v>29367736</v>
      </c>
      <c r="R53" s="49">
        <v>31609819</v>
      </c>
      <c r="S53" s="49">
        <v>32927531</v>
      </c>
      <c r="V53" s="91"/>
      <c r="X53" s="161"/>
      <c r="Y53"/>
      <c r="Z53" s="161"/>
    </row>
    <row r="54" spans="1:33" ht="15" customHeight="1">
      <c r="A54" s="51" t="s">
        <v>157</v>
      </c>
      <c r="B54" s="49">
        <v>74821044</v>
      </c>
      <c r="C54" s="49">
        <v>79433150</v>
      </c>
      <c r="D54" s="49">
        <v>62545245</v>
      </c>
      <c r="E54" s="49">
        <v>62290374</v>
      </c>
      <c r="F54" s="49">
        <v>122818106</v>
      </c>
      <c r="G54" s="49">
        <v>72871302</v>
      </c>
      <c r="H54" s="49">
        <v>81066639</v>
      </c>
      <c r="I54" s="49">
        <v>33933767</v>
      </c>
      <c r="J54" s="49">
        <v>36110612</v>
      </c>
      <c r="K54" s="49">
        <v>42151699</v>
      </c>
      <c r="L54" s="49">
        <v>34383093</v>
      </c>
      <c r="M54" s="49">
        <v>35808782</v>
      </c>
      <c r="N54" s="49">
        <v>35302646</v>
      </c>
      <c r="O54" s="49">
        <v>32349428</v>
      </c>
      <c r="P54" s="49">
        <v>67039810</v>
      </c>
      <c r="Q54" s="49">
        <v>56746179</v>
      </c>
      <c r="R54" s="49">
        <v>38349567</v>
      </c>
      <c r="S54" s="49">
        <v>33165321</v>
      </c>
      <c r="V54" s="91"/>
      <c r="X54" s="161"/>
      <c r="Y54"/>
      <c r="Z54" s="161"/>
    </row>
    <row r="55" spans="1:33" ht="15" customHeight="1">
      <c r="A55" s="51" t="s">
        <v>158</v>
      </c>
      <c r="B55" s="49">
        <v>1320336</v>
      </c>
      <c r="C55" s="49">
        <v>1784911</v>
      </c>
      <c r="D55" s="49">
        <v>-1571178</v>
      </c>
      <c r="E55" s="49">
        <v>3603999</v>
      </c>
      <c r="F55" s="49">
        <v>4588896</v>
      </c>
      <c r="G55" s="49">
        <v>556715</v>
      </c>
      <c r="H55" s="49">
        <v>5918663</v>
      </c>
      <c r="I55" s="49">
        <v>11728568</v>
      </c>
      <c r="J55" s="49">
        <v>2775836</v>
      </c>
      <c r="K55" s="49">
        <v>2279012</v>
      </c>
      <c r="L55" s="49">
        <v>1428716</v>
      </c>
      <c r="M55" s="49">
        <v>3484340</v>
      </c>
      <c r="N55" s="49">
        <v>845325</v>
      </c>
      <c r="O55" s="49">
        <v>320757</v>
      </c>
      <c r="P55" s="49">
        <v>253811</v>
      </c>
      <c r="Q55" s="49">
        <v>1757012</v>
      </c>
      <c r="R55" s="49">
        <v>1784174</v>
      </c>
      <c r="S55" s="49">
        <v>2694566</v>
      </c>
      <c r="V55" s="91"/>
      <c r="X55" s="161"/>
      <c r="Y55"/>
      <c r="Z55" s="161"/>
    </row>
    <row r="56" spans="1:33" ht="15" customHeight="1">
      <c r="A56" s="59" t="s">
        <v>159</v>
      </c>
      <c r="B56" s="49">
        <v>724560582</v>
      </c>
      <c r="C56" s="49">
        <v>1581625208</v>
      </c>
      <c r="D56" s="49">
        <v>1850654548</v>
      </c>
      <c r="E56" s="49">
        <v>3150654389</v>
      </c>
      <c r="F56" s="49">
        <v>3335359206</v>
      </c>
      <c r="G56" s="49">
        <v>3318565232</v>
      </c>
      <c r="H56" s="49">
        <v>3168970913</v>
      </c>
      <c r="I56" s="49">
        <v>2688727805</v>
      </c>
      <c r="J56" s="49">
        <v>2693144833</v>
      </c>
      <c r="K56" s="49">
        <v>2838336690</v>
      </c>
      <c r="L56" s="49">
        <v>2799282197</v>
      </c>
      <c r="M56" s="49">
        <v>2782014301</v>
      </c>
      <c r="N56" s="49">
        <v>2908718840</v>
      </c>
      <c r="O56" s="49">
        <v>3857791353</v>
      </c>
      <c r="P56" s="49">
        <v>3145190278</v>
      </c>
      <c r="Q56" s="49">
        <v>2613167470</v>
      </c>
      <c r="R56" s="49">
        <v>2484685127</v>
      </c>
      <c r="S56" s="49">
        <v>2618928950</v>
      </c>
      <c r="T56" s="62"/>
      <c r="V56" s="91"/>
      <c r="X56" s="161"/>
      <c r="Y56"/>
      <c r="Z56" s="161"/>
    </row>
    <row r="57" spans="1:33" s="62" customFormat="1" ht="15" customHeight="1">
      <c r="A57" s="82"/>
      <c r="B57" s="82"/>
      <c r="C57" s="82"/>
      <c r="D57" s="82"/>
      <c r="E57" s="82"/>
      <c r="F57" s="82"/>
      <c r="G57" s="82"/>
      <c r="H57" s="82"/>
      <c r="I57" s="82"/>
      <c r="J57" s="82"/>
      <c r="K57" s="82"/>
      <c r="L57" s="82"/>
      <c r="M57" s="82"/>
      <c r="N57" s="82"/>
      <c r="O57" s="49"/>
      <c r="P57" s="49"/>
      <c r="Q57" s="49"/>
      <c r="R57" s="49"/>
      <c r="S57" s="49"/>
      <c r="T57" s="49"/>
      <c r="U57" s="49"/>
      <c r="V57" s="49"/>
      <c r="W57" s="49"/>
      <c r="X57" s="49"/>
      <c r="Y57" s="49"/>
    </row>
    <row r="58" spans="1:33" ht="15" customHeight="1">
      <c r="A58" s="83"/>
      <c r="B58" s="83"/>
      <c r="C58" s="83"/>
      <c r="D58" s="83"/>
      <c r="E58" s="83"/>
      <c r="F58" s="83"/>
      <c r="G58" s="83"/>
      <c r="H58" s="83"/>
      <c r="I58" s="83"/>
      <c r="J58" s="83"/>
      <c r="K58" s="83"/>
      <c r="L58" s="83"/>
      <c r="M58" s="83"/>
      <c r="N58" s="83"/>
    </row>
    <row r="59" spans="1:33" ht="15" customHeight="1">
      <c r="A59" s="84"/>
      <c r="B59" s="84"/>
      <c r="C59" s="84"/>
      <c r="D59" s="84"/>
      <c r="E59" s="84"/>
      <c r="F59" s="84"/>
      <c r="G59" s="84"/>
      <c r="H59" s="84"/>
      <c r="I59" s="84"/>
      <c r="J59" s="84"/>
      <c r="K59" s="84"/>
      <c r="L59" s="84"/>
      <c r="M59" s="84"/>
      <c r="N59" s="84"/>
    </row>
    <row r="60" spans="1:33" ht="15" customHeight="1">
      <c r="A60" s="85"/>
      <c r="B60" s="85"/>
      <c r="C60" s="85"/>
      <c r="D60" s="85"/>
      <c r="E60" s="85"/>
      <c r="F60" s="85"/>
      <c r="G60" s="85"/>
      <c r="H60" s="85"/>
      <c r="I60" s="85"/>
      <c r="J60" s="85"/>
      <c r="K60" s="85"/>
      <c r="L60" s="85"/>
      <c r="M60" s="85"/>
      <c r="N60" s="85"/>
    </row>
    <row r="61" spans="1:33" ht="15" customHeight="1">
      <c r="A61" s="86"/>
      <c r="B61" s="86"/>
      <c r="C61" s="86"/>
      <c r="D61" s="86"/>
      <c r="E61" s="86"/>
      <c r="F61" s="86"/>
      <c r="G61" s="86"/>
      <c r="H61" s="86"/>
      <c r="I61" s="86"/>
      <c r="J61" s="86"/>
      <c r="K61" s="86"/>
      <c r="L61" s="86"/>
      <c r="M61" s="86"/>
      <c r="N61" s="86"/>
    </row>
    <row r="62" spans="1:33" ht="15" customHeight="1">
      <c r="A62" s="396" t="s">
        <v>156</v>
      </c>
      <c r="B62" s="398" t="s">
        <v>198</v>
      </c>
      <c r="C62" s="398" t="s">
        <v>199</v>
      </c>
      <c r="D62" s="398" t="s">
        <v>200</v>
      </c>
      <c r="E62" s="398" t="s">
        <v>201</v>
      </c>
      <c r="F62" s="398" t="s">
        <v>202</v>
      </c>
      <c r="G62" s="398" t="s">
        <v>203</v>
      </c>
      <c r="H62" s="398" t="s">
        <v>204</v>
      </c>
      <c r="I62" s="398" t="s">
        <v>205</v>
      </c>
      <c r="J62" s="398" t="s">
        <v>206</v>
      </c>
      <c r="K62" s="398" t="s">
        <v>207</v>
      </c>
      <c r="L62" s="398" t="s">
        <v>208</v>
      </c>
      <c r="M62" s="398" t="s">
        <v>209</v>
      </c>
      <c r="N62" s="398" t="s">
        <v>210</v>
      </c>
      <c r="O62" s="398" t="s">
        <v>211</v>
      </c>
      <c r="P62" s="398" t="s">
        <v>212</v>
      </c>
      <c r="Q62" s="398" t="s">
        <v>213</v>
      </c>
      <c r="R62" s="398" t="s">
        <v>214</v>
      </c>
      <c r="S62" s="398" t="s">
        <v>215</v>
      </c>
      <c r="T62" s="398" t="s">
        <v>216</v>
      </c>
      <c r="V62" s="420"/>
      <c r="AG62" s="63"/>
    </row>
    <row r="63" spans="1:33" ht="15" customHeight="1">
      <c r="A63" s="396"/>
      <c r="B63" s="398"/>
      <c r="C63" s="398"/>
      <c r="D63" s="398"/>
      <c r="E63" s="398"/>
      <c r="F63" s="398"/>
      <c r="G63" s="398"/>
      <c r="H63" s="398"/>
      <c r="I63" s="398"/>
      <c r="J63" s="398"/>
      <c r="K63" s="398"/>
      <c r="L63" s="398"/>
      <c r="M63" s="398"/>
      <c r="N63" s="398"/>
      <c r="O63" s="398"/>
      <c r="P63" s="398"/>
      <c r="Q63" s="398"/>
      <c r="R63" s="398"/>
      <c r="S63" s="398"/>
      <c r="T63" s="398"/>
      <c r="V63" s="420"/>
    </row>
    <row r="64" spans="1:33" ht="15" customHeight="1">
      <c r="A64" s="51" t="s">
        <v>82</v>
      </c>
      <c r="B64" s="49">
        <v>4302364</v>
      </c>
      <c r="C64" s="49">
        <v>8326211</v>
      </c>
      <c r="D64" s="49">
        <v>7353035</v>
      </c>
      <c r="E64" s="49">
        <v>4579799</v>
      </c>
      <c r="F64" s="49">
        <v>6954595</v>
      </c>
      <c r="G64" s="49">
        <v>7122508</v>
      </c>
      <c r="H64" s="49">
        <v>11184566</v>
      </c>
      <c r="I64" s="49">
        <v>10820638</v>
      </c>
      <c r="J64" s="49">
        <v>7118447</v>
      </c>
      <c r="K64" s="49">
        <v>6743934</v>
      </c>
      <c r="L64" s="49">
        <v>12355283</v>
      </c>
      <c r="M64" s="49">
        <v>15486299</v>
      </c>
      <c r="N64" s="49">
        <v>14534276</v>
      </c>
      <c r="O64" s="49">
        <v>17511804</v>
      </c>
      <c r="P64" s="49">
        <v>18795724</v>
      </c>
      <c r="Q64" s="49">
        <v>15907507</v>
      </c>
      <c r="R64" s="49">
        <v>10339832</v>
      </c>
      <c r="S64" s="49">
        <v>15915244</v>
      </c>
      <c r="V64" s="91"/>
    </row>
    <row r="65" spans="1:22" ht="15" customHeight="1">
      <c r="A65" s="51" t="s">
        <v>84</v>
      </c>
      <c r="B65" s="49">
        <v>1056756</v>
      </c>
      <c r="C65" s="49">
        <v>6727869</v>
      </c>
      <c r="D65" s="49">
        <v>5447722</v>
      </c>
      <c r="E65" s="49">
        <v>7842786</v>
      </c>
      <c r="F65" s="49">
        <v>8733450</v>
      </c>
      <c r="G65" s="49">
        <v>11657602</v>
      </c>
      <c r="H65" s="49">
        <v>10994441</v>
      </c>
      <c r="I65" s="49">
        <v>9663663</v>
      </c>
      <c r="J65" s="49">
        <v>9996711</v>
      </c>
      <c r="K65" s="49">
        <v>7750923</v>
      </c>
      <c r="L65" s="49">
        <v>12262112</v>
      </c>
      <c r="M65" s="49">
        <v>4089937</v>
      </c>
      <c r="N65" s="49">
        <v>8367761</v>
      </c>
      <c r="O65" s="49">
        <v>7176915</v>
      </c>
      <c r="P65" s="49">
        <v>13138574</v>
      </c>
      <c r="Q65" s="49">
        <v>10123919</v>
      </c>
      <c r="R65" s="49">
        <v>13138986</v>
      </c>
      <c r="S65" s="49">
        <v>13739246</v>
      </c>
      <c r="V65" s="91"/>
    </row>
    <row r="66" spans="1:22" ht="15" customHeight="1">
      <c r="A66" s="51" t="s">
        <v>86</v>
      </c>
      <c r="B66" s="49">
        <v>0</v>
      </c>
      <c r="C66" s="49">
        <v>5879348</v>
      </c>
      <c r="D66" s="49">
        <v>11818389</v>
      </c>
      <c r="E66" s="49">
        <v>30556583</v>
      </c>
      <c r="F66" s="49">
        <v>41228461</v>
      </c>
      <c r="G66" s="49">
        <v>20856370</v>
      </c>
      <c r="H66" s="49">
        <v>20679107</v>
      </c>
      <c r="I66" s="49">
        <v>13901374</v>
      </c>
      <c r="J66" s="49">
        <v>17721794</v>
      </c>
      <c r="K66" s="49">
        <v>17356703</v>
      </c>
      <c r="L66" s="49">
        <v>8413449</v>
      </c>
      <c r="M66" s="49">
        <v>12089812</v>
      </c>
      <c r="N66" s="49">
        <v>12187063</v>
      </c>
      <c r="O66" s="49">
        <v>8326140</v>
      </c>
      <c r="P66" s="49">
        <v>8140346</v>
      </c>
      <c r="Q66" s="49">
        <v>10508432</v>
      </c>
      <c r="R66" s="49">
        <v>6402050</v>
      </c>
      <c r="S66" s="49">
        <v>8528765</v>
      </c>
      <c r="V66" s="91"/>
    </row>
    <row r="67" spans="1:22" ht="15" customHeight="1">
      <c r="A67" s="51" t="s">
        <v>88</v>
      </c>
      <c r="B67" s="49">
        <v>1901346</v>
      </c>
      <c r="C67" s="49">
        <v>8439436</v>
      </c>
      <c r="D67" s="49">
        <v>8691474</v>
      </c>
      <c r="E67" s="49">
        <v>35496821</v>
      </c>
      <c r="F67" s="49">
        <v>29778072</v>
      </c>
      <c r="G67" s="49">
        <v>14925891</v>
      </c>
      <c r="H67" s="49">
        <v>10839179</v>
      </c>
      <c r="I67" s="49">
        <v>4905001</v>
      </c>
      <c r="J67" s="49">
        <v>15403651</v>
      </c>
      <c r="K67" s="49">
        <v>18140627</v>
      </c>
      <c r="L67" s="49">
        <v>26853698</v>
      </c>
      <c r="M67" s="49">
        <v>24642764</v>
      </c>
      <c r="N67" s="49">
        <v>30060245</v>
      </c>
      <c r="O67" s="49">
        <v>60427376</v>
      </c>
      <c r="P67" s="49">
        <v>31594357</v>
      </c>
      <c r="Q67" s="49">
        <v>36294398</v>
      </c>
      <c r="R67" s="49">
        <v>26495077</v>
      </c>
      <c r="S67" s="49">
        <v>19414832</v>
      </c>
      <c r="U67" s="117"/>
      <c r="V67" s="91"/>
    </row>
    <row r="68" spans="1:22" ht="15" customHeight="1">
      <c r="A68" s="51" t="s">
        <v>74</v>
      </c>
      <c r="B68" s="49">
        <v>0</v>
      </c>
      <c r="C68" s="49">
        <v>200991704</v>
      </c>
      <c r="D68" s="49">
        <v>308101080</v>
      </c>
      <c r="E68" s="49">
        <v>555216649</v>
      </c>
      <c r="F68" s="49">
        <v>567966004</v>
      </c>
      <c r="G68" s="49">
        <v>506114552</v>
      </c>
      <c r="H68" s="49">
        <v>567993359</v>
      </c>
      <c r="I68" s="49">
        <v>469943180</v>
      </c>
      <c r="J68" s="49">
        <v>507375779</v>
      </c>
      <c r="K68" s="49">
        <v>546922425</v>
      </c>
      <c r="L68" s="49">
        <v>601303204</v>
      </c>
      <c r="M68" s="49">
        <v>635102320</v>
      </c>
      <c r="N68" s="49">
        <v>657657835</v>
      </c>
      <c r="O68" s="49">
        <v>932169352</v>
      </c>
      <c r="P68" s="49">
        <v>768706309</v>
      </c>
      <c r="Q68" s="49">
        <v>673192551</v>
      </c>
      <c r="R68" s="49">
        <v>667511370</v>
      </c>
      <c r="S68" s="49">
        <v>717477713</v>
      </c>
      <c r="U68" s="117"/>
      <c r="V68" s="91"/>
    </row>
    <row r="69" spans="1:22" ht="15" customHeight="1">
      <c r="A69" s="51" t="s">
        <v>91</v>
      </c>
      <c r="B69" s="49">
        <v>253627</v>
      </c>
      <c r="C69" s="49">
        <v>4020557</v>
      </c>
      <c r="D69" s="49">
        <v>6887236</v>
      </c>
      <c r="E69" s="49">
        <v>4249799</v>
      </c>
      <c r="F69" s="49">
        <v>6069200</v>
      </c>
      <c r="G69" s="49">
        <v>5244503</v>
      </c>
      <c r="H69" s="49">
        <v>4516390</v>
      </c>
      <c r="I69" s="49">
        <v>5101428</v>
      </c>
      <c r="J69" s="49">
        <v>3399898</v>
      </c>
      <c r="K69" s="49">
        <v>4056525</v>
      </c>
      <c r="L69" s="49">
        <v>3000375</v>
      </c>
      <c r="M69" s="49">
        <v>2349979</v>
      </c>
      <c r="N69" s="49">
        <v>5453927</v>
      </c>
      <c r="O69" s="49">
        <v>7515434</v>
      </c>
      <c r="P69" s="49">
        <v>10520773</v>
      </c>
      <c r="Q69" s="49">
        <v>8860194</v>
      </c>
      <c r="R69" s="49">
        <v>6947939</v>
      </c>
      <c r="S69" s="49">
        <v>5896423</v>
      </c>
      <c r="V69" s="91"/>
    </row>
    <row r="70" spans="1:22" ht="15" customHeight="1">
      <c r="A70" s="51" t="s">
        <v>93</v>
      </c>
      <c r="B70" s="49">
        <v>0</v>
      </c>
      <c r="C70" s="49">
        <v>0</v>
      </c>
      <c r="D70" s="49">
        <v>0</v>
      </c>
      <c r="E70" s="49">
        <v>2832438</v>
      </c>
      <c r="F70" s="49">
        <v>2564539</v>
      </c>
      <c r="G70" s="49">
        <v>6507879</v>
      </c>
      <c r="H70" s="49">
        <v>23491222</v>
      </c>
      <c r="I70" s="49">
        <v>24077546</v>
      </c>
      <c r="J70" s="49">
        <v>13963817</v>
      </c>
      <c r="K70" s="49">
        <v>20761147</v>
      </c>
      <c r="L70" s="49">
        <v>4408552</v>
      </c>
      <c r="M70" s="49">
        <v>3593301</v>
      </c>
      <c r="N70" s="49">
        <v>3319505</v>
      </c>
      <c r="O70" s="49">
        <v>13635543</v>
      </c>
      <c r="P70" s="49">
        <v>2807050</v>
      </c>
      <c r="Q70" s="49">
        <v>2801557</v>
      </c>
      <c r="R70" s="49">
        <v>2719310</v>
      </c>
      <c r="S70" s="49">
        <v>3057721</v>
      </c>
      <c r="V70" s="91"/>
    </row>
    <row r="71" spans="1:22" ht="15" customHeight="1">
      <c r="A71" s="51" t="s">
        <v>95</v>
      </c>
      <c r="B71" s="49">
        <v>4646223</v>
      </c>
      <c r="C71" s="49">
        <v>7142443</v>
      </c>
      <c r="D71" s="49">
        <v>6335725</v>
      </c>
      <c r="E71" s="49">
        <v>6623651</v>
      </c>
      <c r="F71" s="49">
        <v>8246616</v>
      </c>
      <c r="G71" s="49">
        <v>8050057</v>
      </c>
      <c r="H71" s="49">
        <v>7426525</v>
      </c>
      <c r="I71" s="49">
        <v>5753084</v>
      </c>
      <c r="J71" s="49">
        <v>9591557</v>
      </c>
      <c r="K71" s="49">
        <v>9536974</v>
      </c>
      <c r="L71" s="49">
        <v>6303403</v>
      </c>
      <c r="M71" s="49">
        <v>9097277</v>
      </c>
      <c r="N71" s="49">
        <v>773221</v>
      </c>
      <c r="O71" s="49">
        <v>8704212</v>
      </c>
      <c r="P71" s="49">
        <v>367522</v>
      </c>
      <c r="Q71" s="49">
        <v>3368724</v>
      </c>
      <c r="R71" s="49">
        <v>497483</v>
      </c>
      <c r="S71" s="49">
        <v>5976982</v>
      </c>
      <c r="V71" s="91"/>
    </row>
    <row r="72" spans="1:22" ht="15" customHeight="1">
      <c r="A72" s="51" t="s">
        <v>97</v>
      </c>
      <c r="B72" s="49">
        <v>2228783</v>
      </c>
      <c r="C72" s="49">
        <v>13928972</v>
      </c>
      <c r="D72" s="49">
        <v>9686623</v>
      </c>
      <c r="E72" s="49">
        <v>12002451</v>
      </c>
      <c r="F72" s="49">
        <v>21341349</v>
      </c>
      <c r="G72" s="49">
        <v>31369925</v>
      </c>
      <c r="H72" s="49">
        <v>23000830</v>
      </c>
      <c r="I72" s="49">
        <v>12177035</v>
      </c>
      <c r="J72" s="49">
        <v>18909267</v>
      </c>
      <c r="K72" s="49">
        <v>16983356</v>
      </c>
      <c r="L72" s="49">
        <v>6861856</v>
      </c>
      <c r="M72" s="49">
        <v>6387750</v>
      </c>
      <c r="N72" s="49">
        <v>8297277</v>
      </c>
      <c r="O72" s="49">
        <v>5082590</v>
      </c>
      <c r="P72" s="49">
        <v>6877029</v>
      </c>
      <c r="Q72" s="49">
        <v>4243940</v>
      </c>
      <c r="R72" s="49">
        <v>23232907</v>
      </c>
      <c r="S72" s="49">
        <v>6818672</v>
      </c>
      <c r="V72" s="91"/>
    </row>
    <row r="73" spans="1:22" ht="15" customHeight="1">
      <c r="A73" s="51" t="s">
        <v>99</v>
      </c>
      <c r="B73" s="49">
        <v>30631574</v>
      </c>
      <c r="C73" s="49">
        <v>82358843</v>
      </c>
      <c r="D73" s="49">
        <v>161651408</v>
      </c>
      <c r="E73" s="49">
        <v>109539822</v>
      </c>
      <c r="F73" s="49">
        <v>145258044</v>
      </c>
      <c r="G73" s="49">
        <v>148201969</v>
      </c>
      <c r="H73" s="49">
        <v>97296891</v>
      </c>
      <c r="I73" s="49">
        <v>94373195</v>
      </c>
      <c r="J73" s="49">
        <v>89069944</v>
      </c>
      <c r="K73" s="49">
        <v>91147097</v>
      </c>
      <c r="L73" s="49">
        <v>77756879</v>
      </c>
      <c r="M73" s="49">
        <v>84704605</v>
      </c>
      <c r="N73" s="49">
        <v>71648336</v>
      </c>
      <c r="O73" s="49">
        <v>105007214</v>
      </c>
      <c r="P73" s="49">
        <v>78579437</v>
      </c>
      <c r="Q73" s="49">
        <v>63191066</v>
      </c>
      <c r="R73" s="49">
        <v>63885212</v>
      </c>
      <c r="S73" s="49">
        <v>51602017</v>
      </c>
      <c r="V73" s="91"/>
    </row>
    <row r="74" spans="1:22" ht="15" customHeight="1">
      <c r="A74" s="51" t="s">
        <v>101</v>
      </c>
      <c r="B74" s="49">
        <v>10020561</v>
      </c>
      <c r="C74" s="49">
        <v>15820552</v>
      </c>
      <c r="D74" s="49">
        <v>29271311</v>
      </c>
      <c r="E74" s="49">
        <v>178134437</v>
      </c>
      <c r="F74" s="49">
        <v>84299838</v>
      </c>
      <c r="G74" s="49">
        <v>83058599</v>
      </c>
      <c r="H74" s="49">
        <v>90714397</v>
      </c>
      <c r="I74" s="49">
        <v>94645774</v>
      </c>
      <c r="J74" s="49">
        <v>76074562</v>
      </c>
      <c r="K74" s="49">
        <v>69796498</v>
      </c>
      <c r="L74" s="49">
        <v>54840171</v>
      </c>
      <c r="M74" s="49">
        <v>45883036</v>
      </c>
      <c r="N74" s="49">
        <v>22620564</v>
      </c>
      <c r="O74" s="49">
        <v>73536427</v>
      </c>
      <c r="P74" s="49">
        <v>34010549</v>
      </c>
      <c r="Q74" s="49">
        <v>29331301</v>
      </c>
      <c r="R74" s="49">
        <v>16090454</v>
      </c>
      <c r="S74" s="49">
        <v>21649072</v>
      </c>
      <c r="V74" s="91"/>
    </row>
    <row r="75" spans="1:22" ht="15" customHeight="1">
      <c r="A75" s="51" t="s">
        <v>102</v>
      </c>
      <c r="B75" s="49">
        <v>1187566</v>
      </c>
      <c r="C75" s="49">
        <v>4592882</v>
      </c>
      <c r="D75" s="49">
        <v>2754649</v>
      </c>
      <c r="E75" s="49">
        <v>5370465</v>
      </c>
      <c r="F75" s="49">
        <v>5255170</v>
      </c>
      <c r="G75" s="49">
        <v>4362763</v>
      </c>
      <c r="H75" s="49">
        <v>8225039</v>
      </c>
      <c r="I75" s="49">
        <v>7698843</v>
      </c>
      <c r="J75" s="49">
        <v>17284804</v>
      </c>
      <c r="K75" s="49">
        <v>32905069</v>
      </c>
      <c r="L75" s="49">
        <v>42314313</v>
      </c>
      <c r="M75" s="49">
        <v>56551727</v>
      </c>
      <c r="N75" s="49">
        <v>49537518</v>
      </c>
      <c r="O75" s="49">
        <v>57881726</v>
      </c>
      <c r="P75" s="49">
        <v>16468537</v>
      </c>
      <c r="Q75" s="49">
        <v>5462326</v>
      </c>
      <c r="R75" s="49">
        <v>8033342</v>
      </c>
      <c r="S75" s="49">
        <v>6478687</v>
      </c>
      <c r="V75" s="91"/>
    </row>
    <row r="76" spans="1:22" ht="15" customHeight="1">
      <c r="A76" s="51" t="s">
        <v>103</v>
      </c>
      <c r="B76" s="49">
        <v>10387</v>
      </c>
      <c r="C76" s="49">
        <v>32808</v>
      </c>
      <c r="D76" s="49">
        <v>10661</v>
      </c>
      <c r="E76" s="49">
        <v>7271106</v>
      </c>
      <c r="F76" s="49">
        <v>7668653</v>
      </c>
      <c r="G76" s="49">
        <v>6392975</v>
      </c>
      <c r="H76" s="49">
        <v>5938351</v>
      </c>
      <c r="I76" s="49">
        <v>6569397</v>
      </c>
      <c r="J76" s="49">
        <v>5634335</v>
      </c>
      <c r="K76" s="49">
        <v>1741221</v>
      </c>
      <c r="L76" s="49">
        <v>3122249</v>
      </c>
      <c r="M76" s="49">
        <v>1713220</v>
      </c>
      <c r="N76" s="49">
        <v>2463845</v>
      </c>
      <c r="O76" s="49">
        <v>1848689</v>
      </c>
      <c r="P76" s="49">
        <v>6074631</v>
      </c>
      <c r="Q76" s="49">
        <v>5170853</v>
      </c>
      <c r="R76" s="49">
        <v>935121</v>
      </c>
      <c r="S76" s="49">
        <v>1341372</v>
      </c>
      <c r="V76" s="91"/>
    </row>
    <row r="77" spans="1:22" ht="15" customHeight="1">
      <c r="A77" s="51" t="s">
        <v>104</v>
      </c>
      <c r="B77" s="49">
        <v>208411</v>
      </c>
      <c r="C77" s="49">
        <v>20674228</v>
      </c>
      <c r="D77" s="49">
        <v>898011</v>
      </c>
      <c r="E77" s="49">
        <v>40328531</v>
      </c>
      <c r="F77" s="49">
        <v>69115314</v>
      </c>
      <c r="G77" s="49">
        <v>92706072</v>
      </c>
      <c r="H77" s="49">
        <v>80262823</v>
      </c>
      <c r="I77" s="49">
        <v>90209907</v>
      </c>
      <c r="J77" s="49">
        <v>78080051</v>
      </c>
      <c r="K77" s="49">
        <v>66562905</v>
      </c>
      <c r="L77" s="49">
        <v>75788519</v>
      </c>
      <c r="M77" s="49">
        <v>62207556</v>
      </c>
      <c r="N77" s="49">
        <v>55329211</v>
      </c>
      <c r="O77" s="49">
        <v>245411620</v>
      </c>
      <c r="P77" s="49">
        <v>72727120</v>
      </c>
      <c r="Q77" s="49">
        <v>33988216</v>
      </c>
      <c r="R77" s="49">
        <v>36822065</v>
      </c>
      <c r="S77" s="49">
        <v>26399932</v>
      </c>
      <c r="V77" s="91"/>
    </row>
    <row r="78" spans="1:22" ht="15" customHeight="1">
      <c r="A78" s="51" t="s">
        <v>105</v>
      </c>
      <c r="B78" s="49">
        <v>5654598</v>
      </c>
      <c r="C78" s="49">
        <v>-1261449</v>
      </c>
      <c r="D78" s="49">
        <v>0</v>
      </c>
      <c r="E78" s="49">
        <v>5364272</v>
      </c>
      <c r="F78" s="49">
        <v>5910470</v>
      </c>
      <c r="G78" s="49">
        <v>11021114</v>
      </c>
      <c r="H78" s="49">
        <v>7802722</v>
      </c>
      <c r="I78" s="49">
        <v>5109721</v>
      </c>
      <c r="J78" s="49">
        <v>-221610</v>
      </c>
      <c r="K78" s="49">
        <v>773227</v>
      </c>
      <c r="L78" s="49">
        <v>1315337</v>
      </c>
      <c r="M78" s="49">
        <v>0</v>
      </c>
      <c r="N78" s="49">
        <v>15605550</v>
      </c>
      <c r="O78" s="49">
        <v>12149694</v>
      </c>
      <c r="P78" s="49">
        <v>12527058</v>
      </c>
      <c r="Q78" s="49">
        <v>15942889</v>
      </c>
      <c r="R78" s="49">
        <v>11138914</v>
      </c>
      <c r="S78" s="49">
        <v>10780228</v>
      </c>
      <c r="V78" s="91"/>
    </row>
    <row r="79" spans="1:22" ht="15" customHeight="1">
      <c r="A79" s="51" t="s">
        <v>107</v>
      </c>
      <c r="B79" s="49">
        <v>4710424</v>
      </c>
      <c r="C79" s="49">
        <v>11077016</v>
      </c>
      <c r="D79" s="49">
        <v>12610008</v>
      </c>
      <c r="E79" s="49">
        <v>16890131</v>
      </c>
      <c r="F79" s="49">
        <v>15999746</v>
      </c>
      <c r="G79" s="49">
        <v>15378735</v>
      </c>
      <c r="H79" s="49">
        <v>13108944</v>
      </c>
      <c r="I79" s="49">
        <v>14250701</v>
      </c>
      <c r="J79" s="49">
        <v>13915678</v>
      </c>
      <c r="K79" s="49">
        <v>13897799</v>
      </c>
      <c r="L79" s="49">
        <v>13364406</v>
      </c>
      <c r="M79" s="49">
        <v>13163358</v>
      </c>
      <c r="N79" s="49">
        <v>12488752</v>
      </c>
      <c r="O79" s="49">
        <v>16451203</v>
      </c>
      <c r="P79" s="49">
        <v>15409695</v>
      </c>
      <c r="Q79" s="49">
        <v>12826000</v>
      </c>
      <c r="R79" s="49">
        <v>11732336</v>
      </c>
      <c r="S79" s="49">
        <v>10528103</v>
      </c>
      <c r="V79" s="91"/>
    </row>
    <row r="80" spans="1:22" ht="15" customHeight="1">
      <c r="A80" s="51" t="s">
        <v>76</v>
      </c>
      <c r="B80" s="49">
        <v>3133080</v>
      </c>
      <c r="C80" s="49">
        <v>2648712</v>
      </c>
      <c r="D80" s="49">
        <v>6518516</v>
      </c>
      <c r="E80" s="49">
        <v>8297298</v>
      </c>
      <c r="F80" s="49">
        <v>8433611</v>
      </c>
      <c r="G80" s="49">
        <v>7846747</v>
      </c>
      <c r="H80" s="49">
        <v>15721278</v>
      </c>
      <c r="I80" s="49">
        <v>14663762</v>
      </c>
      <c r="J80" s="49">
        <v>10365168</v>
      </c>
      <c r="K80" s="49">
        <v>10947862</v>
      </c>
      <c r="L80" s="49">
        <v>9736114</v>
      </c>
      <c r="M80" s="49">
        <v>12535672</v>
      </c>
      <c r="N80" s="49">
        <v>11671501</v>
      </c>
      <c r="O80" s="49">
        <v>11963910</v>
      </c>
      <c r="P80" s="49">
        <v>13016199</v>
      </c>
      <c r="Q80" s="49">
        <v>7973813</v>
      </c>
      <c r="R80" s="49">
        <v>5977445</v>
      </c>
      <c r="S80" s="49">
        <v>5593842</v>
      </c>
      <c r="V80" s="91"/>
    </row>
    <row r="81" spans="1:22" ht="15" customHeight="1">
      <c r="A81" s="51" t="s">
        <v>110</v>
      </c>
      <c r="B81" s="49">
        <v>2844255</v>
      </c>
      <c r="C81" s="49">
        <v>7075509</v>
      </c>
      <c r="D81" s="49">
        <v>13650585</v>
      </c>
      <c r="E81" s="49">
        <v>47696775</v>
      </c>
      <c r="F81" s="49">
        <v>40913334</v>
      </c>
      <c r="G81" s="49">
        <v>45621941</v>
      </c>
      <c r="H81" s="49">
        <v>32612803</v>
      </c>
      <c r="I81" s="49">
        <v>31069572</v>
      </c>
      <c r="J81" s="49">
        <v>33124619</v>
      </c>
      <c r="K81" s="49">
        <v>29119596</v>
      </c>
      <c r="L81" s="49">
        <v>26094616</v>
      </c>
      <c r="M81" s="49">
        <v>25946253</v>
      </c>
      <c r="N81" s="49">
        <v>30745629</v>
      </c>
      <c r="O81" s="49">
        <v>68326660</v>
      </c>
      <c r="P81" s="49">
        <v>40548614</v>
      </c>
      <c r="Q81" s="49">
        <v>34970869</v>
      </c>
      <c r="R81" s="49">
        <v>49532647</v>
      </c>
      <c r="S81" s="49">
        <v>48790275</v>
      </c>
      <c r="V81" s="91"/>
    </row>
    <row r="82" spans="1:22" ht="15" customHeight="1">
      <c r="A82" s="51" t="s">
        <v>111</v>
      </c>
      <c r="B82" s="49">
        <v>12818437</v>
      </c>
      <c r="C82" s="49">
        <v>18727027</v>
      </c>
      <c r="D82" s="49">
        <v>18497263</v>
      </c>
      <c r="E82" s="49">
        <v>3862324</v>
      </c>
      <c r="F82" s="49">
        <v>1493018</v>
      </c>
      <c r="G82" s="49">
        <v>20609368</v>
      </c>
      <c r="H82" s="49">
        <v>45745872</v>
      </c>
      <c r="I82" s="49">
        <v>27021198</v>
      </c>
      <c r="J82" s="49">
        <v>20515563</v>
      </c>
      <c r="K82" s="49">
        <v>13575744</v>
      </c>
      <c r="L82" s="49">
        <v>14783277</v>
      </c>
      <c r="M82" s="49">
        <v>14401668</v>
      </c>
      <c r="N82" s="49">
        <v>15722833</v>
      </c>
      <c r="O82" s="49">
        <v>17306879</v>
      </c>
      <c r="P82" s="49">
        <v>13856712</v>
      </c>
      <c r="Q82" s="49">
        <v>11453484</v>
      </c>
      <c r="R82" s="49">
        <v>7834816</v>
      </c>
      <c r="S82" s="49">
        <v>6152924</v>
      </c>
      <c r="V82" s="91"/>
    </row>
    <row r="83" spans="1:22" ht="15" customHeight="1">
      <c r="A83" s="51" t="s">
        <v>113</v>
      </c>
      <c r="B83" s="49">
        <v>4899998</v>
      </c>
      <c r="C83" s="49">
        <v>7572624</v>
      </c>
      <c r="D83" s="49">
        <v>9781925</v>
      </c>
      <c r="E83" s="49">
        <v>13895724</v>
      </c>
      <c r="F83" s="49">
        <v>10804926</v>
      </c>
      <c r="G83" s="49">
        <v>10037530</v>
      </c>
      <c r="H83" s="49">
        <v>10899256</v>
      </c>
      <c r="I83" s="49">
        <v>3808077</v>
      </c>
      <c r="J83" s="49">
        <v>10382436</v>
      </c>
      <c r="K83" s="49">
        <v>13645869</v>
      </c>
      <c r="L83" s="49">
        <v>18045862</v>
      </c>
      <c r="M83" s="49">
        <v>35560407</v>
      </c>
      <c r="N83" s="49">
        <v>28381254</v>
      </c>
      <c r="O83" s="49">
        <v>20151464</v>
      </c>
      <c r="P83" s="49">
        <v>21116302</v>
      </c>
      <c r="Q83" s="49">
        <v>20542409</v>
      </c>
      <c r="R83" s="49">
        <v>19641653</v>
      </c>
      <c r="S83" s="49">
        <v>17736137</v>
      </c>
      <c r="V83" s="91"/>
    </row>
    <row r="84" spans="1:22" ht="15" customHeight="1">
      <c r="A84" s="51" t="s">
        <v>78</v>
      </c>
      <c r="B84" s="49">
        <v>12429929</v>
      </c>
      <c r="C84" s="49">
        <v>10701630</v>
      </c>
      <c r="D84" s="49">
        <v>38366155</v>
      </c>
      <c r="E84" s="49">
        <v>28374485</v>
      </c>
      <c r="F84" s="49">
        <v>105206090</v>
      </c>
      <c r="G84" s="49">
        <v>75816811</v>
      </c>
      <c r="H84" s="49">
        <v>52080193</v>
      </c>
      <c r="I84" s="49">
        <v>49274720</v>
      </c>
      <c r="J84" s="49">
        <v>34216654</v>
      </c>
      <c r="K84" s="49">
        <v>31795275</v>
      </c>
      <c r="L84" s="49">
        <v>41506024</v>
      </c>
      <c r="M84" s="49">
        <v>41564381</v>
      </c>
      <c r="N84" s="49">
        <v>40718453</v>
      </c>
      <c r="O84" s="49">
        <v>53741797</v>
      </c>
      <c r="P84" s="49">
        <v>43753190</v>
      </c>
      <c r="Q84" s="49">
        <v>54041840</v>
      </c>
      <c r="R84" s="49">
        <v>34753960</v>
      </c>
      <c r="S84" s="49">
        <v>50389327</v>
      </c>
      <c r="V84" s="91"/>
    </row>
    <row r="85" spans="1:22" ht="15" customHeight="1">
      <c r="A85" s="51" t="s">
        <v>116</v>
      </c>
      <c r="B85" s="49">
        <v>19695083</v>
      </c>
      <c r="C85" s="49">
        <v>6347347</v>
      </c>
      <c r="D85" s="49">
        <v>11565463</v>
      </c>
      <c r="E85" s="49">
        <v>14731886</v>
      </c>
      <c r="F85" s="49">
        <v>23021779</v>
      </c>
      <c r="G85" s="49">
        <v>29636764</v>
      </c>
      <c r="H85" s="49">
        <v>12777360</v>
      </c>
      <c r="I85" s="49">
        <v>7102788</v>
      </c>
      <c r="J85" s="49">
        <v>10448237</v>
      </c>
      <c r="K85" s="49">
        <v>136723</v>
      </c>
      <c r="L85" s="49">
        <v>7055988</v>
      </c>
      <c r="M85" s="49">
        <v>57198</v>
      </c>
      <c r="N85" s="49">
        <v>-35201</v>
      </c>
      <c r="O85" s="49">
        <v>0</v>
      </c>
      <c r="P85" s="49">
        <v>0</v>
      </c>
      <c r="Q85" s="49">
        <v>0</v>
      </c>
      <c r="R85" s="49">
        <v>0</v>
      </c>
      <c r="S85" s="49">
        <v>0</v>
      </c>
      <c r="V85" s="91"/>
    </row>
    <row r="86" spans="1:22" ht="15" customHeight="1">
      <c r="A86" s="51" t="s">
        <v>117</v>
      </c>
      <c r="B86" s="49">
        <v>40172312</v>
      </c>
      <c r="C86" s="49">
        <v>68251583</v>
      </c>
      <c r="D86" s="49">
        <v>135407846</v>
      </c>
      <c r="E86" s="49">
        <v>177252786</v>
      </c>
      <c r="F86" s="49">
        <v>134159100</v>
      </c>
      <c r="G86" s="49">
        <v>70778768</v>
      </c>
      <c r="H86" s="49">
        <v>48246761</v>
      </c>
      <c r="I86" s="49">
        <v>47522918</v>
      </c>
      <c r="J86" s="49">
        <v>81909478</v>
      </c>
      <c r="K86" s="49">
        <v>91704794</v>
      </c>
      <c r="L86" s="49">
        <v>79125462</v>
      </c>
      <c r="M86" s="49">
        <v>54824981</v>
      </c>
      <c r="N86" s="49">
        <v>78948273</v>
      </c>
      <c r="O86" s="49">
        <v>84044018</v>
      </c>
      <c r="P86" s="49">
        <v>69984489</v>
      </c>
      <c r="Q86" s="49">
        <v>67443579</v>
      </c>
      <c r="R86" s="49">
        <v>67832917</v>
      </c>
      <c r="S86" s="49">
        <v>57515304</v>
      </c>
      <c r="V86" s="91"/>
    </row>
    <row r="87" spans="1:22" ht="15" customHeight="1">
      <c r="A87" s="51" t="s">
        <v>77</v>
      </c>
      <c r="B87" s="49">
        <v>93704</v>
      </c>
      <c r="C87" s="49">
        <v>15865952</v>
      </c>
      <c r="D87" s="49">
        <v>34122028</v>
      </c>
      <c r="E87" s="49">
        <v>37988709</v>
      </c>
      <c r="F87" s="49">
        <v>56596595</v>
      </c>
      <c r="G87" s="49">
        <v>71303516</v>
      </c>
      <c r="H87" s="49">
        <v>80247281</v>
      </c>
      <c r="I87" s="49">
        <v>52599864</v>
      </c>
      <c r="J87" s="49">
        <v>67899102</v>
      </c>
      <c r="K87" s="49">
        <v>70297058</v>
      </c>
      <c r="L87" s="49">
        <v>63216823</v>
      </c>
      <c r="M87" s="49">
        <v>53365031</v>
      </c>
      <c r="N87" s="49">
        <v>80019793</v>
      </c>
      <c r="O87" s="49">
        <v>82514580</v>
      </c>
      <c r="P87" s="49">
        <v>75552547</v>
      </c>
      <c r="Q87" s="49">
        <v>64644174</v>
      </c>
      <c r="R87" s="49">
        <v>55677776</v>
      </c>
      <c r="S87" s="49">
        <v>67675605</v>
      </c>
      <c r="V87" s="91"/>
    </row>
    <row r="88" spans="1:22" ht="15" customHeight="1">
      <c r="A88" s="51" t="s">
        <v>120</v>
      </c>
      <c r="B88" s="49">
        <v>9532661</v>
      </c>
      <c r="C88" s="49">
        <v>11383152</v>
      </c>
      <c r="D88" s="49">
        <v>1175457</v>
      </c>
      <c r="E88" s="49">
        <v>16411950</v>
      </c>
      <c r="F88" s="49">
        <v>29212298</v>
      </c>
      <c r="G88" s="49">
        <v>34690645</v>
      </c>
      <c r="H88" s="49">
        <v>36862081</v>
      </c>
      <c r="I88" s="49">
        <v>13225784</v>
      </c>
      <c r="J88" s="49">
        <v>11764763</v>
      </c>
      <c r="K88" s="49">
        <v>16683336</v>
      </c>
      <c r="L88" s="49">
        <v>16976692</v>
      </c>
      <c r="M88" s="49">
        <v>28687640</v>
      </c>
      <c r="N88" s="49">
        <v>36710911</v>
      </c>
      <c r="O88" s="49">
        <v>46419225</v>
      </c>
      <c r="P88" s="49">
        <v>59989528</v>
      </c>
      <c r="Q88" s="49">
        <v>34474805</v>
      </c>
      <c r="R88" s="49">
        <v>35532917</v>
      </c>
      <c r="S88" s="49">
        <v>30045883</v>
      </c>
      <c r="V88" s="91"/>
    </row>
    <row r="89" spans="1:22" ht="15" customHeight="1">
      <c r="A89" s="51" t="s">
        <v>122</v>
      </c>
      <c r="B89" s="49">
        <v>21833886</v>
      </c>
      <c r="C89" s="49">
        <v>19873887</v>
      </c>
      <c r="D89" s="49">
        <v>36491653</v>
      </c>
      <c r="E89" s="49">
        <v>32388329</v>
      </c>
      <c r="F89" s="49">
        <v>45002282</v>
      </c>
      <c r="G89" s="49">
        <v>31489511</v>
      </c>
      <c r="H89" s="49">
        <v>23213594</v>
      </c>
      <c r="I89" s="49">
        <v>26067688</v>
      </c>
      <c r="J89" s="49">
        <v>29799202</v>
      </c>
      <c r="K89" s="49">
        <v>25128265</v>
      </c>
      <c r="L89" s="49">
        <v>27921602</v>
      </c>
      <c r="M89" s="49">
        <v>24445969</v>
      </c>
      <c r="N89" s="49">
        <v>23385775</v>
      </c>
      <c r="O89" s="49">
        <v>38184935</v>
      </c>
      <c r="P89" s="49">
        <v>7786118</v>
      </c>
      <c r="Q89" s="49">
        <v>623887</v>
      </c>
      <c r="R89" s="49">
        <v>0</v>
      </c>
      <c r="S89" s="49">
        <v>2893303</v>
      </c>
      <c r="V89" s="91"/>
    </row>
    <row r="90" spans="1:22" ht="15" customHeight="1">
      <c r="A90" s="51" t="s">
        <v>124</v>
      </c>
      <c r="B90" s="49">
        <v>2430269</v>
      </c>
      <c r="C90" s="49">
        <v>2705379</v>
      </c>
      <c r="D90" s="49">
        <v>3931939</v>
      </c>
      <c r="E90" s="49">
        <v>184990</v>
      </c>
      <c r="F90" s="49">
        <v>2936673</v>
      </c>
      <c r="G90" s="49">
        <v>3805346</v>
      </c>
      <c r="H90" s="49">
        <v>520658</v>
      </c>
      <c r="I90" s="49">
        <v>1353243</v>
      </c>
      <c r="J90" s="49">
        <v>1089474</v>
      </c>
      <c r="K90" s="49">
        <v>1850466</v>
      </c>
      <c r="L90" s="49">
        <v>3154662</v>
      </c>
      <c r="M90" s="49">
        <v>1679802</v>
      </c>
      <c r="N90" s="49">
        <v>1149156</v>
      </c>
      <c r="O90" s="49">
        <v>5578238</v>
      </c>
      <c r="P90" s="49">
        <v>2325014</v>
      </c>
      <c r="Q90" s="49">
        <v>2988025</v>
      </c>
      <c r="R90" s="49">
        <v>2550243</v>
      </c>
      <c r="S90" s="49">
        <v>2720449</v>
      </c>
      <c r="V90" s="91"/>
    </row>
    <row r="91" spans="1:22" ht="15" customHeight="1">
      <c r="A91" s="51" t="s">
        <v>126</v>
      </c>
      <c r="B91" s="49">
        <v>1952496</v>
      </c>
      <c r="C91" s="49">
        <v>6114222</v>
      </c>
      <c r="D91" s="49">
        <v>16783393</v>
      </c>
      <c r="E91" s="49">
        <v>13446879</v>
      </c>
      <c r="F91" s="49">
        <v>8092585</v>
      </c>
      <c r="G91" s="49">
        <v>11805972</v>
      </c>
      <c r="H91" s="49">
        <v>9098005</v>
      </c>
      <c r="I91" s="49">
        <v>12663433</v>
      </c>
      <c r="J91" s="49">
        <v>11849707</v>
      </c>
      <c r="K91" s="49">
        <v>15885353</v>
      </c>
      <c r="L91" s="49">
        <v>4075140</v>
      </c>
      <c r="M91" s="49">
        <v>17007372</v>
      </c>
      <c r="N91" s="49">
        <v>12222060</v>
      </c>
      <c r="O91" s="49">
        <v>11409122</v>
      </c>
      <c r="P91" s="49">
        <v>24031271</v>
      </c>
      <c r="Q91" s="49">
        <v>17283094</v>
      </c>
      <c r="R91" s="49">
        <v>15491195</v>
      </c>
      <c r="S91" s="49">
        <v>16391785</v>
      </c>
      <c r="V91" s="91"/>
    </row>
    <row r="92" spans="1:22" ht="15" customHeight="1">
      <c r="A92" s="51" t="s">
        <v>127</v>
      </c>
      <c r="B92" s="49">
        <v>594684</v>
      </c>
      <c r="C92" s="49">
        <v>670207</v>
      </c>
      <c r="D92" s="49">
        <v>527510</v>
      </c>
      <c r="E92" s="49">
        <v>3552511</v>
      </c>
      <c r="F92" s="49">
        <v>4014855</v>
      </c>
      <c r="G92" s="49">
        <v>4116080</v>
      </c>
      <c r="H92" s="49">
        <v>3273187</v>
      </c>
      <c r="I92" s="49">
        <v>4280368</v>
      </c>
      <c r="J92" s="49">
        <v>6949015</v>
      </c>
      <c r="K92" s="49">
        <v>7503849</v>
      </c>
      <c r="L92" s="49">
        <v>3970687</v>
      </c>
      <c r="M92" s="49">
        <v>5952987</v>
      </c>
      <c r="N92" s="49">
        <v>5088942</v>
      </c>
      <c r="O92" s="49">
        <v>3610015</v>
      </c>
      <c r="P92" s="49">
        <v>2921641</v>
      </c>
      <c r="Q92" s="49">
        <v>1438600</v>
      </c>
      <c r="R92" s="49">
        <v>1262234</v>
      </c>
      <c r="S92" s="49">
        <v>1435695</v>
      </c>
      <c r="V92" s="91"/>
    </row>
    <row r="93" spans="1:22" ht="15" customHeight="1">
      <c r="A93" s="51" t="s">
        <v>128</v>
      </c>
      <c r="B93" s="49">
        <v>1243509</v>
      </c>
      <c r="C93" s="49">
        <v>2002025</v>
      </c>
      <c r="D93" s="49">
        <v>2113010</v>
      </c>
      <c r="E93" s="49">
        <v>2189745</v>
      </c>
      <c r="F93" s="49">
        <v>4213519</v>
      </c>
      <c r="G93" s="49">
        <v>5329182</v>
      </c>
      <c r="H93" s="49">
        <v>5066005</v>
      </c>
      <c r="I93" s="49">
        <v>4034455</v>
      </c>
      <c r="J93" s="49">
        <v>6057425</v>
      </c>
      <c r="K93" s="49">
        <v>5379453</v>
      </c>
      <c r="L93" s="49">
        <v>5374283</v>
      </c>
      <c r="M93" s="49">
        <v>8301358</v>
      </c>
      <c r="N93" s="49">
        <v>7850845</v>
      </c>
      <c r="O93" s="49">
        <v>7139250</v>
      </c>
      <c r="P93" s="49">
        <v>5693773</v>
      </c>
      <c r="Q93" s="49">
        <v>6989887</v>
      </c>
      <c r="R93" s="49">
        <v>6613227</v>
      </c>
      <c r="S93" s="49">
        <v>5806724</v>
      </c>
      <c r="V93" s="91"/>
    </row>
    <row r="94" spans="1:22" ht="15" customHeight="1">
      <c r="A94" s="51" t="s">
        <v>130</v>
      </c>
      <c r="B94" s="49">
        <v>16850038</v>
      </c>
      <c r="C94" s="49">
        <v>22739341</v>
      </c>
      <c r="D94" s="49">
        <v>33598770</v>
      </c>
      <c r="E94" s="49">
        <v>3733120</v>
      </c>
      <c r="F94" s="49">
        <v>48671186</v>
      </c>
      <c r="G94" s="49">
        <v>131245014</v>
      </c>
      <c r="H94" s="49">
        <v>97387170</v>
      </c>
      <c r="I94" s="49">
        <v>57102497</v>
      </c>
      <c r="J94" s="49">
        <v>56762772</v>
      </c>
      <c r="K94" s="49">
        <v>124307460</v>
      </c>
      <c r="L94" s="49">
        <v>65635454</v>
      </c>
      <c r="M94" s="49">
        <v>82445750</v>
      </c>
      <c r="N94" s="49">
        <v>75056363</v>
      </c>
      <c r="O94" s="49">
        <v>74968754</v>
      </c>
      <c r="P94" s="49">
        <v>51925782</v>
      </c>
      <c r="Q94" s="49">
        <v>52626756</v>
      </c>
      <c r="R94" s="49">
        <v>73501341</v>
      </c>
      <c r="S94" s="49">
        <v>79085674</v>
      </c>
      <c r="V94" s="91"/>
    </row>
    <row r="95" spans="1:22" ht="15" customHeight="1">
      <c r="A95" s="51" t="s">
        <v>131</v>
      </c>
      <c r="B95" s="49">
        <v>145170</v>
      </c>
      <c r="C95" s="49">
        <v>-82653</v>
      </c>
      <c r="D95" s="49">
        <v>0</v>
      </c>
      <c r="E95" s="49">
        <v>15778916</v>
      </c>
      <c r="F95" s="49">
        <v>12719601</v>
      </c>
      <c r="G95" s="49">
        <v>8059456</v>
      </c>
      <c r="H95" s="49">
        <v>15634767</v>
      </c>
      <c r="I95" s="49">
        <v>13640778</v>
      </c>
      <c r="J95" s="49">
        <v>14149381</v>
      </c>
      <c r="K95" s="49">
        <v>11717573</v>
      </c>
      <c r="L95" s="49">
        <v>6911032</v>
      </c>
      <c r="M95" s="49">
        <v>20249693</v>
      </c>
      <c r="N95" s="49">
        <v>16022018</v>
      </c>
      <c r="O95" s="49">
        <v>16674559</v>
      </c>
      <c r="P95" s="49">
        <v>8477005</v>
      </c>
      <c r="Q95" s="49">
        <v>8792622</v>
      </c>
      <c r="R95" s="49">
        <v>8896314</v>
      </c>
      <c r="S95" s="49">
        <v>13031346</v>
      </c>
      <c r="V95" s="91"/>
    </row>
    <row r="96" spans="1:22" ht="15" customHeight="1">
      <c r="A96" s="51" t="s">
        <v>132</v>
      </c>
      <c r="B96" s="49">
        <v>57933404</v>
      </c>
      <c r="C96" s="49">
        <v>102725576</v>
      </c>
      <c r="D96" s="49">
        <v>123678878</v>
      </c>
      <c r="E96" s="49">
        <v>133149754</v>
      </c>
      <c r="F96" s="49">
        <v>233261637</v>
      </c>
      <c r="G96" s="49">
        <v>238521137</v>
      </c>
      <c r="H96" s="49">
        <v>235328929</v>
      </c>
      <c r="I96" s="49">
        <v>199756122</v>
      </c>
      <c r="J96" s="49">
        <v>158629451</v>
      </c>
      <c r="K96" s="49">
        <v>155830881</v>
      </c>
      <c r="L96" s="49">
        <v>133739929</v>
      </c>
      <c r="M96" s="49">
        <v>162095882</v>
      </c>
      <c r="N96" s="49">
        <v>171683900</v>
      </c>
      <c r="O96" s="49">
        <v>180937327</v>
      </c>
      <c r="P96" s="49">
        <v>170904954</v>
      </c>
      <c r="Q96" s="49">
        <v>147954879</v>
      </c>
      <c r="R96" s="49">
        <v>114953281</v>
      </c>
      <c r="S96" s="49">
        <v>175117615</v>
      </c>
      <c r="V96" s="91"/>
    </row>
    <row r="97" spans="1:22" ht="15" customHeight="1">
      <c r="A97" s="51" t="s">
        <v>75</v>
      </c>
      <c r="B97" s="49">
        <v>0</v>
      </c>
      <c r="C97" s="49">
        <v>1969210</v>
      </c>
      <c r="D97" s="49">
        <v>13025017</v>
      </c>
      <c r="E97" s="49">
        <v>6180846</v>
      </c>
      <c r="F97" s="49">
        <v>8840327</v>
      </c>
      <c r="G97" s="49">
        <v>9966586</v>
      </c>
      <c r="H97" s="49">
        <v>9513498</v>
      </c>
      <c r="I97" s="49">
        <v>10248922</v>
      </c>
      <c r="J97" s="49">
        <v>9679507</v>
      </c>
      <c r="K97" s="49">
        <v>-6045251</v>
      </c>
      <c r="L97" s="49">
        <v>11097292</v>
      </c>
      <c r="M97" s="49">
        <v>10859515</v>
      </c>
      <c r="N97" s="49">
        <v>10506938</v>
      </c>
      <c r="O97" s="49">
        <v>12588161</v>
      </c>
      <c r="P97" s="49">
        <v>49646699</v>
      </c>
      <c r="Q97" s="49">
        <v>5246454</v>
      </c>
      <c r="R97" s="49">
        <v>6649784</v>
      </c>
      <c r="S97" s="49">
        <v>5930659</v>
      </c>
      <c r="V97" s="91"/>
    </row>
    <row r="98" spans="1:22" ht="15" customHeight="1">
      <c r="A98" s="51" t="s">
        <v>133</v>
      </c>
      <c r="B98" s="49">
        <v>87535</v>
      </c>
      <c r="C98" s="49">
        <v>1276174</v>
      </c>
      <c r="D98" s="49">
        <v>1601817</v>
      </c>
      <c r="E98" s="49">
        <v>2613933</v>
      </c>
      <c r="F98" s="49">
        <v>3182564</v>
      </c>
      <c r="G98" s="49">
        <v>4439319</v>
      </c>
      <c r="H98" s="49">
        <v>4167513</v>
      </c>
      <c r="I98" s="49">
        <v>4405849</v>
      </c>
      <c r="J98" s="49">
        <v>4110319</v>
      </c>
      <c r="K98" s="49">
        <v>3987496</v>
      </c>
      <c r="L98" s="49">
        <v>4678298</v>
      </c>
      <c r="M98" s="49">
        <v>4384405</v>
      </c>
      <c r="N98" s="49">
        <v>5006597</v>
      </c>
      <c r="O98" s="49">
        <v>6641319</v>
      </c>
      <c r="P98" s="49">
        <v>5421042</v>
      </c>
      <c r="Q98" s="49">
        <v>4470943</v>
      </c>
      <c r="R98" s="49">
        <v>3352911</v>
      </c>
      <c r="S98" s="49">
        <v>2898177</v>
      </c>
      <c r="V98" s="91"/>
    </row>
    <row r="99" spans="1:22" ht="15" customHeight="1">
      <c r="A99" s="51" t="s">
        <v>134</v>
      </c>
      <c r="B99" s="49">
        <v>2103741</v>
      </c>
      <c r="C99" s="49">
        <v>16547868</v>
      </c>
      <c r="D99" s="49">
        <v>4762569</v>
      </c>
      <c r="E99" s="49">
        <v>106962727</v>
      </c>
      <c r="F99" s="49">
        <v>151112582</v>
      </c>
      <c r="G99" s="49">
        <v>77112239</v>
      </c>
      <c r="H99" s="49">
        <v>52563331</v>
      </c>
      <c r="I99" s="49">
        <v>31459758</v>
      </c>
      <c r="J99" s="49">
        <v>82249812</v>
      </c>
      <c r="K99" s="49">
        <v>53456164</v>
      </c>
      <c r="L99" s="49">
        <v>71151411</v>
      </c>
      <c r="M99" s="49">
        <v>58980301</v>
      </c>
      <c r="N99" s="49">
        <v>69668019</v>
      </c>
      <c r="O99" s="49">
        <v>82366032</v>
      </c>
      <c r="P99" s="49">
        <v>52197106</v>
      </c>
      <c r="Q99" s="49">
        <v>58384937</v>
      </c>
      <c r="R99" s="49">
        <v>45811357</v>
      </c>
      <c r="S99" s="49">
        <v>85433419</v>
      </c>
      <c r="V99" s="91"/>
    </row>
    <row r="100" spans="1:22" ht="15" customHeight="1">
      <c r="A100" s="51" t="s">
        <v>136</v>
      </c>
      <c r="B100" s="49">
        <v>10709174</v>
      </c>
      <c r="C100" s="49">
        <v>15735764</v>
      </c>
      <c r="D100" s="49">
        <v>16074443</v>
      </c>
      <c r="E100" s="49">
        <v>-6096112</v>
      </c>
      <c r="F100" s="49">
        <v>12388515</v>
      </c>
      <c r="G100" s="49">
        <v>11194826</v>
      </c>
      <c r="H100" s="49">
        <v>17185418</v>
      </c>
      <c r="I100" s="49">
        <v>17857283</v>
      </c>
      <c r="J100" s="49">
        <v>17162748</v>
      </c>
      <c r="K100" s="49">
        <v>10698524</v>
      </c>
      <c r="L100" s="49">
        <v>14229040</v>
      </c>
      <c r="M100" s="49">
        <v>7501221</v>
      </c>
      <c r="N100" s="49">
        <v>11224738</v>
      </c>
      <c r="O100" s="49">
        <v>17683584</v>
      </c>
      <c r="P100" s="49">
        <v>14713222</v>
      </c>
      <c r="Q100" s="49">
        <v>13250411</v>
      </c>
      <c r="R100" s="49">
        <v>10657821</v>
      </c>
      <c r="S100" s="49">
        <v>13022526</v>
      </c>
      <c r="V100" s="91"/>
    </row>
    <row r="101" spans="1:22" ht="15" customHeight="1">
      <c r="A101" s="51" t="s">
        <v>145</v>
      </c>
      <c r="B101" s="49">
        <v>5905338</v>
      </c>
      <c r="C101" s="49">
        <v>43629761</v>
      </c>
      <c r="D101" s="49">
        <v>51318212</v>
      </c>
      <c r="E101" s="49">
        <v>50273487</v>
      </c>
      <c r="F101" s="49">
        <v>32499553</v>
      </c>
      <c r="G101" s="49">
        <v>30937741</v>
      </c>
      <c r="H101" s="49">
        <v>25723297</v>
      </c>
      <c r="I101" s="49">
        <v>26794331</v>
      </c>
      <c r="J101" s="49">
        <v>27225726</v>
      </c>
      <c r="K101" s="49">
        <v>4637589</v>
      </c>
      <c r="L101" s="49">
        <v>21911917</v>
      </c>
      <c r="M101" s="49">
        <v>16705551</v>
      </c>
      <c r="N101" s="49">
        <v>10046000</v>
      </c>
      <c r="O101" s="49">
        <v>21554727</v>
      </c>
      <c r="P101" s="49">
        <v>23172017</v>
      </c>
      <c r="Q101" s="49">
        <v>7295138</v>
      </c>
      <c r="R101" s="49">
        <v>11026151</v>
      </c>
      <c r="S101" s="49">
        <v>10059460</v>
      </c>
      <c r="V101" s="91"/>
    </row>
    <row r="102" spans="1:22" ht="15" customHeight="1">
      <c r="A102" s="51" t="s">
        <v>138</v>
      </c>
      <c r="B102" s="49">
        <v>732475</v>
      </c>
      <c r="C102" s="49">
        <v>46303626</v>
      </c>
      <c r="D102" s="49">
        <v>22159878</v>
      </c>
      <c r="E102" s="49">
        <v>70471109</v>
      </c>
      <c r="F102" s="49">
        <v>61091661</v>
      </c>
      <c r="G102" s="49">
        <v>133396379</v>
      </c>
      <c r="H102" s="49">
        <v>148580759</v>
      </c>
      <c r="I102" s="49">
        <v>164312862</v>
      </c>
      <c r="J102" s="49">
        <v>182765170</v>
      </c>
      <c r="K102" s="49">
        <v>158269542</v>
      </c>
      <c r="L102" s="49">
        <v>135221373</v>
      </c>
      <c r="M102" s="49">
        <v>134345380</v>
      </c>
      <c r="N102" s="49">
        <v>133580512</v>
      </c>
      <c r="O102" s="49">
        <v>156769177</v>
      </c>
      <c r="P102" s="49">
        <v>155233856</v>
      </c>
      <c r="Q102" s="49">
        <v>107309156</v>
      </c>
      <c r="R102" s="49">
        <v>82066844</v>
      </c>
      <c r="S102" s="49">
        <v>89132988</v>
      </c>
      <c r="V102" s="91"/>
    </row>
    <row r="103" spans="1:22" ht="15" customHeight="1">
      <c r="A103" s="51" t="s">
        <v>140</v>
      </c>
      <c r="B103" s="49">
        <v>899199</v>
      </c>
      <c r="C103" s="49">
        <v>2798045</v>
      </c>
      <c r="D103" s="49">
        <v>5356876</v>
      </c>
      <c r="E103" s="49">
        <v>6440053</v>
      </c>
      <c r="F103" s="49">
        <v>6106758</v>
      </c>
      <c r="G103" s="49">
        <v>5842513</v>
      </c>
      <c r="H103" s="49">
        <v>4648415</v>
      </c>
      <c r="I103" s="49">
        <v>5403138</v>
      </c>
      <c r="J103" s="49">
        <v>5120083</v>
      </c>
      <c r="K103" s="49">
        <v>3092773</v>
      </c>
      <c r="L103" s="49">
        <v>4750720</v>
      </c>
      <c r="M103" s="49">
        <v>4628178</v>
      </c>
      <c r="N103" s="49">
        <v>10370907</v>
      </c>
      <c r="O103" s="49">
        <v>10622766</v>
      </c>
      <c r="P103" s="49">
        <v>12755853</v>
      </c>
      <c r="Q103" s="49">
        <v>12126497</v>
      </c>
      <c r="R103" s="49">
        <v>13535155</v>
      </c>
      <c r="S103" s="49">
        <v>13809279</v>
      </c>
      <c r="V103" s="91"/>
    </row>
    <row r="104" spans="1:22" ht="15" customHeight="1">
      <c r="A104" s="51" t="s">
        <v>142</v>
      </c>
      <c r="B104" s="49">
        <v>10772300</v>
      </c>
      <c r="C104" s="49">
        <v>2843449</v>
      </c>
      <c r="D104" s="49">
        <v>13160428</v>
      </c>
      <c r="E104" s="49">
        <v>41442372</v>
      </c>
      <c r="F104" s="49">
        <v>40720113</v>
      </c>
      <c r="G104" s="49">
        <v>40787825</v>
      </c>
      <c r="H104" s="49">
        <v>43044643</v>
      </c>
      <c r="I104" s="49">
        <v>19966796</v>
      </c>
      <c r="J104" s="49">
        <v>52266712</v>
      </c>
      <c r="K104" s="49">
        <v>633457</v>
      </c>
      <c r="L104" s="49">
        <v>0</v>
      </c>
      <c r="M104" s="49">
        <v>19598596</v>
      </c>
      <c r="N104" s="49">
        <v>31912552</v>
      </c>
      <c r="O104" s="49">
        <v>28082273</v>
      </c>
      <c r="P104" s="49">
        <v>17262974</v>
      </c>
      <c r="Q104" s="49">
        <v>15863653</v>
      </c>
      <c r="R104" s="49">
        <v>21898712</v>
      </c>
      <c r="S104" s="49">
        <v>17125180</v>
      </c>
      <c r="V104" s="91"/>
    </row>
    <row r="105" spans="1:22" ht="15" customHeight="1">
      <c r="A105" s="51" t="s">
        <v>144</v>
      </c>
      <c r="B105" s="49">
        <v>654559</v>
      </c>
      <c r="C105" s="49">
        <v>1265806</v>
      </c>
      <c r="D105" s="49">
        <v>2271345</v>
      </c>
      <c r="E105" s="49">
        <v>2965355</v>
      </c>
      <c r="F105" s="49">
        <v>2884600</v>
      </c>
      <c r="G105" s="49">
        <v>2891486</v>
      </c>
      <c r="H105" s="49">
        <v>2033162</v>
      </c>
      <c r="I105" s="49">
        <v>2184650</v>
      </c>
      <c r="J105" s="49">
        <v>2324875</v>
      </c>
      <c r="K105" s="49">
        <v>2733547</v>
      </c>
      <c r="L105" s="49">
        <v>2065940</v>
      </c>
      <c r="M105" s="49">
        <v>2554589</v>
      </c>
      <c r="N105" s="49">
        <v>2553618</v>
      </c>
      <c r="O105" s="49">
        <v>2999849</v>
      </c>
      <c r="P105" s="49">
        <v>2509073</v>
      </c>
      <c r="Q105" s="49">
        <v>2744783</v>
      </c>
      <c r="R105" s="49">
        <v>2652399</v>
      </c>
      <c r="S105" s="49">
        <v>2766719</v>
      </c>
      <c r="V105" s="91"/>
    </row>
    <row r="106" spans="1:22" ht="15" customHeight="1">
      <c r="A106" s="51" t="s">
        <v>146</v>
      </c>
      <c r="B106" s="49">
        <v>24361928</v>
      </c>
      <c r="C106" s="49">
        <v>24669066</v>
      </c>
      <c r="D106" s="49">
        <v>16571647</v>
      </c>
      <c r="E106" s="49">
        <v>27623986</v>
      </c>
      <c r="F106" s="49">
        <v>29931806</v>
      </c>
      <c r="G106" s="49">
        <v>27902353</v>
      </c>
      <c r="H106" s="49">
        <v>20497582</v>
      </c>
      <c r="I106" s="49">
        <v>11833353</v>
      </c>
      <c r="J106" s="49">
        <v>10245128</v>
      </c>
      <c r="K106" s="49">
        <v>17174003</v>
      </c>
      <c r="L106" s="49">
        <v>21102303</v>
      </c>
      <c r="M106" s="49">
        <v>31404616</v>
      </c>
      <c r="N106" s="49">
        <v>45794380</v>
      </c>
      <c r="O106" s="49">
        <v>57643534</v>
      </c>
      <c r="P106" s="49">
        <v>64535387</v>
      </c>
      <c r="Q106" s="49">
        <v>53093400</v>
      </c>
      <c r="R106" s="49">
        <v>55348338</v>
      </c>
      <c r="S106" s="49">
        <v>12900059</v>
      </c>
      <c r="V106" s="91"/>
    </row>
    <row r="107" spans="1:22" ht="15" customHeight="1">
      <c r="A107" s="51" t="s">
        <v>148</v>
      </c>
      <c r="B107" s="49">
        <v>27406126</v>
      </c>
      <c r="C107" s="49">
        <v>52421511</v>
      </c>
      <c r="D107" s="49">
        <v>51620785</v>
      </c>
      <c r="E107" s="49">
        <v>77654282</v>
      </c>
      <c r="F107" s="49">
        <v>67961882</v>
      </c>
      <c r="G107" s="49">
        <v>80890061</v>
      </c>
      <c r="H107" s="49">
        <v>105715695</v>
      </c>
      <c r="I107" s="49">
        <v>79758758</v>
      </c>
      <c r="J107" s="49">
        <v>86462569</v>
      </c>
      <c r="K107" s="49">
        <v>72160565</v>
      </c>
      <c r="L107" s="49">
        <v>87063267</v>
      </c>
      <c r="M107" s="49">
        <v>78435990</v>
      </c>
      <c r="N107" s="49">
        <v>77417527</v>
      </c>
      <c r="O107" s="49">
        <v>136514492</v>
      </c>
      <c r="P107" s="49">
        <v>84898533</v>
      </c>
      <c r="Q107" s="49">
        <v>82461655</v>
      </c>
      <c r="R107" s="49">
        <v>85139110</v>
      </c>
      <c r="S107" s="49">
        <v>85857890</v>
      </c>
      <c r="V107" s="91"/>
    </row>
    <row r="108" spans="1:22" ht="15" customHeight="1">
      <c r="A108" s="51" t="s">
        <v>150</v>
      </c>
      <c r="B108" s="49">
        <v>21480287</v>
      </c>
      <c r="C108" s="49">
        <v>17691413</v>
      </c>
      <c r="D108" s="49">
        <v>23000920</v>
      </c>
      <c r="E108" s="49">
        <v>15573199</v>
      </c>
      <c r="F108" s="49">
        <v>10945522</v>
      </c>
      <c r="G108" s="49">
        <v>23090670</v>
      </c>
      <c r="H108" s="49">
        <v>21928686</v>
      </c>
      <c r="I108" s="49">
        <v>23029835</v>
      </c>
      <c r="J108" s="49">
        <v>18540362</v>
      </c>
      <c r="K108" s="49">
        <v>20326527</v>
      </c>
      <c r="L108" s="49">
        <v>25623640</v>
      </c>
      <c r="M108" s="49">
        <v>20915104</v>
      </c>
      <c r="N108" s="49">
        <v>30256814</v>
      </c>
      <c r="O108" s="49">
        <v>34952497</v>
      </c>
      <c r="P108" s="49">
        <v>30516039</v>
      </c>
      <c r="Q108" s="49">
        <v>25067143</v>
      </c>
      <c r="R108" s="49">
        <v>9364899</v>
      </c>
      <c r="S108" s="49">
        <v>18994788</v>
      </c>
      <c r="V108" s="91"/>
    </row>
    <row r="109" spans="1:22" ht="15" customHeight="1">
      <c r="A109" s="51" t="s">
        <v>152</v>
      </c>
      <c r="B109" s="49">
        <v>147164</v>
      </c>
      <c r="C109" s="49">
        <v>121138</v>
      </c>
      <c r="D109" s="49">
        <v>138799</v>
      </c>
      <c r="E109" s="49">
        <v>3537949</v>
      </c>
      <c r="F109" s="49">
        <v>4221865</v>
      </c>
      <c r="G109" s="49">
        <v>5796446</v>
      </c>
      <c r="H109" s="49">
        <v>4599176</v>
      </c>
      <c r="I109" s="49">
        <v>4847241</v>
      </c>
      <c r="J109" s="49">
        <v>2856097</v>
      </c>
      <c r="K109" s="49">
        <v>4934672</v>
      </c>
      <c r="L109" s="49">
        <v>4124706</v>
      </c>
      <c r="M109" s="49">
        <v>2419490</v>
      </c>
      <c r="N109" s="49">
        <v>2432487</v>
      </c>
      <c r="O109" s="49">
        <v>1915333</v>
      </c>
      <c r="P109" s="49">
        <v>1837391</v>
      </c>
      <c r="Q109" s="49">
        <v>2398526</v>
      </c>
      <c r="R109" s="49">
        <v>1849661</v>
      </c>
      <c r="S109" s="49">
        <v>1859101</v>
      </c>
      <c r="V109" s="91"/>
    </row>
    <row r="110" spans="1:22" ht="15" customHeight="1">
      <c r="A110" s="51" t="s">
        <v>153</v>
      </c>
      <c r="B110" s="49">
        <v>12267339</v>
      </c>
      <c r="C110" s="49">
        <v>28643546</v>
      </c>
      <c r="D110" s="49">
        <v>40949688</v>
      </c>
      <c r="E110" s="49">
        <v>33897550</v>
      </c>
      <c r="F110" s="49">
        <v>43091494</v>
      </c>
      <c r="G110" s="49">
        <v>37749076</v>
      </c>
      <c r="H110" s="49">
        <v>47445388</v>
      </c>
      <c r="I110" s="49">
        <v>44243173</v>
      </c>
      <c r="J110" s="49">
        <v>39535464</v>
      </c>
      <c r="K110" s="49">
        <v>30859905</v>
      </c>
      <c r="L110" s="49">
        <v>56164733</v>
      </c>
      <c r="M110" s="49">
        <v>33169787</v>
      </c>
      <c r="N110" s="49">
        <v>32811934</v>
      </c>
      <c r="O110" s="49">
        <v>24527489</v>
      </c>
      <c r="P110" s="49">
        <v>25733501</v>
      </c>
      <c r="Q110" s="49">
        <v>21924020</v>
      </c>
      <c r="R110" s="49">
        <v>26878095</v>
      </c>
      <c r="S110" s="49">
        <v>22637831</v>
      </c>
      <c r="V110" s="91"/>
    </row>
    <row r="111" spans="1:22" ht="15" customHeight="1">
      <c r="A111" s="51" t="s">
        <v>154</v>
      </c>
      <c r="B111" s="49">
        <v>2452303</v>
      </c>
      <c r="C111" s="49">
        <v>26719885</v>
      </c>
      <c r="D111" s="49">
        <v>38594600</v>
      </c>
      <c r="E111" s="49">
        <v>94652617</v>
      </c>
      <c r="F111" s="49">
        <v>143996003</v>
      </c>
      <c r="G111" s="49">
        <v>108395785</v>
      </c>
      <c r="H111" s="49">
        <v>93497224</v>
      </c>
      <c r="I111" s="49">
        <v>77161708</v>
      </c>
      <c r="J111" s="49">
        <v>70356667</v>
      </c>
      <c r="K111" s="49">
        <v>64288005</v>
      </c>
      <c r="L111" s="49">
        <v>48739345</v>
      </c>
      <c r="M111" s="49">
        <v>60271836</v>
      </c>
      <c r="N111" s="49">
        <v>88179747</v>
      </c>
      <c r="O111" s="49">
        <v>76385927</v>
      </c>
      <c r="P111" s="49">
        <v>36025397</v>
      </c>
      <c r="Q111" s="49">
        <v>70799523</v>
      </c>
      <c r="R111" s="49">
        <v>76124191</v>
      </c>
      <c r="S111" s="49">
        <v>79507804</v>
      </c>
      <c r="V111" s="91"/>
    </row>
    <row r="112" spans="1:22" ht="15" customHeight="1">
      <c r="A112" s="51" t="s">
        <v>155</v>
      </c>
      <c r="B112" s="49">
        <v>2273351</v>
      </c>
      <c r="C112" s="49">
        <v>618869</v>
      </c>
      <c r="D112" s="49">
        <v>1040405</v>
      </c>
      <c r="E112" s="49">
        <v>18870129</v>
      </c>
      <c r="F112" s="49">
        <v>42146234</v>
      </c>
      <c r="G112" s="49">
        <v>39132994</v>
      </c>
      <c r="H112" s="49">
        <v>22428829</v>
      </c>
      <c r="I112" s="49">
        <v>19408218</v>
      </c>
      <c r="J112" s="49">
        <v>12642881</v>
      </c>
      <c r="K112" s="49">
        <v>16588222</v>
      </c>
      <c r="L112" s="49">
        <v>15714199</v>
      </c>
      <c r="M112" s="49">
        <v>16623636</v>
      </c>
      <c r="N112" s="49">
        <v>18381895</v>
      </c>
      <c r="O112" s="49">
        <v>46963846</v>
      </c>
      <c r="P112" s="49">
        <v>20896415</v>
      </c>
      <c r="Q112" s="49">
        <v>23381886</v>
      </c>
      <c r="R112" s="49">
        <v>26866541</v>
      </c>
      <c r="S112" s="49">
        <v>32927531</v>
      </c>
      <c r="V112" s="91"/>
    </row>
    <row r="113" spans="1:22" ht="15" customHeight="1">
      <c r="A113" s="51" t="s">
        <v>157</v>
      </c>
      <c r="B113" s="49">
        <v>52681463</v>
      </c>
      <c r="C113" s="49">
        <v>45555060</v>
      </c>
      <c r="D113" s="49">
        <v>-5407615</v>
      </c>
      <c r="E113" s="49">
        <v>-24806792</v>
      </c>
      <c r="F113" s="49">
        <v>42371963</v>
      </c>
      <c r="G113" s="49">
        <v>53219097</v>
      </c>
      <c r="H113" s="49">
        <v>45496310</v>
      </c>
      <c r="I113" s="49">
        <v>20083170</v>
      </c>
      <c r="J113" s="49">
        <v>22243540</v>
      </c>
      <c r="K113" s="49">
        <v>12180058</v>
      </c>
      <c r="L113" s="49">
        <v>20532297</v>
      </c>
      <c r="M113" s="49">
        <v>24358788</v>
      </c>
      <c r="N113" s="49">
        <v>13785236</v>
      </c>
      <c r="O113" s="49">
        <v>10977417</v>
      </c>
      <c r="P113" s="49">
        <v>35817138</v>
      </c>
      <c r="Q113" s="49">
        <v>16505138</v>
      </c>
      <c r="R113" s="49">
        <v>3264982</v>
      </c>
      <c r="S113" s="49">
        <v>972899</v>
      </c>
      <c r="V113" s="91"/>
    </row>
    <row r="114" spans="1:22" ht="15" customHeight="1">
      <c r="A114" s="51" t="s">
        <v>158</v>
      </c>
      <c r="B114" s="49">
        <v>11635</v>
      </c>
      <c r="C114" s="49">
        <v>120</v>
      </c>
      <c r="D114" s="49">
        <v>393999</v>
      </c>
      <c r="E114" s="49">
        <v>360739</v>
      </c>
      <c r="F114" s="49">
        <v>3636240</v>
      </c>
      <c r="G114" s="49">
        <v>732606</v>
      </c>
      <c r="H114" s="49">
        <v>5956494</v>
      </c>
      <c r="I114" s="49">
        <v>11728532</v>
      </c>
      <c r="J114" s="49">
        <v>2775813</v>
      </c>
      <c r="K114" s="49">
        <v>2280349</v>
      </c>
      <c r="L114" s="49">
        <v>1428470</v>
      </c>
      <c r="M114" s="49">
        <v>3484260</v>
      </c>
      <c r="N114" s="49">
        <v>842897</v>
      </c>
      <c r="O114" s="49">
        <v>320722</v>
      </c>
      <c r="P114" s="49">
        <v>253729</v>
      </c>
      <c r="Q114" s="49">
        <v>1756999</v>
      </c>
      <c r="R114" s="49">
        <v>1784162</v>
      </c>
      <c r="S114" s="49">
        <v>2694551</v>
      </c>
      <c r="V114" s="91"/>
    </row>
    <row r="115" spans="1:22" ht="15" customHeight="1">
      <c r="A115" s="59" t="s">
        <v>159</v>
      </c>
      <c r="B115" s="49">
        <v>450361452</v>
      </c>
      <c r="C115" s="49">
        <v>1022883251</v>
      </c>
      <c r="D115" s="49">
        <v>1354361536</v>
      </c>
      <c r="E115" s="49">
        <v>2103853351</v>
      </c>
      <c r="F115" s="49">
        <v>2502272292</v>
      </c>
      <c r="G115" s="49">
        <v>2467163304</v>
      </c>
      <c r="H115" s="49">
        <v>2383215406</v>
      </c>
      <c r="I115" s="49">
        <v>2009115331</v>
      </c>
      <c r="J115" s="49">
        <v>2097794605</v>
      </c>
      <c r="K115" s="49">
        <v>2022842134</v>
      </c>
      <c r="L115" s="49">
        <v>2023186404</v>
      </c>
      <c r="M115" s="49">
        <v>2096826228</v>
      </c>
      <c r="N115" s="49">
        <v>2200460189</v>
      </c>
      <c r="O115" s="49">
        <v>3025315817</v>
      </c>
      <c r="P115" s="49">
        <v>2342053222</v>
      </c>
      <c r="Q115" s="49">
        <v>1989536858</v>
      </c>
      <c r="R115" s="49">
        <v>1890245477</v>
      </c>
      <c r="S115" s="49">
        <v>2004517758</v>
      </c>
      <c r="V115" s="91"/>
    </row>
    <row r="116" spans="1:22" ht="15" customHeight="1">
      <c r="A116" s="82"/>
      <c r="B116" s="82"/>
      <c r="C116" s="82"/>
      <c r="D116" s="82"/>
      <c r="E116" s="82"/>
      <c r="F116" s="82"/>
      <c r="G116" s="82"/>
      <c r="H116" s="82"/>
      <c r="I116" s="82"/>
      <c r="J116" s="82"/>
      <c r="K116" s="82"/>
      <c r="L116" s="82"/>
      <c r="M116" s="82"/>
      <c r="N116" s="82"/>
    </row>
    <row r="121" spans="1:22" ht="15" customHeight="1">
      <c r="A121" s="395" t="s">
        <v>160</v>
      </c>
      <c r="B121" s="398" t="s">
        <v>198</v>
      </c>
      <c r="C121" s="398" t="s">
        <v>199</v>
      </c>
      <c r="D121" s="398" t="s">
        <v>200</v>
      </c>
      <c r="E121" s="398" t="s">
        <v>201</v>
      </c>
      <c r="F121" s="398" t="s">
        <v>202</v>
      </c>
      <c r="G121" s="398" t="s">
        <v>203</v>
      </c>
      <c r="H121" s="398" t="s">
        <v>204</v>
      </c>
      <c r="I121" s="398" t="s">
        <v>205</v>
      </c>
      <c r="J121" s="398" t="s">
        <v>206</v>
      </c>
      <c r="K121" s="398" t="s">
        <v>207</v>
      </c>
      <c r="L121" s="398" t="s">
        <v>208</v>
      </c>
      <c r="M121" s="398" t="s">
        <v>209</v>
      </c>
      <c r="N121" s="398" t="s">
        <v>210</v>
      </c>
      <c r="O121" s="398" t="s">
        <v>211</v>
      </c>
      <c r="P121" s="398" t="s">
        <v>212</v>
      </c>
      <c r="Q121" s="398" t="s">
        <v>213</v>
      </c>
      <c r="R121" s="398" t="s">
        <v>214</v>
      </c>
      <c r="S121" s="398" t="s">
        <v>215</v>
      </c>
      <c r="T121" s="398" t="s">
        <v>216</v>
      </c>
      <c r="V121" s="420"/>
    </row>
    <row r="122" spans="1:22" ht="15" customHeight="1">
      <c r="A122" s="395"/>
      <c r="B122" s="398"/>
      <c r="C122" s="398"/>
      <c r="D122" s="398"/>
      <c r="E122" s="398"/>
      <c r="F122" s="398"/>
      <c r="G122" s="398"/>
      <c r="H122" s="398"/>
      <c r="I122" s="398"/>
      <c r="J122" s="398"/>
      <c r="K122" s="398"/>
      <c r="L122" s="398"/>
      <c r="M122" s="398"/>
      <c r="N122" s="398"/>
      <c r="O122" s="398"/>
      <c r="P122" s="398"/>
      <c r="Q122" s="398"/>
      <c r="R122" s="398"/>
      <c r="S122" s="398"/>
      <c r="T122" s="398"/>
      <c r="V122" s="420"/>
    </row>
    <row r="123" spans="1:22" ht="15" customHeight="1">
      <c r="A123" s="51" t="s">
        <v>82</v>
      </c>
      <c r="B123" s="49">
        <v>2119075</v>
      </c>
      <c r="C123" s="49">
        <v>4667454</v>
      </c>
      <c r="D123" s="49">
        <v>8017300</v>
      </c>
      <c r="E123" s="49">
        <v>13523975</v>
      </c>
      <c r="F123" s="49">
        <v>14346930</v>
      </c>
      <c r="G123" s="49">
        <v>15177605</v>
      </c>
      <c r="H123" s="49">
        <v>13519921</v>
      </c>
      <c r="I123" s="49">
        <v>10514597</v>
      </c>
      <c r="J123" s="49">
        <v>12354062</v>
      </c>
      <c r="K123" s="49">
        <v>12560025</v>
      </c>
      <c r="L123" s="49">
        <v>13496384</v>
      </c>
      <c r="M123" s="49">
        <v>11600060</v>
      </c>
      <c r="N123" s="49">
        <v>13289727</v>
      </c>
      <c r="O123" s="49">
        <v>12771527</v>
      </c>
      <c r="P123" s="49">
        <v>12840227</v>
      </c>
      <c r="Q123" s="49">
        <v>13757425</v>
      </c>
      <c r="R123" s="49">
        <v>14415653</v>
      </c>
      <c r="S123" s="49">
        <v>9788430</v>
      </c>
      <c r="V123" s="91"/>
    </row>
    <row r="124" spans="1:22" ht="15" customHeight="1">
      <c r="A124" s="51" t="s">
        <v>84</v>
      </c>
      <c r="B124" s="49">
        <v>704504</v>
      </c>
      <c r="C124" s="49">
        <v>4593091</v>
      </c>
      <c r="D124" s="49">
        <v>0</v>
      </c>
      <c r="E124" s="49">
        <v>3280478</v>
      </c>
      <c r="F124" s="49">
        <v>3050721</v>
      </c>
      <c r="G124" s="49">
        <v>3110081</v>
      </c>
      <c r="H124" s="49">
        <v>2998484</v>
      </c>
      <c r="I124" s="49">
        <v>3021609</v>
      </c>
      <c r="J124" s="49">
        <v>2514309</v>
      </c>
      <c r="K124" s="49">
        <v>3572513</v>
      </c>
      <c r="L124" s="49">
        <v>648358</v>
      </c>
      <c r="M124" s="49">
        <v>4910262</v>
      </c>
      <c r="N124" s="49">
        <v>2458077</v>
      </c>
      <c r="O124" s="49">
        <v>4005043</v>
      </c>
      <c r="P124" s="49">
        <v>0</v>
      </c>
      <c r="Q124" s="49">
        <v>2044561</v>
      </c>
      <c r="R124" s="49">
        <v>0</v>
      </c>
      <c r="S124" s="49">
        <v>0</v>
      </c>
      <c r="V124" s="91"/>
    </row>
    <row r="125" spans="1:22" ht="15" customHeight="1">
      <c r="A125" s="51" t="s">
        <v>86</v>
      </c>
      <c r="B125" s="49">
        <v>0</v>
      </c>
      <c r="C125" s="49">
        <v>3109465</v>
      </c>
      <c r="D125" s="49">
        <v>10150967</v>
      </c>
      <c r="E125" s="49">
        <v>6942884</v>
      </c>
      <c r="F125" s="49">
        <v>6117526</v>
      </c>
      <c r="G125" s="49">
        <v>7969748</v>
      </c>
      <c r="H125" s="49">
        <v>3820561</v>
      </c>
      <c r="I125" s="49">
        <v>2971174</v>
      </c>
      <c r="J125" s="49">
        <v>4278484</v>
      </c>
      <c r="K125" s="49">
        <v>4669389</v>
      </c>
      <c r="L125" s="49">
        <v>3929283</v>
      </c>
      <c r="M125" s="49">
        <v>3665894</v>
      </c>
      <c r="N125" s="49">
        <v>1188847</v>
      </c>
      <c r="O125" s="49">
        <v>1810901</v>
      </c>
      <c r="P125" s="49">
        <v>5441</v>
      </c>
      <c r="Q125" s="49">
        <v>1110900</v>
      </c>
      <c r="R125" s="49">
        <v>2627793</v>
      </c>
      <c r="S125" s="49">
        <v>898432</v>
      </c>
      <c r="V125" s="91"/>
    </row>
    <row r="126" spans="1:22" ht="15" customHeight="1">
      <c r="A126" s="51" t="s">
        <v>88</v>
      </c>
      <c r="B126" s="49">
        <v>1509909</v>
      </c>
      <c r="C126" s="49">
        <v>5813181</v>
      </c>
      <c r="D126" s="49">
        <v>0</v>
      </c>
      <c r="E126" s="49">
        <v>13966987</v>
      </c>
      <c r="F126" s="49">
        <v>6084247</v>
      </c>
      <c r="G126" s="49">
        <v>5806880</v>
      </c>
      <c r="H126" s="49">
        <v>4900616</v>
      </c>
      <c r="I126" s="49">
        <v>6661543</v>
      </c>
      <c r="J126" s="49">
        <v>2374530</v>
      </c>
      <c r="K126" s="49">
        <v>1575420</v>
      </c>
      <c r="L126" s="49">
        <v>904635</v>
      </c>
      <c r="M126" s="49">
        <v>1865054</v>
      </c>
      <c r="N126" s="49">
        <v>997400</v>
      </c>
      <c r="O126" s="49">
        <v>928437</v>
      </c>
      <c r="P126" s="49">
        <v>790300</v>
      </c>
      <c r="Q126" s="49">
        <v>709000</v>
      </c>
      <c r="R126" s="49">
        <v>639000</v>
      </c>
      <c r="S126" s="49">
        <v>523200</v>
      </c>
      <c r="V126" s="91"/>
    </row>
    <row r="127" spans="1:22" ht="15" customHeight="1">
      <c r="A127" s="51" t="s">
        <v>74</v>
      </c>
      <c r="B127" s="49">
        <v>0</v>
      </c>
      <c r="C127" s="49">
        <v>87178129</v>
      </c>
      <c r="D127" s="49">
        <v>62968635</v>
      </c>
      <c r="E127" s="49">
        <v>105011857</v>
      </c>
      <c r="F127" s="49">
        <v>139619708</v>
      </c>
      <c r="G127" s="49">
        <v>193548746</v>
      </c>
      <c r="H127" s="49">
        <v>101627349</v>
      </c>
      <c r="I127" s="49">
        <v>76247039</v>
      </c>
      <c r="J127" s="49">
        <v>80342981</v>
      </c>
      <c r="K127" s="49">
        <v>125458973</v>
      </c>
      <c r="L127" s="49">
        <v>38363392</v>
      </c>
      <c r="M127" s="49">
        <v>27061644</v>
      </c>
      <c r="N127" s="49">
        <v>33402681</v>
      </c>
      <c r="O127" s="49">
        <v>92217330</v>
      </c>
      <c r="P127" s="49">
        <v>45669194</v>
      </c>
      <c r="Q127" s="49">
        <v>19527228</v>
      </c>
      <c r="R127" s="49">
        <v>23351518</v>
      </c>
      <c r="S127" s="49">
        <v>54489420</v>
      </c>
      <c r="V127" s="91"/>
    </row>
    <row r="128" spans="1:22" ht="15" customHeight="1">
      <c r="A128" s="51" t="s">
        <v>91</v>
      </c>
      <c r="B128" s="49">
        <v>102841</v>
      </c>
      <c r="C128" s="49">
        <v>992828</v>
      </c>
      <c r="D128" s="49">
        <v>3180332</v>
      </c>
      <c r="E128" s="49">
        <v>2852510</v>
      </c>
      <c r="F128" s="49">
        <v>1566830</v>
      </c>
      <c r="G128" s="49">
        <v>1408964</v>
      </c>
      <c r="H128" s="49">
        <v>2100089</v>
      </c>
      <c r="I128" s="49">
        <v>1463482</v>
      </c>
      <c r="J128" s="49">
        <v>1166442</v>
      </c>
      <c r="K128" s="49">
        <v>1110614</v>
      </c>
      <c r="L128" s="49">
        <v>943031</v>
      </c>
      <c r="M128" s="49">
        <v>1001410</v>
      </c>
      <c r="N128" s="49">
        <v>1389217</v>
      </c>
      <c r="O128" s="49">
        <v>347609</v>
      </c>
      <c r="P128" s="49">
        <v>420300</v>
      </c>
      <c r="Q128" s="49">
        <v>431819</v>
      </c>
      <c r="R128" s="49">
        <v>531891</v>
      </c>
      <c r="S128" s="49">
        <v>663494</v>
      </c>
      <c r="V128" s="91"/>
    </row>
    <row r="129" spans="1:22" ht="15" customHeight="1">
      <c r="A129" s="51" t="s">
        <v>93</v>
      </c>
      <c r="B129" s="49">
        <v>517906</v>
      </c>
      <c r="C129" s="49">
        <v>20410357</v>
      </c>
      <c r="D129" s="49">
        <v>15559471</v>
      </c>
      <c r="E129" s="49">
        <v>23022870</v>
      </c>
      <c r="F129" s="49">
        <v>24063354</v>
      </c>
      <c r="G129" s="49">
        <v>31121799</v>
      </c>
      <c r="H129" s="49">
        <v>28136273</v>
      </c>
      <c r="I129" s="49">
        <v>26825314</v>
      </c>
      <c r="J129" s="49">
        <v>28116235</v>
      </c>
      <c r="K129" s="49">
        <v>19168702</v>
      </c>
      <c r="L129" s="49">
        <v>22773834</v>
      </c>
      <c r="M129" s="49">
        <v>25192791</v>
      </c>
      <c r="N129" s="49">
        <v>21283885</v>
      </c>
      <c r="O129" s="49">
        <v>26924462</v>
      </c>
      <c r="P129" s="49">
        <v>19299949</v>
      </c>
      <c r="Q129" s="49">
        <v>18960717</v>
      </c>
      <c r="R129" s="49">
        <v>18282559</v>
      </c>
      <c r="S129" s="49">
        <v>19734091</v>
      </c>
      <c r="V129" s="91"/>
    </row>
    <row r="130" spans="1:22" ht="15" customHeight="1">
      <c r="A130" s="51" t="s">
        <v>95</v>
      </c>
      <c r="B130" s="49">
        <v>2169760</v>
      </c>
      <c r="C130" s="49">
        <v>3767090</v>
      </c>
      <c r="D130" s="49">
        <v>4145965</v>
      </c>
      <c r="E130" s="49">
        <v>3378989</v>
      </c>
      <c r="F130" s="49">
        <v>3518811</v>
      </c>
      <c r="G130" s="49">
        <v>3796289</v>
      </c>
      <c r="H130" s="49">
        <v>4103816</v>
      </c>
      <c r="I130" s="49">
        <v>2195540</v>
      </c>
      <c r="J130" s="49">
        <v>2907020</v>
      </c>
      <c r="K130" s="49">
        <v>4687624</v>
      </c>
      <c r="L130" s="49">
        <v>3721306</v>
      </c>
      <c r="M130" s="49">
        <v>6176779</v>
      </c>
      <c r="N130" s="49">
        <v>70991</v>
      </c>
      <c r="O130" s="49">
        <v>610897</v>
      </c>
      <c r="P130" s="49">
        <v>1698567</v>
      </c>
      <c r="Q130" s="49">
        <v>1171433</v>
      </c>
      <c r="R130" s="49">
        <v>887961</v>
      </c>
      <c r="S130" s="49">
        <v>959000</v>
      </c>
      <c r="V130" s="91"/>
    </row>
    <row r="131" spans="1:22" ht="15" customHeight="1">
      <c r="A131" s="51" t="s">
        <v>97</v>
      </c>
      <c r="B131" s="49">
        <v>1712277</v>
      </c>
      <c r="C131" s="49">
        <v>2848771</v>
      </c>
      <c r="D131" s="49">
        <v>2639119</v>
      </c>
      <c r="E131" s="49">
        <v>1508208</v>
      </c>
      <c r="F131" s="49">
        <v>1488999</v>
      </c>
      <c r="G131" s="49">
        <v>5724160</v>
      </c>
      <c r="H131" s="49">
        <v>1675161</v>
      </c>
      <c r="I131" s="49">
        <v>10667898</v>
      </c>
      <c r="J131" s="49">
        <v>1023079</v>
      </c>
      <c r="K131" s="49">
        <v>3885360</v>
      </c>
      <c r="L131" s="49">
        <v>13949577</v>
      </c>
      <c r="M131" s="49">
        <v>12407211</v>
      </c>
      <c r="N131" s="49">
        <v>12223301</v>
      </c>
      <c r="O131" s="49">
        <v>20071081</v>
      </c>
      <c r="P131" s="49">
        <v>17414679</v>
      </c>
      <c r="Q131" s="49">
        <v>8034234</v>
      </c>
      <c r="R131" s="49">
        <v>15256894</v>
      </c>
      <c r="S131" s="49">
        <v>28830787</v>
      </c>
      <c r="V131" s="91"/>
    </row>
    <row r="132" spans="1:22" ht="15" customHeight="1">
      <c r="A132" s="51" t="s">
        <v>99</v>
      </c>
      <c r="B132" s="49">
        <v>2794151</v>
      </c>
      <c r="C132" s="49">
        <v>188626</v>
      </c>
      <c r="D132" s="49">
        <v>65401</v>
      </c>
      <c r="E132" s="49">
        <v>75492134</v>
      </c>
      <c r="F132" s="49">
        <v>922033</v>
      </c>
      <c r="G132" s="49">
        <v>549901</v>
      </c>
      <c r="H132" s="49">
        <v>0</v>
      </c>
      <c r="I132" s="49">
        <v>0</v>
      </c>
      <c r="J132" s="49">
        <v>0</v>
      </c>
      <c r="K132" s="49">
        <v>0</v>
      </c>
      <c r="L132" s="49">
        <v>0</v>
      </c>
      <c r="M132" s="49">
        <v>0</v>
      </c>
      <c r="N132" s="49">
        <v>0</v>
      </c>
      <c r="O132" s="49">
        <v>7017414</v>
      </c>
      <c r="P132" s="49">
        <v>0</v>
      </c>
      <c r="Q132" s="49">
        <v>0</v>
      </c>
      <c r="R132" s="49">
        <v>0</v>
      </c>
      <c r="S132" s="49">
        <v>0</v>
      </c>
      <c r="V132" s="91"/>
    </row>
    <row r="133" spans="1:22" ht="15" customHeight="1">
      <c r="A133" s="51" t="s">
        <v>101</v>
      </c>
      <c r="B133" s="49">
        <v>5476843</v>
      </c>
      <c r="C133" s="49">
        <v>2791163</v>
      </c>
      <c r="D133" s="49">
        <v>11948710</v>
      </c>
      <c r="E133" s="49">
        <v>55467233</v>
      </c>
      <c r="F133" s="49">
        <v>33539881</v>
      </c>
      <c r="G133" s="49">
        <v>21276191</v>
      </c>
      <c r="H133" s="49">
        <v>26094709</v>
      </c>
      <c r="I133" s="49">
        <v>25314841</v>
      </c>
      <c r="J133" s="49">
        <v>24323895</v>
      </c>
      <c r="K133" s="49">
        <v>19931080</v>
      </c>
      <c r="L133" s="49">
        <v>12796969</v>
      </c>
      <c r="M133" s="49">
        <v>11244483</v>
      </c>
      <c r="N133" s="49">
        <v>11011602</v>
      </c>
      <c r="O133" s="49">
        <v>6897194</v>
      </c>
      <c r="P133" s="49">
        <v>2951462</v>
      </c>
      <c r="Q133" s="49">
        <v>2299395</v>
      </c>
      <c r="R133" s="49">
        <v>3296595</v>
      </c>
      <c r="S133" s="49">
        <v>54929</v>
      </c>
      <c r="V133" s="91"/>
    </row>
    <row r="134" spans="1:22" ht="15" customHeight="1">
      <c r="A134" s="51" t="s">
        <v>102</v>
      </c>
      <c r="B134" s="49">
        <v>791710</v>
      </c>
      <c r="C134" s="49">
        <v>991869</v>
      </c>
      <c r="D134" s="49">
        <v>1972904</v>
      </c>
      <c r="E134" s="49">
        <v>4441992</v>
      </c>
      <c r="F134" s="49">
        <v>1417396</v>
      </c>
      <c r="G134" s="49">
        <v>5705863</v>
      </c>
      <c r="H134" s="49">
        <v>4342015</v>
      </c>
      <c r="I134" s="49">
        <v>4564951</v>
      </c>
      <c r="J134" s="49">
        <v>4562243</v>
      </c>
      <c r="K134" s="49">
        <v>6385933</v>
      </c>
      <c r="L134" s="49">
        <v>8994295</v>
      </c>
      <c r="M134" s="49">
        <v>17756861</v>
      </c>
      <c r="N134" s="49">
        <v>95613784</v>
      </c>
      <c r="O134" s="49">
        <v>104527888</v>
      </c>
      <c r="P134" s="49">
        <v>119598654</v>
      </c>
      <c r="Q134" s="49">
        <v>91628123</v>
      </c>
      <c r="R134" s="49">
        <v>90591309</v>
      </c>
      <c r="S134" s="49">
        <v>94230043</v>
      </c>
      <c r="V134" s="91"/>
    </row>
    <row r="135" spans="1:22" ht="15" customHeight="1">
      <c r="A135" s="51" t="s">
        <v>103</v>
      </c>
      <c r="B135" s="49">
        <v>44494</v>
      </c>
      <c r="C135" s="49">
        <v>639952</v>
      </c>
      <c r="D135" s="49">
        <v>1808265</v>
      </c>
      <c r="E135" s="49">
        <v>801207</v>
      </c>
      <c r="F135" s="49">
        <v>238084</v>
      </c>
      <c r="G135" s="49">
        <v>1443996</v>
      </c>
      <c r="H135" s="49">
        <v>1578153</v>
      </c>
      <c r="I135" s="49">
        <v>1612943</v>
      </c>
      <c r="J135" s="49">
        <v>2282928</v>
      </c>
      <c r="K135" s="49">
        <v>6324049</v>
      </c>
      <c r="L135" s="49">
        <v>2369495</v>
      </c>
      <c r="M135" s="49">
        <v>4606048</v>
      </c>
      <c r="N135" s="49">
        <v>4244030</v>
      </c>
      <c r="O135" s="49">
        <v>4735370</v>
      </c>
      <c r="P135" s="49">
        <v>3377892</v>
      </c>
      <c r="Q135" s="49">
        <v>1698495</v>
      </c>
      <c r="R135" s="49">
        <v>5907794</v>
      </c>
      <c r="S135" s="49">
        <v>4834307</v>
      </c>
      <c r="V135" s="91"/>
    </row>
    <row r="136" spans="1:22" ht="15" customHeight="1">
      <c r="A136" s="51" t="s">
        <v>104</v>
      </c>
      <c r="B136" s="49">
        <v>0</v>
      </c>
      <c r="C136" s="49">
        <v>17234826</v>
      </c>
      <c r="D136" s="49">
        <v>32396648</v>
      </c>
      <c r="E136" s="49">
        <v>27050453</v>
      </c>
      <c r="F136" s="49">
        <v>30449788</v>
      </c>
      <c r="G136" s="49">
        <v>20113085</v>
      </c>
      <c r="H136" s="49">
        <v>35504766</v>
      </c>
      <c r="I136" s="49">
        <v>15741630</v>
      </c>
      <c r="J136" s="49">
        <v>12721495</v>
      </c>
      <c r="K136" s="49">
        <v>10845977</v>
      </c>
      <c r="L136" s="49">
        <v>15002973</v>
      </c>
      <c r="M136" s="49">
        <v>12342138</v>
      </c>
      <c r="N136" s="49">
        <v>16928765</v>
      </c>
      <c r="O136" s="49">
        <v>48267125</v>
      </c>
      <c r="P136" s="49">
        <v>112091325</v>
      </c>
      <c r="Q136" s="49">
        <v>6284334</v>
      </c>
      <c r="R136" s="49">
        <v>210649</v>
      </c>
      <c r="S136" s="49">
        <v>181601</v>
      </c>
      <c r="V136" s="91"/>
    </row>
    <row r="137" spans="1:22" ht="15" customHeight="1">
      <c r="A137" s="51" t="s">
        <v>105</v>
      </c>
      <c r="B137" s="49">
        <v>13255942</v>
      </c>
      <c r="C137" s="49">
        <v>6402908</v>
      </c>
      <c r="D137" s="49">
        <v>13083921</v>
      </c>
      <c r="E137" s="49">
        <v>8382158</v>
      </c>
      <c r="F137" s="49">
        <v>12810471</v>
      </c>
      <c r="G137" s="49">
        <v>3578422</v>
      </c>
      <c r="H137" s="49">
        <v>15459299</v>
      </c>
      <c r="I137" s="49">
        <v>10465329</v>
      </c>
      <c r="J137" s="49">
        <v>11400309</v>
      </c>
      <c r="K137" s="49">
        <v>11847580</v>
      </c>
      <c r="L137" s="49">
        <v>8731132</v>
      </c>
      <c r="M137" s="49">
        <v>8593995</v>
      </c>
      <c r="N137" s="49">
        <v>5123225</v>
      </c>
      <c r="O137" s="49">
        <v>1502931</v>
      </c>
      <c r="P137" s="49">
        <v>4338508</v>
      </c>
      <c r="Q137" s="49">
        <v>4725567</v>
      </c>
      <c r="R137" s="49">
        <v>4821508</v>
      </c>
      <c r="S137" s="49">
        <v>4208924</v>
      </c>
      <c r="V137" s="91"/>
    </row>
    <row r="138" spans="1:22" ht="15" customHeight="1">
      <c r="A138" s="51" t="s">
        <v>107</v>
      </c>
      <c r="B138" s="49">
        <v>8871281</v>
      </c>
      <c r="C138" s="49">
        <v>9520729</v>
      </c>
      <c r="D138" s="49">
        <v>11713846</v>
      </c>
      <c r="E138" s="49">
        <v>9483108</v>
      </c>
      <c r="F138" s="49">
        <v>9986063</v>
      </c>
      <c r="G138" s="49">
        <v>8111238</v>
      </c>
      <c r="H138" s="49">
        <v>9372702</v>
      </c>
      <c r="I138" s="49">
        <v>10152252</v>
      </c>
      <c r="J138" s="49">
        <v>9066060</v>
      </c>
      <c r="K138" s="49">
        <v>9734152</v>
      </c>
      <c r="L138" s="49">
        <v>10076930</v>
      </c>
      <c r="M138" s="49">
        <v>12285718</v>
      </c>
      <c r="N138" s="49">
        <v>12369147</v>
      </c>
      <c r="O138" s="49">
        <v>10986508</v>
      </c>
      <c r="P138" s="49">
        <v>9447926</v>
      </c>
      <c r="Q138" s="49">
        <v>9649265</v>
      </c>
      <c r="R138" s="49">
        <v>7917780</v>
      </c>
      <c r="S138" s="49">
        <v>10534442</v>
      </c>
      <c r="V138" s="91"/>
    </row>
    <row r="139" spans="1:22" ht="15" customHeight="1">
      <c r="A139" s="51" t="s">
        <v>76</v>
      </c>
      <c r="B139" s="49">
        <v>3270484</v>
      </c>
      <c r="C139" s="49">
        <v>-513</v>
      </c>
      <c r="D139" s="49">
        <v>1000300</v>
      </c>
      <c r="E139" s="49">
        <v>21400</v>
      </c>
      <c r="F139" s="49">
        <v>0</v>
      </c>
      <c r="G139" s="49">
        <v>0</v>
      </c>
      <c r="H139" s="49">
        <v>0</v>
      </c>
      <c r="I139" s="49">
        <v>0</v>
      </c>
      <c r="J139" s="49">
        <v>0</v>
      </c>
      <c r="K139" s="49">
        <v>0</v>
      </c>
      <c r="L139" s="49">
        <v>0</v>
      </c>
      <c r="M139" s="49">
        <v>0</v>
      </c>
      <c r="N139" s="49">
        <v>0</v>
      </c>
      <c r="O139" s="49">
        <v>0</v>
      </c>
      <c r="P139" s="49">
        <v>0</v>
      </c>
      <c r="Q139" s="49">
        <v>0</v>
      </c>
      <c r="R139" s="49">
        <v>0</v>
      </c>
      <c r="S139" s="49">
        <v>0</v>
      </c>
      <c r="V139" s="91"/>
    </row>
    <row r="140" spans="1:22" ht="15" customHeight="1">
      <c r="A140" s="51" t="s">
        <v>110</v>
      </c>
      <c r="B140" s="49">
        <v>1539096</v>
      </c>
      <c r="C140" s="49">
        <v>2596570</v>
      </c>
      <c r="D140" s="49">
        <v>4351103</v>
      </c>
      <c r="E140" s="49">
        <v>4720764</v>
      </c>
      <c r="F140" s="49">
        <v>2420212</v>
      </c>
      <c r="G140" s="49">
        <v>345082</v>
      </c>
      <c r="H140" s="49">
        <v>3171003</v>
      </c>
      <c r="I140" s="49">
        <v>2394358</v>
      </c>
      <c r="J140" s="49">
        <v>305820</v>
      </c>
      <c r="K140" s="49">
        <v>2088847</v>
      </c>
      <c r="L140" s="49">
        <v>2938335</v>
      </c>
      <c r="M140" s="49">
        <v>4732556</v>
      </c>
      <c r="N140" s="49">
        <v>1549502</v>
      </c>
      <c r="O140" s="49">
        <v>21783879</v>
      </c>
      <c r="P140" s="49">
        <v>11477190</v>
      </c>
      <c r="Q140" s="49">
        <v>21811316</v>
      </c>
      <c r="R140" s="49">
        <v>6324722</v>
      </c>
      <c r="S140" s="49">
        <v>4580755</v>
      </c>
      <c r="V140" s="91"/>
    </row>
    <row r="141" spans="1:22" ht="15" customHeight="1">
      <c r="A141" s="51" t="s">
        <v>111</v>
      </c>
      <c r="B141" s="49">
        <v>-379</v>
      </c>
      <c r="C141" s="49">
        <v>1866</v>
      </c>
      <c r="D141" s="49">
        <v>14613</v>
      </c>
      <c r="E141" s="49">
        <v>13263513</v>
      </c>
      <c r="F141" s="49">
        <v>12846837</v>
      </c>
      <c r="G141" s="49">
        <v>4435897</v>
      </c>
      <c r="H141" s="49">
        <v>2830923</v>
      </c>
      <c r="I141" s="49">
        <v>4337520</v>
      </c>
      <c r="J141" s="49">
        <v>0</v>
      </c>
      <c r="K141" s="49">
        <v>163796</v>
      </c>
      <c r="L141" s="49">
        <v>0</v>
      </c>
      <c r="M141" s="49">
        <v>167625</v>
      </c>
      <c r="N141" s="49">
        <v>0</v>
      </c>
      <c r="O141" s="49">
        <v>0</v>
      </c>
      <c r="P141" s="49">
        <v>0</v>
      </c>
      <c r="Q141" s="49">
        <v>0</v>
      </c>
      <c r="R141" s="49">
        <v>0</v>
      </c>
      <c r="S141" s="49">
        <v>0</v>
      </c>
      <c r="V141" s="91"/>
    </row>
    <row r="142" spans="1:22" ht="15" customHeight="1">
      <c r="A142" s="51" t="s">
        <v>113</v>
      </c>
      <c r="B142" s="49">
        <v>0</v>
      </c>
      <c r="C142" s="49">
        <v>0</v>
      </c>
      <c r="D142" s="49">
        <v>0</v>
      </c>
      <c r="E142" s="49">
        <v>4575930</v>
      </c>
      <c r="F142" s="49">
        <v>3893788</v>
      </c>
      <c r="G142" s="49">
        <v>3551222</v>
      </c>
      <c r="H142" s="49">
        <v>2589674</v>
      </c>
      <c r="I142" s="49">
        <v>4342025</v>
      </c>
      <c r="J142" s="49">
        <v>4570115</v>
      </c>
      <c r="K142" s="49">
        <v>4467929</v>
      </c>
      <c r="L142" s="49">
        <v>4847972</v>
      </c>
      <c r="M142" s="49">
        <v>5350701</v>
      </c>
      <c r="N142" s="49">
        <v>5651218</v>
      </c>
      <c r="O142" s="49">
        <v>4782046</v>
      </c>
      <c r="P142" s="49">
        <v>4431228</v>
      </c>
      <c r="Q142" s="49">
        <v>3963419</v>
      </c>
      <c r="R142" s="49">
        <v>3229649</v>
      </c>
      <c r="S142" s="49">
        <v>3617566</v>
      </c>
      <c r="V142" s="91"/>
    </row>
    <row r="143" spans="1:22" ht="15" customHeight="1">
      <c r="A143" s="51" t="s">
        <v>78</v>
      </c>
      <c r="B143" s="49">
        <v>8910237</v>
      </c>
      <c r="C143" s="49">
        <v>36340837</v>
      </c>
      <c r="D143" s="49">
        <v>13812829</v>
      </c>
      <c r="E143" s="49">
        <v>7914042</v>
      </c>
      <c r="F143" s="49">
        <v>5166237</v>
      </c>
      <c r="G143" s="49">
        <v>2563371</v>
      </c>
      <c r="H143" s="49">
        <v>58634696</v>
      </c>
      <c r="I143" s="49">
        <v>8115278</v>
      </c>
      <c r="J143" s="49">
        <v>2500560</v>
      </c>
      <c r="K143" s="49">
        <v>2309906</v>
      </c>
      <c r="L143" s="49">
        <v>1552474</v>
      </c>
      <c r="M143" s="49">
        <v>2651611</v>
      </c>
      <c r="N143" s="49">
        <v>1137424</v>
      </c>
      <c r="O143" s="49">
        <v>459476</v>
      </c>
      <c r="P143" s="49">
        <v>1208196</v>
      </c>
      <c r="Q143" s="49">
        <v>1200000</v>
      </c>
      <c r="R143" s="49">
        <v>5691083</v>
      </c>
      <c r="S143" s="49">
        <v>28316</v>
      </c>
      <c r="V143" s="91"/>
    </row>
    <row r="144" spans="1:22" ht="15" customHeight="1">
      <c r="A144" s="51" t="s">
        <v>116</v>
      </c>
      <c r="B144" s="49">
        <v>1894293</v>
      </c>
      <c r="C144" s="49">
        <v>19084857</v>
      </c>
      <c r="D144" s="49">
        <v>23795924</v>
      </c>
      <c r="E144" s="49">
        <v>25401959</v>
      </c>
      <c r="F144" s="49">
        <v>15284150</v>
      </c>
      <c r="G144" s="49">
        <v>4601801</v>
      </c>
      <c r="H144" s="49">
        <v>5475534</v>
      </c>
      <c r="I144" s="49">
        <v>3970423</v>
      </c>
      <c r="J144" s="49">
        <v>9424769</v>
      </c>
      <c r="K144" s="49">
        <v>22899303</v>
      </c>
      <c r="L144" s="49">
        <v>20967612</v>
      </c>
      <c r="M144" s="49">
        <v>27553320</v>
      </c>
      <c r="N144" s="49">
        <v>23748023</v>
      </c>
      <c r="O144" s="49">
        <v>20577935</v>
      </c>
      <c r="P144" s="49">
        <v>12610487</v>
      </c>
      <c r="Q144" s="49">
        <v>6658504</v>
      </c>
      <c r="R144" s="49">
        <v>6547114</v>
      </c>
      <c r="S144" s="49">
        <v>6395047</v>
      </c>
      <c r="V144" s="91"/>
    </row>
    <row r="145" spans="1:22" ht="15" customHeight="1">
      <c r="A145" s="51" t="s">
        <v>117</v>
      </c>
      <c r="B145" s="49">
        <v>44313413</v>
      </c>
      <c r="C145" s="49">
        <v>38007850</v>
      </c>
      <c r="D145" s="49">
        <v>1171171</v>
      </c>
      <c r="E145" s="49">
        <v>-2642818</v>
      </c>
      <c r="F145" s="49">
        <v>10516537</v>
      </c>
      <c r="G145" s="49">
        <v>4762499</v>
      </c>
      <c r="H145" s="49">
        <v>2139364</v>
      </c>
      <c r="I145" s="49">
        <v>3117548</v>
      </c>
      <c r="J145" s="49">
        <v>4236682</v>
      </c>
      <c r="K145" s="49">
        <v>7655743</v>
      </c>
      <c r="L145" s="49">
        <v>11508858</v>
      </c>
      <c r="M145" s="49">
        <v>36691931</v>
      </c>
      <c r="N145" s="49">
        <v>37580592</v>
      </c>
      <c r="O145" s="49">
        <v>16645330</v>
      </c>
      <c r="P145" s="49">
        <v>15320571</v>
      </c>
      <c r="Q145" s="49">
        <v>16713846</v>
      </c>
      <c r="R145" s="49">
        <v>14390562</v>
      </c>
      <c r="S145" s="49">
        <v>13482435</v>
      </c>
      <c r="V145" s="91"/>
    </row>
    <row r="146" spans="1:22" ht="15" customHeight="1">
      <c r="A146" s="51" t="s">
        <v>77</v>
      </c>
      <c r="B146" s="49">
        <v>2982418</v>
      </c>
      <c r="C146" s="49">
        <v>11077343</v>
      </c>
      <c r="D146" s="49">
        <v>1925029</v>
      </c>
      <c r="E146" s="49">
        <v>6985949</v>
      </c>
      <c r="F146" s="49">
        <v>2273340</v>
      </c>
      <c r="G146" s="49">
        <v>7548019</v>
      </c>
      <c r="H146" s="49">
        <v>5547204</v>
      </c>
      <c r="I146" s="49">
        <v>7507369</v>
      </c>
      <c r="J146" s="49">
        <v>7286782</v>
      </c>
      <c r="K146" s="49">
        <v>5183351</v>
      </c>
      <c r="L146" s="49">
        <v>2281319</v>
      </c>
      <c r="M146" s="49">
        <v>3442569</v>
      </c>
      <c r="N146" s="49">
        <v>1782410</v>
      </c>
      <c r="O146" s="49">
        <v>2290252</v>
      </c>
      <c r="P146" s="49">
        <v>4026026</v>
      </c>
      <c r="Q146" s="49">
        <v>2851649</v>
      </c>
      <c r="R146" s="49">
        <v>2572489</v>
      </c>
      <c r="S146" s="49">
        <v>1699745</v>
      </c>
      <c r="V146" s="91"/>
    </row>
    <row r="147" spans="1:22" ht="15" customHeight="1">
      <c r="A147" s="51" t="s">
        <v>120</v>
      </c>
      <c r="B147" s="49">
        <v>5080550</v>
      </c>
      <c r="C147" s="49">
        <v>6726019</v>
      </c>
      <c r="D147" s="49">
        <v>-1286907</v>
      </c>
      <c r="E147" s="49">
        <v>11069764</v>
      </c>
      <c r="F147" s="49">
        <v>18312789</v>
      </c>
      <c r="G147" s="49">
        <v>19398715</v>
      </c>
      <c r="H147" s="49">
        <v>12442933</v>
      </c>
      <c r="I147" s="49">
        <v>14105331</v>
      </c>
      <c r="J147" s="49">
        <v>16585602</v>
      </c>
      <c r="K147" s="49">
        <v>16804331</v>
      </c>
      <c r="L147" s="49">
        <v>17865410</v>
      </c>
      <c r="M147" s="49">
        <v>17088410</v>
      </c>
      <c r="N147" s="49">
        <v>16959364</v>
      </c>
      <c r="O147" s="49">
        <v>15356293</v>
      </c>
      <c r="P147" s="49">
        <v>11176125</v>
      </c>
      <c r="Q147" s="49">
        <v>11946838</v>
      </c>
      <c r="R147" s="49">
        <v>14294941</v>
      </c>
      <c r="S147" s="49">
        <v>15487614</v>
      </c>
      <c r="V147" s="91"/>
    </row>
    <row r="148" spans="1:22" ht="15" customHeight="1">
      <c r="A148" s="51" t="s">
        <v>122</v>
      </c>
      <c r="B148" s="49">
        <v>0</v>
      </c>
      <c r="C148" s="49">
        <v>12563980</v>
      </c>
      <c r="D148" s="49">
        <v>4329429</v>
      </c>
      <c r="E148" s="49">
        <v>14046547</v>
      </c>
      <c r="F148" s="49">
        <v>0</v>
      </c>
      <c r="G148" s="49">
        <v>0</v>
      </c>
      <c r="H148" s="49">
        <v>0</v>
      </c>
      <c r="I148" s="49">
        <v>0</v>
      </c>
      <c r="J148" s="49">
        <v>2453210</v>
      </c>
      <c r="K148" s="49">
        <v>2876757</v>
      </c>
      <c r="L148" s="49">
        <v>518383</v>
      </c>
      <c r="M148" s="49">
        <v>2189603</v>
      </c>
      <c r="N148" s="49">
        <v>0</v>
      </c>
      <c r="O148" s="49">
        <v>3626021</v>
      </c>
      <c r="P148" s="49">
        <v>0</v>
      </c>
      <c r="Q148" s="49">
        <v>17193801</v>
      </c>
      <c r="R148" s="49">
        <v>17358087</v>
      </c>
      <c r="S148" s="49">
        <v>20706258</v>
      </c>
      <c r="V148" s="91"/>
    </row>
    <row r="149" spans="1:22" ht="15" customHeight="1">
      <c r="A149" s="51" t="s">
        <v>124</v>
      </c>
      <c r="B149" s="49">
        <v>132840</v>
      </c>
      <c r="C149" s="49">
        <v>689951</v>
      </c>
      <c r="D149" s="49">
        <v>1598588</v>
      </c>
      <c r="E149" s="49">
        <v>7044638</v>
      </c>
      <c r="F149" s="49">
        <v>9374069</v>
      </c>
      <c r="G149" s="49">
        <v>9686557</v>
      </c>
      <c r="H149" s="49">
        <v>9938442</v>
      </c>
      <c r="I149" s="49">
        <v>8827224</v>
      </c>
      <c r="J149" s="49">
        <v>10104433</v>
      </c>
      <c r="K149" s="49">
        <v>9594761</v>
      </c>
      <c r="L149" s="49">
        <v>8703506</v>
      </c>
      <c r="M149" s="49">
        <v>9676615</v>
      </c>
      <c r="N149" s="49">
        <v>10406047</v>
      </c>
      <c r="O149" s="49">
        <v>10344107</v>
      </c>
      <c r="P149" s="49">
        <v>9948456</v>
      </c>
      <c r="Q149" s="49">
        <v>8408062</v>
      </c>
      <c r="R149" s="49">
        <v>9577654</v>
      </c>
      <c r="S149" s="49">
        <v>8321853</v>
      </c>
      <c r="V149" s="91"/>
    </row>
    <row r="150" spans="1:22" ht="15" customHeight="1">
      <c r="A150" s="51" t="s">
        <v>126</v>
      </c>
      <c r="B150" s="49">
        <v>2403776</v>
      </c>
      <c r="C150" s="49">
        <v>0</v>
      </c>
      <c r="D150" s="49">
        <v>-1182878</v>
      </c>
      <c r="E150" s="49">
        <v>2383957</v>
      </c>
      <c r="F150" s="49">
        <v>0</v>
      </c>
      <c r="G150" s="49">
        <v>418849</v>
      </c>
      <c r="H150" s="49">
        <v>-1</v>
      </c>
      <c r="I150" s="49">
        <v>0</v>
      </c>
      <c r="J150" s="49">
        <v>0</v>
      </c>
      <c r="K150" s="49">
        <v>0</v>
      </c>
      <c r="L150" s="49">
        <v>13486762</v>
      </c>
      <c r="M150" s="49">
        <v>8032250</v>
      </c>
      <c r="N150" s="49">
        <v>9238985</v>
      </c>
      <c r="O150" s="49">
        <v>9395182</v>
      </c>
      <c r="P150" s="49">
        <v>8070786</v>
      </c>
      <c r="Q150" s="49">
        <v>1641644</v>
      </c>
      <c r="R150" s="49">
        <v>3887510</v>
      </c>
      <c r="S150" s="49">
        <v>1749459</v>
      </c>
      <c r="V150" s="91"/>
    </row>
    <row r="151" spans="1:22" ht="15" customHeight="1">
      <c r="A151" s="51" t="s">
        <v>127</v>
      </c>
      <c r="B151" s="49">
        <v>594682</v>
      </c>
      <c r="C151" s="49">
        <v>295728</v>
      </c>
      <c r="D151" s="49">
        <v>147417</v>
      </c>
      <c r="E151" s="49">
        <v>787250</v>
      </c>
      <c r="F151" s="49">
        <v>655740</v>
      </c>
      <c r="G151" s="49">
        <v>869175</v>
      </c>
      <c r="H151" s="49">
        <v>0</v>
      </c>
      <c r="I151" s="49">
        <v>0</v>
      </c>
      <c r="J151" s="49">
        <v>0</v>
      </c>
      <c r="K151" s="49">
        <v>0</v>
      </c>
      <c r="L151" s="49">
        <v>3836948</v>
      </c>
      <c r="M151" s="49">
        <v>0</v>
      </c>
      <c r="N151" s="49">
        <v>4785150</v>
      </c>
      <c r="O151" s="49">
        <v>3770615</v>
      </c>
      <c r="P151" s="49">
        <v>2074682</v>
      </c>
      <c r="Q151" s="49">
        <v>1493916</v>
      </c>
      <c r="R151" s="49">
        <v>1703805</v>
      </c>
      <c r="S151" s="49">
        <v>1198373</v>
      </c>
      <c r="V151" s="91"/>
    </row>
    <row r="152" spans="1:22" ht="15" customHeight="1">
      <c r="A152" s="51" t="s">
        <v>128</v>
      </c>
      <c r="B152" s="49">
        <v>930318</v>
      </c>
      <c r="C152" s="49">
        <v>1665711</v>
      </c>
      <c r="D152" s="49">
        <v>1408675</v>
      </c>
      <c r="E152" s="49">
        <v>1459830</v>
      </c>
      <c r="F152" s="49">
        <v>2802464</v>
      </c>
      <c r="G152" s="49">
        <v>3453038</v>
      </c>
      <c r="H152" s="49">
        <v>3260517</v>
      </c>
      <c r="I152" s="49">
        <v>2539117</v>
      </c>
      <c r="J152" s="49">
        <v>3788968</v>
      </c>
      <c r="K152" s="49">
        <v>3395863</v>
      </c>
      <c r="L152" s="49">
        <v>4549000</v>
      </c>
      <c r="M152" s="49">
        <v>3432537</v>
      </c>
      <c r="N152" s="49">
        <v>3376774</v>
      </c>
      <c r="O152" s="49">
        <v>3112274</v>
      </c>
      <c r="P152" s="49">
        <v>2974239</v>
      </c>
      <c r="Q152" s="49">
        <v>1624449</v>
      </c>
      <c r="R152" s="49">
        <v>1650580</v>
      </c>
      <c r="S152" s="49">
        <v>1995623</v>
      </c>
      <c r="V152" s="91"/>
    </row>
    <row r="153" spans="1:22" ht="15" customHeight="1">
      <c r="A153" s="51" t="s">
        <v>130</v>
      </c>
      <c r="B153" s="49">
        <v>14192899</v>
      </c>
      <c r="C153" s="49">
        <v>22140284</v>
      </c>
      <c r="D153" s="49">
        <v>39453896</v>
      </c>
      <c r="E153" s="49">
        <v>52660127</v>
      </c>
      <c r="F153" s="49">
        <v>-5492004</v>
      </c>
      <c r="G153" s="49">
        <v>46497998</v>
      </c>
      <c r="H153" s="49">
        <v>19826745</v>
      </c>
      <c r="I153" s="49">
        <v>24225509</v>
      </c>
      <c r="J153" s="49">
        <v>22546747</v>
      </c>
      <c r="K153" s="49">
        <v>36370578</v>
      </c>
      <c r="L153" s="49">
        <v>38082211</v>
      </c>
      <c r="M153" s="49">
        <v>45941426</v>
      </c>
      <c r="N153" s="49">
        <v>47917031</v>
      </c>
      <c r="O153" s="49">
        <v>48579759</v>
      </c>
      <c r="P153" s="49">
        <v>49287599</v>
      </c>
      <c r="Q153" s="49">
        <v>36165247</v>
      </c>
      <c r="R153" s="49">
        <v>32737287</v>
      </c>
      <c r="S153" s="49">
        <v>33014339</v>
      </c>
      <c r="V153" s="91"/>
    </row>
    <row r="154" spans="1:22" ht="15" customHeight="1">
      <c r="A154" s="51" t="s">
        <v>131</v>
      </c>
      <c r="B154" s="49">
        <v>839471</v>
      </c>
      <c r="C154" s="49">
        <v>-8264</v>
      </c>
      <c r="D154" s="49">
        <v>8264</v>
      </c>
      <c r="E154" s="49">
        <v>1300270</v>
      </c>
      <c r="F154" s="49">
        <v>1107107</v>
      </c>
      <c r="G154" s="49">
        <v>656256</v>
      </c>
      <c r="H154" s="49">
        <v>223379</v>
      </c>
      <c r="I154" s="49">
        <v>34041</v>
      </c>
      <c r="J154" s="49">
        <v>0</v>
      </c>
      <c r="K154" s="49">
        <v>0</v>
      </c>
      <c r="L154" s="49">
        <v>0</v>
      </c>
      <c r="M154" s="49">
        <v>0</v>
      </c>
      <c r="N154" s="49">
        <v>0</v>
      </c>
      <c r="O154" s="49">
        <v>0</v>
      </c>
      <c r="P154" s="49">
        <v>0</v>
      </c>
      <c r="Q154" s="49">
        <v>0</v>
      </c>
      <c r="R154" s="49">
        <v>0</v>
      </c>
      <c r="S154" s="49">
        <v>0</v>
      </c>
      <c r="V154" s="91"/>
    </row>
    <row r="155" spans="1:22" ht="15" customHeight="1">
      <c r="A155" s="51" t="s">
        <v>132</v>
      </c>
      <c r="B155" s="49">
        <v>45333554</v>
      </c>
      <c r="C155" s="49">
        <v>80882692</v>
      </c>
      <c r="D155" s="49">
        <v>83411749</v>
      </c>
      <c r="E155" s="49">
        <v>80137485</v>
      </c>
      <c r="F155" s="49">
        <v>81016098</v>
      </c>
      <c r="G155" s="49">
        <v>57648853</v>
      </c>
      <c r="H155" s="49">
        <v>51802710</v>
      </c>
      <c r="I155" s="49">
        <v>49825760</v>
      </c>
      <c r="J155" s="49">
        <v>56361026</v>
      </c>
      <c r="K155" s="49">
        <v>63162000</v>
      </c>
      <c r="L155" s="49">
        <v>71804356</v>
      </c>
      <c r="M155" s="49">
        <v>64259038</v>
      </c>
      <c r="N155" s="49">
        <v>23950509</v>
      </c>
      <c r="O155" s="49">
        <v>24403482</v>
      </c>
      <c r="P155" s="49">
        <v>12806632</v>
      </c>
      <c r="Q155" s="49">
        <v>12991969</v>
      </c>
      <c r="R155" s="49">
        <v>15578063</v>
      </c>
      <c r="S155" s="49">
        <v>1107360</v>
      </c>
      <c r="V155" s="91"/>
    </row>
    <row r="156" spans="1:22" ht="15" customHeight="1">
      <c r="A156" s="51" t="s">
        <v>75</v>
      </c>
      <c r="B156" s="49">
        <v>0</v>
      </c>
      <c r="C156" s="49">
        <v>2414815</v>
      </c>
      <c r="D156" s="49">
        <v>10877562</v>
      </c>
      <c r="E156" s="49">
        <v>70214187</v>
      </c>
      <c r="F156" s="49">
        <v>64122364</v>
      </c>
      <c r="G156" s="49">
        <v>60805963</v>
      </c>
      <c r="H156" s="49">
        <v>65611753</v>
      </c>
      <c r="I156" s="49">
        <v>59503403</v>
      </c>
      <c r="J156" s="49">
        <v>59155507</v>
      </c>
      <c r="K156" s="49">
        <v>57247027</v>
      </c>
      <c r="L156" s="49">
        <v>53504445</v>
      </c>
      <c r="M156" s="49">
        <v>51091541</v>
      </c>
      <c r="N156" s="49">
        <v>55229428</v>
      </c>
      <c r="O156" s="49">
        <v>53713164</v>
      </c>
      <c r="P156" s="49">
        <v>49670191</v>
      </c>
      <c r="Q156" s="49">
        <v>45812764</v>
      </c>
      <c r="R156" s="49">
        <v>39910968</v>
      </c>
      <c r="S156" s="49">
        <v>31639030</v>
      </c>
      <c r="V156" s="91"/>
    </row>
    <row r="157" spans="1:22" ht="15" customHeight="1">
      <c r="A157" s="51" t="s">
        <v>133</v>
      </c>
      <c r="B157" s="49">
        <v>9725</v>
      </c>
      <c r="C157" s="49">
        <v>110970</v>
      </c>
      <c r="D157" s="49">
        <v>0</v>
      </c>
      <c r="E157" s="49">
        <v>0</v>
      </c>
      <c r="F157" s="49">
        <v>721</v>
      </c>
      <c r="G157" s="49">
        <v>-721</v>
      </c>
      <c r="H157" s="49">
        <v>0</v>
      </c>
      <c r="I157" s="49">
        <v>0</v>
      </c>
      <c r="J157" s="49">
        <v>0</v>
      </c>
      <c r="K157" s="49">
        <v>0</v>
      </c>
      <c r="L157" s="49">
        <v>21152</v>
      </c>
      <c r="M157" s="49">
        <v>274048</v>
      </c>
      <c r="N157" s="49">
        <v>116518</v>
      </c>
      <c r="O157" s="49">
        <v>0</v>
      </c>
      <c r="P157" s="49">
        <v>541473</v>
      </c>
      <c r="Q157" s="49">
        <v>1405425</v>
      </c>
      <c r="R157" s="49">
        <v>1969658</v>
      </c>
      <c r="S157" s="49">
        <v>2329322</v>
      </c>
      <c r="V157" s="91"/>
    </row>
    <row r="158" spans="1:22" ht="15" customHeight="1">
      <c r="A158" s="51" t="s">
        <v>134</v>
      </c>
      <c r="B158" s="49">
        <v>8912399</v>
      </c>
      <c r="C158" s="49">
        <v>624678</v>
      </c>
      <c r="D158" s="49">
        <v>408315</v>
      </c>
      <c r="E158" s="49">
        <v>7820019</v>
      </c>
      <c r="F158" s="49">
        <v>7171556</v>
      </c>
      <c r="G158" s="49">
        <v>39725159</v>
      </c>
      <c r="H158" s="49">
        <v>51223575</v>
      </c>
      <c r="I158" s="49">
        <v>49385094</v>
      </c>
      <c r="J158" s="49">
        <v>20737637</v>
      </c>
      <c r="K158" s="49">
        <v>28371105</v>
      </c>
      <c r="L158" s="49">
        <v>33127797</v>
      </c>
      <c r="M158" s="49">
        <v>24503353</v>
      </c>
      <c r="N158" s="49">
        <v>0</v>
      </c>
      <c r="O158" s="49">
        <v>10048944</v>
      </c>
      <c r="P158" s="49">
        <v>2340602</v>
      </c>
      <c r="Q158" s="49">
        <v>0</v>
      </c>
      <c r="R158" s="49">
        <v>173800</v>
      </c>
      <c r="S158" s="49">
        <v>9800</v>
      </c>
      <c r="V158" s="91"/>
    </row>
    <row r="159" spans="1:22" ht="15" customHeight="1">
      <c r="A159" s="51" t="s">
        <v>136</v>
      </c>
      <c r="B159" s="49">
        <v>6342808</v>
      </c>
      <c r="C159" s="49">
        <v>7495126</v>
      </c>
      <c r="D159" s="49">
        <v>10680257</v>
      </c>
      <c r="E159" s="49">
        <v>23046268</v>
      </c>
      <c r="F159" s="49">
        <v>9857660</v>
      </c>
      <c r="G159" s="49">
        <v>14003701</v>
      </c>
      <c r="H159" s="49">
        <v>9499893</v>
      </c>
      <c r="I159" s="49">
        <v>9399706</v>
      </c>
      <c r="J159" s="49">
        <v>9136167</v>
      </c>
      <c r="K159" s="49">
        <v>9752169</v>
      </c>
      <c r="L159" s="49">
        <v>11727997</v>
      </c>
      <c r="M159" s="49">
        <v>11592850</v>
      </c>
      <c r="N159" s="49">
        <v>11250473</v>
      </c>
      <c r="O159" s="49">
        <v>13180831</v>
      </c>
      <c r="P159" s="49">
        <v>12540756</v>
      </c>
      <c r="Q159" s="49">
        <v>13688626</v>
      </c>
      <c r="R159" s="49">
        <v>15058308</v>
      </c>
      <c r="S159" s="49">
        <v>13864224</v>
      </c>
      <c r="V159" s="91"/>
    </row>
    <row r="160" spans="1:22" ht="15" customHeight="1">
      <c r="A160" s="51" t="s">
        <v>145</v>
      </c>
      <c r="B160" s="49">
        <v>4361891</v>
      </c>
      <c r="C160" s="49">
        <v>25615453</v>
      </c>
      <c r="D160" s="49">
        <v>23579241</v>
      </c>
      <c r="E160" s="49">
        <v>-13503210</v>
      </c>
      <c r="F160" s="49">
        <v>25741274</v>
      </c>
      <c r="G160" s="49">
        <v>25909513</v>
      </c>
      <c r="H160" s="49">
        <v>-3651663</v>
      </c>
      <c r="I160" s="49">
        <v>14785171</v>
      </c>
      <c r="J160" s="49">
        <v>7020833</v>
      </c>
      <c r="K160" s="49">
        <v>23431360</v>
      </c>
      <c r="L160" s="49">
        <v>17256451</v>
      </c>
      <c r="M160" s="49">
        <v>29971354</v>
      </c>
      <c r="N160" s="49">
        <v>24618580</v>
      </c>
      <c r="O160" s="49">
        <v>17801930</v>
      </c>
      <c r="P160" s="49">
        <v>28399939</v>
      </c>
      <c r="Q160" s="49">
        <v>7495903</v>
      </c>
      <c r="R160" s="49">
        <v>8825212</v>
      </c>
      <c r="S160" s="49">
        <v>10595181</v>
      </c>
      <c r="V160" s="91"/>
    </row>
    <row r="161" spans="1:22" ht="15" customHeight="1">
      <c r="A161" s="51" t="s">
        <v>138</v>
      </c>
      <c r="B161" s="49">
        <v>519567</v>
      </c>
      <c r="C161" s="49">
        <v>57230876</v>
      </c>
      <c r="D161" s="49">
        <v>8652485</v>
      </c>
      <c r="E161" s="49">
        <v>121076035</v>
      </c>
      <c r="F161" s="49">
        <v>74165811</v>
      </c>
      <c r="G161" s="49">
        <v>80889983</v>
      </c>
      <c r="H161" s="49">
        <v>83616645</v>
      </c>
      <c r="I161" s="49">
        <v>57117684</v>
      </c>
      <c r="J161" s="49">
        <v>42946266</v>
      </c>
      <c r="K161" s="49">
        <v>41561693</v>
      </c>
      <c r="L161" s="49">
        <v>55577462</v>
      </c>
      <c r="M161" s="49">
        <v>34247970</v>
      </c>
      <c r="N161" s="49">
        <v>58799687</v>
      </c>
      <c r="O161" s="49">
        <v>52700720</v>
      </c>
      <c r="P161" s="49">
        <v>17752424</v>
      </c>
      <c r="Q161" s="49">
        <v>11487010</v>
      </c>
      <c r="R161" s="49">
        <v>5586587</v>
      </c>
      <c r="S161" s="49">
        <v>5821096</v>
      </c>
      <c r="V161" s="91"/>
    </row>
    <row r="162" spans="1:22" ht="15" customHeight="1">
      <c r="A162" s="51" t="s">
        <v>140</v>
      </c>
      <c r="B162" s="49">
        <v>605680</v>
      </c>
      <c r="C162" s="49">
        <v>2639072</v>
      </c>
      <c r="D162" s="49">
        <v>2240410</v>
      </c>
      <c r="E162" s="49">
        <v>3288558</v>
      </c>
      <c r="F162" s="49">
        <v>2814878</v>
      </c>
      <c r="G162" s="49">
        <v>4786228</v>
      </c>
      <c r="H162" s="49">
        <v>4871828</v>
      </c>
      <c r="I162" s="49">
        <v>3093188</v>
      </c>
      <c r="J162" s="49">
        <v>2258820</v>
      </c>
      <c r="K162" s="49">
        <v>3135937</v>
      </c>
      <c r="L162" s="49">
        <v>3055997</v>
      </c>
      <c r="M162" s="49">
        <v>2627170</v>
      </c>
      <c r="N162" s="49">
        <v>1699543</v>
      </c>
      <c r="O162" s="49">
        <v>605817</v>
      </c>
      <c r="P162" s="49">
        <v>650775</v>
      </c>
      <c r="Q162" s="49">
        <v>0</v>
      </c>
      <c r="R162" s="49">
        <v>0</v>
      </c>
      <c r="S162" s="49">
        <v>0</v>
      </c>
      <c r="V162" s="91"/>
    </row>
    <row r="163" spans="1:22" ht="15" customHeight="1">
      <c r="A163" s="51" t="s">
        <v>142</v>
      </c>
      <c r="B163" s="49">
        <v>2358270</v>
      </c>
      <c r="C163" s="49">
        <v>4121616</v>
      </c>
      <c r="D163" s="49">
        <v>8630663</v>
      </c>
      <c r="E163" s="49">
        <v>14860011</v>
      </c>
      <c r="F163" s="49">
        <v>9999727</v>
      </c>
      <c r="G163" s="49">
        <v>10451967</v>
      </c>
      <c r="H163" s="49">
        <v>12060402</v>
      </c>
      <c r="I163" s="49">
        <v>10732601</v>
      </c>
      <c r="J163" s="49">
        <v>10555191</v>
      </c>
      <c r="K163" s="49">
        <v>9360550</v>
      </c>
      <c r="L163" s="49">
        <v>12576419</v>
      </c>
      <c r="M163" s="49">
        <v>5180205</v>
      </c>
      <c r="N163" s="49">
        <v>4134679</v>
      </c>
      <c r="O163" s="49">
        <v>2645957</v>
      </c>
      <c r="P163" s="49">
        <v>2000137</v>
      </c>
      <c r="Q163" s="49">
        <v>552306</v>
      </c>
      <c r="R163" s="49">
        <v>85886</v>
      </c>
      <c r="S163" s="49">
        <v>0</v>
      </c>
      <c r="V163" s="91"/>
    </row>
    <row r="164" spans="1:22" ht="15" customHeight="1">
      <c r="A164" s="51" t="s">
        <v>144</v>
      </c>
      <c r="B164" s="49">
        <v>653805</v>
      </c>
      <c r="C164" s="49">
        <v>1265806</v>
      </c>
      <c r="D164" s="49">
        <v>1350044</v>
      </c>
      <c r="E164" s="49">
        <v>589985</v>
      </c>
      <c r="F164" s="49">
        <v>460050</v>
      </c>
      <c r="G164" s="49">
        <v>515246</v>
      </c>
      <c r="H164" s="49">
        <v>1074846</v>
      </c>
      <c r="I164" s="49">
        <v>1153060</v>
      </c>
      <c r="J164" s="49">
        <v>1216157</v>
      </c>
      <c r="K164" s="49">
        <v>1450855</v>
      </c>
      <c r="L164" s="49">
        <v>1404629</v>
      </c>
      <c r="M164" s="49">
        <v>1460317</v>
      </c>
      <c r="N164" s="49">
        <v>1326486</v>
      </c>
      <c r="O164" s="49">
        <v>1613615</v>
      </c>
      <c r="P164" s="49">
        <v>1659440</v>
      </c>
      <c r="Q164" s="49">
        <v>1491374</v>
      </c>
      <c r="R164" s="49">
        <v>1674734</v>
      </c>
      <c r="S164" s="49">
        <v>1436405</v>
      </c>
      <c r="V164" s="91"/>
    </row>
    <row r="165" spans="1:22" ht="15" customHeight="1">
      <c r="A165" s="51" t="s">
        <v>146</v>
      </c>
      <c r="B165" s="49">
        <v>14193248</v>
      </c>
      <c r="C165" s="49">
        <v>-3560698</v>
      </c>
      <c r="D165" s="49">
        <v>22535942</v>
      </c>
      <c r="E165" s="49">
        <v>26525252</v>
      </c>
      <c r="F165" s="49">
        <v>37160452</v>
      </c>
      <c r="G165" s="49">
        <v>29766969</v>
      </c>
      <c r="H165" s="49">
        <v>21417419</v>
      </c>
      <c r="I165" s="49">
        <v>25516161</v>
      </c>
      <c r="J165" s="49">
        <v>21094327</v>
      </c>
      <c r="K165" s="49">
        <v>28934907</v>
      </c>
      <c r="L165" s="49">
        <v>25114437</v>
      </c>
      <c r="M165" s="49">
        <v>15488236</v>
      </c>
      <c r="N165" s="49">
        <v>18278345</v>
      </c>
      <c r="O165" s="49">
        <v>25067127</v>
      </c>
      <c r="P165" s="49">
        <v>28576230</v>
      </c>
      <c r="Q165" s="49">
        <v>15786168</v>
      </c>
      <c r="R165" s="49">
        <v>15894049</v>
      </c>
      <c r="S165" s="49">
        <v>25548054</v>
      </c>
      <c r="V165" s="91"/>
    </row>
    <row r="166" spans="1:22" ht="15" customHeight="1">
      <c r="A166" s="51" t="s">
        <v>148</v>
      </c>
      <c r="B166" s="49">
        <v>19828873</v>
      </c>
      <c r="C166" s="49">
        <v>3391352</v>
      </c>
      <c r="D166" s="49">
        <v>1015517</v>
      </c>
      <c r="E166" s="49">
        <v>2315950</v>
      </c>
      <c r="F166" s="49">
        <v>1633060</v>
      </c>
      <c r="G166" s="49">
        <v>2672948</v>
      </c>
      <c r="H166" s="49">
        <v>1087689</v>
      </c>
      <c r="I166" s="49">
        <v>1268506</v>
      </c>
      <c r="J166" s="49">
        <v>3166411</v>
      </c>
      <c r="K166" s="49">
        <v>1351379</v>
      </c>
      <c r="L166" s="49">
        <v>1768467</v>
      </c>
      <c r="M166" s="49">
        <v>2264997</v>
      </c>
      <c r="N166" s="49">
        <v>2186377</v>
      </c>
      <c r="O166" s="49">
        <v>8198947</v>
      </c>
      <c r="P166" s="49">
        <v>8148395</v>
      </c>
      <c r="Q166" s="49">
        <v>8156291</v>
      </c>
      <c r="R166" s="49">
        <v>8186425</v>
      </c>
      <c r="S166" s="49">
        <v>8063461</v>
      </c>
      <c r="V166" s="91"/>
    </row>
    <row r="167" spans="1:22" ht="15" customHeight="1">
      <c r="A167" s="51" t="s">
        <v>150</v>
      </c>
      <c r="B167" s="49">
        <v>6255163</v>
      </c>
      <c r="C167" s="49">
        <v>5613140</v>
      </c>
      <c r="D167" s="49">
        <v>6504280</v>
      </c>
      <c r="E167" s="49">
        <v>9637648</v>
      </c>
      <c r="F167" s="49">
        <v>13823737</v>
      </c>
      <c r="G167" s="49">
        <v>14706822</v>
      </c>
      <c r="H167" s="49">
        <v>13875685</v>
      </c>
      <c r="I167" s="49">
        <v>11258599</v>
      </c>
      <c r="J167" s="49">
        <v>13630867</v>
      </c>
      <c r="K167" s="49">
        <v>15986149</v>
      </c>
      <c r="L167" s="49">
        <v>10265095</v>
      </c>
      <c r="M167" s="49">
        <v>12844774</v>
      </c>
      <c r="N167" s="49">
        <v>6507683</v>
      </c>
      <c r="O167" s="49">
        <v>4086391</v>
      </c>
      <c r="P167" s="49">
        <v>3403219</v>
      </c>
      <c r="Q167" s="49">
        <v>1728680</v>
      </c>
      <c r="R167" s="49">
        <v>8868323</v>
      </c>
      <c r="S167" s="49">
        <v>8991536</v>
      </c>
      <c r="V167" s="91"/>
    </row>
    <row r="168" spans="1:22" ht="15" customHeight="1">
      <c r="A168" s="51" t="s">
        <v>152</v>
      </c>
      <c r="B168" s="49">
        <v>48816</v>
      </c>
      <c r="C168" s="49">
        <v>161767</v>
      </c>
      <c r="D168" s="49">
        <v>119749</v>
      </c>
      <c r="E168" s="49">
        <v>2638874</v>
      </c>
      <c r="F168" s="49">
        <v>3178091</v>
      </c>
      <c r="G168" s="49">
        <v>3231357</v>
      </c>
      <c r="H168" s="49">
        <v>3298448</v>
      </c>
      <c r="I168" s="49">
        <v>3678987</v>
      </c>
      <c r="J168" s="49">
        <v>4632086</v>
      </c>
      <c r="K168" s="49">
        <v>2326614</v>
      </c>
      <c r="L168" s="49">
        <v>2343587</v>
      </c>
      <c r="M168" s="49">
        <v>3701455</v>
      </c>
      <c r="N168" s="49">
        <v>5577206</v>
      </c>
      <c r="O168" s="49">
        <v>2440228</v>
      </c>
      <c r="P168" s="49">
        <v>3129378</v>
      </c>
      <c r="Q168" s="49">
        <v>3364323</v>
      </c>
      <c r="R168" s="49">
        <v>3646338</v>
      </c>
      <c r="S168" s="49">
        <v>4760455</v>
      </c>
      <c r="V168" s="91"/>
    </row>
    <row r="169" spans="1:22" ht="15" customHeight="1">
      <c r="A169" s="51" t="s">
        <v>153</v>
      </c>
      <c r="B169" s="49">
        <v>11267336</v>
      </c>
      <c r="C169" s="49">
        <v>11037127</v>
      </c>
      <c r="D169" s="49">
        <v>-22304463</v>
      </c>
      <c r="E169" s="49">
        <v>64118583</v>
      </c>
      <c r="F169" s="49">
        <v>31127632</v>
      </c>
      <c r="G169" s="49">
        <v>27619441</v>
      </c>
      <c r="H169" s="49">
        <v>29983021</v>
      </c>
      <c r="I169" s="49">
        <v>47780199</v>
      </c>
      <c r="J169" s="49">
        <v>18906847</v>
      </c>
      <c r="K169" s="49">
        <v>16666558</v>
      </c>
      <c r="L169" s="49">
        <v>39352744</v>
      </c>
      <c r="M169" s="49">
        <v>36536078</v>
      </c>
      <c r="N169" s="49">
        <v>31311883</v>
      </c>
      <c r="O169" s="49">
        <v>33189134</v>
      </c>
      <c r="P169" s="49">
        <v>35568248</v>
      </c>
      <c r="Q169" s="49">
        <v>37826385</v>
      </c>
      <c r="R169" s="49">
        <v>34523871</v>
      </c>
      <c r="S169" s="49">
        <v>37538827</v>
      </c>
      <c r="V169" s="91"/>
    </row>
    <row r="170" spans="1:22" ht="15" customHeight="1">
      <c r="A170" s="51" t="s">
        <v>154</v>
      </c>
      <c r="B170" s="49">
        <v>1765430</v>
      </c>
      <c r="C170" s="49">
        <v>753118</v>
      </c>
      <c r="D170" s="49">
        <v>180510</v>
      </c>
      <c r="E170" s="49">
        <v>37071283</v>
      </c>
      <c r="F170" s="49">
        <v>21032896</v>
      </c>
      <c r="G170" s="49">
        <v>21960738</v>
      </c>
      <c r="H170" s="49">
        <v>23136431</v>
      </c>
      <c r="I170" s="49">
        <v>29327837</v>
      </c>
      <c r="J170" s="49">
        <v>27427231</v>
      </c>
      <c r="K170" s="49">
        <v>125755574</v>
      </c>
      <c r="L170" s="49">
        <v>135503332</v>
      </c>
      <c r="M170" s="49">
        <v>50033111</v>
      </c>
      <c r="N170" s="49">
        <v>46024217</v>
      </c>
      <c r="O170" s="49">
        <v>57062317</v>
      </c>
      <c r="P170" s="49">
        <v>82176454</v>
      </c>
      <c r="Q170" s="49">
        <v>101911297</v>
      </c>
      <c r="R170" s="49">
        <v>85925166</v>
      </c>
      <c r="S170" s="49">
        <v>88305521</v>
      </c>
      <c r="V170" s="91"/>
    </row>
    <row r="171" spans="1:22" ht="15" customHeight="1">
      <c r="A171" s="51" t="s">
        <v>155</v>
      </c>
      <c r="B171" s="49">
        <v>1139492</v>
      </c>
      <c r="C171" s="49">
        <v>949508</v>
      </c>
      <c r="D171" s="49">
        <v>2224131</v>
      </c>
      <c r="E171" s="49">
        <v>1023519</v>
      </c>
      <c r="F171" s="49">
        <v>0</v>
      </c>
      <c r="G171" s="49">
        <v>0</v>
      </c>
      <c r="H171" s="49">
        <v>0</v>
      </c>
      <c r="I171" s="49">
        <v>0</v>
      </c>
      <c r="J171" s="49">
        <v>0</v>
      </c>
      <c r="K171" s="49">
        <v>1461819</v>
      </c>
      <c r="L171" s="49">
        <v>0</v>
      </c>
      <c r="M171" s="49">
        <v>0</v>
      </c>
      <c r="N171" s="49">
        <v>0</v>
      </c>
      <c r="O171" s="49">
        <v>0</v>
      </c>
      <c r="P171" s="49">
        <v>0</v>
      </c>
      <c r="Q171" s="49">
        <v>5985850</v>
      </c>
      <c r="R171" s="49">
        <v>4743278</v>
      </c>
      <c r="S171" s="49">
        <v>0</v>
      </c>
      <c r="V171" s="91"/>
    </row>
    <row r="172" spans="1:22" ht="15" customHeight="1">
      <c r="A172" s="51" t="s">
        <v>157</v>
      </c>
      <c r="B172" s="49">
        <v>22139581</v>
      </c>
      <c r="C172" s="49">
        <v>33878090</v>
      </c>
      <c r="D172" s="49">
        <v>67952860</v>
      </c>
      <c r="E172" s="49">
        <v>87097166</v>
      </c>
      <c r="F172" s="49">
        <v>80446143</v>
      </c>
      <c r="G172" s="49">
        <v>19652205</v>
      </c>
      <c r="H172" s="49">
        <v>35570329</v>
      </c>
      <c r="I172" s="49">
        <v>13850597</v>
      </c>
      <c r="J172" s="49">
        <v>13867072</v>
      </c>
      <c r="K172" s="49">
        <v>29971641</v>
      </c>
      <c r="L172" s="49">
        <v>13850796</v>
      </c>
      <c r="M172" s="49">
        <v>11449994</v>
      </c>
      <c r="N172" s="49">
        <v>21517410</v>
      </c>
      <c r="O172" s="49">
        <v>21372011</v>
      </c>
      <c r="P172" s="49">
        <v>31222672</v>
      </c>
      <c r="Q172" s="49">
        <v>40241041</v>
      </c>
      <c r="R172" s="49">
        <v>35084585</v>
      </c>
      <c r="S172" s="49">
        <v>32192422</v>
      </c>
      <c r="V172" s="91"/>
    </row>
    <row r="173" spans="1:22" ht="15" customHeight="1">
      <c r="A173" s="51" t="s">
        <v>158</v>
      </c>
      <c r="B173" s="49">
        <v>1308701</v>
      </c>
      <c r="C173" s="49">
        <v>1784791</v>
      </c>
      <c r="D173" s="49">
        <v>-1965177</v>
      </c>
      <c r="E173" s="49">
        <v>3243260</v>
      </c>
      <c r="F173" s="49">
        <v>952656</v>
      </c>
      <c r="G173" s="49">
        <v>-175891</v>
      </c>
      <c r="H173" s="49">
        <v>-37831</v>
      </c>
      <c r="I173" s="49">
        <v>36</v>
      </c>
      <c r="J173" s="49">
        <v>23</v>
      </c>
      <c r="K173" s="49">
        <v>-1337</v>
      </c>
      <c r="L173" s="49">
        <v>246</v>
      </c>
      <c r="M173" s="49">
        <v>80</v>
      </c>
      <c r="N173" s="49">
        <v>2428</v>
      </c>
      <c r="O173" s="49">
        <v>35</v>
      </c>
      <c r="P173" s="49">
        <v>82</v>
      </c>
      <c r="Q173" s="49">
        <v>13</v>
      </c>
      <c r="R173" s="49">
        <v>12</v>
      </c>
      <c r="S173" s="49">
        <v>15</v>
      </c>
      <c r="V173" s="91"/>
    </row>
    <row r="174" spans="1:22" ht="15" customHeight="1">
      <c r="A174" s="59" t="s">
        <v>159</v>
      </c>
      <c r="B174" s="49">
        <v>274199130</v>
      </c>
      <c r="C174" s="49">
        <v>558741957</v>
      </c>
      <c r="D174" s="49">
        <v>496293012</v>
      </c>
      <c r="E174" s="49">
        <v>1046801038</v>
      </c>
      <c r="F174" s="49">
        <v>833086914</v>
      </c>
      <c r="G174" s="49">
        <v>851401928</v>
      </c>
      <c r="H174" s="49">
        <v>785755507</v>
      </c>
      <c r="I174" s="49">
        <v>679612474</v>
      </c>
      <c r="J174" s="49">
        <v>595350228</v>
      </c>
      <c r="K174" s="49">
        <v>815494556</v>
      </c>
      <c r="L174" s="49">
        <v>776095793</v>
      </c>
      <c r="M174" s="49">
        <v>685188073</v>
      </c>
      <c r="N174" s="49">
        <v>708258651</v>
      </c>
      <c r="O174" s="49">
        <v>832475536</v>
      </c>
      <c r="P174" s="49">
        <v>803137056</v>
      </c>
      <c r="Q174" s="49">
        <v>623630612</v>
      </c>
      <c r="R174" s="49">
        <v>594439650</v>
      </c>
      <c r="S174" s="49">
        <v>614411192</v>
      </c>
      <c r="V174" s="91"/>
    </row>
    <row r="175" spans="1:22" ht="15" customHeight="1">
      <c r="A175" s="82"/>
      <c r="B175" s="82"/>
      <c r="C175" s="82"/>
      <c r="D175" s="82"/>
      <c r="E175" s="82"/>
      <c r="F175" s="82"/>
      <c r="G175" s="82"/>
      <c r="H175" s="82"/>
      <c r="I175" s="82"/>
      <c r="J175" s="82"/>
      <c r="K175" s="82"/>
      <c r="L175" s="82"/>
      <c r="M175" s="82"/>
      <c r="N175" s="82"/>
    </row>
    <row r="180" spans="1:33" ht="15" customHeight="1">
      <c r="A180" s="395" t="s">
        <v>232</v>
      </c>
      <c r="B180" s="398" t="s">
        <v>198</v>
      </c>
      <c r="C180" s="398" t="s">
        <v>199</v>
      </c>
      <c r="D180" s="398" t="s">
        <v>200</v>
      </c>
      <c r="E180" s="398" t="s">
        <v>201</v>
      </c>
      <c r="F180" s="398" t="s">
        <v>202</v>
      </c>
      <c r="G180" s="398" t="s">
        <v>203</v>
      </c>
      <c r="H180" s="398" t="s">
        <v>204</v>
      </c>
      <c r="I180" s="398" t="s">
        <v>205</v>
      </c>
      <c r="J180" s="398" t="s">
        <v>206</v>
      </c>
      <c r="K180" s="398" t="s">
        <v>207</v>
      </c>
      <c r="L180" s="398" t="s">
        <v>208</v>
      </c>
      <c r="M180" s="398" t="s">
        <v>209</v>
      </c>
      <c r="N180" s="398" t="s">
        <v>210</v>
      </c>
      <c r="O180" s="398" t="s">
        <v>211</v>
      </c>
      <c r="P180" s="398" t="s">
        <v>212</v>
      </c>
      <c r="Q180" s="398" t="s">
        <v>213</v>
      </c>
      <c r="R180" s="398" t="s">
        <v>214</v>
      </c>
      <c r="S180" s="398" t="s">
        <v>215</v>
      </c>
      <c r="T180" s="398" t="s">
        <v>216</v>
      </c>
      <c r="U180" s="332"/>
    </row>
    <row r="181" spans="1:33" ht="15" customHeight="1">
      <c r="A181" s="395"/>
      <c r="B181" s="398"/>
      <c r="C181" s="398"/>
      <c r="D181" s="398"/>
      <c r="E181" s="398"/>
      <c r="F181" s="398"/>
      <c r="G181" s="398"/>
      <c r="H181" s="398"/>
      <c r="I181" s="398"/>
      <c r="J181" s="398"/>
      <c r="K181" s="398"/>
      <c r="L181" s="398"/>
      <c r="M181" s="398"/>
      <c r="N181" s="398"/>
      <c r="O181" s="398"/>
      <c r="P181" s="398"/>
      <c r="Q181" s="398"/>
      <c r="R181" s="398"/>
      <c r="S181" s="398"/>
      <c r="T181" s="398"/>
      <c r="U181" s="306" t="s">
        <v>378</v>
      </c>
      <c r="V181" s="50"/>
      <c r="W181" s="50"/>
      <c r="X181" s="50"/>
      <c r="Y181" s="50"/>
      <c r="Z181" s="50"/>
      <c r="AA181" s="50"/>
      <c r="AB181" s="50"/>
      <c r="AC181" s="50"/>
      <c r="AD181" s="50"/>
      <c r="AF181" s="50"/>
      <c r="AG181" s="50"/>
    </row>
    <row r="182" spans="1:33" ht="15" customHeight="1">
      <c r="A182" s="51" t="s">
        <v>82</v>
      </c>
      <c r="B182" s="89">
        <v>6.6616821754327898E-2</v>
      </c>
      <c r="C182" s="89">
        <v>0.10881175977110454</v>
      </c>
      <c r="D182" s="89">
        <v>9.6529480330581327E-2</v>
      </c>
      <c r="E182" s="89">
        <v>0.14070797076458513</v>
      </c>
      <c r="F182" s="89">
        <v>0.14673670158311572</v>
      </c>
      <c r="G182" s="89">
        <v>0.12977346126146219</v>
      </c>
      <c r="H182" s="89">
        <v>0.12247002982614898</v>
      </c>
      <c r="I182" s="89">
        <v>0.14739095393303817</v>
      </c>
      <c r="J182" s="89">
        <v>0.14121585602880252</v>
      </c>
      <c r="K182" s="89">
        <v>0.15270531278447891</v>
      </c>
      <c r="L182" s="89">
        <v>0.14172551546563428</v>
      </c>
      <c r="M182" s="89">
        <v>0.15719448302613998</v>
      </c>
      <c r="N182" s="89">
        <v>0.1742273985654319</v>
      </c>
      <c r="O182" s="89">
        <v>0.15026850966831554</v>
      </c>
      <c r="P182" s="89">
        <v>0.16081090278870305</v>
      </c>
      <c r="Q182" s="89">
        <v>0.17358717780172497</v>
      </c>
      <c r="R182" s="89">
        <v>0.14486498309721224</v>
      </c>
      <c r="S182" s="89">
        <v>0.13610198916871977</v>
      </c>
      <c r="U182" s="84">
        <v>17</v>
      </c>
    </row>
    <row r="183" spans="1:33" ht="15" customHeight="1">
      <c r="A183" s="51" t="s">
        <v>84</v>
      </c>
      <c r="B183" s="89">
        <v>6.4858098650845047E-2</v>
      </c>
      <c r="C183" s="89">
        <v>0.10710340868280119</v>
      </c>
      <c r="D183" s="89">
        <v>4.3670897471356468E-2</v>
      </c>
      <c r="E183" s="89">
        <v>9.8361466671459494E-2</v>
      </c>
      <c r="F183" s="89">
        <v>0.1138620051944438</v>
      </c>
      <c r="G183" s="89">
        <v>0.13339144524631072</v>
      </c>
      <c r="H183" s="89">
        <v>0.12959076567168987</v>
      </c>
      <c r="I183" s="89">
        <v>0.13336549175817355</v>
      </c>
      <c r="J183" s="89">
        <v>0.13522027077775406</v>
      </c>
      <c r="K183" s="89">
        <v>0.13121418133018201</v>
      </c>
      <c r="L183" s="89">
        <v>0.13925907785391733</v>
      </c>
      <c r="M183" s="89">
        <v>0.1129387940609512</v>
      </c>
      <c r="N183" s="89">
        <v>0.12656236747417729</v>
      </c>
      <c r="O183" s="89">
        <v>0.14723958838914439</v>
      </c>
      <c r="P183" s="89">
        <v>0.16171903292747625</v>
      </c>
      <c r="Q183" s="89">
        <v>0.14232078095939088</v>
      </c>
      <c r="R183" s="89">
        <v>0.14726538183732718</v>
      </c>
      <c r="S183" s="89">
        <v>0.15892747816382605</v>
      </c>
      <c r="U183" s="84">
        <v>11</v>
      </c>
    </row>
    <row r="184" spans="1:33" ht="15" customHeight="1">
      <c r="A184" s="51" t="s">
        <v>86</v>
      </c>
      <c r="B184" s="89">
        <v>0</v>
      </c>
      <c r="C184" s="89">
        <v>3.4206729850793295E-2</v>
      </c>
      <c r="D184" s="89">
        <v>6.8197062719489152E-2</v>
      </c>
      <c r="E184" s="89">
        <v>0.11083521387650591</v>
      </c>
      <c r="F184" s="89">
        <v>0.15895493677336181</v>
      </c>
      <c r="G184" s="89">
        <v>8.6646028448288157E-2</v>
      </c>
      <c r="H184" s="89">
        <v>6.7229313396459989E-2</v>
      </c>
      <c r="I184" s="89">
        <v>5.149280678435858E-2</v>
      </c>
      <c r="J184" s="89">
        <v>6.8403029511996005E-2</v>
      </c>
      <c r="K184" s="89">
        <v>6.6368925168514781E-2</v>
      </c>
      <c r="L184" s="89">
        <v>3.5496154089519234E-2</v>
      </c>
      <c r="M184" s="89">
        <v>4.244770616987871E-2</v>
      </c>
      <c r="N184" s="89">
        <v>3.2664891103638981E-2</v>
      </c>
      <c r="O184" s="89">
        <v>2.7216067523754273E-2</v>
      </c>
      <c r="P184" s="89">
        <v>2.142761360174935E-2</v>
      </c>
      <c r="Q184" s="89">
        <v>3.3590816734899789E-2</v>
      </c>
      <c r="R184" s="89">
        <v>2.379757235873874E-2</v>
      </c>
      <c r="S184" s="89">
        <v>2.6488440399009234E-2</v>
      </c>
      <c r="U184" s="84">
        <v>48</v>
      </c>
    </row>
    <row r="185" spans="1:33" ht="15" customHeight="1">
      <c r="A185" s="51" t="s">
        <v>88</v>
      </c>
      <c r="B185" s="89">
        <v>0.1622401699841691</v>
      </c>
      <c r="C185" s="89">
        <v>0.22291817095769739</v>
      </c>
      <c r="D185" s="89">
        <v>0.2917894993402278</v>
      </c>
      <c r="E185" s="89">
        <v>0.33032972134973071</v>
      </c>
      <c r="F185" s="89">
        <v>0.34148944540662929</v>
      </c>
      <c r="G185" s="89">
        <v>0.32520032321187842</v>
      </c>
      <c r="H185" s="89">
        <v>0.26130772006194236</v>
      </c>
      <c r="I185" s="89">
        <v>0.19150713897618468</v>
      </c>
      <c r="J185" s="89">
        <v>0.23222126759675707</v>
      </c>
      <c r="K185" s="89">
        <v>0.24593788079989645</v>
      </c>
      <c r="L185" s="89">
        <v>0.24174797171417189</v>
      </c>
      <c r="M185" s="89">
        <v>0.16679025430327538</v>
      </c>
      <c r="N185" s="89">
        <v>0.22039440347935055</v>
      </c>
      <c r="O185" s="89">
        <v>0.26357950783280426</v>
      </c>
      <c r="P185" s="89">
        <v>0.17332527502760256</v>
      </c>
      <c r="Q185" s="89">
        <v>0.21193789330593149</v>
      </c>
      <c r="R185" s="89">
        <v>0.1732264192152102</v>
      </c>
      <c r="S185" s="89">
        <v>0.14150545192917122</v>
      </c>
      <c r="U185" s="84">
        <v>14</v>
      </c>
    </row>
    <row r="186" spans="1:33" ht="15" customHeight="1">
      <c r="A186" s="51" t="s">
        <v>74</v>
      </c>
      <c r="B186" s="89">
        <v>0</v>
      </c>
      <c r="C186" s="89">
        <v>4.5731769598015497E-2</v>
      </c>
      <c r="D186" s="89">
        <v>5.6647526895722805E-2</v>
      </c>
      <c r="E186" s="89">
        <v>9.4841268994765873E-2</v>
      </c>
      <c r="F186" s="89">
        <v>0.10477741270749963</v>
      </c>
      <c r="G186" s="89">
        <v>0.11717034954405701</v>
      </c>
      <c r="H186" s="89">
        <v>0.10293131821179784</v>
      </c>
      <c r="I186" s="89">
        <v>8.3446112231232272E-2</v>
      </c>
      <c r="J186" s="89">
        <v>9.1498901583898729E-2</v>
      </c>
      <c r="K186" s="89">
        <v>0.10262936155406993</v>
      </c>
      <c r="L186" s="89">
        <v>8.8666623014683338E-2</v>
      </c>
      <c r="M186" s="89">
        <v>9.4143706147507042E-2</v>
      </c>
      <c r="N186" s="89">
        <v>0.10039361350704436</v>
      </c>
      <c r="O186" s="89">
        <v>0.13487373022256624</v>
      </c>
      <c r="P186" s="89">
        <v>0.11608830846161469</v>
      </c>
      <c r="Q186" s="89">
        <v>0.10685748265921564</v>
      </c>
      <c r="R186" s="89">
        <v>9.824812116349417E-2</v>
      </c>
      <c r="S186" s="89">
        <v>0.1151320232465389</v>
      </c>
      <c r="U186" s="84">
        <v>22</v>
      </c>
    </row>
    <row r="187" spans="1:33" ht="15" customHeight="1">
      <c r="A187" s="51" t="s">
        <v>91</v>
      </c>
      <c r="B187" s="89">
        <v>4.7158833979215999E-3</v>
      </c>
      <c r="C187" s="89">
        <v>2.7803207406325442E-2</v>
      </c>
      <c r="D187" s="89">
        <v>4.3515011851541933E-2</v>
      </c>
      <c r="E187" s="89">
        <v>2.8585738183039364E-2</v>
      </c>
      <c r="F187" s="89">
        <v>3.3056529421598202E-2</v>
      </c>
      <c r="G187" s="89">
        <v>2.3421980380348022E-2</v>
      </c>
      <c r="H187" s="89">
        <v>2.4201361762807547E-2</v>
      </c>
      <c r="I187" s="89">
        <v>2.5756375869338644E-2</v>
      </c>
      <c r="J187" s="89">
        <v>1.9729168327203776E-2</v>
      </c>
      <c r="K187" s="89">
        <v>2.1876160115500986E-2</v>
      </c>
      <c r="L187" s="89">
        <v>1.8592353440695202E-2</v>
      </c>
      <c r="M187" s="89">
        <v>1.2168694062207167E-2</v>
      </c>
      <c r="N187" s="89">
        <v>1.8312383975171338E-2</v>
      </c>
      <c r="O187" s="89">
        <v>2.3777036566054913E-2</v>
      </c>
      <c r="P187" s="89">
        <v>3.1715688079422349E-2</v>
      </c>
      <c r="Q187" s="89">
        <v>3.4962832720865658E-2</v>
      </c>
      <c r="R187" s="89">
        <v>2.3696438104585157E-2</v>
      </c>
      <c r="S187" s="89">
        <v>2.0753320388201591E-2</v>
      </c>
      <c r="U187" s="84">
        <v>50</v>
      </c>
    </row>
    <row r="188" spans="1:33" ht="15" customHeight="1">
      <c r="A188" s="51" t="s">
        <v>93</v>
      </c>
      <c r="B188" s="89">
        <v>1.1950169059937378E-3</v>
      </c>
      <c r="C188" s="89">
        <v>4.29307138520231E-2</v>
      </c>
      <c r="D188" s="89">
        <v>3.4557130124127124E-2</v>
      </c>
      <c r="E188" s="89">
        <v>5.6170946024539474E-2</v>
      </c>
      <c r="F188" s="89">
        <v>6.0599025227945746E-2</v>
      </c>
      <c r="G188" s="89">
        <v>8.1373821571069899E-2</v>
      </c>
      <c r="H188" s="89">
        <v>0.10832170231280658</v>
      </c>
      <c r="I188" s="89">
        <v>0.1102854137072188</v>
      </c>
      <c r="J188" s="89">
        <v>8.667927682423425E-2</v>
      </c>
      <c r="K188" s="89">
        <v>8.0574098576133457E-2</v>
      </c>
      <c r="L188" s="89">
        <v>5.3164228139331693E-2</v>
      </c>
      <c r="M188" s="89">
        <v>5.5028499112404962E-2</v>
      </c>
      <c r="N188" s="89">
        <v>4.8796720951997885E-2</v>
      </c>
      <c r="O188" s="89">
        <v>7.6978076648371002E-2</v>
      </c>
      <c r="P188" s="89">
        <v>4.3410984559564131E-2</v>
      </c>
      <c r="Q188" s="89">
        <v>4.4082932576742909E-2</v>
      </c>
      <c r="R188" s="89">
        <v>4.3283164716409118E-2</v>
      </c>
      <c r="S188" s="89">
        <v>4.5861022650485542E-2</v>
      </c>
      <c r="U188" s="84">
        <v>42</v>
      </c>
    </row>
    <row r="189" spans="1:33" ht="15" customHeight="1">
      <c r="A189" s="51" t="s">
        <v>95</v>
      </c>
      <c r="B189" s="89">
        <v>0.20411671132779</v>
      </c>
      <c r="C189" s="89">
        <v>0.18263284806606805</v>
      </c>
      <c r="D189" s="89">
        <v>0.16843029585973007</v>
      </c>
      <c r="E189" s="89">
        <v>0.16624063788710466</v>
      </c>
      <c r="F189" s="89">
        <v>0.20099702179862999</v>
      </c>
      <c r="G189" s="89">
        <v>0.20509409702377962</v>
      </c>
      <c r="H189" s="89">
        <v>0.19524581525493245</v>
      </c>
      <c r="I189" s="89">
        <v>0.13246543840893166</v>
      </c>
      <c r="J189" s="89">
        <v>0.21035595944009997</v>
      </c>
      <c r="K189" s="89">
        <v>0.1791574961570733</v>
      </c>
      <c r="L189" s="89">
        <v>0.15018220439179369</v>
      </c>
      <c r="M189" s="89">
        <v>0.19695392287991434</v>
      </c>
      <c r="N189" s="89">
        <v>1.3511307036326846E-2</v>
      </c>
      <c r="O189" s="89">
        <v>0.1171565798169886</v>
      </c>
      <c r="P189" s="89">
        <v>2.7995113721659692E-2</v>
      </c>
      <c r="Q189" s="89">
        <v>5.1553577490733193E-2</v>
      </c>
      <c r="R189" s="89">
        <v>1.6655376697937322E-2</v>
      </c>
      <c r="S189" s="89">
        <v>6.532892166055812E-2</v>
      </c>
      <c r="U189" s="84">
        <v>32</v>
      </c>
    </row>
    <row r="190" spans="1:33" ht="15" customHeight="1">
      <c r="A190" s="51" t="s">
        <v>97</v>
      </c>
      <c r="B190" s="89">
        <v>4.8184324671086777E-2</v>
      </c>
      <c r="C190" s="89">
        <v>0.10796175161172447</v>
      </c>
      <c r="D190" s="89">
        <v>7.6189654719257316E-2</v>
      </c>
      <c r="E190" s="89">
        <v>7.3042529866112108E-2</v>
      </c>
      <c r="F190" s="89">
        <v>0.12025580500766299</v>
      </c>
      <c r="G190" s="89">
        <v>0.16016642088067237</v>
      </c>
      <c r="H190" s="89">
        <v>0.13069526985278079</v>
      </c>
      <c r="I190" s="89">
        <v>0.11956826147729922</v>
      </c>
      <c r="J190" s="89">
        <v>0.11174959545857348</v>
      </c>
      <c r="K190" s="89">
        <v>9.6670321511409835E-2</v>
      </c>
      <c r="L190" s="89">
        <v>0.12111016047248309</v>
      </c>
      <c r="M190" s="89">
        <v>0.11407150876413008</v>
      </c>
      <c r="N190" s="89">
        <v>0.11643134145837042</v>
      </c>
      <c r="O190" s="89">
        <v>9.8576102596985613E-2</v>
      </c>
      <c r="P190" s="89">
        <v>9.5708738842033181E-2</v>
      </c>
      <c r="Q190" s="89">
        <v>7.0425066958072491E-2</v>
      </c>
      <c r="R190" s="89">
        <v>0.15169363528602162</v>
      </c>
      <c r="S190" s="89">
        <v>0.13479892095248253</v>
      </c>
      <c r="U190" s="84">
        <v>18</v>
      </c>
    </row>
    <row r="191" spans="1:33" ht="15" customHeight="1">
      <c r="A191" s="51" t="s">
        <v>99</v>
      </c>
      <c r="B191" s="89">
        <v>4.4720503996118828E-2</v>
      </c>
      <c r="C191" s="89">
        <v>0.10570894871679488</v>
      </c>
      <c r="D191" s="89">
        <v>0.17835967415541534</v>
      </c>
      <c r="E191" s="89">
        <v>0.19296579402039168</v>
      </c>
      <c r="F191" s="89">
        <v>0.131461031440569</v>
      </c>
      <c r="G191" s="89">
        <v>0.12634479078299948</v>
      </c>
      <c r="H191" s="89">
        <v>9.4753081365925612E-2</v>
      </c>
      <c r="I191" s="89">
        <v>8.8872898000990172E-2</v>
      </c>
      <c r="J191" s="89">
        <v>8.4574765365909729E-2</v>
      </c>
      <c r="K191" s="89">
        <v>9.1767325742166839E-2</v>
      </c>
      <c r="L191" s="89">
        <v>7.6312240665366432E-2</v>
      </c>
      <c r="M191" s="89">
        <v>7.4751370073997639E-2</v>
      </c>
      <c r="N191" s="89">
        <v>6.8843683969062361E-2</v>
      </c>
      <c r="O191" s="89">
        <v>0.10318103304211479</v>
      </c>
      <c r="P191" s="89">
        <v>7.758412775899276E-2</v>
      </c>
      <c r="Q191" s="89">
        <v>6.4760698043696149E-2</v>
      </c>
      <c r="R191" s="89">
        <v>6.4043515209198709E-2</v>
      </c>
      <c r="S191" s="89">
        <v>5.1640174544653139E-2</v>
      </c>
      <c r="U191" s="84">
        <v>39</v>
      </c>
    </row>
    <row r="192" spans="1:33" ht="15" customHeight="1">
      <c r="A192" s="51" t="s">
        <v>101</v>
      </c>
      <c r="B192" s="89">
        <v>4.3140152080590952E-2</v>
      </c>
      <c r="C192" s="89">
        <v>3.7207617878630118E-2</v>
      </c>
      <c r="D192" s="89">
        <v>8.6456811272818082E-2</v>
      </c>
      <c r="E192" s="89">
        <v>0.49300652971717118</v>
      </c>
      <c r="F192" s="89">
        <v>0.22299000617114581</v>
      </c>
      <c r="G192" s="89">
        <v>0.18280635706667364</v>
      </c>
      <c r="H192" s="89">
        <v>0.2117580982565386</v>
      </c>
      <c r="I192" s="89">
        <v>0.21870923619210036</v>
      </c>
      <c r="J192" s="89">
        <v>0.18795341193075493</v>
      </c>
      <c r="K192" s="89">
        <v>0.15684558399922516</v>
      </c>
      <c r="L192" s="89">
        <v>0.12264479443981147</v>
      </c>
      <c r="M192" s="89">
        <v>9.1849187849500996E-2</v>
      </c>
      <c r="N192" s="89">
        <v>6.4492758539448566E-2</v>
      </c>
      <c r="O192" s="89">
        <v>0.13938556617588901</v>
      </c>
      <c r="P192" s="89">
        <v>6.5826943645319561E-2</v>
      </c>
      <c r="Q192" s="89">
        <v>6.0516435822908332E-2</v>
      </c>
      <c r="R192" s="89">
        <v>3.9249277701338126E-2</v>
      </c>
      <c r="S192" s="89">
        <v>4.2649210365056922E-2</v>
      </c>
      <c r="U192" s="84">
        <v>43</v>
      </c>
    </row>
    <row r="193" spans="1:21" ht="15" customHeight="1">
      <c r="A193" s="51" t="s">
        <v>102</v>
      </c>
      <c r="B193" s="89">
        <v>5.6765480181184831E-2</v>
      </c>
      <c r="C193" s="89">
        <v>3.1194362046602479E-2</v>
      </c>
      <c r="D193" s="89">
        <v>2.5974179027078104E-2</v>
      </c>
      <c r="E193" s="89">
        <v>5.9752086911293828E-2</v>
      </c>
      <c r="F193" s="89">
        <v>4.2500882207038501E-2</v>
      </c>
      <c r="G193" s="89">
        <v>6.7643086902566374E-2</v>
      </c>
      <c r="H193" s="89">
        <v>8.1072444159118379E-2</v>
      </c>
      <c r="I193" s="89">
        <v>8.4473219180572726E-2</v>
      </c>
      <c r="J193" s="89">
        <v>0.14695269782631148</v>
      </c>
      <c r="K193" s="89">
        <v>0.22944942954918873</v>
      </c>
      <c r="L193" s="89">
        <v>0.23105331562329845</v>
      </c>
      <c r="M193" s="89">
        <v>0.28696000388150611</v>
      </c>
      <c r="N193" s="89">
        <v>0.39743718482918411</v>
      </c>
      <c r="O193" s="89">
        <v>0.40348587683035786</v>
      </c>
      <c r="P193" s="89">
        <v>0.39759247076448667</v>
      </c>
      <c r="Q193" s="89">
        <v>0.36362065126842763</v>
      </c>
      <c r="R193" s="89">
        <v>0.40339374095369718</v>
      </c>
      <c r="S193" s="89">
        <v>0.3813109119538215</v>
      </c>
      <c r="U193" s="84">
        <v>2</v>
      </c>
    </row>
    <row r="194" spans="1:21" ht="15" customHeight="1">
      <c r="A194" s="51" t="s">
        <v>103</v>
      </c>
      <c r="B194" s="89">
        <v>9.0671392243111219E-3</v>
      </c>
      <c r="C194" s="89">
        <v>2.7484496155700266E-2</v>
      </c>
      <c r="D194" s="89">
        <v>4.1182364581997276E-2</v>
      </c>
      <c r="E194" s="89">
        <v>0.1511943176216213</v>
      </c>
      <c r="F194" s="89">
        <v>0.14052308316371187</v>
      </c>
      <c r="G194" s="89">
        <v>0.15715647872009783</v>
      </c>
      <c r="H194" s="89">
        <v>0.14098435934436016</v>
      </c>
      <c r="I194" s="89">
        <v>0.15795245295931468</v>
      </c>
      <c r="J194" s="89">
        <v>0.15847848652448168</v>
      </c>
      <c r="K194" s="89">
        <v>0.16426576475933988</v>
      </c>
      <c r="L194" s="89">
        <v>0.11559407018558407</v>
      </c>
      <c r="M194" s="89">
        <v>0.14070907687137027</v>
      </c>
      <c r="N194" s="89">
        <v>0.15736589820254204</v>
      </c>
      <c r="O194" s="89">
        <v>0.18256577875627181</v>
      </c>
      <c r="P194" s="89">
        <v>0.26473178009836879</v>
      </c>
      <c r="Q194" s="89">
        <v>0.15968814385478206</v>
      </c>
      <c r="R194" s="89">
        <v>0.14786107109746885</v>
      </c>
      <c r="S194" s="89">
        <v>0.13331017121404043</v>
      </c>
      <c r="U194" s="84">
        <v>19</v>
      </c>
    </row>
    <row r="195" spans="1:21" ht="15" customHeight="1">
      <c r="A195" s="51" t="s">
        <v>104</v>
      </c>
      <c r="B195" s="89">
        <v>9.9509767893732576E-4</v>
      </c>
      <c r="C195" s="89">
        <v>3.5064371741260064E-2</v>
      </c>
      <c r="D195" s="89">
        <v>3.2758540844654516E-2</v>
      </c>
      <c r="E195" s="89">
        <v>6.3135727588791782E-2</v>
      </c>
      <c r="F195" s="89">
        <v>9.5153691054102485E-2</v>
      </c>
      <c r="G195" s="89">
        <v>0.11113598549585943</v>
      </c>
      <c r="H195" s="89">
        <v>0.11463104363833111</v>
      </c>
      <c r="I195" s="89">
        <v>0.10437082488833004</v>
      </c>
      <c r="J195" s="89">
        <v>8.9380628980877633E-2</v>
      </c>
      <c r="K195" s="89">
        <v>7.6254003450873992E-2</v>
      </c>
      <c r="L195" s="89">
        <v>8.5304244360610432E-2</v>
      </c>
      <c r="M195" s="89">
        <v>7.0671736991670855E-2</v>
      </c>
      <c r="N195" s="89">
        <v>6.3919973306214836E-2</v>
      </c>
      <c r="O195" s="89">
        <v>0.22896535569557475</v>
      </c>
      <c r="P195" s="89">
        <v>0.14012372571147502</v>
      </c>
      <c r="Q195" s="89">
        <v>3.3964869343257764E-2</v>
      </c>
      <c r="R195" s="89">
        <v>3.189937260246687E-2</v>
      </c>
      <c r="S195" s="89">
        <v>2.1792782379794165E-2</v>
      </c>
      <c r="U195" s="84">
        <v>49</v>
      </c>
    </row>
    <row r="196" spans="1:21" ht="15" customHeight="1">
      <c r="A196" s="51" t="s">
        <v>105</v>
      </c>
      <c r="B196" s="89">
        <v>9.785909762495662E-2</v>
      </c>
      <c r="C196" s="89">
        <v>1.97375788216697E-2</v>
      </c>
      <c r="D196" s="89">
        <v>3.0072708497836109E-2</v>
      </c>
      <c r="E196" s="89">
        <v>3.4009617730865513E-2</v>
      </c>
      <c r="F196" s="89">
        <v>4.5229492925920482E-2</v>
      </c>
      <c r="G196" s="89">
        <v>4.0819798092599086E-2</v>
      </c>
      <c r="H196" s="89">
        <v>6.9712145469355211E-2</v>
      </c>
      <c r="I196" s="89">
        <v>4.8665958346722805E-2</v>
      </c>
      <c r="J196" s="89">
        <v>3.5631362803122082E-2</v>
      </c>
      <c r="K196" s="89">
        <v>3.8365002960801531E-2</v>
      </c>
      <c r="L196" s="89">
        <v>3.1523960167912382E-2</v>
      </c>
      <c r="M196" s="89">
        <v>2.4761356025766509E-2</v>
      </c>
      <c r="N196" s="89">
        <v>5.8712753669592603E-2</v>
      </c>
      <c r="O196" s="89">
        <v>3.7329736740119052E-2</v>
      </c>
      <c r="P196" s="89">
        <v>5.2805747116381654E-2</v>
      </c>
      <c r="Q196" s="89">
        <v>8.3458967575828311E-2</v>
      </c>
      <c r="R196" s="89">
        <v>5.7141496053270333E-2</v>
      </c>
      <c r="S196" s="89">
        <v>5.6045674476921818E-2</v>
      </c>
      <c r="U196" s="84">
        <v>38</v>
      </c>
    </row>
    <row r="197" spans="1:21" ht="15" customHeight="1">
      <c r="A197" s="51" t="s">
        <v>107</v>
      </c>
      <c r="B197" s="89">
        <v>0.11294826557692869</v>
      </c>
      <c r="C197" s="89">
        <v>0.11404166671672684</v>
      </c>
      <c r="D197" s="89">
        <v>0.1201462273914959</v>
      </c>
      <c r="E197" s="89">
        <v>0.13043026667320073</v>
      </c>
      <c r="F197" s="89">
        <v>0.13126113418151636</v>
      </c>
      <c r="G197" s="89">
        <v>0.12407362806933432</v>
      </c>
      <c r="H197" s="89">
        <v>0.11496260010653103</v>
      </c>
      <c r="I197" s="89">
        <v>0.12040151235997938</v>
      </c>
      <c r="J197" s="89">
        <v>0.11509471067518165</v>
      </c>
      <c r="K197" s="89">
        <v>0.11788608010730928</v>
      </c>
      <c r="L197" s="89">
        <v>0.11525007203579365</v>
      </c>
      <c r="M197" s="89">
        <v>0.12019148365050271</v>
      </c>
      <c r="N197" s="89">
        <v>0.11359557310156854</v>
      </c>
      <c r="O197" s="89">
        <v>0.11803208306524572</v>
      </c>
      <c r="P197" s="89">
        <v>0.1074251997102855</v>
      </c>
      <c r="Q197" s="89">
        <v>9.9220199788409846E-2</v>
      </c>
      <c r="R197" s="89">
        <v>9.3245972164357732E-2</v>
      </c>
      <c r="S197" s="89">
        <v>9.5484027892075038E-2</v>
      </c>
      <c r="U197" s="84">
        <v>24</v>
      </c>
    </row>
    <row r="198" spans="1:21" ht="15" customHeight="1">
      <c r="A198" s="51" t="s">
        <v>76</v>
      </c>
      <c r="B198" s="89">
        <v>3.6841773296409502E-2</v>
      </c>
      <c r="C198" s="89">
        <v>1.5943290893350993E-2</v>
      </c>
      <c r="D198" s="89">
        <v>4.415656434517945E-2</v>
      </c>
      <c r="E198" s="89">
        <v>4.7074366227090582E-2</v>
      </c>
      <c r="F198" s="89">
        <v>4.9324551746701306E-2</v>
      </c>
      <c r="G198" s="89">
        <v>4.8318239815989934E-2</v>
      </c>
      <c r="H198" s="89">
        <v>9.4063576794934919E-2</v>
      </c>
      <c r="I198" s="89">
        <v>8.0634184738895928E-2</v>
      </c>
      <c r="J198" s="89">
        <v>5.7567890840473861E-2</v>
      </c>
      <c r="K198" s="89">
        <v>6.0524773539376533E-2</v>
      </c>
      <c r="L198" s="89">
        <v>4.9165873058171487E-2</v>
      </c>
      <c r="M198" s="89">
        <v>6.0987790640989886E-2</v>
      </c>
      <c r="N198" s="89">
        <v>5.8961280302554216E-2</v>
      </c>
      <c r="O198" s="89">
        <v>5.2294244988159488E-2</v>
      </c>
      <c r="P198" s="89">
        <v>5.3812383504492696E-2</v>
      </c>
      <c r="Q198" s="89">
        <v>4.3571337922529013E-2</v>
      </c>
      <c r="R198" s="89">
        <v>3.4437151709150432E-2</v>
      </c>
      <c r="S198" s="89">
        <v>3.5188085724950996E-2</v>
      </c>
      <c r="U198" s="84">
        <v>44</v>
      </c>
    </row>
    <row r="199" spans="1:21" ht="15" customHeight="1">
      <c r="A199" s="51" t="s">
        <v>110</v>
      </c>
      <c r="B199" s="89">
        <v>1.9940782302184549E-2</v>
      </c>
      <c r="C199" s="89">
        <v>4.3592262829559685E-2</v>
      </c>
      <c r="D199" s="89">
        <v>6.0300746560432966E-2</v>
      </c>
      <c r="E199" s="89">
        <v>0.20335185287646088</v>
      </c>
      <c r="F199" s="89">
        <v>0.17022654253844768</v>
      </c>
      <c r="G199" s="89">
        <v>0.19003734502545366</v>
      </c>
      <c r="H199" s="89">
        <v>0.15023226027478839</v>
      </c>
      <c r="I199" s="89">
        <v>0.1378512922860671</v>
      </c>
      <c r="J199" s="89">
        <v>0.12351279733722172</v>
      </c>
      <c r="K199" s="89">
        <v>0.12769585704185274</v>
      </c>
      <c r="L199" s="89">
        <v>0.11444661873983862</v>
      </c>
      <c r="M199" s="89">
        <v>0.12393663600959344</v>
      </c>
      <c r="N199" s="89">
        <v>0.11723928115314049</v>
      </c>
      <c r="O199" s="89">
        <v>0.26882154530313129</v>
      </c>
      <c r="P199" s="89">
        <v>0.19968725754829583</v>
      </c>
      <c r="Q199" s="89">
        <v>0.184704371243608</v>
      </c>
      <c r="R199" s="89">
        <v>0.20113584232264031</v>
      </c>
      <c r="S199" s="89">
        <v>0.20644779290603063</v>
      </c>
      <c r="U199" s="84">
        <v>8</v>
      </c>
    </row>
    <row r="200" spans="1:21" ht="15" customHeight="1">
      <c r="A200" s="51" t="s">
        <v>111</v>
      </c>
      <c r="B200" s="89">
        <v>0.11006416107055451</v>
      </c>
      <c r="C200" s="89">
        <v>0.11355254967552275</v>
      </c>
      <c r="D200" s="89">
        <v>7.6440733729589025E-2</v>
      </c>
      <c r="E200" s="89">
        <v>9.9455408221239064E-2</v>
      </c>
      <c r="F200" s="89">
        <v>7.8707799171012977E-2</v>
      </c>
      <c r="G200" s="89">
        <v>8.4343689546681352E-2</v>
      </c>
      <c r="H200" s="89">
        <v>0.15053389385466592</v>
      </c>
      <c r="I200" s="89">
        <v>0.10795246364030631</v>
      </c>
      <c r="J200" s="89">
        <v>9.2238885187770001E-2</v>
      </c>
      <c r="K200" s="89">
        <v>5.7801274525435965E-2</v>
      </c>
      <c r="L200" s="89">
        <v>5.7962798069319407E-2</v>
      </c>
      <c r="M200" s="89">
        <v>6.4266123005638207E-2</v>
      </c>
      <c r="N200" s="89">
        <v>6.2461709617834482E-2</v>
      </c>
      <c r="O200" s="89">
        <v>5.879138105058436E-2</v>
      </c>
      <c r="P200" s="89">
        <v>4.659024866506177E-2</v>
      </c>
      <c r="Q200" s="89">
        <v>4.3874764594905191E-2</v>
      </c>
      <c r="R200" s="89">
        <v>3.5342178194422202E-2</v>
      </c>
      <c r="S200" s="89">
        <v>2.8097681240468082E-2</v>
      </c>
      <c r="U200" s="84">
        <v>46</v>
      </c>
    </row>
    <row r="201" spans="1:21" ht="15" customHeight="1">
      <c r="A201" s="51" t="s">
        <v>113</v>
      </c>
      <c r="B201" s="89">
        <v>4.3573035934377273E-2</v>
      </c>
      <c r="C201" s="89">
        <v>6.3706527505790339E-2</v>
      </c>
      <c r="D201" s="89">
        <v>8.1424382917353127E-2</v>
      </c>
      <c r="E201" s="89">
        <v>0.15637620777105091</v>
      </c>
      <c r="F201" s="89">
        <v>0.13746454098215299</v>
      </c>
      <c r="G201" s="89">
        <v>0.12050783205681589</v>
      </c>
      <c r="H201" s="89">
        <v>0.11413916986994591</v>
      </c>
      <c r="I201" s="89">
        <v>5.9897095872370069E-2</v>
      </c>
      <c r="J201" s="89">
        <v>0.10625777454802936</v>
      </c>
      <c r="K201" s="89">
        <v>0.14323446852804969</v>
      </c>
      <c r="L201" s="89">
        <v>0.18527505055162902</v>
      </c>
      <c r="M201" s="89">
        <v>0.31518180062145451</v>
      </c>
      <c r="N201" s="89">
        <v>0.25289560786196597</v>
      </c>
      <c r="O201" s="89">
        <v>0.17389592712168184</v>
      </c>
      <c r="P201" s="89">
        <v>0.19718313598718715</v>
      </c>
      <c r="Q201" s="89">
        <v>0.21309617444986065</v>
      </c>
      <c r="R201" s="89">
        <v>0.23840196678035303</v>
      </c>
      <c r="S201" s="89">
        <v>0.2497546805092147</v>
      </c>
      <c r="U201" s="84">
        <v>4</v>
      </c>
    </row>
    <row r="202" spans="1:21" ht="15" customHeight="1">
      <c r="A202" s="51" t="s">
        <v>78</v>
      </c>
      <c r="B202" s="89">
        <v>8.5799932886801364E-2</v>
      </c>
      <c r="C202" s="89">
        <v>0.13960614370500432</v>
      </c>
      <c r="D202" s="89">
        <v>0.11388439738578317</v>
      </c>
      <c r="E202" s="89">
        <v>8.9698391216175302E-2</v>
      </c>
      <c r="F202" s="89">
        <v>0.26382154510722783</v>
      </c>
      <c r="G202" s="89">
        <v>0.1833125076027271</v>
      </c>
      <c r="H202" s="89">
        <v>0.25293722288079606</v>
      </c>
      <c r="I202" s="89">
        <v>0.14649195842972101</v>
      </c>
      <c r="J202" s="89">
        <v>9.8742264259522664E-2</v>
      </c>
      <c r="K202" s="89">
        <v>8.742422490088432E-2</v>
      </c>
      <c r="L202" s="89">
        <v>0.10308812717188116</v>
      </c>
      <c r="M202" s="89">
        <v>0.10087072811813096</v>
      </c>
      <c r="N202" s="89">
        <v>7.681011253026522E-2</v>
      </c>
      <c r="O202" s="89">
        <v>9.121515186355196E-2</v>
      </c>
      <c r="P202" s="89">
        <v>9.2179278898031181E-2</v>
      </c>
      <c r="Q202" s="89">
        <v>9.6977117143504044E-2</v>
      </c>
      <c r="R202" s="89">
        <v>6.9230518437710706E-2</v>
      </c>
      <c r="S202" s="89">
        <v>8.4541411601154193E-2</v>
      </c>
      <c r="U202" s="84">
        <v>28</v>
      </c>
    </row>
    <row r="203" spans="1:21" ht="15" customHeight="1">
      <c r="A203" s="51" t="s">
        <v>116</v>
      </c>
      <c r="B203" s="89">
        <v>2.6382603268553927E-2</v>
      </c>
      <c r="C203" s="89">
        <v>3.1078607754894363E-2</v>
      </c>
      <c r="D203" s="89">
        <v>4.218132027003637E-2</v>
      </c>
      <c r="E203" s="89">
        <v>4.8398980994796982E-2</v>
      </c>
      <c r="F203" s="89">
        <v>4.68105297550237E-2</v>
      </c>
      <c r="G203" s="89">
        <v>4.2364888741761517E-2</v>
      </c>
      <c r="H203" s="89">
        <v>2.1974298151582645E-2</v>
      </c>
      <c r="I203" s="89">
        <v>1.35199859727904E-2</v>
      </c>
      <c r="J203" s="89">
        <v>2.4049674285301786E-2</v>
      </c>
      <c r="K203" s="89">
        <v>2.4717759658186775E-2</v>
      </c>
      <c r="L203" s="89">
        <v>2.7845560775060809E-2</v>
      </c>
      <c r="M203" s="89">
        <v>2.6224799415320851E-2</v>
      </c>
      <c r="N203" s="89">
        <v>1.9860377890642936E-2</v>
      </c>
      <c r="O203" s="89">
        <v>1.7747413415855E-2</v>
      </c>
      <c r="P203" s="89">
        <v>1.0872357020117629E-2</v>
      </c>
      <c r="Q203" s="89">
        <v>5.7042436227402035E-3</v>
      </c>
      <c r="R203" s="89">
        <v>5.7512975944893257E-3</v>
      </c>
      <c r="S203" s="89">
        <v>5.8140702192692965E-3</v>
      </c>
      <c r="U203" s="84">
        <v>51</v>
      </c>
    </row>
    <row r="204" spans="1:21" ht="15" customHeight="1">
      <c r="A204" s="51" t="s">
        <v>117</v>
      </c>
      <c r="B204" s="89">
        <v>7.1272794355785055E-2</v>
      </c>
      <c r="C204" s="89">
        <v>8.9422085482020158E-2</v>
      </c>
      <c r="D204" s="89">
        <v>0.11289049371867994</v>
      </c>
      <c r="E204" s="89">
        <v>0.12902816780522353</v>
      </c>
      <c r="F204" s="89">
        <v>0.11280260861388473</v>
      </c>
      <c r="G204" s="89">
        <v>5.8375590884044738E-2</v>
      </c>
      <c r="H204" s="89">
        <v>4.1135803127868874E-2</v>
      </c>
      <c r="I204" s="89">
        <v>3.8715751028849762E-2</v>
      </c>
      <c r="J204" s="89">
        <v>6.3805456353173029E-2</v>
      </c>
      <c r="K204" s="89">
        <v>7.1539209181962951E-2</v>
      </c>
      <c r="L204" s="89">
        <v>6.8871295668571281E-2</v>
      </c>
      <c r="M204" s="89">
        <v>6.534966594268618E-2</v>
      </c>
      <c r="N204" s="89">
        <v>7.2757845805678248E-2</v>
      </c>
      <c r="O204" s="89">
        <v>5.6549837542059174E-2</v>
      </c>
      <c r="P204" s="89">
        <v>5.8662572033709275E-2</v>
      </c>
      <c r="Q204" s="89">
        <v>5.3131259937079921E-2</v>
      </c>
      <c r="R204" s="89">
        <v>5.7517036130250776E-2</v>
      </c>
      <c r="S204" s="89">
        <v>5.0870236183841545E-2</v>
      </c>
      <c r="U204" s="84">
        <v>40</v>
      </c>
    </row>
    <row r="205" spans="1:21" ht="15" customHeight="1">
      <c r="A205" s="51" t="s">
        <v>77</v>
      </c>
      <c r="B205" s="89">
        <v>3.1941128811833294E-2</v>
      </c>
      <c r="C205" s="89">
        <v>7.1213017733493908E-2</v>
      </c>
      <c r="D205" s="89">
        <v>7.5384533866472855E-2</v>
      </c>
      <c r="E205" s="89">
        <v>0.10851063788719893</v>
      </c>
      <c r="F205" s="89">
        <v>0.1234109240632166</v>
      </c>
      <c r="G205" s="89">
        <v>0.1561196881980868</v>
      </c>
      <c r="H205" s="89">
        <v>0.16262953336692032</v>
      </c>
      <c r="I205" s="89">
        <v>0.13926996698051566</v>
      </c>
      <c r="J205" s="89">
        <v>0.18118271179782858</v>
      </c>
      <c r="K205" s="89">
        <v>0.15667476777517969</v>
      </c>
      <c r="L205" s="89">
        <v>0.14865394482952002</v>
      </c>
      <c r="M205" s="89">
        <v>0.11957410648273348</v>
      </c>
      <c r="N205" s="89">
        <v>0.15477849977690833</v>
      </c>
      <c r="O205" s="89">
        <v>0.16073275830093517</v>
      </c>
      <c r="P205" s="89">
        <v>0.16473268278047681</v>
      </c>
      <c r="Q205" s="89">
        <v>0.13359089311802738</v>
      </c>
      <c r="R205" s="89">
        <v>0.13330371738689617</v>
      </c>
      <c r="S205" s="89">
        <v>0.1258208435609596</v>
      </c>
      <c r="U205" s="84">
        <v>21</v>
      </c>
    </row>
    <row r="206" spans="1:21" ht="15" customHeight="1">
      <c r="A206" s="51" t="s">
        <v>120</v>
      </c>
      <c r="B206" s="89">
        <v>0.15531688752512623</v>
      </c>
      <c r="C206" s="89">
        <v>0.28053986210098719</v>
      </c>
      <c r="D206" s="89">
        <v>-1.3377818189845201E-3</v>
      </c>
      <c r="E206" s="89">
        <v>0.3060915207801238</v>
      </c>
      <c r="F206" s="89">
        <v>0.29665739172644556</v>
      </c>
      <c r="G206" s="89">
        <v>0.31354357800664662</v>
      </c>
      <c r="H206" s="89">
        <v>0.35385874218521796</v>
      </c>
      <c r="I206" s="89">
        <v>0.23683955234211373</v>
      </c>
      <c r="J206" s="89">
        <v>0.26212306333538399</v>
      </c>
      <c r="K206" s="89">
        <v>0.32777390133476797</v>
      </c>
      <c r="L206" s="89">
        <v>0.31441524147650635</v>
      </c>
      <c r="M206" s="89">
        <v>0.38278593078939233</v>
      </c>
      <c r="N206" s="89">
        <v>0.4158182059866064</v>
      </c>
      <c r="O206" s="89">
        <v>0.45961550693335057</v>
      </c>
      <c r="P206" s="89">
        <v>0.51694803653184096</v>
      </c>
      <c r="Q206" s="89">
        <v>0.43561834280938605</v>
      </c>
      <c r="R206" s="89">
        <v>0.46840299832543664</v>
      </c>
      <c r="S206" s="89">
        <v>0.45892721821127658</v>
      </c>
      <c r="U206" s="84">
        <v>1</v>
      </c>
    </row>
    <row r="207" spans="1:21" ht="15" customHeight="1">
      <c r="A207" s="51" t="s">
        <v>122</v>
      </c>
      <c r="B207" s="89">
        <v>8.0080913467364165E-2</v>
      </c>
      <c r="C207" s="89">
        <v>9.6830549506307997E-2</v>
      </c>
      <c r="D207" s="89">
        <v>0.10696135238705601</v>
      </c>
      <c r="E207" s="89">
        <v>0.12794304189255981</v>
      </c>
      <c r="F207" s="89">
        <v>0.1210267181708745</v>
      </c>
      <c r="G207" s="89">
        <v>8.7248365288938173E-2</v>
      </c>
      <c r="H207" s="89">
        <v>6.7250581925140648E-2</v>
      </c>
      <c r="I207" s="89">
        <v>7.5111087467092802E-2</v>
      </c>
      <c r="J207" s="89">
        <v>9.2679947247243308E-2</v>
      </c>
      <c r="K207" s="89">
        <v>7.6063852225224993E-2</v>
      </c>
      <c r="L207" s="89">
        <v>7.3652568283503E-2</v>
      </c>
      <c r="M207" s="89">
        <v>7.0617239213431784E-2</v>
      </c>
      <c r="N207" s="89">
        <v>6.5107990977503596E-2</v>
      </c>
      <c r="O207" s="89">
        <v>9.6778114506427357E-2</v>
      </c>
      <c r="P207" s="89">
        <v>2.1156995335472228E-2</v>
      </c>
      <c r="Q207" s="89">
        <v>4.313773392101846E-2</v>
      </c>
      <c r="R207" s="89">
        <v>4.3056439103587585E-2</v>
      </c>
      <c r="S207" s="89">
        <v>5.9717060013009096E-2</v>
      </c>
      <c r="U207" s="84">
        <v>37</v>
      </c>
    </row>
    <row r="208" spans="1:21" ht="15" customHeight="1">
      <c r="A208" s="51" t="s">
        <v>124</v>
      </c>
      <c r="B208" s="89">
        <v>7.5641045353156203E-2</v>
      </c>
      <c r="C208" s="89">
        <v>7.6039056134167601E-2</v>
      </c>
      <c r="D208" s="89">
        <v>8.4864589123741063E-2</v>
      </c>
      <c r="E208" s="89">
        <v>0.12879592523594383</v>
      </c>
      <c r="F208" s="89">
        <v>0.19599541032206919</v>
      </c>
      <c r="G208" s="89">
        <v>0.18161385558380203</v>
      </c>
      <c r="H208" s="89">
        <v>0.15338587315096375</v>
      </c>
      <c r="I208" s="89">
        <v>0.21259579841430021</v>
      </c>
      <c r="J208" s="89">
        <v>0.23539302044853488</v>
      </c>
      <c r="K208" s="89">
        <v>0.22969122786160143</v>
      </c>
      <c r="L208" s="89">
        <v>0.23482327561154823</v>
      </c>
      <c r="M208" s="89">
        <v>0.23264342218936873</v>
      </c>
      <c r="N208" s="89">
        <v>0.22370048226111508</v>
      </c>
      <c r="O208" s="89">
        <v>0.27950837574815846</v>
      </c>
      <c r="P208" s="89">
        <v>0.2224411166649283</v>
      </c>
      <c r="Q208" s="89">
        <v>0.201622814186799</v>
      </c>
      <c r="R208" s="89">
        <v>0.22608558400044651</v>
      </c>
      <c r="S208" s="89">
        <v>0.20966635328334568</v>
      </c>
      <c r="U208" s="84">
        <v>6</v>
      </c>
    </row>
    <row r="209" spans="1:21" ht="15" customHeight="1">
      <c r="A209" s="51" t="s">
        <v>126</v>
      </c>
      <c r="B209" s="89">
        <v>7.9038546321507031E-2</v>
      </c>
      <c r="C209" s="89">
        <v>9.9417560103610997E-2</v>
      </c>
      <c r="D209" s="89">
        <v>0.11767130354742528</v>
      </c>
      <c r="E209" s="89">
        <v>0.17920085551834269</v>
      </c>
      <c r="F209" s="89">
        <v>0.11280087234546129</v>
      </c>
      <c r="G209" s="89">
        <v>0.13559541896176133</v>
      </c>
      <c r="H209" s="89">
        <v>0.10349692145709904</v>
      </c>
      <c r="I209" s="89">
        <v>0.12929169848054625</v>
      </c>
      <c r="J209" s="89">
        <v>0.13610302525569509</v>
      </c>
      <c r="K209" s="89">
        <v>0.15667692557999577</v>
      </c>
      <c r="L209" s="89">
        <v>0.14002846081191717</v>
      </c>
      <c r="M209" s="89">
        <v>0.22948350100071988</v>
      </c>
      <c r="N209" s="89">
        <v>0.2030065278460976</v>
      </c>
      <c r="O209" s="89">
        <v>0.18019241556052928</v>
      </c>
      <c r="P209" s="89">
        <v>0.24953735551721823</v>
      </c>
      <c r="Q209" s="89">
        <v>0.17142493001372777</v>
      </c>
      <c r="R209" s="89">
        <v>0.17792714720404426</v>
      </c>
      <c r="S209" s="89">
        <v>0.15594270342764088</v>
      </c>
      <c r="U209" s="84">
        <v>12</v>
      </c>
    </row>
    <row r="210" spans="1:21" ht="15" customHeight="1">
      <c r="A210" s="51" t="s">
        <v>127</v>
      </c>
      <c r="B210" s="89">
        <v>2.3059537029432597E-2</v>
      </c>
      <c r="C210" s="89">
        <v>1.5245077240846117E-2</v>
      </c>
      <c r="D210" s="89">
        <v>9.6924087981033677E-3</v>
      </c>
      <c r="E210" s="89">
        <v>6.1436853847605673E-2</v>
      </c>
      <c r="F210" s="89">
        <v>7.470393300649808E-2</v>
      </c>
      <c r="G210" s="89">
        <v>5.502802124147374E-2</v>
      </c>
      <c r="H210" s="89">
        <v>3.8163148551077122E-2</v>
      </c>
      <c r="I210" s="89">
        <v>6.1943551787093654E-2</v>
      </c>
      <c r="J210" s="89">
        <v>9.7598815884114717E-2</v>
      </c>
      <c r="K210" s="89">
        <v>0.11070345762003726</v>
      </c>
      <c r="L210" s="89">
        <v>0.11221695137851129</v>
      </c>
      <c r="M210" s="89">
        <v>6.8182108682404041E-2</v>
      </c>
      <c r="N210" s="89">
        <v>7.6272456859633589E-2</v>
      </c>
      <c r="O210" s="89">
        <v>6.7707282186468654E-2</v>
      </c>
      <c r="P210" s="89">
        <v>4.1764222368772065E-2</v>
      </c>
      <c r="Q210" s="89">
        <v>2.9607533561230841E-2</v>
      </c>
      <c r="R210" s="89">
        <v>3.290551183373594E-2</v>
      </c>
      <c r="S210" s="89">
        <v>2.6798376984056252E-2</v>
      </c>
      <c r="U210" s="84">
        <v>47</v>
      </c>
    </row>
    <row r="211" spans="1:21" ht="15" customHeight="1">
      <c r="A211" s="51" t="s">
        <v>128</v>
      </c>
      <c r="B211" s="89">
        <v>3.1564520502439124E-2</v>
      </c>
      <c r="C211" s="89">
        <v>5.5078789061225895E-2</v>
      </c>
      <c r="D211" s="89">
        <v>5.3347717196664514E-2</v>
      </c>
      <c r="E211" s="89">
        <v>4.9844375931327706E-2</v>
      </c>
      <c r="F211" s="89">
        <v>0.1103154851272007</v>
      </c>
      <c r="G211" s="89">
        <v>0.12164162830706797</v>
      </c>
      <c r="H211" s="89">
        <v>0.10869694256340276</v>
      </c>
      <c r="I211" s="89">
        <v>0.10919405718413612</v>
      </c>
      <c r="J211" s="89">
        <v>0.136522461894512</v>
      </c>
      <c r="K211" s="89">
        <v>0.11599439091152763</v>
      </c>
      <c r="L211" s="89">
        <v>0.10168932686639222</v>
      </c>
      <c r="M211" s="89">
        <v>0.12679881215227609</v>
      </c>
      <c r="N211" s="89">
        <v>0.12743441850540391</v>
      </c>
      <c r="O211" s="89">
        <v>0.11245692223802212</v>
      </c>
      <c r="P211" s="89">
        <v>0.10688665129011997</v>
      </c>
      <c r="Q211" s="89">
        <v>0.11226119395535494</v>
      </c>
      <c r="R211" s="89">
        <v>0.11323629461472383</v>
      </c>
      <c r="S211" s="89">
        <v>0.12670621526269421</v>
      </c>
      <c r="U211" s="84">
        <v>20</v>
      </c>
    </row>
    <row r="212" spans="1:21" ht="15" customHeight="1">
      <c r="A212" s="51" t="s">
        <v>130</v>
      </c>
      <c r="B212" s="89">
        <v>6.0337139226183667E-2</v>
      </c>
      <c r="C212" s="89">
        <v>6.373182972672492E-2</v>
      </c>
      <c r="D212" s="89">
        <v>0.12449021816701611</v>
      </c>
      <c r="E212" s="89">
        <v>0.12789963286912862</v>
      </c>
      <c r="F212" s="89">
        <v>7.2520917873497862E-2</v>
      </c>
      <c r="G212" s="89">
        <v>0.17906618684887954</v>
      </c>
      <c r="H212" s="89">
        <v>0.13279169236334978</v>
      </c>
      <c r="I212" s="89">
        <v>8.6420337249029297E-2</v>
      </c>
      <c r="J212" s="89">
        <v>7.8586840466258995E-2</v>
      </c>
      <c r="K212" s="89">
        <v>0.24491349626811629</v>
      </c>
      <c r="L212" s="89">
        <v>0.11325256912663539</v>
      </c>
      <c r="M212" s="89">
        <v>0.12259719959263107</v>
      </c>
      <c r="N212" s="89">
        <v>0.10180878570470706</v>
      </c>
      <c r="O212" s="89">
        <v>8.0305094784226941E-2</v>
      </c>
      <c r="P212" s="89">
        <v>7.9463998103354055E-2</v>
      </c>
      <c r="Q212" s="89">
        <v>8.0194301233394133E-2</v>
      </c>
      <c r="R212" s="89">
        <v>8.203666534335019E-2</v>
      </c>
      <c r="S212" s="89">
        <v>8.6672711452298851E-2</v>
      </c>
      <c r="U212" s="84">
        <v>27</v>
      </c>
    </row>
    <row r="213" spans="1:21" ht="15" customHeight="1">
      <c r="A213" s="51" t="s">
        <v>131</v>
      </c>
      <c r="B213" s="89">
        <v>9.5416428660428706E-3</v>
      </c>
      <c r="C213" s="89">
        <v>-8.2385146450229309E-4</v>
      </c>
      <c r="D213" s="89">
        <v>4.4050298981010082E-5</v>
      </c>
      <c r="E213" s="89">
        <v>0.10128909444253863</v>
      </c>
      <c r="F213" s="89">
        <v>7.5062020170682489E-2</v>
      </c>
      <c r="G213" s="89">
        <v>5.642065846844907E-2</v>
      </c>
      <c r="H213" s="89">
        <v>0.10242539460880135</v>
      </c>
      <c r="I213" s="89">
        <v>8.1573276863557073E-2</v>
      </c>
      <c r="J213" s="89">
        <v>8.900076022554497E-2</v>
      </c>
      <c r="K213" s="89">
        <v>8.2261594466955704E-2</v>
      </c>
      <c r="L213" s="89">
        <v>5.4037763785225006E-2</v>
      </c>
      <c r="M213" s="89">
        <v>0.12579698177714568</v>
      </c>
      <c r="N213" s="89">
        <v>7.9789839515881089E-2</v>
      </c>
      <c r="O213" s="89">
        <v>6.2267836586592379E-2</v>
      </c>
      <c r="P213" s="89">
        <v>3.9095066291786537E-2</v>
      </c>
      <c r="Q213" s="89">
        <v>4.2681091648005126E-2</v>
      </c>
      <c r="R213" s="89">
        <v>4.1673292850176354E-2</v>
      </c>
      <c r="S213" s="89">
        <v>6.066914243518038E-2</v>
      </c>
      <c r="U213" s="84">
        <v>35</v>
      </c>
    </row>
    <row r="214" spans="1:21" ht="15" customHeight="1">
      <c r="A214" s="51" t="s">
        <v>132</v>
      </c>
      <c r="B214" s="89">
        <v>3.0957026297595492E-2</v>
      </c>
      <c r="C214" s="89">
        <v>5.162996956392598E-2</v>
      </c>
      <c r="D214" s="89">
        <v>4.9412643616761266E-2</v>
      </c>
      <c r="E214" s="89">
        <v>5.0861685997039482E-2</v>
      </c>
      <c r="F214" s="89">
        <v>7.1042522790844276E-2</v>
      </c>
      <c r="G214" s="89">
        <v>6.5964198112787864E-2</v>
      </c>
      <c r="H214" s="89">
        <v>6.0484583037962808E-2</v>
      </c>
      <c r="I214" s="89">
        <v>5.2811513051558803E-2</v>
      </c>
      <c r="J214" s="89">
        <v>4.8080187337259161E-2</v>
      </c>
      <c r="K214" s="89">
        <v>4.4573780125341467E-2</v>
      </c>
      <c r="L214" s="89">
        <v>4.2068849457640424E-2</v>
      </c>
      <c r="M214" s="89">
        <v>4.6009299582886319E-2</v>
      </c>
      <c r="N214" s="89">
        <v>3.4280176826081289E-2</v>
      </c>
      <c r="O214" s="89">
        <v>3.5176976402983527E-2</v>
      </c>
      <c r="P214" s="89">
        <v>3.2729385476940084E-2</v>
      </c>
      <c r="Q214" s="89">
        <v>2.9808895933553705E-2</v>
      </c>
      <c r="R214" s="89">
        <v>2.3264849183294141E-2</v>
      </c>
      <c r="S214" s="89">
        <v>3.0757841881590527E-2</v>
      </c>
      <c r="U214" s="84">
        <v>45</v>
      </c>
    </row>
    <row r="215" spans="1:21" ht="15" customHeight="1">
      <c r="A215" s="51" t="s">
        <v>75</v>
      </c>
      <c r="B215" s="89">
        <v>0</v>
      </c>
      <c r="C215" s="89">
        <v>1.1305962020137568E-2</v>
      </c>
      <c r="D215" s="89">
        <v>4.4924816845402095E-2</v>
      </c>
      <c r="E215" s="89">
        <v>0.1443525707613417</v>
      </c>
      <c r="F215" s="89">
        <v>0.13165824473537838</v>
      </c>
      <c r="G215" s="89">
        <v>0.12789598732958385</v>
      </c>
      <c r="H215" s="89">
        <v>0.14020053979332264</v>
      </c>
      <c r="I215" s="89">
        <v>0.13210099704444714</v>
      </c>
      <c r="J215" s="89">
        <v>0.1275863843285866</v>
      </c>
      <c r="K215" s="89">
        <v>0.156559558651408</v>
      </c>
      <c r="L215" s="89">
        <v>0.12065377159058464</v>
      </c>
      <c r="M215" s="89">
        <v>0.11499602219854282</v>
      </c>
      <c r="N215" s="89">
        <v>8.9329012559690335E-2</v>
      </c>
      <c r="O215" s="89">
        <v>0.10087149587604032</v>
      </c>
      <c r="P215" s="89">
        <v>0.13703293934462718</v>
      </c>
      <c r="Q215" s="89">
        <v>8.1959848914833211E-2</v>
      </c>
      <c r="R215" s="89">
        <v>7.474051046815762E-2</v>
      </c>
      <c r="S215" s="89">
        <v>6.1344670736563037E-2</v>
      </c>
      <c r="U215" s="84">
        <v>34</v>
      </c>
    </row>
    <row r="216" spans="1:21" ht="15" customHeight="1">
      <c r="A216" s="51" t="s">
        <v>133</v>
      </c>
      <c r="B216" s="89">
        <v>7.5245736397938634E-4</v>
      </c>
      <c r="C216" s="89">
        <v>3.952842666549642E-2</v>
      </c>
      <c r="D216" s="89">
        <v>4.867608412382763E-2</v>
      </c>
      <c r="E216" s="89">
        <v>7.8921796760234572E-2</v>
      </c>
      <c r="F216" s="89">
        <v>8.6031093172169698E-2</v>
      </c>
      <c r="G216" s="89">
        <v>0.13490360478727173</v>
      </c>
      <c r="H216" s="89">
        <v>9.9427428629341522E-2</v>
      </c>
      <c r="I216" s="89">
        <v>0.1278047705070087</v>
      </c>
      <c r="J216" s="89">
        <v>0.12221437520802335</v>
      </c>
      <c r="K216" s="89">
        <v>0.12559696810662199</v>
      </c>
      <c r="L216" s="89">
        <v>0.13151600230532556</v>
      </c>
      <c r="M216" s="89">
        <v>0.12483931315254725</v>
      </c>
      <c r="N216" s="89">
        <v>0.14105415168418675</v>
      </c>
      <c r="O216" s="89">
        <v>0.17687746975043844</v>
      </c>
      <c r="P216" s="89">
        <v>0.17069535803407995</v>
      </c>
      <c r="Q216" s="89">
        <v>0.15738012461711298</v>
      </c>
      <c r="R216" s="89">
        <v>0.15690702860971326</v>
      </c>
      <c r="S216" s="89">
        <v>0.14062725551768729</v>
      </c>
      <c r="U216" s="84">
        <v>15</v>
      </c>
    </row>
    <row r="217" spans="1:21" ht="15" customHeight="1">
      <c r="A217" s="51" t="s">
        <v>134</v>
      </c>
      <c r="B217" s="89">
        <v>1.2298274907088473E-2</v>
      </c>
      <c r="C217" s="89">
        <v>2.0289349103143228E-2</v>
      </c>
      <c r="D217" s="89">
        <v>5.4148272015685679E-3</v>
      </c>
      <c r="E217" s="89">
        <v>0.10019250554349915</v>
      </c>
      <c r="F217" s="89">
        <v>0.11572485911011139</v>
      </c>
      <c r="G217" s="89">
        <v>0.1043654699035144</v>
      </c>
      <c r="H217" s="89">
        <v>9.5955247497844481E-2</v>
      </c>
      <c r="I217" s="89">
        <v>8.8883127981689736E-2</v>
      </c>
      <c r="J217" s="89">
        <v>9.6762146026536322E-2</v>
      </c>
      <c r="K217" s="89">
        <v>6.8598043900769512E-2</v>
      </c>
      <c r="L217" s="89">
        <v>7.4494475705469618E-2</v>
      </c>
      <c r="M217" s="89">
        <v>5.357249679340801E-2</v>
      </c>
      <c r="N217" s="89">
        <v>5.0779239610497011E-2</v>
      </c>
      <c r="O217" s="89">
        <v>6.4973724117155032E-2</v>
      </c>
      <c r="P217" s="89">
        <v>4.4312636733264223E-2</v>
      </c>
      <c r="Q217" s="89">
        <v>5.3252468893973504E-2</v>
      </c>
      <c r="R217" s="89">
        <v>4.5878640926390324E-2</v>
      </c>
      <c r="S217" s="89">
        <v>7.5930211691613264E-2</v>
      </c>
      <c r="U217" s="84">
        <v>30</v>
      </c>
    </row>
    <row r="218" spans="1:21" ht="15" customHeight="1">
      <c r="A218" s="51" t="s">
        <v>136</v>
      </c>
      <c r="B218" s="89">
        <v>0.11165841676723541</v>
      </c>
      <c r="C218" s="89">
        <v>0.14566150078267329</v>
      </c>
      <c r="D218" s="89">
        <v>0.10219477221908758</v>
      </c>
      <c r="E218" s="89">
        <v>9.6960541524273983E-2</v>
      </c>
      <c r="F218" s="89">
        <v>0.13088112805348606</v>
      </c>
      <c r="G218" s="89">
        <v>0.13132475287497242</v>
      </c>
      <c r="H218" s="89">
        <v>0.10699572434270829</v>
      </c>
      <c r="I218" s="89">
        <v>0.11410546335563125</v>
      </c>
      <c r="J218" s="89">
        <v>0.11925877657803387</v>
      </c>
      <c r="K218" s="89">
        <v>0.10474058732976538</v>
      </c>
      <c r="L218" s="89">
        <v>0.13152788808585281</v>
      </c>
      <c r="M218" s="89">
        <v>8.6919253210798436E-2</v>
      </c>
      <c r="N218" s="89">
        <v>8.5793403803914411E-2</v>
      </c>
      <c r="O218" s="89">
        <v>0.13866463190377071</v>
      </c>
      <c r="P218" s="89">
        <v>0.12604887301791873</v>
      </c>
      <c r="Q218" s="89">
        <v>0.14020249315382471</v>
      </c>
      <c r="R218" s="89">
        <v>0.12922211845656201</v>
      </c>
      <c r="S218" s="89">
        <v>0.13654807403313649</v>
      </c>
      <c r="U218" s="84">
        <v>16</v>
      </c>
    </row>
    <row r="219" spans="1:21" ht="15" customHeight="1">
      <c r="A219" s="51" t="s">
        <v>145</v>
      </c>
      <c r="B219" s="89">
        <v>2.8114148256460997E-2</v>
      </c>
      <c r="C219" s="89">
        <v>0.30844423312091868</v>
      </c>
      <c r="D219" s="89">
        <v>0.18656746211051536</v>
      </c>
      <c r="E219" s="89">
        <v>0.21713696119200621</v>
      </c>
      <c r="F219" s="89">
        <v>0.20039675723563094</v>
      </c>
      <c r="G219" s="89">
        <v>0.22013772000826812</v>
      </c>
      <c r="H219" s="89">
        <v>9.7875543550968974E-2</v>
      </c>
      <c r="I219" s="89">
        <v>0.17111398037511491</v>
      </c>
      <c r="J219" s="89">
        <v>0.12739451730564108</v>
      </c>
      <c r="K219" s="89">
        <v>0.11164220727127586</v>
      </c>
      <c r="L219" s="89">
        <v>0.15214057442587506</v>
      </c>
      <c r="M219" s="89">
        <v>0.15097165564386222</v>
      </c>
      <c r="N219" s="89">
        <v>0.11072976784271793</v>
      </c>
      <c r="O219" s="89">
        <v>0.10049316408935555</v>
      </c>
      <c r="P219" s="89">
        <v>0.15053590984330933</v>
      </c>
      <c r="Q219" s="89">
        <v>4.2903711552060478E-2</v>
      </c>
      <c r="R219" s="89">
        <v>6.1277045468069814E-2</v>
      </c>
      <c r="S219" s="89">
        <v>6.0529005389584008E-2</v>
      </c>
      <c r="U219" s="84">
        <v>36</v>
      </c>
    </row>
    <row r="220" spans="1:21" ht="15" customHeight="1">
      <c r="A220" s="51" t="s">
        <v>138</v>
      </c>
      <c r="B220" s="89">
        <v>2.2939800046846925E-3</v>
      </c>
      <c r="C220" s="89">
        <v>0.10398967583403119</v>
      </c>
      <c r="D220" s="89">
        <v>4.385825546634646E-2</v>
      </c>
      <c r="E220" s="89">
        <v>0.13215908868147408</v>
      </c>
      <c r="F220" s="89">
        <v>0.13165010111760614</v>
      </c>
      <c r="G220" s="89">
        <v>0.19044428421439041</v>
      </c>
      <c r="H220" s="89">
        <v>0.18376315693127948</v>
      </c>
      <c r="I220" s="89">
        <v>0.16307387794422035</v>
      </c>
      <c r="J220" s="89">
        <v>0.16888355089273616</v>
      </c>
      <c r="K220" s="89">
        <v>0.18140783776692843</v>
      </c>
      <c r="L220" s="89">
        <v>0.17314359018823913</v>
      </c>
      <c r="M220" s="89">
        <v>0.14851152871322665</v>
      </c>
      <c r="N220" s="89">
        <v>0.16907084045771351</v>
      </c>
      <c r="O220" s="89">
        <v>0.17956381571192373</v>
      </c>
      <c r="P220" s="89">
        <v>0.15275838346724652</v>
      </c>
      <c r="Q220" s="89">
        <v>0.10931069975011955</v>
      </c>
      <c r="R220" s="89">
        <v>8.4056320935303838E-2</v>
      </c>
      <c r="S220" s="89">
        <v>8.9682989857737788E-2</v>
      </c>
      <c r="U220" s="84">
        <v>26</v>
      </c>
    </row>
    <row r="221" spans="1:21" ht="15" customHeight="1">
      <c r="A221" s="51" t="s">
        <v>140</v>
      </c>
      <c r="B221" s="89">
        <v>2.3152709829495584E-2</v>
      </c>
      <c r="C221" s="89">
        <v>3.3225683295275456E-2</v>
      </c>
      <c r="D221" s="89">
        <v>4.1886579701594741E-2</v>
      </c>
      <c r="E221" s="89">
        <v>5.4175768344351276E-2</v>
      </c>
      <c r="F221" s="89">
        <v>5.4901166883237283E-2</v>
      </c>
      <c r="G221" s="89">
        <v>6.0976624357836649E-2</v>
      </c>
      <c r="H221" s="89">
        <v>5.5543292327113476E-2</v>
      </c>
      <c r="I221" s="89">
        <v>5.0368276620687699E-2</v>
      </c>
      <c r="J221" s="89">
        <v>4.1481212086269641E-2</v>
      </c>
      <c r="K221" s="89">
        <v>3.7014020029231209E-2</v>
      </c>
      <c r="L221" s="89">
        <v>4.5808107814988647E-2</v>
      </c>
      <c r="M221" s="89">
        <v>5.6755943773492204E-2</v>
      </c>
      <c r="N221" s="89">
        <v>9.6010475203431214E-2</v>
      </c>
      <c r="O221" s="89">
        <v>6.8755666169603949E-2</v>
      </c>
      <c r="P221" s="89">
        <v>8.4188101972699325E-2</v>
      </c>
      <c r="Q221" s="89">
        <v>7.4713066389135982E-2</v>
      </c>
      <c r="R221" s="89">
        <v>7.2631147624994036E-2</v>
      </c>
      <c r="S221" s="89">
        <v>7.8426257332393126E-2</v>
      </c>
      <c r="U221" s="84">
        <v>29</v>
      </c>
    </row>
    <row r="222" spans="1:21" ht="15" customHeight="1">
      <c r="A222" s="51" t="s">
        <v>142</v>
      </c>
      <c r="B222" s="89">
        <v>0.10124878438298589</v>
      </c>
      <c r="C222" s="89">
        <v>8.5210831160834249E-2</v>
      </c>
      <c r="D222" s="89">
        <v>0.19442027472645126</v>
      </c>
      <c r="E222" s="89">
        <v>0.21182749362129949</v>
      </c>
      <c r="F222" s="89">
        <v>0.36450259052060879</v>
      </c>
      <c r="G222" s="89">
        <v>0.35222579871562582</v>
      </c>
      <c r="H222" s="89">
        <v>0.35550602940443093</v>
      </c>
      <c r="I222" s="89">
        <v>0.22222986891372551</v>
      </c>
      <c r="J222" s="89">
        <v>0.25025310769530967</v>
      </c>
      <c r="K222" s="89">
        <v>6.4364595591810139E-2</v>
      </c>
      <c r="L222" s="89">
        <v>8.1224974147538515E-2</v>
      </c>
      <c r="M222" s="89">
        <v>0.1413006570188319</v>
      </c>
      <c r="N222" s="89">
        <v>0.18997884184618641</v>
      </c>
      <c r="O222" s="89">
        <v>0.17078965697619922</v>
      </c>
      <c r="P222" s="89">
        <v>8.1111699780089738E-2</v>
      </c>
      <c r="Q222" s="89">
        <v>0.11051669714478296</v>
      </c>
      <c r="R222" s="89">
        <v>9.5491167748116862E-2</v>
      </c>
      <c r="S222" s="89">
        <v>6.3154868070996378E-2</v>
      </c>
      <c r="U222" s="84">
        <v>33</v>
      </c>
    </row>
    <row r="223" spans="1:21" ht="15" customHeight="1">
      <c r="A223" s="51" t="s">
        <v>144</v>
      </c>
      <c r="B223" s="89">
        <v>6.0728316113043183E-2</v>
      </c>
      <c r="C223" s="89">
        <v>9.6904991873393589E-2</v>
      </c>
      <c r="D223" s="89">
        <v>0.1354702210194354</v>
      </c>
      <c r="E223" s="89">
        <v>0.12681715980626473</v>
      </c>
      <c r="F223" s="89">
        <v>0.12234441401994961</v>
      </c>
      <c r="G223" s="89">
        <v>0.12462497989820553</v>
      </c>
      <c r="H223" s="89">
        <v>0.10197215543941798</v>
      </c>
      <c r="I223" s="89">
        <v>0.10703330865816287</v>
      </c>
      <c r="J223" s="89">
        <v>0.10871867707666992</v>
      </c>
      <c r="K223" s="89">
        <v>0.1348484755223418</v>
      </c>
      <c r="L223" s="89">
        <v>0.1129628226415114</v>
      </c>
      <c r="M223" s="89">
        <v>0.13089278270617757</v>
      </c>
      <c r="N223" s="89">
        <v>0.13916329664996296</v>
      </c>
      <c r="O223" s="89">
        <v>0.12389520985718895</v>
      </c>
      <c r="P223" s="89">
        <v>0.12551110198464094</v>
      </c>
      <c r="Q223" s="89">
        <v>0.14379391199276551</v>
      </c>
      <c r="R223" s="89">
        <v>0.1568077645542359</v>
      </c>
      <c r="S223" s="89">
        <v>0.16570780020336948</v>
      </c>
      <c r="U223" s="84">
        <v>10</v>
      </c>
    </row>
    <row r="224" spans="1:21" ht="15" customHeight="1">
      <c r="A224" s="51" t="s">
        <v>146</v>
      </c>
      <c r="B224" s="89">
        <v>0.15446799552126189</v>
      </c>
      <c r="C224" s="89">
        <v>0.16672602577350804</v>
      </c>
      <c r="D224" s="89">
        <v>9.3505338515644867E-2</v>
      </c>
      <c r="E224" s="89">
        <v>0.15062930261515314</v>
      </c>
      <c r="F224" s="89">
        <v>0.18812446584431927</v>
      </c>
      <c r="G224" s="89">
        <v>0.1582850582017461</v>
      </c>
      <c r="H224" s="89">
        <v>0.12639350837408009</v>
      </c>
      <c r="I224" s="89">
        <v>0.12866024338377274</v>
      </c>
      <c r="J224" s="89">
        <v>0.10445745058239224</v>
      </c>
      <c r="K224" s="89">
        <v>0.13958188548895178</v>
      </c>
      <c r="L224" s="89">
        <v>0.13810371019765003</v>
      </c>
      <c r="M224" s="89">
        <v>0.13409663200860361</v>
      </c>
      <c r="N224" s="89">
        <v>0.15785397194121226</v>
      </c>
      <c r="O224" s="89">
        <v>0.20561548735480328</v>
      </c>
      <c r="P224" s="89">
        <v>0.22027190723806334</v>
      </c>
      <c r="Q224" s="89">
        <v>0.18487855402462497</v>
      </c>
      <c r="R224" s="89">
        <v>0.22396165570436138</v>
      </c>
      <c r="S224" s="89">
        <v>0.14416270453178262</v>
      </c>
      <c r="U224" s="84">
        <v>13</v>
      </c>
    </row>
    <row r="225" spans="1:21" ht="15" customHeight="1">
      <c r="A225" s="51" t="s">
        <v>148</v>
      </c>
      <c r="B225" s="89">
        <v>7.869033248771086E-2</v>
      </c>
      <c r="C225" s="89">
        <v>9.3382556148564319E-2</v>
      </c>
      <c r="D225" s="89">
        <v>6.4117304769399544E-2</v>
      </c>
      <c r="E225" s="89">
        <v>0.10384438714022109</v>
      </c>
      <c r="F225" s="89">
        <v>9.0645174099463599E-2</v>
      </c>
      <c r="G225" s="89">
        <v>0.10794297849575955</v>
      </c>
      <c r="H225" s="89">
        <v>0.11417819262475286</v>
      </c>
      <c r="I225" s="89">
        <v>0.10551444656989724</v>
      </c>
      <c r="J225" s="89">
        <v>9.8315108424776421E-2</v>
      </c>
      <c r="K225" s="89">
        <v>9.6438228447757096E-2</v>
      </c>
      <c r="L225" s="89">
        <v>0.10821061868869516</v>
      </c>
      <c r="M225" s="89">
        <v>9.4651614100799822E-2</v>
      </c>
      <c r="N225" s="89">
        <v>9.5779003147455313E-2</v>
      </c>
      <c r="O225" s="89">
        <v>0.15497625817148084</v>
      </c>
      <c r="P225" s="89">
        <v>0.11038874690736102</v>
      </c>
      <c r="Q225" s="89">
        <v>9.9092622558711735E-2</v>
      </c>
      <c r="R225" s="89">
        <v>0.10916960542268156</v>
      </c>
      <c r="S225" s="89">
        <v>0.1057550932902625</v>
      </c>
      <c r="U225" s="84">
        <v>23</v>
      </c>
    </row>
    <row r="226" spans="1:21" ht="15" customHeight="1">
      <c r="A226" s="51" t="s">
        <v>150</v>
      </c>
      <c r="B226" s="89">
        <v>0.27957226007174857</v>
      </c>
      <c r="C226" s="89">
        <v>0.24907254101957688</v>
      </c>
      <c r="D226" s="89">
        <v>0.28905680009423745</v>
      </c>
      <c r="E226" s="89">
        <v>0.24016558541643146</v>
      </c>
      <c r="F226" s="89">
        <v>0.29382753907151277</v>
      </c>
      <c r="G226" s="89">
        <v>0.32786163896747367</v>
      </c>
      <c r="H226" s="89">
        <v>0.24985164775991625</v>
      </c>
      <c r="I226" s="89">
        <v>0.29757075106773029</v>
      </c>
      <c r="J226" s="89">
        <v>0.29024499305238494</v>
      </c>
      <c r="K226" s="89">
        <v>0.35916273832316536</v>
      </c>
      <c r="L226" s="89">
        <v>0.3841786158473966</v>
      </c>
      <c r="M226" s="89">
        <v>0.36255980822063305</v>
      </c>
      <c r="N226" s="89">
        <v>0.27123029294806933</v>
      </c>
      <c r="O226" s="89">
        <v>0.28053675482179274</v>
      </c>
      <c r="P226" s="89">
        <v>0.28550490445784332</v>
      </c>
      <c r="Q226" s="89">
        <v>0.2575387652656953</v>
      </c>
      <c r="R226" s="89">
        <v>0.23510496406875772</v>
      </c>
      <c r="S226" s="89">
        <v>0.29811034465113029</v>
      </c>
      <c r="U226" s="84">
        <v>3</v>
      </c>
    </row>
    <row r="227" spans="1:21" ht="15" customHeight="1">
      <c r="A227" s="51" t="s">
        <v>152</v>
      </c>
      <c r="B227" s="89">
        <v>2.0186917381904111E-3</v>
      </c>
      <c r="C227" s="89">
        <v>6.0476436015810984E-3</v>
      </c>
      <c r="D227" s="89">
        <v>3.3437858650643996E-3</v>
      </c>
      <c r="E227" s="89">
        <v>8.2947472843592968E-2</v>
      </c>
      <c r="F227" s="89">
        <v>0.10246544401587171</v>
      </c>
      <c r="G227" s="89">
        <v>0.11133257530654463</v>
      </c>
      <c r="H227" s="89">
        <v>9.8022626407113039E-2</v>
      </c>
      <c r="I227" s="89">
        <v>0.10336928546867721</v>
      </c>
      <c r="J227" s="89">
        <v>9.1924181687927833E-2</v>
      </c>
      <c r="K227" s="89">
        <v>9.3041544366787021E-2</v>
      </c>
      <c r="L227" s="89">
        <v>7.6956554674530692E-2</v>
      </c>
      <c r="M227" s="89">
        <v>7.1088671051494634E-2</v>
      </c>
      <c r="N227" s="89">
        <v>9.2559100210633766E-2</v>
      </c>
      <c r="O227" s="89">
        <v>4.7322839779559818E-2</v>
      </c>
      <c r="P227" s="89">
        <v>5.7097498576404754E-2</v>
      </c>
      <c r="Q227" s="89">
        <v>7.0253547833124735E-2</v>
      </c>
      <c r="R227" s="89">
        <v>5.9427805713080602E-2</v>
      </c>
      <c r="S227" s="89">
        <v>7.155102005036211E-2</v>
      </c>
      <c r="U227" s="84">
        <v>31</v>
      </c>
    </row>
    <row r="228" spans="1:21" ht="15" customHeight="1">
      <c r="A228" s="51" t="s">
        <v>153</v>
      </c>
      <c r="B228" s="89">
        <v>0.13868980048806284</v>
      </c>
      <c r="C228" s="89">
        <v>0.22608846760063625</v>
      </c>
      <c r="D228" s="89">
        <v>6.685523068385206E-2</v>
      </c>
      <c r="E228" s="89">
        <v>0.21226503824214243</v>
      </c>
      <c r="F228" s="89">
        <v>0.24849623937427093</v>
      </c>
      <c r="G228" s="89">
        <v>0.21121731425957757</v>
      </c>
      <c r="H228" s="89">
        <v>0.27554041888769276</v>
      </c>
      <c r="I228" s="89">
        <v>0.29572676598792735</v>
      </c>
      <c r="J228" s="89">
        <v>0.18972846489172684</v>
      </c>
      <c r="K228" s="89">
        <v>0.15404955932777559</v>
      </c>
      <c r="L228" s="89">
        <v>0.34801344963230835</v>
      </c>
      <c r="M228" s="89">
        <v>0.229140970808723</v>
      </c>
      <c r="N228" s="89">
        <v>0.22752900215339195</v>
      </c>
      <c r="O228" s="89">
        <v>0.18118020394902282</v>
      </c>
      <c r="P228" s="89">
        <v>0.19486867623054208</v>
      </c>
      <c r="Q228" s="89">
        <v>0.19483199744215202</v>
      </c>
      <c r="R228" s="89">
        <v>0.21848637196282486</v>
      </c>
      <c r="S228" s="89">
        <v>0.20817381376895244</v>
      </c>
      <c r="U228" s="84">
        <v>7</v>
      </c>
    </row>
    <row r="229" spans="1:21" ht="15" customHeight="1">
      <c r="A229" s="51" t="s">
        <v>154</v>
      </c>
      <c r="B229" s="89">
        <v>9.6517227015149257E-3</v>
      </c>
      <c r="C229" s="89">
        <v>4.2196340202287415E-2</v>
      </c>
      <c r="D229" s="89">
        <v>6.0900463197321536E-2</v>
      </c>
      <c r="E229" s="89">
        <v>0.19995249765995182</v>
      </c>
      <c r="F229" s="89">
        <v>0.21238995431052729</v>
      </c>
      <c r="G229" s="89">
        <v>0.17415744296867963</v>
      </c>
      <c r="H229" s="89">
        <v>0.16919600137286581</v>
      </c>
      <c r="I229" s="89">
        <v>0.15327132375208974</v>
      </c>
      <c r="J229" s="89">
        <v>0.15377969444900269</v>
      </c>
      <c r="K229" s="89">
        <v>0.25401742973719366</v>
      </c>
      <c r="L229" s="89">
        <v>0.25346917827383358</v>
      </c>
      <c r="M229" s="89">
        <v>0.13462026331318766</v>
      </c>
      <c r="N229" s="89">
        <v>8.5757176783931063E-2</v>
      </c>
      <c r="O229" s="89">
        <v>8.2966163181864561E-2</v>
      </c>
      <c r="P229" s="89">
        <v>0.10017399662588414</v>
      </c>
      <c r="Q229" s="89">
        <v>0.16276207384884048</v>
      </c>
      <c r="R229" s="89">
        <v>0.18770542930592984</v>
      </c>
      <c r="S229" s="89">
        <v>0.17234718341919886</v>
      </c>
      <c r="U229" s="84">
        <v>9</v>
      </c>
    </row>
    <row r="230" spans="1:21" ht="15" customHeight="1">
      <c r="A230" s="51" t="s">
        <v>155</v>
      </c>
      <c r="B230" s="89">
        <v>4.019351340596599E-2</v>
      </c>
      <c r="C230" s="89">
        <v>2.1489008438437006E-2</v>
      </c>
      <c r="D230" s="89">
        <v>2.8585121358416534E-2</v>
      </c>
      <c r="E230" s="89">
        <v>0.14645129116794969</v>
      </c>
      <c r="F230" s="89">
        <v>0.20235283776409776</v>
      </c>
      <c r="G230" s="89">
        <v>0.18159098750236369</v>
      </c>
      <c r="H230" s="89">
        <v>0.1369207795261162</v>
      </c>
      <c r="I230" s="89">
        <v>0.12340691430339379</v>
      </c>
      <c r="J230" s="89">
        <v>9.3645090845999923E-2</v>
      </c>
      <c r="K230" s="89">
        <v>0.14329051885863273</v>
      </c>
      <c r="L230" s="89">
        <v>0.13366008389875181</v>
      </c>
      <c r="M230" s="89">
        <v>0.13172508777929237</v>
      </c>
      <c r="N230" s="89">
        <v>0.11605675092629374</v>
      </c>
      <c r="O230" s="89">
        <v>0.22376547403194444</v>
      </c>
      <c r="P230" s="89">
        <v>0.11420488442338345</v>
      </c>
      <c r="Q230" s="89">
        <v>0.20308006660571581</v>
      </c>
      <c r="R230" s="89">
        <v>0.21856739474664694</v>
      </c>
      <c r="S230" s="89">
        <v>0.23358845853406357</v>
      </c>
      <c r="U230" s="84">
        <v>5</v>
      </c>
    </row>
    <row r="231" spans="1:21" ht="15" customHeight="1">
      <c r="A231" s="51" t="s">
        <v>157</v>
      </c>
      <c r="B231" s="89">
        <v>0.21738620180704568</v>
      </c>
      <c r="C231" s="89">
        <v>0.20992162300448478</v>
      </c>
      <c r="D231" s="89">
        <v>0.15416062086589363</v>
      </c>
      <c r="E231" s="89">
        <v>0.13058081199839314</v>
      </c>
      <c r="F231" s="89">
        <v>0.20784763648555055</v>
      </c>
      <c r="G231" s="89">
        <v>0.12870287808774911</v>
      </c>
      <c r="H231" s="89">
        <v>0.14275467868933833</v>
      </c>
      <c r="I231" s="89">
        <v>5.9391875005844669E-2</v>
      </c>
      <c r="J231" s="89">
        <v>6.8973214890280451E-2</v>
      </c>
      <c r="K231" s="89">
        <v>8.1393508761077787E-2</v>
      </c>
      <c r="L231" s="89">
        <v>6.5857270241709162E-2</v>
      </c>
      <c r="M231" s="89">
        <v>6.7665203211847089E-2</v>
      </c>
      <c r="N231" s="89">
        <v>5.4737208875015035E-2</v>
      </c>
      <c r="O231" s="89">
        <v>6.024415463863713E-2</v>
      </c>
      <c r="P231" s="89">
        <v>0.102657124106633</v>
      </c>
      <c r="Q231" s="89">
        <v>9.4049516189805948E-2</v>
      </c>
      <c r="R231" s="89">
        <v>6.3501671525270018E-2</v>
      </c>
      <c r="S231" s="89">
        <v>5.0459111317803396E-2</v>
      </c>
      <c r="U231" s="84">
        <v>41</v>
      </c>
    </row>
    <row r="232" spans="1:21" ht="15" customHeight="1">
      <c r="A232" s="51" t="s">
        <v>158</v>
      </c>
      <c r="B232" s="89">
        <v>0.12911661044841055</v>
      </c>
      <c r="C232" s="89">
        <v>0.15104611206538651</v>
      </c>
      <c r="D232" s="89">
        <v>-0.12449362349501408</v>
      </c>
      <c r="E232" s="89">
        <v>0.10842293621065342</v>
      </c>
      <c r="F232" s="89">
        <v>0.18005645715961938</v>
      </c>
      <c r="G232" s="89">
        <v>2.0072023705910338E-2</v>
      </c>
      <c r="H232" s="89">
        <v>6.5129913735639922E-2</v>
      </c>
      <c r="I232" s="89">
        <v>0.28136262926209077</v>
      </c>
      <c r="J232" s="89">
        <v>7.7177666199662306E-2</v>
      </c>
      <c r="K232" s="89">
        <v>8.5272882075409048E-2</v>
      </c>
      <c r="L232" s="89">
        <v>5.1548983235023819E-2</v>
      </c>
      <c r="M232" s="89">
        <v>0.11971840059592231</v>
      </c>
      <c r="N232" s="89">
        <v>2.6871838567491396E-2</v>
      </c>
      <c r="O232" s="89">
        <v>1.0692701952646448E-2</v>
      </c>
      <c r="P232" s="89">
        <v>6.5373333554497514E-3</v>
      </c>
      <c r="Q232" s="89">
        <v>5.6003540088045124E-2</v>
      </c>
      <c r="R232" s="89">
        <v>5.4419144788938667E-2</v>
      </c>
      <c r="S232" s="89">
        <v>9.2181626163108113E-2</v>
      </c>
      <c r="U232" s="84">
        <v>25</v>
      </c>
    </row>
    <row r="233" spans="1:21" ht="15" customHeight="1">
      <c r="A233" s="59" t="s">
        <v>159</v>
      </c>
      <c r="B233" s="89">
        <v>3.7194607211763264E-2</v>
      </c>
      <c r="C233" s="89">
        <v>6.6060660979939304E-2</v>
      </c>
      <c r="D233" s="89">
        <v>6.8523496019052013E-2</v>
      </c>
      <c r="E233" s="89">
        <v>0.11136987909094391</v>
      </c>
      <c r="F233" s="89">
        <v>0.11703119845751415</v>
      </c>
      <c r="G233" s="89">
        <v>0.11696597053601804</v>
      </c>
      <c r="H233" s="89">
        <v>0.10906091185251932</v>
      </c>
      <c r="I233" s="89">
        <v>9.4203056844191446E-2</v>
      </c>
      <c r="J233" s="89">
        <v>9.4695999850373039E-2</v>
      </c>
      <c r="K233" s="89">
        <v>9.9780738130353583E-2</v>
      </c>
      <c r="L233" s="89">
        <v>9.3289328697410412E-2</v>
      </c>
      <c r="M233" s="89">
        <v>8.977173612398201E-2</v>
      </c>
      <c r="N233" s="89">
        <v>8.6783976229501639E-2</v>
      </c>
      <c r="O233" s="89">
        <v>0.1076149046382941</v>
      </c>
      <c r="P233" s="89">
        <v>9.4380884683548216E-2</v>
      </c>
      <c r="Q233" s="89">
        <v>8.333310078574073E-2</v>
      </c>
      <c r="R233" s="89">
        <v>7.8507039795665035E-2</v>
      </c>
      <c r="S233" s="89">
        <v>8.2125751975901023E-2</v>
      </c>
      <c r="U233" s="95" t="s">
        <v>379</v>
      </c>
    </row>
  </sheetData>
  <mergeCells count="83">
    <mergeCell ref="E3:E4"/>
    <mergeCell ref="A1:A2"/>
    <mergeCell ref="A3:A4"/>
    <mergeCell ref="B3:B4"/>
    <mergeCell ref="C3:C4"/>
    <mergeCell ref="D3:D4"/>
    <mergeCell ref="Q3:Q4"/>
    <mergeCell ref="F3:F4"/>
    <mergeCell ref="G3:G4"/>
    <mergeCell ref="H3:H4"/>
    <mergeCell ref="I3:I4"/>
    <mergeCell ref="J3:J4"/>
    <mergeCell ref="K3:K4"/>
    <mergeCell ref="M62:M63"/>
    <mergeCell ref="R3:R4"/>
    <mergeCell ref="S3:S4"/>
    <mergeCell ref="T3:T4"/>
    <mergeCell ref="A62:A63"/>
    <mergeCell ref="B62:B63"/>
    <mergeCell ref="C62:C63"/>
    <mergeCell ref="D62:D63"/>
    <mergeCell ref="E62:E63"/>
    <mergeCell ref="F62:F63"/>
    <mergeCell ref="G62:G63"/>
    <mergeCell ref="L3:L4"/>
    <mergeCell ref="M3:M4"/>
    <mergeCell ref="N3:N4"/>
    <mergeCell ref="O3:O4"/>
    <mergeCell ref="P3:P4"/>
    <mergeCell ref="H62:H63"/>
    <mergeCell ref="I62:I63"/>
    <mergeCell ref="J62:J63"/>
    <mergeCell ref="K62:K63"/>
    <mergeCell ref="L62:L63"/>
    <mergeCell ref="T62:T63"/>
    <mergeCell ref="V62:V63"/>
    <mergeCell ref="A121:A122"/>
    <mergeCell ref="B121:B122"/>
    <mergeCell ref="C121:C122"/>
    <mergeCell ref="D121:D122"/>
    <mergeCell ref="E121:E122"/>
    <mergeCell ref="F121:F122"/>
    <mergeCell ref="G121:G122"/>
    <mergeCell ref="H121:H122"/>
    <mergeCell ref="N62:N63"/>
    <mergeCell ref="O62:O63"/>
    <mergeCell ref="P62:P63"/>
    <mergeCell ref="Q62:Q63"/>
    <mergeCell ref="R62:R63"/>
    <mergeCell ref="S62:S63"/>
    <mergeCell ref="T121:T122"/>
    <mergeCell ref="I121:I122"/>
    <mergeCell ref="J121:J122"/>
    <mergeCell ref="K121:K122"/>
    <mergeCell ref="L121:L122"/>
    <mergeCell ref="M121:M122"/>
    <mergeCell ref="N121:N122"/>
    <mergeCell ref="O180:O181"/>
    <mergeCell ref="V121:V122"/>
    <mergeCell ref="A180:A181"/>
    <mergeCell ref="B180:B181"/>
    <mergeCell ref="C180:C181"/>
    <mergeCell ref="D180:D181"/>
    <mergeCell ref="E180:E181"/>
    <mergeCell ref="F180:F181"/>
    <mergeCell ref="G180:G181"/>
    <mergeCell ref="H180:H181"/>
    <mergeCell ref="I180:I181"/>
    <mergeCell ref="O121:O122"/>
    <mergeCell ref="P121:P122"/>
    <mergeCell ref="Q121:Q122"/>
    <mergeCell ref="R121:R122"/>
    <mergeCell ref="S121:S122"/>
    <mergeCell ref="J180:J181"/>
    <mergeCell ref="K180:K181"/>
    <mergeCell ref="L180:L181"/>
    <mergeCell ref="M180:M181"/>
    <mergeCell ref="N180:N181"/>
    <mergeCell ref="P180:P181"/>
    <mergeCell ref="Q180:Q181"/>
    <mergeCell ref="R180:R181"/>
    <mergeCell ref="S180:S181"/>
    <mergeCell ref="T180:T181"/>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sheetPr>
  <dimension ref="A1:AF174"/>
  <sheetViews>
    <sheetView topLeftCell="O2" workbookViewId="0">
      <selection activeCell="T64" sqref="T64"/>
    </sheetView>
  </sheetViews>
  <sheetFormatPr defaultColWidth="9.42578125" defaultRowHeight="12.95"/>
  <cols>
    <col min="1" max="1" width="20.42578125" style="49" customWidth="1"/>
    <col min="2" max="2" width="12.42578125" style="49" customWidth="1"/>
    <col min="3" max="3" width="13" style="49" customWidth="1"/>
    <col min="4" max="4" width="12.42578125" style="49" customWidth="1"/>
    <col min="5" max="13" width="11.42578125" style="49" bestFit="1" customWidth="1"/>
    <col min="14" max="14" width="13.42578125" style="49" bestFit="1" customWidth="1"/>
    <col min="15" max="15" width="14.42578125" style="49" customWidth="1"/>
    <col min="16" max="16" width="13.42578125" style="49" bestFit="1" customWidth="1"/>
    <col min="17" max="18" width="13.42578125" style="49" customWidth="1"/>
    <col min="19" max="19" width="14.42578125" style="49" customWidth="1"/>
    <col min="20" max="20" width="10.42578125" style="49" customWidth="1"/>
    <col min="21" max="29" width="9.42578125" style="49"/>
    <col min="30" max="30" width="12.42578125" style="49" customWidth="1"/>
    <col min="31" max="16384" width="9.42578125" style="49"/>
  </cols>
  <sheetData>
    <row r="1" spans="1:20" ht="16.5" customHeight="1">
      <c r="A1" s="394" t="s">
        <v>223</v>
      </c>
    </row>
    <row r="2" spans="1:20" ht="18" customHeight="1">
      <c r="A2" s="394"/>
    </row>
    <row r="3" spans="1:20" s="50" customFormat="1" ht="12.75" customHeight="1">
      <c r="A3" s="400" t="s">
        <v>224</v>
      </c>
      <c r="B3" s="398" t="s">
        <v>198</v>
      </c>
      <c r="C3" s="398" t="s">
        <v>199</v>
      </c>
      <c r="D3" s="398" t="s">
        <v>200</v>
      </c>
      <c r="E3" s="398" t="s">
        <v>201</v>
      </c>
      <c r="F3" s="398" t="s">
        <v>202</v>
      </c>
      <c r="G3" s="398" t="s">
        <v>203</v>
      </c>
      <c r="H3" s="398" t="s">
        <v>204</v>
      </c>
      <c r="I3" s="398" t="s">
        <v>205</v>
      </c>
      <c r="J3" s="398" t="s">
        <v>206</v>
      </c>
      <c r="K3" s="398" t="s">
        <v>207</v>
      </c>
      <c r="L3" s="398" t="s">
        <v>208</v>
      </c>
      <c r="M3" s="398" t="s">
        <v>209</v>
      </c>
      <c r="N3" s="398" t="s">
        <v>210</v>
      </c>
      <c r="O3" s="398" t="s">
        <v>211</v>
      </c>
      <c r="P3" s="398" t="s">
        <v>212</v>
      </c>
      <c r="Q3" s="398" t="s">
        <v>213</v>
      </c>
      <c r="R3" s="398" t="s">
        <v>214</v>
      </c>
      <c r="S3" s="398" t="s">
        <v>215</v>
      </c>
      <c r="T3" s="398" t="s">
        <v>216</v>
      </c>
    </row>
    <row r="4" spans="1:20" s="50" customFormat="1">
      <c r="A4" s="400"/>
      <c r="B4" s="398"/>
      <c r="C4" s="398"/>
      <c r="D4" s="398"/>
      <c r="E4" s="398"/>
      <c r="F4" s="398"/>
      <c r="G4" s="398"/>
      <c r="H4" s="398"/>
      <c r="I4" s="398"/>
      <c r="J4" s="398"/>
      <c r="K4" s="398"/>
      <c r="L4" s="398"/>
      <c r="M4" s="398"/>
      <c r="N4" s="398"/>
      <c r="O4" s="398"/>
      <c r="P4" s="398"/>
      <c r="Q4" s="398"/>
      <c r="R4" s="398"/>
      <c r="S4" s="398"/>
      <c r="T4" s="398"/>
    </row>
    <row r="5" spans="1:20">
      <c r="A5" s="51" t="s">
        <v>82</v>
      </c>
      <c r="B5" s="49">
        <f t="shared" ref="B5:P20" si="0">SUM(B64,B123)</f>
        <v>0</v>
      </c>
      <c r="C5" s="49">
        <f t="shared" si="0"/>
        <v>0</v>
      </c>
      <c r="D5" s="49">
        <f t="shared" si="0"/>
        <v>0</v>
      </c>
      <c r="E5" s="49">
        <f t="shared" si="0"/>
        <v>4515660</v>
      </c>
      <c r="F5" s="49">
        <f t="shared" si="0"/>
        <v>1734429</v>
      </c>
      <c r="G5" s="49">
        <f t="shared" si="0"/>
        <v>2681684</v>
      </c>
      <c r="H5" s="49">
        <f t="shared" si="0"/>
        <v>4659521</v>
      </c>
      <c r="I5" s="49">
        <f t="shared" si="0"/>
        <v>4372821</v>
      </c>
      <c r="J5" s="49">
        <f t="shared" si="0"/>
        <v>3716202</v>
      </c>
      <c r="K5" s="49">
        <f t="shared" si="0"/>
        <v>3703406</v>
      </c>
      <c r="L5" s="49">
        <f t="shared" si="0"/>
        <v>4494306</v>
      </c>
      <c r="M5" s="49">
        <f t="shared" si="0"/>
        <v>5504349</v>
      </c>
      <c r="N5" s="55">
        <f t="shared" si="0"/>
        <v>6367211</v>
      </c>
      <c r="O5" s="55">
        <f t="shared" si="0"/>
        <v>6377392</v>
      </c>
      <c r="P5" s="55">
        <f t="shared" si="0"/>
        <v>7494377</v>
      </c>
      <c r="Q5" s="49">
        <f>'[2]Transportation &amp; Support Servic'!Q5+'[2]Transportation Non-Assistance'!Q5</f>
        <v>6798205</v>
      </c>
      <c r="R5" s="55">
        <f t="shared" ref="R5:S20" si="1">SUM(R64,R123)</f>
        <v>3779725</v>
      </c>
      <c r="S5" s="55">
        <f t="shared" si="1"/>
        <v>4188311</v>
      </c>
    </row>
    <row r="6" spans="1:20">
      <c r="A6" s="51" t="s">
        <v>84</v>
      </c>
      <c r="B6" s="49">
        <f t="shared" si="0"/>
        <v>0</v>
      </c>
      <c r="C6" s="49">
        <f t="shared" si="0"/>
        <v>0</v>
      </c>
      <c r="D6" s="49">
        <f t="shared" si="0"/>
        <v>0</v>
      </c>
      <c r="E6" s="49">
        <f t="shared" si="0"/>
        <v>1192455</v>
      </c>
      <c r="F6" s="49">
        <f t="shared" si="0"/>
        <v>2114844</v>
      </c>
      <c r="G6" s="49">
        <f t="shared" si="0"/>
        <v>2846484</v>
      </c>
      <c r="H6" s="49">
        <f t="shared" si="0"/>
        <v>1381191</v>
      </c>
      <c r="I6" s="49">
        <f t="shared" si="0"/>
        <v>709590</v>
      </c>
      <c r="J6" s="49">
        <f t="shared" si="0"/>
        <v>727653</v>
      </c>
      <c r="K6" s="49">
        <f t="shared" si="0"/>
        <v>922253</v>
      </c>
      <c r="L6" s="49">
        <f t="shared" si="0"/>
        <v>819194</v>
      </c>
      <c r="M6" s="49">
        <f t="shared" si="0"/>
        <v>999441</v>
      </c>
      <c r="N6" s="55">
        <f t="shared" si="0"/>
        <v>1274851</v>
      </c>
      <c r="O6" s="55">
        <f t="shared" si="0"/>
        <v>1086172</v>
      </c>
      <c r="P6" s="55">
        <f t="shared" si="0"/>
        <v>636781</v>
      </c>
      <c r="Q6" s="49">
        <f>'[2]Transportation &amp; Support Servic'!Q6+'[2]Transportation Non-Assistance'!Q6</f>
        <v>1028300</v>
      </c>
      <c r="R6" s="55">
        <f t="shared" si="1"/>
        <v>553234</v>
      </c>
      <c r="S6" s="55">
        <f t="shared" si="1"/>
        <v>1209038</v>
      </c>
    </row>
    <row r="7" spans="1:20">
      <c r="A7" s="51" t="s">
        <v>86</v>
      </c>
      <c r="B7" s="49">
        <f t="shared" si="0"/>
        <v>0</v>
      </c>
      <c r="C7" s="49">
        <f t="shared" si="0"/>
        <v>0</v>
      </c>
      <c r="D7" s="49">
        <f t="shared" si="0"/>
        <v>0</v>
      </c>
      <c r="E7" s="49">
        <f t="shared" si="0"/>
        <v>8154944</v>
      </c>
      <c r="F7" s="49">
        <f t="shared" si="0"/>
        <v>13324741</v>
      </c>
      <c r="G7" s="49">
        <f t="shared" si="0"/>
        <v>3396984</v>
      </c>
      <c r="H7" s="49">
        <f t="shared" si="0"/>
        <v>1925639</v>
      </c>
      <c r="I7" s="49">
        <f t="shared" si="0"/>
        <v>690506</v>
      </c>
      <c r="J7" s="49">
        <f t="shared" si="0"/>
        <v>3528134</v>
      </c>
      <c r="K7" s="49">
        <f t="shared" si="0"/>
        <v>7329687</v>
      </c>
      <c r="L7" s="49">
        <f t="shared" si="0"/>
        <v>2120572</v>
      </c>
      <c r="M7" s="49">
        <f t="shared" si="0"/>
        <v>1558880</v>
      </c>
      <c r="N7" s="55">
        <f t="shared" si="0"/>
        <v>733695</v>
      </c>
      <c r="O7" s="55">
        <f t="shared" si="0"/>
        <v>2334651</v>
      </c>
      <c r="P7" s="55">
        <f t="shared" si="0"/>
        <v>455710</v>
      </c>
      <c r="Q7" s="49">
        <f>'[2]Transportation &amp; Support Servic'!Q7+'[2]Transportation Non-Assistance'!Q7</f>
        <v>1980400</v>
      </c>
      <c r="R7" s="55">
        <f t="shared" si="1"/>
        <v>201854</v>
      </c>
      <c r="S7" s="55">
        <f t="shared" si="1"/>
        <v>1307188</v>
      </c>
    </row>
    <row r="8" spans="1:20">
      <c r="A8" s="51" t="s">
        <v>88</v>
      </c>
      <c r="B8" s="49">
        <f t="shared" si="0"/>
        <v>0</v>
      </c>
      <c r="C8" s="49">
        <f t="shared" si="0"/>
        <v>0</v>
      </c>
      <c r="D8" s="49">
        <f t="shared" si="0"/>
        <v>0</v>
      </c>
      <c r="E8" s="49">
        <f t="shared" si="0"/>
        <v>11212925</v>
      </c>
      <c r="F8" s="49">
        <f t="shared" si="0"/>
        <v>10596229</v>
      </c>
      <c r="G8" s="49">
        <f t="shared" si="0"/>
        <v>6769533</v>
      </c>
      <c r="H8" s="49">
        <f t="shared" si="0"/>
        <v>6604043</v>
      </c>
      <c r="I8" s="49">
        <f t="shared" si="0"/>
        <v>6258166</v>
      </c>
      <c r="J8" s="49">
        <f t="shared" si="0"/>
        <v>5118570</v>
      </c>
      <c r="K8" s="49">
        <f t="shared" si="0"/>
        <v>4568584</v>
      </c>
      <c r="L8" s="49">
        <f t="shared" si="0"/>
        <v>4260844</v>
      </c>
      <c r="M8" s="49">
        <f t="shared" si="0"/>
        <v>4179010</v>
      </c>
      <c r="N8" s="55">
        <f t="shared" si="0"/>
        <v>4375906</v>
      </c>
      <c r="O8" s="55">
        <f t="shared" si="0"/>
        <v>6373554</v>
      </c>
      <c r="P8" s="55">
        <f t="shared" si="0"/>
        <v>3524445</v>
      </c>
      <c r="Q8" s="49">
        <f>'[2]Transportation &amp; Support Servic'!Q8+'[2]Transportation Non-Assistance'!Q8</f>
        <v>3813414</v>
      </c>
      <c r="R8" s="55">
        <f t="shared" si="1"/>
        <v>3170244</v>
      </c>
      <c r="S8" s="55">
        <f t="shared" si="1"/>
        <v>2243316</v>
      </c>
    </row>
    <row r="9" spans="1:20">
      <c r="A9" s="51" t="s">
        <v>74</v>
      </c>
      <c r="B9" s="49">
        <f t="shared" si="0"/>
        <v>0</v>
      </c>
      <c r="C9" s="49">
        <f t="shared" si="0"/>
        <v>0</v>
      </c>
      <c r="D9" s="49">
        <f t="shared" si="0"/>
        <v>0</v>
      </c>
      <c r="E9" s="49">
        <f t="shared" si="0"/>
        <v>191572218</v>
      </c>
      <c r="F9" s="49">
        <f t="shared" si="0"/>
        <v>195808811</v>
      </c>
      <c r="G9" s="49">
        <f t="shared" si="0"/>
        <v>237507322</v>
      </c>
      <c r="H9" s="49">
        <f t="shared" si="0"/>
        <v>189354584</v>
      </c>
      <c r="I9" s="49">
        <f t="shared" si="0"/>
        <v>146857259</v>
      </c>
      <c r="J9" s="49">
        <f t="shared" si="0"/>
        <v>151054250</v>
      </c>
      <c r="K9" s="49">
        <f t="shared" si="0"/>
        <v>156696099</v>
      </c>
      <c r="L9" s="49">
        <f t="shared" si="0"/>
        <v>164441085</v>
      </c>
      <c r="M9" s="49">
        <f t="shared" si="0"/>
        <v>194571555</v>
      </c>
      <c r="N9" s="55">
        <f t="shared" si="0"/>
        <v>205637577</v>
      </c>
      <c r="O9" s="55">
        <f t="shared" si="0"/>
        <v>197351483</v>
      </c>
      <c r="P9" s="55">
        <f t="shared" si="0"/>
        <v>187340149</v>
      </c>
      <c r="Q9" s="49">
        <f>'[2]Transportation &amp; Support Servic'!Q9+'[2]Transportation Non-Assistance'!Q9</f>
        <v>164679239</v>
      </c>
      <c r="R9" s="55">
        <f t="shared" si="1"/>
        <v>183532975</v>
      </c>
      <c r="S9" s="55">
        <f t="shared" si="1"/>
        <v>195539972</v>
      </c>
    </row>
    <row r="10" spans="1:20">
      <c r="A10" s="51" t="s">
        <v>91</v>
      </c>
      <c r="B10" s="49">
        <f t="shared" si="0"/>
        <v>0</v>
      </c>
      <c r="C10" s="49">
        <f t="shared" si="0"/>
        <v>0</v>
      </c>
      <c r="D10" s="49">
        <f t="shared" si="0"/>
        <v>0</v>
      </c>
      <c r="E10" s="49">
        <f t="shared" si="0"/>
        <v>5752528</v>
      </c>
      <c r="F10" s="49">
        <f t="shared" si="0"/>
        <v>6636436</v>
      </c>
      <c r="G10" s="49">
        <f t="shared" si="0"/>
        <v>5675713</v>
      </c>
      <c r="H10" s="49">
        <f t="shared" si="0"/>
        <v>5524835</v>
      </c>
      <c r="I10" s="49">
        <f t="shared" si="0"/>
        <v>5703422</v>
      </c>
      <c r="J10" s="49">
        <f t="shared" si="0"/>
        <v>3334171</v>
      </c>
      <c r="K10" s="49">
        <f t="shared" si="0"/>
        <v>4230808</v>
      </c>
      <c r="L10" s="49">
        <f t="shared" si="0"/>
        <v>3388831</v>
      </c>
      <c r="M10" s="49">
        <f t="shared" si="0"/>
        <v>2916479</v>
      </c>
      <c r="N10" s="55">
        <f t="shared" si="0"/>
        <v>5900506</v>
      </c>
      <c r="O10" s="55">
        <f t="shared" si="0"/>
        <v>6676171</v>
      </c>
      <c r="P10" s="55">
        <f t="shared" si="0"/>
        <v>5263756</v>
      </c>
      <c r="Q10" s="49">
        <f>'[2]Transportation &amp; Support Servic'!Q10+'[2]Transportation Non-Assistance'!Q10</f>
        <v>5396675</v>
      </c>
      <c r="R10" s="55">
        <f t="shared" si="1"/>
        <v>5353605</v>
      </c>
      <c r="S10" s="55">
        <f t="shared" si="1"/>
        <v>4343363</v>
      </c>
    </row>
    <row r="11" spans="1:20">
      <c r="A11" s="51" t="s">
        <v>93</v>
      </c>
      <c r="B11" s="49">
        <f t="shared" si="0"/>
        <v>0</v>
      </c>
      <c r="C11" s="49">
        <f t="shared" si="0"/>
        <v>0</v>
      </c>
      <c r="D11" s="49">
        <f t="shared" si="0"/>
        <v>0</v>
      </c>
      <c r="E11" s="49">
        <f t="shared" si="0"/>
        <v>7269602</v>
      </c>
      <c r="F11" s="49">
        <f t="shared" si="0"/>
        <v>10070695</v>
      </c>
      <c r="G11" s="49">
        <f t="shared" si="0"/>
        <v>19996936</v>
      </c>
      <c r="H11" s="49">
        <f t="shared" si="0"/>
        <v>19717125</v>
      </c>
      <c r="I11" s="49">
        <f t="shared" si="0"/>
        <v>17524212</v>
      </c>
      <c r="J11" s="49">
        <f t="shared" si="0"/>
        <v>18222809</v>
      </c>
      <c r="K11" s="49">
        <f t="shared" si="0"/>
        <v>5056870</v>
      </c>
      <c r="L11" s="49">
        <f t="shared" si="0"/>
        <v>4235348</v>
      </c>
      <c r="M11" s="49">
        <f t="shared" si="0"/>
        <v>6149638</v>
      </c>
      <c r="N11" s="55">
        <f t="shared" si="0"/>
        <v>5663361</v>
      </c>
      <c r="O11" s="55">
        <f t="shared" si="0"/>
        <v>5549001</v>
      </c>
      <c r="P11" s="55">
        <f t="shared" si="0"/>
        <v>5117238</v>
      </c>
      <c r="Q11" s="49">
        <f>'[2]Transportation &amp; Support Servic'!Q11+'[2]Transportation Non-Assistance'!Q11</f>
        <v>4975588</v>
      </c>
      <c r="R11" s="55">
        <f t="shared" si="1"/>
        <v>4949868</v>
      </c>
      <c r="S11" s="55">
        <f t="shared" si="1"/>
        <v>5100770</v>
      </c>
    </row>
    <row r="12" spans="1:20">
      <c r="A12" s="51" t="s">
        <v>95</v>
      </c>
      <c r="B12" s="49">
        <f t="shared" si="0"/>
        <v>0</v>
      </c>
      <c r="C12" s="49">
        <f t="shared" si="0"/>
        <v>0</v>
      </c>
      <c r="D12" s="49">
        <f t="shared" si="0"/>
        <v>0</v>
      </c>
      <c r="E12" s="49">
        <f t="shared" si="0"/>
        <v>9676907</v>
      </c>
      <c r="F12" s="49">
        <f t="shared" si="0"/>
        <v>11765427</v>
      </c>
      <c r="G12" s="49">
        <f t="shared" si="0"/>
        <v>11846346</v>
      </c>
      <c r="H12" s="49">
        <f t="shared" si="0"/>
        <v>11530341</v>
      </c>
      <c r="I12" s="49">
        <f t="shared" si="0"/>
        <v>7948624</v>
      </c>
      <c r="J12" s="49">
        <f t="shared" si="0"/>
        <v>12498577</v>
      </c>
      <c r="K12" s="49">
        <f t="shared" si="0"/>
        <v>12905878</v>
      </c>
      <c r="L12" s="49">
        <f t="shared" si="0"/>
        <v>-9491845</v>
      </c>
      <c r="M12" s="49">
        <f t="shared" si="0"/>
        <v>0</v>
      </c>
      <c r="N12" s="55">
        <f t="shared" si="0"/>
        <v>250500</v>
      </c>
      <c r="O12" s="55">
        <f t="shared" si="0"/>
        <v>313473</v>
      </c>
      <c r="P12" s="55">
        <f t="shared" si="0"/>
        <v>787657</v>
      </c>
      <c r="Q12" s="49">
        <f>'[2]Transportation &amp; Support Servic'!Q12+'[2]Transportation Non-Assistance'!Q12</f>
        <v>-367794</v>
      </c>
      <c r="R12" s="55">
        <f t="shared" si="1"/>
        <v>0</v>
      </c>
      <c r="S12" s="55">
        <f t="shared" si="1"/>
        <v>375561</v>
      </c>
    </row>
    <row r="13" spans="1:20">
      <c r="A13" s="51" t="s">
        <v>97</v>
      </c>
      <c r="B13" s="49">
        <f t="shared" si="0"/>
        <v>0</v>
      </c>
      <c r="C13" s="49">
        <f t="shared" si="0"/>
        <v>0</v>
      </c>
      <c r="D13" s="49">
        <f t="shared" si="0"/>
        <v>0</v>
      </c>
      <c r="E13" s="49">
        <f t="shared" si="0"/>
        <v>0</v>
      </c>
      <c r="F13" s="49">
        <f t="shared" si="0"/>
        <v>0</v>
      </c>
      <c r="G13" s="49">
        <f t="shared" si="0"/>
        <v>0</v>
      </c>
      <c r="H13" s="49">
        <f t="shared" si="0"/>
        <v>0</v>
      </c>
      <c r="I13" s="49">
        <f t="shared" si="0"/>
        <v>0</v>
      </c>
      <c r="J13" s="49">
        <f t="shared" si="0"/>
        <v>0</v>
      </c>
      <c r="K13" s="49">
        <f t="shared" si="0"/>
        <v>0</v>
      </c>
      <c r="L13" s="49">
        <f t="shared" si="0"/>
        <v>0</v>
      </c>
      <c r="M13" s="49">
        <f t="shared" si="0"/>
        <v>0</v>
      </c>
      <c r="N13" s="55">
        <f t="shared" si="0"/>
        <v>0</v>
      </c>
      <c r="O13" s="55">
        <f t="shared" si="0"/>
        <v>2069309</v>
      </c>
      <c r="P13" s="55">
        <f t="shared" si="0"/>
        <v>1398745</v>
      </c>
      <c r="Q13" s="49">
        <f>'[2]Transportation &amp; Support Servic'!Q13+'[2]Transportation Non-Assistance'!Q13</f>
        <v>1600000</v>
      </c>
      <c r="R13" s="55">
        <f t="shared" si="1"/>
        <v>1049978</v>
      </c>
      <c r="S13" s="55">
        <f t="shared" si="1"/>
        <v>1006596</v>
      </c>
    </row>
    <row r="14" spans="1:20">
      <c r="A14" s="51" t="s">
        <v>99</v>
      </c>
      <c r="B14" s="49">
        <f t="shared" si="0"/>
        <v>2794151</v>
      </c>
      <c r="C14" s="49">
        <f t="shared" si="0"/>
        <v>-2794151</v>
      </c>
      <c r="D14" s="49">
        <f t="shared" si="0"/>
        <v>0</v>
      </c>
      <c r="E14" s="49">
        <f t="shared" si="0"/>
        <v>27125815</v>
      </c>
      <c r="F14" s="49">
        <f t="shared" si="0"/>
        <v>10057320</v>
      </c>
      <c r="G14" s="49">
        <f t="shared" si="0"/>
        <v>16246157</v>
      </c>
      <c r="H14" s="49">
        <f t="shared" si="0"/>
        <v>6186551</v>
      </c>
      <c r="I14" s="49">
        <f t="shared" si="0"/>
        <v>7572050</v>
      </c>
      <c r="J14" s="49">
        <f t="shared" si="0"/>
        <v>7275228</v>
      </c>
      <c r="K14" s="49">
        <f t="shared" si="0"/>
        <v>7586746</v>
      </c>
      <c r="L14" s="49">
        <f t="shared" si="0"/>
        <v>7022342</v>
      </c>
      <c r="M14" s="49">
        <f t="shared" si="0"/>
        <v>3542236</v>
      </c>
      <c r="N14" s="55">
        <f t="shared" si="0"/>
        <v>6454632</v>
      </c>
      <c r="O14" s="55">
        <f t="shared" si="0"/>
        <v>6182367</v>
      </c>
      <c r="P14" s="55">
        <f t="shared" si="0"/>
        <v>4905390</v>
      </c>
      <c r="Q14" s="49">
        <f>'[2]Transportation &amp; Support Servic'!Q14+'[2]Transportation Non-Assistance'!Q14</f>
        <v>4451632</v>
      </c>
      <c r="R14" s="55">
        <f t="shared" si="1"/>
        <v>5534597</v>
      </c>
      <c r="S14" s="55">
        <f t="shared" si="1"/>
        <v>918338</v>
      </c>
    </row>
    <row r="15" spans="1:20">
      <c r="A15" s="51" t="s">
        <v>101</v>
      </c>
      <c r="B15" s="49">
        <f t="shared" si="0"/>
        <v>0</v>
      </c>
      <c r="C15" s="49">
        <f t="shared" si="0"/>
        <v>0</v>
      </c>
      <c r="D15" s="49">
        <f t="shared" si="0"/>
        <v>0</v>
      </c>
      <c r="E15" s="49">
        <f t="shared" si="0"/>
        <v>108842288</v>
      </c>
      <c r="F15" s="49">
        <f t="shared" si="0"/>
        <v>54691173</v>
      </c>
      <c r="G15" s="49">
        <f t="shared" si="0"/>
        <v>-66659943</v>
      </c>
      <c r="H15" s="49">
        <f t="shared" si="0"/>
        <v>12619698</v>
      </c>
      <c r="I15" s="49">
        <f t="shared" si="0"/>
        <v>12648019</v>
      </c>
      <c r="J15" s="49">
        <f t="shared" si="0"/>
        <v>13603242</v>
      </c>
      <c r="K15" s="49">
        <f t="shared" si="0"/>
        <v>14111284</v>
      </c>
      <c r="L15" s="49">
        <f t="shared" si="0"/>
        <v>11139270</v>
      </c>
      <c r="M15" s="49">
        <f t="shared" si="0"/>
        <v>19700833</v>
      </c>
      <c r="N15" s="55">
        <f t="shared" si="0"/>
        <v>15695825</v>
      </c>
      <c r="O15" s="55">
        <f t="shared" si="0"/>
        <v>13230692</v>
      </c>
      <c r="P15" s="55">
        <f t="shared" si="0"/>
        <v>13626810</v>
      </c>
      <c r="Q15" s="49">
        <f>'[2]Transportation &amp; Support Servic'!Q15+'[2]Transportation Non-Assistance'!Q15</f>
        <v>10913216</v>
      </c>
      <c r="R15" s="55">
        <f t="shared" si="1"/>
        <v>20065822</v>
      </c>
      <c r="S15" s="55">
        <f t="shared" si="1"/>
        <v>10928132</v>
      </c>
    </row>
    <row r="16" spans="1:20">
      <c r="A16" s="51" t="s">
        <v>102</v>
      </c>
      <c r="B16" s="49">
        <f t="shared" si="0"/>
        <v>0</v>
      </c>
      <c r="C16" s="49">
        <f t="shared" si="0"/>
        <v>0</v>
      </c>
      <c r="D16" s="49">
        <f t="shared" si="0"/>
        <v>0</v>
      </c>
      <c r="E16" s="49">
        <f t="shared" si="0"/>
        <v>3287328</v>
      </c>
      <c r="F16" s="49">
        <f t="shared" si="0"/>
        <v>1883400</v>
      </c>
      <c r="G16" s="49">
        <f t="shared" si="0"/>
        <v>1554755</v>
      </c>
      <c r="H16" s="49">
        <f t="shared" si="0"/>
        <v>1684531</v>
      </c>
      <c r="I16" s="49">
        <f t="shared" si="0"/>
        <v>1631264</v>
      </c>
      <c r="J16" s="49">
        <f t="shared" si="0"/>
        <v>1229873</v>
      </c>
      <c r="K16" s="49">
        <f t="shared" si="0"/>
        <v>1353092</v>
      </c>
      <c r="L16" s="49">
        <f t="shared" si="0"/>
        <v>1347324</v>
      </c>
      <c r="M16" s="49">
        <f t="shared" si="0"/>
        <v>1897864</v>
      </c>
      <c r="N16" s="55">
        <f t="shared" si="0"/>
        <v>2779920</v>
      </c>
      <c r="O16" s="55">
        <f t="shared" si="0"/>
        <v>2791977</v>
      </c>
      <c r="P16" s="55">
        <f t="shared" si="0"/>
        <v>3103802</v>
      </c>
      <c r="Q16" s="49">
        <f>'[2]Transportation &amp; Support Servic'!Q16+'[2]Transportation Non-Assistance'!Q16</f>
        <v>3495272</v>
      </c>
      <c r="R16" s="55">
        <f t="shared" si="1"/>
        <v>3965807</v>
      </c>
      <c r="S16" s="55">
        <f t="shared" si="1"/>
        <v>3737754</v>
      </c>
    </row>
    <row r="17" spans="1:19">
      <c r="A17" s="51" t="s">
        <v>103</v>
      </c>
      <c r="B17" s="49">
        <f t="shared" si="0"/>
        <v>0</v>
      </c>
      <c r="C17" s="49">
        <f t="shared" si="0"/>
        <v>0</v>
      </c>
      <c r="D17" s="49">
        <f t="shared" si="0"/>
        <v>0</v>
      </c>
      <c r="E17" s="49">
        <f t="shared" si="0"/>
        <v>369670</v>
      </c>
      <c r="F17" s="49">
        <f t="shared" si="0"/>
        <v>189009</v>
      </c>
      <c r="G17" s="49">
        <f t="shared" si="0"/>
        <v>210597</v>
      </c>
      <c r="H17" s="49">
        <f t="shared" si="0"/>
        <v>290512</v>
      </c>
      <c r="I17" s="49">
        <f t="shared" si="0"/>
        <v>363127</v>
      </c>
      <c r="J17" s="49">
        <f t="shared" si="0"/>
        <v>265862</v>
      </c>
      <c r="K17" s="49">
        <f t="shared" si="0"/>
        <v>316683</v>
      </c>
      <c r="L17" s="49">
        <f t="shared" si="0"/>
        <v>93342</v>
      </c>
      <c r="M17" s="49">
        <f t="shared" si="0"/>
        <v>173771</v>
      </c>
      <c r="N17" s="55">
        <f t="shared" si="0"/>
        <v>111208</v>
      </c>
      <c r="O17" s="55">
        <f t="shared" si="0"/>
        <v>278013</v>
      </c>
      <c r="P17" s="55">
        <f t="shared" si="0"/>
        <v>333771</v>
      </c>
      <c r="Q17" s="49">
        <f>'[2]Transportation &amp; Support Servic'!Q17+'[2]Transportation Non-Assistance'!Q17</f>
        <v>274516</v>
      </c>
      <c r="R17" s="55">
        <f t="shared" si="1"/>
        <v>300445</v>
      </c>
      <c r="S17" s="55">
        <f t="shared" si="1"/>
        <v>228968</v>
      </c>
    </row>
    <row r="18" spans="1:19">
      <c r="A18" s="51" t="s">
        <v>104</v>
      </c>
      <c r="B18" s="49">
        <f t="shared" si="0"/>
        <v>0</v>
      </c>
      <c r="C18" s="49">
        <f t="shared" si="0"/>
        <v>0</v>
      </c>
      <c r="D18" s="49">
        <f t="shared" si="0"/>
        <v>0</v>
      </c>
      <c r="E18" s="49">
        <f t="shared" si="0"/>
        <v>12188758</v>
      </c>
      <c r="F18" s="49">
        <f t="shared" si="0"/>
        <v>7374228</v>
      </c>
      <c r="G18" s="49">
        <f t="shared" si="0"/>
        <v>6313360</v>
      </c>
      <c r="H18" s="49">
        <f t="shared" si="0"/>
        <v>18717049</v>
      </c>
      <c r="I18" s="49">
        <f t="shared" si="0"/>
        <v>4920475</v>
      </c>
      <c r="J18" s="49">
        <f t="shared" si="0"/>
        <v>5231919</v>
      </c>
      <c r="K18" s="49">
        <f t="shared" si="0"/>
        <v>6021657</v>
      </c>
      <c r="L18" s="49">
        <f t="shared" si="0"/>
        <v>4743267</v>
      </c>
      <c r="M18" s="49">
        <f t="shared" si="0"/>
        <v>3545712</v>
      </c>
      <c r="N18" s="55">
        <f t="shared" si="0"/>
        <v>3599806</v>
      </c>
      <c r="O18" s="55">
        <f t="shared" si="0"/>
        <v>4387594</v>
      </c>
      <c r="P18" s="55">
        <f t="shared" si="0"/>
        <v>4636031</v>
      </c>
      <c r="Q18" s="49">
        <f>'[2]Transportation &amp; Support Servic'!Q18+'[2]Transportation Non-Assistance'!Q18</f>
        <v>6495041</v>
      </c>
      <c r="R18" s="55">
        <f t="shared" si="1"/>
        <v>5913266</v>
      </c>
      <c r="S18" s="55">
        <f t="shared" si="1"/>
        <v>4595408</v>
      </c>
    </row>
    <row r="19" spans="1:19">
      <c r="A19" s="51" t="s">
        <v>105</v>
      </c>
      <c r="B19" s="49">
        <f t="shared" si="0"/>
        <v>0</v>
      </c>
      <c r="C19" s="49">
        <f t="shared" si="0"/>
        <v>0</v>
      </c>
      <c r="D19" s="49">
        <f t="shared" si="0"/>
        <v>0</v>
      </c>
      <c r="E19" s="49">
        <f t="shared" si="0"/>
        <v>32983236</v>
      </c>
      <c r="F19" s="49">
        <f t="shared" si="0"/>
        <v>14752812</v>
      </c>
      <c r="G19" s="49">
        <f t="shared" si="0"/>
        <v>14291678</v>
      </c>
      <c r="H19" s="49">
        <f t="shared" si="0"/>
        <v>-8549991</v>
      </c>
      <c r="I19" s="49">
        <f t="shared" si="0"/>
        <v>5574562</v>
      </c>
      <c r="J19" s="49">
        <f t="shared" si="0"/>
        <v>3323239</v>
      </c>
      <c r="K19" s="49">
        <f t="shared" si="0"/>
        <v>3466073</v>
      </c>
      <c r="L19" s="49">
        <f t="shared" si="0"/>
        <v>5669374</v>
      </c>
      <c r="M19" s="49">
        <f t="shared" si="0"/>
        <v>-1315337</v>
      </c>
      <c r="N19" s="55">
        <f t="shared" si="0"/>
        <v>0</v>
      </c>
      <c r="O19" s="55">
        <f t="shared" si="0"/>
        <v>0</v>
      </c>
      <c r="P19" s="55">
        <f t="shared" si="0"/>
        <v>0</v>
      </c>
      <c r="Q19" s="49">
        <f>'[2]Transportation &amp; Support Servic'!Q19+'[2]Transportation Non-Assistance'!Q19</f>
        <v>0</v>
      </c>
      <c r="R19" s="55">
        <f t="shared" si="1"/>
        <v>0</v>
      </c>
      <c r="S19" s="55">
        <f t="shared" si="1"/>
        <v>0</v>
      </c>
    </row>
    <row r="20" spans="1:19">
      <c r="A20" s="51" t="s">
        <v>107</v>
      </c>
      <c r="B20" s="49">
        <f t="shared" si="0"/>
        <v>0</v>
      </c>
      <c r="C20" s="49">
        <f t="shared" si="0"/>
        <v>0</v>
      </c>
      <c r="D20" s="49">
        <f t="shared" si="0"/>
        <v>0</v>
      </c>
      <c r="E20" s="49">
        <f t="shared" si="0"/>
        <v>3036956</v>
      </c>
      <c r="F20" s="49">
        <f t="shared" si="0"/>
        <v>3815642</v>
      </c>
      <c r="G20" s="49">
        <f t="shared" si="0"/>
        <v>4078561</v>
      </c>
      <c r="H20" s="49">
        <f t="shared" si="0"/>
        <v>4021231</v>
      </c>
      <c r="I20" s="49">
        <f t="shared" si="0"/>
        <v>4287620</v>
      </c>
      <c r="J20" s="49">
        <f t="shared" si="0"/>
        <v>4653703</v>
      </c>
      <c r="K20" s="49">
        <f t="shared" si="0"/>
        <v>5722463</v>
      </c>
      <c r="L20" s="49">
        <f t="shared" si="0"/>
        <v>5169331</v>
      </c>
      <c r="M20" s="49">
        <f t="shared" si="0"/>
        <v>5068562</v>
      </c>
      <c r="N20" s="55">
        <f t="shared" si="0"/>
        <v>6360042</v>
      </c>
      <c r="O20" s="55">
        <f t="shared" si="0"/>
        <v>6438430</v>
      </c>
      <c r="P20" s="55">
        <f t="shared" si="0"/>
        <v>6110078</v>
      </c>
      <c r="Q20" s="49">
        <f>'[2]Transportation &amp; Support Servic'!Q20+'[2]Transportation Non-Assistance'!Q20</f>
        <v>4664754</v>
      </c>
      <c r="R20" s="55">
        <f t="shared" si="1"/>
        <v>3753093</v>
      </c>
      <c r="S20" s="55">
        <f t="shared" si="1"/>
        <v>2725664</v>
      </c>
    </row>
    <row r="21" spans="1:19">
      <c r="A21" s="51" t="s">
        <v>76</v>
      </c>
      <c r="B21" s="49">
        <f t="shared" ref="B21:P36" si="2">SUM(B80,B139)</f>
        <v>0</v>
      </c>
      <c r="C21" s="49">
        <f t="shared" si="2"/>
        <v>0</v>
      </c>
      <c r="D21" s="49">
        <f t="shared" si="2"/>
        <v>0</v>
      </c>
      <c r="E21" s="49">
        <f t="shared" si="2"/>
        <v>2478109</v>
      </c>
      <c r="F21" s="49">
        <f t="shared" si="2"/>
        <v>1379733</v>
      </c>
      <c r="G21" s="49">
        <f t="shared" si="2"/>
        <v>1645629</v>
      </c>
      <c r="H21" s="49">
        <f t="shared" si="2"/>
        <v>6481209</v>
      </c>
      <c r="I21" s="49">
        <f t="shared" si="2"/>
        <v>12601326</v>
      </c>
      <c r="J21" s="49">
        <f t="shared" si="2"/>
        <v>8628282</v>
      </c>
      <c r="K21" s="49">
        <f t="shared" si="2"/>
        <v>7499407</v>
      </c>
      <c r="L21" s="49">
        <f t="shared" si="2"/>
        <v>7278417</v>
      </c>
      <c r="M21" s="49">
        <f t="shared" si="2"/>
        <v>9787392</v>
      </c>
      <c r="N21" s="55">
        <f t="shared" si="2"/>
        <v>9559427</v>
      </c>
      <c r="O21" s="55">
        <f t="shared" si="2"/>
        <v>9949106</v>
      </c>
      <c r="P21" s="55">
        <f t="shared" si="2"/>
        <v>11543477</v>
      </c>
      <c r="Q21" s="49">
        <f>'[2]Transportation &amp; Support Servic'!Q21+'[2]Transportation Non-Assistance'!Q21</f>
        <v>7250652</v>
      </c>
      <c r="R21" s="55">
        <f t="shared" ref="R21:S36" si="3">SUM(R80,R139)</f>
        <v>5554051</v>
      </c>
      <c r="S21" s="55">
        <f t="shared" si="3"/>
        <v>5093119</v>
      </c>
    </row>
    <row r="22" spans="1:19">
      <c r="A22" s="51" t="s">
        <v>110</v>
      </c>
      <c r="B22" s="49">
        <f t="shared" si="2"/>
        <v>0</v>
      </c>
      <c r="C22" s="49">
        <f t="shared" si="2"/>
        <v>0</v>
      </c>
      <c r="D22" s="49">
        <f t="shared" si="2"/>
        <v>0</v>
      </c>
      <c r="E22" s="49">
        <f t="shared" si="2"/>
        <v>17897925</v>
      </c>
      <c r="F22" s="49">
        <f t="shared" si="2"/>
        <v>9778997</v>
      </c>
      <c r="G22" s="49">
        <f t="shared" si="2"/>
        <v>10172024</v>
      </c>
      <c r="H22" s="49">
        <f t="shared" si="2"/>
        <v>5968370</v>
      </c>
      <c r="I22" s="49">
        <f t="shared" si="2"/>
        <v>6057061</v>
      </c>
      <c r="J22" s="49">
        <f t="shared" si="2"/>
        <v>5812867</v>
      </c>
      <c r="K22" s="49">
        <f t="shared" si="2"/>
        <v>7261446</v>
      </c>
      <c r="L22" s="49">
        <f t="shared" si="2"/>
        <v>6291926</v>
      </c>
      <c r="M22" s="49">
        <f t="shared" si="2"/>
        <v>8072214</v>
      </c>
      <c r="N22" s="55">
        <f t="shared" si="2"/>
        <v>6359099</v>
      </c>
      <c r="O22" s="55">
        <f t="shared" si="2"/>
        <v>18316604</v>
      </c>
      <c r="P22" s="55">
        <f t="shared" si="2"/>
        <v>21335767</v>
      </c>
      <c r="Q22" s="49">
        <f>'[2]Transportation &amp; Support Servic'!Q22+'[2]Transportation Non-Assistance'!Q22</f>
        <v>20304876</v>
      </c>
      <c r="R22" s="55">
        <f t="shared" si="3"/>
        <v>21716619</v>
      </c>
      <c r="S22" s="55">
        <f t="shared" si="3"/>
        <v>19489759</v>
      </c>
    </row>
    <row r="23" spans="1:19">
      <c r="A23" s="51" t="s">
        <v>111</v>
      </c>
      <c r="B23" s="49">
        <f t="shared" si="2"/>
        <v>0</v>
      </c>
      <c r="C23" s="49">
        <f t="shared" si="2"/>
        <v>0</v>
      </c>
      <c r="D23" s="49">
        <f t="shared" si="2"/>
        <v>0</v>
      </c>
      <c r="E23" s="49">
        <f t="shared" si="2"/>
        <v>10996051</v>
      </c>
      <c r="F23" s="49">
        <f t="shared" si="2"/>
        <v>3646671</v>
      </c>
      <c r="G23" s="49">
        <f t="shared" si="2"/>
        <v>9453754</v>
      </c>
      <c r="H23" s="49">
        <f t="shared" si="2"/>
        <v>9786049</v>
      </c>
      <c r="I23" s="49">
        <f t="shared" si="2"/>
        <v>6174891</v>
      </c>
      <c r="J23" s="49">
        <f t="shared" si="2"/>
        <v>8024175</v>
      </c>
      <c r="K23" s="49">
        <f t="shared" si="2"/>
        <v>4049551</v>
      </c>
      <c r="L23" s="49">
        <f t="shared" si="2"/>
        <v>6224341</v>
      </c>
      <c r="M23" s="49">
        <f t="shared" si="2"/>
        <v>5820323</v>
      </c>
      <c r="N23" s="55">
        <f t="shared" si="2"/>
        <v>5245657</v>
      </c>
      <c r="O23" s="55">
        <f t="shared" si="2"/>
        <v>5736675</v>
      </c>
      <c r="P23" s="55">
        <f t="shared" si="2"/>
        <v>4781934</v>
      </c>
      <c r="Q23" s="49">
        <f>'[2]Transportation &amp; Support Servic'!Q23+'[2]Transportation Non-Assistance'!Q23</f>
        <v>2812958</v>
      </c>
      <c r="R23" s="55">
        <f t="shared" si="3"/>
        <v>1454233</v>
      </c>
      <c r="S23" s="55">
        <f t="shared" si="3"/>
        <v>896423</v>
      </c>
    </row>
    <row r="24" spans="1:19">
      <c r="A24" s="51" t="s">
        <v>113</v>
      </c>
      <c r="B24" s="49">
        <f t="shared" si="2"/>
        <v>0</v>
      </c>
      <c r="C24" s="49">
        <f t="shared" si="2"/>
        <v>0</v>
      </c>
      <c r="D24" s="49">
        <f t="shared" si="2"/>
        <v>0</v>
      </c>
      <c r="E24" s="49">
        <f t="shared" si="2"/>
        <v>17718115</v>
      </c>
      <c r="F24" s="49">
        <f t="shared" si="2"/>
        <v>14056784</v>
      </c>
      <c r="G24" s="49">
        <f t="shared" si="2"/>
        <v>13065001</v>
      </c>
      <c r="H24" s="49">
        <f t="shared" si="2"/>
        <v>13016960</v>
      </c>
      <c r="I24" s="49">
        <f t="shared" si="2"/>
        <v>7314345</v>
      </c>
      <c r="J24" s="49">
        <f t="shared" si="2"/>
        <v>12836248</v>
      </c>
      <c r="K24" s="49">
        <f t="shared" si="2"/>
        <v>15900090</v>
      </c>
      <c r="L24" s="49">
        <f t="shared" si="2"/>
        <v>17472536</v>
      </c>
      <c r="M24" s="49">
        <f t="shared" si="2"/>
        <v>22259844</v>
      </c>
      <c r="N24" s="55">
        <f t="shared" si="2"/>
        <v>20133711</v>
      </c>
      <c r="O24" s="55">
        <f t="shared" si="2"/>
        <v>15903721</v>
      </c>
      <c r="P24" s="55">
        <f t="shared" si="2"/>
        <v>13972100</v>
      </c>
      <c r="Q24" s="49">
        <f>'[2]Transportation &amp; Support Servic'!Q24+'[2]Transportation Non-Assistance'!Q24</f>
        <v>12343294</v>
      </c>
      <c r="R24" s="55">
        <f t="shared" si="3"/>
        <v>10487304</v>
      </c>
      <c r="S24" s="55">
        <f t="shared" si="3"/>
        <v>10657700</v>
      </c>
    </row>
    <row r="25" spans="1:19">
      <c r="A25" s="51" t="s">
        <v>78</v>
      </c>
      <c r="B25" s="49">
        <f t="shared" si="2"/>
        <v>0</v>
      </c>
      <c r="C25" s="49">
        <f t="shared" si="2"/>
        <v>0</v>
      </c>
      <c r="D25" s="49">
        <f t="shared" si="2"/>
        <v>0</v>
      </c>
      <c r="E25" s="49">
        <f t="shared" si="2"/>
        <v>0</v>
      </c>
      <c r="F25" s="49">
        <f t="shared" si="2"/>
        <v>18161677</v>
      </c>
      <c r="G25" s="49">
        <f t="shared" si="2"/>
        <v>-10050410</v>
      </c>
      <c r="H25" s="49">
        <f t="shared" si="2"/>
        <v>8049367</v>
      </c>
      <c r="I25" s="49">
        <f t="shared" si="2"/>
        <v>11423242</v>
      </c>
      <c r="J25" s="49">
        <f t="shared" si="2"/>
        <v>8573896</v>
      </c>
      <c r="K25" s="49">
        <f t="shared" si="2"/>
        <v>5338206</v>
      </c>
      <c r="L25" s="49">
        <f t="shared" si="2"/>
        <v>12076938</v>
      </c>
      <c r="M25" s="49">
        <f t="shared" si="2"/>
        <v>9468831</v>
      </c>
      <c r="N25" s="55">
        <f t="shared" si="2"/>
        <v>4948799</v>
      </c>
      <c r="O25" s="55">
        <f t="shared" si="2"/>
        <v>7019390</v>
      </c>
      <c r="P25" s="55">
        <f t="shared" si="2"/>
        <v>8289501</v>
      </c>
      <c r="Q25" s="49">
        <f>'[2]Transportation &amp; Support Servic'!Q25+'[2]Transportation Non-Assistance'!Q25</f>
        <v>6623003</v>
      </c>
      <c r="R25" s="55">
        <f t="shared" si="3"/>
        <v>4191610</v>
      </c>
      <c r="S25" s="55">
        <f t="shared" si="3"/>
        <v>7052443</v>
      </c>
    </row>
    <row r="26" spans="1:19">
      <c r="A26" s="51" t="s">
        <v>116</v>
      </c>
      <c r="B26" s="49">
        <f t="shared" si="2"/>
        <v>0</v>
      </c>
      <c r="C26" s="49">
        <f t="shared" si="2"/>
        <v>0</v>
      </c>
      <c r="D26" s="49">
        <f t="shared" si="2"/>
        <v>0</v>
      </c>
      <c r="E26" s="49">
        <f t="shared" si="2"/>
        <v>6172467</v>
      </c>
      <c r="F26" s="49">
        <f t="shared" si="2"/>
        <v>5503803</v>
      </c>
      <c r="G26" s="49">
        <f t="shared" si="2"/>
        <v>4978088</v>
      </c>
      <c r="H26" s="49">
        <f t="shared" si="2"/>
        <v>2319700</v>
      </c>
      <c r="I26" s="49">
        <f t="shared" si="2"/>
        <v>491173</v>
      </c>
      <c r="J26" s="49">
        <f t="shared" si="2"/>
        <v>778171</v>
      </c>
      <c r="K26" s="49">
        <f t="shared" si="2"/>
        <v>1069004</v>
      </c>
      <c r="L26" s="49">
        <f t="shared" si="2"/>
        <v>1300915</v>
      </c>
      <c r="M26" s="49">
        <f t="shared" si="2"/>
        <v>1719973</v>
      </c>
      <c r="N26" s="55">
        <f t="shared" si="2"/>
        <v>907164</v>
      </c>
      <c r="O26" s="55">
        <f t="shared" si="2"/>
        <v>132313</v>
      </c>
      <c r="P26" s="55">
        <f t="shared" si="2"/>
        <v>0</v>
      </c>
      <c r="Q26" s="49">
        <f>'[2]Transportation &amp; Support Servic'!Q26+'[2]Transportation Non-Assistance'!Q26</f>
        <v>0</v>
      </c>
      <c r="R26" s="55">
        <f t="shared" si="3"/>
        <v>0</v>
      </c>
      <c r="S26" s="55">
        <f t="shared" si="3"/>
        <v>0</v>
      </c>
    </row>
    <row r="27" spans="1:19">
      <c r="A27" s="51" t="s">
        <v>117</v>
      </c>
      <c r="B27" s="49">
        <f t="shared" si="2"/>
        <v>0</v>
      </c>
      <c r="C27" s="49">
        <f t="shared" si="2"/>
        <v>0</v>
      </c>
      <c r="D27" s="49">
        <f t="shared" si="2"/>
        <v>1171171</v>
      </c>
      <c r="E27" s="49">
        <f t="shared" si="2"/>
        <v>4099614</v>
      </c>
      <c r="F27" s="49">
        <f t="shared" si="2"/>
        <v>3688682</v>
      </c>
      <c r="G27" s="49">
        <f t="shared" si="2"/>
        <v>1307538</v>
      </c>
      <c r="H27" s="49">
        <f t="shared" si="2"/>
        <v>1577417</v>
      </c>
      <c r="I27" s="49">
        <f t="shared" si="2"/>
        <v>1824893</v>
      </c>
      <c r="J27" s="49">
        <f t="shared" si="2"/>
        <v>1466309</v>
      </c>
      <c r="K27" s="49">
        <f t="shared" si="2"/>
        <v>659281</v>
      </c>
      <c r="L27" s="49">
        <f t="shared" si="2"/>
        <v>711565</v>
      </c>
      <c r="M27" s="49">
        <f t="shared" si="2"/>
        <v>4606212</v>
      </c>
      <c r="N27" s="55">
        <f t="shared" si="2"/>
        <v>3197340</v>
      </c>
      <c r="O27" s="55">
        <f t="shared" si="2"/>
        <v>713264</v>
      </c>
      <c r="P27" s="55">
        <f t="shared" si="2"/>
        <v>1386723</v>
      </c>
      <c r="Q27" s="49">
        <f>'[2]Transportation &amp; Support Servic'!Q27+'[2]Transportation Non-Assistance'!Q27</f>
        <v>1892217</v>
      </c>
      <c r="R27" s="55">
        <f t="shared" si="3"/>
        <v>1220612</v>
      </c>
      <c r="S27" s="55">
        <f t="shared" si="3"/>
        <v>8125005</v>
      </c>
    </row>
    <row r="28" spans="1:19">
      <c r="A28" s="51" t="s">
        <v>77</v>
      </c>
      <c r="B28" s="49">
        <f t="shared" si="2"/>
        <v>0</v>
      </c>
      <c r="C28" s="49">
        <f t="shared" si="2"/>
        <v>0</v>
      </c>
      <c r="D28" s="49">
        <f t="shared" si="2"/>
        <v>0</v>
      </c>
      <c r="E28" s="49">
        <f t="shared" si="2"/>
        <v>3414509</v>
      </c>
      <c r="F28" s="49">
        <f t="shared" si="2"/>
        <v>5245286</v>
      </c>
      <c r="G28" s="49">
        <f t="shared" si="2"/>
        <v>4737561</v>
      </c>
      <c r="H28" s="49">
        <f t="shared" si="2"/>
        <v>4105303</v>
      </c>
      <c r="I28" s="49">
        <f t="shared" si="2"/>
        <v>3338685</v>
      </c>
      <c r="J28" s="49">
        <f t="shared" si="2"/>
        <v>4385168</v>
      </c>
      <c r="K28" s="49">
        <f t="shared" si="2"/>
        <v>6002133</v>
      </c>
      <c r="L28" s="49">
        <f t="shared" si="2"/>
        <v>4682929</v>
      </c>
      <c r="M28" s="49">
        <f t="shared" si="2"/>
        <v>3913724</v>
      </c>
      <c r="N28" s="55">
        <f t="shared" si="2"/>
        <v>5823201</v>
      </c>
      <c r="O28" s="55">
        <f t="shared" si="2"/>
        <v>6286302</v>
      </c>
      <c r="P28" s="55">
        <f t="shared" si="2"/>
        <v>4432431</v>
      </c>
      <c r="Q28" s="49">
        <f>'[2]Transportation &amp; Support Servic'!Q28+'[2]Transportation Non-Assistance'!Q28</f>
        <v>3870603</v>
      </c>
      <c r="R28" s="55">
        <f t="shared" si="3"/>
        <v>3513228</v>
      </c>
      <c r="S28" s="55">
        <f t="shared" si="3"/>
        <v>3188164</v>
      </c>
    </row>
    <row r="29" spans="1:19">
      <c r="A29" s="51" t="s">
        <v>120</v>
      </c>
      <c r="B29" s="49">
        <f t="shared" si="2"/>
        <v>0</v>
      </c>
      <c r="C29" s="49">
        <f t="shared" si="2"/>
        <v>0</v>
      </c>
      <c r="D29" s="49">
        <f t="shared" si="2"/>
        <v>0</v>
      </c>
      <c r="E29" s="49">
        <f t="shared" si="2"/>
        <v>21963634</v>
      </c>
      <c r="F29" s="49">
        <f t="shared" si="2"/>
        <v>33308485</v>
      </c>
      <c r="G29" s="49">
        <f t="shared" si="2"/>
        <v>26751285</v>
      </c>
      <c r="H29" s="49">
        <f t="shared" si="2"/>
        <v>24738613</v>
      </c>
      <c r="I29" s="49">
        <f t="shared" si="2"/>
        <v>19972522</v>
      </c>
      <c r="J29" s="49">
        <f t="shared" si="2"/>
        <v>13239041</v>
      </c>
      <c r="K29" s="49">
        <f t="shared" si="2"/>
        <v>14675349</v>
      </c>
      <c r="L29" s="49">
        <f t="shared" si="2"/>
        <v>9235302</v>
      </c>
      <c r="M29" s="49">
        <f t="shared" si="2"/>
        <v>22584192</v>
      </c>
      <c r="N29" s="55">
        <f t="shared" si="2"/>
        <v>25411989</v>
      </c>
      <c r="O29" s="55">
        <f t="shared" si="2"/>
        <v>27012897</v>
      </c>
      <c r="P29" s="55">
        <f t="shared" si="2"/>
        <v>24129746</v>
      </c>
      <c r="Q29" s="49">
        <f>'[2]Transportation &amp; Support Servic'!Q29+'[2]Transportation Non-Assistance'!Q29</f>
        <v>22665340</v>
      </c>
      <c r="R29" s="55">
        <f t="shared" si="3"/>
        <v>16804014</v>
      </c>
      <c r="S29" s="55">
        <f t="shared" si="3"/>
        <v>12984069</v>
      </c>
    </row>
    <row r="30" spans="1:19">
      <c r="A30" s="51" t="s">
        <v>122</v>
      </c>
      <c r="B30" s="49">
        <f t="shared" si="2"/>
        <v>0</v>
      </c>
      <c r="C30" s="49">
        <f t="shared" si="2"/>
        <v>0</v>
      </c>
      <c r="D30" s="49">
        <f t="shared" si="2"/>
        <v>0</v>
      </c>
      <c r="E30" s="49">
        <f t="shared" si="2"/>
        <v>0</v>
      </c>
      <c r="F30" s="49">
        <f t="shared" si="2"/>
        <v>7524</v>
      </c>
      <c r="G30" s="49">
        <f t="shared" si="2"/>
        <v>0</v>
      </c>
      <c r="H30" s="49">
        <f t="shared" si="2"/>
        <v>0</v>
      </c>
      <c r="I30" s="49">
        <f t="shared" si="2"/>
        <v>0</v>
      </c>
      <c r="J30" s="49">
        <f t="shared" si="2"/>
        <v>0</v>
      </c>
      <c r="K30" s="49">
        <f t="shared" si="2"/>
        <v>0</v>
      </c>
      <c r="L30" s="49">
        <f t="shared" si="2"/>
        <v>0</v>
      </c>
      <c r="M30" s="49">
        <f t="shared" si="2"/>
        <v>0</v>
      </c>
      <c r="N30" s="55">
        <f t="shared" si="2"/>
        <v>0</v>
      </c>
      <c r="O30" s="55">
        <f t="shared" si="2"/>
        <v>0</v>
      </c>
      <c r="P30" s="55">
        <f t="shared" si="2"/>
        <v>0</v>
      </c>
      <c r="Q30" s="49">
        <f>'[2]Transportation &amp; Support Servic'!Q30+'[2]Transportation Non-Assistance'!Q30</f>
        <v>0</v>
      </c>
      <c r="R30" s="55">
        <f t="shared" si="3"/>
        <v>0</v>
      </c>
      <c r="S30" s="55">
        <f t="shared" si="3"/>
        <v>0</v>
      </c>
    </row>
    <row r="31" spans="1:19">
      <c r="A31" s="51" t="s">
        <v>124</v>
      </c>
      <c r="B31" s="49">
        <f t="shared" si="2"/>
        <v>0</v>
      </c>
      <c r="C31" s="49">
        <f t="shared" si="2"/>
        <v>0</v>
      </c>
      <c r="D31" s="49">
        <f t="shared" si="2"/>
        <v>0</v>
      </c>
      <c r="E31" s="49">
        <f t="shared" si="2"/>
        <v>50123</v>
      </c>
      <c r="F31" s="49">
        <f t="shared" si="2"/>
        <v>100017</v>
      </c>
      <c r="G31" s="49">
        <f t="shared" si="2"/>
        <v>221099</v>
      </c>
      <c r="H31" s="49">
        <f t="shared" si="2"/>
        <v>27775</v>
      </c>
      <c r="I31" s="49">
        <f t="shared" si="2"/>
        <v>1</v>
      </c>
      <c r="J31" s="49">
        <f t="shared" si="2"/>
        <v>0</v>
      </c>
      <c r="K31" s="49">
        <f t="shared" si="2"/>
        <v>0</v>
      </c>
      <c r="L31" s="49">
        <f t="shared" si="2"/>
        <v>0</v>
      </c>
      <c r="M31" s="49">
        <f t="shared" si="2"/>
        <v>0</v>
      </c>
      <c r="N31" s="55">
        <f t="shared" si="2"/>
        <v>0</v>
      </c>
      <c r="O31" s="55">
        <f t="shared" si="2"/>
        <v>0</v>
      </c>
      <c r="P31" s="55">
        <f t="shared" si="2"/>
        <v>0</v>
      </c>
      <c r="Q31" s="49">
        <f>'[2]Transportation &amp; Support Servic'!Q31+'[2]Transportation Non-Assistance'!Q31</f>
        <v>0</v>
      </c>
      <c r="R31" s="55">
        <f t="shared" si="3"/>
        <v>0</v>
      </c>
      <c r="S31" s="55">
        <f t="shared" si="3"/>
        <v>0</v>
      </c>
    </row>
    <row r="32" spans="1:19">
      <c r="A32" s="51" t="s">
        <v>126</v>
      </c>
      <c r="B32" s="49">
        <f t="shared" si="2"/>
        <v>0</v>
      </c>
      <c r="C32" s="49">
        <f t="shared" si="2"/>
        <v>0</v>
      </c>
      <c r="D32" s="49">
        <f t="shared" si="2"/>
        <v>0</v>
      </c>
      <c r="E32" s="49">
        <f t="shared" si="2"/>
        <v>0</v>
      </c>
      <c r="F32" s="49">
        <f t="shared" si="2"/>
        <v>0</v>
      </c>
      <c r="G32" s="49">
        <f t="shared" si="2"/>
        <v>0</v>
      </c>
      <c r="H32" s="49">
        <f t="shared" si="2"/>
        <v>0</v>
      </c>
      <c r="I32" s="49">
        <f t="shared" si="2"/>
        <v>0</v>
      </c>
      <c r="J32" s="49">
        <f t="shared" si="2"/>
        <v>0</v>
      </c>
      <c r="K32" s="49">
        <f t="shared" si="2"/>
        <v>0</v>
      </c>
      <c r="L32" s="49">
        <f t="shared" si="2"/>
        <v>0</v>
      </c>
      <c r="M32" s="49">
        <f t="shared" si="2"/>
        <v>0</v>
      </c>
      <c r="N32" s="55">
        <f t="shared" si="2"/>
        <v>0</v>
      </c>
      <c r="O32" s="55">
        <f t="shared" si="2"/>
        <v>0</v>
      </c>
      <c r="P32" s="55">
        <f t="shared" si="2"/>
        <v>0</v>
      </c>
      <c r="Q32" s="49">
        <f>'[2]Transportation &amp; Support Servic'!Q32+'[2]Transportation Non-Assistance'!Q32</f>
        <v>0</v>
      </c>
      <c r="R32" s="55">
        <f t="shared" si="3"/>
        <v>0</v>
      </c>
      <c r="S32" s="55">
        <f t="shared" si="3"/>
        <v>0</v>
      </c>
    </row>
    <row r="33" spans="1:19">
      <c r="A33" s="51" t="s">
        <v>127</v>
      </c>
      <c r="B33" s="49">
        <f t="shared" si="2"/>
        <v>0</v>
      </c>
      <c r="C33" s="49">
        <f t="shared" si="2"/>
        <v>0</v>
      </c>
      <c r="D33" s="49">
        <f t="shared" si="2"/>
        <v>0</v>
      </c>
      <c r="E33" s="49">
        <f t="shared" si="2"/>
        <v>1474754</v>
      </c>
      <c r="F33" s="49">
        <f t="shared" si="2"/>
        <v>1667809</v>
      </c>
      <c r="G33" s="49">
        <f t="shared" si="2"/>
        <v>1292239</v>
      </c>
      <c r="H33" s="49">
        <f t="shared" si="2"/>
        <v>877979</v>
      </c>
      <c r="I33" s="49">
        <f t="shared" si="2"/>
        <v>2029379</v>
      </c>
      <c r="J33" s="49">
        <f t="shared" si="2"/>
        <v>5635327</v>
      </c>
      <c r="K33" s="49">
        <f t="shared" si="2"/>
        <v>6581499</v>
      </c>
      <c r="L33" s="49">
        <f t="shared" si="2"/>
        <v>6803784</v>
      </c>
      <c r="M33" s="49">
        <f t="shared" si="2"/>
        <v>5573069</v>
      </c>
      <c r="N33" s="55">
        <f t="shared" si="2"/>
        <v>4985283</v>
      </c>
      <c r="O33" s="55">
        <f t="shared" si="2"/>
        <v>3495543</v>
      </c>
      <c r="P33" s="55">
        <f t="shared" si="2"/>
        <v>2762547</v>
      </c>
      <c r="Q33" s="49">
        <f>'[2]Transportation &amp; Support Servic'!Q33+'[2]Transportation Non-Assistance'!Q33</f>
        <v>1291770</v>
      </c>
      <c r="R33" s="55">
        <f t="shared" si="3"/>
        <v>1145132</v>
      </c>
      <c r="S33" s="55">
        <f t="shared" si="3"/>
        <v>1341664</v>
      </c>
    </row>
    <row r="34" spans="1:19">
      <c r="A34" s="51" t="s">
        <v>128</v>
      </c>
      <c r="B34" s="49">
        <f t="shared" si="2"/>
        <v>0</v>
      </c>
      <c r="C34" s="49">
        <f t="shared" si="2"/>
        <v>0</v>
      </c>
      <c r="D34" s="49">
        <f t="shared" si="2"/>
        <v>0</v>
      </c>
      <c r="E34" s="49">
        <f t="shared" si="2"/>
        <v>602705</v>
      </c>
      <c r="F34" s="49">
        <f t="shared" si="2"/>
        <v>782924</v>
      </c>
      <c r="G34" s="49">
        <f t="shared" si="2"/>
        <v>1332103</v>
      </c>
      <c r="H34" s="49">
        <f t="shared" si="2"/>
        <v>1145675</v>
      </c>
      <c r="I34" s="49">
        <f t="shared" si="2"/>
        <v>1090089</v>
      </c>
      <c r="J34" s="49">
        <f t="shared" si="2"/>
        <v>1051646</v>
      </c>
      <c r="K34" s="49">
        <f t="shared" si="2"/>
        <v>933790</v>
      </c>
      <c r="L34" s="49">
        <f t="shared" si="2"/>
        <v>1274083</v>
      </c>
      <c r="M34" s="49">
        <f t="shared" si="2"/>
        <v>1797006</v>
      </c>
      <c r="N34" s="55">
        <f t="shared" si="2"/>
        <v>1665243</v>
      </c>
      <c r="O34" s="55">
        <f t="shared" si="2"/>
        <v>1685542</v>
      </c>
      <c r="P34" s="55">
        <f t="shared" si="2"/>
        <v>1598148</v>
      </c>
      <c r="Q34" s="49">
        <f>'[2]Transportation &amp; Support Servic'!Q34+'[2]Transportation Non-Assistance'!Q34</f>
        <v>1383536</v>
      </c>
      <c r="R34" s="55">
        <f t="shared" si="3"/>
        <v>1336921</v>
      </c>
      <c r="S34" s="55">
        <f t="shared" si="3"/>
        <v>1222885</v>
      </c>
    </row>
    <row r="35" spans="1:19">
      <c r="A35" s="51" t="s">
        <v>130</v>
      </c>
      <c r="B35" s="49">
        <f t="shared" si="2"/>
        <v>0</v>
      </c>
      <c r="C35" s="49">
        <f t="shared" si="2"/>
        <v>0</v>
      </c>
      <c r="D35" s="49">
        <f t="shared" si="2"/>
        <v>0</v>
      </c>
      <c r="E35" s="49">
        <f t="shared" si="2"/>
        <v>3761412</v>
      </c>
      <c r="F35" s="49">
        <f t="shared" si="2"/>
        <v>11980371</v>
      </c>
      <c r="G35" s="49">
        <f t="shared" si="2"/>
        <v>28255135</v>
      </c>
      <c r="H35" s="49">
        <f t="shared" si="2"/>
        <v>19299710</v>
      </c>
      <c r="I35" s="49">
        <f t="shared" si="2"/>
        <v>14368304</v>
      </c>
      <c r="J35" s="49">
        <f t="shared" si="2"/>
        <v>33735646</v>
      </c>
      <c r="K35" s="49">
        <f t="shared" si="2"/>
        <v>13400367</v>
      </c>
      <c r="L35" s="49">
        <f t="shared" si="2"/>
        <v>19269626</v>
      </c>
      <c r="M35" s="49">
        <f t="shared" si="2"/>
        <v>20822105</v>
      </c>
      <c r="N35" s="55">
        <f t="shared" si="2"/>
        <v>20841563</v>
      </c>
      <c r="O35" s="55">
        <f t="shared" si="2"/>
        <v>17221644</v>
      </c>
      <c r="P35" s="55">
        <f t="shared" si="2"/>
        <v>17246519</v>
      </c>
      <c r="Q35" s="49">
        <f>'[2]Transportation &amp; Support Servic'!Q35+'[2]Transportation Non-Assistance'!Q35</f>
        <v>13886907</v>
      </c>
      <c r="R35" s="55">
        <f t="shared" si="3"/>
        <v>18605696</v>
      </c>
      <c r="S35" s="55">
        <f t="shared" si="3"/>
        <v>15534401</v>
      </c>
    </row>
    <row r="36" spans="1:19">
      <c r="A36" s="51" t="s">
        <v>131</v>
      </c>
      <c r="B36" s="49">
        <f t="shared" si="2"/>
        <v>0</v>
      </c>
      <c r="C36" s="49">
        <f t="shared" si="2"/>
        <v>0</v>
      </c>
      <c r="D36" s="49">
        <f t="shared" si="2"/>
        <v>0</v>
      </c>
      <c r="E36" s="49">
        <f t="shared" si="2"/>
        <v>67748</v>
      </c>
      <c r="F36" s="49">
        <f t="shared" si="2"/>
        <v>1348950</v>
      </c>
      <c r="G36" s="49">
        <f t="shared" si="2"/>
        <v>430519</v>
      </c>
      <c r="H36" s="49">
        <f t="shared" si="2"/>
        <v>2110790</v>
      </c>
      <c r="I36" s="49">
        <f t="shared" si="2"/>
        <v>2050499</v>
      </c>
      <c r="J36" s="49">
        <f t="shared" si="2"/>
        <v>1933918</v>
      </c>
      <c r="K36" s="49">
        <f t="shared" si="2"/>
        <v>1084142</v>
      </c>
      <c r="L36" s="49">
        <f t="shared" si="2"/>
        <v>380807</v>
      </c>
      <c r="M36" s="49">
        <f t="shared" si="2"/>
        <v>1073353</v>
      </c>
      <c r="N36" s="55">
        <f t="shared" si="2"/>
        <v>971226</v>
      </c>
      <c r="O36" s="55">
        <f t="shared" si="2"/>
        <v>1575817</v>
      </c>
      <c r="P36" s="55">
        <f t="shared" si="2"/>
        <v>44371</v>
      </c>
      <c r="Q36" s="49">
        <f>'[2]Transportation &amp; Support Servic'!Q36+'[2]Transportation Non-Assistance'!Q36</f>
        <v>27695</v>
      </c>
      <c r="R36" s="55">
        <f t="shared" si="3"/>
        <v>202436</v>
      </c>
      <c r="S36" s="55">
        <f t="shared" si="3"/>
        <v>0</v>
      </c>
    </row>
    <row r="37" spans="1:19">
      <c r="A37" s="51" t="s">
        <v>132</v>
      </c>
      <c r="B37" s="49">
        <f t="shared" ref="B37:P52" si="4">SUM(B96,B155)</f>
        <v>0</v>
      </c>
      <c r="C37" s="49">
        <f t="shared" si="4"/>
        <v>0</v>
      </c>
      <c r="D37" s="49">
        <f t="shared" si="4"/>
        <v>0</v>
      </c>
      <c r="E37" s="49">
        <f t="shared" si="4"/>
        <v>677617</v>
      </c>
      <c r="F37" s="49">
        <f t="shared" si="4"/>
        <v>2838884</v>
      </c>
      <c r="G37" s="49">
        <f t="shared" si="4"/>
        <v>10506558</v>
      </c>
      <c r="H37" s="49">
        <f t="shared" si="4"/>
        <v>9753917</v>
      </c>
      <c r="I37" s="49">
        <f t="shared" si="4"/>
        <v>11471952</v>
      </c>
      <c r="J37" s="49">
        <f t="shared" si="4"/>
        <v>14794285</v>
      </c>
      <c r="K37" s="49">
        <f t="shared" si="4"/>
        <v>9603267</v>
      </c>
      <c r="L37" s="49">
        <f t="shared" si="4"/>
        <v>10007244</v>
      </c>
      <c r="M37" s="49">
        <f t="shared" si="4"/>
        <v>10866109</v>
      </c>
      <c r="N37" s="55">
        <f t="shared" si="4"/>
        <v>13890390</v>
      </c>
      <c r="O37" s="55">
        <f t="shared" si="4"/>
        <v>15598178</v>
      </c>
      <c r="P37" s="55">
        <f t="shared" si="4"/>
        <v>12493004</v>
      </c>
      <c r="Q37" s="49">
        <f>'[2]Transportation &amp; Support Servic'!Q37+'[2]Transportation Non-Assistance'!Q37</f>
        <v>9733048</v>
      </c>
      <c r="R37" s="55">
        <f t="shared" ref="R37:S52" si="5">SUM(R96,R155)</f>
        <v>6133408</v>
      </c>
      <c r="S37" s="55">
        <f t="shared" si="5"/>
        <v>8009930</v>
      </c>
    </row>
    <row r="38" spans="1:19">
      <c r="A38" s="51" t="s">
        <v>75</v>
      </c>
      <c r="B38" s="49">
        <f t="shared" si="4"/>
        <v>0</v>
      </c>
      <c r="C38" s="49">
        <f t="shared" si="4"/>
        <v>0</v>
      </c>
      <c r="D38" s="49">
        <f t="shared" si="4"/>
        <v>0</v>
      </c>
      <c r="E38" s="49">
        <f t="shared" si="4"/>
        <v>7314890</v>
      </c>
      <c r="F38" s="49">
        <f t="shared" si="4"/>
        <v>7432492</v>
      </c>
      <c r="G38" s="49">
        <f t="shared" si="4"/>
        <v>6195113</v>
      </c>
      <c r="H38" s="49">
        <f t="shared" si="4"/>
        <v>6258912</v>
      </c>
      <c r="I38" s="49">
        <f t="shared" si="4"/>
        <v>6163151</v>
      </c>
      <c r="J38" s="49">
        <f t="shared" si="4"/>
        <v>6466386</v>
      </c>
      <c r="K38" s="49">
        <f t="shared" si="4"/>
        <v>4371187</v>
      </c>
      <c r="L38" s="49">
        <f t="shared" si="4"/>
        <v>4886105</v>
      </c>
      <c r="M38" s="49">
        <f t="shared" si="4"/>
        <v>5291741</v>
      </c>
      <c r="N38" s="55">
        <f t="shared" si="4"/>
        <v>6096835</v>
      </c>
      <c r="O38" s="55">
        <f t="shared" si="4"/>
        <v>5940749</v>
      </c>
      <c r="P38" s="55">
        <f t="shared" si="4"/>
        <v>5192147</v>
      </c>
      <c r="Q38" s="49">
        <f>'[2]Transportation &amp; Support Servic'!Q38+'[2]Transportation Non-Assistance'!Q38</f>
        <v>4844554</v>
      </c>
      <c r="R38" s="55">
        <f t="shared" si="5"/>
        <v>3975125</v>
      </c>
      <c r="S38" s="55">
        <f t="shared" si="5"/>
        <v>3250516</v>
      </c>
    </row>
    <row r="39" spans="1:19">
      <c r="A39" s="51" t="s">
        <v>133</v>
      </c>
      <c r="B39" s="49">
        <f t="shared" si="4"/>
        <v>0</v>
      </c>
      <c r="C39" s="49">
        <f t="shared" si="4"/>
        <v>0</v>
      </c>
      <c r="D39" s="49">
        <f t="shared" si="4"/>
        <v>0</v>
      </c>
      <c r="E39" s="49">
        <f t="shared" si="4"/>
        <v>1397513</v>
      </c>
      <c r="F39" s="49">
        <f t="shared" si="4"/>
        <v>1335895</v>
      </c>
      <c r="G39" s="49">
        <f t="shared" si="4"/>
        <v>2096537</v>
      </c>
      <c r="H39" s="49">
        <f t="shared" si="4"/>
        <v>1966125</v>
      </c>
      <c r="I39" s="49">
        <f t="shared" si="4"/>
        <v>1693704</v>
      </c>
      <c r="J39" s="49">
        <f t="shared" si="4"/>
        <v>1489443</v>
      </c>
      <c r="K39" s="49">
        <f t="shared" si="4"/>
        <v>1573248</v>
      </c>
      <c r="L39" s="49">
        <f t="shared" si="4"/>
        <v>1483680</v>
      </c>
      <c r="M39" s="49">
        <f t="shared" si="4"/>
        <v>1595010</v>
      </c>
      <c r="N39" s="55">
        <f t="shared" si="4"/>
        <v>1931846</v>
      </c>
      <c r="O39" s="55">
        <f t="shared" si="4"/>
        <v>1706242</v>
      </c>
      <c r="P39" s="55">
        <f t="shared" si="4"/>
        <v>1826979</v>
      </c>
      <c r="Q39" s="49">
        <f>'[2]Transportation &amp; Support Servic'!Q39+'[2]Transportation Non-Assistance'!Q39</f>
        <v>1521024</v>
      </c>
      <c r="R39" s="55">
        <f t="shared" si="5"/>
        <v>1280960</v>
      </c>
      <c r="S39" s="55">
        <f t="shared" si="5"/>
        <v>1324454</v>
      </c>
    </row>
    <row r="40" spans="1:19">
      <c r="A40" s="51" t="s">
        <v>134</v>
      </c>
      <c r="B40" s="49">
        <f t="shared" si="4"/>
        <v>0</v>
      </c>
      <c r="C40" s="49">
        <f t="shared" si="4"/>
        <v>0</v>
      </c>
      <c r="D40" s="49">
        <f t="shared" si="4"/>
        <v>0</v>
      </c>
      <c r="E40" s="49">
        <f t="shared" si="4"/>
        <v>33301957</v>
      </c>
      <c r="F40" s="49">
        <f t="shared" si="4"/>
        <v>29665503</v>
      </c>
      <c r="G40" s="49">
        <f t="shared" si="4"/>
        <v>26483903</v>
      </c>
      <c r="H40" s="49">
        <f t="shared" si="4"/>
        <v>14674568</v>
      </c>
      <c r="I40" s="49">
        <f t="shared" si="4"/>
        <v>15207293</v>
      </c>
      <c r="J40" s="49">
        <f t="shared" si="4"/>
        <v>25288504</v>
      </c>
      <c r="K40" s="49">
        <f t="shared" si="4"/>
        <v>21563633</v>
      </c>
      <c r="L40" s="49">
        <f t="shared" si="4"/>
        <v>42392046</v>
      </c>
      <c r="M40" s="49">
        <f t="shared" si="4"/>
        <v>27722688</v>
      </c>
      <c r="N40" s="55">
        <f t="shared" si="4"/>
        <v>22907248</v>
      </c>
      <c r="O40" s="55">
        <f t="shared" si="4"/>
        <v>9907718</v>
      </c>
      <c r="P40" s="55">
        <f t="shared" si="4"/>
        <v>10368110</v>
      </c>
      <c r="Q40" s="49">
        <f>'[2]Transportation &amp; Support Servic'!Q40+'[2]Transportation Non-Assistance'!Q40</f>
        <v>13640163</v>
      </c>
      <c r="R40" s="55">
        <f t="shared" si="5"/>
        <v>9893002</v>
      </c>
      <c r="S40" s="55">
        <f t="shared" si="5"/>
        <v>11611903</v>
      </c>
    </row>
    <row r="41" spans="1:19">
      <c r="A41" s="51" t="s">
        <v>136</v>
      </c>
      <c r="B41" s="49">
        <f t="shared" si="4"/>
        <v>0</v>
      </c>
      <c r="C41" s="49">
        <f t="shared" si="4"/>
        <v>0</v>
      </c>
      <c r="D41" s="49">
        <f t="shared" si="4"/>
        <v>0</v>
      </c>
      <c r="E41" s="49">
        <f t="shared" si="4"/>
        <v>0</v>
      </c>
      <c r="F41" s="49">
        <f t="shared" si="4"/>
        <v>21989526</v>
      </c>
      <c r="G41" s="49">
        <f t="shared" si="4"/>
        <v>25032909</v>
      </c>
      <c r="H41" s="49">
        <f t="shared" si="4"/>
        <v>26681133</v>
      </c>
      <c r="I41" s="49">
        <f t="shared" si="4"/>
        <v>27248815</v>
      </c>
      <c r="J41" s="49">
        <f t="shared" si="4"/>
        <v>26297745</v>
      </c>
      <c r="K41" s="49">
        <f t="shared" si="4"/>
        <v>20450693</v>
      </c>
      <c r="L41" s="49">
        <f t="shared" si="4"/>
        <v>25957037</v>
      </c>
      <c r="M41" s="49">
        <f t="shared" si="4"/>
        <v>19094071</v>
      </c>
      <c r="N41" s="55">
        <f t="shared" si="4"/>
        <v>22316488</v>
      </c>
      <c r="O41" s="55">
        <f t="shared" si="4"/>
        <v>26866573</v>
      </c>
      <c r="P41" s="55">
        <f t="shared" si="4"/>
        <v>26195701</v>
      </c>
      <c r="Q41" s="49">
        <f>'[2]Transportation &amp; Support Servic'!Q41+'[2]Transportation Non-Assistance'!Q41</f>
        <v>26939037</v>
      </c>
      <c r="R41" s="55">
        <f t="shared" si="5"/>
        <v>25716131</v>
      </c>
      <c r="S41" s="55">
        <f t="shared" si="5"/>
        <v>26886750</v>
      </c>
    </row>
    <row r="42" spans="1:19">
      <c r="A42" s="51" t="s">
        <v>145</v>
      </c>
      <c r="B42" s="49">
        <f t="shared" si="4"/>
        <v>0</v>
      </c>
      <c r="C42" s="49">
        <f t="shared" si="4"/>
        <v>0</v>
      </c>
      <c r="D42" s="49">
        <f t="shared" si="4"/>
        <v>0</v>
      </c>
      <c r="E42" s="49">
        <f t="shared" si="4"/>
        <v>15273321</v>
      </c>
      <c r="F42" s="49">
        <f t="shared" si="4"/>
        <v>16964434</v>
      </c>
      <c r="G42" s="49">
        <f t="shared" si="4"/>
        <v>16156694</v>
      </c>
      <c r="H42" s="49">
        <f t="shared" si="4"/>
        <v>13662012</v>
      </c>
      <c r="I42" s="49">
        <f t="shared" si="4"/>
        <v>13664754</v>
      </c>
      <c r="J42" s="49">
        <f t="shared" si="4"/>
        <v>11971153</v>
      </c>
      <c r="K42" s="49">
        <f t="shared" si="4"/>
        <v>6734512</v>
      </c>
      <c r="L42" s="49">
        <f t="shared" si="4"/>
        <v>7110913</v>
      </c>
      <c r="M42" s="49">
        <f t="shared" si="4"/>
        <v>10482600</v>
      </c>
      <c r="N42" s="55">
        <f t="shared" si="4"/>
        <v>7294929</v>
      </c>
      <c r="O42" s="55">
        <f t="shared" si="4"/>
        <v>7475687</v>
      </c>
      <c r="P42" s="55">
        <f t="shared" si="4"/>
        <v>6407998</v>
      </c>
      <c r="Q42" s="49">
        <f>'[2]Transportation &amp; Support Servic'!Q42+'[2]Transportation Non-Assistance'!Q42</f>
        <v>1319032</v>
      </c>
      <c r="R42" s="55">
        <f t="shared" si="5"/>
        <v>2764295</v>
      </c>
      <c r="S42" s="55">
        <f t="shared" si="5"/>
        <v>2079085</v>
      </c>
    </row>
    <row r="43" spans="1:19">
      <c r="A43" s="51" t="s">
        <v>138</v>
      </c>
      <c r="B43" s="49">
        <f t="shared" si="4"/>
        <v>0</v>
      </c>
      <c r="C43" s="49">
        <f t="shared" si="4"/>
        <v>0</v>
      </c>
      <c r="D43" s="49">
        <f t="shared" si="4"/>
        <v>0</v>
      </c>
      <c r="E43" s="49">
        <f t="shared" si="4"/>
        <v>15901626</v>
      </c>
      <c r="F43" s="49">
        <f t="shared" si="4"/>
        <v>24860785</v>
      </c>
      <c r="G43" s="49">
        <f t="shared" si="4"/>
        <v>31393379</v>
      </c>
      <c r="H43" s="49">
        <f t="shared" si="4"/>
        <v>34851535</v>
      </c>
      <c r="I43" s="49">
        <f t="shared" si="4"/>
        <v>41029122</v>
      </c>
      <c r="J43" s="49">
        <f t="shared" si="4"/>
        <v>45943324</v>
      </c>
      <c r="K43" s="49">
        <f t="shared" si="4"/>
        <v>37828513</v>
      </c>
      <c r="L43" s="49">
        <f t="shared" si="4"/>
        <v>27690509</v>
      </c>
      <c r="M43" s="49">
        <f t="shared" si="4"/>
        <v>22598440</v>
      </c>
      <c r="N43" s="55">
        <f t="shared" si="4"/>
        <v>36847666</v>
      </c>
      <c r="O43" s="55">
        <f t="shared" si="4"/>
        <v>26813586</v>
      </c>
      <c r="P43" s="55">
        <f t="shared" si="4"/>
        <v>23805068</v>
      </c>
      <c r="Q43" s="49">
        <f>'[2]Transportation &amp; Support Servic'!Q43+'[2]Transportation Non-Assistance'!Q43</f>
        <v>14390910</v>
      </c>
      <c r="R43" s="55">
        <f t="shared" si="5"/>
        <v>9542501</v>
      </c>
      <c r="S43" s="55">
        <f t="shared" si="5"/>
        <v>9180671</v>
      </c>
    </row>
    <row r="44" spans="1:19">
      <c r="A44" s="51" t="s">
        <v>140</v>
      </c>
      <c r="B44" s="49">
        <f t="shared" si="4"/>
        <v>0</v>
      </c>
      <c r="C44" s="49">
        <f t="shared" si="4"/>
        <v>0</v>
      </c>
      <c r="D44" s="49">
        <f t="shared" si="4"/>
        <v>0</v>
      </c>
      <c r="E44" s="49">
        <f t="shared" si="4"/>
        <v>594621</v>
      </c>
      <c r="F44" s="49">
        <f t="shared" si="4"/>
        <v>468969</v>
      </c>
      <c r="G44" s="49">
        <f t="shared" si="4"/>
        <v>426483</v>
      </c>
      <c r="H44" s="49">
        <f t="shared" si="4"/>
        <v>414472</v>
      </c>
      <c r="I44" s="49">
        <f t="shared" si="4"/>
        <v>387552</v>
      </c>
      <c r="J44" s="49">
        <f t="shared" si="4"/>
        <v>284879</v>
      </c>
      <c r="K44" s="49">
        <f t="shared" si="4"/>
        <v>257661</v>
      </c>
      <c r="L44" s="49">
        <f t="shared" si="4"/>
        <v>189809</v>
      </c>
      <c r="M44" s="49">
        <f t="shared" si="4"/>
        <v>157351</v>
      </c>
      <c r="N44" s="55">
        <f t="shared" si="4"/>
        <v>5051939</v>
      </c>
      <c r="O44" s="55">
        <f t="shared" si="4"/>
        <v>3275818</v>
      </c>
      <c r="P44" s="55">
        <f t="shared" si="4"/>
        <v>3412630</v>
      </c>
      <c r="Q44" s="49">
        <f>'[2]Transportation &amp; Support Servic'!Q44+'[2]Transportation Non-Assistance'!Q44</f>
        <v>3696219</v>
      </c>
      <c r="R44" s="55">
        <f t="shared" si="5"/>
        <v>4096601</v>
      </c>
      <c r="S44" s="55">
        <f t="shared" si="5"/>
        <v>3547719</v>
      </c>
    </row>
    <row r="45" spans="1:19">
      <c r="A45" s="51" t="s">
        <v>142</v>
      </c>
      <c r="B45" s="49">
        <f t="shared" si="4"/>
        <v>0</v>
      </c>
      <c r="C45" s="49">
        <f t="shared" si="4"/>
        <v>0</v>
      </c>
      <c r="D45" s="49">
        <f t="shared" si="4"/>
        <v>0</v>
      </c>
      <c r="E45" s="49">
        <f t="shared" si="4"/>
        <v>4783278</v>
      </c>
      <c r="F45" s="49">
        <f t="shared" si="4"/>
        <v>6095200</v>
      </c>
      <c r="G45" s="49">
        <f t="shared" si="4"/>
        <v>4217699</v>
      </c>
      <c r="H45" s="49">
        <f t="shared" si="4"/>
        <v>3583069</v>
      </c>
      <c r="I45" s="49">
        <f t="shared" si="4"/>
        <v>3395289</v>
      </c>
      <c r="J45" s="49">
        <f t="shared" si="4"/>
        <v>7272226</v>
      </c>
      <c r="K45" s="49">
        <f t="shared" si="4"/>
        <v>1861100</v>
      </c>
      <c r="L45" s="49">
        <f t="shared" si="4"/>
        <v>1586063</v>
      </c>
      <c r="M45" s="49">
        <f t="shared" si="4"/>
        <v>4903398</v>
      </c>
      <c r="N45" s="55">
        <f t="shared" si="4"/>
        <v>9892111</v>
      </c>
      <c r="O45" s="55">
        <f t="shared" si="4"/>
        <v>6308177</v>
      </c>
      <c r="P45" s="55">
        <f t="shared" si="4"/>
        <v>1944336</v>
      </c>
      <c r="Q45" s="49">
        <f>'[2]Transportation &amp; Support Servic'!Q45+'[2]Transportation Non-Assistance'!Q45</f>
        <v>2098337</v>
      </c>
      <c r="R45" s="55">
        <f t="shared" si="5"/>
        <v>1894992</v>
      </c>
      <c r="S45" s="55">
        <f t="shared" si="5"/>
        <v>2110096</v>
      </c>
    </row>
    <row r="46" spans="1:19">
      <c r="A46" s="51" t="s">
        <v>144</v>
      </c>
      <c r="B46" s="49">
        <f t="shared" si="4"/>
        <v>0</v>
      </c>
      <c r="C46" s="49">
        <f t="shared" si="4"/>
        <v>0</v>
      </c>
      <c r="D46" s="49">
        <f t="shared" si="4"/>
        <v>0</v>
      </c>
      <c r="E46" s="49">
        <f t="shared" si="4"/>
        <v>378972</v>
      </c>
      <c r="F46" s="49">
        <f t="shared" si="4"/>
        <v>129260</v>
      </c>
      <c r="G46" s="49">
        <f t="shared" si="4"/>
        <v>132100</v>
      </c>
      <c r="H46" s="49">
        <f t="shared" si="4"/>
        <v>106782</v>
      </c>
      <c r="I46" s="49">
        <f t="shared" si="4"/>
        <v>122240</v>
      </c>
      <c r="J46" s="49">
        <f t="shared" si="4"/>
        <v>134892</v>
      </c>
      <c r="K46" s="49">
        <f t="shared" si="4"/>
        <v>114760</v>
      </c>
      <c r="L46" s="49">
        <f t="shared" si="4"/>
        <v>102818</v>
      </c>
      <c r="M46" s="49">
        <f t="shared" si="4"/>
        <v>89594</v>
      </c>
      <c r="N46" s="55">
        <f t="shared" si="4"/>
        <v>36990</v>
      </c>
      <c r="O46" s="55">
        <f t="shared" si="4"/>
        <v>90582</v>
      </c>
      <c r="P46" s="55">
        <f t="shared" si="4"/>
        <v>127268</v>
      </c>
      <c r="Q46" s="49">
        <f>'[2]Transportation &amp; Support Servic'!Q46+'[2]Transportation Non-Assistance'!Q46</f>
        <v>131650</v>
      </c>
      <c r="R46" s="55">
        <f t="shared" si="5"/>
        <v>106610</v>
      </c>
      <c r="S46" s="55">
        <f t="shared" si="5"/>
        <v>95178</v>
      </c>
    </row>
    <row r="47" spans="1:19">
      <c r="A47" s="51" t="s">
        <v>146</v>
      </c>
      <c r="B47" s="49">
        <f t="shared" si="4"/>
        <v>0</v>
      </c>
      <c r="C47" s="49">
        <f t="shared" si="4"/>
        <v>0</v>
      </c>
      <c r="D47" s="49">
        <f t="shared" si="4"/>
        <v>0</v>
      </c>
      <c r="E47" s="49">
        <f t="shared" si="4"/>
        <v>6695296</v>
      </c>
      <c r="F47" s="49">
        <f t="shared" si="4"/>
        <v>17541568</v>
      </c>
      <c r="G47" s="49">
        <f t="shared" si="4"/>
        <v>17376579</v>
      </c>
      <c r="H47" s="49">
        <f t="shared" si="4"/>
        <v>10011448</v>
      </c>
      <c r="I47" s="49">
        <f t="shared" si="4"/>
        <v>8596794</v>
      </c>
      <c r="J47" s="49">
        <f t="shared" si="4"/>
        <v>5894807</v>
      </c>
      <c r="K47" s="49">
        <f t="shared" si="4"/>
        <v>9280000</v>
      </c>
      <c r="L47" s="49">
        <f t="shared" si="4"/>
        <v>9293700</v>
      </c>
      <c r="M47" s="49">
        <f t="shared" si="4"/>
        <v>862975</v>
      </c>
      <c r="N47" s="55">
        <f t="shared" si="4"/>
        <v>0</v>
      </c>
      <c r="O47" s="55">
        <f t="shared" si="4"/>
        <v>0</v>
      </c>
      <c r="P47" s="55">
        <f t="shared" si="4"/>
        <v>0</v>
      </c>
      <c r="Q47" s="49">
        <f>'[2]Transportation &amp; Support Servic'!Q47+'[2]Transportation Non-Assistance'!Q47</f>
        <v>0</v>
      </c>
      <c r="R47" s="55">
        <f t="shared" si="5"/>
        <v>0</v>
      </c>
      <c r="S47" s="55">
        <f t="shared" si="5"/>
        <v>0</v>
      </c>
    </row>
    <row r="48" spans="1:19">
      <c r="A48" s="51" t="s">
        <v>148</v>
      </c>
      <c r="B48" s="49">
        <f t="shared" si="4"/>
        <v>0</v>
      </c>
      <c r="C48" s="49">
        <f t="shared" si="4"/>
        <v>0</v>
      </c>
      <c r="D48" s="49">
        <f t="shared" si="4"/>
        <v>0</v>
      </c>
      <c r="E48" s="49">
        <f t="shared" si="4"/>
        <v>4592737</v>
      </c>
      <c r="F48" s="49">
        <f t="shared" si="4"/>
        <v>9978111</v>
      </c>
      <c r="G48" s="49">
        <f t="shared" si="4"/>
        <v>21603276</v>
      </c>
      <c r="H48" s="49">
        <f t="shared" si="4"/>
        <v>984198</v>
      </c>
      <c r="I48" s="49">
        <f t="shared" si="4"/>
        <v>3809382</v>
      </c>
      <c r="J48" s="49">
        <f t="shared" si="4"/>
        <v>2735296</v>
      </c>
      <c r="K48" s="49">
        <f t="shared" si="4"/>
        <v>968277</v>
      </c>
      <c r="L48" s="49">
        <f t="shared" si="4"/>
        <v>1632008</v>
      </c>
      <c r="M48" s="49">
        <f t="shared" si="4"/>
        <v>1102194</v>
      </c>
      <c r="N48" s="55">
        <f t="shared" si="4"/>
        <v>1342047</v>
      </c>
      <c r="O48" s="55">
        <f t="shared" si="4"/>
        <v>7350403</v>
      </c>
      <c r="P48" s="55">
        <f t="shared" si="4"/>
        <v>7078144</v>
      </c>
      <c r="Q48" s="49">
        <f>'[2]Transportation &amp; Support Servic'!Q48+'[2]Transportation Non-Assistance'!Q48</f>
        <v>6923887</v>
      </c>
      <c r="R48" s="55">
        <f t="shared" si="5"/>
        <v>5550592</v>
      </c>
      <c r="S48" s="55">
        <f t="shared" si="5"/>
        <v>4579822</v>
      </c>
    </row>
    <row r="49" spans="1:32">
      <c r="A49" s="51" t="s">
        <v>150</v>
      </c>
      <c r="B49" s="49">
        <f t="shared" si="4"/>
        <v>6255163</v>
      </c>
      <c r="C49" s="49">
        <f t="shared" si="4"/>
        <v>-6255163</v>
      </c>
      <c r="D49" s="49">
        <f t="shared" si="4"/>
        <v>0</v>
      </c>
      <c r="E49" s="49">
        <f t="shared" si="4"/>
        <v>191235</v>
      </c>
      <c r="F49" s="49">
        <f t="shared" si="4"/>
        <v>1067220</v>
      </c>
      <c r="G49" s="49">
        <f t="shared" si="4"/>
        <v>3455634</v>
      </c>
      <c r="H49" s="49">
        <f t="shared" si="4"/>
        <v>3239875</v>
      </c>
      <c r="I49" s="49">
        <f t="shared" si="4"/>
        <v>3329459</v>
      </c>
      <c r="J49" s="49">
        <f t="shared" si="4"/>
        <v>1264993</v>
      </c>
      <c r="K49" s="49">
        <f t="shared" si="4"/>
        <v>1294610</v>
      </c>
      <c r="L49" s="49">
        <f t="shared" si="4"/>
        <v>1321638</v>
      </c>
      <c r="M49" s="49">
        <f t="shared" si="4"/>
        <v>1577963</v>
      </c>
      <c r="N49" s="55">
        <f t="shared" si="4"/>
        <v>4187987</v>
      </c>
      <c r="O49" s="55">
        <f t="shared" si="4"/>
        <v>3304090</v>
      </c>
      <c r="P49" s="55">
        <f t="shared" si="4"/>
        <v>3048491</v>
      </c>
      <c r="Q49" s="49">
        <f>'[2]Transportation &amp; Support Servic'!Q49+'[2]Transportation Non-Assistance'!Q49</f>
        <v>2005669</v>
      </c>
      <c r="R49" s="55">
        <f t="shared" si="5"/>
        <v>258353</v>
      </c>
      <c r="S49" s="55">
        <f t="shared" si="5"/>
        <v>2699</v>
      </c>
    </row>
    <row r="50" spans="1:32">
      <c r="A50" s="51" t="s">
        <v>152</v>
      </c>
      <c r="B50" s="49">
        <f t="shared" si="4"/>
        <v>0</v>
      </c>
      <c r="C50" s="49">
        <f t="shared" si="4"/>
        <v>0</v>
      </c>
      <c r="D50" s="49">
        <f t="shared" si="4"/>
        <v>0</v>
      </c>
      <c r="E50" s="49">
        <f t="shared" si="4"/>
        <v>5965390</v>
      </c>
      <c r="F50" s="49">
        <f t="shared" si="4"/>
        <v>6718679</v>
      </c>
      <c r="G50" s="49">
        <f t="shared" si="4"/>
        <v>7658427</v>
      </c>
      <c r="H50" s="49">
        <f t="shared" si="4"/>
        <v>7408773</v>
      </c>
      <c r="I50" s="49">
        <f t="shared" si="4"/>
        <v>7640942</v>
      </c>
      <c r="J50" s="49">
        <f t="shared" si="4"/>
        <v>6849185</v>
      </c>
      <c r="K50" s="49">
        <f t="shared" si="4"/>
        <v>6544109</v>
      </c>
      <c r="L50" s="49">
        <f t="shared" si="4"/>
        <v>6183433</v>
      </c>
      <c r="M50" s="49">
        <f t="shared" si="4"/>
        <v>6120945</v>
      </c>
      <c r="N50" s="55">
        <f t="shared" si="4"/>
        <v>7740770</v>
      </c>
      <c r="O50" s="55">
        <f t="shared" si="4"/>
        <v>4334754</v>
      </c>
      <c r="P50" s="55">
        <f t="shared" si="4"/>
        <v>4808124</v>
      </c>
      <c r="Q50" s="49">
        <f>'[2]Transportation &amp; Support Servic'!Q50+'[2]Transportation Non-Assistance'!Q50</f>
        <v>5556695</v>
      </c>
      <c r="R50" s="55">
        <f t="shared" si="5"/>
        <v>5403362</v>
      </c>
      <c r="S50" s="55">
        <f t="shared" si="5"/>
        <v>6542959</v>
      </c>
    </row>
    <row r="51" spans="1:32">
      <c r="A51" s="51" t="s">
        <v>153</v>
      </c>
      <c r="B51" s="49">
        <f t="shared" si="4"/>
        <v>0</v>
      </c>
      <c r="C51" s="49">
        <f t="shared" si="4"/>
        <v>0</v>
      </c>
      <c r="D51" s="49">
        <f t="shared" si="4"/>
        <v>2086484</v>
      </c>
      <c r="E51" s="49">
        <f t="shared" si="4"/>
        <v>12761569</v>
      </c>
      <c r="F51" s="49">
        <f t="shared" si="4"/>
        <v>5170646</v>
      </c>
      <c r="G51" s="49">
        <f t="shared" si="4"/>
        <v>6711851</v>
      </c>
      <c r="H51" s="49">
        <f t="shared" si="4"/>
        <v>8967020</v>
      </c>
      <c r="I51" s="49">
        <f t="shared" si="4"/>
        <v>7597801</v>
      </c>
      <c r="J51" s="49">
        <f t="shared" si="4"/>
        <v>7433458</v>
      </c>
      <c r="K51" s="49">
        <f t="shared" si="4"/>
        <v>6369770</v>
      </c>
      <c r="L51" s="49">
        <f t="shared" si="4"/>
        <v>7151264</v>
      </c>
      <c r="M51" s="49">
        <f t="shared" si="4"/>
        <v>7813668</v>
      </c>
      <c r="N51" s="55">
        <f t="shared" si="4"/>
        <v>9288829</v>
      </c>
      <c r="O51" s="55">
        <f t="shared" si="4"/>
        <v>9424269</v>
      </c>
      <c r="P51" s="55">
        <f t="shared" si="4"/>
        <v>8843794</v>
      </c>
      <c r="Q51" s="49">
        <f>'[2]Transportation &amp; Support Servic'!Q51+'[2]Transportation Non-Assistance'!Q51</f>
        <v>8398814</v>
      </c>
      <c r="R51" s="55">
        <f t="shared" si="5"/>
        <v>8673216</v>
      </c>
      <c r="S51" s="55">
        <f t="shared" si="5"/>
        <v>8115529</v>
      </c>
    </row>
    <row r="52" spans="1:32">
      <c r="A52" s="51" t="s">
        <v>154</v>
      </c>
      <c r="B52" s="49">
        <f t="shared" si="4"/>
        <v>0</v>
      </c>
      <c r="C52" s="49">
        <f t="shared" si="4"/>
        <v>0</v>
      </c>
      <c r="D52" s="49">
        <f t="shared" si="4"/>
        <v>0</v>
      </c>
      <c r="E52" s="49">
        <f t="shared" si="4"/>
        <v>4603042</v>
      </c>
      <c r="F52" s="49">
        <f t="shared" si="4"/>
        <v>7622846</v>
      </c>
      <c r="G52" s="49">
        <f t="shared" si="4"/>
        <v>5446477</v>
      </c>
      <c r="H52" s="49">
        <f t="shared" si="4"/>
        <v>3934772</v>
      </c>
      <c r="I52" s="49">
        <f t="shared" si="4"/>
        <v>3376721</v>
      </c>
      <c r="J52" s="49">
        <f t="shared" si="4"/>
        <v>3833527</v>
      </c>
      <c r="K52" s="49">
        <f t="shared" si="4"/>
        <v>3342718</v>
      </c>
      <c r="L52" s="49">
        <f t="shared" si="4"/>
        <v>3064591</v>
      </c>
      <c r="M52" s="49">
        <f t="shared" si="4"/>
        <v>3693496</v>
      </c>
      <c r="N52" s="55">
        <f t="shared" si="4"/>
        <v>3964066</v>
      </c>
      <c r="O52" s="55">
        <f t="shared" si="4"/>
        <v>4211278</v>
      </c>
      <c r="P52" s="55">
        <f t="shared" si="4"/>
        <v>3051153</v>
      </c>
      <c r="Q52" s="49">
        <f>'[2]Transportation &amp; Support Servic'!Q52+'[2]Transportation Non-Assistance'!Q52</f>
        <v>1250129</v>
      </c>
      <c r="R52" s="55">
        <f t="shared" si="5"/>
        <v>2515518</v>
      </c>
      <c r="S52" s="55">
        <f t="shared" si="5"/>
        <v>3665104</v>
      </c>
    </row>
    <row r="53" spans="1:32">
      <c r="A53" s="51" t="s">
        <v>155</v>
      </c>
      <c r="B53" s="49">
        <f t="shared" ref="B53:P56" si="6">SUM(B112,B171)</f>
        <v>0</v>
      </c>
      <c r="C53" s="49">
        <f t="shared" si="6"/>
        <v>0</v>
      </c>
      <c r="D53" s="49">
        <f t="shared" si="6"/>
        <v>0</v>
      </c>
      <c r="E53" s="49">
        <f t="shared" si="6"/>
        <v>22597906</v>
      </c>
      <c r="F53" s="49">
        <f t="shared" si="6"/>
        <v>35862733</v>
      </c>
      <c r="G53" s="49">
        <f t="shared" si="6"/>
        <v>30270243</v>
      </c>
      <c r="H53" s="49">
        <f t="shared" si="6"/>
        <v>17347020</v>
      </c>
      <c r="I53" s="49">
        <f t="shared" si="6"/>
        <v>13198791</v>
      </c>
      <c r="J53" s="49">
        <f t="shared" si="6"/>
        <v>10048495</v>
      </c>
      <c r="K53" s="49">
        <f t="shared" si="6"/>
        <v>16658407</v>
      </c>
      <c r="L53" s="49">
        <f t="shared" si="6"/>
        <v>14912936</v>
      </c>
      <c r="M53" s="49">
        <f t="shared" si="6"/>
        <v>14951851</v>
      </c>
      <c r="N53" s="55">
        <f t="shared" si="6"/>
        <v>16918842</v>
      </c>
      <c r="O53" s="55">
        <f t="shared" si="6"/>
        <v>42037799</v>
      </c>
      <c r="P53" s="55">
        <f t="shared" si="6"/>
        <v>15037835</v>
      </c>
      <c r="Q53" s="49">
        <f>'[2]Transportation &amp; Support Servic'!Q53+'[2]Transportation Non-Assistance'!Q53</f>
        <v>27474966</v>
      </c>
      <c r="R53" s="55">
        <f t="shared" ref="R53:S55" si="7">SUM(R112,R171)</f>
        <v>29788366</v>
      </c>
      <c r="S53" s="55">
        <f t="shared" si="7"/>
        <v>31369386</v>
      </c>
    </row>
    <row r="54" spans="1:32">
      <c r="A54" s="51" t="s">
        <v>157</v>
      </c>
      <c r="B54" s="49">
        <f t="shared" si="6"/>
        <v>0</v>
      </c>
      <c r="C54" s="49">
        <f t="shared" si="6"/>
        <v>0</v>
      </c>
      <c r="D54" s="49">
        <f t="shared" si="6"/>
        <v>0</v>
      </c>
      <c r="E54" s="49">
        <f t="shared" si="6"/>
        <v>2510082</v>
      </c>
      <c r="F54" s="49">
        <f t="shared" si="6"/>
        <v>5088959</v>
      </c>
      <c r="G54" s="49">
        <f t="shared" si="6"/>
        <v>8497527</v>
      </c>
      <c r="H54" s="49">
        <f t="shared" si="6"/>
        <v>4051515</v>
      </c>
      <c r="I54" s="49">
        <f t="shared" si="6"/>
        <v>1545320</v>
      </c>
      <c r="J54" s="49">
        <f t="shared" si="6"/>
        <v>2830893</v>
      </c>
      <c r="K54" s="49">
        <f t="shared" si="6"/>
        <v>3381508</v>
      </c>
      <c r="L54" s="49">
        <f t="shared" si="6"/>
        <v>1756955</v>
      </c>
      <c r="M54" s="49">
        <f t="shared" si="6"/>
        <v>1475851</v>
      </c>
      <c r="N54" s="55">
        <f t="shared" si="6"/>
        <v>1755525</v>
      </c>
      <c r="O54" s="55">
        <f t="shared" si="6"/>
        <v>2428270</v>
      </c>
      <c r="P54" s="55">
        <f t="shared" si="6"/>
        <v>3980021</v>
      </c>
      <c r="Q54" s="49">
        <f>'[2]Transportation &amp; Support Servic'!Q54+'[2]Transportation Non-Assistance'!Q54</f>
        <v>4110321</v>
      </c>
      <c r="R54" s="55">
        <f t="shared" si="7"/>
        <v>4131591</v>
      </c>
      <c r="S54" s="55">
        <f t="shared" si="7"/>
        <v>3419332</v>
      </c>
    </row>
    <row r="55" spans="1:32">
      <c r="A55" s="51" t="s">
        <v>158</v>
      </c>
      <c r="B55" s="49">
        <f t="shared" si="6"/>
        <v>0</v>
      </c>
      <c r="C55" s="49">
        <f t="shared" si="6"/>
        <v>0</v>
      </c>
      <c r="D55" s="49">
        <f t="shared" si="6"/>
        <v>0</v>
      </c>
      <c r="E55" s="49">
        <f t="shared" si="6"/>
        <v>5138068</v>
      </c>
      <c r="F55" s="49">
        <f t="shared" si="6"/>
        <v>-5114278</v>
      </c>
      <c r="G55" s="49">
        <f t="shared" si="6"/>
        <v>1164</v>
      </c>
      <c r="H55" s="49">
        <f t="shared" si="6"/>
        <v>6841</v>
      </c>
      <c r="I55" s="49">
        <f t="shared" si="6"/>
        <v>11220723</v>
      </c>
      <c r="J55" s="49">
        <f t="shared" si="6"/>
        <v>2389591</v>
      </c>
      <c r="K55" s="49">
        <f t="shared" si="6"/>
        <v>1760901</v>
      </c>
      <c r="L55" s="49">
        <f t="shared" si="6"/>
        <v>863076</v>
      </c>
      <c r="M55" s="49">
        <f t="shared" si="6"/>
        <v>3303487</v>
      </c>
      <c r="N55" s="55">
        <f t="shared" si="6"/>
        <v>357648</v>
      </c>
      <c r="O55" s="55">
        <f t="shared" si="6"/>
        <v>-5909</v>
      </c>
      <c r="P55" s="55">
        <f t="shared" si="6"/>
        <v>0</v>
      </c>
      <c r="Q55" s="49">
        <f>'[2]Transportation &amp; Support Servic'!Q55+'[2]Transportation Non-Assistance'!Q55</f>
        <v>0</v>
      </c>
      <c r="R55" s="55">
        <f t="shared" si="7"/>
        <v>0</v>
      </c>
      <c r="S55" s="55">
        <f t="shared" si="7"/>
        <v>0</v>
      </c>
    </row>
    <row r="56" spans="1:32">
      <c r="A56" s="59" t="s">
        <v>159</v>
      </c>
      <c r="B56" s="49">
        <f t="shared" si="6"/>
        <v>9049314</v>
      </c>
      <c r="C56" s="49">
        <f t="shared" si="6"/>
        <v>-9049314</v>
      </c>
      <c r="D56" s="49">
        <f t="shared" si="6"/>
        <v>3257655</v>
      </c>
      <c r="E56" s="49">
        <f>SUM(E115,E174)</f>
        <v>662557576</v>
      </c>
      <c r="F56" s="49">
        <f t="shared" si="6"/>
        <v>651190341</v>
      </c>
      <c r="G56" s="49">
        <f t="shared" si="6"/>
        <v>584010285</v>
      </c>
      <c r="H56" s="49">
        <f t="shared" si="6"/>
        <v>543075764</v>
      </c>
      <c r="I56" s="49">
        <f t="shared" si="6"/>
        <v>496497932</v>
      </c>
      <c r="J56" s="49">
        <f t="shared" si="6"/>
        <v>523107208</v>
      </c>
      <c r="K56" s="49">
        <f t="shared" si="6"/>
        <v>472404722</v>
      </c>
      <c r="L56" s="49">
        <f t="shared" si="6"/>
        <v>470041579</v>
      </c>
      <c r="M56" s="49">
        <f t="shared" si="6"/>
        <v>509694663</v>
      </c>
      <c r="N56" s="55">
        <f>SUM(N115,N174)</f>
        <v>547076898</v>
      </c>
      <c r="O56" s="55">
        <f>SUM(O115,O174)</f>
        <v>553557361</v>
      </c>
      <c r="P56" s="55">
        <f>SUM(P115,P174)</f>
        <v>493878807</v>
      </c>
      <c r="Q56" s="49">
        <f>'[2]Transportation &amp; Support Servic'!Q56+'[2]Transportation Non-Assistance'!Q56</f>
        <v>448585764</v>
      </c>
      <c r="R56" s="55">
        <f>SUM(R115,R174)</f>
        <v>450080992</v>
      </c>
      <c r="S56" s="55">
        <f>SUM(S115,S174)</f>
        <v>449825144</v>
      </c>
      <c r="T56" s="62"/>
    </row>
    <row r="57" spans="1:32" s="62" customFormat="1">
      <c r="A57" s="49"/>
      <c r="B57" s="49"/>
      <c r="C57" s="49"/>
      <c r="D57" s="49"/>
      <c r="E57" s="49"/>
      <c r="F57" s="49"/>
      <c r="G57" s="49"/>
      <c r="H57" s="49"/>
      <c r="I57" s="49"/>
      <c r="J57" s="49"/>
      <c r="K57" s="49"/>
      <c r="L57" s="49"/>
      <c r="M57" s="49"/>
      <c r="N57" s="49"/>
      <c r="O57" s="49"/>
      <c r="Q57" s="49"/>
      <c r="R57" s="49"/>
      <c r="S57" s="49"/>
      <c r="T57" s="49"/>
    </row>
    <row r="58" spans="1:32">
      <c r="P58" s="96"/>
    </row>
    <row r="62" spans="1:32" ht="12.75" customHeight="1">
      <c r="A62" s="396" t="s">
        <v>156</v>
      </c>
      <c r="B62" s="398" t="s">
        <v>198</v>
      </c>
      <c r="C62" s="398" t="s">
        <v>199</v>
      </c>
      <c r="D62" s="398" t="s">
        <v>200</v>
      </c>
      <c r="E62" s="398" t="s">
        <v>201</v>
      </c>
      <c r="F62" s="398" t="s">
        <v>202</v>
      </c>
      <c r="G62" s="398" t="s">
        <v>203</v>
      </c>
      <c r="H62" s="398" t="s">
        <v>204</v>
      </c>
      <c r="I62" s="398" t="s">
        <v>205</v>
      </c>
      <c r="J62" s="398" t="s">
        <v>206</v>
      </c>
      <c r="K62" s="398" t="s">
        <v>207</v>
      </c>
      <c r="L62" s="398" t="s">
        <v>208</v>
      </c>
      <c r="M62" s="398" t="s">
        <v>209</v>
      </c>
      <c r="N62" s="398" t="s">
        <v>210</v>
      </c>
      <c r="O62" s="398" t="s">
        <v>211</v>
      </c>
      <c r="P62" s="398" t="s">
        <v>212</v>
      </c>
      <c r="Q62" s="398" t="s">
        <v>213</v>
      </c>
      <c r="R62" s="398" t="s">
        <v>214</v>
      </c>
      <c r="S62" s="398" t="s">
        <v>215</v>
      </c>
      <c r="T62" s="398" t="s">
        <v>216</v>
      </c>
      <c r="AF62" s="63"/>
    </row>
    <row r="63" spans="1:32" ht="12.75" customHeight="1">
      <c r="A63" s="396"/>
      <c r="B63" s="398"/>
      <c r="C63" s="398"/>
      <c r="D63" s="398"/>
      <c r="E63" s="398"/>
      <c r="F63" s="398"/>
      <c r="G63" s="398"/>
      <c r="H63" s="398"/>
      <c r="I63" s="398"/>
      <c r="J63" s="398"/>
      <c r="K63" s="398"/>
      <c r="L63" s="398"/>
      <c r="M63" s="398"/>
      <c r="N63" s="398"/>
      <c r="O63" s="398"/>
      <c r="P63" s="398"/>
      <c r="Q63" s="398"/>
      <c r="R63" s="398"/>
      <c r="S63" s="398"/>
      <c r="T63" s="398"/>
    </row>
    <row r="64" spans="1:32">
      <c r="A64" s="51" t="s">
        <v>82</v>
      </c>
      <c r="B64" s="49">
        <v>0</v>
      </c>
      <c r="C64" s="103">
        <v>0</v>
      </c>
      <c r="D64" s="103">
        <v>0</v>
      </c>
      <c r="E64" s="49">
        <v>1010427</v>
      </c>
      <c r="F64" s="49">
        <v>189571</v>
      </c>
      <c r="G64" s="49">
        <v>357699</v>
      </c>
      <c r="H64" s="49">
        <v>4568803</v>
      </c>
      <c r="I64" s="49">
        <v>2046605</v>
      </c>
      <c r="J64" s="49">
        <v>1705388</v>
      </c>
      <c r="K64" s="49">
        <v>1626709</v>
      </c>
      <c r="L64" s="49">
        <v>1783657</v>
      </c>
      <c r="M64" s="49">
        <v>2982230</v>
      </c>
      <c r="N64" s="49">
        <v>2510558</v>
      </c>
      <c r="O64" s="49">
        <v>2016452</v>
      </c>
      <c r="P64" s="49">
        <v>2591102</v>
      </c>
      <c r="Q64" s="49">
        <v>2641301</v>
      </c>
      <c r="R64" s="49">
        <f>'[2]Transportation &amp; Support Servic'!R64+'[2]Transportation Non-Assistance'!R64</f>
        <v>1345075</v>
      </c>
      <c r="S64" s="49">
        <f>'[2]Transportation &amp; Support Servic'!S64+'[2]Transportation Non-Assistance'!S64</f>
        <v>1916100</v>
      </c>
    </row>
    <row r="65" spans="1:19">
      <c r="A65" s="51" t="s">
        <v>84</v>
      </c>
      <c r="B65" s="49">
        <v>0</v>
      </c>
      <c r="C65" s="103">
        <v>0</v>
      </c>
      <c r="D65" s="103">
        <v>0</v>
      </c>
      <c r="E65" s="49">
        <v>941056</v>
      </c>
      <c r="F65" s="49">
        <v>2114844</v>
      </c>
      <c r="G65" s="49">
        <v>2553621</v>
      </c>
      <c r="H65" s="49">
        <v>1158754</v>
      </c>
      <c r="I65" s="49">
        <v>697787</v>
      </c>
      <c r="J65" s="49">
        <v>727653</v>
      </c>
      <c r="K65" s="49">
        <v>922253</v>
      </c>
      <c r="L65" s="49">
        <v>819194</v>
      </c>
      <c r="M65" s="49">
        <v>999441</v>
      </c>
      <c r="N65" s="49">
        <v>1274851</v>
      </c>
      <c r="O65" s="49">
        <v>1086172</v>
      </c>
      <c r="P65" s="49">
        <v>636781</v>
      </c>
      <c r="Q65" s="49">
        <v>883801</v>
      </c>
      <c r="R65" s="49">
        <f>'[2]Transportation &amp; Support Servic'!R65+'[2]Transportation Non-Assistance'!R65</f>
        <v>553234</v>
      </c>
      <c r="S65" s="49">
        <f>'[2]Transportation &amp; Support Servic'!S65+'[2]Transportation Non-Assistance'!S65</f>
        <v>1209038</v>
      </c>
    </row>
    <row r="66" spans="1:19">
      <c r="A66" s="51" t="s">
        <v>86</v>
      </c>
      <c r="B66" s="49">
        <v>0</v>
      </c>
      <c r="C66" s="103">
        <v>0</v>
      </c>
      <c r="D66" s="103">
        <v>0</v>
      </c>
      <c r="E66" s="49">
        <v>7975171</v>
      </c>
      <c r="F66" s="49">
        <v>13326069</v>
      </c>
      <c r="G66" s="49">
        <v>3237543</v>
      </c>
      <c r="H66" s="49">
        <v>1925484</v>
      </c>
      <c r="I66" s="49">
        <v>690453</v>
      </c>
      <c r="J66" s="49">
        <v>3238719</v>
      </c>
      <c r="K66" s="49">
        <v>6704108</v>
      </c>
      <c r="L66" s="49">
        <v>2017730</v>
      </c>
      <c r="M66" s="49">
        <v>1415018</v>
      </c>
      <c r="N66" s="49">
        <v>732868</v>
      </c>
      <c r="O66" s="49">
        <v>2214962</v>
      </c>
      <c r="P66" s="49">
        <v>450269</v>
      </c>
      <c r="Q66" s="49">
        <v>1835278</v>
      </c>
      <c r="R66" s="49">
        <f>'[2]Transportation &amp; Support Servic'!R66+'[2]Transportation Non-Assistance'!R66</f>
        <v>201854</v>
      </c>
      <c r="S66" s="49">
        <f>'[2]Transportation &amp; Support Servic'!S66+'[2]Transportation Non-Assistance'!S66</f>
        <v>1307188</v>
      </c>
    </row>
    <row r="67" spans="1:19">
      <c r="A67" s="51" t="s">
        <v>88</v>
      </c>
      <c r="B67" s="49">
        <v>0</v>
      </c>
      <c r="C67" s="103">
        <v>0</v>
      </c>
      <c r="D67" s="103">
        <v>0</v>
      </c>
      <c r="E67" s="49">
        <v>7296201</v>
      </c>
      <c r="F67" s="49">
        <v>8045029</v>
      </c>
      <c r="G67" s="49">
        <v>3853275</v>
      </c>
      <c r="H67" s="49">
        <v>3768075</v>
      </c>
      <c r="I67" s="49">
        <v>1744833</v>
      </c>
      <c r="J67" s="49">
        <v>2910872</v>
      </c>
      <c r="K67" s="49">
        <v>2993384</v>
      </c>
      <c r="L67" s="49">
        <v>3361844</v>
      </c>
      <c r="M67" s="49">
        <v>3315010</v>
      </c>
      <c r="N67" s="49">
        <v>3591706</v>
      </c>
      <c r="O67" s="49">
        <v>5673754</v>
      </c>
      <c r="P67" s="49">
        <v>2763445</v>
      </c>
      <c r="Q67" s="49">
        <v>0</v>
      </c>
      <c r="R67" s="49">
        <f>'[2]Transportation &amp; Support Servic'!R67+'[2]Transportation Non-Assistance'!R67</f>
        <v>2575044</v>
      </c>
      <c r="S67" s="49">
        <f>'[2]Transportation &amp; Support Servic'!S67+'[2]Transportation Non-Assistance'!S67</f>
        <v>1720116</v>
      </c>
    </row>
    <row r="68" spans="1:19">
      <c r="A68" s="51" t="s">
        <v>74</v>
      </c>
      <c r="B68" s="49">
        <v>0</v>
      </c>
      <c r="C68" s="103">
        <v>0</v>
      </c>
      <c r="D68" s="103">
        <v>0</v>
      </c>
      <c r="E68" s="49">
        <v>179979055</v>
      </c>
      <c r="F68" s="49">
        <v>179437951</v>
      </c>
      <c r="G68" s="49">
        <v>104680282</v>
      </c>
      <c r="H68" s="49">
        <v>193174708</v>
      </c>
      <c r="I68" s="49">
        <v>127264650</v>
      </c>
      <c r="J68" s="49">
        <v>129998502</v>
      </c>
      <c r="K68" s="49">
        <v>135668924</v>
      </c>
      <c r="L68" s="49">
        <v>147072087</v>
      </c>
      <c r="M68" s="49">
        <v>177762805</v>
      </c>
      <c r="N68" s="49">
        <v>185285876</v>
      </c>
      <c r="O68" s="49">
        <v>179915087</v>
      </c>
      <c r="P68" s="49">
        <v>175751212</v>
      </c>
      <c r="Q68" s="49">
        <v>107943536</v>
      </c>
      <c r="R68" s="49">
        <f>'[2]Transportation &amp; Support Servic'!R68+'[2]Transportation Non-Assistance'!R68</f>
        <v>169317698</v>
      </c>
      <c r="S68" s="49">
        <f>'[2]Transportation &amp; Support Servic'!S68+'[2]Transportation Non-Assistance'!S68</f>
        <v>182953894</v>
      </c>
    </row>
    <row r="69" spans="1:19">
      <c r="A69" s="51" t="s">
        <v>91</v>
      </c>
      <c r="B69" s="49">
        <v>0</v>
      </c>
      <c r="C69" s="103">
        <v>0</v>
      </c>
      <c r="D69" s="103">
        <v>0</v>
      </c>
      <c r="E69" s="49">
        <v>3464105</v>
      </c>
      <c r="F69" s="49">
        <v>5184203</v>
      </c>
      <c r="G69" s="49">
        <v>4386885</v>
      </c>
      <c r="H69" s="49">
        <v>3647241</v>
      </c>
      <c r="I69" s="49">
        <v>4374358</v>
      </c>
      <c r="J69" s="49">
        <v>2366022</v>
      </c>
      <c r="K69" s="49">
        <v>3279904</v>
      </c>
      <c r="L69" s="49">
        <v>2546034</v>
      </c>
      <c r="M69" s="49">
        <v>2014387</v>
      </c>
      <c r="N69" s="49">
        <v>4638552</v>
      </c>
      <c r="O69" s="49">
        <v>6381603</v>
      </c>
      <c r="P69" s="49">
        <v>4929799</v>
      </c>
      <c r="Q69" s="49">
        <v>3826141</v>
      </c>
      <c r="R69" s="49">
        <f>'[2]Transportation &amp; Support Servic'!R69+'[2]Transportation Non-Assistance'!R69</f>
        <v>4936063</v>
      </c>
      <c r="S69" s="49">
        <f>'[2]Transportation &amp; Support Servic'!S69+'[2]Transportation Non-Assistance'!S69</f>
        <v>3865262</v>
      </c>
    </row>
    <row r="70" spans="1:19">
      <c r="A70" s="51" t="s">
        <v>93</v>
      </c>
      <c r="B70" s="49">
        <v>0</v>
      </c>
      <c r="C70" s="103">
        <v>0</v>
      </c>
      <c r="D70" s="103">
        <v>0</v>
      </c>
      <c r="E70" s="49">
        <v>2832438</v>
      </c>
      <c r="F70" s="49">
        <v>2564539</v>
      </c>
      <c r="G70" s="49">
        <v>6014899</v>
      </c>
      <c r="H70" s="49">
        <v>6676171</v>
      </c>
      <c r="I70" s="49">
        <v>6463533</v>
      </c>
      <c r="J70" s="49">
        <v>6236446</v>
      </c>
      <c r="K70" s="49">
        <v>2947248</v>
      </c>
      <c r="L70" s="49">
        <v>3263695</v>
      </c>
      <c r="M70" s="49">
        <v>3593301</v>
      </c>
      <c r="N70" s="49">
        <v>3319505</v>
      </c>
      <c r="O70" s="49">
        <v>3110288</v>
      </c>
      <c r="P70" s="49">
        <v>2916600</v>
      </c>
      <c r="Q70" s="49">
        <v>0</v>
      </c>
      <c r="R70" s="49">
        <f>'[2]Transportation &amp; Support Servic'!R70+'[2]Transportation Non-Assistance'!R70</f>
        <v>2719310</v>
      </c>
      <c r="S70" s="49">
        <f>'[2]Transportation &amp; Support Servic'!S70+'[2]Transportation Non-Assistance'!S70</f>
        <v>3057721</v>
      </c>
    </row>
    <row r="71" spans="1:19">
      <c r="A71" s="51" t="s">
        <v>95</v>
      </c>
      <c r="B71" s="49">
        <v>0</v>
      </c>
      <c r="C71" s="103">
        <v>0</v>
      </c>
      <c r="D71" s="103">
        <v>0</v>
      </c>
      <c r="E71" s="49">
        <v>6430906</v>
      </c>
      <c r="F71" s="49">
        <v>8246616</v>
      </c>
      <c r="G71" s="49">
        <v>8050057</v>
      </c>
      <c r="H71" s="49">
        <v>7426525</v>
      </c>
      <c r="I71" s="49">
        <v>5753084</v>
      </c>
      <c r="J71" s="49">
        <v>9591557</v>
      </c>
      <c r="K71" s="49">
        <v>9536974</v>
      </c>
      <c r="L71" s="49">
        <v>-9491845</v>
      </c>
      <c r="M71" s="49">
        <v>0</v>
      </c>
      <c r="N71" s="49">
        <v>223155</v>
      </c>
      <c r="O71" s="49">
        <v>179408</v>
      </c>
      <c r="P71" s="49">
        <v>787657</v>
      </c>
      <c r="Q71" s="49">
        <v>-329794</v>
      </c>
      <c r="R71" s="49">
        <f>'[2]Transportation &amp; Support Servic'!R71+'[2]Transportation Non-Assistance'!R71</f>
        <v>0</v>
      </c>
      <c r="S71" s="49">
        <f>'[2]Transportation &amp; Support Servic'!S71+'[2]Transportation Non-Assistance'!S71</f>
        <v>375561</v>
      </c>
    </row>
    <row r="72" spans="1:19">
      <c r="A72" s="51" t="s">
        <v>97</v>
      </c>
      <c r="B72" s="49">
        <v>0</v>
      </c>
      <c r="C72" s="103">
        <v>0</v>
      </c>
      <c r="D72" s="103">
        <v>0</v>
      </c>
      <c r="E72" s="49">
        <v>0</v>
      </c>
      <c r="F72" s="49">
        <v>0</v>
      </c>
      <c r="G72" s="49">
        <v>0</v>
      </c>
      <c r="H72" s="49">
        <v>0</v>
      </c>
      <c r="I72" s="49">
        <v>0</v>
      </c>
      <c r="J72" s="49">
        <v>0</v>
      </c>
      <c r="K72" s="49">
        <v>0</v>
      </c>
      <c r="L72" s="49">
        <v>0</v>
      </c>
      <c r="M72" s="49">
        <v>0</v>
      </c>
      <c r="N72" s="49">
        <v>0</v>
      </c>
      <c r="O72" s="49">
        <v>0</v>
      </c>
      <c r="P72" s="49">
        <v>0</v>
      </c>
      <c r="Q72" s="49">
        <v>0</v>
      </c>
      <c r="R72" s="49">
        <f>'[2]Transportation &amp; Support Servic'!R72+'[2]Transportation Non-Assistance'!R72</f>
        <v>0</v>
      </c>
      <c r="S72" s="49">
        <f>'[2]Transportation &amp; Support Servic'!S72+'[2]Transportation Non-Assistance'!S72</f>
        <v>0</v>
      </c>
    </row>
    <row r="73" spans="1:19">
      <c r="A73" s="51" t="s">
        <v>99</v>
      </c>
      <c r="B73" s="49">
        <v>0</v>
      </c>
      <c r="C73" s="103">
        <v>0</v>
      </c>
      <c r="D73" s="103">
        <v>0</v>
      </c>
      <c r="E73" s="49">
        <v>6651010</v>
      </c>
      <c r="F73" s="49">
        <v>9135287</v>
      </c>
      <c r="G73" s="49">
        <v>15696256</v>
      </c>
      <c r="H73" s="49">
        <v>6186551</v>
      </c>
      <c r="I73" s="49">
        <v>7572050</v>
      </c>
      <c r="J73" s="49">
        <v>7275228</v>
      </c>
      <c r="K73" s="49">
        <v>7586746</v>
      </c>
      <c r="L73" s="49">
        <v>7022342</v>
      </c>
      <c r="M73" s="49">
        <v>3542236</v>
      </c>
      <c r="N73" s="49">
        <v>6454632</v>
      </c>
      <c r="O73" s="49">
        <v>6182367</v>
      </c>
      <c r="P73" s="49">
        <v>4905390</v>
      </c>
      <c r="Q73" s="49">
        <v>508930</v>
      </c>
      <c r="R73" s="49">
        <f>'[2]Transportation &amp; Support Servic'!R73+'[2]Transportation Non-Assistance'!R73</f>
        <v>5534597</v>
      </c>
      <c r="S73" s="49">
        <f>'[2]Transportation &amp; Support Servic'!S73+'[2]Transportation Non-Assistance'!S73</f>
        <v>918338</v>
      </c>
    </row>
    <row r="74" spans="1:19">
      <c r="A74" s="51" t="s">
        <v>101</v>
      </c>
      <c r="B74" s="49">
        <v>0</v>
      </c>
      <c r="C74" s="103">
        <v>0</v>
      </c>
      <c r="D74" s="103">
        <v>0</v>
      </c>
      <c r="E74" s="49">
        <v>79396289</v>
      </c>
      <c r="F74" s="49">
        <v>46222625</v>
      </c>
      <c r="G74" s="49">
        <v>-56124296</v>
      </c>
      <c r="H74" s="49">
        <v>8400962</v>
      </c>
      <c r="I74" s="49">
        <v>8644606</v>
      </c>
      <c r="J74" s="49">
        <v>6995331</v>
      </c>
      <c r="K74" s="49">
        <v>8320269</v>
      </c>
      <c r="L74" s="49">
        <v>7348245</v>
      </c>
      <c r="M74" s="49">
        <v>13057850</v>
      </c>
      <c r="N74" s="49">
        <v>8360934</v>
      </c>
      <c r="O74" s="49">
        <v>9276977</v>
      </c>
      <c r="P74" s="49">
        <v>12475706</v>
      </c>
      <c r="Q74" s="49">
        <v>9657087</v>
      </c>
      <c r="R74" s="49">
        <f>'[2]Transportation &amp; Support Servic'!R74+'[2]Transportation Non-Assistance'!R74</f>
        <v>17954800</v>
      </c>
      <c r="S74" s="49">
        <f>'[2]Transportation &amp; Support Servic'!S74+'[2]Transportation Non-Assistance'!S74</f>
        <v>10928132</v>
      </c>
    </row>
    <row r="75" spans="1:19">
      <c r="A75" s="51" t="s">
        <v>102</v>
      </c>
      <c r="B75" s="49">
        <v>0</v>
      </c>
      <c r="C75" s="103">
        <v>0</v>
      </c>
      <c r="D75" s="103">
        <v>0</v>
      </c>
      <c r="E75" s="49">
        <v>2047097</v>
      </c>
      <c r="F75" s="49">
        <v>1134084</v>
      </c>
      <c r="G75" s="49">
        <v>932854</v>
      </c>
      <c r="H75" s="49">
        <v>1096719</v>
      </c>
      <c r="I75" s="49">
        <v>978758</v>
      </c>
      <c r="J75" s="49">
        <v>737928</v>
      </c>
      <c r="K75" s="49">
        <v>964269</v>
      </c>
      <c r="L75" s="49">
        <v>1077892</v>
      </c>
      <c r="M75" s="49">
        <v>303777</v>
      </c>
      <c r="N75" s="49">
        <v>1695403</v>
      </c>
      <c r="O75" s="49">
        <v>1414496</v>
      </c>
      <c r="P75" s="49">
        <v>1546675</v>
      </c>
      <c r="Q75" s="49">
        <v>737262</v>
      </c>
      <c r="R75" s="49">
        <f>'[2]Transportation &amp; Support Servic'!R75+'[2]Transportation Non-Assistance'!R75</f>
        <v>2005733</v>
      </c>
      <c r="S75" s="49">
        <f>'[2]Transportation &amp; Support Servic'!S75+'[2]Transportation Non-Assistance'!S75</f>
        <v>1844394</v>
      </c>
    </row>
    <row r="76" spans="1:19">
      <c r="A76" s="51" t="s">
        <v>103</v>
      </c>
      <c r="B76" s="49">
        <v>0</v>
      </c>
      <c r="C76" s="103">
        <v>0</v>
      </c>
      <c r="D76" s="103">
        <v>0</v>
      </c>
      <c r="E76" s="49">
        <v>369670</v>
      </c>
      <c r="F76" s="49">
        <v>189009</v>
      </c>
      <c r="G76" s="49">
        <v>210597</v>
      </c>
      <c r="H76" s="49">
        <v>290512</v>
      </c>
      <c r="I76" s="49">
        <v>34131</v>
      </c>
      <c r="J76" s="49">
        <v>0</v>
      </c>
      <c r="K76" s="49">
        <v>0</v>
      </c>
      <c r="L76" s="49">
        <v>25588</v>
      </c>
      <c r="M76" s="49">
        <v>82262</v>
      </c>
      <c r="N76" s="49">
        <v>82464</v>
      </c>
      <c r="O76" s="49">
        <v>110727</v>
      </c>
      <c r="P76" s="49">
        <v>117515</v>
      </c>
      <c r="Q76" s="49">
        <v>120703</v>
      </c>
      <c r="R76" s="49">
        <f>'[2]Transportation &amp; Support Servic'!R76+'[2]Transportation Non-Assistance'!R76</f>
        <v>132313</v>
      </c>
      <c r="S76" s="49">
        <f>'[2]Transportation &amp; Support Servic'!S76+'[2]Transportation Non-Assistance'!S76</f>
        <v>93596</v>
      </c>
    </row>
    <row r="77" spans="1:19">
      <c r="A77" s="51" t="s">
        <v>104</v>
      </c>
      <c r="B77" s="49">
        <v>0</v>
      </c>
      <c r="C77" s="103">
        <v>0</v>
      </c>
      <c r="D77" s="103">
        <v>0</v>
      </c>
      <c r="E77" s="49">
        <v>10096933</v>
      </c>
      <c r="F77" s="49">
        <v>6124536</v>
      </c>
      <c r="G77" s="49">
        <v>5339262</v>
      </c>
      <c r="H77" s="49">
        <v>4031724</v>
      </c>
      <c r="I77" s="49">
        <v>4292779</v>
      </c>
      <c r="J77" s="49">
        <v>4488640</v>
      </c>
      <c r="K77" s="49">
        <v>5310142</v>
      </c>
      <c r="L77" s="49">
        <v>4205537</v>
      </c>
      <c r="M77" s="49">
        <v>3341892</v>
      </c>
      <c r="N77" s="49">
        <v>3154639</v>
      </c>
      <c r="O77" s="49">
        <v>4198932</v>
      </c>
      <c r="P77" s="49">
        <v>4432188</v>
      </c>
      <c r="Q77" s="49">
        <v>5379625</v>
      </c>
      <c r="R77" s="49">
        <f>'[2]Transportation &amp; Support Servic'!R77+'[2]Transportation Non-Assistance'!R77</f>
        <v>5809676</v>
      </c>
      <c r="S77" s="49">
        <f>'[2]Transportation &amp; Support Servic'!S77+'[2]Transportation Non-Assistance'!S77</f>
        <v>4515323</v>
      </c>
    </row>
    <row r="78" spans="1:19">
      <c r="A78" s="51" t="s">
        <v>105</v>
      </c>
      <c r="B78" s="49">
        <v>0</v>
      </c>
      <c r="C78" s="103">
        <v>0</v>
      </c>
      <c r="D78" s="103">
        <v>0</v>
      </c>
      <c r="E78" s="49">
        <v>2096873</v>
      </c>
      <c r="F78" s="49">
        <v>5910470</v>
      </c>
      <c r="G78" s="49">
        <v>11021114</v>
      </c>
      <c r="H78" s="49">
        <v>-4265108</v>
      </c>
      <c r="I78" s="49">
        <v>2459812</v>
      </c>
      <c r="J78" s="49">
        <v>-221610</v>
      </c>
      <c r="K78" s="49">
        <v>346145</v>
      </c>
      <c r="L78" s="49">
        <v>1315337</v>
      </c>
      <c r="M78" s="49">
        <v>-1315337</v>
      </c>
      <c r="N78" s="49">
        <v>0</v>
      </c>
      <c r="O78" s="49">
        <v>0</v>
      </c>
      <c r="P78" s="49">
        <v>0</v>
      </c>
      <c r="Q78" s="49">
        <v>0</v>
      </c>
      <c r="R78" s="49">
        <f>'[2]Transportation &amp; Support Servic'!R78+'[2]Transportation Non-Assistance'!R78</f>
        <v>0</v>
      </c>
      <c r="S78" s="49">
        <f>'[2]Transportation &amp; Support Servic'!S78+'[2]Transportation Non-Assistance'!S78</f>
        <v>0</v>
      </c>
    </row>
    <row r="79" spans="1:19">
      <c r="A79" s="51" t="s">
        <v>107</v>
      </c>
      <c r="B79" s="49">
        <v>0</v>
      </c>
      <c r="C79" s="103">
        <v>0</v>
      </c>
      <c r="D79" s="103">
        <v>0</v>
      </c>
      <c r="E79" s="49">
        <v>1189367</v>
      </c>
      <c r="F79" s="49">
        <v>1851217</v>
      </c>
      <c r="G79" s="49">
        <v>1327857</v>
      </c>
      <c r="H79" s="49">
        <v>831221</v>
      </c>
      <c r="I79" s="49">
        <v>786006</v>
      </c>
      <c r="J79" s="49">
        <v>941891</v>
      </c>
      <c r="K79" s="49">
        <v>1023012</v>
      </c>
      <c r="L79" s="49">
        <v>857294</v>
      </c>
      <c r="M79" s="49">
        <v>1015054</v>
      </c>
      <c r="N79" s="49">
        <v>1413913</v>
      </c>
      <c r="O79" s="49">
        <v>1066514</v>
      </c>
      <c r="P79" s="49">
        <v>876745</v>
      </c>
      <c r="Q79" s="49">
        <v>0</v>
      </c>
      <c r="R79" s="49">
        <f>'[2]Transportation &amp; Support Servic'!R79+'[2]Transportation Non-Assistance'!R79</f>
        <v>348848</v>
      </c>
      <c r="S79" s="49">
        <f>'[2]Transportation &amp; Support Servic'!S79+'[2]Transportation Non-Assistance'!S79</f>
        <v>304497</v>
      </c>
    </row>
    <row r="80" spans="1:19">
      <c r="A80" s="51" t="s">
        <v>76</v>
      </c>
      <c r="B80" s="49">
        <v>0</v>
      </c>
      <c r="C80" s="103">
        <v>0</v>
      </c>
      <c r="D80" s="103">
        <v>0</v>
      </c>
      <c r="E80" s="49">
        <v>2378084</v>
      </c>
      <c r="F80" s="49">
        <v>1379733</v>
      </c>
      <c r="G80" s="49">
        <v>1645629</v>
      </c>
      <c r="H80" s="49">
        <v>6481209</v>
      </c>
      <c r="I80" s="49">
        <v>12601326</v>
      </c>
      <c r="J80" s="49">
        <v>8628282</v>
      </c>
      <c r="K80" s="49">
        <v>7499407</v>
      </c>
      <c r="L80" s="49">
        <v>7278417</v>
      </c>
      <c r="M80" s="49">
        <v>9787392</v>
      </c>
      <c r="N80" s="49">
        <v>9559427</v>
      </c>
      <c r="O80" s="49">
        <v>9949106</v>
      </c>
      <c r="P80" s="49">
        <v>11543477</v>
      </c>
      <c r="Q80" s="49">
        <v>5244083</v>
      </c>
      <c r="R80" s="49">
        <f>'[2]Transportation &amp; Support Servic'!R80+'[2]Transportation Non-Assistance'!R80</f>
        <v>5554051</v>
      </c>
      <c r="S80" s="49">
        <f>'[2]Transportation &amp; Support Servic'!S80+'[2]Transportation Non-Assistance'!S80</f>
        <v>5093119</v>
      </c>
    </row>
    <row r="81" spans="1:19">
      <c r="A81" s="51" t="s">
        <v>110</v>
      </c>
      <c r="B81" s="49">
        <v>0</v>
      </c>
      <c r="C81" s="103">
        <v>0</v>
      </c>
      <c r="D81" s="103">
        <v>0</v>
      </c>
      <c r="E81" s="49">
        <v>17897925</v>
      </c>
      <c r="F81" s="49">
        <v>9778997</v>
      </c>
      <c r="G81" s="49">
        <v>10172024</v>
      </c>
      <c r="H81" s="49">
        <v>4386870</v>
      </c>
      <c r="I81" s="49">
        <v>6057061</v>
      </c>
      <c r="J81" s="49">
        <v>5812867</v>
      </c>
      <c r="K81" s="49">
        <v>6164284</v>
      </c>
      <c r="L81" s="49">
        <v>5010067</v>
      </c>
      <c r="M81" s="49">
        <v>4536569</v>
      </c>
      <c r="N81" s="49">
        <v>5376545</v>
      </c>
      <c r="O81" s="49">
        <v>11545170</v>
      </c>
      <c r="P81" s="49">
        <v>18210790</v>
      </c>
      <c r="Q81" s="49">
        <v>7035152</v>
      </c>
      <c r="R81" s="49">
        <f>'[2]Transportation &amp; Support Servic'!R81+'[2]Transportation Non-Assistance'!R81</f>
        <v>19686619</v>
      </c>
      <c r="S81" s="49">
        <f>'[2]Transportation &amp; Support Servic'!S81+'[2]Transportation Non-Assistance'!S81</f>
        <v>18780192</v>
      </c>
    </row>
    <row r="82" spans="1:19">
      <c r="A82" s="51" t="s">
        <v>111</v>
      </c>
      <c r="B82" s="49">
        <v>0</v>
      </c>
      <c r="C82" s="103">
        <v>0</v>
      </c>
      <c r="D82" s="103">
        <v>0</v>
      </c>
      <c r="E82" s="49">
        <v>10910911</v>
      </c>
      <c r="F82" s="49">
        <v>1552770</v>
      </c>
      <c r="G82" s="49">
        <v>7149299</v>
      </c>
      <c r="H82" s="49">
        <v>8373568</v>
      </c>
      <c r="I82" s="49">
        <v>3945868</v>
      </c>
      <c r="J82" s="49">
        <v>8024175</v>
      </c>
      <c r="K82" s="49">
        <v>3885745</v>
      </c>
      <c r="L82" s="49">
        <v>6224341</v>
      </c>
      <c r="M82" s="49">
        <v>5720520</v>
      </c>
      <c r="N82" s="49">
        <v>5245657</v>
      </c>
      <c r="O82" s="49">
        <v>5736675</v>
      </c>
      <c r="P82" s="49">
        <v>4781934</v>
      </c>
      <c r="Q82" s="49">
        <v>1299889</v>
      </c>
      <c r="R82" s="49">
        <f>'[2]Transportation &amp; Support Servic'!R82+'[2]Transportation Non-Assistance'!R82</f>
        <v>1454233</v>
      </c>
      <c r="S82" s="49">
        <f>'[2]Transportation &amp; Support Servic'!S82+'[2]Transportation Non-Assistance'!S82</f>
        <v>896423</v>
      </c>
    </row>
    <row r="83" spans="1:19">
      <c r="A83" s="51" t="s">
        <v>113</v>
      </c>
      <c r="B83" s="49">
        <v>0</v>
      </c>
      <c r="C83" s="103">
        <v>0</v>
      </c>
      <c r="D83" s="103">
        <v>0</v>
      </c>
      <c r="E83" s="49">
        <v>13785894</v>
      </c>
      <c r="F83" s="49">
        <v>10172846</v>
      </c>
      <c r="G83" s="49">
        <v>9611408</v>
      </c>
      <c r="H83" s="49">
        <v>10834763</v>
      </c>
      <c r="I83" s="49">
        <v>2974651</v>
      </c>
      <c r="J83" s="49">
        <v>8266756</v>
      </c>
      <c r="K83" s="49">
        <v>11429933</v>
      </c>
      <c r="L83" s="49">
        <v>12624564</v>
      </c>
      <c r="M83" s="49">
        <v>16909143</v>
      </c>
      <c r="N83" s="49">
        <v>14701355</v>
      </c>
      <c r="O83" s="49">
        <v>11329768</v>
      </c>
      <c r="P83" s="49">
        <v>9695677</v>
      </c>
      <c r="Q83" s="49">
        <v>6978458</v>
      </c>
      <c r="R83" s="49">
        <f>'[2]Transportation &amp; Support Servic'!R83+'[2]Transportation Non-Assistance'!R83</f>
        <v>7396408</v>
      </c>
      <c r="S83" s="49">
        <f>'[2]Transportation &amp; Support Servic'!S83+'[2]Transportation Non-Assistance'!S83</f>
        <v>7221824</v>
      </c>
    </row>
    <row r="84" spans="1:19">
      <c r="A84" s="51" t="s">
        <v>78</v>
      </c>
      <c r="B84" s="49">
        <v>0</v>
      </c>
      <c r="C84" s="103">
        <v>0</v>
      </c>
      <c r="D84" s="103">
        <v>0</v>
      </c>
      <c r="E84" s="49">
        <v>0</v>
      </c>
      <c r="F84" s="49">
        <v>18161677</v>
      </c>
      <c r="G84" s="49">
        <v>-10050410</v>
      </c>
      <c r="H84" s="49">
        <v>7707649</v>
      </c>
      <c r="I84" s="49">
        <v>10525854</v>
      </c>
      <c r="J84" s="49">
        <v>7836099</v>
      </c>
      <c r="K84" s="49">
        <v>5178928</v>
      </c>
      <c r="L84" s="49">
        <v>11890797</v>
      </c>
      <c r="M84" s="49">
        <v>9381951</v>
      </c>
      <c r="N84" s="49">
        <v>4948799</v>
      </c>
      <c r="O84" s="49">
        <v>7019390</v>
      </c>
      <c r="P84" s="49">
        <v>7807755</v>
      </c>
      <c r="Q84" s="49">
        <v>0</v>
      </c>
      <c r="R84" s="49">
        <f>'[2]Transportation &amp; Support Servic'!R84+'[2]Transportation Non-Assistance'!R84</f>
        <v>4191610</v>
      </c>
      <c r="S84" s="49">
        <f>'[2]Transportation &amp; Support Servic'!S84+'[2]Transportation Non-Assistance'!S84</f>
        <v>7052443</v>
      </c>
    </row>
    <row r="85" spans="1:19">
      <c r="A85" s="51" t="s">
        <v>116</v>
      </c>
      <c r="B85" s="49">
        <v>0</v>
      </c>
      <c r="C85" s="103">
        <v>0</v>
      </c>
      <c r="D85" s="103">
        <v>0</v>
      </c>
      <c r="E85" s="49">
        <v>790244</v>
      </c>
      <c r="F85" s="49">
        <v>3375285</v>
      </c>
      <c r="G85" s="49">
        <v>4131480</v>
      </c>
      <c r="H85" s="49">
        <v>1646055</v>
      </c>
      <c r="I85" s="49">
        <v>256307</v>
      </c>
      <c r="J85" s="49">
        <v>317155</v>
      </c>
      <c r="K85" s="49">
        <v>23812</v>
      </c>
      <c r="L85" s="49">
        <v>277233</v>
      </c>
      <c r="M85" s="49">
        <v>0</v>
      </c>
      <c r="N85" s="49">
        <v>0</v>
      </c>
      <c r="O85" s="49">
        <v>0</v>
      </c>
      <c r="P85" s="49">
        <v>0</v>
      </c>
      <c r="Q85" s="49">
        <v>0</v>
      </c>
      <c r="R85" s="49">
        <f>'[2]Transportation &amp; Support Servic'!R85+'[2]Transportation Non-Assistance'!R85</f>
        <v>0</v>
      </c>
      <c r="S85" s="49">
        <f>'[2]Transportation &amp; Support Servic'!S85+'[2]Transportation Non-Assistance'!S85</f>
        <v>0</v>
      </c>
    </row>
    <row r="86" spans="1:19">
      <c r="A86" s="51" t="s">
        <v>117</v>
      </c>
      <c r="B86" s="49">
        <v>0</v>
      </c>
      <c r="C86" s="103">
        <v>0</v>
      </c>
      <c r="D86" s="103">
        <v>0</v>
      </c>
      <c r="E86" s="49">
        <v>1466700</v>
      </c>
      <c r="F86" s="49">
        <v>1248081</v>
      </c>
      <c r="G86" s="49">
        <v>981204</v>
      </c>
      <c r="H86" s="49">
        <v>1304464</v>
      </c>
      <c r="I86" s="49">
        <v>1535121</v>
      </c>
      <c r="J86" s="49">
        <v>1090518</v>
      </c>
      <c r="K86" s="49">
        <v>315906</v>
      </c>
      <c r="L86" s="49">
        <v>380789</v>
      </c>
      <c r="M86" s="49">
        <v>4495883</v>
      </c>
      <c r="N86" s="49">
        <v>2447510</v>
      </c>
      <c r="O86" s="49">
        <v>688001</v>
      </c>
      <c r="P86" s="49">
        <v>1291774</v>
      </c>
      <c r="Q86" s="49">
        <v>0</v>
      </c>
      <c r="R86" s="49">
        <f>'[2]Transportation &amp; Support Servic'!R86+'[2]Transportation Non-Assistance'!R86</f>
        <v>1202699</v>
      </c>
      <c r="S86" s="49">
        <f>'[2]Transportation &amp; Support Servic'!S86+'[2]Transportation Non-Assistance'!S86</f>
        <v>7099729</v>
      </c>
    </row>
    <row r="87" spans="1:19">
      <c r="A87" s="51" t="s">
        <v>77</v>
      </c>
      <c r="B87" s="49">
        <v>0</v>
      </c>
      <c r="C87" s="103">
        <v>0</v>
      </c>
      <c r="D87" s="103">
        <v>0</v>
      </c>
      <c r="E87" s="49">
        <v>2488349</v>
      </c>
      <c r="F87" s="49">
        <v>5116253</v>
      </c>
      <c r="G87" s="49">
        <v>4092703</v>
      </c>
      <c r="H87" s="49">
        <v>3623648</v>
      </c>
      <c r="I87" s="49">
        <v>3338685</v>
      </c>
      <c r="J87" s="49">
        <v>4385168</v>
      </c>
      <c r="K87" s="49">
        <v>5371708</v>
      </c>
      <c r="L87" s="49">
        <v>4682929</v>
      </c>
      <c r="M87" s="49">
        <v>3913724</v>
      </c>
      <c r="N87" s="49">
        <v>5823201</v>
      </c>
      <c r="O87" s="49">
        <v>6286302</v>
      </c>
      <c r="P87" s="49">
        <v>4432431</v>
      </c>
      <c r="Q87" s="49">
        <v>0</v>
      </c>
      <c r="R87" s="49">
        <f>'[2]Transportation &amp; Support Servic'!R87+'[2]Transportation Non-Assistance'!R87</f>
        <v>3513228</v>
      </c>
      <c r="S87" s="49">
        <f>'[2]Transportation &amp; Support Servic'!S87+'[2]Transportation Non-Assistance'!S87</f>
        <v>3188164</v>
      </c>
    </row>
    <row r="88" spans="1:19">
      <c r="A88" s="51" t="s">
        <v>120</v>
      </c>
      <c r="B88" s="49">
        <v>0</v>
      </c>
      <c r="C88" s="103">
        <v>0</v>
      </c>
      <c r="D88" s="103">
        <v>0</v>
      </c>
      <c r="E88" s="49">
        <v>17993217</v>
      </c>
      <c r="F88" s="49">
        <v>17660848</v>
      </c>
      <c r="G88" s="49">
        <v>22597469</v>
      </c>
      <c r="H88" s="49">
        <v>20634844</v>
      </c>
      <c r="I88" s="49">
        <v>8756133</v>
      </c>
      <c r="J88" s="49">
        <v>3919041</v>
      </c>
      <c r="K88" s="49">
        <v>6982973</v>
      </c>
      <c r="L88" s="49">
        <v>4022336</v>
      </c>
      <c r="M88" s="49">
        <v>17305152</v>
      </c>
      <c r="N88" s="49">
        <v>19077169</v>
      </c>
      <c r="O88" s="49">
        <v>25915061</v>
      </c>
      <c r="P88" s="49">
        <v>22796178</v>
      </c>
      <c r="Q88" s="49">
        <v>10351276</v>
      </c>
      <c r="R88" s="49">
        <f>'[2]Transportation &amp; Support Servic'!R88+'[2]Transportation Non-Assistance'!R88</f>
        <v>15783384</v>
      </c>
      <c r="S88" s="49">
        <f>'[2]Transportation &amp; Support Servic'!S88+'[2]Transportation Non-Assistance'!S88</f>
        <v>11883960</v>
      </c>
    </row>
    <row r="89" spans="1:19">
      <c r="A89" s="51" t="s">
        <v>122</v>
      </c>
      <c r="B89" s="49">
        <v>0</v>
      </c>
      <c r="C89" s="103">
        <v>0</v>
      </c>
      <c r="D89" s="103">
        <v>0</v>
      </c>
      <c r="E89" s="49">
        <v>0</v>
      </c>
      <c r="F89" s="49">
        <v>7524</v>
      </c>
      <c r="G89" s="49">
        <v>0</v>
      </c>
      <c r="H89" s="49">
        <v>0</v>
      </c>
      <c r="I89" s="49">
        <v>0</v>
      </c>
      <c r="J89" s="49">
        <v>0</v>
      </c>
      <c r="K89" s="49">
        <v>0</v>
      </c>
      <c r="L89" s="49">
        <v>0</v>
      </c>
      <c r="M89" s="49">
        <v>0</v>
      </c>
      <c r="N89" s="49">
        <v>0</v>
      </c>
      <c r="O89" s="49">
        <v>0</v>
      </c>
      <c r="P89" s="49">
        <v>0</v>
      </c>
      <c r="Q89" s="49">
        <v>0</v>
      </c>
      <c r="R89" s="49">
        <f>'[2]Transportation &amp; Support Servic'!R89+'[2]Transportation Non-Assistance'!R89</f>
        <v>0</v>
      </c>
      <c r="S89" s="49">
        <f>'[2]Transportation &amp; Support Servic'!S89+'[2]Transportation Non-Assistance'!S89</f>
        <v>0</v>
      </c>
    </row>
    <row r="90" spans="1:19">
      <c r="A90" s="51" t="s">
        <v>124</v>
      </c>
      <c r="B90" s="49">
        <v>0</v>
      </c>
      <c r="C90" s="103">
        <v>0</v>
      </c>
      <c r="D90" s="103">
        <v>0</v>
      </c>
      <c r="E90" s="49">
        <v>50123</v>
      </c>
      <c r="F90" s="49">
        <v>100017</v>
      </c>
      <c r="G90" s="49">
        <v>153151</v>
      </c>
      <c r="H90" s="49">
        <v>0</v>
      </c>
      <c r="I90" s="49">
        <v>1</v>
      </c>
      <c r="J90" s="49">
        <v>0</v>
      </c>
      <c r="K90" s="49">
        <v>0</v>
      </c>
      <c r="L90" s="49">
        <v>0</v>
      </c>
      <c r="M90" s="49">
        <v>0</v>
      </c>
      <c r="N90" s="49">
        <v>0</v>
      </c>
      <c r="O90" s="49">
        <v>0</v>
      </c>
      <c r="P90" s="49">
        <v>0</v>
      </c>
      <c r="Q90" s="49">
        <v>0</v>
      </c>
      <c r="R90" s="49">
        <f>'[2]Transportation &amp; Support Servic'!R90+'[2]Transportation Non-Assistance'!R90</f>
        <v>0</v>
      </c>
      <c r="S90" s="49">
        <f>'[2]Transportation &amp; Support Servic'!S90+'[2]Transportation Non-Assistance'!S90</f>
        <v>0</v>
      </c>
    </row>
    <row r="91" spans="1:19">
      <c r="A91" s="51" t="s">
        <v>126</v>
      </c>
      <c r="B91" s="49">
        <v>0</v>
      </c>
      <c r="C91" s="103">
        <v>0</v>
      </c>
      <c r="D91" s="103">
        <v>0</v>
      </c>
      <c r="E91" s="49">
        <v>0</v>
      </c>
      <c r="F91" s="49">
        <v>0</v>
      </c>
      <c r="G91" s="49">
        <v>0</v>
      </c>
      <c r="H91" s="49">
        <v>0</v>
      </c>
      <c r="I91" s="49">
        <v>0</v>
      </c>
      <c r="J91" s="49">
        <v>0</v>
      </c>
      <c r="K91" s="49">
        <v>0</v>
      </c>
      <c r="L91" s="49">
        <v>0</v>
      </c>
      <c r="M91" s="49">
        <v>0</v>
      </c>
      <c r="N91" s="49">
        <v>0</v>
      </c>
      <c r="O91" s="49">
        <v>0</v>
      </c>
      <c r="P91" s="49">
        <v>0</v>
      </c>
      <c r="Q91" s="49">
        <v>0</v>
      </c>
      <c r="R91" s="49">
        <f>'[2]Transportation &amp; Support Servic'!R91+'[2]Transportation Non-Assistance'!R91</f>
        <v>0</v>
      </c>
      <c r="S91" s="49">
        <f>'[2]Transportation &amp; Support Servic'!S91+'[2]Transportation Non-Assistance'!S91</f>
        <v>0</v>
      </c>
    </row>
    <row r="92" spans="1:19">
      <c r="A92" s="51" t="s">
        <v>127</v>
      </c>
      <c r="B92" s="49">
        <v>0</v>
      </c>
      <c r="C92" s="103">
        <v>0</v>
      </c>
      <c r="D92" s="103">
        <v>0</v>
      </c>
      <c r="E92" s="49">
        <v>737377</v>
      </c>
      <c r="F92" s="49">
        <v>1071742</v>
      </c>
      <c r="G92" s="49">
        <v>1132022</v>
      </c>
      <c r="H92" s="49">
        <v>877979</v>
      </c>
      <c r="I92" s="49">
        <v>2029379</v>
      </c>
      <c r="J92" s="49">
        <v>5635327</v>
      </c>
      <c r="K92" s="49">
        <v>6581499</v>
      </c>
      <c r="L92" s="49">
        <v>2966836</v>
      </c>
      <c r="M92" s="49">
        <v>5573069</v>
      </c>
      <c r="N92" s="49">
        <v>4946419</v>
      </c>
      <c r="O92" s="49">
        <v>3495543</v>
      </c>
      <c r="P92" s="49">
        <v>2762547</v>
      </c>
      <c r="Q92" s="49">
        <v>613920</v>
      </c>
      <c r="R92" s="49">
        <f>'[2]Transportation &amp; Support Servic'!R92+'[2]Transportation Non-Assistance'!R92</f>
        <v>1145132</v>
      </c>
      <c r="S92" s="49">
        <f>'[2]Transportation &amp; Support Servic'!S92+'[2]Transportation Non-Assistance'!S92</f>
        <v>1341664</v>
      </c>
    </row>
    <row r="93" spans="1:19">
      <c r="A93" s="51" t="s">
        <v>128</v>
      </c>
      <c r="B93" s="49">
        <v>0</v>
      </c>
      <c r="C93" s="103">
        <v>0</v>
      </c>
      <c r="D93" s="103">
        <v>0</v>
      </c>
      <c r="E93" s="49">
        <v>361623</v>
      </c>
      <c r="F93" s="49">
        <v>469752</v>
      </c>
      <c r="G93" s="49">
        <v>847345</v>
      </c>
      <c r="H93" s="49">
        <v>736772</v>
      </c>
      <c r="I93" s="49">
        <v>713693</v>
      </c>
      <c r="J93" s="49">
        <v>695038</v>
      </c>
      <c r="K93" s="49">
        <v>537311</v>
      </c>
      <c r="L93" s="49">
        <v>529352</v>
      </c>
      <c r="M93" s="49">
        <v>1462046</v>
      </c>
      <c r="N93" s="49">
        <v>1244466</v>
      </c>
      <c r="O93" s="49">
        <v>1225415</v>
      </c>
      <c r="P93" s="49">
        <v>1287038</v>
      </c>
      <c r="Q93" s="49">
        <v>0</v>
      </c>
      <c r="R93" s="49">
        <f>'[2]Transportation &amp; Support Servic'!R93+'[2]Transportation Non-Assistance'!R93</f>
        <v>1015037</v>
      </c>
      <c r="S93" s="49">
        <f>'[2]Transportation &amp; Support Servic'!S93+'[2]Transportation Non-Assistance'!S93</f>
        <v>934746</v>
      </c>
    </row>
    <row r="94" spans="1:19">
      <c r="A94" s="51" t="s">
        <v>130</v>
      </c>
      <c r="B94" s="49">
        <v>0</v>
      </c>
      <c r="C94" s="103">
        <v>0</v>
      </c>
      <c r="D94" s="103">
        <v>0</v>
      </c>
      <c r="E94" s="49">
        <v>240990</v>
      </c>
      <c r="F94" s="49">
        <v>5486305</v>
      </c>
      <c r="G94" s="49">
        <v>14636160</v>
      </c>
      <c r="H94" s="49">
        <v>14097177</v>
      </c>
      <c r="I94" s="49">
        <v>9835796</v>
      </c>
      <c r="J94" s="49">
        <v>28763578</v>
      </c>
      <c r="K94" s="49">
        <v>4064467</v>
      </c>
      <c r="L94" s="49">
        <v>12713745</v>
      </c>
      <c r="M94" s="49">
        <v>13838557</v>
      </c>
      <c r="N94" s="49">
        <v>13117298</v>
      </c>
      <c r="O94" s="49">
        <v>10372333</v>
      </c>
      <c r="P94" s="49">
        <v>10272578</v>
      </c>
      <c r="Q94" s="49">
        <v>8125295</v>
      </c>
      <c r="R94" s="49">
        <f>'[2]Transportation &amp; Support Servic'!R94+'[2]Transportation Non-Assistance'!R94</f>
        <v>14568746</v>
      </c>
      <c r="S94" s="49">
        <f>'[2]Transportation &amp; Support Servic'!S94+'[2]Transportation Non-Assistance'!S94</f>
        <v>11744175</v>
      </c>
    </row>
    <row r="95" spans="1:19">
      <c r="A95" s="51" t="s">
        <v>131</v>
      </c>
      <c r="B95" s="49">
        <v>0</v>
      </c>
      <c r="C95" s="103">
        <v>0</v>
      </c>
      <c r="D95" s="103">
        <v>0</v>
      </c>
      <c r="E95" s="49">
        <v>67748</v>
      </c>
      <c r="F95" s="49">
        <v>1348950</v>
      </c>
      <c r="G95" s="49">
        <v>430519</v>
      </c>
      <c r="H95" s="49">
        <v>1887411</v>
      </c>
      <c r="I95" s="49">
        <v>2016458</v>
      </c>
      <c r="J95" s="49">
        <v>1933918</v>
      </c>
      <c r="K95" s="49">
        <v>1084142</v>
      </c>
      <c r="L95" s="49">
        <v>380807</v>
      </c>
      <c r="M95" s="49">
        <v>1073353</v>
      </c>
      <c r="N95" s="49">
        <v>971226</v>
      </c>
      <c r="O95" s="49">
        <v>1575817</v>
      </c>
      <c r="P95" s="49">
        <v>44371</v>
      </c>
      <c r="Q95" s="49">
        <v>27695</v>
      </c>
      <c r="R95" s="49">
        <f>'[2]Transportation &amp; Support Servic'!R95+'[2]Transportation Non-Assistance'!R95</f>
        <v>202436</v>
      </c>
      <c r="S95" s="49">
        <f>'[2]Transportation &amp; Support Servic'!S95+'[2]Transportation Non-Assistance'!S95</f>
        <v>0</v>
      </c>
    </row>
    <row r="96" spans="1:19">
      <c r="A96" s="51" t="s">
        <v>132</v>
      </c>
      <c r="B96" s="49">
        <v>0</v>
      </c>
      <c r="C96" s="103">
        <v>0</v>
      </c>
      <c r="D96" s="103">
        <v>0</v>
      </c>
      <c r="E96" s="49">
        <v>677617</v>
      </c>
      <c r="F96" s="49">
        <v>2838884</v>
      </c>
      <c r="G96" s="49">
        <v>9814783</v>
      </c>
      <c r="H96" s="49">
        <v>9084475</v>
      </c>
      <c r="I96" s="49">
        <v>11132374</v>
      </c>
      <c r="J96" s="49">
        <v>14794285</v>
      </c>
      <c r="K96" s="49">
        <v>9127686</v>
      </c>
      <c r="L96" s="49">
        <v>7008763</v>
      </c>
      <c r="M96" s="49">
        <v>8953622</v>
      </c>
      <c r="N96" s="49">
        <v>10998267</v>
      </c>
      <c r="O96" s="49">
        <v>12599038</v>
      </c>
      <c r="P96" s="49">
        <v>10735420</v>
      </c>
      <c r="Q96" s="49">
        <v>0</v>
      </c>
      <c r="R96" s="49">
        <f>'[2]Transportation &amp; Support Servic'!R96+'[2]Transportation Non-Assistance'!R96</f>
        <v>5956169</v>
      </c>
      <c r="S96" s="49">
        <f>'[2]Transportation &amp; Support Servic'!S96+'[2]Transportation Non-Assistance'!S96</f>
        <v>7870480</v>
      </c>
    </row>
    <row r="97" spans="1:19">
      <c r="A97" s="51" t="s">
        <v>75</v>
      </c>
      <c r="B97" s="49">
        <v>0</v>
      </c>
      <c r="C97" s="103">
        <v>0</v>
      </c>
      <c r="D97" s="103">
        <v>0</v>
      </c>
      <c r="E97" s="49">
        <v>1000461</v>
      </c>
      <c r="F97" s="49">
        <v>1519368</v>
      </c>
      <c r="G97" s="49">
        <v>1672049</v>
      </c>
      <c r="H97" s="49">
        <v>1448473</v>
      </c>
      <c r="I97" s="49">
        <v>1409464</v>
      </c>
      <c r="J97" s="49">
        <v>1390101</v>
      </c>
      <c r="K97" s="49">
        <v>-140225</v>
      </c>
      <c r="L97" s="49">
        <v>907479</v>
      </c>
      <c r="M97" s="49">
        <v>1567145</v>
      </c>
      <c r="N97" s="49">
        <v>1743108</v>
      </c>
      <c r="O97" s="49">
        <v>1162865</v>
      </c>
      <c r="P97" s="49">
        <v>849001</v>
      </c>
      <c r="Q97" s="49">
        <v>0</v>
      </c>
      <c r="R97" s="49">
        <f>'[2]Transportation &amp; Support Servic'!R97+'[2]Transportation Non-Assistance'!R97</f>
        <v>501657</v>
      </c>
      <c r="S97" s="49">
        <f>'[2]Transportation &amp; Support Servic'!S97+'[2]Transportation Non-Assistance'!S97</f>
        <v>469015</v>
      </c>
    </row>
    <row r="98" spans="1:19">
      <c r="A98" s="51" t="s">
        <v>133</v>
      </c>
      <c r="B98" s="49">
        <v>0</v>
      </c>
      <c r="C98" s="103">
        <v>0</v>
      </c>
      <c r="D98" s="103">
        <v>0</v>
      </c>
      <c r="E98" s="49">
        <v>1397513</v>
      </c>
      <c r="F98" s="49">
        <v>1335174</v>
      </c>
      <c r="G98" s="49">
        <v>2097258</v>
      </c>
      <c r="H98" s="49">
        <v>1966125</v>
      </c>
      <c r="I98" s="49">
        <v>1693704</v>
      </c>
      <c r="J98" s="49">
        <v>1489443</v>
      </c>
      <c r="K98" s="49">
        <v>1573248</v>
      </c>
      <c r="L98" s="49">
        <v>1462528</v>
      </c>
      <c r="M98" s="49">
        <v>1320962</v>
      </c>
      <c r="N98" s="49">
        <v>1815328</v>
      </c>
      <c r="O98" s="49">
        <v>1706242</v>
      </c>
      <c r="P98" s="49">
        <v>1359522</v>
      </c>
      <c r="Q98" s="49">
        <v>1174490</v>
      </c>
      <c r="R98" s="49">
        <f>'[2]Transportation &amp; Support Servic'!R98+'[2]Transportation Non-Assistance'!R98</f>
        <v>879360</v>
      </c>
      <c r="S98" s="49">
        <f>'[2]Transportation &amp; Support Servic'!S98+'[2]Transportation Non-Assistance'!S98</f>
        <v>1324454</v>
      </c>
    </row>
    <row r="99" spans="1:19">
      <c r="A99" s="51" t="s">
        <v>134</v>
      </c>
      <c r="B99" s="49">
        <v>0</v>
      </c>
      <c r="C99" s="103">
        <v>0</v>
      </c>
      <c r="D99" s="103">
        <v>0</v>
      </c>
      <c r="E99" s="49">
        <v>33301957</v>
      </c>
      <c r="F99" s="49">
        <v>29665503</v>
      </c>
      <c r="G99" s="49">
        <v>10968821</v>
      </c>
      <c r="H99" s="49">
        <v>4758787</v>
      </c>
      <c r="I99" s="49">
        <v>1141682</v>
      </c>
      <c r="J99" s="49">
        <v>19773524</v>
      </c>
      <c r="K99" s="49">
        <v>14124430</v>
      </c>
      <c r="L99" s="49">
        <v>30592762</v>
      </c>
      <c r="M99" s="49">
        <v>19622971</v>
      </c>
      <c r="N99" s="49">
        <v>22907248</v>
      </c>
      <c r="O99" s="49">
        <v>9907718</v>
      </c>
      <c r="P99" s="49">
        <v>10368110</v>
      </c>
      <c r="Q99" s="49">
        <v>4394831</v>
      </c>
      <c r="R99" s="49">
        <f>'[2]Transportation &amp; Support Servic'!R99+'[2]Transportation Non-Assistance'!R99</f>
        <v>9893002</v>
      </c>
      <c r="S99" s="49">
        <f>'[2]Transportation &amp; Support Servic'!S99+'[2]Transportation Non-Assistance'!S99</f>
        <v>11611903</v>
      </c>
    </row>
    <row r="100" spans="1:19">
      <c r="A100" s="51" t="s">
        <v>136</v>
      </c>
      <c r="B100" s="49">
        <v>0</v>
      </c>
      <c r="C100" s="103">
        <v>0</v>
      </c>
      <c r="D100" s="103">
        <v>0</v>
      </c>
      <c r="E100" s="49">
        <v>0</v>
      </c>
      <c r="F100" s="49">
        <v>12245625</v>
      </c>
      <c r="G100" s="49">
        <v>11122332</v>
      </c>
      <c r="H100" s="49">
        <v>17182703</v>
      </c>
      <c r="I100" s="49">
        <v>17851934</v>
      </c>
      <c r="J100" s="49">
        <v>17161984</v>
      </c>
      <c r="K100" s="49">
        <v>10698524</v>
      </c>
      <c r="L100" s="49">
        <v>14229040</v>
      </c>
      <c r="M100" s="49">
        <v>7501221</v>
      </c>
      <c r="N100" s="49">
        <v>11066015</v>
      </c>
      <c r="O100" s="49">
        <v>13685742</v>
      </c>
      <c r="P100" s="49">
        <v>13654945</v>
      </c>
      <c r="Q100" s="49">
        <v>13250411</v>
      </c>
      <c r="R100" s="49">
        <f>'[2]Transportation &amp; Support Servic'!R100+'[2]Transportation Non-Assistance'!R100</f>
        <v>10657823</v>
      </c>
      <c r="S100" s="49">
        <f>'[2]Transportation &amp; Support Servic'!S100+'[2]Transportation Non-Assistance'!S100</f>
        <v>13022526</v>
      </c>
    </row>
    <row r="101" spans="1:19">
      <c r="A101" s="51" t="s">
        <v>145</v>
      </c>
      <c r="B101" s="49">
        <v>0</v>
      </c>
      <c r="C101" s="103">
        <v>0</v>
      </c>
      <c r="D101" s="103">
        <v>0</v>
      </c>
      <c r="E101" s="49">
        <v>18618499</v>
      </c>
      <c r="F101" s="49">
        <v>12291130</v>
      </c>
      <c r="G101" s="49">
        <v>12119175</v>
      </c>
      <c r="H101" s="49">
        <v>9560599</v>
      </c>
      <c r="I101" s="49">
        <v>9564047</v>
      </c>
      <c r="J101" s="49">
        <v>9160712</v>
      </c>
      <c r="K101" s="49">
        <v>1615930</v>
      </c>
      <c r="L101" s="49">
        <v>3549579</v>
      </c>
      <c r="M101" s="49">
        <v>4137582</v>
      </c>
      <c r="N101" s="49">
        <v>2919961</v>
      </c>
      <c r="O101" s="49">
        <v>3895637</v>
      </c>
      <c r="P101" s="49">
        <v>3872015</v>
      </c>
      <c r="Q101" s="49">
        <v>722826</v>
      </c>
      <c r="R101" s="49">
        <f>'[2]Transportation &amp; Support Servic'!R101+'[2]Transportation Non-Assistance'!R101</f>
        <v>1669237</v>
      </c>
      <c r="S101" s="49">
        <f>'[2]Transportation &amp; Support Servic'!S101+'[2]Transportation Non-Assistance'!S101</f>
        <v>1233654</v>
      </c>
    </row>
    <row r="102" spans="1:19">
      <c r="A102" s="51" t="s">
        <v>138</v>
      </c>
      <c r="B102" s="49">
        <v>0</v>
      </c>
      <c r="C102" s="103">
        <v>0</v>
      </c>
      <c r="D102" s="103">
        <v>0</v>
      </c>
      <c r="E102" s="49">
        <v>12476987</v>
      </c>
      <c r="F102" s="49">
        <v>13301169</v>
      </c>
      <c r="G102" s="49">
        <v>21082501</v>
      </c>
      <c r="H102" s="49">
        <v>21990735</v>
      </c>
      <c r="I102" s="49">
        <v>26273670</v>
      </c>
      <c r="J102" s="49">
        <v>29311686</v>
      </c>
      <c r="K102" s="49">
        <v>22394395</v>
      </c>
      <c r="L102" s="49">
        <v>15221860</v>
      </c>
      <c r="M102" s="49">
        <v>15193144</v>
      </c>
      <c r="N102" s="49">
        <v>12412372</v>
      </c>
      <c r="O102" s="49">
        <v>14363187</v>
      </c>
      <c r="P102" s="49">
        <v>22401271</v>
      </c>
      <c r="Q102" s="49">
        <v>8332807</v>
      </c>
      <c r="R102" s="49">
        <f>'[2]Transportation &amp; Support Servic'!R102+'[2]Transportation Non-Assistance'!R102</f>
        <v>8899908</v>
      </c>
      <c r="S102" s="49">
        <f>'[2]Transportation &amp; Support Servic'!S102+'[2]Transportation Non-Assistance'!S102</f>
        <v>8549093</v>
      </c>
    </row>
    <row r="103" spans="1:19">
      <c r="A103" s="51" t="s">
        <v>140</v>
      </c>
      <c r="B103" s="49">
        <v>0</v>
      </c>
      <c r="C103" s="103">
        <v>0</v>
      </c>
      <c r="D103" s="103">
        <v>0</v>
      </c>
      <c r="E103" s="49">
        <v>297311</v>
      </c>
      <c r="F103" s="49">
        <v>234485</v>
      </c>
      <c r="G103" s="49">
        <v>215942</v>
      </c>
      <c r="H103" s="49">
        <v>250917</v>
      </c>
      <c r="I103" s="49">
        <v>239103</v>
      </c>
      <c r="J103" s="49">
        <v>186960</v>
      </c>
      <c r="K103" s="49">
        <v>172511</v>
      </c>
      <c r="L103" s="49">
        <v>189809</v>
      </c>
      <c r="M103" s="49">
        <v>157351</v>
      </c>
      <c r="N103" s="49">
        <v>5051939</v>
      </c>
      <c r="O103" s="49">
        <v>3275818</v>
      </c>
      <c r="P103" s="49">
        <v>3412630</v>
      </c>
      <c r="Q103" s="49">
        <v>161909</v>
      </c>
      <c r="R103" s="49">
        <f>'[2]Transportation &amp; Support Servic'!R103+'[2]Transportation Non-Assistance'!R103</f>
        <v>4096601</v>
      </c>
      <c r="S103" s="49">
        <f>'[2]Transportation &amp; Support Servic'!S103+'[2]Transportation Non-Assistance'!S103</f>
        <v>3547719</v>
      </c>
    </row>
    <row r="104" spans="1:19">
      <c r="A104" s="51" t="s">
        <v>142</v>
      </c>
      <c r="B104" s="49">
        <v>0</v>
      </c>
      <c r="C104" s="103">
        <v>0</v>
      </c>
      <c r="D104" s="103">
        <v>0</v>
      </c>
      <c r="E104" s="49">
        <v>2859684</v>
      </c>
      <c r="F104" s="49">
        <v>5868462</v>
      </c>
      <c r="G104" s="49">
        <v>4099036</v>
      </c>
      <c r="H104" s="49">
        <v>3172095</v>
      </c>
      <c r="I104" s="49">
        <v>2216916</v>
      </c>
      <c r="J104" s="49">
        <v>6019798</v>
      </c>
      <c r="K104" s="49">
        <v>633457</v>
      </c>
      <c r="L104" s="49">
        <v>0</v>
      </c>
      <c r="M104" s="49">
        <v>3150869</v>
      </c>
      <c r="N104" s="49">
        <v>9864378</v>
      </c>
      <c r="O104" s="49">
        <v>6308177</v>
      </c>
      <c r="P104" s="49">
        <v>1944336</v>
      </c>
      <c r="Q104" s="49">
        <v>1981114</v>
      </c>
      <c r="R104" s="49">
        <f>'[2]Transportation &amp; Support Servic'!R104+'[2]Transportation Non-Assistance'!R104</f>
        <v>1894992</v>
      </c>
      <c r="S104" s="49">
        <f>'[2]Transportation &amp; Support Servic'!S104+'[2]Transportation Non-Assistance'!S104</f>
        <v>2110096</v>
      </c>
    </row>
    <row r="105" spans="1:19">
      <c r="A105" s="51" t="s">
        <v>144</v>
      </c>
      <c r="B105" s="49">
        <v>0</v>
      </c>
      <c r="C105" s="103">
        <v>0</v>
      </c>
      <c r="D105" s="103">
        <v>0</v>
      </c>
      <c r="E105" s="49">
        <v>189486</v>
      </c>
      <c r="F105" s="49">
        <v>64630</v>
      </c>
      <c r="G105" s="49">
        <v>66050</v>
      </c>
      <c r="H105" s="49">
        <v>53391</v>
      </c>
      <c r="I105" s="49">
        <v>61120</v>
      </c>
      <c r="J105" s="49">
        <v>67446</v>
      </c>
      <c r="K105" s="49">
        <v>57380</v>
      </c>
      <c r="L105" s="49">
        <v>51409</v>
      </c>
      <c r="M105" s="49">
        <v>44797</v>
      </c>
      <c r="N105" s="49">
        <v>18495</v>
      </c>
      <c r="O105" s="49">
        <v>45291</v>
      </c>
      <c r="P105" s="49">
        <v>63634</v>
      </c>
      <c r="Q105" s="49">
        <v>0</v>
      </c>
      <c r="R105" s="49">
        <f>'[2]Transportation &amp; Support Servic'!R105+'[2]Transportation Non-Assistance'!R105</f>
        <v>53305</v>
      </c>
      <c r="S105" s="49">
        <f>'[2]Transportation &amp; Support Servic'!S105+'[2]Transportation Non-Assistance'!S105</f>
        <v>47589</v>
      </c>
    </row>
    <row r="106" spans="1:19">
      <c r="A106" s="51" t="s">
        <v>146</v>
      </c>
      <c r="B106" s="49">
        <v>0</v>
      </c>
      <c r="C106" s="103">
        <v>0</v>
      </c>
      <c r="D106" s="103">
        <v>0</v>
      </c>
      <c r="E106" s="49">
        <v>2289949</v>
      </c>
      <c r="F106" s="49">
        <v>5774747</v>
      </c>
      <c r="G106" s="49">
        <v>8804455</v>
      </c>
      <c r="H106" s="49">
        <v>3908053</v>
      </c>
      <c r="I106" s="49">
        <v>2836942</v>
      </c>
      <c r="J106" s="49">
        <v>1779193</v>
      </c>
      <c r="K106" s="49">
        <v>3281024</v>
      </c>
      <c r="L106" s="49">
        <v>4592918</v>
      </c>
      <c r="M106" s="49">
        <v>284782</v>
      </c>
      <c r="N106" s="49">
        <v>0</v>
      </c>
      <c r="O106" s="49">
        <v>0</v>
      </c>
      <c r="P106" s="49">
        <v>0</v>
      </c>
      <c r="Q106" s="49">
        <v>0</v>
      </c>
      <c r="R106" s="49">
        <f>'[2]Transportation &amp; Support Servic'!R106+'[2]Transportation Non-Assistance'!R106</f>
        <v>0</v>
      </c>
      <c r="S106" s="49">
        <f>'[2]Transportation &amp; Support Servic'!S106+'[2]Transportation Non-Assistance'!S106</f>
        <v>0</v>
      </c>
    </row>
    <row r="107" spans="1:19">
      <c r="A107" s="51" t="s">
        <v>148</v>
      </c>
      <c r="B107" s="49">
        <v>0</v>
      </c>
      <c r="C107" s="103">
        <v>0</v>
      </c>
      <c r="D107" s="103">
        <v>0</v>
      </c>
      <c r="E107" s="49">
        <v>4592737</v>
      </c>
      <c r="F107" s="49">
        <v>9978111</v>
      </c>
      <c r="G107" s="49">
        <v>21603276</v>
      </c>
      <c r="H107" s="49">
        <v>984198</v>
      </c>
      <c r="I107" s="49">
        <v>3809382</v>
      </c>
      <c r="J107" s="49">
        <v>2735296</v>
      </c>
      <c r="K107" s="49">
        <v>968277</v>
      </c>
      <c r="L107" s="49">
        <v>1632008</v>
      </c>
      <c r="M107" s="49">
        <v>1102194</v>
      </c>
      <c r="N107" s="49">
        <v>1342047</v>
      </c>
      <c r="O107" s="49">
        <v>6788755</v>
      </c>
      <c r="P107" s="49">
        <v>6547959</v>
      </c>
      <c r="Q107" s="49">
        <v>242932</v>
      </c>
      <c r="R107" s="49">
        <f>'[2]Transportation &amp; Support Servic'!R107+'[2]Transportation Non-Assistance'!R107</f>
        <v>5115755</v>
      </c>
      <c r="S107" s="49">
        <f>'[2]Transportation &amp; Support Servic'!S107+'[2]Transportation Non-Assistance'!S107</f>
        <v>4212600</v>
      </c>
    </row>
    <row r="108" spans="1:19">
      <c r="A108" s="51" t="s">
        <v>150</v>
      </c>
      <c r="B108" s="49">
        <v>0</v>
      </c>
      <c r="C108" s="103">
        <v>0</v>
      </c>
      <c r="D108" s="103">
        <v>0</v>
      </c>
      <c r="E108" s="49">
        <v>102061</v>
      </c>
      <c r="F108" s="49">
        <v>647367</v>
      </c>
      <c r="G108" s="49">
        <v>3390374</v>
      </c>
      <c r="H108" s="49">
        <v>2887992</v>
      </c>
      <c r="I108" s="49">
        <v>3308286</v>
      </c>
      <c r="J108" s="49">
        <v>1240610</v>
      </c>
      <c r="K108" s="49">
        <v>1275019</v>
      </c>
      <c r="L108" s="49">
        <v>1088657</v>
      </c>
      <c r="M108" s="49">
        <v>1531518</v>
      </c>
      <c r="N108" s="49">
        <v>406277</v>
      </c>
      <c r="O108" s="49">
        <v>331921</v>
      </c>
      <c r="P108" s="49">
        <v>212257</v>
      </c>
      <c r="Q108" s="49">
        <v>276989</v>
      </c>
      <c r="R108" s="49">
        <f>'[2]Transportation &amp; Support Servic'!R108+'[2]Transportation Non-Assistance'!R108</f>
        <v>258353</v>
      </c>
      <c r="S108" s="49">
        <f>'[2]Transportation &amp; Support Servic'!S108+'[2]Transportation Non-Assistance'!S108</f>
        <v>-1</v>
      </c>
    </row>
    <row r="109" spans="1:19">
      <c r="A109" s="51" t="s">
        <v>152</v>
      </c>
      <c r="B109" s="49">
        <v>0</v>
      </c>
      <c r="C109" s="103">
        <v>0</v>
      </c>
      <c r="D109" s="103">
        <v>0</v>
      </c>
      <c r="E109" s="49">
        <v>3417442</v>
      </c>
      <c r="F109" s="49">
        <v>3800714</v>
      </c>
      <c r="G109" s="49">
        <v>4734969</v>
      </c>
      <c r="H109" s="49">
        <v>4238061</v>
      </c>
      <c r="I109" s="49">
        <v>4237392</v>
      </c>
      <c r="J109" s="49">
        <v>2327430</v>
      </c>
      <c r="K109" s="49">
        <v>4294206</v>
      </c>
      <c r="L109" s="49">
        <v>3839850</v>
      </c>
      <c r="M109" s="49">
        <v>2419490</v>
      </c>
      <c r="N109" s="49">
        <v>2376715</v>
      </c>
      <c r="O109" s="49">
        <v>1900850</v>
      </c>
      <c r="P109" s="49">
        <v>1678746</v>
      </c>
      <c r="Q109" s="49">
        <v>2387165</v>
      </c>
      <c r="R109" s="49">
        <f>'[2]Transportation &amp; Support Servic'!R109+'[2]Transportation Non-Assistance'!R109</f>
        <v>1827735</v>
      </c>
      <c r="S109" s="49">
        <f>'[2]Transportation &amp; Support Servic'!S109+'[2]Transportation Non-Assistance'!S109</f>
        <v>1859101</v>
      </c>
    </row>
    <row r="110" spans="1:19">
      <c r="A110" s="51" t="s">
        <v>153</v>
      </c>
      <c r="B110" s="49">
        <v>0</v>
      </c>
      <c r="C110" s="103">
        <v>0</v>
      </c>
      <c r="D110" s="103">
        <v>2086484</v>
      </c>
      <c r="E110" s="49">
        <v>7659995</v>
      </c>
      <c r="F110" s="49">
        <v>2968321</v>
      </c>
      <c r="G110" s="49">
        <v>4253771</v>
      </c>
      <c r="H110" s="49">
        <v>6071484</v>
      </c>
      <c r="I110" s="49">
        <v>5260490</v>
      </c>
      <c r="J110" s="49">
        <v>5174154</v>
      </c>
      <c r="K110" s="49">
        <v>3663928</v>
      </c>
      <c r="L110" s="49">
        <v>4051952</v>
      </c>
      <c r="M110" s="49">
        <v>4416812</v>
      </c>
      <c r="N110" s="49">
        <v>5377255</v>
      </c>
      <c r="O110" s="49">
        <v>5400454</v>
      </c>
      <c r="P110" s="49">
        <v>5888787</v>
      </c>
      <c r="Q110" s="49">
        <v>0</v>
      </c>
      <c r="R110" s="49">
        <f>'[2]Transportation &amp; Support Servic'!R110+'[2]Transportation Non-Assistance'!R110</f>
        <v>4336607</v>
      </c>
      <c r="S110" s="49">
        <f>'[2]Transportation &amp; Support Servic'!S110+'[2]Transportation Non-Assistance'!S110</f>
        <v>1354514</v>
      </c>
    </row>
    <row r="111" spans="1:19">
      <c r="A111" s="51" t="s">
        <v>154</v>
      </c>
      <c r="B111" s="49">
        <v>0</v>
      </c>
      <c r="C111" s="103">
        <v>0</v>
      </c>
      <c r="D111" s="103">
        <v>0</v>
      </c>
      <c r="E111" s="49">
        <v>4591218</v>
      </c>
      <c r="F111" s="49">
        <v>7603243</v>
      </c>
      <c r="G111" s="49">
        <v>5403322</v>
      </c>
      <c r="H111" s="49">
        <v>3906114</v>
      </c>
      <c r="I111" s="49">
        <v>2991893</v>
      </c>
      <c r="J111" s="49">
        <v>3833527</v>
      </c>
      <c r="K111" s="49">
        <v>3342718</v>
      </c>
      <c r="L111" s="49">
        <v>3064591</v>
      </c>
      <c r="M111" s="49">
        <v>2598164</v>
      </c>
      <c r="N111" s="49">
        <v>3493498</v>
      </c>
      <c r="O111" s="49">
        <v>2888478</v>
      </c>
      <c r="P111" s="49">
        <v>2257866</v>
      </c>
      <c r="Q111" s="49">
        <v>0</v>
      </c>
      <c r="R111" s="49">
        <f>'[2]Transportation &amp; Support Servic'!R111+'[2]Transportation Non-Assistance'!R111</f>
        <v>2515518</v>
      </c>
      <c r="S111" s="49">
        <f>'[2]Transportation &amp; Support Servic'!S111+'[2]Transportation Non-Assistance'!S111</f>
        <v>3655591</v>
      </c>
    </row>
    <row r="112" spans="1:19">
      <c r="A112" s="51" t="s">
        <v>155</v>
      </c>
      <c r="B112" s="49">
        <v>0</v>
      </c>
      <c r="C112" s="103">
        <v>0</v>
      </c>
      <c r="D112" s="103">
        <v>0</v>
      </c>
      <c r="E112" s="49">
        <v>18400748</v>
      </c>
      <c r="F112" s="49">
        <v>35862733</v>
      </c>
      <c r="G112" s="49">
        <v>30270243</v>
      </c>
      <c r="H112" s="49">
        <v>17347020</v>
      </c>
      <c r="I112" s="49">
        <v>13198791</v>
      </c>
      <c r="J112" s="49">
        <v>10048495</v>
      </c>
      <c r="K112" s="49">
        <v>15196588</v>
      </c>
      <c r="L112" s="49">
        <v>14912936</v>
      </c>
      <c r="M112" s="49">
        <v>14951851</v>
      </c>
      <c r="N112" s="49">
        <v>16918842</v>
      </c>
      <c r="O112" s="49">
        <v>42037799</v>
      </c>
      <c r="P112" s="49">
        <v>15037835</v>
      </c>
      <c r="Q112" s="49">
        <v>21489116</v>
      </c>
      <c r="R112" s="49">
        <f>'[2]Transportation &amp; Support Servic'!R112+'[2]Transportation Non-Assistance'!R112</f>
        <v>25045088</v>
      </c>
      <c r="S112" s="49">
        <f>'[2]Transportation &amp; Support Servic'!S112+'[2]Transportation Non-Assistance'!S112</f>
        <v>31369386</v>
      </c>
    </row>
    <row r="113" spans="1:20">
      <c r="A113" s="51" t="s">
        <v>157</v>
      </c>
      <c r="B113" s="49">
        <v>0</v>
      </c>
      <c r="C113" s="103">
        <v>0</v>
      </c>
      <c r="D113" s="103">
        <v>0</v>
      </c>
      <c r="E113" s="49">
        <v>2510082</v>
      </c>
      <c r="F113" s="49">
        <v>5088959</v>
      </c>
      <c r="G113" s="49">
        <v>8497527</v>
      </c>
      <c r="H113" s="49">
        <v>4051515</v>
      </c>
      <c r="I113" s="49">
        <v>1233771</v>
      </c>
      <c r="J113" s="49">
        <v>2104892</v>
      </c>
      <c r="K113" s="49">
        <v>796729</v>
      </c>
      <c r="L113" s="49">
        <v>1218950</v>
      </c>
      <c r="M113" s="49">
        <v>962572</v>
      </c>
      <c r="N113" s="49">
        <v>863878</v>
      </c>
      <c r="O113" s="49">
        <v>860342</v>
      </c>
      <c r="P113" s="49">
        <v>1543984</v>
      </c>
      <c r="Q113" s="49">
        <v>0</v>
      </c>
      <c r="R113" s="49">
        <f>'[2]Transportation &amp; Support Servic'!R113+'[2]Transportation Non-Assistance'!R113</f>
        <v>0</v>
      </c>
      <c r="S113" s="49">
        <f>'[2]Transportation &amp; Support Servic'!S113+'[2]Transportation Non-Assistance'!S113</f>
        <v>0</v>
      </c>
    </row>
    <row r="114" spans="1:20">
      <c r="A114" s="51" t="s">
        <v>158</v>
      </c>
      <c r="B114" s="49">
        <v>0</v>
      </c>
      <c r="C114" s="103">
        <v>0</v>
      </c>
      <c r="D114" s="103">
        <v>0</v>
      </c>
      <c r="E114" s="49">
        <v>766493</v>
      </c>
      <c r="F114" s="49">
        <v>-762819</v>
      </c>
      <c r="G114" s="49">
        <v>200</v>
      </c>
      <c r="H114" s="49">
        <v>3076</v>
      </c>
      <c r="I114" s="49">
        <v>11220723</v>
      </c>
      <c r="J114" s="49">
        <v>2389591</v>
      </c>
      <c r="K114" s="49">
        <v>1760901</v>
      </c>
      <c r="L114" s="49">
        <v>863076</v>
      </c>
      <c r="M114" s="49">
        <v>3303487</v>
      </c>
      <c r="N114" s="49">
        <v>357648</v>
      </c>
      <c r="O114" s="49">
        <v>-5909</v>
      </c>
      <c r="P114" s="49">
        <v>0</v>
      </c>
      <c r="Q114" s="49">
        <v>0</v>
      </c>
      <c r="R114" s="49">
        <f>'[2]Transportation &amp; Support Servic'!R114+'[2]Transportation Non-Assistance'!R114</f>
        <v>0</v>
      </c>
      <c r="S114" s="49">
        <f>'[2]Transportation &amp; Support Servic'!S114+'[2]Transportation Non-Assistance'!S114</f>
        <v>0</v>
      </c>
    </row>
    <row r="115" spans="1:20">
      <c r="A115" s="59" t="s">
        <v>159</v>
      </c>
      <c r="B115" s="49">
        <v>0</v>
      </c>
      <c r="C115" s="103">
        <v>0</v>
      </c>
      <c r="D115" s="103">
        <v>2086484</v>
      </c>
      <c r="E115" s="49">
        <v>496096023</v>
      </c>
      <c r="F115" s="49">
        <v>516932636</v>
      </c>
      <c r="G115" s="49">
        <v>339283992</v>
      </c>
      <c r="H115" s="49">
        <v>434376564</v>
      </c>
      <c r="I115" s="49">
        <v>358071462</v>
      </c>
      <c r="J115" s="49">
        <v>393289616</v>
      </c>
      <c r="K115" s="49">
        <v>341186928</v>
      </c>
      <c r="L115" s="49">
        <v>350685011</v>
      </c>
      <c r="M115" s="49">
        <v>399327819</v>
      </c>
      <c r="N115" s="49">
        <v>420131399</v>
      </c>
      <c r="O115" s="49">
        <v>445118725</v>
      </c>
      <c r="P115" s="49">
        <v>411935952</v>
      </c>
      <c r="Q115" s="49">
        <v>227294228</v>
      </c>
      <c r="R115" s="49">
        <f>'[2]Transportation &amp; Support Servic'!R115+'[2]Transportation Non-Assistance'!R115</f>
        <v>372748938</v>
      </c>
      <c r="S115" s="49">
        <f>'[2]Transportation &amp; Support Servic'!S115+'[2]Transportation Non-Assistance'!S115</f>
        <v>382483319</v>
      </c>
    </row>
    <row r="121" spans="1:20">
      <c r="A121" s="395" t="s">
        <v>160</v>
      </c>
      <c r="B121" s="398" t="s">
        <v>198</v>
      </c>
      <c r="C121" s="398" t="s">
        <v>199</v>
      </c>
      <c r="D121" s="398" t="s">
        <v>200</v>
      </c>
      <c r="E121" s="398" t="s">
        <v>201</v>
      </c>
      <c r="F121" s="398" t="s">
        <v>202</v>
      </c>
      <c r="G121" s="398" t="s">
        <v>203</v>
      </c>
      <c r="H121" s="398" t="s">
        <v>204</v>
      </c>
      <c r="I121" s="398" t="s">
        <v>205</v>
      </c>
      <c r="J121" s="398" t="s">
        <v>206</v>
      </c>
      <c r="K121" s="398" t="s">
        <v>207</v>
      </c>
      <c r="L121" s="398" t="s">
        <v>208</v>
      </c>
      <c r="M121" s="398" t="s">
        <v>209</v>
      </c>
      <c r="N121" s="398" t="s">
        <v>210</v>
      </c>
      <c r="O121" s="398" t="s">
        <v>211</v>
      </c>
      <c r="P121" s="398" t="s">
        <v>212</v>
      </c>
      <c r="Q121" s="398" t="s">
        <v>213</v>
      </c>
      <c r="R121" s="398" t="s">
        <v>214</v>
      </c>
      <c r="S121" s="398" t="s">
        <v>215</v>
      </c>
      <c r="T121" s="398" t="s">
        <v>216</v>
      </c>
    </row>
    <row r="122" spans="1:20">
      <c r="A122" s="395"/>
      <c r="B122" s="398"/>
      <c r="C122" s="398"/>
      <c r="D122" s="398"/>
      <c r="E122" s="398"/>
      <c r="F122" s="398"/>
      <c r="G122" s="398"/>
      <c r="H122" s="398"/>
      <c r="I122" s="398"/>
      <c r="J122" s="398"/>
      <c r="K122" s="398"/>
      <c r="L122" s="398"/>
      <c r="M122" s="398"/>
      <c r="N122" s="398"/>
      <c r="O122" s="398"/>
      <c r="P122" s="398"/>
      <c r="Q122" s="398"/>
      <c r="R122" s="398"/>
      <c r="S122" s="398"/>
      <c r="T122" s="398"/>
    </row>
    <row r="123" spans="1:20">
      <c r="A123" s="51" t="s">
        <v>82</v>
      </c>
      <c r="B123" s="49">
        <v>0</v>
      </c>
      <c r="C123" s="49">
        <v>0</v>
      </c>
      <c r="D123" s="49">
        <v>0</v>
      </c>
      <c r="E123" s="49">
        <v>3505233</v>
      </c>
      <c r="F123" s="49">
        <v>1544858</v>
      </c>
      <c r="G123" s="49">
        <v>2323985</v>
      </c>
      <c r="H123" s="49">
        <v>90718</v>
      </c>
      <c r="I123" s="49">
        <v>2326216</v>
      </c>
      <c r="J123" s="49">
        <v>2010814</v>
      </c>
      <c r="K123" s="49">
        <v>2076697</v>
      </c>
      <c r="L123" s="49">
        <v>2710649</v>
      </c>
      <c r="M123" s="49">
        <v>2522119</v>
      </c>
      <c r="N123" s="49">
        <v>3856653</v>
      </c>
      <c r="O123" s="49">
        <v>4360940</v>
      </c>
      <c r="P123" s="49">
        <v>4903275</v>
      </c>
      <c r="Q123" s="49">
        <v>4156904</v>
      </c>
      <c r="R123" s="49">
        <f>'[2]Transportation &amp; Support Servic'!R123+'[2]Transportation Non-Assistance'!R123</f>
        <v>2434650</v>
      </c>
      <c r="S123" s="49">
        <f>'[2]Transportation &amp; Support Servic'!S123+'[2]Transportation Non-Assistance'!S123</f>
        <v>2272211</v>
      </c>
    </row>
    <row r="124" spans="1:20">
      <c r="A124" s="51" t="s">
        <v>84</v>
      </c>
      <c r="B124" s="49">
        <v>0</v>
      </c>
      <c r="C124" s="49">
        <v>0</v>
      </c>
      <c r="D124" s="49">
        <v>0</v>
      </c>
      <c r="E124" s="49">
        <v>251399</v>
      </c>
      <c r="F124" s="49">
        <v>0</v>
      </c>
      <c r="G124" s="49">
        <v>292863</v>
      </c>
      <c r="H124" s="49">
        <v>222437</v>
      </c>
      <c r="I124" s="49">
        <v>11803</v>
      </c>
      <c r="J124" s="49">
        <v>0</v>
      </c>
      <c r="K124" s="49">
        <v>0</v>
      </c>
      <c r="L124" s="49">
        <v>0</v>
      </c>
      <c r="M124" s="49">
        <v>0</v>
      </c>
      <c r="N124" s="49">
        <v>0</v>
      </c>
      <c r="O124" s="49">
        <v>0</v>
      </c>
      <c r="P124" s="49">
        <v>0</v>
      </c>
      <c r="Q124" s="49">
        <v>0</v>
      </c>
      <c r="R124" s="49">
        <f>'[2]Transportation &amp; Support Servic'!R124+'[2]Transportation Non-Assistance'!R124</f>
        <v>0</v>
      </c>
      <c r="S124" s="49">
        <f>'[2]Transportation &amp; Support Servic'!S124+'[2]Transportation Non-Assistance'!S124</f>
        <v>0</v>
      </c>
    </row>
    <row r="125" spans="1:20">
      <c r="A125" s="51" t="s">
        <v>86</v>
      </c>
      <c r="B125" s="49">
        <v>0</v>
      </c>
      <c r="C125" s="49">
        <v>0</v>
      </c>
      <c r="D125" s="49">
        <v>0</v>
      </c>
      <c r="E125" s="49">
        <v>179773</v>
      </c>
      <c r="F125" s="49">
        <v>-1328</v>
      </c>
      <c r="G125" s="49">
        <v>159441</v>
      </c>
      <c r="H125" s="49">
        <v>155</v>
      </c>
      <c r="I125" s="49">
        <v>53</v>
      </c>
      <c r="J125" s="49">
        <v>289415</v>
      </c>
      <c r="K125" s="49">
        <v>625579</v>
      </c>
      <c r="L125" s="49">
        <v>102842</v>
      </c>
      <c r="M125" s="49">
        <v>143862</v>
      </c>
      <c r="N125" s="49">
        <v>827</v>
      </c>
      <c r="O125" s="49">
        <v>119689</v>
      </c>
      <c r="P125" s="49">
        <v>5441</v>
      </c>
      <c r="Q125" s="49">
        <v>0</v>
      </c>
      <c r="R125" s="49">
        <f>'[2]Transportation &amp; Support Servic'!R125+'[2]Transportation Non-Assistance'!R125</f>
        <v>0</v>
      </c>
      <c r="S125" s="49">
        <f>'[2]Transportation &amp; Support Servic'!S125+'[2]Transportation Non-Assistance'!S125</f>
        <v>0</v>
      </c>
    </row>
    <row r="126" spans="1:20">
      <c r="A126" s="51" t="s">
        <v>88</v>
      </c>
      <c r="B126" s="49">
        <v>0</v>
      </c>
      <c r="C126" s="49">
        <v>0</v>
      </c>
      <c r="D126" s="49">
        <v>0</v>
      </c>
      <c r="E126" s="49">
        <v>3916724</v>
      </c>
      <c r="F126" s="49">
        <v>2551200</v>
      </c>
      <c r="G126" s="49">
        <v>2916258</v>
      </c>
      <c r="H126" s="49">
        <v>2835968</v>
      </c>
      <c r="I126" s="49">
        <v>4513333</v>
      </c>
      <c r="J126" s="49">
        <v>2207698</v>
      </c>
      <c r="K126" s="49">
        <v>1575200</v>
      </c>
      <c r="L126" s="49">
        <v>899000</v>
      </c>
      <c r="M126" s="49">
        <v>864000</v>
      </c>
      <c r="N126" s="49">
        <v>784200</v>
      </c>
      <c r="O126" s="49">
        <v>699800</v>
      </c>
      <c r="P126" s="49">
        <v>761000</v>
      </c>
      <c r="Q126" s="49">
        <v>651400</v>
      </c>
      <c r="R126" s="49">
        <f>'[2]Transportation &amp; Support Servic'!R126+'[2]Transportation Non-Assistance'!R126</f>
        <v>595200</v>
      </c>
      <c r="S126" s="49">
        <f>'[2]Transportation &amp; Support Servic'!S126+'[2]Transportation Non-Assistance'!S126</f>
        <v>523200</v>
      </c>
    </row>
    <row r="127" spans="1:20">
      <c r="A127" s="51" t="s">
        <v>74</v>
      </c>
      <c r="B127" s="49">
        <v>0</v>
      </c>
      <c r="C127" s="49">
        <v>0</v>
      </c>
      <c r="D127" s="49">
        <v>0</v>
      </c>
      <c r="E127" s="49">
        <v>11593163</v>
      </c>
      <c r="F127" s="49">
        <v>16370860</v>
      </c>
      <c r="G127" s="49">
        <v>132827040</v>
      </c>
      <c r="H127" s="49">
        <v>-3820124</v>
      </c>
      <c r="I127" s="49">
        <v>19592609</v>
      </c>
      <c r="J127" s="49">
        <v>21055748</v>
      </c>
      <c r="K127" s="49">
        <v>21027175</v>
      </c>
      <c r="L127" s="49">
        <v>17368998</v>
      </c>
      <c r="M127" s="49">
        <v>16808750</v>
      </c>
      <c r="N127" s="49">
        <v>20351701</v>
      </c>
      <c r="O127" s="49">
        <v>17436396</v>
      </c>
      <c r="P127" s="49">
        <v>11588937</v>
      </c>
      <c r="Q127" s="49">
        <v>11526030</v>
      </c>
      <c r="R127" s="49">
        <f>'[2]Transportation &amp; Support Servic'!R127+'[2]Transportation Non-Assistance'!R127</f>
        <v>14215277</v>
      </c>
      <c r="S127" s="49">
        <f>'[2]Transportation &amp; Support Servic'!S127+'[2]Transportation Non-Assistance'!S127</f>
        <v>12586078</v>
      </c>
    </row>
    <row r="128" spans="1:20">
      <c r="A128" s="51" t="s">
        <v>91</v>
      </c>
      <c r="B128" s="49">
        <v>0</v>
      </c>
      <c r="C128" s="49">
        <v>0</v>
      </c>
      <c r="D128" s="49">
        <v>0</v>
      </c>
      <c r="E128" s="49">
        <v>2288423</v>
      </c>
      <c r="F128" s="49">
        <v>1452233</v>
      </c>
      <c r="G128" s="49">
        <v>1288828</v>
      </c>
      <c r="H128" s="49">
        <v>1877594</v>
      </c>
      <c r="I128" s="49">
        <v>1329064</v>
      </c>
      <c r="J128" s="49">
        <v>968149</v>
      </c>
      <c r="K128" s="49">
        <v>950904</v>
      </c>
      <c r="L128" s="49">
        <v>842797</v>
      </c>
      <c r="M128" s="49">
        <v>902092</v>
      </c>
      <c r="N128" s="49">
        <v>1261954</v>
      </c>
      <c r="O128" s="49">
        <v>294568</v>
      </c>
      <c r="P128" s="49">
        <v>333957</v>
      </c>
      <c r="Q128" s="49">
        <v>316934</v>
      </c>
      <c r="R128" s="49">
        <f>'[2]Transportation &amp; Support Servic'!R128+'[2]Transportation Non-Assistance'!R128</f>
        <v>417542</v>
      </c>
      <c r="S128" s="49">
        <f>'[2]Transportation &amp; Support Servic'!S128+'[2]Transportation Non-Assistance'!S128</f>
        <v>478101</v>
      </c>
    </row>
    <row r="129" spans="1:19">
      <c r="A129" s="51" t="s">
        <v>93</v>
      </c>
      <c r="B129" s="49">
        <v>0</v>
      </c>
      <c r="C129" s="49">
        <v>0</v>
      </c>
      <c r="D129" s="49">
        <v>0</v>
      </c>
      <c r="E129" s="49">
        <v>4437164</v>
      </c>
      <c r="F129" s="49">
        <v>7506156</v>
      </c>
      <c r="G129" s="49">
        <v>13982037</v>
      </c>
      <c r="H129" s="49">
        <v>13040954</v>
      </c>
      <c r="I129" s="49">
        <v>11060679</v>
      </c>
      <c r="J129" s="49">
        <v>11986363</v>
      </c>
      <c r="K129" s="49">
        <v>2109622</v>
      </c>
      <c r="L129" s="49">
        <v>971653</v>
      </c>
      <c r="M129" s="49">
        <v>2556337</v>
      </c>
      <c r="N129" s="49">
        <v>2343856</v>
      </c>
      <c r="O129" s="49">
        <v>2438713</v>
      </c>
      <c r="P129" s="49">
        <v>2200638</v>
      </c>
      <c r="Q129" s="49">
        <v>2174031</v>
      </c>
      <c r="R129" s="49">
        <f>'[2]Transportation &amp; Support Servic'!R129+'[2]Transportation Non-Assistance'!R129</f>
        <v>2230558</v>
      </c>
      <c r="S129" s="49">
        <f>'[2]Transportation &amp; Support Servic'!S129+'[2]Transportation Non-Assistance'!S129</f>
        <v>2043049</v>
      </c>
    </row>
    <row r="130" spans="1:19">
      <c r="A130" s="51" t="s">
        <v>95</v>
      </c>
      <c r="B130" s="49">
        <v>0</v>
      </c>
      <c r="C130" s="49">
        <v>0</v>
      </c>
      <c r="D130" s="49">
        <v>0</v>
      </c>
      <c r="E130" s="49">
        <v>3246001</v>
      </c>
      <c r="F130" s="49">
        <v>3518811</v>
      </c>
      <c r="G130" s="49">
        <v>3796289</v>
      </c>
      <c r="H130" s="49">
        <v>4103816</v>
      </c>
      <c r="I130" s="49">
        <v>2195540</v>
      </c>
      <c r="J130" s="49">
        <v>2907020</v>
      </c>
      <c r="K130" s="49">
        <v>3368904</v>
      </c>
      <c r="L130" s="49">
        <v>0</v>
      </c>
      <c r="M130" s="49">
        <v>0</v>
      </c>
      <c r="N130" s="49">
        <v>27345</v>
      </c>
      <c r="O130" s="49">
        <v>134065</v>
      </c>
      <c r="P130" s="49">
        <v>0</v>
      </c>
      <c r="Q130" s="49">
        <v>0</v>
      </c>
      <c r="R130" s="49">
        <f>'[2]Transportation &amp; Support Servic'!R130+'[2]Transportation Non-Assistance'!R130</f>
        <v>0</v>
      </c>
      <c r="S130" s="49">
        <f>'[2]Transportation &amp; Support Servic'!S130+'[2]Transportation Non-Assistance'!S130</f>
        <v>0</v>
      </c>
    </row>
    <row r="131" spans="1:19">
      <c r="A131" s="51" t="s">
        <v>97</v>
      </c>
      <c r="B131" s="49">
        <v>0</v>
      </c>
      <c r="C131" s="49">
        <v>0</v>
      </c>
      <c r="D131" s="49">
        <v>0</v>
      </c>
      <c r="E131" s="49">
        <v>0</v>
      </c>
      <c r="F131" s="49">
        <v>0</v>
      </c>
      <c r="G131" s="49">
        <v>0</v>
      </c>
      <c r="H131" s="49">
        <v>0</v>
      </c>
      <c r="I131" s="49">
        <v>0</v>
      </c>
      <c r="J131" s="49">
        <v>0</v>
      </c>
      <c r="K131" s="49">
        <v>0</v>
      </c>
      <c r="L131" s="49">
        <v>0</v>
      </c>
      <c r="M131" s="49">
        <v>0</v>
      </c>
      <c r="N131" s="49">
        <v>0</v>
      </c>
      <c r="O131" s="49">
        <v>2069309</v>
      </c>
      <c r="P131" s="49">
        <v>1398745</v>
      </c>
      <c r="Q131" s="49">
        <v>1600000</v>
      </c>
      <c r="R131" s="49">
        <f>'[2]Transportation &amp; Support Servic'!R131+'[2]Transportation Non-Assistance'!R131</f>
        <v>1049978</v>
      </c>
      <c r="S131" s="49">
        <f>'[2]Transportation &amp; Support Servic'!S131+'[2]Transportation Non-Assistance'!S131</f>
        <v>1006596</v>
      </c>
    </row>
    <row r="132" spans="1:19">
      <c r="A132" s="51" t="s">
        <v>99</v>
      </c>
      <c r="B132" s="49">
        <v>2794151</v>
      </c>
      <c r="C132" s="49">
        <v>-2794151</v>
      </c>
      <c r="D132" s="49">
        <v>0</v>
      </c>
      <c r="E132" s="49">
        <v>20474805</v>
      </c>
      <c r="F132" s="49">
        <v>922033</v>
      </c>
      <c r="G132" s="49">
        <v>549901</v>
      </c>
      <c r="H132" s="49">
        <v>0</v>
      </c>
      <c r="I132" s="49">
        <v>0</v>
      </c>
      <c r="J132" s="49">
        <v>0</v>
      </c>
      <c r="K132" s="49">
        <v>0</v>
      </c>
      <c r="L132" s="49">
        <v>0</v>
      </c>
      <c r="M132" s="49">
        <v>0</v>
      </c>
      <c r="N132" s="49">
        <v>0</v>
      </c>
      <c r="O132" s="49">
        <v>0</v>
      </c>
      <c r="P132" s="49">
        <v>0</v>
      </c>
      <c r="Q132" s="49">
        <v>0</v>
      </c>
      <c r="R132" s="49">
        <f>'[2]Transportation &amp; Support Servic'!R132+'[2]Transportation Non-Assistance'!R132</f>
        <v>0</v>
      </c>
      <c r="S132" s="49">
        <f>'[2]Transportation &amp; Support Servic'!S132+'[2]Transportation Non-Assistance'!S132</f>
        <v>0</v>
      </c>
    </row>
    <row r="133" spans="1:19">
      <c r="A133" s="51" t="s">
        <v>101</v>
      </c>
      <c r="B133" s="49">
        <v>0</v>
      </c>
      <c r="C133" s="49">
        <v>0</v>
      </c>
      <c r="D133" s="49">
        <v>0</v>
      </c>
      <c r="E133" s="49">
        <v>29445999</v>
      </c>
      <c r="F133" s="49">
        <v>8468548</v>
      </c>
      <c r="G133" s="49">
        <v>-10535647</v>
      </c>
      <c r="H133" s="49">
        <v>4218736</v>
      </c>
      <c r="I133" s="49">
        <v>4003413</v>
      </c>
      <c r="J133" s="49">
        <v>6607911</v>
      </c>
      <c r="K133" s="49">
        <v>5791015</v>
      </c>
      <c r="L133" s="49">
        <v>3791025</v>
      </c>
      <c r="M133" s="49">
        <v>6642983</v>
      </c>
      <c r="N133" s="49">
        <v>7334891</v>
      </c>
      <c r="O133" s="49">
        <v>3953715</v>
      </c>
      <c r="P133" s="49">
        <v>1151104</v>
      </c>
      <c r="Q133" s="49">
        <v>1256129</v>
      </c>
      <c r="R133" s="49">
        <f>'[2]Transportation &amp; Support Servic'!R133+'[2]Transportation Non-Assistance'!R133</f>
        <v>2111022</v>
      </c>
      <c r="S133" s="49">
        <f>'[2]Transportation &amp; Support Servic'!S133+'[2]Transportation Non-Assistance'!S133</f>
        <v>0</v>
      </c>
    </row>
    <row r="134" spans="1:19">
      <c r="A134" s="51" t="s">
        <v>102</v>
      </c>
      <c r="B134" s="49">
        <v>0</v>
      </c>
      <c r="C134" s="49">
        <v>0</v>
      </c>
      <c r="D134" s="49">
        <v>0</v>
      </c>
      <c r="E134" s="49">
        <v>1240231</v>
      </c>
      <c r="F134" s="49">
        <v>749316</v>
      </c>
      <c r="G134" s="49">
        <v>621901</v>
      </c>
      <c r="H134" s="49">
        <v>587812</v>
      </c>
      <c r="I134" s="49">
        <v>652506</v>
      </c>
      <c r="J134" s="49">
        <v>491945</v>
      </c>
      <c r="K134" s="49">
        <v>388823</v>
      </c>
      <c r="L134" s="49">
        <v>269432</v>
      </c>
      <c r="M134" s="49">
        <v>1594087</v>
      </c>
      <c r="N134" s="49">
        <v>1084517</v>
      </c>
      <c r="O134" s="49">
        <v>1377481</v>
      </c>
      <c r="P134" s="49">
        <v>1557127</v>
      </c>
      <c r="Q134" s="49">
        <v>1723731</v>
      </c>
      <c r="R134" s="49">
        <f>'[2]Transportation &amp; Support Servic'!R134+'[2]Transportation Non-Assistance'!R134</f>
        <v>1960074</v>
      </c>
      <c r="S134" s="49">
        <f>'[2]Transportation &amp; Support Servic'!S134+'[2]Transportation Non-Assistance'!S134</f>
        <v>1893360</v>
      </c>
    </row>
    <row r="135" spans="1:19">
      <c r="A135" s="51" t="s">
        <v>103</v>
      </c>
      <c r="B135" s="49">
        <v>0</v>
      </c>
      <c r="C135" s="49">
        <v>0</v>
      </c>
      <c r="D135" s="49">
        <v>0</v>
      </c>
      <c r="E135" s="49">
        <v>0</v>
      </c>
      <c r="F135" s="49">
        <v>0</v>
      </c>
      <c r="G135" s="49">
        <v>0</v>
      </c>
      <c r="H135" s="49">
        <v>0</v>
      </c>
      <c r="I135" s="49">
        <v>328996</v>
      </c>
      <c r="J135" s="49">
        <v>265862</v>
      </c>
      <c r="K135" s="49">
        <v>316683</v>
      </c>
      <c r="L135" s="49">
        <v>67754</v>
      </c>
      <c r="M135" s="49">
        <v>91509</v>
      </c>
      <c r="N135" s="49">
        <v>28744</v>
      </c>
      <c r="O135" s="49">
        <v>167286</v>
      </c>
      <c r="P135" s="49">
        <v>216256</v>
      </c>
      <c r="Q135" s="49">
        <v>153813</v>
      </c>
      <c r="R135" s="49">
        <f>'[2]Transportation &amp; Support Servic'!R135+'[2]Transportation Non-Assistance'!R135</f>
        <v>168132</v>
      </c>
      <c r="S135" s="49">
        <f>'[2]Transportation &amp; Support Servic'!S135+'[2]Transportation Non-Assistance'!S135</f>
        <v>135372</v>
      </c>
    </row>
    <row r="136" spans="1:19">
      <c r="A136" s="51" t="s">
        <v>104</v>
      </c>
      <c r="B136" s="49">
        <v>0</v>
      </c>
      <c r="C136" s="49">
        <v>0</v>
      </c>
      <c r="D136" s="49">
        <v>0</v>
      </c>
      <c r="E136" s="49">
        <v>2091825</v>
      </c>
      <c r="F136" s="49">
        <v>1249692</v>
      </c>
      <c r="G136" s="49">
        <v>974098</v>
      </c>
      <c r="H136" s="49">
        <v>14685325</v>
      </c>
      <c r="I136" s="49">
        <v>627696</v>
      </c>
      <c r="J136" s="49">
        <v>743279</v>
      </c>
      <c r="K136" s="49">
        <v>711515</v>
      </c>
      <c r="L136" s="49">
        <v>537730</v>
      </c>
      <c r="M136" s="49">
        <v>203820</v>
      </c>
      <c r="N136" s="49">
        <v>445167</v>
      </c>
      <c r="O136" s="49">
        <v>188662</v>
      </c>
      <c r="P136" s="49">
        <v>203843</v>
      </c>
      <c r="Q136" s="49">
        <v>217652</v>
      </c>
      <c r="R136" s="49">
        <f>'[2]Transportation &amp; Support Servic'!R136+'[2]Transportation Non-Assistance'!R136</f>
        <v>103590</v>
      </c>
      <c r="S136" s="49">
        <f>'[2]Transportation &amp; Support Servic'!S136+'[2]Transportation Non-Assistance'!S136</f>
        <v>80085</v>
      </c>
    </row>
    <row r="137" spans="1:19">
      <c r="A137" s="51" t="s">
        <v>105</v>
      </c>
      <c r="B137" s="49">
        <v>0</v>
      </c>
      <c r="C137" s="49">
        <v>0</v>
      </c>
      <c r="D137" s="49">
        <v>0</v>
      </c>
      <c r="E137" s="49">
        <v>30886363</v>
      </c>
      <c r="F137" s="49">
        <v>8842342</v>
      </c>
      <c r="G137" s="49">
        <v>3270564</v>
      </c>
      <c r="H137" s="49">
        <v>-4284883</v>
      </c>
      <c r="I137" s="49">
        <v>3114750</v>
      </c>
      <c r="J137" s="49">
        <v>3544849</v>
      </c>
      <c r="K137" s="49">
        <v>3119928</v>
      </c>
      <c r="L137" s="49">
        <v>4354037</v>
      </c>
      <c r="M137" s="49">
        <v>0</v>
      </c>
      <c r="N137" s="49">
        <v>0</v>
      </c>
      <c r="O137" s="49">
        <v>0</v>
      </c>
      <c r="P137" s="49">
        <v>0</v>
      </c>
      <c r="Q137" s="49">
        <v>0</v>
      </c>
      <c r="R137" s="49">
        <f>'[2]Transportation &amp; Support Servic'!R137+'[2]Transportation Non-Assistance'!R137</f>
        <v>0</v>
      </c>
      <c r="S137" s="49">
        <f>'[2]Transportation &amp; Support Servic'!S137+'[2]Transportation Non-Assistance'!S137</f>
        <v>0</v>
      </c>
    </row>
    <row r="138" spans="1:19">
      <c r="A138" s="51" t="s">
        <v>107</v>
      </c>
      <c r="B138" s="49">
        <v>0</v>
      </c>
      <c r="C138" s="49">
        <v>0</v>
      </c>
      <c r="D138" s="49">
        <v>0</v>
      </c>
      <c r="E138" s="49">
        <v>1847589</v>
      </c>
      <c r="F138" s="49">
        <v>1964425</v>
      </c>
      <c r="G138" s="49">
        <v>2750704</v>
      </c>
      <c r="H138" s="49">
        <v>3190010</v>
      </c>
      <c r="I138" s="49">
        <v>3501614</v>
      </c>
      <c r="J138" s="49">
        <v>3711812</v>
      </c>
      <c r="K138" s="49">
        <v>4699451</v>
      </c>
      <c r="L138" s="49">
        <v>4312037</v>
      </c>
      <c r="M138" s="49">
        <v>4053508</v>
      </c>
      <c r="N138" s="49">
        <v>4946129</v>
      </c>
      <c r="O138" s="49">
        <v>5371916</v>
      </c>
      <c r="P138" s="49">
        <v>5233333</v>
      </c>
      <c r="Q138" s="49">
        <v>4101003</v>
      </c>
      <c r="R138" s="49">
        <f>'[2]Transportation &amp; Support Servic'!R138+'[2]Transportation Non-Assistance'!R138</f>
        <v>3404245</v>
      </c>
      <c r="S138" s="49">
        <f>'[2]Transportation &amp; Support Servic'!S138+'[2]Transportation Non-Assistance'!S138</f>
        <v>2421167</v>
      </c>
    </row>
    <row r="139" spans="1:19">
      <c r="A139" s="51" t="s">
        <v>76</v>
      </c>
      <c r="B139" s="49">
        <v>0</v>
      </c>
      <c r="C139" s="49">
        <v>0</v>
      </c>
      <c r="D139" s="49">
        <v>0</v>
      </c>
      <c r="E139" s="49">
        <v>100025</v>
      </c>
      <c r="F139" s="49">
        <v>0</v>
      </c>
      <c r="G139" s="49">
        <v>0</v>
      </c>
      <c r="H139" s="49">
        <v>0</v>
      </c>
      <c r="I139" s="49">
        <v>0</v>
      </c>
      <c r="J139" s="49">
        <v>0</v>
      </c>
      <c r="K139" s="49">
        <v>0</v>
      </c>
      <c r="L139" s="49">
        <v>0</v>
      </c>
      <c r="M139" s="49">
        <v>0</v>
      </c>
      <c r="N139" s="49">
        <v>0</v>
      </c>
      <c r="O139" s="49">
        <v>0</v>
      </c>
      <c r="P139" s="49">
        <v>0</v>
      </c>
      <c r="Q139" s="49">
        <v>0</v>
      </c>
      <c r="R139" s="49">
        <f>'[2]Transportation &amp; Support Servic'!R139+'[2]Transportation Non-Assistance'!R139</f>
        <v>0</v>
      </c>
      <c r="S139" s="49">
        <f>'[2]Transportation &amp; Support Servic'!S139+'[2]Transportation Non-Assistance'!S139</f>
        <v>0</v>
      </c>
    </row>
    <row r="140" spans="1:19">
      <c r="A140" s="51" t="s">
        <v>110</v>
      </c>
      <c r="B140" s="49">
        <v>0</v>
      </c>
      <c r="C140" s="49">
        <v>0</v>
      </c>
      <c r="D140" s="49">
        <v>0</v>
      </c>
      <c r="E140" s="49">
        <v>0</v>
      </c>
      <c r="F140" s="49">
        <v>0</v>
      </c>
      <c r="G140" s="49">
        <v>0</v>
      </c>
      <c r="H140" s="49">
        <v>1581500</v>
      </c>
      <c r="I140" s="49">
        <v>0</v>
      </c>
      <c r="J140" s="49">
        <v>0</v>
      </c>
      <c r="K140" s="49">
        <v>1097162</v>
      </c>
      <c r="L140" s="49">
        <v>1281859</v>
      </c>
      <c r="M140" s="49">
        <v>3535645</v>
      </c>
      <c r="N140" s="49">
        <v>982554</v>
      </c>
      <c r="O140" s="49">
        <v>6771434</v>
      </c>
      <c r="P140" s="49">
        <v>3124977</v>
      </c>
      <c r="Q140" s="49">
        <v>8330524</v>
      </c>
      <c r="R140" s="49">
        <f>'[2]Transportation &amp; Support Servic'!R140+'[2]Transportation Non-Assistance'!R140</f>
        <v>2030000</v>
      </c>
      <c r="S140" s="49">
        <f>'[2]Transportation &amp; Support Servic'!S140+'[2]Transportation Non-Assistance'!S140</f>
        <v>709567</v>
      </c>
    </row>
    <row r="141" spans="1:19">
      <c r="A141" s="51" t="s">
        <v>111</v>
      </c>
      <c r="B141" s="49">
        <v>0</v>
      </c>
      <c r="C141" s="49">
        <v>0</v>
      </c>
      <c r="D141" s="49">
        <v>0</v>
      </c>
      <c r="E141" s="49">
        <v>85140</v>
      </c>
      <c r="F141" s="49">
        <v>2093901</v>
      </c>
      <c r="G141" s="49">
        <v>2304455</v>
      </c>
      <c r="H141" s="49">
        <v>1412481</v>
      </c>
      <c r="I141" s="49">
        <v>2229023</v>
      </c>
      <c r="J141" s="49">
        <v>0</v>
      </c>
      <c r="K141" s="49">
        <v>163806</v>
      </c>
      <c r="L141" s="49">
        <v>0</v>
      </c>
      <c r="M141" s="49">
        <v>99803</v>
      </c>
      <c r="N141" s="49">
        <v>0</v>
      </c>
      <c r="O141" s="49">
        <v>0</v>
      </c>
      <c r="P141" s="49">
        <v>0</v>
      </c>
      <c r="Q141" s="49">
        <v>0</v>
      </c>
      <c r="R141" s="49">
        <f>'[2]Transportation &amp; Support Servic'!R141+'[2]Transportation Non-Assistance'!R141</f>
        <v>0</v>
      </c>
      <c r="S141" s="49">
        <f>'[2]Transportation &amp; Support Servic'!S141+'[2]Transportation Non-Assistance'!S141</f>
        <v>0</v>
      </c>
    </row>
    <row r="142" spans="1:19">
      <c r="A142" s="51" t="s">
        <v>113</v>
      </c>
      <c r="B142" s="49">
        <v>0</v>
      </c>
      <c r="C142" s="49">
        <v>0</v>
      </c>
      <c r="D142" s="49">
        <v>0</v>
      </c>
      <c r="E142" s="49">
        <v>3932221</v>
      </c>
      <c r="F142" s="49">
        <v>3883938</v>
      </c>
      <c r="G142" s="49">
        <v>3453593</v>
      </c>
      <c r="H142" s="49">
        <v>2182197</v>
      </c>
      <c r="I142" s="49">
        <v>4339694</v>
      </c>
      <c r="J142" s="49">
        <v>4569492</v>
      </c>
      <c r="K142" s="49">
        <v>4470157</v>
      </c>
      <c r="L142" s="49">
        <v>4847972</v>
      </c>
      <c r="M142" s="49">
        <v>5350701</v>
      </c>
      <c r="N142" s="49">
        <v>5432356</v>
      </c>
      <c r="O142" s="49">
        <v>4573953</v>
      </c>
      <c r="P142" s="49">
        <v>4276423</v>
      </c>
      <c r="Q142" s="49">
        <v>3815854</v>
      </c>
      <c r="R142" s="49">
        <f>'[2]Transportation &amp; Support Servic'!R142+'[2]Transportation Non-Assistance'!R142</f>
        <v>3090896</v>
      </c>
      <c r="S142" s="49">
        <f>'[2]Transportation &amp; Support Servic'!S142+'[2]Transportation Non-Assistance'!S142</f>
        <v>3435876</v>
      </c>
    </row>
    <row r="143" spans="1:19">
      <c r="A143" s="51" t="s">
        <v>78</v>
      </c>
      <c r="B143" s="49">
        <v>0</v>
      </c>
      <c r="C143" s="49">
        <v>0</v>
      </c>
      <c r="D143" s="49">
        <v>0</v>
      </c>
      <c r="E143" s="49">
        <v>0</v>
      </c>
      <c r="F143" s="49">
        <v>0</v>
      </c>
      <c r="G143" s="49">
        <v>0</v>
      </c>
      <c r="H143" s="49">
        <v>341718</v>
      </c>
      <c r="I143" s="49">
        <v>897388</v>
      </c>
      <c r="J143" s="49">
        <v>737797</v>
      </c>
      <c r="K143" s="49">
        <v>159278</v>
      </c>
      <c r="L143" s="49">
        <v>186141</v>
      </c>
      <c r="M143" s="49">
        <v>86880</v>
      </c>
      <c r="N143" s="49">
        <v>0</v>
      </c>
      <c r="O143" s="49">
        <v>0</v>
      </c>
      <c r="P143" s="49">
        <v>481746</v>
      </c>
      <c r="Q143" s="49">
        <v>0</v>
      </c>
      <c r="R143" s="49">
        <f>'[2]Transportation &amp; Support Servic'!R143+'[2]Transportation Non-Assistance'!R143</f>
        <v>0</v>
      </c>
      <c r="S143" s="49">
        <f>'[2]Transportation &amp; Support Servic'!S143+'[2]Transportation Non-Assistance'!S143</f>
        <v>0</v>
      </c>
    </row>
    <row r="144" spans="1:19">
      <c r="A144" s="51" t="s">
        <v>116</v>
      </c>
      <c r="B144" s="49">
        <v>0</v>
      </c>
      <c r="C144" s="49">
        <v>0</v>
      </c>
      <c r="D144" s="49">
        <v>0</v>
      </c>
      <c r="E144" s="49">
        <v>5382223</v>
      </c>
      <c r="F144" s="49">
        <v>2128518</v>
      </c>
      <c r="G144" s="49">
        <v>846608</v>
      </c>
      <c r="H144" s="49">
        <v>673645</v>
      </c>
      <c r="I144" s="49">
        <v>234866</v>
      </c>
      <c r="J144" s="49">
        <v>461016</v>
      </c>
      <c r="K144" s="49">
        <v>1045192</v>
      </c>
      <c r="L144" s="49">
        <v>1023682</v>
      </c>
      <c r="M144" s="49">
        <v>1719973</v>
      </c>
      <c r="N144" s="49">
        <v>907164</v>
      </c>
      <c r="O144" s="49">
        <v>132313</v>
      </c>
      <c r="P144" s="49">
        <v>0</v>
      </c>
      <c r="Q144" s="49">
        <v>0</v>
      </c>
      <c r="R144" s="49">
        <f>'[2]Transportation &amp; Support Servic'!R144+'[2]Transportation Non-Assistance'!R144</f>
        <v>0</v>
      </c>
      <c r="S144" s="49">
        <f>'[2]Transportation &amp; Support Servic'!S144+'[2]Transportation Non-Assistance'!S144</f>
        <v>0</v>
      </c>
    </row>
    <row r="145" spans="1:19">
      <c r="A145" s="51" t="s">
        <v>117</v>
      </c>
      <c r="B145" s="49">
        <v>0</v>
      </c>
      <c r="C145" s="49">
        <v>0</v>
      </c>
      <c r="D145" s="49">
        <v>1171171</v>
      </c>
      <c r="E145" s="49">
        <v>2632914</v>
      </c>
      <c r="F145" s="49">
        <v>2440601</v>
      </c>
      <c r="G145" s="49">
        <v>326334</v>
      </c>
      <c r="H145" s="49">
        <v>272953</v>
      </c>
      <c r="I145" s="49">
        <v>289772</v>
      </c>
      <c r="J145" s="49">
        <v>375791</v>
      </c>
      <c r="K145" s="49">
        <v>343375</v>
      </c>
      <c r="L145" s="49">
        <v>330776</v>
      </c>
      <c r="M145" s="49">
        <v>110329</v>
      </c>
      <c r="N145" s="49">
        <v>749830</v>
      </c>
      <c r="O145" s="49">
        <v>25263</v>
      </c>
      <c r="P145" s="49">
        <v>94949</v>
      </c>
      <c r="Q145" s="49">
        <v>1203792</v>
      </c>
      <c r="R145" s="49">
        <f>'[2]Transportation &amp; Support Servic'!R145+'[2]Transportation Non-Assistance'!R145</f>
        <v>17913</v>
      </c>
      <c r="S145" s="49">
        <f>'[2]Transportation &amp; Support Servic'!S145+'[2]Transportation Non-Assistance'!S145</f>
        <v>1025276</v>
      </c>
    </row>
    <row r="146" spans="1:19">
      <c r="A146" s="51" t="s">
        <v>77</v>
      </c>
      <c r="B146" s="49">
        <v>0</v>
      </c>
      <c r="C146" s="49">
        <v>0</v>
      </c>
      <c r="D146" s="49">
        <v>0</v>
      </c>
      <c r="E146" s="49">
        <v>926160</v>
      </c>
      <c r="F146" s="49">
        <v>129033</v>
      </c>
      <c r="G146" s="49">
        <v>644858</v>
      </c>
      <c r="H146" s="49">
        <v>481655</v>
      </c>
      <c r="I146" s="49">
        <v>0</v>
      </c>
      <c r="J146" s="49">
        <v>0</v>
      </c>
      <c r="K146" s="49">
        <v>630425</v>
      </c>
      <c r="L146" s="49">
        <v>0</v>
      </c>
      <c r="M146" s="49">
        <v>0</v>
      </c>
      <c r="N146" s="49">
        <v>0</v>
      </c>
      <c r="O146" s="49">
        <v>0</v>
      </c>
      <c r="P146" s="49">
        <v>0</v>
      </c>
      <c r="Q146" s="49">
        <v>0</v>
      </c>
      <c r="R146" s="49">
        <f>'[2]Transportation &amp; Support Servic'!R146+'[2]Transportation Non-Assistance'!R146</f>
        <v>0</v>
      </c>
      <c r="S146" s="49">
        <f>'[2]Transportation &amp; Support Servic'!S146+'[2]Transportation Non-Assistance'!S146</f>
        <v>0</v>
      </c>
    </row>
    <row r="147" spans="1:19">
      <c r="A147" s="51" t="s">
        <v>120</v>
      </c>
      <c r="B147" s="49">
        <v>0</v>
      </c>
      <c r="C147" s="49">
        <v>0</v>
      </c>
      <c r="D147" s="49">
        <v>0</v>
      </c>
      <c r="E147" s="49">
        <v>3970417</v>
      </c>
      <c r="F147" s="49">
        <v>15647637</v>
      </c>
      <c r="G147" s="49">
        <v>4153816</v>
      </c>
      <c r="H147" s="49">
        <v>4103769</v>
      </c>
      <c r="I147" s="49">
        <v>11216389</v>
      </c>
      <c r="J147" s="49">
        <v>9320000</v>
      </c>
      <c r="K147" s="49">
        <v>7692376</v>
      </c>
      <c r="L147" s="49">
        <v>5212966</v>
      </c>
      <c r="M147" s="49">
        <v>5279040</v>
      </c>
      <c r="N147" s="49">
        <v>6334820</v>
      </c>
      <c r="O147" s="49">
        <v>1097836</v>
      </c>
      <c r="P147" s="49">
        <v>1333568</v>
      </c>
      <c r="Q147" s="49">
        <v>1284734</v>
      </c>
      <c r="R147" s="49">
        <f>'[2]Transportation &amp; Support Servic'!R147+'[2]Transportation Non-Assistance'!R147</f>
        <v>1020630</v>
      </c>
      <c r="S147" s="49">
        <f>'[2]Transportation &amp; Support Servic'!S147+'[2]Transportation Non-Assistance'!S147</f>
        <v>1100109</v>
      </c>
    </row>
    <row r="148" spans="1:19">
      <c r="A148" s="51" t="s">
        <v>122</v>
      </c>
      <c r="B148" s="49">
        <v>0</v>
      </c>
      <c r="C148" s="49">
        <v>0</v>
      </c>
      <c r="D148" s="49">
        <v>0</v>
      </c>
      <c r="E148" s="49">
        <v>0</v>
      </c>
      <c r="F148" s="49">
        <v>0</v>
      </c>
      <c r="G148" s="49">
        <v>0</v>
      </c>
      <c r="H148" s="49">
        <v>0</v>
      </c>
      <c r="I148" s="49">
        <v>0</v>
      </c>
      <c r="J148" s="49">
        <v>0</v>
      </c>
      <c r="K148" s="49">
        <v>0</v>
      </c>
      <c r="L148" s="49">
        <v>0</v>
      </c>
      <c r="M148" s="49">
        <v>0</v>
      </c>
      <c r="N148" s="49">
        <v>0</v>
      </c>
      <c r="O148" s="49">
        <v>0</v>
      </c>
      <c r="P148" s="49">
        <v>0</v>
      </c>
      <c r="Q148" s="49">
        <v>0</v>
      </c>
      <c r="R148" s="49">
        <f>'[2]Transportation &amp; Support Servic'!R148+'[2]Transportation Non-Assistance'!R148</f>
        <v>0</v>
      </c>
      <c r="S148" s="49">
        <f>'[2]Transportation &amp; Support Servic'!S148+'[2]Transportation Non-Assistance'!S148</f>
        <v>0</v>
      </c>
    </row>
    <row r="149" spans="1:19">
      <c r="A149" s="51" t="s">
        <v>124</v>
      </c>
      <c r="B149" s="49">
        <v>0</v>
      </c>
      <c r="C149" s="49">
        <v>0</v>
      </c>
      <c r="D149" s="49">
        <v>0</v>
      </c>
      <c r="E149" s="49">
        <v>0</v>
      </c>
      <c r="F149" s="49">
        <v>0</v>
      </c>
      <c r="G149" s="49">
        <v>67948</v>
      </c>
      <c r="H149" s="49">
        <v>27775</v>
      </c>
      <c r="I149" s="49">
        <v>0</v>
      </c>
      <c r="J149" s="49">
        <v>0</v>
      </c>
      <c r="K149" s="49">
        <v>0</v>
      </c>
      <c r="L149" s="49">
        <v>0</v>
      </c>
      <c r="M149" s="49">
        <v>0</v>
      </c>
      <c r="N149" s="49">
        <v>0</v>
      </c>
      <c r="O149" s="49">
        <v>0</v>
      </c>
      <c r="P149" s="49">
        <v>0</v>
      </c>
      <c r="Q149" s="49">
        <v>0</v>
      </c>
      <c r="R149" s="49">
        <f>'[2]Transportation &amp; Support Servic'!R149+'[2]Transportation Non-Assistance'!R149</f>
        <v>0</v>
      </c>
      <c r="S149" s="49">
        <f>'[2]Transportation &amp; Support Servic'!S149+'[2]Transportation Non-Assistance'!S149</f>
        <v>0</v>
      </c>
    </row>
    <row r="150" spans="1:19">
      <c r="A150" s="51" t="s">
        <v>126</v>
      </c>
      <c r="B150" s="49">
        <v>0</v>
      </c>
      <c r="C150" s="49">
        <v>0</v>
      </c>
      <c r="D150" s="49">
        <v>0</v>
      </c>
      <c r="E150" s="49">
        <v>0</v>
      </c>
      <c r="F150" s="49">
        <v>0</v>
      </c>
      <c r="G150" s="49">
        <v>0</v>
      </c>
      <c r="H150" s="49">
        <v>0</v>
      </c>
      <c r="I150" s="49">
        <v>0</v>
      </c>
      <c r="J150" s="49">
        <v>0</v>
      </c>
      <c r="K150" s="49">
        <v>0</v>
      </c>
      <c r="L150" s="49">
        <v>0</v>
      </c>
      <c r="M150" s="49">
        <v>0</v>
      </c>
      <c r="N150" s="49">
        <v>0</v>
      </c>
      <c r="O150" s="49">
        <v>0</v>
      </c>
      <c r="P150" s="49">
        <v>0</v>
      </c>
      <c r="Q150" s="49">
        <v>0</v>
      </c>
      <c r="R150" s="49">
        <f>'[2]Transportation &amp; Support Servic'!R150+'[2]Transportation Non-Assistance'!R150</f>
        <v>0</v>
      </c>
      <c r="S150" s="49">
        <f>'[2]Transportation &amp; Support Servic'!S150+'[2]Transportation Non-Assistance'!S150</f>
        <v>0</v>
      </c>
    </row>
    <row r="151" spans="1:19">
      <c r="A151" s="51" t="s">
        <v>127</v>
      </c>
      <c r="B151" s="49">
        <v>0</v>
      </c>
      <c r="C151" s="49">
        <v>0</v>
      </c>
      <c r="D151" s="49">
        <v>0</v>
      </c>
      <c r="E151" s="49">
        <v>737377</v>
      </c>
      <c r="F151" s="49">
        <v>596067</v>
      </c>
      <c r="G151" s="49">
        <v>160217</v>
      </c>
      <c r="H151" s="49">
        <v>0</v>
      </c>
      <c r="I151" s="49">
        <v>0</v>
      </c>
      <c r="J151" s="49">
        <v>0</v>
      </c>
      <c r="K151" s="49">
        <v>0</v>
      </c>
      <c r="L151" s="49">
        <v>3836948</v>
      </c>
      <c r="M151" s="49">
        <v>0</v>
      </c>
      <c r="N151" s="49">
        <v>38864</v>
      </c>
      <c r="O151" s="49">
        <v>0</v>
      </c>
      <c r="P151" s="49">
        <v>0</v>
      </c>
      <c r="Q151" s="49">
        <v>0</v>
      </c>
      <c r="R151" s="49">
        <f>'[2]Transportation &amp; Support Servic'!R151+'[2]Transportation Non-Assistance'!R151</f>
        <v>0</v>
      </c>
      <c r="S151" s="49">
        <f>'[2]Transportation &amp; Support Servic'!S151+'[2]Transportation Non-Assistance'!S151</f>
        <v>0</v>
      </c>
    </row>
    <row r="152" spans="1:19">
      <c r="A152" s="51" t="s">
        <v>128</v>
      </c>
      <c r="B152" s="49">
        <v>0</v>
      </c>
      <c r="C152" s="49">
        <v>0</v>
      </c>
      <c r="D152" s="49">
        <v>0</v>
      </c>
      <c r="E152" s="49">
        <v>241082</v>
      </c>
      <c r="F152" s="49">
        <v>313172</v>
      </c>
      <c r="G152" s="49">
        <v>484758</v>
      </c>
      <c r="H152" s="49">
        <v>408903</v>
      </c>
      <c r="I152" s="49">
        <v>376396</v>
      </c>
      <c r="J152" s="49">
        <v>356608</v>
      </c>
      <c r="K152" s="49">
        <v>396479</v>
      </c>
      <c r="L152" s="49">
        <v>744731</v>
      </c>
      <c r="M152" s="49">
        <v>334960</v>
      </c>
      <c r="N152" s="49">
        <v>420777</v>
      </c>
      <c r="O152" s="49">
        <v>460127</v>
      </c>
      <c r="P152" s="49">
        <v>311110</v>
      </c>
      <c r="Q152" s="49">
        <v>284753</v>
      </c>
      <c r="R152" s="49">
        <f>'[2]Transportation &amp; Support Servic'!R152+'[2]Transportation Non-Assistance'!R152</f>
        <v>321884</v>
      </c>
      <c r="S152" s="49">
        <f>'[2]Transportation &amp; Support Servic'!S152+'[2]Transportation Non-Assistance'!S152</f>
        <v>288139</v>
      </c>
    </row>
    <row r="153" spans="1:19">
      <c r="A153" s="51" t="s">
        <v>130</v>
      </c>
      <c r="B153" s="49">
        <v>0</v>
      </c>
      <c r="C153" s="49">
        <v>0</v>
      </c>
      <c r="D153" s="49">
        <v>0</v>
      </c>
      <c r="E153" s="49">
        <v>3520422</v>
      </c>
      <c r="F153" s="49">
        <v>6494066</v>
      </c>
      <c r="G153" s="49">
        <v>13618975</v>
      </c>
      <c r="H153" s="49">
        <v>5202533</v>
      </c>
      <c r="I153" s="49">
        <v>4532508</v>
      </c>
      <c r="J153" s="49">
        <v>4972068</v>
      </c>
      <c r="K153" s="49">
        <v>9335900</v>
      </c>
      <c r="L153" s="49">
        <v>6555881</v>
      </c>
      <c r="M153" s="49">
        <v>6983548</v>
      </c>
      <c r="N153" s="49">
        <v>7724265</v>
      </c>
      <c r="O153" s="49">
        <v>6849311</v>
      </c>
      <c r="P153" s="49">
        <v>6973941</v>
      </c>
      <c r="Q153" s="49">
        <v>5351872</v>
      </c>
      <c r="R153" s="49">
        <f>'[2]Transportation &amp; Support Servic'!R153+'[2]Transportation Non-Assistance'!R153</f>
        <v>4036950</v>
      </c>
      <c r="S153" s="49">
        <f>'[2]Transportation &amp; Support Servic'!S153+'[2]Transportation Non-Assistance'!S153</f>
        <v>3790226</v>
      </c>
    </row>
    <row r="154" spans="1:19">
      <c r="A154" s="51" t="s">
        <v>131</v>
      </c>
      <c r="B154" s="49">
        <v>0</v>
      </c>
      <c r="C154" s="49">
        <v>0</v>
      </c>
      <c r="D154" s="49">
        <v>0</v>
      </c>
      <c r="E154" s="49">
        <v>0</v>
      </c>
      <c r="F154" s="49">
        <v>0</v>
      </c>
      <c r="G154" s="49">
        <v>0</v>
      </c>
      <c r="H154" s="49">
        <v>223379</v>
      </c>
      <c r="I154" s="49">
        <v>34041</v>
      </c>
      <c r="J154" s="49">
        <v>0</v>
      </c>
      <c r="K154" s="49">
        <v>0</v>
      </c>
      <c r="L154" s="49">
        <v>0</v>
      </c>
      <c r="M154" s="49">
        <v>0</v>
      </c>
      <c r="N154" s="49">
        <v>0</v>
      </c>
      <c r="O154" s="49">
        <v>0</v>
      </c>
      <c r="P154" s="49">
        <v>0</v>
      </c>
      <c r="Q154" s="49">
        <v>0</v>
      </c>
      <c r="R154" s="49">
        <f>'[2]Transportation &amp; Support Servic'!R154+'[2]Transportation Non-Assistance'!R154</f>
        <v>0</v>
      </c>
      <c r="S154" s="49">
        <f>'[2]Transportation &amp; Support Servic'!S154+'[2]Transportation Non-Assistance'!S154</f>
        <v>0</v>
      </c>
    </row>
    <row r="155" spans="1:19">
      <c r="A155" s="51" t="s">
        <v>132</v>
      </c>
      <c r="B155" s="49">
        <v>0</v>
      </c>
      <c r="C155" s="49">
        <v>0</v>
      </c>
      <c r="D155" s="49">
        <v>0</v>
      </c>
      <c r="E155" s="49">
        <v>0</v>
      </c>
      <c r="F155" s="49">
        <v>0</v>
      </c>
      <c r="G155" s="49">
        <v>691775</v>
      </c>
      <c r="H155" s="49">
        <v>669442</v>
      </c>
      <c r="I155" s="49">
        <v>339578</v>
      </c>
      <c r="J155" s="49">
        <v>0</v>
      </c>
      <c r="K155" s="49">
        <v>475581</v>
      </c>
      <c r="L155" s="49">
        <v>2998481</v>
      </c>
      <c r="M155" s="49">
        <v>1912487</v>
      </c>
      <c r="N155" s="49">
        <v>2892123</v>
      </c>
      <c r="O155" s="49">
        <v>2999140</v>
      </c>
      <c r="P155" s="49">
        <v>1757584</v>
      </c>
      <c r="Q155" s="49">
        <v>305154</v>
      </c>
      <c r="R155" s="49">
        <f>'[2]Transportation &amp; Support Servic'!R155+'[2]Transportation Non-Assistance'!R155</f>
        <v>177239</v>
      </c>
      <c r="S155" s="49">
        <f>'[2]Transportation &amp; Support Servic'!S155+'[2]Transportation Non-Assistance'!S155</f>
        <v>139450</v>
      </c>
    </row>
    <row r="156" spans="1:19">
      <c r="A156" s="51" t="s">
        <v>75</v>
      </c>
      <c r="B156" s="49">
        <v>0</v>
      </c>
      <c r="C156" s="49">
        <v>0</v>
      </c>
      <c r="D156" s="49">
        <v>0</v>
      </c>
      <c r="E156" s="49">
        <v>6314429</v>
      </c>
      <c r="F156" s="49">
        <v>5913124</v>
      </c>
      <c r="G156" s="49">
        <v>4523064</v>
      </c>
      <c r="H156" s="49">
        <v>4810439</v>
      </c>
      <c r="I156" s="49">
        <v>4753687</v>
      </c>
      <c r="J156" s="49">
        <v>5076285</v>
      </c>
      <c r="K156" s="49">
        <v>4511412</v>
      </c>
      <c r="L156" s="49">
        <v>3978626</v>
      </c>
      <c r="M156" s="49">
        <v>3724596</v>
      </c>
      <c r="N156" s="49">
        <v>4353727</v>
      </c>
      <c r="O156" s="49">
        <v>4777884</v>
      </c>
      <c r="P156" s="49">
        <v>4343146</v>
      </c>
      <c r="Q156" s="49">
        <v>4001446</v>
      </c>
      <c r="R156" s="49">
        <f>'[2]Transportation &amp; Support Servic'!R156+'[2]Transportation Non-Assistance'!R156</f>
        <v>3473468</v>
      </c>
      <c r="S156" s="49">
        <f>'[2]Transportation &amp; Support Servic'!S156+'[2]Transportation Non-Assistance'!S156</f>
        <v>2781501</v>
      </c>
    </row>
    <row r="157" spans="1:19">
      <c r="A157" s="51" t="s">
        <v>133</v>
      </c>
      <c r="B157" s="49">
        <v>0</v>
      </c>
      <c r="C157" s="49">
        <v>0</v>
      </c>
      <c r="D157" s="49">
        <v>0</v>
      </c>
      <c r="E157" s="49">
        <v>0</v>
      </c>
      <c r="F157" s="49">
        <v>721</v>
      </c>
      <c r="G157" s="49">
        <v>-721</v>
      </c>
      <c r="H157" s="49">
        <v>0</v>
      </c>
      <c r="I157" s="49">
        <v>0</v>
      </c>
      <c r="J157" s="49">
        <v>0</v>
      </c>
      <c r="K157" s="49">
        <v>0</v>
      </c>
      <c r="L157" s="49">
        <v>21152</v>
      </c>
      <c r="M157" s="49">
        <v>274048</v>
      </c>
      <c r="N157" s="49">
        <v>116518</v>
      </c>
      <c r="O157" s="49">
        <v>0</v>
      </c>
      <c r="P157" s="49">
        <v>467457</v>
      </c>
      <c r="Q157" s="49">
        <v>205425</v>
      </c>
      <c r="R157" s="49">
        <f>'[2]Transportation &amp; Support Servic'!R157+'[2]Transportation Non-Assistance'!R157</f>
        <v>401600</v>
      </c>
      <c r="S157" s="49">
        <f>'[2]Transportation &amp; Support Servic'!S157+'[2]Transportation Non-Assistance'!S157</f>
        <v>0</v>
      </c>
    </row>
    <row r="158" spans="1:19">
      <c r="A158" s="51" t="s">
        <v>134</v>
      </c>
      <c r="B158" s="49">
        <v>0</v>
      </c>
      <c r="C158" s="49">
        <v>0</v>
      </c>
      <c r="D158" s="49">
        <v>0</v>
      </c>
      <c r="E158" s="49">
        <v>0</v>
      </c>
      <c r="F158" s="49">
        <v>0</v>
      </c>
      <c r="G158" s="49">
        <v>15515082</v>
      </c>
      <c r="H158" s="49">
        <v>9915781</v>
      </c>
      <c r="I158" s="49">
        <v>14065611</v>
      </c>
      <c r="J158" s="49">
        <v>5514980</v>
      </c>
      <c r="K158" s="49">
        <v>7439203</v>
      </c>
      <c r="L158" s="49">
        <v>11799284</v>
      </c>
      <c r="M158" s="49">
        <v>8099717</v>
      </c>
      <c r="N158" s="49">
        <v>0</v>
      </c>
      <c r="O158" s="49">
        <v>0</v>
      </c>
      <c r="P158" s="49">
        <v>0</v>
      </c>
      <c r="Q158" s="49">
        <v>0</v>
      </c>
      <c r="R158" s="49">
        <f>'[2]Transportation &amp; Support Servic'!R158+'[2]Transportation Non-Assistance'!R158</f>
        <v>0</v>
      </c>
      <c r="S158" s="49">
        <f>'[2]Transportation &amp; Support Servic'!S158+'[2]Transportation Non-Assistance'!S158</f>
        <v>0</v>
      </c>
    </row>
    <row r="159" spans="1:19">
      <c r="A159" s="51" t="s">
        <v>136</v>
      </c>
      <c r="B159" s="49">
        <v>0</v>
      </c>
      <c r="C159" s="49">
        <v>0</v>
      </c>
      <c r="D159" s="49">
        <v>0</v>
      </c>
      <c r="E159" s="49">
        <v>0</v>
      </c>
      <c r="F159" s="49">
        <v>9743901</v>
      </c>
      <c r="G159" s="49">
        <v>13910577</v>
      </c>
      <c r="H159" s="49">
        <v>9498430</v>
      </c>
      <c r="I159" s="49">
        <v>9396881</v>
      </c>
      <c r="J159" s="49">
        <v>9135761</v>
      </c>
      <c r="K159" s="49">
        <v>9752169</v>
      </c>
      <c r="L159" s="49">
        <v>11727997</v>
      </c>
      <c r="M159" s="49">
        <v>11592850</v>
      </c>
      <c r="N159" s="49">
        <v>11250473</v>
      </c>
      <c r="O159" s="49">
        <v>13180831</v>
      </c>
      <c r="P159" s="49">
        <v>12540756</v>
      </c>
      <c r="Q159" s="49">
        <v>13688626</v>
      </c>
      <c r="R159" s="49">
        <f>'[2]Transportation &amp; Support Servic'!R159+'[2]Transportation Non-Assistance'!R159</f>
        <v>15058308</v>
      </c>
      <c r="S159" s="49">
        <f>'[2]Transportation &amp; Support Servic'!S159+'[2]Transportation Non-Assistance'!S159</f>
        <v>13864224</v>
      </c>
    </row>
    <row r="160" spans="1:19">
      <c r="A160" s="51" t="s">
        <v>145</v>
      </c>
      <c r="B160" s="49">
        <v>0</v>
      </c>
      <c r="C160" s="49">
        <v>0</v>
      </c>
      <c r="D160" s="49">
        <v>0</v>
      </c>
      <c r="E160" s="49">
        <v>-3345178</v>
      </c>
      <c r="F160" s="49">
        <v>4673304</v>
      </c>
      <c r="G160" s="49">
        <v>4037519</v>
      </c>
      <c r="H160" s="49">
        <v>4101413</v>
      </c>
      <c r="I160" s="49">
        <v>4100707</v>
      </c>
      <c r="J160" s="49">
        <v>2810441</v>
      </c>
      <c r="K160" s="49">
        <v>5118582</v>
      </c>
      <c r="L160" s="49">
        <v>3561334</v>
      </c>
      <c r="M160" s="49">
        <v>6345018</v>
      </c>
      <c r="N160" s="49">
        <v>4374968</v>
      </c>
      <c r="O160" s="49">
        <v>3580050</v>
      </c>
      <c r="P160" s="49">
        <v>2535983</v>
      </c>
      <c r="Q160" s="49">
        <v>526463</v>
      </c>
      <c r="R160" s="49">
        <f>'[2]Transportation &amp; Support Servic'!R160+'[2]Transportation Non-Assistance'!R160</f>
        <v>1095058</v>
      </c>
      <c r="S160" s="49">
        <f>'[2]Transportation &amp; Support Servic'!S160+'[2]Transportation Non-Assistance'!S160</f>
        <v>845431</v>
      </c>
    </row>
    <row r="161" spans="1:19">
      <c r="A161" s="51" t="s">
        <v>138</v>
      </c>
      <c r="B161" s="49">
        <v>0</v>
      </c>
      <c r="C161" s="49">
        <v>0</v>
      </c>
      <c r="D161" s="49">
        <v>0</v>
      </c>
      <c r="E161" s="49">
        <v>3424639</v>
      </c>
      <c r="F161" s="49">
        <v>11559616</v>
      </c>
      <c r="G161" s="49">
        <v>10310878</v>
      </c>
      <c r="H161" s="49">
        <v>12860800</v>
      </c>
      <c r="I161" s="49">
        <v>14755452</v>
      </c>
      <c r="J161" s="49">
        <v>16631638</v>
      </c>
      <c r="K161" s="49">
        <v>15434118</v>
      </c>
      <c r="L161" s="49">
        <v>12468649</v>
      </c>
      <c r="M161" s="49">
        <v>7405296</v>
      </c>
      <c r="N161" s="49">
        <v>24435294</v>
      </c>
      <c r="O161" s="49">
        <v>12450399</v>
      </c>
      <c r="P161" s="49">
        <v>1403797</v>
      </c>
      <c r="Q161" s="49">
        <v>1349744</v>
      </c>
      <c r="R161" s="49">
        <f>'[2]Transportation &amp; Support Servic'!R161+'[2]Transportation Non-Assistance'!R161</f>
        <v>642593</v>
      </c>
      <c r="S161" s="49">
        <f>'[2]Transportation &amp; Support Servic'!S161+'[2]Transportation Non-Assistance'!S161</f>
        <v>631578</v>
      </c>
    </row>
    <row r="162" spans="1:19">
      <c r="A162" s="51" t="s">
        <v>140</v>
      </c>
      <c r="B162" s="49">
        <v>0</v>
      </c>
      <c r="C162" s="49">
        <v>0</v>
      </c>
      <c r="D162" s="49">
        <v>0</v>
      </c>
      <c r="E162" s="49">
        <v>297310</v>
      </c>
      <c r="F162" s="49">
        <v>234484</v>
      </c>
      <c r="G162" s="49">
        <v>210541</v>
      </c>
      <c r="H162" s="49">
        <v>163555</v>
      </c>
      <c r="I162" s="49">
        <v>148449</v>
      </c>
      <c r="J162" s="49">
        <v>97919</v>
      </c>
      <c r="K162" s="49">
        <v>85150</v>
      </c>
      <c r="L162" s="49">
        <v>0</v>
      </c>
      <c r="M162" s="49">
        <v>0</v>
      </c>
      <c r="N162" s="49">
        <v>0</v>
      </c>
      <c r="O162" s="49">
        <v>0</v>
      </c>
      <c r="P162" s="49">
        <v>0</v>
      </c>
      <c r="Q162" s="49">
        <v>0</v>
      </c>
      <c r="R162" s="49">
        <f>'[2]Transportation &amp; Support Servic'!R162+'[2]Transportation Non-Assistance'!R162</f>
        <v>0</v>
      </c>
      <c r="S162" s="49">
        <f>'[2]Transportation &amp; Support Servic'!S162+'[2]Transportation Non-Assistance'!S162</f>
        <v>0</v>
      </c>
    </row>
    <row r="163" spans="1:19">
      <c r="A163" s="51" t="s">
        <v>142</v>
      </c>
      <c r="B163" s="49">
        <v>0</v>
      </c>
      <c r="C163" s="49">
        <v>0</v>
      </c>
      <c r="D163" s="49">
        <v>0</v>
      </c>
      <c r="E163" s="49">
        <v>1923594</v>
      </c>
      <c r="F163" s="49">
        <v>226738</v>
      </c>
      <c r="G163" s="49">
        <v>118663</v>
      </c>
      <c r="H163" s="49">
        <v>410974</v>
      </c>
      <c r="I163" s="49">
        <v>1178373</v>
      </c>
      <c r="J163" s="49">
        <v>1252428</v>
      </c>
      <c r="K163" s="49">
        <v>1227643</v>
      </c>
      <c r="L163" s="49">
        <v>1586063</v>
      </c>
      <c r="M163" s="49">
        <v>1752529</v>
      </c>
      <c r="N163" s="49">
        <v>27733</v>
      </c>
      <c r="O163" s="49">
        <v>0</v>
      </c>
      <c r="P163" s="49">
        <v>0</v>
      </c>
      <c r="Q163" s="49">
        <v>62158</v>
      </c>
      <c r="R163" s="49">
        <f>'[2]Transportation &amp; Support Servic'!R163+'[2]Transportation Non-Assistance'!R163</f>
        <v>0</v>
      </c>
      <c r="S163" s="49">
        <f>'[2]Transportation &amp; Support Servic'!S163+'[2]Transportation Non-Assistance'!S163</f>
        <v>0</v>
      </c>
    </row>
    <row r="164" spans="1:19">
      <c r="A164" s="51" t="s">
        <v>144</v>
      </c>
      <c r="B164" s="49">
        <v>0</v>
      </c>
      <c r="C164" s="49">
        <v>0</v>
      </c>
      <c r="D164" s="49">
        <v>0</v>
      </c>
      <c r="E164" s="49">
        <v>189486</v>
      </c>
      <c r="F164" s="49">
        <v>64630</v>
      </c>
      <c r="G164" s="49">
        <v>66050</v>
      </c>
      <c r="H164" s="49">
        <v>53391</v>
      </c>
      <c r="I164" s="49">
        <v>61120</v>
      </c>
      <c r="J164" s="49">
        <v>67446</v>
      </c>
      <c r="K164" s="49">
        <v>57380</v>
      </c>
      <c r="L164" s="49">
        <v>51409</v>
      </c>
      <c r="M164" s="49">
        <v>44797</v>
      </c>
      <c r="N164" s="49">
        <v>18495</v>
      </c>
      <c r="O164" s="49">
        <v>45291</v>
      </c>
      <c r="P164" s="49">
        <v>63634</v>
      </c>
      <c r="Q164" s="49">
        <v>65825</v>
      </c>
      <c r="R164" s="49">
        <f>'[2]Transportation &amp; Support Servic'!R164+'[2]Transportation Non-Assistance'!R164</f>
        <v>53305</v>
      </c>
      <c r="S164" s="49">
        <f>'[2]Transportation &amp; Support Servic'!S164+'[2]Transportation Non-Assistance'!S164</f>
        <v>47589</v>
      </c>
    </row>
    <row r="165" spans="1:19">
      <c r="A165" s="51" t="s">
        <v>146</v>
      </c>
      <c r="B165" s="49">
        <v>0</v>
      </c>
      <c r="C165" s="49">
        <v>0</v>
      </c>
      <c r="D165" s="49">
        <v>0</v>
      </c>
      <c r="E165" s="49">
        <v>4405347</v>
      </c>
      <c r="F165" s="49">
        <v>11766821</v>
      </c>
      <c r="G165" s="49">
        <v>8572124</v>
      </c>
      <c r="H165" s="49">
        <v>6103395</v>
      </c>
      <c r="I165" s="49">
        <v>5759852</v>
      </c>
      <c r="J165" s="49">
        <v>4115614</v>
      </c>
      <c r="K165" s="49">
        <v>5998976</v>
      </c>
      <c r="L165" s="49">
        <v>4700782</v>
      </c>
      <c r="M165" s="49">
        <v>578193</v>
      </c>
      <c r="N165" s="49">
        <v>0</v>
      </c>
      <c r="O165" s="49">
        <v>0</v>
      </c>
      <c r="P165" s="49">
        <v>0</v>
      </c>
      <c r="Q165" s="49">
        <v>0</v>
      </c>
      <c r="R165" s="49">
        <f>'[2]Transportation &amp; Support Servic'!R165+'[2]Transportation Non-Assistance'!R165</f>
        <v>0</v>
      </c>
      <c r="S165" s="49">
        <f>'[2]Transportation &amp; Support Servic'!S165+'[2]Transportation Non-Assistance'!S165</f>
        <v>0</v>
      </c>
    </row>
    <row r="166" spans="1:19">
      <c r="A166" s="51" t="s">
        <v>148</v>
      </c>
      <c r="B166" s="49">
        <v>0</v>
      </c>
      <c r="C166" s="49">
        <v>0</v>
      </c>
      <c r="D166" s="49">
        <v>0</v>
      </c>
      <c r="E166" s="49">
        <v>0</v>
      </c>
      <c r="F166" s="49">
        <v>0</v>
      </c>
      <c r="G166" s="49">
        <v>0</v>
      </c>
      <c r="H166" s="49">
        <v>0</v>
      </c>
      <c r="I166" s="49">
        <v>0</v>
      </c>
      <c r="J166" s="49">
        <v>0</v>
      </c>
      <c r="K166" s="49">
        <v>0</v>
      </c>
      <c r="L166" s="49">
        <v>0</v>
      </c>
      <c r="M166" s="49">
        <v>0</v>
      </c>
      <c r="N166" s="49">
        <v>0</v>
      </c>
      <c r="O166" s="49">
        <v>561648</v>
      </c>
      <c r="P166" s="49">
        <v>530185</v>
      </c>
      <c r="Q166" s="49">
        <v>558966</v>
      </c>
      <c r="R166" s="49">
        <f>'[2]Transportation &amp; Support Servic'!R166+'[2]Transportation Non-Assistance'!R166</f>
        <v>434837</v>
      </c>
      <c r="S166" s="49">
        <f>'[2]Transportation &amp; Support Servic'!S166+'[2]Transportation Non-Assistance'!S166</f>
        <v>367222</v>
      </c>
    </row>
    <row r="167" spans="1:19">
      <c r="A167" s="51" t="s">
        <v>150</v>
      </c>
      <c r="B167" s="49">
        <v>6255163</v>
      </c>
      <c r="C167" s="49">
        <v>-6255163</v>
      </c>
      <c r="D167" s="49">
        <v>0</v>
      </c>
      <c r="E167" s="49">
        <v>89174</v>
      </c>
      <c r="F167" s="49">
        <v>419853</v>
      </c>
      <c r="G167" s="49">
        <v>65260</v>
      </c>
      <c r="H167" s="49">
        <v>351883</v>
      </c>
      <c r="I167" s="49">
        <v>21173</v>
      </c>
      <c r="J167" s="49">
        <v>24383</v>
      </c>
      <c r="K167" s="49">
        <v>19591</v>
      </c>
      <c r="L167" s="49">
        <v>232981</v>
      </c>
      <c r="M167" s="49">
        <v>46445</v>
      </c>
      <c r="N167" s="49">
        <v>3781710</v>
      </c>
      <c r="O167" s="49">
        <v>2972169</v>
      </c>
      <c r="P167" s="49">
        <v>2836234</v>
      </c>
      <c r="Q167" s="49">
        <v>1728680</v>
      </c>
      <c r="R167" s="49">
        <f>'[2]Transportation &amp; Support Servic'!R167+'[2]Transportation Non-Assistance'!R167</f>
        <v>0</v>
      </c>
      <c r="S167" s="49">
        <f>'[2]Transportation &amp; Support Servic'!S167+'[2]Transportation Non-Assistance'!S167</f>
        <v>2700</v>
      </c>
    </row>
    <row r="168" spans="1:19">
      <c r="A168" s="51" t="s">
        <v>152</v>
      </c>
      <c r="B168" s="49">
        <v>0</v>
      </c>
      <c r="C168" s="49">
        <v>0</v>
      </c>
      <c r="D168" s="49">
        <v>0</v>
      </c>
      <c r="E168" s="49">
        <v>2547948</v>
      </c>
      <c r="F168" s="49">
        <v>2917965</v>
      </c>
      <c r="G168" s="49">
        <v>2923458</v>
      </c>
      <c r="H168" s="49">
        <v>3170712</v>
      </c>
      <c r="I168" s="49">
        <v>3403550</v>
      </c>
      <c r="J168" s="49">
        <v>4521755</v>
      </c>
      <c r="K168" s="49">
        <v>2249903</v>
      </c>
      <c r="L168" s="49">
        <v>2343583</v>
      </c>
      <c r="M168" s="49">
        <v>3701455</v>
      </c>
      <c r="N168" s="49">
        <v>5364055</v>
      </c>
      <c r="O168" s="49">
        <v>2433904</v>
      </c>
      <c r="P168" s="49">
        <v>3129378</v>
      </c>
      <c r="Q168" s="49">
        <v>3169530</v>
      </c>
      <c r="R168" s="49">
        <f>'[2]Transportation &amp; Support Servic'!R168+'[2]Transportation Non-Assistance'!R168</f>
        <v>3575627</v>
      </c>
      <c r="S168" s="49">
        <f>'[2]Transportation &amp; Support Servic'!S168+'[2]Transportation Non-Assistance'!S168</f>
        <v>4683858</v>
      </c>
    </row>
    <row r="169" spans="1:19">
      <c r="A169" s="51" t="s">
        <v>153</v>
      </c>
      <c r="B169" s="49">
        <v>0</v>
      </c>
      <c r="C169" s="49">
        <v>0</v>
      </c>
      <c r="D169" s="49">
        <v>0</v>
      </c>
      <c r="E169" s="49">
        <v>5101574</v>
      </c>
      <c r="F169" s="49">
        <v>2202325</v>
      </c>
      <c r="G169" s="49">
        <v>2458080</v>
      </c>
      <c r="H169" s="49">
        <v>2895536</v>
      </c>
      <c r="I169" s="49">
        <v>2337311</v>
      </c>
      <c r="J169" s="49">
        <v>2259304</v>
      </c>
      <c r="K169" s="49">
        <v>2705842</v>
      </c>
      <c r="L169" s="49">
        <v>3099312</v>
      </c>
      <c r="M169" s="49">
        <v>3396856</v>
      </c>
      <c r="N169" s="49">
        <v>3911574</v>
      </c>
      <c r="O169" s="49">
        <v>4023815</v>
      </c>
      <c r="P169" s="49">
        <v>2955007</v>
      </c>
      <c r="Q169" s="49">
        <v>4197068</v>
      </c>
      <c r="R169" s="49">
        <f>'[2]Transportation &amp; Support Servic'!R169+'[2]Transportation Non-Assistance'!R169</f>
        <v>4336609</v>
      </c>
      <c r="S169" s="49">
        <f>'[2]Transportation &amp; Support Servic'!S169+'[2]Transportation Non-Assistance'!S169</f>
        <v>6761015</v>
      </c>
    </row>
    <row r="170" spans="1:19">
      <c r="A170" s="51" t="s">
        <v>154</v>
      </c>
      <c r="B170" s="49">
        <v>0</v>
      </c>
      <c r="C170" s="49">
        <v>0</v>
      </c>
      <c r="D170" s="49">
        <v>0</v>
      </c>
      <c r="E170" s="49">
        <v>11824</v>
      </c>
      <c r="F170" s="49">
        <v>19603</v>
      </c>
      <c r="G170" s="49">
        <v>43155</v>
      </c>
      <c r="H170" s="49">
        <v>28658</v>
      </c>
      <c r="I170" s="49">
        <v>384828</v>
      </c>
      <c r="J170" s="49">
        <v>0</v>
      </c>
      <c r="K170" s="49">
        <v>0</v>
      </c>
      <c r="L170" s="49">
        <v>0</v>
      </c>
      <c r="M170" s="49">
        <v>1095332</v>
      </c>
      <c r="N170" s="49">
        <v>470568</v>
      </c>
      <c r="O170" s="49">
        <v>1322800</v>
      </c>
      <c r="P170" s="49">
        <v>793287</v>
      </c>
      <c r="Q170" s="49">
        <v>0</v>
      </c>
      <c r="R170" s="49">
        <f>'[2]Transportation &amp; Support Servic'!R170+'[2]Transportation Non-Assistance'!R170</f>
        <v>0</v>
      </c>
      <c r="S170" s="49">
        <f>'[2]Transportation &amp; Support Servic'!S170+'[2]Transportation Non-Assistance'!S170</f>
        <v>9513</v>
      </c>
    </row>
    <row r="171" spans="1:19">
      <c r="A171" s="51" t="s">
        <v>155</v>
      </c>
      <c r="B171" s="49">
        <v>0</v>
      </c>
      <c r="C171" s="49">
        <v>0</v>
      </c>
      <c r="D171" s="49">
        <v>0</v>
      </c>
      <c r="E171" s="49">
        <v>4197158</v>
      </c>
      <c r="F171" s="49">
        <v>0</v>
      </c>
      <c r="G171" s="49">
        <v>0</v>
      </c>
      <c r="H171" s="49">
        <v>0</v>
      </c>
      <c r="I171" s="49">
        <v>0</v>
      </c>
      <c r="J171" s="49">
        <v>0</v>
      </c>
      <c r="K171" s="49">
        <v>1461819</v>
      </c>
      <c r="L171" s="49">
        <v>0</v>
      </c>
      <c r="M171" s="49">
        <v>0</v>
      </c>
      <c r="N171" s="49">
        <v>0</v>
      </c>
      <c r="O171" s="49">
        <v>0</v>
      </c>
      <c r="P171" s="49">
        <v>0</v>
      </c>
      <c r="Q171" s="49">
        <v>5985850</v>
      </c>
      <c r="R171" s="49">
        <f>'[2]Transportation &amp; Support Servic'!R171+'[2]Transportation Non-Assistance'!R171</f>
        <v>4743278</v>
      </c>
      <c r="S171" s="49">
        <f>'[2]Transportation &amp; Support Servic'!S171+'[2]Transportation Non-Assistance'!S171</f>
        <v>0</v>
      </c>
    </row>
    <row r="172" spans="1:19">
      <c r="A172" s="51" t="s">
        <v>157</v>
      </c>
      <c r="B172" s="49">
        <v>0</v>
      </c>
      <c r="C172" s="49">
        <v>0</v>
      </c>
      <c r="D172" s="49">
        <v>0</v>
      </c>
      <c r="E172" s="49">
        <v>0</v>
      </c>
      <c r="F172" s="49">
        <v>0</v>
      </c>
      <c r="G172" s="49">
        <v>0</v>
      </c>
      <c r="H172" s="49">
        <v>0</v>
      </c>
      <c r="I172" s="49">
        <v>311549</v>
      </c>
      <c r="J172" s="49">
        <v>726001</v>
      </c>
      <c r="K172" s="49">
        <v>2584779</v>
      </c>
      <c r="L172" s="49">
        <v>538005</v>
      </c>
      <c r="M172" s="49">
        <v>513279</v>
      </c>
      <c r="N172" s="49">
        <v>891647</v>
      </c>
      <c r="O172" s="49">
        <v>1567928</v>
      </c>
      <c r="P172" s="49">
        <v>2436037</v>
      </c>
      <c r="Q172" s="49">
        <v>3595565</v>
      </c>
      <c r="R172" s="49">
        <f>'[2]Transportation &amp; Support Servic'!R172+'[2]Transportation Non-Assistance'!R172</f>
        <v>4131591</v>
      </c>
      <c r="S172" s="49">
        <f>'[2]Transportation &amp; Support Servic'!S172+'[2]Transportation Non-Assistance'!S172</f>
        <v>3419332</v>
      </c>
    </row>
    <row r="173" spans="1:19">
      <c r="A173" s="51" t="s">
        <v>158</v>
      </c>
      <c r="B173" s="49">
        <v>0</v>
      </c>
      <c r="C173" s="49">
        <v>0</v>
      </c>
      <c r="D173" s="49">
        <v>0</v>
      </c>
      <c r="E173" s="49">
        <v>4371575</v>
      </c>
      <c r="F173" s="49">
        <v>-4351459</v>
      </c>
      <c r="G173" s="49">
        <v>964</v>
      </c>
      <c r="H173" s="49">
        <v>3765</v>
      </c>
      <c r="I173" s="49">
        <v>0</v>
      </c>
      <c r="J173" s="49">
        <v>0</v>
      </c>
      <c r="K173" s="49">
        <v>0</v>
      </c>
      <c r="L173" s="49">
        <v>0</v>
      </c>
      <c r="M173" s="49">
        <v>0</v>
      </c>
      <c r="N173" s="49">
        <v>0</v>
      </c>
      <c r="O173" s="49">
        <v>0</v>
      </c>
      <c r="P173" s="49">
        <v>0</v>
      </c>
      <c r="Q173" s="49">
        <v>0</v>
      </c>
      <c r="R173" s="49">
        <f>'[2]Transportation &amp; Support Servic'!R173+'[2]Transportation Non-Assistance'!R173</f>
        <v>0</v>
      </c>
      <c r="S173" s="49">
        <f>'[2]Transportation &amp; Support Servic'!S173+'[2]Transportation Non-Assistance'!S173</f>
        <v>0</v>
      </c>
    </row>
    <row r="174" spans="1:19">
      <c r="A174" s="59" t="s">
        <v>159</v>
      </c>
      <c r="B174" s="49">
        <v>9049314</v>
      </c>
      <c r="C174" s="49">
        <v>-9049314</v>
      </c>
      <c r="D174" s="49">
        <v>1171171</v>
      </c>
      <c r="E174" s="49">
        <v>166461553</v>
      </c>
      <c r="F174" s="49">
        <v>134257705</v>
      </c>
      <c r="G174" s="49">
        <v>244726293</v>
      </c>
      <c r="H174" s="49">
        <v>108699200</v>
      </c>
      <c r="I174" s="49">
        <v>138426470</v>
      </c>
      <c r="J174" s="49">
        <v>129817592</v>
      </c>
      <c r="K174" s="49">
        <v>131217794</v>
      </c>
      <c r="L174" s="49">
        <v>119356568</v>
      </c>
      <c r="M174" s="49">
        <v>110366844</v>
      </c>
      <c r="N174" s="49">
        <v>126945499</v>
      </c>
      <c r="O174" s="49">
        <v>108438636</v>
      </c>
      <c r="P174" s="49">
        <v>81942855</v>
      </c>
      <c r="Q174" s="49">
        <v>87589656</v>
      </c>
      <c r="R174" s="49">
        <f>'[2]Transportation &amp; Support Servic'!R174+'[2]Transportation Non-Assistance'!R174</f>
        <v>77332054</v>
      </c>
      <c r="S174" s="49">
        <f>'[2]Transportation &amp; Support Servic'!S174+'[2]Transportation Non-Assistance'!S174</f>
        <v>67341825</v>
      </c>
    </row>
  </sheetData>
  <mergeCells count="61">
    <mergeCell ref="P121:P122"/>
    <mergeCell ref="Q121:Q122"/>
    <mergeCell ref="R121:R122"/>
    <mergeCell ref="S121:S122"/>
    <mergeCell ref="T121:T122"/>
    <mergeCell ref="J121:J122"/>
    <mergeCell ref="K121:K122"/>
    <mergeCell ref="L121:L122"/>
    <mergeCell ref="M121:M122"/>
    <mergeCell ref="N121:N122"/>
    <mergeCell ref="O121:O122"/>
    <mergeCell ref="T62:T63"/>
    <mergeCell ref="A121:A122"/>
    <mergeCell ref="B121:B122"/>
    <mergeCell ref="C121:C122"/>
    <mergeCell ref="D121:D122"/>
    <mergeCell ref="E121:E122"/>
    <mergeCell ref="F121:F122"/>
    <mergeCell ref="G121:G122"/>
    <mergeCell ref="H121:H122"/>
    <mergeCell ref="I121:I122"/>
    <mergeCell ref="N62:N63"/>
    <mergeCell ref="O62:O63"/>
    <mergeCell ref="P62:P63"/>
    <mergeCell ref="Q62:Q63"/>
    <mergeCell ref="R62:R63"/>
    <mergeCell ref="S62:S63"/>
    <mergeCell ref="H62:H63"/>
    <mergeCell ref="I62:I63"/>
    <mergeCell ref="J62:J63"/>
    <mergeCell ref="K62:K63"/>
    <mergeCell ref="L62:L63"/>
    <mergeCell ref="M62:M63"/>
    <mergeCell ref="R3:R4"/>
    <mergeCell ref="S3:S4"/>
    <mergeCell ref="T3:T4"/>
    <mergeCell ref="A62:A63"/>
    <mergeCell ref="B62:B63"/>
    <mergeCell ref="C62:C63"/>
    <mergeCell ref="D62:D63"/>
    <mergeCell ref="E62:E63"/>
    <mergeCell ref="F62:F63"/>
    <mergeCell ref="G62:G63"/>
    <mergeCell ref="L3:L4"/>
    <mergeCell ref="M3:M4"/>
    <mergeCell ref="N3:N4"/>
    <mergeCell ref="O3:O4"/>
    <mergeCell ref="P3:P4"/>
    <mergeCell ref="Q3:Q4"/>
    <mergeCell ref="K3:K4"/>
    <mergeCell ref="A1:A2"/>
    <mergeCell ref="A3:A4"/>
    <mergeCell ref="B3:B4"/>
    <mergeCell ref="C3:C4"/>
    <mergeCell ref="D3:D4"/>
    <mergeCell ref="E3:E4"/>
    <mergeCell ref="F3:F4"/>
    <mergeCell ref="G3:G4"/>
    <mergeCell ref="H3:H4"/>
    <mergeCell ref="I3:I4"/>
    <mergeCell ref="J3:J4"/>
  </mergeCell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sheetPr>
  <dimension ref="A1:AF174"/>
  <sheetViews>
    <sheetView topLeftCell="K1" workbookViewId="0">
      <selection activeCell="V19" sqref="V19"/>
    </sheetView>
  </sheetViews>
  <sheetFormatPr defaultColWidth="9.42578125" defaultRowHeight="12.95"/>
  <cols>
    <col min="1" max="1" width="17" style="49" customWidth="1"/>
    <col min="2" max="7" width="9.42578125" style="49" bestFit="1" customWidth="1"/>
    <col min="8" max="8" width="10.42578125" style="49" bestFit="1" customWidth="1"/>
    <col min="9" max="13" width="9.42578125" style="49" bestFit="1" customWidth="1"/>
    <col min="14" max="15" width="10.42578125" style="49" bestFit="1" customWidth="1"/>
    <col min="16" max="16" width="11.42578125" style="49" customWidth="1"/>
    <col min="17" max="17" width="10.42578125" style="49" bestFit="1" customWidth="1"/>
    <col min="18" max="18" width="11.42578125" style="49" customWidth="1"/>
    <col min="19" max="19" width="16.42578125" style="49" customWidth="1"/>
    <col min="20" max="20" width="9.42578125" style="49" bestFit="1" customWidth="1"/>
    <col min="21" max="29" width="9.42578125" style="49"/>
    <col min="30" max="30" width="12.42578125" style="49" customWidth="1"/>
    <col min="31" max="16384" width="9.42578125" style="49"/>
  </cols>
  <sheetData>
    <row r="1" spans="1:20" ht="24" customHeight="1">
      <c r="A1" s="394" t="s">
        <v>223</v>
      </c>
    </row>
    <row r="2" spans="1:20" ht="24.75" customHeight="1">
      <c r="A2" s="394"/>
    </row>
    <row r="3" spans="1:20" s="50" customFormat="1" ht="12.75" customHeight="1">
      <c r="A3" s="400" t="s">
        <v>224</v>
      </c>
      <c r="B3" s="398" t="s">
        <v>198</v>
      </c>
      <c r="C3" s="398" t="s">
        <v>199</v>
      </c>
      <c r="D3" s="398" t="s">
        <v>200</v>
      </c>
      <c r="E3" s="398" t="s">
        <v>201</v>
      </c>
      <c r="F3" s="398" t="s">
        <v>202</v>
      </c>
      <c r="G3" s="398" t="s">
        <v>203</v>
      </c>
      <c r="H3" s="398" t="s">
        <v>204</v>
      </c>
      <c r="I3" s="398" t="s">
        <v>205</v>
      </c>
      <c r="J3" s="398" t="s">
        <v>206</v>
      </c>
      <c r="K3" s="398" t="s">
        <v>207</v>
      </c>
      <c r="L3" s="398" t="s">
        <v>208</v>
      </c>
      <c r="M3" s="398" t="s">
        <v>209</v>
      </c>
      <c r="N3" s="398" t="s">
        <v>210</v>
      </c>
      <c r="O3" s="398" t="s">
        <v>211</v>
      </c>
      <c r="P3" s="398" t="s">
        <v>212</v>
      </c>
      <c r="Q3" s="398" t="s">
        <v>213</v>
      </c>
      <c r="R3" s="398" t="s">
        <v>214</v>
      </c>
      <c r="S3" s="398" t="s">
        <v>215</v>
      </c>
      <c r="T3" s="398" t="s">
        <v>216</v>
      </c>
    </row>
    <row r="4" spans="1:20" s="50" customFormat="1">
      <c r="A4" s="400"/>
      <c r="B4" s="398"/>
      <c r="C4" s="398"/>
      <c r="D4" s="398"/>
      <c r="E4" s="398"/>
      <c r="F4" s="398"/>
      <c r="G4" s="398"/>
      <c r="H4" s="398"/>
      <c r="I4" s="398"/>
      <c r="J4" s="398"/>
      <c r="K4" s="398"/>
      <c r="L4" s="398"/>
      <c r="M4" s="398"/>
      <c r="N4" s="398"/>
      <c r="O4" s="398"/>
      <c r="P4" s="398"/>
      <c r="Q4" s="398"/>
      <c r="R4" s="398"/>
      <c r="S4" s="398"/>
      <c r="T4" s="398"/>
    </row>
    <row r="5" spans="1:20">
      <c r="A5" s="51" t="s">
        <v>82</v>
      </c>
      <c r="B5" s="26">
        <f t="shared" ref="B5:P20" si="0">SUM(B64,B123)</f>
        <v>0</v>
      </c>
      <c r="C5" s="40">
        <v>0</v>
      </c>
      <c r="D5" s="40">
        <v>0</v>
      </c>
      <c r="E5" s="26">
        <f t="shared" si="0"/>
        <v>0</v>
      </c>
      <c r="F5" s="26">
        <f t="shared" si="0"/>
        <v>0</v>
      </c>
      <c r="G5" s="26">
        <f t="shared" si="0"/>
        <v>0</v>
      </c>
      <c r="H5" s="26">
        <f t="shared" si="0"/>
        <v>0</v>
      </c>
      <c r="I5" s="26">
        <f t="shared" si="0"/>
        <v>0</v>
      </c>
      <c r="J5" s="26">
        <f t="shared" si="0"/>
        <v>0</v>
      </c>
      <c r="K5" s="26">
        <f t="shared" si="0"/>
        <v>0</v>
      </c>
      <c r="L5" s="26">
        <f t="shared" si="0"/>
        <v>0</v>
      </c>
      <c r="M5" s="26">
        <f t="shared" si="0"/>
        <v>0</v>
      </c>
      <c r="N5" s="55">
        <f t="shared" si="0"/>
        <v>0</v>
      </c>
      <c r="O5" s="55">
        <f t="shared" si="0"/>
        <v>0</v>
      </c>
      <c r="P5" s="55">
        <f t="shared" si="0"/>
        <v>0</v>
      </c>
      <c r="Q5" s="55">
        <v>0</v>
      </c>
      <c r="R5" s="55">
        <f t="shared" ref="R5:S20" si="1">SUM(R64,R123)</f>
        <v>0</v>
      </c>
      <c r="S5" s="55">
        <f t="shared" si="1"/>
        <v>0</v>
      </c>
      <c r="T5" s="55"/>
    </row>
    <row r="6" spans="1:20">
      <c r="A6" s="51" t="s">
        <v>84</v>
      </c>
      <c r="B6" s="26">
        <f t="shared" si="0"/>
        <v>0</v>
      </c>
      <c r="C6" s="40">
        <v>0</v>
      </c>
      <c r="D6" s="40">
        <v>0</v>
      </c>
      <c r="E6" s="26">
        <f t="shared" si="0"/>
        <v>0</v>
      </c>
      <c r="F6" s="26">
        <f t="shared" si="0"/>
        <v>0</v>
      </c>
      <c r="G6" s="26">
        <f t="shared" si="0"/>
        <v>0</v>
      </c>
      <c r="H6" s="26">
        <f t="shared" si="0"/>
        <v>0</v>
      </c>
      <c r="I6" s="26">
        <f t="shared" si="0"/>
        <v>0</v>
      </c>
      <c r="J6" s="26">
        <f t="shared" si="0"/>
        <v>0</v>
      </c>
      <c r="K6" s="26">
        <f t="shared" si="0"/>
        <v>0</v>
      </c>
      <c r="L6" s="26">
        <f t="shared" si="0"/>
        <v>0</v>
      </c>
      <c r="M6" s="26">
        <f t="shared" si="0"/>
        <v>0</v>
      </c>
      <c r="N6" s="55">
        <f t="shared" si="0"/>
        <v>0</v>
      </c>
      <c r="O6" s="55">
        <f t="shared" si="0"/>
        <v>0</v>
      </c>
      <c r="P6" s="55">
        <f t="shared" si="0"/>
        <v>0</v>
      </c>
      <c r="Q6" s="55">
        <v>0</v>
      </c>
      <c r="R6" s="55">
        <f t="shared" si="1"/>
        <v>0</v>
      </c>
      <c r="S6" s="55">
        <f t="shared" si="1"/>
        <v>0</v>
      </c>
      <c r="T6" s="55"/>
    </row>
    <row r="7" spans="1:20">
      <c r="A7" s="51" t="s">
        <v>86</v>
      </c>
      <c r="B7" s="26">
        <f t="shared" si="0"/>
        <v>0</v>
      </c>
      <c r="C7" s="40">
        <v>0</v>
      </c>
      <c r="D7" s="40">
        <v>0</v>
      </c>
      <c r="E7" s="26">
        <f t="shared" si="0"/>
        <v>0</v>
      </c>
      <c r="F7" s="26">
        <f t="shared" si="0"/>
        <v>0</v>
      </c>
      <c r="G7" s="26">
        <f t="shared" si="0"/>
        <v>0</v>
      </c>
      <c r="H7" s="26">
        <f t="shared" si="0"/>
        <v>0</v>
      </c>
      <c r="I7" s="26">
        <f t="shared" si="0"/>
        <v>0</v>
      </c>
      <c r="J7" s="26">
        <f t="shared" si="0"/>
        <v>0</v>
      </c>
      <c r="K7" s="26">
        <f t="shared" si="0"/>
        <v>0</v>
      </c>
      <c r="L7" s="26">
        <f t="shared" si="0"/>
        <v>0</v>
      </c>
      <c r="M7" s="26">
        <f t="shared" si="0"/>
        <v>0</v>
      </c>
      <c r="N7" s="55">
        <f t="shared" si="0"/>
        <v>0</v>
      </c>
      <c r="O7" s="55">
        <f t="shared" si="0"/>
        <v>0</v>
      </c>
      <c r="P7" s="55">
        <f t="shared" si="0"/>
        <v>0</v>
      </c>
      <c r="Q7" s="55">
        <v>0</v>
      </c>
      <c r="R7" s="55">
        <f t="shared" si="1"/>
        <v>0</v>
      </c>
      <c r="S7" s="55">
        <f t="shared" si="1"/>
        <v>0</v>
      </c>
      <c r="T7" s="55"/>
    </row>
    <row r="8" spans="1:20">
      <c r="A8" s="51" t="s">
        <v>88</v>
      </c>
      <c r="B8" s="26">
        <f t="shared" si="0"/>
        <v>0</v>
      </c>
      <c r="C8" s="40">
        <v>0</v>
      </c>
      <c r="D8" s="40">
        <v>0</v>
      </c>
      <c r="E8" s="26">
        <f t="shared" si="0"/>
        <v>223201</v>
      </c>
      <c r="F8" s="26">
        <f t="shared" si="0"/>
        <v>406932</v>
      </c>
      <c r="G8" s="26">
        <f t="shared" si="0"/>
        <v>397662</v>
      </c>
      <c r="H8" s="26">
        <f t="shared" si="0"/>
        <v>357934</v>
      </c>
      <c r="I8" s="26">
        <f t="shared" si="0"/>
        <v>397283</v>
      </c>
      <c r="J8" s="26">
        <f t="shared" si="0"/>
        <v>410246</v>
      </c>
      <c r="K8" s="26">
        <f t="shared" si="0"/>
        <v>482319</v>
      </c>
      <c r="L8" s="26">
        <f t="shared" si="0"/>
        <v>1432347</v>
      </c>
      <c r="M8" s="26">
        <f t="shared" si="0"/>
        <v>575677</v>
      </c>
      <c r="N8" s="55">
        <f t="shared" si="0"/>
        <v>840280</v>
      </c>
      <c r="O8" s="55">
        <f t="shared" si="0"/>
        <v>841020</v>
      </c>
      <c r="P8" s="55">
        <f t="shared" si="0"/>
        <v>787297</v>
      </c>
      <c r="Q8" s="55">
        <v>717331</v>
      </c>
      <c r="R8" s="55">
        <f t="shared" si="1"/>
        <v>495420</v>
      </c>
      <c r="S8" s="55">
        <f t="shared" si="1"/>
        <v>589294</v>
      </c>
      <c r="T8" s="55"/>
    </row>
    <row r="9" spans="1:20">
      <c r="A9" s="51" t="s">
        <v>74</v>
      </c>
      <c r="B9" s="26">
        <f t="shared" si="0"/>
        <v>0</v>
      </c>
      <c r="C9" s="40">
        <v>0</v>
      </c>
      <c r="D9" s="40">
        <v>0</v>
      </c>
      <c r="E9" s="26">
        <f t="shared" si="0"/>
        <v>0</v>
      </c>
      <c r="F9" s="26">
        <f t="shared" si="0"/>
        <v>0</v>
      </c>
      <c r="G9" s="26">
        <f t="shared" si="0"/>
        <v>0</v>
      </c>
      <c r="H9" s="26">
        <f t="shared" si="0"/>
        <v>0</v>
      </c>
      <c r="I9" s="26">
        <f t="shared" si="0"/>
        <v>0</v>
      </c>
      <c r="J9" s="26">
        <f t="shared" si="0"/>
        <v>0</v>
      </c>
      <c r="K9" s="26">
        <f t="shared" si="0"/>
        <v>0</v>
      </c>
      <c r="L9" s="26">
        <f t="shared" si="0"/>
        <v>0</v>
      </c>
      <c r="M9" s="26">
        <f t="shared" si="0"/>
        <v>0</v>
      </c>
      <c r="N9" s="55">
        <f t="shared" si="0"/>
        <v>0</v>
      </c>
      <c r="O9" s="55">
        <f t="shared" si="0"/>
        <v>0</v>
      </c>
      <c r="P9" s="55">
        <f t="shared" si="0"/>
        <v>0</v>
      </c>
      <c r="Q9" s="55">
        <v>0</v>
      </c>
      <c r="R9" s="55">
        <f t="shared" si="1"/>
        <v>0</v>
      </c>
      <c r="S9" s="55">
        <f t="shared" si="1"/>
        <v>0</v>
      </c>
      <c r="T9" s="55"/>
    </row>
    <row r="10" spans="1:20">
      <c r="A10" s="51" t="s">
        <v>91</v>
      </c>
      <c r="B10" s="26">
        <f t="shared" si="0"/>
        <v>0</v>
      </c>
      <c r="C10" s="40">
        <v>0</v>
      </c>
      <c r="D10" s="40">
        <v>0</v>
      </c>
      <c r="E10" s="26">
        <f t="shared" si="0"/>
        <v>0</v>
      </c>
      <c r="F10" s="26">
        <f t="shared" si="0"/>
        <v>0</v>
      </c>
      <c r="G10" s="26">
        <f t="shared" si="0"/>
        <v>0</v>
      </c>
      <c r="H10" s="26">
        <f t="shared" si="0"/>
        <v>0</v>
      </c>
      <c r="I10" s="26">
        <f t="shared" si="0"/>
        <v>0</v>
      </c>
      <c r="J10" s="26">
        <f t="shared" si="0"/>
        <v>0</v>
      </c>
      <c r="K10" s="26">
        <f t="shared" si="0"/>
        <v>0</v>
      </c>
      <c r="L10" s="26">
        <f t="shared" si="0"/>
        <v>0</v>
      </c>
      <c r="M10" s="26">
        <f t="shared" si="0"/>
        <v>0</v>
      </c>
      <c r="N10" s="55">
        <f t="shared" si="0"/>
        <v>0</v>
      </c>
      <c r="O10" s="55">
        <f t="shared" si="0"/>
        <v>0</v>
      </c>
      <c r="P10" s="55">
        <f t="shared" si="0"/>
        <v>0</v>
      </c>
      <c r="Q10" s="55">
        <v>0</v>
      </c>
      <c r="R10" s="55">
        <f t="shared" si="1"/>
        <v>0</v>
      </c>
      <c r="S10" s="55">
        <f t="shared" si="1"/>
        <v>0</v>
      </c>
      <c r="T10" s="55"/>
    </row>
    <row r="11" spans="1:20">
      <c r="A11" s="51" t="s">
        <v>93</v>
      </c>
      <c r="B11" s="26">
        <f t="shared" si="0"/>
        <v>0</v>
      </c>
      <c r="C11" s="40">
        <v>0</v>
      </c>
      <c r="D11" s="40">
        <v>0</v>
      </c>
      <c r="E11" s="26">
        <f t="shared" si="0"/>
        <v>0</v>
      </c>
      <c r="F11" s="26">
        <f t="shared" si="0"/>
        <v>0</v>
      </c>
      <c r="G11" s="26">
        <f t="shared" si="0"/>
        <v>0</v>
      </c>
      <c r="H11" s="26">
        <f t="shared" si="0"/>
        <v>0</v>
      </c>
      <c r="I11" s="26">
        <f t="shared" si="0"/>
        <v>0</v>
      </c>
      <c r="J11" s="26">
        <f t="shared" si="0"/>
        <v>0</v>
      </c>
      <c r="K11" s="26">
        <f t="shared" si="0"/>
        <v>0</v>
      </c>
      <c r="L11" s="26">
        <f t="shared" si="0"/>
        <v>0</v>
      </c>
      <c r="M11" s="26">
        <f t="shared" si="0"/>
        <v>0</v>
      </c>
      <c r="N11" s="55">
        <f t="shared" si="0"/>
        <v>0</v>
      </c>
      <c r="O11" s="55">
        <f t="shared" si="0"/>
        <v>0</v>
      </c>
      <c r="P11" s="55">
        <f t="shared" si="0"/>
        <v>0</v>
      </c>
      <c r="Q11" s="55">
        <v>0</v>
      </c>
      <c r="R11" s="55">
        <f t="shared" si="1"/>
        <v>0</v>
      </c>
      <c r="S11" s="55">
        <f t="shared" si="1"/>
        <v>0</v>
      </c>
      <c r="T11" s="55"/>
    </row>
    <row r="12" spans="1:20">
      <c r="A12" s="51" t="s">
        <v>95</v>
      </c>
      <c r="B12" s="26">
        <f t="shared" si="0"/>
        <v>0</v>
      </c>
      <c r="C12" s="40">
        <v>0</v>
      </c>
      <c r="D12" s="40">
        <v>0</v>
      </c>
      <c r="E12" s="26">
        <f t="shared" si="0"/>
        <v>0</v>
      </c>
      <c r="F12" s="26">
        <f t="shared" si="0"/>
        <v>0</v>
      </c>
      <c r="G12" s="26">
        <f t="shared" si="0"/>
        <v>0</v>
      </c>
      <c r="H12" s="26">
        <f t="shared" si="0"/>
        <v>0</v>
      </c>
      <c r="I12" s="26">
        <f t="shared" si="0"/>
        <v>0</v>
      </c>
      <c r="J12" s="26">
        <f t="shared" si="0"/>
        <v>0</v>
      </c>
      <c r="K12" s="26">
        <f t="shared" si="0"/>
        <v>0</v>
      </c>
      <c r="L12" s="26">
        <f t="shared" si="0"/>
        <v>0</v>
      </c>
      <c r="M12" s="26">
        <f t="shared" si="0"/>
        <v>0</v>
      </c>
      <c r="N12" s="55">
        <f t="shared" si="0"/>
        <v>0</v>
      </c>
      <c r="O12" s="55">
        <f t="shared" si="0"/>
        <v>0</v>
      </c>
      <c r="P12" s="55">
        <f t="shared" si="0"/>
        <v>0</v>
      </c>
      <c r="Q12" s="55">
        <v>0</v>
      </c>
      <c r="R12" s="55">
        <f t="shared" si="1"/>
        <v>0</v>
      </c>
      <c r="S12" s="55">
        <f t="shared" si="1"/>
        <v>0</v>
      </c>
      <c r="T12" s="55"/>
    </row>
    <row r="13" spans="1:20">
      <c r="A13" s="51" t="s">
        <v>97</v>
      </c>
      <c r="B13" s="26">
        <f t="shared" si="0"/>
        <v>0</v>
      </c>
      <c r="C13" s="40">
        <v>0</v>
      </c>
      <c r="D13" s="40">
        <v>0</v>
      </c>
      <c r="E13" s="26">
        <f t="shared" si="0"/>
        <v>0</v>
      </c>
      <c r="F13" s="26">
        <f t="shared" si="0"/>
        <v>0</v>
      </c>
      <c r="G13" s="26">
        <f t="shared" si="0"/>
        <v>0</v>
      </c>
      <c r="H13" s="26">
        <f t="shared" si="0"/>
        <v>0</v>
      </c>
      <c r="I13" s="26">
        <f t="shared" si="0"/>
        <v>0</v>
      </c>
      <c r="J13" s="26">
        <f t="shared" si="0"/>
        <v>0</v>
      </c>
      <c r="K13" s="26">
        <f t="shared" si="0"/>
        <v>200000</v>
      </c>
      <c r="L13" s="26">
        <f t="shared" si="0"/>
        <v>0</v>
      </c>
      <c r="M13" s="26">
        <f t="shared" si="0"/>
        <v>0</v>
      </c>
      <c r="N13" s="55">
        <f t="shared" si="0"/>
        <v>0</v>
      </c>
      <c r="O13" s="55">
        <f t="shared" si="0"/>
        <v>0</v>
      </c>
      <c r="P13" s="55">
        <f t="shared" si="0"/>
        <v>0</v>
      </c>
      <c r="Q13" s="55">
        <v>0</v>
      </c>
      <c r="R13" s="55">
        <f t="shared" si="1"/>
        <v>0</v>
      </c>
      <c r="S13" s="55">
        <f t="shared" si="1"/>
        <v>0</v>
      </c>
      <c r="T13" s="55"/>
    </row>
    <row r="14" spans="1:20">
      <c r="A14" s="51" t="s">
        <v>99</v>
      </c>
      <c r="B14" s="26">
        <f t="shared" si="0"/>
        <v>0</v>
      </c>
      <c r="C14" s="40">
        <v>0</v>
      </c>
      <c r="D14" s="40">
        <v>0</v>
      </c>
      <c r="E14" s="26">
        <f t="shared" si="0"/>
        <v>0</v>
      </c>
      <c r="F14" s="26">
        <f t="shared" si="0"/>
        <v>0</v>
      </c>
      <c r="G14" s="26">
        <f t="shared" si="0"/>
        <v>0</v>
      </c>
      <c r="H14" s="26">
        <f t="shared" si="0"/>
        <v>0</v>
      </c>
      <c r="I14" s="26">
        <f t="shared" si="0"/>
        <v>0</v>
      </c>
      <c r="J14" s="26">
        <f t="shared" si="0"/>
        <v>0</v>
      </c>
      <c r="K14" s="26">
        <f t="shared" si="0"/>
        <v>0</v>
      </c>
      <c r="L14" s="26">
        <f t="shared" si="0"/>
        <v>0</v>
      </c>
      <c r="M14" s="26">
        <f t="shared" si="0"/>
        <v>0</v>
      </c>
      <c r="N14" s="55">
        <f t="shared" si="0"/>
        <v>0</v>
      </c>
      <c r="O14" s="55">
        <f t="shared" si="0"/>
        <v>0</v>
      </c>
      <c r="P14" s="55">
        <f t="shared" si="0"/>
        <v>0</v>
      </c>
      <c r="Q14" s="55">
        <v>0</v>
      </c>
      <c r="R14" s="55">
        <f t="shared" si="1"/>
        <v>0</v>
      </c>
      <c r="S14" s="55">
        <f t="shared" si="1"/>
        <v>0</v>
      </c>
      <c r="T14" s="55"/>
    </row>
    <row r="15" spans="1:20">
      <c r="A15" s="51" t="s">
        <v>101</v>
      </c>
      <c r="B15" s="26">
        <f t="shared" si="0"/>
        <v>0</v>
      </c>
      <c r="C15" s="40">
        <v>0</v>
      </c>
      <c r="D15" s="40">
        <v>0</v>
      </c>
      <c r="E15" s="26">
        <f t="shared" si="0"/>
        <v>0</v>
      </c>
      <c r="F15" s="26">
        <f t="shared" si="0"/>
        <v>0</v>
      </c>
      <c r="G15" s="26">
        <f t="shared" si="0"/>
        <v>0</v>
      </c>
      <c r="H15" s="26">
        <f t="shared" si="0"/>
        <v>0</v>
      </c>
      <c r="I15" s="26">
        <f t="shared" si="0"/>
        <v>0</v>
      </c>
      <c r="J15" s="26">
        <f t="shared" si="0"/>
        <v>0</v>
      </c>
      <c r="K15" s="26">
        <f t="shared" si="0"/>
        <v>0</v>
      </c>
      <c r="L15" s="26">
        <f t="shared" si="0"/>
        <v>0</v>
      </c>
      <c r="M15" s="26">
        <f t="shared" si="0"/>
        <v>0</v>
      </c>
      <c r="N15" s="55">
        <f t="shared" si="0"/>
        <v>0</v>
      </c>
      <c r="O15" s="55">
        <f t="shared" si="0"/>
        <v>0</v>
      </c>
      <c r="P15" s="55">
        <f t="shared" si="0"/>
        <v>0</v>
      </c>
      <c r="Q15" s="55">
        <v>0</v>
      </c>
      <c r="R15" s="55">
        <f t="shared" si="1"/>
        <v>0</v>
      </c>
      <c r="S15" s="55">
        <f t="shared" si="1"/>
        <v>0</v>
      </c>
      <c r="T15" s="55"/>
    </row>
    <row r="16" spans="1:20">
      <c r="A16" s="51" t="s">
        <v>102</v>
      </c>
      <c r="B16" s="26">
        <f t="shared" si="0"/>
        <v>0</v>
      </c>
      <c r="C16" s="40">
        <v>0</v>
      </c>
      <c r="D16" s="40">
        <v>0</v>
      </c>
      <c r="E16" s="26">
        <f t="shared" si="0"/>
        <v>0</v>
      </c>
      <c r="F16" s="26">
        <f t="shared" si="0"/>
        <v>0</v>
      </c>
      <c r="G16" s="26">
        <f t="shared" si="0"/>
        <v>0</v>
      </c>
      <c r="H16" s="26">
        <f t="shared" si="0"/>
        <v>0</v>
      </c>
      <c r="I16" s="26">
        <f t="shared" si="0"/>
        <v>0</v>
      </c>
      <c r="J16" s="26">
        <f t="shared" si="0"/>
        <v>0</v>
      </c>
      <c r="K16" s="26">
        <f t="shared" si="0"/>
        <v>0</v>
      </c>
      <c r="L16" s="26">
        <f t="shared" si="0"/>
        <v>0</v>
      </c>
      <c r="M16" s="26">
        <f t="shared" si="0"/>
        <v>0</v>
      </c>
      <c r="N16" s="55">
        <f t="shared" si="0"/>
        <v>0</v>
      </c>
      <c r="O16" s="55">
        <f t="shared" si="0"/>
        <v>0</v>
      </c>
      <c r="P16" s="55">
        <f t="shared" si="0"/>
        <v>0</v>
      </c>
      <c r="Q16" s="55">
        <v>0</v>
      </c>
      <c r="R16" s="55">
        <f t="shared" si="1"/>
        <v>0</v>
      </c>
      <c r="S16" s="55">
        <f t="shared" si="1"/>
        <v>0</v>
      </c>
      <c r="T16" s="55"/>
    </row>
    <row r="17" spans="1:20">
      <c r="A17" s="51" t="s">
        <v>103</v>
      </c>
      <c r="B17" s="26">
        <f t="shared" si="0"/>
        <v>0</v>
      </c>
      <c r="C17" s="40">
        <v>0</v>
      </c>
      <c r="D17" s="40">
        <v>0</v>
      </c>
      <c r="E17" s="26">
        <f t="shared" si="0"/>
        <v>0</v>
      </c>
      <c r="F17" s="26">
        <f t="shared" si="0"/>
        <v>0</v>
      </c>
      <c r="G17" s="26">
        <f t="shared" si="0"/>
        <v>0</v>
      </c>
      <c r="H17" s="26">
        <f t="shared" si="0"/>
        <v>0</v>
      </c>
      <c r="I17" s="26">
        <f t="shared" si="0"/>
        <v>0</v>
      </c>
      <c r="J17" s="26">
        <f t="shared" si="0"/>
        <v>0</v>
      </c>
      <c r="K17" s="26">
        <f t="shared" si="0"/>
        <v>0</v>
      </c>
      <c r="L17" s="26">
        <f t="shared" si="0"/>
        <v>0</v>
      </c>
      <c r="M17" s="26">
        <f t="shared" si="0"/>
        <v>0</v>
      </c>
      <c r="N17" s="55">
        <f t="shared" si="0"/>
        <v>0</v>
      </c>
      <c r="O17" s="55">
        <f t="shared" si="0"/>
        <v>0</v>
      </c>
      <c r="P17" s="55">
        <f t="shared" si="0"/>
        <v>0</v>
      </c>
      <c r="Q17" s="55">
        <v>0</v>
      </c>
      <c r="R17" s="55">
        <f t="shared" si="1"/>
        <v>317625</v>
      </c>
      <c r="S17" s="55">
        <f t="shared" si="1"/>
        <v>196729</v>
      </c>
      <c r="T17" s="55"/>
    </row>
    <row r="18" spans="1:20">
      <c r="A18" s="51" t="s">
        <v>104</v>
      </c>
      <c r="B18" s="26">
        <f t="shared" si="0"/>
        <v>0</v>
      </c>
      <c r="C18" s="40">
        <v>0</v>
      </c>
      <c r="D18" s="40">
        <v>0</v>
      </c>
      <c r="E18" s="26">
        <f t="shared" si="0"/>
        <v>0</v>
      </c>
      <c r="F18" s="26">
        <f t="shared" si="0"/>
        <v>0</v>
      </c>
      <c r="G18" s="26">
        <f t="shared" si="0"/>
        <v>0</v>
      </c>
      <c r="H18" s="26">
        <f t="shared" si="0"/>
        <v>0</v>
      </c>
      <c r="I18" s="26">
        <f t="shared" si="0"/>
        <v>0</v>
      </c>
      <c r="J18" s="26">
        <f t="shared" si="0"/>
        <v>0</v>
      </c>
      <c r="K18" s="26">
        <f t="shared" si="0"/>
        <v>0</v>
      </c>
      <c r="L18" s="26">
        <f t="shared" si="0"/>
        <v>0</v>
      </c>
      <c r="M18" s="26">
        <f t="shared" si="0"/>
        <v>0</v>
      </c>
      <c r="N18" s="55">
        <f t="shared" si="0"/>
        <v>0</v>
      </c>
      <c r="O18" s="55">
        <f t="shared" si="0"/>
        <v>0</v>
      </c>
      <c r="P18" s="55">
        <f t="shared" si="0"/>
        <v>0</v>
      </c>
      <c r="Q18" s="55">
        <v>0</v>
      </c>
      <c r="R18" s="55">
        <f t="shared" si="1"/>
        <v>0</v>
      </c>
      <c r="S18" s="55">
        <f t="shared" si="1"/>
        <v>0</v>
      </c>
      <c r="T18" s="55"/>
    </row>
    <row r="19" spans="1:20">
      <c r="A19" s="51" t="s">
        <v>105</v>
      </c>
      <c r="B19" s="26">
        <f t="shared" si="0"/>
        <v>0</v>
      </c>
      <c r="C19" s="40">
        <v>0</v>
      </c>
      <c r="D19" s="40">
        <v>0</v>
      </c>
      <c r="E19" s="26">
        <f t="shared" si="0"/>
        <v>385828</v>
      </c>
      <c r="F19" s="26">
        <f t="shared" si="0"/>
        <v>56346</v>
      </c>
      <c r="G19" s="26">
        <f t="shared" si="0"/>
        <v>307858</v>
      </c>
      <c r="H19" s="26">
        <f t="shared" si="0"/>
        <v>906534</v>
      </c>
      <c r="I19" s="26">
        <f t="shared" si="0"/>
        <v>616147</v>
      </c>
      <c r="J19" s="26">
        <f t="shared" si="0"/>
        <v>514407</v>
      </c>
      <c r="K19" s="26">
        <f t="shared" si="0"/>
        <v>546889</v>
      </c>
      <c r="L19" s="26">
        <f t="shared" si="0"/>
        <v>70518</v>
      </c>
      <c r="M19" s="26">
        <f t="shared" si="0"/>
        <v>451623</v>
      </c>
      <c r="N19" s="55">
        <f t="shared" si="0"/>
        <v>455415</v>
      </c>
      <c r="O19" s="55">
        <f t="shared" si="0"/>
        <v>381896</v>
      </c>
      <c r="P19" s="55">
        <f t="shared" si="0"/>
        <v>848879</v>
      </c>
      <c r="Q19" s="55">
        <v>0</v>
      </c>
      <c r="R19" s="55">
        <f t="shared" si="1"/>
        <v>0</v>
      </c>
      <c r="S19" s="55">
        <f t="shared" si="1"/>
        <v>0</v>
      </c>
      <c r="T19" s="55"/>
    </row>
    <row r="20" spans="1:20">
      <c r="A20" s="51" t="s">
        <v>107</v>
      </c>
      <c r="B20" s="26">
        <f t="shared" si="0"/>
        <v>0</v>
      </c>
      <c r="C20" s="40">
        <v>0</v>
      </c>
      <c r="D20" s="40">
        <v>0</v>
      </c>
      <c r="E20" s="26">
        <f t="shared" si="0"/>
        <v>199720</v>
      </c>
      <c r="F20" s="26">
        <f t="shared" si="0"/>
        <v>111660</v>
      </c>
      <c r="G20" s="26">
        <f t="shared" si="0"/>
        <v>321165</v>
      </c>
      <c r="H20" s="26">
        <f t="shared" si="0"/>
        <v>0</v>
      </c>
      <c r="I20" s="26">
        <f t="shared" si="0"/>
        <v>0</v>
      </c>
      <c r="J20" s="26">
        <f t="shared" si="0"/>
        <v>0</v>
      </c>
      <c r="K20" s="26">
        <f t="shared" si="0"/>
        <v>0</v>
      </c>
      <c r="L20" s="26">
        <f t="shared" si="0"/>
        <v>0</v>
      </c>
      <c r="M20" s="26">
        <f t="shared" si="0"/>
        <v>0</v>
      </c>
      <c r="N20" s="55">
        <f t="shared" si="0"/>
        <v>0</v>
      </c>
      <c r="O20" s="55">
        <f t="shared" si="0"/>
        <v>0</v>
      </c>
      <c r="P20" s="55">
        <f t="shared" si="0"/>
        <v>0</v>
      </c>
      <c r="Q20" s="55">
        <v>0</v>
      </c>
      <c r="R20" s="55">
        <f t="shared" si="1"/>
        <v>0</v>
      </c>
      <c r="S20" s="55">
        <f t="shared" si="1"/>
        <v>0</v>
      </c>
      <c r="T20" s="55"/>
    </row>
    <row r="21" spans="1:20">
      <c r="A21" s="51" t="s">
        <v>76</v>
      </c>
      <c r="B21" s="26">
        <f t="shared" ref="B21:P36" si="2">SUM(B80,B139)</f>
        <v>0</v>
      </c>
      <c r="C21" s="40">
        <v>0</v>
      </c>
      <c r="D21" s="40">
        <v>0</v>
      </c>
      <c r="E21" s="26">
        <f t="shared" si="2"/>
        <v>0</v>
      </c>
      <c r="F21" s="26">
        <f t="shared" si="2"/>
        <v>0</v>
      </c>
      <c r="G21" s="26">
        <f t="shared" si="2"/>
        <v>0</v>
      </c>
      <c r="H21" s="26">
        <f t="shared" si="2"/>
        <v>0</v>
      </c>
      <c r="I21" s="26">
        <f t="shared" si="2"/>
        <v>0</v>
      </c>
      <c r="J21" s="26">
        <f t="shared" si="2"/>
        <v>0</v>
      </c>
      <c r="K21" s="26">
        <f t="shared" si="2"/>
        <v>0</v>
      </c>
      <c r="L21" s="26">
        <f t="shared" si="2"/>
        <v>0</v>
      </c>
      <c r="M21" s="26">
        <f t="shared" si="2"/>
        <v>0</v>
      </c>
      <c r="N21" s="55">
        <f t="shared" si="2"/>
        <v>0</v>
      </c>
      <c r="O21" s="55">
        <f t="shared" si="2"/>
        <v>0</v>
      </c>
      <c r="P21" s="55">
        <f t="shared" si="2"/>
        <v>0</v>
      </c>
      <c r="Q21" s="55">
        <v>0</v>
      </c>
      <c r="R21" s="55">
        <f t="shared" ref="R21:S36" si="3">SUM(R80,R139)</f>
        <v>0</v>
      </c>
      <c r="S21" s="55">
        <f t="shared" si="3"/>
        <v>0</v>
      </c>
      <c r="T21" s="55"/>
    </row>
    <row r="22" spans="1:20">
      <c r="A22" s="51" t="s">
        <v>110</v>
      </c>
      <c r="B22" s="26">
        <f t="shared" si="2"/>
        <v>0</v>
      </c>
      <c r="C22" s="40">
        <v>0</v>
      </c>
      <c r="D22" s="40">
        <v>0</v>
      </c>
      <c r="E22" s="26">
        <f t="shared" si="2"/>
        <v>0</v>
      </c>
      <c r="F22" s="26">
        <f t="shared" si="2"/>
        <v>0</v>
      </c>
      <c r="G22" s="26">
        <f t="shared" si="2"/>
        <v>0</v>
      </c>
      <c r="H22" s="26">
        <f t="shared" si="2"/>
        <v>0</v>
      </c>
      <c r="I22" s="26">
        <f t="shared" si="2"/>
        <v>0</v>
      </c>
      <c r="J22" s="26">
        <f t="shared" si="2"/>
        <v>0</v>
      </c>
      <c r="K22" s="26">
        <f t="shared" si="2"/>
        <v>0</v>
      </c>
      <c r="L22" s="26">
        <f t="shared" si="2"/>
        <v>0</v>
      </c>
      <c r="M22" s="26">
        <f t="shared" si="2"/>
        <v>0</v>
      </c>
      <c r="N22" s="55">
        <f t="shared" si="2"/>
        <v>0</v>
      </c>
      <c r="O22" s="55">
        <f t="shared" si="2"/>
        <v>0</v>
      </c>
      <c r="P22" s="55">
        <f t="shared" si="2"/>
        <v>0</v>
      </c>
      <c r="Q22" s="55">
        <v>0</v>
      </c>
      <c r="R22" s="55">
        <f t="shared" si="3"/>
        <v>0</v>
      </c>
      <c r="S22" s="55">
        <f t="shared" si="3"/>
        <v>0</v>
      </c>
      <c r="T22" s="55"/>
    </row>
    <row r="23" spans="1:20">
      <c r="A23" s="51" t="s">
        <v>111</v>
      </c>
      <c r="B23" s="26">
        <f t="shared" si="2"/>
        <v>0</v>
      </c>
      <c r="C23" s="40">
        <v>0</v>
      </c>
      <c r="D23" s="40">
        <v>0</v>
      </c>
      <c r="E23" s="26">
        <f t="shared" si="2"/>
        <v>0</v>
      </c>
      <c r="F23" s="26">
        <f t="shared" si="2"/>
        <v>0</v>
      </c>
      <c r="G23" s="26">
        <f t="shared" si="2"/>
        <v>0</v>
      </c>
      <c r="H23" s="26">
        <f t="shared" si="2"/>
        <v>708234</v>
      </c>
      <c r="I23" s="26">
        <f t="shared" si="2"/>
        <v>3012347</v>
      </c>
      <c r="J23" s="26">
        <f t="shared" si="2"/>
        <v>31079</v>
      </c>
      <c r="K23" s="26">
        <f t="shared" si="2"/>
        <v>0</v>
      </c>
      <c r="L23" s="26">
        <f t="shared" si="2"/>
        <v>308818</v>
      </c>
      <c r="M23" s="26">
        <f t="shared" si="2"/>
        <v>646630</v>
      </c>
      <c r="N23" s="55">
        <f t="shared" si="2"/>
        <v>1337745</v>
      </c>
      <c r="O23" s="55">
        <f t="shared" si="2"/>
        <v>1273003</v>
      </c>
      <c r="P23" s="55">
        <f t="shared" si="2"/>
        <v>1203053</v>
      </c>
      <c r="Q23" s="55">
        <v>723811</v>
      </c>
      <c r="R23" s="55">
        <f t="shared" si="3"/>
        <v>0</v>
      </c>
      <c r="S23" s="55">
        <f t="shared" si="3"/>
        <v>0</v>
      </c>
      <c r="T23" s="55"/>
    </row>
    <row r="24" spans="1:20">
      <c r="A24" s="51" t="s">
        <v>113</v>
      </c>
      <c r="B24" s="26">
        <f t="shared" si="2"/>
        <v>0</v>
      </c>
      <c r="C24" s="40">
        <v>0</v>
      </c>
      <c r="D24" s="40">
        <v>0</v>
      </c>
      <c r="E24" s="26">
        <f t="shared" si="2"/>
        <v>0</v>
      </c>
      <c r="F24" s="26">
        <f t="shared" si="2"/>
        <v>0</v>
      </c>
      <c r="G24" s="26">
        <f t="shared" si="2"/>
        <v>0</v>
      </c>
      <c r="H24" s="26">
        <f t="shared" si="2"/>
        <v>0</v>
      </c>
      <c r="I24" s="26">
        <f t="shared" si="2"/>
        <v>0</v>
      </c>
      <c r="J24" s="26">
        <f t="shared" si="2"/>
        <v>0</v>
      </c>
      <c r="K24" s="26">
        <f t="shared" si="2"/>
        <v>0</v>
      </c>
      <c r="L24" s="26">
        <f t="shared" si="2"/>
        <v>0</v>
      </c>
      <c r="M24" s="26">
        <f t="shared" si="2"/>
        <v>0</v>
      </c>
      <c r="N24" s="55">
        <f t="shared" si="2"/>
        <v>0</v>
      </c>
      <c r="O24" s="55">
        <f t="shared" si="2"/>
        <v>0</v>
      </c>
      <c r="P24" s="55">
        <f t="shared" si="2"/>
        <v>0</v>
      </c>
      <c r="Q24" s="55">
        <v>0</v>
      </c>
      <c r="R24" s="55">
        <f t="shared" si="3"/>
        <v>0</v>
      </c>
      <c r="S24" s="55">
        <f t="shared" si="3"/>
        <v>0</v>
      </c>
      <c r="T24" s="55"/>
    </row>
    <row r="25" spans="1:20">
      <c r="A25" s="51" t="s">
        <v>78</v>
      </c>
      <c r="B25" s="26">
        <f t="shared" si="2"/>
        <v>0</v>
      </c>
      <c r="C25" s="40">
        <v>0</v>
      </c>
      <c r="D25" s="40">
        <v>0</v>
      </c>
      <c r="E25" s="26">
        <f t="shared" si="2"/>
        <v>0</v>
      </c>
      <c r="F25" s="26">
        <f t="shared" si="2"/>
        <v>0</v>
      </c>
      <c r="G25" s="26">
        <f t="shared" si="2"/>
        <v>0</v>
      </c>
      <c r="H25" s="26">
        <f t="shared" si="2"/>
        <v>224400</v>
      </c>
      <c r="I25" s="26">
        <f t="shared" si="2"/>
        <v>0</v>
      </c>
      <c r="J25" s="26">
        <f t="shared" si="2"/>
        <v>0</v>
      </c>
      <c r="K25" s="26">
        <f t="shared" si="2"/>
        <v>0</v>
      </c>
      <c r="L25" s="26">
        <f t="shared" si="2"/>
        <v>0</v>
      </c>
      <c r="M25" s="26">
        <f t="shared" si="2"/>
        <v>0</v>
      </c>
      <c r="N25" s="55">
        <f t="shared" si="2"/>
        <v>0</v>
      </c>
      <c r="O25" s="55">
        <f t="shared" si="2"/>
        <v>0</v>
      </c>
      <c r="P25" s="55">
        <f t="shared" si="2"/>
        <v>0</v>
      </c>
      <c r="Q25" s="55">
        <v>0</v>
      </c>
      <c r="R25" s="55">
        <f t="shared" si="3"/>
        <v>0</v>
      </c>
      <c r="S25" s="55">
        <f t="shared" si="3"/>
        <v>0</v>
      </c>
      <c r="T25" s="55"/>
    </row>
    <row r="26" spans="1:20">
      <c r="A26" s="51" t="s">
        <v>116</v>
      </c>
      <c r="B26" s="26">
        <f t="shared" si="2"/>
        <v>0</v>
      </c>
      <c r="C26" s="40">
        <v>0</v>
      </c>
      <c r="D26" s="40">
        <v>0</v>
      </c>
      <c r="E26" s="26">
        <f t="shared" si="2"/>
        <v>0</v>
      </c>
      <c r="F26" s="26">
        <f t="shared" si="2"/>
        <v>0</v>
      </c>
      <c r="G26" s="26">
        <f t="shared" si="2"/>
        <v>0</v>
      </c>
      <c r="H26" s="26">
        <f t="shared" si="2"/>
        <v>0</v>
      </c>
      <c r="I26" s="26">
        <f t="shared" si="2"/>
        <v>0</v>
      </c>
      <c r="J26" s="26">
        <f t="shared" si="2"/>
        <v>0</v>
      </c>
      <c r="K26" s="26">
        <f t="shared" si="2"/>
        <v>0</v>
      </c>
      <c r="L26" s="26">
        <f t="shared" si="2"/>
        <v>0</v>
      </c>
      <c r="M26" s="26">
        <f t="shared" si="2"/>
        <v>0</v>
      </c>
      <c r="N26" s="55">
        <f t="shared" si="2"/>
        <v>0</v>
      </c>
      <c r="O26" s="55">
        <f t="shared" si="2"/>
        <v>0</v>
      </c>
      <c r="P26" s="55">
        <f t="shared" si="2"/>
        <v>0</v>
      </c>
      <c r="Q26" s="55">
        <v>0</v>
      </c>
      <c r="R26" s="55">
        <f t="shared" si="3"/>
        <v>0</v>
      </c>
      <c r="S26" s="55">
        <f t="shared" si="3"/>
        <v>0</v>
      </c>
      <c r="T26" s="55"/>
    </row>
    <row r="27" spans="1:20">
      <c r="A27" s="51" t="s">
        <v>117</v>
      </c>
      <c r="B27" s="26">
        <f t="shared" si="2"/>
        <v>0</v>
      </c>
      <c r="C27" s="40">
        <v>0</v>
      </c>
      <c r="D27" s="40">
        <v>0</v>
      </c>
      <c r="E27" s="26">
        <f t="shared" si="2"/>
        <v>379751</v>
      </c>
      <c r="F27" s="26">
        <f t="shared" si="2"/>
        <v>162210</v>
      </c>
      <c r="G27" s="26">
        <f t="shared" si="2"/>
        <v>734604</v>
      </c>
      <c r="H27" s="26">
        <f t="shared" si="2"/>
        <v>445194</v>
      </c>
      <c r="I27" s="26">
        <f t="shared" si="2"/>
        <v>711321</v>
      </c>
      <c r="J27" s="26">
        <f t="shared" si="2"/>
        <v>929873</v>
      </c>
      <c r="K27" s="26">
        <f t="shared" si="2"/>
        <v>519207</v>
      </c>
      <c r="L27" s="26">
        <f t="shared" si="2"/>
        <v>325383</v>
      </c>
      <c r="M27" s="26">
        <f t="shared" si="2"/>
        <v>158125</v>
      </c>
      <c r="N27" s="55">
        <f t="shared" si="2"/>
        <v>200000</v>
      </c>
      <c r="O27" s="55">
        <f t="shared" si="2"/>
        <v>0</v>
      </c>
      <c r="P27" s="55">
        <f t="shared" si="2"/>
        <v>0</v>
      </c>
      <c r="Q27" s="55">
        <v>0</v>
      </c>
      <c r="R27" s="55">
        <f t="shared" si="3"/>
        <v>0</v>
      </c>
      <c r="S27" s="55">
        <f t="shared" si="3"/>
        <v>0</v>
      </c>
      <c r="T27" s="55"/>
    </row>
    <row r="28" spans="1:20">
      <c r="A28" s="51" t="s">
        <v>77</v>
      </c>
      <c r="B28" s="26">
        <f t="shared" si="2"/>
        <v>0</v>
      </c>
      <c r="C28" s="40">
        <v>0</v>
      </c>
      <c r="D28" s="40">
        <v>0</v>
      </c>
      <c r="E28" s="26">
        <f t="shared" si="2"/>
        <v>0</v>
      </c>
      <c r="F28" s="26">
        <f t="shared" si="2"/>
        <v>0</v>
      </c>
      <c r="G28" s="26">
        <f t="shared" si="2"/>
        <v>0</v>
      </c>
      <c r="H28" s="26">
        <f t="shared" si="2"/>
        <v>0</v>
      </c>
      <c r="I28" s="26">
        <f t="shared" si="2"/>
        <v>0</v>
      </c>
      <c r="J28" s="26">
        <f t="shared" si="2"/>
        <v>0</v>
      </c>
      <c r="K28" s="26">
        <f t="shared" si="2"/>
        <v>0</v>
      </c>
      <c r="L28" s="26">
        <f t="shared" si="2"/>
        <v>0</v>
      </c>
      <c r="M28" s="26">
        <f t="shared" si="2"/>
        <v>0</v>
      </c>
      <c r="N28" s="55">
        <f t="shared" si="2"/>
        <v>0</v>
      </c>
      <c r="O28" s="55">
        <f t="shared" si="2"/>
        <v>0</v>
      </c>
      <c r="P28" s="55">
        <f t="shared" si="2"/>
        <v>0</v>
      </c>
      <c r="Q28" s="55">
        <v>0</v>
      </c>
      <c r="R28" s="55">
        <f t="shared" si="3"/>
        <v>0</v>
      </c>
      <c r="S28" s="55">
        <f t="shared" si="3"/>
        <v>0</v>
      </c>
      <c r="T28" s="55"/>
    </row>
    <row r="29" spans="1:20">
      <c r="A29" s="51" t="s">
        <v>120</v>
      </c>
      <c r="B29" s="26">
        <f t="shared" si="2"/>
        <v>0</v>
      </c>
      <c r="C29" s="40">
        <v>0</v>
      </c>
      <c r="D29" s="40">
        <v>0</v>
      </c>
      <c r="E29" s="26">
        <f t="shared" si="2"/>
        <v>0</v>
      </c>
      <c r="F29" s="26">
        <f t="shared" si="2"/>
        <v>0</v>
      </c>
      <c r="G29" s="26">
        <f t="shared" si="2"/>
        <v>0</v>
      </c>
      <c r="H29" s="26">
        <f t="shared" si="2"/>
        <v>0</v>
      </c>
      <c r="I29" s="26">
        <f t="shared" si="2"/>
        <v>0</v>
      </c>
      <c r="J29" s="26">
        <f t="shared" si="2"/>
        <v>0</v>
      </c>
      <c r="K29" s="26">
        <f t="shared" si="2"/>
        <v>0</v>
      </c>
      <c r="L29" s="26">
        <f t="shared" si="2"/>
        <v>0</v>
      </c>
      <c r="M29" s="26">
        <f t="shared" si="2"/>
        <v>0</v>
      </c>
      <c r="N29" s="55">
        <f t="shared" si="2"/>
        <v>0</v>
      </c>
      <c r="O29" s="55">
        <f t="shared" si="2"/>
        <v>0</v>
      </c>
      <c r="P29" s="55">
        <f t="shared" si="2"/>
        <v>0</v>
      </c>
      <c r="Q29" s="55">
        <v>0</v>
      </c>
      <c r="R29" s="55">
        <f t="shared" si="3"/>
        <v>0</v>
      </c>
      <c r="S29" s="55">
        <f t="shared" si="3"/>
        <v>0</v>
      </c>
      <c r="T29" s="55"/>
    </row>
    <row r="30" spans="1:20">
      <c r="A30" s="51" t="s">
        <v>122</v>
      </c>
      <c r="B30" s="26">
        <f t="shared" si="2"/>
        <v>0</v>
      </c>
      <c r="C30" s="40">
        <v>0</v>
      </c>
      <c r="D30" s="40">
        <v>0</v>
      </c>
      <c r="E30" s="26">
        <f t="shared" si="2"/>
        <v>783</v>
      </c>
      <c r="F30" s="26">
        <f t="shared" si="2"/>
        <v>0</v>
      </c>
      <c r="G30" s="26">
        <f t="shared" si="2"/>
        <v>0</v>
      </c>
      <c r="H30" s="26">
        <f t="shared" si="2"/>
        <v>0</v>
      </c>
      <c r="I30" s="26">
        <f t="shared" si="2"/>
        <v>0</v>
      </c>
      <c r="J30" s="26">
        <f t="shared" si="2"/>
        <v>0</v>
      </c>
      <c r="K30" s="26">
        <f t="shared" si="2"/>
        <v>0</v>
      </c>
      <c r="L30" s="26">
        <f t="shared" si="2"/>
        <v>0</v>
      </c>
      <c r="M30" s="26">
        <f t="shared" si="2"/>
        <v>0</v>
      </c>
      <c r="N30" s="55">
        <f t="shared" si="2"/>
        <v>0</v>
      </c>
      <c r="O30" s="55">
        <f t="shared" si="2"/>
        <v>0</v>
      </c>
      <c r="P30" s="55">
        <f t="shared" si="2"/>
        <v>0</v>
      </c>
      <c r="Q30" s="55">
        <v>0</v>
      </c>
      <c r="R30" s="55">
        <f t="shared" si="3"/>
        <v>0</v>
      </c>
      <c r="S30" s="55">
        <f t="shared" si="3"/>
        <v>0</v>
      </c>
      <c r="T30" s="55"/>
    </row>
    <row r="31" spans="1:20">
      <c r="A31" s="51" t="s">
        <v>124</v>
      </c>
      <c r="B31" s="26">
        <f t="shared" si="2"/>
        <v>0</v>
      </c>
      <c r="C31" s="40">
        <v>0</v>
      </c>
      <c r="D31" s="40">
        <v>0</v>
      </c>
      <c r="E31" s="26">
        <f t="shared" si="2"/>
        <v>0</v>
      </c>
      <c r="F31" s="26">
        <f t="shared" si="2"/>
        <v>97637</v>
      </c>
      <c r="G31" s="26">
        <f t="shared" si="2"/>
        <v>43392</v>
      </c>
      <c r="H31" s="26">
        <f t="shared" si="2"/>
        <v>44983</v>
      </c>
      <c r="I31" s="26">
        <f t="shared" si="2"/>
        <v>60127</v>
      </c>
      <c r="J31" s="26">
        <f t="shared" si="2"/>
        <v>0</v>
      </c>
      <c r="K31" s="26">
        <f t="shared" si="2"/>
        <v>0</v>
      </c>
      <c r="L31" s="26">
        <f t="shared" si="2"/>
        <v>0</v>
      </c>
      <c r="M31" s="26">
        <f t="shared" si="2"/>
        <v>0</v>
      </c>
      <c r="N31" s="55">
        <f t="shared" si="2"/>
        <v>0</v>
      </c>
      <c r="O31" s="55">
        <f t="shared" si="2"/>
        <v>0</v>
      </c>
      <c r="P31" s="55">
        <f t="shared" si="2"/>
        <v>0</v>
      </c>
      <c r="Q31" s="55">
        <v>0</v>
      </c>
      <c r="R31" s="55">
        <f t="shared" si="3"/>
        <v>0</v>
      </c>
      <c r="S31" s="55">
        <f t="shared" si="3"/>
        <v>0</v>
      </c>
      <c r="T31" s="55"/>
    </row>
    <row r="32" spans="1:20">
      <c r="A32" s="51" t="s">
        <v>126</v>
      </c>
      <c r="B32" s="26">
        <f t="shared" si="2"/>
        <v>0</v>
      </c>
      <c r="C32" s="40">
        <v>0</v>
      </c>
      <c r="D32" s="40">
        <v>0</v>
      </c>
      <c r="E32" s="26">
        <f t="shared" si="2"/>
        <v>0</v>
      </c>
      <c r="F32" s="26">
        <f t="shared" si="2"/>
        <v>0</v>
      </c>
      <c r="G32" s="26">
        <f t="shared" si="2"/>
        <v>0</v>
      </c>
      <c r="H32" s="26">
        <f t="shared" si="2"/>
        <v>0</v>
      </c>
      <c r="I32" s="26">
        <f t="shared" si="2"/>
        <v>0</v>
      </c>
      <c r="J32" s="26">
        <f t="shared" si="2"/>
        <v>0</v>
      </c>
      <c r="K32" s="26">
        <f t="shared" si="2"/>
        <v>0</v>
      </c>
      <c r="L32" s="26">
        <f t="shared" si="2"/>
        <v>0</v>
      </c>
      <c r="M32" s="26">
        <f t="shared" si="2"/>
        <v>0</v>
      </c>
      <c r="N32" s="55">
        <f t="shared" si="2"/>
        <v>0</v>
      </c>
      <c r="O32" s="55">
        <f t="shared" si="2"/>
        <v>0</v>
      </c>
      <c r="P32" s="55">
        <f t="shared" si="2"/>
        <v>0</v>
      </c>
      <c r="Q32" s="55">
        <v>0</v>
      </c>
      <c r="R32" s="55">
        <f t="shared" si="3"/>
        <v>0</v>
      </c>
      <c r="S32" s="55">
        <f t="shared" si="3"/>
        <v>0</v>
      </c>
      <c r="T32" s="55"/>
    </row>
    <row r="33" spans="1:20">
      <c r="A33" s="51" t="s">
        <v>127</v>
      </c>
      <c r="B33" s="26">
        <f t="shared" si="2"/>
        <v>0</v>
      </c>
      <c r="C33" s="40">
        <v>0</v>
      </c>
      <c r="D33" s="40">
        <v>0</v>
      </c>
      <c r="E33" s="26">
        <f t="shared" si="2"/>
        <v>0</v>
      </c>
      <c r="F33" s="26">
        <f t="shared" si="2"/>
        <v>0</v>
      </c>
      <c r="G33" s="26">
        <f t="shared" si="2"/>
        <v>0</v>
      </c>
      <c r="H33" s="26">
        <f t="shared" si="2"/>
        <v>0</v>
      </c>
      <c r="I33" s="26">
        <f t="shared" si="2"/>
        <v>0</v>
      </c>
      <c r="J33" s="26">
        <f t="shared" si="2"/>
        <v>0</v>
      </c>
      <c r="K33" s="26">
        <f t="shared" si="2"/>
        <v>0</v>
      </c>
      <c r="L33" s="26">
        <f t="shared" si="2"/>
        <v>0</v>
      </c>
      <c r="M33" s="26">
        <f t="shared" si="2"/>
        <v>0</v>
      </c>
      <c r="N33" s="55">
        <f t="shared" si="2"/>
        <v>0</v>
      </c>
      <c r="O33" s="55">
        <f t="shared" si="2"/>
        <v>0</v>
      </c>
      <c r="P33" s="55">
        <f t="shared" si="2"/>
        <v>0</v>
      </c>
      <c r="Q33" s="55">
        <v>0</v>
      </c>
      <c r="R33" s="55">
        <f t="shared" si="3"/>
        <v>0</v>
      </c>
      <c r="S33" s="55">
        <f t="shared" si="3"/>
        <v>0</v>
      </c>
      <c r="T33" s="55"/>
    </row>
    <row r="34" spans="1:20">
      <c r="A34" s="51" t="s">
        <v>128</v>
      </c>
      <c r="B34" s="26">
        <f t="shared" si="2"/>
        <v>0</v>
      </c>
      <c r="C34" s="40">
        <v>0</v>
      </c>
      <c r="D34" s="40">
        <v>0</v>
      </c>
      <c r="E34" s="26">
        <f t="shared" si="2"/>
        <v>0</v>
      </c>
      <c r="F34" s="26">
        <f t="shared" si="2"/>
        <v>9932</v>
      </c>
      <c r="G34" s="26">
        <f t="shared" si="2"/>
        <v>29418</v>
      </c>
      <c r="H34" s="26">
        <f t="shared" si="2"/>
        <v>51815</v>
      </c>
      <c r="I34" s="26">
        <f t="shared" si="2"/>
        <v>76679</v>
      </c>
      <c r="J34" s="26">
        <f t="shared" si="2"/>
        <v>28701</v>
      </c>
      <c r="K34" s="26">
        <f t="shared" si="2"/>
        <v>0</v>
      </c>
      <c r="L34" s="26">
        <f t="shared" si="2"/>
        <v>0</v>
      </c>
      <c r="M34" s="26">
        <f t="shared" si="2"/>
        <v>0</v>
      </c>
      <c r="N34" s="55">
        <f t="shared" si="2"/>
        <v>0</v>
      </c>
      <c r="O34" s="55">
        <f t="shared" si="2"/>
        <v>0</v>
      </c>
      <c r="P34" s="55">
        <f t="shared" si="2"/>
        <v>0</v>
      </c>
      <c r="Q34" s="55">
        <v>0</v>
      </c>
      <c r="R34" s="55">
        <f t="shared" si="3"/>
        <v>0</v>
      </c>
      <c r="S34" s="55">
        <f t="shared" si="3"/>
        <v>0</v>
      </c>
      <c r="T34" s="55"/>
    </row>
    <row r="35" spans="1:20">
      <c r="A35" s="51" t="s">
        <v>130</v>
      </c>
      <c r="B35" s="26">
        <f t="shared" si="2"/>
        <v>0</v>
      </c>
      <c r="C35" s="40">
        <v>0</v>
      </c>
      <c r="D35" s="40">
        <v>0</v>
      </c>
      <c r="E35" s="26">
        <f t="shared" si="2"/>
        <v>0</v>
      </c>
      <c r="F35" s="26">
        <f t="shared" si="2"/>
        <v>0</v>
      </c>
      <c r="G35" s="26">
        <f t="shared" si="2"/>
        <v>0</v>
      </c>
      <c r="H35" s="26">
        <f t="shared" si="2"/>
        <v>0</v>
      </c>
      <c r="I35" s="26">
        <f t="shared" si="2"/>
        <v>378893</v>
      </c>
      <c r="J35" s="26">
        <f t="shared" si="2"/>
        <v>151228</v>
      </c>
      <c r="K35" s="26">
        <f t="shared" si="2"/>
        <v>0</v>
      </c>
      <c r="L35" s="26">
        <f t="shared" si="2"/>
        <v>179241</v>
      </c>
      <c r="M35" s="26">
        <f t="shared" si="2"/>
        <v>430463</v>
      </c>
      <c r="N35" s="55">
        <f t="shared" si="2"/>
        <v>-50804</v>
      </c>
      <c r="O35" s="55">
        <f t="shared" si="2"/>
        <v>28003</v>
      </c>
      <c r="P35" s="55">
        <f t="shared" si="2"/>
        <v>102530</v>
      </c>
      <c r="Q35" s="55">
        <v>52660</v>
      </c>
      <c r="R35" s="55">
        <f t="shared" si="3"/>
        <v>48532</v>
      </c>
      <c r="S35" s="55">
        <f t="shared" si="3"/>
        <v>54484</v>
      </c>
      <c r="T35" s="55"/>
    </row>
    <row r="36" spans="1:20">
      <c r="A36" s="51" t="s">
        <v>131</v>
      </c>
      <c r="B36" s="26">
        <f t="shared" si="2"/>
        <v>0</v>
      </c>
      <c r="C36" s="40">
        <v>0</v>
      </c>
      <c r="D36" s="40">
        <v>0</v>
      </c>
      <c r="E36" s="26">
        <f t="shared" si="2"/>
        <v>0</v>
      </c>
      <c r="F36" s="26">
        <f t="shared" si="2"/>
        <v>0</v>
      </c>
      <c r="G36" s="26">
        <f t="shared" si="2"/>
        <v>0</v>
      </c>
      <c r="H36" s="26">
        <f t="shared" si="2"/>
        <v>0</v>
      </c>
      <c r="I36" s="26">
        <f t="shared" si="2"/>
        <v>0</v>
      </c>
      <c r="J36" s="26">
        <f t="shared" si="2"/>
        <v>0</v>
      </c>
      <c r="K36" s="26">
        <f t="shared" si="2"/>
        <v>0</v>
      </c>
      <c r="L36" s="26">
        <f t="shared" si="2"/>
        <v>0</v>
      </c>
      <c r="M36" s="26">
        <f t="shared" si="2"/>
        <v>0</v>
      </c>
      <c r="N36" s="55">
        <f t="shared" si="2"/>
        <v>0</v>
      </c>
      <c r="O36" s="55">
        <f t="shared" si="2"/>
        <v>0</v>
      </c>
      <c r="P36" s="55">
        <f t="shared" si="2"/>
        <v>0</v>
      </c>
      <c r="Q36" s="55">
        <v>0</v>
      </c>
      <c r="R36" s="55">
        <f t="shared" si="3"/>
        <v>0</v>
      </c>
      <c r="S36" s="55">
        <f t="shared" si="3"/>
        <v>0</v>
      </c>
      <c r="T36" s="55"/>
    </row>
    <row r="37" spans="1:20">
      <c r="A37" s="51" t="s">
        <v>132</v>
      </c>
      <c r="B37" s="26">
        <f t="shared" ref="B37:P52" si="4">SUM(B96,B155)</f>
        <v>0</v>
      </c>
      <c r="C37" s="40">
        <v>0</v>
      </c>
      <c r="D37" s="40">
        <v>0</v>
      </c>
      <c r="E37" s="26">
        <f t="shared" si="4"/>
        <v>0</v>
      </c>
      <c r="F37" s="26">
        <f t="shared" si="4"/>
        <v>0</v>
      </c>
      <c r="G37" s="26">
        <f t="shared" si="4"/>
        <v>0</v>
      </c>
      <c r="H37" s="26">
        <f t="shared" si="4"/>
        <v>0</v>
      </c>
      <c r="I37" s="26">
        <f t="shared" si="4"/>
        <v>0</v>
      </c>
      <c r="J37" s="26">
        <f t="shared" si="4"/>
        <v>0</v>
      </c>
      <c r="K37" s="26">
        <f t="shared" si="4"/>
        <v>0</v>
      </c>
      <c r="L37" s="26">
        <f t="shared" si="4"/>
        <v>0</v>
      </c>
      <c r="M37" s="26">
        <f t="shared" si="4"/>
        <v>0</v>
      </c>
      <c r="N37" s="55">
        <f t="shared" si="4"/>
        <v>0</v>
      </c>
      <c r="O37" s="55">
        <f t="shared" si="4"/>
        <v>0</v>
      </c>
      <c r="P37" s="55">
        <f t="shared" si="4"/>
        <v>0</v>
      </c>
      <c r="Q37" s="55">
        <v>0</v>
      </c>
      <c r="R37" s="55">
        <f t="shared" ref="R37:S52" si="5">SUM(R96,R155)</f>
        <v>0</v>
      </c>
      <c r="S37" s="55">
        <f t="shared" si="5"/>
        <v>0</v>
      </c>
      <c r="T37" s="55"/>
    </row>
    <row r="38" spans="1:20">
      <c r="A38" s="51" t="s">
        <v>75</v>
      </c>
      <c r="B38" s="26">
        <f t="shared" si="4"/>
        <v>0</v>
      </c>
      <c r="C38" s="40">
        <v>0</v>
      </c>
      <c r="D38" s="40">
        <v>0</v>
      </c>
      <c r="E38" s="26">
        <f t="shared" si="4"/>
        <v>0</v>
      </c>
      <c r="F38" s="26">
        <f t="shared" si="4"/>
        <v>0</v>
      </c>
      <c r="G38" s="26">
        <f t="shared" si="4"/>
        <v>0</v>
      </c>
      <c r="H38" s="26">
        <f t="shared" si="4"/>
        <v>0</v>
      </c>
      <c r="I38" s="26">
        <f t="shared" si="4"/>
        <v>0</v>
      </c>
      <c r="J38" s="26">
        <f t="shared" si="4"/>
        <v>0</v>
      </c>
      <c r="K38" s="26">
        <f t="shared" si="4"/>
        <v>0</v>
      </c>
      <c r="L38" s="26">
        <f t="shared" si="4"/>
        <v>0</v>
      </c>
      <c r="M38" s="26">
        <f t="shared" si="4"/>
        <v>1000</v>
      </c>
      <c r="N38" s="55">
        <f t="shared" si="4"/>
        <v>0</v>
      </c>
      <c r="O38" s="55">
        <f t="shared" si="4"/>
        <v>0</v>
      </c>
      <c r="P38" s="55">
        <f t="shared" si="4"/>
        <v>3136</v>
      </c>
      <c r="Q38" s="55">
        <v>1000</v>
      </c>
      <c r="R38" s="55">
        <f t="shared" si="5"/>
        <v>0</v>
      </c>
      <c r="S38" s="55">
        <f t="shared" si="5"/>
        <v>0</v>
      </c>
      <c r="T38" s="55"/>
    </row>
    <row r="39" spans="1:20">
      <c r="A39" s="51" t="s">
        <v>133</v>
      </c>
      <c r="B39" s="26">
        <f t="shared" si="4"/>
        <v>0</v>
      </c>
      <c r="C39" s="40">
        <v>0</v>
      </c>
      <c r="D39" s="40">
        <v>0</v>
      </c>
      <c r="E39" s="26">
        <f t="shared" si="4"/>
        <v>0</v>
      </c>
      <c r="F39" s="26">
        <f t="shared" si="4"/>
        <v>0</v>
      </c>
      <c r="G39" s="26">
        <f t="shared" si="4"/>
        <v>0</v>
      </c>
      <c r="H39" s="26">
        <f t="shared" si="4"/>
        <v>0</v>
      </c>
      <c r="I39" s="26">
        <f t="shared" si="4"/>
        <v>0</v>
      </c>
      <c r="J39" s="26">
        <f t="shared" si="4"/>
        <v>0</v>
      </c>
      <c r="K39" s="26">
        <f t="shared" si="4"/>
        <v>0</v>
      </c>
      <c r="L39" s="26">
        <f t="shared" si="4"/>
        <v>0</v>
      </c>
      <c r="M39" s="26">
        <f t="shared" si="4"/>
        <v>0</v>
      </c>
      <c r="N39" s="55">
        <f t="shared" si="4"/>
        <v>0</v>
      </c>
      <c r="O39" s="55">
        <f t="shared" si="4"/>
        <v>0</v>
      </c>
      <c r="P39" s="55">
        <f t="shared" si="4"/>
        <v>0</v>
      </c>
      <c r="Q39" s="55">
        <v>0</v>
      </c>
      <c r="R39" s="55">
        <f t="shared" si="5"/>
        <v>0</v>
      </c>
      <c r="S39" s="55">
        <f t="shared" si="5"/>
        <v>0</v>
      </c>
      <c r="T39" s="55"/>
    </row>
    <row r="40" spans="1:20">
      <c r="A40" s="51" t="s">
        <v>134</v>
      </c>
      <c r="B40" s="26">
        <f t="shared" si="4"/>
        <v>0</v>
      </c>
      <c r="C40" s="40">
        <v>0</v>
      </c>
      <c r="D40" s="40">
        <v>0</v>
      </c>
      <c r="E40" s="26">
        <f t="shared" si="4"/>
        <v>14925</v>
      </c>
      <c r="F40" s="26">
        <f t="shared" si="4"/>
        <v>0</v>
      </c>
      <c r="G40" s="26">
        <f t="shared" si="4"/>
        <v>43472</v>
      </c>
      <c r="H40" s="26">
        <f t="shared" si="4"/>
        <v>1743</v>
      </c>
      <c r="I40" s="26">
        <f t="shared" si="4"/>
        <v>18482</v>
      </c>
      <c r="J40" s="26">
        <f t="shared" si="4"/>
        <v>0</v>
      </c>
      <c r="K40" s="26">
        <f t="shared" si="4"/>
        <v>0</v>
      </c>
      <c r="L40" s="26">
        <f t="shared" si="4"/>
        <v>3034</v>
      </c>
      <c r="M40" s="26">
        <f t="shared" si="4"/>
        <v>45985</v>
      </c>
      <c r="N40" s="55">
        <f t="shared" si="4"/>
        <v>42630</v>
      </c>
      <c r="O40" s="55">
        <f t="shared" si="4"/>
        <v>0</v>
      </c>
      <c r="P40" s="55">
        <f t="shared" si="4"/>
        <v>0</v>
      </c>
      <c r="Q40" s="55">
        <v>0</v>
      </c>
      <c r="R40" s="55">
        <f t="shared" si="5"/>
        <v>0</v>
      </c>
      <c r="S40" s="55">
        <f t="shared" si="5"/>
        <v>0</v>
      </c>
      <c r="T40" s="55"/>
    </row>
    <row r="41" spans="1:20">
      <c r="A41" s="51" t="s">
        <v>136</v>
      </c>
      <c r="B41" s="26">
        <f t="shared" si="4"/>
        <v>0</v>
      </c>
      <c r="C41" s="40">
        <v>0</v>
      </c>
      <c r="D41" s="40">
        <v>0</v>
      </c>
      <c r="E41" s="26">
        <f t="shared" si="4"/>
        <v>0</v>
      </c>
      <c r="F41" s="26">
        <f t="shared" si="4"/>
        <v>248149</v>
      </c>
      <c r="G41" s="26">
        <f t="shared" si="4"/>
        <v>164610</v>
      </c>
      <c r="H41" s="26">
        <f t="shared" si="4"/>
        <v>4178</v>
      </c>
      <c r="I41" s="26">
        <f t="shared" si="4"/>
        <v>8174</v>
      </c>
      <c r="J41" s="26">
        <f t="shared" si="4"/>
        <v>1170</v>
      </c>
      <c r="K41" s="26">
        <f t="shared" si="4"/>
        <v>0</v>
      </c>
      <c r="L41" s="26">
        <f t="shared" si="4"/>
        <v>0</v>
      </c>
      <c r="M41" s="26">
        <f t="shared" si="4"/>
        <v>0</v>
      </c>
      <c r="N41" s="55">
        <f t="shared" si="4"/>
        <v>0</v>
      </c>
      <c r="O41" s="55">
        <f t="shared" si="4"/>
        <v>0</v>
      </c>
      <c r="P41" s="55">
        <f t="shared" si="4"/>
        <v>0</v>
      </c>
      <c r="Q41" s="55">
        <v>0</v>
      </c>
      <c r="R41" s="55">
        <f t="shared" si="5"/>
        <v>0</v>
      </c>
      <c r="S41" s="55">
        <f t="shared" si="5"/>
        <v>0</v>
      </c>
      <c r="T41" s="55"/>
    </row>
    <row r="42" spans="1:20">
      <c r="A42" s="51" t="s">
        <v>145</v>
      </c>
      <c r="B42" s="26">
        <f t="shared" si="4"/>
        <v>0</v>
      </c>
      <c r="C42" s="40">
        <v>0</v>
      </c>
      <c r="D42" s="40">
        <v>0</v>
      </c>
      <c r="E42" s="26">
        <f t="shared" si="4"/>
        <v>0</v>
      </c>
      <c r="F42" s="26">
        <f t="shared" si="4"/>
        <v>0</v>
      </c>
      <c r="G42" s="26">
        <f t="shared" si="4"/>
        <v>0</v>
      </c>
      <c r="H42" s="26">
        <f t="shared" si="4"/>
        <v>0</v>
      </c>
      <c r="I42" s="26">
        <f t="shared" si="4"/>
        <v>0</v>
      </c>
      <c r="J42" s="26">
        <f t="shared" si="4"/>
        <v>0</v>
      </c>
      <c r="K42" s="26">
        <f t="shared" si="4"/>
        <v>0</v>
      </c>
      <c r="L42" s="26">
        <f t="shared" si="4"/>
        <v>0</v>
      </c>
      <c r="M42" s="26">
        <f t="shared" si="4"/>
        <v>0</v>
      </c>
      <c r="N42" s="55">
        <f t="shared" si="4"/>
        <v>0</v>
      </c>
      <c r="O42" s="55">
        <f t="shared" si="4"/>
        <v>0</v>
      </c>
      <c r="P42" s="55">
        <f t="shared" si="4"/>
        <v>0</v>
      </c>
      <c r="Q42" s="55">
        <v>0</v>
      </c>
      <c r="R42" s="55">
        <f t="shared" si="5"/>
        <v>0</v>
      </c>
      <c r="S42" s="55">
        <f t="shared" si="5"/>
        <v>0</v>
      </c>
      <c r="T42" s="55"/>
    </row>
    <row r="43" spans="1:20">
      <c r="A43" s="51" t="s">
        <v>138</v>
      </c>
      <c r="B43" s="26">
        <f t="shared" si="4"/>
        <v>0</v>
      </c>
      <c r="C43" s="40">
        <v>0</v>
      </c>
      <c r="D43" s="40">
        <v>0</v>
      </c>
      <c r="E43" s="26">
        <f t="shared" si="4"/>
        <v>0</v>
      </c>
      <c r="F43" s="26">
        <f t="shared" si="4"/>
        <v>0</v>
      </c>
      <c r="G43" s="26">
        <f t="shared" si="4"/>
        <v>0</v>
      </c>
      <c r="H43" s="26">
        <f t="shared" si="4"/>
        <v>0</v>
      </c>
      <c r="I43" s="26">
        <f t="shared" si="4"/>
        <v>0</v>
      </c>
      <c r="J43" s="26">
        <f t="shared" si="4"/>
        <v>0</v>
      </c>
      <c r="K43" s="26">
        <f t="shared" si="4"/>
        <v>0</v>
      </c>
      <c r="L43" s="26">
        <f t="shared" si="4"/>
        <v>0</v>
      </c>
      <c r="M43" s="26">
        <f t="shared" si="4"/>
        <v>0</v>
      </c>
      <c r="N43" s="55">
        <f t="shared" si="4"/>
        <v>0</v>
      </c>
      <c r="O43" s="55">
        <f t="shared" si="4"/>
        <v>0</v>
      </c>
      <c r="P43" s="55">
        <f t="shared" si="4"/>
        <v>0</v>
      </c>
      <c r="Q43" s="55">
        <v>0</v>
      </c>
      <c r="R43" s="55">
        <f t="shared" si="5"/>
        <v>0</v>
      </c>
      <c r="S43" s="55">
        <f t="shared" si="5"/>
        <v>0</v>
      </c>
      <c r="T43" s="55"/>
    </row>
    <row r="44" spans="1:20">
      <c r="A44" s="51" t="s">
        <v>140</v>
      </c>
      <c r="B44" s="26">
        <f t="shared" si="4"/>
        <v>0</v>
      </c>
      <c r="C44" s="40">
        <v>0</v>
      </c>
      <c r="D44" s="40">
        <v>0</v>
      </c>
      <c r="E44" s="26">
        <f t="shared" si="4"/>
        <v>0</v>
      </c>
      <c r="F44" s="26">
        <f t="shared" si="4"/>
        <v>0</v>
      </c>
      <c r="G44" s="26">
        <f t="shared" si="4"/>
        <v>0</v>
      </c>
      <c r="H44" s="26">
        <f t="shared" si="4"/>
        <v>0</v>
      </c>
      <c r="I44" s="26">
        <f t="shared" si="4"/>
        <v>0</v>
      </c>
      <c r="J44" s="26">
        <f t="shared" si="4"/>
        <v>0</v>
      </c>
      <c r="K44" s="26">
        <f t="shared" si="4"/>
        <v>0</v>
      </c>
      <c r="L44" s="26">
        <f t="shared" si="4"/>
        <v>0</v>
      </c>
      <c r="M44" s="26">
        <f t="shared" si="4"/>
        <v>0</v>
      </c>
      <c r="N44" s="55">
        <f t="shared" si="4"/>
        <v>0</v>
      </c>
      <c r="O44" s="55">
        <f t="shared" si="4"/>
        <v>0</v>
      </c>
      <c r="P44" s="55">
        <f t="shared" si="4"/>
        <v>0</v>
      </c>
      <c r="Q44" s="55">
        <v>0</v>
      </c>
      <c r="R44" s="55">
        <f t="shared" si="5"/>
        <v>0</v>
      </c>
      <c r="S44" s="55">
        <f t="shared" si="5"/>
        <v>0</v>
      </c>
      <c r="T44" s="55"/>
    </row>
    <row r="45" spans="1:20">
      <c r="A45" s="51" t="s">
        <v>142</v>
      </c>
      <c r="B45" s="26">
        <f t="shared" si="4"/>
        <v>0</v>
      </c>
      <c r="C45" s="40">
        <v>0</v>
      </c>
      <c r="D45" s="40">
        <v>0</v>
      </c>
      <c r="E45" s="26">
        <f t="shared" si="4"/>
        <v>0</v>
      </c>
      <c r="F45" s="26">
        <f t="shared" si="4"/>
        <v>0</v>
      </c>
      <c r="G45" s="26">
        <f t="shared" si="4"/>
        <v>0</v>
      </c>
      <c r="H45" s="26">
        <f t="shared" si="4"/>
        <v>0</v>
      </c>
      <c r="I45" s="26">
        <f t="shared" si="4"/>
        <v>0</v>
      </c>
      <c r="J45" s="26">
        <f t="shared" si="4"/>
        <v>0</v>
      </c>
      <c r="K45" s="26">
        <f t="shared" si="4"/>
        <v>0</v>
      </c>
      <c r="L45" s="26">
        <f t="shared" si="4"/>
        <v>0</v>
      </c>
      <c r="M45" s="26">
        <f t="shared" si="4"/>
        <v>0</v>
      </c>
      <c r="N45" s="55">
        <f t="shared" si="4"/>
        <v>0</v>
      </c>
      <c r="O45" s="55">
        <f t="shared" si="4"/>
        <v>0</v>
      </c>
      <c r="P45" s="55">
        <f t="shared" si="4"/>
        <v>0</v>
      </c>
      <c r="Q45" s="55">
        <v>0</v>
      </c>
      <c r="R45" s="55">
        <f t="shared" si="5"/>
        <v>0</v>
      </c>
      <c r="S45" s="55">
        <f t="shared" si="5"/>
        <v>0</v>
      </c>
      <c r="T45" s="55"/>
    </row>
    <row r="46" spans="1:20">
      <c r="A46" s="51" t="s">
        <v>144</v>
      </c>
      <c r="B46" s="26">
        <f t="shared" si="4"/>
        <v>0</v>
      </c>
      <c r="C46" s="40">
        <v>0</v>
      </c>
      <c r="D46" s="40">
        <v>0</v>
      </c>
      <c r="E46" s="26">
        <f t="shared" si="4"/>
        <v>0</v>
      </c>
      <c r="F46" s="26">
        <f t="shared" si="4"/>
        <v>0</v>
      </c>
      <c r="G46" s="26">
        <f t="shared" si="4"/>
        <v>0</v>
      </c>
      <c r="H46" s="26">
        <f t="shared" si="4"/>
        <v>0</v>
      </c>
      <c r="I46" s="26">
        <f t="shared" si="4"/>
        <v>0</v>
      </c>
      <c r="J46" s="26">
        <f t="shared" si="4"/>
        <v>0</v>
      </c>
      <c r="K46" s="26">
        <f t="shared" si="4"/>
        <v>0</v>
      </c>
      <c r="L46" s="26">
        <f t="shared" si="4"/>
        <v>0</v>
      </c>
      <c r="M46" s="26">
        <f t="shared" si="4"/>
        <v>0</v>
      </c>
      <c r="N46" s="55">
        <f t="shared" si="4"/>
        <v>0</v>
      </c>
      <c r="O46" s="55">
        <f t="shared" si="4"/>
        <v>0</v>
      </c>
      <c r="P46" s="55">
        <f t="shared" si="4"/>
        <v>0</v>
      </c>
      <c r="Q46" s="55">
        <v>0</v>
      </c>
      <c r="R46" s="55">
        <f t="shared" si="5"/>
        <v>0</v>
      </c>
      <c r="S46" s="55">
        <f t="shared" si="5"/>
        <v>0</v>
      </c>
      <c r="T46" s="55"/>
    </row>
    <row r="47" spans="1:20">
      <c r="A47" s="51" t="s">
        <v>146</v>
      </c>
      <c r="B47" s="26">
        <f t="shared" si="4"/>
        <v>0</v>
      </c>
      <c r="C47" s="40">
        <v>0</v>
      </c>
      <c r="D47" s="40">
        <v>0</v>
      </c>
      <c r="E47" s="26">
        <f t="shared" si="4"/>
        <v>0</v>
      </c>
      <c r="F47" s="26">
        <f t="shared" si="4"/>
        <v>60269</v>
      </c>
      <c r="G47" s="26">
        <f t="shared" si="4"/>
        <v>114536</v>
      </c>
      <c r="H47" s="26">
        <f t="shared" si="4"/>
        <v>0</v>
      </c>
      <c r="I47" s="26">
        <f t="shared" si="4"/>
        <v>0</v>
      </c>
      <c r="J47" s="26">
        <f t="shared" si="4"/>
        <v>0</v>
      </c>
      <c r="K47" s="26">
        <f t="shared" si="4"/>
        <v>0</v>
      </c>
      <c r="L47" s="26">
        <f t="shared" si="4"/>
        <v>0</v>
      </c>
      <c r="M47" s="26">
        <f t="shared" si="4"/>
        <v>0</v>
      </c>
      <c r="N47" s="55">
        <f t="shared" si="4"/>
        <v>0</v>
      </c>
      <c r="O47" s="55">
        <f t="shared" si="4"/>
        <v>0</v>
      </c>
      <c r="P47" s="55">
        <f t="shared" si="4"/>
        <v>0</v>
      </c>
      <c r="Q47" s="55">
        <v>0</v>
      </c>
      <c r="R47" s="55">
        <f t="shared" si="5"/>
        <v>0</v>
      </c>
      <c r="S47" s="55">
        <f t="shared" si="5"/>
        <v>0</v>
      </c>
      <c r="T47" s="55"/>
    </row>
    <row r="48" spans="1:20">
      <c r="A48" s="51" t="s">
        <v>148</v>
      </c>
      <c r="B48" s="26">
        <f t="shared" si="4"/>
        <v>0</v>
      </c>
      <c r="C48" s="40">
        <v>0</v>
      </c>
      <c r="D48" s="40">
        <v>0</v>
      </c>
      <c r="E48" s="26">
        <f t="shared" si="4"/>
        <v>811938</v>
      </c>
      <c r="F48" s="26">
        <f t="shared" si="4"/>
        <v>-811938</v>
      </c>
      <c r="G48" s="26">
        <f t="shared" si="4"/>
        <v>4459426</v>
      </c>
      <c r="H48" s="26">
        <f t="shared" si="4"/>
        <v>9098955</v>
      </c>
      <c r="I48" s="26">
        <f t="shared" si="4"/>
        <v>1977968</v>
      </c>
      <c r="J48" s="26">
        <f t="shared" si="4"/>
        <v>820199</v>
      </c>
      <c r="K48" s="26">
        <f t="shared" si="4"/>
        <v>-456846</v>
      </c>
      <c r="L48" s="26">
        <f t="shared" si="4"/>
        <v>40604</v>
      </c>
      <c r="M48" s="26">
        <f t="shared" si="4"/>
        <v>0</v>
      </c>
      <c r="N48" s="55">
        <f t="shared" si="4"/>
        <v>0</v>
      </c>
      <c r="O48" s="55">
        <f t="shared" si="4"/>
        <v>1147</v>
      </c>
      <c r="P48" s="55">
        <f t="shared" si="4"/>
        <v>31199</v>
      </c>
      <c r="Q48" s="55">
        <v>0</v>
      </c>
      <c r="R48" s="55">
        <f t="shared" si="5"/>
        <v>0</v>
      </c>
      <c r="S48" s="55">
        <f t="shared" si="5"/>
        <v>0</v>
      </c>
      <c r="T48" s="55"/>
    </row>
    <row r="49" spans="1:32">
      <c r="A49" s="51" t="s">
        <v>150</v>
      </c>
      <c r="B49" s="26">
        <f t="shared" si="4"/>
        <v>0</v>
      </c>
      <c r="C49" s="40">
        <v>0</v>
      </c>
      <c r="D49" s="40">
        <v>0</v>
      </c>
      <c r="E49" s="26">
        <f t="shared" si="4"/>
        <v>0</v>
      </c>
      <c r="F49" s="26">
        <f t="shared" si="4"/>
        <v>0</v>
      </c>
      <c r="G49" s="26">
        <f t="shared" si="4"/>
        <v>0</v>
      </c>
      <c r="H49" s="26">
        <f t="shared" si="4"/>
        <v>0</v>
      </c>
      <c r="I49" s="26">
        <f t="shared" si="4"/>
        <v>0</v>
      </c>
      <c r="J49" s="26">
        <f t="shared" si="4"/>
        <v>0</v>
      </c>
      <c r="K49" s="26">
        <f t="shared" si="4"/>
        <v>0</v>
      </c>
      <c r="L49" s="26">
        <f t="shared" si="4"/>
        <v>0</v>
      </c>
      <c r="M49" s="26">
        <f t="shared" si="4"/>
        <v>0</v>
      </c>
      <c r="N49" s="55">
        <f t="shared" si="4"/>
        <v>0</v>
      </c>
      <c r="O49" s="55">
        <f t="shared" si="4"/>
        <v>0</v>
      </c>
      <c r="P49" s="55">
        <f t="shared" si="4"/>
        <v>0</v>
      </c>
      <c r="Q49" s="55">
        <v>0</v>
      </c>
      <c r="R49" s="55">
        <f t="shared" si="5"/>
        <v>0</v>
      </c>
      <c r="S49" s="55">
        <f t="shared" si="5"/>
        <v>0</v>
      </c>
      <c r="T49" s="55"/>
    </row>
    <row r="50" spans="1:32">
      <c r="A50" s="51" t="s">
        <v>152</v>
      </c>
      <c r="B50" s="26">
        <f t="shared" si="4"/>
        <v>0</v>
      </c>
      <c r="C50" s="40">
        <v>0</v>
      </c>
      <c r="D50" s="40">
        <v>0</v>
      </c>
      <c r="E50" s="26">
        <f t="shared" si="4"/>
        <v>0</v>
      </c>
      <c r="F50" s="26">
        <f t="shared" si="4"/>
        <v>0</v>
      </c>
      <c r="G50" s="26">
        <f t="shared" si="4"/>
        <v>0</v>
      </c>
      <c r="H50" s="26">
        <f t="shared" si="4"/>
        <v>0</v>
      </c>
      <c r="I50" s="26">
        <f t="shared" si="4"/>
        <v>0</v>
      </c>
      <c r="J50" s="26">
        <f t="shared" si="4"/>
        <v>0</v>
      </c>
      <c r="K50" s="26">
        <f t="shared" si="4"/>
        <v>0</v>
      </c>
      <c r="L50" s="26">
        <f t="shared" si="4"/>
        <v>0</v>
      </c>
      <c r="M50" s="26">
        <f t="shared" si="4"/>
        <v>0</v>
      </c>
      <c r="N50" s="55">
        <f t="shared" si="4"/>
        <v>0</v>
      </c>
      <c r="O50" s="55">
        <f t="shared" si="4"/>
        <v>0</v>
      </c>
      <c r="P50" s="55">
        <f t="shared" si="4"/>
        <v>0</v>
      </c>
      <c r="Q50" s="55">
        <v>0</v>
      </c>
      <c r="R50" s="55">
        <f t="shared" si="5"/>
        <v>0</v>
      </c>
      <c r="S50" s="55">
        <f t="shared" si="5"/>
        <v>0</v>
      </c>
      <c r="T50" s="55"/>
    </row>
    <row r="51" spans="1:32">
      <c r="A51" s="51" t="s">
        <v>153</v>
      </c>
      <c r="B51" s="26">
        <f t="shared" si="4"/>
        <v>0</v>
      </c>
      <c r="C51" s="40">
        <v>0</v>
      </c>
      <c r="D51" s="40">
        <v>0</v>
      </c>
      <c r="E51" s="26">
        <f t="shared" si="4"/>
        <v>50000</v>
      </c>
      <c r="F51" s="26">
        <f t="shared" si="4"/>
        <v>34386</v>
      </c>
      <c r="G51" s="26">
        <f t="shared" si="4"/>
        <v>346861</v>
      </c>
      <c r="H51" s="26">
        <f t="shared" si="4"/>
        <v>361866</v>
      </c>
      <c r="I51" s="26">
        <f t="shared" si="4"/>
        <v>106378</v>
      </c>
      <c r="J51" s="26">
        <f t="shared" si="4"/>
        <v>16111</v>
      </c>
      <c r="K51" s="26">
        <f t="shared" si="4"/>
        <v>361442</v>
      </c>
      <c r="L51" s="26">
        <f t="shared" si="4"/>
        <v>159618</v>
      </c>
      <c r="M51" s="26">
        <f t="shared" si="4"/>
        <v>44418</v>
      </c>
      <c r="N51" s="55">
        <f t="shared" si="4"/>
        <v>94937</v>
      </c>
      <c r="O51" s="55">
        <f t="shared" si="4"/>
        <v>159400</v>
      </c>
      <c r="P51" s="55">
        <f t="shared" si="4"/>
        <v>1390</v>
      </c>
      <c r="Q51" s="55">
        <v>0</v>
      </c>
      <c r="R51" s="55">
        <f t="shared" si="5"/>
        <v>0</v>
      </c>
      <c r="S51" s="55">
        <f t="shared" si="5"/>
        <v>3178</v>
      </c>
      <c r="T51" s="55"/>
    </row>
    <row r="52" spans="1:32">
      <c r="A52" s="51" t="s">
        <v>154</v>
      </c>
      <c r="B52" s="26">
        <f t="shared" si="4"/>
        <v>0</v>
      </c>
      <c r="C52" s="40">
        <v>0</v>
      </c>
      <c r="D52" s="40">
        <v>0</v>
      </c>
      <c r="E52" s="26">
        <f t="shared" si="4"/>
        <v>0</v>
      </c>
      <c r="F52" s="26">
        <f t="shared" si="4"/>
        <v>131670</v>
      </c>
      <c r="G52" s="26">
        <f t="shared" si="4"/>
        <v>561618</v>
      </c>
      <c r="H52" s="26">
        <f t="shared" si="4"/>
        <v>660211</v>
      </c>
      <c r="I52" s="26">
        <f t="shared" si="4"/>
        <v>508055</v>
      </c>
      <c r="J52" s="26">
        <f t="shared" si="4"/>
        <v>256249</v>
      </c>
      <c r="K52" s="26">
        <f t="shared" si="4"/>
        <v>0</v>
      </c>
      <c r="L52" s="26">
        <f t="shared" si="4"/>
        <v>0</v>
      </c>
      <c r="M52" s="26">
        <f t="shared" si="4"/>
        <v>0</v>
      </c>
      <c r="N52" s="55">
        <f t="shared" si="4"/>
        <v>0</v>
      </c>
      <c r="O52" s="55">
        <f t="shared" si="4"/>
        <v>0</v>
      </c>
      <c r="P52" s="55">
        <f t="shared" si="4"/>
        <v>0</v>
      </c>
      <c r="Q52" s="55">
        <v>0</v>
      </c>
      <c r="R52" s="55">
        <f t="shared" si="5"/>
        <v>0</v>
      </c>
      <c r="S52" s="55">
        <f t="shared" si="5"/>
        <v>0</v>
      </c>
      <c r="T52" s="55"/>
    </row>
    <row r="53" spans="1:32">
      <c r="A53" s="51" t="s">
        <v>155</v>
      </c>
      <c r="B53" s="26">
        <f t="shared" ref="B53:P56" si="6">SUM(B112,B171)</f>
        <v>0</v>
      </c>
      <c r="C53" s="40">
        <v>0</v>
      </c>
      <c r="D53" s="40">
        <v>0</v>
      </c>
      <c r="E53" s="26">
        <f t="shared" si="6"/>
        <v>0</v>
      </c>
      <c r="F53" s="26">
        <f t="shared" si="6"/>
        <v>0</v>
      </c>
      <c r="G53" s="26">
        <f t="shared" si="6"/>
        <v>0</v>
      </c>
      <c r="H53" s="26">
        <f t="shared" si="6"/>
        <v>0</v>
      </c>
      <c r="I53" s="26">
        <f t="shared" si="6"/>
        <v>0</v>
      </c>
      <c r="J53" s="26">
        <f t="shared" si="6"/>
        <v>0</v>
      </c>
      <c r="K53" s="26">
        <f t="shared" si="6"/>
        <v>0</v>
      </c>
      <c r="L53" s="26">
        <f t="shared" si="6"/>
        <v>0</v>
      </c>
      <c r="M53" s="26">
        <f t="shared" si="6"/>
        <v>0</v>
      </c>
      <c r="N53" s="55">
        <f t="shared" si="6"/>
        <v>0</v>
      </c>
      <c r="O53" s="55">
        <f t="shared" si="6"/>
        <v>0</v>
      </c>
      <c r="P53" s="55">
        <f t="shared" si="6"/>
        <v>0</v>
      </c>
      <c r="Q53" s="55">
        <v>0</v>
      </c>
      <c r="R53" s="55">
        <f t="shared" ref="R53:S56" si="7">SUM(R112,R171)</f>
        <v>0</v>
      </c>
      <c r="S53" s="55">
        <f t="shared" si="7"/>
        <v>0</v>
      </c>
      <c r="T53" s="55"/>
    </row>
    <row r="54" spans="1:32">
      <c r="A54" s="51" t="s">
        <v>157</v>
      </c>
      <c r="B54" s="26">
        <f t="shared" si="6"/>
        <v>0</v>
      </c>
      <c r="C54" s="40">
        <v>0</v>
      </c>
      <c r="D54" s="40">
        <v>0</v>
      </c>
      <c r="E54" s="26">
        <f t="shared" si="6"/>
        <v>0</v>
      </c>
      <c r="F54" s="26">
        <f t="shared" si="6"/>
        <v>312758</v>
      </c>
      <c r="G54" s="26">
        <f t="shared" si="6"/>
        <v>163594</v>
      </c>
      <c r="H54" s="26">
        <f t="shared" si="6"/>
        <v>13744761</v>
      </c>
      <c r="I54" s="26">
        <f t="shared" si="6"/>
        <v>-9015</v>
      </c>
      <c r="J54" s="26">
        <f t="shared" si="6"/>
        <v>0</v>
      </c>
      <c r="K54" s="26">
        <f t="shared" si="6"/>
        <v>0</v>
      </c>
      <c r="L54" s="26">
        <f t="shared" si="6"/>
        <v>0</v>
      </c>
      <c r="M54" s="26">
        <f t="shared" si="6"/>
        <v>0</v>
      </c>
      <c r="N54" s="55">
        <f t="shared" si="6"/>
        <v>0</v>
      </c>
      <c r="O54" s="55">
        <f t="shared" si="6"/>
        <v>0</v>
      </c>
      <c r="P54" s="55">
        <f t="shared" si="6"/>
        <v>0</v>
      </c>
      <c r="Q54" s="55">
        <v>0</v>
      </c>
      <c r="R54" s="55">
        <f t="shared" si="7"/>
        <v>0</v>
      </c>
      <c r="S54" s="55">
        <f t="shared" si="7"/>
        <v>0</v>
      </c>
      <c r="T54" s="55"/>
    </row>
    <row r="55" spans="1:32">
      <c r="A55" s="51" t="s">
        <v>158</v>
      </c>
      <c r="B55" s="26">
        <f t="shared" si="6"/>
        <v>0</v>
      </c>
      <c r="C55" s="40">
        <v>0</v>
      </c>
      <c r="D55" s="40">
        <v>0</v>
      </c>
      <c r="E55" s="26">
        <f t="shared" si="6"/>
        <v>0</v>
      </c>
      <c r="F55" s="26">
        <f t="shared" si="6"/>
        <v>0</v>
      </c>
      <c r="G55" s="26">
        <f t="shared" si="6"/>
        <v>0</v>
      </c>
      <c r="H55" s="26">
        <f t="shared" si="6"/>
        <v>0</v>
      </c>
      <c r="I55" s="26">
        <f t="shared" si="6"/>
        <v>0</v>
      </c>
      <c r="J55" s="26">
        <f t="shared" si="6"/>
        <v>0</v>
      </c>
      <c r="K55" s="26">
        <f t="shared" si="6"/>
        <v>0</v>
      </c>
      <c r="L55" s="26">
        <f t="shared" si="6"/>
        <v>0</v>
      </c>
      <c r="M55" s="26">
        <f t="shared" si="6"/>
        <v>0</v>
      </c>
      <c r="N55" s="55">
        <f t="shared" si="6"/>
        <v>0</v>
      </c>
      <c r="O55" s="55">
        <f t="shared" si="6"/>
        <v>0</v>
      </c>
      <c r="P55" s="55">
        <f t="shared" si="6"/>
        <v>0</v>
      </c>
      <c r="Q55" s="55">
        <v>0</v>
      </c>
      <c r="R55" s="55">
        <f t="shared" si="7"/>
        <v>0</v>
      </c>
      <c r="S55" s="55">
        <f t="shared" si="7"/>
        <v>0</v>
      </c>
      <c r="T55" s="55"/>
    </row>
    <row r="56" spans="1:32">
      <c r="A56" s="59" t="s">
        <v>159</v>
      </c>
      <c r="B56" s="26">
        <f t="shared" si="6"/>
        <v>0</v>
      </c>
      <c r="C56" s="40">
        <f>SUM(C5:C55)</f>
        <v>0</v>
      </c>
      <c r="D56" s="40">
        <f>SUM(D5:D55)</f>
        <v>0</v>
      </c>
      <c r="E56" s="26">
        <f t="shared" si="6"/>
        <v>2066146</v>
      </c>
      <c r="F56" s="26">
        <f t="shared" si="6"/>
        <v>820011</v>
      </c>
      <c r="G56" s="26">
        <f t="shared" si="6"/>
        <v>7688216</v>
      </c>
      <c r="H56" s="26">
        <f t="shared" si="6"/>
        <v>26610808</v>
      </c>
      <c r="I56" s="26">
        <f t="shared" si="6"/>
        <v>7862839</v>
      </c>
      <c r="J56" s="26">
        <f t="shared" si="6"/>
        <v>3159263</v>
      </c>
      <c r="K56" s="26">
        <f t="shared" si="6"/>
        <v>1653011</v>
      </c>
      <c r="L56" s="26">
        <f t="shared" si="6"/>
        <v>2519563</v>
      </c>
      <c r="M56" s="26">
        <f t="shared" si="6"/>
        <v>2353921</v>
      </c>
      <c r="N56" s="55">
        <f>SUM(N115,N174)</f>
        <v>2920203</v>
      </c>
      <c r="O56" s="55">
        <f>SUM(O115,O174)</f>
        <v>2684469</v>
      </c>
      <c r="P56" s="55">
        <f>SUM(P115,P174)</f>
        <v>2977484</v>
      </c>
      <c r="Q56" s="55">
        <v>1494802</v>
      </c>
      <c r="R56" s="55">
        <f>SUM(R115,R174)</f>
        <v>861577</v>
      </c>
      <c r="S56" s="55">
        <f t="shared" si="7"/>
        <v>843685</v>
      </c>
      <c r="T56" s="55"/>
    </row>
    <row r="57" spans="1:32" s="62" customFormat="1">
      <c r="A57" s="49"/>
      <c r="B57" s="49"/>
      <c r="C57" s="49"/>
      <c r="D57" s="49"/>
      <c r="E57" s="49"/>
      <c r="F57" s="49"/>
      <c r="G57" s="49"/>
      <c r="H57" s="49"/>
      <c r="I57" s="49"/>
      <c r="J57" s="49"/>
      <c r="K57" s="49"/>
      <c r="L57" s="49"/>
      <c r="M57" s="49"/>
      <c r="N57" s="49"/>
      <c r="O57" s="49"/>
      <c r="P57" s="49"/>
      <c r="Q57" s="49"/>
      <c r="R57" s="49"/>
      <c r="S57" s="49"/>
      <c r="T57" s="49"/>
    </row>
    <row r="62" spans="1:32" ht="12.75" customHeight="1">
      <c r="A62" s="396" t="s">
        <v>156</v>
      </c>
      <c r="B62" s="398" t="s">
        <v>198</v>
      </c>
      <c r="C62" s="398" t="s">
        <v>199</v>
      </c>
      <c r="D62" s="398" t="s">
        <v>200</v>
      </c>
      <c r="E62" s="398" t="s">
        <v>201</v>
      </c>
      <c r="F62" s="398" t="s">
        <v>202</v>
      </c>
      <c r="G62" s="398" t="s">
        <v>203</v>
      </c>
      <c r="H62" s="398" t="s">
        <v>204</v>
      </c>
      <c r="I62" s="398" t="s">
        <v>205</v>
      </c>
      <c r="J62" s="398" t="s">
        <v>206</v>
      </c>
      <c r="K62" s="398" t="s">
        <v>207</v>
      </c>
      <c r="L62" s="398" t="s">
        <v>208</v>
      </c>
      <c r="M62" s="398" t="s">
        <v>209</v>
      </c>
      <c r="N62" s="398" t="s">
        <v>210</v>
      </c>
      <c r="O62" s="398" t="s">
        <v>211</v>
      </c>
      <c r="P62" s="398" t="s">
        <v>212</v>
      </c>
      <c r="Q62" s="398" t="s">
        <v>213</v>
      </c>
      <c r="R62" s="398" t="s">
        <v>214</v>
      </c>
      <c r="S62" s="398" t="s">
        <v>215</v>
      </c>
      <c r="T62" s="398" t="s">
        <v>216</v>
      </c>
      <c r="AF62" s="63"/>
    </row>
    <row r="63" spans="1:32" ht="12.75" customHeight="1">
      <c r="A63" s="396"/>
      <c r="B63" s="398"/>
      <c r="C63" s="398"/>
      <c r="D63" s="398"/>
      <c r="E63" s="398"/>
      <c r="F63" s="398"/>
      <c r="G63" s="398"/>
      <c r="H63" s="398"/>
      <c r="I63" s="398"/>
      <c r="J63" s="398"/>
      <c r="K63" s="398"/>
      <c r="L63" s="398"/>
      <c r="M63" s="398"/>
      <c r="N63" s="398"/>
      <c r="O63" s="398"/>
      <c r="P63" s="398"/>
      <c r="Q63" s="398"/>
      <c r="R63" s="398"/>
      <c r="S63" s="398"/>
      <c r="T63" s="398"/>
    </row>
    <row r="64" spans="1:32">
      <c r="A64" s="51" t="s">
        <v>82</v>
      </c>
      <c r="B64" s="49">
        <v>0</v>
      </c>
      <c r="C64" s="52">
        <v>0</v>
      </c>
      <c r="D64" s="52">
        <v>0</v>
      </c>
      <c r="E64" s="26">
        <v>0</v>
      </c>
      <c r="F64" s="26">
        <v>0</v>
      </c>
      <c r="G64" s="26">
        <v>0</v>
      </c>
      <c r="H64" s="26">
        <v>0</v>
      </c>
      <c r="I64" s="49">
        <v>0</v>
      </c>
      <c r="J64" s="49">
        <v>0</v>
      </c>
      <c r="K64" s="49">
        <v>0</v>
      </c>
      <c r="L64" s="49">
        <v>0</v>
      </c>
      <c r="M64" s="49">
        <v>0</v>
      </c>
      <c r="N64" s="49">
        <v>0</v>
      </c>
      <c r="O64" s="49">
        <v>0</v>
      </c>
      <c r="P64" s="49">
        <v>0</v>
      </c>
      <c r="Q64" s="49">
        <v>0</v>
      </c>
      <c r="R64" s="49">
        <v>0</v>
      </c>
      <c r="S64" s="49">
        <v>0</v>
      </c>
    </row>
    <row r="65" spans="1:19">
      <c r="A65" s="51" t="s">
        <v>84</v>
      </c>
      <c r="B65" s="49">
        <v>0</v>
      </c>
      <c r="C65" s="52">
        <v>0</v>
      </c>
      <c r="D65" s="52">
        <v>0</v>
      </c>
      <c r="E65" s="26">
        <v>0</v>
      </c>
      <c r="F65" s="26">
        <v>0</v>
      </c>
      <c r="G65" s="26">
        <v>0</v>
      </c>
      <c r="H65" s="26">
        <v>0</v>
      </c>
      <c r="I65" s="49">
        <v>0</v>
      </c>
      <c r="J65" s="49">
        <v>0</v>
      </c>
      <c r="K65" s="49">
        <v>0</v>
      </c>
      <c r="L65" s="49">
        <v>0</v>
      </c>
      <c r="M65" s="49">
        <v>0</v>
      </c>
      <c r="N65" s="49">
        <v>0</v>
      </c>
      <c r="O65" s="49">
        <v>0</v>
      </c>
      <c r="P65" s="49">
        <v>0</v>
      </c>
      <c r="Q65" s="49">
        <v>0</v>
      </c>
      <c r="R65" s="49">
        <v>0</v>
      </c>
      <c r="S65" s="49">
        <v>0</v>
      </c>
    </row>
    <row r="66" spans="1:19">
      <c r="A66" s="51" t="s">
        <v>86</v>
      </c>
      <c r="B66" s="49">
        <v>0</v>
      </c>
      <c r="C66" s="52">
        <v>0</v>
      </c>
      <c r="D66" s="52">
        <v>0</v>
      </c>
      <c r="E66" s="26">
        <v>0</v>
      </c>
      <c r="F66" s="26">
        <v>0</v>
      </c>
      <c r="G66" s="26">
        <v>0</v>
      </c>
      <c r="H66" s="26">
        <v>0</v>
      </c>
      <c r="I66" s="49">
        <v>0</v>
      </c>
      <c r="J66" s="49">
        <v>0</v>
      </c>
      <c r="K66" s="49">
        <v>0</v>
      </c>
      <c r="L66" s="49">
        <v>0</v>
      </c>
      <c r="M66" s="49">
        <v>0</v>
      </c>
      <c r="N66" s="49">
        <v>0</v>
      </c>
      <c r="O66" s="49">
        <v>0</v>
      </c>
      <c r="P66" s="49">
        <v>0</v>
      </c>
      <c r="Q66" s="49">
        <v>0</v>
      </c>
      <c r="R66" s="49">
        <v>0</v>
      </c>
      <c r="S66" s="49">
        <v>0</v>
      </c>
    </row>
    <row r="67" spans="1:19">
      <c r="A67" s="51" t="s">
        <v>88</v>
      </c>
      <c r="B67" s="49">
        <v>0</v>
      </c>
      <c r="C67" s="52">
        <v>0</v>
      </c>
      <c r="D67" s="52">
        <v>0</v>
      </c>
      <c r="E67" s="26">
        <v>223201</v>
      </c>
      <c r="F67" s="26">
        <v>406932</v>
      </c>
      <c r="G67" s="26">
        <v>397662</v>
      </c>
      <c r="H67" s="26">
        <v>357934</v>
      </c>
      <c r="I67" s="49">
        <v>397283</v>
      </c>
      <c r="J67" s="49">
        <v>410246</v>
      </c>
      <c r="K67" s="49">
        <v>482319</v>
      </c>
      <c r="L67" s="49">
        <v>1432347</v>
      </c>
      <c r="M67" s="49">
        <v>575677</v>
      </c>
      <c r="N67" s="49">
        <v>840280</v>
      </c>
      <c r="O67" s="49">
        <v>841020</v>
      </c>
      <c r="P67" s="49">
        <v>787297</v>
      </c>
      <c r="Q67" s="49">
        <v>717331</v>
      </c>
      <c r="R67" s="49">
        <v>495420</v>
      </c>
      <c r="S67" s="49">
        <v>589294</v>
      </c>
    </row>
    <row r="68" spans="1:19">
      <c r="A68" s="51" t="s">
        <v>74</v>
      </c>
      <c r="B68" s="49">
        <v>0</v>
      </c>
      <c r="C68" s="52">
        <v>0</v>
      </c>
      <c r="D68" s="52">
        <v>0</v>
      </c>
      <c r="E68" s="26">
        <v>0</v>
      </c>
      <c r="F68" s="26">
        <v>0</v>
      </c>
      <c r="G68" s="26">
        <v>0</v>
      </c>
      <c r="H68" s="26">
        <v>0</v>
      </c>
      <c r="I68" s="49">
        <v>0</v>
      </c>
      <c r="J68" s="49">
        <v>0</v>
      </c>
      <c r="K68" s="49">
        <v>0</v>
      </c>
      <c r="L68" s="49">
        <v>0</v>
      </c>
      <c r="M68" s="49">
        <v>0</v>
      </c>
      <c r="N68" s="49">
        <v>0</v>
      </c>
      <c r="O68" s="49">
        <v>0</v>
      </c>
      <c r="P68" s="49">
        <v>0</v>
      </c>
      <c r="Q68" s="49">
        <v>0</v>
      </c>
      <c r="R68" s="49">
        <v>0</v>
      </c>
      <c r="S68" s="49">
        <v>0</v>
      </c>
    </row>
    <row r="69" spans="1:19">
      <c r="A69" s="51" t="s">
        <v>91</v>
      </c>
      <c r="B69" s="49">
        <v>0</v>
      </c>
      <c r="C69" s="52">
        <v>0</v>
      </c>
      <c r="D69" s="52">
        <v>0</v>
      </c>
      <c r="E69" s="26">
        <v>0</v>
      </c>
      <c r="F69" s="26">
        <v>0</v>
      </c>
      <c r="G69" s="26">
        <v>0</v>
      </c>
      <c r="H69" s="26">
        <v>0</v>
      </c>
      <c r="I69" s="49">
        <v>0</v>
      </c>
      <c r="J69" s="49">
        <v>0</v>
      </c>
      <c r="K69" s="49">
        <v>0</v>
      </c>
      <c r="L69" s="49">
        <v>0</v>
      </c>
      <c r="M69" s="49">
        <v>0</v>
      </c>
      <c r="N69" s="49">
        <v>0</v>
      </c>
      <c r="O69" s="49">
        <v>0</v>
      </c>
      <c r="P69" s="49">
        <v>0</v>
      </c>
      <c r="Q69" s="49">
        <v>0</v>
      </c>
      <c r="R69" s="49">
        <v>0</v>
      </c>
      <c r="S69" s="49">
        <v>0</v>
      </c>
    </row>
    <row r="70" spans="1:19">
      <c r="A70" s="51" t="s">
        <v>93</v>
      </c>
      <c r="B70" s="49">
        <v>0</v>
      </c>
      <c r="C70" s="52">
        <v>0</v>
      </c>
      <c r="D70" s="52">
        <v>0</v>
      </c>
      <c r="E70" s="26">
        <v>0</v>
      </c>
      <c r="F70" s="26">
        <v>0</v>
      </c>
      <c r="G70" s="26">
        <v>0</v>
      </c>
      <c r="H70" s="26">
        <v>0</v>
      </c>
      <c r="I70" s="49">
        <v>0</v>
      </c>
      <c r="J70" s="49">
        <v>0</v>
      </c>
      <c r="K70" s="49">
        <v>0</v>
      </c>
      <c r="L70" s="49">
        <v>0</v>
      </c>
      <c r="M70" s="49">
        <v>0</v>
      </c>
      <c r="N70" s="49">
        <v>0</v>
      </c>
      <c r="O70" s="49">
        <v>0</v>
      </c>
      <c r="P70" s="49">
        <v>0</v>
      </c>
      <c r="Q70" s="49">
        <v>0</v>
      </c>
      <c r="R70" s="49">
        <v>0</v>
      </c>
      <c r="S70" s="49">
        <v>0</v>
      </c>
    </row>
    <row r="71" spans="1:19">
      <c r="A71" s="51" t="s">
        <v>95</v>
      </c>
      <c r="B71" s="49">
        <v>0</v>
      </c>
      <c r="C71" s="52">
        <v>0</v>
      </c>
      <c r="D71" s="52">
        <v>0</v>
      </c>
      <c r="E71" s="26">
        <v>0</v>
      </c>
      <c r="F71" s="26">
        <v>0</v>
      </c>
      <c r="G71" s="26">
        <v>0</v>
      </c>
      <c r="H71" s="26">
        <v>0</v>
      </c>
      <c r="I71" s="49">
        <v>0</v>
      </c>
      <c r="J71" s="49">
        <v>0</v>
      </c>
      <c r="K71" s="49">
        <v>0</v>
      </c>
      <c r="L71" s="49">
        <v>0</v>
      </c>
      <c r="M71" s="49">
        <v>0</v>
      </c>
      <c r="N71" s="49">
        <v>0</v>
      </c>
      <c r="O71" s="49">
        <v>0</v>
      </c>
      <c r="P71" s="49">
        <v>0</v>
      </c>
      <c r="Q71" s="49">
        <v>0</v>
      </c>
      <c r="R71" s="49">
        <v>0</v>
      </c>
      <c r="S71" s="49">
        <v>0</v>
      </c>
    </row>
    <row r="72" spans="1:19">
      <c r="A72" s="51" t="s">
        <v>97</v>
      </c>
      <c r="B72" s="49">
        <v>0</v>
      </c>
      <c r="C72" s="52">
        <v>0</v>
      </c>
      <c r="D72" s="52">
        <v>0</v>
      </c>
      <c r="E72" s="26">
        <v>0</v>
      </c>
      <c r="F72" s="26">
        <v>0</v>
      </c>
      <c r="G72" s="26">
        <v>0</v>
      </c>
      <c r="H72" s="26">
        <v>0</v>
      </c>
      <c r="I72" s="49">
        <v>0</v>
      </c>
      <c r="J72" s="49">
        <v>0</v>
      </c>
      <c r="K72" s="49">
        <v>200000</v>
      </c>
      <c r="L72" s="49">
        <v>0</v>
      </c>
      <c r="M72" s="49">
        <v>0</v>
      </c>
      <c r="N72" s="49">
        <v>0</v>
      </c>
      <c r="O72" s="49">
        <v>0</v>
      </c>
      <c r="P72" s="49">
        <v>0</v>
      </c>
      <c r="Q72" s="49">
        <v>0</v>
      </c>
      <c r="R72" s="49">
        <v>0</v>
      </c>
      <c r="S72" s="49">
        <v>0</v>
      </c>
    </row>
    <row r="73" spans="1:19">
      <c r="A73" s="51" t="s">
        <v>99</v>
      </c>
      <c r="B73" s="49">
        <v>0</v>
      </c>
      <c r="C73" s="52">
        <v>0</v>
      </c>
      <c r="D73" s="52">
        <v>0</v>
      </c>
      <c r="E73" s="26">
        <v>0</v>
      </c>
      <c r="F73" s="26">
        <v>0</v>
      </c>
      <c r="G73" s="26">
        <v>0</v>
      </c>
      <c r="H73" s="26">
        <v>0</v>
      </c>
      <c r="I73" s="49">
        <v>0</v>
      </c>
      <c r="J73" s="49">
        <v>0</v>
      </c>
      <c r="K73" s="49">
        <v>0</v>
      </c>
      <c r="L73" s="49">
        <v>0</v>
      </c>
      <c r="M73" s="49">
        <v>0</v>
      </c>
      <c r="N73" s="49">
        <v>0</v>
      </c>
      <c r="O73" s="49">
        <v>0</v>
      </c>
      <c r="P73" s="49">
        <v>0</v>
      </c>
      <c r="Q73" s="49">
        <v>0</v>
      </c>
      <c r="R73" s="49">
        <v>0</v>
      </c>
      <c r="S73" s="49">
        <v>0</v>
      </c>
    </row>
    <row r="74" spans="1:19">
      <c r="A74" s="51" t="s">
        <v>101</v>
      </c>
      <c r="B74" s="49">
        <v>0</v>
      </c>
      <c r="C74" s="52">
        <v>0</v>
      </c>
      <c r="D74" s="52">
        <v>0</v>
      </c>
      <c r="E74" s="26">
        <v>0</v>
      </c>
      <c r="F74" s="26">
        <v>0</v>
      </c>
      <c r="G74" s="26">
        <v>0</v>
      </c>
      <c r="H74" s="26">
        <v>0</v>
      </c>
      <c r="I74" s="49">
        <v>0</v>
      </c>
      <c r="J74" s="49">
        <v>0</v>
      </c>
      <c r="K74" s="49">
        <v>0</v>
      </c>
      <c r="L74" s="49">
        <v>0</v>
      </c>
      <c r="M74" s="49">
        <v>0</v>
      </c>
      <c r="N74" s="49">
        <v>0</v>
      </c>
      <c r="O74" s="49">
        <v>0</v>
      </c>
      <c r="P74" s="49">
        <v>0</v>
      </c>
      <c r="Q74" s="49">
        <v>0</v>
      </c>
      <c r="R74" s="49">
        <v>0</v>
      </c>
      <c r="S74" s="49">
        <v>0</v>
      </c>
    </row>
    <row r="75" spans="1:19">
      <c r="A75" s="51" t="s">
        <v>102</v>
      </c>
      <c r="B75" s="49">
        <v>0</v>
      </c>
      <c r="C75" s="52">
        <v>0</v>
      </c>
      <c r="D75" s="52">
        <v>0</v>
      </c>
      <c r="E75" s="26">
        <v>0</v>
      </c>
      <c r="F75" s="26">
        <v>0</v>
      </c>
      <c r="G75" s="26">
        <v>0</v>
      </c>
      <c r="H75" s="26">
        <v>0</v>
      </c>
      <c r="I75" s="49">
        <v>0</v>
      </c>
      <c r="J75" s="49">
        <v>0</v>
      </c>
      <c r="K75" s="49">
        <v>0</v>
      </c>
      <c r="L75" s="49">
        <v>0</v>
      </c>
      <c r="M75" s="49">
        <v>0</v>
      </c>
      <c r="N75" s="49">
        <v>0</v>
      </c>
      <c r="O75" s="49">
        <v>0</v>
      </c>
      <c r="P75" s="49">
        <v>0</v>
      </c>
      <c r="Q75" s="49">
        <v>0</v>
      </c>
      <c r="R75" s="49">
        <v>0</v>
      </c>
      <c r="S75" s="49">
        <v>0</v>
      </c>
    </row>
    <row r="76" spans="1:19">
      <c r="A76" s="51" t="s">
        <v>103</v>
      </c>
      <c r="B76" s="49">
        <v>0</v>
      </c>
      <c r="C76" s="52">
        <v>0</v>
      </c>
      <c r="D76" s="52">
        <v>0</v>
      </c>
      <c r="E76" s="26">
        <v>0</v>
      </c>
      <c r="F76" s="26">
        <v>0</v>
      </c>
      <c r="G76" s="26">
        <v>0</v>
      </c>
      <c r="H76" s="26">
        <v>0</v>
      </c>
      <c r="I76" s="49">
        <v>0</v>
      </c>
      <c r="J76" s="49">
        <v>0</v>
      </c>
      <c r="K76" s="49">
        <v>0</v>
      </c>
      <c r="L76" s="49">
        <v>0</v>
      </c>
      <c r="M76" s="49">
        <v>0</v>
      </c>
      <c r="N76" s="49">
        <v>0</v>
      </c>
      <c r="O76" s="49">
        <v>0</v>
      </c>
      <c r="P76" s="49">
        <v>0</v>
      </c>
      <c r="Q76" s="49">
        <v>0</v>
      </c>
      <c r="R76" s="49">
        <v>148000</v>
      </c>
      <c r="S76" s="49">
        <v>52000</v>
      </c>
    </row>
    <row r="77" spans="1:19">
      <c r="A77" s="51" t="s">
        <v>104</v>
      </c>
      <c r="B77" s="49">
        <v>0</v>
      </c>
      <c r="C77" s="52">
        <v>0</v>
      </c>
      <c r="D77" s="52">
        <v>0</v>
      </c>
      <c r="E77" s="26">
        <v>0</v>
      </c>
      <c r="F77" s="26">
        <v>0</v>
      </c>
      <c r="G77" s="26">
        <v>0</v>
      </c>
      <c r="H77" s="26">
        <v>0</v>
      </c>
      <c r="I77" s="49">
        <v>0</v>
      </c>
      <c r="J77" s="49">
        <v>0</v>
      </c>
      <c r="K77" s="49">
        <v>0</v>
      </c>
      <c r="L77" s="49">
        <v>0</v>
      </c>
      <c r="M77" s="49">
        <v>0</v>
      </c>
      <c r="N77" s="49">
        <v>0</v>
      </c>
      <c r="O77" s="49">
        <v>0</v>
      </c>
      <c r="P77" s="49">
        <v>0</v>
      </c>
      <c r="Q77" s="49">
        <v>0</v>
      </c>
      <c r="R77" s="49">
        <v>0</v>
      </c>
      <c r="S77" s="49">
        <v>0</v>
      </c>
    </row>
    <row r="78" spans="1:19">
      <c r="A78" s="51" t="s">
        <v>105</v>
      </c>
      <c r="B78" s="49">
        <v>0</v>
      </c>
      <c r="C78" s="52">
        <v>0</v>
      </c>
      <c r="D78" s="52">
        <v>0</v>
      </c>
      <c r="E78" s="26">
        <v>0</v>
      </c>
      <c r="F78" s="26">
        <v>0</v>
      </c>
      <c r="G78" s="26">
        <v>0</v>
      </c>
      <c r="H78" s="26">
        <v>0</v>
      </c>
      <c r="I78" s="49">
        <v>0</v>
      </c>
      <c r="J78" s="49">
        <v>0</v>
      </c>
      <c r="K78" s="49">
        <v>0</v>
      </c>
      <c r="L78" s="49">
        <v>0</v>
      </c>
      <c r="M78" s="49">
        <v>0</v>
      </c>
      <c r="N78" s="49">
        <v>0</v>
      </c>
      <c r="O78" s="49">
        <v>0</v>
      </c>
      <c r="P78" s="49">
        <v>0</v>
      </c>
      <c r="Q78" s="49">
        <v>0</v>
      </c>
      <c r="R78" s="49">
        <v>0</v>
      </c>
      <c r="S78" s="49">
        <v>0</v>
      </c>
    </row>
    <row r="79" spans="1:19">
      <c r="A79" s="51" t="s">
        <v>107</v>
      </c>
      <c r="B79" s="49">
        <v>0</v>
      </c>
      <c r="C79" s="52">
        <v>0</v>
      </c>
      <c r="D79" s="52">
        <v>0</v>
      </c>
      <c r="E79" s="26">
        <v>199720</v>
      </c>
      <c r="F79" s="26">
        <v>111660</v>
      </c>
      <c r="G79" s="26">
        <v>321165</v>
      </c>
      <c r="H79" s="26">
        <v>0</v>
      </c>
      <c r="I79" s="49">
        <v>0</v>
      </c>
      <c r="J79" s="49">
        <v>0</v>
      </c>
      <c r="K79" s="49">
        <v>0</v>
      </c>
      <c r="L79" s="49">
        <v>0</v>
      </c>
      <c r="M79" s="49">
        <v>0</v>
      </c>
      <c r="N79" s="49">
        <v>0</v>
      </c>
      <c r="O79" s="49">
        <v>0</v>
      </c>
      <c r="P79" s="49">
        <v>0</v>
      </c>
      <c r="Q79" s="49">
        <v>0</v>
      </c>
      <c r="R79" s="49">
        <v>0</v>
      </c>
      <c r="S79" s="49">
        <v>0</v>
      </c>
    </row>
    <row r="80" spans="1:19">
      <c r="A80" s="51" t="s">
        <v>76</v>
      </c>
      <c r="B80" s="49">
        <v>0</v>
      </c>
      <c r="C80" s="52">
        <v>0</v>
      </c>
      <c r="D80" s="52">
        <v>0</v>
      </c>
      <c r="E80" s="26">
        <v>0</v>
      </c>
      <c r="F80" s="26">
        <v>0</v>
      </c>
      <c r="G80" s="26">
        <v>0</v>
      </c>
      <c r="H80" s="26">
        <v>0</v>
      </c>
      <c r="I80" s="49">
        <v>0</v>
      </c>
      <c r="J80" s="49">
        <v>0</v>
      </c>
      <c r="K80" s="49">
        <v>0</v>
      </c>
      <c r="L80" s="49">
        <v>0</v>
      </c>
      <c r="M80" s="49">
        <v>0</v>
      </c>
      <c r="N80" s="49">
        <v>0</v>
      </c>
      <c r="O80" s="49">
        <v>0</v>
      </c>
      <c r="P80" s="49">
        <v>0</v>
      </c>
      <c r="Q80" s="49">
        <v>0</v>
      </c>
      <c r="R80" s="49">
        <v>0</v>
      </c>
      <c r="S80" s="49">
        <v>0</v>
      </c>
    </row>
    <row r="81" spans="1:19">
      <c r="A81" s="51" t="s">
        <v>110</v>
      </c>
      <c r="B81" s="49">
        <v>0</v>
      </c>
      <c r="C81" s="52">
        <v>0</v>
      </c>
      <c r="D81" s="52">
        <v>0</v>
      </c>
      <c r="E81" s="26">
        <v>0</v>
      </c>
      <c r="F81" s="26">
        <v>0</v>
      </c>
      <c r="G81" s="26">
        <v>0</v>
      </c>
      <c r="H81" s="26">
        <v>0</v>
      </c>
      <c r="I81" s="49">
        <v>0</v>
      </c>
      <c r="J81" s="49">
        <v>0</v>
      </c>
      <c r="K81" s="49">
        <v>0</v>
      </c>
      <c r="L81" s="49">
        <v>0</v>
      </c>
      <c r="M81" s="49">
        <v>0</v>
      </c>
      <c r="N81" s="49">
        <v>0</v>
      </c>
      <c r="O81" s="49">
        <v>0</v>
      </c>
      <c r="P81" s="49">
        <v>0</v>
      </c>
      <c r="Q81" s="49">
        <v>0</v>
      </c>
      <c r="R81" s="49">
        <v>0</v>
      </c>
      <c r="S81" s="49">
        <v>0</v>
      </c>
    </row>
    <row r="82" spans="1:19">
      <c r="A82" s="51" t="s">
        <v>111</v>
      </c>
      <c r="B82" s="49">
        <v>0</v>
      </c>
      <c r="C82" s="52">
        <v>0</v>
      </c>
      <c r="D82" s="52">
        <v>0</v>
      </c>
      <c r="E82" s="26">
        <v>0</v>
      </c>
      <c r="F82" s="26">
        <v>0</v>
      </c>
      <c r="G82" s="26">
        <v>0</v>
      </c>
      <c r="H82" s="26">
        <v>708234</v>
      </c>
      <c r="I82" s="49">
        <v>3012347</v>
      </c>
      <c r="J82" s="49">
        <v>31079</v>
      </c>
      <c r="K82" s="49">
        <v>0</v>
      </c>
      <c r="L82" s="49">
        <v>308818</v>
      </c>
      <c r="M82" s="49">
        <v>646630</v>
      </c>
      <c r="N82" s="49">
        <v>1337745</v>
      </c>
      <c r="O82" s="49">
        <v>1273003</v>
      </c>
      <c r="P82" s="49">
        <v>1203053</v>
      </c>
      <c r="Q82" s="49">
        <v>723811</v>
      </c>
      <c r="R82" s="49">
        <v>0</v>
      </c>
      <c r="S82" s="49">
        <v>0</v>
      </c>
    </row>
    <row r="83" spans="1:19">
      <c r="A83" s="51" t="s">
        <v>113</v>
      </c>
      <c r="B83" s="49">
        <v>0</v>
      </c>
      <c r="C83" s="52">
        <v>0</v>
      </c>
      <c r="D83" s="52">
        <v>0</v>
      </c>
      <c r="E83" s="26">
        <v>0</v>
      </c>
      <c r="F83" s="26">
        <v>0</v>
      </c>
      <c r="G83" s="26">
        <v>0</v>
      </c>
      <c r="H83" s="26">
        <v>0</v>
      </c>
      <c r="I83" s="49">
        <v>0</v>
      </c>
      <c r="J83" s="49">
        <v>0</v>
      </c>
      <c r="K83" s="49">
        <v>0</v>
      </c>
      <c r="L83" s="49">
        <v>0</v>
      </c>
      <c r="M83" s="49">
        <v>0</v>
      </c>
      <c r="N83" s="49">
        <v>0</v>
      </c>
      <c r="O83" s="49">
        <v>0</v>
      </c>
      <c r="P83" s="49">
        <v>0</v>
      </c>
      <c r="Q83" s="49">
        <v>0</v>
      </c>
      <c r="R83" s="49">
        <v>0</v>
      </c>
      <c r="S83" s="49">
        <v>0</v>
      </c>
    </row>
    <row r="84" spans="1:19">
      <c r="A84" s="51" t="s">
        <v>78</v>
      </c>
      <c r="B84" s="49">
        <v>0</v>
      </c>
      <c r="C84" s="52">
        <v>0</v>
      </c>
      <c r="D84" s="52">
        <v>0</v>
      </c>
      <c r="E84" s="26">
        <v>0</v>
      </c>
      <c r="F84" s="26">
        <v>0</v>
      </c>
      <c r="G84" s="26">
        <v>0</v>
      </c>
      <c r="H84" s="26">
        <v>224400</v>
      </c>
      <c r="I84" s="49">
        <v>0</v>
      </c>
      <c r="J84" s="49">
        <v>0</v>
      </c>
      <c r="K84" s="49">
        <v>0</v>
      </c>
      <c r="L84" s="49">
        <v>0</v>
      </c>
      <c r="M84" s="49">
        <v>0</v>
      </c>
      <c r="N84" s="49">
        <v>0</v>
      </c>
      <c r="O84" s="49">
        <v>0</v>
      </c>
      <c r="P84" s="49">
        <v>0</v>
      </c>
      <c r="Q84" s="49">
        <v>0</v>
      </c>
      <c r="R84" s="49">
        <v>0</v>
      </c>
      <c r="S84" s="49">
        <v>0</v>
      </c>
    </row>
    <row r="85" spans="1:19">
      <c r="A85" s="51" t="s">
        <v>116</v>
      </c>
      <c r="B85" s="49">
        <v>0</v>
      </c>
      <c r="C85" s="52">
        <v>0</v>
      </c>
      <c r="D85" s="52">
        <v>0</v>
      </c>
      <c r="E85" s="26">
        <v>0</v>
      </c>
      <c r="F85" s="26">
        <v>0</v>
      </c>
      <c r="G85" s="26">
        <v>0</v>
      </c>
      <c r="H85" s="26">
        <v>0</v>
      </c>
      <c r="I85" s="49">
        <v>0</v>
      </c>
      <c r="J85" s="49">
        <v>0</v>
      </c>
      <c r="K85" s="49">
        <v>0</v>
      </c>
      <c r="L85" s="49">
        <v>0</v>
      </c>
      <c r="M85" s="49">
        <v>0</v>
      </c>
      <c r="N85" s="49">
        <v>0</v>
      </c>
      <c r="O85" s="49">
        <v>0</v>
      </c>
      <c r="P85" s="49">
        <v>0</v>
      </c>
      <c r="Q85" s="49">
        <v>0</v>
      </c>
      <c r="R85" s="49">
        <v>0</v>
      </c>
      <c r="S85" s="49">
        <v>0</v>
      </c>
    </row>
    <row r="86" spans="1:19">
      <c r="A86" s="51" t="s">
        <v>117</v>
      </c>
      <c r="B86" s="49">
        <v>0</v>
      </c>
      <c r="C86" s="52">
        <v>0</v>
      </c>
      <c r="D86" s="52">
        <v>0</v>
      </c>
      <c r="E86" s="26">
        <v>379751</v>
      </c>
      <c r="F86" s="26">
        <v>162210</v>
      </c>
      <c r="G86" s="26">
        <v>734604</v>
      </c>
      <c r="H86" s="26">
        <v>445194</v>
      </c>
      <c r="I86" s="49">
        <v>711321</v>
      </c>
      <c r="J86" s="49">
        <v>929873</v>
      </c>
      <c r="K86" s="49">
        <v>519207</v>
      </c>
      <c r="L86" s="49">
        <v>325383</v>
      </c>
      <c r="M86" s="49">
        <v>158125</v>
      </c>
      <c r="N86" s="49">
        <v>200000</v>
      </c>
      <c r="O86" s="49">
        <v>0</v>
      </c>
      <c r="P86" s="49">
        <v>0</v>
      </c>
      <c r="Q86" s="49">
        <v>0</v>
      </c>
      <c r="R86" s="49">
        <v>0</v>
      </c>
      <c r="S86" s="49">
        <v>0</v>
      </c>
    </row>
    <row r="87" spans="1:19">
      <c r="A87" s="51" t="s">
        <v>77</v>
      </c>
      <c r="B87" s="49">
        <v>0</v>
      </c>
      <c r="C87" s="52">
        <v>0</v>
      </c>
      <c r="D87" s="52">
        <v>0</v>
      </c>
      <c r="E87" s="26">
        <v>0</v>
      </c>
      <c r="F87" s="26">
        <v>0</v>
      </c>
      <c r="G87" s="26">
        <v>0</v>
      </c>
      <c r="H87" s="26">
        <v>0</v>
      </c>
      <c r="I87" s="49">
        <v>0</v>
      </c>
      <c r="J87" s="49">
        <v>0</v>
      </c>
      <c r="K87" s="49">
        <v>0</v>
      </c>
      <c r="L87" s="49">
        <v>0</v>
      </c>
      <c r="M87" s="49">
        <v>0</v>
      </c>
      <c r="N87" s="49">
        <v>0</v>
      </c>
      <c r="O87" s="49">
        <v>0</v>
      </c>
      <c r="P87" s="49">
        <v>0</v>
      </c>
      <c r="Q87" s="49">
        <v>0</v>
      </c>
      <c r="R87" s="49">
        <v>0</v>
      </c>
      <c r="S87" s="49">
        <v>0</v>
      </c>
    </row>
    <row r="88" spans="1:19">
      <c r="A88" s="51" t="s">
        <v>120</v>
      </c>
      <c r="B88" s="49">
        <v>0</v>
      </c>
      <c r="C88" s="52">
        <v>0</v>
      </c>
      <c r="D88" s="52">
        <v>0</v>
      </c>
      <c r="E88" s="26">
        <v>0</v>
      </c>
      <c r="F88" s="26">
        <v>0</v>
      </c>
      <c r="G88" s="26">
        <v>0</v>
      </c>
      <c r="H88" s="26">
        <v>0</v>
      </c>
      <c r="I88" s="49">
        <v>0</v>
      </c>
      <c r="J88" s="49">
        <v>0</v>
      </c>
      <c r="K88" s="49">
        <v>0</v>
      </c>
      <c r="L88" s="49">
        <v>0</v>
      </c>
      <c r="M88" s="49">
        <v>0</v>
      </c>
      <c r="N88" s="49">
        <v>0</v>
      </c>
      <c r="O88" s="49">
        <v>0</v>
      </c>
      <c r="P88" s="49">
        <v>0</v>
      </c>
      <c r="Q88" s="49">
        <v>0</v>
      </c>
      <c r="R88" s="49">
        <v>0</v>
      </c>
      <c r="S88" s="49">
        <v>0</v>
      </c>
    </row>
    <row r="89" spans="1:19">
      <c r="A89" s="51" t="s">
        <v>122</v>
      </c>
      <c r="B89" s="49">
        <v>0</v>
      </c>
      <c r="C89" s="52">
        <v>0</v>
      </c>
      <c r="D89" s="52">
        <v>0</v>
      </c>
      <c r="E89" s="26">
        <v>783</v>
      </c>
      <c r="F89" s="26">
        <v>0</v>
      </c>
      <c r="G89" s="26">
        <v>0</v>
      </c>
      <c r="H89" s="26">
        <v>0</v>
      </c>
      <c r="I89" s="49">
        <v>0</v>
      </c>
      <c r="J89" s="49">
        <v>0</v>
      </c>
      <c r="K89" s="49">
        <v>0</v>
      </c>
      <c r="L89" s="49">
        <v>0</v>
      </c>
      <c r="M89" s="49">
        <v>0</v>
      </c>
      <c r="N89" s="49">
        <v>0</v>
      </c>
      <c r="O89" s="49">
        <v>0</v>
      </c>
      <c r="P89" s="49">
        <v>0</v>
      </c>
      <c r="Q89" s="49">
        <v>0</v>
      </c>
      <c r="R89" s="49">
        <v>0</v>
      </c>
      <c r="S89" s="49">
        <v>0</v>
      </c>
    </row>
    <row r="90" spans="1:19">
      <c r="A90" s="51" t="s">
        <v>124</v>
      </c>
      <c r="B90" s="49">
        <v>0</v>
      </c>
      <c r="C90" s="52">
        <v>0</v>
      </c>
      <c r="D90" s="52">
        <v>0</v>
      </c>
      <c r="E90" s="26">
        <v>0</v>
      </c>
      <c r="F90" s="26">
        <v>97637</v>
      </c>
      <c r="G90" s="26">
        <v>43392</v>
      </c>
      <c r="H90" s="26">
        <v>15847</v>
      </c>
      <c r="I90" s="49">
        <v>60127</v>
      </c>
      <c r="J90" s="49">
        <v>0</v>
      </c>
      <c r="K90" s="49">
        <v>0</v>
      </c>
      <c r="L90" s="49">
        <v>0</v>
      </c>
      <c r="M90" s="49">
        <v>0</v>
      </c>
      <c r="N90" s="49">
        <v>0</v>
      </c>
      <c r="O90" s="49">
        <v>0</v>
      </c>
      <c r="P90" s="49">
        <v>0</v>
      </c>
      <c r="Q90" s="49">
        <v>0</v>
      </c>
      <c r="R90" s="49">
        <v>0</v>
      </c>
      <c r="S90" s="49">
        <v>0</v>
      </c>
    </row>
    <row r="91" spans="1:19">
      <c r="A91" s="51" t="s">
        <v>126</v>
      </c>
      <c r="B91" s="49">
        <v>0</v>
      </c>
      <c r="C91" s="52">
        <v>0</v>
      </c>
      <c r="D91" s="52">
        <v>0</v>
      </c>
      <c r="E91" s="26">
        <v>0</v>
      </c>
      <c r="F91" s="26">
        <v>0</v>
      </c>
      <c r="G91" s="26">
        <v>0</v>
      </c>
      <c r="H91" s="26">
        <v>0</v>
      </c>
      <c r="I91" s="49">
        <v>0</v>
      </c>
      <c r="J91" s="49">
        <v>0</v>
      </c>
      <c r="K91" s="49">
        <v>0</v>
      </c>
      <c r="L91" s="49">
        <v>0</v>
      </c>
      <c r="M91" s="49">
        <v>0</v>
      </c>
      <c r="N91" s="49">
        <v>0</v>
      </c>
      <c r="O91" s="49">
        <v>0</v>
      </c>
      <c r="P91" s="49">
        <v>0</v>
      </c>
      <c r="Q91" s="49">
        <v>0</v>
      </c>
      <c r="R91" s="49">
        <v>0</v>
      </c>
      <c r="S91" s="49">
        <v>0</v>
      </c>
    </row>
    <row r="92" spans="1:19">
      <c r="A92" s="51" t="s">
        <v>127</v>
      </c>
      <c r="B92" s="49">
        <v>0</v>
      </c>
      <c r="C92" s="52">
        <v>0</v>
      </c>
      <c r="D92" s="52">
        <v>0</v>
      </c>
      <c r="E92" s="26">
        <v>0</v>
      </c>
      <c r="F92" s="26">
        <v>0</v>
      </c>
      <c r="G92" s="26">
        <v>0</v>
      </c>
      <c r="H92" s="26">
        <v>0</v>
      </c>
      <c r="I92" s="49">
        <v>0</v>
      </c>
      <c r="J92" s="49">
        <v>0</v>
      </c>
      <c r="K92" s="49">
        <v>0</v>
      </c>
      <c r="L92" s="49">
        <v>0</v>
      </c>
      <c r="M92" s="49">
        <v>0</v>
      </c>
      <c r="N92" s="49">
        <v>0</v>
      </c>
      <c r="O92" s="49">
        <v>0</v>
      </c>
      <c r="P92" s="49">
        <v>0</v>
      </c>
      <c r="Q92" s="49">
        <v>0</v>
      </c>
      <c r="R92" s="49">
        <v>0</v>
      </c>
      <c r="S92" s="49">
        <v>0</v>
      </c>
    </row>
    <row r="93" spans="1:19">
      <c r="A93" s="51" t="s">
        <v>128</v>
      </c>
      <c r="B93" s="49">
        <v>0</v>
      </c>
      <c r="C93" s="52">
        <v>0</v>
      </c>
      <c r="D93" s="52">
        <v>0</v>
      </c>
      <c r="E93" s="26">
        <v>0</v>
      </c>
      <c r="F93" s="26">
        <v>9932</v>
      </c>
      <c r="G93" s="26">
        <v>29418</v>
      </c>
      <c r="H93" s="26">
        <v>51815</v>
      </c>
      <c r="I93" s="49">
        <v>76679</v>
      </c>
      <c r="J93" s="49">
        <v>28701</v>
      </c>
      <c r="K93" s="49">
        <v>0</v>
      </c>
      <c r="L93" s="49">
        <v>0</v>
      </c>
      <c r="M93" s="49">
        <v>0</v>
      </c>
      <c r="N93" s="49">
        <v>0</v>
      </c>
      <c r="O93" s="49">
        <v>0</v>
      </c>
      <c r="P93" s="49">
        <v>0</v>
      </c>
      <c r="Q93" s="49">
        <v>0</v>
      </c>
      <c r="R93" s="49">
        <v>0</v>
      </c>
      <c r="S93" s="49">
        <v>0</v>
      </c>
    </row>
    <row r="94" spans="1:19">
      <c r="A94" s="51" t="s">
        <v>130</v>
      </c>
      <c r="B94" s="49">
        <v>0</v>
      </c>
      <c r="C94" s="52">
        <v>0</v>
      </c>
      <c r="D94" s="52">
        <v>0</v>
      </c>
      <c r="E94" s="26">
        <v>0</v>
      </c>
      <c r="F94" s="26">
        <v>0</v>
      </c>
      <c r="G94" s="26">
        <v>0</v>
      </c>
      <c r="H94" s="26">
        <v>0</v>
      </c>
      <c r="I94" s="49">
        <v>378893</v>
      </c>
      <c r="J94" s="49">
        <v>151228</v>
      </c>
      <c r="K94" s="49">
        <v>0</v>
      </c>
      <c r="L94" s="49">
        <v>179241</v>
      </c>
      <c r="M94" s="49">
        <v>430463</v>
      </c>
      <c r="N94" s="49">
        <v>-50804</v>
      </c>
      <c r="O94" s="49">
        <v>28003</v>
      </c>
      <c r="P94" s="49">
        <v>102530</v>
      </c>
      <c r="Q94" s="49">
        <v>52660</v>
      </c>
      <c r="R94" s="49">
        <v>48532</v>
      </c>
      <c r="S94" s="49">
        <v>54484</v>
      </c>
    </row>
    <row r="95" spans="1:19">
      <c r="A95" s="51" t="s">
        <v>131</v>
      </c>
      <c r="B95" s="49">
        <v>0</v>
      </c>
      <c r="C95" s="52">
        <v>0</v>
      </c>
      <c r="D95" s="52">
        <v>0</v>
      </c>
      <c r="E95" s="26">
        <v>0</v>
      </c>
      <c r="F95" s="26">
        <v>0</v>
      </c>
      <c r="G95" s="26">
        <v>0</v>
      </c>
      <c r="H95" s="26">
        <v>0</v>
      </c>
      <c r="I95" s="49">
        <v>0</v>
      </c>
      <c r="J95" s="49">
        <v>0</v>
      </c>
      <c r="K95" s="49">
        <v>0</v>
      </c>
      <c r="L95" s="49">
        <v>0</v>
      </c>
      <c r="M95" s="49">
        <v>0</v>
      </c>
      <c r="N95" s="49">
        <v>0</v>
      </c>
      <c r="O95" s="49">
        <v>0</v>
      </c>
      <c r="P95" s="49">
        <v>0</v>
      </c>
      <c r="Q95" s="49">
        <v>0</v>
      </c>
      <c r="R95" s="49">
        <v>0</v>
      </c>
      <c r="S95" s="49">
        <v>0</v>
      </c>
    </row>
    <row r="96" spans="1:19">
      <c r="A96" s="51" t="s">
        <v>132</v>
      </c>
      <c r="B96" s="49">
        <v>0</v>
      </c>
      <c r="C96" s="52">
        <v>0</v>
      </c>
      <c r="D96" s="52">
        <v>0</v>
      </c>
      <c r="E96" s="26">
        <v>0</v>
      </c>
      <c r="F96" s="26">
        <v>0</v>
      </c>
      <c r="G96" s="26">
        <v>0</v>
      </c>
      <c r="H96" s="26">
        <v>0</v>
      </c>
      <c r="I96" s="49">
        <v>0</v>
      </c>
      <c r="J96" s="49">
        <v>0</v>
      </c>
      <c r="K96" s="49">
        <v>0</v>
      </c>
      <c r="L96" s="49">
        <v>0</v>
      </c>
      <c r="M96" s="49">
        <v>0</v>
      </c>
      <c r="N96" s="49">
        <v>0</v>
      </c>
      <c r="O96" s="49">
        <v>0</v>
      </c>
      <c r="P96" s="49">
        <v>0</v>
      </c>
      <c r="Q96" s="49">
        <v>0</v>
      </c>
      <c r="R96" s="49">
        <v>0</v>
      </c>
      <c r="S96" s="49">
        <v>0</v>
      </c>
    </row>
    <row r="97" spans="1:19">
      <c r="A97" s="51" t="s">
        <v>75</v>
      </c>
      <c r="B97" s="49">
        <v>0</v>
      </c>
      <c r="C97" s="52">
        <v>0</v>
      </c>
      <c r="D97" s="52">
        <v>0</v>
      </c>
      <c r="E97" s="26">
        <v>0</v>
      </c>
      <c r="F97" s="26">
        <v>0</v>
      </c>
      <c r="G97" s="26">
        <v>0</v>
      </c>
      <c r="H97" s="26">
        <v>0</v>
      </c>
      <c r="I97" s="49">
        <v>0</v>
      </c>
      <c r="J97" s="49">
        <v>0</v>
      </c>
      <c r="K97" s="49">
        <v>0</v>
      </c>
      <c r="L97" s="49">
        <v>0</v>
      </c>
      <c r="M97" s="49">
        <v>1000</v>
      </c>
      <c r="N97" s="49">
        <v>0</v>
      </c>
      <c r="O97" s="49">
        <v>0</v>
      </c>
      <c r="P97" s="49">
        <v>2000</v>
      </c>
      <c r="Q97" s="49">
        <v>1000</v>
      </c>
      <c r="R97" s="49">
        <v>0</v>
      </c>
      <c r="S97" s="49">
        <v>0</v>
      </c>
    </row>
    <row r="98" spans="1:19">
      <c r="A98" s="51" t="s">
        <v>133</v>
      </c>
      <c r="B98" s="49">
        <v>0</v>
      </c>
      <c r="C98" s="52">
        <v>0</v>
      </c>
      <c r="D98" s="52">
        <v>0</v>
      </c>
      <c r="E98" s="26">
        <v>0</v>
      </c>
      <c r="F98" s="26">
        <v>0</v>
      </c>
      <c r="G98" s="26">
        <v>0</v>
      </c>
      <c r="H98" s="26">
        <v>0</v>
      </c>
      <c r="I98" s="49">
        <v>0</v>
      </c>
      <c r="J98" s="49">
        <v>0</v>
      </c>
      <c r="K98" s="49">
        <v>0</v>
      </c>
      <c r="L98" s="49">
        <v>0</v>
      </c>
      <c r="M98" s="49">
        <v>0</v>
      </c>
      <c r="N98" s="49">
        <v>0</v>
      </c>
      <c r="O98" s="49">
        <v>0</v>
      </c>
      <c r="P98" s="49">
        <v>0</v>
      </c>
      <c r="Q98" s="49">
        <v>0</v>
      </c>
      <c r="R98" s="49">
        <v>0</v>
      </c>
      <c r="S98" s="49">
        <v>0</v>
      </c>
    </row>
    <row r="99" spans="1:19">
      <c r="A99" s="51" t="s">
        <v>134</v>
      </c>
      <c r="B99" s="49">
        <v>0</v>
      </c>
      <c r="C99" s="52">
        <v>0</v>
      </c>
      <c r="D99" s="52">
        <v>0</v>
      </c>
      <c r="E99" s="26">
        <v>14925</v>
      </c>
      <c r="F99" s="26">
        <v>0</v>
      </c>
      <c r="G99" s="26">
        <v>19482</v>
      </c>
      <c r="H99" s="26">
        <v>978</v>
      </c>
      <c r="I99" s="49">
        <v>0</v>
      </c>
      <c r="J99" s="49">
        <v>0</v>
      </c>
      <c r="K99" s="49">
        <v>0</v>
      </c>
      <c r="L99" s="49">
        <v>3034</v>
      </c>
      <c r="M99" s="49">
        <v>22833</v>
      </c>
      <c r="N99" s="49">
        <v>42630</v>
      </c>
      <c r="O99" s="49">
        <v>0</v>
      </c>
      <c r="P99" s="49">
        <v>0</v>
      </c>
      <c r="Q99" s="49">
        <v>0</v>
      </c>
      <c r="R99" s="49">
        <v>0</v>
      </c>
      <c r="S99" s="49">
        <v>0</v>
      </c>
    </row>
    <row r="100" spans="1:19">
      <c r="A100" s="51" t="s">
        <v>136</v>
      </c>
      <c r="B100" s="49">
        <v>0</v>
      </c>
      <c r="C100" s="52">
        <v>0</v>
      </c>
      <c r="D100" s="52">
        <v>0</v>
      </c>
      <c r="E100" s="26">
        <v>0</v>
      </c>
      <c r="F100" s="26">
        <v>138174</v>
      </c>
      <c r="G100" s="26">
        <v>72494</v>
      </c>
      <c r="H100" s="26">
        <v>2715</v>
      </c>
      <c r="I100" s="49">
        <v>5349</v>
      </c>
      <c r="J100" s="49">
        <v>764</v>
      </c>
      <c r="K100" s="49">
        <v>0</v>
      </c>
      <c r="L100" s="49">
        <v>0</v>
      </c>
      <c r="M100" s="49">
        <v>0</v>
      </c>
      <c r="N100" s="49">
        <v>0</v>
      </c>
      <c r="O100" s="49">
        <v>0</v>
      </c>
      <c r="P100" s="49">
        <v>0</v>
      </c>
      <c r="Q100" s="49">
        <v>0</v>
      </c>
      <c r="R100" s="49">
        <v>0</v>
      </c>
      <c r="S100" s="49">
        <v>0</v>
      </c>
    </row>
    <row r="101" spans="1:19">
      <c r="A101" s="51" t="s">
        <v>145</v>
      </c>
      <c r="B101" s="49">
        <v>0</v>
      </c>
      <c r="C101" s="52">
        <v>0</v>
      </c>
      <c r="D101" s="52">
        <v>0</v>
      </c>
      <c r="E101" s="26">
        <v>0</v>
      </c>
      <c r="F101" s="26">
        <v>0</v>
      </c>
      <c r="G101" s="26">
        <v>0</v>
      </c>
      <c r="H101" s="26">
        <v>0</v>
      </c>
      <c r="I101" s="49">
        <v>0</v>
      </c>
      <c r="J101" s="49">
        <v>0</v>
      </c>
      <c r="K101" s="49">
        <v>0</v>
      </c>
      <c r="L101" s="49">
        <v>0</v>
      </c>
      <c r="M101" s="49">
        <v>0</v>
      </c>
      <c r="N101" s="49">
        <v>0</v>
      </c>
      <c r="O101" s="49">
        <v>0</v>
      </c>
      <c r="P101" s="49">
        <v>0</v>
      </c>
      <c r="Q101" s="49">
        <v>0</v>
      </c>
      <c r="R101" s="49">
        <v>0</v>
      </c>
      <c r="S101" s="49">
        <v>0</v>
      </c>
    </row>
    <row r="102" spans="1:19">
      <c r="A102" s="51" t="s">
        <v>138</v>
      </c>
      <c r="B102" s="49">
        <v>0</v>
      </c>
      <c r="C102" s="52">
        <v>0</v>
      </c>
      <c r="D102" s="52">
        <v>0</v>
      </c>
      <c r="E102" s="26">
        <v>0</v>
      </c>
      <c r="F102" s="26">
        <v>0</v>
      </c>
      <c r="G102" s="26">
        <v>0</v>
      </c>
      <c r="H102" s="26">
        <v>0</v>
      </c>
      <c r="I102" s="49">
        <v>0</v>
      </c>
      <c r="J102" s="49">
        <v>0</v>
      </c>
      <c r="K102" s="49">
        <v>0</v>
      </c>
      <c r="L102" s="49">
        <v>0</v>
      </c>
      <c r="M102" s="49">
        <v>0</v>
      </c>
      <c r="N102" s="49">
        <v>0</v>
      </c>
      <c r="O102" s="49">
        <v>0</v>
      </c>
      <c r="P102" s="49">
        <v>0</v>
      </c>
      <c r="Q102" s="49">
        <v>0</v>
      </c>
      <c r="R102" s="49">
        <v>0</v>
      </c>
      <c r="S102" s="49">
        <v>0</v>
      </c>
    </row>
    <row r="103" spans="1:19">
      <c r="A103" s="51" t="s">
        <v>140</v>
      </c>
      <c r="B103" s="49">
        <v>0</v>
      </c>
      <c r="C103" s="52">
        <v>0</v>
      </c>
      <c r="D103" s="52">
        <v>0</v>
      </c>
      <c r="E103" s="26">
        <v>0</v>
      </c>
      <c r="F103" s="26">
        <v>0</v>
      </c>
      <c r="G103" s="26">
        <v>0</v>
      </c>
      <c r="H103" s="26">
        <v>0</v>
      </c>
      <c r="I103" s="49">
        <v>0</v>
      </c>
      <c r="J103" s="49">
        <v>0</v>
      </c>
      <c r="K103" s="49">
        <v>0</v>
      </c>
      <c r="L103" s="49">
        <v>0</v>
      </c>
      <c r="M103" s="49">
        <v>0</v>
      </c>
      <c r="N103" s="49">
        <v>0</v>
      </c>
      <c r="O103" s="49">
        <v>0</v>
      </c>
      <c r="P103" s="49">
        <v>0</v>
      </c>
      <c r="Q103" s="49">
        <v>0</v>
      </c>
      <c r="R103" s="49">
        <v>0</v>
      </c>
      <c r="S103" s="49">
        <v>0</v>
      </c>
    </row>
    <row r="104" spans="1:19">
      <c r="A104" s="51" t="s">
        <v>142</v>
      </c>
      <c r="B104" s="49">
        <v>0</v>
      </c>
      <c r="C104" s="52">
        <v>0</v>
      </c>
      <c r="D104" s="52">
        <v>0</v>
      </c>
      <c r="E104" s="26">
        <v>0</v>
      </c>
      <c r="F104" s="26">
        <v>0</v>
      </c>
      <c r="G104" s="26">
        <v>0</v>
      </c>
      <c r="H104" s="26">
        <v>0</v>
      </c>
      <c r="I104" s="49">
        <v>0</v>
      </c>
      <c r="J104" s="49">
        <v>0</v>
      </c>
      <c r="K104" s="49">
        <v>0</v>
      </c>
      <c r="L104" s="49">
        <v>0</v>
      </c>
      <c r="M104" s="49">
        <v>0</v>
      </c>
      <c r="N104" s="49">
        <v>0</v>
      </c>
      <c r="O104" s="49">
        <v>0</v>
      </c>
      <c r="P104" s="49">
        <v>0</v>
      </c>
      <c r="Q104" s="49">
        <v>0</v>
      </c>
      <c r="R104" s="49">
        <v>0</v>
      </c>
      <c r="S104" s="49">
        <v>0</v>
      </c>
    </row>
    <row r="105" spans="1:19">
      <c r="A105" s="51" t="s">
        <v>144</v>
      </c>
      <c r="B105" s="49">
        <v>0</v>
      </c>
      <c r="C105" s="52">
        <v>0</v>
      </c>
      <c r="D105" s="52">
        <v>0</v>
      </c>
      <c r="E105" s="26">
        <v>0</v>
      </c>
      <c r="F105" s="26">
        <v>0</v>
      </c>
      <c r="G105" s="26">
        <v>0</v>
      </c>
      <c r="H105" s="26">
        <v>0</v>
      </c>
      <c r="I105" s="49">
        <v>0</v>
      </c>
      <c r="J105" s="49">
        <v>0</v>
      </c>
      <c r="K105" s="49">
        <v>0</v>
      </c>
      <c r="L105" s="49">
        <v>0</v>
      </c>
      <c r="M105" s="49">
        <v>0</v>
      </c>
      <c r="N105" s="49">
        <v>0</v>
      </c>
      <c r="O105" s="49">
        <v>0</v>
      </c>
      <c r="P105" s="49">
        <v>0</v>
      </c>
      <c r="Q105" s="49">
        <v>0</v>
      </c>
      <c r="R105" s="49">
        <v>0</v>
      </c>
      <c r="S105" s="49">
        <v>0</v>
      </c>
    </row>
    <row r="106" spans="1:19">
      <c r="A106" s="51" t="s">
        <v>146</v>
      </c>
      <c r="B106" s="49">
        <v>0</v>
      </c>
      <c r="C106" s="52">
        <v>0</v>
      </c>
      <c r="D106" s="52">
        <v>0</v>
      </c>
      <c r="E106" s="26">
        <v>0</v>
      </c>
      <c r="F106" s="26">
        <v>60269</v>
      </c>
      <c r="G106" s="26">
        <v>114536</v>
      </c>
      <c r="H106" s="26">
        <v>0</v>
      </c>
      <c r="I106" s="49">
        <v>0</v>
      </c>
      <c r="J106" s="49">
        <v>0</v>
      </c>
      <c r="K106" s="49">
        <v>0</v>
      </c>
      <c r="L106" s="49">
        <v>0</v>
      </c>
      <c r="M106" s="49">
        <v>0</v>
      </c>
      <c r="N106" s="49">
        <v>0</v>
      </c>
      <c r="O106" s="49">
        <v>0</v>
      </c>
      <c r="P106" s="49">
        <v>0</v>
      </c>
      <c r="Q106" s="49">
        <v>0</v>
      </c>
      <c r="R106" s="49">
        <v>0</v>
      </c>
      <c r="S106" s="49">
        <v>0</v>
      </c>
    </row>
    <row r="107" spans="1:19">
      <c r="A107" s="51" t="s">
        <v>148</v>
      </c>
      <c r="B107" s="49">
        <v>0</v>
      </c>
      <c r="C107" s="52">
        <v>0</v>
      </c>
      <c r="D107" s="52">
        <v>0</v>
      </c>
      <c r="E107" s="26">
        <v>811938</v>
      </c>
      <c r="F107" s="26">
        <v>-811938</v>
      </c>
      <c r="G107" s="26">
        <v>4459426</v>
      </c>
      <c r="H107" s="26">
        <v>9098955</v>
      </c>
      <c r="I107" s="49">
        <v>1977968</v>
      </c>
      <c r="J107" s="49">
        <v>820199</v>
      </c>
      <c r="K107" s="49">
        <v>-456846</v>
      </c>
      <c r="L107" s="49">
        <v>40604</v>
      </c>
      <c r="M107" s="49">
        <v>0</v>
      </c>
      <c r="N107" s="49">
        <v>0</v>
      </c>
      <c r="O107" s="49">
        <v>1042</v>
      </c>
      <c r="P107" s="49">
        <v>30020</v>
      </c>
      <c r="Q107" s="49">
        <v>0</v>
      </c>
      <c r="R107" s="49">
        <v>0</v>
      </c>
      <c r="S107" s="49">
        <v>0</v>
      </c>
    </row>
    <row r="108" spans="1:19">
      <c r="A108" s="51" t="s">
        <v>150</v>
      </c>
      <c r="B108" s="49">
        <v>0</v>
      </c>
      <c r="C108" s="52">
        <v>0</v>
      </c>
      <c r="D108" s="52">
        <v>0</v>
      </c>
      <c r="E108" s="26">
        <v>0</v>
      </c>
      <c r="F108" s="26">
        <v>0</v>
      </c>
      <c r="G108" s="26">
        <v>0</v>
      </c>
      <c r="H108" s="26">
        <v>0</v>
      </c>
      <c r="I108" s="49">
        <v>0</v>
      </c>
      <c r="J108" s="49">
        <v>0</v>
      </c>
      <c r="K108" s="49">
        <v>0</v>
      </c>
      <c r="L108" s="49">
        <v>0</v>
      </c>
      <c r="M108" s="49">
        <v>0</v>
      </c>
      <c r="N108" s="49">
        <v>0</v>
      </c>
      <c r="O108" s="49">
        <v>0</v>
      </c>
      <c r="P108" s="49">
        <v>0</v>
      </c>
      <c r="Q108" s="49">
        <v>0</v>
      </c>
      <c r="R108" s="49">
        <v>0</v>
      </c>
      <c r="S108" s="49">
        <v>0</v>
      </c>
    </row>
    <row r="109" spans="1:19">
      <c r="A109" s="51" t="s">
        <v>152</v>
      </c>
      <c r="B109" s="49">
        <v>0</v>
      </c>
      <c r="C109" s="52">
        <v>0</v>
      </c>
      <c r="D109" s="52">
        <v>0</v>
      </c>
      <c r="E109" s="26">
        <v>0</v>
      </c>
      <c r="F109" s="26">
        <v>0</v>
      </c>
      <c r="G109" s="26">
        <v>0</v>
      </c>
      <c r="H109" s="26">
        <v>0</v>
      </c>
      <c r="I109" s="49">
        <v>0</v>
      </c>
      <c r="J109" s="49">
        <v>0</v>
      </c>
      <c r="K109" s="49">
        <v>0</v>
      </c>
      <c r="L109" s="49">
        <v>0</v>
      </c>
      <c r="M109" s="49">
        <v>0</v>
      </c>
      <c r="N109" s="49">
        <v>0</v>
      </c>
      <c r="O109" s="49">
        <v>0</v>
      </c>
      <c r="P109" s="49">
        <v>0</v>
      </c>
      <c r="Q109" s="49">
        <v>0</v>
      </c>
      <c r="R109" s="49">
        <v>0</v>
      </c>
      <c r="S109" s="49">
        <v>0</v>
      </c>
    </row>
    <row r="110" spans="1:19">
      <c r="A110" s="51" t="s">
        <v>153</v>
      </c>
      <c r="B110" s="49">
        <v>0</v>
      </c>
      <c r="C110" s="52">
        <v>0</v>
      </c>
      <c r="D110" s="52">
        <v>0</v>
      </c>
      <c r="E110" s="26">
        <v>50000</v>
      </c>
      <c r="F110" s="26">
        <v>4648</v>
      </c>
      <c r="G110" s="26">
        <v>269019</v>
      </c>
      <c r="H110" s="26">
        <v>47318</v>
      </c>
      <c r="I110" s="49">
        <v>11111</v>
      </c>
      <c r="J110" s="49">
        <v>12836</v>
      </c>
      <c r="K110" s="49">
        <v>8088</v>
      </c>
      <c r="L110" s="49">
        <v>0</v>
      </c>
      <c r="M110" s="49">
        <v>1239</v>
      </c>
      <c r="N110" s="49">
        <v>0</v>
      </c>
      <c r="O110" s="49">
        <v>0</v>
      </c>
      <c r="P110" s="49">
        <v>1390</v>
      </c>
      <c r="Q110" s="49">
        <v>0</v>
      </c>
      <c r="R110" s="49">
        <v>0</v>
      </c>
      <c r="S110" s="49">
        <v>3178</v>
      </c>
    </row>
    <row r="111" spans="1:19">
      <c r="A111" s="51" t="s">
        <v>154</v>
      </c>
      <c r="B111" s="49">
        <v>0</v>
      </c>
      <c r="C111" s="52">
        <v>0</v>
      </c>
      <c r="D111" s="52">
        <v>0</v>
      </c>
      <c r="E111" s="26">
        <v>0</v>
      </c>
      <c r="F111" s="26">
        <v>131670</v>
      </c>
      <c r="G111" s="26">
        <v>561618</v>
      </c>
      <c r="H111" s="26">
        <v>660211</v>
      </c>
      <c r="I111" s="49">
        <v>432237</v>
      </c>
      <c r="J111" s="49">
        <v>206764</v>
      </c>
      <c r="K111" s="49">
        <v>0</v>
      </c>
      <c r="L111" s="49">
        <v>0</v>
      </c>
      <c r="M111" s="49">
        <v>0</v>
      </c>
      <c r="N111" s="49">
        <v>0</v>
      </c>
      <c r="O111" s="49">
        <v>0</v>
      </c>
      <c r="P111" s="49">
        <v>0</v>
      </c>
      <c r="Q111" s="49">
        <v>0</v>
      </c>
      <c r="R111" s="49">
        <v>0</v>
      </c>
      <c r="S111" s="49">
        <v>0</v>
      </c>
    </row>
    <row r="112" spans="1:19">
      <c r="A112" s="51" t="s">
        <v>155</v>
      </c>
      <c r="B112" s="49">
        <v>0</v>
      </c>
      <c r="C112" s="52">
        <v>0</v>
      </c>
      <c r="D112" s="52">
        <v>0</v>
      </c>
      <c r="E112" s="26">
        <v>0</v>
      </c>
      <c r="F112" s="26">
        <v>0</v>
      </c>
      <c r="G112" s="26">
        <v>0</v>
      </c>
      <c r="H112" s="26">
        <v>0</v>
      </c>
      <c r="I112" s="49">
        <v>0</v>
      </c>
      <c r="J112" s="49">
        <v>0</v>
      </c>
      <c r="K112" s="49">
        <v>0</v>
      </c>
      <c r="L112" s="49">
        <v>0</v>
      </c>
      <c r="M112" s="49">
        <v>0</v>
      </c>
      <c r="N112" s="49">
        <v>0</v>
      </c>
      <c r="O112" s="49">
        <v>0</v>
      </c>
      <c r="P112" s="49">
        <v>0</v>
      </c>
      <c r="Q112" s="49">
        <v>0</v>
      </c>
      <c r="R112" s="49">
        <v>0</v>
      </c>
      <c r="S112" s="49">
        <v>0</v>
      </c>
    </row>
    <row r="113" spans="1:20">
      <c r="A113" s="51" t="s">
        <v>157</v>
      </c>
      <c r="B113" s="49">
        <v>0</v>
      </c>
      <c r="C113" s="52">
        <v>0</v>
      </c>
      <c r="D113" s="52">
        <v>0</v>
      </c>
      <c r="E113" s="26">
        <v>0</v>
      </c>
      <c r="F113" s="26">
        <v>312758</v>
      </c>
      <c r="G113" s="26">
        <v>163594</v>
      </c>
      <c r="H113" s="26">
        <v>6488</v>
      </c>
      <c r="I113" s="49">
        <v>-9015</v>
      </c>
      <c r="J113" s="49">
        <v>0</v>
      </c>
      <c r="K113" s="49">
        <v>0</v>
      </c>
      <c r="L113" s="49">
        <v>0</v>
      </c>
      <c r="M113" s="49">
        <v>0</v>
      </c>
      <c r="N113" s="49">
        <v>0</v>
      </c>
      <c r="O113" s="49">
        <v>0</v>
      </c>
      <c r="P113" s="49">
        <v>0</v>
      </c>
      <c r="Q113" s="49">
        <v>0</v>
      </c>
      <c r="R113" s="49">
        <v>0</v>
      </c>
      <c r="S113" s="49">
        <v>0</v>
      </c>
    </row>
    <row r="114" spans="1:20">
      <c r="A114" s="51" t="s">
        <v>158</v>
      </c>
      <c r="B114" s="49">
        <v>0</v>
      </c>
      <c r="C114" s="52">
        <v>0</v>
      </c>
      <c r="D114" s="52">
        <v>0</v>
      </c>
      <c r="E114" s="26">
        <v>0</v>
      </c>
      <c r="F114" s="26">
        <v>0</v>
      </c>
      <c r="G114" s="26">
        <v>0</v>
      </c>
      <c r="H114" s="26">
        <v>0</v>
      </c>
      <c r="I114" s="49">
        <v>0</v>
      </c>
      <c r="J114" s="49">
        <v>0</v>
      </c>
      <c r="K114" s="49">
        <v>0</v>
      </c>
      <c r="L114" s="49">
        <v>0</v>
      </c>
      <c r="M114" s="49">
        <v>0</v>
      </c>
      <c r="N114" s="49">
        <v>0</v>
      </c>
      <c r="O114" s="49">
        <v>0</v>
      </c>
      <c r="P114" s="49">
        <v>0</v>
      </c>
      <c r="Q114" s="49">
        <v>0</v>
      </c>
      <c r="R114" s="49">
        <v>0</v>
      </c>
      <c r="S114" s="49">
        <v>0</v>
      </c>
    </row>
    <row r="115" spans="1:20">
      <c r="A115" s="59" t="s">
        <v>159</v>
      </c>
      <c r="B115" s="49">
        <v>0</v>
      </c>
      <c r="C115" s="40">
        <f>SUM(C64:C114)</f>
        <v>0</v>
      </c>
      <c r="D115" s="40">
        <f>SUM(D64:D114)</f>
        <v>0</v>
      </c>
      <c r="E115" s="26">
        <v>1680318</v>
      </c>
      <c r="F115" s="26">
        <v>623952</v>
      </c>
      <c r="G115" s="26">
        <v>7186410</v>
      </c>
      <c r="H115" s="26">
        <v>11620089</v>
      </c>
      <c r="I115" s="49">
        <v>7054300</v>
      </c>
      <c r="J115" s="49">
        <v>2591690</v>
      </c>
      <c r="K115" s="49">
        <v>752768</v>
      </c>
      <c r="L115" s="49">
        <v>2289427</v>
      </c>
      <c r="M115" s="49">
        <v>1835967</v>
      </c>
      <c r="N115" s="49">
        <v>2369851</v>
      </c>
      <c r="O115" s="49">
        <v>2143068</v>
      </c>
      <c r="P115" s="49">
        <v>2126290</v>
      </c>
      <c r="Q115" s="49">
        <v>1494802</v>
      </c>
      <c r="R115" s="49">
        <v>691952</v>
      </c>
      <c r="S115" s="49">
        <v>698956</v>
      </c>
    </row>
    <row r="121" spans="1:20">
      <c r="A121" s="395" t="s">
        <v>160</v>
      </c>
      <c r="B121" s="398" t="s">
        <v>198</v>
      </c>
      <c r="C121" s="398" t="s">
        <v>199</v>
      </c>
      <c r="D121" s="398" t="s">
        <v>200</v>
      </c>
      <c r="E121" s="398" t="s">
        <v>201</v>
      </c>
      <c r="F121" s="398" t="s">
        <v>202</v>
      </c>
      <c r="G121" s="398" t="s">
        <v>203</v>
      </c>
      <c r="H121" s="398" t="s">
        <v>204</v>
      </c>
      <c r="I121" s="398" t="s">
        <v>205</v>
      </c>
      <c r="J121" s="398" t="s">
        <v>206</v>
      </c>
      <c r="K121" s="398" t="s">
        <v>207</v>
      </c>
      <c r="L121" s="398" t="s">
        <v>208</v>
      </c>
      <c r="M121" s="398" t="s">
        <v>209</v>
      </c>
      <c r="N121" s="398" t="s">
        <v>210</v>
      </c>
      <c r="O121" s="398" t="s">
        <v>211</v>
      </c>
      <c r="P121" s="398" t="s">
        <v>212</v>
      </c>
      <c r="Q121" s="398" t="s">
        <v>213</v>
      </c>
      <c r="R121" s="398" t="s">
        <v>214</v>
      </c>
      <c r="S121" s="398" t="s">
        <v>215</v>
      </c>
      <c r="T121" s="398" t="s">
        <v>216</v>
      </c>
    </row>
    <row r="122" spans="1:20">
      <c r="A122" s="395"/>
      <c r="B122" s="398"/>
      <c r="C122" s="398"/>
      <c r="D122" s="398"/>
      <c r="E122" s="398"/>
      <c r="F122" s="398"/>
      <c r="G122" s="398"/>
      <c r="H122" s="398"/>
      <c r="I122" s="398"/>
      <c r="J122" s="398"/>
      <c r="K122" s="398"/>
      <c r="L122" s="398"/>
      <c r="M122" s="398"/>
      <c r="N122" s="398"/>
      <c r="O122" s="398"/>
      <c r="P122" s="398"/>
      <c r="Q122" s="398"/>
      <c r="R122" s="398"/>
      <c r="S122" s="398"/>
      <c r="T122" s="398"/>
    </row>
    <row r="123" spans="1:20">
      <c r="A123" s="51" t="s">
        <v>82</v>
      </c>
      <c r="B123" s="49">
        <v>0</v>
      </c>
      <c r="C123" s="49">
        <v>0</v>
      </c>
      <c r="D123" s="49">
        <v>0</v>
      </c>
      <c r="E123" s="26">
        <v>0</v>
      </c>
      <c r="F123" s="49">
        <v>0</v>
      </c>
      <c r="G123" s="49">
        <v>0</v>
      </c>
      <c r="H123" s="49">
        <v>0</v>
      </c>
      <c r="I123" s="49">
        <v>0</v>
      </c>
      <c r="J123" s="49">
        <v>0</v>
      </c>
      <c r="K123" s="49">
        <v>0</v>
      </c>
      <c r="L123" s="49">
        <v>0</v>
      </c>
      <c r="M123" s="49">
        <v>0</v>
      </c>
      <c r="N123" s="49">
        <v>0</v>
      </c>
      <c r="O123" s="49">
        <v>0</v>
      </c>
      <c r="P123" s="49">
        <v>0</v>
      </c>
      <c r="Q123" s="49">
        <v>0</v>
      </c>
      <c r="R123" s="49">
        <v>0</v>
      </c>
      <c r="S123" s="49">
        <v>0</v>
      </c>
    </row>
    <row r="124" spans="1:20">
      <c r="A124" s="51" t="s">
        <v>84</v>
      </c>
      <c r="B124" s="49">
        <v>0</v>
      </c>
      <c r="C124" s="49">
        <v>0</v>
      </c>
      <c r="D124" s="49">
        <v>0</v>
      </c>
      <c r="E124" s="26">
        <v>0</v>
      </c>
      <c r="F124" s="49">
        <v>0</v>
      </c>
      <c r="G124" s="49">
        <v>0</v>
      </c>
      <c r="H124" s="49">
        <v>0</v>
      </c>
      <c r="I124" s="49">
        <v>0</v>
      </c>
      <c r="J124" s="49">
        <v>0</v>
      </c>
      <c r="K124" s="49">
        <v>0</v>
      </c>
      <c r="L124" s="49">
        <v>0</v>
      </c>
      <c r="M124" s="49">
        <v>0</v>
      </c>
      <c r="N124" s="49">
        <v>0</v>
      </c>
      <c r="O124" s="49">
        <v>0</v>
      </c>
      <c r="P124" s="49">
        <v>0</v>
      </c>
      <c r="Q124" s="49">
        <v>0</v>
      </c>
      <c r="R124" s="49">
        <v>0</v>
      </c>
      <c r="S124" s="49">
        <v>0</v>
      </c>
    </row>
    <row r="125" spans="1:20">
      <c r="A125" s="51" t="s">
        <v>86</v>
      </c>
      <c r="B125" s="49">
        <v>0</v>
      </c>
      <c r="C125" s="49">
        <v>0</v>
      </c>
      <c r="D125" s="49">
        <v>0</v>
      </c>
      <c r="E125" s="26">
        <v>0</v>
      </c>
      <c r="F125" s="49">
        <v>0</v>
      </c>
      <c r="G125" s="49">
        <v>0</v>
      </c>
      <c r="H125" s="49">
        <v>0</v>
      </c>
      <c r="I125" s="49">
        <v>0</v>
      </c>
      <c r="J125" s="49">
        <v>0</v>
      </c>
      <c r="K125" s="49">
        <v>0</v>
      </c>
      <c r="L125" s="49">
        <v>0</v>
      </c>
      <c r="M125" s="49">
        <v>0</v>
      </c>
      <c r="N125" s="49">
        <v>0</v>
      </c>
      <c r="O125" s="49">
        <v>0</v>
      </c>
      <c r="P125" s="49">
        <v>0</v>
      </c>
      <c r="Q125" s="49">
        <v>0</v>
      </c>
      <c r="R125" s="49">
        <v>0</v>
      </c>
      <c r="S125" s="49">
        <v>0</v>
      </c>
    </row>
    <row r="126" spans="1:20">
      <c r="A126" s="51" t="s">
        <v>88</v>
      </c>
      <c r="B126" s="49">
        <v>0</v>
      </c>
      <c r="C126" s="49">
        <v>0</v>
      </c>
      <c r="D126" s="49">
        <v>0</v>
      </c>
      <c r="E126" s="26">
        <v>0</v>
      </c>
      <c r="F126" s="49">
        <v>0</v>
      </c>
      <c r="G126" s="49">
        <v>0</v>
      </c>
      <c r="H126" s="49">
        <v>0</v>
      </c>
      <c r="I126" s="49">
        <v>0</v>
      </c>
      <c r="J126" s="49">
        <v>0</v>
      </c>
      <c r="K126" s="49">
        <v>0</v>
      </c>
      <c r="L126" s="49">
        <v>0</v>
      </c>
      <c r="M126" s="49">
        <v>0</v>
      </c>
      <c r="N126" s="49">
        <v>0</v>
      </c>
      <c r="O126" s="49">
        <v>0</v>
      </c>
      <c r="P126" s="49">
        <v>0</v>
      </c>
      <c r="Q126" s="49">
        <v>0</v>
      </c>
      <c r="R126" s="49">
        <v>0</v>
      </c>
      <c r="S126" s="49">
        <v>0</v>
      </c>
    </row>
    <row r="127" spans="1:20">
      <c r="A127" s="51" t="s">
        <v>74</v>
      </c>
      <c r="B127" s="49">
        <v>0</v>
      </c>
      <c r="C127" s="49">
        <v>0</v>
      </c>
      <c r="D127" s="49">
        <v>0</v>
      </c>
      <c r="E127" s="26">
        <v>0</v>
      </c>
      <c r="F127" s="49">
        <v>0</v>
      </c>
      <c r="G127" s="49">
        <v>0</v>
      </c>
      <c r="H127" s="49">
        <v>0</v>
      </c>
      <c r="I127" s="49">
        <v>0</v>
      </c>
      <c r="J127" s="49">
        <v>0</v>
      </c>
      <c r="K127" s="49">
        <v>0</v>
      </c>
      <c r="L127" s="49">
        <v>0</v>
      </c>
      <c r="M127" s="49">
        <v>0</v>
      </c>
      <c r="N127" s="49">
        <v>0</v>
      </c>
      <c r="O127" s="49">
        <v>0</v>
      </c>
      <c r="P127" s="49">
        <v>0</v>
      </c>
      <c r="Q127" s="49">
        <v>0</v>
      </c>
      <c r="R127" s="49">
        <v>0</v>
      </c>
      <c r="S127" s="49">
        <v>0</v>
      </c>
    </row>
    <row r="128" spans="1:20">
      <c r="A128" s="51" t="s">
        <v>91</v>
      </c>
      <c r="B128" s="49">
        <v>0</v>
      </c>
      <c r="C128" s="49">
        <v>0</v>
      </c>
      <c r="D128" s="49">
        <v>0</v>
      </c>
      <c r="E128" s="26">
        <v>0</v>
      </c>
      <c r="F128" s="49">
        <v>0</v>
      </c>
      <c r="G128" s="49">
        <v>0</v>
      </c>
      <c r="H128" s="49">
        <v>0</v>
      </c>
      <c r="I128" s="49">
        <v>0</v>
      </c>
      <c r="J128" s="49">
        <v>0</v>
      </c>
      <c r="K128" s="49">
        <v>0</v>
      </c>
      <c r="L128" s="49">
        <v>0</v>
      </c>
      <c r="M128" s="49">
        <v>0</v>
      </c>
      <c r="N128" s="49">
        <v>0</v>
      </c>
      <c r="O128" s="49">
        <v>0</v>
      </c>
      <c r="P128" s="49">
        <v>0</v>
      </c>
      <c r="Q128" s="49">
        <v>0</v>
      </c>
      <c r="R128" s="49">
        <v>0</v>
      </c>
      <c r="S128" s="49">
        <v>0</v>
      </c>
    </row>
    <row r="129" spans="1:19">
      <c r="A129" s="51" t="s">
        <v>93</v>
      </c>
      <c r="B129" s="49">
        <v>0</v>
      </c>
      <c r="C129" s="49">
        <v>0</v>
      </c>
      <c r="D129" s="49">
        <v>0</v>
      </c>
      <c r="E129" s="26">
        <v>0</v>
      </c>
      <c r="F129" s="49">
        <v>0</v>
      </c>
      <c r="G129" s="49">
        <v>0</v>
      </c>
      <c r="H129" s="49">
        <v>0</v>
      </c>
      <c r="I129" s="49">
        <v>0</v>
      </c>
      <c r="J129" s="49">
        <v>0</v>
      </c>
      <c r="K129" s="49">
        <v>0</v>
      </c>
      <c r="L129" s="49">
        <v>0</v>
      </c>
      <c r="M129" s="49">
        <v>0</v>
      </c>
      <c r="N129" s="49">
        <v>0</v>
      </c>
      <c r="O129" s="49">
        <v>0</v>
      </c>
      <c r="P129" s="49">
        <v>0</v>
      </c>
      <c r="Q129" s="49">
        <v>0</v>
      </c>
      <c r="R129" s="49">
        <v>0</v>
      </c>
      <c r="S129" s="49">
        <v>0</v>
      </c>
    </row>
    <row r="130" spans="1:19">
      <c r="A130" s="51" t="s">
        <v>95</v>
      </c>
      <c r="B130" s="49">
        <v>0</v>
      </c>
      <c r="C130" s="49">
        <v>0</v>
      </c>
      <c r="D130" s="49">
        <v>0</v>
      </c>
      <c r="E130" s="26">
        <v>0</v>
      </c>
      <c r="F130" s="49">
        <v>0</v>
      </c>
      <c r="G130" s="49">
        <v>0</v>
      </c>
      <c r="H130" s="49">
        <v>0</v>
      </c>
      <c r="I130" s="49">
        <v>0</v>
      </c>
      <c r="J130" s="49">
        <v>0</v>
      </c>
      <c r="K130" s="49">
        <v>0</v>
      </c>
      <c r="L130" s="49">
        <v>0</v>
      </c>
      <c r="M130" s="49">
        <v>0</v>
      </c>
      <c r="N130" s="49">
        <v>0</v>
      </c>
      <c r="O130" s="49">
        <v>0</v>
      </c>
      <c r="P130" s="49">
        <v>0</v>
      </c>
      <c r="Q130" s="49">
        <v>0</v>
      </c>
      <c r="R130" s="49">
        <v>0</v>
      </c>
      <c r="S130" s="49">
        <v>0</v>
      </c>
    </row>
    <row r="131" spans="1:19">
      <c r="A131" s="51" t="s">
        <v>97</v>
      </c>
      <c r="B131" s="49">
        <v>0</v>
      </c>
      <c r="C131" s="49">
        <v>0</v>
      </c>
      <c r="D131" s="49">
        <v>0</v>
      </c>
      <c r="E131" s="26">
        <v>0</v>
      </c>
      <c r="F131" s="49">
        <v>0</v>
      </c>
      <c r="G131" s="49">
        <v>0</v>
      </c>
      <c r="H131" s="49">
        <v>0</v>
      </c>
      <c r="I131" s="49">
        <v>0</v>
      </c>
      <c r="J131" s="49">
        <v>0</v>
      </c>
      <c r="K131" s="49">
        <v>0</v>
      </c>
      <c r="L131" s="49">
        <v>0</v>
      </c>
      <c r="M131" s="49">
        <v>0</v>
      </c>
      <c r="N131" s="49">
        <v>0</v>
      </c>
      <c r="O131" s="49">
        <v>0</v>
      </c>
      <c r="P131" s="49">
        <v>0</v>
      </c>
      <c r="Q131" s="49">
        <v>0</v>
      </c>
      <c r="R131" s="49">
        <v>0</v>
      </c>
      <c r="S131" s="49">
        <v>0</v>
      </c>
    </row>
    <row r="132" spans="1:19">
      <c r="A132" s="51" t="s">
        <v>99</v>
      </c>
      <c r="B132" s="49">
        <v>0</v>
      </c>
      <c r="C132" s="49">
        <v>0</v>
      </c>
      <c r="D132" s="49">
        <v>0</v>
      </c>
      <c r="E132" s="26">
        <v>0</v>
      </c>
      <c r="F132" s="49">
        <v>0</v>
      </c>
      <c r="G132" s="49">
        <v>0</v>
      </c>
      <c r="H132" s="49">
        <v>0</v>
      </c>
      <c r="I132" s="49">
        <v>0</v>
      </c>
      <c r="J132" s="49">
        <v>0</v>
      </c>
      <c r="K132" s="49">
        <v>0</v>
      </c>
      <c r="L132" s="49">
        <v>0</v>
      </c>
      <c r="M132" s="49">
        <v>0</v>
      </c>
      <c r="N132" s="49">
        <v>0</v>
      </c>
      <c r="O132" s="49">
        <v>0</v>
      </c>
      <c r="P132" s="49">
        <v>0</v>
      </c>
      <c r="Q132" s="49">
        <v>0</v>
      </c>
      <c r="R132" s="49">
        <v>0</v>
      </c>
      <c r="S132" s="49">
        <v>0</v>
      </c>
    </row>
    <row r="133" spans="1:19">
      <c r="A133" s="51" t="s">
        <v>101</v>
      </c>
      <c r="B133" s="49">
        <v>0</v>
      </c>
      <c r="C133" s="49">
        <v>0</v>
      </c>
      <c r="D133" s="49">
        <v>0</v>
      </c>
      <c r="E133" s="26">
        <v>0</v>
      </c>
      <c r="F133" s="49">
        <v>0</v>
      </c>
      <c r="G133" s="49">
        <v>0</v>
      </c>
      <c r="H133" s="49">
        <v>0</v>
      </c>
      <c r="I133" s="49">
        <v>0</v>
      </c>
      <c r="J133" s="49">
        <v>0</v>
      </c>
      <c r="K133" s="49">
        <v>0</v>
      </c>
      <c r="L133" s="49">
        <v>0</v>
      </c>
      <c r="M133" s="49">
        <v>0</v>
      </c>
      <c r="N133" s="49">
        <v>0</v>
      </c>
      <c r="O133" s="49">
        <v>0</v>
      </c>
      <c r="P133" s="49">
        <v>0</v>
      </c>
      <c r="Q133" s="49">
        <v>0</v>
      </c>
      <c r="R133" s="49">
        <v>0</v>
      </c>
      <c r="S133" s="49">
        <v>0</v>
      </c>
    </row>
    <row r="134" spans="1:19">
      <c r="A134" s="51" t="s">
        <v>102</v>
      </c>
      <c r="B134" s="49">
        <v>0</v>
      </c>
      <c r="C134" s="49">
        <v>0</v>
      </c>
      <c r="D134" s="49">
        <v>0</v>
      </c>
      <c r="E134" s="26">
        <v>0</v>
      </c>
      <c r="F134" s="49">
        <v>0</v>
      </c>
      <c r="G134" s="49">
        <v>0</v>
      </c>
      <c r="H134" s="49">
        <v>0</v>
      </c>
      <c r="I134" s="49">
        <v>0</v>
      </c>
      <c r="J134" s="49">
        <v>0</v>
      </c>
      <c r="K134" s="49">
        <v>0</v>
      </c>
      <c r="L134" s="49">
        <v>0</v>
      </c>
      <c r="M134" s="49">
        <v>0</v>
      </c>
      <c r="N134" s="49">
        <v>0</v>
      </c>
      <c r="O134" s="49">
        <v>0</v>
      </c>
      <c r="P134" s="49">
        <v>0</v>
      </c>
      <c r="Q134" s="49">
        <v>0</v>
      </c>
      <c r="R134" s="49">
        <v>0</v>
      </c>
      <c r="S134" s="49">
        <v>0</v>
      </c>
    </row>
    <row r="135" spans="1:19">
      <c r="A135" s="51" t="s">
        <v>103</v>
      </c>
      <c r="B135" s="49">
        <v>0</v>
      </c>
      <c r="C135" s="49">
        <v>0</v>
      </c>
      <c r="D135" s="49">
        <v>0</v>
      </c>
      <c r="E135" s="26">
        <v>0</v>
      </c>
      <c r="F135" s="49">
        <v>0</v>
      </c>
      <c r="G135" s="49">
        <v>0</v>
      </c>
      <c r="H135" s="49">
        <v>0</v>
      </c>
      <c r="I135" s="49">
        <v>0</v>
      </c>
      <c r="J135" s="49">
        <v>0</v>
      </c>
      <c r="K135" s="49">
        <v>0</v>
      </c>
      <c r="L135" s="49">
        <v>0</v>
      </c>
      <c r="M135" s="49">
        <v>0</v>
      </c>
      <c r="N135" s="49">
        <v>0</v>
      </c>
      <c r="O135" s="49">
        <v>0</v>
      </c>
      <c r="P135" s="49">
        <v>0</v>
      </c>
      <c r="Q135" s="49">
        <v>0</v>
      </c>
      <c r="R135" s="49">
        <v>169625</v>
      </c>
      <c r="S135" s="49">
        <v>144729</v>
      </c>
    </row>
    <row r="136" spans="1:19">
      <c r="A136" s="51" t="s">
        <v>104</v>
      </c>
      <c r="B136" s="49">
        <v>0</v>
      </c>
      <c r="C136" s="49">
        <v>0</v>
      </c>
      <c r="D136" s="49">
        <v>0</v>
      </c>
      <c r="E136" s="26">
        <v>0</v>
      </c>
      <c r="F136" s="49">
        <v>0</v>
      </c>
      <c r="G136" s="49">
        <v>0</v>
      </c>
      <c r="H136" s="49">
        <v>0</v>
      </c>
      <c r="I136" s="49">
        <v>0</v>
      </c>
      <c r="J136" s="49">
        <v>0</v>
      </c>
      <c r="K136" s="49">
        <v>0</v>
      </c>
      <c r="L136" s="49">
        <v>0</v>
      </c>
      <c r="M136" s="49">
        <v>0</v>
      </c>
      <c r="N136" s="49">
        <v>0</v>
      </c>
      <c r="O136" s="49">
        <v>0</v>
      </c>
      <c r="P136" s="49">
        <v>0</v>
      </c>
      <c r="Q136" s="49">
        <v>0</v>
      </c>
      <c r="R136" s="49">
        <v>0</v>
      </c>
      <c r="S136" s="49">
        <v>0</v>
      </c>
    </row>
    <row r="137" spans="1:19">
      <c r="A137" s="51" t="s">
        <v>105</v>
      </c>
      <c r="B137" s="49">
        <v>0</v>
      </c>
      <c r="C137" s="49">
        <v>0</v>
      </c>
      <c r="D137" s="49">
        <v>0</v>
      </c>
      <c r="E137" s="26">
        <v>385828</v>
      </c>
      <c r="F137" s="49">
        <v>56346</v>
      </c>
      <c r="G137" s="49">
        <v>307858</v>
      </c>
      <c r="H137" s="49">
        <v>906534</v>
      </c>
      <c r="I137" s="49">
        <v>616147</v>
      </c>
      <c r="J137" s="49">
        <v>514407</v>
      </c>
      <c r="K137" s="49">
        <v>546889</v>
      </c>
      <c r="L137" s="49">
        <v>70518</v>
      </c>
      <c r="M137" s="49">
        <v>451623</v>
      </c>
      <c r="N137" s="49">
        <v>455415</v>
      </c>
      <c r="O137" s="49">
        <v>381896</v>
      </c>
      <c r="P137" s="49">
        <v>848879</v>
      </c>
      <c r="Q137" s="49">
        <v>0</v>
      </c>
      <c r="R137" s="49">
        <v>0</v>
      </c>
      <c r="S137" s="49">
        <v>0</v>
      </c>
    </row>
    <row r="138" spans="1:19">
      <c r="A138" s="51" t="s">
        <v>107</v>
      </c>
      <c r="B138" s="49">
        <v>0</v>
      </c>
      <c r="C138" s="49">
        <v>0</v>
      </c>
      <c r="D138" s="49">
        <v>0</v>
      </c>
      <c r="E138" s="26">
        <v>0</v>
      </c>
      <c r="F138" s="49">
        <v>0</v>
      </c>
      <c r="G138" s="49">
        <v>0</v>
      </c>
      <c r="H138" s="49">
        <v>0</v>
      </c>
      <c r="I138" s="49">
        <v>0</v>
      </c>
      <c r="J138" s="49">
        <v>0</v>
      </c>
      <c r="K138" s="49">
        <v>0</v>
      </c>
      <c r="L138" s="49">
        <v>0</v>
      </c>
      <c r="M138" s="49">
        <v>0</v>
      </c>
      <c r="N138" s="49">
        <v>0</v>
      </c>
      <c r="O138" s="49">
        <v>0</v>
      </c>
      <c r="P138" s="49">
        <v>0</v>
      </c>
      <c r="Q138" s="49">
        <v>0</v>
      </c>
      <c r="R138" s="49">
        <v>0</v>
      </c>
      <c r="S138" s="49">
        <v>0</v>
      </c>
    </row>
    <row r="139" spans="1:19">
      <c r="A139" s="51" t="s">
        <v>76</v>
      </c>
      <c r="B139" s="49">
        <v>0</v>
      </c>
      <c r="C139" s="49">
        <v>0</v>
      </c>
      <c r="D139" s="49">
        <v>0</v>
      </c>
      <c r="E139" s="26">
        <v>0</v>
      </c>
      <c r="F139" s="49">
        <v>0</v>
      </c>
      <c r="G139" s="49">
        <v>0</v>
      </c>
      <c r="H139" s="49">
        <v>0</v>
      </c>
      <c r="I139" s="49">
        <v>0</v>
      </c>
      <c r="J139" s="49">
        <v>0</v>
      </c>
      <c r="K139" s="49">
        <v>0</v>
      </c>
      <c r="L139" s="49">
        <v>0</v>
      </c>
      <c r="M139" s="49">
        <v>0</v>
      </c>
      <c r="N139" s="49">
        <v>0</v>
      </c>
      <c r="O139" s="49">
        <v>0</v>
      </c>
      <c r="P139" s="49">
        <v>0</v>
      </c>
      <c r="Q139" s="49">
        <v>0</v>
      </c>
      <c r="R139" s="49">
        <v>0</v>
      </c>
      <c r="S139" s="49">
        <v>0</v>
      </c>
    </row>
    <row r="140" spans="1:19">
      <c r="A140" s="51" t="s">
        <v>110</v>
      </c>
      <c r="B140" s="49">
        <v>0</v>
      </c>
      <c r="C140" s="49">
        <v>0</v>
      </c>
      <c r="D140" s="49">
        <v>0</v>
      </c>
      <c r="E140" s="26">
        <v>0</v>
      </c>
      <c r="F140" s="49">
        <v>0</v>
      </c>
      <c r="G140" s="49">
        <v>0</v>
      </c>
      <c r="H140" s="49">
        <v>0</v>
      </c>
      <c r="I140" s="49">
        <v>0</v>
      </c>
      <c r="J140" s="49">
        <v>0</v>
      </c>
      <c r="K140" s="49">
        <v>0</v>
      </c>
      <c r="L140" s="49">
        <v>0</v>
      </c>
      <c r="M140" s="49">
        <v>0</v>
      </c>
      <c r="N140" s="49">
        <v>0</v>
      </c>
      <c r="O140" s="49">
        <v>0</v>
      </c>
      <c r="P140" s="49">
        <v>0</v>
      </c>
      <c r="Q140" s="49">
        <v>0</v>
      </c>
      <c r="R140" s="49">
        <v>0</v>
      </c>
      <c r="S140" s="49">
        <v>0</v>
      </c>
    </row>
    <row r="141" spans="1:19">
      <c r="A141" s="51" t="s">
        <v>111</v>
      </c>
      <c r="B141" s="49">
        <v>0</v>
      </c>
      <c r="C141" s="49">
        <v>0</v>
      </c>
      <c r="D141" s="49">
        <v>0</v>
      </c>
      <c r="E141" s="26">
        <v>0</v>
      </c>
      <c r="F141" s="49">
        <v>0</v>
      </c>
      <c r="G141" s="49">
        <v>0</v>
      </c>
      <c r="H141" s="49">
        <v>0</v>
      </c>
      <c r="I141" s="49">
        <v>0</v>
      </c>
      <c r="J141" s="49">
        <v>0</v>
      </c>
      <c r="K141" s="49">
        <v>0</v>
      </c>
      <c r="L141" s="49">
        <v>0</v>
      </c>
      <c r="M141" s="49">
        <v>0</v>
      </c>
      <c r="N141" s="49">
        <v>0</v>
      </c>
      <c r="O141" s="49">
        <v>0</v>
      </c>
      <c r="P141" s="49">
        <v>0</v>
      </c>
      <c r="Q141" s="49">
        <v>0</v>
      </c>
      <c r="R141" s="49">
        <v>0</v>
      </c>
      <c r="S141" s="49">
        <v>0</v>
      </c>
    </row>
    <row r="142" spans="1:19">
      <c r="A142" s="51" t="s">
        <v>113</v>
      </c>
      <c r="B142" s="49">
        <v>0</v>
      </c>
      <c r="C142" s="49">
        <v>0</v>
      </c>
      <c r="D142" s="49">
        <v>0</v>
      </c>
      <c r="E142" s="26">
        <v>0</v>
      </c>
      <c r="F142" s="49">
        <v>0</v>
      </c>
      <c r="G142" s="49">
        <v>0</v>
      </c>
      <c r="H142" s="49">
        <v>0</v>
      </c>
      <c r="I142" s="49">
        <v>0</v>
      </c>
      <c r="J142" s="49">
        <v>0</v>
      </c>
      <c r="K142" s="49">
        <v>0</v>
      </c>
      <c r="L142" s="49">
        <v>0</v>
      </c>
      <c r="M142" s="49">
        <v>0</v>
      </c>
      <c r="N142" s="49">
        <v>0</v>
      </c>
      <c r="O142" s="49">
        <v>0</v>
      </c>
      <c r="P142" s="49">
        <v>0</v>
      </c>
      <c r="Q142" s="49">
        <v>0</v>
      </c>
      <c r="R142" s="49">
        <v>0</v>
      </c>
      <c r="S142" s="49">
        <v>0</v>
      </c>
    </row>
    <row r="143" spans="1:19">
      <c r="A143" s="51" t="s">
        <v>78</v>
      </c>
      <c r="B143" s="49">
        <v>0</v>
      </c>
      <c r="C143" s="49">
        <v>0</v>
      </c>
      <c r="D143" s="49">
        <v>0</v>
      </c>
      <c r="E143" s="26">
        <v>0</v>
      </c>
      <c r="F143" s="49">
        <v>0</v>
      </c>
      <c r="G143" s="49">
        <v>0</v>
      </c>
      <c r="H143" s="49">
        <v>0</v>
      </c>
      <c r="I143" s="49">
        <v>0</v>
      </c>
      <c r="J143" s="49">
        <v>0</v>
      </c>
      <c r="K143" s="49">
        <v>0</v>
      </c>
      <c r="L143" s="49">
        <v>0</v>
      </c>
      <c r="M143" s="49">
        <v>0</v>
      </c>
      <c r="N143" s="49">
        <v>0</v>
      </c>
      <c r="O143" s="49">
        <v>0</v>
      </c>
      <c r="P143" s="49">
        <v>0</v>
      </c>
      <c r="Q143" s="49">
        <v>0</v>
      </c>
      <c r="R143" s="49">
        <v>0</v>
      </c>
      <c r="S143" s="49">
        <v>0</v>
      </c>
    </row>
    <row r="144" spans="1:19">
      <c r="A144" s="51" t="s">
        <v>116</v>
      </c>
      <c r="B144" s="49">
        <v>0</v>
      </c>
      <c r="C144" s="49">
        <v>0</v>
      </c>
      <c r="D144" s="49">
        <v>0</v>
      </c>
      <c r="E144" s="26">
        <v>0</v>
      </c>
      <c r="F144" s="49">
        <v>0</v>
      </c>
      <c r="G144" s="49">
        <v>0</v>
      </c>
      <c r="H144" s="49">
        <v>0</v>
      </c>
      <c r="I144" s="49">
        <v>0</v>
      </c>
      <c r="J144" s="49">
        <v>0</v>
      </c>
      <c r="K144" s="49">
        <v>0</v>
      </c>
      <c r="L144" s="49">
        <v>0</v>
      </c>
      <c r="M144" s="49">
        <v>0</v>
      </c>
      <c r="N144" s="49">
        <v>0</v>
      </c>
      <c r="O144" s="49">
        <v>0</v>
      </c>
      <c r="P144" s="49">
        <v>0</v>
      </c>
      <c r="Q144" s="49">
        <v>0</v>
      </c>
      <c r="R144" s="49">
        <v>0</v>
      </c>
      <c r="S144" s="49">
        <v>0</v>
      </c>
    </row>
    <row r="145" spans="1:19">
      <c r="A145" s="51" t="s">
        <v>117</v>
      </c>
      <c r="B145" s="49">
        <v>0</v>
      </c>
      <c r="C145" s="49">
        <v>0</v>
      </c>
      <c r="D145" s="49">
        <v>0</v>
      </c>
      <c r="E145" s="26">
        <v>0</v>
      </c>
      <c r="F145" s="49">
        <v>0</v>
      </c>
      <c r="G145" s="49">
        <v>0</v>
      </c>
      <c r="H145" s="49">
        <v>0</v>
      </c>
      <c r="I145" s="49">
        <v>0</v>
      </c>
      <c r="J145" s="49">
        <v>0</v>
      </c>
      <c r="K145" s="49">
        <v>0</v>
      </c>
      <c r="L145" s="49">
        <v>0</v>
      </c>
      <c r="M145" s="49">
        <v>0</v>
      </c>
      <c r="N145" s="49">
        <v>0</v>
      </c>
      <c r="O145" s="49">
        <v>0</v>
      </c>
      <c r="P145" s="49">
        <v>0</v>
      </c>
      <c r="Q145" s="49">
        <v>0</v>
      </c>
      <c r="R145" s="49">
        <v>0</v>
      </c>
      <c r="S145" s="49">
        <v>0</v>
      </c>
    </row>
    <row r="146" spans="1:19">
      <c r="A146" s="51" t="s">
        <v>77</v>
      </c>
      <c r="B146" s="49">
        <v>0</v>
      </c>
      <c r="C146" s="49">
        <v>0</v>
      </c>
      <c r="D146" s="49">
        <v>0</v>
      </c>
      <c r="E146" s="26">
        <v>0</v>
      </c>
      <c r="F146" s="49">
        <v>0</v>
      </c>
      <c r="G146" s="49">
        <v>0</v>
      </c>
      <c r="H146" s="49">
        <v>0</v>
      </c>
      <c r="I146" s="49">
        <v>0</v>
      </c>
      <c r="J146" s="49">
        <v>0</v>
      </c>
      <c r="K146" s="49">
        <v>0</v>
      </c>
      <c r="L146" s="49">
        <v>0</v>
      </c>
      <c r="M146" s="49">
        <v>0</v>
      </c>
      <c r="N146" s="49">
        <v>0</v>
      </c>
      <c r="O146" s="49">
        <v>0</v>
      </c>
      <c r="P146" s="49">
        <v>0</v>
      </c>
      <c r="Q146" s="49">
        <v>0</v>
      </c>
      <c r="R146" s="49">
        <v>0</v>
      </c>
      <c r="S146" s="49">
        <v>0</v>
      </c>
    </row>
    <row r="147" spans="1:19">
      <c r="A147" s="51" t="s">
        <v>120</v>
      </c>
      <c r="B147" s="49">
        <v>0</v>
      </c>
      <c r="C147" s="49">
        <v>0</v>
      </c>
      <c r="D147" s="49">
        <v>0</v>
      </c>
      <c r="E147" s="26">
        <v>0</v>
      </c>
      <c r="F147" s="49">
        <v>0</v>
      </c>
      <c r="G147" s="49">
        <v>0</v>
      </c>
      <c r="H147" s="49">
        <v>0</v>
      </c>
      <c r="I147" s="49">
        <v>0</v>
      </c>
      <c r="J147" s="49">
        <v>0</v>
      </c>
      <c r="K147" s="49">
        <v>0</v>
      </c>
      <c r="L147" s="49">
        <v>0</v>
      </c>
      <c r="M147" s="49">
        <v>0</v>
      </c>
      <c r="N147" s="49">
        <v>0</v>
      </c>
      <c r="O147" s="49">
        <v>0</v>
      </c>
      <c r="P147" s="49">
        <v>0</v>
      </c>
      <c r="Q147" s="49">
        <v>0</v>
      </c>
      <c r="R147" s="49">
        <v>0</v>
      </c>
      <c r="S147" s="49">
        <v>0</v>
      </c>
    </row>
    <row r="148" spans="1:19">
      <c r="A148" s="51" t="s">
        <v>122</v>
      </c>
      <c r="B148" s="49">
        <v>0</v>
      </c>
      <c r="C148" s="49">
        <v>0</v>
      </c>
      <c r="D148" s="49">
        <v>0</v>
      </c>
      <c r="E148" s="26">
        <v>0</v>
      </c>
      <c r="F148" s="49">
        <v>0</v>
      </c>
      <c r="G148" s="49">
        <v>0</v>
      </c>
      <c r="H148" s="49">
        <v>0</v>
      </c>
      <c r="I148" s="49">
        <v>0</v>
      </c>
      <c r="J148" s="49">
        <v>0</v>
      </c>
      <c r="K148" s="49">
        <v>0</v>
      </c>
      <c r="L148" s="49">
        <v>0</v>
      </c>
      <c r="M148" s="49">
        <v>0</v>
      </c>
      <c r="N148" s="49">
        <v>0</v>
      </c>
      <c r="O148" s="49">
        <v>0</v>
      </c>
      <c r="P148" s="49">
        <v>0</v>
      </c>
      <c r="Q148" s="49">
        <v>0</v>
      </c>
      <c r="R148" s="49">
        <v>0</v>
      </c>
      <c r="S148" s="49">
        <v>0</v>
      </c>
    </row>
    <row r="149" spans="1:19">
      <c r="A149" s="51" t="s">
        <v>124</v>
      </c>
      <c r="B149" s="49">
        <v>0</v>
      </c>
      <c r="C149" s="49">
        <v>0</v>
      </c>
      <c r="D149" s="49">
        <v>0</v>
      </c>
      <c r="E149" s="26">
        <v>0</v>
      </c>
      <c r="F149" s="49">
        <v>0</v>
      </c>
      <c r="G149" s="49">
        <v>0</v>
      </c>
      <c r="H149" s="49">
        <v>29136</v>
      </c>
      <c r="I149" s="49">
        <v>0</v>
      </c>
      <c r="J149" s="49">
        <v>0</v>
      </c>
      <c r="K149" s="49">
        <v>0</v>
      </c>
      <c r="L149" s="49">
        <v>0</v>
      </c>
      <c r="M149" s="49">
        <v>0</v>
      </c>
      <c r="N149" s="49">
        <v>0</v>
      </c>
      <c r="O149" s="49">
        <v>0</v>
      </c>
      <c r="P149" s="49">
        <v>0</v>
      </c>
      <c r="Q149" s="49">
        <v>0</v>
      </c>
      <c r="R149" s="49">
        <v>0</v>
      </c>
      <c r="S149" s="49">
        <v>0</v>
      </c>
    </row>
    <row r="150" spans="1:19">
      <c r="A150" s="51" t="s">
        <v>126</v>
      </c>
      <c r="B150" s="49">
        <v>0</v>
      </c>
      <c r="C150" s="49">
        <v>0</v>
      </c>
      <c r="D150" s="49">
        <v>0</v>
      </c>
      <c r="E150" s="26">
        <v>0</v>
      </c>
      <c r="F150" s="49">
        <v>0</v>
      </c>
      <c r="G150" s="49">
        <v>0</v>
      </c>
      <c r="H150" s="49">
        <v>0</v>
      </c>
      <c r="I150" s="49">
        <v>0</v>
      </c>
      <c r="J150" s="49">
        <v>0</v>
      </c>
      <c r="K150" s="49">
        <v>0</v>
      </c>
      <c r="L150" s="49">
        <v>0</v>
      </c>
      <c r="M150" s="49">
        <v>0</v>
      </c>
      <c r="N150" s="49">
        <v>0</v>
      </c>
      <c r="O150" s="49">
        <v>0</v>
      </c>
      <c r="P150" s="49">
        <v>0</v>
      </c>
      <c r="Q150" s="49">
        <v>0</v>
      </c>
      <c r="R150" s="49">
        <v>0</v>
      </c>
      <c r="S150" s="49">
        <v>0</v>
      </c>
    </row>
    <row r="151" spans="1:19">
      <c r="A151" s="51" t="s">
        <v>127</v>
      </c>
      <c r="B151" s="49">
        <v>0</v>
      </c>
      <c r="C151" s="49">
        <v>0</v>
      </c>
      <c r="D151" s="49">
        <v>0</v>
      </c>
      <c r="E151" s="26">
        <v>0</v>
      </c>
      <c r="F151" s="49">
        <v>0</v>
      </c>
      <c r="G151" s="49">
        <v>0</v>
      </c>
      <c r="H151" s="49">
        <v>0</v>
      </c>
      <c r="I151" s="49">
        <v>0</v>
      </c>
      <c r="J151" s="49">
        <v>0</v>
      </c>
      <c r="K151" s="49">
        <v>0</v>
      </c>
      <c r="L151" s="49">
        <v>0</v>
      </c>
      <c r="M151" s="49">
        <v>0</v>
      </c>
      <c r="N151" s="49">
        <v>0</v>
      </c>
      <c r="O151" s="49">
        <v>0</v>
      </c>
      <c r="P151" s="49">
        <v>0</v>
      </c>
      <c r="Q151" s="49">
        <v>0</v>
      </c>
      <c r="R151" s="49">
        <v>0</v>
      </c>
      <c r="S151" s="49">
        <v>0</v>
      </c>
    </row>
    <row r="152" spans="1:19">
      <c r="A152" s="51" t="s">
        <v>128</v>
      </c>
      <c r="B152" s="49">
        <v>0</v>
      </c>
      <c r="C152" s="49">
        <v>0</v>
      </c>
      <c r="D152" s="49">
        <v>0</v>
      </c>
      <c r="E152" s="26">
        <v>0</v>
      </c>
      <c r="F152" s="49">
        <v>0</v>
      </c>
      <c r="G152" s="49">
        <v>0</v>
      </c>
      <c r="H152" s="49">
        <v>0</v>
      </c>
      <c r="I152" s="49">
        <v>0</v>
      </c>
      <c r="J152" s="49">
        <v>0</v>
      </c>
      <c r="K152" s="49">
        <v>0</v>
      </c>
      <c r="L152" s="49">
        <v>0</v>
      </c>
      <c r="M152" s="49">
        <v>0</v>
      </c>
      <c r="N152" s="49">
        <v>0</v>
      </c>
      <c r="O152" s="49">
        <v>0</v>
      </c>
      <c r="P152" s="49">
        <v>0</v>
      </c>
      <c r="Q152" s="49">
        <v>0</v>
      </c>
      <c r="R152" s="49">
        <v>0</v>
      </c>
      <c r="S152" s="49">
        <v>0</v>
      </c>
    </row>
    <row r="153" spans="1:19">
      <c r="A153" s="51" t="s">
        <v>130</v>
      </c>
      <c r="B153" s="49">
        <v>0</v>
      </c>
      <c r="C153" s="49">
        <v>0</v>
      </c>
      <c r="D153" s="49">
        <v>0</v>
      </c>
      <c r="E153" s="26">
        <v>0</v>
      </c>
      <c r="F153" s="49">
        <v>0</v>
      </c>
      <c r="G153" s="49">
        <v>0</v>
      </c>
      <c r="H153" s="49">
        <v>0</v>
      </c>
      <c r="I153" s="49">
        <v>0</v>
      </c>
      <c r="J153" s="49">
        <v>0</v>
      </c>
      <c r="K153" s="49">
        <v>0</v>
      </c>
      <c r="L153" s="49">
        <v>0</v>
      </c>
      <c r="M153" s="49">
        <v>0</v>
      </c>
      <c r="N153" s="49">
        <v>0</v>
      </c>
      <c r="O153" s="49">
        <v>0</v>
      </c>
      <c r="P153" s="49">
        <v>0</v>
      </c>
      <c r="Q153" s="49">
        <v>0</v>
      </c>
      <c r="R153" s="49">
        <v>0</v>
      </c>
      <c r="S153" s="49">
        <v>0</v>
      </c>
    </row>
    <row r="154" spans="1:19">
      <c r="A154" s="51" t="s">
        <v>131</v>
      </c>
      <c r="B154" s="49">
        <v>0</v>
      </c>
      <c r="C154" s="49">
        <v>0</v>
      </c>
      <c r="D154" s="49">
        <v>0</v>
      </c>
      <c r="E154" s="26">
        <v>0</v>
      </c>
      <c r="F154" s="49">
        <v>0</v>
      </c>
      <c r="G154" s="49">
        <v>0</v>
      </c>
      <c r="H154" s="49">
        <v>0</v>
      </c>
      <c r="I154" s="49">
        <v>0</v>
      </c>
      <c r="J154" s="49">
        <v>0</v>
      </c>
      <c r="K154" s="49">
        <v>0</v>
      </c>
      <c r="L154" s="49">
        <v>0</v>
      </c>
      <c r="M154" s="49">
        <v>0</v>
      </c>
      <c r="N154" s="49">
        <v>0</v>
      </c>
      <c r="O154" s="49">
        <v>0</v>
      </c>
      <c r="P154" s="49">
        <v>0</v>
      </c>
      <c r="Q154" s="49">
        <v>0</v>
      </c>
      <c r="R154" s="49">
        <v>0</v>
      </c>
      <c r="S154" s="49">
        <v>0</v>
      </c>
    </row>
    <row r="155" spans="1:19">
      <c r="A155" s="51" t="s">
        <v>132</v>
      </c>
      <c r="B155" s="49">
        <v>0</v>
      </c>
      <c r="C155" s="49">
        <v>0</v>
      </c>
      <c r="D155" s="49">
        <v>0</v>
      </c>
      <c r="E155" s="26">
        <v>0</v>
      </c>
      <c r="F155" s="49">
        <v>0</v>
      </c>
      <c r="G155" s="49">
        <v>0</v>
      </c>
      <c r="H155" s="49">
        <v>0</v>
      </c>
      <c r="I155" s="49">
        <v>0</v>
      </c>
      <c r="J155" s="49">
        <v>0</v>
      </c>
      <c r="K155" s="49">
        <v>0</v>
      </c>
      <c r="L155" s="49">
        <v>0</v>
      </c>
      <c r="M155" s="49">
        <v>0</v>
      </c>
      <c r="N155" s="49">
        <v>0</v>
      </c>
      <c r="O155" s="49">
        <v>0</v>
      </c>
      <c r="P155" s="49">
        <v>0</v>
      </c>
      <c r="Q155" s="49">
        <v>0</v>
      </c>
      <c r="R155" s="49">
        <v>0</v>
      </c>
      <c r="S155" s="49">
        <v>0</v>
      </c>
    </row>
    <row r="156" spans="1:19">
      <c r="A156" s="51" t="s">
        <v>75</v>
      </c>
      <c r="B156" s="49">
        <v>0</v>
      </c>
      <c r="C156" s="49">
        <v>0</v>
      </c>
      <c r="D156" s="49">
        <v>0</v>
      </c>
      <c r="E156" s="26">
        <v>0</v>
      </c>
      <c r="F156" s="49">
        <v>0</v>
      </c>
      <c r="G156" s="49">
        <v>0</v>
      </c>
      <c r="H156" s="49">
        <v>0</v>
      </c>
      <c r="I156" s="49">
        <v>0</v>
      </c>
      <c r="J156" s="49">
        <v>0</v>
      </c>
      <c r="K156" s="49">
        <v>0</v>
      </c>
      <c r="L156" s="49">
        <v>0</v>
      </c>
      <c r="M156" s="49">
        <v>0</v>
      </c>
      <c r="N156" s="49">
        <v>0</v>
      </c>
      <c r="O156" s="49">
        <v>0</v>
      </c>
      <c r="P156" s="49">
        <v>1136</v>
      </c>
      <c r="Q156" s="49">
        <v>0</v>
      </c>
      <c r="R156" s="49">
        <v>0</v>
      </c>
      <c r="S156" s="49">
        <v>0</v>
      </c>
    </row>
    <row r="157" spans="1:19">
      <c r="A157" s="51" t="s">
        <v>133</v>
      </c>
      <c r="B157" s="49">
        <v>0</v>
      </c>
      <c r="C157" s="49">
        <v>0</v>
      </c>
      <c r="D157" s="49">
        <v>0</v>
      </c>
      <c r="E157" s="26">
        <v>0</v>
      </c>
      <c r="F157" s="49">
        <v>0</v>
      </c>
      <c r="G157" s="49">
        <v>0</v>
      </c>
      <c r="H157" s="49">
        <v>0</v>
      </c>
      <c r="I157" s="49">
        <v>0</v>
      </c>
      <c r="J157" s="49">
        <v>0</v>
      </c>
      <c r="K157" s="49">
        <v>0</v>
      </c>
      <c r="L157" s="49">
        <v>0</v>
      </c>
      <c r="M157" s="49">
        <v>0</v>
      </c>
      <c r="N157" s="49">
        <v>0</v>
      </c>
      <c r="O157" s="49">
        <v>0</v>
      </c>
      <c r="P157" s="49">
        <v>0</v>
      </c>
      <c r="Q157" s="49">
        <v>0</v>
      </c>
      <c r="R157" s="49">
        <v>0</v>
      </c>
      <c r="S157" s="49">
        <v>0</v>
      </c>
    </row>
    <row r="158" spans="1:19">
      <c r="A158" s="51" t="s">
        <v>134</v>
      </c>
      <c r="B158" s="49">
        <v>0</v>
      </c>
      <c r="C158" s="49">
        <v>0</v>
      </c>
      <c r="D158" s="49">
        <v>0</v>
      </c>
      <c r="E158" s="26">
        <v>0</v>
      </c>
      <c r="F158" s="49">
        <v>0</v>
      </c>
      <c r="G158" s="49">
        <v>23990</v>
      </c>
      <c r="H158" s="49">
        <v>765</v>
      </c>
      <c r="I158" s="49">
        <v>18482</v>
      </c>
      <c r="J158" s="49">
        <v>0</v>
      </c>
      <c r="K158" s="49">
        <v>0</v>
      </c>
      <c r="L158" s="49">
        <v>0</v>
      </c>
      <c r="M158" s="49">
        <v>23152</v>
      </c>
      <c r="N158" s="49">
        <v>0</v>
      </c>
      <c r="O158" s="49">
        <v>0</v>
      </c>
      <c r="P158" s="49">
        <v>0</v>
      </c>
      <c r="Q158" s="49">
        <v>0</v>
      </c>
      <c r="R158" s="49">
        <v>0</v>
      </c>
      <c r="S158" s="49">
        <v>0</v>
      </c>
    </row>
    <row r="159" spans="1:19">
      <c r="A159" s="51" t="s">
        <v>136</v>
      </c>
      <c r="B159" s="49">
        <v>0</v>
      </c>
      <c r="C159" s="49">
        <v>0</v>
      </c>
      <c r="D159" s="49">
        <v>0</v>
      </c>
      <c r="E159" s="26">
        <v>0</v>
      </c>
      <c r="F159" s="49">
        <v>109975</v>
      </c>
      <c r="G159" s="49">
        <v>92116</v>
      </c>
      <c r="H159" s="49">
        <v>1463</v>
      </c>
      <c r="I159" s="49">
        <v>2825</v>
      </c>
      <c r="J159" s="49">
        <v>406</v>
      </c>
      <c r="K159" s="49">
        <v>0</v>
      </c>
      <c r="L159" s="49">
        <v>0</v>
      </c>
      <c r="M159" s="49">
        <v>0</v>
      </c>
      <c r="N159" s="49">
        <v>0</v>
      </c>
      <c r="O159" s="49">
        <v>0</v>
      </c>
      <c r="P159" s="49">
        <v>0</v>
      </c>
      <c r="Q159" s="49">
        <v>0</v>
      </c>
      <c r="R159" s="49">
        <v>0</v>
      </c>
      <c r="S159" s="49">
        <v>0</v>
      </c>
    </row>
    <row r="160" spans="1:19">
      <c r="A160" s="51" t="s">
        <v>145</v>
      </c>
      <c r="B160" s="49">
        <v>0</v>
      </c>
      <c r="C160" s="49">
        <v>0</v>
      </c>
      <c r="D160" s="49">
        <v>0</v>
      </c>
      <c r="E160" s="26">
        <v>0</v>
      </c>
      <c r="F160" s="49">
        <v>0</v>
      </c>
      <c r="G160" s="49">
        <v>0</v>
      </c>
      <c r="H160" s="49">
        <v>0</v>
      </c>
      <c r="I160" s="49">
        <v>0</v>
      </c>
      <c r="J160" s="49">
        <v>0</v>
      </c>
      <c r="K160" s="49">
        <v>0</v>
      </c>
      <c r="L160" s="49">
        <v>0</v>
      </c>
      <c r="M160" s="49">
        <v>0</v>
      </c>
      <c r="N160" s="49">
        <v>0</v>
      </c>
      <c r="O160" s="49">
        <v>0</v>
      </c>
      <c r="P160" s="49">
        <v>0</v>
      </c>
      <c r="Q160" s="49">
        <v>0</v>
      </c>
      <c r="R160" s="49">
        <v>0</v>
      </c>
      <c r="S160" s="49">
        <v>0</v>
      </c>
    </row>
    <row r="161" spans="1:19">
      <c r="A161" s="51" t="s">
        <v>138</v>
      </c>
      <c r="B161" s="49">
        <v>0</v>
      </c>
      <c r="C161" s="49">
        <v>0</v>
      </c>
      <c r="D161" s="49">
        <v>0</v>
      </c>
      <c r="E161" s="26">
        <v>0</v>
      </c>
      <c r="F161" s="49">
        <v>0</v>
      </c>
      <c r="G161" s="49">
        <v>0</v>
      </c>
      <c r="H161" s="49">
        <v>0</v>
      </c>
      <c r="I161" s="49">
        <v>0</v>
      </c>
      <c r="J161" s="49">
        <v>0</v>
      </c>
      <c r="K161" s="49">
        <v>0</v>
      </c>
      <c r="L161" s="49">
        <v>0</v>
      </c>
      <c r="M161" s="49">
        <v>0</v>
      </c>
      <c r="N161" s="49">
        <v>0</v>
      </c>
      <c r="O161" s="49">
        <v>0</v>
      </c>
      <c r="P161" s="49">
        <v>0</v>
      </c>
      <c r="Q161" s="49">
        <v>0</v>
      </c>
      <c r="R161" s="49">
        <v>0</v>
      </c>
      <c r="S161" s="49">
        <v>0</v>
      </c>
    </row>
    <row r="162" spans="1:19">
      <c r="A162" s="51" t="s">
        <v>140</v>
      </c>
      <c r="B162" s="49">
        <v>0</v>
      </c>
      <c r="C162" s="49">
        <v>0</v>
      </c>
      <c r="D162" s="49">
        <v>0</v>
      </c>
      <c r="E162" s="26">
        <v>0</v>
      </c>
      <c r="F162" s="49">
        <v>0</v>
      </c>
      <c r="G162" s="49">
        <v>0</v>
      </c>
      <c r="H162" s="49">
        <v>0</v>
      </c>
      <c r="I162" s="49">
        <v>0</v>
      </c>
      <c r="J162" s="49">
        <v>0</v>
      </c>
      <c r="K162" s="49">
        <v>0</v>
      </c>
      <c r="L162" s="49">
        <v>0</v>
      </c>
      <c r="M162" s="49">
        <v>0</v>
      </c>
      <c r="N162" s="49">
        <v>0</v>
      </c>
      <c r="O162" s="49">
        <v>0</v>
      </c>
      <c r="P162" s="49">
        <v>0</v>
      </c>
      <c r="Q162" s="49">
        <v>0</v>
      </c>
      <c r="R162" s="49">
        <v>0</v>
      </c>
      <c r="S162" s="49">
        <v>0</v>
      </c>
    </row>
    <row r="163" spans="1:19">
      <c r="A163" s="51" t="s">
        <v>142</v>
      </c>
      <c r="B163" s="49">
        <v>0</v>
      </c>
      <c r="C163" s="49">
        <v>0</v>
      </c>
      <c r="D163" s="49">
        <v>0</v>
      </c>
      <c r="E163" s="26">
        <v>0</v>
      </c>
      <c r="F163" s="49">
        <v>0</v>
      </c>
      <c r="G163" s="49">
        <v>0</v>
      </c>
      <c r="H163" s="49">
        <v>0</v>
      </c>
      <c r="I163" s="49">
        <v>0</v>
      </c>
      <c r="J163" s="49">
        <v>0</v>
      </c>
      <c r="K163" s="49">
        <v>0</v>
      </c>
      <c r="L163" s="49">
        <v>0</v>
      </c>
      <c r="M163" s="49">
        <v>0</v>
      </c>
      <c r="N163" s="49">
        <v>0</v>
      </c>
      <c r="O163" s="49">
        <v>0</v>
      </c>
      <c r="P163" s="49">
        <v>0</v>
      </c>
      <c r="Q163" s="49">
        <v>0</v>
      </c>
      <c r="R163" s="49">
        <v>0</v>
      </c>
      <c r="S163" s="49">
        <v>0</v>
      </c>
    </row>
    <row r="164" spans="1:19">
      <c r="A164" s="51" t="s">
        <v>144</v>
      </c>
      <c r="B164" s="49">
        <v>0</v>
      </c>
      <c r="C164" s="49">
        <v>0</v>
      </c>
      <c r="D164" s="49">
        <v>0</v>
      </c>
      <c r="E164" s="26">
        <v>0</v>
      </c>
      <c r="F164" s="49">
        <v>0</v>
      </c>
      <c r="G164" s="49">
        <v>0</v>
      </c>
      <c r="H164" s="49">
        <v>0</v>
      </c>
      <c r="I164" s="49">
        <v>0</v>
      </c>
      <c r="J164" s="49">
        <v>0</v>
      </c>
      <c r="K164" s="49">
        <v>0</v>
      </c>
      <c r="L164" s="49">
        <v>0</v>
      </c>
      <c r="M164" s="49">
        <v>0</v>
      </c>
      <c r="N164" s="49">
        <v>0</v>
      </c>
      <c r="O164" s="49">
        <v>0</v>
      </c>
      <c r="P164" s="49">
        <v>0</v>
      </c>
      <c r="Q164" s="49">
        <v>0</v>
      </c>
      <c r="R164" s="49">
        <v>0</v>
      </c>
      <c r="S164" s="49">
        <v>0</v>
      </c>
    </row>
    <row r="165" spans="1:19">
      <c r="A165" s="51" t="s">
        <v>146</v>
      </c>
      <c r="B165" s="49">
        <v>0</v>
      </c>
      <c r="C165" s="49">
        <v>0</v>
      </c>
      <c r="D165" s="49">
        <v>0</v>
      </c>
      <c r="E165" s="26">
        <v>0</v>
      </c>
      <c r="F165" s="49">
        <v>0</v>
      </c>
      <c r="G165" s="49">
        <v>0</v>
      </c>
      <c r="H165" s="49">
        <v>0</v>
      </c>
      <c r="I165" s="49">
        <v>0</v>
      </c>
      <c r="J165" s="49">
        <v>0</v>
      </c>
      <c r="K165" s="49">
        <v>0</v>
      </c>
      <c r="L165" s="49">
        <v>0</v>
      </c>
      <c r="M165" s="49">
        <v>0</v>
      </c>
      <c r="N165" s="49">
        <v>0</v>
      </c>
      <c r="O165" s="49">
        <v>0</v>
      </c>
      <c r="P165" s="49">
        <v>0</v>
      </c>
      <c r="Q165" s="49">
        <v>0</v>
      </c>
      <c r="R165" s="49">
        <v>0</v>
      </c>
      <c r="S165" s="49">
        <v>0</v>
      </c>
    </row>
    <row r="166" spans="1:19">
      <c r="A166" s="51" t="s">
        <v>148</v>
      </c>
      <c r="B166" s="49">
        <v>0</v>
      </c>
      <c r="C166" s="49">
        <v>0</v>
      </c>
      <c r="D166" s="49">
        <v>0</v>
      </c>
      <c r="E166" s="26">
        <v>0</v>
      </c>
      <c r="F166" s="49">
        <v>0</v>
      </c>
      <c r="G166" s="49">
        <v>0</v>
      </c>
      <c r="H166" s="49">
        <v>0</v>
      </c>
      <c r="I166" s="49">
        <v>0</v>
      </c>
      <c r="J166" s="49">
        <v>0</v>
      </c>
      <c r="K166" s="49">
        <v>0</v>
      </c>
      <c r="L166" s="49">
        <v>0</v>
      </c>
      <c r="M166" s="49">
        <v>0</v>
      </c>
      <c r="N166" s="49">
        <v>0</v>
      </c>
      <c r="O166" s="49">
        <v>105</v>
      </c>
      <c r="P166" s="49">
        <v>1179</v>
      </c>
      <c r="Q166" s="49">
        <v>0</v>
      </c>
      <c r="R166" s="49">
        <v>0</v>
      </c>
      <c r="S166" s="49">
        <v>0</v>
      </c>
    </row>
    <row r="167" spans="1:19">
      <c r="A167" s="51" t="s">
        <v>150</v>
      </c>
      <c r="B167" s="49">
        <v>0</v>
      </c>
      <c r="C167" s="49">
        <v>0</v>
      </c>
      <c r="D167" s="49">
        <v>0</v>
      </c>
      <c r="E167" s="26">
        <v>0</v>
      </c>
      <c r="F167" s="49">
        <v>0</v>
      </c>
      <c r="G167" s="49">
        <v>0</v>
      </c>
      <c r="H167" s="49">
        <v>0</v>
      </c>
      <c r="I167" s="49">
        <v>0</v>
      </c>
      <c r="J167" s="49">
        <v>0</v>
      </c>
      <c r="K167" s="49">
        <v>0</v>
      </c>
      <c r="L167" s="49">
        <v>0</v>
      </c>
      <c r="M167" s="49">
        <v>0</v>
      </c>
      <c r="N167" s="49">
        <v>0</v>
      </c>
      <c r="O167" s="49">
        <v>0</v>
      </c>
      <c r="P167" s="49">
        <v>0</v>
      </c>
      <c r="Q167" s="49">
        <v>0</v>
      </c>
      <c r="R167" s="49">
        <v>0</v>
      </c>
      <c r="S167" s="49">
        <v>0</v>
      </c>
    </row>
    <row r="168" spans="1:19">
      <c r="A168" s="51" t="s">
        <v>152</v>
      </c>
      <c r="B168" s="49">
        <v>0</v>
      </c>
      <c r="C168" s="49">
        <v>0</v>
      </c>
      <c r="D168" s="49">
        <v>0</v>
      </c>
      <c r="E168" s="26">
        <v>0</v>
      </c>
      <c r="F168" s="49">
        <v>0</v>
      </c>
      <c r="G168" s="49">
        <v>0</v>
      </c>
      <c r="H168" s="49">
        <v>0</v>
      </c>
      <c r="I168" s="49">
        <v>0</v>
      </c>
      <c r="J168" s="49">
        <v>0</v>
      </c>
      <c r="K168" s="49">
        <v>0</v>
      </c>
      <c r="L168" s="49">
        <v>0</v>
      </c>
      <c r="M168" s="49">
        <v>0</v>
      </c>
      <c r="N168" s="49">
        <v>0</v>
      </c>
      <c r="O168" s="49">
        <v>0</v>
      </c>
      <c r="P168" s="49">
        <v>0</v>
      </c>
      <c r="Q168" s="49">
        <v>0</v>
      </c>
      <c r="R168" s="49">
        <v>0</v>
      </c>
      <c r="S168" s="49">
        <v>0</v>
      </c>
    </row>
    <row r="169" spans="1:19">
      <c r="A169" s="51" t="s">
        <v>153</v>
      </c>
      <c r="B169" s="49">
        <v>0</v>
      </c>
      <c r="C169" s="49">
        <v>0</v>
      </c>
      <c r="D169" s="49">
        <v>0</v>
      </c>
      <c r="E169" s="26">
        <v>0</v>
      </c>
      <c r="F169" s="49">
        <v>29738</v>
      </c>
      <c r="G169" s="49">
        <v>77842</v>
      </c>
      <c r="H169" s="49">
        <v>314548</v>
      </c>
      <c r="I169" s="49">
        <v>95267</v>
      </c>
      <c r="J169" s="49">
        <v>3275</v>
      </c>
      <c r="K169" s="49">
        <v>353354</v>
      </c>
      <c r="L169" s="49">
        <v>159618</v>
      </c>
      <c r="M169" s="49">
        <v>43179</v>
      </c>
      <c r="N169" s="49">
        <v>94937</v>
      </c>
      <c r="O169" s="49">
        <v>159400</v>
      </c>
      <c r="P169" s="49">
        <v>0</v>
      </c>
      <c r="Q169" s="49">
        <v>0</v>
      </c>
      <c r="R169" s="49">
        <v>0</v>
      </c>
      <c r="S169" s="49">
        <v>0</v>
      </c>
    </row>
    <row r="170" spans="1:19">
      <c r="A170" s="51" t="s">
        <v>154</v>
      </c>
      <c r="B170" s="49">
        <v>0</v>
      </c>
      <c r="C170" s="49">
        <v>0</v>
      </c>
      <c r="D170" s="49">
        <v>0</v>
      </c>
      <c r="E170" s="26">
        <v>0</v>
      </c>
      <c r="F170" s="49">
        <v>0</v>
      </c>
      <c r="G170" s="49">
        <v>0</v>
      </c>
      <c r="H170" s="49">
        <v>0</v>
      </c>
      <c r="I170" s="49">
        <v>75818</v>
      </c>
      <c r="J170" s="49">
        <v>49485</v>
      </c>
      <c r="K170" s="49">
        <v>0</v>
      </c>
      <c r="L170" s="49">
        <v>0</v>
      </c>
      <c r="M170" s="49">
        <v>0</v>
      </c>
      <c r="N170" s="49">
        <v>0</v>
      </c>
      <c r="O170" s="49">
        <v>0</v>
      </c>
      <c r="P170" s="49">
        <v>0</v>
      </c>
      <c r="Q170" s="49">
        <v>0</v>
      </c>
      <c r="R170" s="49">
        <v>0</v>
      </c>
      <c r="S170" s="49">
        <v>0</v>
      </c>
    </row>
    <row r="171" spans="1:19">
      <c r="A171" s="51" t="s">
        <v>155</v>
      </c>
      <c r="B171" s="49">
        <v>0</v>
      </c>
      <c r="C171" s="49">
        <v>0</v>
      </c>
      <c r="D171" s="49">
        <v>0</v>
      </c>
      <c r="E171" s="26">
        <v>0</v>
      </c>
      <c r="F171" s="49">
        <v>0</v>
      </c>
      <c r="G171" s="49">
        <v>0</v>
      </c>
      <c r="H171" s="49">
        <v>0</v>
      </c>
      <c r="I171" s="49">
        <v>0</v>
      </c>
      <c r="J171" s="49">
        <v>0</v>
      </c>
      <c r="K171" s="49">
        <v>0</v>
      </c>
      <c r="L171" s="49">
        <v>0</v>
      </c>
      <c r="M171" s="49">
        <v>0</v>
      </c>
      <c r="N171" s="49">
        <v>0</v>
      </c>
      <c r="O171" s="49">
        <v>0</v>
      </c>
      <c r="P171" s="49">
        <v>0</v>
      </c>
      <c r="Q171" s="49">
        <v>0</v>
      </c>
      <c r="R171" s="49">
        <v>0</v>
      </c>
      <c r="S171" s="49">
        <v>0</v>
      </c>
    </row>
    <row r="172" spans="1:19">
      <c r="A172" s="51" t="s">
        <v>157</v>
      </c>
      <c r="B172" s="49">
        <v>0</v>
      </c>
      <c r="C172" s="49">
        <v>0</v>
      </c>
      <c r="D172" s="49">
        <v>0</v>
      </c>
      <c r="E172" s="26">
        <v>0</v>
      </c>
      <c r="F172" s="49">
        <v>0</v>
      </c>
      <c r="G172" s="49">
        <v>0</v>
      </c>
      <c r="H172" s="49">
        <v>13738273</v>
      </c>
      <c r="I172" s="49">
        <v>0</v>
      </c>
      <c r="J172" s="49">
        <v>0</v>
      </c>
      <c r="K172" s="49">
        <v>0</v>
      </c>
      <c r="L172" s="49">
        <v>0</v>
      </c>
      <c r="M172" s="49">
        <v>0</v>
      </c>
      <c r="N172" s="49">
        <v>0</v>
      </c>
      <c r="O172" s="49">
        <v>0</v>
      </c>
      <c r="P172" s="49">
        <v>0</v>
      </c>
      <c r="Q172" s="49">
        <v>0</v>
      </c>
      <c r="R172" s="49">
        <v>0</v>
      </c>
      <c r="S172" s="49">
        <v>0</v>
      </c>
    </row>
    <row r="173" spans="1:19">
      <c r="A173" s="51" t="s">
        <v>158</v>
      </c>
      <c r="B173" s="49">
        <v>0</v>
      </c>
      <c r="C173" s="49">
        <v>0</v>
      </c>
      <c r="D173" s="49">
        <v>0</v>
      </c>
      <c r="E173" s="26">
        <v>0</v>
      </c>
      <c r="F173" s="49">
        <v>0</v>
      </c>
      <c r="G173" s="49">
        <v>0</v>
      </c>
      <c r="H173" s="49">
        <v>0</v>
      </c>
      <c r="I173" s="49">
        <v>0</v>
      </c>
      <c r="J173" s="49">
        <v>0</v>
      </c>
      <c r="K173" s="49">
        <v>0</v>
      </c>
      <c r="L173" s="49">
        <v>0</v>
      </c>
      <c r="M173" s="49">
        <v>0</v>
      </c>
      <c r="N173" s="49">
        <v>0</v>
      </c>
      <c r="O173" s="49">
        <v>0</v>
      </c>
      <c r="P173" s="49">
        <v>0</v>
      </c>
      <c r="Q173" s="49">
        <v>0</v>
      </c>
      <c r="R173" s="49">
        <v>0</v>
      </c>
      <c r="S173" s="49">
        <v>0</v>
      </c>
    </row>
    <row r="174" spans="1:19">
      <c r="A174" s="59" t="s">
        <v>159</v>
      </c>
      <c r="B174" s="49">
        <v>0</v>
      </c>
      <c r="C174" s="49">
        <v>0</v>
      </c>
      <c r="D174" s="49">
        <v>0</v>
      </c>
      <c r="E174" s="26">
        <v>385828</v>
      </c>
      <c r="F174" s="49">
        <v>196059</v>
      </c>
      <c r="G174" s="49">
        <v>501806</v>
      </c>
      <c r="H174" s="49">
        <v>14990719</v>
      </c>
      <c r="I174" s="49">
        <v>808539</v>
      </c>
      <c r="J174" s="49">
        <v>567573</v>
      </c>
      <c r="K174" s="49">
        <v>900243</v>
      </c>
      <c r="L174" s="49">
        <v>230136</v>
      </c>
      <c r="M174" s="49">
        <v>517954</v>
      </c>
      <c r="N174" s="49">
        <v>550352</v>
      </c>
      <c r="O174" s="49">
        <v>541401</v>
      </c>
      <c r="P174" s="49">
        <v>851194</v>
      </c>
      <c r="Q174" s="49">
        <v>0</v>
      </c>
      <c r="R174" s="49">
        <v>169625</v>
      </c>
      <c r="S174" s="49">
        <v>144729</v>
      </c>
    </row>
  </sheetData>
  <mergeCells count="61">
    <mergeCell ref="K3:K4"/>
    <mergeCell ref="A1:A2"/>
    <mergeCell ref="A3:A4"/>
    <mergeCell ref="B3:B4"/>
    <mergeCell ref="C3:C4"/>
    <mergeCell ref="D3:D4"/>
    <mergeCell ref="E3:E4"/>
    <mergeCell ref="F3:F4"/>
    <mergeCell ref="G3:G4"/>
    <mergeCell ref="H3:H4"/>
    <mergeCell ref="I3:I4"/>
    <mergeCell ref="J3:J4"/>
    <mergeCell ref="R3:R4"/>
    <mergeCell ref="S3:S4"/>
    <mergeCell ref="T3:T4"/>
    <mergeCell ref="A62:A63"/>
    <mergeCell ref="B62:B63"/>
    <mergeCell ref="C62:C63"/>
    <mergeCell ref="D62:D63"/>
    <mergeCell ref="E62:E63"/>
    <mergeCell ref="F62:F63"/>
    <mergeCell ref="G62:G63"/>
    <mergeCell ref="L3:L4"/>
    <mergeCell ref="M3:M4"/>
    <mergeCell ref="N3:N4"/>
    <mergeCell ref="O3:O4"/>
    <mergeCell ref="P3:P4"/>
    <mergeCell ref="Q3:Q4"/>
    <mergeCell ref="S62:S63"/>
    <mergeCell ref="H62:H63"/>
    <mergeCell ref="I62:I63"/>
    <mergeCell ref="J62:J63"/>
    <mergeCell ref="K62:K63"/>
    <mergeCell ref="L62:L63"/>
    <mergeCell ref="M62:M63"/>
    <mergeCell ref="O121:O122"/>
    <mergeCell ref="T62:T63"/>
    <mergeCell ref="A121:A122"/>
    <mergeCell ref="B121:B122"/>
    <mergeCell ref="C121:C122"/>
    <mergeCell ref="D121:D122"/>
    <mergeCell ref="E121:E122"/>
    <mergeCell ref="F121:F122"/>
    <mergeCell ref="G121:G122"/>
    <mergeCell ref="H121:H122"/>
    <mergeCell ref="I121:I122"/>
    <mergeCell ref="N62:N63"/>
    <mergeCell ref="O62:O63"/>
    <mergeCell ref="P62:P63"/>
    <mergeCell ref="Q62:Q63"/>
    <mergeCell ref="R62:R63"/>
    <mergeCell ref="J121:J122"/>
    <mergeCell ref="K121:K122"/>
    <mergeCell ref="L121:L122"/>
    <mergeCell ref="M121:M122"/>
    <mergeCell ref="N121:N122"/>
    <mergeCell ref="P121:P122"/>
    <mergeCell ref="Q121:Q122"/>
    <mergeCell ref="R121:R122"/>
    <mergeCell ref="S121:S122"/>
    <mergeCell ref="T121:T122"/>
  </mergeCell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FC3E5-B8E3-4102-96C4-356156704670}">
  <sheetPr>
    <tabColor theme="4" tint="-0.499984740745262"/>
  </sheetPr>
  <dimension ref="A1:M56"/>
  <sheetViews>
    <sheetView workbookViewId="0">
      <selection activeCell="C58" sqref="C58"/>
    </sheetView>
  </sheetViews>
  <sheetFormatPr defaultRowHeight="14.45"/>
  <cols>
    <col min="1" max="1" width="16.140625" customWidth="1"/>
    <col min="2" max="2" width="14.28515625" customWidth="1"/>
    <col min="3" max="3" width="13.85546875" customWidth="1"/>
    <col min="4" max="4" width="13.28515625" customWidth="1"/>
    <col min="5" max="5" width="13.140625" customWidth="1"/>
    <col min="6" max="6" width="13.28515625" customWidth="1"/>
    <col min="7" max="7" width="15.28515625" customWidth="1"/>
    <col min="8" max="8" width="14.5703125" customWidth="1"/>
    <col min="9" max="9" width="12.85546875" customWidth="1"/>
    <col min="10" max="10" width="13" customWidth="1"/>
    <col min="11" max="11" width="13.28515625" customWidth="1"/>
    <col min="12" max="12" width="13.85546875" customWidth="1"/>
    <col min="13" max="13" width="14.28515625" customWidth="1"/>
  </cols>
  <sheetData>
    <row r="1" spans="1:13">
      <c r="A1" s="403" t="s">
        <v>223</v>
      </c>
      <c r="B1" s="49"/>
      <c r="C1" s="49"/>
      <c r="D1" s="49"/>
      <c r="E1" s="49"/>
      <c r="F1" s="49"/>
      <c r="G1" s="49"/>
      <c r="H1" s="49"/>
      <c r="I1" s="49"/>
      <c r="J1" s="49"/>
      <c r="K1" s="49"/>
    </row>
    <row r="2" spans="1:13" ht="22.5" customHeight="1">
      <c r="A2" s="403"/>
      <c r="B2" s="49"/>
      <c r="C2" s="49"/>
      <c r="D2" s="49"/>
      <c r="E2" s="49"/>
      <c r="F2" s="49"/>
      <c r="G2" s="49"/>
      <c r="H2" s="49"/>
      <c r="I2" s="49"/>
      <c r="J2" s="49"/>
      <c r="K2" s="49"/>
    </row>
    <row r="3" spans="1:13" ht="14.45" customHeight="1">
      <c r="A3" s="396" t="s">
        <v>380</v>
      </c>
      <c r="B3" s="402">
        <v>2010</v>
      </c>
      <c r="C3" s="402">
        <v>2011</v>
      </c>
      <c r="D3" s="402">
        <v>2012</v>
      </c>
      <c r="E3" s="402">
        <v>2013</v>
      </c>
      <c r="F3" s="402">
        <v>2014</v>
      </c>
      <c r="G3" s="402">
        <v>2015</v>
      </c>
      <c r="H3" s="402">
        <v>2016</v>
      </c>
      <c r="I3" s="402">
        <v>2017</v>
      </c>
      <c r="J3" s="402">
        <v>2018</v>
      </c>
      <c r="K3" s="402">
        <v>2019</v>
      </c>
      <c r="L3" s="402">
        <v>2020</v>
      </c>
      <c r="M3" s="402">
        <v>2021</v>
      </c>
    </row>
    <row r="4" spans="1:13" ht="14.45" customHeight="1">
      <c r="A4" s="396"/>
      <c r="B4" s="398"/>
      <c r="C4" s="398"/>
      <c r="D4" s="398"/>
      <c r="E4" s="398"/>
      <c r="F4" s="398"/>
      <c r="G4" s="398"/>
      <c r="H4" s="398"/>
      <c r="I4" s="398"/>
      <c r="J4" s="398"/>
      <c r="K4" s="398"/>
      <c r="L4" s="398"/>
      <c r="M4" s="398"/>
    </row>
    <row r="5" spans="1:13" ht="14.45" customHeight="1">
      <c r="A5" s="118" t="s">
        <v>82</v>
      </c>
      <c r="B5" s="93">
        <f>'Unliquidated Obligations'!B5+'Unobligated Balance'!B5</f>
        <v>27548125</v>
      </c>
      <c r="C5" s="93">
        <f>'Unliquidated Obligations'!C5+'Unobligated Balance'!C5</f>
        <v>6499213</v>
      </c>
      <c r="D5" s="93">
        <f>'Unliquidated Obligations'!D5+'Unobligated Balance'!D5</f>
        <v>9157044</v>
      </c>
      <c r="E5" s="93">
        <f>'Unliquidated Obligations'!E5+'Unobligated Balance'!E5</f>
        <v>14260896</v>
      </c>
      <c r="F5" s="93">
        <f>'Unliquidated Obligations'!F5+'Unobligated Balance'!F5</f>
        <v>33638309</v>
      </c>
      <c r="G5" s="93">
        <f>'Unliquidated Obligations'!G5+'Unobligated Balance'!G5</f>
        <v>53083693</v>
      </c>
      <c r="H5" s="93">
        <f>'Unliquidated Obligations'!H5+'Unobligated Balance'!H5</f>
        <v>71936753</v>
      </c>
      <c r="I5" s="93">
        <f>'Unliquidated Obligations'!I5+'Unobligated Balance'!I5</f>
        <v>74176307</v>
      </c>
      <c r="J5" s="93">
        <f>'Unliquidated Obligations'!J5+'Unobligated Balance'!J5</f>
        <v>86403403</v>
      </c>
      <c r="K5" s="26">
        <f>'Unliquidated Obligations'!K5+'Unobligated Balance'!K5</f>
        <v>110424057</v>
      </c>
      <c r="L5" s="49">
        <f>'Unliquidated Obligations'!L5+'Unobligated Balance'!L5</f>
        <v>101384652</v>
      </c>
      <c r="M5" s="49">
        <f>'Unliquidated Obligations'!M5+'Unobligated Balance'!M5</f>
        <v>113337619</v>
      </c>
    </row>
    <row r="6" spans="1:13" ht="14.45" customHeight="1">
      <c r="A6" s="118" t="s">
        <v>84</v>
      </c>
      <c r="B6" s="93">
        <f>'Unliquidated Obligations'!B6+'Unobligated Balance'!B6</f>
        <v>77964351</v>
      </c>
      <c r="C6" s="93">
        <f>'Unliquidated Obligations'!C6+'Unobligated Balance'!C6</f>
        <v>78107899</v>
      </c>
      <c r="D6" s="93">
        <f>'Unliquidated Obligations'!D6+'Unobligated Balance'!D6</f>
        <v>75471500</v>
      </c>
      <c r="E6" s="93">
        <f>'Unliquidated Obligations'!E6+'Unobligated Balance'!E6</f>
        <v>69730321</v>
      </c>
      <c r="F6" s="93">
        <f>'Unliquidated Obligations'!F6+'Unobligated Balance'!F6</f>
        <v>63350083</v>
      </c>
      <c r="G6" s="93">
        <f>'Unliquidated Obligations'!G6+'Unobligated Balance'!G6</f>
        <v>57417223</v>
      </c>
      <c r="H6" s="93">
        <f>'Unliquidated Obligations'!H6+'Unobligated Balance'!H6</f>
        <v>53543866</v>
      </c>
      <c r="I6" s="93">
        <f>'Unliquidated Obligations'!I6+'Unobligated Balance'!I6</f>
        <v>48142469</v>
      </c>
      <c r="J6" s="93">
        <f>'Unliquidated Obligations'!J6+'Unobligated Balance'!J6</f>
        <v>36312583</v>
      </c>
      <c r="K6" s="26">
        <f>'Unliquidated Obligations'!K6+'Unobligated Balance'!K6</f>
        <v>32360414</v>
      </c>
      <c r="L6" s="49">
        <f>'Unliquidated Obligations'!L6+'Unobligated Balance'!L6</f>
        <v>21655913</v>
      </c>
      <c r="M6" s="49">
        <f>'Unliquidated Obligations'!M6+'Unobligated Balance'!M6</f>
        <v>22434168.560000002</v>
      </c>
    </row>
    <row r="7" spans="1:13" ht="14.45" customHeight="1">
      <c r="A7" s="118" t="s">
        <v>86</v>
      </c>
      <c r="B7" s="93">
        <f>'Unliquidated Obligations'!B7+'Unobligated Balance'!B7</f>
        <v>56774959</v>
      </c>
      <c r="C7" s="93">
        <f>'Unliquidated Obligations'!C7+'Unobligated Balance'!C7</f>
        <v>25184598</v>
      </c>
      <c r="D7" s="93">
        <f>'Unliquidated Obligations'!D7+'Unobligated Balance'!D7</f>
        <v>24753746</v>
      </c>
      <c r="E7" s="93">
        <f>'Unliquidated Obligations'!E7+'Unobligated Balance'!E7</f>
        <v>2734552</v>
      </c>
      <c r="F7" s="93">
        <f>'Unliquidated Obligations'!F7+'Unobligated Balance'!F7</f>
        <v>415514</v>
      </c>
      <c r="G7" s="93">
        <f>'Unliquidated Obligations'!G7+'Unobligated Balance'!G7</f>
        <v>303281</v>
      </c>
      <c r="H7" s="93">
        <f>'Unliquidated Obligations'!H7+'Unobligated Balance'!H7</f>
        <v>6740642</v>
      </c>
      <c r="I7" s="93">
        <f>'Unliquidated Obligations'!I7+'Unobligated Balance'!I7</f>
        <v>30671671</v>
      </c>
      <c r="J7" s="93">
        <f>'Unliquidated Obligations'!J7+'Unobligated Balance'!J7</f>
        <v>49421747</v>
      </c>
      <c r="K7" s="26">
        <f>'Unliquidated Obligations'!K7+'Unobligated Balance'!K7</f>
        <v>41849734</v>
      </c>
      <c r="L7" s="49">
        <f>'Unliquidated Obligations'!L7+'Unobligated Balance'!L7</f>
        <v>38785649</v>
      </c>
      <c r="M7" s="49">
        <f>'Unliquidated Obligations'!M7+'Unobligated Balance'!M7</f>
        <v>52909932</v>
      </c>
    </row>
    <row r="8" spans="1:13" ht="14.45" customHeight="1">
      <c r="A8" s="118" t="s">
        <v>88</v>
      </c>
      <c r="B8" s="93">
        <f>'Unliquidated Obligations'!B8+'Unobligated Balance'!B8</f>
        <v>23356457</v>
      </c>
      <c r="C8" s="93">
        <f>'Unliquidated Obligations'!C8+'Unobligated Balance'!C8</f>
        <v>59942487</v>
      </c>
      <c r="D8" s="93">
        <f>'Unliquidated Obligations'!D8+'Unobligated Balance'!D8</f>
        <v>42106620</v>
      </c>
      <c r="E8" s="93">
        <f>'Unliquidated Obligations'!E8+'Unobligated Balance'!E8</f>
        <v>34318826</v>
      </c>
      <c r="F8" s="93">
        <f>'Unliquidated Obligations'!F8+'Unobligated Balance'!F8</f>
        <v>49540903</v>
      </c>
      <c r="G8" s="93">
        <f>'Unliquidated Obligations'!G8+'Unobligated Balance'!G8</f>
        <v>44283924</v>
      </c>
      <c r="H8" s="93">
        <f>'Unliquidated Obligations'!H8+'Unobligated Balance'!H8</f>
        <v>52129226</v>
      </c>
      <c r="I8" s="93">
        <f>'Unliquidated Obligations'!I8+'Unobligated Balance'!I8</f>
        <v>64673052</v>
      </c>
      <c r="J8" s="93">
        <f>'Unliquidated Obligations'!J8+'Unobligated Balance'!J8</f>
        <v>73792207</v>
      </c>
      <c r="K8" s="26">
        <f>'Unliquidated Obligations'!K8+'Unobligated Balance'!K8</f>
        <v>90163166</v>
      </c>
      <c r="L8" s="49">
        <f>'Unliquidated Obligations'!L8+'Unobligated Balance'!L8</f>
        <v>99178261</v>
      </c>
      <c r="M8" s="49">
        <f>'Unliquidated Obligations'!M8+'Unobligated Balance'!M8</f>
        <v>112684181</v>
      </c>
    </row>
    <row r="9" spans="1:13" ht="14.45" customHeight="1">
      <c r="A9" s="118" t="s">
        <v>74</v>
      </c>
      <c r="B9" s="93">
        <f>'Unliquidated Obligations'!B9+'Unobligated Balance'!B9</f>
        <v>237716668</v>
      </c>
      <c r="C9" s="93">
        <f>'Unliquidated Obligations'!C9+'Unobligated Balance'!C9</f>
        <v>99182558</v>
      </c>
      <c r="D9" s="93">
        <f>'Unliquidated Obligations'!D9+'Unobligated Balance'!D9</f>
        <v>141157399</v>
      </c>
      <c r="E9" s="93">
        <f>'Unliquidated Obligations'!E9+'Unobligated Balance'!E9</f>
        <v>5359739</v>
      </c>
      <c r="F9" s="93">
        <f>'Unliquidated Obligations'!F9+'Unobligated Balance'!F9</f>
        <v>89395816</v>
      </c>
      <c r="G9" s="93">
        <f>'Unliquidated Obligations'!G9+'Unobligated Balance'!G9</f>
        <v>175108742</v>
      </c>
      <c r="H9" s="93">
        <f>'Unliquidated Obligations'!H9+'Unobligated Balance'!H9</f>
        <v>355494919</v>
      </c>
      <c r="I9" s="93">
        <f>'Unliquidated Obligations'!I9+'Unobligated Balance'!I9</f>
        <v>307166829</v>
      </c>
      <c r="J9" s="93">
        <f>'Unliquidated Obligations'!J9+'Unobligated Balance'!J9</f>
        <v>257776421</v>
      </c>
      <c r="K9" s="26">
        <f>'Unliquidated Obligations'!K9+'Unobligated Balance'!K9</f>
        <v>259283431</v>
      </c>
      <c r="L9" s="49">
        <f>'Unliquidated Obligations'!L9+'Unobligated Balance'!L9</f>
        <v>100860421</v>
      </c>
      <c r="M9" s="49">
        <f>'Unliquidated Obligations'!M9+'Unobligated Balance'!M9</f>
        <v>544052693</v>
      </c>
    </row>
    <row r="10" spans="1:13" ht="14.45" customHeight="1">
      <c r="A10" s="118" t="s">
        <v>91</v>
      </c>
      <c r="B10" s="93">
        <f>'Unliquidated Obligations'!B10+'Unobligated Balance'!B10</f>
        <v>56703007</v>
      </c>
      <c r="C10" s="93">
        <f>'Unliquidated Obligations'!C10+'Unobligated Balance'!C10</f>
        <v>5600022</v>
      </c>
      <c r="D10" s="93">
        <f>'Unliquidated Obligations'!D10+'Unobligated Balance'!D10</f>
        <v>17584439</v>
      </c>
      <c r="E10" s="93">
        <f>'Unliquidated Obligations'!E10+'Unobligated Balance'!E10</f>
        <v>19101477</v>
      </c>
      <c r="F10" s="93">
        <f>'Unliquidated Obligations'!F10+'Unobligated Balance'!F10</f>
        <v>21685403</v>
      </c>
      <c r="G10" s="93">
        <f>'Unliquidated Obligations'!G10+'Unobligated Balance'!G10</f>
        <v>38865557</v>
      </c>
      <c r="H10" s="93">
        <f>'Unliquidated Obligations'!H10+'Unobligated Balance'!H10</f>
        <v>87789841</v>
      </c>
      <c r="I10" s="93">
        <f>'Unliquidated Obligations'!I10+'Unobligated Balance'!I10</f>
        <v>96394637</v>
      </c>
      <c r="J10" s="93">
        <f>'Unliquidated Obligations'!J10+'Unobligated Balance'!J10</f>
        <v>104516632</v>
      </c>
      <c r="K10" s="26">
        <f>'Unliquidated Obligations'!K10+'Unobligated Balance'!K10</f>
        <v>103136387</v>
      </c>
      <c r="L10" s="49">
        <f>'Unliquidated Obligations'!L10+'Unobligated Balance'!L10</f>
        <v>87485550</v>
      </c>
      <c r="M10" s="49">
        <f>'Unliquidated Obligations'!M10+'Unobligated Balance'!M10</f>
        <v>100115820</v>
      </c>
    </row>
    <row r="11" spans="1:13" ht="14.45" customHeight="1">
      <c r="A11" s="118" t="s">
        <v>93</v>
      </c>
      <c r="B11" s="93">
        <f>'Unliquidated Obligations'!B11+'Unobligated Balance'!B11</f>
        <v>12027758</v>
      </c>
      <c r="C11" s="93">
        <f>'Unliquidated Obligations'!C11+'Unobligated Balance'!C11</f>
        <v>6650000</v>
      </c>
      <c r="D11" s="93">
        <f>'Unliquidated Obligations'!D11+'Unobligated Balance'!D11</f>
        <v>6261171</v>
      </c>
      <c r="E11" s="93">
        <f>'Unliquidated Obligations'!E11+'Unobligated Balance'!E11</f>
        <v>0</v>
      </c>
      <c r="F11" s="93">
        <f>'Unliquidated Obligations'!F11+'Unobligated Balance'!F11</f>
        <v>6427868</v>
      </c>
      <c r="G11" s="93">
        <f>'Unliquidated Obligations'!G11+'Unobligated Balance'!G11</f>
        <v>2</v>
      </c>
      <c r="H11" s="93">
        <f>'Unliquidated Obligations'!H11+'Unobligated Balance'!H11</f>
        <v>0</v>
      </c>
      <c r="I11" s="93">
        <f>'Unliquidated Obligations'!I11+'Unobligated Balance'!I11</f>
        <v>769225</v>
      </c>
      <c r="J11" s="93">
        <f>'Unliquidated Obligations'!J11+'Unobligated Balance'!J11</f>
        <v>0</v>
      </c>
      <c r="K11" s="26">
        <f>'Unliquidated Obligations'!K11+'Unobligated Balance'!K11</f>
        <v>0</v>
      </c>
      <c r="L11" s="49">
        <f>'Unliquidated Obligations'!L11+'Unobligated Balance'!L11</f>
        <v>0</v>
      </c>
      <c r="M11" s="49">
        <f>'Unliquidated Obligations'!M11+'Unobligated Balance'!M11</f>
        <v>0</v>
      </c>
    </row>
    <row r="12" spans="1:13" ht="14.45" customHeight="1">
      <c r="A12" s="118" t="s">
        <v>95</v>
      </c>
      <c r="B12" s="93">
        <f>'Unliquidated Obligations'!B12+'Unobligated Balance'!B12</f>
        <v>2728762</v>
      </c>
      <c r="C12" s="93">
        <f>'Unliquidated Obligations'!C12+'Unobligated Balance'!C12</f>
        <v>10544602</v>
      </c>
      <c r="D12" s="93">
        <f>'Unliquidated Obligations'!D12+'Unobligated Balance'!D12</f>
        <v>9575993</v>
      </c>
      <c r="E12" s="93">
        <f>'Unliquidated Obligations'!E12+'Unobligated Balance'!E12</f>
        <v>20008254</v>
      </c>
      <c r="F12" s="93">
        <f>'Unliquidated Obligations'!F12+'Unobligated Balance'!F12</f>
        <v>8538312</v>
      </c>
      <c r="G12" s="93">
        <f>'Unliquidated Obligations'!G12+'Unobligated Balance'!G12</f>
        <v>9932188</v>
      </c>
      <c r="H12" s="93">
        <f>'Unliquidated Obligations'!H12+'Unobligated Balance'!H12</f>
        <v>8657139</v>
      </c>
      <c r="I12" s="93">
        <f>'Unliquidated Obligations'!I12+'Unobligated Balance'!I12</f>
        <v>8414906</v>
      </c>
      <c r="J12" s="93">
        <f>'Unliquidated Obligations'!J12+'Unobligated Balance'!J12</f>
        <v>14681104</v>
      </c>
      <c r="K12" s="26">
        <f>'Unliquidated Obligations'!K12+'Unobligated Balance'!K12</f>
        <v>32780880</v>
      </c>
      <c r="L12" s="49">
        <f>'Unliquidated Obligations'!L12+'Unobligated Balance'!L12</f>
        <v>40812894</v>
      </c>
      <c r="M12" s="49">
        <f>'Unliquidated Obligations'!M12+'Unobligated Balance'!M12</f>
        <v>44882606</v>
      </c>
    </row>
    <row r="13" spans="1:13" ht="14.45" customHeight="1">
      <c r="A13" s="118" t="s">
        <v>97</v>
      </c>
      <c r="B13" s="93">
        <f>'Unliquidated Obligations'!B13+'Unobligated Balance'!B13</f>
        <v>60088677</v>
      </c>
      <c r="C13" s="93">
        <f>'Unliquidated Obligations'!C13+'Unobligated Balance'!C13</f>
        <v>45887643</v>
      </c>
      <c r="D13" s="93">
        <f>'Unliquidated Obligations'!D13+'Unobligated Balance'!D13</f>
        <v>69214304</v>
      </c>
      <c r="E13" s="93">
        <f>'Unliquidated Obligations'!E13+'Unobligated Balance'!E13</f>
        <v>55372778</v>
      </c>
      <c r="F13" s="93">
        <f>'Unliquidated Obligations'!F13+'Unobligated Balance'!F13</f>
        <v>82662193</v>
      </c>
      <c r="G13" s="93">
        <f>'Unliquidated Obligations'!G13+'Unobligated Balance'!G13</f>
        <v>89998781</v>
      </c>
      <c r="H13" s="93">
        <f>'Unliquidated Obligations'!H13+'Unobligated Balance'!H13</f>
        <v>67078887</v>
      </c>
      <c r="I13" s="93">
        <f>'Unliquidated Obligations'!I13+'Unobligated Balance'!I13</f>
        <v>33376184</v>
      </c>
      <c r="J13" s="93">
        <f>'Unliquidated Obligations'!J13+'Unobligated Balance'!J13</f>
        <v>48728015</v>
      </c>
      <c r="K13" s="26">
        <f>'Unliquidated Obligations'!K13+'Unobligated Balance'!K13</f>
        <v>31098870</v>
      </c>
      <c r="L13" s="49">
        <f>'Unliquidated Obligations'!L13+'Unobligated Balance'!L13</f>
        <v>15236345</v>
      </c>
      <c r="M13" s="49">
        <f>'Unliquidated Obligations'!M13+'Unobligated Balance'!M13</f>
        <v>15150663.76</v>
      </c>
    </row>
    <row r="14" spans="1:13" ht="14.45" customHeight="1">
      <c r="A14" s="118" t="s">
        <v>99</v>
      </c>
      <c r="B14" s="93">
        <f>'Unliquidated Obligations'!B14+'Unobligated Balance'!B14</f>
        <v>138801577</v>
      </c>
      <c r="C14" s="93">
        <f>'Unliquidated Obligations'!C14+'Unobligated Balance'!C14</f>
        <v>134510765</v>
      </c>
      <c r="D14" s="93">
        <f>'Unliquidated Obligations'!D14+'Unobligated Balance'!D14</f>
        <v>136577971</v>
      </c>
      <c r="E14" s="93">
        <f>'Unliquidated Obligations'!E14+'Unobligated Balance'!E14</f>
        <v>29581095</v>
      </c>
      <c r="F14" s="93">
        <f>'Unliquidated Obligations'!F14+'Unobligated Balance'!F14</f>
        <v>34303577</v>
      </c>
      <c r="G14" s="93">
        <f>'Unliquidated Obligations'!G14+'Unobligated Balance'!G14</f>
        <v>43843760</v>
      </c>
      <c r="H14" s="93">
        <f>'Unliquidated Obligations'!H14+'Unobligated Balance'!H14</f>
        <v>55170948</v>
      </c>
      <c r="I14" s="93">
        <f>'Unliquidated Obligations'!I14+'Unobligated Balance'!I14</f>
        <v>17120287</v>
      </c>
      <c r="J14" s="93">
        <f>'Unliquidated Obligations'!J14+'Unobligated Balance'!J14</f>
        <v>15912863</v>
      </c>
      <c r="K14" s="26">
        <f>'Unliquidated Obligations'!K14+'Unobligated Balance'!K14</f>
        <v>64469094</v>
      </c>
      <c r="L14" s="49">
        <f>'Unliquidated Obligations'!L14+'Unobligated Balance'!L14</f>
        <v>50818553</v>
      </c>
      <c r="M14" s="49">
        <f>'Unliquidated Obligations'!M14+'Unobligated Balance'!M14</f>
        <v>100688517</v>
      </c>
    </row>
    <row r="15" spans="1:13" ht="14.45" customHeight="1">
      <c r="A15" s="118" t="s">
        <v>101</v>
      </c>
      <c r="B15" s="93">
        <f>'Unliquidated Obligations'!B15+'Unobligated Balance'!B15</f>
        <v>140339070</v>
      </c>
      <c r="C15" s="93">
        <f>'Unliquidated Obligations'!C15+'Unobligated Balance'!C15</f>
        <v>107610043</v>
      </c>
      <c r="D15" s="93">
        <f>'Unliquidated Obligations'!D15+'Unobligated Balance'!D15</f>
        <v>89040882</v>
      </c>
      <c r="E15" s="93">
        <f>'Unliquidated Obligations'!E15+'Unobligated Balance'!E15</f>
        <v>82134890</v>
      </c>
      <c r="F15" s="93">
        <f>'Unliquidated Obligations'!F15+'Unobligated Balance'!F15</f>
        <v>77357637</v>
      </c>
      <c r="G15" s="93">
        <f>'Unliquidated Obligations'!G15+'Unobligated Balance'!G15</f>
        <v>42100993</v>
      </c>
      <c r="H15" s="93">
        <f>'Unliquidated Obligations'!H15+'Unobligated Balance'!H15</f>
        <v>50697790</v>
      </c>
      <c r="I15" s="93">
        <f>'Unliquidated Obligations'!I15+'Unobligated Balance'!I15</f>
        <v>64692560</v>
      </c>
      <c r="J15" s="93">
        <f>'Unliquidated Obligations'!J15+'Unobligated Balance'!J15</f>
        <v>77565199</v>
      </c>
      <c r="K15" s="26">
        <f>'Unliquidated Obligations'!K15+'Unobligated Balance'!K15</f>
        <v>87852869</v>
      </c>
      <c r="L15" s="49">
        <f>'Unliquidated Obligations'!L15+'Unobligated Balance'!L15</f>
        <v>106582117</v>
      </c>
      <c r="M15" s="49">
        <f>'Unliquidated Obligations'!M15+'Unobligated Balance'!M15</f>
        <v>158648483</v>
      </c>
    </row>
    <row r="16" spans="1:13" ht="14.45" customHeight="1">
      <c r="A16" s="118" t="s">
        <v>102</v>
      </c>
      <c r="B16" s="93">
        <f>'Unliquidated Obligations'!B16+'Unobligated Balance'!B16</f>
        <v>21862404</v>
      </c>
      <c r="C16" s="93">
        <f>'Unliquidated Obligations'!C16+'Unobligated Balance'!C16</f>
        <v>18591704</v>
      </c>
      <c r="D16" s="93">
        <f>'Unliquidated Obligations'!D16+'Unobligated Balance'!D16</f>
        <v>42028014</v>
      </c>
      <c r="E16" s="93">
        <f>'Unliquidated Obligations'!E16+'Unobligated Balance'!E16</f>
        <v>65248467</v>
      </c>
      <c r="F16" s="93">
        <f>'Unliquidated Obligations'!F16+'Unobligated Balance'!F16</f>
        <v>90485097</v>
      </c>
      <c r="G16" s="93">
        <f>'Unliquidated Obligations'!G16+'Unobligated Balance'!G16</f>
        <v>119503562</v>
      </c>
      <c r="H16" s="93">
        <f>'Unliquidated Obligations'!H16+'Unobligated Balance'!H16</f>
        <v>186209115</v>
      </c>
      <c r="I16" s="93">
        <f>'Unliquidated Obligations'!I16+'Unobligated Balance'!I16</f>
        <v>243528527</v>
      </c>
      <c r="J16" s="93">
        <f>'Unliquidated Obligations'!J16+'Unobligated Balance'!J16</f>
        <v>301270692</v>
      </c>
      <c r="K16" s="26">
        <f>'Unliquidated Obligations'!K16+'Unobligated Balance'!K16</f>
        <v>351819732</v>
      </c>
      <c r="L16" s="49">
        <f>'Unliquidated Obligations'!L16+'Unobligated Balance'!L16</f>
        <v>379603850</v>
      </c>
      <c r="M16" s="49">
        <f>'Unliquidated Obligations'!M16+'Unobligated Balance'!M16</f>
        <v>405437245</v>
      </c>
    </row>
    <row r="17" spans="1:13" ht="14.45" customHeight="1">
      <c r="A17" s="118" t="s">
        <v>103</v>
      </c>
      <c r="B17" s="93">
        <f>'Unliquidated Obligations'!B17+'Unobligated Balance'!B17</f>
        <v>24265385</v>
      </c>
      <c r="C17" s="93">
        <f>'Unliquidated Obligations'!C17+'Unobligated Balance'!C17</f>
        <v>30813259</v>
      </c>
      <c r="D17" s="93">
        <f>'Unliquidated Obligations'!D17+'Unobligated Balance'!D17</f>
        <v>31398712</v>
      </c>
      <c r="E17" s="93">
        <f>'Unliquidated Obligations'!E17+'Unobligated Balance'!E17</f>
        <v>29885137</v>
      </c>
      <c r="F17" s="93">
        <f>'Unliquidated Obligations'!F17+'Unobligated Balance'!F17</f>
        <v>30258491</v>
      </c>
      <c r="G17" s="93">
        <f>'Unliquidated Obligations'!G17+'Unobligated Balance'!G17</f>
        <v>30380219</v>
      </c>
      <c r="H17" s="93">
        <f>'Unliquidated Obligations'!H17+'Unobligated Balance'!H17</f>
        <v>25896278</v>
      </c>
      <c r="I17" s="93">
        <f>'Unliquidated Obligations'!I17+'Unobligated Balance'!I17</f>
        <v>19999580</v>
      </c>
      <c r="J17" s="93">
        <f>'Unliquidated Obligations'!J17+'Unobligated Balance'!J17</f>
        <v>13785444</v>
      </c>
      <c r="K17" s="26">
        <f>'Unliquidated Obligations'!K17+'Unobligated Balance'!K17</f>
        <v>8667742</v>
      </c>
      <c r="L17" s="49">
        <f>'Unliquidated Obligations'!L17+'Unobligated Balance'!L17</f>
        <v>8268887</v>
      </c>
      <c r="M17" s="49">
        <f>'Unliquidated Obligations'!M17+'Unobligated Balance'!M17</f>
        <v>10763051</v>
      </c>
    </row>
    <row r="18" spans="1:13" ht="14.45" customHeight="1">
      <c r="A18" s="118" t="s">
        <v>104</v>
      </c>
      <c r="B18" s="93">
        <f>'Unliquidated Obligations'!B18+'Unobligated Balance'!B18</f>
        <v>85583981</v>
      </c>
      <c r="C18" s="93">
        <f>'Unliquidated Obligations'!C18+'Unobligated Balance'!C18</f>
        <v>57877644</v>
      </c>
      <c r="D18" s="93">
        <f>'Unliquidated Obligations'!D18+'Unobligated Balance'!D18</f>
        <v>57328745</v>
      </c>
      <c r="E18" s="93">
        <f>'Unliquidated Obligations'!E18+'Unobligated Balance'!E18</f>
        <v>0</v>
      </c>
      <c r="F18" s="93">
        <f>'Unliquidated Obligations'!F18+'Unobligated Balance'!F18</f>
        <v>14356736</v>
      </c>
      <c r="G18" s="93">
        <f>'Unliquidated Obligations'!G18+'Unobligated Balance'!G18</f>
        <v>0</v>
      </c>
      <c r="H18" s="93">
        <f>'Unliquidated Obligations'!H18+'Unobligated Balance'!H18</f>
        <v>47403096</v>
      </c>
      <c r="I18" s="93">
        <f>'Unliquidated Obligations'!I18+'Unobligated Balance'!I18</f>
        <v>0</v>
      </c>
      <c r="J18" s="93">
        <f>'Unliquidated Obligations'!J18+'Unobligated Balance'!J18</f>
        <v>0</v>
      </c>
      <c r="K18" s="26">
        <f>'Unliquidated Obligations'!K18+'Unobligated Balance'!K18</f>
        <v>0</v>
      </c>
      <c r="L18" s="49">
        <f>'Unliquidated Obligations'!L18+'Unobligated Balance'!L18</f>
        <v>0</v>
      </c>
      <c r="M18" s="49">
        <f>'Unliquidated Obligations'!M18+'Unobligated Balance'!M18</f>
        <v>0</v>
      </c>
    </row>
    <row r="19" spans="1:13" ht="14.45" customHeight="1">
      <c r="A19" s="118" t="s">
        <v>105</v>
      </c>
      <c r="B19" s="93">
        <f>'Unliquidated Obligations'!B19+'Unobligated Balance'!B19</f>
        <v>86674427</v>
      </c>
      <c r="C19" s="93">
        <f>'Unliquidated Obligations'!C19+'Unobligated Balance'!C19</f>
        <v>130438967</v>
      </c>
      <c r="D19" s="93">
        <f>'Unliquidated Obligations'!D19+'Unobligated Balance'!D19</f>
        <v>210683855</v>
      </c>
      <c r="E19" s="93">
        <f>'Unliquidated Obligations'!E19+'Unobligated Balance'!E19</f>
        <v>259716425</v>
      </c>
      <c r="F19" s="93">
        <f>'Unliquidated Obligations'!F19+'Unobligated Balance'!F19</f>
        <v>303748945</v>
      </c>
      <c r="G19" s="93">
        <f>'Unliquidated Obligations'!G19+'Unobligated Balance'!G19</f>
        <v>329161218</v>
      </c>
      <c r="H19" s="93">
        <f>'Unliquidated Obligations'!H19+'Unobligated Balance'!H19</f>
        <v>347383766</v>
      </c>
      <c r="I19" s="93">
        <f>'Unliquidated Obligations'!I19+'Unobligated Balance'!I19</f>
        <v>155782237</v>
      </c>
      <c r="J19" s="93">
        <f>'Unliquidated Obligations'!J19+'Unobligated Balance'!J19</f>
        <v>64533230</v>
      </c>
      <c r="K19" s="26">
        <f>'Unliquidated Obligations'!K19+'Unobligated Balance'!K19</f>
        <v>37455840</v>
      </c>
      <c r="L19" s="49">
        <f>'Unliquidated Obligations'!L19+'Unobligated Balance'!L19</f>
        <v>32053087</v>
      </c>
      <c r="M19" s="49">
        <f>'Unliquidated Obligations'!M19+'Unobligated Balance'!M19</f>
        <v>65137115</v>
      </c>
    </row>
    <row r="20" spans="1:13" ht="14.45" customHeight="1">
      <c r="A20" s="118" t="s">
        <v>107</v>
      </c>
      <c r="B20" s="93">
        <f>'Unliquidated Obligations'!B20+'Unobligated Balance'!B20</f>
        <v>29314819</v>
      </c>
      <c r="C20" s="93">
        <f>'Unliquidated Obligations'!C20+'Unobligated Balance'!C20</f>
        <v>8773795</v>
      </c>
      <c r="D20" s="93">
        <f>'Unliquidated Obligations'!D20+'Unobligated Balance'!D20</f>
        <v>12539925</v>
      </c>
      <c r="E20" s="93">
        <f>'Unliquidated Obligations'!E20+'Unobligated Balance'!E20</f>
        <v>17069546</v>
      </c>
      <c r="F20" s="93">
        <f>'Unliquidated Obligations'!F20+'Unobligated Balance'!F20</f>
        <v>27722468</v>
      </c>
      <c r="G20" s="93">
        <f>'Unliquidated Obligations'!G20+'Unobligated Balance'!G20</f>
        <v>22153559</v>
      </c>
      <c r="H20" s="93">
        <f>'Unliquidated Obligations'!H20+'Unobligated Balance'!H20</f>
        <v>23980464</v>
      </c>
      <c r="I20" s="93">
        <f>'Unliquidated Obligations'!I20+'Unobligated Balance'!I20</f>
        <v>4284142</v>
      </c>
      <c r="J20" s="93">
        <f>'Unliquidated Obligations'!J20+'Unobligated Balance'!J20</f>
        <v>653990</v>
      </c>
      <c r="K20" s="26">
        <f>'Unliquidated Obligations'!K20+'Unobligated Balance'!K20</f>
        <v>866064</v>
      </c>
      <c r="L20" s="49">
        <f>'Unliquidated Obligations'!L20+'Unobligated Balance'!L20</f>
        <v>11008335</v>
      </c>
      <c r="M20" s="49">
        <f>'Unliquidated Obligations'!M20+'Unobligated Balance'!M20</f>
        <v>27199174</v>
      </c>
    </row>
    <row r="21" spans="1:13" ht="14.45" customHeight="1">
      <c r="A21" s="118" t="s">
        <v>76</v>
      </c>
      <c r="B21" s="93">
        <f>'Unliquidated Obligations'!B21+'Unobligated Balance'!B21</f>
        <v>22326723</v>
      </c>
      <c r="C21" s="93">
        <f>'Unliquidated Obligations'!C21+'Unobligated Balance'!C21</f>
        <v>10350491</v>
      </c>
      <c r="D21" s="93">
        <f>'Unliquidated Obligations'!D21+'Unobligated Balance'!D21</f>
        <v>39034208</v>
      </c>
      <c r="E21" s="93">
        <f>'Unliquidated Obligations'!E21+'Unobligated Balance'!E21</f>
        <v>43882463</v>
      </c>
      <c r="F21" s="93">
        <f>'Unliquidated Obligations'!F21+'Unobligated Balance'!F21</f>
        <v>52788950</v>
      </c>
      <c r="G21" s="93">
        <f>'Unliquidated Obligations'!G21+'Unobligated Balance'!G21</f>
        <v>59784492</v>
      </c>
      <c r="H21" s="93">
        <f>'Unliquidated Obligations'!H21+'Unobligated Balance'!H21</f>
        <v>73680570</v>
      </c>
      <c r="I21" s="93">
        <f>'Unliquidated Obligations'!I21+'Unobligated Balance'!I21</f>
        <v>68249282</v>
      </c>
      <c r="J21" s="93">
        <f>'Unliquidated Obligations'!J21+'Unobligated Balance'!J21</f>
        <v>75799400</v>
      </c>
      <c r="K21" s="26">
        <f>'Unliquidated Obligations'!K21+'Unobligated Balance'!K21</f>
        <v>72686229</v>
      </c>
      <c r="L21" s="49">
        <f>'Unliquidated Obligations'!L21+'Unobligated Balance'!L21</f>
        <v>60632916</v>
      </c>
      <c r="M21" s="49">
        <f>'Unliquidated Obligations'!M21+'Unobligated Balance'!M21</f>
        <v>62254152</v>
      </c>
    </row>
    <row r="22" spans="1:13" ht="14.45" customHeight="1">
      <c r="A22" s="118" t="s">
        <v>110</v>
      </c>
      <c r="B22" s="93">
        <f>'Unliquidated Obligations'!B22+'Unobligated Balance'!B22</f>
        <v>29994163</v>
      </c>
      <c r="C22" s="93">
        <f>'Unliquidated Obligations'!C22+'Unobligated Balance'!C22</f>
        <v>42684335</v>
      </c>
      <c r="D22" s="93">
        <f>'Unliquidated Obligations'!D22+'Unobligated Balance'!D22</f>
        <v>9635353</v>
      </c>
      <c r="E22" s="93">
        <f>'Unliquidated Obligations'!E22+'Unobligated Balance'!E22</f>
        <v>874466</v>
      </c>
      <c r="F22" s="93">
        <f>'Unliquidated Obligations'!F22+'Unobligated Balance'!F22</f>
        <v>4392885</v>
      </c>
      <c r="G22" s="93">
        <f>'Unliquidated Obligations'!G22+'Unobligated Balance'!G22</f>
        <v>30228102</v>
      </c>
      <c r="H22" s="93">
        <f>'Unliquidated Obligations'!H22+'Unobligated Balance'!H22</f>
        <v>65958190</v>
      </c>
      <c r="I22" s="93">
        <f>'Unliquidated Obligations'!I22+'Unobligated Balance'!I22</f>
        <v>66497758</v>
      </c>
      <c r="J22" s="93">
        <f>'Unliquidated Obligations'!J22+'Unobligated Balance'!J22</f>
        <v>63783395</v>
      </c>
      <c r="K22" s="26">
        <f>'Unliquidated Obligations'!K22+'Unobligated Balance'!K22</f>
        <v>48664217</v>
      </c>
      <c r="L22" s="49">
        <f>'Unliquidated Obligations'!L22+'Unobligated Balance'!L22</f>
        <v>38809971</v>
      </c>
      <c r="M22" s="49">
        <f>'Unliquidated Obligations'!M22+'Unobligated Balance'!M22</f>
        <v>71791417</v>
      </c>
    </row>
    <row r="23" spans="1:13" ht="14.45" customHeight="1">
      <c r="A23" s="118" t="s">
        <v>111</v>
      </c>
      <c r="B23" s="93">
        <f>'Unliquidated Obligations'!B23+'Unobligated Balance'!B23</f>
        <v>82744859</v>
      </c>
      <c r="C23" s="93">
        <f>'Unliquidated Obligations'!C23+'Unobligated Balance'!C23</f>
        <v>41091307</v>
      </c>
      <c r="D23" s="93">
        <f>'Unliquidated Obligations'!D23+'Unobligated Balance'!D23</f>
        <v>171426</v>
      </c>
      <c r="E23" s="93">
        <f>'Unliquidated Obligations'!E23+'Unobligated Balance'!E23</f>
        <v>34605</v>
      </c>
      <c r="F23" s="93">
        <f>'Unliquidated Obligations'!F23+'Unobligated Balance'!F23</f>
        <v>0</v>
      </c>
      <c r="G23" s="93">
        <f>'Unliquidated Obligations'!G23+'Unobligated Balance'!G23</f>
        <v>12949954</v>
      </c>
      <c r="H23" s="93">
        <f>'Unliquidated Obligations'!H23+'Unobligated Balance'!H23</f>
        <v>0</v>
      </c>
      <c r="I23" s="93">
        <f>'Unliquidated Obligations'!I23+'Unobligated Balance'!I23</f>
        <v>7949913</v>
      </c>
      <c r="J23" s="93">
        <f>'Unliquidated Obligations'!J23+'Unobligated Balance'!J23</f>
        <v>9501343</v>
      </c>
      <c r="K23" s="26">
        <f>'Unliquidated Obligations'!K23+'Unobligated Balance'!K23</f>
        <v>49537251</v>
      </c>
      <c r="L23" s="49">
        <f>'Unliquidated Obligations'!L23+'Unobligated Balance'!L23</f>
        <v>65374564</v>
      </c>
      <c r="M23" s="49">
        <f>'Unliquidated Obligations'!M23+'Unobligated Balance'!M23</f>
        <v>71545801</v>
      </c>
    </row>
    <row r="24" spans="1:13" ht="14.45" customHeight="1">
      <c r="A24" s="118" t="s">
        <v>113</v>
      </c>
      <c r="B24" s="93">
        <f>'Unliquidated Obligations'!B24+'Unobligated Balance'!B24</f>
        <v>4604265</v>
      </c>
      <c r="C24" s="93">
        <f>'Unliquidated Obligations'!C24+'Unobligated Balance'!C24</f>
        <v>1328460</v>
      </c>
      <c r="D24" s="93">
        <f>'Unliquidated Obligations'!D24+'Unobligated Balance'!D24</f>
        <v>3418016</v>
      </c>
      <c r="E24" s="93">
        <f>'Unliquidated Obligations'!E24+'Unobligated Balance'!E24</f>
        <v>25899065</v>
      </c>
      <c r="F24" s="93">
        <f>'Unliquidated Obligations'!F24+'Unobligated Balance'!F24</f>
        <v>58817282</v>
      </c>
      <c r="G24" s="93">
        <f>'Unliquidated Obligations'!G24+'Unobligated Balance'!G24</f>
        <v>92013296</v>
      </c>
      <c r="H24" s="93">
        <f>'Unliquidated Obligations'!H24+'Unobligated Balance'!H24</f>
        <v>119202582</v>
      </c>
      <c r="I24" s="93">
        <f>'Unliquidated Obligations'!I24+'Unobligated Balance'!I24</f>
        <v>146709016</v>
      </c>
      <c r="J24" s="93">
        <f>'Unliquidated Obligations'!J24+'Unobligated Balance'!J24</f>
        <v>145058012</v>
      </c>
      <c r="K24" s="26">
        <f>'Unliquidated Obligations'!K24+'Unobligated Balance'!K24</f>
        <v>128352969</v>
      </c>
      <c r="L24" s="49">
        <f>'Unliquidated Obligations'!L24+'Unobligated Balance'!L24</f>
        <v>115375030</v>
      </c>
      <c r="M24" s="49">
        <f>'Unliquidated Obligations'!M24+'Unobligated Balance'!M24</f>
        <v>92045466</v>
      </c>
    </row>
    <row r="25" spans="1:13" ht="14.45" customHeight="1">
      <c r="A25" s="118" t="s">
        <v>78</v>
      </c>
      <c r="B25" s="93">
        <f>'Unliquidated Obligations'!B25+'Unobligated Balance'!B25</f>
        <v>12804554</v>
      </c>
      <c r="C25" s="93">
        <f>'Unliquidated Obligations'!C25+'Unobligated Balance'!C25</f>
        <v>0</v>
      </c>
      <c r="D25" s="93">
        <f>'Unliquidated Obligations'!D25+'Unobligated Balance'!D25</f>
        <v>0</v>
      </c>
      <c r="E25" s="93">
        <f>'Unliquidated Obligations'!E25+'Unobligated Balance'!E25</f>
        <v>4937313</v>
      </c>
      <c r="F25" s="93">
        <f>'Unliquidated Obligations'!F25+'Unobligated Balance'!F25</f>
        <v>0</v>
      </c>
      <c r="G25" s="93">
        <f>'Unliquidated Obligations'!G25+'Unobligated Balance'!G25</f>
        <v>0</v>
      </c>
      <c r="H25" s="93">
        <f>'Unliquidated Obligations'!H25+'Unobligated Balance'!H25</f>
        <v>0</v>
      </c>
      <c r="I25" s="93">
        <f>'Unliquidated Obligations'!I25+'Unobligated Balance'!I25</f>
        <v>0</v>
      </c>
      <c r="J25" s="93">
        <f>'Unliquidated Obligations'!J25+'Unobligated Balance'!J25</f>
        <v>8569735</v>
      </c>
      <c r="K25" s="26">
        <f>'Unliquidated Obligations'!K25+'Unobligated Balance'!K25</f>
        <v>29525081</v>
      </c>
      <c r="L25" s="49">
        <f>'Unliquidated Obligations'!L25+'Unobligated Balance'!L25</f>
        <v>50758</v>
      </c>
      <c r="M25" s="49">
        <f>'Unliquidated Obligations'!M25+'Unobligated Balance'!M25</f>
        <v>15826856</v>
      </c>
    </row>
    <row r="26" spans="1:13" ht="14.45" customHeight="1">
      <c r="A26" s="118" t="s">
        <v>116</v>
      </c>
      <c r="B26" s="93">
        <f>'Unliquidated Obligations'!B26+'Unobligated Balance'!B26</f>
        <v>0</v>
      </c>
      <c r="C26" s="93">
        <f>'Unliquidated Obligations'!C26+'Unobligated Balance'!C26</f>
        <v>0</v>
      </c>
      <c r="D26" s="93">
        <f>'Unliquidated Obligations'!D26+'Unobligated Balance'!D26</f>
        <v>0</v>
      </c>
      <c r="E26" s="93">
        <f>'Unliquidated Obligations'!E26+'Unobligated Balance'!E26</f>
        <v>0</v>
      </c>
      <c r="F26" s="93">
        <f>'Unliquidated Obligations'!F26+'Unobligated Balance'!F26</f>
        <v>0</v>
      </c>
      <c r="G26" s="93">
        <f>'Unliquidated Obligations'!G26+'Unobligated Balance'!G26</f>
        <v>0</v>
      </c>
      <c r="H26" s="93">
        <f>'Unliquidated Obligations'!H26+'Unobligated Balance'!H26</f>
        <v>0</v>
      </c>
      <c r="I26" s="93">
        <f>'Unliquidated Obligations'!I26+'Unobligated Balance'!I26</f>
        <v>0</v>
      </c>
      <c r="J26" s="93">
        <f>'Unliquidated Obligations'!J26+'Unobligated Balance'!J26</f>
        <v>0</v>
      </c>
      <c r="K26" s="26">
        <f>'Unliquidated Obligations'!K26+'Unobligated Balance'!K26</f>
        <v>0</v>
      </c>
      <c r="L26" s="49">
        <f>'Unliquidated Obligations'!L26+'Unobligated Balance'!L26</f>
        <v>0</v>
      </c>
      <c r="M26" s="49">
        <f>'Unliquidated Obligations'!M26+'Unobligated Balance'!M26</f>
        <v>0</v>
      </c>
    </row>
    <row r="27" spans="1:13" ht="14.45" customHeight="1">
      <c r="A27" s="118" t="s">
        <v>117</v>
      </c>
      <c r="B27" s="93">
        <f>'Unliquidated Obligations'!B27+'Unobligated Balance'!B27</f>
        <v>88796310</v>
      </c>
      <c r="C27" s="93">
        <f>'Unliquidated Obligations'!C27+'Unobligated Balance'!C27</f>
        <v>160261685</v>
      </c>
      <c r="D27" s="93">
        <f>'Unliquidated Obligations'!D27+'Unobligated Balance'!D27</f>
        <v>118976723</v>
      </c>
      <c r="E27" s="93">
        <f>'Unliquidated Obligations'!E27+'Unobligated Balance'!E27</f>
        <v>42420977</v>
      </c>
      <c r="F27" s="93">
        <f>'Unliquidated Obligations'!F27+'Unobligated Balance'!F27</f>
        <v>38917102</v>
      </c>
      <c r="G27" s="93">
        <f>'Unliquidated Obligations'!G27+'Unobligated Balance'!G27</f>
        <v>57432623</v>
      </c>
      <c r="H27" s="93">
        <f>'Unliquidated Obligations'!H27+'Unobligated Balance'!H27</f>
        <v>92107042</v>
      </c>
      <c r="I27" s="93">
        <f>'Unliquidated Obligations'!I27+'Unobligated Balance'!I27</f>
        <v>116824429</v>
      </c>
      <c r="J27" s="93">
        <f>'Unliquidated Obligations'!J27+'Unobligated Balance'!J27</f>
        <v>56129398</v>
      </c>
      <c r="K27" s="26">
        <f>'Unliquidated Obligations'!K27+'Unobligated Balance'!K27</f>
        <v>99213378</v>
      </c>
      <c r="L27" s="49">
        <f>'Unliquidated Obligations'!L27+'Unobligated Balance'!L27</f>
        <v>94231079</v>
      </c>
      <c r="M27" s="49">
        <f>'Unliquidated Obligations'!M27+'Unobligated Balance'!M27</f>
        <v>115980984</v>
      </c>
    </row>
    <row r="28" spans="1:13" ht="14.45" customHeight="1">
      <c r="A28" s="118" t="s">
        <v>77</v>
      </c>
      <c r="B28" s="93">
        <f>'Unliquidated Obligations'!B28+'Unobligated Balance'!B28</f>
        <v>122128961</v>
      </c>
      <c r="C28" s="93">
        <f>'Unliquidated Obligations'!C28+'Unobligated Balance'!C28</f>
        <v>135945401</v>
      </c>
      <c r="D28" s="93">
        <f>'Unliquidated Obligations'!D28+'Unobligated Balance'!D28</f>
        <v>133769045</v>
      </c>
      <c r="E28" s="93">
        <f>'Unliquidated Obligations'!E28+'Unobligated Balance'!E28</f>
        <v>161406315</v>
      </c>
      <c r="F28" s="93">
        <f>'Unliquidated Obligations'!F28+'Unobligated Balance'!F28</f>
        <v>130168170</v>
      </c>
      <c r="G28" s="93">
        <f>'Unliquidated Obligations'!G28+'Unobligated Balance'!G28</f>
        <v>83100594</v>
      </c>
      <c r="H28" s="93">
        <f>'Unliquidated Obligations'!H28+'Unobligated Balance'!H28</f>
        <v>76190660</v>
      </c>
      <c r="I28" s="93">
        <f>'Unliquidated Obligations'!I28+'Unobligated Balance'!I28</f>
        <v>59253640</v>
      </c>
      <c r="J28" s="93">
        <f>'Unliquidated Obligations'!J28+'Unobligated Balance'!J28</f>
        <v>58031309</v>
      </c>
      <c r="K28" s="26">
        <f>'Unliquidated Obligations'!K28+'Unobligated Balance'!K28</f>
        <v>64432493</v>
      </c>
      <c r="L28" s="49">
        <f>'Unliquidated Obligations'!L28+'Unobligated Balance'!L28</f>
        <v>103991022</v>
      </c>
      <c r="M28" s="49">
        <f>'Unliquidated Obligations'!M28+'Unobligated Balance'!M28</f>
        <v>141294875</v>
      </c>
    </row>
    <row r="29" spans="1:13" ht="14.45" customHeight="1">
      <c r="A29" s="118" t="s">
        <v>120</v>
      </c>
      <c r="B29" s="93">
        <f>'Unliquidated Obligations'!B29+'Unobligated Balance'!B29</f>
        <v>39509858</v>
      </c>
      <c r="C29" s="93">
        <f>'Unliquidated Obligations'!C29+'Unobligated Balance'!C29</f>
        <v>16313990</v>
      </c>
      <c r="D29" s="93">
        <f>'Unliquidated Obligations'!D29+'Unobligated Balance'!D29</f>
        <v>18484991</v>
      </c>
      <c r="E29" s="93">
        <f>'Unliquidated Obligations'!E29+'Unobligated Balance'!E29</f>
        <v>11893029</v>
      </c>
      <c r="F29" s="93">
        <f>'Unliquidated Obligations'!F29+'Unobligated Balance'!F29</f>
        <v>21167665</v>
      </c>
      <c r="G29" s="93">
        <f>'Unliquidated Obligations'!G29+'Unobligated Balance'!G29</f>
        <v>35780085</v>
      </c>
      <c r="H29" s="93">
        <f>'Unliquidated Obligations'!H29+'Unobligated Balance'!H29</f>
        <v>46672622</v>
      </c>
      <c r="I29" s="93">
        <f>'Unliquidated Obligations'!I29+'Unobligated Balance'!I29</f>
        <v>35006980</v>
      </c>
      <c r="J29" s="93">
        <f>'Unliquidated Obligations'!J29+'Unobligated Balance'!J29</f>
        <v>8415640</v>
      </c>
      <c r="K29" s="26">
        <f>'Unliquidated Obligations'!K29+'Unobligated Balance'!K29</f>
        <v>15675194</v>
      </c>
      <c r="L29" s="49">
        <f>'Unliquidated Obligations'!L29+'Unobligated Balance'!L29</f>
        <v>47036905</v>
      </c>
      <c r="M29" s="49">
        <f>'Unliquidated Obligations'!M29+'Unobligated Balance'!M29</f>
        <v>97906266</v>
      </c>
    </row>
    <row r="30" spans="1:13" ht="14.45" customHeight="1">
      <c r="A30" s="118" t="s">
        <v>122</v>
      </c>
      <c r="B30" s="93">
        <f>'Unliquidated Obligations'!B30+'Unobligated Balance'!B30</f>
        <v>26504765</v>
      </c>
      <c r="C30" s="93">
        <f>'Unliquidated Obligations'!C30+'Unobligated Balance'!C30</f>
        <v>8469500</v>
      </c>
      <c r="D30" s="93">
        <f>'Unliquidated Obligations'!D30+'Unobligated Balance'!D30</f>
        <v>19351147</v>
      </c>
      <c r="E30" s="93">
        <f>'Unliquidated Obligations'!E30+'Unobligated Balance'!E30</f>
        <v>22253154</v>
      </c>
      <c r="F30" s="93">
        <f>'Unliquidated Obligations'!F30+'Unobligated Balance'!F30</f>
        <v>9657076</v>
      </c>
      <c r="G30" s="93">
        <f>'Unliquidated Obligations'!G30+'Unobligated Balance'!G30</f>
        <v>16132797</v>
      </c>
      <c r="H30" s="93">
        <f>'Unliquidated Obligations'!H30+'Unobligated Balance'!H30</f>
        <v>283487</v>
      </c>
      <c r="I30" s="93">
        <f>'Unliquidated Obligations'!I30+'Unobligated Balance'!I30</f>
        <v>283487</v>
      </c>
      <c r="J30" s="93">
        <f>'Unliquidated Obligations'!J30+'Unobligated Balance'!J30</f>
        <v>5317646</v>
      </c>
      <c r="K30" s="26">
        <f>'Unliquidated Obligations'!K30+'Unobligated Balance'!K30</f>
        <v>0</v>
      </c>
      <c r="L30" s="49">
        <f>'Unliquidated Obligations'!L30+'Unobligated Balance'!L30</f>
        <v>0</v>
      </c>
      <c r="M30" s="49">
        <f>'Unliquidated Obligations'!M30+'Unobligated Balance'!M30</f>
        <v>0</v>
      </c>
    </row>
    <row r="31" spans="1:13" ht="14.45" customHeight="1">
      <c r="A31" s="118" t="s">
        <v>124</v>
      </c>
      <c r="B31" s="93">
        <f>'Unliquidated Obligations'!B31+'Unobligated Balance'!B31</f>
        <v>50663506</v>
      </c>
      <c r="C31" s="93">
        <f>'Unliquidated Obligations'!C31+'Unobligated Balance'!C31</f>
        <v>48691578</v>
      </c>
      <c r="D31" s="93">
        <f>'Unliquidated Obligations'!D31+'Unobligated Balance'!D31</f>
        <v>45460407</v>
      </c>
      <c r="E31" s="93">
        <f>'Unliquidated Obligations'!E31+'Unobligated Balance'!E31</f>
        <v>43122858</v>
      </c>
      <c r="F31" s="93">
        <f>'Unliquidated Obligations'!F31+'Unobligated Balance'!F31</f>
        <v>41757118</v>
      </c>
      <c r="G31" s="93">
        <f>'Unliquidated Obligations'!G31+'Unobligated Balance'!G31</f>
        <v>42398712</v>
      </c>
      <c r="H31" s="93">
        <f>'Unliquidated Obligations'!H31+'Unobligated Balance'!H31</f>
        <v>37504136</v>
      </c>
      <c r="I31" s="93">
        <f>'Unliquidated Obligations'!I31+'Unobligated Balance'!I31</f>
        <v>23459436</v>
      </c>
      <c r="J31" s="93">
        <f>'Unliquidated Obligations'!J31+'Unobligated Balance'!J31</f>
        <v>15626610</v>
      </c>
      <c r="K31" s="26">
        <f>'Unliquidated Obligations'!K31+'Unobligated Balance'!K31</f>
        <v>14427088</v>
      </c>
      <c r="L31" s="49">
        <f>'Unliquidated Obligations'!L31+'Unobligated Balance'!L31</f>
        <v>19454797</v>
      </c>
      <c r="M31" s="49">
        <f>'Unliquidated Obligations'!M31+'Unobligated Balance'!M31</f>
        <v>41650619</v>
      </c>
    </row>
    <row r="32" spans="1:13" ht="14.45" customHeight="1">
      <c r="A32" s="118" t="s">
        <v>126</v>
      </c>
      <c r="B32" s="93">
        <f>'Unliquidated Obligations'!B32+'Unobligated Balance'!B32</f>
        <v>65820171</v>
      </c>
      <c r="C32" s="93">
        <f>'Unliquidated Obligations'!C32+'Unobligated Balance'!C32</f>
        <v>53474843</v>
      </c>
      <c r="D32" s="93">
        <f>'Unliquidated Obligations'!D32+'Unobligated Balance'!D32</f>
        <v>56056634</v>
      </c>
      <c r="E32" s="93">
        <f>'Unliquidated Obligations'!E32+'Unobligated Balance'!E32</f>
        <v>59254878</v>
      </c>
      <c r="F32" s="93">
        <f>'Unliquidated Obligations'!F32+'Unobligated Balance'!F32</f>
        <v>56265177</v>
      </c>
      <c r="G32" s="93">
        <f>'Unliquidated Obligations'!G32+'Unobligated Balance'!G32</f>
        <v>59981915</v>
      </c>
      <c r="H32" s="93">
        <f>'Unliquidated Obligations'!H32+'Unobligated Balance'!H32</f>
        <v>62246202</v>
      </c>
      <c r="I32" s="93">
        <f>'Unliquidated Obligations'!I32+'Unobligated Balance'!I32</f>
        <v>67496328</v>
      </c>
      <c r="J32" s="93">
        <f>'Unliquidated Obligations'!J32+'Unobligated Balance'!J32</f>
        <v>70399341</v>
      </c>
      <c r="K32" s="26">
        <f>'Unliquidated Obligations'!K32+'Unobligated Balance'!K32</f>
        <v>79386660</v>
      </c>
      <c r="L32" s="49">
        <f>'Unliquidated Obligations'!L32+'Unobligated Balance'!L32</f>
        <v>91120703</v>
      </c>
      <c r="M32" s="49">
        <f>'Unliquidated Obligations'!M32+'Unobligated Balance'!M32</f>
        <v>121223049.93000001</v>
      </c>
    </row>
    <row r="33" spans="1:13" ht="14.45" customHeight="1">
      <c r="A33" s="118" t="s">
        <v>127</v>
      </c>
      <c r="B33" s="93">
        <f>'Unliquidated Obligations'!B33+'Unobligated Balance'!B33</f>
        <v>21554117</v>
      </c>
      <c r="C33" s="93">
        <f>'Unliquidated Obligations'!C33+'Unobligated Balance'!C33</f>
        <v>11027585</v>
      </c>
      <c r="D33" s="93">
        <f>'Unliquidated Obligations'!D33+'Unobligated Balance'!D33</f>
        <v>8970003</v>
      </c>
      <c r="E33" s="93">
        <f>'Unliquidated Obligations'!E33+'Unobligated Balance'!E33</f>
        <v>12719596</v>
      </c>
      <c r="F33" s="93">
        <f>'Unliquidated Obligations'!F33+'Unobligated Balance'!F33</f>
        <v>6530118</v>
      </c>
      <c r="G33" s="93">
        <f>'Unliquidated Obligations'!G33+'Unobligated Balance'!G33</f>
        <v>6361481</v>
      </c>
      <c r="H33" s="93">
        <f>'Unliquidated Obligations'!H33+'Unobligated Balance'!H33</f>
        <v>15184745</v>
      </c>
      <c r="I33" s="93">
        <f>'Unliquidated Obligations'!I33+'Unobligated Balance'!I33</f>
        <v>23703331</v>
      </c>
      <c r="J33" s="93">
        <f>'Unliquidated Obligations'!J33+'Unobligated Balance'!J33</f>
        <v>32769013</v>
      </c>
      <c r="K33" s="26">
        <f>'Unliquidated Obligations'!K33+'Unobligated Balance'!K33</f>
        <v>28874072</v>
      </c>
      <c r="L33" s="49">
        <f>'Unliquidated Obligations'!L33+'Unobligated Balance'!L33</f>
        <v>35213990</v>
      </c>
      <c r="M33" s="49">
        <f>'Unliquidated Obligations'!M33+'Unobligated Balance'!M33</f>
        <v>39484640</v>
      </c>
    </row>
    <row r="34" spans="1:13" ht="14.45" customHeight="1">
      <c r="A34" s="118" t="s">
        <v>128</v>
      </c>
      <c r="B34" s="93">
        <f>'Unliquidated Obligations'!B34+'Unobligated Balance'!B34</f>
        <v>11504412</v>
      </c>
      <c r="C34" s="93">
        <f>'Unliquidated Obligations'!C34+'Unobligated Balance'!C34</f>
        <v>6795716</v>
      </c>
      <c r="D34" s="93">
        <f>'Unliquidated Obligations'!D34+'Unobligated Balance'!D34</f>
        <v>4727864</v>
      </c>
      <c r="E34" s="93">
        <f>'Unliquidated Obligations'!E34+'Unobligated Balance'!E34</f>
        <v>13228747</v>
      </c>
      <c r="F34" s="93">
        <f>'Unliquidated Obligations'!F34+'Unobligated Balance'!F34</f>
        <v>29273892</v>
      </c>
      <c r="G34" s="93">
        <f>'Unliquidated Obligations'!G34+'Unobligated Balance'!G34</f>
        <v>57979769</v>
      </c>
      <c r="H34" s="93">
        <f>'Unliquidated Obligations'!H34+'Unobligated Balance'!H34</f>
        <v>69601223</v>
      </c>
      <c r="I34" s="93">
        <f>'Unliquidated Obligations'!I34+'Unobligated Balance'!I34</f>
        <v>57492478</v>
      </c>
      <c r="J34" s="93">
        <f>'Unliquidated Obligations'!J34+'Unobligated Balance'!J34</f>
        <v>55395629</v>
      </c>
      <c r="K34" s="26">
        <f>'Unliquidated Obligations'!K34+'Unobligated Balance'!K34</f>
        <v>35919035</v>
      </c>
      <c r="L34" s="49">
        <f>'Unliquidated Obligations'!L34+'Unobligated Balance'!L34</f>
        <v>44926138</v>
      </c>
      <c r="M34" s="49">
        <f>'Unliquidated Obligations'!M34+'Unobligated Balance'!M34</f>
        <v>52563543.619999997</v>
      </c>
    </row>
    <row r="35" spans="1:13" ht="14.45" customHeight="1">
      <c r="A35" s="118" t="s">
        <v>130</v>
      </c>
      <c r="B35" s="93">
        <f>'Unliquidated Obligations'!B35+'Unobligated Balance'!B35</f>
        <v>52051381</v>
      </c>
      <c r="C35" s="93">
        <f>'Unliquidated Obligations'!C35+'Unobligated Balance'!C35</f>
        <v>82938836</v>
      </c>
      <c r="D35" s="93">
        <f>'Unliquidated Obligations'!D35+'Unobligated Balance'!D35</f>
        <v>171714059</v>
      </c>
      <c r="E35" s="93">
        <f>'Unliquidated Obligations'!E35+'Unobligated Balance'!E35</f>
        <v>69894914</v>
      </c>
      <c r="F35" s="93">
        <f>'Unliquidated Obligations'!F35+'Unobligated Balance'!F35</f>
        <v>43454211</v>
      </c>
      <c r="G35" s="93">
        <f>'Unliquidated Obligations'!G35+'Unobligated Balance'!G35</f>
        <v>14596613</v>
      </c>
      <c r="H35" s="93">
        <f>'Unliquidated Obligations'!H35+'Unobligated Balance'!H35</f>
        <v>59676848</v>
      </c>
      <c r="I35" s="93">
        <f>'Unliquidated Obligations'!I35+'Unobligated Balance'!I35</f>
        <v>58979713</v>
      </c>
      <c r="J35" s="93">
        <f>'Unliquidated Obligations'!J35+'Unobligated Balance'!J35</f>
        <v>22025332</v>
      </c>
      <c r="K35" s="26">
        <f>'Unliquidated Obligations'!K35+'Unobligated Balance'!K35</f>
        <v>61174275</v>
      </c>
      <c r="L35" s="49">
        <f>'Unliquidated Obligations'!L35+'Unobligated Balance'!L35</f>
        <v>52786228</v>
      </c>
      <c r="M35" s="49">
        <f>'Unliquidated Obligations'!M35+'Unobligated Balance'!M35</f>
        <v>141401841.38</v>
      </c>
    </row>
    <row r="36" spans="1:13" ht="14.45" customHeight="1">
      <c r="A36" s="118" t="s">
        <v>131</v>
      </c>
      <c r="B36" s="93">
        <f>'Unliquidated Obligations'!B36+'Unobligated Balance'!B36</f>
        <v>19626989</v>
      </c>
      <c r="C36" s="93">
        <f>'Unliquidated Obligations'!C36+'Unobligated Balance'!C36</f>
        <v>13534389</v>
      </c>
      <c r="D36" s="93">
        <f>'Unliquidated Obligations'!D36+'Unobligated Balance'!D36</f>
        <v>27952272</v>
      </c>
      <c r="E36" s="93">
        <f>'Unliquidated Obligations'!E36+'Unobligated Balance'!E36</f>
        <v>50169422</v>
      </c>
      <c r="F36" s="93">
        <f>'Unliquidated Obligations'!F36+'Unobligated Balance'!F36</f>
        <v>75223052</v>
      </c>
      <c r="G36" s="93">
        <f>'Unliquidated Obligations'!G36+'Unobligated Balance'!G36</f>
        <v>93502413</v>
      </c>
      <c r="H36" s="93">
        <f>'Unliquidated Obligations'!H36+'Unobligated Balance'!H36</f>
        <v>91926954</v>
      </c>
      <c r="I36" s="93">
        <f>'Unliquidated Obligations'!I36+'Unobligated Balance'!I36</f>
        <v>91233078</v>
      </c>
      <c r="J36" s="93">
        <f>'Unliquidated Obligations'!J36+'Unobligated Balance'!J36</f>
        <v>88702001</v>
      </c>
      <c r="K36" s="26">
        <f>'Unliquidated Obligations'!K36+'Unobligated Balance'!K36</f>
        <v>94102725</v>
      </c>
      <c r="L36" s="49">
        <f>'Unliquidated Obligations'!L36+'Unobligated Balance'!L36</f>
        <v>61247739</v>
      </c>
      <c r="M36" s="49">
        <f>'Unliquidated Obligations'!M36+'Unobligated Balance'!M36</f>
        <v>55242587.5</v>
      </c>
    </row>
    <row r="37" spans="1:13" ht="14.45" customHeight="1">
      <c r="A37" s="118" t="s">
        <v>132</v>
      </c>
      <c r="B37" s="93">
        <f>'Unliquidated Obligations'!B37+'Unobligated Balance'!B37</f>
        <v>857900324</v>
      </c>
      <c r="C37" s="93">
        <f>'Unliquidated Obligations'!C37+'Unobligated Balance'!C37</f>
        <v>518849391</v>
      </c>
      <c r="D37" s="93">
        <f>'Unliquidated Obligations'!D37+'Unobligated Balance'!D37</f>
        <v>521633069</v>
      </c>
      <c r="E37" s="93">
        <f>'Unliquidated Obligations'!E37+'Unobligated Balance'!E37</f>
        <v>377416805</v>
      </c>
      <c r="F37" s="93">
        <f>'Unliquidated Obligations'!F37+'Unobligated Balance'!F37</f>
        <v>192520342</v>
      </c>
      <c r="G37" s="93">
        <f>'Unliquidated Obligations'!G37+'Unobligated Balance'!G37</f>
        <v>181990028</v>
      </c>
      <c r="H37" s="93">
        <f>'Unliquidated Obligations'!H37+'Unobligated Balance'!H37</f>
        <v>308789552</v>
      </c>
      <c r="I37" s="93">
        <f>'Unliquidated Obligations'!I37+'Unobligated Balance'!I37</f>
        <v>640911223</v>
      </c>
      <c r="J37" s="93">
        <f>'Unliquidated Obligations'!J37+'Unobligated Balance'!J37</f>
        <v>547417948</v>
      </c>
      <c r="K37" s="26">
        <f>'Unliquidated Obligations'!K37+'Unobligated Balance'!K37</f>
        <v>666526609</v>
      </c>
      <c r="L37" s="49">
        <f>'Unliquidated Obligations'!L37+'Unobligated Balance'!L37</f>
        <v>897141375</v>
      </c>
      <c r="M37" s="49">
        <f>'Unliquidated Obligations'!M37+'Unobligated Balance'!M37</f>
        <v>1256345130</v>
      </c>
    </row>
    <row r="38" spans="1:13" ht="14.45" customHeight="1">
      <c r="A38" s="118" t="s">
        <v>75</v>
      </c>
      <c r="B38" s="93">
        <f>'Unliquidated Obligations'!B38+'Unobligated Balance'!B38</f>
        <v>286841077</v>
      </c>
      <c r="C38" s="93">
        <f>'Unliquidated Obligations'!C38+'Unobligated Balance'!C38</f>
        <v>217867884</v>
      </c>
      <c r="D38" s="93">
        <f>'Unliquidated Obligations'!D38+'Unobligated Balance'!D38</f>
        <v>190879394</v>
      </c>
      <c r="E38" s="93">
        <f>'Unliquidated Obligations'!E38+'Unobligated Balance'!E38</f>
        <v>196088788</v>
      </c>
      <c r="F38" s="93">
        <f>'Unliquidated Obligations'!F38+'Unobligated Balance'!F38</f>
        <v>204599662</v>
      </c>
      <c r="G38" s="93">
        <f>'Unliquidated Obligations'!G38+'Unobligated Balance'!G38</f>
        <v>15981983</v>
      </c>
      <c r="H38" s="93">
        <f>'Unliquidated Obligations'!H38+'Unobligated Balance'!H38</f>
        <v>53666232</v>
      </c>
      <c r="I38" s="93">
        <f>'Unliquidated Obligations'!I38+'Unobligated Balance'!I38</f>
        <v>41691070</v>
      </c>
      <c r="J38" s="93">
        <f>'Unliquidated Obligations'!J38+'Unobligated Balance'!J38</f>
        <v>51128408</v>
      </c>
      <c r="K38" s="26">
        <f>'Unliquidated Obligations'!K38+'Unobligated Balance'!K38</f>
        <v>64550604</v>
      </c>
      <c r="L38" s="49">
        <f>'Unliquidated Obligations'!L38+'Unobligated Balance'!L38</f>
        <v>55334820</v>
      </c>
      <c r="M38" s="49">
        <f>'Unliquidated Obligations'!M38+'Unobligated Balance'!M38</f>
        <v>44192037</v>
      </c>
    </row>
    <row r="39" spans="1:13" ht="14.45" customHeight="1">
      <c r="A39" s="118" t="s">
        <v>133</v>
      </c>
      <c r="B39" s="93">
        <f>'Unliquidated Obligations'!B39+'Unobligated Balance'!B39</f>
        <v>20009310</v>
      </c>
      <c r="C39" s="93">
        <f>'Unliquidated Obligations'!C39+'Unobligated Balance'!C39</f>
        <v>20547666</v>
      </c>
      <c r="D39" s="93">
        <f>'Unliquidated Obligations'!D39+'Unobligated Balance'!D39</f>
        <v>18677984</v>
      </c>
      <c r="E39" s="93">
        <f>'Unliquidated Obligations'!E39+'Unobligated Balance'!E39</f>
        <v>15818434</v>
      </c>
      <c r="F39" s="93">
        <f>'Unliquidated Obligations'!F39+'Unobligated Balance'!F39</f>
        <v>14114799</v>
      </c>
      <c r="G39" s="93">
        <f>'Unliquidated Obligations'!G39+'Unobligated Balance'!G39</f>
        <v>10973387</v>
      </c>
      <c r="H39" s="93">
        <f>'Unliquidated Obligations'!H39+'Unobligated Balance'!H39</f>
        <v>6509979</v>
      </c>
      <c r="I39" s="93">
        <f>'Unliquidated Obligations'!I39+'Unobligated Balance'!I39</f>
        <v>9667689</v>
      </c>
      <c r="J39" s="93">
        <f>'Unliquidated Obligations'!J39+'Unobligated Balance'!J39</f>
        <v>1922443</v>
      </c>
      <c r="K39" s="26">
        <f>'Unliquidated Obligations'!K39+'Unobligated Balance'!K39</f>
        <v>5302175</v>
      </c>
      <c r="L39" s="49">
        <f>'Unliquidated Obligations'!L39+'Unobligated Balance'!L39</f>
        <v>1499759</v>
      </c>
      <c r="M39" s="49">
        <f>'Unliquidated Obligations'!M39+'Unobligated Balance'!M39</f>
        <v>6182766</v>
      </c>
    </row>
    <row r="40" spans="1:13" ht="14.45" customHeight="1">
      <c r="A40" s="118" t="s">
        <v>134</v>
      </c>
      <c r="B40" s="93">
        <f>'Unliquidated Obligations'!B40+'Unobligated Balance'!B40</f>
        <v>66928931</v>
      </c>
      <c r="C40" s="93">
        <f>'Unliquidated Obligations'!C40+'Unobligated Balance'!C40</f>
        <v>33574905</v>
      </c>
      <c r="D40" s="93">
        <f>'Unliquidated Obligations'!D40+'Unobligated Balance'!D40</f>
        <v>89185137</v>
      </c>
      <c r="E40" s="93">
        <f>'Unliquidated Obligations'!E40+'Unobligated Balance'!E40</f>
        <v>232416251</v>
      </c>
      <c r="F40" s="93">
        <f>'Unliquidated Obligations'!F40+'Unobligated Balance'!F40</f>
        <v>277178304</v>
      </c>
      <c r="G40" s="93">
        <f>'Unliquidated Obligations'!G40+'Unobligated Balance'!G40</f>
        <v>352281796</v>
      </c>
      <c r="H40" s="93">
        <f>'Unliquidated Obligations'!H40+'Unobligated Balance'!H40</f>
        <v>410593234</v>
      </c>
      <c r="I40" s="93">
        <f>'Unliquidated Obligations'!I40+'Unobligated Balance'!I40</f>
        <v>492625008</v>
      </c>
      <c r="J40" s="93">
        <f>'Unliquidated Obligations'!J40+'Unobligated Balance'!J40</f>
        <v>542861494</v>
      </c>
      <c r="K40" s="26">
        <f>'Unliquidated Obligations'!K40+'Unobligated Balance'!K40</f>
        <v>582362092</v>
      </c>
      <c r="L40" s="49">
        <f>'Unliquidated Obligations'!L40+'Unobligated Balance'!L40</f>
        <v>582598635</v>
      </c>
      <c r="M40" s="49">
        <f>'Unliquidated Obligations'!M40+'Unobligated Balance'!M40</f>
        <v>618965248</v>
      </c>
    </row>
    <row r="41" spans="1:13" ht="14.45" customHeight="1">
      <c r="A41" s="118" t="s">
        <v>136</v>
      </c>
      <c r="B41" s="93">
        <f>'Unliquidated Obligations'!B41+'Unobligated Balance'!B41</f>
        <v>51227524</v>
      </c>
      <c r="C41" s="93">
        <f>'Unliquidated Obligations'!C41+'Unobligated Balance'!C41</f>
        <v>40411134</v>
      </c>
      <c r="D41" s="93">
        <f>'Unliquidated Obligations'!D41+'Unobligated Balance'!D41</f>
        <v>53664511</v>
      </c>
      <c r="E41" s="93">
        <f>'Unliquidated Obligations'!E41+'Unobligated Balance'!E41</f>
        <v>53309883</v>
      </c>
      <c r="F41" s="93">
        <f>'Unliquidated Obligations'!F41+'Unobligated Balance'!F41</f>
        <v>61807859</v>
      </c>
      <c r="G41" s="93">
        <f>'Unliquidated Obligations'!G41+'Unobligated Balance'!G41</f>
        <v>52448280</v>
      </c>
      <c r="H41" s="93">
        <f>'Unliquidated Obligations'!H41+'Unobligated Balance'!H41</f>
        <v>45587882</v>
      </c>
      <c r="I41" s="93">
        <f>'Unliquidated Obligations'!I41+'Unobligated Balance'!I41</f>
        <v>76283582</v>
      </c>
      <c r="J41" s="93">
        <f>'Unliquidated Obligations'!J41+'Unobligated Balance'!J41</f>
        <v>134494654</v>
      </c>
      <c r="K41" s="26">
        <f>'Unliquidated Obligations'!K41+'Unobligated Balance'!K41</f>
        <v>213436398</v>
      </c>
      <c r="L41" s="49">
        <f>'Unliquidated Obligations'!L41+'Unobligated Balance'!L41</f>
        <v>264061336</v>
      </c>
      <c r="M41" s="49">
        <f>'Unliquidated Obligations'!M41+'Unobligated Balance'!M41</f>
        <v>333671323</v>
      </c>
    </row>
    <row r="42" spans="1:13" ht="14.45" customHeight="1">
      <c r="A42" s="118" t="s">
        <v>145</v>
      </c>
      <c r="B42" s="93">
        <f>'Unliquidated Obligations'!B42+'Unobligated Balance'!B42</f>
        <v>0</v>
      </c>
      <c r="C42" s="93">
        <f>'Unliquidated Obligations'!C42+'Unobligated Balance'!C42</f>
        <v>0</v>
      </c>
      <c r="D42" s="93">
        <f>'Unliquidated Obligations'!D42+'Unobligated Balance'!D42</f>
        <v>160272</v>
      </c>
      <c r="E42" s="93">
        <f>'Unliquidated Obligations'!E42+'Unobligated Balance'!E42</f>
        <v>17889079</v>
      </c>
      <c r="F42" s="93">
        <f>'Unliquidated Obligations'!F42+'Unobligated Balance'!F42</f>
        <v>0</v>
      </c>
      <c r="G42" s="93">
        <f>'Unliquidated Obligations'!G42+'Unobligated Balance'!G42</f>
        <v>22080165</v>
      </c>
      <c r="H42" s="93">
        <f>'Unliquidated Obligations'!H42+'Unobligated Balance'!H42</f>
        <v>51402618</v>
      </c>
      <c r="I42" s="93">
        <f>'Unliquidated Obligations'!I42+'Unobligated Balance'!I42</f>
        <v>50257767</v>
      </c>
      <c r="J42" s="93">
        <f>'Unliquidated Obligations'!J42+'Unobligated Balance'!J42</f>
        <v>13842944</v>
      </c>
      <c r="K42" s="26">
        <f>'Unliquidated Obligations'!K42+'Unobligated Balance'!K42</f>
        <v>33471886</v>
      </c>
      <c r="L42" s="49">
        <f>'Unliquidated Obligations'!L42+'Unobligated Balance'!L42</f>
        <v>45202633</v>
      </c>
      <c r="M42" s="49">
        <f>'Unliquidated Obligations'!M42+'Unobligated Balance'!M42</f>
        <v>135508031</v>
      </c>
    </row>
    <row r="43" spans="1:13" ht="14.45" customHeight="1">
      <c r="A43" s="118" t="s">
        <v>138</v>
      </c>
      <c r="B43" s="93">
        <f>'Unliquidated Obligations'!B43+'Unobligated Balance'!B43</f>
        <v>232724040</v>
      </c>
      <c r="C43" s="93">
        <f>'Unliquidated Obligations'!C43+'Unobligated Balance'!C43</f>
        <v>237752137</v>
      </c>
      <c r="D43" s="93">
        <f>'Unliquidated Obligations'!D43+'Unobligated Balance'!D43</f>
        <v>278546271</v>
      </c>
      <c r="E43" s="93">
        <f>'Unliquidated Obligations'!E43+'Unobligated Balance'!E43</f>
        <v>352190946</v>
      </c>
      <c r="F43" s="93">
        <f>'Unliquidated Obligations'!F43+'Unobligated Balance'!F43</f>
        <v>420961403</v>
      </c>
      <c r="G43" s="93">
        <f>'Unliquidated Obligations'!G43+'Unobligated Balance'!G43</f>
        <v>525763783</v>
      </c>
      <c r="H43" s="93">
        <f>'Unliquidated Obligations'!H43+'Unobligated Balance'!H43</f>
        <v>497340473</v>
      </c>
      <c r="I43" s="93">
        <f>'Unliquidated Obligations'!I43+'Unobligated Balance'!I43</f>
        <v>490348985</v>
      </c>
      <c r="J43" s="93">
        <f>'Unliquidated Obligations'!J43+'Unobligated Balance'!J43</f>
        <v>508149307</v>
      </c>
      <c r="K43" s="26">
        <f>'Unliquidated Obligations'!K43+'Unobligated Balance'!K43</f>
        <v>496474726</v>
      </c>
      <c r="L43" s="49">
        <f>'Unliquidated Obligations'!L43+'Unobligated Balance'!L43</f>
        <v>499059305</v>
      </c>
      <c r="M43" s="49">
        <f>'Unliquidated Obligations'!M43+'Unobligated Balance'!M43</f>
        <v>797355823</v>
      </c>
    </row>
    <row r="44" spans="1:13" ht="14.45" customHeight="1">
      <c r="A44" s="118" t="s">
        <v>140</v>
      </c>
      <c r="B44" s="93">
        <f>'Unliquidated Obligations'!B44+'Unobligated Balance'!B44</f>
        <v>14393671</v>
      </c>
      <c r="C44" s="93">
        <f>'Unliquidated Obligations'!C44+'Unobligated Balance'!C44</f>
        <v>14733296</v>
      </c>
      <c r="D44" s="93">
        <f>'Unliquidated Obligations'!D44+'Unobligated Balance'!D44</f>
        <v>13864627</v>
      </c>
      <c r="E44" s="93">
        <f>'Unliquidated Obligations'!E44+'Unobligated Balance'!E44</f>
        <v>0</v>
      </c>
      <c r="F44" s="93">
        <f>'Unliquidated Obligations'!F44+'Unobligated Balance'!F44</f>
        <v>12050219</v>
      </c>
      <c r="G44" s="93">
        <f>'Unliquidated Obligations'!G44+'Unobligated Balance'!G44</f>
        <v>10273533</v>
      </c>
      <c r="H44" s="93">
        <f>'Unliquidated Obligations'!H44+'Unobligated Balance'!H44</f>
        <v>7055364</v>
      </c>
      <c r="I44" s="93">
        <f>'Unliquidated Obligations'!I44+'Unobligated Balance'!I44</f>
        <v>11144827</v>
      </c>
      <c r="J44" s="93">
        <f>'Unliquidated Obligations'!J44+'Unobligated Balance'!J44</f>
        <v>16804062</v>
      </c>
      <c r="K44" s="26">
        <f>'Unliquidated Obligations'!K44+'Unobligated Balance'!K44</f>
        <v>12639927</v>
      </c>
      <c r="L44" s="49">
        <f>'Unliquidated Obligations'!L44+'Unobligated Balance'!L44</f>
        <v>25050983</v>
      </c>
      <c r="M44" s="49">
        <f>'Unliquidated Obligations'!M44+'Unobligated Balance'!M44</f>
        <v>51700841</v>
      </c>
    </row>
    <row r="45" spans="1:13" ht="14.45" customHeight="1">
      <c r="A45" s="118" t="s">
        <v>142</v>
      </c>
      <c r="B45" s="93">
        <f>'Unliquidated Obligations'!B45+'Unobligated Balance'!B45</f>
        <v>19993565</v>
      </c>
      <c r="C45" s="93">
        <f>'Unliquidated Obligations'!C45+'Unobligated Balance'!C45</f>
        <v>0</v>
      </c>
      <c r="D45" s="93">
        <f>'Unliquidated Obligations'!D45+'Unobligated Balance'!D45</f>
        <v>13574310</v>
      </c>
      <c r="E45" s="93">
        <f>'Unliquidated Obligations'!E45+'Unobligated Balance'!E45</f>
        <v>13801193</v>
      </c>
      <c r="F45" s="93">
        <f>'Unliquidated Obligations'!F45+'Unobligated Balance'!F45</f>
        <v>35510826</v>
      </c>
      <c r="G45" s="93">
        <f>'Unliquidated Obligations'!G45+'Unobligated Balance'!G45</f>
        <v>24466338</v>
      </c>
      <c r="H45" s="93">
        <f>'Unliquidated Obligations'!H45+'Unobligated Balance'!H45</f>
        <v>0</v>
      </c>
      <c r="I45" s="93">
        <f>'Unliquidated Obligations'!I45+'Unobligated Balance'!I45</f>
        <v>0</v>
      </c>
      <c r="J45" s="93">
        <f>'Unliquidated Obligations'!J45+'Unobligated Balance'!J45</f>
        <v>0</v>
      </c>
      <c r="K45" s="26">
        <f>'Unliquidated Obligations'!K45+'Unobligated Balance'!K45</f>
        <v>0</v>
      </c>
      <c r="L45" s="49">
        <f>'Unliquidated Obligations'!L45+'Unobligated Balance'!L45</f>
        <v>0</v>
      </c>
      <c r="M45" s="49">
        <f>'Unliquidated Obligations'!M45+'Unobligated Balance'!M45</f>
        <v>8378505</v>
      </c>
    </row>
    <row r="46" spans="1:13" ht="14.45" customHeight="1">
      <c r="A46" s="118" t="s">
        <v>144</v>
      </c>
      <c r="B46" s="93">
        <f>'Unliquidated Obligations'!B46+'Unobligated Balance'!B46</f>
        <v>19015902</v>
      </c>
      <c r="C46" s="93">
        <f>'Unliquidated Obligations'!C46+'Unobligated Balance'!C46</f>
        <v>15623248</v>
      </c>
      <c r="D46" s="93">
        <f>'Unliquidated Obligations'!D46+'Unobligated Balance'!D46</f>
        <v>15982979</v>
      </c>
      <c r="E46" s="93">
        <f>'Unliquidated Obligations'!E46+'Unobligated Balance'!E46</f>
        <v>14927880</v>
      </c>
      <c r="F46" s="93">
        <f>'Unliquidated Obligations'!F46+'Unobligated Balance'!F46</f>
        <v>19393849</v>
      </c>
      <c r="G46" s="93">
        <f>'Unliquidated Obligations'!G46+'Unobligated Balance'!G46</f>
        <v>20461806</v>
      </c>
      <c r="H46" s="93">
        <f>'Unliquidated Obligations'!H46+'Unobligated Balance'!H46</f>
        <v>22003613</v>
      </c>
      <c r="I46" s="93">
        <f>'Unliquidated Obligations'!I46+'Unobligated Balance'!I46</f>
        <v>22497470</v>
      </c>
      <c r="J46" s="93">
        <f>'Unliquidated Obligations'!J46+'Unobligated Balance'!J46</f>
        <v>19606056</v>
      </c>
      <c r="K46" s="26">
        <f>'Unliquidated Obligations'!K46+'Unobligated Balance'!K46</f>
        <v>21984767</v>
      </c>
      <c r="L46" s="49">
        <f>'Unliquidated Obligations'!L46+'Unobligated Balance'!L46</f>
        <v>22794891</v>
      </c>
      <c r="M46" s="49">
        <f>'Unliquidated Obligations'!M46+'Unobligated Balance'!M46</f>
        <v>23311045</v>
      </c>
    </row>
    <row r="47" spans="1:13" ht="14.45" customHeight="1">
      <c r="A47" s="118" t="s">
        <v>146</v>
      </c>
      <c r="B47" s="93">
        <f>'Unliquidated Obligations'!B47+'Unobligated Balance'!B47</f>
        <v>122730743</v>
      </c>
      <c r="C47" s="93">
        <f>'Unliquidated Obligations'!C47+'Unobligated Balance'!C47</f>
        <v>60686092</v>
      </c>
      <c r="D47" s="93">
        <f>'Unliquidated Obligations'!D47+'Unobligated Balance'!D47</f>
        <v>20474496</v>
      </c>
      <c r="E47" s="93">
        <f>'Unliquidated Obligations'!E47+'Unobligated Balance'!E47</f>
        <v>59303874</v>
      </c>
      <c r="F47" s="93">
        <f>'Unliquidated Obligations'!F47+'Unobligated Balance'!F47</f>
        <v>153078285</v>
      </c>
      <c r="G47" s="93">
        <f>'Unliquidated Obligations'!G47+'Unobligated Balance'!G47</f>
        <v>244261591</v>
      </c>
      <c r="H47" s="93">
        <f>'Unliquidated Obligations'!H47+'Unobligated Balance'!H47</f>
        <v>386789603</v>
      </c>
      <c r="I47" s="93">
        <f>'Unliquidated Obligations'!I47+'Unobligated Balance'!I47</f>
        <v>510792499</v>
      </c>
      <c r="J47" s="93">
        <f>'Unliquidated Obligations'!J47+'Unobligated Balance'!J47</f>
        <v>570718889</v>
      </c>
      <c r="K47" s="26">
        <f>'Unliquidated Obligations'!K47+'Unobligated Balance'!K47</f>
        <v>731897448</v>
      </c>
      <c r="L47" s="49">
        <f>'Unliquidated Obligations'!L47+'Unobligated Balance'!L47</f>
        <v>789633873</v>
      </c>
      <c r="M47" s="49">
        <f>'Unliquidated Obligations'!M47+'Unobligated Balance'!M47</f>
        <v>798337364.47000003</v>
      </c>
    </row>
    <row r="48" spans="1:13" ht="14.45" customHeight="1">
      <c r="A48" s="118" t="s">
        <v>148</v>
      </c>
      <c r="B48" s="93">
        <f>'Unliquidated Obligations'!B48+'Unobligated Balance'!B48</f>
        <v>226697664</v>
      </c>
      <c r="C48" s="93">
        <f>'Unliquidated Obligations'!C48+'Unobligated Balance'!C48</f>
        <v>155651086</v>
      </c>
      <c r="D48" s="93">
        <f>'Unliquidated Obligations'!D48+'Unobligated Balance'!D48</f>
        <v>92383432</v>
      </c>
      <c r="E48" s="93">
        <f>'Unliquidated Obligations'!E48+'Unobligated Balance'!E48</f>
        <v>117944535</v>
      </c>
      <c r="F48" s="93">
        <f>'Unliquidated Obligations'!F48+'Unobligated Balance'!F48</f>
        <v>188722367</v>
      </c>
      <c r="G48" s="93">
        <f>'Unliquidated Obligations'!G48+'Unobligated Balance'!G48</f>
        <v>124788264</v>
      </c>
      <c r="H48" s="93">
        <f>'Unliquidated Obligations'!H48+'Unobligated Balance'!H48</f>
        <v>154949361</v>
      </c>
      <c r="I48" s="93">
        <f>'Unliquidated Obligations'!I48+'Unobligated Balance'!I48</f>
        <v>225056048</v>
      </c>
      <c r="J48" s="93">
        <f>'Unliquidated Obligations'!J48+'Unobligated Balance'!J48</f>
        <v>328382931</v>
      </c>
      <c r="K48" s="26">
        <f>'Unliquidated Obligations'!K48+'Unobligated Balance'!K48</f>
        <v>330345879</v>
      </c>
      <c r="L48" s="49">
        <f>'Unliquidated Obligations'!L48+'Unobligated Balance'!L48</f>
        <v>281369460</v>
      </c>
      <c r="M48" s="49">
        <f>'Unliquidated Obligations'!M48+'Unobligated Balance'!M48</f>
        <v>363598030.5</v>
      </c>
    </row>
    <row r="49" spans="1:13" ht="14.45" customHeight="1">
      <c r="A49" s="118" t="s">
        <v>150</v>
      </c>
      <c r="B49" s="93">
        <f>'Unliquidated Obligations'!B49+'Unobligated Balance'!B49</f>
        <v>89807062</v>
      </c>
      <c r="C49" s="93">
        <f>'Unliquidated Obligations'!C49+'Unobligated Balance'!C49</f>
        <v>91407427</v>
      </c>
      <c r="D49" s="93">
        <f>'Unliquidated Obligations'!D49+'Unobligated Balance'!D49</f>
        <v>86452547</v>
      </c>
      <c r="E49" s="93">
        <f>'Unliquidated Obligations'!E49+'Unobligated Balance'!E49</f>
        <v>109397518</v>
      </c>
      <c r="F49" s="93">
        <f>'Unliquidated Obligations'!F49+'Unobligated Balance'!F49</f>
        <v>116016951</v>
      </c>
      <c r="G49" s="93">
        <f>'Unliquidated Obligations'!G49+'Unobligated Balance'!G49</f>
        <v>120855274</v>
      </c>
      <c r="H49" s="93">
        <f>'Unliquidated Obligations'!H49+'Unobligated Balance'!H49</f>
        <v>108392969</v>
      </c>
      <c r="I49" s="93">
        <f>'Unliquidated Obligations'!I49+'Unobligated Balance'!I49</f>
        <v>79193254</v>
      </c>
      <c r="J49" s="93">
        <f>'Unliquidated Obligations'!J49+'Unobligated Balance'!J49</f>
        <v>60575439</v>
      </c>
      <c r="K49" s="26">
        <f>'Unliquidated Obligations'!K49+'Unobligated Balance'!K49</f>
        <v>55870401</v>
      </c>
      <c r="L49" s="49">
        <f>'Unliquidated Obligations'!L49+'Unobligated Balance'!L49</f>
        <v>59430354</v>
      </c>
      <c r="M49" s="49">
        <f>'Unliquidated Obligations'!M49+'Unobligated Balance'!M49</f>
        <v>76593708</v>
      </c>
    </row>
    <row r="50" spans="1:13" ht="14.45" customHeight="1">
      <c r="A50" s="118" t="s">
        <v>152</v>
      </c>
      <c r="B50" s="93">
        <f>'Unliquidated Obligations'!B50+'Unobligated Balance'!B50</f>
        <v>0</v>
      </c>
      <c r="C50" s="93">
        <f>'Unliquidated Obligations'!C50+'Unobligated Balance'!C50</f>
        <v>13714</v>
      </c>
      <c r="D50" s="93">
        <f>'Unliquidated Obligations'!D50+'Unobligated Balance'!D50</f>
        <v>0</v>
      </c>
      <c r="E50" s="93">
        <f>'Unliquidated Obligations'!E50+'Unobligated Balance'!E50</f>
        <v>0</v>
      </c>
      <c r="F50" s="93">
        <f>'Unliquidated Obligations'!F50+'Unobligated Balance'!F50</f>
        <v>13714</v>
      </c>
      <c r="G50" s="93">
        <f>'Unliquidated Obligations'!G50+'Unobligated Balance'!G50</f>
        <v>174756</v>
      </c>
      <c r="H50" s="93">
        <f>'Unliquidated Obligations'!H50+'Unobligated Balance'!H50</f>
        <v>0</v>
      </c>
      <c r="I50" s="93">
        <f>'Unliquidated Obligations'!I50+'Unobligated Balance'!I50</f>
        <v>0</v>
      </c>
      <c r="J50" s="93">
        <f>'Unliquidated Obligations'!J50+'Unobligated Balance'!J50</f>
        <v>0</v>
      </c>
      <c r="K50" s="26">
        <f>'Unliquidated Obligations'!K50+'Unobligated Balance'!K50</f>
        <v>0</v>
      </c>
      <c r="L50" s="49">
        <f>'Unliquidated Obligations'!L50+'Unobligated Balance'!L50</f>
        <v>0</v>
      </c>
      <c r="M50" s="49">
        <f>'Unliquidated Obligations'!M50+'Unobligated Balance'!M50</f>
        <v>0</v>
      </c>
    </row>
    <row r="51" spans="1:13" ht="14.45" customHeight="1">
      <c r="A51" s="118" t="s">
        <v>153</v>
      </c>
      <c r="B51" s="93">
        <f>'Unliquidated Obligations'!B51+'Unobligated Balance'!B51</f>
        <v>34161425</v>
      </c>
      <c r="C51" s="93">
        <f>'Unliquidated Obligations'!C51+'Unobligated Balance'!C51</f>
        <v>19332384</v>
      </c>
      <c r="D51" s="93">
        <f>'Unliquidated Obligations'!D51+'Unobligated Balance'!D51</f>
        <v>26680880</v>
      </c>
      <c r="E51" s="93">
        <f>'Unliquidated Obligations'!E51+'Unobligated Balance'!E51</f>
        <v>39773017</v>
      </c>
      <c r="F51" s="93">
        <f>'Unliquidated Obligations'!F51+'Unobligated Balance'!F51</f>
        <v>54278512</v>
      </c>
      <c r="G51" s="93">
        <f>'Unliquidated Obligations'!G51+'Unobligated Balance'!G51</f>
        <v>78193940</v>
      </c>
      <c r="H51" s="93">
        <f>'Unliquidated Obligations'!H51+'Unobligated Balance'!H51</f>
        <v>103301624</v>
      </c>
      <c r="I51" s="93">
        <f>'Unliquidated Obligations'!I51+'Unobligated Balance'!I51</f>
        <v>129978254</v>
      </c>
      <c r="J51" s="93">
        <f>'Unliquidated Obligations'!J51+'Unobligated Balance'!J51</f>
        <v>140874589</v>
      </c>
      <c r="K51" s="26">
        <f>'Unliquidated Obligations'!K51+'Unobligated Balance'!K51</f>
        <v>140268135</v>
      </c>
      <c r="L51" s="49">
        <f>'Unliquidated Obligations'!L51+'Unobligated Balance'!L51</f>
        <v>133170185</v>
      </c>
      <c r="M51" s="49">
        <f>'Unliquidated Obligations'!M51+'Unobligated Balance'!M51</f>
        <v>112371054</v>
      </c>
    </row>
    <row r="52" spans="1:13" ht="14.45" customHeight="1">
      <c r="A52" s="118" t="s">
        <v>154</v>
      </c>
      <c r="B52" s="93">
        <f>'Unliquidated Obligations'!B52+'Unobligated Balance'!B52</f>
        <v>28868994</v>
      </c>
      <c r="C52" s="93">
        <f>'Unliquidated Obligations'!C52+'Unobligated Balance'!C52</f>
        <v>2536380</v>
      </c>
      <c r="D52" s="93">
        <f>'Unliquidated Obligations'!D52+'Unobligated Balance'!D52</f>
        <v>49648</v>
      </c>
      <c r="E52" s="93">
        <f>'Unliquidated Obligations'!E52+'Unobligated Balance'!E52</f>
        <v>69588179</v>
      </c>
      <c r="F52" s="93">
        <f>'Unliquidated Obligations'!F52+'Unobligated Balance'!F52</f>
        <v>65007629</v>
      </c>
      <c r="G52" s="93">
        <f>'Unliquidated Obligations'!G52+'Unobligated Balance'!G52</f>
        <v>45853103</v>
      </c>
      <c r="H52" s="93">
        <f>'Unliquidated Obligations'!H52+'Unobligated Balance'!H52</f>
        <v>51790876</v>
      </c>
      <c r="I52" s="93">
        <f>'Unliquidated Obligations'!I52+'Unobligated Balance'!I52</f>
        <v>65087729</v>
      </c>
      <c r="J52" s="93">
        <f>'Unliquidated Obligations'!J52+'Unobligated Balance'!J52</f>
        <v>48355130</v>
      </c>
      <c r="K52" s="26">
        <f>'Unliquidated Obligations'!K52+'Unobligated Balance'!K52</f>
        <v>111917668</v>
      </c>
      <c r="L52" s="49">
        <f>'Unliquidated Obligations'!L52+'Unobligated Balance'!L52</f>
        <v>131654929</v>
      </c>
      <c r="M52" s="49">
        <f>'Unliquidated Obligations'!M52+'Unobligated Balance'!M52</f>
        <v>141681659.53</v>
      </c>
    </row>
    <row r="53" spans="1:13" ht="14.45" customHeight="1">
      <c r="A53" s="118" t="s">
        <v>155</v>
      </c>
      <c r="B53" s="93">
        <f>'Unliquidated Obligations'!B53+'Unobligated Balance'!B53</f>
        <v>47793566</v>
      </c>
      <c r="C53" s="93">
        <f>'Unliquidated Obligations'!C53+'Unobligated Balance'!C53</f>
        <v>9443281</v>
      </c>
      <c r="D53" s="93">
        <f>'Unliquidated Obligations'!D53+'Unobligated Balance'!D53</f>
        <v>9454424</v>
      </c>
      <c r="E53" s="93">
        <f>'Unliquidated Obligations'!E53+'Unobligated Balance'!E53</f>
        <v>0</v>
      </c>
      <c r="F53" s="93">
        <f>'Unliquidated Obligations'!F53+'Unobligated Balance'!F53</f>
        <v>3724171</v>
      </c>
      <c r="G53" s="93">
        <f>'Unliquidated Obligations'!G53+'Unobligated Balance'!G53</f>
        <v>22354188</v>
      </c>
      <c r="H53" s="93">
        <f>'Unliquidated Obligations'!H53+'Unobligated Balance'!H53</f>
        <v>52544998</v>
      </c>
      <c r="I53" s="93">
        <f>'Unliquidated Obligations'!I53+'Unobligated Balance'!I53</f>
        <v>57375951</v>
      </c>
      <c r="J53" s="93">
        <f>'Unliquidated Obligations'!J53+'Unobligated Balance'!J53</f>
        <v>74561406</v>
      </c>
      <c r="K53" s="26">
        <f>'Unliquidated Obligations'!K53+'Unobligated Balance'!K53</f>
        <v>101779972</v>
      </c>
      <c r="L53" s="49">
        <f>'Unliquidated Obligations'!L53+'Unobligated Balance'!L53</f>
        <v>101445157</v>
      </c>
      <c r="M53" s="49">
        <f>'Unliquidated Obligations'!M53+'Unobligated Balance'!M53</f>
        <v>110193051</v>
      </c>
    </row>
    <row r="54" spans="1:13" ht="14.45" customHeight="1">
      <c r="A54" s="118" t="s">
        <v>157</v>
      </c>
      <c r="B54" s="93">
        <f>'Unliquidated Obligations'!B54+'Unobligated Balance'!B54</f>
        <v>44934349</v>
      </c>
      <c r="C54" s="93">
        <f>'Unliquidated Obligations'!C54+'Unobligated Balance'!C54</f>
        <v>0</v>
      </c>
      <c r="D54" s="93">
        <f>'Unliquidated Obligations'!D54+'Unobligated Balance'!D54</f>
        <v>0</v>
      </c>
      <c r="E54" s="93">
        <f>'Unliquidated Obligations'!E54+'Unobligated Balance'!E54</f>
        <v>7816244</v>
      </c>
      <c r="F54" s="93">
        <f>'Unliquidated Obligations'!F54+'Unobligated Balance'!F54</f>
        <v>5042470</v>
      </c>
      <c r="G54" s="93">
        <f>'Unliquidated Obligations'!G54+'Unobligated Balance'!G54</f>
        <v>88147594</v>
      </c>
      <c r="H54" s="93">
        <f>'Unliquidated Obligations'!H54+'Unobligated Balance'!H54</f>
        <v>138297850</v>
      </c>
      <c r="I54" s="93">
        <f>'Unliquidated Obligations'!I54+'Unobligated Balance'!I54</f>
        <v>200333881</v>
      </c>
      <c r="J54" s="93">
        <f>'Unliquidated Obligations'!J54+'Unobligated Balance'!J54</f>
        <v>175646493</v>
      </c>
      <c r="K54" s="26">
        <f>'Unliquidated Obligations'!K54+'Unobligated Balance'!K54</f>
        <v>186527124</v>
      </c>
      <c r="L54" s="49">
        <f>'Unliquidated Obligations'!L54+'Unobligated Balance'!L54</f>
        <v>204996623</v>
      </c>
      <c r="M54" s="49">
        <f>'Unliquidated Obligations'!M54+'Unobligated Balance'!M54</f>
        <v>213669499</v>
      </c>
    </row>
    <row r="55" spans="1:13" ht="14.45" customHeight="1">
      <c r="A55" s="118" t="s">
        <v>158</v>
      </c>
      <c r="B55" s="93">
        <f>'Unliquidated Obligations'!B55+'Unobligated Balance'!B55</f>
        <v>42670875</v>
      </c>
      <c r="C55" s="93">
        <f>'Unliquidated Obligations'!C55+'Unobligated Balance'!C55</f>
        <v>32028355</v>
      </c>
      <c r="D55" s="93">
        <f>'Unliquidated Obligations'!D55+'Unobligated Balance'!D55</f>
        <v>29066902</v>
      </c>
      <c r="E55" s="93">
        <f>'Unliquidated Obligations'!E55+'Unobligated Balance'!E55</f>
        <v>24472209</v>
      </c>
      <c r="F55" s="93">
        <f>'Unliquidated Obligations'!F55+'Unobligated Balance'!F55</f>
        <v>25745421</v>
      </c>
      <c r="G55" s="93">
        <f>'Unliquidated Obligations'!G55+'Unobligated Balance'!G55</f>
        <v>28748714</v>
      </c>
      <c r="H55" s="93">
        <f>'Unliquidated Obligations'!H55+'Unobligated Balance'!H55</f>
        <v>23952122</v>
      </c>
      <c r="I55" s="93">
        <f>'Unliquidated Obligations'!I55+'Unobligated Balance'!I55</f>
        <v>25358220</v>
      </c>
      <c r="J55" s="93">
        <f>'Unliquidated Obligations'!J55+'Unobligated Balance'!J55</f>
        <v>29821422</v>
      </c>
      <c r="K55" s="26">
        <f>'Unliquidated Obligations'!K55+'Unobligated Balance'!K55</f>
        <v>28633026</v>
      </c>
      <c r="L55" s="49">
        <f>'Unliquidated Obligations'!L55+'Unobligated Balance'!L55</f>
        <v>27230692</v>
      </c>
      <c r="M55" s="49">
        <f>'Unliquidated Obligations'!M55+'Unobligated Balance'!M55</f>
        <v>25429612</v>
      </c>
    </row>
    <row r="56" spans="1:13" ht="14.45" customHeight="1">
      <c r="A56" s="59" t="s">
        <v>159</v>
      </c>
      <c r="B56" s="93">
        <f>'Unliquidated Obligations'!B56+'Unobligated Balance'!B56</f>
        <v>3939084483</v>
      </c>
      <c r="C56" s="93">
        <f>'Unliquidated Obligations'!C56+'Unobligated Balance'!C56</f>
        <v>2929581695</v>
      </c>
      <c r="D56" s="93">
        <f>'Unliquidated Obligations'!D56+'Unobligated Balance'!D56</f>
        <v>3093333351</v>
      </c>
      <c r="E56" s="93">
        <f>'Unliquidated Obligations'!E56+'Unobligated Balance'!E56</f>
        <v>2968669040</v>
      </c>
      <c r="F56" s="93">
        <f>'Unliquidated Obligations'!F56+'Unobligated Balance'!F56</f>
        <v>3352066833</v>
      </c>
      <c r="G56" s="93">
        <f>'Unliquidated Obligations'!G56+'Unobligated Balance'!G56</f>
        <v>3688478071</v>
      </c>
      <c r="H56" s="93">
        <f>'Unliquidated Obligations'!H56+'Unobligated Balance'!H56</f>
        <v>4673316341</v>
      </c>
      <c r="I56" s="93">
        <f>'Unliquidated Obligations'!I56+'Unobligated Balance'!I56</f>
        <v>5120934939</v>
      </c>
      <c r="J56" s="93">
        <f>'Unliquidated Obligations'!J56+'Unobligated Balance'!J56</f>
        <v>5126040949</v>
      </c>
      <c r="K56" s="26">
        <f>'Unliquidated Obligations'!K56+'Unobligated Balance'!K56</f>
        <v>5858187784</v>
      </c>
      <c r="L56" s="49">
        <f>'Unliquidated Obligations'!L56+'Unobligated Balance'!L56</f>
        <v>6045661364</v>
      </c>
      <c r="M56" s="49">
        <f>'Unliquidated Obligations'!M56+'Unobligated Balance'!M56</f>
        <v>8011138094.25</v>
      </c>
    </row>
  </sheetData>
  <mergeCells count="14">
    <mergeCell ref="L3:L4"/>
    <mergeCell ref="M3:M4"/>
    <mergeCell ref="J3:J4"/>
    <mergeCell ref="K3:K4"/>
    <mergeCell ref="A1:A2"/>
    <mergeCell ref="A3:A4"/>
    <mergeCell ref="B3:B4"/>
    <mergeCell ref="C3:C4"/>
    <mergeCell ref="D3:D4"/>
    <mergeCell ref="E3:E4"/>
    <mergeCell ref="F3:F4"/>
    <mergeCell ref="G3:G4"/>
    <mergeCell ref="H3:H4"/>
    <mergeCell ref="I3:I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3:AD139"/>
  <sheetViews>
    <sheetView workbookViewId="0">
      <selection activeCell="B1" sqref="B1"/>
    </sheetView>
  </sheetViews>
  <sheetFormatPr defaultColWidth="9.42578125" defaultRowHeight="14.45"/>
  <cols>
    <col min="2" max="6" width="15.42578125" customWidth="1"/>
    <col min="7" max="7" width="15.42578125" bestFit="1" customWidth="1"/>
    <col min="8" max="11" width="15.42578125" customWidth="1"/>
    <col min="12" max="12" width="12.42578125" customWidth="1"/>
    <col min="13" max="13" width="14.42578125" customWidth="1"/>
    <col min="14" max="14" width="15.42578125" customWidth="1"/>
    <col min="15" max="15" width="16.42578125" customWidth="1"/>
    <col min="16" max="16" width="15.42578125" customWidth="1"/>
    <col min="17" max="17" width="16" customWidth="1"/>
    <col min="28" max="28" width="10.42578125" customWidth="1"/>
  </cols>
  <sheetData>
    <row r="3" spans="2:11">
      <c r="B3" s="1" t="s">
        <v>176</v>
      </c>
      <c r="C3" s="3" t="s">
        <v>159</v>
      </c>
      <c r="D3" s="1" t="s">
        <v>177</v>
      </c>
    </row>
    <row r="12" spans="2:11">
      <c r="K12" t="s">
        <v>169</v>
      </c>
    </row>
    <row r="14" spans="2:11">
      <c r="K14" t="s">
        <v>169</v>
      </c>
    </row>
    <row r="23" spans="1:30">
      <c r="AB23" s="1" t="s">
        <v>178</v>
      </c>
    </row>
    <row r="24" spans="1:30" ht="87">
      <c r="B24" s="169" t="s">
        <v>242</v>
      </c>
      <c r="C24" s="170" t="s">
        <v>243</v>
      </c>
      <c r="D24" s="11" t="s">
        <v>244</v>
      </c>
      <c r="E24" s="12" t="s">
        <v>245</v>
      </c>
      <c r="F24" s="171" t="s">
        <v>246</v>
      </c>
      <c r="G24" s="172" t="s">
        <v>247</v>
      </c>
      <c r="H24" s="173" t="s">
        <v>248</v>
      </c>
      <c r="I24" s="174" t="s">
        <v>249</v>
      </c>
      <c r="J24" s="175" t="s">
        <v>250</v>
      </c>
      <c r="K24" s="279" t="s">
        <v>166</v>
      </c>
      <c r="AB24" s="19" t="s">
        <v>251</v>
      </c>
      <c r="AC24" s="19" t="s">
        <v>160</v>
      </c>
      <c r="AD24" s="19" t="s">
        <v>224</v>
      </c>
    </row>
    <row r="25" spans="1:30">
      <c r="A25" s="20" t="s">
        <v>198</v>
      </c>
      <c r="B25" s="176">
        <f>IF(VLOOKUP($C$3,'Basic Assistance'!$A$5:$T$58,AB25,FALSE)&gt;0, VLOOKUP($C$3,'Basic Assistance'!$A$5:$T$58,AB25,FALSE), 0)</f>
        <v>13901705312</v>
      </c>
      <c r="C25" s="176">
        <f>IF(VLOOKUP($C$3,'&gt;2014 Work+Transport+IDA'!$A$5:$S$56,AB25,FALSE)&gt;0,VLOOKUP($C$3,'&gt;2014 Work+Transport+IDA'!$A$5:$S$56,AB25,FALSE),0)</f>
        <v>724560582</v>
      </c>
      <c r="D25" s="176">
        <f>IF(VLOOKUP($C$3,'Child Care (Spent or Transfer)'!$A$5:$U$56,AB25,FALSE)&gt;0, VLOOKUP($C$3,'Child Care (Spent or Transfer)'!$A$5:$U$56,AB25,FALSE),0)</f>
        <v>1050302519</v>
      </c>
      <c r="E25" s="176">
        <f>IF(VLOOKUP($C$3,'Program Managment'!A$5:S$56,AC25,FALSE)&gt;0, VLOOKUP($C$3,'Program Managment'!A$5:S$56,AC25,FALSE), 0)</f>
        <v>1790226285</v>
      </c>
      <c r="F25" s="176">
        <f>IF(VLOOKUP($C$3,'Refundable Tax Credits'!$A$5:$U$56,AC25,FALSE)&gt;0,VLOOKUP($C$3,'Refundable Tax Credits'!$A$5:$U$56,AC25,FALSE),0)</f>
        <v>0</v>
      </c>
      <c r="G25" s="176">
        <f>IF(VLOOKUP($C$3,'Short-Term Benefits'!$A$5:$U$56,AD25,FALSE)&gt;0,VLOOKUP($C$3,'Short-Term Benefits'!$A$5:$U$56,AD25,FALSE),0)</f>
        <v>0</v>
      </c>
      <c r="H25" s="176">
        <f>IF(VLOOKUP($C$3,'Transferred to SSBG'!$A$5:$S$56,AD25,FALSE)&gt;0,VLOOKUP($C$3,'Transferred to SSBG'!$A$5:$S$56,AD25,FALSE),0)</f>
        <v>357599725</v>
      </c>
      <c r="I25" s="176">
        <f>IF(VLOOKUP($C$3,'Pregnancy+Family'!$A$5:$S$56,AD25,FALSE)&gt;0,VLOOKUP($C$3,'Pregnancy+Family'!$A$5:$S$56,AD25,FALSE),0)</f>
        <v>0</v>
      </c>
      <c r="J25" s="176">
        <f>IF(VLOOKUP($C$3,'Other (nonassist.+AUPL)'!$A$5:$U$56,AB25,FALSE)&gt;0,VLOOKUP($C$3,'Other (nonassist.+AUPL)'!$A$5:$U$56,AB25,FALSE),0)</f>
        <v>1778719845</v>
      </c>
      <c r="K25" s="176">
        <f t="shared" ref="K25:K42" si="0">SUM(B25:J25)</f>
        <v>19603114268</v>
      </c>
      <c r="L25" s="177"/>
      <c r="M25" s="178"/>
      <c r="N25" s="179"/>
      <c r="O25" s="179"/>
      <c r="P25" s="179"/>
      <c r="Q25" s="179"/>
      <c r="AB25">
        <v>2</v>
      </c>
      <c r="AC25">
        <v>2</v>
      </c>
      <c r="AD25">
        <v>2</v>
      </c>
    </row>
    <row r="26" spans="1:30">
      <c r="A26" s="20" t="s">
        <v>199</v>
      </c>
      <c r="B26" s="176">
        <f>IF(VLOOKUP($C$3,'Basic Assistance'!$A$5:$T$58,AB26,FALSE)&gt;0, VLOOKUP($C$3,'Basic Assistance'!$A$5:$T$58,AB26,FALSE), 0)</f>
        <v>13927623731</v>
      </c>
      <c r="C26" s="176">
        <f>IF(VLOOKUP($C$3,'&gt;2014 Work+Transport+IDA'!$A$5:$S$56,AB26,FALSE)&gt;0,VLOOKUP($C$3,'&gt;2014 Work+Transport+IDA'!$A$5:$S$56,AB26,FALSE),0)</f>
        <v>1581625208</v>
      </c>
      <c r="D26" s="176">
        <f>IF(VLOOKUP($C$3,'Child Care (Spent or Transfer)'!$A$5:$U$56,AB26,FALSE)&gt;0, VLOOKUP($C$3,'Child Care (Spent or Transfer)'!$A$5:$U$56,AB26,FALSE),0)</f>
        <v>2217171466</v>
      </c>
      <c r="E26" s="176">
        <f>IF(VLOOKUP($C$3,'Program Managment'!A$5:S$56,AC26,FALSE)&gt;0, VLOOKUP($C$3,'Program Managment'!A$5:S$56,AC26,FALSE), 0)</f>
        <v>2271741799</v>
      </c>
      <c r="F26" s="176">
        <f>IF(VLOOKUP($C$3,'Refundable Tax Credits'!$A$5:$U$56,AC26,FALSE)&gt;0,VLOOKUP($C$3,'Refundable Tax Credits'!$A$5:$U$56,AC26,FALSE),0)</f>
        <v>0</v>
      </c>
      <c r="G26" s="176">
        <f>IF(VLOOKUP($C$3,'Short-Term Benefits'!$A$5:$U$56,AD26,FALSE)&gt;0,VLOOKUP($C$3,'Short-Term Benefits'!$A$5:$U$56,AD26,FALSE),0)</f>
        <v>0</v>
      </c>
      <c r="H26" s="176">
        <f>IF(VLOOKUP($C$3,'Transferred to SSBG'!$A$5:$S$56,AD26,FALSE)&gt;0,VLOOKUP($C$3,'Transferred to SSBG'!$A$5:$S$56,AD26,FALSE),0)</f>
        <v>1118203453</v>
      </c>
      <c r="I26" s="176">
        <f>IF(VLOOKUP($C$3,'Pregnancy+Family'!$A$5:$S$56,AD26,FALSE)&gt;0,VLOOKUP($C$3,'Pregnancy+Family'!$A$5:$S$56,AD26,FALSE),0)</f>
        <v>0</v>
      </c>
      <c r="J26" s="176">
        <f>IF(VLOOKUP($C$3,'Other (nonassist.+AUPL)'!$A$5:$U$56,AB26,FALSE)&gt;0,VLOOKUP($C$3,'Other (nonassist.+AUPL)'!$A$5:$U$56,AB26,FALSE),0)</f>
        <v>1656064925</v>
      </c>
      <c r="K26" s="176">
        <f t="shared" si="0"/>
        <v>22772430582</v>
      </c>
      <c r="L26" s="177"/>
      <c r="M26" s="178"/>
      <c r="N26" s="179"/>
      <c r="O26" s="179"/>
      <c r="P26" s="179"/>
      <c r="Q26" s="179"/>
      <c r="AB26">
        <v>3</v>
      </c>
      <c r="AC26">
        <v>3</v>
      </c>
      <c r="AD26">
        <v>3</v>
      </c>
    </row>
    <row r="27" spans="1:30">
      <c r="A27" s="20" t="s">
        <v>200</v>
      </c>
      <c r="B27" s="176">
        <f>IF(VLOOKUP($C$3,'Basic Assistance'!$A$5:$T$58,AB27,FALSE)&gt;0, VLOOKUP($C$3,'Basic Assistance'!$A$5:$T$58,AB27,FALSE), 0)</f>
        <v>13165747213</v>
      </c>
      <c r="C27" s="176">
        <f>IF(VLOOKUP($C$3,'&gt;2014 Work+Transport+IDA'!$A$5:$S$56,AB27,FALSE)&gt;0,VLOOKUP($C$3,'&gt;2014 Work+Transport+IDA'!$A$5:$S$56,AB27,FALSE),0)</f>
        <v>1850654548</v>
      </c>
      <c r="D27" s="176">
        <f>IF(VLOOKUP($C$3,'Child Care (Spent or Transfer)'!$A$5:$U$56,AB27,FALSE)&gt;0, VLOOKUP($C$3,'Child Care (Spent or Transfer)'!$A$5:$U$56,AB27,FALSE),0)</f>
        <v>4678913986</v>
      </c>
      <c r="E27" s="176">
        <f>IF(VLOOKUP($C$3,'Program Managment'!A$5:S$56,AC27,FALSE)&gt;0, VLOOKUP($C$3,'Program Managment'!A$5:S$56,AC27,FALSE), 0)</f>
        <v>2439928818</v>
      </c>
      <c r="F27" s="176">
        <f>IF(VLOOKUP($C$3,'Refundable Tax Credits'!$A$5:$U$56,AC27,FALSE)&gt;0,VLOOKUP($C$3,'Refundable Tax Credits'!$A$5:$U$56,AC27,FALSE),0)</f>
        <v>11300000</v>
      </c>
      <c r="G27" s="176">
        <f>IF(VLOOKUP($C$3,'Short-Term Benefits'!$A$5:$U$56,AD27,FALSE)&gt;0,VLOOKUP($C$3,'Short-Term Benefits'!$A$5:$U$56,AD27,FALSE),0)</f>
        <v>0</v>
      </c>
      <c r="H27" s="176">
        <f>IF(VLOOKUP($C$3,'Transferred to SSBG'!$A$5:$S$56,AD27,FALSE)&gt;0,VLOOKUP($C$3,'Transferred to SSBG'!$A$5:$S$56,AD27,FALSE),0)</f>
        <v>1317950149</v>
      </c>
      <c r="I27" s="176">
        <f>IF(VLOOKUP($C$3,'Pregnancy+Family'!$A$5:$S$56,AD27,FALSE)&gt;0,VLOOKUP($C$3,'Pregnancy+Family'!$A$5:$S$56,AD27,FALSE),0)</f>
        <v>2174044</v>
      </c>
      <c r="J27" s="176">
        <f>IF(VLOOKUP($C$3,'Other (nonassist.+AUPL)'!$A$5:$U$56,AB27,FALSE)&gt;0,VLOOKUP($C$3,'Other (nonassist.+AUPL)'!$A$5:$U$56,AB27,FALSE),0)</f>
        <v>3488314504</v>
      </c>
      <c r="K27" s="176">
        <f t="shared" si="0"/>
        <v>26954983262</v>
      </c>
      <c r="L27" s="177"/>
      <c r="M27" s="178"/>
      <c r="N27" s="179"/>
      <c r="O27" s="179"/>
      <c r="P27" s="179"/>
      <c r="Q27" s="179"/>
      <c r="AB27">
        <v>4</v>
      </c>
      <c r="AC27">
        <v>4</v>
      </c>
      <c r="AD27">
        <v>4</v>
      </c>
    </row>
    <row r="28" spans="1:30">
      <c r="A28" s="20" t="s">
        <v>201</v>
      </c>
      <c r="B28" s="176">
        <f>IF(VLOOKUP($C$3,'Basic Assistance'!$A$5:$T$58,AB28,FALSE)&gt;0, VLOOKUP($C$3,'Basic Assistance'!$A$5:$T$58,AB28,FALSE), 0)</f>
        <v>11180400974</v>
      </c>
      <c r="C28" s="176">
        <f>IF(VLOOKUP($C$3,'&gt;2014 Work+Transport+IDA'!$A$5:$S$56,AB28,FALSE)&gt;0,VLOOKUP($C$3,'&gt;2014 Work+Transport+IDA'!$A$5:$S$56,AB28,FALSE),0)</f>
        <v>3150654389</v>
      </c>
      <c r="D28" s="176">
        <f>IF(VLOOKUP($C$3,'Child Care (Spent or Transfer)'!$A$5:$U$56,AB28,FALSE)&gt;0, VLOOKUP($C$3,'Child Care (Spent or Transfer)'!$A$5:$U$56,AB28,FALSE),0)</f>
        <v>5931703019</v>
      </c>
      <c r="E28" s="176">
        <f>IF(VLOOKUP($C$3,'Program Managment'!A$5:S$56,AC28,FALSE)&gt;0, VLOOKUP($C$3,'Program Managment'!A$5:S$56,AC28,FALSE), 0)</f>
        <v>2602094349</v>
      </c>
      <c r="F28" s="176">
        <f>IF(VLOOKUP($C$3,'Refundable Tax Credits'!$A$5:$U$56,AC28,FALSE)&gt;0,VLOOKUP($C$3,'Refundable Tax Credits'!$A$5:$U$56,AC28,FALSE),0)</f>
        <v>689047459</v>
      </c>
      <c r="G28" s="176">
        <f>IF(VLOOKUP($C$3,'Short-Term Benefits'!$A$5:$U$56,AD28,FALSE)&gt;0,VLOOKUP($C$3,'Short-Term Benefits'!$A$5:$U$56,AD28,FALSE),0)</f>
        <v>147150891</v>
      </c>
      <c r="H28" s="176">
        <f>IF(VLOOKUP($C$3,'Transferred to SSBG'!$A$5:$S$56,AD28,FALSE)&gt;0,VLOOKUP($C$3,'Transferred to SSBG'!$A$5:$S$56,AD28,FALSE),0)</f>
        <v>1096283464</v>
      </c>
      <c r="I28" s="176">
        <f>IF(VLOOKUP($C$3,'Pregnancy+Family'!$A$5:$S$56,AD28,FALSE)&gt;0,VLOOKUP($C$3,'Pregnancy+Family'!$A$5:$S$56,AD28,FALSE),0)</f>
        <v>284242952</v>
      </c>
      <c r="J28" s="176">
        <f>IF(VLOOKUP($C$3,'Other (nonassist.+AUPL)'!$A$5:$U$56,AB28,FALSE)&gt;0,VLOOKUP($C$3,'Other (nonassist.+AUPL)'!$A$5:$U$56,AB28,FALSE),0)</f>
        <v>3193597116</v>
      </c>
      <c r="K28" s="176">
        <f t="shared" si="0"/>
        <v>28275174613</v>
      </c>
      <c r="L28" s="177"/>
      <c r="M28" s="178"/>
      <c r="N28" s="179"/>
      <c r="O28" s="179"/>
      <c r="P28" s="179"/>
      <c r="Q28" s="179"/>
      <c r="AB28">
        <v>5</v>
      </c>
      <c r="AC28">
        <v>5</v>
      </c>
      <c r="AD28">
        <v>5</v>
      </c>
    </row>
    <row r="29" spans="1:30">
      <c r="A29" s="20" t="s">
        <v>202</v>
      </c>
      <c r="B29" s="176">
        <f>IF(VLOOKUP($C$3,'Basic Assistance'!$A$5:$T$58,AB29,FALSE)&gt;0, VLOOKUP($C$3,'Basic Assistance'!$A$5:$T$58,AB29,FALSE), 0)</f>
        <v>10143465544</v>
      </c>
      <c r="C29" s="176">
        <f>IF(VLOOKUP($C$3,'&gt;2014 Work+Transport+IDA'!$A$5:$S$56,AB29,FALSE)&gt;0,VLOOKUP($C$3,'&gt;2014 Work+Transport+IDA'!$A$5:$S$56,AB29,FALSE),0)</f>
        <v>3335359206</v>
      </c>
      <c r="D29" s="176">
        <f>IF(VLOOKUP($C$3,'Child Care (Spent or Transfer)'!$A$5:$U$56,AB29,FALSE)&gt;0, VLOOKUP($C$3,'Child Care (Spent or Transfer)'!$A$5:$U$56,AB29,FALSE),0)</f>
        <v>5349984218</v>
      </c>
      <c r="E29" s="176">
        <f>IF(VLOOKUP($C$3,'Program Managment'!A$5:S$56,AC29,FALSE)&gt;0, VLOOKUP($C$3,'Program Managment'!A$5:S$56,AC29,FALSE), 0)</f>
        <v>2653038994</v>
      </c>
      <c r="F29" s="176">
        <f>IF(VLOOKUP($C$3,'Refundable Tax Credits'!$A$5:$U$56,AC29,FALSE)&gt;0,VLOOKUP($C$3,'Refundable Tax Credits'!$A$5:$U$56,AC29,FALSE),0)</f>
        <v>671822697</v>
      </c>
      <c r="G29" s="176">
        <f>IF(VLOOKUP($C$3,'Short-Term Benefits'!$A$5:$U$56,AD29,FALSE)&gt;0,VLOOKUP($C$3,'Short-Term Benefits'!$A$5:$U$56,AD29,FALSE),0)</f>
        <v>235949577</v>
      </c>
      <c r="H29" s="176">
        <f>IF(VLOOKUP($C$3,'Transferred to SSBG'!$A$5:$S$56,AD29,FALSE)&gt;0,VLOOKUP($C$3,'Transferred to SSBG'!$A$5:$S$56,AD29,FALSE),0)</f>
        <v>933654437</v>
      </c>
      <c r="I29" s="176">
        <f>IF(VLOOKUP($C$3,'Pregnancy+Family'!$A$5:$S$56,AD29,FALSE)&gt;0,VLOOKUP($C$3,'Pregnancy+Family'!$A$5:$S$56,AD29,FALSE),0)</f>
        <v>396523087</v>
      </c>
      <c r="J29" s="176">
        <f>IF(VLOOKUP($C$3,'Other (nonassist.+AUPL)'!$A$5:$U$56,AB29,FALSE)&gt;0,VLOOKUP($C$3,'Other (nonassist.+AUPL)'!$A$5:$U$56,AB29,FALSE),0)</f>
        <v>4779753417</v>
      </c>
      <c r="K29" s="176">
        <f t="shared" si="0"/>
        <v>28499551177</v>
      </c>
      <c r="L29" s="177"/>
      <c r="M29" s="178"/>
      <c r="N29" s="179"/>
      <c r="O29" s="179"/>
      <c r="P29" s="179"/>
      <c r="Q29" s="179"/>
      <c r="AB29">
        <v>6</v>
      </c>
      <c r="AC29">
        <v>6</v>
      </c>
      <c r="AD29">
        <v>6</v>
      </c>
    </row>
    <row r="30" spans="1:30">
      <c r="A30" s="20" t="s">
        <v>203</v>
      </c>
      <c r="B30" s="176">
        <f>IF(VLOOKUP($C$3,'Basic Assistance'!$A$5:$T$58,AB30,FALSE)&gt;0, VLOOKUP($C$3,'Basic Assistance'!$A$5:$T$58,AB30,FALSE), 0)</f>
        <v>9408233518</v>
      </c>
      <c r="C30" s="176">
        <f>IF(VLOOKUP($C$3,'&gt;2014 Work+Transport+IDA'!$A$5:$S$56,AB30,FALSE)&gt;0,VLOOKUP($C$3,'&gt;2014 Work+Transport+IDA'!$A$5:$S$56,AB30,FALSE),0)</f>
        <v>3318565232</v>
      </c>
      <c r="D30" s="176">
        <f>IF(VLOOKUP($C$3,'Child Care (Spent or Transfer)'!$A$5:$U$56,AB30,FALSE)&gt;0, VLOOKUP($C$3,'Child Care (Spent or Transfer)'!$A$5:$U$56,AB30,FALSE),0)</f>
        <v>5430557655</v>
      </c>
      <c r="E30" s="176">
        <f>IF(VLOOKUP($C$3,'Program Managment'!A$5:S$56,AC30,FALSE)&gt;0, VLOOKUP($C$3,'Program Managment'!A$5:S$56,AC30,FALSE), 0)</f>
        <v>2616876211</v>
      </c>
      <c r="F30" s="176">
        <f>IF(VLOOKUP($C$3,'Refundable Tax Credits'!$A$5:$U$56,AC30,FALSE)&gt;0,VLOOKUP($C$3,'Refundable Tax Credits'!$A$5:$U$56,AC30,FALSE),0)</f>
        <v>765501266</v>
      </c>
      <c r="G30" s="176">
        <f>IF(VLOOKUP($C$3,'Short-Term Benefits'!$A$5:$U$56,AD30,FALSE)&gt;0,VLOOKUP($C$3,'Short-Term Benefits'!$A$5:$U$56,AD30,FALSE),0)</f>
        <v>237750089</v>
      </c>
      <c r="H30" s="176">
        <f>IF(VLOOKUP($C$3,'Transferred to SSBG'!$A$5:$S$56,AD30,FALSE)&gt;0,VLOOKUP($C$3,'Transferred to SSBG'!$A$5:$S$56,AD30,FALSE),0)</f>
        <v>1031375598</v>
      </c>
      <c r="I30" s="176">
        <f>IF(VLOOKUP($C$3,'Pregnancy+Family'!$A$5:$S$56,AD30,FALSE)&gt;0,VLOOKUP($C$3,'Pregnancy+Family'!$A$5:$S$56,AD30,FALSE),0)</f>
        <v>1009805493</v>
      </c>
      <c r="J30" s="176">
        <f>IF(VLOOKUP($C$3,'Other (nonassist.+AUPL)'!$A$5:$U$56,AB30,FALSE)&gt;0,VLOOKUP($C$3,'Other (nonassist.+AUPL)'!$A$5:$U$56,AB30,FALSE),0)</f>
        <v>4553392356</v>
      </c>
      <c r="K30" s="176">
        <f t="shared" si="0"/>
        <v>28372057418</v>
      </c>
      <c r="L30" s="177"/>
      <c r="M30" s="178"/>
      <c r="N30" s="179"/>
      <c r="O30" s="179"/>
      <c r="P30" s="179"/>
      <c r="Q30" s="179"/>
      <c r="AB30">
        <v>7</v>
      </c>
      <c r="AC30">
        <v>7</v>
      </c>
      <c r="AD30">
        <v>7</v>
      </c>
    </row>
    <row r="31" spans="1:30">
      <c r="A31" s="20" t="s">
        <v>204</v>
      </c>
      <c r="B31" s="176">
        <f>IF(VLOOKUP($C$3,'Basic Assistance'!$A$5:$T$58,AB31,FALSE)&gt;0, VLOOKUP($C$3,'Basic Assistance'!$A$5:$T$58,AB31,FALSE), 0)</f>
        <v>10218545347</v>
      </c>
      <c r="C31" s="176">
        <f>IF(VLOOKUP($C$3,'&gt;2014 Work+Transport+IDA'!$A$5:$S$56,AB31,FALSE)&gt;0,VLOOKUP($C$3,'&gt;2014 Work+Transport+IDA'!$A$5:$S$56,AB31,FALSE),0)</f>
        <v>3168970913</v>
      </c>
      <c r="D31" s="176">
        <f>IF(VLOOKUP($C$3,'Child Care (Spent or Transfer)'!$A$5:$U$56,AB31,FALSE)&gt;0, VLOOKUP($C$3,'Child Care (Spent or Transfer)'!$A$5:$U$56,AB31,FALSE),0)</f>
        <v>5258507086</v>
      </c>
      <c r="E31" s="176">
        <f>IF(VLOOKUP($C$3,'Program Managment'!A$5:S$56,AC31,FALSE)&gt;0, VLOOKUP($C$3,'Program Managment'!A$5:S$56,AC31,FALSE), 0)</f>
        <v>2451114399</v>
      </c>
      <c r="F31" s="176">
        <f>IF(VLOOKUP($C$3,'Refundable Tax Credits'!$A$5:$U$56,AC31,FALSE)&gt;0,VLOOKUP($C$3,'Refundable Tax Credits'!$A$5:$U$56,AC31,FALSE),0)</f>
        <v>1006834265</v>
      </c>
      <c r="G31" s="176">
        <f>IF(VLOOKUP($C$3,'Short-Term Benefits'!$A$5:$U$56,AD31,FALSE)&gt;0,VLOOKUP($C$3,'Short-Term Benefits'!$A$5:$U$56,AD31,FALSE),0)</f>
        <v>260999868</v>
      </c>
      <c r="H31" s="176">
        <f>IF(VLOOKUP($C$3,'Transferred to SSBG'!$A$5:$S$56,AD31,FALSE)&gt;0,VLOOKUP($C$3,'Transferred to SSBG'!$A$5:$S$56,AD31,FALSE),0)</f>
        <v>926728189</v>
      </c>
      <c r="I31" s="176">
        <f>IF(VLOOKUP($C$3,'Pregnancy+Family'!$A$5:$S$56,AD31,FALSE)&gt;0,VLOOKUP($C$3,'Pregnancy+Family'!$A$5:$S$56,AD31,FALSE),0)</f>
        <v>1229924536</v>
      </c>
      <c r="J31" s="176">
        <f>IF(VLOOKUP($C$3,'Other (nonassist.+AUPL)'!$A$5:$U$56,AB31,FALSE)&gt;0,VLOOKUP($C$3,'Other (nonassist.+AUPL)'!$A$5:$U$56,AB31,FALSE),0)</f>
        <v>4535265342</v>
      </c>
      <c r="K31" s="176">
        <f t="shared" si="0"/>
        <v>29056889945</v>
      </c>
      <c r="L31" s="177"/>
      <c r="M31" s="178"/>
      <c r="N31" s="179"/>
      <c r="O31" s="179"/>
      <c r="P31" s="179"/>
      <c r="Q31" s="179"/>
      <c r="AB31">
        <v>8</v>
      </c>
      <c r="AC31">
        <v>8</v>
      </c>
      <c r="AD31">
        <v>8</v>
      </c>
    </row>
    <row r="32" spans="1:30">
      <c r="A32" s="20" t="s">
        <v>205</v>
      </c>
      <c r="B32" s="176">
        <f>IF(VLOOKUP($C$3,'Basic Assistance'!$A$5:$T$58,AB32,FALSE)&gt;0, VLOOKUP($C$3,'Basic Assistance'!$A$5:$T$58,AB32,FALSE), 0)</f>
        <v>10389421895</v>
      </c>
      <c r="C32" s="176">
        <f>IF(VLOOKUP($C$3,'&gt;2014 Work+Transport+IDA'!$A$5:$S$56,AB32,FALSE)&gt;0,VLOOKUP($C$3,'&gt;2014 Work+Transport+IDA'!$A$5:$S$56,AB32,FALSE),0)</f>
        <v>2688727805</v>
      </c>
      <c r="D32" s="176">
        <f>IF(VLOOKUP($C$3,'Child Care (Spent or Transfer)'!$A$5:$U$56,AB32,FALSE)&gt;0, VLOOKUP($C$3,'Child Care (Spent or Transfer)'!$A$5:$U$56,AB32,FALSE),0)</f>
        <v>5207461482</v>
      </c>
      <c r="E32" s="176">
        <f>IF(VLOOKUP($C$3,'Program Managment'!A$5:S$56,AC32,FALSE)&gt;0, VLOOKUP($C$3,'Program Managment'!A$5:S$56,AC32,FALSE), 0)</f>
        <v>2307928668</v>
      </c>
      <c r="F32" s="176">
        <f>IF(VLOOKUP($C$3,'Refundable Tax Credits'!$A$5:$U$56,AC32,FALSE)&gt;0,VLOOKUP($C$3,'Refundable Tax Credits'!$A$5:$U$56,AC32,FALSE),0)</f>
        <v>1120120691</v>
      </c>
      <c r="G32" s="176">
        <f>IF(VLOOKUP($C$3,'Short-Term Benefits'!$A$5:$U$56,AD32,FALSE)&gt;0,VLOOKUP($C$3,'Short-Term Benefits'!$A$5:$U$56,AD32,FALSE),0)</f>
        <v>271089447</v>
      </c>
      <c r="H32" s="176">
        <f>IF(VLOOKUP($C$3,'Transferred to SSBG'!$A$5:$S$56,AD32,FALSE)&gt;0,VLOOKUP($C$3,'Transferred to SSBG'!$A$5:$S$56,AD32,FALSE),0)</f>
        <v>775012452</v>
      </c>
      <c r="I32" s="176">
        <f>IF(VLOOKUP($C$3,'Pregnancy+Family'!$A$5:$S$56,AD32,FALSE)&gt;0,VLOOKUP($C$3,'Pregnancy+Family'!$A$5:$S$56,AD32,FALSE),0)</f>
        <v>1126106441</v>
      </c>
      <c r="J32" s="176">
        <f>IF(VLOOKUP($C$3,'Other (nonassist.+AUPL)'!$A$5:$U$56,AB32,FALSE)&gt;0,VLOOKUP($C$3,'Other (nonassist.+AUPL)'!$A$5:$U$56,AB32,FALSE),0)</f>
        <v>4655962935</v>
      </c>
      <c r="K32" s="176">
        <f t="shared" si="0"/>
        <v>28541831816</v>
      </c>
      <c r="L32" s="177"/>
      <c r="M32" s="178"/>
      <c r="N32" s="179"/>
      <c r="O32" s="179"/>
      <c r="P32" s="179"/>
      <c r="Q32" s="179"/>
      <c r="AB32">
        <v>9</v>
      </c>
      <c r="AC32">
        <v>9</v>
      </c>
      <c r="AD32">
        <v>9</v>
      </c>
    </row>
    <row r="33" spans="1:30">
      <c r="A33" s="20" t="s">
        <v>206</v>
      </c>
      <c r="B33" s="176">
        <f>IF(VLOOKUP($C$3,'Basic Assistance'!$A$5:$T$58,AB33,FALSE)&gt;0, VLOOKUP($C$3,'Basic Assistance'!$A$5:$T$58,AB33,FALSE), 0)</f>
        <v>10739000687</v>
      </c>
      <c r="C33" s="176">
        <f>IF(VLOOKUP($C$3,'&gt;2014 Work+Transport+IDA'!$A$5:$S$56,AB33,FALSE)&gt;0,VLOOKUP($C$3,'&gt;2014 Work+Transport+IDA'!$A$5:$S$56,AB33,FALSE),0)</f>
        <v>2693144833</v>
      </c>
      <c r="D33" s="176">
        <f>IF(VLOOKUP($C$3,'Child Care (Spent or Transfer)'!$A$5:$U$56,AB33,FALSE)&gt;0, VLOOKUP($C$3,'Child Care (Spent or Transfer)'!$A$5:$U$56,AB33,FALSE),0)</f>
        <v>5134446581</v>
      </c>
      <c r="E33" s="176">
        <f>IF(VLOOKUP($C$3,'Program Managment'!A$5:S$56,AC33,FALSE)&gt;0, VLOOKUP($C$3,'Program Managment'!A$5:S$56,AC33,FALSE), 0)</f>
        <v>2376625106</v>
      </c>
      <c r="F33" s="176">
        <f>IF(VLOOKUP($C$3,'Refundable Tax Credits'!$A$5:$U$56,AC33,FALSE)&gt;0,VLOOKUP($C$3,'Refundable Tax Credits'!$A$5:$U$56,AC33,FALSE),0)</f>
        <v>1126935976</v>
      </c>
      <c r="G33" s="176">
        <f>IF(VLOOKUP($C$3,'Short-Term Benefits'!$A$5:$U$56,AD33,FALSE)&gt;0,VLOOKUP($C$3,'Short-Term Benefits'!$A$5:$U$56,AD33,FALSE),0)</f>
        <v>267286107</v>
      </c>
      <c r="H33" s="176">
        <f>IF(VLOOKUP($C$3,'Transferred to SSBG'!$A$5:$S$56,AD33,FALSE)&gt;0,VLOOKUP($C$3,'Transferred to SSBG'!$A$5:$S$56,AD33,FALSE),0)</f>
        <v>922416116</v>
      </c>
      <c r="I33" s="176">
        <f>IF(VLOOKUP($C$3,'Pregnancy+Family'!$A$5:$S$56,AD33,FALSE)&gt;0,VLOOKUP($C$3,'Pregnancy+Family'!$A$5:$S$56,AD33,FALSE),0)</f>
        <v>840214706</v>
      </c>
      <c r="J33" s="176">
        <f>IF(VLOOKUP($C$3,'Other (nonassist.+AUPL)'!$A$5:$U$56,AB33,FALSE)&gt;0,VLOOKUP($C$3,'Other (nonassist.+AUPL)'!$A$5:$U$56,AB33,FALSE),0)</f>
        <v>4339830594</v>
      </c>
      <c r="K33" s="176">
        <f t="shared" si="0"/>
        <v>28439900706</v>
      </c>
      <c r="L33" s="177"/>
      <c r="M33" s="178"/>
      <c r="N33" s="179"/>
      <c r="O33" s="179"/>
      <c r="P33" s="179"/>
      <c r="Q33" s="179"/>
      <c r="AB33">
        <v>10</v>
      </c>
      <c r="AC33">
        <v>10</v>
      </c>
      <c r="AD33">
        <v>10</v>
      </c>
    </row>
    <row r="34" spans="1:30">
      <c r="A34" s="20" t="s">
        <v>207</v>
      </c>
      <c r="B34" s="176">
        <f>IF(VLOOKUP($C$3,'Basic Assistance'!$A$5:$T$58,AB34,FALSE)&gt;0, VLOOKUP($C$3,'Basic Assistance'!$A$5:$T$58,AB34,FALSE), 0)</f>
        <v>9906038682</v>
      </c>
      <c r="C34" s="176">
        <f>IF(VLOOKUP($C$3,'&gt;2014 Work+Transport+IDA'!$A$5:$S$56,AB34,FALSE)&gt;0,VLOOKUP($C$3,'&gt;2014 Work+Transport+IDA'!$A$5:$S$56,AB34,FALSE),0)</f>
        <v>2838336690</v>
      </c>
      <c r="D34" s="176">
        <f>IF(VLOOKUP($C$3,'Child Care (Spent or Transfer)'!$A$5:$U$56,AB34,FALSE)&gt;0, VLOOKUP($C$3,'Child Care (Spent or Transfer)'!$A$5:$U$56,AB34,FALSE),0)</f>
        <v>5419918793</v>
      </c>
      <c r="E34" s="176">
        <f>IF(VLOOKUP($C$3,'Program Managment'!A$5:S$56,AC34,FALSE)&gt;0, VLOOKUP($C$3,'Program Managment'!A$5:S$56,AC34,FALSE), 0)</f>
        <v>2410837161</v>
      </c>
      <c r="F34" s="176">
        <f>IF(VLOOKUP($C$3,'Refundable Tax Credits'!$A$5:$U$56,AC34,FALSE)&gt;0,VLOOKUP($C$3,'Refundable Tax Credits'!$A$5:$U$56,AC34,FALSE),0)</f>
        <v>1242259158</v>
      </c>
      <c r="G34" s="176">
        <f>IF(VLOOKUP($C$3,'Short-Term Benefits'!$A$5:$U$56,AD34,FALSE)&gt;0,VLOOKUP($C$3,'Short-Term Benefits'!$A$5:$U$56,AD34,FALSE),0)</f>
        <v>289395948</v>
      </c>
      <c r="H34" s="176">
        <f>IF(VLOOKUP($C$3,'Transferred to SSBG'!$A$5:$S$56,AD34,FALSE)&gt;0,VLOOKUP($C$3,'Transferred to SSBG'!$A$5:$S$56,AD34,FALSE),0)</f>
        <v>974038036</v>
      </c>
      <c r="I34" s="176">
        <f>IF(VLOOKUP($C$3,'Pregnancy+Family'!$A$5:$S$56,AD34,FALSE)&gt;0,VLOOKUP($C$3,'Pregnancy+Family'!$A$5:$S$56,AD34,FALSE),0)</f>
        <v>940128439</v>
      </c>
      <c r="J34" s="176">
        <f>IF(VLOOKUP($C$3,'Other (nonassist.+AUPL)'!$A$5:$U$56,AB34,FALSE)&gt;0,VLOOKUP($C$3,'Other (nonassist.+AUPL)'!$A$5:$U$56,AB34,FALSE),0)</f>
        <v>4424783929</v>
      </c>
      <c r="K34" s="176">
        <f t="shared" si="0"/>
        <v>28445736836</v>
      </c>
      <c r="L34" s="177"/>
      <c r="M34" s="178"/>
      <c r="N34" s="179"/>
      <c r="O34" s="179"/>
      <c r="P34" s="179"/>
      <c r="Q34" s="179"/>
      <c r="AB34">
        <v>11</v>
      </c>
      <c r="AC34">
        <v>11</v>
      </c>
      <c r="AD34">
        <v>11</v>
      </c>
    </row>
    <row r="35" spans="1:30">
      <c r="A35" s="20" t="s">
        <v>208</v>
      </c>
      <c r="B35" s="176">
        <f>IF(VLOOKUP($C$3,'Basic Assistance'!$A$5:$T$58,AB35,FALSE)&gt;0, VLOOKUP($C$3,'Basic Assistance'!$A$5:$T$58,AB35,FALSE), 0)</f>
        <v>9068930860</v>
      </c>
      <c r="C35" s="176">
        <f>IF(VLOOKUP($C$3,'&gt;2014 Work+Transport+IDA'!$A$5:$S$56,AB35,FALSE)&gt;0,VLOOKUP($C$3,'&gt;2014 Work+Transport+IDA'!$A$5:$S$56,AB35,FALSE),0)</f>
        <v>2799282197</v>
      </c>
      <c r="D35" s="176">
        <f>IF(VLOOKUP($C$3,'Child Care (Spent or Transfer)'!$A$5:$U$56,AB35,FALSE)&gt;0, VLOOKUP($C$3,'Child Care (Spent or Transfer)'!$A$5:$U$56,AB35,FALSE),0)</f>
        <v>5728929746</v>
      </c>
      <c r="E35" s="176">
        <f>IF(VLOOKUP($C$3,'Program Managment'!A$5:S$56,AC35,FALSE)&gt;0, VLOOKUP($C$3,'Program Managment'!A$5:S$56,AC35,FALSE), 0)</f>
        <v>2492457029</v>
      </c>
      <c r="F35" s="176">
        <f>IF(VLOOKUP($C$3,'Refundable Tax Credits'!$A$5:$U$56,AC35,FALSE)&gt;0,VLOOKUP($C$3,'Refundable Tax Credits'!$A$5:$U$56,AC35,FALSE),0)</f>
        <v>1400056273</v>
      </c>
      <c r="G35" s="176">
        <f>IF(VLOOKUP($C$3,'Short-Term Benefits'!$A$5:$U$56,AD35,FALSE)&gt;0,VLOOKUP($C$3,'Short-Term Benefits'!$A$5:$U$56,AD35,FALSE),0)</f>
        <v>383904623</v>
      </c>
      <c r="H35" s="176">
        <f>IF(VLOOKUP($C$3,'Transferred to SSBG'!$A$5:$S$56,AD35,FALSE)&gt;0,VLOOKUP($C$3,'Transferred to SSBG'!$A$5:$S$56,AD35,FALSE),0)</f>
        <v>1152683782</v>
      </c>
      <c r="I35" s="176">
        <f>IF(VLOOKUP($C$3,'Pregnancy+Family'!$A$5:$S$56,AD35,FALSE)&gt;0,VLOOKUP($C$3,'Pregnancy+Family'!$A$5:$S$56,AD35,FALSE),0)</f>
        <v>2050859365</v>
      </c>
      <c r="J35" s="176">
        <f>IF(VLOOKUP($C$3,'Other (nonassist.+AUPL)'!$A$5:$U$56,AB35,FALSE)&gt;0,VLOOKUP($C$3,'Other (nonassist.+AUPL)'!$A$5:$U$56,AB35,FALSE),0)</f>
        <v>4929352770</v>
      </c>
      <c r="K35" s="176">
        <f t="shared" si="0"/>
        <v>30006456645</v>
      </c>
      <c r="L35" s="177"/>
      <c r="M35" s="180"/>
      <c r="N35" s="179"/>
      <c r="O35" s="179"/>
      <c r="P35" s="179"/>
      <c r="Q35" s="179"/>
      <c r="AB35">
        <v>12</v>
      </c>
      <c r="AC35">
        <v>12</v>
      </c>
      <c r="AD35">
        <v>12</v>
      </c>
    </row>
    <row r="36" spans="1:30">
      <c r="A36" s="20" t="s">
        <v>209</v>
      </c>
      <c r="B36" s="176">
        <f>IF(VLOOKUP($C$3,'Basic Assistance'!$A$5:$T$58,AB36,FALSE)&gt;0, VLOOKUP($C$3,'Basic Assistance'!$A$5:$T$58,AB36,FALSE), 0)</f>
        <v>8648970019</v>
      </c>
      <c r="C36" s="176">
        <f>IF(VLOOKUP($C$3,'&gt;2014 Work+Transport+IDA'!$A$5:$S$56,AB36,FALSE)&gt;0,VLOOKUP($C$3,'&gt;2014 Work+Transport+IDA'!$A$5:$S$56,AB36,FALSE),0)</f>
        <v>2782014301</v>
      </c>
      <c r="D36" s="176">
        <f>IF(VLOOKUP($C$3,'Child Care (Spent or Transfer)'!$A$5:$U$56,AB36,FALSE)&gt;0, VLOOKUP($C$3,'Child Care (Spent or Transfer)'!$A$5:$U$56,AB36,FALSE),0)</f>
        <v>5915210145</v>
      </c>
      <c r="E36" s="176">
        <f>IF(VLOOKUP($C$3,'Program Managment'!A$5:S$56,AC36,FALSE)&gt;0, VLOOKUP($C$3,'Program Managment'!A$5:S$56,AC36,FALSE), 0)</f>
        <v>2577185873</v>
      </c>
      <c r="F36" s="176">
        <f>IF(VLOOKUP($C$3,'Refundable Tax Credits'!$A$5:$U$56,AC36,FALSE)&gt;0,VLOOKUP($C$3,'Refundable Tax Credits'!$A$5:$U$56,AC36,FALSE),0)</f>
        <v>1563966152</v>
      </c>
      <c r="G36" s="176">
        <f>IF(VLOOKUP($C$3,'Short-Term Benefits'!$A$5:$U$56,AD36,FALSE)&gt;0,VLOOKUP($C$3,'Short-Term Benefits'!$A$5:$U$56,AD36,FALSE),0)</f>
        <v>479988894</v>
      </c>
      <c r="H36" s="176">
        <f>IF(VLOOKUP($C$3,'Transferred to SSBG'!$A$5:$S$56,AD36,FALSE)&gt;0,VLOOKUP($C$3,'Transferred to SSBG'!$A$5:$S$56,AD36,FALSE),0)</f>
        <v>1181211959</v>
      </c>
      <c r="I36" s="176">
        <f>IF(VLOOKUP($C$3,'Pregnancy+Family'!$A$5:$S$56,AD36,FALSE)&gt;0,VLOOKUP($C$3,'Pregnancy+Family'!$A$5:$S$56,AD36,FALSE),0)</f>
        <v>2462539312</v>
      </c>
      <c r="J36" s="176">
        <f>IF(VLOOKUP($C$3,'Other (nonassist.+AUPL)'!$A$5:$U$56,AB36,FALSE)&gt;0,VLOOKUP($C$3,'Other (nonassist.+AUPL)'!$A$5:$U$56,AB36,FALSE),0)</f>
        <v>5378781884</v>
      </c>
      <c r="K36" s="176">
        <f t="shared" si="0"/>
        <v>30989868539</v>
      </c>
      <c r="L36" s="177"/>
      <c r="M36" s="180"/>
      <c r="N36" s="179"/>
      <c r="O36" s="179"/>
      <c r="P36" s="179"/>
      <c r="Q36" s="179"/>
      <c r="AB36">
        <v>13</v>
      </c>
      <c r="AC36">
        <v>13</v>
      </c>
      <c r="AD36">
        <v>13</v>
      </c>
    </row>
    <row r="37" spans="1:30">
      <c r="A37" s="20" t="s">
        <v>210</v>
      </c>
      <c r="B37" s="176">
        <f>IF(VLOOKUP($C$3,'Basic Assistance'!$A$5:$T$58,AB37,FALSE)&gt;0, VLOOKUP($C$3,'Basic Assistance'!$A$5:$T$58,AB37,FALSE), 0)</f>
        <v>9323502540</v>
      </c>
      <c r="C37" s="176">
        <f>IF(VLOOKUP($C$3,'&gt;2014 Work+Transport+IDA'!$A$5:$S$56,AB37,FALSE)&gt;0,VLOOKUP($C$3,'&gt;2014 Work+Transport+IDA'!$A$5:$S$56,AB37,FALSE),0)</f>
        <v>2908718840</v>
      </c>
      <c r="D37" s="176">
        <f>IF(VLOOKUP($C$3,'Child Care (Spent or Transfer)'!$A$5:$U$56,AB37,FALSE)&gt;0, VLOOKUP($C$3,'Child Care (Spent or Transfer)'!$A$5:$U$56,AB37,FALSE),0)</f>
        <v>5860592307</v>
      </c>
      <c r="E37" s="176">
        <f>IF(VLOOKUP($C$3,'Program Managment'!A$5:S$56,AC37,FALSE)&gt;0, VLOOKUP($C$3,'Program Managment'!A$5:S$56,AC37,FALSE), 0)</f>
        <v>2482718351</v>
      </c>
      <c r="F37" s="176">
        <f>IF(VLOOKUP($C$3,'Refundable Tax Credits'!$A$5:$U$56,AC37,FALSE)&gt;0,VLOOKUP($C$3,'Refundable Tax Credits'!$A$5:$U$56,AC37,FALSE),0)</f>
        <v>2093888325</v>
      </c>
      <c r="G37" s="176">
        <f>IF(VLOOKUP($C$3,'Short-Term Benefits'!$A$5:$U$56,AD37,FALSE)&gt;0,VLOOKUP($C$3,'Short-Term Benefits'!$A$5:$U$56,AD37,FALSE),0)</f>
        <v>856952686</v>
      </c>
      <c r="H37" s="176">
        <f>IF(VLOOKUP($C$3,'Transferred to SSBG'!$A$5:$S$56,AD37,FALSE)&gt;0,VLOOKUP($C$3,'Transferred to SSBG'!$A$5:$S$56,AD37,FALSE),0)</f>
        <v>1212271057</v>
      </c>
      <c r="I37" s="176">
        <f>IF(VLOOKUP($C$3,'Pregnancy+Family'!$A$5:$S$56,AD37,FALSE)&gt;0,VLOOKUP($C$3,'Pregnancy+Family'!$A$5:$S$56,AD37,FALSE),0)</f>
        <v>2559813707</v>
      </c>
      <c r="J37" s="176">
        <f>IF(VLOOKUP($C$3,'Other (nonassist.+AUPL)'!$A$5:$U$56,AB37,FALSE)&gt;0,VLOOKUP($C$3,'Other (nonassist.+AUPL)'!$A$5:$U$56,AB37,FALSE),0)</f>
        <v>6236234488</v>
      </c>
      <c r="K37" s="176">
        <f t="shared" si="0"/>
        <v>33534692301</v>
      </c>
      <c r="L37" s="177"/>
      <c r="M37" s="180"/>
      <c r="N37" s="179"/>
      <c r="O37" s="179"/>
      <c r="P37" s="179"/>
      <c r="Q37" s="179"/>
      <c r="AB37">
        <v>14</v>
      </c>
      <c r="AC37">
        <v>14</v>
      </c>
      <c r="AD37">
        <v>14</v>
      </c>
    </row>
    <row r="38" spans="1:30">
      <c r="A38" s="25">
        <v>2010</v>
      </c>
      <c r="B38" s="176">
        <f>IF(VLOOKUP($C$3,'Basic Assistance'!$A$5:$T$58,AB38,FALSE)&gt;0, VLOOKUP($C$3,'Basic Assistance'!$A$5:$T$58,AB38,FALSE), 0)</f>
        <v>10699142042</v>
      </c>
      <c r="C38" s="176">
        <f>IF(VLOOKUP($C$3,'&gt;2014 Work+Transport+IDA'!$A$5:$S$56,AB38,FALSE)&gt;0,VLOOKUP($C$3,'&gt;2014 Work+Transport+IDA'!$A$5:$S$56,AB38,FALSE),0)</f>
        <v>3857791353</v>
      </c>
      <c r="D38" s="176">
        <f>IF(VLOOKUP($C$3,'Child Care (Spent or Transfer)'!$A$5:$U$56,AB38,FALSE)&gt;0, VLOOKUP($C$3,'Child Care (Spent or Transfer)'!$A$5:$U$56,AB38,FALSE),0)</f>
        <v>5442075573</v>
      </c>
      <c r="E38" s="176">
        <f>IF(VLOOKUP($C$3,'Program Managment'!A$5:S$56,AC38,FALSE)&gt;0, VLOOKUP($C$3,'Program Managment'!A$5:S$56,AC38,FALSE), 0)</f>
        <v>2486782869</v>
      </c>
      <c r="F38" s="176">
        <f>IF(VLOOKUP($C$3,'Refundable Tax Credits'!$A$5:$U$56,AC38,FALSE)&gt;0,VLOOKUP($C$3,'Refundable Tax Credits'!$A$5:$U$56,AC38,FALSE),0)</f>
        <v>2753662079</v>
      </c>
      <c r="G38" s="176">
        <f>IF(VLOOKUP($C$3,'Short-Term Benefits'!$A$5:$U$56,AD38,FALSE)&gt;0,VLOOKUP($C$3,'Short-Term Benefits'!$A$5:$U$56,AD38,FALSE),0)</f>
        <v>1088393095</v>
      </c>
      <c r="H38" s="176">
        <f>IF(VLOOKUP($C$3,'Transferred to SSBG'!$A$5:$S$56,AD38,FALSE)&gt;0,VLOOKUP($C$3,'Transferred to SSBG'!$A$5:$S$56,AD38,FALSE),0)</f>
        <v>1219931917</v>
      </c>
      <c r="I38" s="176">
        <f>IF(VLOOKUP($C$3,'Pregnancy+Family'!$A$5:$S$56,AD38,FALSE)&gt;0,VLOOKUP($C$3,'Pregnancy+Family'!$A$5:$S$56,AD38,FALSE),0)</f>
        <v>2236442223</v>
      </c>
      <c r="J38" s="176">
        <f>IF(VLOOKUP($C$3,'Other (nonassist.+AUPL)'!$A$5:$U$56,AB38,FALSE)&gt;0,VLOOKUP($C$3,'Other (nonassist.+AUPL)'!$A$5:$U$56,AB38,FALSE),0)</f>
        <v>6063892695</v>
      </c>
      <c r="K38" s="176">
        <f t="shared" si="0"/>
        <v>35848113846</v>
      </c>
      <c r="L38" s="181"/>
      <c r="M38" s="180"/>
      <c r="N38" s="179"/>
      <c r="O38" s="179"/>
      <c r="P38" s="179"/>
      <c r="Q38" s="179"/>
      <c r="AB38">
        <v>15</v>
      </c>
      <c r="AC38">
        <v>15</v>
      </c>
      <c r="AD38">
        <v>15</v>
      </c>
    </row>
    <row r="39" spans="1:30">
      <c r="A39" s="25">
        <v>2011</v>
      </c>
      <c r="B39" s="176">
        <f>IF(VLOOKUP($C$3,'Basic Assistance'!$A$5:$T$58,AB39,FALSE)&gt;0, VLOOKUP($C$3,'Basic Assistance'!$A$5:$T$58,AB39,FALSE), 0)</f>
        <v>9604170791</v>
      </c>
      <c r="C39" s="176">
        <f>IF(VLOOKUP($C$3,'&gt;2014 Work+Transport+IDA'!$A$5:$S$56,AB39,FALSE)&gt;0,VLOOKUP($C$3,'&gt;2014 Work+Transport+IDA'!$A$5:$S$56,AB39,FALSE),0)</f>
        <v>3145190278</v>
      </c>
      <c r="D39" s="176">
        <f>IF(VLOOKUP($C$3,'Child Care (Spent or Transfer)'!$A$5:$U$56,AB39,FALSE)&gt;0, VLOOKUP($C$3,'Child Care (Spent or Transfer)'!$A$5:$U$56,AB39,FALSE),0)</f>
        <v>5522643148</v>
      </c>
      <c r="E39" s="176">
        <f>IF(VLOOKUP($C$3,'Program Managment'!A$5:S$56,AC39,FALSE)&gt;0, VLOOKUP($C$3,'Program Managment'!A$5:S$56,AC39,FALSE), 0)</f>
        <v>2304092171</v>
      </c>
      <c r="F39" s="176">
        <f>IF(VLOOKUP($C$3,'Refundable Tax Credits'!$A$5:$U$56,AC39,FALSE)&gt;0,VLOOKUP($C$3,'Refundable Tax Credits'!$A$5:$U$56,AC39,FALSE),0)</f>
        <v>2533829020</v>
      </c>
      <c r="G39" s="176">
        <f>IF(VLOOKUP($C$3,'Short-Term Benefits'!$A$5:$U$56,AD39,FALSE)&gt;0,VLOOKUP($C$3,'Short-Term Benefits'!$A$5:$U$56,AD39,FALSE),0)</f>
        <v>722177743</v>
      </c>
      <c r="H39" s="176">
        <f>IF(VLOOKUP($C$3,'Transferred to SSBG'!$A$5:$S$56,AD39,FALSE)&gt;0,VLOOKUP($C$3,'Transferred to SSBG'!$A$5:$S$56,AD39,FALSE),0)</f>
        <v>1135445928</v>
      </c>
      <c r="I39" s="176">
        <f>IF(VLOOKUP($C$3,'Pregnancy+Family'!$A$5:$S$56,AD39,FALSE)&gt;0,VLOOKUP($C$3,'Pregnancy+Family'!$A$5:$S$56,AD39,FALSE),0)</f>
        <v>2261955694</v>
      </c>
      <c r="J39" s="176">
        <f>IF(VLOOKUP($C$3,'Other (nonassist.+AUPL)'!$A$5:$U$56,AB39,FALSE)&gt;0,VLOOKUP($C$3,'Other (nonassist.+AUPL)'!$A$5:$U$56,AB39,FALSE),0)</f>
        <v>6094936808</v>
      </c>
      <c r="K39" s="176">
        <f t="shared" si="0"/>
        <v>33324441581</v>
      </c>
      <c r="L39" s="181"/>
      <c r="M39" s="180"/>
      <c r="N39" s="179"/>
      <c r="O39" s="179"/>
      <c r="P39" s="179"/>
      <c r="Q39" s="179"/>
      <c r="AB39">
        <v>16</v>
      </c>
      <c r="AC39">
        <v>16</v>
      </c>
      <c r="AD39">
        <v>16</v>
      </c>
    </row>
    <row r="40" spans="1:30">
      <c r="A40" s="25">
        <v>2012</v>
      </c>
      <c r="B40" s="176">
        <f>IF(VLOOKUP($C$3,'Basic Assistance'!$A$5:$T$58,AB40,FALSE)&gt;0, VLOOKUP($C$3,'Basic Assistance'!$A$5:$T$58,AB40,FALSE), 0)</f>
        <v>8982230616</v>
      </c>
      <c r="C40" s="176">
        <f>IF(VLOOKUP($C$3,'&gt;2014 Work+Transport+IDA'!$A$5:$S$56,AB40,FALSE)&gt;0,VLOOKUP($C$3,'&gt;2014 Work+Transport+IDA'!$A$5:$S$56,AB40,FALSE),0)</f>
        <v>2613167470</v>
      </c>
      <c r="D40" s="176">
        <f>IF(VLOOKUP($C$3,'Child Care (Spent or Transfer)'!$A$5:$U$56,AB40,FALSE)&gt;0, VLOOKUP($C$3,'Child Care (Spent or Transfer)'!$A$5:$U$56,AB40,FALSE),0)</f>
        <v>5022393244</v>
      </c>
      <c r="E40" s="176">
        <f>IF(VLOOKUP($C$3,'Program Managment'!A$5:S$56,AC40,FALSE)&gt;0, VLOOKUP($C$3,'Program Managment'!A$5:S$56,AC40,FALSE), 0)</f>
        <v>2253982202</v>
      </c>
      <c r="F40" s="176">
        <f>IF(VLOOKUP($C$3,'Refundable Tax Credits'!$A$5:$U$56,AC40,FALSE)&gt;0,VLOOKUP($C$3,'Refundable Tax Credits'!$A$5:$U$56,AC40,FALSE),0)</f>
        <v>2555932563</v>
      </c>
      <c r="G40" s="176">
        <f>IF(VLOOKUP($C$3,'Short-Term Benefits'!$A$5:$U$56,AD40,FALSE)&gt;0,VLOOKUP($C$3,'Short-Term Benefits'!$A$5:$U$56,AD40,FALSE),0)</f>
        <v>537535431</v>
      </c>
      <c r="H40" s="176">
        <f>IF(VLOOKUP($C$3,'Transferred to SSBG'!$A$5:$S$56,AD40,FALSE)&gt;0,VLOOKUP($C$3,'Transferred to SSBG'!$A$5:$S$56,AD40,FALSE),0)</f>
        <v>1132658499</v>
      </c>
      <c r="I40" s="176">
        <f>IF(VLOOKUP($C$3,'Pregnancy+Family'!$A$5:$S$56,AD40,FALSE)&gt;0,VLOOKUP($C$3,'Pregnancy+Family'!$A$5:$S$56,AD40,FALSE),0)</f>
        <v>2296962691</v>
      </c>
      <c r="J40" s="176">
        <f>IF(VLOOKUP($C$3,'Other (nonassist.+AUPL)'!$A$5:$U$56,AB40,FALSE)&gt;0,VLOOKUP($C$3,'Other (nonassist.+AUPL)'!$A$5:$U$56,AB40,FALSE),0)</f>
        <v>5963234431</v>
      </c>
      <c r="K40" s="176">
        <f t="shared" si="0"/>
        <v>31358097147</v>
      </c>
      <c r="L40" s="181"/>
      <c r="M40" s="180"/>
      <c r="N40" s="179"/>
      <c r="O40" s="179"/>
      <c r="P40" s="179"/>
      <c r="Q40" s="179"/>
      <c r="AB40">
        <v>17</v>
      </c>
      <c r="AC40">
        <v>17</v>
      </c>
      <c r="AD40">
        <v>17</v>
      </c>
    </row>
    <row r="41" spans="1:30">
      <c r="A41" s="25">
        <v>2013</v>
      </c>
      <c r="B41" s="176">
        <f>IF(VLOOKUP($C$3,'Basic Assistance'!$A$5:$T$58,AB41,FALSE)&gt;0, VLOOKUP($C$3,'Basic Assistance'!$A$5:$T$58,AB41,FALSE), 0)</f>
        <v>8737929722</v>
      </c>
      <c r="C41" s="176">
        <f>IF(VLOOKUP($C$3,'&gt;2014 Work+Transport+IDA'!$A$5:$S$56,AB41,FALSE)&gt;0,VLOOKUP($C$3,'&gt;2014 Work+Transport+IDA'!$A$5:$S$56,AB41,FALSE),0)</f>
        <v>2484685127</v>
      </c>
      <c r="D41" s="176">
        <f>IF(VLOOKUP($C$3,'Child Care (Spent or Transfer)'!$A$5:$U$56,AB41,FALSE)&gt;0, VLOOKUP($C$3,'Child Care (Spent or Transfer)'!$A$5:$U$56,AB41,FALSE),0)</f>
        <v>5006477986</v>
      </c>
      <c r="E41" s="176">
        <f>IF(VLOOKUP($C$3,'Program Managment'!A$5:S$56,AC41,FALSE)&gt;0, VLOOKUP($C$3,'Program Managment'!A$5:S$56,AC41,FALSE), 0)</f>
        <v>2290924531</v>
      </c>
      <c r="F41" s="176">
        <f>IF(VLOOKUP($C$3,'Refundable Tax Credits'!$A$5:$U$56,AC41,FALSE)&gt;0,VLOOKUP($C$3,'Refundable Tax Credits'!$A$5:$U$56,AC41,FALSE),0)</f>
        <v>2394768616</v>
      </c>
      <c r="G41" s="176">
        <f>IF(VLOOKUP($C$3,'Short-Term Benefits'!$A$5:$U$56,AD41,FALSE)&gt;0,VLOOKUP($C$3,'Short-Term Benefits'!$A$5:$U$56,AD41,FALSE),0)</f>
        <v>703713866</v>
      </c>
      <c r="H41" s="176">
        <f>IF(VLOOKUP($C$3,'Transferred to SSBG'!$A$5:$S$56,AD41,FALSE)&gt;0,VLOOKUP($C$3,'Transferred to SSBG'!$A$5:$S$56,AD41,FALSE),0)</f>
        <v>1134838715</v>
      </c>
      <c r="I41" s="176">
        <f>IF(VLOOKUP($C$3,'Pregnancy+Family'!$A$5:$S$56,AD41,FALSE)&gt;0,VLOOKUP($C$3,'Pregnancy+Family'!$A$5:$S$56,AD41,FALSE),0)</f>
        <v>2834391933</v>
      </c>
      <c r="J41" s="176">
        <f>IF(VLOOKUP($C$3,'Other (nonassist.+AUPL)'!$A$5:$U$56,AB41,FALSE)&gt;0,VLOOKUP($C$3,'Other (nonassist.+AUPL)'!$A$5:$U$56,AB41,FALSE),0)</f>
        <v>6061471072</v>
      </c>
      <c r="K41" s="176">
        <f t="shared" si="0"/>
        <v>31649201568</v>
      </c>
      <c r="L41" s="181"/>
      <c r="M41" s="182"/>
      <c r="N41" s="179"/>
      <c r="O41" s="179"/>
      <c r="P41" s="179"/>
      <c r="Q41" s="179"/>
      <c r="AB41">
        <v>18</v>
      </c>
      <c r="AC41">
        <v>18</v>
      </c>
      <c r="AD41">
        <v>18</v>
      </c>
    </row>
    <row r="42" spans="1:30">
      <c r="A42" s="25">
        <v>2014</v>
      </c>
      <c r="B42" s="176">
        <f>IF(VLOOKUP($C$3,'Basic Assistance'!$A$5:$T$58,AB42,FALSE)&gt;0, VLOOKUP($C$3,'Basic Assistance'!$A$5:$T$58,AB42,FALSE), 0)</f>
        <v>8443419131</v>
      </c>
      <c r="C42" s="176">
        <f>IF(VLOOKUP($C$3,'&gt;2014 Work+Transport+IDA'!$A$5:$S$56,AB42,FALSE)&gt;0,VLOOKUP($C$3,'&gt;2014 Work+Transport+IDA'!$A$5:$S$56,AB42,FALSE),0)</f>
        <v>2618928950</v>
      </c>
      <c r="D42" s="176">
        <f>IF(VLOOKUP($C$3,'Child Care (Spent or Transfer)'!$A$5:$U$56,AB42,FALSE)&gt;0, VLOOKUP($C$3,'Child Care (Spent or Transfer)'!$A$5:$U$56,AB42,FALSE),0)</f>
        <v>5126605070</v>
      </c>
      <c r="E42" s="176">
        <f>IF(VLOOKUP($C$3,'Program Managment'!A$5:S$56,AC42,FALSE)&gt;0, VLOOKUP($C$3,'Program Managment'!A$5:S$56,AC42,FALSE), 0)</f>
        <v>2275246872</v>
      </c>
      <c r="F42" s="176">
        <f>IF(VLOOKUP($C$3,'Refundable Tax Credits'!$A$5:$U$56,AC42,FALSE)&gt;0,VLOOKUP($C$3,'Refundable Tax Credits'!$A$5:$U$56,AC42,FALSE),0)</f>
        <v>2565574845</v>
      </c>
      <c r="G42" s="176">
        <f>IF(VLOOKUP($C$3,'Short-Term Benefits'!$A$5:$U$56,AD42,FALSE)&gt;0,VLOOKUP($C$3,'Short-Term Benefits'!$A$5:$U$56,AD42,FALSE),0)</f>
        <v>716173910</v>
      </c>
      <c r="H42" s="176">
        <f>IF(VLOOKUP($C$3,'Transferred to SSBG'!$A$5:$S$56,AD42,FALSE)&gt;0,VLOOKUP($C$3,'Transferred to SSBG'!$A$5:$S$56,AD42,FALSE),0)</f>
        <v>1155909378</v>
      </c>
      <c r="I42" s="176">
        <f>IF(VLOOKUP($C$3,'Pregnancy+Family'!$A$5:$S$56,AD42,FALSE)&gt;0,VLOOKUP($C$3,'Pregnancy+Family'!$A$5:$S$56,AD42,FALSE),0)</f>
        <v>2837345034</v>
      </c>
      <c r="J42" s="176">
        <f>IF(VLOOKUP($C$3,'Other (nonassist.+AUPL)'!$A$5:$U$56,AB42,FALSE)&gt;0,VLOOKUP($C$3,'Other (nonassist.+AUPL)'!$A$5:$U$56,AB42,FALSE),0)</f>
        <v>6150050631</v>
      </c>
      <c r="K42" s="176">
        <f t="shared" si="0"/>
        <v>31889253821</v>
      </c>
      <c r="L42" s="182"/>
      <c r="M42" s="182"/>
      <c r="N42" s="179"/>
      <c r="O42" s="179"/>
      <c r="P42" s="179"/>
      <c r="Q42" s="179"/>
      <c r="AB42">
        <v>19</v>
      </c>
      <c r="AC42">
        <v>19</v>
      </c>
      <c r="AD42">
        <v>19</v>
      </c>
    </row>
    <row r="43" spans="1:30">
      <c r="A43" s="150"/>
      <c r="B43" s="183"/>
      <c r="C43" s="183"/>
      <c r="D43" s="183"/>
      <c r="E43" s="183"/>
      <c r="F43" s="183"/>
      <c r="G43" s="183"/>
      <c r="H43" s="183"/>
      <c r="I43" s="183"/>
      <c r="J43" s="183"/>
      <c r="K43" s="183"/>
      <c r="AB43">
        <v>20</v>
      </c>
      <c r="AC43">
        <v>20</v>
      </c>
      <c r="AD43">
        <v>20</v>
      </c>
    </row>
    <row r="44" spans="1:30" ht="43.5">
      <c r="A44" s="184" t="s">
        <v>252</v>
      </c>
      <c r="B44" s="185" t="str">
        <f>VLOOKUP($C$3,'[2]Basic Assistance'!$A$182:$V$233,21,FALSE)</f>
        <v>n/a</v>
      </c>
      <c r="C44" s="185" t="str">
        <f>VLOOKUP($C$3,'[2]Work+Transport+IDA'!$A$182:$W$233,21,FALSE)</f>
        <v>n/a</v>
      </c>
      <c r="D44" s="185" t="str">
        <f>VLOOKUP($C$3,'[2]Child Care (Spent or Transfer)'!$A$182:$V$233,21,FALSE)</f>
        <v>n/a</v>
      </c>
      <c r="E44" s="185" t="str">
        <f>VLOOKUP($C$3,'[2]Administration and Systems'!$A$182:$W$233,21,FALSE)</f>
        <v>n/a</v>
      </c>
      <c r="F44" s="185" t="str">
        <f>VLOOKUP($C$3,'[2]Refundable Tax Credit'!$A$182:$W$233,21,FALSE)</f>
        <v>n/a</v>
      </c>
      <c r="G44" s="185" t="str">
        <f>VLOOKUP($C$3,'[2]Short-Term Benefits'!$A$182:$W$233,21,FALSE)</f>
        <v>n/a</v>
      </c>
      <c r="H44" s="185" t="str">
        <f>VLOOKUP($C$3,'[2]Transferred to Social Services'!$A$182:$W$233,21,FALSE)</f>
        <v>n/a</v>
      </c>
      <c r="I44" s="185" t="str">
        <f>VLOOKUP($C$3,'[2]Pregnancy+Family'!$A$182:$W$233,21,FALSE)</f>
        <v>n/a</v>
      </c>
      <c r="J44" s="185" t="str">
        <f>VLOOKUP($C$3,'[2]Other (nonassist.+AUPL)'!$A$182:$W$233,21,FALSE)</f>
        <v>n/a</v>
      </c>
    </row>
    <row r="45" spans="1:30">
      <c r="A45" s="186"/>
      <c r="B45" s="187"/>
      <c r="C45" s="187"/>
      <c r="D45" s="187"/>
      <c r="E45" s="187"/>
      <c r="F45" s="187"/>
      <c r="G45" s="187"/>
      <c r="H45" s="187"/>
      <c r="I45" s="187"/>
      <c r="J45" s="187"/>
    </row>
    <row r="46" spans="1:30">
      <c r="B46" s="188"/>
    </row>
    <row r="47" spans="1:30" ht="87">
      <c r="B47" s="169" t="s">
        <v>242</v>
      </c>
      <c r="C47" s="170" t="s">
        <v>243</v>
      </c>
      <c r="D47" s="11" t="s">
        <v>244</v>
      </c>
      <c r="E47" s="12" t="s">
        <v>245</v>
      </c>
      <c r="F47" s="171" t="s">
        <v>246</v>
      </c>
      <c r="G47" s="172" t="s">
        <v>247</v>
      </c>
      <c r="H47" s="173" t="s">
        <v>248</v>
      </c>
      <c r="I47" s="174" t="s">
        <v>249</v>
      </c>
      <c r="J47" s="175" t="s">
        <v>250</v>
      </c>
      <c r="AB47" s="1" t="s">
        <v>178</v>
      </c>
      <c r="AC47" s="19"/>
      <c r="AD47" s="19"/>
    </row>
    <row r="48" spans="1:30">
      <c r="A48" s="20" t="s">
        <v>198</v>
      </c>
      <c r="B48" s="189" t="e">
        <f>VLOOKUP($C$3,'Basic Assistance'!$A$180:$T$232,$AB48,FALSE)</f>
        <v>#N/A</v>
      </c>
      <c r="C48" s="189">
        <f>VLOOKUP($C$3,'&gt;2014 Work+Transport+IDA'!$A$180:$T$233,$AB48,FALSE)</f>
        <v>3.7194607211763264E-2</v>
      </c>
      <c r="D48" s="189">
        <f>VLOOKUP($C$3,'Child Care (Spent or Transfer)'!$A$180:$T$233,$AB48,FALSE)</f>
        <v>5.3916250232517504E-2</v>
      </c>
      <c r="E48" s="189">
        <f>VLOOKUP($C$3,'Program Managment'!$A$180:$T$233,$AB48,FALSE)</f>
        <v>9.1899511434848036E-2</v>
      </c>
      <c r="F48" s="189">
        <f>VLOOKUP($C$3,'Refundable Tax Credits'!$A$180:$T$233,$AB48,FALSE)</f>
        <v>0</v>
      </c>
      <c r="G48" s="189">
        <f>VLOOKUP($C$3,'Short-Term Benefits'!$A$180:$T$233,$AB48,FALSE)</f>
        <v>0</v>
      </c>
      <c r="H48" s="189">
        <f>VLOOKUP($C$3,'Transferred to SSBG'!$A$180:$T$233,$AB48,FALSE)</f>
        <v>1.8357031338491387E-2</v>
      </c>
      <c r="I48" s="189">
        <f>VLOOKUP($C$3,'Pregnancy+Family'!$A$180:$T$233,$AB48,FALSE)</f>
        <v>0</v>
      </c>
      <c r="J48" s="189">
        <f>VLOOKUP($C$3,'Other (nonassist.+AUPL)'!$A$180:$T$233,$AB48,FALSE)</f>
        <v>9.1308839616869239E-2</v>
      </c>
      <c r="K48" s="188"/>
      <c r="L48" s="188" t="e">
        <f>SUM(B48:D48)</f>
        <v>#N/A</v>
      </c>
      <c r="AB48">
        <v>2</v>
      </c>
      <c r="AC48">
        <v>2</v>
      </c>
      <c r="AD48">
        <v>2</v>
      </c>
    </row>
    <row r="49" spans="1:30">
      <c r="A49" s="20" t="s">
        <v>199</v>
      </c>
      <c r="B49" s="189" t="e">
        <f>VLOOKUP($C$3,'Basic Assistance'!$A$180:$T$232,$AB49,FALSE)</f>
        <v>#N/A</v>
      </c>
      <c r="C49" s="189">
        <f>VLOOKUP($C$3,'&gt;2014 Work+Transport+IDA'!$A$180:$T$233,$AB49,FALSE)</f>
        <v>6.6060660979939304E-2</v>
      </c>
      <c r="D49" s="189">
        <f>VLOOKUP($C$3,'Child Care (Spent or Transfer)'!$A$180:$T$233,$AB49,FALSE)</f>
        <v>9.2605891591113945E-2</v>
      </c>
      <c r="E49" s="189">
        <f>VLOOKUP($C$3,'Program Managment'!$A$180:$T$233,$AB49,FALSE)</f>
        <v>9.4885162463657718E-2</v>
      </c>
      <c r="F49" s="189">
        <f>VLOOKUP($C$3,'Refundable Tax Credits'!$A$180:$T$233,$AB49,FALSE)</f>
        <v>0</v>
      </c>
      <c r="G49" s="189">
        <f>VLOOKUP($C$3,'Short-Term Benefits'!$A$180:$T$233,$AB49,FALSE)</f>
        <v>0</v>
      </c>
      <c r="H49" s="189">
        <f>VLOOKUP($C$3,'Transferred to SSBG'!$A$180:$T$233,$AB49,FALSE)</f>
        <v>4.6704654706812503E-2</v>
      </c>
      <c r="I49" s="189">
        <f>VLOOKUP($C$3,'Pregnancy+Family'!$A$180:$T$233,$AB49,FALSE)</f>
        <v>0</v>
      </c>
      <c r="J49" s="189">
        <f>VLOOKUP($C$3,'Other (nonassist.+AUPL)'!$A$180:$T$233,$AB49,FALSE)</f>
        <v>6.9169827983162499E-2</v>
      </c>
      <c r="K49" s="188"/>
      <c r="L49" s="188" t="e">
        <f t="shared" ref="L49:L65" si="1">SUM(B49:D49)</f>
        <v>#N/A</v>
      </c>
      <c r="AB49">
        <v>3</v>
      </c>
      <c r="AC49">
        <v>3</v>
      </c>
      <c r="AD49">
        <v>3</v>
      </c>
    </row>
    <row r="50" spans="1:30">
      <c r="A50" s="20" t="s">
        <v>200</v>
      </c>
      <c r="B50" s="189" t="e">
        <f>VLOOKUP($C$3,'Basic Assistance'!$A$180:$T$232,$AB50,FALSE)</f>
        <v>#N/A</v>
      </c>
      <c r="C50" s="189">
        <f>VLOOKUP($C$3,'&gt;2014 Work+Transport+IDA'!$A$180:$T$233,$AB50,FALSE)</f>
        <v>6.8523496019052013E-2</v>
      </c>
      <c r="D50" s="189">
        <f>VLOOKUP($C$3,'Child Care (Spent or Transfer)'!$A$180:$T$233,$AB50,FALSE)</f>
        <v>0.17324440384600498</v>
      </c>
      <c r="E50" s="189">
        <f>VLOOKUP($C$3,'Program Managment'!$A$180:$T$233,$AB50,FALSE)</f>
        <v>9.0342334731070131E-2</v>
      </c>
      <c r="F50" s="189">
        <f>VLOOKUP($C$3,'Refundable Tax Credits'!$A$180:$T$233,$AB50,FALSE)</f>
        <v>4.1840088732502214E-4</v>
      </c>
      <c r="G50" s="189">
        <f>VLOOKUP($C$3,'Short-Term Benefits'!$A$180:$T$233,$AB50,FALSE)</f>
        <v>0</v>
      </c>
      <c r="H50" s="189">
        <f>VLOOKUP($C$3,'Transferred to SSBG'!$A$180:$T$233,$AB50,FALSE)</f>
        <v>4.8799248831127892E-2</v>
      </c>
      <c r="I50" s="189">
        <f>VLOOKUP($C$3,'Pregnancy+Family'!$A$180:$T$233,$AB50,FALSE)</f>
        <v>8.0497516697667303E-5</v>
      </c>
      <c r="J50" s="189">
        <f>VLOOKUP($C$3,'Other (nonassist.+AUPL)'!$A$180:$T$233,$AB50,FALSE)</f>
        <v>0.12916052068516323</v>
      </c>
      <c r="K50" s="188"/>
      <c r="L50" s="188" t="e">
        <f t="shared" si="1"/>
        <v>#N/A</v>
      </c>
      <c r="AB50">
        <v>4</v>
      </c>
      <c r="AC50">
        <v>4</v>
      </c>
      <c r="AD50">
        <v>4</v>
      </c>
    </row>
    <row r="51" spans="1:30">
      <c r="A51" s="20" t="s">
        <v>201</v>
      </c>
      <c r="B51" s="189" t="e">
        <f>VLOOKUP($C$3,'Basic Assistance'!$A$180:$T$232,$AB51,FALSE)</f>
        <v>#N/A</v>
      </c>
      <c r="C51" s="189">
        <f>VLOOKUP($C$3,'&gt;2014 Work+Transport+IDA'!$A$180:$T$233,$AB51,FALSE)</f>
        <v>0.11136987909094391</v>
      </c>
      <c r="D51" s="189">
        <f>VLOOKUP($C$3,'Child Care (Spent or Transfer)'!$A$180:$T$233,$AB51,FALSE)</f>
        <v>0.2096748695559375</v>
      </c>
      <c r="E51" s="189">
        <f>VLOOKUP($C$3,'Program Managment'!$A$180:$T$233,$AB51,FALSE)</f>
        <v>9.197928342858884E-2</v>
      </c>
      <c r="F51" s="189">
        <f>VLOOKUP($C$3,'Refundable Tax Credits'!$A$180:$T$233,$AB51,FALSE)</f>
        <v>2.4356569373230649E-2</v>
      </c>
      <c r="G51" s="189">
        <f>VLOOKUP($C$3,'Short-Term Benefits'!$A$180:$T$233,$AB51,FALSE)</f>
        <v>5.2015152775916436E-3</v>
      </c>
      <c r="H51" s="189">
        <f>VLOOKUP($C$3,'Transferred to SSBG'!$A$180:$T$233,$AB51,FALSE)</f>
        <v>3.8751618476894505E-2</v>
      </c>
      <c r="I51" s="189">
        <f>VLOOKUP($C$3,'Pregnancy+Family'!$A$180:$T$233,$AB51,FALSE)</f>
        <v>1.0047469283592366E-2</v>
      </c>
      <c r="J51" s="189">
        <f>VLOOKUP($C$3,'Other (nonassist.+AUPL)'!$A$180:$T$233,$AB51,FALSE)</f>
        <v>0.11288782607063258</v>
      </c>
      <c r="K51" s="188"/>
      <c r="L51" s="188" t="e">
        <f t="shared" si="1"/>
        <v>#N/A</v>
      </c>
      <c r="AB51">
        <v>5</v>
      </c>
      <c r="AC51">
        <v>5</v>
      </c>
      <c r="AD51">
        <v>5</v>
      </c>
    </row>
    <row r="52" spans="1:30">
      <c r="A52" s="20" t="s">
        <v>202</v>
      </c>
      <c r="B52" s="189" t="e">
        <f>VLOOKUP($C$3,'Basic Assistance'!$A$180:$T$232,$AB52,FALSE)</f>
        <v>#N/A</v>
      </c>
      <c r="C52" s="189">
        <f>VLOOKUP($C$3,'&gt;2014 Work+Transport+IDA'!$A$180:$T$233,$AB52,FALSE)</f>
        <v>0.11703119845751415</v>
      </c>
      <c r="D52" s="189">
        <f>VLOOKUP($C$3,'Child Care (Spent or Transfer)'!$A$180:$T$233,$AB52,FALSE)</f>
        <v>0.18772043012189032</v>
      </c>
      <c r="E52" s="189">
        <f>VLOOKUP($C$3,'Program Managment'!$A$180:$T$233,$AB52,FALSE)</f>
        <v>9.3089923407289429E-2</v>
      </c>
      <c r="F52" s="189">
        <f>VLOOKUP($C$3,'Refundable Tax Credits'!$A$180:$T$233,$AB52,FALSE)</f>
        <v>2.3572937883101698E-2</v>
      </c>
      <c r="G52" s="189">
        <f>VLOOKUP($C$3,'Short-Term Benefits'!$A$180:$T$233,$AB52,FALSE)</f>
        <v>8.279006867440087E-3</v>
      </c>
      <c r="H52" s="189">
        <f>VLOOKUP($C$3,'Transferred to SSBG'!$A$180:$T$233,$AB52,FALSE)</f>
        <v>3.2760098975464183E-2</v>
      </c>
      <c r="I52" s="189">
        <f>VLOOKUP($C$3,'Pregnancy+Family'!$A$180:$T$233,$AB52,FALSE)</f>
        <v>1.3913215705284114E-2</v>
      </c>
      <c r="J52" s="189">
        <f>VLOOKUP($C$3,'Other (nonassist.+AUPL)'!$A$180:$T$233,$AB52,FALSE)</f>
        <v>0.16771215217738331</v>
      </c>
      <c r="K52" s="188"/>
      <c r="L52" s="188" t="e">
        <f t="shared" si="1"/>
        <v>#N/A</v>
      </c>
      <c r="AB52">
        <v>6</v>
      </c>
      <c r="AC52">
        <v>6</v>
      </c>
      <c r="AD52">
        <v>6</v>
      </c>
    </row>
    <row r="53" spans="1:30">
      <c r="A53" s="20" t="s">
        <v>203</v>
      </c>
      <c r="B53" s="189" t="e">
        <f>VLOOKUP($C$3,'Basic Assistance'!$A$180:$T$232,$AB53,FALSE)</f>
        <v>#N/A</v>
      </c>
      <c r="C53" s="189">
        <f>VLOOKUP($C$3,'&gt;2014 Work+Transport+IDA'!$A$180:$T$233,$AB53,FALSE)</f>
        <v>0.11696597053601804</v>
      </c>
      <c r="D53" s="189">
        <f>VLOOKUP($C$3,'Child Care (Spent or Transfer)'!$A$180:$T$233,$AB53,FALSE)</f>
        <v>0.19140514115676036</v>
      </c>
      <c r="E53" s="189">
        <f>VLOOKUP($C$3,'Program Managment'!$A$180:$T$233,$AB53,FALSE)</f>
        <v>9.2234277283669355E-2</v>
      </c>
      <c r="F53" s="189">
        <f>VLOOKUP($C$3,'Refundable Tax Credits'!$A$180:$T$233,$AB53,FALSE)</f>
        <v>2.698081618551728E-2</v>
      </c>
      <c r="G53" s="189">
        <f>VLOOKUP($C$3,'Short-Term Benefits'!$A$180:$T$233,$AB53,FALSE)</f>
        <v>8.3797267676881584E-3</v>
      </c>
      <c r="H53" s="189">
        <f>VLOOKUP($C$3,'Transferred to SSBG'!$A$180:$T$233,$AB53,FALSE)</f>
        <v>3.6351808499642591E-2</v>
      </c>
      <c r="I53" s="189">
        <f>VLOOKUP($C$3,'Pregnancy+Family'!$A$180:$T$233,$AB53,FALSE)</f>
        <v>3.5591549746383642E-2</v>
      </c>
      <c r="J53" s="189">
        <f>VLOOKUP($C$3,'Other (nonassist.+AUPL)'!$A$180:$T$233,$AB53,FALSE)</f>
        <v>0.16048862050840221</v>
      </c>
      <c r="K53" s="188"/>
      <c r="L53" s="188" t="e">
        <f t="shared" si="1"/>
        <v>#N/A</v>
      </c>
      <c r="AB53">
        <v>7</v>
      </c>
      <c r="AC53">
        <v>7</v>
      </c>
      <c r="AD53">
        <v>7</v>
      </c>
    </row>
    <row r="54" spans="1:30">
      <c r="A54" s="20" t="s">
        <v>204</v>
      </c>
      <c r="B54" s="189" t="e">
        <f>VLOOKUP($C$3,'Basic Assistance'!$A$180:$T$232,$AB54,FALSE)</f>
        <v>#N/A</v>
      </c>
      <c r="C54" s="189">
        <f>VLOOKUP($C$3,'&gt;2014 Work+Transport+IDA'!$A$180:$T$233,$AB54,FALSE)</f>
        <v>0.10906091185251932</v>
      </c>
      <c r="D54" s="189">
        <f>VLOOKUP($C$3,'Child Care (Spent or Transfer)'!$A$180:$T$233,$AB54,FALSE)</f>
        <v>0.1809728121610229</v>
      </c>
      <c r="E54" s="189">
        <f>VLOOKUP($C$3,'Program Managment'!$A$180:$T$233,$AB54,FALSE)</f>
        <v>8.435570371225426E-2</v>
      </c>
      <c r="F54" s="189">
        <f>VLOOKUP($C$3,'Refundable Tax Credits'!$A$180:$T$233,$AB54,FALSE)</f>
        <v>3.4650448375781948E-2</v>
      </c>
      <c r="G54" s="189">
        <f>VLOOKUP($C$3,'Short-Term Benefits'!$A$180:$T$233,$AB54,FALSE)</f>
        <v>8.982374524390966E-3</v>
      </c>
      <c r="H54" s="189">
        <f>VLOOKUP($C$3,'Transferred to SSBG'!$A$180:$T$233,$AB54,FALSE)</f>
        <v>3.1893578106746687E-2</v>
      </c>
      <c r="I54" s="189">
        <f>VLOOKUP($C$3,'Pregnancy+Family'!$A$180:$T$233,$AB54,FALSE)</f>
        <v>4.2328154813816909E-2</v>
      </c>
      <c r="J54" s="189">
        <f>VLOOKUP($C$3,'Other (nonassist.+AUPL)'!$A$180:$T$233,$AB54,FALSE)</f>
        <v>0.15608227000840505</v>
      </c>
      <c r="K54" s="188"/>
      <c r="L54" s="188" t="e">
        <f t="shared" si="1"/>
        <v>#N/A</v>
      </c>
      <c r="AB54">
        <v>8</v>
      </c>
      <c r="AC54">
        <v>8</v>
      </c>
      <c r="AD54">
        <v>8</v>
      </c>
    </row>
    <row r="55" spans="1:30">
      <c r="A55" s="20" t="s">
        <v>205</v>
      </c>
      <c r="B55" s="189" t="e">
        <f>VLOOKUP($C$3,'Basic Assistance'!$A$180:$T$232,$AB55,FALSE)</f>
        <v>#N/A</v>
      </c>
      <c r="C55" s="189">
        <f>VLOOKUP($C$3,'&gt;2014 Work+Transport+IDA'!$A$180:$T$233,$AB55,FALSE)</f>
        <v>9.4203056844191446E-2</v>
      </c>
      <c r="D55" s="189">
        <f>VLOOKUP($C$3,'Child Care (Spent or Transfer)'!$A$180:$T$233,$AB55,FALSE)</f>
        <v>0.18245014950584909</v>
      </c>
      <c r="E55" s="189">
        <f>VLOOKUP($C$3,'Program Managment'!$A$180:$T$233,$AB55,FALSE)</f>
        <v>8.0861266469456933E-2</v>
      </c>
      <c r="F55" s="189">
        <f>VLOOKUP($C$3,'Refundable Tax Credits'!$A$180:$T$233,$AB55,FALSE)</f>
        <v>3.924487742136025E-2</v>
      </c>
      <c r="G55" s="189">
        <f>VLOOKUP($C$3,'Short-Term Benefits'!$A$180:$T$233,$AB55,FALSE)</f>
        <v>9.4979694627740224E-3</v>
      </c>
      <c r="H55" s="189">
        <f>VLOOKUP($C$3,'Transferred to SSBG'!$A$180:$T$233,$AB55,FALSE)</f>
        <v>2.7153563828567689E-2</v>
      </c>
      <c r="I55" s="189">
        <f>VLOOKUP($C$3,'Pregnancy+Family'!$A$180:$T$233,$AB55,FALSE)</f>
        <v>3.9454595915904965E-2</v>
      </c>
      <c r="J55" s="189">
        <f>VLOOKUP($C$3,'Other (nonassist.+AUPL)'!$A$180:$T$233,$AB55,FALSE)</f>
        <v>0.16312768448134282</v>
      </c>
      <c r="K55" s="188"/>
      <c r="L55" s="188" t="e">
        <f t="shared" si="1"/>
        <v>#N/A</v>
      </c>
      <c r="AB55">
        <v>9</v>
      </c>
      <c r="AC55">
        <v>9</v>
      </c>
      <c r="AD55">
        <v>9</v>
      </c>
    </row>
    <row r="56" spans="1:30">
      <c r="A56" s="20" t="s">
        <v>206</v>
      </c>
      <c r="B56" s="189" t="e">
        <f>VLOOKUP($C$3,'Basic Assistance'!$A$180:$T$232,$AB56,FALSE)</f>
        <v>#N/A</v>
      </c>
      <c r="C56" s="189">
        <f>VLOOKUP($C$3,'&gt;2014 Work+Transport+IDA'!$A$180:$T$233,$AB56,FALSE)</f>
        <v>9.4695999850373039E-2</v>
      </c>
      <c r="D56" s="189">
        <f>VLOOKUP($C$3,'Child Care (Spent or Transfer)'!$A$180:$T$233,$AB56,FALSE)</f>
        <v>0.1805367266952792</v>
      </c>
      <c r="E56" s="189">
        <f>VLOOKUP($C$3,'Program Managment'!$A$180:$T$233,$AB56,FALSE)</f>
        <v>8.3566575374807855E-2</v>
      </c>
      <c r="F56" s="189">
        <f>VLOOKUP($C$3,'Refundable Tax Credits'!$A$180:$T$233,$AB56,FALSE)</f>
        <v>3.9625172663217106E-2</v>
      </c>
      <c r="G56" s="189">
        <f>VLOOKUP($C$3,'Short-Term Benefits'!$A$180:$T$233,$AB56,FALSE)</f>
        <v>9.3982784877870672E-3</v>
      </c>
      <c r="H56" s="189">
        <f>VLOOKUP($C$3,'Transferred to SSBG'!$A$180:$T$233,$AB56,FALSE)</f>
        <v>3.2433872591031823E-2</v>
      </c>
      <c r="I56" s="189">
        <f>VLOOKUP($C$3,'Pregnancy+Family'!$A$180:$T$233,$AB56,FALSE)</f>
        <v>2.9543517563081326E-2</v>
      </c>
      <c r="J56" s="189">
        <f>VLOOKUP($C$3,'Other (nonassist.+AUPL)'!$A$180:$T$233,$AB56,FALSE)</f>
        <v>0.15259654521523772</v>
      </c>
      <c r="K56" s="188"/>
      <c r="L56" s="188" t="e">
        <f t="shared" si="1"/>
        <v>#N/A</v>
      </c>
      <c r="AB56">
        <v>10</v>
      </c>
      <c r="AC56">
        <v>10</v>
      </c>
      <c r="AD56">
        <v>10</v>
      </c>
    </row>
    <row r="57" spans="1:30">
      <c r="A57" s="20" t="s">
        <v>207</v>
      </c>
      <c r="B57" s="189" t="e">
        <f>VLOOKUP($C$3,'Basic Assistance'!$A$180:$T$232,$AB57,FALSE)</f>
        <v>#N/A</v>
      </c>
      <c r="C57" s="189">
        <f>VLOOKUP($C$3,'&gt;2014 Work+Transport+IDA'!$A$180:$T$233,$AB57,FALSE)</f>
        <v>9.9780738130353583E-2</v>
      </c>
      <c r="D57" s="189">
        <f>VLOOKUP($C$3,'Child Care (Spent or Transfer)'!$A$180:$T$233,$AB57,FALSE)</f>
        <v>0.19053535814742084</v>
      </c>
      <c r="E57" s="189">
        <f>VLOOKUP($C$3,'Program Managment'!$A$180:$T$233,$AB57,FALSE)</f>
        <v>8.4752141028295716E-2</v>
      </c>
      <c r="F57" s="189">
        <f>VLOOKUP($C$3,'Refundable Tax Credits'!$A$180:$T$233,$AB57,FALSE)</f>
        <v>4.3671188189598302E-2</v>
      </c>
      <c r="G57" s="189">
        <f>VLOOKUP($C$3,'Short-Term Benefits'!$A$180:$T$233,$AB57,FALSE)</f>
        <v>1.0173613794695167E-2</v>
      </c>
      <c r="H57" s="189">
        <f>VLOOKUP($C$3,'Transferred to SSBG'!$A$180:$T$233,$AB57,FALSE)</f>
        <v>3.4241968030621454E-2</v>
      </c>
      <c r="I57" s="189">
        <f>VLOOKUP($C$3,'Pregnancy+Family'!$A$180:$T$233,$AB57,FALSE)</f>
        <v>3.3049887954186681E-2</v>
      </c>
      <c r="J57" s="189">
        <f>VLOOKUP($C$3,'Other (nonassist.+AUPL)'!$A$180:$T$233,$AB57,FALSE)</f>
        <v>0.15555173847361498</v>
      </c>
      <c r="K57" s="188"/>
      <c r="L57" s="188" t="e">
        <f t="shared" si="1"/>
        <v>#N/A</v>
      </c>
      <c r="AB57">
        <v>11</v>
      </c>
      <c r="AC57">
        <v>11</v>
      </c>
      <c r="AD57">
        <v>11</v>
      </c>
    </row>
    <row r="58" spans="1:30">
      <c r="A58" s="20" t="s">
        <v>208</v>
      </c>
      <c r="B58" s="189" t="e">
        <f>VLOOKUP($C$3,'Basic Assistance'!$A$180:$T$232,$AB58,FALSE)</f>
        <v>#N/A</v>
      </c>
      <c r="C58" s="189">
        <f>VLOOKUP($C$3,'&gt;2014 Work+Transport+IDA'!$A$180:$T$233,$AB58,FALSE)</f>
        <v>9.3289328697410412E-2</v>
      </c>
      <c r="D58" s="189">
        <f>VLOOKUP($C$3,'Child Care (Spent or Transfer)'!$A$180:$T$233,$AB58,FALSE)</f>
        <v>0.19092323408184272</v>
      </c>
      <c r="E58" s="189">
        <f>VLOOKUP($C$3,'Program Managment'!$A$180:$T$233,$AB58,FALSE)</f>
        <v>8.3064023802867773E-2</v>
      </c>
      <c r="F58" s="189">
        <f>VLOOKUP($C$3,'Refundable Tax Credits'!$A$180:$T$233,$AB58,FALSE)</f>
        <v>4.6658500520863483E-2</v>
      </c>
      <c r="G58" s="189">
        <f>VLOOKUP($C$3,'Short-Term Benefits'!$A$180:$T$233,$AB58,FALSE)</f>
        <v>1.2794067208330989E-2</v>
      </c>
      <c r="H58" s="189">
        <f>VLOOKUP($C$3,'Transferred to SSBG'!$A$180:$T$233,$AB58,FALSE)</f>
        <v>3.8414525101619176E-2</v>
      </c>
      <c r="I58" s="189">
        <f>VLOOKUP($C$3,'Pregnancy+Family'!$A$180:$T$233,$AB58,FALSE)</f>
        <v>6.8347269031571456E-2</v>
      </c>
      <c r="J58" s="189">
        <f>VLOOKUP($C$3,'Other (nonassist.+AUPL)'!$A$180:$T$233,$AB58,FALSE)</f>
        <v>0.16427640318609169</v>
      </c>
      <c r="K58" s="188"/>
      <c r="L58" s="188" t="e">
        <f t="shared" si="1"/>
        <v>#N/A</v>
      </c>
      <c r="AB58">
        <v>12</v>
      </c>
      <c r="AC58">
        <v>12</v>
      </c>
      <c r="AD58">
        <v>12</v>
      </c>
    </row>
    <row r="59" spans="1:30">
      <c r="A59" s="20" t="s">
        <v>209</v>
      </c>
      <c r="B59" s="189" t="e">
        <f>VLOOKUP($C$3,'Basic Assistance'!$A$180:$T$232,$AB59,FALSE)</f>
        <v>#N/A</v>
      </c>
      <c r="C59" s="189">
        <f>VLOOKUP($C$3,'&gt;2014 Work+Transport+IDA'!$A$180:$T$233,$AB59,FALSE)</f>
        <v>8.977173612398201E-2</v>
      </c>
      <c r="D59" s="189">
        <f>VLOOKUP($C$3,'Child Care (Spent or Transfer)'!$A$180:$T$233,$AB59,FALSE)</f>
        <v>0.19087561270406331</v>
      </c>
      <c r="E59" s="189">
        <f>VLOOKUP($C$3,'Program Managment'!$A$180:$T$233,$AB59,FALSE)</f>
        <v>8.3162207343883174E-2</v>
      </c>
      <c r="F59" s="189">
        <f>VLOOKUP($C$3,'Refundable Tax Credits'!$A$180:$T$233,$AB59,FALSE)</f>
        <v>5.0467014728758412E-2</v>
      </c>
      <c r="G59" s="189">
        <f>VLOOKUP($C$3,'Short-Term Benefits'!$A$180:$T$233,$AB59,FALSE)</f>
        <v>1.5488574706147772E-2</v>
      </c>
      <c r="H59" s="189">
        <f>VLOOKUP($C$3,'Transferred to SSBG'!$A$180:$T$233,$AB59,FALSE)</f>
        <v>3.8116068724637325E-2</v>
      </c>
      <c r="I59" s="189">
        <f>VLOOKUP($C$3,'Pregnancy+Family'!$A$180:$T$233,$AB59,FALSE)</f>
        <v>7.9462722111936487E-2</v>
      </c>
      <c r="J59" s="189">
        <f>VLOOKUP($C$3,'Other (nonassist.+AUPL)'!$A$180:$T$233,$AB59,FALSE)</f>
        <v>0.17356581804246549</v>
      </c>
      <c r="K59" s="188"/>
      <c r="L59" s="188" t="e">
        <f t="shared" si="1"/>
        <v>#N/A</v>
      </c>
      <c r="AB59">
        <v>13</v>
      </c>
      <c r="AC59">
        <v>13</v>
      </c>
      <c r="AD59">
        <v>13</v>
      </c>
    </row>
    <row r="60" spans="1:30">
      <c r="A60" s="20" t="s">
        <v>210</v>
      </c>
      <c r="B60" s="189" t="e">
        <f>VLOOKUP($C$3,'Basic Assistance'!$A$180:$T$232,$AB60,FALSE)</f>
        <v>#N/A</v>
      </c>
      <c r="C60" s="189">
        <f>VLOOKUP($C$3,'&gt;2014 Work+Transport+IDA'!$A$180:$T$233,$AB60,FALSE)</f>
        <v>8.6783976229501639E-2</v>
      </c>
      <c r="D60" s="189">
        <f>VLOOKUP($C$3,'Child Care (Spent or Transfer)'!$A$180:$T$233,$AB60,FALSE)</f>
        <v>0.17485550561548541</v>
      </c>
      <c r="E60" s="189">
        <f>VLOOKUP($C$3,'Program Managment'!$A$180:$T$233,$AB60,FALSE)</f>
        <v>7.4073907520649712E-2</v>
      </c>
      <c r="F60" s="189">
        <f>VLOOKUP($C$3,'Refundable Tax Credits'!$A$180:$T$233,$AB60,FALSE)</f>
        <v>6.2472849601383613E-2</v>
      </c>
      <c r="G60" s="189">
        <f>VLOOKUP($C$3,'Short-Term Benefits'!$A$180:$T$233,$AB60,FALSE)</f>
        <v>2.5567875625831057E-2</v>
      </c>
      <c r="H60" s="189">
        <f>VLOOKUP($C$3,'Transferred to SSBG'!$A$180:$T$233,$AB60,FALSE)</f>
        <v>3.6169086247745015E-2</v>
      </c>
      <c r="I60" s="189">
        <f>VLOOKUP($C$3,'Pregnancy+Family'!$A$180:$T$233,$AB60,FALSE)</f>
        <v>7.6374109743876262E-2</v>
      </c>
      <c r="J60" s="189">
        <f>VLOOKUP($C$3,'Other (nonassist.+AUPL)'!$A$180:$T$233,$AB60,FALSE)</f>
        <v>0.18606309352614855</v>
      </c>
      <c r="K60" s="188"/>
      <c r="L60" s="188" t="e">
        <f t="shared" si="1"/>
        <v>#N/A</v>
      </c>
      <c r="AB60">
        <v>14</v>
      </c>
      <c r="AC60">
        <v>14</v>
      </c>
      <c r="AD60">
        <v>14</v>
      </c>
    </row>
    <row r="61" spans="1:30">
      <c r="A61" s="20" t="s">
        <v>211</v>
      </c>
      <c r="B61" s="189" t="e">
        <f>VLOOKUP($C$3,'Basic Assistance'!$A$180:$T$232,$AB61,FALSE)</f>
        <v>#N/A</v>
      </c>
      <c r="C61" s="189">
        <f>VLOOKUP($C$3,'&gt;2014 Work+Transport+IDA'!$A$180:$T$233,$AB61,FALSE)</f>
        <v>0.1076149046382941</v>
      </c>
      <c r="D61" s="189">
        <f>VLOOKUP($C$3,'Child Care (Spent or Transfer)'!$A$180:$T$233,$AB61,FALSE)</f>
        <v>0.15180925826052177</v>
      </c>
      <c r="E61" s="189">
        <f>VLOOKUP($C$3,'Program Managment'!$A$180:$T$233,$AB61,FALSE)</f>
        <v>6.9369978004504687E-2</v>
      </c>
      <c r="F61" s="189">
        <f>VLOOKUP($C$3,'Refundable Tax Credits'!$A$180:$T$233,$AB61,FALSE)</f>
        <v>7.6814699117210561E-2</v>
      </c>
      <c r="G61" s="189">
        <f>VLOOKUP($C$3,'Short-Term Benefits'!$A$180:$T$233,$AB61,FALSE)</f>
        <v>3.0361237405003526E-2</v>
      </c>
      <c r="H61" s="189">
        <f>VLOOKUP($C$3,'Transferred to SSBG'!$A$180:$T$233,$AB61,FALSE)</f>
        <v>3.4030574725373519E-2</v>
      </c>
      <c r="I61" s="189">
        <f>VLOOKUP($C$3,'Pregnancy+Family'!$A$180:$T$233,$AB61,FALSE)</f>
        <v>6.2386607914925112E-2</v>
      </c>
      <c r="J61" s="189">
        <f>VLOOKUP($C$3,'Other (nonassist.+AUPL)'!$A$180:$T$233,$AB61,FALSE)</f>
        <v>0.16915513940426241</v>
      </c>
      <c r="K61" s="188"/>
      <c r="L61" s="188" t="e">
        <f t="shared" si="1"/>
        <v>#N/A</v>
      </c>
      <c r="AB61">
        <v>15</v>
      </c>
      <c r="AC61">
        <v>15</v>
      </c>
      <c r="AD61">
        <v>15</v>
      </c>
    </row>
    <row r="62" spans="1:30">
      <c r="A62" s="20" t="s">
        <v>212</v>
      </c>
      <c r="B62" s="189" t="e">
        <f>VLOOKUP($C$3,'Basic Assistance'!$A$180:$T$232,$AB62,FALSE)</f>
        <v>#N/A</v>
      </c>
      <c r="C62" s="189">
        <f>VLOOKUP($C$3,'&gt;2014 Work+Transport+IDA'!$A$180:$T$233,$AB62,FALSE)</f>
        <v>9.4380884683548216E-2</v>
      </c>
      <c r="D62" s="189">
        <f>VLOOKUP($C$3,'Child Care (Spent or Transfer)'!$A$180:$T$233,$AB62,FALSE)</f>
        <v>0.16572350160996385</v>
      </c>
      <c r="E62" s="189">
        <f>VLOOKUP($C$3,'Program Managment'!$A$180:$T$233,$AB62,FALSE)</f>
        <v>6.9141208725120334E-2</v>
      </c>
      <c r="F62" s="189">
        <f>VLOOKUP($C$3,'Refundable Tax Credits'!$A$180:$T$233,$AB62,FALSE)</f>
        <v>7.6035153172519118E-2</v>
      </c>
      <c r="G62" s="189">
        <f>VLOOKUP($C$3,'Short-Term Benefits'!$A$180:$T$233,$AB62,FALSE)</f>
        <v>2.1671113115118219E-2</v>
      </c>
      <c r="H62" s="189">
        <f>VLOOKUP($C$3,'Transferred to SSBG'!$A$180:$T$233,$AB62,FALSE)</f>
        <v>3.4072466758073953E-2</v>
      </c>
      <c r="I62" s="189">
        <f>VLOOKUP($C$3,'Pregnancy+Family'!$A$180:$T$233,$AB62,FALSE)</f>
        <v>6.7876777124741342E-2</v>
      </c>
      <c r="J62" s="189">
        <f>VLOOKUP($C$3,'Other (nonassist.+AUPL)'!$A$180:$T$233,$AB62,FALSE)</f>
        <v>0.18289689245610768</v>
      </c>
      <c r="K62" s="188"/>
      <c r="L62" s="188" t="e">
        <f t="shared" si="1"/>
        <v>#N/A</v>
      </c>
      <c r="AB62">
        <v>16</v>
      </c>
      <c r="AC62">
        <v>16</v>
      </c>
      <c r="AD62">
        <v>16</v>
      </c>
    </row>
    <row r="63" spans="1:30">
      <c r="A63" s="20" t="s">
        <v>213</v>
      </c>
      <c r="B63" s="189" t="e">
        <f>VLOOKUP($C$3,'Basic Assistance'!$A$180:$T$232,$AB63,FALSE)</f>
        <v>#N/A</v>
      </c>
      <c r="C63" s="189">
        <f>VLOOKUP($C$3,'&gt;2014 Work+Transport+IDA'!$A$180:$T$233,$AB63,FALSE)</f>
        <v>8.333310078574073E-2</v>
      </c>
      <c r="D63" s="189">
        <f>VLOOKUP($C$3,'Child Care (Spent or Transfer)'!$A$180:$T$233,$AB63,FALSE)</f>
        <v>0.16016256408850649</v>
      </c>
      <c r="E63" s="189">
        <f>VLOOKUP($C$3,'Program Managment'!$A$180:$T$233,$AB63,FALSE)</f>
        <v>7.1878793902379251E-2</v>
      </c>
      <c r="F63" s="189">
        <f>VLOOKUP($C$3,'Refundable Tax Credits'!$A$180:$T$233,$AB63,FALSE)</f>
        <v>8.1507897338870372E-2</v>
      </c>
      <c r="G63" s="189">
        <f>VLOOKUP($C$3,'Short-Term Benefits'!$A$180:$T$233,$AB63,FALSE)</f>
        <v>1.7141838309899664E-2</v>
      </c>
      <c r="H63" s="189">
        <f>VLOOKUP($C$3,'Transferred to SSBG'!$A$180:$T$233,$AB63,FALSE)</f>
        <v>3.6120128517057051E-2</v>
      </c>
      <c r="I63" s="189">
        <f>VLOOKUP($C$3,'Pregnancy+Family'!$A$180:$T$233,$AB63,FALSE)</f>
        <v>7.3249428376738993E-2</v>
      </c>
      <c r="J63" s="189">
        <f>VLOOKUP($C$3,'Other (nonassist.+AUPL)'!$A$180:$T$233,$AB63,FALSE)</f>
        <v>0.19016569797094646</v>
      </c>
      <c r="K63" s="188"/>
      <c r="L63" s="188" t="e">
        <f t="shared" si="1"/>
        <v>#N/A</v>
      </c>
      <c r="AB63">
        <v>17</v>
      </c>
      <c r="AC63">
        <v>17</v>
      </c>
      <c r="AD63">
        <v>17</v>
      </c>
    </row>
    <row r="64" spans="1:30">
      <c r="A64" s="20" t="s">
        <v>214</v>
      </c>
      <c r="B64" s="189" t="e">
        <f>VLOOKUP($C$3,'Basic Assistance'!$A$180:$T$232,$AB64,FALSE)</f>
        <v>#N/A</v>
      </c>
      <c r="C64" s="189">
        <f>VLOOKUP($C$3,'&gt;2014 Work+Transport+IDA'!$A$180:$T$233,$AB64,FALSE)</f>
        <v>7.8507039795665035E-2</v>
      </c>
      <c r="D64" s="189">
        <f>VLOOKUP($C$3,'Child Care (Spent or Transfer)'!$A$180:$T$233,$AB64,FALSE)</f>
        <v>0.15818654935870388</v>
      </c>
      <c r="E64" s="189">
        <f>VLOOKUP($C$3,'Program Managment'!$A$180:$T$233,$AB64,FALSE)</f>
        <v>7.2384907596415235E-2</v>
      </c>
      <c r="F64" s="189">
        <f>VLOOKUP($C$3,'Refundable Tax Credits'!$A$180:$T$233,$AB64,FALSE)</f>
        <v>7.5666004112448518E-2</v>
      </c>
      <c r="G64" s="189">
        <f>VLOOKUP($C$3,'Short-Term Benefits'!$A$180:$T$233,$AB64,FALSE)</f>
        <v>2.2234806286914797E-2</v>
      </c>
      <c r="H64" s="189">
        <f>VLOOKUP($C$3,'Transferred to SSBG'!$A$180:$T$233,$AB64,FALSE)</f>
        <v>3.5856788126605289E-2</v>
      </c>
      <c r="I64" s="189">
        <f>VLOOKUP($C$3,'Pregnancy+Family'!$A$180:$T$233,$AB64,FALSE)</f>
        <v>8.9556506722931306E-2</v>
      </c>
      <c r="J64" s="189">
        <f>VLOOKUP($C$3,'Other (nonassist.+AUPL)'!$A$180:$T$233,$AB64,FALSE)</f>
        <v>0.19152050515323762</v>
      </c>
      <c r="K64" s="188"/>
      <c r="L64" s="188" t="e">
        <f t="shared" si="1"/>
        <v>#N/A</v>
      </c>
      <c r="AB64">
        <v>18</v>
      </c>
      <c r="AC64">
        <v>18</v>
      </c>
      <c r="AD64">
        <v>18</v>
      </c>
    </row>
    <row r="65" spans="1:30">
      <c r="A65" s="25">
        <v>2014</v>
      </c>
      <c r="B65" s="189" t="e">
        <f>VLOOKUP($C$3,'Basic Assistance'!$A$180:$T$232,$AB65,FALSE)</f>
        <v>#N/A</v>
      </c>
      <c r="C65" s="189">
        <f>VLOOKUP($C$3,'&gt;2014 Work+Transport+IDA'!$A$180:$T$233,$AB65,FALSE)</f>
        <v>8.2125751975901023E-2</v>
      </c>
      <c r="D65" s="189">
        <f>VLOOKUP($C$3,'Child Care (Spent or Transfer)'!$A$180:$T$233,$AB65,FALSE)</f>
        <v>0.1607627791724616</v>
      </c>
      <c r="E65" s="189">
        <f>VLOOKUP($C$3,'Program Managment'!$A$180:$T$233,$AB65,FALSE)</f>
        <v>7.1348388544033095E-2</v>
      </c>
      <c r="F65" s="189">
        <f>VLOOKUP($C$3,'Refundable Tax Credits'!$A$180:$T$233,$AB65,FALSE)</f>
        <v>8.0452645878797399E-2</v>
      </c>
      <c r="G65" s="189">
        <f>VLOOKUP($C$3,'Short-Term Benefits'!$A$180:$T$233,$AB65,FALSE)</f>
        <v>2.2458158288055606E-2</v>
      </c>
      <c r="H65" s="189">
        <f>VLOOKUP($C$3,'Transferred to SSBG'!$A$180:$T$233,$AB65,FALSE)</f>
        <v>3.6247614462487046E-2</v>
      </c>
      <c r="I65" s="189">
        <f>VLOOKUP($C$3,'Pregnancy+Family'!$A$180:$T$233,$AB65,FALSE)</f>
        <v>8.8974958458624256E-2</v>
      </c>
      <c r="J65" s="189">
        <f>VLOOKUP($C$3,'Other (nonassist.+AUPL)'!$A$180:$T$233,$AB65,FALSE)</f>
        <v>0.19285652356500149</v>
      </c>
      <c r="K65" s="188"/>
      <c r="L65" s="188" t="e">
        <f t="shared" si="1"/>
        <v>#N/A</v>
      </c>
      <c r="AB65">
        <v>19</v>
      </c>
      <c r="AC65">
        <v>19</v>
      </c>
      <c r="AD65">
        <v>19</v>
      </c>
    </row>
    <row r="66" spans="1:30">
      <c r="K66" s="188"/>
      <c r="L66" s="188"/>
      <c r="AB66">
        <v>20</v>
      </c>
      <c r="AC66">
        <v>20</v>
      </c>
      <c r="AD66">
        <v>20</v>
      </c>
    </row>
    <row r="68" spans="1:30" ht="16.5" customHeight="1">
      <c r="B68" s="190"/>
      <c r="C68" s="190"/>
      <c r="D68" s="190"/>
      <c r="E68" s="74"/>
      <c r="AB68" s="19"/>
    </row>
    <row r="69" spans="1:30">
      <c r="B69" s="161"/>
      <c r="C69" s="161"/>
      <c r="D69" s="161"/>
      <c r="E69" s="161"/>
    </row>
    <row r="70" spans="1:30">
      <c r="B70" s="161"/>
      <c r="C70" s="161"/>
      <c r="D70" s="161"/>
      <c r="E70" s="161"/>
    </row>
    <row r="71" spans="1:30">
      <c r="B71" s="161"/>
      <c r="C71" s="161"/>
      <c r="D71" s="161"/>
      <c r="E71" s="161"/>
    </row>
    <row r="72" spans="1:30">
      <c r="B72" s="161"/>
      <c r="C72" s="161"/>
      <c r="D72" s="161"/>
      <c r="E72" s="161"/>
    </row>
    <row r="73" spans="1:30">
      <c r="B73" s="161"/>
      <c r="C73" s="161"/>
      <c r="D73" s="161"/>
      <c r="E73" s="161"/>
    </row>
    <row r="74" spans="1:30">
      <c r="B74" s="161"/>
      <c r="C74" s="161"/>
      <c r="D74" s="161"/>
      <c r="E74" s="161"/>
    </row>
    <row r="88" spans="1:28">
      <c r="A88" t="s">
        <v>82</v>
      </c>
    </row>
    <row r="89" spans="1:28">
      <c r="A89" t="s">
        <v>84</v>
      </c>
    </row>
    <row r="90" spans="1:28">
      <c r="A90" t="s">
        <v>86</v>
      </c>
      <c r="AB90" s="19"/>
    </row>
    <row r="91" spans="1:28">
      <c r="A91" t="s">
        <v>88</v>
      </c>
    </row>
    <row r="92" spans="1:28">
      <c r="A92" t="s">
        <v>74</v>
      </c>
    </row>
    <row r="93" spans="1:28">
      <c r="A93" t="s">
        <v>91</v>
      </c>
    </row>
    <row r="94" spans="1:28">
      <c r="A94" t="s">
        <v>93</v>
      </c>
    </row>
    <row r="95" spans="1:28">
      <c r="A95" t="s">
        <v>95</v>
      </c>
    </row>
    <row r="96" spans="1:28">
      <c r="A96" t="s">
        <v>97</v>
      </c>
    </row>
    <row r="97" spans="1:1">
      <c r="A97" t="s">
        <v>99</v>
      </c>
    </row>
    <row r="98" spans="1:1">
      <c r="A98" t="s">
        <v>101</v>
      </c>
    </row>
    <row r="99" spans="1:1">
      <c r="A99" t="s">
        <v>102</v>
      </c>
    </row>
    <row r="100" spans="1:1">
      <c r="A100" t="s">
        <v>103</v>
      </c>
    </row>
    <row r="101" spans="1:1">
      <c r="A101" t="s">
        <v>104</v>
      </c>
    </row>
    <row r="102" spans="1:1">
      <c r="A102" t="s">
        <v>105</v>
      </c>
    </row>
    <row r="103" spans="1:1">
      <c r="A103" t="s">
        <v>107</v>
      </c>
    </row>
    <row r="104" spans="1:1">
      <c r="A104" t="s">
        <v>76</v>
      </c>
    </row>
    <row r="105" spans="1:1">
      <c r="A105" t="s">
        <v>110</v>
      </c>
    </row>
    <row r="106" spans="1:1">
      <c r="A106" t="s">
        <v>111</v>
      </c>
    </row>
    <row r="107" spans="1:1">
      <c r="A107" t="s">
        <v>113</v>
      </c>
    </row>
    <row r="108" spans="1:1">
      <c r="A108" t="s">
        <v>78</v>
      </c>
    </row>
    <row r="109" spans="1:1">
      <c r="A109" t="s">
        <v>116</v>
      </c>
    </row>
    <row r="110" spans="1:1">
      <c r="A110" t="s">
        <v>117</v>
      </c>
    </row>
    <row r="111" spans="1:1">
      <c r="A111" t="s">
        <v>77</v>
      </c>
    </row>
    <row r="112" spans="1:1">
      <c r="A112" t="s">
        <v>120</v>
      </c>
    </row>
    <row r="113" spans="1:1">
      <c r="A113" t="s">
        <v>122</v>
      </c>
    </row>
    <row r="114" spans="1:1">
      <c r="A114" t="s">
        <v>124</v>
      </c>
    </row>
    <row r="115" spans="1:1">
      <c r="A115" t="s">
        <v>126</v>
      </c>
    </row>
    <row r="116" spans="1:1">
      <c r="A116" t="s">
        <v>127</v>
      </c>
    </row>
    <row r="117" spans="1:1">
      <c r="A117" t="s">
        <v>128</v>
      </c>
    </row>
    <row r="118" spans="1:1">
      <c r="A118" t="s">
        <v>130</v>
      </c>
    </row>
    <row r="119" spans="1:1">
      <c r="A119" t="s">
        <v>131</v>
      </c>
    </row>
    <row r="120" spans="1:1">
      <c r="A120" t="s">
        <v>132</v>
      </c>
    </row>
    <row r="121" spans="1:1">
      <c r="A121" t="s">
        <v>75</v>
      </c>
    </row>
    <row r="122" spans="1:1">
      <c r="A122" t="s">
        <v>133</v>
      </c>
    </row>
    <row r="123" spans="1:1">
      <c r="A123" t="s">
        <v>134</v>
      </c>
    </row>
    <row r="124" spans="1:1">
      <c r="A124" t="s">
        <v>136</v>
      </c>
    </row>
    <row r="125" spans="1:1">
      <c r="A125" t="s">
        <v>145</v>
      </c>
    </row>
    <row r="126" spans="1:1">
      <c r="A126" t="s">
        <v>138</v>
      </c>
    </row>
    <row r="127" spans="1:1">
      <c r="A127" t="s">
        <v>140</v>
      </c>
    </row>
    <row r="128" spans="1:1">
      <c r="A128" t="s">
        <v>142</v>
      </c>
    </row>
    <row r="129" spans="1:1">
      <c r="A129" t="s">
        <v>144</v>
      </c>
    </row>
    <row r="130" spans="1:1">
      <c r="A130" t="s">
        <v>146</v>
      </c>
    </row>
    <row r="131" spans="1:1">
      <c r="A131" t="s">
        <v>148</v>
      </c>
    </row>
    <row r="132" spans="1:1">
      <c r="A132" t="s">
        <v>150</v>
      </c>
    </row>
    <row r="133" spans="1:1">
      <c r="A133" t="s">
        <v>152</v>
      </c>
    </row>
    <row r="134" spans="1:1">
      <c r="A134" t="s">
        <v>153</v>
      </c>
    </row>
    <row r="135" spans="1:1">
      <c r="A135" t="s">
        <v>154</v>
      </c>
    </row>
    <row r="136" spans="1:1">
      <c r="A136" t="s">
        <v>155</v>
      </c>
    </row>
    <row r="137" spans="1:1">
      <c r="A137" t="s">
        <v>157</v>
      </c>
    </row>
    <row r="138" spans="1:1">
      <c r="A138" t="s">
        <v>158</v>
      </c>
    </row>
    <row r="139" spans="1:1">
      <c r="A139" t="s">
        <v>159</v>
      </c>
    </row>
  </sheetData>
  <dataValidations count="1">
    <dataValidation type="list" allowBlank="1" showInputMessage="1" showErrorMessage="1" sqref="C3" xr:uid="{00000000-0002-0000-0200-000000000000}">
      <formula1>$A$88:$A$139</formula1>
    </dataValidation>
  </dataValidation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35C0D-B501-49F1-A45B-C34E0797D56B}">
  <sheetPr>
    <tabColor rgb="FFC00000"/>
  </sheetPr>
  <dimension ref="A1:M56"/>
  <sheetViews>
    <sheetView workbookViewId="0">
      <selection activeCell="D5" sqref="D5"/>
    </sheetView>
  </sheetViews>
  <sheetFormatPr defaultRowHeight="14.45"/>
  <cols>
    <col min="1" max="1" width="19.28515625" customWidth="1"/>
    <col min="2" max="3" width="14.28515625" customWidth="1"/>
    <col min="4" max="4" width="11.5703125" customWidth="1"/>
    <col min="5" max="5" width="11.140625" customWidth="1"/>
    <col min="6" max="6" width="12" customWidth="1"/>
    <col min="7" max="7" width="12.28515625" customWidth="1"/>
    <col min="8" max="8" width="11.7109375" customWidth="1"/>
    <col min="9" max="9" width="12" customWidth="1"/>
    <col min="10" max="10" width="13" customWidth="1"/>
    <col min="11" max="11" width="11" customWidth="1"/>
    <col min="12" max="12" width="12.42578125" customWidth="1"/>
    <col min="13" max="13" width="13.85546875" style="47" customWidth="1"/>
  </cols>
  <sheetData>
    <row r="1" spans="1:13">
      <c r="A1" s="403" t="s">
        <v>223</v>
      </c>
      <c r="B1" s="49"/>
      <c r="C1" s="49"/>
      <c r="D1" s="49"/>
      <c r="E1" s="49"/>
      <c r="F1" s="49"/>
      <c r="G1" s="49"/>
      <c r="H1" s="49"/>
      <c r="I1" s="49"/>
      <c r="J1" s="49"/>
      <c r="K1" s="49"/>
    </row>
    <row r="2" spans="1:13" ht="24.75" customHeight="1">
      <c r="A2" s="403"/>
      <c r="B2" s="49"/>
      <c r="C2" s="49"/>
      <c r="D2" s="49"/>
      <c r="E2" s="49"/>
      <c r="F2" s="49"/>
      <c r="G2" s="49"/>
      <c r="H2" s="49"/>
      <c r="I2" s="49"/>
      <c r="J2" s="49"/>
      <c r="K2" s="49"/>
    </row>
    <row r="3" spans="1:13" ht="14.45" customHeight="1">
      <c r="A3" s="396" t="s">
        <v>381</v>
      </c>
      <c r="B3" s="402">
        <v>2010</v>
      </c>
      <c r="C3" s="402">
        <v>2011</v>
      </c>
      <c r="D3" s="402">
        <v>2012</v>
      </c>
      <c r="E3" s="402">
        <v>2013</v>
      </c>
      <c r="F3" s="402">
        <v>2014</v>
      </c>
      <c r="G3" s="402">
        <v>2015</v>
      </c>
      <c r="H3" s="402">
        <v>2016</v>
      </c>
      <c r="I3" s="402">
        <v>2017</v>
      </c>
      <c r="J3" s="402">
        <v>2018</v>
      </c>
      <c r="K3" s="402">
        <v>2019</v>
      </c>
      <c r="L3" s="402">
        <v>2020</v>
      </c>
      <c r="M3" s="402">
        <v>2021</v>
      </c>
    </row>
    <row r="4" spans="1:13" ht="14.45" customHeight="1">
      <c r="A4" s="396"/>
      <c r="B4" s="398"/>
      <c r="C4" s="398"/>
      <c r="D4" s="398"/>
      <c r="E4" s="398"/>
      <c r="F4" s="398"/>
      <c r="G4" s="398"/>
      <c r="H4" s="398"/>
      <c r="I4" s="398"/>
      <c r="J4" s="398"/>
      <c r="K4" s="398"/>
      <c r="L4" s="398"/>
      <c r="M4" s="398"/>
    </row>
    <row r="5" spans="1:13" ht="14.45" customHeight="1">
      <c r="A5" s="118" t="s">
        <v>82</v>
      </c>
      <c r="B5" s="93">
        <v>10387765</v>
      </c>
      <c r="C5" s="49">
        <v>6499213</v>
      </c>
      <c r="D5" s="49">
        <v>3467977</v>
      </c>
      <c r="E5" s="49">
        <v>3658471</v>
      </c>
      <c r="F5" s="49">
        <v>2944110</v>
      </c>
      <c r="G5" s="49">
        <v>11250000</v>
      </c>
      <c r="H5" s="226">
        <v>11250000</v>
      </c>
      <c r="I5" s="49">
        <v>19000469</v>
      </c>
      <c r="J5" s="49">
        <v>0</v>
      </c>
      <c r="K5" s="26">
        <v>50815320</v>
      </c>
      <c r="L5" s="26">
        <v>5000000</v>
      </c>
      <c r="M5" s="124">
        <v>10000000</v>
      </c>
    </row>
    <row r="6" spans="1:13" ht="14.45" customHeight="1">
      <c r="A6" s="118" t="s">
        <v>84</v>
      </c>
      <c r="B6" s="49">
        <v>0</v>
      </c>
      <c r="C6" s="49">
        <v>0</v>
      </c>
      <c r="D6" s="49">
        <v>0</v>
      </c>
      <c r="E6" s="49">
        <v>0</v>
      </c>
      <c r="F6" s="49">
        <v>0</v>
      </c>
      <c r="G6" s="49">
        <v>0</v>
      </c>
      <c r="H6" s="226">
        <v>0</v>
      </c>
      <c r="I6" s="49">
        <v>48142469</v>
      </c>
      <c r="J6" s="49">
        <v>0</v>
      </c>
      <c r="K6" s="26">
        <v>1902879</v>
      </c>
      <c r="L6" s="26">
        <v>3822950</v>
      </c>
      <c r="M6" s="124">
        <v>22434168</v>
      </c>
    </row>
    <row r="7" spans="1:13" ht="14.45" customHeight="1">
      <c r="A7" s="118" t="s">
        <v>86</v>
      </c>
      <c r="B7" s="49">
        <v>1550907</v>
      </c>
      <c r="C7" s="49">
        <v>0</v>
      </c>
      <c r="D7" s="49">
        <v>0</v>
      </c>
      <c r="E7" s="49">
        <v>2734551</v>
      </c>
      <c r="F7" s="49">
        <v>415514</v>
      </c>
      <c r="G7" s="49">
        <v>0</v>
      </c>
      <c r="H7" s="226">
        <v>0</v>
      </c>
      <c r="I7" s="49">
        <v>0</v>
      </c>
      <c r="J7" s="49">
        <v>0</v>
      </c>
      <c r="K7" s="26">
        <v>0</v>
      </c>
      <c r="L7" s="26">
        <v>0</v>
      </c>
      <c r="M7" s="124">
        <v>0</v>
      </c>
    </row>
    <row r="8" spans="1:13" ht="14.45" customHeight="1">
      <c r="A8" s="118" t="s">
        <v>88</v>
      </c>
      <c r="B8" s="49">
        <v>933421</v>
      </c>
      <c r="C8" s="49">
        <v>0</v>
      </c>
      <c r="D8" s="49">
        <v>0</v>
      </c>
      <c r="E8" s="49">
        <v>18291503</v>
      </c>
      <c r="F8" s="49">
        <v>0</v>
      </c>
      <c r="G8" s="49">
        <v>33432731</v>
      </c>
      <c r="H8" s="226">
        <v>34607929</v>
      </c>
      <c r="I8" s="49">
        <v>32744435</v>
      </c>
      <c r="J8" s="49">
        <v>20420765</v>
      </c>
      <c r="K8" s="26">
        <v>40914768</v>
      </c>
      <c r="L8" s="26">
        <v>42772442</v>
      </c>
      <c r="M8" s="124">
        <v>30757234</v>
      </c>
    </row>
    <row r="9" spans="1:13" ht="14.45" customHeight="1">
      <c r="A9" s="118" t="s">
        <v>74</v>
      </c>
      <c r="B9" s="49">
        <v>237716668</v>
      </c>
      <c r="C9" s="49">
        <v>99182558</v>
      </c>
      <c r="D9" s="49">
        <v>141146982</v>
      </c>
      <c r="E9" s="49">
        <v>5359739</v>
      </c>
      <c r="F9" s="49">
        <v>89395816</v>
      </c>
      <c r="G9" s="49">
        <v>175108742</v>
      </c>
      <c r="H9" s="226">
        <v>355494919</v>
      </c>
      <c r="I9" s="49">
        <v>307166829</v>
      </c>
      <c r="J9" s="49">
        <v>257776421</v>
      </c>
      <c r="K9" s="26">
        <v>259283431</v>
      </c>
      <c r="L9" s="26">
        <v>100860421</v>
      </c>
      <c r="M9" s="124">
        <v>544052693</v>
      </c>
    </row>
    <row r="10" spans="1:13" ht="14.45" customHeight="1">
      <c r="A10" s="118" t="s">
        <v>91</v>
      </c>
      <c r="B10" s="49">
        <v>0</v>
      </c>
      <c r="C10" s="49">
        <v>0</v>
      </c>
      <c r="D10" s="49">
        <v>0</v>
      </c>
      <c r="E10" s="49">
        <v>0</v>
      </c>
      <c r="F10" s="49">
        <v>13998536</v>
      </c>
      <c r="G10" s="49">
        <v>0</v>
      </c>
      <c r="H10" s="226">
        <v>0</v>
      </c>
      <c r="I10" s="49">
        <v>0</v>
      </c>
      <c r="J10" s="49">
        <v>0</v>
      </c>
      <c r="K10" s="26">
        <v>0</v>
      </c>
      <c r="L10" s="26">
        <v>0</v>
      </c>
      <c r="M10" s="124">
        <v>0</v>
      </c>
    </row>
    <row r="11" spans="1:13" ht="14.45" customHeight="1">
      <c r="A11" s="118" t="s">
        <v>93</v>
      </c>
      <c r="B11" s="49">
        <v>12027758</v>
      </c>
      <c r="C11" s="49">
        <v>0</v>
      </c>
      <c r="D11" s="49">
        <v>0</v>
      </c>
      <c r="E11" s="49">
        <v>0</v>
      </c>
      <c r="F11" s="49">
        <v>166697</v>
      </c>
      <c r="G11" s="49">
        <v>0</v>
      </c>
      <c r="H11" s="226">
        <v>0</v>
      </c>
      <c r="I11" s="49">
        <v>0</v>
      </c>
      <c r="J11" s="49">
        <v>0</v>
      </c>
      <c r="K11" s="26">
        <v>0</v>
      </c>
      <c r="L11" s="26">
        <v>0</v>
      </c>
      <c r="M11" s="124">
        <v>0</v>
      </c>
    </row>
    <row r="12" spans="1:13" ht="14.45" customHeight="1">
      <c r="A12" s="118" t="s">
        <v>95</v>
      </c>
      <c r="B12" s="49">
        <v>0</v>
      </c>
      <c r="C12" s="49">
        <v>0</v>
      </c>
      <c r="D12" s="49">
        <v>3897366</v>
      </c>
      <c r="E12" s="49">
        <v>9575228</v>
      </c>
      <c r="F12" s="49">
        <v>804952</v>
      </c>
      <c r="G12" s="49">
        <v>375566</v>
      </c>
      <c r="H12" s="226">
        <v>267249</v>
      </c>
      <c r="I12" s="49">
        <v>573052</v>
      </c>
      <c r="J12" s="49">
        <v>610337</v>
      </c>
      <c r="K12" s="26">
        <v>3060333</v>
      </c>
      <c r="L12" s="26">
        <v>5356281</v>
      </c>
      <c r="M12" s="124">
        <v>3038179</v>
      </c>
    </row>
    <row r="13" spans="1:13" ht="14.45" customHeight="1">
      <c r="A13" s="118" t="s">
        <v>97</v>
      </c>
      <c r="B13" s="49">
        <v>2115651</v>
      </c>
      <c r="C13" s="49">
        <v>3245341</v>
      </c>
      <c r="D13" s="49">
        <v>9469802</v>
      </c>
      <c r="E13" s="49">
        <v>6458557</v>
      </c>
      <c r="F13" s="49">
        <v>1978657</v>
      </c>
      <c r="G13" s="49">
        <v>0</v>
      </c>
      <c r="H13" s="226">
        <v>0</v>
      </c>
      <c r="I13" s="49">
        <v>166006</v>
      </c>
      <c r="J13" s="49">
        <v>0</v>
      </c>
      <c r="K13" s="26">
        <v>0</v>
      </c>
      <c r="L13" s="26">
        <v>0</v>
      </c>
      <c r="M13" s="124">
        <v>0</v>
      </c>
    </row>
    <row r="14" spans="1:13" ht="14.45" customHeight="1">
      <c r="A14" s="118" t="s">
        <v>99</v>
      </c>
      <c r="B14" s="49">
        <v>138801577</v>
      </c>
      <c r="C14" s="49">
        <v>25040217</v>
      </c>
      <c r="D14" s="49">
        <v>49111149</v>
      </c>
      <c r="E14" s="49">
        <v>29581095</v>
      </c>
      <c r="F14" s="49">
        <v>34303577</v>
      </c>
      <c r="G14" s="49">
        <v>43843760</v>
      </c>
      <c r="H14" s="226">
        <v>0</v>
      </c>
      <c r="I14" s="49">
        <v>17120287</v>
      </c>
      <c r="J14" s="49">
        <v>15912863</v>
      </c>
      <c r="K14" s="26">
        <v>64469094</v>
      </c>
      <c r="L14" s="26">
        <v>50818553</v>
      </c>
      <c r="M14" s="124">
        <v>0</v>
      </c>
    </row>
    <row r="15" spans="1:13" ht="14.45" customHeight="1">
      <c r="A15" s="118" t="s">
        <v>101</v>
      </c>
      <c r="B15" s="49">
        <v>91887533</v>
      </c>
      <c r="C15" s="49">
        <v>69277985</v>
      </c>
      <c r="D15" s="49">
        <v>34984544</v>
      </c>
      <c r="E15" s="49">
        <v>21230385</v>
      </c>
      <c r="F15" s="49">
        <v>34859093</v>
      </c>
      <c r="G15" s="49">
        <v>32078204</v>
      </c>
      <c r="H15" s="226">
        <v>37937517</v>
      </c>
      <c r="I15" s="49">
        <v>23802516</v>
      </c>
      <c r="J15" s="49">
        <v>10737389</v>
      </c>
      <c r="K15" s="26">
        <v>39708599</v>
      </c>
      <c r="L15" s="26">
        <v>26758016</v>
      </c>
      <c r="M15" s="124">
        <v>39196436</v>
      </c>
    </row>
    <row r="16" spans="1:13" ht="14.45" customHeight="1">
      <c r="A16" s="118" t="s">
        <v>102</v>
      </c>
      <c r="B16" s="49">
        <v>21862404</v>
      </c>
      <c r="C16" s="49">
        <v>11108683</v>
      </c>
      <c r="D16" s="49">
        <v>13224444</v>
      </c>
      <c r="E16" s="49">
        <v>5755975</v>
      </c>
      <c r="F16" s="49">
        <v>3767472</v>
      </c>
      <c r="G16" s="49">
        <v>8555471</v>
      </c>
      <c r="H16" s="226">
        <v>7595696</v>
      </c>
      <c r="I16" s="49">
        <v>15605458</v>
      </c>
      <c r="J16" s="49">
        <v>20685336</v>
      </c>
      <c r="K16" s="26">
        <v>23678554</v>
      </c>
      <c r="L16" s="26">
        <v>15302487</v>
      </c>
      <c r="M16" s="124">
        <v>26939299</v>
      </c>
    </row>
    <row r="17" spans="1:13" ht="14.45" customHeight="1">
      <c r="A17" s="118" t="s">
        <v>103</v>
      </c>
      <c r="B17" s="49">
        <v>24265385</v>
      </c>
      <c r="C17" s="49">
        <v>30813259</v>
      </c>
      <c r="D17" s="49">
        <v>31398712</v>
      </c>
      <c r="E17" s="49">
        <v>29885137</v>
      </c>
      <c r="F17" s="49">
        <v>30258491</v>
      </c>
      <c r="G17" s="49">
        <v>0</v>
      </c>
      <c r="H17" s="226">
        <v>0</v>
      </c>
      <c r="I17" s="49">
        <v>0</v>
      </c>
      <c r="J17" s="49">
        <v>0</v>
      </c>
      <c r="K17" s="26">
        <v>0</v>
      </c>
      <c r="L17" s="26">
        <v>0</v>
      </c>
      <c r="M17" s="124">
        <v>0</v>
      </c>
    </row>
    <row r="18" spans="1:13" ht="14.45" customHeight="1">
      <c r="A18" s="118" t="s">
        <v>104</v>
      </c>
      <c r="B18" s="49">
        <v>0</v>
      </c>
      <c r="C18" s="49">
        <v>0</v>
      </c>
      <c r="D18" s="49">
        <v>0</v>
      </c>
      <c r="E18" s="49">
        <v>0</v>
      </c>
      <c r="F18" s="49">
        <v>0</v>
      </c>
      <c r="G18" s="49">
        <v>0</v>
      </c>
      <c r="H18" s="226">
        <v>0</v>
      </c>
      <c r="I18" s="49">
        <v>0</v>
      </c>
      <c r="J18" s="49">
        <v>0</v>
      </c>
      <c r="K18" s="26">
        <v>0</v>
      </c>
      <c r="L18" s="26">
        <v>0</v>
      </c>
      <c r="M18" s="124">
        <v>0</v>
      </c>
    </row>
    <row r="19" spans="1:13" ht="14.45" customHeight="1">
      <c r="A19" s="118" t="s">
        <v>105</v>
      </c>
      <c r="B19" s="49">
        <v>59911960</v>
      </c>
      <c r="C19" s="49">
        <v>108773782</v>
      </c>
      <c r="D19" s="49">
        <v>189018668</v>
      </c>
      <c r="E19" s="49">
        <v>238051238</v>
      </c>
      <c r="F19" s="49">
        <v>301123945</v>
      </c>
      <c r="G19" s="49">
        <v>323911218</v>
      </c>
      <c r="H19" s="226">
        <v>95362650</v>
      </c>
      <c r="I19" s="49">
        <v>46270489</v>
      </c>
      <c r="J19" s="49">
        <v>13692163</v>
      </c>
      <c r="K19" s="26">
        <v>5006385</v>
      </c>
      <c r="L19" s="26">
        <v>13405811</v>
      </c>
      <c r="M19" s="124">
        <v>10799173</v>
      </c>
    </row>
    <row r="20" spans="1:13" ht="14.45" customHeight="1">
      <c r="A20" s="118" t="s">
        <v>107</v>
      </c>
      <c r="B20" s="49">
        <v>3363519</v>
      </c>
      <c r="C20" s="49">
        <v>3378938</v>
      </c>
      <c r="D20" s="49">
        <v>3851464</v>
      </c>
      <c r="E20" s="49">
        <v>14074858</v>
      </c>
      <c r="F20" s="49">
        <v>16160171</v>
      </c>
      <c r="G20" s="49">
        <v>20353541</v>
      </c>
      <c r="H20" s="226">
        <v>17146215</v>
      </c>
      <c r="I20" s="49">
        <v>3758899</v>
      </c>
      <c r="J20" s="49">
        <v>653990</v>
      </c>
      <c r="K20" s="26">
        <v>0</v>
      </c>
      <c r="L20" s="26">
        <v>11008335</v>
      </c>
      <c r="M20" s="124">
        <v>0</v>
      </c>
    </row>
    <row r="21" spans="1:13" ht="14.45" customHeight="1">
      <c r="A21" s="118" t="s">
        <v>76</v>
      </c>
      <c r="B21" s="49">
        <v>0</v>
      </c>
      <c r="C21" s="49">
        <v>0</v>
      </c>
      <c r="D21" s="49">
        <v>0</v>
      </c>
      <c r="E21" s="49">
        <v>11618935</v>
      </c>
      <c r="F21" s="49">
        <v>10694622</v>
      </c>
      <c r="G21" s="49">
        <v>980785</v>
      </c>
      <c r="H21" s="226">
        <v>73387976</v>
      </c>
      <c r="I21" s="49">
        <v>380252</v>
      </c>
      <c r="J21" s="49">
        <v>2044789</v>
      </c>
      <c r="K21" s="26">
        <v>3251063</v>
      </c>
      <c r="L21" s="26">
        <v>3567439</v>
      </c>
      <c r="M21" s="124">
        <v>3870472</v>
      </c>
    </row>
    <row r="22" spans="1:13" ht="14.45" customHeight="1">
      <c r="A22" s="118" t="s">
        <v>110</v>
      </c>
      <c r="B22" s="49">
        <v>20356695</v>
      </c>
      <c r="C22" s="49">
        <v>34964183</v>
      </c>
      <c r="D22" s="49">
        <v>1915200</v>
      </c>
      <c r="E22" s="49">
        <v>0</v>
      </c>
      <c r="F22" s="49">
        <v>0</v>
      </c>
      <c r="G22" s="49">
        <v>0</v>
      </c>
      <c r="H22" s="226">
        <v>0</v>
      </c>
      <c r="I22" s="49">
        <v>0</v>
      </c>
      <c r="J22" s="49">
        <v>0</v>
      </c>
      <c r="K22" s="26">
        <v>0</v>
      </c>
      <c r="L22" s="26">
        <v>0</v>
      </c>
      <c r="M22" s="124">
        <v>0</v>
      </c>
    </row>
    <row r="23" spans="1:13" ht="14.45" customHeight="1">
      <c r="A23" s="118" t="s">
        <v>111</v>
      </c>
      <c r="B23" s="49">
        <v>82744859</v>
      </c>
      <c r="C23" s="49">
        <v>39602871</v>
      </c>
      <c r="D23" s="49">
        <v>171426</v>
      </c>
      <c r="E23" s="49">
        <v>34605</v>
      </c>
      <c r="F23" s="49">
        <v>0</v>
      </c>
      <c r="G23" s="49">
        <v>12949954</v>
      </c>
      <c r="H23" s="226">
        <v>0</v>
      </c>
      <c r="I23" s="49">
        <v>7949913</v>
      </c>
      <c r="J23" s="49">
        <v>9501343</v>
      </c>
      <c r="K23" s="26">
        <v>45543095</v>
      </c>
      <c r="L23" s="26">
        <v>0</v>
      </c>
      <c r="M23" s="124">
        <v>0</v>
      </c>
    </row>
    <row r="24" spans="1:13" ht="14.45" customHeight="1">
      <c r="A24" s="118" t="s">
        <v>113</v>
      </c>
      <c r="B24" s="49">
        <v>0</v>
      </c>
      <c r="C24" s="49">
        <v>0</v>
      </c>
      <c r="D24" s="49">
        <v>0</v>
      </c>
      <c r="E24" s="49">
        <v>0</v>
      </c>
      <c r="F24" s="49">
        <v>0</v>
      </c>
      <c r="G24" s="49">
        <v>0</v>
      </c>
      <c r="H24" s="226">
        <v>8403300</v>
      </c>
      <c r="I24" s="49">
        <v>5647321</v>
      </c>
      <c r="J24" s="49">
        <v>14231823</v>
      </c>
      <c r="K24" s="26">
        <v>25498570</v>
      </c>
      <c r="L24" s="26">
        <v>22300389</v>
      </c>
      <c r="M24" s="124">
        <v>35680926</v>
      </c>
    </row>
    <row r="25" spans="1:13" ht="14.45" customHeight="1">
      <c r="A25" s="118" t="s">
        <v>78</v>
      </c>
      <c r="B25" s="49">
        <v>0</v>
      </c>
      <c r="C25" s="49">
        <v>0</v>
      </c>
      <c r="D25" s="49">
        <v>0</v>
      </c>
      <c r="E25" s="49">
        <v>4937313</v>
      </c>
      <c r="F25" s="49">
        <v>0</v>
      </c>
      <c r="G25" s="49">
        <v>0</v>
      </c>
      <c r="H25" s="226">
        <v>0</v>
      </c>
      <c r="I25" s="49">
        <v>0</v>
      </c>
      <c r="J25" s="49">
        <v>0</v>
      </c>
      <c r="K25" s="26">
        <v>0</v>
      </c>
      <c r="L25" s="26">
        <v>0</v>
      </c>
      <c r="M25" s="124">
        <v>0</v>
      </c>
    </row>
    <row r="26" spans="1:13" ht="14.45" customHeight="1">
      <c r="A26" s="118" t="s">
        <v>116</v>
      </c>
      <c r="B26" s="49">
        <v>0</v>
      </c>
      <c r="C26" s="49">
        <v>0</v>
      </c>
      <c r="D26" s="49">
        <v>0</v>
      </c>
      <c r="E26" s="49">
        <v>0</v>
      </c>
      <c r="F26" s="49">
        <v>0</v>
      </c>
      <c r="G26" s="49">
        <v>0</v>
      </c>
      <c r="H26" s="226">
        <v>0</v>
      </c>
      <c r="I26" s="49">
        <v>0</v>
      </c>
      <c r="J26" s="49">
        <v>0</v>
      </c>
      <c r="K26" s="26">
        <v>0</v>
      </c>
      <c r="L26" s="26">
        <v>0</v>
      </c>
      <c r="M26" s="124">
        <v>0</v>
      </c>
    </row>
    <row r="27" spans="1:13" ht="14.45" customHeight="1">
      <c r="A27" s="118" t="s">
        <v>117</v>
      </c>
      <c r="B27" s="49">
        <v>0</v>
      </c>
      <c r="C27" s="49">
        <v>0</v>
      </c>
      <c r="D27" s="49">
        <v>0</v>
      </c>
      <c r="E27" s="49">
        <v>0</v>
      </c>
      <c r="F27" s="49">
        <v>0</v>
      </c>
      <c r="G27" s="49">
        <v>0</v>
      </c>
      <c r="H27" s="226">
        <v>0</v>
      </c>
      <c r="I27" s="49">
        <v>0</v>
      </c>
      <c r="J27" s="49">
        <v>0</v>
      </c>
      <c r="K27" s="26">
        <v>0</v>
      </c>
      <c r="L27" s="26">
        <v>0</v>
      </c>
      <c r="M27" s="124">
        <v>0</v>
      </c>
    </row>
    <row r="28" spans="1:13" ht="14.45" customHeight="1">
      <c r="A28" s="118" t="s">
        <v>77</v>
      </c>
      <c r="B28" s="49">
        <v>52487728</v>
      </c>
      <c r="C28" s="49">
        <v>15250396</v>
      </c>
      <c r="D28" s="49">
        <v>54302020</v>
      </c>
      <c r="E28" s="49">
        <v>0</v>
      </c>
      <c r="F28" s="49">
        <v>60526936</v>
      </c>
      <c r="G28" s="49">
        <v>83100593</v>
      </c>
      <c r="H28" s="226">
        <v>0</v>
      </c>
      <c r="I28" s="49">
        <v>0</v>
      </c>
      <c r="J28" s="49">
        <v>0</v>
      </c>
      <c r="K28" s="26">
        <v>0</v>
      </c>
      <c r="L28" s="26">
        <v>0</v>
      </c>
      <c r="M28" s="124">
        <v>0</v>
      </c>
    </row>
    <row r="29" spans="1:13" ht="14.45" customHeight="1">
      <c r="A29" s="118" t="s">
        <v>120</v>
      </c>
      <c r="B29" s="49">
        <v>8964807</v>
      </c>
      <c r="C29" s="49">
        <v>7424666</v>
      </c>
      <c r="D29" s="49">
        <v>5617940</v>
      </c>
      <c r="E29" s="49">
        <v>4027624</v>
      </c>
      <c r="F29" s="49">
        <v>0</v>
      </c>
      <c r="G29" s="49">
        <v>0</v>
      </c>
      <c r="H29" s="226">
        <v>0</v>
      </c>
      <c r="I29" s="49">
        <v>0</v>
      </c>
      <c r="J29" s="49">
        <v>0</v>
      </c>
      <c r="K29" s="26">
        <v>0</v>
      </c>
      <c r="L29" s="26">
        <v>0</v>
      </c>
      <c r="M29" s="124">
        <v>0</v>
      </c>
    </row>
    <row r="30" spans="1:13" ht="14.45" customHeight="1">
      <c r="A30" s="118" t="s">
        <v>122</v>
      </c>
      <c r="B30" s="49">
        <v>22785388</v>
      </c>
      <c r="C30" s="49">
        <v>4750121</v>
      </c>
      <c r="D30" s="49">
        <v>3</v>
      </c>
      <c r="E30" s="49">
        <v>22253154</v>
      </c>
      <c r="F30" s="49">
        <v>9657076</v>
      </c>
      <c r="G30" s="49">
        <v>16132797</v>
      </c>
      <c r="H30" s="226">
        <v>283487</v>
      </c>
      <c r="I30" s="49">
        <v>0</v>
      </c>
      <c r="J30" s="49">
        <v>0</v>
      </c>
      <c r="K30" s="26">
        <v>0</v>
      </c>
      <c r="L30" s="26">
        <v>0</v>
      </c>
      <c r="M30" s="124">
        <v>0</v>
      </c>
    </row>
    <row r="31" spans="1:13" ht="14.45" customHeight="1">
      <c r="A31" s="118" t="s">
        <v>124</v>
      </c>
      <c r="B31" s="49">
        <v>2847133</v>
      </c>
      <c r="C31" s="49">
        <v>450000</v>
      </c>
      <c r="D31" s="49">
        <v>841400</v>
      </c>
      <c r="E31" s="49">
        <v>400000</v>
      </c>
      <c r="F31" s="49">
        <v>41757118</v>
      </c>
      <c r="G31" s="49">
        <v>0</v>
      </c>
      <c r="H31" s="226">
        <v>0</v>
      </c>
      <c r="I31" s="49">
        <v>10322305</v>
      </c>
      <c r="J31" s="49">
        <v>0</v>
      </c>
      <c r="K31" s="26">
        <v>0</v>
      </c>
      <c r="L31" s="26">
        <v>0</v>
      </c>
      <c r="M31" s="124">
        <v>0</v>
      </c>
    </row>
    <row r="32" spans="1:13" ht="14.45" customHeight="1">
      <c r="A32" s="118" t="s">
        <v>126</v>
      </c>
      <c r="B32" s="49">
        <v>236054</v>
      </c>
      <c r="C32" s="49">
        <v>233112</v>
      </c>
      <c r="D32" s="49">
        <v>148736</v>
      </c>
      <c r="E32" s="49">
        <v>0</v>
      </c>
      <c r="F32" s="49">
        <v>160189</v>
      </c>
      <c r="G32" s="49">
        <v>0</v>
      </c>
      <c r="H32" s="226">
        <v>0</v>
      </c>
      <c r="I32" s="49">
        <v>0</v>
      </c>
      <c r="J32" s="49">
        <v>0</v>
      </c>
      <c r="K32" s="26">
        <v>0</v>
      </c>
      <c r="L32" s="26">
        <v>39052942</v>
      </c>
      <c r="M32" s="124">
        <v>65682492.93</v>
      </c>
    </row>
    <row r="33" spans="1:13" ht="14.45" customHeight="1">
      <c r="A33" s="118" t="s">
        <v>127</v>
      </c>
      <c r="B33" s="49">
        <v>0</v>
      </c>
      <c r="C33" s="49">
        <v>0</v>
      </c>
      <c r="D33" s="49">
        <v>0</v>
      </c>
      <c r="E33" s="49">
        <v>0</v>
      </c>
      <c r="F33" s="49">
        <v>6530118</v>
      </c>
      <c r="G33" s="49">
        <v>6361481</v>
      </c>
      <c r="H33" s="226">
        <v>0</v>
      </c>
      <c r="I33" s="49">
        <v>23703331</v>
      </c>
      <c r="J33" s="49">
        <v>0</v>
      </c>
      <c r="K33" s="26">
        <v>0</v>
      </c>
      <c r="L33" s="26">
        <v>33445305</v>
      </c>
      <c r="M33" s="124">
        <v>646003</v>
      </c>
    </row>
    <row r="34" spans="1:13" ht="14.45" customHeight="1">
      <c r="A34" s="118" t="s">
        <v>128</v>
      </c>
      <c r="B34" s="49">
        <v>0</v>
      </c>
      <c r="C34" s="49">
        <v>0</v>
      </c>
      <c r="D34" s="49">
        <v>0</v>
      </c>
      <c r="E34" s="49">
        <v>0</v>
      </c>
      <c r="F34" s="49">
        <v>0</v>
      </c>
      <c r="G34" s="49">
        <v>0</v>
      </c>
      <c r="H34" s="226">
        <v>0</v>
      </c>
      <c r="I34" s="49">
        <v>0</v>
      </c>
      <c r="J34" s="49">
        <v>0</v>
      </c>
      <c r="K34" s="26">
        <v>0</v>
      </c>
      <c r="L34" s="26">
        <v>0</v>
      </c>
      <c r="M34" s="124">
        <v>0</v>
      </c>
    </row>
    <row r="35" spans="1:13" ht="14.45" customHeight="1">
      <c r="A35" s="118" t="s">
        <v>130</v>
      </c>
      <c r="B35" s="49">
        <v>28876683</v>
      </c>
      <c r="C35" s="49">
        <v>60070558</v>
      </c>
      <c r="D35" s="49">
        <v>148179088</v>
      </c>
      <c r="E35" s="49">
        <v>32413932</v>
      </c>
      <c r="F35" s="49">
        <v>29508709</v>
      </c>
      <c r="G35" s="49">
        <v>0</v>
      </c>
      <c r="H35" s="226">
        <v>14676848</v>
      </c>
      <c r="I35" s="49">
        <v>20979713</v>
      </c>
      <c r="J35" s="49">
        <v>10895000</v>
      </c>
      <c r="K35" s="26">
        <v>54828433</v>
      </c>
      <c r="L35" s="26">
        <v>27786228</v>
      </c>
      <c r="M35" s="124">
        <v>141401841.38</v>
      </c>
    </row>
    <row r="36" spans="1:13" ht="14.45" customHeight="1">
      <c r="A36" s="118" t="s">
        <v>131</v>
      </c>
      <c r="B36" s="49">
        <v>6653280</v>
      </c>
      <c r="C36" s="49">
        <v>13534389</v>
      </c>
      <c r="D36" s="49">
        <v>27952272</v>
      </c>
      <c r="E36" s="49">
        <v>50169422</v>
      </c>
      <c r="F36" s="49">
        <v>75223052</v>
      </c>
      <c r="G36" s="49">
        <v>93502413</v>
      </c>
      <c r="H36" s="226">
        <v>91878264</v>
      </c>
      <c r="I36" s="49">
        <v>52895424</v>
      </c>
      <c r="J36" s="49">
        <v>0</v>
      </c>
      <c r="K36" s="26">
        <v>0</v>
      </c>
      <c r="L36" s="26">
        <v>1194569</v>
      </c>
      <c r="M36" s="124">
        <v>48103441.5</v>
      </c>
    </row>
    <row r="37" spans="1:13" ht="14.45" customHeight="1">
      <c r="A37" s="118" t="s">
        <v>132</v>
      </c>
      <c r="B37" s="49">
        <v>310544624</v>
      </c>
      <c r="C37" s="49">
        <v>186460564</v>
      </c>
      <c r="D37" s="49">
        <v>221379448</v>
      </c>
      <c r="E37" s="49">
        <v>273410052</v>
      </c>
      <c r="F37" s="49">
        <v>171606622</v>
      </c>
      <c r="G37" s="49">
        <v>70427896</v>
      </c>
      <c r="H37" s="226">
        <v>163648838</v>
      </c>
      <c r="I37" s="49">
        <v>121363910</v>
      </c>
      <c r="J37" s="49">
        <v>34090510</v>
      </c>
      <c r="K37" s="26">
        <v>17412942</v>
      </c>
      <c r="L37" s="26">
        <v>311016560</v>
      </c>
      <c r="M37" s="124">
        <v>39745042</v>
      </c>
    </row>
    <row r="38" spans="1:13" ht="14.45" customHeight="1">
      <c r="A38" s="118" t="s">
        <v>75</v>
      </c>
      <c r="B38" s="49">
        <v>210065105</v>
      </c>
      <c r="C38" s="49">
        <v>214350233</v>
      </c>
      <c r="D38" s="49">
        <v>187361741</v>
      </c>
      <c r="E38" s="49">
        <v>192571136</v>
      </c>
      <c r="F38" s="49">
        <v>201082010</v>
      </c>
      <c r="G38" s="49">
        <v>15981983</v>
      </c>
      <c r="H38" s="226">
        <v>33762450</v>
      </c>
      <c r="I38" s="49">
        <v>41691070</v>
      </c>
      <c r="J38" s="49">
        <v>51128408</v>
      </c>
      <c r="K38" s="26">
        <v>64550604</v>
      </c>
      <c r="L38" s="26">
        <v>55334820</v>
      </c>
      <c r="M38" s="124">
        <v>44145919</v>
      </c>
    </row>
    <row r="39" spans="1:13" ht="14.45" customHeight="1">
      <c r="A39" s="118" t="s">
        <v>133</v>
      </c>
      <c r="B39" s="49">
        <v>0</v>
      </c>
      <c r="C39" s="49">
        <v>4406929</v>
      </c>
      <c r="D39" s="49">
        <v>0</v>
      </c>
      <c r="E39" s="49">
        <v>0</v>
      </c>
      <c r="F39" s="49">
        <v>0</v>
      </c>
      <c r="G39" s="49">
        <v>0</v>
      </c>
      <c r="H39" s="226">
        <v>0</v>
      </c>
      <c r="I39" s="49">
        <v>0</v>
      </c>
      <c r="J39" s="49">
        <v>1922443</v>
      </c>
      <c r="K39" s="26">
        <v>0</v>
      </c>
      <c r="L39" s="26">
        <v>0</v>
      </c>
      <c r="M39" s="124">
        <v>0</v>
      </c>
    </row>
    <row r="40" spans="1:13" ht="14.45" customHeight="1">
      <c r="A40" s="118" t="s">
        <v>134</v>
      </c>
      <c r="B40" s="49">
        <v>0</v>
      </c>
      <c r="C40" s="49">
        <v>31915625</v>
      </c>
      <c r="D40" s="49">
        <v>42062103</v>
      </c>
      <c r="E40" s="49">
        <v>201340938</v>
      </c>
      <c r="F40" s="49">
        <v>197559756</v>
      </c>
      <c r="G40" s="49">
        <v>227461862</v>
      </c>
      <c r="H40" s="226">
        <v>398390195</v>
      </c>
      <c r="I40" s="49">
        <v>463182107</v>
      </c>
      <c r="J40" s="49">
        <v>542349898</v>
      </c>
      <c r="K40" s="26">
        <v>582362092</v>
      </c>
      <c r="L40" s="26">
        <v>0</v>
      </c>
      <c r="M40" s="124">
        <v>608572168</v>
      </c>
    </row>
    <row r="41" spans="1:13" ht="14.45" customHeight="1">
      <c r="A41" s="118" t="s">
        <v>136</v>
      </c>
      <c r="B41" s="49">
        <v>51227524</v>
      </c>
      <c r="C41" s="49">
        <v>33658530</v>
      </c>
      <c r="D41" s="49">
        <v>46915906</v>
      </c>
      <c r="E41" s="49">
        <v>53309883</v>
      </c>
      <c r="F41" s="49">
        <v>61807859</v>
      </c>
      <c r="G41" s="49">
        <v>52448280</v>
      </c>
      <c r="H41" s="226">
        <v>45587882</v>
      </c>
      <c r="I41" s="49">
        <v>76283582</v>
      </c>
      <c r="J41" s="49">
        <v>134494654</v>
      </c>
      <c r="K41" s="26">
        <v>809003</v>
      </c>
      <c r="L41" s="26">
        <v>0</v>
      </c>
      <c r="M41" s="124">
        <v>0</v>
      </c>
    </row>
    <row r="42" spans="1:13" ht="14.45" customHeight="1">
      <c r="A42" s="118" t="s">
        <v>145</v>
      </c>
      <c r="B42" s="49">
        <v>0</v>
      </c>
      <c r="C42" s="49">
        <v>0</v>
      </c>
      <c r="D42" s="49">
        <v>0</v>
      </c>
      <c r="E42" s="49">
        <v>0</v>
      </c>
      <c r="F42" s="49">
        <v>0</v>
      </c>
      <c r="G42" s="49">
        <v>0</v>
      </c>
      <c r="H42" s="226">
        <v>51402618</v>
      </c>
      <c r="I42" s="49">
        <v>0</v>
      </c>
      <c r="J42" s="49">
        <v>0</v>
      </c>
      <c r="K42" s="26">
        <v>0</v>
      </c>
      <c r="L42" s="26">
        <v>0</v>
      </c>
      <c r="M42" s="124">
        <v>0</v>
      </c>
    </row>
    <row r="43" spans="1:13" ht="14.45" customHeight="1">
      <c r="A43" s="118" t="s">
        <v>138</v>
      </c>
      <c r="B43" s="49">
        <v>127594400</v>
      </c>
      <c r="C43" s="49">
        <v>49595662</v>
      </c>
      <c r="D43" s="49">
        <v>70448552</v>
      </c>
      <c r="E43" s="49">
        <v>52146101</v>
      </c>
      <c r="F43" s="49">
        <v>65576655</v>
      </c>
      <c r="G43" s="49">
        <v>55938593</v>
      </c>
      <c r="H43" s="226">
        <v>64035093</v>
      </c>
      <c r="I43" s="49">
        <v>63347389</v>
      </c>
      <c r="J43" s="49">
        <v>77422816</v>
      </c>
      <c r="K43" s="26">
        <v>93186325</v>
      </c>
      <c r="L43" s="26">
        <v>88074551</v>
      </c>
      <c r="M43" s="124">
        <v>128096113</v>
      </c>
    </row>
    <row r="44" spans="1:13" ht="14.45" customHeight="1">
      <c r="A44" s="118" t="s">
        <v>140</v>
      </c>
      <c r="B44" s="49">
        <v>14393671</v>
      </c>
      <c r="C44" s="49">
        <v>12812175</v>
      </c>
      <c r="D44" s="49">
        <v>13864627</v>
      </c>
      <c r="E44" s="49">
        <v>0</v>
      </c>
      <c r="F44" s="49">
        <v>12050219</v>
      </c>
      <c r="G44" s="49">
        <v>0</v>
      </c>
      <c r="H44" s="226">
        <v>0</v>
      </c>
      <c r="I44" s="49">
        <v>0</v>
      </c>
      <c r="J44" s="49">
        <v>0</v>
      </c>
      <c r="K44" s="26">
        <v>0</v>
      </c>
      <c r="L44" s="26">
        <v>0</v>
      </c>
      <c r="M44" s="124">
        <v>0</v>
      </c>
    </row>
    <row r="45" spans="1:13" ht="14.45" customHeight="1">
      <c r="A45" s="118" t="s">
        <v>142</v>
      </c>
      <c r="B45" s="49">
        <v>0</v>
      </c>
      <c r="C45" s="49">
        <v>0</v>
      </c>
      <c r="D45" s="49">
        <v>0</v>
      </c>
      <c r="E45" s="49">
        <v>0</v>
      </c>
      <c r="F45" s="49">
        <v>0</v>
      </c>
      <c r="G45" s="49">
        <v>24466338</v>
      </c>
      <c r="H45" s="226">
        <v>0</v>
      </c>
      <c r="I45" s="49">
        <v>0</v>
      </c>
      <c r="J45" s="49">
        <v>0</v>
      </c>
      <c r="K45" s="26">
        <v>0</v>
      </c>
      <c r="L45" s="26">
        <v>0</v>
      </c>
      <c r="M45" s="124">
        <v>0</v>
      </c>
    </row>
    <row r="46" spans="1:13" ht="14.45" customHeight="1">
      <c r="A46" s="118" t="s">
        <v>144</v>
      </c>
      <c r="B46" s="49">
        <v>0</v>
      </c>
      <c r="C46" s="49">
        <v>0</v>
      </c>
      <c r="D46" s="49">
        <v>0</v>
      </c>
      <c r="E46" s="49">
        <v>0</v>
      </c>
      <c r="F46" s="49">
        <v>0</v>
      </c>
      <c r="G46" s="49">
        <v>0</v>
      </c>
      <c r="H46" s="226">
        <v>0</v>
      </c>
      <c r="I46" s="49">
        <v>0</v>
      </c>
      <c r="J46" s="49">
        <v>0</v>
      </c>
      <c r="K46" s="26">
        <v>0</v>
      </c>
      <c r="L46" s="26">
        <v>0</v>
      </c>
      <c r="M46" s="124">
        <v>0</v>
      </c>
    </row>
    <row r="47" spans="1:13" ht="14.45" customHeight="1">
      <c r="A47" s="118" t="s">
        <v>146</v>
      </c>
      <c r="B47" s="49">
        <v>0</v>
      </c>
      <c r="C47" s="49">
        <v>0</v>
      </c>
      <c r="D47" s="49">
        <v>0</v>
      </c>
      <c r="E47" s="49">
        <v>0</v>
      </c>
      <c r="F47" s="49">
        <v>0</v>
      </c>
      <c r="G47" s="49">
        <v>0</v>
      </c>
      <c r="H47" s="226">
        <v>0</v>
      </c>
      <c r="I47" s="49">
        <v>0</v>
      </c>
      <c r="J47" s="49">
        <v>0</v>
      </c>
      <c r="K47" s="26">
        <v>0</v>
      </c>
      <c r="L47" s="26">
        <v>0</v>
      </c>
      <c r="M47" s="124">
        <v>0</v>
      </c>
    </row>
    <row r="48" spans="1:13" ht="14.45" customHeight="1">
      <c r="A48" s="118" t="s">
        <v>148</v>
      </c>
      <c r="B48" s="49">
        <v>226697664</v>
      </c>
      <c r="C48" s="49">
        <v>1251066</v>
      </c>
      <c r="D48" s="49">
        <v>92383432</v>
      </c>
      <c r="E48" s="49">
        <v>117944535</v>
      </c>
      <c r="F48" s="49">
        <v>188722367</v>
      </c>
      <c r="G48" s="49">
        <v>124788262</v>
      </c>
      <c r="H48" s="226">
        <v>154949361</v>
      </c>
      <c r="I48" s="49">
        <v>215549203</v>
      </c>
      <c r="J48" s="49">
        <v>204924154</v>
      </c>
      <c r="K48" s="26">
        <v>0</v>
      </c>
      <c r="L48" s="26">
        <v>0</v>
      </c>
      <c r="M48" s="124">
        <v>0</v>
      </c>
    </row>
    <row r="49" spans="1:13" ht="14.45" customHeight="1">
      <c r="A49" s="118" t="s">
        <v>150</v>
      </c>
      <c r="B49" s="49">
        <v>73213330</v>
      </c>
      <c r="C49" s="49">
        <v>3762191</v>
      </c>
      <c r="D49" s="49">
        <v>0</v>
      </c>
      <c r="E49" s="49">
        <v>0</v>
      </c>
      <c r="F49" s="49">
        <v>0</v>
      </c>
      <c r="G49" s="49">
        <v>0</v>
      </c>
      <c r="H49" s="226">
        <v>0</v>
      </c>
      <c r="I49" s="49">
        <v>0</v>
      </c>
      <c r="J49" s="49">
        <v>0</v>
      </c>
      <c r="K49" s="26">
        <v>0</v>
      </c>
      <c r="L49" s="26">
        <v>0</v>
      </c>
      <c r="M49" s="124">
        <v>0</v>
      </c>
    </row>
    <row r="50" spans="1:13" ht="14.45" customHeight="1">
      <c r="A50" s="118" t="s">
        <v>152</v>
      </c>
      <c r="B50" s="49">
        <v>0</v>
      </c>
      <c r="C50" s="49">
        <v>0</v>
      </c>
      <c r="D50" s="49">
        <v>0</v>
      </c>
      <c r="E50" s="49">
        <v>0</v>
      </c>
      <c r="F50" s="49">
        <v>0</v>
      </c>
      <c r="G50" s="49">
        <v>0</v>
      </c>
      <c r="H50" s="226">
        <v>0</v>
      </c>
      <c r="I50" s="49">
        <v>0</v>
      </c>
      <c r="J50" s="49">
        <v>0</v>
      </c>
      <c r="K50" s="26">
        <v>0</v>
      </c>
      <c r="L50" s="26">
        <v>0</v>
      </c>
      <c r="M50" s="124">
        <v>0</v>
      </c>
    </row>
    <row r="51" spans="1:13" ht="14.45" customHeight="1">
      <c r="A51" s="118" t="s">
        <v>153</v>
      </c>
      <c r="B51" s="49">
        <v>8814178</v>
      </c>
      <c r="C51" s="49">
        <v>941911</v>
      </c>
      <c r="D51" s="49">
        <v>1568657</v>
      </c>
      <c r="E51" s="49">
        <v>5143266</v>
      </c>
      <c r="F51" s="49">
        <v>653913</v>
      </c>
      <c r="G51" s="49">
        <v>79669</v>
      </c>
      <c r="H51" s="226">
        <v>444161</v>
      </c>
      <c r="I51" s="49">
        <v>7993633</v>
      </c>
      <c r="J51" s="49">
        <v>6944985</v>
      </c>
      <c r="K51" s="26">
        <v>6672677</v>
      </c>
      <c r="L51" s="26">
        <v>7366207</v>
      </c>
      <c r="M51" s="124">
        <v>7808387</v>
      </c>
    </row>
    <row r="52" spans="1:13" ht="14.45" customHeight="1">
      <c r="A52" s="118" t="s">
        <v>154</v>
      </c>
      <c r="B52" s="49">
        <v>0</v>
      </c>
      <c r="C52" s="49">
        <v>0</v>
      </c>
      <c r="D52" s="49">
        <v>0</v>
      </c>
      <c r="E52" s="49">
        <v>69538531</v>
      </c>
      <c r="F52" s="49">
        <v>64957981</v>
      </c>
      <c r="G52" s="49">
        <v>0</v>
      </c>
      <c r="H52" s="226">
        <v>0</v>
      </c>
      <c r="I52" s="49">
        <v>0</v>
      </c>
      <c r="J52" s="49">
        <v>0</v>
      </c>
      <c r="K52" s="26">
        <v>0</v>
      </c>
      <c r="L52" s="26">
        <v>25809451</v>
      </c>
      <c r="M52" s="124">
        <v>43647788</v>
      </c>
    </row>
    <row r="53" spans="1:13" ht="14.45" customHeight="1">
      <c r="A53" s="118" t="s">
        <v>155</v>
      </c>
      <c r="B53" s="49">
        <v>9488</v>
      </c>
      <c r="C53" s="49">
        <v>0</v>
      </c>
      <c r="D53" s="49">
        <v>9454424</v>
      </c>
      <c r="E53" s="49">
        <v>0</v>
      </c>
      <c r="F53" s="49">
        <v>0</v>
      </c>
      <c r="G53" s="49">
        <v>0</v>
      </c>
      <c r="H53" s="226">
        <v>0</v>
      </c>
      <c r="I53" s="49">
        <v>0</v>
      </c>
      <c r="J53" s="49">
        <v>0</v>
      </c>
      <c r="K53" s="26">
        <v>0</v>
      </c>
      <c r="L53" s="26">
        <v>0</v>
      </c>
      <c r="M53" s="124">
        <v>0</v>
      </c>
    </row>
    <row r="54" spans="1:13" ht="14.45" customHeight="1">
      <c r="A54" s="118" t="s">
        <v>157</v>
      </c>
      <c r="B54" s="49">
        <v>17892174</v>
      </c>
      <c r="C54" s="49">
        <v>0</v>
      </c>
      <c r="D54" s="49">
        <v>0</v>
      </c>
      <c r="E54" s="49">
        <v>0</v>
      </c>
      <c r="F54" s="49">
        <v>0</v>
      </c>
      <c r="G54" s="49">
        <v>0</v>
      </c>
      <c r="H54" s="226">
        <v>0</v>
      </c>
      <c r="I54" s="49">
        <v>167110741</v>
      </c>
      <c r="J54" s="49">
        <v>0</v>
      </c>
      <c r="K54" s="26">
        <v>0</v>
      </c>
      <c r="L54" s="26">
        <v>0</v>
      </c>
      <c r="M54" s="124">
        <v>0</v>
      </c>
    </row>
    <row r="55" spans="1:13" ht="14.45" customHeight="1">
      <c r="A55" s="118" t="s">
        <v>158</v>
      </c>
      <c r="B55" s="49">
        <v>2178479</v>
      </c>
      <c r="C55" s="49">
        <v>1829298</v>
      </c>
      <c r="D55" s="49">
        <v>4983035</v>
      </c>
      <c r="E55" s="49">
        <v>3234833</v>
      </c>
      <c r="F55" s="49">
        <v>1862339</v>
      </c>
      <c r="G55" s="49">
        <v>4552862</v>
      </c>
      <c r="H55" s="226">
        <v>992988</v>
      </c>
      <c r="I55" s="49">
        <v>2600661</v>
      </c>
      <c r="J55" s="49">
        <v>4463202</v>
      </c>
      <c r="K55" s="26">
        <v>0</v>
      </c>
      <c r="L55" s="26">
        <v>0</v>
      </c>
      <c r="M55" s="124">
        <v>0</v>
      </c>
    </row>
    <row r="56" spans="1:13" ht="14.45" customHeight="1">
      <c r="A56" s="59" t="s">
        <v>159</v>
      </c>
      <c r="B56" s="49">
        <f t="shared" ref="B56:J56" si="0">SUM(B5:B55)</f>
        <v>1873407812</v>
      </c>
      <c r="C56" s="49">
        <f t="shared" si="0"/>
        <v>1074584456</v>
      </c>
      <c r="D56" s="49">
        <f t="shared" si="0"/>
        <v>1409121118</v>
      </c>
      <c r="E56" s="49">
        <f t="shared" si="0"/>
        <v>1479150997</v>
      </c>
      <c r="F56" s="49">
        <f t="shared" si="0"/>
        <v>1730114572</v>
      </c>
      <c r="G56" s="49">
        <f t="shared" si="0"/>
        <v>1438083001</v>
      </c>
      <c r="H56" s="49">
        <f t="shared" si="0"/>
        <v>1661505636</v>
      </c>
      <c r="I56" s="49">
        <f t="shared" si="0"/>
        <v>1795351464</v>
      </c>
      <c r="J56" s="49">
        <f t="shared" si="0"/>
        <v>1434903289</v>
      </c>
      <c r="K56" s="26">
        <v>1382954167</v>
      </c>
      <c r="L56" s="26">
        <f t="shared" ref="L56:M56" si="1">SUM(L5:L55)</f>
        <v>890053757</v>
      </c>
      <c r="M56" s="26">
        <f t="shared" si="1"/>
        <v>1854617775.8099999</v>
      </c>
    </row>
  </sheetData>
  <mergeCells count="14">
    <mergeCell ref="L3:L4"/>
    <mergeCell ref="M3:M4"/>
    <mergeCell ref="J3:J4"/>
    <mergeCell ref="K3:K4"/>
    <mergeCell ref="A1:A2"/>
    <mergeCell ref="A3:A4"/>
    <mergeCell ref="B3:B4"/>
    <mergeCell ref="C3:C4"/>
    <mergeCell ref="D3:D4"/>
    <mergeCell ref="E3:E4"/>
    <mergeCell ref="F3:F4"/>
    <mergeCell ref="G3:G4"/>
    <mergeCell ref="H3:H4"/>
    <mergeCell ref="I3:I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0D87-7DDB-4B54-A531-489C048F07CB}">
  <sheetPr>
    <tabColor rgb="FFC00000"/>
  </sheetPr>
  <dimension ref="A1:W119"/>
  <sheetViews>
    <sheetView workbookViewId="0">
      <selection activeCell="I6" sqref="I6"/>
    </sheetView>
  </sheetViews>
  <sheetFormatPr defaultColWidth="8.85546875" defaultRowHeight="14.45"/>
  <cols>
    <col min="1" max="1" width="21" bestFit="1" customWidth="1"/>
    <col min="2" max="10" width="14" bestFit="1" customWidth="1"/>
    <col min="11" max="11" width="14.7109375" customWidth="1"/>
    <col min="12" max="12" width="12.42578125" bestFit="1" customWidth="1"/>
    <col min="13" max="13" width="14.7109375" style="47" bestFit="1" customWidth="1"/>
    <col min="14" max="14" width="13" customWidth="1"/>
    <col min="15" max="16" width="12.42578125" customWidth="1"/>
    <col min="17" max="18" width="12.42578125" bestFit="1" customWidth="1"/>
    <col min="19" max="19" width="15" customWidth="1"/>
    <col min="20" max="21" width="12.42578125" customWidth="1"/>
    <col min="22" max="22" width="11.85546875" customWidth="1"/>
    <col min="23" max="23" width="11.42578125" bestFit="1" customWidth="1"/>
  </cols>
  <sheetData>
    <row r="1" spans="1:23">
      <c r="A1" s="403" t="s">
        <v>223</v>
      </c>
      <c r="B1" s="49"/>
      <c r="C1" s="49"/>
      <c r="D1" s="49"/>
      <c r="E1" s="49"/>
      <c r="F1" s="49"/>
      <c r="G1" s="49"/>
      <c r="H1" s="49"/>
      <c r="I1" s="49"/>
      <c r="J1" s="49"/>
      <c r="K1" s="49"/>
      <c r="L1" s="49"/>
      <c r="M1" s="49"/>
      <c r="N1" s="49"/>
      <c r="O1" s="49"/>
      <c r="P1" s="49"/>
      <c r="Q1" s="49"/>
      <c r="R1" s="49"/>
      <c r="S1" s="49"/>
      <c r="T1" s="49"/>
      <c r="U1" s="49"/>
      <c r="V1" s="49"/>
      <c r="W1" s="49"/>
    </row>
    <row r="2" spans="1:23" ht="24.75" customHeight="1">
      <c r="A2" s="403"/>
      <c r="B2" s="49"/>
      <c r="C2" s="49"/>
      <c r="D2" s="49"/>
      <c r="E2" s="49"/>
      <c r="F2" s="49"/>
      <c r="G2" s="49"/>
      <c r="H2" s="49"/>
      <c r="I2" s="49"/>
      <c r="J2" s="49"/>
      <c r="K2" s="49"/>
      <c r="L2" s="49"/>
      <c r="M2" s="49"/>
      <c r="N2" s="49"/>
      <c r="O2" s="49"/>
      <c r="P2" s="49"/>
      <c r="Q2" s="49"/>
      <c r="R2" s="49"/>
      <c r="S2" s="49"/>
      <c r="T2" s="49"/>
      <c r="U2" s="49"/>
      <c r="V2" s="49"/>
      <c r="W2" s="49"/>
    </row>
    <row r="3" spans="1:23" ht="14.45" customHeight="1">
      <c r="A3" s="396" t="s">
        <v>382</v>
      </c>
      <c r="B3" s="402">
        <v>2010</v>
      </c>
      <c r="C3" s="402">
        <v>2011</v>
      </c>
      <c r="D3" s="402">
        <v>2012</v>
      </c>
      <c r="E3" s="402">
        <v>2013</v>
      </c>
      <c r="F3" s="402">
        <v>2014</v>
      </c>
      <c r="G3" s="402">
        <v>2015</v>
      </c>
      <c r="H3" s="402">
        <v>2016</v>
      </c>
      <c r="I3" s="402">
        <v>2017</v>
      </c>
      <c r="J3" s="402">
        <v>2018</v>
      </c>
      <c r="K3" s="402">
        <v>2019</v>
      </c>
      <c r="L3" s="402">
        <v>2020</v>
      </c>
      <c r="M3" s="402">
        <v>2021</v>
      </c>
    </row>
    <row r="4" spans="1:23" ht="14.45" customHeight="1">
      <c r="A4" s="396"/>
      <c r="B4" s="398"/>
      <c r="C4" s="398"/>
      <c r="D4" s="398"/>
      <c r="E4" s="398"/>
      <c r="F4" s="398"/>
      <c r="G4" s="398"/>
      <c r="H4" s="398"/>
      <c r="I4" s="398"/>
      <c r="J4" s="398"/>
      <c r="K4" s="398"/>
      <c r="L4" s="398"/>
      <c r="M4" s="398"/>
    </row>
    <row r="5" spans="1:23" ht="14.45" customHeight="1">
      <c r="A5" s="118" t="s">
        <v>82</v>
      </c>
      <c r="B5" s="93">
        <v>17160360</v>
      </c>
      <c r="C5" s="49">
        <v>0</v>
      </c>
      <c r="D5" s="49">
        <v>5689067</v>
      </c>
      <c r="E5" s="49">
        <v>10602425</v>
      </c>
      <c r="F5" s="49">
        <v>30694199</v>
      </c>
      <c r="G5" s="49">
        <v>41833693</v>
      </c>
      <c r="H5" s="226">
        <v>60686753</v>
      </c>
      <c r="I5" s="49">
        <v>55175838</v>
      </c>
      <c r="J5" s="49">
        <v>86403403</v>
      </c>
      <c r="K5" s="26">
        <v>59608737</v>
      </c>
      <c r="L5" s="26">
        <v>96384652</v>
      </c>
      <c r="M5" s="124">
        <v>103337619</v>
      </c>
    </row>
    <row r="6" spans="1:23" ht="14.45" customHeight="1">
      <c r="A6" s="118" t="s">
        <v>84</v>
      </c>
      <c r="B6" s="49">
        <v>77964351</v>
      </c>
      <c r="C6" s="49">
        <v>78107899</v>
      </c>
      <c r="D6" s="49">
        <v>75471500</v>
      </c>
      <c r="E6" s="49">
        <v>69730321</v>
      </c>
      <c r="F6" s="49">
        <v>63350083</v>
      </c>
      <c r="G6" s="49">
        <v>57417223</v>
      </c>
      <c r="H6" s="226">
        <v>53543866</v>
      </c>
      <c r="I6" s="49">
        <v>0</v>
      </c>
      <c r="J6" s="49">
        <v>36312583</v>
      </c>
      <c r="K6" s="26">
        <v>30457535</v>
      </c>
      <c r="L6" s="26">
        <v>17832963</v>
      </c>
      <c r="M6" s="124">
        <v>0.56000000238400005</v>
      </c>
    </row>
    <row r="7" spans="1:23" ht="14.45" customHeight="1">
      <c r="A7" s="118" t="s">
        <v>86</v>
      </c>
      <c r="B7" s="49">
        <v>55224052</v>
      </c>
      <c r="C7" s="49">
        <v>25184598</v>
      </c>
      <c r="D7" s="49">
        <v>24753746</v>
      </c>
      <c r="E7" s="49">
        <v>1</v>
      </c>
      <c r="F7" s="49">
        <v>0</v>
      </c>
      <c r="G7" s="49">
        <v>303281</v>
      </c>
      <c r="H7" s="226">
        <v>6740642</v>
      </c>
      <c r="I7" s="49">
        <v>30671671</v>
      </c>
      <c r="J7" s="49">
        <v>49421747</v>
      </c>
      <c r="K7" s="26">
        <v>41849734</v>
      </c>
      <c r="L7" s="26">
        <v>38785649</v>
      </c>
      <c r="M7" s="124">
        <v>52909932</v>
      </c>
    </row>
    <row r="8" spans="1:23" ht="14.45" customHeight="1">
      <c r="A8" s="118" t="s">
        <v>88</v>
      </c>
      <c r="B8" s="49">
        <v>22423036</v>
      </c>
      <c r="C8" s="49">
        <v>59942487</v>
      </c>
      <c r="D8" s="49">
        <v>42106620</v>
      </c>
      <c r="E8" s="49">
        <v>16027323</v>
      </c>
      <c r="F8" s="49">
        <v>49540903</v>
      </c>
      <c r="G8" s="49">
        <v>10851193</v>
      </c>
      <c r="H8" s="226">
        <v>17521297</v>
      </c>
      <c r="I8" s="49">
        <v>31928617</v>
      </c>
      <c r="J8" s="49">
        <v>53371442</v>
      </c>
      <c r="K8" s="26">
        <v>49248398</v>
      </c>
      <c r="L8" s="26">
        <v>56405819</v>
      </c>
      <c r="M8" s="124">
        <v>81926947</v>
      </c>
    </row>
    <row r="9" spans="1:23" ht="14.45" customHeight="1">
      <c r="A9" s="118" t="s">
        <v>74</v>
      </c>
      <c r="B9" s="49">
        <v>0</v>
      </c>
      <c r="C9" s="49">
        <v>0</v>
      </c>
      <c r="D9" s="49">
        <v>10417</v>
      </c>
      <c r="E9" s="49">
        <v>0</v>
      </c>
      <c r="F9" s="49">
        <v>0</v>
      </c>
      <c r="G9" s="49">
        <v>0</v>
      </c>
      <c r="H9" s="226">
        <v>0</v>
      </c>
      <c r="I9" s="49">
        <v>0</v>
      </c>
      <c r="J9" s="49">
        <v>0</v>
      </c>
      <c r="K9" s="26">
        <v>0</v>
      </c>
      <c r="L9" s="26">
        <v>0</v>
      </c>
      <c r="M9" s="124">
        <v>0</v>
      </c>
    </row>
    <row r="10" spans="1:23" ht="14.45" customHeight="1">
      <c r="A10" s="118" t="s">
        <v>91</v>
      </c>
      <c r="B10" s="49">
        <v>56703007</v>
      </c>
      <c r="C10" s="49">
        <v>5600022</v>
      </c>
      <c r="D10" s="49">
        <v>17584439</v>
      </c>
      <c r="E10" s="49">
        <v>19101477</v>
      </c>
      <c r="F10" s="49">
        <v>7686867</v>
      </c>
      <c r="G10" s="49">
        <v>38865557</v>
      </c>
      <c r="H10" s="226">
        <v>87789841</v>
      </c>
      <c r="I10" s="49">
        <v>96394637</v>
      </c>
      <c r="J10" s="49">
        <v>104516632</v>
      </c>
      <c r="K10" s="26">
        <v>103136387</v>
      </c>
      <c r="L10" s="26">
        <v>87485550</v>
      </c>
      <c r="M10" s="124">
        <v>100115820</v>
      </c>
    </row>
    <row r="11" spans="1:23" ht="14.45" customHeight="1">
      <c r="A11" s="118" t="s">
        <v>93</v>
      </c>
      <c r="B11" s="49">
        <v>0</v>
      </c>
      <c r="C11" s="49">
        <v>6650000</v>
      </c>
      <c r="D11" s="49">
        <v>6261171</v>
      </c>
      <c r="E11" s="49">
        <v>0</v>
      </c>
      <c r="F11" s="49">
        <v>6261171</v>
      </c>
      <c r="G11" s="49">
        <v>2</v>
      </c>
      <c r="H11" s="226">
        <v>0</v>
      </c>
      <c r="I11" s="49">
        <v>769225</v>
      </c>
      <c r="J11" s="49">
        <v>0</v>
      </c>
      <c r="K11" s="26">
        <v>0</v>
      </c>
      <c r="L11" s="26">
        <v>0</v>
      </c>
      <c r="M11" s="124">
        <v>0</v>
      </c>
    </row>
    <row r="12" spans="1:23" ht="14.45" customHeight="1">
      <c r="A12" s="118" t="s">
        <v>95</v>
      </c>
      <c r="B12" s="49">
        <v>2728762</v>
      </c>
      <c r="C12" s="49">
        <v>10544602</v>
      </c>
      <c r="D12" s="49">
        <v>5678627</v>
      </c>
      <c r="E12" s="49">
        <v>10433026</v>
      </c>
      <c r="F12" s="49">
        <v>7733360</v>
      </c>
      <c r="G12" s="49">
        <v>9556622</v>
      </c>
      <c r="H12" s="226">
        <v>8389890</v>
      </c>
      <c r="I12" s="49">
        <v>7841854</v>
      </c>
      <c r="J12" s="49">
        <v>14070767</v>
      </c>
      <c r="K12" s="26">
        <v>29720547</v>
      </c>
      <c r="L12" s="26">
        <v>35456613</v>
      </c>
      <c r="M12" s="124">
        <v>41844427</v>
      </c>
    </row>
    <row r="13" spans="1:23" ht="14.45" customHeight="1">
      <c r="A13" s="118" t="s">
        <v>97</v>
      </c>
      <c r="B13" s="49">
        <v>57973026</v>
      </c>
      <c r="C13" s="49">
        <v>42642302</v>
      </c>
      <c r="D13" s="49">
        <v>59744502</v>
      </c>
      <c r="E13" s="49">
        <v>48914221</v>
      </c>
      <c r="F13" s="49">
        <v>80683536</v>
      </c>
      <c r="G13" s="49">
        <v>89998781</v>
      </c>
      <c r="H13" s="226">
        <v>67078887</v>
      </c>
      <c r="I13" s="49">
        <v>33210178</v>
      </c>
      <c r="J13" s="49">
        <v>48728015</v>
      </c>
      <c r="K13" s="26">
        <v>31098870</v>
      </c>
      <c r="L13" s="26">
        <v>15236345</v>
      </c>
      <c r="M13" s="124">
        <v>15150663.76</v>
      </c>
    </row>
    <row r="14" spans="1:23" ht="14.45" customHeight="1">
      <c r="A14" s="118" t="s">
        <v>99</v>
      </c>
      <c r="B14" s="49">
        <v>0</v>
      </c>
      <c r="C14" s="49">
        <v>109470548</v>
      </c>
      <c r="D14" s="49">
        <v>87466822</v>
      </c>
      <c r="E14" s="49">
        <v>0</v>
      </c>
      <c r="F14" s="49">
        <v>0</v>
      </c>
      <c r="G14" s="49">
        <v>0</v>
      </c>
      <c r="H14" s="226">
        <v>55170948</v>
      </c>
      <c r="I14" s="49">
        <v>0</v>
      </c>
      <c r="J14" s="49">
        <v>0</v>
      </c>
      <c r="K14" s="26">
        <v>0</v>
      </c>
      <c r="L14" s="26">
        <v>0</v>
      </c>
      <c r="M14" s="124">
        <v>100688517</v>
      </c>
    </row>
    <row r="15" spans="1:23" ht="14.45" customHeight="1">
      <c r="A15" s="118" t="s">
        <v>101</v>
      </c>
      <c r="B15" s="49">
        <v>48451537</v>
      </c>
      <c r="C15" s="49">
        <v>38332058</v>
      </c>
      <c r="D15" s="49">
        <v>54056338</v>
      </c>
      <c r="E15" s="49">
        <v>60904505</v>
      </c>
      <c r="F15" s="49">
        <v>42498544</v>
      </c>
      <c r="G15" s="49">
        <v>10022789</v>
      </c>
      <c r="H15" s="226">
        <v>12760273</v>
      </c>
      <c r="I15" s="49">
        <v>40890044</v>
      </c>
      <c r="J15" s="49">
        <v>66827810</v>
      </c>
      <c r="K15" s="26">
        <v>48144270</v>
      </c>
      <c r="L15" s="26">
        <v>79824101</v>
      </c>
      <c r="M15" s="124">
        <v>119452047</v>
      </c>
    </row>
    <row r="16" spans="1:23" ht="14.45" customHeight="1">
      <c r="A16" s="118" t="s">
        <v>102</v>
      </c>
      <c r="B16" s="49">
        <v>0</v>
      </c>
      <c r="C16" s="49">
        <v>7483021</v>
      </c>
      <c r="D16" s="49">
        <v>28803570</v>
      </c>
      <c r="E16" s="49">
        <v>59492492</v>
      </c>
      <c r="F16" s="49">
        <v>86717625</v>
      </c>
      <c r="G16" s="49">
        <v>110948091</v>
      </c>
      <c r="H16" s="226">
        <v>178613419</v>
      </c>
      <c r="I16" s="49">
        <v>227923069</v>
      </c>
      <c r="J16" s="49">
        <v>280585356</v>
      </c>
      <c r="K16" s="26">
        <v>328141178</v>
      </c>
      <c r="L16" s="26">
        <v>364301363</v>
      </c>
      <c r="M16" s="124">
        <v>378497946</v>
      </c>
    </row>
    <row r="17" spans="1:13" ht="14.45" customHeight="1">
      <c r="A17" s="118" t="s">
        <v>103</v>
      </c>
      <c r="B17" s="49">
        <v>0</v>
      </c>
      <c r="C17" s="49">
        <v>0</v>
      </c>
      <c r="D17" s="49">
        <v>0</v>
      </c>
      <c r="E17" s="49">
        <v>0</v>
      </c>
      <c r="F17" s="49">
        <v>0</v>
      </c>
      <c r="G17" s="49">
        <v>30380219</v>
      </c>
      <c r="H17" s="226">
        <v>25896278</v>
      </c>
      <c r="I17" s="49">
        <v>19999580</v>
      </c>
      <c r="J17" s="49">
        <v>13785444</v>
      </c>
      <c r="K17" s="26">
        <v>8667742</v>
      </c>
      <c r="L17" s="26">
        <v>8268887</v>
      </c>
      <c r="M17" s="124">
        <v>10763051</v>
      </c>
    </row>
    <row r="18" spans="1:13" ht="14.45" customHeight="1">
      <c r="A18" s="118" t="s">
        <v>104</v>
      </c>
      <c r="B18" s="49">
        <v>85583981</v>
      </c>
      <c r="C18" s="49">
        <v>57877644</v>
      </c>
      <c r="D18" s="49">
        <v>57328745</v>
      </c>
      <c r="E18" s="49">
        <v>0</v>
      </c>
      <c r="F18" s="49">
        <v>14356736</v>
      </c>
      <c r="G18" s="49">
        <v>0</v>
      </c>
      <c r="H18" s="226">
        <v>47403096</v>
      </c>
      <c r="I18" s="49">
        <v>0</v>
      </c>
      <c r="J18" s="49">
        <v>0</v>
      </c>
      <c r="K18" s="26">
        <v>0</v>
      </c>
      <c r="L18" s="26">
        <v>0</v>
      </c>
      <c r="M18" s="124">
        <v>0</v>
      </c>
    </row>
    <row r="19" spans="1:13" ht="14.45" customHeight="1">
      <c r="A19" s="118" t="s">
        <v>105</v>
      </c>
      <c r="B19" s="49">
        <v>26762467</v>
      </c>
      <c r="C19" s="49">
        <v>21665185</v>
      </c>
      <c r="D19" s="49">
        <v>21665187</v>
      </c>
      <c r="E19" s="49">
        <v>21665187</v>
      </c>
      <c r="F19" s="49">
        <v>2625000</v>
      </c>
      <c r="G19" s="49">
        <v>5250000</v>
      </c>
      <c r="H19" s="226">
        <v>252021116</v>
      </c>
      <c r="I19" s="49">
        <v>109511748</v>
      </c>
      <c r="J19" s="49">
        <v>50841067</v>
      </c>
      <c r="K19" s="26">
        <v>32449455</v>
      </c>
      <c r="L19" s="26">
        <v>18647276</v>
      </c>
      <c r="M19" s="124">
        <v>54337942</v>
      </c>
    </row>
    <row r="20" spans="1:13" ht="14.45" customHeight="1">
      <c r="A20" s="118" t="s">
        <v>107</v>
      </c>
      <c r="B20" s="49">
        <v>25951300</v>
      </c>
      <c r="C20" s="49">
        <v>5394857</v>
      </c>
      <c r="D20" s="49">
        <v>8688461</v>
      </c>
      <c r="E20" s="49">
        <v>2994688</v>
      </c>
      <c r="F20" s="49">
        <v>11562297</v>
      </c>
      <c r="G20" s="49">
        <v>1800018</v>
      </c>
      <c r="H20" s="226">
        <v>6834249</v>
      </c>
      <c r="I20" s="49">
        <v>525243</v>
      </c>
      <c r="J20" s="49">
        <v>0</v>
      </c>
      <c r="K20" s="26">
        <v>866064</v>
      </c>
      <c r="L20" s="26">
        <v>0</v>
      </c>
      <c r="M20" s="124">
        <v>27199174</v>
      </c>
    </row>
    <row r="21" spans="1:13" ht="14.45" customHeight="1">
      <c r="A21" s="118" t="s">
        <v>76</v>
      </c>
      <c r="B21" s="49">
        <v>22326723</v>
      </c>
      <c r="C21" s="49">
        <v>10350491</v>
      </c>
      <c r="D21" s="49">
        <v>39034208</v>
      </c>
      <c r="E21" s="49">
        <v>32263528</v>
      </c>
      <c r="F21" s="49">
        <v>42094328</v>
      </c>
      <c r="G21" s="49">
        <v>58803707</v>
      </c>
      <c r="H21" s="226">
        <v>292594</v>
      </c>
      <c r="I21" s="49">
        <v>67869030</v>
      </c>
      <c r="J21" s="49">
        <v>73754611</v>
      </c>
      <c r="K21" s="26">
        <v>69435166</v>
      </c>
      <c r="L21" s="26">
        <v>57065477</v>
      </c>
      <c r="M21" s="124">
        <v>58383680</v>
      </c>
    </row>
    <row r="22" spans="1:13" ht="14.45" customHeight="1">
      <c r="A22" s="118" t="s">
        <v>110</v>
      </c>
      <c r="B22" s="49">
        <v>9637468</v>
      </c>
      <c r="C22" s="49">
        <v>7720152</v>
      </c>
      <c r="D22" s="49">
        <v>7720153</v>
      </c>
      <c r="E22" s="49">
        <v>874466</v>
      </c>
      <c r="F22" s="49">
        <v>4392885</v>
      </c>
      <c r="G22" s="49">
        <v>30228102</v>
      </c>
      <c r="H22" s="226">
        <v>65958190</v>
      </c>
      <c r="I22" s="49">
        <v>66497758</v>
      </c>
      <c r="J22" s="49">
        <v>63783395</v>
      </c>
      <c r="K22" s="26">
        <v>48664217</v>
      </c>
      <c r="L22" s="26">
        <v>38809971</v>
      </c>
      <c r="M22" s="124">
        <v>71791417</v>
      </c>
    </row>
    <row r="23" spans="1:13" ht="14.45" customHeight="1">
      <c r="A23" s="118" t="s">
        <v>111</v>
      </c>
      <c r="B23" s="49">
        <v>0</v>
      </c>
      <c r="C23" s="49">
        <v>1488436</v>
      </c>
      <c r="D23" s="49">
        <v>0</v>
      </c>
      <c r="E23" s="49">
        <v>0</v>
      </c>
      <c r="F23" s="49">
        <v>0</v>
      </c>
      <c r="G23" s="49">
        <v>0</v>
      </c>
      <c r="H23" s="226">
        <v>0</v>
      </c>
      <c r="I23" s="49">
        <v>0</v>
      </c>
      <c r="J23" s="49">
        <v>0</v>
      </c>
      <c r="K23" s="26">
        <v>3994156</v>
      </c>
      <c r="L23" s="26">
        <v>65374564</v>
      </c>
      <c r="M23" s="124">
        <v>71545801</v>
      </c>
    </row>
    <row r="24" spans="1:13" ht="14.45" customHeight="1">
      <c r="A24" s="118" t="s">
        <v>113</v>
      </c>
      <c r="B24" s="49">
        <v>4604265</v>
      </c>
      <c r="C24" s="49">
        <v>1328460</v>
      </c>
      <c r="D24" s="49">
        <v>3418016</v>
      </c>
      <c r="E24" s="49">
        <v>25899065</v>
      </c>
      <c r="F24" s="49">
        <v>58817282</v>
      </c>
      <c r="G24" s="49">
        <v>92013296</v>
      </c>
      <c r="H24" s="226">
        <v>110799282</v>
      </c>
      <c r="I24" s="49">
        <v>141061695</v>
      </c>
      <c r="J24" s="49">
        <v>130826189</v>
      </c>
      <c r="K24" s="26">
        <v>102854399</v>
      </c>
      <c r="L24" s="26">
        <v>93074641</v>
      </c>
      <c r="M24" s="124">
        <v>56364540</v>
      </c>
    </row>
    <row r="25" spans="1:13" ht="14.45" customHeight="1">
      <c r="A25" s="118" t="s">
        <v>78</v>
      </c>
      <c r="B25" s="49">
        <v>12804554</v>
      </c>
      <c r="C25" s="49">
        <v>0</v>
      </c>
      <c r="D25" s="49">
        <v>0</v>
      </c>
      <c r="E25" s="49">
        <v>0</v>
      </c>
      <c r="F25" s="49">
        <v>0</v>
      </c>
      <c r="G25" s="49">
        <v>0</v>
      </c>
      <c r="H25" s="226">
        <v>0</v>
      </c>
      <c r="I25" s="49">
        <v>0</v>
      </c>
      <c r="J25" s="49">
        <v>8569735</v>
      </c>
      <c r="K25" s="26">
        <v>29525081</v>
      </c>
      <c r="L25" s="26">
        <v>50758</v>
      </c>
      <c r="M25" s="124">
        <v>15826856</v>
      </c>
    </row>
    <row r="26" spans="1:13" ht="14.45" customHeight="1">
      <c r="A26" s="118" t="s">
        <v>116</v>
      </c>
      <c r="B26" s="49">
        <v>0</v>
      </c>
      <c r="C26" s="49">
        <v>0</v>
      </c>
      <c r="D26" s="49">
        <v>0</v>
      </c>
      <c r="E26" s="49">
        <v>0</v>
      </c>
      <c r="F26" s="49">
        <v>0</v>
      </c>
      <c r="G26" s="49">
        <v>0</v>
      </c>
      <c r="H26" s="226">
        <v>0</v>
      </c>
      <c r="I26" s="49">
        <v>0</v>
      </c>
      <c r="J26" s="49">
        <v>0</v>
      </c>
      <c r="K26" s="26">
        <v>0</v>
      </c>
      <c r="L26" s="26">
        <v>0</v>
      </c>
      <c r="M26" s="124">
        <v>0</v>
      </c>
    </row>
    <row r="27" spans="1:13" ht="14.45" customHeight="1">
      <c r="A27" s="118" t="s">
        <v>117</v>
      </c>
      <c r="B27" s="49">
        <v>88796310</v>
      </c>
      <c r="C27" s="49">
        <v>160261685</v>
      </c>
      <c r="D27" s="49">
        <v>118976723</v>
      </c>
      <c r="E27" s="49">
        <v>42420977</v>
      </c>
      <c r="F27" s="49">
        <v>38917102</v>
      </c>
      <c r="G27" s="49">
        <v>57432623</v>
      </c>
      <c r="H27" s="226">
        <v>92107042</v>
      </c>
      <c r="I27" s="49">
        <v>116824429</v>
      </c>
      <c r="J27" s="49">
        <v>56129398</v>
      </c>
      <c r="K27" s="26">
        <v>99213378</v>
      </c>
      <c r="L27" s="26">
        <v>94231079</v>
      </c>
      <c r="M27" s="124">
        <v>115980984</v>
      </c>
    </row>
    <row r="28" spans="1:13" ht="14.45" customHeight="1">
      <c r="A28" s="118" t="s">
        <v>77</v>
      </c>
      <c r="B28" s="49">
        <v>69641233</v>
      </c>
      <c r="C28" s="49">
        <v>120695005</v>
      </c>
      <c r="D28" s="49">
        <v>79467025</v>
      </c>
      <c r="E28" s="49">
        <v>161406315</v>
      </c>
      <c r="F28" s="49">
        <v>69641234</v>
      </c>
      <c r="G28" s="49">
        <v>1</v>
      </c>
      <c r="H28" s="226">
        <v>76190660</v>
      </c>
      <c r="I28" s="49">
        <v>59253640</v>
      </c>
      <c r="J28" s="49">
        <v>58031309</v>
      </c>
      <c r="K28" s="26">
        <v>64432493</v>
      </c>
      <c r="L28" s="26">
        <v>103991022</v>
      </c>
      <c r="M28" s="124">
        <v>141294875</v>
      </c>
    </row>
    <row r="29" spans="1:13" ht="14.45" customHeight="1">
      <c r="A29" s="118" t="s">
        <v>120</v>
      </c>
      <c r="B29" s="49">
        <v>30545051</v>
      </c>
      <c r="C29" s="49">
        <v>8889324</v>
      </c>
      <c r="D29" s="49">
        <v>12867051</v>
      </c>
      <c r="E29" s="49">
        <v>7865405</v>
      </c>
      <c r="F29" s="49">
        <v>21167665</v>
      </c>
      <c r="G29" s="49">
        <v>35780085</v>
      </c>
      <c r="H29" s="226">
        <v>46672622</v>
      </c>
      <c r="I29" s="49">
        <v>35006980</v>
      </c>
      <c r="J29" s="49">
        <v>8415640</v>
      </c>
      <c r="K29" s="26">
        <v>15675194</v>
      </c>
      <c r="L29" s="26">
        <v>47036905</v>
      </c>
      <c r="M29" s="124">
        <v>97906266</v>
      </c>
    </row>
    <row r="30" spans="1:13" ht="14.45" customHeight="1">
      <c r="A30" s="118" t="s">
        <v>122</v>
      </c>
      <c r="B30" s="49">
        <v>3719377</v>
      </c>
      <c r="C30" s="49">
        <v>3719379</v>
      </c>
      <c r="D30" s="49">
        <v>19351144</v>
      </c>
      <c r="E30" s="49">
        <v>0</v>
      </c>
      <c r="F30" s="49">
        <v>0</v>
      </c>
      <c r="G30" s="49">
        <v>0</v>
      </c>
      <c r="H30" s="226">
        <v>0</v>
      </c>
      <c r="I30" s="49">
        <v>283487</v>
      </c>
      <c r="J30" s="49">
        <v>5317646</v>
      </c>
      <c r="K30" s="26">
        <v>0</v>
      </c>
      <c r="L30" s="26">
        <v>0</v>
      </c>
      <c r="M30" s="124">
        <v>0</v>
      </c>
    </row>
    <row r="31" spans="1:13" ht="14.45" customHeight="1">
      <c r="A31" s="118" t="s">
        <v>124</v>
      </c>
      <c r="B31" s="49">
        <v>47816373</v>
      </c>
      <c r="C31" s="49">
        <v>48241578</v>
      </c>
      <c r="D31" s="49">
        <v>44619007</v>
      </c>
      <c r="E31" s="49">
        <v>42722858</v>
      </c>
      <c r="F31" s="49">
        <v>0</v>
      </c>
      <c r="G31" s="49">
        <v>42398712</v>
      </c>
      <c r="H31" s="226">
        <v>37504136</v>
      </c>
      <c r="I31" s="49">
        <v>13137131</v>
      </c>
      <c r="J31" s="49">
        <v>15626610</v>
      </c>
      <c r="K31" s="26">
        <v>14427088</v>
      </c>
      <c r="L31" s="26">
        <v>19454797</v>
      </c>
      <c r="M31" s="124">
        <v>41650619</v>
      </c>
    </row>
    <row r="32" spans="1:13" ht="14.45" customHeight="1">
      <c r="A32" s="118" t="s">
        <v>126</v>
      </c>
      <c r="B32" s="49">
        <v>65584117</v>
      </c>
      <c r="C32" s="49">
        <v>53241731</v>
      </c>
      <c r="D32" s="49">
        <v>55907898</v>
      </c>
      <c r="E32" s="49">
        <v>59254878</v>
      </c>
      <c r="F32" s="49">
        <v>56104988</v>
      </c>
      <c r="G32" s="49">
        <v>59981915</v>
      </c>
      <c r="H32" s="226">
        <v>62246202</v>
      </c>
      <c r="I32" s="49">
        <v>67496328</v>
      </c>
      <c r="J32" s="49">
        <v>70399341</v>
      </c>
      <c r="K32" s="26">
        <v>79386660</v>
      </c>
      <c r="L32" s="26">
        <v>52067761</v>
      </c>
      <c r="M32" s="124">
        <v>55540557</v>
      </c>
    </row>
    <row r="33" spans="1:13" ht="14.45" customHeight="1">
      <c r="A33" s="118" t="s">
        <v>127</v>
      </c>
      <c r="B33" s="49">
        <v>21554117</v>
      </c>
      <c r="C33" s="49">
        <v>11027585</v>
      </c>
      <c r="D33" s="49">
        <v>8970003</v>
      </c>
      <c r="E33" s="49">
        <v>12719596</v>
      </c>
      <c r="F33" s="49">
        <v>0</v>
      </c>
      <c r="G33" s="49">
        <v>0</v>
      </c>
      <c r="H33" s="226">
        <v>15184745</v>
      </c>
      <c r="I33" s="49">
        <v>0</v>
      </c>
      <c r="J33" s="49">
        <v>32769013</v>
      </c>
      <c r="K33" s="26">
        <v>28874072</v>
      </c>
      <c r="L33" s="26">
        <v>1768685</v>
      </c>
      <c r="M33" s="124">
        <v>38838637</v>
      </c>
    </row>
    <row r="34" spans="1:13" ht="14.45" customHeight="1">
      <c r="A34" s="118" t="s">
        <v>128</v>
      </c>
      <c r="B34" s="49">
        <v>11504412</v>
      </c>
      <c r="C34" s="49">
        <v>6795716</v>
      </c>
      <c r="D34" s="49">
        <v>4727864</v>
      </c>
      <c r="E34" s="49">
        <v>13228747</v>
      </c>
      <c r="F34" s="49">
        <v>29273892</v>
      </c>
      <c r="G34" s="49">
        <v>57979769</v>
      </c>
      <c r="H34" s="226">
        <v>69601223</v>
      </c>
      <c r="I34" s="49">
        <v>57492478</v>
      </c>
      <c r="J34" s="49">
        <v>55395629</v>
      </c>
      <c r="K34" s="26">
        <v>35919035</v>
      </c>
      <c r="L34" s="26">
        <v>44926138</v>
      </c>
      <c r="M34" s="124">
        <v>52563543.619999997</v>
      </c>
    </row>
    <row r="35" spans="1:13" ht="14.45" customHeight="1">
      <c r="A35" s="118" t="s">
        <v>130</v>
      </c>
      <c r="B35" s="49">
        <v>23174698</v>
      </c>
      <c r="C35" s="49">
        <v>22868278</v>
      </c>
      <c r="D35" s="49">
        <v>23534971</v>
      </c>
      <c r="E35" s="49">
        <v>37480982</v>
      </c>
      <c r="F35" s="49">
        <v>13945502</v>
      </c>
      <c r="G35" s="49">
        <v>14596613</v>
      </c>
      <c r="H35" s="226">
        <v>45000000</v>
      </c>
      <c r="I35" s="49">
        <v>38000000</v>
      </c>
      <c r="J35" s="49">
        <v>11130332</v>
      </c>
      <c r="K35" s="26">
        <v>6345842</v>
      </c>
      <c r="L35" s="26">
        <v>25000000</v>
      </c>
      <c r="M35" s="124">
        <v>0</v>
      </c>
    </row>
    <row r="36" spans="1:13" ht="14.45" customHeight="1">
      <c r="A36" s="118" t="s">
        <v>131</v>
      </c>
      <c r="B36" s="49">
        <v>12973709</v>
      </c>
      <c r="C36" s="49">
        <v>0</v>
      </c>
      <c r="D36" s="49">
        <v>0</v>
      </c>
      <c r="E36" s="49">
        <v>0</v>
      </c>
      <c r="F36" s="49">
        <v>0</v>
      </c>
      <c r="G36" s="49">
        <v>0</v>
      </c>
      <c r="H36" s="226">
        <v>48690</v>
      </c>
      <c r="I36" s="49">
        <v>38337654</v>
      </c>
      <c r="J36" s="49">
        <v>88702001</v>
      </c>
      <c r="K36" s="26">
        <v>94102725</v>
      </c>
      <c r="L36" s="26">
        <v>60053170</v>
      </c>
      <c r="M36" s="124">
        <v>7139146</v>
      </c>
    </row>
    <row r="37" spans="1:13" ht="14.45" customHeight="1">
      <c r="A37" s="118" t="s">
        <v>132</v>
      </c>
      <c r="B37" s="49">
        <v>547355700</v>
      </c>
      <c r="C37" s="49">
        <v>332388827</v>
      </c>
      <c r="D37" s="49">
        <v>300253621</v>
      </c>
      <c r="E37" s="49">
        <v>104006753</v>
      </c>
      <c r="F37" s="49">
        <v>20913720</v>
      </c>
      <c r="G37" s="49">
        <v>111562132</v>
      </c>
      <c r="H37" s="226">
        <v>145140714</v>
      </c>
      <c r="I37" s="49">
        <v>519547313</v>
      </c>
      <c r="J37" s="49">
        <v>513327438</v>
      </c>
      <c r="K37" s="26">
        <v>649113667</v>
      </c>
      <c r="L37" s="26">
        <v>586124815</v>
      </c>
      <c r="M37" s="124">
        <v>1216600088</v>
      </c>
    </row>
    <row r="38" spans="1:13" ht="14.45" customHeight="1">
      <c r="A38" s="118" t="s">
        <v>75</v>
      </c>
      <c r="B38" s="49">
        <v>76775972</v>
      </c>
      <c r="C38" s="49">
        <v>3517651</v>
      </c>
      <c r="D38" s="49">
        <v>3517653</v>
      </c>
      <c r="E38" s="49">
        <v>3517652</v>
      </c>
      <c r="F38" s="49">
        <v>3517652</v>
      </c>
      <c r="G38" s="49">
        <v>0</v>
      </c>
      <c r="H38" s="226">
        <v>19903782</v>
      </c>
      <c r="I38" s="49">
        <v>0</v>
      </c>
      <c r="J38" s="49">
        <v>0</v>
      </c>
      <c r="K38" s="26">
        <v>0</v>
      </c>
      <c r="L38" s="26">
        <v>0</v>
      </c>
      <c r="M38" s="124">
        <v>46118</v>
      </c>
    </row>
    <row r="39" spans="1:13" ht="14.45" customHeight="1">
      <c r="A39" s="118" t="s">
        <v>133</v>
      </c>
      <c r="B39" s="49">
        <v>20009310</v>
      </c>
      <c r="C39" s="49">
        <v>16140737</v>
      </c>
      <c r="D39" s="49">
        <v>18677984</v>
      </c>
      <c r="E39" s="49">
        <v>15818434</v>
      </c>
      <c r="F39" s="49">
        <v>14114799</v>
      </c>
      <c r="G39" s="49">
        <v>10973387</v>
      </c>
      <c r="H39" s="226">
        <v>6509979</v>
      </c>
      <c r="I39" s="49">
        <v>9667689</v>
      </c>
      <c r="J39" s="49">
        <v>0</v>
      </c>
      <c r="K39" s="26">
        <v>5302175</v>
      </c>
      <c r="L39" s="26">
        <v>1499759</v>
      </c>
      <c r="M39" s="124">
        <v>6182766</v>
      </c>
    </row>
    <row r="40" spans="1:13" ht="14.45" customHeight="1">
      <c r="A40" s="118" t="s">
        <v>134</v>
      </c>
      <c r="B40" s="49">
        <v>66928931</v>
      </c>
      <c r="C40" s="49">
        <v>1659280</v>
      </c>
      <c r="D40" s="49">
        <v>47123034</v>
      </c>
      <c r="E40" s="49">
        <v>31075313</v>
      </c>
      <c r="F40" s="49">
        <v>79618548</v>
      </c>
      <c r="G40" s="49">
        <v>124819934</v>
      </c>
      <c r="H40" s="226">
        <v>12203039</v>
      </c>
      <c r="I40" s="49">
        <v>29442901</v>
      </c>
      <c r="J40" s="49">
        <v>511596</v>
      </c>
      <c r="K40" s="26">
        <v>0</v>
      </c>
      <c r="L40" s="26">
        <v>582598635</v>
      </c>
      <c r="M40" s="124">
        <v>10393080</v>
      </c>
    </row>
    <row r="41" spans="1:13" ht="14.45" customHeight="1">
      <c r="A41" s="118" t="s">
        <v>136</v>
      </c>
      <c r="B41" s="49">
        <v>0</v>
      </c>
      <c r="C41" s="49">
        <v>6752604</v>
      </c>
      <c r="D41" s="49">
        <v>6748605</v>
      </c>
      <c r="E41" s="49">
        <v>0</v>
      </c>
      <c r="F41" s="49">
        <v>0</v>
      </c>
      <c r="G41" s="49">
        <v>0</v>
      </c>
      <c r="H41" s="226">
        <v>0</v>
      </c>
      <c r="I41" s="49">
        <v>0</v>
      </c>
      <c r="J41" s="49">
        <v>0</v>
      </c>
      <c r="K41" s="26">
        <v>212627395</v>
      </c>
      <c r="L41" s="26">
        <v>264061336</v>
      </c>
      <c r="M41" s="124">
        <v>333671323</v>
      </c>
    </row>
    <row r="42" spans="1:13" ht="14.45" customHeight="1">
      <c r="A42" s="118" t="s">
        <v>145</v>
      </c>
      <c r="B42" s="49">
        <v>0</v>
      </c>
      <c r="C42" s="49">
        <v>0</v>
      </c>
      <c r="D42" s="49">
        <v>160272</v>
      </c>
      <c r="E42" s="49">
        <v>17889079</v>
      </c>
      <c r="F42" s="49">
        <v>0</v>
      </c>
      <c r="G42" s="49">
        <v>22080165</v>
      </c>
      <c r="H42" s="226">
        <v>0</v>
      </c>
      <c r="I42" s="49">
        <v>50257767</v>
      </c>
      <c r="J42" s="49">
        <v>13842944</v>
      </c>
      <c r="K42" s="26">
        <v>33471886</v>
      </c>
      <c r="L42" s="26">
        <v>45202633</v>
      </c>
      <c r="M42" s="124">
        <v>135508031</v>
      </c>
    </row>
    <row r="43" spans="1:13" ht="14.45" customHeight="1">
      <c r="A43" s="118" t="s">
        <v>138</v>
      </c>
      <c r="B43" s="49">
        <v>105129640</v>
      </c>
      <c r="C43" s="49">
        <v>188156475</v>
      </c>
      <c r="D43" s="49">
        <v>208097719</v>
      </c>
      <c r="E43" s="49">
        <v>300044845</v>
      </c>
      <c r="F43" s="49">
        <v>355384748</v>
      </c>
      <c r="G43" s="49">
        <v>469825190</v>
      </c>
      <c r="H43" s="226">
        <v>433305380</v>
      </c>
      <c r="I43" s="49">
        <v>427001596</v>
      </c>
      <c r="J43" s="49">
        <v>430726491</v>
      </c>
      <c r="K43" s="26">
        <v>403288401</v>
      </c>
      <c r="L43" s="26">
        <v>410984754</v>
      </c>
      <c r="M43" s="124">
        <v>669259710</v>
      </c>
    </row>
    <row r="44" spans="1:13" ht="14.45" customHeight="1">
      <c r="A44" s="118" t="s">
        <v>140</v>
      </c>
      <c r="B44" s="49">
        <v>0</v>
      </c>
      <c r="C44" s="49">
        <v>1921121</v>
      </c>
      <c r="D44" s="49">
        <v>0</v>
      </c>
      <c r="E44" s="49">
        <v>0</v>
      </c>
      <c r="F44" s="49">
        <v>0</v>
      </c>
      <c r="G44" s="49">
        <v>10273533</v>
      </c>
      <c r="H44" s="226">
        <v>7055364</v>
      </c>
      <c r="I44" s="49">
        <v>11144827</v>
      </c>
      <c r="J44" s="49">
        <v>16804062</v>
      </c>
      <c r="K44" s="26">
        <v>12639927</v>
      </c>
      <c r="L44" s="26">
        <v>25050983</v>
      </c>
      <c r="M44" s="124">
        <v>51700841</v>
      </c>
    </row>
    <row r="45" spans="1:13" ht="14.45" customHeight="1">
      <c r="A45" s="118" t="s">
        <v>142</v>
      </c>
      <c r="B45" s="49">
        <v>19993565</v>
      </c>
      <c r="C45" s="49">
        <v>0</v>
      </c>
      <c r="D45" s="49">
        <v>13574310</v>
      </c>
      <c r="E45" s="49">
        <v>13801193</v>
      </c>
      <c r="F45" s="49">
        <v>35510826</v>
      </c>
      <c r="G45" s="49">
        <v>0</v>
      </c>
      <c r="H45" s="226">
        <v>0</v>
      </c>
      <c r="I45" s="49">
        <v>0</v>
      </c>
      <c r="J45" s="49">
        <v>0</v>
      </c>
      <c r="K45" s="26">
        <v>0</v>
      </c>
      <c r="L45" s="26">
        <v>0</v>
      </c>
      <c r="M45" s="124">
        <v>8378505</v>
      </c>
    </row>
    <row r="46" spans="1:13" ht="14.45" customHeight="1">
      <c r="A46" s="118" t="s">
        <v>144</v>
      </c>
      <c r="B46" s="49">
        <v>19015902</v>
      </c>
      <c r="C46" s="49">
        <v>15623248</v>
      </c>
      <c r="D46" s="49">
        <v>15982979</v>
      </c>
      <c r="E46" s="49">
        <v>14927880</v>
      </c>
      <c r="F46" s="49">
        <v>19393849</v>
      </c>
      <c r="G46" s="49">
        <v>20461806</v>
      </c>
      <c r="H46" s="226">
        <v>22003613</v>
      </c>
      <c r="I46" s="49">
        <v>22497470</v>
      </c>
      <c r="J46" s="49">
        <v>19606056</v>
      </c>
      <c r="K46" s="26">
        <v>21984767</v>
      </c>
      <c r="L46" s="26">
        <v>22794891</v>
      </c>
      <c r="M46" s="124">
        <v>23311045</v>
      </c>
    </row>
    <row r="47" spans="1:13" ht="14.45" customHeight="1">
      <c r="A47" s="118" t="s">
        <v>146</v>
      </c>
      <c r="B47" s="49">
        <v>122730743</v>
      </c>
      <c r="C47" s="49">
        <v>60686092</v>
      </c>
      <c r="D47" s="49">
        <v>20474496</v>
      </c>
      <c r="E47" s="49">
        <v>59303874</v>
      </c>
      <c r="F47" s="49">
        <v>153078285</v>
      </c>
      <c r="G47" s="49">
        <v>244261591</v>
      </c>
      <c r="H47" s="226">
        <v>386789603</v>
      </c>
      <c r="I47" s="49">
        <v>510792499</v>
      </c>
      <c r="J47" s="49">
        <v>570718889</v>
      </c>
      <c r="K47" s="26">
        <v>731897448</v>
      </c>
      <c r="L47" s="26">
        <v>789633873</v>
      </c>
      <c r="M47" s="124">
        <v>798337364.47000003</v>
      </c>
    </row>
    <row r="48" spans="1:13" ht="14.45" customHeight="1">
      <c r="A48" s="118" t="s">
        <v>148</v>
      </c>
      <c r="B48" s="49">
        <v>0</v>
      </c>
      <c r="C48" s="49">
        <v>154400020</v>
      </c>
      <c r="D48" s="49">
        <v>0</v>
      </c>
      <c r="E48" s="49">
        <v>0</v>
      </c>
      <c r="F48" s="49">
        <v>0</v>
      </c>
      <c r="G48" s="49">
        <v>2</v>
      </c>
      <c r="H48" s="226">
        <v>0</v>
      </c>
      <c r="I48" s="49">
        <v>9506845</v>
      </c>
      <c r="J48" s="49">
        <v>123458777</v>
      </c>
      <c r="K48" s="26">
        <v>330345879</v>
      </c>
      <c r="L48" s="26">
        <v>281369460</v>
      </c>
      <c r="M48" s="124">
        <v>363598030.5</v>
      </c>
    </row>
    <row r="49" spans="1:13" ht="14.45" customHeight="1">
      <c r="A49" s="118" t="s">
        <v>150</v>
      </c>
      <c r="B49" s="49">
        <v>16593732</v>
      </c>
      <c r="C49" s="49">
        <v>87645236</v>
      </c>
      <c r="D49" s="49">
        <v>86452547</v>
      </c>
      <c r="E49" s="49">
        <v>109397518</v>
      </c>
      <c r="F49" s="49">
        <v>116016951</v>
      </c>
      <c r="G49" s="49">
        <v>120855274</v>
      </c>
      <c r="H49" s="226">
        <v>108392969</v>
      </c>
      <c r="I49" s="49">
        <v>79193254</v>
      </c>
      <c r="J49" s="49">
        <v>60575439</v>
      </c>
      <c r="K49" s="26">
        <v>55870401</v>
      </c>
      <c r="L49" s="26">
        <v>59430354</v>
      </c>
      <c r="M49" s="124">
        <v>76593708</v>
      </c>
    </row>
    <row r="50" spans="1:13" ht="14.45" customHeight="1">
      <c r="A50" s="118" t="s">
        <v>152</v>
      </c>
      <c r="B50" s="49">
        <v>0</v>
      </c>
      <c r="C50" s="49">
        <v>13714</v>
      </c>
      <c r="D50" s="49">
        <v>0</v>
      </c>
      <c r="E50" s="49">
        <v>0</v>
      </c>
      <c r="F50" s="49">
        <v>13714</v>
      </c>
      <c r="G50" s="49">
        <v>174756</v>
      </c>
      <c r="H50" s="226">
        <v>0</v>
      </c>
      <c r="I50" s="49">
        <v>0</v>
      </c>
      <c r="J50" s="49">
        <v>0</v>
      </c>
      <c r="K50" s="26">
        <v>0</v>
      </c>
      <c r="L50" s="26">
        <v>0</v>
      </c>
      <c r="M50" s="124">
        <v>0</v>
      </c>
    </row>
    <row r="51" spans="1:13" ht="14.45" customHeight="1">
      <c r="A51" s="118" t="s">
        <v>153</v>
      </c>
      <c r="B51" s="49">
        <v>25347247</v>
      </c>
      <c r="C51" s="49">
        <v>18390473</v>
      </c>
      <c r="D51" s="49">
        <v>25112223</v>
      </c>
      <c r="E51" s="49">
        <v>34629751</v>
      </c>
      <c r="F51" s="49">
        <v>53624599</v>
      </c>
      <c r="G51" s="49">
        <v>78114271</v>
      </c>
      <c r="H51" s="226">
        <v>102857463</v>
      </c>
      <c r="I51" s="49">
        <v>121984621</v>
      </c>
      <c r="J51" s="49">
        <v>133929604</v>
      </c>
      <c r="K51" s="26">
        <v>133595458</v>
      </c>
      <c r="L51" s="26">
        <v>125803978</v>
      </c>
      <c r="M51" s="124">
        <v>104562667</v>
      </c>
    </row>
    <row r="52" spans="1:13" ht="14.45" customHeight="1">
      <c r="A52" s="118" t="s">
        <v>154</v>
      </c>
      <c r="B52" s="49">
        <v>28868994</v>
      </c>
      <c r="C52" s="49">
        <v>2536380</v>
      </c>
      <c r="D52" s="49">
        <v>49648</v>
      </c>
      <c r="E52" s="49">
        <v>49648</v>
      </c>
      <c r="F52" s="49">
        <v>49648</v>
      </c>
      <c r="G52" s="49">
        <v>45853103</v>
      </c>
      <c r="H52" s="226">
        <v>51790876</v>
      </c>
      <c r="I52" s="49">
        <v>65087729</v>
      </c>
      <c r="J52" s="49">
        <v>48355130</v>
      </c>
      <c r="K52" s="26">
        <v>111917668</v>
      </c>
      <c r="L52" s="26">
        <v>105845478</v>
      </c>
      <c r="M52" s="124">
        <v>98033871.530000001</v>
      </c>
    </row>
    <row r="53" spans="1:13" ht="14.45" customHeight="1">
      <c r="A53" s="118" t="s">
        <v>155</v>
      </c>
      <c r="B53" s="49">
        <v>47784078</v>
      </c>
      <c r="C53" s="49">
        <v>9443281</v>
      </c>
      <c r="D53" s="49">
        <v>0</v>
      </c>
      <c r="E53" s="49">
        <v>0</v>
      </c>
      <c r="F53" s="49">
        <v>3724171</v>
      </c>
      <c r="G53" s="49">
        <v>22354188</v>
      </c>
      <c r="H53" s="226">
        <v>52544998</v>
      </c>
      <c r="I53" s="49">
        <v>57375951</v>
      </c>
      <c r="J53" s="49">
        <v>74561406</v>
      </c>
      <c r="K53" s="26">
        <v>101779972</v>
      </c>
      <c r="L53" s="26">
        <v>101445157</v>
      </c>
      <c r="M53" s="124">
        <v>110193051</v>
      </c>
    </row>
    <row r="54" spans="1:13" ht="14.45" customHeight="1">
      <c r="A54" s="118" t="s">
        <v>157</v>
      </c>
      <c r="B54" s="49">
        <v>27042175</v>
      </c>
      <c r="C54" s="49">
        <v>0</v>
      </c>
      <c r="D54" s="49">
        <v>0</v>
      </c>
      <c r="E54" s="49">
        <v>7816244</v>
      </c>
      <c r="F54" s="49">
        <v>5042470</v>
      </c>
      <c r="G54" s="49">
        <v>88147594</v>
      </c>
      <c r="H54" s="226">
        <v>138297850</v>
      </c>
      <c r="I54" s="49">
        <v>33223140</v>
      </c>
      <c r="J54" s="49">
        <v>175646493</v>
      </c>
      <c r="K54" s="26">
        <v>186527124</v>
      </c>
      <c r="L54" s="26">
        <v>204996623</v>
      </c>
      <c r="M54" s="124">
        <v>213669499</v>
      </c>
    </row>
    <row r="55" spans="1:13" ht="14.45" customHeight="1">
      <c r="A55" s="118" t="s">
        <v>158</v>
      </c>
      <c r="B55" s="49">
        <v>40492396</v>
      </c>
      <c r="C55" s="49">
        <v>30199057</v>
      </c>
      <c r="D55" s="49">
        <v>24083867</v>
      </c>
      <c r="E55" s="49">
        <v>21237376</v>
      </c>
      <c r="F55" s="49">
        <v>23883082</v>
      </c>
      <c r="G55" s="49">
        <v>24195852</v>
      </c>
      <c r="H55" s="226">
        <v>22959134</v>
      </c>
      <c r="I55" s="49">
        <v>22757559</v>
      </c>
      <c r="J55" s="49">
        <v>25358220</v>
      </c>
      <c r="K55" s="26">
        <v>28633026</v>
      </c>
      <c r="L55" s="26">
        <v>27230692</v>
      </c>
      <c r="M55" s="124">
        <v>25429612</v>
      </c>
    </row>
    <row r="56" spans="1:13" ht="14.45" customHeight="1">
      <c r="A56" s="59" t="s">
        <v>159</v>
      </c>
      <c r="B56" s="49">
        <f t="shared" ref="B56:K56" si="0">SUM(B5:B55)</f>
        <v>2065676671</v>
      </c>
      <c r="C56" s="49">
        <f t="shared" si="0"/>
        <v>1854997239</v>
      </c>
      <c r="D56" s="49">
        <f t="shared" si="0"/>
        <v>1684212233</v>
      </c>
      <c r="E56" s="49">
        <f t="shared" si="0"/>
        <v>1489518043</v>
      </c>
      <c r="F56" s="49">
        <f t="shared" si="0"/>
        <v>1621952261</v>
      </c>
      <c r="G56" s="49">
        <f t="shared" si="0"/>
        <v>2250395070</v>
      </c>
      <c r="H56" s="49">
        <f t="shared" si="0"/>
        <v>3011810705</v>
      </c>
      <c r="I56" s="49">
        <f t="shared" si="0"/>
        <v>3325583475</v>
      </c>
      <c r="J56" s="49">
        <f t="shared" si="0"/>
        <v>3691137660</v>
      </c>
      <c r="K56" s="26">
        <f t="shared" si="0"/>
        <v>4475233617</v>
      </c>
      <c r="L56" s="26">
        <f t="shared" ref="L56:M56" si="1">SUM(L5:L55)</f>
        <v>5155607607</v>
      </c>
      <c r="M56" s="26">
        <f t="shared" si="1"/>
        <v>6156520318.4399996</v>
      </c>
    </row>
    <row r="57" spans="1:13">
      <c r="A57" s="49"/>
      <c r="B57" s="49"/>
      <c r="C57" s="96"/>
      <c r="D57" s="49"/>
      <c r="E57" s="49"/>
      <c r="F57" s="49"/>
      <c r="G57" s="49"/>
      <c r="H57" s="62"/>
      <c r="I57" s="62"/>
      <c r="J57" s="62"/>
    </row>
    <row r="58" spans="1:13">
      <c r="A58" s="49"/>
      <c r="B58" s="49"/>
      <c r="C58" s="49"/>
      <c r="D58" s="49"/>
      <c r="E58" s="49"/>
      <c r="F58" s="49"/>
      <c r="G58" s="49"/>
      <c r="H58" s="49"/>
      <c r="I58" s="49"/>
      <c r="J58" s="49"/>
    </row>
    <row r="59" spans="1:13">
      <c r="A59" s="49"/>
      <c r="B59" s="49"/>
      <c r="C59" s="49"/>
      <c r="D59" s="49"/>
      <c r="E59" s="49"/>
      <c r="F59" s="49"/>
      <c r="G59" s="49"/>
      <c r="H59" s="49"/>
      <c r="I59" s="49"/>
      <c r="J59" s="49"/>
    </row>
    <row r="60" spans="1:13">
      <c r="A60" s="49"/>
      <c r="B60" s="49"/>
      <c r="C60" s="49"/>
      <c r="D60" s="49"/>
      <c r="E60" s="49"/>
      <c r="F60" s="49"/>
      <c r="G60" s="49"/>
      <c r="H60" s="49"/>
      <c r="I60" s="49"/>
      <c r="J60" s="49"/>
    </row>
    <row r="61" spans="1:13">
      <c r="A61" s="49"/>
      <c r="B61" s="49"/>
      <c r="C61" s="49"/>
      <c r="D61" s="49"/>
      <c r="E61" s="49"/>
      <c r="F61" s="49"/>
      <c r="G61" s="49"/>
      <c r="H61" s="49"/>
      <c r="I61" s="49"/>
      <c r="J61" s="49"/>
    </row>
    <row r="62" spans="1:13">
      <c r="A62" s="49"/>
      <c r="B62" s="49"/>
      <c r="C62" s="49"/>
      <c r="D62" s="49"/>
      <c r="E62" s="49"/>
      <c r="F62" s="49"/>
      <c r="G62" s="49"/>
      <c r="H62" s="49"/>
      <c r="I62" s="49"/>
      <c r="J62" s="49"/>
    </row>
    <row r="63" spans="1:13">
      <c r="A63" s="49"/>
      <c r="B63" s="49"/>
      <c r="C63" s="49"/>
      <c r="D63" s="49"/>
      <c r="E63" s="49"/>
      <c r="F63" s="49"/>
      <c r="G63" s="49"/>
      <c r="H63" s="49"/>
      <c r="I63" s="49"/>
      <c r="J63" s="49"/>
    </row>
    <row r="64" spans="1:13">
      <c r="A64" s="123"/>
      <c r="B64" s="91"/>
      <c r="C64" s="91"/>
      <c r="D64" s="91"/>
      <c r="E64" s="91"/>
      <c r="F64" s="49"/>
      <c r="G64" s="49"/>
      <c r="H64" s="49"/>
      <c r="I64" s="49"/>
      <c r="J64" s="49"/>
    </row>
    <row r="65" spans="1:10">
      <c r="A65" s="123"/>
      <c r="B65" s="91"/>
      <c r="C65" s="91"/>
      <c r="D65" s="91"/>
      <c r="E65" s="91"/>
      <c r="F65" s="49"/>
      <c r="G65" s="49"/>
      <c r="H65" s="49"/>
      <c r="I65" s="49"/>
      <c r="J65" s="49"/>
    </row>
    <row r="66" spans="1:10">
      <c r="A66" s="91"/>
      <c r="B66" s="91"/>
      <c r="C66" s="91"/>
      <c r="D66" s="91"/>
      <c r="E66" s="49"/>
      <c r="F66" s="49"/>
      <c r="G66" s="49"/>
      <c r="H66" s="49"/>
      <c r="I66" s="49"/>
    </row>
    <row r="67" spans="1:10">
      <c r="A67" s="91"/>
      <c r="B67" s="91"/>
      <c r="C67" s="91"/>
      <c r="D67" s="91"/>
      <c r="E67" s="49"/>
      <c r="F67" s="49"/>
      <c r="G67" s="49"/>
      <c r="H67" s="49"/>
      <c r="I67" s="49"/>
    </row>
    <row r="68" spans="1:10">
      <c r="A68" s="91"/>
      <c r="B68" s="91"/>
      <c r="C68" s="91"/>
      <c r="D68" s="91"/>
      <c r="E68" s="49"/>
      <c r="F68" s="49"/>
      <c r="G68" s="49"/>
      <c r="H68" s="49"/>
      <c r="I68" s="49"/>
    </row>
    <row r="69" spans="1:10">
      <c r="A69" s="49"/>
      <c r="B69" s="49"/>
      <c r="C69" s="49"/>
      <c r="D69" s="49"/>
      <c r="E69" s="49"/>
      <c r="F69" s="49"/>
      <c r="G69" s="49"/>
      <c r="H69" s="49"/>
      <c r="I69" s="49"/>
    </row>
    <row r="70" spans="1:10">
      <c r="A70" s="49"/>
      <c r="B70" s="49"/>
      <c r="C70" s="49"/>
      <c r="D70" s="49"/>
      <c r="E70" s="49"/>
      <c r="F70" s="49"/>
      <c r="G70" s="49"/>
      <c r="H70" s="49"/>
      <c r="I70" s="49"/>
    </row>
    <row r="71" spans="1:10">
      <c r="A71" s="49"/>
      <c r="B71" s="49"/>
      <c r="C71" s="49"/>
      <c r="D71" s="49"/>
      <c r="E71" s="49"/>
      <c r="F71" s="49"/>
      <c r="G71" s="49"/>
      <c r="H71" s="49"/>
      <c r="I71" s="49"/>
    </row>
    <row r="72" spans="1:10">
      <c r="A72" s="49"/>
      <c r="B72" s="49"/>
      <c r="C72" s="49"/>
      <c r="D72" s="49"/>
      <c r="E72" s="49"/>
      <c r="F72" s="49"/>
      <c r="G72" s="49"/>
      <c r="H72" s="49"/>
      <c r="I72" s="49"/>
    </row>
    <row r="73" spans="1:10">
      <c r="A73" s="49"/>
      <c r="B73" s="49"/>
      <c r="C73" s="49"/>
      <c r="D73" s="49"/>
      <c r="E73" s="49"/>
      <c r="F73" s="49"/>
      <c r="G73" s="49"/>
      <c r="H73" s="49"/>
      <c r="I73" s="49"/>
    </row>
    <row r="74" spans="1:10">
      <c r="A74" s="49"/>
      <c r="B74" s="49"/>
      <c r="C74" s="49"/>
      <c r="D74" s="49"/>
      <c r="E74" s="49"/>
      <c r="F74" s="49"/>
      <c r="G74" s="49"/>
      <c r="H74" s="49"/>
      <c r="I74" s="49"/>
    </row>
    <row r="75" spans="1:10">
      <c r="A75" s="49"/>
      <c r="B75" s="49"/>
      <c r="C75" s="49"/>
      <c r="D75" s="49"/>
      <c r="E75" s="49"/>
      <c r="F75" s="49"/>
      <c r="G75" s="49"/>
      <c r="H75" s="49"/>
      <c r="I75" s="49"/>
    </row>
    <row r="76" spans="1:10">
      <c r="A76" s="49"/>
      <c r="B76" s="49"/>
      <c r="C76" s="49"/>
      <c r="D76" s="49"/>
      <c r="E76" s="49"/>
      <c r="F76" s="49"/>
      <c r="G76" s="49"/>
      <c r="H76" s="49"/>
      <c r="I76" s="49"/>
    </row>
    <row r="77" spans="1:10">
      <c r="A77" s="49"/>
      <c r="B77" s="49"/>
      <c r="C77" s="49"/>
      <c r="D77" s="49"/>
      <c r="E77" s="49"/>
      <c r="F77" s="49"/>
      <c r="G77" s="49"/>
      <c r="H77" s="49"/>
      <c r="I77" s="49"/>
    </row>
    <row r="78" spans="1:10">
      <c r="A78" s="49"/>
      <c r="B78" s="49"/>
      <c r="C78" s="49"/>
      <c r="D78" s="49"/>
      <c r="E78" s="49"/>
      <c r="F78" s="49"/>
      <c r="G78" s="49"/>
      <c r="H78" s="49"/>
      <c r="I78" s="49"/>
    </row>
    <row r="79" spans="1:10">
      <c r="A79" s="49"/>
      <c r="B79" s="49"/>
      <c r="C79" s="49"/>
      <c r="D79" s="49"/>
      <c r="E79" s="49"/>
      <c r="F79" s="49"/>
      <c r="G79" s="49"/>
      <c r="H79" s="49"/>
      <c r="I79" s="49"/>
    </row>
    <row r="80" spans="1:10">
      <c r="A80" s="49"/>
      <c r="B80" s="49"/>
      <c r="C80" s="49"/>
      <c r="D80" s="49"/>
      <c r="E80" s="49"/>
      <c r="F80" s="49"/>
      <c r="G80" s="49"/>
      <c r="H80" s="49"/>
      <c r="I80" s="49"/>
    </row>
    <row r="81" spans="1:9">
      <c r="A81" s="49"/>
      <c r="B81" s="49"/>
      <c r="C81" s="49"/>
      <c r="D81" s="49"/>
      <c r="E81" s="49"/>
      <c r="F81" s="49"/>
      <c r="G81" s="49"/>
      <c r="H81" s="49"/>
      <c r="I81" s="49"/>
    </row>
    <row r="82" spans="1:9">
      <c r="A82" s="49"/>
      <c r="B82" s="49"/>
      <c r="C82" s="49"/>
      <c r="D82" s="49"/>
      <c r="E82" s="49"/>
      <c r="F82" s="49"/>
      <c r="G82" s="49"/>
      <c r="H82" s="49"/>
      <c r="I82" s="49"/>
    </row>
    <row r="83" spans="1:9">
      <c r="A83" s="49"/>
      <c r="B83" s="49"/>
      <c r="C83" s="49"/>
      <c r="D83" s="49"/>
      <c r="E83" s="49"/>
      <c r="F83" s="49"/>
      <c r="G83" s="49"/>
      <c r="H83" s="49"/>
      <c r="I83" s="49"/>
    </row>
    <row r="84" spans="1:9">
      <c r="A84" s="49"/>
      <c r="B84" s="49"/>
      <c r="C84" s="49"/>
      <c r="D84" s="49"/>
      <c r="E84" s="49"/>
      <c r="F84" s="49"/>
      <c r="G84" s="49"/>
      <c r="H84" s="49"/>
      <c r="I84" s="49"/>
    </row>
    <row r="85" spans="1:9">
      <c r="A85" s="49"/>
      <c r="B85" s="49"/>
      <c r="C85" s="49"/>
      <c r="D85" s="49"/>
      <c r="E85" s="49"/>
      <c r="F85" s="49"/>
      <c r="G85" s="49"/>
      <c r="H85" s="49"/>
      <c r="I85" s="49"/>
    </row>
    <row r="86" spans="1:9">
      <c r="A86" s="49"/>
      <c r="B86" s="49"/>
      <c r="C86" s="49"/>
      <c r="D86" s="49"/>
      <c r="E86" s="49"/>
      <c r="F86" s="49"/>
      <c r="G86" s="49"/>
      <c r="H86" s="49"/>
      <c r="I86" s="49"/>
    </row>
    <row r="87" spans="1:9">
      <c r="A87" s="49"/>
      <c r="B87" s="49"/>
      <c r="C87" s="49"/>
      <c r="D87" s="49"/>
      <c r="E87" s="49"/>
      <c r="F87" s="49"/>
      <c r="G87" s="49"/>
      <c r="H87" s="49"/>
      <c r="I87" s="49"/>
    </row>
    <row r="88" spans="1:9">
      <c r="A88" s="49"/>
      <c r="B88" s="49"/>
      <c r="C88" s="49"/>
      <c r="D88" s="49"/>
      <c r="E88" s="49"/>
      <c r="F88" s="49"/>
      <c r="G88" s="49"/>
      <c r="H88" s="49"/>
      <c r="I88" s="49"/>
    </row>
    <row r="89" spans="1:9">
      <c r="A89" s="49"/>
      <c r="B89" s="49"/>
      <c r="C89" s="49"/>
      <c r="D89" s="49"/>
      <c r="E89" s="49"/>
      <c r="F89" s="49"/>
      <c r="G89" s="49"/>
      <c r="H89" s="49"/>
      <c r="I89" s="49"/>
    </row>
    <row r="90" spans="1:9">
      <c r="A90" s="49"/>
      <c r="B90" s="49"/>
      <c r="C90" s="49"/>
      <c r="D90" s="49"/>
      <c r="E90" s="49"/>
      <c r="F90" s="49"/>
      <c r="G90" s="49"/>
      <c r="H90" s="49"/>
      <c r="I90" s="49"/>
    </row>
    <row r="91" spans="1:9">
      <c r="A91" s="49"/>
      <c r="B91" s="49"/>
      <c r="C91" s="49"/>
      <c r="D91" s="49"/>
      <c r="E91" s="49"/>
      <c r="F91" s="49"/>
      <c r="G91" s="49"/>
      <c r="H91" s="49"/>
      <c r="I91" s="49"/>
    </row>
    <row r="92" spans="1:9">
      <c r="A92" s="49"/>
      <c r="B92" s="49"/>
      <c r="C92" s="49"/>
      <c r="D92" s="49"/>
      <c r="E92" s="49"/>
      <c r="F92" s="49"/>
      <c r="G92" s="49"/>
      <c r="H92" s="49"/>
      <c r="I92" s="49"/>
    </row>
    <row r="93" spans="1:9">
      <c r="A93" s="49"/>
      <c r="B93" s="49"/>
      <c r="C93" s="49"/>
      <c r="D93" s="49"/>
      <c r="E93" s="49"/>
      <c r="F93" s="49"/>
      <c r="G93" s="49"/>
      <c r="H93" s="49"/>
      <c r="I93" s="49"/>
    </row>
    <row r="94" spans="1:9">
      <c r="A94" s="49"/>
      <c r="B94" s="49"/>
      <c r="C94" s="49"/>
      <c r="D94" s="49"/>
      <c r="E94" s="49"/>
      <c r="F94" s="49"/>
      <c r="G94" s="49"/>
      <c r="H94" s="49"/>
      <c r="I94" s="49"/>
    </row>
    <row r="95" spans="1:9">
      <c r="A95" s="49"/>
      <c r="B95" s="49"/>
      <c r="C95" s="49"/>
      <c r="D95" s="49"/>
      <c r="E95" s="49"/>
      <c r="F95" s="49"/>
      <c r="G95" s="49"/>
      <c r="H95" s="49"/>
      <c r="I95" s="49"/>
    </row>
    <row r="96" spans="1:9">
      <c r="A96" s="49"/>
      <c r="B96" s="49"/>
      <c r="C96" s="49"/>
      <c r="D96" s="49"/>
      <c r="E96" s="49"/>
      <c r="F96" s="49"/>
      <c r="G96" s="49"/>
      <c r="H96" s="49"/>
      <c r="I96" s="49"/>
    </row>
    <row r="97" spans="1:9">
      <c r="A97" s="49"/>
      <c r="B97" s="49"/>
      <c r="C97" s="49"/>
      <c r="D97" s="49"/>
      <c r="E97" s="49"/>
      <c r="F97" s="49"/>
      <c r="G97" s="49"/>
      <c r="H97" s="49"/>
      <c r="I97" s="49"/>
    </row>
    <row r="98" spans="1:9">
      <c r="A98" s="49"/>
      <c r="B98" s="49"/>
      <c r="C98" s="49"/>
      <c r="D98" s="49"/>
      <c r="E98" s="49"/>
      <c r="F98" s="49"/>
      <c r="G98" s="49"/>
      <c r="H98" s="49"/>
      <c r="I98" s="49"/>
    </row>
    <row r="99" spans="1:9">
      <c r="A99" s="49"/>
      <c r="B99" s="49"/>
      <c r="C99" s="49"/>
      <c r="D99" s="49"/>
      <c r="E99" s="49"/>
      <c r="F99" s="49"/>
      <c r="G99" s="49"/>
      <c r="H99" s="49"/>
      <c r="I99" s="49"/>
    </row>
    <row r="100" spans="1:9">
      <c r="A100" s="49"/>
      <c r="B100" s="49"/>
      <c r="C100" s="49"/>
      <c r="D100" s="49"/>
      <c r="E100" s="49"/>
      <c r="F100" s="49"/>
      <c r="G100" s="49"/>
      <c r="H100" s="49"/>
      <c r="I100" s="49"/>
    </row>
    <row r="101" spans="1:9">
      <c r="A101" s="49"/>
      <c r="B101" s="49"/>
      <c r="C101" s="49"/>
      <c r="D101" s="49"/>
      <c r="E101" s="49"/>
      <c r="F101" s="49"/>
      <c r="G101" s="49"/>
      <c r="H101" s="49"/>
      <c r="I101" s="49"/>
    </row>
    <row r="102" spans="1:9">
      <c r="A102" s="49"/>
      <c r="B102" s="49"/>
      <c r="C102" s="49"/>
      <c r="D102" s="49"/>
      <c r="E102" s="49"/>
      <c r="F102" s="49"/>
      <c r="G102" s="49"/>
      <c r="H102" s="49"/>
      <c r="I102" s="49"/>
    </row>
    <row r="103" spans="1:9">
      <c r="A103" s="49"/>
      <c r="B103" s="49"/>
      <c r="C103" s="49"/>
      <c r="D103" s="49"/>
      <c r="E103" s="49"/>
      <c r="F103" s="49"/>
      <c r="G103" s="49"/>
      <c r="H103" s="49"/>
      <c r="I103" s="49"/>
    </row>
    <row r="104" spans="1:9">
      <c r="A104" s="49"/>
      <c r="B104" s="49"/>
      <c r="C104" s="49"/>
      <c r="D104" s="49"/>
      <c r="E104" s="49"/>
      <c r="F104" s="49"/>
      <c r="G104" s="49"/>
      <c r="H104" s="49"/>
      <c r="I104" s="49"/>
    </row>
    <row r="105" spans="1:9">
      <c r="A105" s="49"/>
      <c r="B105" s="49"/>
      <c r="C105" s="49"/>
      <c r="D105" s="49"/>
      <c r="E105" s="49"/>
      <c r="F105" s="49"/>
      <c r="G105" s="49"/>
      <c r="H105" s="49"/>
      <c r="I105" s="49"/>
    </row>
    <row r="106" spans="1:9">
      <c r="A106" s="49"/>
      <c r="B106" s="49"/>
      <c r="C106" s="49"/>
      <c r="D106" s="49"/>
      <c r="E106" s="49"/>
      <c r="F106" s="49"/>
      <c r="G106" s="49"/>
      <c r="H106" s="49"/>
      <c r="I106" s="49"/>
    </row>
    <row r="107" spans="1:9">
      <c r="A107" s="49"/>
      <c r="B107" s="49"/>
      <c r="C107" s="49"/>
      <c r="D107" s="49"/>
      <c r="E107" s="49"/>
      <c r="F107" s="49"/>
      <c r="G107" s="49"/>
      <c r="H107" s="49"/>
      <c r="I107" s="49"/>
    </row>
    <row r="108" spans="1:9">
      <c r="A108" s="49"/>
      <c r="B108" s="49"/>
      <c r="C108" s="49"/>
      <c r="D108" s="49"/>
      <c r="E108" s="49"/>
      <c r="F108" s="49"/>
      <c r="G108" s="49"/>
      <c r="H108" s="49"/>
      <c r="I108" s="49"/>
    </row>
    <row r="109" spans="1:9">
      <c r="A109" s="49"/>
      <c r="B109" s="49"/>
      <c r="C109" s="49"/>
      <c r="D109" s="49"/>
      <c r="E109" s="49"/>
      <c r="F109" s="49"/>
      <c r="G109" s="49"/>
      <c r="H109" s="49"/>
      <c r="I109" s="49"/>
    </row>
    <row r="110" spans="1:9">
      <c r="A110" s="49"/>
      <c r="B110" s="49"/>
      <c r="C110" s="49"/>
      <c r="D110" s="49"/>
      <c r="E110" s="49"/>
      <c r="F110" s="49"/>
      <c r="G110" s="49"/>
      <c r="H110" s="49"/>
      <c r="I110" s="49"/>
    </row>
    <row r="111" spans="1:9">
      <c r="A111" s="49"/>
      <c r="B111" s="49"/>
      <c r="C111" s="49"/>
      <c r="D111" s="49"/>
      <c r="E111" s="49"/>
      <c r="F111" s="49"/>
      <c r="G111" s="49"/>
      <c r="H111" s="49"/>
      <c r="I111" s="49"/>
    </row>
    <row r="112" spans="1:9">
      <c r="A112" s="49"/>
      <c r="B112" s="49"/>
      <c r="C112" s="49"/>
      <c r="D112" s="49"/>
      <c r="E112" s="49"/>
      <c r="F112" s="49"/>
      <c r="G112" s="49"/>
      <c r="H112" s="49"/>
      <c r="I112" s="49"/>
    </row>
    <row r="113" spans="1:9">
      <c r="A113" s="49"/>
      <c r="B113" s="49"/>
      <c r="C113" s="49"/>
      <c r="D113" s="49"/>
      <c r="E113" s="49"/>
      <c r="F113" s="49"/>
      <c r="G113" s="49"/>
      <c r="H113" s="49"/>
      <c r="I113" s="49"/>
    </row>
    <row r="114" spans="1:9">
      <c r="A114" s="49"/>
      <c r="B114" s="49"/>
      <c r="C114" s="49"/>
      <c r="D114" s="49"/>
      <c r="E114" s="49"/>
      <c r="F114" s="49"/>
      <c r="G114" s="49"/>
      <c r="H114" s="49"/>
      <c r="I114" s="49"/>
    </row>
    <row r="115" spans="1:9">
      <c r="A115" s="49"/>
      <c r="B115" s="49"/>
      <c r="C115" s="49"/>
      <c r="D115" s="49"/>
      <c r="E115" s="49"/>
      <c r="F115" s="49"/>
      <c r="G115" s="49"/>
      <c r="H115" s="49"/>
      <c r="I115" s="49"/>
    </row>
    <row r="116" spans="1:9">
      <c r="A116" s="49"/>
      <c r="B116" s="49"/>
      <c r="C116" s="49"/>
      <c r="D116" s="49"/>
      <c r="E116" s="49"/>
      <c r="F116" s="49"/>
      <c r="G116" s="49"/>
      <c r="H116" s="49"/>
      <c r="I116" s="49"/>
    </row>
    <row r="117" spans="1:9">
      <c r="A117" s="49"/>
      <c r="B117" s="49"/>
      <c r="C117" s="49"/>
      <c r="D117" s="49"/>
      <c r="E117" s="49"/>
      <c r="F117" s="49"/>
      <c r="G117" s="49"/>
      <c r="H117" s="49"/>
      <c r="I117" s="49"/>
    </row>
    <row r="118" spans="1:9">
      <c r="A118" s="49"/>
      <c r="B118" s="49"/>
      <c r="C118" s="49"/>
      <c r="D118" s="49"/>
      <c r="E118" s="49"/>
      <c r="F118" s="49"/>
      <c r="G118" s="49"/>
      <c r="H118" s="49"/>
      <c r="I118" s="49"/>
    </row>
    <row r="119" spans="1:9">
      <c r="A119" s="49"/>
      <c r="B119" s="49"/>
      <c r="C119" s="49"/>
      <c r="D119" s="49"/>
      <c r="E119" s="49"/>
      <c r="F119" s="49"/>
      <c r="G119" s="49"/>
      <c r="H119" s="49"/>
      <c r="I119" s="49"/>
    </row>
  </sheetData>
  <mergeCells count="14">
    <mergeCell ref="L3:L4"/>
    <mergeCell ref="M3:M4"/>
    <mergeCell ref="J3:J4"/>
    <mergeCell ref="K3:K4"/>
    <mergeCell ref="A1:A2"/>
    <mergeCell ref="A3:A4"/>
    <mergeCell ref="B3:B4"/>
    <mergeCell ref="C3:C4"/>
    <mergeCell ref="D3:D4"/>
    <mergeCell ref="E3:E4"/>
    <mergeCell ref="F3:F4"/>
    <mergeCell ref="G3:G4"/>
    <mergeCell ref="H3:H4"/>
    <mergeCell ref="I3:I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4:AW142"/>
  <sheetViews>
    <sheetView topLeftCell="A25" workbookViewId="0">
      <selection activeCell="F46" sqref="F46"/>
    </sheetView>
  </sheetViews>
  <sheetFormatPr defaultColWidth="9.42578125" defaultRowHeight="14.45"/>
  <cols>
    <col min="1" max="1" width="9.42578125" style="74"/>
    <col min="2" max="2" width="15.42578125" style="74" customWidth="1"/>
    <col min="3" max="3" width="14.42578125" style="74" customWidth="1"/>
    <col min="4" max="4" width="15.42578125" style="74" customWidth="1"/>
    <col min="5" max="10" width="14.42578125" style="74" customWidth="1"/>
    <col min="11" max="11" width="8.42578125" style="74" customWidth="1"/>
    <col min="12" max="13" width="14.42578125" style="74" customWidth="1"/>
    <col min="14" max="14" width="15.42578125" style="74" customWidth="1"/>
    <col min="15" max="15" width="14.42578125" style="74" bestFit="1" customWidth="1"/>
    <col min="16" max="16" width="14.42578125" style="74" customWidth="1"/>
    <col min="17" max="23" width="9.42578125" style="74"/>
    <col min="24" max="26" width="14.42578125" style="74" bestFit="1" customWidth="1"/>
    <col min="27" max="35" width="9.42578125" style="74"/>
    <col min="36" max="37" width="10.42578125" style="74" customWidth="1"/>
    <col min="38" max="38" width="9.42578125" style="74" customWidth="1"/>
    <col min="39" max="47" width="9.42578125" style="74"/>
    <col min="48" max="48" width="16.42578125" style="74" customWidth="1"/>
    <col min="49" max="49" width="13.42578125" style="74" customWidth="1"/>
    <col min="50" max="16384" width="9.42578125" style="74"/>
  </cols>
  <sheetData>
    <row r="4" spans="1:49">
      <c r="B4" s="191" t="s">
        <v>176</v>
      </c>
      <c r="C4" s="192" t="s">
        <v>74</v>
      </c>
      <c r="D4" s="191" t="s">
        <v>177</v>
      </c>
    </row>
    <row r="5" spans="1:49">
      <c r="B5" s="191"/>
      <c r="C5" s="2"/>
      <c r="D5" s="191"/>
    </row>
    <row r="6" spans="1:49">
      <c r="B6" s="424" t="s">
        <v>7</v>
      </c>
      <c r="C6" s="424"/>
      <c r="D6" s="424"/>
      <c r="L6" s="425" t="s">
        <v>383</v>
      </c>
      <c r="M6" s="425"/>
      <c r="N6" s="425"/>
      <c r="X6" s="426" t="s">
        <v>17</v>
      </c>
      <c r="Y6" s="426"/>
      <c r="Z6" s="426"/>
      <c r="AV6" s="191" t="s">
        <v>178</v>
      </c>
    </row>
    <row r="7" spans="1:49">
      <c r="A7" s="193"/>
      <c r="B7" s="194" t="s">
        <v>384</v>
      </c>
      <c r="C7" s="194" t="s">
        <v>160</v>
      </c>
      <c r="D7" s="194" t="s">
        <v>184</v>
      </c>
      <c r="L7" s="194" t="s">
        <v>384</v>
      </c>
      <c r="M7" s="194" t="s">
        <v>160</v>
      </c>
      <c r="N7" s="194" t="s">
        <v>184</v>
      </c>
      <c r="X7" s="194" t="s">
        <v>384</v>
      </c>
      <c r="Y7" s="194" t="s">
        <v>160</v>
      </c>
      <c r="Z7" s="194" t="s">
        <v>184</v>
      </c>
      <c r="AV7" s="74" t="s">
        <v>384</v>
      </c>
      <c r="AW7" s="74" t="s">
        <v>160</v>
      </c>
    </row>
    <row r="8" spans="1:49">
      <c r="A8" s="195" t="s">
        <v>198</v>
      </c>
      <c r="B8" s="196">
        <f>VLOOKUP($C$4,'Basic Assistance'!$A$64:$T$115,AV8,FALSE)</f>
        <v>2074980903</v>
      </c>
      <c r="C8" s="196">
        <f>VLOOKUP($C$4,'Basic Assistance'!$A$123:$T$174,AW8,FALSE)</f>
        <v>2027650655</v>
      </c>
      <c r="D8" s="196">
        <f>SUM(B8:C8)</f>
        <v>4102631558</v>
      </c>
      <c r="K8" s="195" t="s">
        <v>198</v>
      </c>
      <c r="L8" s="196">
        <f>VLOOKUP($C$4,'Program Managment'!$A$64:$T$115,AV8,FALSE)</f>
        <v>111868002</v>
      </c>
      <c r="M8" s="196">
        <f>VLOOKUP($C$4,'Program Managment'!$A$123:$T$174,AW8,FALSE)</f>
        <v>107340179</v>
      </c>
      <c r="N8" s="196">
        <f>SUM(L8:M8)</f>
        <v>219208181</v>
      </c>
      <c r="W8" s="195" t="s">
        <v>198</v>
      </c>
      <c r="X8" s="196" t="e">
        <f>VLOOKUP($C$4,#REF!,AV8,FALSE)</f>
        <v>#REF!</v>
      </c>
      <c r="Y8" s="196" t="e">
        <f>VLOOKUP($C$4,#REF!,AW8,FALSE)</f>
        <v>#REF!</v>
      </c>
      <c r="Z8" s="196" t="e">
        <f>SUM(X8:Y8)</f>
        <v>#REF!</v>
      </c>
      <c r="AV8" s="74">
        <v>2</v>
      </c>
      <c r="AW8" s="74">
        <v>2</v>
      </c>
    </row>
    <row r="9" spans="1:49">
      <c r="A9" s="195" t="s">
        <v>199</v>
      </c>
      <c r="B9" s="196">
        <f>VLOOKUP($C$4,'Basic Assistance'!$A$64:$T$115,AV9,FALSE)</f>
        <v>2156116237</v>
      </c>
      <c r="C9" s="196">
        <f>VLOOKUP($C$4,'Basic Assistance'!$A$123:$T$174,AW9,FALSE)</f>
        <v>1925099314</v>
      </c>
      <c r="D9" s="196">
        <f t="shared" ref="D9:D21" si="0">SUM(B9:C9)</f>
        <v>4081215551</v>
      </c>
      <c r="K9" s="195" t="s">
        <v>199</v>
      </c>
      <c r="L9" s="196">
        <f>VLOOKUP($C$4,'Program Managment'!$A$64:$T$115,AV9,FALSE)</f>
        <v>196537215</v>
      </c>
      <c r="M9" s="196">
        <f>VLOOKUP($C$4,'Program Managment'!$A$123:$T$174,AW9,FALSE)</f>
        <v>170092590</v>
      </c>
      <c r="N9" s="196">
        <f t="shared" ref="N9:N26" si="1">SUM(L9:M9)</f>
        <v>366629805</v>
      </c>
      <c r="W9" s="195" t="s">
        <v>199</v>
      </c>
      <c r="X9" s="196" t="e">
        <f>VLOOKUP($C$4,#REF!,AV9,FALSE)</f>
        <v>#REF!</v>
      </c>
      <c r="Y9" s="196" t="e">
        <f>VLOOKUP($C$4,#REF!,AW9,FALSE)</f>
        <v>#REF!</v>
      </c>
      <c r="Z9" s="196" t="e">
        <f t="shared" ref="Z9:Z25" si="2">SUM(X9:Y9)</f>
        <v>#REF!</v>
      </c>
      <c r="AV9" s="74">
        <v>3</v>
      </c>
      <c r="AW9" s="74">
        <v>3</v>
      </c>
    </row>
    <row r="10" spans="1:49">
      <c r="A10" s="195" t="s">
        <v>200</v>
      </c>
      <c r="B10" s="196">
        <f>VLOOKUP($C$4,'Basic Assistance'!$A$64:$T$115,AV10,FALSE)</f>
        <v>2164964061</v>
      </c>
      <c r="C10" s="196">
        <f>VLOOKUP($C$4,'Basic Assistance'!$A$123:$T$174,AW10,FALSE)</f>
        <v>1962642222</v>
      </c>
      <c r="D10" s="196">
        <f t="shared" si="0"/>
        <v>4127606283</v>
      </c>
      <c r="K10" s="195" t="s">
        <v>200</v>
      </c>
      <c r="L10" s="196">
        <f>VLOOKUP($C$4,'Program Managment'!$A$64:$T$115,AV10,FALSE)</f>
        <v>336665831</v>
      </c>
      <c r="M10" s="196">
        <f>VLOOKUP($C$4,'Program Managment'!$A$123:$T$174,AW10,FALSE)</f>
        <v>134897641</v>
      </c>
      <c r="N10" s="196">
        <f t="shared" si="1"/>
        <v>471563472</v>
      </c>
      <c r="W10" s="195" t="s">
        <v>200</v>
      </c>
      <c r="X10" s="196" t="e">
        <f>VLOOKUP($C$4,#REF!,AV10,FALSE)</f>
        <v>#REF!</v>
      </c>
      <c r="Y10" s="196" t="e">
        <f>VLOOKUP($C$4,#REF!,AW10,FALSE)</f>
        <v>#REF!</v>
      </c>
      <c r="Z10" s="196" t="e">
        <f t="shared" si="2"/>
        <v>#REF!</v>
      </c>
      <c r="AV10" s="74">
        <v>4</v>
      </c>
      <c r="AW10" s="74">
        <v>4</v>
      </c>
    </row>
    <row r="11" spans="1:49">
      <c r="A11" s="195" t="s">
        <v>201</v>
      </c>
      <c r="B11" s="196">
        <f>VLOOKUP($C$4,'Basic Assistance'!$A$64:$T$115,AV11,FALSE)</f>
        <v>1829955443</v>
      </c>
      <c r="C11" s="196">
        <f>VLOOKUP($C$4,'Basic Assistance'!$A$123:$T$174,AW11,FALSE)</f>
        <v>1812666970</v>
      </c>
      <c r="D11" s="196">
        <f t="shared" si="0"/>
        <v>3642622413</v>
      </c>
      <c r="K11" s="195" t="s">
        <v>201</v>
      </c>
      <c r="L11" s="196">
        <f>VLOOKUP($C$4,'Program Managment'!$A$64:$T$115,AV11,FALSE)</f>
        <v>320765035</v>
      </c>
      <c r="M11" s="196">
        <f>VLOOKUP($C$4,'Program Managment'!$A$123:$T$174,AW11,FALSE)</f>
        <v>241509608</v>
      </c>
      <c r="N11" s="196">
        <f t="shared" si="1"/>
        <v>562274643</v>
      </c>
      <c r="W11" s="195" t="s">
        <v>201</v>
      </c>
      <c r="X11" s="196" t="e">
        <f>VLOOKUP($C$4,#REF!,AV11,FALSE)</f>
        <v>#REF!</v>
      </c>
      <c r="Y11" s="196" t="e">
        <f>VLOOKUP($C$4,#REF!,AW11,FALSE)</f>
        <v>#REF!</v>
      </c>
      <c r="Z11" s="196" t="e">
        <f t="shared" si="2"/>
        <v>#REF!</v>
      </c>
      <c r="AV11" s="74">
        <v>5</v>
      </c>
      <c r="AW11" s="74">
        <v>5</v>
      </c>
    </row>
    <row r="12" spans="1:49">
      <c r="A12" s="195" t="s">
        <v>202</v>
      </c>
      <c r="B12" s="196">
        <f>VLOOKUP($C$4,'Basic Assistance'!$A$64:$T$115,AV12,FALSE)</f>
        <v>1270384643</v>
      </c>
      <c r="C12" s="196">
        <f>VLOOKUP($C$4,'Basic Assistance'!$A$123:$T$174,AW12,FALSE)</f>
        <v>1867134199</v>
      </c>
      <c r="D12" s="196">
        <f t="shared" si="0"/>
        <v>3137518842</v>
      </c>
      <c r="K12" s="195" t="s">
        <v>202</v>
      </c>
      <c r="L12" s="196">
        <f>VLOOKUP($C$4,'Program Managment'!$A$64:$T$115,AV12,FALSE)</f>
        <v>314429689</v>
      </c>
      <c r="M12" s="196">
        <f>VLOOKUP($C$4,'Program Managment'!$A$123:$T$174,AW12,FALSE)</f>
        <v>275349533</v>
      </c>
      <c r="N12" s="196">
        <f t="shared" si="1"/>
        <v>589779222</v>
      </c>
      <c r="W12" s="195" t="s">
        <v>202</v>
      </c>
      <c r="X12" s="196" t="e">
        <f>VLOOKUP($C$4,#REF!,AV12,FALSE)</f>
        <v>#REF!</v>
      </c>
      <c r="Y12" s="196" t="e">
        <f>VLOOKUP($C$4,#REF!,AW12,FALSE)</f>
        <v>#REF!</v>
      </c>
      <c r="Z12" s="196" t="e">
        <f t="shared" si="2"/>
        <v>#REF!</v>
      </c>
      <c r="AV12" s="74">
        <v>6</v>
      </c>
      <c r="AW12" s="74">
        <v>6</v>
      </c>
    </row>
    <row r="13" spans="1:49">
      <c r="A13" s="195" t="s">
        <v>203</v>
      </c>
      <c r="B13" s="196">
        <f>VLOOKUP($C$4,'Basic Assistance'!$A$64:$T$115,AV13,FALSE)</f>
        <v>918534100</v>
      </c>
      <c r="C13" s="196">
        <f>VLOOKUP($C$4,'Basic Assistance'!$A$123:$T$174,AW13,FALSE)</f>
        <v>1689681607</v>
      </c>
      <c r="D13" s="196">
        <f t="shared" si="0"/>
        <v>2608215707</v>
      </c>
      <c r="K13" s="195" t="s">
        <v>203</v>
      </c>
      <c r="L13" s="196">
        <f>VLOOKUP($C$4,'Program Managment'!$A$64:$T$115,AV13,FALSE)</f>
        <v>363428979</v>
      </c>
      <c r="M13" s="196">
        <f>VLOOKUP($C$4,'Program Managment'!$A$123:$T$174,AW13,FALSE)</f>
        <v>270056077</v>
      </c>
      <c r="N13" s="196">
        <f t="shared" si="1"/>
        <v>633485056</v>
      </c>
      <c r="W13" s="195" t="s">
        <v>203</v>
      </c>
      <c r="X13" s="196" t="e">
        <f>VLOOKUP($C$4,#REF!,AV13,FALSE)</f>
        <v>#REF!</v>
      </c>
      <c r="Y13" s="196" t="e">
        <f>VLOOKUP($C$4,#REF!,AW13,FALSE)</f>
        <v>#REF!</v>
      </c>
      <c r="Z13" s="196" t="e">
        <f t="shared" si="2"/>
        <v>#REF!</v>
      </c>
      <c r="AV13" s="74">
        <v>7</v>
      </c>
      <c r="AW13" s="74">
        <v>7</v>
      </c>
    </row>
    <row r="14" spans="1:49">
      <c r="A14" s="195" t="s">
        <v>204</v>
      </c>
      <c r="B14" s="196">
        <f>VLOOKUP($C$4,'Basic Assistance'!$A$64:$T$115,AV14,FALSE)</f>
        <v>1535349002</v>
      </c>
      <c r="C14" s="196">
        <f>VLOOKUP($C$4,'Basic Assistance'!$A$123:$T$174,AW14,FALSE)</f>
        <v>1583966875</v>
      </c>
      <c r="D14" s="196">
        <f t="shared" si="0"/>
        <v>3119315877</v>
      </c>
      <c r="K14" s="195" t="s">
        <v>204</v>
      </c>
      <c r="L14" s="196">
        <f>VLOOKUP($C$4,'Program Managment'!$A$64:$T$115,AV14,FALSE)</f>
        <v>428254793</v>
      </c>
      <c r="M14" s="196">
        <f>VLOOKUP($C$4,'Program Managment'!$A$123:$T$174,AW14,FALSE)</f>
        <v>148030399</v>
      </c>
      <c r="N14" s="196">
        <f t="shared" si="1"/>
        <v>576285192</v>
      </c>
      <c r="W14" s="195" t="s">
        <v>204</v>
      </c>
      <c r="X14" s="196" t="e">
        <f>VLOOKUP($C$4,#REF!,AV14,FALSE)</f>
        <v>#REF!</v>
      </c>
      <c r="Y14" s="196" t="e">
        <f>VLOOKUP($C$4,#REF!,AW14,FALSE)</f>
        <v>#REF!</v>
      </c>
      <c r="Z14" s="196" t="e">
        <f t="shared" si="2"/>
        <v>#REF!</v>
      </c>
      <c r="AV14" s="74">
        <v>8</v>
      </c>
      <c r="AW14" s="74">
        <v>8</v>
      </c>
    </row>
    <row r="15" spans="1:49">
      <c r="A15" s="195" t="s">
        <v>205</v>
      </c>
      <c r="B15" s="196">
        <f>VLOOKUP($C$4,'Basic Assistance'!$A$64:$T$115,AV15,FALSE)</f>
        <v>1185011695</v>
      </c>
      <c r="C15" s="196">
        <f>VLOOKUP($C$4,'Basic Assistance'!$A$123:$T$174,AW15,FALSE)</f>
        <v>2100646917</v>
      </c>
      <c r="D15" s="196">
        <f t="shared" si="0"/>
        <v>3285658612</v>
      </c>
      <c r="K15" s="195" t="s">
        <v>205</v>
      </c>
      <c r="L15" s="196">
        <f>VLOOKUP($C$4,'Program Managment'!$A$64:$T$115,AV15,FALSE)</f>
        <v>418042660</v>
      </c>
      <c r="M15" s="196">
        <f>VLOOKUP($C$4,'Program Managment'!$A$123:$T$174,AW15,FALSE)</f>
        <v>178073422</v>
      </c>
      <c r="N15" s="196">
        <f t="shared" si="1"/>
        <v>596116082</v>
      </c>
      <c r="W15" s="195" t="s">
        <v>205</v>
      </c>
      <c r="X15" s="196" t="e">
        <f>VLOOKUP($C$4,#REF!,AV15,FALSE)</f>
        <v>#REF!</v>
      </c>
      <c r="Y15" s="196" t="e">
        <f>VLOOKUP($C$4,#REF!,AW15,FALSE)</f>
        <v>#REF!</v>
      </c>
      <c r="Z15" s="196" t="e">
        <f t="shared" si="2"/>
        <v>#REF!</v>
      </c>
      <c r="AV15" s="74">
        <v>9</v>
      </c>
      <c r="AW15" s="74">
        <v>9</v>
      </c>
    </row>
    <row r="16" spans="1:49">
      <c r="A16" s="195" t="s">
        <v>206</v>
      </c>
      <c r="B16" s="196">
        <f>VLOOKUP($C$4,'Basic Assistance'!$A$64:$T$115,AV16,FALSE)</f>
        <v>1322971607</v>
      </c>
      <c r="C16" s="196">
        <f>VLOOKUP($C$4,'Basic Assistance'!$A$123:$T$174,AW16,FALSE)</f>
        <v>2180683688</v>
      </c>
      <c r="D16" s="196">
        <f t="shared" si="0"/>
        <v>3503655295</v>
      </c>
      <c r="K16" s="195" t="s">
        <v>206</v>
      </c>
      <c r="L16" s="196">
        <f>VLOOKUP($C$4,'Program Managment'!$A$64:$T$115,AV16,FALSE)</f>
        <v>345339260</v>
      </c>
      <c r="M16" s="196">
        <f>VLOOKUP($C$4,'Program Managment'!$A$123:$T$174,AW16,FALSE)</f>
        <v>212009245</v>
      </c>
      <c r="N16" s="196">
        <f t="shared" si="1"/>
        <v>557348505</v>
      </c>
      <c r="W16" s="195" t="s">
        <v>206</v>
      </c>
      <c r="X16" s="196" t="e">
        <f>VLOOKUP($C$4,#REF!,AV16,FALSE)</f>
        <v>#REF!</v>
      </c>
      <c r="Y16" s="196" t="e">
        <f>VLOOKUP($C$4,#REF!,AW16,FALSE)</f>
        <v>#REF!</v>
      </c>
      <c r="Z16" s="196" t="e">
        <f t="shared" si="2"/>
        <v>#REF!</v>
      </c>
      <c r="AV16" s="74">
        <v>10</v>
      </c>
      <c r="AW16" s="74">
        <v>10</v>
      </c>
    </row>
    <row r="17" spans="1:49">
      <c r="A17" s="195" t="s">
        <v>207</v>
      </c>
      <c r="B17" s="196">
        <f>VLOOKUP($C$4,'Basic Assistance'!$A$64:$T$115,AV17,FALSE)</f>
        <v>1564319217</v>
      </c>
      <c r="C17" s="196">
        <f>VLOOKUP($C$4,'Basic Assistance'!$A$123:$T$174,AW17,FALSE)</f>
        <v>1915398805</v>
      </c>
      <c r="D17" s="196">
        <f t="shared" si="0"/>
        <v>3479718022</v>
      </c>
      <c r="K17" s="195" t="s">
        <v>207</v>
      </c>
      <c r="L17" s="196">
        <f>VLOOKUP($C$4,'Program Managment'!$A$64:$T$115,AV17,FALSE)</f>
        <v>365685292</v>
      </c>
      <c r="M17" s="196">
        <f>VLOOKUP($C$4,'Program Managment'!$A$123:$T$174,AW17,FALSE)</f>
        <v>243151439</v>
      </c>
      <c r="N17" s="196">
        <f t="shared" si="1"/>
        <v>608836731</v>
      </c>
      <c r="W17" s="195" t="s">
        <v>207</v>
      </c>
      <c r="X17" s="196" t="e">
        <f>VLOOKUP($C$4,#REF!,AV17,FALSE)</f>
        <v>#REF!</v>
      </c>
      <c r="Y17" s="196" t="e">
        <f>VLOOKUP($C$4,#REF!,AW17,FALSE)</f>
        <v>#REF!</v>
      </c>
      <c r="Z17" s="196" t="e">
        <f t="shared" si="2"/>
        <v>#REF!</v>
      </c>
      <c r="AV17" s="74">
        <v>11</v>
      </c>
      <c r="AW17" s="74">
        <v>11</v>
      </c>
    </row>
    <row r="18" spans="1:49">
      <c r="A18" s="195" t="s">
        <v>208</v>
      </c>
      <c r="B18" s="196">
        <f>VLOOKUP($C$4,'Basic Assistance'!$A$64:$T$115,AV18,FALSE)</f>
        <v>1382060938</v>
      </c>
      <c r="C18" s="196">
        <f>VLOOKUP($C$4,'Basic Assistance'!$A$123:$T$174,AW18,FALSE)</f>
        <v>1907699482</v>
      </c>
      <c r="D18" s="196">
        <f t="shared" si="0"/>
        <v>3289760420</v>
      </c>
      <c r="K18" s="195" t="s">
        <v>208</v>
      </c>
      <c r="L18" s="196">
        <f>VLOOKUP($C$4,'Program Managment'!$A$64:$T$115,AV18,FALSE)</f>
        <v>370174124</v>
      </c>
      <c r="M18" s="196">
        <f>VLOOKUP($C$4,'Program Managment'!$A$123:$T$174,AW18,FALSE)</f>
        <v>235522079</v>
      </c>
      <c r="N18" s="196">
        <f t="shared" si="1"/>
        <v>605696203</v>
      </c>
      <c r="W18" s="195" t="s">
        <v>208</v>
      </c>
      <c r="X18" s="196" t="e">
        <f>VLOOKUP($C$4,#REF!,AV18,FALSE)</f>
        <v>#REF!</v>
      </c>
      <c r="Y18" s="196" t="e">
        <f>VLOOKUP($C$4,#REF!,AW18,FALSE)</f>
        <v>#REF!</v>
      </c>
      <c r="Z18" s="196" t="e">
        <f t="shared" si="2"/>
        <v>#REF!</v>
      </c>
      <c r="AV18" s="74">
        <v>12</v>
      </c>
      <c r="AW18" s="74">
        <v>12</v>
      </c>
    </row>
    <row r="19" spans="1:49">
      <c r="A19" s="195" t="s">
        <v>209</v>
      </c>
      <c r="B19" s="196">
        <f>VLOOKUP($C$4,'Basic Assistance'!$A$64:$T$115,AV19,FALSE)</f>
        <v>1846030970</v>
      </c>
      <c r="C19" s="196">
        <f>VLOOKUP($C$4,'Basic Assistance'!$A$123:$T$174,AW19,FALSE)</f>
        <v>1405976980</v>
      </c>
      <c r="D19" s="196">
        <f t="shared" si="0"/>
        <v>3252007950</v>
      </c>
      <c r="K19" s="195" t="s">
        <v>209</v>
      </c>
      <c r="L19" s="196">
        <f>VLOOKUP($C$4,'Program Managment'!$A$64:$T$115,AV19,FALSE)</f>
        <v>392729267</v>
      </c>
      <c r="M19" s="196">
        <f>VLOOKUP($C$4,'Program Managment'!$A$123:$T$174,AW19,FALSE)</f>
        <v>259278351</v>
      </c>
      <c r="N19" s="196">
        <f t="shared" si="1"/>
        <v>652007618</v>
      </c>
      <c r="W19" s="195" t="s">
        <v>209</v>
      </c>
      <c r="X19" s="196" t="e">
        <f>VLOOKUP($C$4,#REF!,AV19,FALSE)</f>
        <v>#REF!</v>
      </c>
      <c r="Y19" s="196" t="e">
        <f>VLOOKUP($C$4,#REF!,AW19,FALSE)</f>
        <v>#REF!</v>
      </c>
      <c r="Z19" s="196" t="e">
        <f t="shared" si="2"/>
        <v>#REF!</v>
      </c>
      <c r="AV19" s="74">
        <v>13</v>
      </c>
      <c r="AW19" s="74">
        <v>13</v>
      </c>
    </row>
    <row r="20" spans="1:49">
      <c r="A20" s="195" t="s">
        <v>210</v>
      </c>
      <c r="B20" s="196">
        <f>VLOOKUP($C$4,'Basic Assistance'!$A$64:$T$115,AV20,FALSE)</f>
        <v>1584246397</v>
      </c>
      <c r="C20" s="196">
        <f>VLOOKUP($C$4,'Basic Assistance'!$A$123:$T$174,AW20,FALSE)</f>
        <v>1925256749</v>
      </c>
      <c r="D20" s="196">
        <f t="shared" si="0"/>
        <v>3509503146</v>
      </c>
      <c r="K20" s="195" t="s">
        <v>210</v>
      </c>
      <c r="L20" s="196">
        <f>VLOOKUP($C$4,'Program Managment'!$A$64:$T$115,AV20,FALSE)</f>
        <v>352751299</v>
      </c>
      <c r="M20" s="196">
        <f>VLOOKUP($C$4,'Program Managment'!$A$123:$T$174,AW20,FALSE)</f>
        <v>258838653</v>
      </c>
      <c r="N20" s="196">
        <f t="shared" si="1"/>
        <v>611589952</v>
      </c>
      <c r="W20" s="195" t="s">
        <v>210</v>
      </c>
      <c r="X20" s="196" t="e">
        <f>VLOOKUP($C$4,#REF!,AV20,FALSE)</f>
        <v>#REF!</v>
      </c>
      <c r="Y20" s="196" t="e">
        <f>VLOOKUP($C$4,#REF!,AW20,FALSE)</f>
        <v>#REF!</v>
      </c>
      <c r="Z20" s="196" t="e">
        <f t="shared" si="2"/>
        <v>#REF!</v>
      </c>
      <c r="AV20" s="74">
        <v>14</v>
      </c>
      <c r="AW20" s="74">
        <v>14</v>
      </c>
    </row>
    <row r="21" spans="1:49">
      <c r="A21" s="195" t="s">
        <v>211</v>
      </c>
      <c r="B21" s="196">
        <f>VLOOKUP($C$4,'Basic Assistance'!$A$64:$T$115,AV21,FALSE)</f>
        <v>2135058174</v>
      </c>
      <c r="C21" s="196">
        <f>VLOOKUP($C$4,'Basic Assistance'!$A$123:$T$174,AW21,FALSE)</f>
        <v>1813334239</v>
      </c>
      <c r="D21" s="196">
        <f t="shared" si="0"/>
        <v>3948392413</v>
      </c>
      <c r="K21" s="195" t="s">
        <v>211</v>
      </c>
      <c r="L21" s="196">
        <f>VLOOKUP($C$4,'Program Managment'!$A$64:$T$115,AV21,FALSE)</f>
        <v>401184923</v>
      </c>
      <c r="M21" s="196">
        <f>VLOOKUP($C$4,'Program Managment'!$A$123:$T$174,AW21,FALSE)</f>
        <v>221946131</v>
      </c>
      <c r="N21" s="196">
        <f t="shared" si="1"/>
        <v>623131054</v>
      </c>
      <c r="W21" s="195" t="s">
        <v>211</v>
      </c>
      <c r="X21" s="196" t="e">
        <f>VLOOKUP($C$4,#REF!,AV21,FALSE)</f>
        <v>#REF!</v>
      </c>
      <c r="Y21" s="196" t="e">
        <f>VLOOKUP($C$4,#REF!,AW21,FALSE)</f>
        <v>#REF!</v>
      </c>
      <c r="Z21" s="196" t="e">
        <f t="shared" si="2"/>
        <v>#REF!</v>
      </c>
      <c r="AV21" s="74">
        <v>15</v>
      </c>
      <c r="AW21" s="74">
        <v>15</v>
      </c>
    </row>
    <row r="22" spans="1:49">
      <c r="A22" s="195" t="s">
        <v>212</v>
      </c>
      <c r="B22" s="196">
        <f>VLOOKUP($C$4,'Basic Assistance'!$A$64:$T$115,AV22,FALSE)</f>
        <v>1648397125</v>
      </c>
      <c r="C22" s="196">
        <f>VLOOKUP($C$4,'Basic Assistance'!$A$123:$T$174,AW22,FALSE)</f>
        <v>2071303266</v>
      </c>
      <c r="D22" s="196">
        <f t="shared" ref="D22:D26" si="3">SUM(B22:C22)</f>
        <v>3719700391</v>
      </c>
      <c r="K22" s="195" t="s">
        <v>212</v>
      </c>
      <c r="L22" s="196">
        <f>VLOOKUP($C$4,'Program Managment'!$A$64:$T$115,AV22,FALSE)</f>
        <v>349708703</v>
      </c>
      <c r="M22" s="196">
        <f>VLOOKUP($C$4,'Program Managment'!$A$123:$T$174,AW22,FALSE)</f>
        <v>225231117</v>
      </c>
      <c r="N22" s="196">
        <f t="shared" si="1"/>
        <v>574939820</v>
      </c>
      <c r="W22" s="195" t="s">
        <v>212</v>
      </c>
      <c r="X22" s="196" t="e">
        <f>VLOOKUP($C$4,#REF!,AV22,FALSE)</f>
        <v>#REF!</v>
      </c>
      <c r="Y22" s="196" t="e">
        <f>VLOOKUP($C$4,#REF!,AW22,FALSE)</f>
        <v>#REF!</v>
      </c>
      <c r="Z22" s="196" t="e">
        <f t="shared" si="2"/>
        <v>#REF!</v>
      </c>
      <c r="AV22" s="74">
        <v>16</v>
      </c>
      <c r="AW22" s="74">
        <v>16</v>
      </c>
    </row>
    <row r="23" spans="1:49">
      <c r="A23" s="195" t="s">
        <v>213</v>
      </c>
      <c r="B23" s="196">
        <f>VLOOKUP($C$4,'Basic Assistance'!$A$64:$T$115,AV23,FALSE)</f>
        <v>1482441239</v>
      </c>
      <c r="C23" s="196">
        <f>VLOOKUP($C$4,'Basic Assistance'!$A$123:$T$174,AW23,FALSE)</f>
        <v>1802716940</v>
      </c>
      <c r="D23" s="196">
        <f t="shared" si="3"/>
        <v>3285158179</v>
      </c>
      <c r="K23" s="195" t="s">
        <v>213</v>
      </c>
      <c r="L23" s="196">
        <f>VLOOKUP($C$4,'Program Managment'!$A$64:$T$115,AV23,FALSE)</f>
        <v>313558314</v>
      </c>
      <c r="M23" s="196">
        <f>VLOOKUP($C$4,'Program Managment'!$A$123:$T$174,AW23,FALSE)</f>
        <v>255475644</v>
      </c>
      <c r="N23" s="196">
        <f t="shared" si="1"/>
        <v>569033958</v>
      </c>
      <c r="W23" s="195" t="s">
        <v>213</v>
      </c>
      <c r="X23" s="196" t="e">
        <f>VLOOKUP($C$4,#REF!,AV23,FALSE)</f>
        <v>#REF!</v>
      </c>
      <c r="Y23" s="196" t="e">
        <f>VLOOKUP($C$4,#REF!,AW23,FALSE)</f>
        <v>#REF!</v>
      </c>
      <c r="Z23" s="196" t="e">
        <f t="shared" si="2"/>
        <v>#REF!</v>
      </c>
      <c r="AV23" s="74">
        <v>17</v>
      </c>
      <c r="AW23" s="74">
        <v>17</v>
      </c>
    </row>
    <row r="24" spans="1:49" ht="15.75" customHeight="1">
      <c r="A24" s="195" t="s">
        <v>214</v>
      </c>
      <c r="B24" s="196">
        <f>VLOOKUP($C$4,'Basic Assistance'!$A$64:$T$115,AV24,FALSE)</f>
        <v>1124706003</v>
      </c>
      <c r="C24" s="196">
        <f>VLOOKUP($C$4,'Basic Assistance'!$A$123:$T$174,AW24,FALSE)</f>
        <v>2100544914</v>
      </c>
      <c r="D24" s="196">
        <f t="shared" si="3"/>
        <v>3225250917</v>
      </c>
      <c r="K24" s="195" t="s">
        <v>214</v>
      </c>
      <c r="L24" s="196">
        <f>VLOOKUP($C$4,'Program Managment'!$A$64:$T$115,AV24,FALSE)</f>
        <v>306673308</v>
      </c>
      <c r="M24" s="196">
        <f>VLOOKUP($C$4,'Program Managment'!$A$123:$T$174,AW24,FALSE)</f>
        <v>249898678</v>
      </c>
      <c r="N24" s="196">
        <f t="shared" si="1"/>
        <v>556571986</v>
      </c>
      <c r="W24" s="195" t="s">
        <v>214</v>
      </c>
      <c r="X24" s="196" t="e">
        <f>VLOOKUP($C$4,#REF!,AV24,FALSE)</f>
        <v>#REF!</v>
      </c>
      <c r="Y24" s="196" t="e">
        <f>VLOOKUP($C$4,#REF!,AW24,FALSE)</f>
        <v>#REF!</v>
      </c>
      <c r="Z24" s="196" t="e">
        <f t="shared" si="2"/>
        <v>#REF!</v>
      </c>
      <c r="AV24" s="74">
        <v>18</v>
      </c>
      <c r="AW24" s="74">
        <v>18</v>
      </c>
    </row>
    <row r="25" spans="1:49" ht="15.75" customHeight="1">
      <c r="A25" s="197">
        <v>2014</v>
      </c>
      <c r="B25" s="196">
        <f>VLOOKUP($C$4,'Basic Assistance'!$A$64:$T$115,AV25,FALSE)</f>
        <v>1053332545</v>
      </c>
      <c r="C25" s="196">
        <f>VLOOKUP($C$4,'Basic Assistance'!$A$123:$T$174,AW25,FALSE)</f>
        <v>2022682599</v>
      </c>
      <c r="D25" s="196">
        <f t="shared" si="3"/>
        <v>3076015144</v>
      </c>
      <c r="K25" s="197">
        <v>2014</v>
      </c>
      <c r="L25" s="196">
        <f>VLOOKUP($C$4,'Program Managment'!$A$64:$T$115,AV25,FALSE)</f>
        <v>328216914</v>
      </c>
      <c r="M25" s="196">
        <f>VLOOKUP($C$4,'Program Managment'!$A$123:$T$174,AW25,FALSE)</f>
        <v>239218846</v>
      </c>
      <c r="N25" s="196">
        <f t="shared" si="1"/>
        <v>567435760</v>
      </c>
      <c r="W25" s="197">
        <v>2014</v>
      </c>
      <c r="X25" s="196" t="e">
        <f>VLOOKUP($C$4,#REF!,AV25,FALSE)</f>
        <v>#REF!</v>
      </c>
      <c r="Y25" s="196" t="e">
        <f>VLOOKUP($C$4,#REF!,AW25,FALSE)</f>
        <v>#REF!</v>
      </c>
      <c r="Z25" s="196" t="e">
        <f t="shared" si="2"/>
        <v>#REF!</v>
      </c>
      <c r="AV25" s="74">
        <v>19</v>
      </c>
      <c r="AW25" s="74">
        <v>19</v>
      </c>
    </row>
    <row r="26" spans="1:49">
      <c r="A26" s="203">
        <v>2015</v>
      </c>
      <c r="B26" s="196">
        <f>VLOOKUP($C$4,'Basic Assistance'!$A$64:$U$115,AV26,FALSE)</f>
        <v>1017637383</v>
      </c>
      <c r="C26" s="196">
        <f>VLOOKUP($C$4,'Basic Assistance'!$A$123:$T$174,AW26,FALSE)</f>
        <v>1821089120</v>
      </c>
      <c r="D26" s="196">
        <f t="shared" si="3"/>
        <v>2838726503</v>
      </c>
      <c r="K26" s="203">
        <v>2015</v>
      </c>
      <c r="L26" s="196">
        <f>VLOOKUP($C$4,'Program Managment'!$A$64:$T$115,AV26,FALSE)</f>
        <v>559294573</v>
      </c>
      <c r="M26" s="196">
        <f>VLOOKUP($C$4,'Program Managment'!$A$123:$T$174,AW26,FALSE)</f>
        <v>252294510</v>
      </c>
      <c r="N26" s="196">
        <f t="shared" si="1"/>
        <v>811589083</v>
      </c>
      <c r="W26" s="198">
        <v>2015</v>
      </c>
      <c r="X26" s="196" t="e">
        <f>VLOOKUP($C$4,#REF!,AV26,FALSE)</f>
        <v>#REF!</v>
      </c>
      <c r="Y26" s="196" t="e">
        <f>VLOOKUP($C$4,#REF!,AW26,FALSE)</f>
        <v>#REF!</v>
      </c>
      <c r="Z26" s="196" t="s">
        <v>385</v>
      </c>
      <c r="AV26" s="74">
        <v>20</v>
      </c>
      <c r="AW26" s="74">
        <v>20</v>
      </c>
    </row>
    <row r="27" spans="1:49">
      <c r="A27" s="198"/>
      <c r="B27" s="166"/>
    </row>
    <row r="28" spans="1:49">
      <c r="B28" s="427" t="s">
        <v>227</v>
      </c>
      <c r="C28" s="427"/>
      <c r="D28" s="427"/>
      <c r="L28" s="428" t="s">
        <v>34</v>
      </c>
      <c r="M28" s="428"/>
      <c r="N28" s="428"/>
      <c r="X28" s="429" t="s">
        <v>386</v>
      </c>
      <c r="Y28" s="429"/>
      <c r="Z28" s="429"/>
      <c r="AC28" s="330"/>
    </row>
    <row r="29" spans="1:49">
      <c r="B29" s="194" t="s">
        <v>384</v>
      </c>
      <c r="C29" s="194" t="s">
        <v>160</v>
      </c>
      <c r="D29" s="194" t="s">
        <v>184</v>
      </c>
      <c r="L29" s="194" t="s">
        <v>384</v>
      </c>
      <c r="M29" s="194" t="s">
        <v>160</v>
      </c>
      <c r="N29" s="194" t="s">
        <v>184</v>
      </c>
      <c r="X29" s="194" t="s">
        <v>384</v>
      </c>
      <c r="Y29" s="194" t="s">
        <v>160</v>
      </c>
      <c r="Z29" s="194" t="s">
        <v>184</v>
      </c>
      <c r="AV29" s="191" t="s">
        <v>178</v>
      </c>
      <c r="AW29" s="74" t="s">
        <v>160</v>
      </c>
    </row>
    <row r="30" spans="1:49">
      <c r="A30" s="195" t="s">
        <v>198</v>
      </c>
      <c r="B30" s="196">
        <f>VLOOKUP($C$4,'Child Care (Spent or Transfer)'!$A$64:$T$115,AV8,FALSE)</f>
        <v>0</v>
      </c>
      <c r="C30" s="196">
        <f>VLOOKUP($C$4,'Child Care (Spent or Transfer)'!$A$123:$T$174,AW8,FALSE)</f>
        <v>92946000</v>
      </c>
      <c r="D30" s="196">
        <f>SUM(B30:C30)</f>
        <v>92946000</v>
      </c>
      <c r="K30" s="195" t="s">
        <v>198</v>
      </c>
      <c r="L30" s="196">
        <f>VLOOKUP($C$4,'Refundable Tax Credits'!$A$64:$T$115,AV31,FALSE)</f>
        <v>0</v>
      </c>
      <c r="M30" s="196">
        <f>VLOOKUP($C$4,'Refundable Tax Credits'!$A$121:$T$174,AW30,FALSE)</f>
        <v>0</v>
      </c>
      <c r="N30" s="196">
        <f>SUM(L30:M30)</f>
        <v>0</v>
      </c>
      <c r="W30" s="195" t="s">
        <v>198</v>
      </c>
      <c r="X30" s="196">
        <f>VLOOKUP($C$4,'Short-Term Benefits'!$A$64:$T$115,AV31,FALSE)</f>
        <v>0</v>
      </c>
      <c r="Y30" s="196">
        <f>VLOOKUP($C$4,'Short-Term Benefits'!$A$123:$T$174,AW30,FALSE)</f>
        <v>0</v>
      </c>
      <c r="Z30" s="196">
        <f>SUM(X30:Y30)</f>
        <v>0</v>
      </c>
      <c r="AV30" s="74" t="s">
        <v>384</v>
      </c>
      <c r="AW30" s="74">
        <v>2</v>
      </c>
    </row>
    <row r="31" spans="1:49">
      <c r="A31" s="195" t="s">
        <v>199</v>
      </c>
      <c r="B31" s="196">
        <f>VLOOKUP($C$4,'Child Care (Spent or Transfer)'!$A$64:$T$115,AV9,FALSE)</f>
        <v>224934031</v>
      </c>
      <c r="C31" s="196">
        <f>VLOOKUP($C$4,'Child Care (Spent or Transfer)'!$A$123:$T$174,AW9,FALSE)</f>
        <v>142838102</v>
      </c>
      <c r="D31" s="196">
        <f t="shared" ref="D31:D48" si="4">SUM(B31:C31)</f>
        <v>367772133</v>
      </c>
      <c r="K31" s="195" t="s">
        <v>199</v>
      </c>
      <c r="L31" s="196">
        <f>VLOOKUP($C$4,'Refundable Tax Credits'!$A$64:$T$115,AV32,FALSE)</f>
        <v>0</v>
      </c>
      <c r="M31" s="196">
        <f>VLOOKUP($C$4,'Refundable Tax Credits'!$A$121:$T$174,AW31,FALSE)</f>
        <v>0</v>
      </c>
      <c r="N31" s="196">
        <f t="shared" ref="N31:N48" si="5">SUM(L31:M31)</f>
        <v>0</v>
      </c>
      <c r="W31" s="195" t="s">
        <v>199</v>
      </c>
      <c r="X31" s="196">
        <f>VLOOKUP($C$4,'Short-Term Benefits'!$A$64:$T$115,AV32,FALSE)</f>
        <v>0</v>
      </c>
      <c r="Y31" s="196">
        <f>VLOOKUP($C$4,'Short-Term Benefits'!$A$123:$T$174,AW31,FALSE)</f>
        <v>0</v>
      </c>
      <c r="Z31" s="196">
        <f t="shared" ref="Z31:Z43" si="6">SUM(X31:Y31)</f>
        <v>0</v>
      </c>
      <c r="AV31" s="74">
        <v>2</v>
      </c>
      <c r="AW31" s="74">
        <v>3</v>
      </c>
    </row>
    <row r="32" spans="1:49">
      <c r="A32" s="195" t="s">
        <v>200</v>
      </c>
      <c r="B32" s="196">
        <f>VLOOKUP($C$4,'Child Care (Spent or Transfer)'!$A$64:$T$115,AV10,FALSE)</f>
        <v>388222081</v>
      </c>
      <c r="C32" s="196">
        <f>VLOOKUP($C$4,'Child Care (Spent or Transfer)'!$A$123:$T$174,AW10,FALSE)</f>
        <v>374285253</v>
      </c>
      <c r="D32" s="196">
        <f t="shared" si="4"/>
        <v>762507334</v>
      </c>
      <c r="K32" s="195" t="s">
        <v>200</v>
      </c>
      <c r="L32" s="196">
        <f>VLOOKUP($C$4,'Refundable Tax Credits'!$A$64:$T$115,AV33,FALSE)</f>
        <v>0</v>
      </c>
      <c r="M32" s="196">
        <f>VLOOKUP($C$4,'Refundable Tax Credits'!$A$121:$T$174,AW32,FALSE)</f>
        <v>0</v>
      </c>
      <c r="N32" s="196">
        <f t="shared" si="5"/>
        <v>0</v>
      </c>
      <c r="W32" s="195" t="s">
        <v>200</v>
      </c>
      <c r="X32" s="196">
        <f>VLOOKUP($C$4,'Short-Term Benefits'!$A$64:$T$115,AV33,FALSE)</f>
        <v>0</v>
      </c>
      <c r="Y32" s="196">
        <f>VLOOKUP($C$4,'Short-Term Benefits'!$A$123:$T$174,AW32,FALSE)</f>
        <v>0</v>
      </c>
      <c r="Z32" s="196">
        <f t="shared" si="6"/>
        <v>0</v>
      </c>
      <c r="AV32" s="74">
        <v>3</v>
      </c>
      <c r="AW32" s="74">
        <v>4</v>
      </c>
    </row>
    <row r="33" spans="1:49">
      <c r="A33" s="195" t="s">
        <v>201</v>
      </c>
      <c r="B33" s="196">
        <f>VLOOKUP($C$4,'Child Care (Spent or Transfer)'!$A$64:$T$115,AV11,FALSE)</f>
        <v>1118158029</v>
      </c>
      <c r="C33" s="196">
        <f>VLOOKUP($C$4,'Child Care (Spent or Transfer)'!$A$123:$T$174,AW11,FALSE)</f>
        <v>332578530</v>
      </c>
      <c r="D33" s="196">
        <f t="shared" si="4"/>
        <v>1450736559</v>
      </c>
      <c r="K33" s="195" t="s">
        <v>201</v>
      </c>
      <c r="L33" s="196">
        <f>VLOOKUP($C$4,'Refundable Tax Credits'!$A$64:$T$115,AV34,FALSE)</f>
        <v>0</v>
      </c>
      <c r="M33" s="196">
        <f>VLOOKUP($C$4,'Refundable Tax Credits'!$A$121:$T$174,AW33,FALSE)</f>
        <v>0</v>
      </c>
      <c r="N33" s="196">
        <f t="shared" si="5"/>
        <v>0</v>
      </c>
      <c r="W33" s="195" t="s">
        <v>201</v>
      </c>
      <c r="X33" s="196">
        <f>VLOOKUP($C$4,'Short-Term Benefits'!$A$64:$T$115,AV34,FALSE)</f>
        <v>688624</v>
      </c>
      <c r="Y33" s="196">
        <f>VLOOKUP($C$4,'Short-Term Benefits'!$A$123:$T$174,AW33,FALSE)</f>
        <v>43244</v>
      </c>
      <c r="Z33" s="196">
        <f t="shared" si="6"/>
        <v>731868</v>
      </c>
      <c r="AV33" s="74">
        <v>4</v>
      </c>
      <c r="AW33" s="74">
        <v>5</v>
      </c>
    </row>
    <row r="34" spans="1:49">
      <c r="A34" s="195" t="s">
        <v>202</v>
      </c>
      <c r="B34" s="196">
        <f>VLOOKUP($C$4,'Child Care (Spent or Transfer)'!$A$64:$T$115,AV12,FALSE)</f>
        <v>772624322</v>
      </c>
      <c r="C34" s="196">
        <f>VLOOKUP($C$4,'Child Care (Spent or Transfer)'!$A$123:$T$174,AW12,FALSE)</f>
        <v>335873022</v>
      </c>
      <c r="D34" s="196">
        <f t="shared" si="4"/>
        <v>1108497344</v>
      </c>
      <c r="K34" s="195" t="s">
        <v>202</v>
      </c>
      <c r="L34" s="196">
        <f>VLOOKUP($C$4,'Refundable Tax Credits'!$A$64:$T$115,AV35,FALSE)</f>
        <v>0</v>
      </c>
      <c r="M34" s="196">
        <f>VLOOKUP($C$4,'Refundable Tax Credits'!$A$121:$T$174,AW34,FALSE)</f>
        <v>0</v>
      </c>
      <c r="N34" s="196">
        <f t="shared" si="5"/>
        <v>0</v>
      </c>
      <c r="W34" s="195" t="s">
        <v>202</v>
      </c>
      <c r="X34" s="196">
        <f>VLOOKUP($C$4,'Short-Term Benefits'!$A$64:$T$115,AV35,FALSE)</f>
        <v>902465</v>
      </c>
      <c r="Y34" s="196">
        <f>VLOOKUP($C$4,'Short-Term Benefits'!$A$123:$T$174,AW34,FALSE)</f>
        <v>63715</v>
      </c>
      <c r="Z34" s="196">
        <f t="shared" si="6"/>
        <v>966180</v>
      </c>
      <c r="AV34" s="74">
        <v>5</v>
      </c>
      <c r="AW34" s="74">
        <v>6</v>
      </c>
    </row>
    <row r="35" spans="1:49">
      <c r="A35" s="195" t="s">
        <v>203</v>
      </c>
      <c r="B35" s="196">
        <f>VLOOKUP($C$4,'Child Care (Spent or Transfer)'!$A$64:$T$115,AV13,FALSE)</f>
        <v>842282096</v>
      </c>
      <c r="C35" s="196">
        <f>VLOOKUP($C$4,'Child Care (Spent or Transfer)'!$A$123:$T$174,AW13,FALSE)</f>
        <v>425614851</v>
      </c>
      <c r="D35" s="196">
        <f t="shared" si="4"/>
        <v>1267896947</v>
      </c>
      <c r="K35" s="195" t="s">
        <v>203</v>
      </c>
      <c r="L35" s="196">
        <f>VLOOKUP($C$4,'Refundable Tax Credits'!$A$64:$T$115,AV36,FALSE)</f>
        <v>0</v>
      </c>
      <c r="M35" s="196">
        <f>VLOOKUP($C$4,'Refundable Tax Credits'!$A$121:$T$174,AW35,FALSE)</f>
        <v>0</v>
      </c>
      <c r="N35" s="196">
        <f t="shared" si="5"/>
        <v>0</v>
      </c>
      <c r="W35" s="195" t="s">
        <v>203</v>
      </c>
      <c r="X35" s="196">
        <f>VLOOKUP($C$4,'Short-Term Benefits'!$A$64:$T$115,AV36,FALSE)</f>
        <v>1059671</v>
      </c>
      <c r="Y35" s="196">
        <f>VLOOKUP($C$4,'Short-Term Benefits'!$A$123:$T$174,AW35,FALSE)</f>
        <v>94611</v>
      </c>
      <c r="Z35" s="196">
        <f t="shared" si="6"/>
        <v>1154282</v>
      </c>
      <c r="AV35" s="74">
        <v>6</v>
      </c>
      <c r="AW35" s="74">
        <v>7</v>
      </c>
    </row>
    <row r="36" spans="1:49">
      <c r="A36" s="195" t="s">
        <v>204</v>
      </c>
      <c r="B36" s="196">
        <f>VLOOKUP($C$4,'Child Care (Spent or Transfer)'!$A$64:$T$115,AV14,FALSE)</f>
        <v>1056108179</v>
      </c>
      <c r="C36" s="196">
        <f>VLOOKUP($C$4,'Child Care (Spent or Transfer)'!$A$123:$T$174,AW14,FALSE)</f>
        <v>216691693</v>
      </c>
      <c r="D36" s="196">
        <f t="shared" si="4"/>
        <v>1272799872</v>
      </c>
      <c r="K36" s="195" t="s">
        <v>204</v>
      </c>
      <c r="L36" s="196">
        <f>VLOOKUP($C$4,'Refundable Tax Credits'!$A$64:$T$115,AV37,FALSE)</f>
        <v>0</v>
      </c>
      <c r="M36" s="196">
        <f>VLOOKUP($C$4,'Refundable Tax Credits'!$A$121:$T$174,AW36,FALSE)</f>
        <v>0</v>
      </c>
      <c r="N36" s="196">
        <f t="shared" si="5"/>
        <v>0</v>
      </c>
      <c r="W36" s="195" t="s">
        <v>204</v>
      </c>
      <c r="X36" s="196">
        <f>VLOOKUP($C$4,'Short-Term Benefits'!$A$64:$T$115,AV37,FALSE)</f>
        <v>1566934</v>
      </c>
      <c r="Y36" s="196">
        <f>VLOOKUP($C$4,'Short-Term Benefits'!$A$123:$T$174,AW36,FALSE)</f>
        <v>98230</v>
      </c>
      <c r="Z36" s="196">
        <f t="shared" si="6"/>
        <v>1665164</v>
      </c>
      <c r="AV36" s="74">
        <v>7</v>
      </c>
      <c r="AW36" s="74">
        <v>8</v>
      </c>
    </row>
    <row r="37" spans="1:49">
      <c r="A37" s="195" t="s">
        <v>205</v>
      </c>
      <c r="B37" s="196">
        <f>VLOOKUP($C$4,'Child Care (Spent or Transfer)'!$A$64:$T$115,AV15,FALSE)</f>
        <v>712332469</v>
      </c>
      <c r="C37" s="196">
        <f>VLOOKUP($C$4,'Child Care (Spent or Transfer)'!$A$123:$T$174,AW15,FALSE)</f>
        <v>389558371</v>
      </c>
      <c r="D37" s="196">
        <f t="shared" si="4"/>
        <v>1101890840</v>
      </c>
      <c r="K37" s="195" t="s">
        <v>205</v>
      </c>
      <c r="L37" s="196">
        <f>VLOOKUP($C$4,'Refundable Tax Credits'!$A$64:$T$115,AV38,FALSE)</f>
        <v>0</v>
      </c>
      <c r="M37" s="196">
        <f>VLOOKUP($C$4,'Refundable Tax Credits'!$A$121:$T$174,AW37,FALSE)</f>
        <v>0</v>
      </c>
      <c r="N37" s="196">
        <f t="shared" si="5"/>
        <v>0</v>
      </c>
      <c r="W37" s="195" t="s">
        <v>205</v>
      </c>
      <c r="X37" s="196">
        <f>VLOOKUP($C$4,'Short-Term Benefits'!$A$64:$T$115,AV38,FALSE)</f>
        <v>1426793</v>
      </c>
      <c r="Y37" s="196">
        <f>VLOOKUP($C$4,'Short-Term Benefits'!$A$123:$T$174,AW37,FALSE)</f>
        <v>75307</v>
      </c>
      <c r="Z37" s="196">
        <f t="shared" si="6"/>
        <v>1502100</v>
      </c>
      <c r="AV37" s="74">
        <v>8</v>
      </c>
      <c r="AW37" s="74">
        <v>9</v>
      </c>
    </row>
    <row r="38" spans="1:49">
      <c r="A38" s="195" t="s">
        <v>206</v>
      </c>
      <c r="B38" s="196">
        <f>VLOOKUP($C$4,'Child Care (Spent or Transfer)'!$A$64:$T$115,AV16,FALSE)</f>
        <v>816031439</v>
      </c>
      <c r="C38" s="196">
        <f>VLOOKUP($C$4,'Child Care (Spent or Transfer)'!$A$123:$T$174,AW16,FALSE)</f>
        <v>265987418</v>
      </c>
      <c r="D38" s="196">
        <f t="shared" si="4"/>
        <v>1082018857</v>
      </c>
      <c r="K38" s="195" t="s">
        <v>206</v>
      </c>
      <c r="L38" s="196">
        <f>VLOOKUP($C$4,'Refundable Tax Credits'!$A$64:$T$115,AV39,FALSE)</f>
        <v>0</v>
      </c>
      <c r="M38" s="196">
        <f>VLOOKUP($C$4,'Refundable Tax Credits'!$A$121:$T$174,AW38,FALSE)</f>
        <v>0</v>
      </c>
      <c r="N38" s="196">
        <f t="shared" si="5"/>
        <v>0</v>
      </c>
      <c r="W38" s="195" t="s">
        <v>206</v>
      </c>
      <c r="X38" s="196">
        <f>VLOOKUP($C$4,'Short-Term Benefits'!$A$64:$T$115,AV39,FALSE)</f>
        <v>1783041</v>
      </c>
      <c r="Y38" s="196">
        <f>VLOOKUP($C$4,'Short-Term Benefits'!$A$123:$T$174,AW38,FALSE)</f>
        <v>247399</v>
      </c>
      <c r="Z38" s="196">
        <f t="shared" si="6"/>
        <v>2030440</v>
      </c>
      <c r="AV38" s="74">
        <v>9</v>
      </c>
      <c r="AW38" s="74">
        <v>10</v>
      </c>
    </row>
    <row r="39" spans="1:49">
      <c r="A39" s="195" t="s">
        <v>207</v>
      </c>
      <c r="B39" s="196">
        <f>VLOOKUP($C$4,'Child Care (Spent or Transfer)'!$A$64:$T$115,AV17,FALSE)</f>
        <v>485915182</v>
      </c>
      <c r="C39" s="196">
        <f>VLOOKUP($C$4,'Child Care (Spent or Transfer)'!$A$123:$T$174,AW17,FALSE)</f>
        <v>486001882</v>
      </c>
      <c r="D39" s="196">
        <f t="shared" si="4"/>
        <v>971917064</v>
      </c>
      <c r="K39" s="195" t="s">
        <v>207</v>
      </c>
      <c r="L39" s="196">
        <f>VLOOKUP($C$4,'Refundable Tax Credits'!$A$64:$T$115,AV40,FALSE)</f>
        <v>0</v>
      </c>
      <c r="M39" s="196">
        <f>VLOOKUP($C$4,'Refundable Tax Credits'!$A$121:$T$174,AW39,FALSE)</f>
        <v>0</v>
      </c>
      <c r="N39" s="196">
        <f t="shared" si="5"/>
        <v>0</v>
      </c>
      <c r="W39" s="195" t="s">
        <v>207</v>
      </c>
      <c r="X39" s="196">
        <f>VLOOKUP($C$4,'Short-Term Benefits'!$A$64:$T$115,AV40,FALSE)</f>
        <v>2014934</v>
      </c>
      <c r="Y39" s="196">
        <f>VLOOKUP($C$4,'Short-Term Benefits'!$A$123:$T$174,AW39,FALSE)</f>
        <v>217342</v>
      </c>
      <c r="Z39" s="196">
        <f t="shared" si="6"/>
        <v>2232276</v>
      </c>
      <c r="AV39" s="74">
        <v>10</v>
      </c>
      <c r="AW39" s="74">
        <v>11</v>
      </c>
    </row>
    <row r="40" spans="1:49">
      <c r="A40" s="195" t="s">
        <v>208</v>
      </c>
      <c r="B40" s="196">
        <f>VLOOKUP($C$4,'Child Care (Spent or Transfer)'!$A$64:$T$115,AV18,FALSE)</f>
        <v>525718288</v>
      </c>
      <c r="C40" s="196">
        <f>VLOOKUP($C$4,'Child Care (Spent or Transfer)'!$A$123:$T$174,AW18,FALSE)</f>
        <v>563404249</v>
      </c>
      <c r="D40" s="196">
        <f t="shared" si="4"/>
        <v>1089122537</v>
      </c>
      <c r="K40" s="195" t="s">
        <v>208</v>
      </c>
      <c r="L40" s="196">
        <f>VLOOKUP($C$4,'Refundable Tax Credits'!$A$64:$T$115,AV41,FALSE)</f>
        <v>0</v>
      </c>
      <c r="M40" s="196">
        <f>VLOOKUP($C$4,'Refundable Tax Credits'!$A$121:$T$174,AW40,FALSE)</f>
        <v>0</v>
      </c>
      <c r="N40" s="196">
        <f t="shared" si="5"/>
        <v>0</v>
      </c>
      <c r="W40" s="195" t="s">
        <v>208</v>
      </c>
      <c r="X40" s="196">
        <f>VLOOKUP($C$4,'Short-Term Benefits'!$A$64:$T$115,AV41,FALSE)</f>
        <v>1502278</v>
      </c>
      <c r="Y40" s="196">
        <f>VLOOKUP($C$4,'Short-Term Benefits'!$A$123:$T$174,AW40,FALSE)</f>
        <v>204339</v>
      </c>
      <c r="Z40" s="196">
        <f t="shared" si="6"/>
        <v>1706617</v>
      </c>
      <c r="AV40" s="74">
        <v>11</v>
      </c>
      <c r="AW40" s="74">
        <v>12</v>
      </c>
    </row>
    <row r="41" spans="1:49">
      <c r="A41" s="195" t="s">
        <v>209</v>
      </c>
      <c r="B41" s="196">
        <f>VLOOKUP($C$4,'Child Care (Spent or Transfer)'!$A$64:$T$115,AV19,FALSE)</f>
        <v>318233691</v>
      </c>
      <c r="C41" s="196">
        <f>VLOOKUP($C$4,'Child Care (Spent or Transfer)'!$A$123:$T$174,AW19,FALSE)</f>
        <v>859413617</v>
      </c>
      <c r="D41" s="196">
        <f t="shared" si="4"/>
        <v>1177647308</v>
      </c>
      <c r="K41" s="195" t="s">
        <v>209</v>
      </c>
      <c r="L41" s="196">
        <f>VLOOKUP($C$4,'Refundable Tax Credits'!$A$64:$T$115,AV42,FALSE)</f>
        <v>0</v>
      </c>
      <c r="M41" s="196">
        <f>VLOOKUP($C$4,'Refundable Tax Credits'!$A$121:$T$174,AW41,FALSE)</f>
        <v>0</v>
      </c>
      <c r="N41" s="196">
        <f t="shared" si="5"/>
        <v>0</v>
      </c>
      <c r="W41" s="195" t="s">
        <v>209</v>
      </c>
      <c r="X41" s="196">
        <f>VLOOKUP($C$4,'Short-Term Benefits'!$A$64:$T$115,AV42,FALSE)</f>
        <v>1223632</v>
      </c>
      <c r="Y41" s="196">
        <f>VLOOKUP($C$4,'Short-Term Benefits'!$A$123:$T$174,AW41,FALSE)</f>
        <v>275523</v>
      </c>
      <c r="Z41" s="196">
        <f t="shared" si="6"/>
        <v>1499155</v>
      </c>
      <c r="AV41" s="74">
        <v>12</v>
      </c>
      <c r="AW41" s="74">
        <v>13</v>
      </c>
    </row>
    <row r="42" spans="1:49">
      <c r="A42" s="195" t="s">
        <v>210</v>
      </c>
      <c r="B42" s="196">
        <f>VLOOKUP($C$4,'Child Care (Spent or Transfer)'!$A$64:$T$115,AV20,FALSE)</f>
        <v>304461974</v>
      </c>
      <c r="C42" s="196">
        <f>VLOOKUP($C$4,'Child Care (Spent or Transfer)'!$A$123:$T$174,AW20,FALSE)</f>
        <v>715763153</v>
      </c>
      <c r="D42" s="196">
        <f t="shared" si="4"/>
        <v>1020225127</v>
      </c>
      <c r="K42" s="195" t="s">
        <v>210</v>
      </c>
      <c r="L42" s="196">
        <f>VLOOKUP($C$4,'Refundable Tax Credits'!$A$64:$T$115,AV43,FALSE)</f>
        <v>0</v>
      </c>
      <c r="M42" s="196">
        <f>VLOOKUP($C$4,'Refundable Tax Credits'!$A$121:$T$174,AW42,FALSE)</f>
        <v>0</v>
      </c>
      <c r="N42" s="196">
        <f t="shared" si="5"/>
        <v>0</v>
      </c>
      <c r="W42" s="195" t="s">
        <v>210</v>
      </c>
      <c r="X42" s="196">
        <f>VLOOKUP($C$4,'Short-Term Benefits'!$A$64:$T$115,AV43,FALSE)</f>
        <v>383875</v>
      </c>
      <c r="Y42" s="196">
        <f>VLOOKUP($C$4,'Short-Term Benefits'!$A$123:$T$174,AW42,FALSE)</f>
        <v>311713</v>
      </c>
      <c r="Z42" s="196">
        <f t="shared" si="6"/>
        <v>695588</v>
      </c>
      <c r="AV42" s="74">
        <v>13</v>
      </c>
      <c r="AW42" s="74">
        <v>14</v>
      </c>
    </row>
    <row r="43" spans="1:49">
      <c r="A43" s="195" t="s">
        <v>211</v>
      </c>
      <c r="B43" s="196">
        <f>VLOOKUP($C$4,'Child Care (Spent or Transfer)'!$A$64:$T$115,AV21,FALSE)</f>
        <v>225883914</v>
      </c>
      <c r="C43" s="196">
        <f>VLOOKUP($C$4,'Child Care (Spent or Transfer)'!$A$123:$T$174,AW21,FALSE)</f>
        <v>689218384</v>
      </c>
      <c r="D43" s="196">
        <f t="shared" si="4"/>
        <v>915102298</v>
      </c>
      <c r="K43" s="195" t="s">
        <v>211</v>
      </c>
      <c r="L43" s="196">
        <f>VLOOKUP($C$4,'Refundable Tax Credits'!$A$64:$T$115,AV44,FALSE)</f>
        <v>0</v>
      </c>
      <c r="M43" s="196">
        <f>VLOOKUP($C$4,'Refundable Tax Credits'!$A$121:$T$174,AW43,FALSE)</f>
        <v>0</v>
      </c>
      <c r="N43" s="196">
        <f t="shared" si="5"/>
        <v>0</v>
      </c>
      <c r="W43" s="195" t="s">
        <v>211</v>
      </c>
      <c r="X43" s="196">
        <f>VLOOKUP($C$4,'Short-Term Benefits'!$A$64:$T$115,AV44,FALSE)</f>
        <v>78094085</v>
      </c>
      <c r="Y43" s="196">
        <f>VLOOKUP($C$4,'Short-Term Benefits'!$A$123:$T$174,AW43,FALSE)</f>
        <v>12949807</v>
      </c>
      <c r="Z43" s="196">
        <f t="shared" si="6"/>
        <v>91043892</v>
      </c>
      <c r="AV43" s="74">
        <v>14</v>
      </c>
      <c r="AW43" s="74">
        <v>15</v>
      </c>
    </row>
    <row r="44" spans="1:49">
      <c r="A44" s="195" t="s">
        <v>212</v>
      </c>
      <c r="B44" s="196">
        <f>VLOOKUP($C$4,'Child Care (Spent or Transfer)'!$A$64:$T$115,AV22,FALSE)</f>
        <v>192130249</v>
      </c>
      <c r="C44" s="196">
        <f>VLOOKUP($C$4,'Child Care (Spent or Transfer)'!$A$123:$T$174,AW22,FALSE)</f>
        <v>728610011</v>
      </c>
      <c r="D44" s="196">
        <f t="shared" si="4"/>
        <v>920740260</v>
      </c>
      <c r="K44" s="195" t="s">
        <v>212</v>
      </c>
      <c r="L44" s="196">
        <f>VLOOKUP($C$4,'Refundable Tax Credits'!$A$64:$T$115,AV45,FALSE)</f>
        <v>0</v>
      </c>
      <c r="M44" s="196">
        <f>VLOOKUP($C$4,'Refundable Tax Credits'!$A$121:$T$174,AW44,FALSE)</f>
        <v>0</v>
      </c>
      <c r="N44" s="196">
        <f t="shared" si="5"/>
        <v>0</v>
      </c>
      <c r="W44" s="195" t="s">
        <v>212</v>
      </c>
      <c r="X44" s="196">
        <f>VLOOKUP($C$4,'Short-Term Benefits'!$A$64:$T$115,AV45,FALSE)</f>
        <v>-1120105</v>
      </c>
      <c r="Y44" s="196">
        <f>VLOOKUP($C$4,'Short-Term Benefits'!$A$123:$T$174,AW44,FALSE)</f>
        <v>449857</v>
      </c>
      <c r="Z44" s="196">
        <f>SUM(X44:Y44)</f>
        <v>-670248</v>
      </c>
      <c r="AV44" s="74">
        <v>15</v>
      </c>
      <c r="AW44" s="74">
        <v>16</v>
      </c>
    </row>
    <row r="45" spans="1:49">
      <c r="A45" s="195" t="s">
        <v>213</v>
      </c>
      <c r="B45" s="196">
        <f>VLOOKUP($C$4,'Child Care (Spent or Transfer)'!$A$64:$T$115,AV23,FALSE)</f>
        <v>102699873</v>
      </c>
      <c r="C45" s="196">
        <f>VLOOKUP($C$4,'Child Care (Spent or Transfer)'!$A$123:$T$174,AW23,FALSE)</f>
        <v>690298756</v>
      </c>
      <c r="D45" s="196">
        <f t="shared" si="4"/>
        <v>792998629</v>
      </c>
      <c r="K45" s="195" t="s">
        <v>213</v>
      </c>
      <c r="L45" s="196">
        <f>VLOOKUP($C$4,'Refundable Tax Credits'!$A$64:$T$115,AV46,FALSE)</f>
        <v>0</v>
      </c>
      <c r="M45" s="196">
        <f>VLOOKUP($C$4,'Refundable Tax Credits'!$A$121:$T$174,AW45,FALSE)</f>
        <v>0</v>
      </c>
      <c r="N45" s="196">
        <f t="shared" si="5"/>
        <v>0</v>
      </c>
      <c r="W45" s="195" t="s">
        <v>213</v>
      </c>
      <c r="X45" s="196">
        <f>VLOOKUP($C$4,'Short-Term Benefits'!$A$64:$T$115,AV46,FALSE)</f>
        <v>292240</v>
      </c>
      <c r="Y45" s="196">
        <f>VLOOKUP($C$4,'Short-Term Benefits'!$A$123:$T$174,AW45,FALSE)</f>
        <v>423162</v>
      </c>
      <c r="Z45" s="196">
        <f>SUM(X45:Y45)</f>
        <v>715402</v>
      </c>
      <c r="AV45" s="74">
        <v>16</v>
      </c>
      <c r="AW45" s="74">
        <v>17</v>
      </c>
    </row>
    <row r="46" spans="1:49">
      <c r="A46" s="195" t="s">
        <v>214</v>
      </c>
      <c r="B46" s="196">
        <f>VLOOKUP($C$4,'Child Care (Spent or Transfer)'!$A$64:$T$115,AV24,FALSE)</f>
        <v>108383867</v>
      </c>
      <c r="C46" s="196">
        <f>VLOOKUP($C$4,'Child Care (Spent or Transfer)'!$A$123:$T$174,AW24,FALSE)</f>
        <v>732005676</v>
      </c>
      <c r="D46" s="196">
        <f t="shared" si="4"/>
        <v>840389543</v>
      </c>
      <c r="K46" s="195" t="s">
        <v>214</v>
      </c>
      <c r="L46" s="196">
        <f>VLOOKUP($C$4,'Refundable Tax Credits'!$A$64:$T$115,AV47,FALSE)</f>
        <v>0</v>
      </c>
      <c r="M46" s="196">
        <f>VLOOKUP($C$4,'Refundable Tax Credits'!$A$121:$T$174,AW46,FALSE)</f>
        <v>0</v>
      </c>
      <c r="N46" s="196">
        <f t="shared" si="5"/>
        <v>0</v>
      </c>
      <c r="W46" s="195" t="s">
        <v>214</v>
      </c>
      <c r="X46" s="196">
        <f>VLOOKUP($C$4,'Short-Term Benefits'!$A$64:$T$115,AV47,FALSE)</f>
        <v>8584848</v>
      </c>
      <c r="Y46" s="196">
        <f>VLOOKUP($C$4,'Short-Term Benefits'!$A$123:$T$174,AW46,FALSE)</f>
        <v>369872</v>
      </c>
      <c r="Z46" s="196">
        <f>SUM(X46:Y46)</f>
        <v>8954720</v>
      </c>
      <c r="AV46" s="74">
        <v>17</v>
      </c>
      <c r="AW46" s="74">
        <v>18</v>
      </c>
    </row>
    <row r="47" spans="1:49">
      <c r="A47" s="197">
        <v>2014</v>
      </c>
      <c r="B47" s="196">
        <f>VLOOKUP($C$4,'Child Care (Spent or Transfer)'!$A$64:$T$115,AV25,FALSE)</f>
        <v>113871342</v>
      </c>
      <c r="C47" s="196">
        <f>VLOOKUP($C$4,'Child Care (Spent or Transfer)'!$A$123:$T$174,AW25,FALSE)</f>
        <v>682043785</v>
      </c>
      <c r="D47" s="196">
        <f t="shared" si="4"/>
        <v>795915127</v>
      </c>
      <c r="K47" s="197">
        <v>2014</v>
      </c>
      <c r="L47" s="196">
        <f>VLOOKUP($C$4,'Refundable Tax Credits'!$A$64:$T$115,AV48,FALSE)</f>
        <v>0</v>
      </c>
      <c r="M47" s="196">
        <f>VLOOKUP($C$4,'Refundable Tax Credits'!$A$121:$T$174,AW47,FALSE)</f>
        <v>0</v>
      </c>
      <c r="N47" s="196">
        <f t="shared" si="5"/>
        <v>0</v>
      </c>
      <c r="W47" s="197">
        <v>2014</v>
      </c>
      <c r="X47" s="196">
        <f>VLOOKUP($C$4,'Short-Term Benefits'!$A$64:$T$115,AV48,FALSE)</f>
        <v>110192</v>
      </c>
      <c r="Y47" s="196">
        <f>VLOOKUP($C$4,'Short-Term Benefits'!$A$123:$T$174,AW47,FALSE)</f>
        <v>369817</v>
      </c>
      <c r="Z47" s="196">
        <f>SUM(X47:Y47)</f>
        <v>480009</v>
      </c>
      <c r="AV47" s="74">
        <v>18</v>
      </c>
      <c r="AW47" s="74">
        <v>19</v>
      </c>
    </row>
    <row r="48" spans="1:49">
      <c r="A48" s="198">
        <v>2015</v>
      </c>
      <c r="B48" s="196">
        <f>VLOOKUP($C$4,'Child Care (Spent or Transfer)'!$A$64:$T$115,AV26,FALSE)</f>
        <v>122311636</v>
      </c>
      <c r="C48" s="196">
        <f>VLOOKUP($C$4,'Child Care (Spent or Transfer)'!$A$123:$T$174,AW26,FALSE)</f>
        <v>773771121</v>
      </c>
      <c r="D48" s="196">
        <f t="shared" si="4"/>
        <v>896082757</v>
      </c>
      <c r="K48" s="198">
        <v>2015</v>
      </c>
      <c r="L48" s="196">
        <f>VLOOKUP($C$4,'Refundable Tax Credits'!$A$64:$T$115,AV49,FALSE)</f>
        <v>0</v>
      </c>
      <c r="M48" s="196">
        <f>VLOOKUP($C$4,'Refundable Tax Credits'!$A$121:$T$174,AW48,FALSE)</f>
        <v>0</v>
      </c>
      <c r="N48" s="196">
        <f t="shared" si="5"/>
        <v>0</v>
      </c>
      <c r="W48" s="198">
        <v>2015</v>
      </c>
      <c r="X48" s="196">
        <f>VLOOKUP($C$4,'Short-Term Benefits'!$A$64:$T$115,AV49,FALSE)</f>
        <v>165756</v>
      </c>
      <c r="Y48" s="196">
        <f>VLOOKUP($C$4,'Short-Term Benefits'!$A$123:$T$174,AW48,FALSE)</f>
        <v>335255</v>
      </c>
      <c r="Z48" s="196">
        <f>SUM(X48:Y48)</f>
        <v>501011</v>
      </c>
      <c r="AV48" s="74">
        <v>19</v>
      </c>
      <c r="AW48" s="74">
        <v>20</v>
      </c>
    </row>
    <row r="49" spans="1:48">
      <c r="AV49" s="74">
        <v>20</v>
      </c>
    </row>
    <row r="50" spans="1:48">
      <c r="B50" s="421" t="s">
        <v>387</v>
      </c>
      <c r="C50" s="421"/>
      <c r="D50" s="421"/>
      <c r="L50" s="422" t="s">
        <v>234</v>
      </c>
      <c r="M50" s="422"/>
      <c r="N50" s="422"/>
      <c r="X50" s="423" t="s">
        <v>388</v>
      </c>
      <c r="Y50" s="423"/>
      <c r="Z50" s="423"/>
      <c r="AJ50" s="199"/>
      <c r="AK50" s="199"/>
      <c r="AL50" s="199"/>
      <c r="AT50" s="200"/>
    </row>
    <row r="51" spans="1:48">
      <c r="B51" s="194" t="s">
        <v>384</v>
      </c>
      <c r="C51" s="194" t="s">
        <v>160</v>
      </c>
      <c r="D51" s="194" t="s">
        <v>184</v>
      </c>
      <c r="L51" s="194" t="s">
        <v>384</v>
      </c>
      <c r="M51" s="194" t="s">
        <v>160</v>
      </c>
      <c r="N51" s="194" t="s">
        <v>184</v>
      </c>
      <c r="X51" s="194" t="s">
        <v>384</v>
      </c>
      <c r="Y51" s="194" t="s">
        <v>160</v>
      </c>
      <c r="Z51" s="194" t="s">
        <v>184</v>
      </c>
      <c r="AJ51" s="330"/>
      <c r="AK51" s="330"/>
      <c r="AL51" s="330"/>
      <c r="AT51" s="201"/>
    </row>
    <row r="52" spans="1:48">
      <c r="A52" s="195" t="s">
        <v>198</v>
      </c>
      <c r="B52" s="196">
        <f>VLOOKUP($C$4,'Pregnancy+Family'!$A$64:$T$115,AV31,FALSE)</f>
        <v>0</v>
      </c>
      <c r="C52" s="196">
        <f>VLOOKUP($C$4,'Pregnancy+Family'!$A$123:$T$174,AW30,FALSE)</f>
        <v>0</v>
      </c>
      <c r="D52" s="196">
        <f>SUM(B52:C52)</f>
        <v>0</v>
      </c>
      <c r="K52" s="195" t="s">
        <v>198</v>
      </c>
      <c r="L52" s="196">
        <f>VLOOKUP($C$4,'Transferred to SSBG'!$A$64:$T$115,AV31,FALSE)</f>
        <v>0</v>
      </c>
      <c r="M52" s="196">
        <v>0</v>
      </c>
      <c r="N52" s="196">
        <f>SUM(L52:M52)</f>
        <v>0</v>
      </c>
      <c r="W52" s="195" t="s">
        <v>198</v>
      </c>
      <c r="X52" s="196">
        <f>VLOOKUP($C$4,'Other (nonassist.+AUPL)'!$A$64:$T$115,AV8,FALSE)</f>
        <v>198023707</v>
      </c>
      <c r="Y52" s="196">
        <f>VLOOKUP($C$4,'Other (nonassist.+AUPL)'!$A$123:$T$174,AW8,FALSE)</f>
        <v>239463150</v>
      </c>
      <c r="Z52" s="196">
        <f>SUM(X52:Y52)</f>
        <v>437486857</v>
      </c>
      <c r="AJ52" s="166"/>
      <c r="AK52" s="166"/>
      <c r="AL52" s="166"/>
      <c r="AT52" s="201"/>
    </row>
    <row r="53" spans="1:48">
      <c r="A53" s="195" t="s">
        <v>199</v>
      </c>
      <c r="B53" s="196">
        <f>VLOOKUP($C$4,'Pregnancy+Family'!$A$64:$T$115,AV32,FALSE)</f>
        <v>0</v>
      </c>
      <c r="C53" s="196">
        <f>VLOOKUP($C$4,'Pregnancy+Family'!$A$123:$T$174,AW31,FALSE)</f>
        <v>0</v>
      </c>
      <c r="D53" s="196">
        <f t="shared" ref="D53:D65" si="7">SUM(B53:C53)</f>
        <v>0</v>
      </c>
      <c r="K53" s="195" t="s">
        <v>199</v>
      </c>
      <c r="L53" s="196">
        <f>VLOOKUP($C$4,'Transferred to SSBG'!$A$64:$T$115,AV32,FALSE)</f>
        <v>183000000</v>
      </c>
      <c r="M53" s="196">
        <v>0</v>
      </c>
      <c r="N53" s="196">
        <f t="shared" ref="N53:N70" si="8">SUM(L53:M53)</f>
        <v>183000000</v>
      </c>
      <c r="W53" s="195" t="s">
        <v>199</v>
      </c>
      <c r="X53" s="196">
        <f>VLOOKUP($C$4,'Other (nonassist.+AUPL)'!$A$64:$T$115,AV9,FALSE)</f>
        <v>443149339</v>
      </c>
      <c r="Y53" s="196">
        <f>VLOOKUP($C$4,'Other (nonassist.+AUPL)'!$A$123:$T$174,AW9,FALSE)</f>
        <v>55316521</v>
      </c>
      <c r="Z53" s="196">
        <f t="shared" ref="Z53:Z65" si="9">SUM(X53:Y53)</f>
        <v>498465860</v>
      </c>
      <c r="AJ53" s="166"/>
      <c r="AK53" s="166"/>
      <c r="AL53" s="166"/>
      <c r="AT53" s="201"/>
    </row>
    <row r="54" spans="1:48">
      <c r="A54" s="195" t="s">
        <v>200</v>
      </c>
      <c r="B54" s="196">
        <f>VLOOKUP($C$4,'Pregnancy+Family'!$A$64:$T$115,AV33,FALSE)</f>
        <v>0</v>
      </c>
      <c r="C54" s="196">
        <f>VLOOKUP($C$4,'Pregnancy+Family'!$A$123:$T$174,AW32,FALSE)</f>
        <v>0</v>
      </c>
      <c r="D54" s="196">
        <f t="shared" si="7"/>
        <v>0</v>
      </c>
      <c r="K54" s="195" t="s">
        <v>200</v>
      </c>
      <c r="L54" s="196">
        <f>VLOOKUP($C$4,'Transferred to SSBG'!$A$64:$T$115,AV33,FALSE)</f>
        <v>0</v>
      </c>
      <c r="M54" s="196">
        <v>0</v>
      </c>
      <c r="N54" s="196">
        <f t="shared" si="8"/>
        <v>0</v>
      </c>
      <c r="W54" s="195" t="s">
        <v>200</v>
      </c>
      <c r="X54" s="196">
        <f>VLOOKUP($C$4,'Other (nonassist.+AUPL)'!$A$64:$T$115,AV10,FALSE)</f>
        <v>451618075</v>
      </c>
      <c r="Y54" s="196">
        <f>VLOOKUP($C$4,'Other (nonassist.+AUPL)'!$A$123:$T$174,AW10,FALSE)</f>
        <v>366136711</v>
      </c>
      <c r="Z54" s="196">
        <f t="shared" si="9"/>
        <v>817754786</v>
      </c>
      <c r="AJ54" s="166"/>
      <c r="AK54" s="166"/>
      <c r="AL54" s="166"/>
      <c r="AT54" s="201"/>
    </row>
    <row r="55" spans="1:48">
      <c r="A55" s="195" t="s">
        <v>201</v>
      </c>
      <c r="B55" s="196">
        <f>VLOOKUP($C$4,'Pregnancy+Family'!$A$64:$T$115,AV34,FALSE)</f>
        <v>451534</v>
      </c>
      <c r="C55" s="196">
        <f>VLOOKUP($C$4,'Pregnancy+Family'!$A$123:$T$174,AW33,FALSE)</f>
        <v>982800</v>
      </c>
      <c r="D55" s="196">
        <f t="shared" si="7"/>
        <v>1434334</v>
      </c>
      <c r="K55" s="195" t="s">
        <v>201</v>
      </c>
      <c r="L55" s="196">
        <f>VLOOKUP($C$4,'Transferred to SSBG'!$A$64:$T$115,AV34,FALSE)</f>
        <v>0</v>
      </c>
      <c r="M55" s="196">
        <v>0</v>
      </c>
      <c r="N55" s="196">
        <f t="shared" si="8"/>
        <v>0</v>
      </c>
      <c r="W55" s="195" t="s">
        <v>201</v>
      </c>
      <c r="X55" s="196">
        <f>VLOOKUP($C$4,'Other (nonassist.+AUPL)'!$A$64:$T$115,AV11,FALSE)</f>
        <v>582801101</v>
      </c>
      <c r="Y55" s="196">
        <f>VLOOKUP($C$4,'Other (nonassist.+AUPL)'!$A$123:$T$174,AW11,FALSE)</f>
        <v>49556813</v>
      </c>
      <c r="Z55" s="196">
        <f t="shared" si="9"/>
        <v>632357914</v>
      </c>
      <c r="AJ55" s="166"/>
      <c r="AK55" s="166"/>
      <c r="AL55" s="166"/>
      <c r="AT55" s="201"/>
    </row>
    <row r="56" spans="1:48">
      <c r="A56" s="195" t="s">
        <v>202</v>
      </c>
      <c r="B56" s="196">
        <f>VLOOKUP($C$4,'Pregnancy+Family'!$A$64:$T$115,AV35,FALSE)</f>
        <v>13616277</v>
      </c>
      <c r="C56" s="196">
        <f>VLOOKUP($C$4,'Pregnancy+Family'!$A$123:$T$174,AW34,FALSE)</f>
        <v>1100365</v>
      </c>
      <c r="D56" s="196">
        <f t="shared" si="7"/>
        <v>14716642</v>
      </c>
      <c r="K56" s="195" t="s">
        <v>202</v>
      </c>
      <c r="L56" s="196">
        <f>VLOOKUP($C$4,'Transferred to SSBG'!$A$64:$T$115,AV35,FALSE)</f>
        <v>20000000</v>
      </c>
      <c r="M56" s="196">
        <v>0</v>
      </c>
      <c r="N56" s="196">
        <f t="shared" si="8"/>
        <v>20000000</v>
      </c>
      <c r="W56" s="195" t="s">
        <v>202</v>
      </c>
      <c r="X56" s="196">
        <f>VLOOKUP($C$4,'Other (nonassist.+AUPL)'!$A$64:$T$115,AV12,FALSE)</f>
        <v>1042649184</v>
      </c>
      <c r="Y56" s="196">
        <f>VLOOKUP($C$4,'Other (nonassist.+AUPL)'!$A$123:$T$174,AW12,FALSE)</f>
        <v>131514442</v>
      </c>
      <c r="Z56" s="196">
        <f t="shared" si="9"/>
        <v>1174163626</v>
      </c>
      <c r="AJ56" s="166"/>
      <c r="AK56" s="166"/>
      <c r="AL56" s="166"/>
      <c r="AT56" s="201"/>
    </row>
    <row r="57" spans="1:48">
      <c r="A57" s="195" t="s">
        <v>203</v>
      </c>
      <c r="B57" s="196">
        <f>VLOOKUP($C$4,'Pregnancy+Family'!$A$64:$T$115,AV36,FALSE)</f>
        <v>15924781</v>
      </c>
      <c r="C57" s="196">
        <f>VLOOKUP($C$4,'Pregnancy+Family'!$A$123:$T$174,AW35,FALSE)</f>
        <v>1914084</v>
      </c>
      <c r="D57" s="196">
        <f t="shared" si="7"/>
        <v>17838865</v>
      </c>
      <c r="K57" s="195" t="s">
        <v>203</v>
      </c>
      <c r="L57" s="196">
        <f>VLOOKUP($C$4,'Transferred to SSBG'!$A$64:$T$115,AV36,FALSE)</f>
        <v>70672000</v>
      </c>
      <c r="M57" s="196">
        <v>0</v>
      </c>
      <c r="N57" s="196">
        <f t="shared" si="8"/>
        <v>70672000</v>
      </c>
      <c r="W57" s="195" t="s">
        <v>203</v>
      </c>
      <c r="X57" s="196">
        <f>VLOOKUP($C$4,'Other (nonassist.+AUPL)'!$A$64:$T$115,AV13,FALSE)</f>
        <v>553061930</v>
      </c>
      <c r="Y57" s="196">
        <f>VLOOKUP($C$4,'Other (nonassist.+AUPL)'!$A$123:$T$174,AW13,FALSE)</f>
        <v>119345966</v>
      </c>
      <c r="Z57" s="196">
        <f t="shared" si="9"/>
        <v>672407896</v>
      </c>
      <c r="AJ57" s="166"/>
      <c r="AK57" s="166"/>
      <c r="AL57" s="166"/>
      <c r="AT57" s="201"/>
    </row>
    <row r="58" spans="1:48">
      <c r="A58" s="195" t="s">
        <v>204</v>
      </c>
      <c r="B58" s="196">
        <f>VLOOKUP($C$4,'Pregnancy+Family'!$A$64:$T$115,AV37,FALSE)</f>
        <v>8934181</v>
      </c>
      <c r="C58" s="196">
        <f>VLOOKUP($C$4,'Pregnancy+Family'!$A$123:$T$174,AW36,FALSE)</f>
        <v>530851</v>
      </c>
      <c r="D58" s="196">
        <f t="shared" si="7"/>
        <v>9465032</v>
      </c>
      <c r="K58" s="195" t="s">
        <v>204</v>
      </c>
      <c r="L58" s="196">
        <f>VLOOKUP($C$4,'Transferred to SSBG'!$A$64:$T$115,AV37,FALSE)</f>
        <v>81535520</v>
      </c>
      <c r="M58" s="196">
        <v>0</v>
      </c>
      <c r="N58" s="196">
        <f t="shared" si="8"/>
        <v>81535520</v>
      </c>
      <c r="W58" s="195" t="s">
        <v>204</v>
      </c>
      <c r="X58" s="196">
        <f>VLOOKUP($C$4,'Other (nonassist.+AUPL)'!$A$64:$T$115,AV14,FALSE)</f>
        <v>645056651</v>
      </c>
      <c r="Y58" s="196">
        <f>VLOOKUP($C$4,'Other (nonassist.+AUPL)'!$A$123:$T$174,AW14,FALSE)</f>
        <v>129765868</v>
      </c>
      <c r="Z58" s="196">
        <f t="shared" si="9"/>
        <v>774822519</v>
      </c>
      <c r="AJ58" s="166"/>
      <c r="AK58" s="166"/>
      <c r="AL58" s="166"/>
      <c r="AT58" s="201"/>
    </row>
    <row r="59" spans="1:48">
      <c r="A59" s="195" t="s">
        <v>205</v>
      </c>
      <c r="B59" s="196">
        <f>VLOOKUP($C$4,'Pregnancy+Family'!$A$64:$T$115,AV38,FALSE)</f>
        <v>22936910</v>
      </c>
      <c r="C59" s="196">
        <f>VLOOKUP($C$4,'Pregnancy+Family'!$A$123:$T$174,AW37,FALSE)</f>
        <v>592507</v>
      </c>
      <c r="D59" s="196">
        <f t="shared" si="7"/>
        <v>23529417</v>
      </c>
      <c r="K59" s="195" t="s">
        <v>205</v>
      </c>
      <c r="L59" s="196">
        <f>VLOOKUP($C$4,'Transferred to SSBG'!$A$64:$T$115,AV38,FALSE)</f>
        <v>86987889</v>
      </c>
      <c r="M59" s="196">
        <v>0</v>
      </c>
      <c r="N59" s="196">
        <f t="shared" si="8"/>
        <v>86987889</v>
      </c>
      <c r="W59" s="195" t="s">
        <v>205</v>
      </c>
      <c r="X59" s="196">
        <f>VLOOKUP($C$4,'Other (nonassist.+AUPL)'!$A$64:$T$115,AV15,FALSE)</f>
        <v>776006113</v>
      </c>
      <c r="Y59" s="196">
        <f>VLOOKUP($C$4,'Other (nonassist.+AUPL)'!$A$123:$T$174,AW15,FALSE)</f>
        <v>127543127</v>
      </c>
      <c r="Z59" s="196">
        <f t="shared" si="9"/>
        <v>903549240</v>
      </c>
      <c r="AJ59" s="166"/>
      <c r="AK59" s="166"/>
      <c r="AL59" s="166"/>
      <c r="AT59" s="201"/>
    </row>
    <row r="60" spans="1:48">
      <c r="A60" s="195" t="s">
        <v>206</v>
      </c>
      <c r="B60" s="196">
        <f>VLOOKUP($C$4,'Pregnancy+Family'!$A$64:$T$115,AV39,FALSE)</f>
        <v>20242332</v>
      </c>
      <c r="C60" s="196">
        <f>VLOOKUP($C$4,'Pregnancy+Family'!$A$123:$T$174,AW38,FALSE)</f>
        <v>1818552</v>
      </c>
      <c r="D60" s="196">
        <f t="shared" si="7"/>
        <v>22060884</v>
      </c>
      <c r="K60" s="195" t="s">
        <v>206</v>
      </c>
      <c r="L60" s="196">
        <f>VLOOKUP($C$4,'Transferred to SSBG'!$A$64:$T$115,AV39,FALSE)</f>
        <v>128163253</v>
      </c>
      <c r="M60" s="196">
        <v>0</v>
      </c>
      <c r="N60" s="196">
        <f t="shared" si="8"/>
        <v>128163253</v>
      </c>
      <c r="W60" s="195" t="s">
        <v>206</v>
      </c>
      <c r="X60" s="196">
        <f>VLOOKUP($C$4,'Other (nonassist.+AUPL)'!$A$64:$T$115,AV16,FALSE)</f>
        <v>413786110</v>
      </c>
      <c r="Y60" s="196">
        <f>VLOOKUP($C$4,'Other (nonassist.+AUPL)'!$A$123:$T$174,AW16,FALSE)</f>
        <v>126450851</v>
      </c>
      <c r="Z60" s="196">
        <f t="shared" si="9"/>
        <v>540236961</v>
      </c>
      <c r="AJ60" s="166"/>
      <c r="AK60" s="166"/>
      <c r="AL60" s="166"/>
      <c r="AT60" s="201"/>
    </row>
    <row r="61" spans="1:48">
      <c r="A61" s="195" t="s">
        <v>207</v>
      </c>
      <c r="B61" s="196">
        <f>VLOOKUP($C$4,'Pregnancy+Family'!$A$64:$T$115,AV40,FALSE)</f>
        <v>11995066</v>
      </c>
      <c r="C61" s="196">
        <f>VLOOKUP($C$4,'Pregnancy+Family'!$A$123:$T$174,AW39,FALSE)</f>
        <v>2496498</v>
      </c>
      <c r="D61" s="196">
        <f t="shared" si="7"/>
        <v>14491564</v>
      </c>
      <c r="K61" s="195" t="s">
        <v>207</v>
      </c>
      <c r="L61" s="196">
        <f>VLOOKUP($C$4,'Transferred to SSBG'!$A$64:$T$115,AV40,FALSE)</f>
        <v>181395121</v>
      </c>
      <c r="M61" s="196">
        <v>0</v>
      </c>
      <c r="N61" s="196">
        <f t="shared" si="8"/>
        <v>181395121</v>
      </c>
      <c r="W61" s="195" t="s">
        <v>207</v>
      </c>
      <c r="X61" s="196">
        <f>VLOOKUP($C$4,'Other (nonassist.+AUPL)'!$A$64:$T$115,AV17,FALSE)</f>
        <v>490102919</v>
      </c>
      <c r="Y61" s="196">
        <f>VLOOKUP($C$4,'Other (nonassist.+AUPL)'!$A$123:$T$174,AW17,FALSE)</f>
        <v>130474947</v>
      </c>
      <c r="Z61" s="196">
        <f t="shared" si="9"/>
        <v>620577866</v>
      </c>
      <c r="AJ61" s="166"/>
      <c r="AK61" s="166"/>
      <c r="AL61" s="166"/>
      <c r="AT61" s="201"/>
    </row>
    <row r="62" spans="1:48">
      <c r="A62" s="195" t="s">
        <v>208</v>
      </c>
      <c r="B62" s="196">
        <f>VLOOKUP($C$4,'Pregnancy+Family'!$A$64:$T$115,AV41,FALSE)</f>
        <v>25194198</v>
      </c>
      <c r="C62" s="196">
        <f>VLOOKUP($C$4,'Pregnancy+Family'!$A$123:$T$174,AW40,FALSE)</f>
        <v>657268805</v>
      </c>
      <c r="D62" s="196">
        <f t="shared" si="7"/>
        <v>682463003</v>
      </c>
      <c r="K62" s="195" t="s">
        <v>208</v>
      </c>
      <c r="L62" s="196">
        <f>VLOOKUP($C$4,'Transferred to SSBG'!$A$64:$T$115,AV41,FALSE)</f>
        <v>358819525</v>
      </c>
      <c r="M62" s="196">
        <v>0</v>
      </c>
      <c r="N62" s="196">
        <f t="shared" si="8"/>
        <v>358819525</v>
      </c>
      <c r="W62" s="195" t="s">
        <v>208</v>
      </c>
      <c r="X62" s="196">
        <f>VLOOKUP($C$4,'Other (nonassist.+AUPL)'!$A$64:$T$115,AV18,FALSE)</f>
        <v>430620584</v>
      </c>
      <c r="Y62" s="196">
        <f>VLOOKUP($C$4,'Other (nonassist.+AUPL)'!$A$123:$T$174,AW18,FALSE)</f>
        <v>116432984</v>
      </c>
      <c r="Z62" s="196">
        <f t="shared" si="9"/>
        <v>547053568</v>
      </c>
      <c r="AJ62" s="166"/>
      <c r="AK62" s="166"/>
      <c r="AL62" s="166"/>
      <c r="AT62" s="201"/>
    </row>
    <row r="63" spans="1:48">
      <c r="A63" s="195" t="s">
        <v>209</v>
      </c>
      <c r="B63" s="196">
        <f>VLOOKUP($C$4,'Pregnancy+Family'!$A$64:$T$115,AV42,FALSE)</f>
        <v>23161869</v>
      </c>
      <c r="C63" s="196">
        <f>VLOOKUP($C$4,'Pregnancy+Family'!$A$123:$T$174,AW41,FALSE)</f>
        <v>305959054</v>
      </c>
      <c r="D63" s="196">
        <f t="shared" si="7"/>
        <v>329120923</v>
      </c>
      <c r="K63" s="195" t="s">
        <v>209</v>
      </c>
      <c r="L63" s="196">
        <f>VLOOKUP($C$4,'Transferred to SSBG'!$A$64:$T$115,AV42,FALSE)</f>
        <v>365558000</v>
      </c>
      <c r="M63" s="196">
        <v>0</v>
      </c>
      <c r="N63" s="196">
        <f t="shared" si="8"/>
        <v>365558000</v>
      </c>
      <c r="W63" s="195" t="s">
        <v>209</v>
      </c>
      <c r="X63" s="196">
        <f>VLOOKUP($C$4,'Other (nonassist.+AUPL)'!$A$64:$T$115,AV19,FALSE)</f>
        <v>459798126</v>
      </c>
      <c r="Y63" s="196">
        <f>VLOOKUP($C$4,'Other (nonassist.+AUPL)'!$A$123:$T$174,AW19,FALSE)</f>
        <v>133741641</v>
      </c>
      <c r="Z63" s="196">
        <f t="shared" si="9"/>
        <v>593539767</v>
      </c>
      <c r="AJ63" s="166"/>
      <c r="AK63" s="166"/>
      <c r="AL63" s="166"/>
      <c r="AT63" s="201"/>
    </row>
    <row r="64" spans="1:48">
      <c r="A64" s="195" t="s">
        <v>210</v>
      </c>
      <c r="B64" s="196">
        <f>VLOOKUP($C$4,'Pregnancy+Family'!$A$64:$T$115,AV43,FALSE)</f>
        <v>21632583</v>
      </c>
      <c r="C64" s="196">
        <f>VLOOKUP($C$4,'Pregnancy+Family'!$A$123:$T$174,AW42,FALSE)</f>
        <v>120853207</v>
      </c>
      <c r="D64" s="196">
        <f t="shared" si="7"/>
        <v>142485790</v>
      </c>
      <c r="K64" s="195" t="s">
        <v>210</v>
      </c>
      <c r="L64" s="196">
        <f>VLOOKUP($C$4,'Transferred to SSBG'!$A$64:$T$115,AV43,FALSE)</f>
        <v>347641949</v>
      </c>
      <c r="M64" s="196">
        <v>0</v>
      </c>
      <c r="N64" s="196">
        <f t="shared" si="8"/>
        <v>347641949</v>
      </c>
      <c r="W64" s="195" t="s">
        <v>210</v>
      </c>
      <c r="X64" s="196">
        <f>VLOOKUP($C$4,'Other (nonassist.+AUPL)'!$A$64:$T$115,AV20,FALSE)</f>
        <v>435731656</v>
      </c>
      <c r="Y64" s="196">
        <f>VLOOKUP($C$4,'Other (nonassist.+AUPL)'!$A$123:$T$174,AW20,FALSE)</f>
        <v>124577008</v>
      </c>
      <c r="Z64" s="196">
        <f t="shared" si="9"/>
        <v>560308664</v>
      </c>
      <c r="AJ64" s="166"/>
      <c r="AK64" s="166"/>
      <c r="AL64" s="166"/>
      <c r="AT64" s="201"/>
    </row>
    <row r="65" spans="1:46">
      <c r="A65" s="195" t="s">
        <v>211</v>
      </c>
      <c r="B65" s="196">
        <f>VLOOKUP($C$4,'Pregnancy+Family'!$A$64:$T$115,AV44,FALSE)</f>
        <v>26311687</v>
      </c>
      <c r="C65" s="196">
        <f>VLOOKUP($C$4,'Pregnancy+Family'!$A$123:$T$174,AW43,FALSE)</f>
        <v>7667026</v>
      </c>
      <c r="D65" s="196">
        <f t="shared" si="7"/>
        <v>33978713</v>
      </c>
      <c r="F65" s="202"/>
      <c r="K65" s="195" t="s">
        <v>211</v>
      </c>
      <c r="L65" s="196">
        <f>VLOOKUP($C$4,'Transferred to SSBG'!$A$64:$T$115,AV44,FALSE)</f>
        <v>366286577</v>
      </c>
      <c r="M65" s="196">
        <v>0</v>
      </c>
      <c r="N65" s="196">
        <f t="shared" si="8"/>
        <v>366286577</v>
      </c>
      <c r="W65" s="195" t="s">
        <v>211</v>
      </c>
      <c r="X65" s="196">
        <f>VLOOKUP($C$4,'Other (nonassist.+AUPL)'!$A$64:$T$115,AV21,FALSE)</f>
        <v>465594145</v>
      </c>
      <c r="Y65" s="196">
        <f>VLOOKUP($C$4,'Other (nonassist.+AUPL)'!$A$123:$T$174,AW21,FALSE)</f>
        <v>127237710</v>
      </c>
      <c r="Z65" s="196">
        <f t="shared" si="9"/>
        <v>592831855</v>
      </c>
      <c r="AJ65" s="166"/>
      <c r="AK65" s="166"/>
      <c r="AL65" s="166"/>
      <c r="AT65" s="201"/>
    </row>
    <row r="66" spans="1:46">
      <c r="A66" s="195" t="s">
        <v>212</v>
      </c>
      <c r="B66" s="196">
        <f>VLOOKUP($C$4,'Pregnancy+Family'!$A$64:$T$115,AV45,FALSE)</f>
        <v>24781171</v>
      </c>
      <c r="C66" s="196">
        <f>VLOOKUP($C$4,'Pregnancy+Family'!$A$123:$T$174,AW44,FALSE)</f>
        <v>7882210</v>
      </c>
      <c r="D66" s="196">
        <f>SUM(B66:C66)</f>
        <v>32663381</v>
      </c>
      <c r="F66" s="202"/>
      <c r="K66" s="195" t="s">
        <v>212</v>
      </c>
      <c r="L66" s="196">
        <f>VLOOKUP($C$4,'Transferred to SSBG'!$A$64:$T$115,AV45,FALSE)</f>
        <v>340460690</v>
      </c>
      <c r="M66" s="196">
        <v>0</v>
      </c>
      <c r="N66" s="196">
        <f t="shared" si="8"/>
        <v>340460690</v>
      </c>
      <c r="W66" s="195" t="s">
        <v>212</v>
      </c>
      <c r="X66" s="196">
        <f>VLOOKUP($C$4,'Other (nonassist.+AUPL)'!$A$64:$T$115,AV22,FALSE)</f>
        <v>474859549</v>
      </c>
      <c r="Y66" s="196">
        <f>VLOOKUP($C$4,'Other (nonassist.+AUPL)'!$A$123:$T$174,AW22,FALSE)</f>
        <v>138068645</v>
      </c>
      <c r="Z66" s="196">
        <f>SUM(X66:Y66)</f>
        <v>612928194</v>
      </c>
      <c r="AJ66" s="166"/>
      <c r="AK66" s="166"/>
      <c r="AL66" s="166"/>
    </row>
    <row r="67" spans="1:46">
      <c r="A67" s="195" t="s">
        <v>213</v>
      </c>
      <c r="B67" s="196">
        <f>VLOOKUP($C$4,'Pregnancy+Family'!$A$64:$T$115,AV46,FALSE)</f>
        <v>212608659</v>
      </c>
      <c r="C67" s="196">
        <f>VLOOKUP($C$4,'Pregnancy+Family'!$A$123:$T$174,AW45,FALSE)</f>
        <v>7295840</v>
      </c>
      <c r="D67" s="196">
        <f>SUM(B67:C67)</f>
        <v>219904499</v>
      </c>
      <c r="F67" s="202"/>
      <c r="K67" s="195" t="s">
        <v>213</v>
      </c>
      <c r="L67" s="196">
        <f>VLOOKUP($C$4,'Transferred to SSBG'!$A$64:$T$115,AV46,FALSE)</f>
        <v>367284323</v>
      </c>
      <c r="M67" s="196">
        <v>0</v>
      </c>
      <c r="N67" s="196">
        <f t="shared" si="8"/>
        <v>367284323</v>
      </c>
      <c r="W67" s="195" t="s">
        <v>213</v>
      </c>
      <c r="X67" s="196">
        <f>VLOOKUP($C$4,'Other (nonassist.+AUPL)'!$A$64:$T$115,AV23,FALSE)</f>
        <v>430544605</v>
      </c>
      <c r="Y67" s="196">
        <f>VLOOKUP($C$4,'Other (nonassist.+AUPL)'!$A$123:$T$174,AW23,FALSE)</f>
        <v>124774198</v>
      </c>
      <c r="Z67" s="196">
        <f>SUM(X67:Y67)</f>
        <v>555318803</v>
      </c>
      <c r="AJ67" s="166"/>
      <c r="AK67" s="166"/>
      <c r="AL67" s="166"/>
    </row>
    <row r="68" spans="1:46">
      <c r="A68" s="195" t="s">
        <v>214</v>
      </c>
      <c r="B68" s="196">
        <f>VLOOKUP($C$4,'Pregnancy+Family'!$A$64:$T$115,AV47,FALSE)</f>
        <v>744969777</v>
      </c>
      <c r="C68" s="196">
        <f>VLOOKUP($C$4,'Pregnancy+Family'!$A$123:$T$174,AW46,FALSE)</f>
        <v>8588956</v>
      </c>
      <c r="D68" s="196">
        <f>SUM(B68:C68)</f>
        <v>753558733</v>
      </c>
      <c r="F68" s="202"/>
      <c r="K68" s="195" t="s">
        <v>214</v>
      </c>
      <c r="L68" s="196">
        <f>VLOOKUP($C$4,'Transferred to SSBG'!$A$64:$T$115,AV47,FALSE)</f>
        <v>364445461</v>
      </c>
      <c r="M68" s="196">
        <v>0</v>
      </c>
      <c r="N68" s="196">
        <f t="shared" si="8"/>
        <v>364445461</v>
      </c>
      <c r="W68" s="195" t="s">
        <v>214</v>
      </c>
      <c r="X68" s="196">
        <f>VLOOKUP($C$4,'Other (nonassist.+AUPL)'!$A$64:$T$115,AV24,FALSE)</f>
        <v>466865454</v>
      </c>
      <c r="Y68" s="196">
        <f>VLOOKUP($C$4,'Other (nonassist.+AUPL)'!$A$123:$T$174,AW24,FALSE)</f>
        <v>124918106</v>
      </c>
      <c r="Z68" s="196">
        <f>SUM(X68:Y68)</f>
        <v>591783560</v>
      </c>
      <c r="AJ68" s="166"/>
      <c r="AK68" s="166"/>
      <c r="AL68" s="166"/>
    </row>
    <row r="69" spans="1:46">
      <c r="A69" s="197">
        <v>2014</v>
      </c>
      <c r="B69" s="196">
        <f>VLOOKUP($C$4,'Pregnancy+Family'!$A$64:$T$115,AV48,FALSE)</f>
        <v>510439711</v>
      </c>
      <c r="C69" s="196">
        <f>VLOOKUP($C$4,'Pregnancy+Family'!$A$123:$T$174,AW47,FALSE)</f>
        <v>8553883</v>
      </c>
      <c r="D69" s="196">
        <f>SUM(B69:C69)</f>
        <v>518993594</v>
      </c>
      <c r="K69" s="197">
        <v>2014</v>
      </c>
      <c r="L69" s="196">
        <f>VLOOKUP($C$4,'Transferred to SSBG'!$A$64:$T$115,AV48,FALSE)</f>
        <v>363604655</v>
      </c>
      <c r="M69" s="196">
        <v>0</v>
      </c>
      <c r="N69" s="196">
        <f t="shared" si="8"/>
        <v>363604655</v>
      </c>
      <c r="W69" s="197">
        <v>2014</v>
      </c>
      <c r="X69" s="196">
        <f>VLOOKUP($C$4,'Other (nonassist.+AUPL)'!$A$64:$T$115,AV25,FALSE)</f>
        <v>488068257</v>
      </c>
      <c r="Y69" s="196">
        <f>VLOOKUP($C$4,'Other (nonassist.+AUPL)'!$A$123:$T$174,AW25,FALSE)</f>
        <v>122580401</v>
      </c>
      <c r="Z69" s="196">
        <f>SUM(X69:Y69)</f>
        <v>610648658</v>
      </c>
    </row>
    <row r="70" spans="1:46">
      <c r="A70" s="198">
        <v>2015</v>
      </c>
      <c r="B70" s="196">
        <f>VLOOKUP($C$4,'Pregnancy+Family'!$A$64:$T$115,AV49,FALSE)</f>
        <v>8555788</v>
      </c>
      <c r="C70" s="196">
        <f>VLOOKUP($C$4,'Pregnancy+Family'!$A$123:$T$174,AW48,FALSE)</f>
        <v>11123981</v>
      </c>
      <c r="D70" s="196">
        <f>SUM(B70:C70)</f>
        <v>19679769</v>
      </c>
      <c r="K70" s="198">
        <v>2015</v>
      </c>
      <c r="L70" s="196">
        <f>VLOOKUP($C$4,'Transferred to SSBG'!$A$64:$T$115,AV49,FALSE)</f>
        <v>365119521</v>
      </c>
      <c r="M70" s="196">
        <v>0</v>
      </c>
      <c r="N70" s="196">
        <f t="shared" si="8"/>
        <v>365119521</v>
      </c>
      <c r="AJ70" s="199"/>
      <c r="AK70" s="199"/>
      <c r="AL70" s="199"/>
    </row>
    <row r="71" spans="1:46">
      <c r="AJ71" s="80"/>
      <c r="AK71" s="80"/>
      <c r="AL71" s="80"/>
    </row>
    <row r="72" spans="1:46">
      <c r="AJ72" s="80"/>
      <c r="AK72" s="80"/>
      <c r="AL72" s="80"/>
    </row>
    <row r="73" spans="1:46">
      <c r="AJ73" s="80"/>
      <c r="AK73" s="80"/>
      <c r="AL73" s="80"/>
    </row>
    <row r="74" spans="1:46">
      <c r="AJ74" s="80"/>
      <c r="AK74" s="80"/>
      <c r="AL74" s="80"/>
    </row>
    <row r="75" spans="1:46">
      <c r="AJ75" s="80"/>
      <c r="AK75" s="80"/>
      <c r="AL75" s="80"/>
    </row>
    <row r="76" spans="1:46">
      <c r="AJ76" s="80"/>
      <c r="AK76" s="80"/>
      <c r="AL76" s="80"/>
    </row>
    <row r="77" spans="1:46">
      <c r="AJ77" s="80"/>
      <c r="AK77" s="80"/>
      <c r="AL77" s="80"/>
    </row>
    <row r="78" spans="1:46">
      <c r="AJ78" s="80"/>
      <c r="AK78" s="80"/>
      <c r="AL78" s="80"/>
    </row>
    <row r="79" spans="1:46">
      <c r="AJ79" s="80"/>
      <c r="AK79" s="80"/>
      <c r="AL79" s="80"/>
    </row>
    <row r="80" spans="1:46">
      <c r="AJ80" s="80"/>
      <c r="AK80" s="80"/>
      <c r="AL80" s="80"/>
    </row>
    <row r="81" spans="1:38">
      <c r="AJ81" s="80"/>
      <c r="AK81" s="80"/>
      <c r="AL81" s="80"/>
    </row>
    <row r="82" spans="1:38">
      <c r="AJ82" s="80"/>
      <c r="AK82" s="80"/>
      <c r="AL82" s="80"/>
    </row>
    <row r="83" spans="1:38">
      <c r="AJ83" s="80"/>
      <c r="AK83" s="80"/>
      <c r="AL83" s="80"/>
    </row>
    <row r="84" spans="1:38">
      <c r="AJ84" s="80"/>
      <c r="AK84" s="80"/>
      <c r="AL84" s="80"/>
    </row>
    <row r="85" spans="1:38">
      <c r="AJ85" s="80"/>
      <c r="AK85" s="80"/>
      <c r="AL85" s="80"/>
    </row>
    <row r="86" spans="1:38">
      <c r="AJ86" s="80"/>
      <c r="AK86" s="80"/>
      <c r="AL86" s="80"/>
    </row>
    <row r="90" spans="1:38">
      <c r="A90" s="74" t="s">
        <v>82</v>
      </c>
    </row>
    <row r="91" spans="1:38">
      <c r="A91" s="74" t="s">
        <v>84</v>
      </c>
    </row>
    <row r="92" spans="1:38">
      <c r="A92" s="74" t="s">
        <v>86</v>
      </c>
    </row>
    <row r="93" spans="1:38">
      <c r="A93" s="74" t="s">
        <v>88</v>
      </c>
    </row>
    <row r="94" spans="1:38">
      <c r="A94" s="74" t="s">
        <v>74</v>
      </c>
    </row>
    <row r="95" spans="1:38">
      <c r="A95" s="74" t="s">
        <v>91</v>
      </c>
    </row>
    <row r="96" spans="1:38">
      <c r="A96" s="74" t="s">
        <v>93</v>
      </c>
    </row>
    <row r="97" spans="1:1">
      <c r="A97" s="74" t="s">
        <v>95</v>
      </c>
    </row>
    <row r="98" spans="1:1">
      <c r="A98" s="74" t="s">
        <v>97</v>
      </c>
    </row>
    <row r="99" spans="1:1">
      <c r="A99" s="74" t="s">
        <v>99</v>
      </c>
    </row>
    <row r="100" spans="1:1">
      <c r="A100" s="74" t="s">
        <v>101</v>
      </c>
    </row>
    <row r="101" spans="1:1">
      <c r="A101" s="74" t="s">
        <v>102</v>
      </c>
    </row>
    <row r="102" spans="1:1">
      <c r="A102" s="74" t="s">
        <v>103</v>
      </c>
    </row>
    <row r="103" spans="1:1">
      <c r="A103" s="74" t="s">
        <v>104</v>
      </c>
    </row>
    <row r="104" spans="1:1">
      <c r="A104" s="74" t="s">
        <v>105</v>
      </c>
    </row>
    <row r="105" spans="1:1">
      <c r="A105" s="74" t="s">
        <v>107</v>
      </c>
    </row>
    <row r="106" spans="1:1">
      <c r="A106" s="74" t="s">
        <v>76</v>
      </c>
    </row>
    <row r="107" spans="1:1">
      <c r="A107" s="74" t="s">
        <v>110</v>
      </c>
    </row>
    <row r="108" spans="1:1">
      <c r="A108" s="74" t="s">
        <v>111</v>
      </c>
    </row>
    <row r="109" spans="1:1">
      <c r="A109" s="74" t="s">
        <v>113</v>
      </c>
    </row>
    <row r="110" spans="1:1">
      <c r="A110" s="74" t="s">
        <v>78</v>
      </c>
    </row>
    <row r="111" spans="1:1">
      <c r="A111" s="74" t="s">
        <v>116</v>
      </c>
    </row>
    <row r="112" spans="1:1">
      <c r="A112" s="74" t="s">
        <v>117</v>
      </c>
    </row>
    <row r="113" spans="1:1">
      <c r="A113" s="74" t="s">
        <v>77</v>
      </c>
    </row>
    <row r="114" spans="1:1">
      <c r="A114" s="74" t="s">
        <v>120</v>
      </c>
    </row>
    <row r="115" spans="1:1">
      <c r="A115" s="74" t="s">
        <v>122</v>
      </c>
    </row>
    <row r="116" spans="1:1">
      <c r="A116" s="74" t="s">
        <v>124</v>
      </c>
    </row>
    <row r="117" spans="1:1">
      <c r="A117" s="74" t="s">
        <v>126</v>
      </c>
    </row>
    <row r="118" spans="1:1">
      <c r="A118" s="74" t="s">
        <v>127</v>
      </c>
    </row>
    <row r="119" spans="1:1">
      <c r="A119" s="74" t="s">
        <v>128</v>
      </c>
    </row>
    <row r="120" spans="1:1">
      <c r="A120" s="74" t="s">
        <v>130</v>
      </c>
    </row>
    <row r="121" spans="1:1">
      <c r="A121" s="74" t="s">
        <v>131</v>
      </c>
    </row>
    <row r="122" spans="1:1">
      <c r="A122" s="74" t="s">
        <v>132</v>
      </c>
    </row>
    <row r="123" spans="1:1">
      <c r="A123" s="74" t="s">
        <v>75</v>
      </c>
    </row>
    <row r="124" spans="1:1">
      <c r="A124" s="74" t="s">
        <v>133</v>
      </c>
    </row>
    <row r="125" spans="1:1">
      <c r="A125" s="74" t="s">
        <v>134</v>
      </c>
    </row>
    <row r="126" spans="1:1">
      <c r="A126" s="74" t="s">
        <v>136</v>
      </c>
    </row>
    <row r="127" spans="1:1">
      <c r="A127" s="74" t="s">
        <v>145</v>
      </c>
    </row>
    <row r="128" spans="1:1">
      <c r="A128" s="74" t="s">
        <v>138</v>
      </c>
    </row>
    <row r="129" spans="1:1">
      <c r="A129" s="74" t="s">
        <v>140</v>
      </c>
    </row>
    <row r="130" spans="1:1">
      <c r="A130" s="74" t="s">
        <v>142</v>
      </c>
    </row>
    <row r="131" spans="1:1">
      <c r="A131" s="74" t="s">
        <v>144</v>
      </c>
    </row>
    <row r="132" spans="1:1">
      <c r="A132" s="74" t="s">
        <v>146</v>
      </c>
    </row>
    <row r="133" spans="1:1">
      <c r="A133" s="74" t="s">
        <v>148</v>
      </c>
    </row>
    <row r="134" spans="1:1">
      <c r="A134" s="74" t="s">
        <v>150</v>
      </c>
    </row>
    <row r="135" spans="1:1">
      <c r="A135" s="74" t="s">
        <v>152</v>
      </c>
    </row>
    <row r="136" spans="1:1">
      <c r="A136" s="74" t="s">
        <v>153</v>
      </c>
    </row>
    <row r="137" spans="1:1">
      <c r="A137" s="74" t="s">
        <v>154</v>
      </c>
    </row>
    <row r="138" spans="1:1">
      <c r="A138" s="74" t="s">
        <v>155</v>
      </c>
    </row>
    <row r="139" spans="1:1">
      <c r="A139" s="74" t="s">
        <v>157</v>
      </c>
    </row>
    <row r="140" spans="1:1">
      <c r="A140" s="74" t="s">
        <v>158</v>
      </c>
    </row>
    <row r="141" spans="1:1">
      <c r="A141" s="74" t="s">
        <v>159</v>
      </c>
    </row>
    <row r="142" spans="1:1">
      <c r="A142" s="74" t="s">
        <v>389</v>
      </c>
    </row>
  </sheetData>
  <mergeCells count="9">
    <mergeCell ref="B50:D50"/>
    <mergeCell ref="L50:N50"/>
    <mergeCell ref="X50:Z50"/>
    <mergeCell ref="B6:D6"/>
    <mergeCell ref="L6:N6"/>
    <mergeCell ref="X6:Z6"/>
    <mergeCell ref="B28:D28"/>
    <mergeCell ref="L28:N28"/>
    <mergeCell ref="X28:Z28"/>
  </mergeCells>
  <dataValidations count="1">
    <dataValidation type="list" allowBlank="1" showInputMessage="1" showErrorMessage="1" sqref="C4:C5" xr:uid="{00000000-0002-0000-0300-000000000000}">
      <formula1>$A$90:$A$141</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AH59"/>
  <sheetViews>
    <sheetView topLeftCell="A3" zoomScale="56" zoomScaleNormal="56" workbookViewId="0">
      <selection activeCell="B4" sqref="B4"/>
    </sheetView>
  </sheetViews>
  <sheetFormatPr defaultColWidth="9.42578125" defaultRowHeight="12.95"/>
  <cols>
    <col min="1" max="2" width="16.28515625" style="26" customWidth="1"/>
    <col min="3" max="3" width="16.42578125" style="26" customWidth="1"/>
    <col min="4" max="4" width="15.42578125" style="26" bestFit="1" customWidth="1"/>
    <col min="5" max="7" width="15.42578125" style="26" customWidth="1"/>
    <col min="8" max="8" width="14.28515625" style="26" bestFit="1" customWidth="1"/>
    <col min="9" max="9" width="15.7109375" style="26" customWidth="1"/>
    <col min="10" max="10" width="12" style="26" customWidth="1"/>
    <col min="11" max="11" width="15.42578125" style="26" customWidth="1"/>
    <col min="12" max="13" width="15.42578125" style="26" bestFit="1" customWidth="1"/>
    <col min="14" max="14" width="14.42578125" style="26" customWidth="1"/>
    <col min="15" max="17" width="15.42578125" style="26" customWidth="1"/>
    <col min="18" max="18" width="18.42578125" style="26" customWidth="1"/>
    <col min="19" max="22" width="15.42578125" style="26" customWidth="1"/>
    <col min="23" max="23" width="9.42578125" style="26"/>
    <col min="24" max="24" width="15.42578125" style="26" bestFit="1" customWidth="1"/>
    <col min="25" max="25" width="11.42578125" style="26" bestFit="1" customWidth="1"/>
    <col min="26" max="26" width="15.42578125" style="26" customWidth="1"/>
    <col min="27" max="27" width="14.42578125" style="26" bestFit="1" customWidth="1"/>
    <col min="28" max="28" width="10.42578125" style="26" customWidth="1"/>
    <col min="29" max="29" width="12.42578125" style="26" bestFit="1" customWidth="1"/>
    <col min="30" max="30" width="9.42578125" style="26" bestFit="1" customWidth="1"/>
    <col min="31" max="31" width="15.42578125" style="26" bestFit="1" customWidth="1"/>
    <col min="32" max="32" width="11.42578125" style="26" bestFit="1" customWidth="1"/>
    <col min="33" max="16384" width="9.42578125" style="26"/>
  </cols>
  <sheetData>
    <row r="1" spans="1:34" ht="51" customHeight="1"/>
    <row r="2" spans="1:34" ht="37.5" customHeight="1"/>
    <row r="3" spans="1:34" s="32" customFormat="1" ht="55.5" customHeight="1">
      <c r="A3" s="27"/>
      <c r="B3" s="28" t="s">
        <v>253</v>
      </c>
      <c r="C3" s="29" t="s">
        <v>254</v>
      </c>
      <c r="D3" s="28" t="s">
        <v>255</v>
      </c>
      <c r="E3" s="28" t="s">
        <v>256</v>
      </c>
      <c r="F3" s="28" t="s">
        <v>257</v>
      </c>
      <c r="G3" s="28" t="s">
        <v>258</v>
      </c>
      <c r="H3" s="30"/>
      <c r="I3" s="343"/>
      <c r="J3" s="26"/>
      <c r="K3" s="31"/>
      <c r="L3" s="31"/>
      <c r="M3" s="31"/>
      <c r="N3" s="30"/>
      <c r="O3" s="30"/>
      <c r="P3" s="30"/>
      <c r="Q3" s="30"/>
      <c r="R3" s="30"/>
      <c r="S3" s="30"/>
      <c r="T3" s="30"/>
      <c r="U3" s="30"/>
      <c r="V3" s="30"/>
      <c r="X3" s="30"/>
      <c r="Z3" s="30"/>
      <c r="AA3" s="30"/>
      <c r="AB3" s="30"/>
      <c r="AC3" s="30"/>
      <c r="AG3" s="30"/>
      <c r="AH3" s="33"/>
    </row>
    <row r="4" spans="1:34">
      <c r="A4" s="34" t="s">
        <v>82</v>
      </c>
      <c r="B4" s="162">
        <v>93315207</v>
      </c>
      <c r="C4" s="36">
        <v>52285491</v>
      </c>
      <c r="D4" s="37">
        <v>39214118</v>
      </c>
      <c r="E4" s="37">
        <v>41828393</v>
      </c>
      <c r="F4" s="26">
        <f>$B4+D4</f>
        <v>132529325</v>
      </c>
      <c r="G4" s="26">
        <v>135143600</v>
      </c>
      <c r="J4" s="37"/>
      <c r="K4" s="39"/>
      <c r="L4" s="39"/>
      <c r="M4" s="39"/>
      <c r="AD4" s="40"/>
      <c r="AE4" s="40"/>
      <c r="AG4" s="40"/>
    </row>
    <row r="5" spans="1:34">
      <c r="A5" s="34" t="s">
        <v>84</v>
      </c>
      <c r="B5" s="35">
        <v>63609072</v>
      </c>
      <c r="C5" s="41">
        <v>65256536</v>
      </c>
      <c r="D5" s="314">
        <v>48942402</v>
      </c>
      <c r="E5" s="314">
        <v>52205229</v>
      </c>
      <c r="F5" s="26">
        <f t="shared" ref="F5:F55" si="0">$B5+D5</f>
        <v>112551474</v>
      </c>
      <c r="G5" s="26">
        <v>115814301</v>
      </c>
      <c r="J5" s="314"/>
      <c r="K5" s="42"/>
      <c r="L5" s="39"/>
      <c r="M5" s="42"/>
      <c r="AD5" s="40"/>
      <c r="AE5" s="40"/>
      <c r="AG5" s="40"/>
    </row>
    <row r="6" spans="1:34">
      <c r="A6" s="34" t="s">
        <v>86</v>
      </c>
      <c r="B6" s="35">
        <v>222419988</v>
      </c>
      <c r="C6" s="41">
        <v>126703568</v>
      </c>
      <c r="D6" s="314">
        <v>95027676</v>
      </c>
      <c r="E6" s="314">
        <v>101362854</v>
      </c>
      <c r="F6" s="26">
        <f t="shared" si="0"/>
        <v>317447664</v>
      </c>
      <c r="G6" s="26">
        <v>323782842</v>
      </c>
      <c r="J6" s="314"/>
      <c r="K6" s="42"/>
      <c r="L6" s="39"/>
      <c r="M6" s="42"/>
      <c r="AD6" s="40"/>
      <c r="AE6" s="40"/>
      <c r="AG6" s="40"/>
    </row>
    <row r="7" spans="1:34">
      <c r="A7" s="34" t="s">
        <v>88</v>
      </c>
      <c r="B7" s="35">
        <v>56732858</v>
      </c>
      <c r="C7" s="41">
        <v>27785269</v>
      </c>
      <c r="D7" s="314">
        <v>20838952</v>
      </c>
      <c r="E7" s="314">
        <v>22228215</v>
      </c>
      <c r="F7" s="26">
        <f t="shared" si="0"/>
        <v>77571810</v>
      </c>
      <c r="G7" s="26">
        <v>78961073</v>
      </c>
      <c r="J7" s="314"/>
      <c r="K7" s="42"/>
      <c r="L7" s="39"/>
      <c r="M7" s="42"/>
      <c r="AD7" s="40"/>
      <c r="AE7" s="40"/>
      <c r="AG7" s="40"/>
    </row>
    <row r="8" spans="1:34">
      <c r="A8" s="34" t="s">
        <v>74</v>
      </c>
      <c r="B8" s="35">
        <v>3733817784</v>
      </c>
      <c r="C8" s="41">
        <v>3635855463</v>
      </c>
      <c r="D8" s="314">
        <v>2726891597</v>
      </c>
      <c r="E8" s="314">
        <v>2908684370</v>
      </c>
      <c r="F8" s="26">
        <f t="shared" si="0"/>
        <v>6460709381</v>
      </c>
      <c r="G8" s="26">
        <v>6642502154</v>
      </c>
      <c r="J8" s="314"/>
      <c r="K8" s="42"/>
      <c r="L8" s="39"/>
      <c r="M8" s="42"/>
      <c r="AD8" s="40"/>
      <c r="AE8" s="40"/>
      <c r="AG8" s="40"/>
    </row>
    <row r="9" spans="1:34">
      <c r="A9" s="34" t="s">
        <v>91</v>
      </c>
      <c r="B9" s="35">
        <v>136056690</v>
      </c>
      <c r="C9" s="41">
        <v>110494527</v>
      </c>
      <c r="D9" s="314">
        <v>82870895</v>
      </c>
      <c r="E9" s="314">
        <v>88395622</v>
      </c>
      <c r="F9" s="26">
        <f t="shared" si="0"/>
        <v>218927585</v>
      </c>
      <c r="G9" s="26">
        <v>224452312</v>
      </c>
      <c r="J9" s="314"/>
      <c r="K9" s="42"/>
      <c r="L9" s="39"/>
      <c r="M9" s="42"/>
      <c r="AD9" s="40"/>
      <c r="AE9" s="40"/>
      <c r="AG9" s="40"/>
    </row>
    <row r="10" spans="1:34">
      <c r="A10" s="34" t="s">
        <v>93</v>
      </c>
      <c r="B10" s="35">
        <v>266788107</v>
      </c>
      <c r="C10" s="41">
        <v>244581409</v>
      </c>
      <c r="D10" s="314">
        <v>183421057</v>
      </c>
      <c r="E10" s="314">
        <v>195649127</v>
      </c>
      <c r="F10" s="26">
        <f t="shared" si="0"/>
        <v>450209164</v>
      </c>
      <c r="G10" s="26">
        <v>462437234</v>
      </c>
      <c r="J10" s="314"/>
      <c r="K10" s="42"/>
      <c r="L10" s="39"/>
      <c r="M10" s="42"/>
      <c r="AD10" s="40"/>
      <c r="AE10" s="40"/>
      <c r="AG10" s="40"/>
    </row>
    <row r="11" spans="1:34">
      <c r="A11" s="34" t="s">
        <v>95</v>
      </c>
      <c r="B11" s="35">
        <v>32290981</v>
      </c>
      <c r="C11" s="41">
        <v>29028092</v>
      </c>
      <c r="D11" s="314">
        <v>21771069</v>
      </c>
      <c r="E11" s="314">
        <v>23222474</v>
      </c>
      <c r="F11" s="26">
        <f t="shared" si="0"/>
        <v>54062050</v>
      </c>
      <c r="G11" s="26">
        <v>55513455</v>
      </c>
      <c r="J11" s="314"/>
      <c r="K11" s="42"/>
      <c r="L11" s="39"/>
      <c r="M11" s="42"/>
      <c r="AD11" s="40"/>
      <c r="AE11" s="40"/>
      <c r="AG11" s="40"/>
    </row>
    <row r="12" spans="1:34">
      <c r="A12" s="34" t="s">
        <v>97</v>
      </c>
      <c r="B12" s="35">
        <v>92609815</v>
      </c>
      <c r="C12" s="41">
        <v>93931934</v>
      </c>
      <c r="D12" s="314">
        <v>70448951</v>
      </c>
      <c r="E12" s="314">
        <v>75145547</v>
      </c>
      <c r="F12" s="26">
        <f t="shared" si="0"/>
        <v>163058766</v>
      </c>
      <c r="G12" s="26">
        <v>167755362</v>
      </c>
      <c r="J12" s="314"/>
      <c r="K12" s="42"/>
      <c r="L12" s="39"/>
      <c r="M12" s="42"/>
      <c r="AD12" s="40"/>
      <c r="AE12" s="40"/>
      <c r="AG12" s="40"/>
    </row>
    <row r="13" spans="1:34">
      <c r="A13" s="34" t="s">
        <v>99</v>
      </c>
      <c r="B13" s="35">
        <v>562340120</v>
      </c>
      <c r="C13" s="41">
        <v>494558734</v>
      </c>
      <c r="D13" s="314">
        <v>370919051</v>
      </c>
      <c r="E13" s="314">
        <v>395646987</v>
      </c>
      <c r="F13" s="26">
        <f t="shared" si="0"/>
        <v>933259171</v>
      </c>
      <c r="G13" s="26">
        <v>957987107</v>
      </c>
      <c r="J13" s="314"/>
      <c r="K13" s="42"/>
      <c r="L13" s="39"/>
      <c r="M13" s="42"/>
      <c r="AD13" s="40"/>
      <c r="AE13" s="40"/>
      <c r="AG13" s="40"/>
    </row>
    <row r="14" spans="1:34">
      <c r="A14" s="34" t="s">
        <v>101</v>
      </c>
      <c r="B14" s="35">
        <v>330741739</v>
      </c>
      <c r="C14" s="41">
        <v>231158036</v>
      </c>
      <c r="D14" s="314">
        <v>173368527</v>
      </c>
      <c r="E14" s="314">
        <v>184926429</v>
      </c>
      <c r="F14" s="26">
        <f t="shared" si="0"/>
        <v>504110266</v>
      </c>
      <c r="G14" s="26">
        <v>515668168</v>
      </c>
      <c r="J14" s="314"/>
      <c r="K14" s="42"/>
      <c r="L14" s="39"/>
      <c r="M14" s="42"/>
      <c r="AD14" s="40"/>
      <c r="AE14" s="40"/>
      <c r="AG14" s="40"/>
    </row>
    <row r="15" spans="1:34">
      <c r="A15" s="34" t="s">
        <v>102</v>
      </c>
      <c r="B15" s="35">
        <v>98904788</v>
      </c>
      <c r="C15" s="41">
        <v>97308640</v>
      </c>
      <c r="D15" s="314">
        <v>72981480</v>
      </c>
      <c r="E15" s="314">
        <v>77846912</v>
      </c>
      <c r="F15" s="26">
        <f t="shared" si="0"/>
        <v>171886268</v>
      </c>
      <c r="G15" s="26">
        <v>176751700</v>
      </c>
      <c r="J15" s="314"/>
      <c r="K15" s="42"/>
      <c r="L15" s="39"/>
      <c r="M15" s="42"/>
      <c r="AD15" s="40"/>
      <c r="AE15" s="40"/>
      <c r="AG15" s="40"/>
    </row>
    <row r="16" spans="1:34">
      <c r="A16" s="34" t="s">
        <v>103</v>
      </c>
      <c r="B16" s="35">
        <v>31938052</v>
      </c>
      <c r="C16" s="41">
        <v>18238307</v>
      </c>
      <c r="D16" s="314">
        <v>13678730</v>
      </c>
      <c r="E16" s="314">
        <v>14590646</v>
      </c>
      <c r="F16" s="26">
        <f t="shared" si="0"/>
        <v>45616782</v>
      </c>
      <c r="G16" s="26">
        <v>46528698</v>
      </c>
      <c r="J16" s="314"/>
      <c r="K16" s="42"/>
      <c r="L16" s="39"/>
      <c r="M16" s="42"/>
      <c r="AD16" s="40"/>
      <c r="AE16" s="40"/>
      <c r="AG16" s="40"/>
    </row>
    <row r="17" spans="1:33">
      <c r="A17" s="34" t="s">
        <v>104</v>
      </c>
      <c r="B17" s="35">
        <v>585056960</v>
      </c>
      <c r="C17" s="41">
        <v>573450924</v>
      </c>
      <c r="D17" s="314">
        <v>430088193</v>
      </c>
      <c r="E17" s="314">
        <v>458760739</v>
      </c>
      <c r="F17" s="26">
        <f t="shared" si="0"/>
        <v>1015145153</v>
      </c>
      <c r="G17" s="26">
        <v>1043817699</v>
      </c>
      <c r="J17" s="314"/>
      <c r="K17" s="42"/>
      <c r="L17" s="39"/>
      <c r="M17" s="42"/>
      <c r="AD17" s="40"/>
      <c r="AE17" s="40"/>
      <c r="AG17" s="40"/>
    </row>
    <row r="18" spans="1:33">
      <c r="A18" s="34" t="s">
        <v>105</v>
      </c>
      <c r="B18" s="35">
        <v>206799109</v>
      </c>
      <c r="C18" s="41">
        <v>151367364</v>
      </c>
      <c r="D18" s="314">
        <v>113525523</v>
      </c>
      <c r="E18" s="314">
        <v>121093891</v>
      </c>
      <c r="F18" s="26">
        <f t="shared" si="0"/>
        <v>320324632</v>
      </c>
      <c r="G18" s="26">
        <v>327893000</v>
      </c>
      <c r="J18" s="314"/>
      <c r="K18" s="42"/>
      <c r="L18" s="39"/>
      <c r="M18" s="42"/>
      <c r="AD18" s="40"/>
      <c r="AE18" s="40"/>
      <c r="AG18" s="40"/>
    </row>
    <row r="19" spans="1:33">
      <c r="A19" s="34" t="s">
        <v>107</v>
      </c>
      <c r="B19" s="35">
        <v>131524959</v>
      </c>
      <c r="C19" s="41">
        <v>82617695</v>
      </c>
      <c r="D19" s="314">
        <v>61963271</v>
      </c>
      <c r="E19" s="314">
        <v>66094156</v>
      </c>
      <c r="F19" s="26">
        <f t="shared" si="0"/>
        <v>193488230</v>
      </c>
      <c r="G19" s="26">
        <v>197619115</v>
      </c>
      <c r="J19" s="314"/>
      <c r="K19" s="42"/>
      <c r="L19" s="39"/>
      <c r="M19" s="42"/>
      <c r="AD19" s="40"/>
      <c r="AE19" s="40"/>
      <c r="AG19" s="40"/>
    </row>
    <row r="20" spans="1:33">
      <c r="A20" s="34" t="s">
        <v>76</v>
      </c>
      <c r="B20" s="35">
        <v>101931061</v>
      </c>
      <c r="C20" s="41">
        <v>82332787</v>
      </c>
      <c r="D20" s="314">
        <v>61749590</v>
      </c>
      <c r="E20" s="314">
        <v>65866230</v>
      </c>
      <c r="F20" s="26">
        <f t="shared" si="0"/>
        <v>163680651</v>
      </c>
      <c r="G20" s="26">
        <v>167797291</v>
      </c>
      <c r="J20" s="314"/>
      <c r="K20" s="42"/>
      <c r="L20" s="39"/>
      <c r="M20" s="42"/>
      <c r="AD20" s="40"/>
      <c r="AE20" s="40"/>
      <c r="AG20" s="40"/>
    </row>
    <row r="21" spans="1:33">
      <c r="A21" s="34" t="s">
        <v>110</v>
      </c>
      <c r="B21" s="35">
        <v>181287669</v>
      </c>
      <c r="C21" s="41">
        <v>89891250</v>
      </c>
      <c r="D21" s="314">
        <v>67418438</v>
      </c>
      <c r="E21" s="314">
        <v>71913000</v>
      </c>
      <c r="F21" s="26">
        <f t="shared" si="0"/>
        <v>248706107</v>
      </c>
      <c r="G21" s="26">
        <v>253200669</v>
      </c>
      <c r="J21" s="314"/>
      <c r="K21" s="42"/>
      <c r="L21" s="39"/>
      <c r="M21" s="42"/>
      <c r="AD21" s="40"/>
      <c r="AE21" s="40"/>
      <c r="AG21" s="40"/>
    </row>
    <row r="22" spans="1:33">
      <c r="A22" s="34" t="s">
        <v>111</v>
      </c>
      <c r="B22" s="35">
        <v>163971985</v>
      </c>
      <c r="C22" s="41">
        <v>73886837</v>
      </c>
      <c r="D22" s="314">
        <v>55415128</v>
      </c>
      <c r="E22" s="314">
        <v>59109470</v>
      </c>
      <c r="F22" s="26">
        <f t="shared" si="0"/>
        <v>219387113</v>
      </c>
      <c r="G22" s="26">
        <v>223081455</v>
      </c>
      <c r="J22" s="314"/>
      <c r="K22" s="42"/>
      <c r="L22" s="39"/>
      <c r="M22" s="42"/>
      <c r="AD22" s="40"/>
      <c r="AE22" s="40"/>
      <c r="AG22" s="40"/>
    </row>
    <row r="23" spans="1:33">
      <c r="A23" s="34" t="s">
        <v>113</v>
      </c>
      <c r="B23" s="35">
        <v>78120889</v>
      </c>
      <c r="C23" s="41">
        <v>50031924</v>
      </c>
      <c r="D23" s="314">
        <v>37523943</v>
      </c>
      <c r="E23" s="314">
        <v>40025539</v>
      </c>
      <c r="F23" s="26">
        <f t="shared" si="0"/>
        <v>115644832</v>
      </c>
      <c r="G23" s="26">
        <v>118146428</v>
      </c>
      <c r="J23" s="314"/>
      <c r="K23" s="42"/>
      <c r="L23" s="39"/>
      <c r="M23" s="42"/>
      <c r="AD23" s="40"/>
      <c r="AE23" s="40"/>
      <c r="AG23" s="40"/>
    </row>
    <row r="24" spans="1:33">
      <c r="A24" s="34" t="s">
        <v>78</v>
      </c>
      <c r="B24" s="35">
        <v>229098032</v>
      </c>
      <c r="C24" s="41">
        <v>235953925</v>
      </c>
      <c r="D24" s="314">
        <v>176965444</v>
      </c>
      <c r="E24" s="314">
        <v>188763140</v>
      </c>
      <c r="F24" s="26">
        <f t="shared" si="0"/>
        <v>406063476</v>
      </c>
      <c r="G24" s="26">
        <v>417861172</v>
      </c>
      <c r="J24" s="314"/>
      <c r="K24" s="42"/>
      <c r="L24" s="39"/>
      <c r="M24" s="42"/>
      <c r="AD24" s="40"/>
      <c r="AE24" s="40"/>
      <c r="AG24" s="40"/>
    </row>
    <row r="25" spans="1:33">
      <c r="A25" s="34" t="s">
        <v>116</v>
      </c>
      <c r="B25" s="35">
        <v>459371116</v>
      </c>
      <c r="C25" s="41">
        <v>478596697</v>
      </c>
      <c r="D25" s="314">
        <v>358947523</v>
      </c>
      <c r="E25" s="314">
        <v>382877358</v>
      </c>
      <c r="F25" s="26">
        <f t="shared" si="0"/>
        <v>818318639</v>
      </c>
      <c r="G25" s="26">
        <v>842248474</v>
      </c>
      <c r="J25" s="314"/>
      <c r="K25" s="42"/>
      <c r="L25" s="39"/>
      <c r="M25" s="42"/>
      <c r="AD25" s="40"/>
      <c r="AE25" s="40"/>
      <c r="AG25" s="40"/>
    </row>
    <row r="26" spans="1:33">
      <c r="A26" s="34" t="s">
        <v>117</v>
      </c>
      <c r="B26" s="35">
        <v>775352858</v>
      </c>
      <c r="C26" s="41">
        <v>624691167</v>
      </c>
      <c r="D26" s="314">
        <v>468518375</v>
      </c>
      <c r="E26" s="314">
        <v>499752934</v>
      </c>
      <c r="F26" s="26">
        <f t="shared" si="0"/>
        <v>1243871233</v>
      </c>
      <c r="G26" s="26">
        <v>1275105792</v>
      </c>
      <c r="J26" s="314"/>
      <c r="K26" s="42"/>
      <c r="L26" s="39"/>
      <c r="M26" s="42"/>
      <c r="AD26" s="40"/>
      <c r="AE26" s="40"/>
      <c r="AG26" s="40"/>
    </row>
    <row r="27" spans="1:33">
      <c r="A27" s="34" t="s">
        <v>77</v>
      </c>
      <c r="B27" s="35">
        <v>267984886</v>
      </c>
      <c r="C27" s="41">
        <v>239660347</v>
      </c>
      <c r="D27" s="314">
        <v>179745260</v>
      </c>
      <c r="E27" s="314">
        <v>191728278</v>
      </c>
      <c r="F27" s="26">
        <f t="shared" si="0"/>
        <v>447730146</v>
      </c>
      <c r="G27" s="26">
        <v>459713164</v>
      </c>
      <c r="J27" s="314"/>
      <c r="K27" s="42"/>
      <c r="L27" s="39"/>
      <c r="M27" s="42"/>
      <c r="AD27" s="40"/>
      <c r="AE27" s="40"/>
      <c r="AG27" s="40"/>
    </row>
    <row r="28" spans="1:33">
      <c r="A28" s="34" t="s">
        <v>120</v>
      </c>
      <c r="B28" s="35">
        <v>86767578</v>
      </c>
      <c r="C28" s="41">
        <v>28965744</v>
      </c>
      <c r="D28" s="314">
        <v>21724308</v>
      </c>
      <c r="E28" s="314">
        <v>23172595</v>
      </c>
      <c r="F28" s="26">
        <f t="shared" si="0"/>
        <v>108491886</v>
      </c>
      <c r="G28" s="26">
        <v>109940173</v>
      </c>
      <c r="J28" s="314"/>
      <c r="K28" s="42"/>
      <c r="L28" s="39"/>
      <c r="M28" s="42"/>
      <c r="AD28" s="40"/>
      <c r="AE28" s="40"/>
      <c r="AG28" s="40"/>
    </row>
    <row r="29" spans="1:33">
      <c r="A29" s="34" t="s">
        <v>122</v>
      </c>
      <c r="B29" s="35">
        <v>217051740</v>
      </c>
      <c r="C29" s="41">
        <v>160161033</v>
      </c>
      <c r="D29" s="314">
        <v>120120775</v>
      </c>
      <c r="E29" s="314">
        <v>128128826</v>
      </c>
      <c r="F29" s="26">
        <f t="shared" si="0"/>
        <v>337172515</v>
      </c>
      <c r="G29" s="26">
        <v>345180566</v>
      </c>
      <c r="J29" s="314"/>
      <c r="K29" s="42"/>
      <c r="L29" s="39"/>
      <c r="M29" s="42"/>
      <c r="AD29" s="40"/>
      <c r="AE29" s="40"/>
      <c r="AG29" s="40"/>
    </row>
    <row r="30" spans="1:33">
      <c r="A30" s="34" t="s">
        <v>124</v>
      </c>
      <c r="B30" s="35">
        <v>45534006</v>
      </c>
      <c r="C30" s="41">
        <v>20954588</v>
      </c>
      <c r="D30" s="314">
        <v>15715941</v>
      </c>
      <c r="E30" s="314">
        <v>16763670</v>
      </c>
      <c r="F30" s="26">
        <f t="shared" si="0"/>
        <v>61249947</v>
      </c>
      <c r="G30" s="26">
        <v>62297676</v>
      </c>
      <c r="J30" s="314"/>
      <c r="K30" s="42"/>
      <c r="L30" s="39"/>
      <c r="M30" s="42"/>
      <c r="AD30" s="40"/>
      <c r="AE30" s="40"/>
      <c r="AG30" s="40"/>
    </row>
    <row r="31" spans="1:33">
      <c r="A31" s="34" t="s">
        <v>126</v>
      </c>
      <c r="B31" s="35">
        <v>58028579</v>
      </c>
      <c r="C31" s="41">
        <v>38172585</v>
      </c>
      <c r="D31" s="314">
        <v>28629439</v>
      </c>
      <c r="E31" s="314">
        <v>30538068</v>
      </c>
      <c r="F31" s="26">
        <f t="shared" si="0"/>
        <v>86658018</v>
      </c>
      <c r="G31" s="26">
        <v>88566647</v>
      </c>
      <c r="J31" s="314"/>
      <c r="K31" s="42"/>
      <c r="L31" s="39"/>
      <c r="M31" s="42"/>
      <c r="AD31" s="40"/>
      <c r="AE31" s="40"/>
      <c r="AG31" s="40"/>
    </row>
    <row r="32" spans="1:33">
      <c r="A32" s="34" t="s">
        <v>127</v>
      </c>
      <c r="B32" s="35">
        <v>43976750</v>
      </c>
      <c r="C32" s="41">
        <v>33985152</v>
      </c>
      <c r="D32" s="314">
        <v>25488864</v>
      </c>
      <c r="E32" s="314">
        <v>27188122</v>
      </c>
      <c r="F32" s="26">
        <f t="shared" si="0"/>
        <v>69465614</v>
      </c>
      <c r="G32" s="26">
        <v>71164872</v>
      </c>
      <c r="J32" s="314"/>
      <c r="K32" s="42"/>
      <c r="L32" s="39"/>
      <c r="M32" s="42"/>
      <c r="AD32" s="40"/>
      <c r="AE32" s="40"/>
      <c r="AG32" s="40"/>
    </row>
    <row r="33" spans="1:33">
      <c r="A33" s="34" t="s">
        <v>128</v>
      </c>
      <c r="B33" s="35">
        <v>38521261</v>
      </c>
      <c r="C33" s="41">
        <v>42820004</v>
      </c>
      <c r="D33" s="314">
        <v>32115003</v>
      </c>
      <c r="E33" s="314">
        <v>34256003</v>
      </c>
      <c r="F33" s="26">
        <f t="shared" si="0"/>
        <v>70636264</v>
      </c>
      <c r="G33" s="26">
        <v>72777264</v>
      </c>
      <c r="J33" s="314"/>
      <c r="K33" s="42"/>
      <c r="L33" s="39"/>
      <c r="M33" s="42"/>
      <c r="AD33" s="40"/>
      <c r="AE33" s="40"/>
      <c r="AG33" s="40"/>
    </row>
    <row r="34" spans="1:33">
      <c r="A34" s="34" t="s">
        <v>130</v>
      </c>
      <c r="B34" s="35">
        <v>404034823</v>
      </c>
      <c r="C34" s="41">
        <v>400213342</v>
      </c>
      <c r="D34" s="314">
        <v>300160007</v>
      </c>
      <c r="E34" s="314">
        <v>320170674</v>
      </c>
      <c r="F34" s="26">
        <f t="shared" si="0"/>
        <v>704194830</v>
      </c>
      <c r="G34" s="26">
        <v>724205497</v>
      </c>
      <c r="J34" s="314"/>
      <c r="K34" s="42"/>
      <c r="L34" s="39"/>
      <c r="M34" s="42"/>
      <c r="AD34" s="40"/>
      <c r="AE34" s="40"/>
      <c r="AG34" s="40"/>
    </row>
    <row r="35" spans="1:33">
      <c r="A35" s="34" t="s">
        <v>131</v>
      </c>
      <c r="B35" s="35">
        <v>126103156</v>
      </c>
      <c r="C35" s="41">
        <v>49794841</v>
      </c>
      <c r="D35" s="314">
        <v>37346131</v>
      </c>
      <c r="E35" s="314">
        <v>39835873</v>
      </c>
      <c r="F35" s="26">
        <f t="shared" si="0"/>
        <v>163449287</v>
      </c>
      <c r="G35" s="26">
        <v>165939029</v>
      </c>
      <c r="J35" s="314"/>
      <c r="K35" s="42"/>
      <c r="L35" s="39"/>
      <c r="M35" s="42"/>
      <c r="AD35" s="40"/>
      <c r="AE35" s="40"/>
      <c r="AG35" s="40"/>
    </row>
    <row r="36" spans="1:33">
      <c r="A36" s="34" t="s">
        <v>132</v>
      </c>
      <c r="B36" s="35">
        <v>2442930602</v>
      </c>
      <c r="C36" s="41">
        <v>2291437926</v>
      </c>
      <c r="D36" s="314">
        <v>1718578445</v>
      </c>
      <c r="E36" s="314">
        <v>1833150341</v>
      </c>
      <c r="F36" s="26">
        <f t="shared" si="0"/>
        <v>4161509047</v>
      </c>
      <c r="G36" s="26">
        <v>4276080943</v>
      </c>
      <c r="J36" s="314"/>
      <c r="K36" s="42"/>
      <c r="L36" s="39"/>
      <c r="M36" s="42"/>
      <c r="AD36" s="40"/>
      <c r="AE36" s="40"/>
      <c r="AG36" s="40"/>
    </row>
    <row r="37" spans="1:33">
      <c r="A37" s="34" t="s">
        <v>75</v>
      </c>
      <c r="B37" s="35">
        <v>302239599</v>
      </c>
      <c r="C37" s="41">
        <v>205567684</v>
      </c>
      <c r="D37" s="314">
        <v>154175763</v>
      </c>
      <c r="E37" s="314">
        <v>164454147</v>
      </c>
      <c r="F37" s="26">
        <f t="shared" si="0"/>
        <v>456415362</v>
      </c>
      <c r="G37" s="26">
        <v>466693746</v>
      </c>
      <c r="J37" s="314"/>
      <c r="K37" s="42"/>
      <c r="L37" s="39"/>
      <c r="M37" s="42"/>
      <c r="AD37" s="40"/>
      <c r="AE37" s="40"/>
      <c r="AG37" s="40"/>
    </row>
    <row r="38" spans="1:33">
      <c r="A38" s="34" t="s">
        <v>133</v>
      </c>
      <c r="B38" s="35">
        <v>26399809</v>
      </c>
      <c r="C38" s="41">
        <v>12092381</v>
      </c>
      <c r="D38" s="314">
        <v>9069286</v>
      </c>
      <c r="E38" s="314">
        <v>9673905</v>
      </c>
      <c r="F38" s="26">
        <f t="shared" si="0"/>
        <v>35469095</v>
      </c>
      <c r="G38" s="26">
        <v>36073714</v>
      </c>
      <c r="J38" s="314"/>
      <c r="K38" s="42"/>
      <c r="L38" s="39"/>
      <c r="M38" s="42"/>
      <c r="AD38" s="40"/>
      <c r="AE38" s="40"/>
      <c r="AG38" s="40"/>
    </row>
    <row r="39" spans="1:33">
      <c r="A39" s="34" t="s">
        <v>134</v>
      </c>
      <c r="B39" s="35">
        <v>727968260</v>
      </c>
      <c r="C39" s="41">
        <v>521108327</v>
      </c>
      <c r="D39" s="314">
        <v>390831245</v>
      </c>
      <c r="E39" s="314">
        <v>416886662</v>
      </c>
      <c r="F39" s="26">
        <f t="shared" si="0"/>
        <v>1118799505</v>
      </c>
      <c r="G39" s="26">
        <v>1144854922</v>
      </c>
      <c r="J39" s="314"/>
      <c r="K39" s="42"/>
      <c r="L39" s="39"/>
      <c r="M39" s="42"/>
      <c r="AD39" s="40"/>
      <c r="AE39" s="40"/>
      <c r="AG39" s="40"/>
    </row>
    <row r="40" spans="1:33">
      <c r="A40" s="34" t="s">
        <v>136</v>
      </c>
      <c r="B40" s="35">
        <v>148013558</v>
      </c>
      <c r="C40" s="41">
        <v>81667075</v>
      </c>
      <c r="D40" s="314">
        <v>61250306</v>
      </c>
      <c r="E40" s="314">
        <v>65333660</v>
      </c>
      <c r="F40" s="26">
        <f t="shared" si="0"/>
        <v>209263864</v>
      </c>
      <c r="G40" s="26">
        <v>213347218</v>
      </c>
      <c r="J40" s="314"/>
      <c r="K40" s="42"/>
      <c r="L40" s="39"/>
      <c r="M40" s="42"/>
      <c r="AD40" s="40"/>
      <c r="AE40" s="40"/>
      <c r="AG40" s="40"/>
    </row>
    <row r="41" spans="1:33">
      <c r="A41" s="34" t="s">
        <v>145</v>
      </c>
      <c r="B41" s="35">
        <v>167924513</v>
      </c>
      <c r="C41" s="41">
        <v>123006454</v>
      </c>
      <c r="D41" s="314">
        <v>92254841</v>
      </c>
      <c r="E41" s="314">
        <v>98405163</v>
      </c>
      <c r="F41" s="26">
        <f t="shared" si="0"/>
        <v>260179354</v>
      </c>
      <c r="G41" s="26">
        <v>266329676</v>
      </c>
      <c r="J41" s="314"/>
      <c r="K41" s="42"/>
      <c r="L41" s="39"/>
      <c r="M41" s="42"/>
      <c r="AD41" s="40"/>
      <c r="AE41" s="40"/>
      <c r="AG41" s="40"/>
    </row>
    <row r="42" spans="1:33">
      <c r="A42" s="34" t="s">
        <v>138</v>
      </c>
      <c r="B42" s="35">
        <v>719499305</v>
      </c>
      <c r="C42" s="41">
        <v>542834133</v>
      </c>
      <c r="D42" s="314">
        <v>407125600</v>
      </c>
      <c r="E42" s="314">
        <v>434267306</v>
      </c>
      <c r="F42" s="26">
        <f t="shared" si="0"/>
        <v>1126624905</v>
      </c>
      <c r="G42" s="26">
        <v>1153766611</v>
      </c>
      <c r="J42" s="314"/>
      <c r="K42" s="42"/>
      <c r="L42" s="39"/>
      <c r="M42" s="42"/>
      <c r="AD42" s="40"/>
      <c r="AE42" s="40"/>
      <c r="AG42" s="40"/>
    </row>
    <row r="43" spans="1:33">
      <c r="A43" s="34" t="s">
        <v>140</v>
      </c>
      <c r="B43" s="35">
        <v>95021587</v>
      </c>
      <c r="C43" s="41">
        <v>80489394</v>
      </c>
      <c r="D43" s="314">
        <v>60367046</v>
      </c>
      <c r="E43" s="314">
        <v>64391515</v>
      </c>
      <c r="F43" s="26">
        <f t="shared" si="0"/>
        <v>155388633</v>
      </c>
      <c r="G43" s="26">
        <v>159413102</v>
      </c>
      <c r="J43" s="314"/>
      <c r="K43" s="42"/>
      <c r="L43" s="39"/>
      <c r="M43" s="42"/>
      <c r="AD43" s="40"/>
      <c r="AE43" s="40"/>
      <c r="AG43" s="40"/>
    </row>
    <row r="44" spans="1:33">
      <c r="A44" s="34" t="s">
        <v>142</v>
      </c>
      <c r="B44" s="35">
        <v>99967824</v>
      </c>
      <c r="C44" s="41">
        <v>47902320</v>
      </c>
      <c r="D44" s="314">
        <v>35926740</v>
      </c>
      <c r="E44" s="314">
        <v>38321856</v>
      </c>
      <c r="F44" s="26">
        <f t="shared" si="0"/>
        <v>135894564</v>
      </c>
      <c r="G44" s="26">
        <v>138289680</v>
      </c>
      <c r="J44" s="314"/>
      <c r="K44" s="42"/>
      <c r="L44" s="39"/>
      <c r="M44" s="42"/>
      <c r="AD44" s="40"/>
      <c r="AE44" s="40"/>
      <c r="AG44" s="40"/>
    </row>
    <row r="45" spans="1:33">
      <c r="A45" s="34" t="s">
        <v>144</v>
      </c>
      <c r="B45" s="35">
        <v>21893519</v>
      </c>
      <c r="C45" s="41">
        <v>11699056</v>
      </c>
      <c r="D45" s="314">
        <v>8774292</v>
      </c>
      <c r="E45" s="314">
        <v>9359245</v>
      </c>
      <c r="F45" s="26">
        <f t="shared" si="0"/>
        <v>30667811</v>
      </c>
      <c r="G45" s="26">
        <v>31252764</v>
      </c>
      <c r="J45" s="314"/>
      <c r="K45" s="42"/>
      <c r="L45" s="39"/>
      <c r="M45" s="42"/>
      <c r="AD45" s="40"/>
      <c r="AE45" s="40"/>
      <c r="AG45" s="40"/>
    </row>
    <row r="46" spans="1:33">
      <c r="A46" s="34" t="s">
        <v>146</v>
      </c>
      <c r="B46" s="35">
        <v>191523797</v>
      </c>
      <c r="C46" s="41">
        <v>110413171</v>
      </c>
      <c r="D46" s="314">
        <v>82809878</v>
      </c>
      <c r="E46" s="314">
        <v>88330537</v>
      </c>
      <c r="F46" s="26">
        <f t="shared" si="0"/>
        <v>274333675</v>
      </c>
      <c r="G46" s="26">
        <v>279854334</v>
      </c>
      <c r="J46" s="314"/>
      <c r="K46" s="42"/>
      <c r="L46" s="39"/>
      <c r="M46" s="42"/>
      <c r="AD46" s="40"/>
      <c r="AE46" s="40"/>
      <c r="AG46" s="40"/>
    </row>
    <row r="47" spans="1:33">
      <c r="A47" s="34" t="s">
        <v>148</v>
      </c>
      <c r="B47" s="35">
        <v>486256752</v>
      </c>
      <c r="C47" s="41">
        <v>314301005</v>
      </c>
      <c r="D47" s="314">
        <v>235725754</v>
      </c>
      <c r="E47" s="314">
        <v>251440804</v>
      </c>
      <c r="F47" s="26">
        <f t="shared" si="0"/>
        <v>721982506</v>
      </c>
      <c r="G47" s="26">
        <v>737697556</v>
      </c>
      <c r="J47" s="314"/>
      <c r="K47" s="42"/>
      <c r="L47" s="39"/>
      <c r="M47" s="42"/>
      <c r="AD47" s="40"/>
      <c r="AE47" s="40"/>
      <c r="AG47" s="40"/>
    </row>
    <row r="48" spans="1:33">
      <c r="A48" s="34" t="s">
        <v>150</v>
      </c>
      <c r="B48" s="35">
        <v>76829219</v>
      </c>
      <c r="C48" s="41">
        <v>33720732</v>
      </c>
      <c r="D48" s="314">
        <v>25290549</v>
      </c>
      <c r="E48" s="314">
        <v>26976586</v>
      </c>
      <c r="F48" s="26">
        <f t="shared" si="0"/>
        <v>102119768</v>
      </c>
      <c r="G48" s="26">
        <v>103805805</v>
      </c>
      <c r="J48" s="314"/>
      <c r="K48" s="42"/>
      <c r="L48" s="39"/>
      <c r="M48" s="42"/>
      <c r="AD48" s="40"/>
      <c r="AE48" s="40"/>
      <c r="AG48" s="40"/>
    </row>
    <row r="49" spans="1:33">
      <c r="A49" s="34" t="s">
        <v>152</v>
      </c>
      <c r="B49" s="35">
        <v>47353181</v>
      </c>
      <c r="C49" s="41">
        <v>34066533</v>
      </c>
      <c r="D49" s="314">
        <v>25549900</v>
      </c>
      <c r="E49" s="314">
        <v>27253226</v>
      </c>
      <c r="F49" s="26">
        <f t="shared" si="0"/>
        <v>72903081</v>
      </c>
      <c r="G49" s="26">
        <v>74606407</v>
      </c>
      <c r="J49" s="314"/>
      <c r="K49" s="42"/>
      <c r="L49" s="39"/>
      <c r="M49" s="42"/>
      <c r="AD49" s="40"/>
      <c r="AE49" s="40"/>
      <c r="AG49" s="40"/>
    </row>
    <row r="50" spans="1:33">
      <c r="A50" s="34" t="s">
        <v>153</v>
      </c>
      <c r="B50" s="35">
        <v>158285172</v>
      </c>
      <c r="C50" s="41">
        <v>170897560</v>
      </c>
      <c r="D50" s="314">
        <v>128173170</v>
      </c>
      <c r="E50" s="314">
        <v>136718048</v>
      </c>
      <c r="F50" s="26">
        <f t="shared" si="0"/>
        <v>286458342</v>
      </c>
      <c r="G50" s="26">
        <v>295003220</v>
      </c>
      <c r="J50" s="314"/>
      <c r="K50" s="42"/>
      <c r="L50" s="39"/>
      <c r="M50" s="42"/>
      <c r="AD50" s="40"/>
      <c r="AE50" s="40"/>
      <c r="AG50" s="40"/>
    </row>
    <row r="51" spans="1:33">
      <c r="A51" s="34" t="s">
        <v>154</v>
      </c>
      <c r="B51" s="35">
        <v>404331754</v>
      </c>
      <c r="C51" s="41">
        <v>362747765</v>
      </c>
      <c r="D51" s="314">
        <v>272060824</v>
      </c>
      <c r="E51" s="314">
        <v>290198212</v>
      </c>
      <c r="F51" s="26">
        <f t="shared" si="0"/>
        <v>676392578</v>
      </c>
      <c r="G51" s="26">
        <v>694529966</v>
      </c>
      <c r="J51" s="314"/>
      <c r="K51" s="42"/>
      <c r="L51" s="39"/>
      <c r="M51" s="42"/>
      <c r="AD51" s="40"/>
      <c r="AE51" s="40"/>
      <c r="AG51" s="40"/>
    </row>
    <row r="52" spans="1:33">
      <c r="A52" s="34" t="s">
        <v>155</v>
      </c>
      <c r="B52" s="35">
        <v>110176310</v>
      </c>
      <c r="C52" s="41">
        <v>43058053</v>
      </c>
      <c r="D52" s="314">
        <v>32293540</v>
      </c>
      <c r="E52" s="314">
        <v>34446442</v>
      </c>
      <c r="F52" s="26">
        <f t="shared" si="0"/>
        <v>142469850</v>
      </c>
      <c r="G52" s="26">
        <v>144622752</v>
      </c>
      <c r="J52" s="314"/>
      <c r="K52" s="42"/>
      <c r="L52" s="39"/>
      <c r="M52" s="42"/>
      <c r="AD52" s="40"/>
      <c r="AE52" s="40"/>
      <c r="AG52" s="40"/>
    </row>
    <row r="53" spans="1:33">
      <c r="A53" s="34" t="s">
        <v>157</v>
      </c>
      <c r="B53" s="35">
        <v>318188410</v>
      </c>
      <c r="C53" s="41">
        <v>225638309</v>
      </c>
      <c r="D53" s="314">
        <v>169228732</v>
      </c>
      <c r="E53" s="314">
        <v>180510647</v>
      </c>
      <c r="F53" s="26">
        <f t="shared" si="0"/>
        <v>487417142</v>
      </c>
      <c r="G53" s="26">
        <v>498699057</v>
      </c>
      <c r="J53" s="314"/>
      <c r="K53" s="42"/>
      <c r="L53" s="39"/>
      <c r="M53" s="42"/>
      <c r="AD53" s="40"/>
      <c r="AE53" s="40"/>
      <c r="AG53" s="40"/>
    </row>
    <row r="54" spans="1:33">
      <c r="A54" s="34" t="s">
        <v>158</v>
      </c>
      <c r="B54" s="35">
        <v>21781446</v>
      </c>
      <c r="C54" s="41">
        <v>14220435</v>
      </c>
      <c r="D54" s="314">
        <v>10665326</v>
      </c>
      <c r="E54" s="314">
        <v>11376348</v>
      </c>
      <c r="F54" s="26">
        <f t="shared" si="0"/>
        <v>32446772</v>
      </c>
      <c r="G54" s="26">
        <v>33157794</v>
      </c>
      <c r="J54" s="314"/>
      <c r="K54" s="42"/>
      <c r="L54" s="39"/>
      <c r="M54" s="42"/>
      <c r="AD54" s="40"/>
      <c r="AE54" s="40"/>
      <c r="AG54" s="40"/>
    </row>
    <row r="55" spans="1:33">
      <c r="A55" s="43" t="s">
        <v>159</v>
      </c>
      <c r="B55" s="163">
        <v>16488667235</v>
      </c>
      <c r="C55" s="44">
        <v>13911582525</v>
      </c>
      <c r="D55" s="26">
        <v>10433686894</v>
      </c>
      <c r="E55" s="26">
        <v>11129266020</v>
      </c>
      <c r="F55" s="26">
        <f t="shared" si="0"/>
        <v>26922354129</v>
      </c>
      <c r="G55" s="26">
        <v>27617933255</v>
      </c>
      <c r="J55" s="38"/>
      <c r="K55" s="45"/>
      <c r="L55" s="45"/>
      <c r="M55" s="45"/>
      <c r="AE55" s="40"/>
    </row>
    <row r="56" spans="1:33" ht="14.45">
      <c r="J56" s="46"/>
      <c r="K56" s="47"/>
      <c r="L56" s="47"/>
      <c r="M56" s="47"/>
    </row>
    <row r="57" spans="1:33">
      <c r="C57" s="26" t="s">
        <v>259</v>
      </c>
      <c r="J57" s="48"/>
      <c r="K57" s="47"/>
      <c r="L57" s="47"/>
      <c r="M57" s="47"/>
    </row>
    <row r="58" spans="1:33" ht="14.45">
      <c r="J58" s="46"/>
      <c r="K58" s="47"/>
      <c r="L58" s="47"/>
      <c r="M58" s="47"/>
    </row>
    <row r="59" spans="1:33" ht="14.45">
      <c r="J59" s="46"/>
      <c r="K59" s="47"/>
      <c r="L59" s="47"/>
      <c r="M59" s="47"/>
    </row>
  </sheetData>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AB64"/>
  <sheetViews>
    <sheetView topLeftCell="A3" zoomScale="80" zoomScaleNormal="80" workbookViewId="0">
      <pane xSplit="1" topLeftCell="U1" activePane="topRight" state="frozen"/>
      <selection pane="topRight" activeCell="Z16" sqref="Z16"/>
    </sheetView>
  </sheetViews>
  <sheetFormatPr defaultColWidth="9.42578125" defaultRowHeight="12.95"/>
  <cols>
    <col min="1" max="1" width="13.42578125" style="47" bestFit="1" customWidth="1"/>
    <col min="2" max="3" width="16.42578125" style="47" customWidth="1"/>
    <col min="4" max="6" width="17.42578125" style="47" customWidth="1"/>
    <col min="7" max="7" width="18.42578125" style="47" customWidth="1"/>
    <col min="8" max="8" width="18" style="47" customWidth="1"/>
    <col min="9" max="9" width="17.42578125" style="47" customWidth="1"/>
    <col min="10" max="10" width="16.42578125" style="47" customWidth="1"/>
    <col min="11" max="12" width="15" style="47" customWidth="1"/>
    <col min="13" max="14" width="14.42578125" style="47" customWidth="1"/>
    <col min="15" max="15" width="17.42578125" style="47" customWidth="1"/>
    <col min="16" max="16" width="14.42578125" style="240" bestFit="1" customWidth="1"/>
    <col min="17" max="17" width="16.85546875" style="47" bestFit="1" customWidth="1"/>
    <col min="18" max="18" width="17.42578125" style="47" bestFit="1" customWidth="1"/>
    <col min="19" max="19" width="14.42578125" style="47" bestFit="1" customWidth="1"/>
    <col min="20" max="20" width="14" style="47" bestFit="1" customWidth="1"/>
    <col min="21" max="21" width="17.42578125" style="47" bestFit="1" customWidth="1"/>
    <col min="22" max="22" width="15.42578125" style="47" customWidth="1"/>
    <col min="23" max="23" width="14" style="47" bestFit="1" customWidth="1"/>
    <col min="24" max="24" width="17.42578125" style="47" bestFit="1" customWidth="1"/>
    <col min="25" max="25" width="14.28515625" style="47" customWidth="1"/>
    <col min="26" max="26" width="14.5703125" style="47" bestFit="1" customWidth="1"/>
    <col min="27" max="27" width="17.5703125" style="47" bestFit="1" customWidth="1"/>
    <col min="28" max="28" width="14.42578125" style="47" bestFit="1" customWidth="1"/>
    <col min="29" max="16384" width="9.42578125" style="47"/>
  </cols>
  <sheetData>
    <row r="1" spans="1:28" ht="38.25" customHeight="1"/>
    <row r="2" spans="1:28" ht="38.25" customHeight="1"/>
    <row r="3" spans="1:28" ht="78" customHeight="1"/>
    <row r="4" spans="1:28" ht="29.25" customHeight="1">
      <c r="A4" s="333" t="s">
        <v>260</v>
      </c>
      <c r="B4" s="332" t="s">
        <v>261</v>
      </c>
      <c r="C4" s="332" t="s">
        <v>262</v>
      </c>
      <c r="D4" s="332" t="s">
        <v>263</v>
      </c>
      <c r="E4" s="332" t="s">
        <v>264</v>
      </c>
      <c r="F4" s="332" t="s">
        <v>265</v>
      </c>
      <c r="G4" s="332" t="s">
        <v>266</v>
      </c>
      <c r="H4" s="72">
        <v>2014</v>
      </c>
      <c r="I4" s="332" t="s">
        <v>267</v>
      </c>
      <c r="J4" s="72" t="s">
        <v>268</v>
      </c>
      <c r="K4" s="73" t="s">
        <v>269</v>
      </c>
      <c r="L4" s="72">
        <v>2016</v>
      </c>
      <c r="M4" s="73" t="s">
        <v>270</v>
      </c>
      <c r="N4" s="335">
        <v>2017</v>
      </c>
      <c r="O4" s="335" t="s">
        <v>271</v>
      </c>
      <c r="P4" s="241" t="s">
        <v>272</v>
      </c>
      <c r="Q4" s="335">
        <v>2018</v>
      </c>
      <c r="R4" s="335" t="s">
        <v>273</v>
      </c>
      <c r="S4" s="241" t="s">
        <v>274</v>
      </c>
      <c r="T4" s="335">
        <v>2019</v>
      </c>
      <c r="U4" s="335" t="s">
        <v>275</v>
      </c>
      <c r="V4" s="241" t="s">
        <v>276</v>
      </c>
      <c r="W4" s="335">
        <v>2020</v>
      </c>
      <c r="X4" s="335" t="s">
        <v>277</v>
      </c>
      <c r="Y4" s="241" t="s">
        <v>278</v>
      </c>
      <c r="Z4" s="335">
        <v>2021</v>
      </c>
      <c r="AA4" s="335" t="s">
        <v>279</v>
      </c>
      <c r="AB4" s="241" t="s">
        <v>280</v>
      </c>
    </row>
    <row r="5" spans="1:28" ht="12.75" customHeight="1">
      <c r="A5" s="65" t="s">
        <v>82</v>
      </c>
      <c r="B5" s="66">
        <v>93315207</v>
      </c>
      <c r="C5" s="67">
        <f>'Unadjusted SFAG &amp; MOE'!B4-B5</f>
        <v>0</v>
      </c>
      <c r="D5" s="68">
        <v>93315207</v>
      </c>
      <c r="E5" s="68">
        <v>0</v>
      </c>
      <c r="F5" s="68">
        <v>93315207</v>
      </c>
      <c r="G5" s="68">
        <f>'Unadjusted SFAG &amp; MOE'!B4-'Adjusted SFAG'!F5</f>
        <v>0</v>
      </c>
      <c r="H5" s="68">
        <v>93315207</v>
      </c>
      <c r="I5" s="68">
        <f>'Unadjusted SFAG &amp; MOE'!B4-'Adjusted SFAG'!H5</f>
        <v>0</v>
      </c>
      <c r="J5" s="68">
        <v>93315207</v>
      </c>
      <c r="K5" s="237">
        <f>'Unadjusted SFAG &amp; MOE'!B4-'Adjusted SFAG'!J5</f>
        <v>0</v>
      </c>
      <c r="L5" s="236">
        <v>93315207</v>
      </c>
      <c r="M5" s="237">
        <f>'Unadjusted SFAG &amp; MOE'!$B4-'Adjusted SFAG'!L5</f>
        <v>0</v>
      </c>
      <c r="N5" s="237">
        <v>93007267</v>
      </c>
      <c r="O5" s="244">
        <v>307940</v>
      </c>
      <c r="P5" s="237">
        <f>'Unadjusted SFAG &amp; MOE'!B4-'Adjusted SFAG'!N5-O5</f>
        <v>0</v>
      </c>
      <c r="Q5" s="237">
        <v>93007267</v>
      </c>
      <c r="R5" s="237">
        <f>'Unadjusted SFAG &amp; MOE'!B4*0.0033</f>
        <v>307940.18310000002</v>
      </c>
      <c r="S5" s="245" t="s">
        <v>170</v>
      </c>
      <c r="T5" s="138">
        <v>93007267</v>
      </c>
      <c r="U5" s="237">
        <f>'Unadjusted SFAG &amp; MOE'!$B4*0.0033</f>
        <v>307940.18310000002</v>
      </c>
      <c r="V5" s="237" t="str">
        <f>IF(ROUND(('Unadjusted SFAG &amp; MOE'!$B4-'Adjusted SFAG'!T5),0)=ROUND(U5,0), "-",'Unadjusted SFAG &amp; MOE'!$B4-'Adjusted SFAG'!T5-U5)</f>
        <v>-</v>
      </c>
      <c r="W5" s="138">
        <v>93007267</v>
      </c>
      <c r="X5" s="237">
        <f>'Unadjusted SFAG &amp; MOE'!$B4*0.0033</f>
        <v>307940.18310000002</v>
      </c>
      <c r="Y5" s="237">
        <f>'Unadjusted SFAG &amp; MOE'!B4-(W5+X5)</f>
        <v>-0.18310000002384186</v>
      </c>
      <c r="Z5" s="138">
        <v>93007267</v>
      </c>
      <c r="AA5" s="237">
        <f>'Unadjusted SFAG &amp; MOE'!$B4*0.0033</f>
        <v>307940.18310000002</v>
      </c>
      <c r="AB5" s="237" t="str">
        <f>IF(ROUND(('Unadjusted SFAG &amp; MOE'!$B4-'Adjusted SFAG'!Z5),0)=ROUND(AA5,0), "-",'Unadjusted SFAG &amp; MOE'!$B4-'Adjusted SFAG'!Z5-AA5)</f>
        <v>-</v>
      </c>
    </row>
    <row r="6" spans="1:28">
      <c r="A6" s="282" t="s">
        <v>84</v>
      </c>
      <c r="B6" s="66">
        <v>45260335</v>
      </c>
      <c r="C6" s="67">
        <f>'Unadjusted SFAG &amp; MOE'!B5-B6</f>
        <v>18348737</v>
      </c>
      <c r="D6" s="69">
        <v>45260334</v>
      </c>
      <c r="E6" s="68">
        <v>18348738</v>
      </c>
      <c r="F6" s="68">
        <v>45260334</v>
      </c>
      <c r="G6" s="68">
        <f>'Unadjusted SFAG &amp; MOE'!B5-'Adjusted SFAG'!F6</f>
        <v>18348738</v>
      </c>
      <c r="H6" s="68">
        <v>42981164</v>
      </c>
      <c r="I6" s="68">
        <f>'Unadjusted SFAG &amp; MOE'!B5-'Adjusted SFAG'!H6</f>
        <v>20627908</v>
      </c>
      <c r="J6" s="68">
        <v>44607376</v>
      </c>
      <c r="K6" s="237">
        <f>'Unadjusted SFAG &amp; MOE'!B5-'Adjusted SFAG'!J6</f>
        <v>19001696</v>
      </c>
      <c r="L6" s="236">
        <v>44607376</v>
      </c>
      <c r="M6" s="237">
        <f>'Unadjusted SFAG &amp; MOE'!B5-'Adjusted SFAG'!L6</f>
        <v>19001696</v>
      </c>
      <c r="N6" s="237">
        <v>44397466</v>
      </c>
      <c r="O6" s="244">
        <v>209910</v>
      </c>
      <c r="P6" s="237">
        <v>19001696</v>
      </c>
      <c r="Q6" s="237">
        <v>44397466</v>
      </c>
      <c r="R6" s="237">
        <f>'Unadjusted SFAG &amp; MOE'!B5*0.0033</f>
        <v>209909.9376</v>
      </c>
      <c r="S6" s="245">
        <v>19001696.062399998</v>
      </c>
      <c r="T6" s="138">
        <v>44397466</v>
      </c>
      <c r="U6" s="237">
        <f>'Unadjusted SFAG &amp; MOE'!$B5*0.0033</f>
        <v>209909.9376</v>
      </c>
      <c r="V6" s="237">
        <f>IF(ROUND(('Unadjusted SFAG &amp; MOE'!$B5-'Adjusted SFAG'!T6),0)=ROUND(U6,0), "-",'Unadjusted SFAG &amp; MOE'!$B5-'Adjusted SFAG'!T6-U6)</f>
        <v>19001696.062399998</v>
      </c>
      <c r="W6" s="138">
        <v>44397466</v>
      </c>
      <c r="X6" s="237">
        <f>'Unadjusted SFAG &amp; MOE'!$B5*0.0033</f>
        <v>209909.9376</v>
      </c>
      <c r="Y6" s="237">
        <f>'Unadjusted SFAG &amp; MOE'!B5-(W6+X6)</f>
        <v>19001696.062399998</v>
      </c>
      <c r="Z6" s="138">
        <v>44397466</v>
      </c>
      <c r="AA6" s="237">
        <f>'Unadjusted SFAG &amp; MOE'!$B5*0.0033</f>
        <v>209909.9376</v>
      </c>
      <c r="AB6" s="237">
        <f>IF(ROUND(('Unadjusted SFAG &amp; MOE'!$B5-'Adjusted SFAG'!Z6),0)=ROUND(AA6,0), "-",'Unadjusted SFAG &amp; MOE'!$B5-'Adjusted SFAG'!Z6-AA6)</f>
        <v>19001696.062399998</v>
      </c>
    </row>
    <row r="7" spans="1:28">
      <c r="A7" s="282" t="s">
        <v>86</v>
      </c>
      <c r="B7" s="66">
        <v>200141299</v>
      </c>
      <c r="C7" s="67">
        <f>'Unadjusted SFAG &amp; MOE'!B6-B7</f>
        <v>22278689</v>
      </c>
      <c r="D7" s="69">
        <v>200141299</v>
      </c>
      <c r="E7" s="68">
        <v>22278689</v>
      </c>
      <c r="F7" s="68">
        <v>200141310</v>
      </c>
      <c r="G7" s="68">
        <f>'Unadjusted SFAG &amp; MOE'!B6-'Adjusted SFAG'!F7</f>
        <v>22278678</v>
      </c>
      <c r="H7" s="68">
        <v>200141299</v>
      </c>
      <c r="I7" s="68">
        <f>'Unadjusted SFAG &amp; MOE'!B6-'Adjusted SFAG'!H7</f>
        <v>22278689</v>
      </c>
      <c r="J7" s="68">
        <v>200141298</v>
      </c>
      <c r="K7" s="237">
        <f>'Unadjusted SFAG &amp; MOE'!B6-'Adjusted SFAG'!J7</f>
        <v>22278690</v>
      </c>
      <c r="L7" s="236">
        <v>200141299</v>
      </c>
      <c r="M7" s="237">
        <f>'Unadjusted SFAG &amp; MOE'!B6-'Adjusted SFAG'!L7</f>
        <v>22278689</v>
      </c>
      <c r="N7" s="237">
        <v>199407313</v>
      </c>
      <c r="O7" s="244">
        <v>733986</v>
      </c>
      <c r="P7" s="237">
        <v>22278689</v>
      </c>
      <c r="Q7" s="237">
        <v>199407313</v>
      </c>
      <c r="R7" s="237">
        <f>'Unadjusted SFAG &amp; MOE'!B6*0.0033</f>
        <v>733985.96039999998</v>
      </c>
      <c r="S7" s="245">
        <v>22278689.0396</v>
      </c>
      <c r="T7" s="138">
        <v>199407313</v>
      </c>
      <c r="U7" s="237">
        <f>'Unadjusted SFAG &amp; MOE'!$B6*0.0033</f>
        <v>733985.96039999998</v>
      </c>
      <c r="V7" s="237">
        <f>IF(ROUND(('Unadjusted SFAG &amp; MOE'!$B6-'Adjusted SFAG'!T7),0)=ROUND(U7,0), "-",'Unadjusted SFAG &amp; MOE'!$B6-'Adjusted SFAG'!T7-U7)</f>
        <v>22278689.0396</v>
      </c>
      <c r="W7" s="138">
        <v>199407313</v>
      </c>
      <c r="X7" s="237">
        <f>'Unadjusted SFAG &amp; MOE'!$B6*0.0033</f>
        <v>733985.96039999998</v>
      </c>
      <c r="Y7" s="237">
        <f>'Unadjusted SFAG &amp; MOE'!B6-(W7+X7)</f>
        <v>22278689.039600015</v>
      </c>
      <c r="Z7" s="138">
        <v>199407313</v>
      </c>
      <c r="AA7" s="237">
        <f>'Unadjusted SFAG &amp; MOE'!$B6*0.0033</f>
        <v>733985.96039999998</v>
      </c>
      <c r="AB7" s="237">
        <f>IF(ROUND(('Unadjusted SFAG &amp; MOE'!$B6-'Adjusted SFAG'!Z7),0)=ROUND(AA7,0), "-",'Unadjusted SFAG &amp; MOE'!$B6-'Adjusted SFAG'!Z7-AA7)</f>
        <v>22278689.0396</v>
      </c>
    </row>
    <row r="8" spans="1:28">
      <c r="A8" s="65" t="s">
        <v>88</v>
      </c>
      <c r="B8" s="66">
        <v>56732858</v>
      </c>
      <c r="C8" s="67">
        <f>'Unadjusted SFAG &amp; MOE'!B7-B8</f>
        <v>0</v>
      </c>
      <c r="D8" s="69">
        <v>56732858</v>
      </c>
      <c r="E8" s="68">
        <v>0</v>
      </c>
      <c r="F8" s="68">
        <v>56732858</v>
      </c>
      <c r="G8" s="68">
        <f>'Unadjusted SFAG &amp; MOE'!B7-'Adjusted SFAG'!F8</f>
        <v>0</v>
      </c>
      <c r="H8" s="68">
        <v>56732858</v>
      </c>
      <c r="I8" s="68">
        <f>'Unadjusted SFAG &amp; MOE'!B7-'Adjusted SFAG'!H8</f>
        <v>0</v>
      </c>
      <c r="J8" s="68">
        <v>56732858</v>
      </c>
      <c r="K8" s="237">
        <f>'Unadjusted SFAG &amp; MOE'!B7-'Adjusted SFAG'!J8</f>
        <v>0</v>
      </c>
      <c r="L8" s="236">
        <v>56732858</v>
      </c>
      <c r="M8" s="237">
        <f>'Unadjusted SFAG &amp; MOE'!B7-'Adjusted SFAG'!L8</f>
        <v>0</v>
      </c>
      <c r="N8" s="237">
        <v>56545640</v>
      </c>
      <c r="O8" s="244">
        <v>187218</v>
      </c>
      <c r="P8" s="237">
        <v>0</v>
      </c>
      <c r="Q8" s="237">
        <v>56545640</v>
      </c>
      <c r="R8" s="237">
        <f>'Unadjusted SFAG &amp; MOE'!B7*0.0033</f>
        <v>187218.4314</v>
      </c>
      <c r="S8" s="245" t="s">
        <v>170</v>
      </c>
      <c r="T8" s="138">
        <v>56545640</v>
      </c>
      <c r="U8" s="237">
        <f>'Unadjusted SFAG &amp; MOE'!$B7*0.0033</f>
        <v>187218.4314</v>
      </c>
      <c r="V8" s="237" t="str">
        <f>IF(ROUND(('Unadjusted SFAG &amp; MOE'!$B7-'Adjusted SFAG'!T8),0)=ROUND(U8,0), "-",'Unadjusted SFAG &amp; MOE'!$B7-'Adjusted SFAG'!T8-U8)</f>
        <v>-</v>
      </c>
      <c r="W8" s="138">
        <v>56545640</v>
      </c>
      <c r="X8" s="237">
        <f>'Unadjusted SFAG &amp; MOE'!$B7*0.0033</f>
        <v>187218.4314</v>
      </c>
      <c r="Y8" s="237">
        <f>'Unadjusted SFAG &amp; MOE'!B7-(W8+X8)</f>
        <v>-0.43140000104904175</v>
      </c>
      <c r="Z8" s="138">
        <v>56545640</v>
      </c>
      <c r="AA8" s="237">
        <f>'Unadjusted SFAG &amp; MOE'!$B7*0.0033</f>
        <v>187218.4314</v>
      </c>
      <c r="AB8" s="237" t="str">
        <f>IF(ROUND(('Unadjusted SFAG &amp; MOE'!$B7-'Adjusted SFAG'!Z8),0)=ROUND(AA8,0), "-",'Unadjusted SFAG &amp; MOE'!$B7-'Adjusted SFAG'!Z8-AA8)</f>
        <v>-</v>
      </c>
    </row>
    <row r="9" spans="1:28">
      <c r="A9" s="282" t="s">
        <v>74</v>
      </c>
      <c r="B9" s="66">
        <v>3659389581</v>
      </c>
      <c r="C9" s="67">
        <f>'Unadjusted SFAG &amp; MOE'!B8-B9</f>
        <v>74428203</v>
      </c>
      <c r="D9" s="69">
        <v>3659356587</v>
      </c>
      <c r="E9" s="68">
        <v>74461197</v>
      </c>
      <c r="F9" s="68">
        <v>3659376553</v>
      </c>
      <c r="G9" s="68">
        <f>'Unadjusted SFAG &amp; MOE'!B8-'Adjusted SFAG'!F9</f>
        <v>74441231</v>
      </c>
      <c r="H9" s="68">
        <v>3656123281</v>
      </c>
      <c r="I9" s="68">
        <f>'Unadjusted SFAG &amp; MOE'!B8-'Adjusted SFAG'!H9</f>
        <v>77694503</v>
      </c>
      <c r="J9" s="68">
        <v>3653771968</v>
      </c>
      <c r="K9" s="237">
        <f>'Unadjusted SFAG &amp; MOE'!B8-'Adjusted SFAG'!J9</f>
        <v>80045816</v>
      </c>
      <c r="L9" s="236">
        <v>3651628884</v>
      </c>
      <c r="M9" s="237">
        <f>'Unadjusted SFAG &amp; MOE'!B8-'Adjusted SFAG'!L9</f>
        <v>82188900</v>
      </c>
      <c r="N9" s="237">
        <v>3640427096</v>
      </c>
      <c r="O9" s="244">
        <v>12321599</v>
      </c>
      <c r="P9" s="244">
        <v>82801138</v>
      </c>
      <c r="Q9" s="237">
        <v>3637503251</v>
      </c>
      <c r="R9" s="237">
        <f>'Unadjusted SFAG &amp; MOE'!B8*0.0033</f>
        <v>12321598.687200001</v>
      </c>
      <c r="S9" s="245">
        <v>83992934.312799901</v>
      </c>
      <c r="T9" s="138">
        <v>3635563213</v>
      </c>
      <c r="U9" s="237">
        <f>'Unadjusted SFAG &amp; MOE'!$B8*0.0033</f>
        <v>12321598.687200001</v>
      </c>
      <c r="V9" s="237">
        <f>IF(ROUND(('Unadjusted SFAG &amp; MOE'!$B8-'Adjusted SFAG'!T9),0)=ROUND(U9,0), "-",'Unadjusted SFAG &amp; MOE'!$B8-'Adjusted SFAG'!T9-U9)</f>
        <v>85932972.312800005</v>
      </c>
      <c r="W9" s="138">
        <v>3634299375</v>
      </c>
      <c r="X9" s="237">
        <f>'Unadjusted SFAG &amp; MOE'!$B8*0.0033</f>
        <v>12321598.687200001</v>
      </c>
      <c r="Y9" s="237">
        <f>'Unadjusted SFAG &amp; MOE'!B8-(W9+X9)</f>
        <v>87196810.312799931</v>
      </c>
      <c r="Z9" s="138">
        <v>3634315731</v>
      </c>
      <c r="AA9" s="237">
        <f>'Unadjusted SFAG &amp; MOE'!$B8*0.0033</f>
        <v>12321598.687200001</v>
      </c>
      <c r="AB9" s="237">
        <f>IF(ROUND(('Unadjusted SFAG &amp; MOE'!$B8-'Adjusted SFAG'!Z9),0)=ROUND(AA9,0), "-",'Unadjusted SFAG &amp; MOE'!$B8-'Adjusted SFAG'!Z9-AA9)</f>
        <v>87180454.312800005</v>
      </c>
    </row>
    <row r="10" spans="1:28" ht="12" customHeight="1">
      <c r="A10" s="65" t="s">
        <v>91</v>
      </c>
      <c r="B10" s="66">
        <v>136056690</v>
      </c>
      <c r="C10" s="67">
        <f>'Unadjusted SFAG &amp; MOE'!B9-B10</f>
        <v>0</v>
      </c>
      <c r="D10" s="69">
        <v>136056690</v>
      </c>
      <c r="E10" s="68">
        <v>0</v>
      </c>
      <c r="F10" s="68">
        <v>136056690</v>
      </c>
      <c r="G10" s="68">
        <f>'Unadjusted SFAG &amp; MOE'!B9-'Adjusted SFAG'!F10</f>
        <v>0</v>
      </c>
      <c r="H10" s="68">
        <v>136056690</v>
      </c>
      <c r="I10" s="68">
        <f>'Unadjusted SFAG &amp; MOE'!B9-'Adjusted SFAG'!H10</f>
        <v>0</v>
      </c>
      <c r="J10" s="68">
        <v>136056690</v>
      </c>
      <c r="K10" s="237">
        <f>'Unadjusted SFAG &amp; MOE'!B9-'Adjusted SFAG'!J10</f>
        <v>0</v>
      </c>
      <c r="L10" s="236">
        <v>136056690</v>
      </c>
      <c r="M10" s="237">
        <f>'Unadjusted SFAG &amp; MOE'!B9-'Adjusted SFAG'!L10</f>
        <v>0</v>
      </c>
      <c r="N10" s="237">
        <v>135607703</v>
      </c>
      <c r="O10" s="244">
        <v>448987</v>
      </c>
      <c r="P10" s="237">
        <v>0</v>
      </c>
      <c r="Q10" s="237">
        <v>135607703</v>
      </c>
      <c r="R10" s="237">
        <f>'Unadjusted SFAG &amp; MOE'!B9*0.0033</f>
        <v>448987.07699999999</v>
      </c>
      <c r="S10" s="245" t="s">
        <v>170</v>
      </c>
      <c r="T10" s="138">
        <v>135607703</v>
      </c>
      <c r="U10" s="237">
        <f>'Unadjusted SFAG &amp; MOE'!$B9*0.0033</f>
        <v>448987.07699999999</v>
      </c>
      <c r="V10" s="237" t="str">
        <f>IF(ROUND(('Unadjusted SFAG &amp; MOE'!$B9-'Adjusted SFAG'!T10),0)=ROUND(U10,0), "-",'Unadjusted SFAG &amp; MOE'!$B9-'Adjusted SFAG'!T10-U10)</f>
        <v>-</v>
      </c>
      <c r="W10" s="138">
        <v>135607703</v>
      </c>
      <c r="X10" s="237">
        <f>'Unadjusted SFAG &amp; MOE'!$B9*0.0033</f>
        <v>448987.07699999999</v>
      </c>
      <c r="Y10" s="237">
        <f>'Unadjusted SFAG &amp; MOE'!B9-(W10+X10)</f>
        <v>-7.699999213218689E-2</v>
      </c>
      <c r="Z10" s="138">
        <v>135607703</v>
      </c>
      <c r="AA10" s="237">
        <f>'Unadjusted SFAG &amp; MOE'!$B9*0.0033</f>
        <v>448987.07699999999</v>
      </c>
      <c r="AB10" s="237" t="str">
        <f>IF(ROUND(('Unadjusted SFAG &amp; MOE'!$B9-'Adjusted SFAG'!Z10),0)=ROUND(AA10,0), "-",'Unadjusted SFAG &amp; MOE'!$B9-'Adjusted SFAG'!Z10-AA10)</f>
        <v>-</v>
      </c>
    </row>
    <row r="11" spans="1:28">
      <c r="A11" s="65" t="s">
        <v>93</v>
      </c>
      <c r="B11" s="66">
        <v>266788107</v>
      </c>
      <c r="C11" s="67">
        <f>'Unadjusted SFAG &amp; MOE'!B10-B11</f>
        <v>0</v>
      </c>
      <c r="D11" s="69">
        <v>266788107</v>
      </c>
      <c r="E11" s="68">
        <v>0</v>
      </c>
      <c r="F11" s="68">
        <v>266788107</v>
      </c>
      <c r="G11" s="68">
        <f>'Unadjusted SFAG &amp; MOE'!B10-'Adjusted SFAG'!F11</f>
        <v>0</v>
      </c>
      <c r="H11" s="68">
        <v>266788107</v>
      </c>
      <c r="I11" s="68">
        <f>'Unadjusted SFAG &amp; MOE'!B10-'Adjusted SFAG'!H11</f>
        <v>0</v>
      </c>
      <c r="J11" s="68">
        <v>266788107</v>
      </c>
      <c r="K11" s="237">
        <f>'Unadjusted SFAG &amp; MOE'!B10-'Adjusted SFAG'!J11</f>
        <v>0</v>
      </c>
      <c r="L11" s="236">
        <v>266788107</v>
      </c>
      <c r="M11" s="237">
        <f>'Unadjusted SFAG &amp; MOE'!B10-'Adjusted SFAG'!L11</f>
        <v>0</v>
      </c>
      <c r="N11" s="237">
        <v>265907706</v>
      </c>
      <c r="O11" s="244">
        <v>880401</v>
      </c>
      <c r="P11" s="237">
        <v>0</v>
      </c>
      <c r="Q11" s="237">
        <v>265907706</v>
      </c>
      <c r="R11" s="237">
        <f>'Unadjusted SFAG &amp; MOE'!B10*0.0033</f>
        <v>880400.75309999997</v>
      </c>
      <c r="S11" s="245" t="s">
        <v>170</v>
      </c>
      <c r="T11" s="138">
        <v>265907706</v>
      </c>
      <c r="U11" s="237">
        <f>'Unadjusted SFAG &amp; MOE'!$B10*0.0033</f>
        <v>880400.75309999997</v>
      </c>
      <c r="V11" s="237" t="str">
        <f>IF(ROUND(('Unadjusted SFAG &amp; MOE'!$B10-'Adjusted SFAG'!T11),0)=ROUND(U11,0), "-",'Unadjusted SFAG &amp; MOE'!$B10-'Adjusted SFAG'!T11-U11)</f>
        <v>-</v>
      </c>
      <c r="W11" s="138">
        <v>265907706</v>
      </c>
      <c r="X11" s="237">
        <f>'Unadjusted SFAG &amp; MOE'!$B10*0.0033</f>
        <v>880400.75309999997</v>
      </c>
      <c r="Y11" s="237">
        <f>'Unadjusted SFAG &amp; MOE'!B10-(W11+X11)</f>
        <v>0.24689999222755432</v>
      </c>
      <c r="Z11" s="138">
        <v>265907706</v>
      </c>
      <c r="AA11" s="237">
        <f>'Unadjusted SFAG &amp; MOE'!$B10*0.0033</f>
        <v>880400.75309999997</v>
      </c>
      <c r="AB11" s="237" t="str">
        <f>IF(ROUND(('Unadjusted SFAG &amp; MOE'!$B10-'Adjusted SFAG'!Z11),0)=ROUND(AA11,0), "-",'Unadjusted SFAG &amp; MOE'!$B10-'Adjusted SFAG'!Z11-AA11)</f>
        <v>-</v>
      </c>
    </row>
    <row r="12" spans="1:28" ht="12.75" customHeight="1">
      <c r="A12" s="65" t="s">
        <v>95</v>
      </c>
      <c r="B12" s="66">
        <v>32290981</v>
      </c>
      <c r="C12" s="67">
        <f>'Unadjusted SFAG &amp; MOE'!B11-B12</f>
        <v>0</v>
      </c>
      <c r="D12" s="69">
        <v>32290981</v>
      </c>
      <c r="E12" s="68">
        <v>0</v>
      </c>
      <c r="F12" s="68">
        <v>32290981</v>
      </c>
      <c r="G12" s="68">
        <f>'Unadjusted SFAG &amp; MOE'!B11-'Adjusted SFAG'!F12</f>
        <v>0</v>
      </c>
      <c r="H12" s="68">
        <v>32290981</v>
      </c>
      <c r="I12" s="68">
        <f>'Unadjusted SFAG &amp; MOE'!B11-'Adjusted SFAG'!H12</f>
        <v>0</v>
      </c>
      <c r="J12" s="68">
        <v>32290981</v>
      </c>
      <c r="K12" s="237">
        <f>'Unadjusted SFAG &amp; MOE'!B11-'Adjusted SFAG'!J12</f>
        <v>0</v>
      </c>
      <c r="L12" s="236">
        <v>32290981</v>
      </c>
      <c r="M12" s="237">
        <f>'Unadjusted SFAG &amp; MOE'!B11-'Adjusted SFAG'!L12</f>
        <v>0</v>
      </c>
      <c r="N12" s="237">
        <v>32184421</v>
      </c>
      <c r="O12" s="244">
        <v>106560</v>
      </c>
      <c r="P12" s="237">
        <v>0</v>
      </c>
      <c r="Q12" s="237">
        <v>32184421</v>
      </c>
      <c r="R12" s="237">
        <f>'Unadjusted SFAG &amp; MOE'!B11*0.0033</f>
        <v>106560.23729999999</v>
      </c>
      <c r="S12" s="245" t="s">
        <v>170</v>
      </c>
      <c r="T12" s="138">
        <v>32184421</v>
      </c>
      <c r="U12" s="237">
        <f>'Unadjusted SFAG &amp; MOE'!$B11*0.0033</f>
        <v>106560.23729999999</v>
      </c>
      <c r="V12" s="237" t="str">
        <f>IF(ROUND(('Unadjusted SFAG &amp; MOE'!$B11-'Adjusted SFAG'!T12),0)=ROUND(U12,0), "-",'Unadjusted SFAG &amp; MOE'!$B11-'Adjusted SFAG'!T12-U12)</f>
        <v>-</v>
      </c>
      <c r="W12" s="138">
        <v>32184421</v>
      </c>
      <c r="X12" s="237">
        <f>'Unadjusted SFAG &amp; MOE'!$B11*0.0033</f>
        <v>106560.23729999999</v>
      </c>
      <c r="Y12" s="237">
        <f>'Unadjusted SFAG &amp; MOE'!B11-(W12+X12)</f>
        <v>-0.23730000108480453</v>
      </c>
      <c r="Z12" s="138">
        <v>32184421</v>
      </c>
      <c r="AA12" s="237">
        <f>'Unadjusted SFAG &amp; MOE'!$B11*0.0033</f>
        <v>106560.23729999999</v>
      </c>
      <c r="AB12" s="237" t="str">
        <f>IF(ROUND(('Unadjusted SFAG &amp; MOE'!$B11-'Adjusted SFAG'!Z12),0)=ROUND(AA12,0), "-",'Unadjusted SFAG &amp; MOE'!$B11-'Adjusted SFAG'!Z12-AA12)</f>
        <v>-</v>
      </c>
    </row>
    <row r="13" spans="1:28" ht="12" customHeight="1">
      <c r="A13" s="65" t="s">
        <v>97</v>
      </c>
      <c r="B13" s="66">
        <v>92609815</v>
      </c>
      <c r="C13" s="67">
        <f>'Unadjusted SFAG &amp; MOE'!B12-B13</f>
        <v>0</v>
      </c>
      <c r="D13" s="69">
        <v>92609815</v>
      </c>
      <c r="E13" s="68">
        <v>0</v>
      </c>
      <c r="F13" s="68">
        <v>92609815</v>
      </c>
      <c r="G13" s="68">
        <f>'Unadjusted SFAG &amp; MOE'!B12-'Adjusted SFAG'!F13</f>
        <v>0</v>
      </c>
      <c r="H13" s="68">
        <v>92609815</v>
      </c>
      <c r="I13" s="68">
        <f>'Unadjusted SFAG &amp; MOE'!B12-'Adjusted SFAG'!H13</f>
        <v>0</v>
      </c>
      <c r="J13" s="68">
        <v>92609814</v>
      </c>
      <c r="K13" s="237">
        <f>'Unadjusted SFAG &amp; MOE'!B12-'Adjusted SFAG'!J13</f>
        <v>1</v>
      </c>
      <c r="L13" s="236">
        <v>92609815</v>
      </c>
      <c r="M13" s="237">
        <f>'Unadjusted SFAG &amp; MOE'!B12-'Adjusted SFAG'!L13</f>
        <v>0</v>
      </c>
      <c r="N13" s="237">
        <v>92304203</v>
      </c>
      <c r="O13" s="244">
        <v>305612</v>
      </c>
      <c r="P13" s="237">
        <v>0</v>
      </c>
      <c r="Q13" s="237">
        <v>92304203</v>
      </c>
      <c r="R13" s="237">
        <f>'Unadjusted SFAG &amp; MOE'!B12*0.0033</f>
        <v>305612.38949999999</v>
      </c>
      <c r="S13" s="245" t="s">
        <v>170</v>
      </c>
      <c r="T13" s="138">
        <v>92304203</v>
      </c>
      <c r="U13" s="237">
        <f>'Unadjusted SFAG &amp; MOE'!$B12*0.0033</f>
        <v>305612.38949999999</v>
      </c>
      <c r="V13" s="237" t="str">
        <f>IF(ROUND(('Unadjusted SFAG &amp; MOE'!$B12-'Adjusted SFAG'!T13),0)=ROUND(U13,0), "-",'Unadjusted SFAG &amp; MOE'!$B12-'Adjusted SFAG'!T13-U13)</f>
        <v>-</v>
      </c>
      <c r="W13" s="138">
        <v>92304203</v>
      </c>
      <c r="X13" s="237">
        <f>'Unadjusted SFAG &amp; MOE'!$B12*0.0033</f>
        <v>305612.38949999999</v>
      </c>
      <c r="Y13" s="237">
        <f>'Unadjusted SFAG &amp; MOE'!B12-(W13+X13)</f>
        <v>-0.38950000703334808</v>
      </c>
      <c r="Z13" s="138">
        <v>92304203</v>
      </c>
      <c r="AA13" s="237">
        <f>'Unadjusted SFAG &amp; MOE'!$B12*0.0033</f>
        <v>305612.38949999999</v>
      </c>
      <c r="AB13" s="237" t="str">
        <f>IF(ROUND(('Unadjusted SFAG &amp; MOE'!$B12-'Adjusted SFAG'!Z13),0)=ROUND(AA13,0), "-",'Unadjusted SFAG &amp; MOE'!$B12-'Adjusted SFAG'!Z13-AA13)</f>
        <v>-</v>
      </c>
    </row>
    <row r="14" spans="1:28">
      <c r="A14" s="65" t="s">
        <v>99</v>
      </c>
      <c r="B14" s="66">
        <v>562340120</v>
      </c>
      <c r="C14" s="67">
        <f>'Unadjusted SFAG &amp; MOE'!B13-B14</f>
        <v>0</v>
      </c>
      <c r="D14" s="69">
        <v>562340120</v>
      </c>
      <c r="E14" s="68">
        <v>0</v>
      </c>
      <c r="F14" s="68">
        <v>562340120</v>
      </c>
      <c r="G14" s="68">
        <f>'Unadjusted SFAG &amp; MOE'!B13-'Adjusted SFAG'!F14</f>
        <v>0</v>
      </c>
      <c r="H14" s="68">
        <v>562340120</v>
      </c>
      <c r="I14" s="68">
        <f>'Unadjusted SFAG &amp; MOE'!B13-'Adjusted SFAG'!H14</f>
        <v>0</v>
      </c>
      <c r="J14" s="68">
        <v>562340120</v>
      </c>
      <c r="K14" s="237">
        <f>'Unadjusted SFAG &amp; MOE'!B13-'Adjusted SFAG'!J14</f>
        <v>0</v>
      </c>
      <c r="L14" s="236">
        <v>562340120</v>
      </c>
      <c r="M14" s="237">
        <f>'Unadjusted SFAG &amp; MOE'!B13-'Adjusted SFAG'!L14</f>
        <v>0</v>
      </c>
      <c r="N14" s="237">
        <v>560484398</v>
      </c>
      <c r="O14" s="244">
        <v>1855722</v>
      </c>
      <c r="P14" s="237">
        <v>0</v>
      </c>
      <c r="Q14" s="237">
        <v>560484398</v>
      </c>
      <c r="R14" s="237">
        <f>'Unadjusted SFAG &amp; MOE'!B13*0.0033</f>
        <v>1855722.3959999999</v>
      </c>
      <c r="S14" s="245" t="s">
        <v>170</v>
      </c>
      <c r="T14" s="138">
        <v>560484398</v>
      </c>
      <c r="U14" s="237">
        <f>'Unadjusted SFAG &amp; MOE'!$B13*0.0033</f>
        <v>1855722.3959999999</v>
      </c>
      <c r="V14" s="237" t="str">
        <f>IF(ROUND(('Unadjusted SFAG &amp; MOE'!$B13-'Adjusted SFAG'!T14),0)=ROUND(U14,0), "-",'Unadjusted SFAG &amp; MOE'!$B13-'Adjusted SFAG'!T14-U14)</f>
        <v>-</v>
      </c>
      <c r="W14" s="138">
        <v>560484398</v>
      </c>
      <c r="X14" s="237">
        <f>'Unadjusted SFAG &amp; MOE'!$B13*0.0033</f>
        <v>1855722.3959999999</v>
      </c>
      <c r="Y14" s="237">
        <f>'Unadjusted SFAG &amp; MOE'!B13-(W14+X14)</f>
        <v>-0.39600002765655518</v>
      </c>
      <c r="Z14" s="138">
        <v>560484398</v>
      </c>
      <c r="AA14" s="237">
        <f>'Unadjusted SFAG &amp; MOE'!$B13*0.0033</f>
        <v>1855722.3959999999</v>
      </c>
      <c r="AB14" s="237" t="str">
        <f>IF(ROUND(('Unadjusted SFAG &amp; MOE'!$B13-'Adjusted SFAG'!Z14),0)=ROUND(AA14,0), "-",'Unadjusted SFAG &amp; MOE'!$B13-'Adjusted SFAG'!Z14-AA14)</f>
        <v>-</v>
      </c>
    </row>
    <row r="15" spans="1:28" ht="14.45" customHeight="1">
      <c r="A15" s="65" t="s">
        <v>101</v>
      </c>
      <c r="B15" s="66">
        <v>330741739</v>
      </c>
      <c r="C15" s="67">
        <f>'Unadjusted SFAG &amp; MOE'!B14-B15</f>
        <v>0</v>
      </c>
      <c r="D15" s="69">
        <v>330741739</v>
      </c>
      <c r="E15" s="68">
        <v>0</v>
      </c>
      <c r="F15" s="68">
        <v>330741739</v>
      </c>
      <c r="G15" s="68">
        <f>'Unadjusted SFAG &amp; MOE'!B14-'Adjusted SFAG'!F15</f>
        <v>0</v>
      </c>
      <c r="H15" s="68">
        <v>330741739</v>
      </c>
      <c r="I15" s="68">
        <f>'Unadjusted SFAG &amp; MOE'!B14-'Adjusted SFAG'!H15</f>
        <v>0</v>
      </c>
      <c r="J15" s="68">
        <v>330741739</v>
      </c>
      <c r="K15" s="237">
        <f>'Unadjusted SFAG &amp; MOE'!B14-'Adjusted SFAG'!J15</f>
        <v>0</v>
      </c>
      <c r="L15" s="236">
        <v>330741739</v>
      </c>
      <c r="M15" s="237">
        <f>'Unadjusted SFAG &amp; MOE'!B14-'Adjusted SFAG'!L15</f>
        <v>0</v>
      </c>
      <c r="N15" s="237">
        <v>329650291</v>
      </c>
      <c r="O15" s="244">
        <v>1091448</v>
      </c>
      <c r="P15" s="237">
        <v>0</v>
      </c>
      <c r="Q15" s="237">
        <v>329650291</v>
      </c>
      <c r="R15" s="237">
        <f>'Unadjusted SFAG &amp; MOE'!B14*0.0033</f>
        <v>1091447.7387000001</v>
      </c>
      <c r="S15" s="245" t="s">
        <v>170</v>
      </c>
      <c r="T15" s="138">
        <v>329650291</v>
      </c>
      <c r="U15" s="237">
        <f>'Unadjusted SFAG &amp; MOE'!$B14*0.0033</f>
        <v>1091447.7387000001</v>
      </c>
      <c r="V15" s="237" t="str">
        <f>IF(ROUND(('Unadjusted SFAG &amp; MOE'!$B14-'Adjusted SFAG'!T15),0)=ROUND(U15,0), "-",'Unadjusted SFAG &amp; MOE'!$B14-'Adjusted SFAG'!T15-U15)</f>
        <v>-</v>
      </c>
      <c r="W15" s="138">
        <v>329650291</v>
      </c>
      <c r="X15" s="237">
        <f>'Unadjusted SFAG &amp; MOE'!$B14*0.0033</f>
        <v>1091447.7387000001</v>
      </c>
      <c r="Y15" s="237">
        <f>'Unadjusted SFAG &amp; MOE'!B14-(W15+X15)</f>
        <v>0.26130002737045288</v>
      </c>
      <c r="Z15" s="138">
        <v>329650291</v>
      </c>
      <c r="AA15" s="237">
        <f>'Unadjusted SFAG &amp; MOE'!$B14*0.0033</f>
        <v>1091447.7387000001</v>
      </c>
      <c r="AB15" s="237" t="str">
        <f>IF(ROUND(('Unadjusted SFAG &amp; MOE'!$B14-'Adjusted SFAG'!Z15),0)=ROUND(AA15,0), "-",'Unadjusted SFAG &amp; MOE'!$B14-'Adjusted SFAG'!Z15-AA15)</f>
        <v>-</v>
      </c>
    </row>
    <row r="16" spans="1:28">
      <c r="A16" s="65" t="s">
        <v>102</v>
      </c>
      <c r="B16" s="66">
        <v>98904788</v>
      </c>
      <c r="C16" s="67">
        <f>'Unadjusted SFAG &amp; MOE'!B15-B16</f>
        <v>0</v>
      </c>
      <c r="D16" s="69">
        <v>98904788</v>
      </c>
      <c r="E16" s="68">
        <v>0</v>
      </c>
      <c r="F16" s="68">
        <v>98904788</v>
      </c>
      <c r="G16" s="68">
        <f>'Unadjusted SFAG &amp; MOE'!B15-'Adjusted SFAG'!F16</f>
        <v>0</v>
      </c>
      <c r="H16" s="68">
        <v>98904788</v>
      </c>
      <c r="I16" s="68">
        <f>'Unadjusted SFAG &amp; MOE'!B15-'Adjusted SFAG'!H16</f>
        <v>0</v>
      </c>
      <c r="J16" s="68">
        <v>98904788</v>
      </c>
      <c r="K16" s="237">
        <f>'Unadjusted SFAG &amp; MOE'!B15-'Adjusted SFAG'!J16</f>
        <v>0</v>
      </c>
      <c r="L16" s="236">
        <v>98904788</v>
      </c>
      <c r="M16" s="237">
        <f>'Unadjusted SFAG &amp; MOE'!B15-'Adjusted SFAG'!L16</f>
        <v>0</v>
      </c>
      <c r="N16" s="237">
        <v>98578402</v>
      </c>
      <c r="O16" s="244">
        <v>326386</v>
      </c>
      <c r="P16" s="237">
        <v>0</v>
      </c>
      <c r="Q16" s="237">
        <v>98578402</v>
      </c>
      <c r="R16" s="237">
        <f>'Unadjusted SFAG &amp; MOE'!B15*0.0033</f>
        <v>326385.80040000001</v>
      </c>
      <c r="S16" s="245" t="s">
        <v>170</v>
      </c>
      <c r="T16" s="138">
        <v>98578402</v>
      </c>
      <c r="U16" s="237">
        <f>'Unadjusted SFAG &amp; MOE'!$B15*0.0033</f>
        <v>326385.80040000001</v>
      </c>
      <c r="V16" s="237" t="str">
        <f>IF(ROUND(('Unadjusted SFAG &amp; MOE'!$B15-'Adjusted SFAG'!T16),0)=ROUND(U16,0), "-",'Unadjusted SFAG &amp; MOE'!$B15-'Adjusted SFAG'!T16-U16)</f>
        <v>-</v>
      </c>
      <c r="W16" s="138">
        <v>98578402</v>
      </c>
      <c r="X16" s="237">
        <f>'Unadjusted SFAG &amp; MOE'!$B15*0.0033</f>
        <v>326385.80040000001</v>
      </c>
      <c r="Y16" s="237">
        <f>'Unadjusted SFAG &amp; MOE'!B15-(W16+X16)</f>
        <v>0.19959999620914459</v>
      </c>
      <c r="Z16" s="138">
        <v>98578402</v>
      </c>
      <c r="AA16" s="237">
        <f>'Unadjusted SFAG &amp; MOE'!$B15*0.0033</f>
        <v>326385.80040000001</v>
      </c>
      <c r="AB16" s="237" t="str">
        <f>IF(ROUND(('Unadjusted SFAG &amp; MOE'!$B15-'Adjusted SFAG'!Z16),0)=ROUND(AA16,0), "-",'Unadjusted SFAG &amp; MOE'!$B15-'Adjusted SFAG'!Z16-AA16)</f>
        <v>-</v>
      </c>
    </row>
    <row r="17" spans="1:28">
      <c r="A17" s="282" t="s">
        <v>103</v>
      </c>
      <c r="B17" s="66">
        <v>30412563</v>
      </c>
      <c r="C17" s="67">
        <f>'Unadjusted SFAG &amp; MOE'!B16-B17</f>
        <v>1525489</v>
      </c>
      <c r="D17" s="69">
        <v>30412562</v>
      </c>
      <c r="E17" s="68">
        <v>1525490</v>
      </c>
      <c r="F17" s="68">
        <v>30412562</v>
      </c>
      <c r="G17" s="68">
        <f>'Unadjusted SFAG &amp; MOE'!B16-'Adjusted SFAG'!F17</f>
        <v>1525490</v>
      </c>
      <c r="H17" s="68">
        <v>30412562</v>
      </c>
      <c r="I17" s="68">
        <f>'Unadjusted SFAG &amp; MOE'!B16-'Adjusted SFAG'!H17</f>
        <v>1525490</v>
      </c>
      <c r="J17" s="68">
        <v>30412562</v>
      </c>
      <c r="K17" s="237">
        <f>'Unadjusted SFAG &amp; MOE'!B16-'Adjusted SFAG'!J17</f>
        <v>1525490</v>
      </c>
      <c r="L17" s="236">
        <v>30412562</v>
      </c>
      <c r="M17" s="237">
        <f>'Unadjusted SFAG &amp; MOE'!B16-'Adjusted SFAG'!L17</f>
        <v>1525490</v>
      </c>
      <c r="N17" s="237">
        <v>30307166</v>
      </c>
      <c r="O17" s="244">
        <v>105396</v>
      </c>
      <c r="P17" s="237">
        <v>1525490</v>
      </c>
      <c r="Q17" s="237">
        <v>30307166</v>
      </c>
      <c r="R17" s="237">
        <f>'Unadjusted SFAG &amp; MOE'!B16*0.0033</f>
        <v>105395.5716</v>
      </c>
      <c r="S17" s="245">
        <v>1525490.4284000001</v>
      </c>
      <c r="T17" s="138">
        <v>30307166</v>
      </c>
      <c r="U17" s="237">
        <f>'Unadjusted SFAG &amp; MOE'!$B16*0.0033</f>
        <v>105395.5716</v>
      </c>
      <c r="V17" s="237">
        <f>IF(ROUND(('Unadjusted SFAG &amp; MOE'!$B16-'Adjusted SFAG'!T17),0)=ROUND(U17,0), "-",'Unadjusted SFAG &amp; MOE'!$B16-'Adjusted SFAG'!T17-U17)</f>
        <v>1525490.4284000001</v>
      </c>
      <c r="W17" s="138">
        <v>30307166</v>
      </c>
      <c r="X17" s="237">
        <f>'Unadjusted SFAG &amp; MOE'!$B16*0.0033</f>
        <v>105395.5716</v>
      </c>
      <c r="Y17" s="237">
        <f>'Unadjusted SFAG &amp; MOE'!B16-(W17+X17)</f>
        <v>1525490.4283999987</v>
      </c>
      <c r="Z17" s="138">
        <v>30307166</v>
      </c>
      <c r="AA17" s="237">
        <f>'Unadjusted SFAG &amp; MOE'!$B16*0.0033</f>
        <v>105395.5716</v>
      </c>
      <c r="AB17" s="237">
        <f>IF(ROUND(('Unadjusted SFAG &amp; MOE'!$B16-'Adjusted SFAG'!Z17),0)=ROUND(AA17,0), "-",'Unadjusted SFAG &amp; MOE'!$B16-'Adjusted SFAG'!Z17-AA17)</f>
        <v>1525490.4284000001</v>
      </c>
    </row>
    <row r="18" spans="1:28">
      <c r="A18" s="65" t="s">
        <v>104</v>
      </c>
      <c r="B18" s="66">
        <v>585056960</v>
      </c>
      <c r="C18" s="67">
        <f>'Unadjusted SFAG &amp; MOE'!B17-B18</f>
        <v>0</v>
      </c>
      <c r="D18" s="69">
        <v>585056960</v>
      </c>
      <c r="E18" s="68">
        <v>0</v>
      </c>
      <c r="F18" s="68">
        <v>585056960</v>
      </c>
      <c r="G18" s="68">
        <f>'Unadjusted SFAG &amp; MOE'!B17-'Adjusted SFAG'!F18</f>
        <v>0</v>
      </c>
      <c r="H18" s="68">
        <v>585056960</v>
      </c>
      <c r="I18" s="68">
        <f>'Unadjusted SFAG &amp; MOE'!B17-'Adjusted SFAG'!H18</f>
        <v>0</v>
      </c>
      <c r="J18" s="68">
        <v>585056960</v>
      </c>
      <c r="K18" s="237">
        <f>'Unadjusted SFAG &amp; MOE'!B17-'Adjusted SFAG'!J18</f>
        <v>0</v>
      </c>
      <c r="L18" s="236">
        <v>585056960</v>
      </c>
      <c r="M18" s="237">
        <f>'Unadjusted SFAG &amp; MOE'!B17-'Adjusted SFAG'!L18</f>
        <v>0</v>
      </c>
      <c r="N18" s="237">
        <v>583126272</v>
      </c>
      <c r="O18" s="244">
        <v>1930688</v>
      </c>
      <c r="P18" s="237">
        <v>0</v>
      </c>
      <c r="Q18" s="237">
        <v>583126272</v>
      </c>
      <c r="R18" s="237">
        <f>'Unadjusted SFAG &amp; MOE'!B17*0.0033</f>
        <v>1930687.9679999999</v>
      </c>
      <c r="S18" s="245" t="s">
        <v>170</v>
      </c>
      <c r="T18" s="138">
        <v>583126272</v>
      </c>
      <c r="U18" s="237">
        <f>'Unadjusted SFAG &amp; MOE'!$B17*0.0033</f>
        <v>1930687.9679999999</v>
      </c>
      <c r="V18" s="237" t="str">
        <f>IF(ROUND(('Unadjusted SFAG &amp; MOE'!$B17-'Adjusted SFAG'!T18),0)=ROUND(U18,0), "-",'Unadjusted SFAG &amp; MOE'!$B17-'Adjusted SFAG'!T18-U18)</f>
        <v>-</v>
      </c>
      <c r="W18" s="138">
        <v>583126272</v>
      </c>
      <c r="X18" s="237">
        <f>'Unadjusted SFAG &amp; MOE'!$B17*0.0033</f>
        <v>1930687.9679999999</v>
      </c>
      <c r="Y18" s="237">
        <f>'Unadjusted SFAG &amp; MOE'!B17-(W18+X18)</f>
        <v>3.1999945640563965E-2</v>
      </c>
      <c r="Z18" s="138">
        <v>583126272</v>
      </c>
      <c r="AA18" s="237">
        <f>'Unadjusted SFAG &amp; MOE'!$B17*0.0033</f>
        <v>1930687.9679999999</v>
      </c>
      <c r="AB18" s="237" t="str">
        <f>IF(ROUND(('Unadjusted SFAG &amp; MOE'!$B17-'Adjusted SFAG'!Z18),0)=ROUND(AA18,0), "-",'Unadjusted SFAG &amp; MOE'!$B17-'Adjusted SFAG'!Z18-AA18)</f>
        <v>-</v>
      </c>
    </row>
    <row r="19" spans="1:28" ht="12" customHeight="1">
      <c r="A19" s="65" t="s">
        <v>105</v>
      </c>
      <c r="B19" s="66">
        <v>206799109</v>
      </c>
      <c r="C19" s="67">
        <f>'Unadjusted SFAG &amp; MOE'!B18-B19</f>
        <v>0</v>
      </c>
      <c r="D19" s="69">
        <v>206799109</v>
      </c>
      <c r="E19" s="68">
        <v>0</v>
      </c>
      <c r="F19" s="68">
        <v>206799109</v>
      </c>
      <c r="G19" s="68">
        <f>'Unadjusted SFAG &amp; MOE'!B18-'Adjusted SFAG'!F19</f>
        <v>0</v>
      </c>
      <c r="H19" s="68">
        <v>206799109</v>
      </c>
      <c r="I19" s="68">
        <f>'Unadjusted SFAG &amp; MOE'!B18-'Adjusted SFAG'!H19</f>
        <v>0</v>
      </c>
      <c r="J19" s="68">
        <v>206799108</v>
      </c>
      <c r="K19" s="237">
        <f>'Unadjusted SFAG &amp; MOE'!B18-'Adjusted SFAG'!J19</f>
        <v>1</v>
      </c>
      <c r="L19" s="236">
        <v>206799109</v>
      </c>
      <c r="M19" s="237">
        <f>'Unadjusted SFAG &amp; MOE'!B18-'Adjusted SFAG'!L19</f>
        <v>0</v>
      </c>
      <c r="N19" s="237">
        <v>206116672</v>
      </c>
      <c r="O19" s="244">
        <v>682437</v>
      </c>
      <c r="P19" s="237">
        <v>0</v>
      </c>
      <c r="Q19" s="237">
        <v>206116672</v>
      </c>
      <c r="R19" s="237">
        <f>'Unadjusted SFAG &amp; MOE'!B18*0.0033</f>
        <v>682437.05969999998</v>
      </c>
      <c r="S19" s="245" t="s">
        <v>170</v>
      </c>
      <c r="T19" s="138">
        <v>206116672</v>
      </c>
      <c r="U19" s="237">
        <f>'Unadjusted SFAG &amp; MOE'!$B18*0.0033</f>
        <v>682437.05969999998</v>
      </c>
      <c r="V19" s="237" t="str">
        <f>IF(ROUND(('Unadjusted SFAG &amp; MOE'!$B18-'Adjusted SFAG'!T19),0)=ROUND(U19,0), "-",'Unadjusted SFAG &amp; MOE'!$B18-'Adjusted SFAG'!T19-U19)</f>
        <v>-</v>
      </c>
      <c r="W19" s="138">
        <v>206116672</v>
      </c>
      <c r="X19" s="237">
        <f>'Unadjusted SFAG &amp; MOE'!$B18*0.0033</f>
        <v>682437.05969999998</v>
      </c>
      <c r="Y19" s="237">
        <f>'Unadjusted SFAG &amp; MOE'!B18-(W19+X19)</f>
        <v>-5.970001220703125E-2</v>
      </c>
      <c r="Z19" s="138">
        <v>206116672</v>
      </c>
      <c r="AA19" s="237">
        <f>'Unadjusted SFAG &amp; MOE'!$B18*0.0033</f>
        <v>682437.05969999998</v>
      </c>
      <c r="AB19" s="237" t="str">
        <f>IF(ROUND(('Unadjusted SFAG &amp; MOE'!$B18-'Adjusted SFAG'!Z19),0)=ROUND(AA19,0), "-",'Unadjusted SFAG &amp; MOE'!$B18-'Adjusted SFAG'!Z19-AA19)</f>
        <v>-</v>
      </c>
    </row>
    <row r="20" spans="1:28">
      <c r="A20" s="282" t="s">
        <v>107</v>
      </c>
      <c r="B20" s="66">
        <v>131030394</v>
      </c>
      <c r="C20" s="67">
        <f>'Unadjusted SFAG &amp; MOE'!B19-B20</f>
        <v>494565</v>
      </c>
      <c r="D20" s="69">
        <v>131030394</v>
      </c>
      <c r="E20" s="68">
        <v>494565</v>
      </c>
      <c r="F20" s="68">
        <v>131030394</v>
      </c>
      <c r="G20" s="68">
        <f>'Unadjusted SFAG &amp; MOE'!B19-'Adjusted SFAG'!F20</f>
        <v>494565</v>
      </c>
      <c r="H20" s="68">
        <v>131044306</v>
      </c>
      <c r="I20" s="68">
        <f>'Unadjusted SFAG &amp; MOE'!B19-'Adjusted SFAG'!H20</f>
        <v>480653</v>
      </c>
      <c r="J20" s="68">
        <v>131028542</v>
      </c>
      <c r="K20" s="237">
        <f>'Unadjusted SFAG &amp; MOE'!B19-'Adjusted SFAG'!J20</f>
        <v>496417</v>
      </c>
      <c r="L20" s="236">
        <v>131019431</v>
      </c>
      <c r="M20" s="237">
        <f>'Unadjusted SFAG &amp; MOE'!B19-'Adjusted SFAG'!L20</f>
        <v>505528</v>
      </c>
      <c r="N20" s="237">
        <v>130558068</v>
      </c>
      <c r="O20" s="244">
        <v>434032</v>
      </c>
      <c r="P20" s="244">
        <v>532859</v>
      </c>
      <c r="Q20" s="237">
        <v>130558068</v>
      </c>
      <c r="R20" s="237">
        <f>'Unadjusted SFAG &amp; MOE'!B19*0.0033</f>
        <v>434032.36469999998</v>
      </c>
      <c r="S20" s="245">
        <v>532858.63529999601</v>
      </c>
      <c r="T20" s="138">
        <v>130558068</v>
      </c>
      <c r="U20" s="237">
        <f>'Unadjusted SFAG &amp; MOE'!$B19*0.0033</f>
        <v>434032.36469999998</v>
      </c>
      <c r="V20" s="237">
        <f>IF(ROUND(('Unadjusted SFAG &amp; MOE'!$B19-'Adjusted SFAG'!T20),0)=ROUND(U20,0), "-",'Unadjusted SFAG &amp; MOE'!$B19-'Adjusted SFAG'!T20-U20)</f>
        <v>532858.63529999997</v>
      </c>
      <c r="W20" s="138">
        <v>130558068</v>
      </c>
      <c r="X20" s="237">
        <f>'Unadjusted SFAG &amp; MOE'!$B19*0.0033</f>
        <v>434032.36469999998</v>
      </c>
      <c r="Y20" s="237">
        <f>'Unadjusted SFAG &amp; MOE'!B19-(W20+X20)</f>
        <v>532858.63529999554</v>
      </c>
      <c r="Z20" s="138">
        <v>130558068</v>
      </c>
      <c r="AA20" s="237">
        <f>'Unadjusted SFAG &amp; MOE'!$B19*0.0033</f>
        <v>434032.36469999998</v>
      </c>
      <c r="AB20" s="237">
        <f>IF(ROUND(('Unadjusted SFAG &amp; MOE'!$B19-'Adjusted SFAG'!Z20),0)=ROUND(AA20,0), "-",'Unadjusted SFAG &amp; MOE'!$B19-'Adjusted SFAG'!Z20-AA20)</f>
        <v>532858.63529999997</v>
      </c>
    </row>
    <row r="21" spans="1:28">
      <c r="A21" s="282" t="s">
        <v>76</v>
      </c>
      <c r="B21" s="66">
        <v>101931061</v>
      </c>
      <c r="C21" s="67">
        <f>'Unadjusted SFAG &amp; MOE'!B20-B21</f>
        <v>0</v>
      </c>
      <c r="D21" s="69">
        <v>101931061</v>
      </c>
      <c r="E21" s="68">
        <v>0</v>
      </c>
      <c r="F21" s="68">
        <v>101931061</v>
      </c>
      <c r="G21" s="68">
        <f>'Unadjusted SFAG &amp; MOE'!B20-'Adjusted SFAG'!F21</f>
        <v>0</v>
      </c>
      <c r="H21" s="68">
        <v>101931061</v>
      </c>
      <c r="I21" s="68">
        <f>'Unadjusted SFAG &amp; MOE'!B20-'Adjusted SFAG'!H21</f>
        <v>0</v>
      </c>
      <c r="J21" s="68">
        <v>101931061</v>
      </c>
      <c r="K21" s="237">
        <f>'Unadjusted SFAG &amp; MOE'!B20-'Adjusted SFAG'!J21</f>
        <v>0</v>
      </c>
      <c r="L21" s="236">
        <v>101901833</v>
      </c>
      <c r="M21" s="237">
        <f>'Unadjusted SFAG &amp; MOE'!B20-'Adjusted SFAG'!L21</f>
        <v>29228</v>
      </c>
      <c r="N21" s="237">
        <v>101174604</v>
      </c>
      <c r="O21" s="244">
        <v>336373</v>
      </c>
      <c r="P21" s="244">
        <v>116991</v>
      </c>
      <c r="Q21" s="237">
        <v>101360081</v>
      </c>
      <c r="R21" s="237">
        <f>'Unadjusted SFAG &amp; MOE'!B20*0.0033</f>
        <v>336372.5013</v>
      </c>
      <c r="S21" s="245">
        <v>234607.49869999301</v>
      </c>
      <c r="T21" s="138">
        <v>101477697</v>
      </c>
      <c r="U21" s="237">
        <f>'Unadjusted SFAG &amp; MOE'!$B20*0.0033</f>
        <v>336372.5013</v>
      </c>
      <c r="V21" s="237">
        <f>IF(ROUND(('Unadjusted SFAG &amp; MOE'!$B20-'Adjusted SFAG'!T21),0)=ROUND(U21,0), "-",'Unadjusted SFAG &amp; MOE'!$B20-'Adjusted SFAG'!T21-U21)</f>
        <v>116991.4987</v>
      </c>
      <c r="W21" s="138">
        <v>101477697</v>
      </c>
      <c r="X21" s="237">
        <f>'Unadjusted SFAG &amp; MOE'!$B20*0.0033</f>
        <v>336372.5013</v>
      </c>
      <c r="Y21" s="237">
        <f>'Unadjusted SFAG &amp; MOE'!B20-(W21+X21)</f>
        <v>116991.4986999929</v>
      </c>
      <c r="Z21" s="138">
        <v>101477697</v>
      </c>
      <c r="AA21" s="237">
        <f>'Unadjusted SFAG &amp; MOE'!$B20*0.0033</f>
        <v>336372.5013</v>
      </c>
      <c r="AB21" s="237">
        <f>IF(ROUND(('Unadjusted SFAG &amp; MOE'!$B20-'Adjusted SFAG'!Z21),0)=ROUND(AA21,0), "-",'Unadjusted SFAG &amp; MOE'!$B20-'Adjusted SFAG'!Z21-AA21)</f>
        <v>116991.4987</v>
      </c>
    </row>
    <row r="22" spans="1:28">
      <c r="A22" s="65" t="s">
        <v>110</v>
      </c>
      <c r="B22" s="66">
        <v>181287669</v>
      </c>
      <c r="C22" s="67">
        <f>'Unadjusted SFAG &amp; MOE'!B21-B22</f>
        <v>0</v>
      </c>
      <c r="D22" s="69">
        <v>181287669</v>
      </c>
      <c r="E22" s="68">
        <v>0</v>
      </c>
      <c r="F22" s="68">
        <v>181287669</v>
      </c>
      <c r="G22" s="68">
        <f>'Unadjusted SFAG &amp; MOE'!B21-'Adjusted SFAG'!F22</f>
        <v>0</v>
      </c>
      <c r="H22" s="68">
        <v>181287669</v>
      </c>
      <c r="I22" s="68">
        <f>'Unadjusted SFAG &amp; MOE'!B21-'Adjusted SFAG'!H22</f>
        <v>0</v>
      </c>
      <c r="J22" s="68">
        <v>181287668</v>
      </c>
      <c r="K22" s="237">
        <f>'Unadjusted SFAG &amp; MOE'!B21-'Adjusted SFAG'!J22</f>
        <v>1</v>
      </c>
      <c r="L22" s="236">
        <v>181287669</v>
      </c>
      <c r="M22" s="237">
        <f>'Unadjusted SFAG &amp; MOE'!B21-'Adjusted SFAG'!L22</f>
        <v>0</v>
      </c>
      <c r="N22" s="237">
        <v>180689420</v>
      </c>
      <c r="O22" s="244">
        <v>598249</v>
      </c>
      <c r="P22" s="237">
        <v>0</v>
      </c>
      <c r="Q22" s="237">
        <v>180689420</v>
      </c>
      <c r="R22" s="237">
        <f>'Unadjusted SFAG &amp; MOE'!B21*0.0033</f>
        <v>598249.3077</v>
      </c>
      <c r="S22" s="245" t="s">
        <v>170</v>
      </c>
      <c r="T22" s="138">
        <v>180689420</v>
      </c>
      <c r="U22" s="237">
        <f>'Unadjusted SFAG &amp; MOE'!$B21*0.0033</f>
        <v>598249.3077</v>
      </c>
      <c r="V22" s="237" t="str">
        <f>IF(ROUND(('Unadjusted SFAG &amp; MOE'!$B21-'Adjusted SFAG'!T22),0)=ROUND(U22,0), "-",'Unadjusted SFAG &amp; MOE'!$B21-'Adjusted SFAG'!T22-U22)</f>
        <v>-</v>
      </c>
      <c r="W22" s="138">
        <v>180689420</v>
      </c>
      <c r="X22" s="237">
        <f>'Unadjusted SFAG &amp; MOE'!$B21*0.0033</f>
        <v>598249.3077</v>
      </c>
      <c r="Y22" s="237">
        <f>'Unadjusted SFAG &amp; MOE'!B21-(W22+X22)</f>
        <v>-0.30770000815391541</v>
      </c>
      <c r="Z22" s="138">
        <v>180689420</v>
      </c>
      <c r="AA22" s="237">
        <f>'Unadjusted SFAG &amp; MOE'!$B21*0.0033</f>
        <v>598249.3077</v>
      </c>
      <c r="AB22" s="237" t="str">
        <f>IF(ROUND(('Unadjusted SFAG &amp; MOE'!$B21-'Adjusted SFAG'!Z22),0)=ROUND(AA22,0), "-",'Unadjusted SFAG &amp; MOE'!$B21-'Adjusted SFAG'!Z22-AA22)</f>
        <v>-</v>
      </c>
    </row>
    <row r="23" spans="1:28">
      <c r="A23" s="65" t="s">
        <v>111</v>
      </c>
      <c r="B23" s="66">
        <v>163971985</v>
      </c>
      <c r="C23" s="67">
        <f>'Unadjusted SFAG &amp; MOE'!B22-B23</f>
        <v>0</v>
      </c>
      <c r="D23" s="69">
        <v>163971985</v>
      </c>
      <c r="E23" s="68">
        <v>0</v>
      </c>
      <c r="F23" s="68">
        <v>163971985</v>
      </c>
      <c r="G23" s="68">
        <f>'Unadjusted SFAG &amp; MOE'!B22-'Adjusted SFAG'!F23</f>
        <v>0</v>
      </c>
      <c r="H23" s="68">
        <v>163533444</v>
      </c>
      <c r="I23" s="68">
        <f>'Unadjusted SFAG &amp; MOE'!B22-'Adjusted SFAG'!H23</f>
        <v>438541</v>
      </c>
      <c r="J23" s="68">
        <v>163971985</v>
      </c>
      <c r="K23" s="237">
        <f>'Unadjusted SFAG &amp; MOE'!B22-'Adjusted SFAG'!J23</f>
        <v>0</v>
      </c>
      <c r="L23" s="236">
        <v>163971985</v>
      </c>
      <c r="M23" s="237">
        <f>'Unadjusted SFAG &amp; MOE'!B22-'Adjusted SFAG'!L23</f>
        <v>0</v>
      </c>
      <c r="N23" s="237">
        <v>163377090</v>
      </c>
      <c r="O23" s="244">
        <v>541108</v>
      </c>
      <c r="P23" s="237">
        <v>0</v>
      </c>
      <c r="Q23" s="237">
        <v>163430877</v>
      </c>
      <c r="R23" s="237">
        <f>'Unadjusted SFAG &amp; MOE'!B22*0.0033</f>
        <v>541107.55050000001</v>
      </c>
      <c r="S23" s="245" t="s">
        <v>170</v>
      </c>
      <c r="T23" s="138">
        <v>163430877</v>
      </c>
      <c r="U23" s="237">
        <f>'Unadjusted SFAG &amp; MOE'!$B22*0.0033</f>
        <v>541107.55050000001</v>
      </c>
      <c r="V23" s="237" t="str">
        <f>IF(ROUND(('Unadjusted SFAG &amp; MOE'!$B22-'Adjusted SFAG'!T23),0)=ROUND(U23,0), "-",'Unadjusted SFAG &amp; MOE'!$B22-'Adjusted SFAG'!T23-U23)</f>
        <v>-</v>
      </c>
      <c r="W23" s="138">
        <v>163430877</v>
      </c>
      <c r="X23" s="237">
        <f>'Unadjusted SFAG &amp; MOE'!$B22*0.0033</f>
        <v>541107.55050000001</v>
      </c>
      <c r="Y23" s="237">
        <f>'Unadjusted SFAG &amp; MOE'!B22-(W23+X23)</f>
        <v>0.44949999451637268</v>
      </c>
      <c r="Z23" s="138">
        <v>163430877</v>
      </c>
      <c r="AA23" s="237">
        <f>'Unadjusted SFAG &amp; MOE'!$B22*0.0033</f>
        <v>541107.55050000001</v>
      </c>
      <c r="AB23" s="237" t="str">
        <f>IF(ROUND(('Unadjusted SFAG &amp; MOE'!$B22-'Adjusted SFAG'!Z23),0)=ROUND(AA23,0), "-",'Unadjusted SFAG &amp; MOE'!$B22-'Adjusted SFAG'!Z23-AA23)</f>
        <v>-</v>
      </c>
    </row>
    <row r="24" spans="1:28">
      <c r="A24" s="65" t="s">
        <v>113</v>
      </c>
      <c r="B24" s="66">
        <v>78120889</v>
      </c>
      <c r="C24" s="67">
        <f>'Unadjusted SFAG &amp; MOE'!B23-B24</f>
        <v>0</v>
      </c>
      <c r="D24" s="69">
        <v>78120889</v>
      </c>
      <c r="E24" s="68">
        <v>0</v>
      </c>
      <c r="F24" s="68">
        <v>78120889</v>
      </c>
      <c r="G24" s="68">
        <f>'Unadjusted SFAG &amp; MOE'!B23-'Adjusted SFAG'!F24</f>
        <v>0</v>
      </c>
      <c r="H24" s="68">
        <v>78120889</v>
      </c>
      <c r="I24" s="68">
        <f>'Unadjusted SFAG &amp; MOE'!B23-'Adjusted SFAG'!H24</f>
        <v>0</v>
      </c>
      <c r="J24" s="68">
        <v>78120889</v>
      </c>
      <c r="K24" s="237">
        <f>'Unadjusted SFAG &amp; MOE'!B23-'Adjusted SFAG'!J24</f>
        <v>0</v>
      </c>
      <c r="L24" s="236">
        <v>78120889</v>
      </c>
      <c r="M24" s="237">
        <f>'Unadjusted SFAG &amp; MOE'!B23-'Adjusted SFAG'!L24</f>
        <v>0</v>
      </c>
      <c r="N24" s="237">
        <v>77863090</v>
      </c>
      <c r="O24" s="244">
        <v>257799</v>
      </c>
      <c r="P24" s="237">
        <v>0</v>
      </c>
      <c r="Q24" s="237">
        <v>77863090</v>
      </c>
      <c r="R24" s="237">
        <f>'Unadjusted SFAG &amp; MOE'!B23*0.0033</f>
        <v>257798.93369999999</v>
      </c>
      <c r="S24" s="245" t="s">
        <v>170</v>
      </c>
      <c r="T24" s="138">
        <v>76846500</v>
      </c>
      <c r="U24" s="237">
        <f>'Unadjusted SFAG &amp; MOE'!$B23*0.0033</f>
        <v>257798.93369999999</v>
      </c>
      <c r="V24" s="237"/>
      <c r="W24" s="138">
        <v>76983597</v>
      </c>
      <c r="X24" s="237">
        <f>'Unadjusted SFAG &amp; MOE'!$B23*0.0033</f>
        <v>257798.93369999999</v>
      </c>
      <c r="Y24" s="237">
        <v>0</v>
      </c>
      <c r="Z24" s="138">
        <v>77863090</v>
      </c>
      <c r="AA24" s="237">
        <f>'Unadjusted SFAG &amp; MOE'!$B23*0.0033</f>
        <v>257798.93369999999</v>
      </c>
      <c r="AB24" s="237" t="str">
        <f>IF(ROUND(('Unadjusted SFAG &amp; MOE'!$B23-'Adjusted SFAG'!Z24),0)=ROUND(AA24,0), "-",'Unadjusted SFAG &amp; MOE'!$B23-'Adjusted SFAG'!Z24-AA24)</f>
        <v>-</v>
      </c>
    </row>
    <row r="25" spans="1:28">
      <c r="A25" s="65" t="s">
        <v>78</v>
      </c>
      <c r="B25" s="66">
        <v>229098032</v>
      </c>
      <c r="C25" s="67">
        <f>'Unadjusted SFAG &amp; MOE'!B24-B25</f>
        <v>0</v>
      </c>
      <c r="D25" s="69">
        <v>229098032</v>
      </c>
      <c r="E25" s="68">
        <v>0</v>
      </c>
      <c r="F25" s="68">
        <v>229098032</v>
      </c>
      <c r="G25" s="68">
        <f>'Unadjusted SFAG &amp; MOE'!B24-'Adjusted SFAG'!F25</f>
        <v>0</v>
      </c>
      <c r="H25" s="68">
        <v>229098032</v>
      </c>
      <c r="I25" s="68">
        <f>'Unadjusted SFAG &amp; MOE'!B24-'Adjusted SFAG'!H25</f>
        <v>0</v>
      </c>
      <c r="J25" s="68">
        <v>229098032</v>
      </c>
      <c r="K25" s="237">
        <f>'Unadjusted SFAG &amp; MOE'!B24-'Adjusted SFAG'!J25</f>
        <v>0</v>
      </c>
      <c r="L25" s="236">
        <v>229098032</v>
      </c>
      <c r="M25" s="237">
        <f>'Unadjusted SFAG &amp; MOE'!B24-'Adjusted SFAG'!L25</f>
        <v>0</v>
      </c>
      <c r="N25" s="237">
        <v>228342008</v>
      </c>
      <c r="O25" s="244">
        <v>756024</v>
      </c>
      <c r="P25" s="237">
        <v>0</v>
      </c>
      <c r="Q25" s="237">
        <v>228342008</v>
      </c>
      <c r="R25" s="237">
        <f>'Unadjusted SFAG &amp; MOE'!B24*0.0033</f>
        <v>756023.50560000003</v>
      </c>
      <c r="S25" s="245" t="s">
        <v>170</v>
      </c>
      <c r="T25" s="138">
        <v>228342008</v>
      </c>
      <c r="U25" s="237">
        <f>'Unadjusted SFAG &amp; MOE'!$B24*0.0033</f>
        <v>756023.50560000003</v>
      </c>
      <c r="V25" s="237" t="str">
        <f>IF(ROUND(('Unadjusted SFAG &amp; MOE'!$B24-'Adjusted SFAG'!T25),0)=ROUND(U25,0), "-",'Unadjusted SFAG &amp; MOE'!$B24-'Adjusted SFAG'!T25-U25)</f>
        <v>-</v>
      </c>
      <c r="W25" s="138">
        <v>228342008</v>
      </c>
      <c r="X25" s="237">
        <f>'Unadjusted SFAG &amp; MOE'!$B24*0.0033</f>
        <v>756023.50560000003</v>
      </c>
      <c r="Y25" s="237">
        <f>'Unadjusted SFAG &amp; MOE'!B24-(W25+X25)</f>
        <v>0.49439999461174011</v>
      </c>
      <c r="Z25" s="138">
        <v>228342008</v>
      </c>
      <c r="AA25" s="237">
        <f>'Unadjusted SFAG &amp; MOE'!$B24*0.0033</f>
        <v>756023.50560000003</v>
      </c>
      <c r="AB25" s="237" t="str">
        <f>IF(ROUND(('Unadjusted SFAG &amp; MOE'!$B24-'Adjusted SFAG'!Z25),0)=ROUND(AA25,0), "-",'Unadjusted SFAG &amp; MOE'!$B24-'Adjusted SFAG'!Z25-AA25)</f>
        <v>-</v>
      </c>
    </row>
    <row r="26" spans="1:28" ht="12.75" customHeight="1">
      <c r="A26" s="65" t="s">
        <v>116</v>
      </c>
      <c r="B26" s="66">
        <v>459371116</v>
      </c>
      <c r="C26" s="67">
        <f>'Unadjusted SFAG &amp; MOE'!B25-B26</f>
        <v>0</v>
      </c>
      <c r="D26" s="69">
        <v>459371116</v>
      </c>
      <c r="E26" s="68">
        <v>0</v>
      </c>
      <c r="F26" s="68">
        <v>459371116</v>
      </c>
      <c r="G26" s="68">
        <f>'Unadjusted SFAG &amp; MOE'!B25-'Adjusted SFAG'!F26</f>
        <v>0</v>
      </c>
      <c r="H26" s="68">
        <v>459371116</v>
      </c>
      <c r="I26" s="68">
        <f>'Unadjusted SFAG &amp; MOE'!B25-'Adjusted SFAG'!H26</f>
        <v>0</v>
      </c>
      <c r="J26" s="68">
        <v>459371116</v>
      </c>
      <c r="K26" s="237">
        <f>'Unadjusted SFAG &amp; MOE'!B25-'Adjusted SFAG'!J26</f>
        <v>0</v>
      </c>
      <c r="L26" s="236">
        <v>459371116</v>
      </c>
      <c r="M26" s="237">
        <f>'Unadjusted SFAG &amp; MOE'!B25-'Adjusted SFAG'!L26</f>
        <v>0</v>
      </c>
      <c r="N26" s="237">
        <v>457855191</v>
      </c>
      <c r="O26" s="244">
        <v>1515925</v>
      </c>
      <c r="P26" s="237">
        <v>0</v>
      </c>
      <c r="Q26" s="237">
        <v>457855191</v>
      </c>
      <c r="R26" s="237">
        <f>'Unadjusted SFAG &amp; MOE'!B25*0.0033</f>
        <v>1515924.6828000001</v>
      </c>
      <c r="S26" s="245" t="s">
        <v>170</v>
      </c>
      <c r="T26" s="138">
        <v>457855191</v>
      </c>
      <c r="U26" s="237">
        <f>'Unadjusted SFAG &amp; MOE'!$B25*0.0033</f>
        <v>1515924.6828000001</v>
      </c>
      <c r="V26" s="237" t="str">
        <f>IF(ROUND(('Unadjusted SFAG &amp; MOE'!$B25-'Adjusted SFAG'!T26),0)=ROUND(U26,0), "-",'Unadjusted SFAG &amp; MOE'!$B25-'Adjusted SFAG'!T26-U26)</f>
        <v>-</v>
      </c>
      <c r="W26" s="138">
        <v>457855191</v>
      </c>
      <c r="X26" s="237">
        <f>'Unadjusted SFAG &amp; MOE'!$B25*0.0033</f>
        <v>1515924.6828000001</v>
      </c>
      <c r="Y26" s="237">
        <f>'Unadjusted SFAG &amp; MOE'!B25-(W26+X26)</f>
        <v>0.31720000505447388</v>
      </c>
      <c r="Z26" s="138">
        <v>457855191</v>
      </c>
      <c r="AA26" s="237">
        <f>'Unadjusted SFAG &amp; MOE'!$B25*0.0033</f>
        <v>1515924.6828000001</v>
      </c>
      <c r="AB26" s="237" t="str">
        <f>IF(ROUND(('Unadjusted SFAG &amp; MOE'!$B25-'Adjusted SFAG'!Z26),0)=ROUND(AA26,0), "-",'Unadjusted SFAG &amp; MOE'!$B25-'Adjusted SFAG'!Z26-AA26)</f>
        <v>-</v>
      </c>
    </row>
    <row r="27" spans="1:28">
      <c r="A27" s="65" t="s">
        <v>117</v>
      </c>
      <c r="B27" s="66">
        <v>775352858</v>
      </c>
      <c r="C27" s="67">
        <f>'Unadjusted SFAG &amp; MOE'!B26-B27</f>
        <v>0</v>
      </c>
      <c r="D27" s="69">
        <v>775352858</v>
      </c>
      <c r="E27" s="68">
        <v>0</v>
      </c>
      <c r="F27" s="68">
        <v>775352858</v>
      </c>
      <c r="G27" s="68">
        <f>'Unadjusted SFAG &amp; MOE'!B26-'Adjusted SFAG'!F27</f>
        <v>0</v>
      </c>
      <c r="H27" s="68">
        <v>775352858</v>
      </c>
      <c r="I27" s="68">
        <f>'Unadjusted SFAG &amp; MOE'!B26-'Adjusted SFAG'!H27</f>
        <v>0</v>
      </c>
      <c r="J27" s="68">
        <v>775352858</v>
      </c>
      <c r="K27" s="237">
        <f>'Unadjusted SFAG &amp; MOE'!B26-'Adjusted SFAG'!J27</f>
        <v>0</v>
      </c>
      <c r="L27" s="236">
        <v>775352858</v>
      </c>
      <c r="M27" s="237">
        <f>'Unadjusted SFAG &amp; MOE'!B26-'Adjusted SFAG'!L27</f>
        <v>0</v>
      </c>
      <c r="N27" s="237">
        <v>772794194</v>
      </c>
      <c r="O27" s="244">
        <v>2558664</v>
      </c>
      <c r="P27" s="237">
        <v>0</v>
      </c>
      <c r="Q27" s="237">
        <v>772794194</v>
      </c>
      <c r="R27" s="237">
        <f>'Unadjusted SFAG &amp; MOE'!B26*0.0033</f>
        <v>2558664.4314000001</v>
      </c>
      <c r="S27" s="245" t="s">
        <v>170</v>
      </c>
      <c r="T27" s="138">
        <v>772794194</v>
      </c>
      <c r="U27" s="237">
        <f>'Unadjusted SFAG &amp; MOE'!$B26*0.0033</f>
        <v>2558664.4314000001</v>
      </c>
      <c r="V27" s="237" t="str">
        <f>IF(ROUND(('Unadjusted SFAG &amp; MOE'!$B26-'Adjusted SFAG'!T27),0)=ROUND(U27,0), "-",'Unadjusted SFAG &amp; MOE'!$B26-'Adjusted SFAG'!T27-U27)</f>
        <v>-</v>
      </c>
      <c r="W27" s="138">
        <v>772794194</v>
      </c>
      <c r="X27" s="237">
        <f>'Unadjusted SFAG &amp; MOE'!$B26*0.0033</f>
        <v>2558664.4314000001</v>
      </c>
      <c r="Y27" s="237">
        <f>'Unadjusted SFAG &amp; MOE'!B26-(W27+X27)</f>
        <v>-0.43139994144439697</v>
      </c>
      <c r="Z27" s="138">
        <v>772794194</v>
      </c>
      <c r="AA27" s="237">
        <f>'Unadjusted SFAG &amp; MOE'!$B26*0.0033</f>
        <v>2558664.4314000001</v>
      </c>
      <c r="AB27" s="237" t="str">
        <f>IF(ROUND(('Unadjusted SFAG &amp; MOE'!$B26-'Adjusted SFAG'!Z27),0)=ROUND(AA27,0), "-",'Unadjusted SFAG &amp; MOE'!$B26-'Adjusted SFAG'!Z27-AA27)</f>
        <v>-</v>
      </c>
    </row>
    <row r="28" spans="1:28" ht="12" customHeight="1">
      <c r="A28" s="282" t="s">
        <v>77</v>
      </c>
      <c r="B28" s="66">
        <v>263434070</v>
      </c>
      <c r="C28" s="67">
        <f>'Unadjusted SFAG &amp; MOE'!B27-B28</f>
        <v>4550816</v>
      </c>
      <c r="D28" s="69">
        <v>263434070</v>
      </c>
      <c r="E28" s="68">
        <v>4550816</v>
      </c>
      <c r="F28" s="68">
        <v>263434070</v>
      </c>
      <c r="G28" s="68">
        <f>'Unadjusted SFAG &amp; MOE'!B27-'Adjusted SFAG'!F28</f>
        <v>4550816</v>
      </c>
      <c r="H28" s="68">
        <v>263434070</v>
      </c>
      <c r="I28" s="68">
        <f>'Unadjusted SFAG &amp; MOE'!B27-'Adjusted SFAG'!H28</f>
        <v>4550816</v>
      </c>
      <c r="J28" s="68">
        <v>261969844</v>
      </c>
      <c r="K28" s="237">
        <f>'Unadjusted SFAG &amp; MOE'!B27-'Adjusted SFAG'!J28</f>
        <v>6015042</v>
      </c>
      <c r="L28" s="236">
        <v>261481769</v>
      </c>
      <c r="M28" s="237">
        <f>'Unadjusted SFAG &amp; MOE'!B27-'Adjusted SFAG'!L28</f>
        <v>6503117</v>
      </c>
      <c r="N28" s="237">
        <v>260597419</v>
      </c>
      <c r="O28" s="244">
        <v>884350</v>
      </c>
      <c r="P28" s="66">
        <v>6503117</v>
      </c>
      <c r="Q28" s="237">
        <v>259826186</v>
      </c>
      <c r="R28" s="237">
        <f>'Unadjusted SFAG &amp; MOE'!B27*0.0033</f>
        <v>884350.12379999994</v>
      </c>
      <c r="S28" s="245">
        <v>7274349.8761999896</v>
      </c>
      <c r="T28" s="138">
        <v>259569108</v>
      </c>
      <c r="U28" s="237">
        <f>'Unadjusted SFAG &amp; MOE'!$B27*0.0033</f>
        <v>884350.12379999994</v>
      </c>
      <c r="V28" s="237">
        <f>IF(ROUND(('Unadjusted SFAG &amp; MOE'!$B27-'Adjusted SFAG'!T28),0)=ROUND(U28,0), "-",'Unadjusted SFAG &amp; MOE'!$B27-'Adjusted SFAG'!T28-U28)</f>
        <v>7531427.8761999998</v>
      </c>
      <c r="W28" s="138">
        <v>259569108</v>
      </c>
      <c r="X28" s="237">
        <f>'Unadjusted SFAG &amp; MOE'!$B27*0.0033</f>
        <v>884350.12379999994</v>
      </c>
      <c r="Y28" s="237">
        <f>'Unadjusted SFAG &amp; MOE'!B27-(W28+X28)</f>
        <v>7531427.8761999905</v>
      </c>
      <c r="Z28" s="138">
        <v>259569108</v>
      </c>
      <c r="AA28" s="237">
        <f>'Unadjusted SFAG &amp; MOE'!$B27*0.0033</f>
        <v>884350.12379999994</v>
      </c>
      <c r="AB28" s="237">
        <f>IF(ROUND(('Unadjusted SFAG &amp; MOE'!$B27-'Adjusted SFAG'!Z28),0)=ROUND(AA28,0), "-",'Unadjusted SFAG &amp; MOE'!$B27-'Adjusted SFAG'!Z28-AA28)</f>
        <v>7531427.8761999998</v>
      </c>
    </row>
    <row r="29" spans="1:28" ht="11.25" customHeight="1">
      <c r="A29" s="65" t="s">
        <v>120</v>
      </c>
      <c r="B29" s="66">
        <v>86767578</v>
      </c>
      <c r="C29" s="67">
        <f>'Unadjusted SFAG &amp; MOE'!B28-B29</f>
        <v>0</v>
      </c>
      <c r="D29" s="69">
        <v>86767579</v>
      </c>
      <c r="E29" s="68">
        <v>-1</v>
      </c>
      <c r="F29" s="68">
        <v>86767578</v>
      </c>
      <c r="G29" s="68">
        <f>'Unadjusted SFAG &amp; MOE'!B28-'Adjusted SFAG'!F29</f>
        <v>0</v>
      </c>
      <c r="H29" s="68">
        <v>86767578</v>
      </c>
      <c r="I29" s="68">
        <f>'Unadjusted SFAG &amp; MOE'!B28-'Adjusted SFAG'!H29</f>
        <v>0</v>
      </c>
      <c r="J29" s="68">
        <v>86767577</v>
      </c>
      <c r="K29" s="237">
        <f>'Unadjusted SFAG &amp; MOE'!B28-'Adjusted SFAG'!J29</f>
        <v>1</v>
      </c>
      <c r="L29" s="236">
        <v>86767578</v>
      </c>
      <c r="M29" s="237">
        <f>'Unadjusted SFAG &amp; MOE'!B28-'Adjusted SFAG'!L29</f>
        <v>0</v>
      </c>
      <c r="N29" s="237">
        <v>86481245</v>
      </c>
      <c r="O29" s="244">
        <v>286333</v>
      </c>
      <c r="P29" s="237">
        <v>0</v>
      </c>
      <c r="Q29" s="237">
        <v>86481245</v>
      </c>
      <c r="R29" s="237">
        <f>'Unadjusted SFAG &amp; MOE'!B28*0.0033</f>
        <v>286333.0074</v>
      </c>
      <c r="S29" s="245" t="s">
        <v>170</v>
      </c>
      <c r="T29" s="138">
        <v>86481245</v>
      </c>
      <c r="U29" s="237">
        <f>'Unadjusted SFAG &amp; MOE'!$B28*0.0033</f>
        <v>286333.0074</v>
      </c>
      <c r="V29" s="237" t="str">
        <f>IF(ROUND(('Unadjusted SFAG &amp; MOE'!$B28-'Adjusted SFAG'!T29),0)=ROUND(U29,0), "-",'Unadjusted SFAG &amp; MOE'!$B28-'Adjusted SFAG'!T29-U29)</f>
        <v>-</v>
      </c>
      <c r="W29" s="138">
        <v>86481245</v>
      </c>
      <c r="X29" s="237">
        <f>'Unadjusted SFAG &amp; MOE'!$B28*0.0033</f>
        <v>286333.0074</v>
      </c>
      <c r="Y29" s="237">
        <f>'Unadjusted SFAG &amp; MOE'!B28-(W29+X29)</f>
        <v>-7.4000060558319092E-3</v>
      </c>
      <c r="Z29" s="138">
        <v>86481245</v>
      </c>
      <c r="AA29" s="237">
        <f>'Unadjusted SFAG &amp; MOE'!$B28*0.0033</f>
        <v>286333.0074</v>
      </c>
      <c r="AB29" s="237" t="str">
        <f>IF(ROUND(('Unadjusted SFAG &amp; MOE'!$B28-'Adjusted SFAG'!Z29),0)=ROUND(AA29,0), "-",'Unadjusted SFAG &amp; MOE'!$B28-'Adjusted SFAG'!Z29-AA29)</f>
        <v>-</v>
      </c>
    </row>
    <row r="30" spans="1:28">
      <c r="A30" s="65" t="s">
        <v>122</v>
      </c>
      <c r="B30" s="66">
        <v>217051740</v>
      </c>
      <c r="C30" s="67">
        <f>'Unadjusted SFAG &amp; MOE'!B29-B30</f>
        <v>0</v>
      </c>
      <c r="D30" s="69">
        <v>217051740</v>
      </c>
      <c r="E30" s="68">
        <v>0</v>
      </c>
      <c r="F30" s="68">
        <v>217051740</v>
      </c>
      <c r="G30" s="68">
        <f>'Unadjusted SFAG &amp; MOE'!B29-'Adjusted SFAG'!F30</f>
        <v>0</v>
      </c>
      <c r="H30" s="68">
        <v>217051740</v>
      </c>
      <c r="I30" s="68">
        <f>'Unadjusted SFAG &amp; MOE'!B29-'Adjusted SFAG'!H30</f>
        <v>0</v>
      </c>
      <c r="J30" s="68">
        <v>217051740</v>
      </c>
      <c r="K30" s="237">
        <f>'Unadjusted SFAG &amp; MOE'!B29-'Adjusted SFAG'!J30</f>
        <v>0</v>
      </c>
      <c r="L30" s="236">
        <v>217051740</v>
      </c>
      <c r="M30" s="237">
        <f>'Unadjusted SFAG &amp; MOE'!B29-'Adjusted SFAG'!L30</f>
        <v>0</v>
      </c>
      <c r="N30" s="237">
        <v>216335469</v>
      </c>
      <c r="O30" s="244">
        <v>716271</v>
      </c>
      <c r="P30" s="237">
        <v>0</v>
      </c>
      <c r="Q30" s="237">
        <v>216335469</v>
      </c>
      <c r="R30" s="237">
        <f>'Unadjusted SFAG &amp; MOE'!B29*0.0033</f>
        <v>716270.74199999997</v>
      </c>
      <c r="S30" s="245" t="s">
        <v>170</v>
      </c>
      <c r="T30" s="138">
        <v>216335469</v>
      </c>
      <c r="U30" s="237">
        <f>'Unadjusted SFAG &amp; MOE'!$B29*0.0033</f>
        <v>716270.74199999997</v>
      </c>
      <c r="V30" s="237" t="str">
        <f>IF(ROUND(('Unadjusted SFAG &amp; MOE'!$B29-'Adjusted SFAG'!T30),0)=ROUND(U30,0), "-",'Unadjusted SFAG &amp; MOE'!$B29-'Adjusted SFAG'!T30-U30)</f>
        <v>-</v>
      </c>
      <c r="W30" s="138">
        <v>216335469</v>
      </c>
      <c r="X30" s="237">
        <f>'Unadjusted SFAG &amp; MOE'!$B29*0.0033</f>
        <v>716270.74199999997</v>
      </c>
      <c r="Y30" s="237">
        <f>'Unadjusted SFAG &amp; MOE'!B29-(W30+X30)</f>
        <v>0.25799998641014099</v>
      </c>
      <c r="Z30" s="138">
        <v>216335469</v>
      </c>
      <c r="AA30" s="237">
        <f>'Unadjusted SFAG &amp; MOE'!$B29*0.0033</f>
        <v>716270.74199999997</v>
      </c>
      <c r="AB30" s="237" t="str">
        <f>IF(ROUND(('Unadjusted SFAG &amp; MOE'!$B29-'Adjusted SFAG'!Z30),0)=ROUND(AA30,0), "-",'Unadjusted SFAG &amp; MOE'!$B29-'Adjusted SFAG'!Z30-AA30)</f>
        <v>-</v>
      </c>
    </row>
    <row r="31" spans="1:28" ht="12" customHeight="1">
      <c r="A31" s="282" t="s">
        <v>124</v>
      </c>
      <c r="B31" s="66">
        <v>38039115</v>
      </c>
      <c r="C31" s="67">
        <f>'Unadjusted SFAG &amp; MOE'!B30-B31</f>
        <v>7494891</v>
      </c>
      <c r="D31" s="69">
        <v>38039116</v>
      </c>
      <c r="E31" s="68">
        <v>7494890</v>
      </c>
      <c r="F31" s="68">
        <v>38039116</v>
      </c>
      <c r="G31" s="68">
        <f>'Unadjusted SFAG &amp; MOE'!B30-'Adjusted SFAG'!F31</f>
        <v>7494890</v>
      </c>
      <c r="H31" s="68">
        <v>37809102</v>
      </c>
      <c r="I31" s="68">
        <f>'Unadjusted SFAG &amp; MOE'!B30-'Adjusted SFAG'!H31</f>
        <v>7724904</v>
      </c>
      <c r="J31" s="68">
        <v>38039116</v>
      </c>
      <c r="K31" s="237">
        <f>'Unadjusted SFAG &amp; MOE'!B30-'Adjusted SFAG'!J31</f>
        <v>7494890</v>
      </c>
      <c r="L31" s="236">
        <v>38039116</v>
      </c>
      <c r="M31" s="237">
        <f>'Unadjusted SFAG &amp; MOE'!B30-'Adjusted SFAG'!L31</f>
        <v>7494890</v>
      </c>
      <c r="N31" s="237">
        <v>38186466</v>
      </c>
      <c r="O31" s="244">
        <v>150262</v>
      </c>
      <c r="P31" s="244">
        <v>7494890</v>
      </c>
      <c r="Q31" s="237">
        <v>37888854</v>
      </c>
      <c r="R31" s="237">
        <f>'Unadjusted SFAG &amp; MOE'!B30*0.0033</f>
        <v>150262.21979999999</v>
      </c>
      <c r="S31" s="245">
        <v>7494889.7801999999</v>
      </c>
      <c r="T31" s="138">
        <v>37888854</v>
      </c>
      <c r="U31" s="237">
        <f>'Unadjusted SFAG &amp; MOE'!$B30*0.0033</f>
        <v>150262.21979999999</v>
      </c>
      <c r="V31" s="237">
        <f>IF(ROUND(('Unadjusted SFAG &amp; MOE'!$B30-'Adjusted SFAG'!T31),0)=ROUND(U31,0), "-",'Unadjusted SFAG &amp; MOE'!$B30-'Adjusted SFAG'!T31-U31)</f>
        <v>7494889.7801999999</v>
      </c>
      <c r="W31" s="138">
        <v>37888854</v>
      </c>
      <c r="X31" s="237">
        <f>'Unadjusted SFAG &amp; MOE'!$B30*0.0033</f>
        <v>150262.21979999999</v>
      </c>
      <c r="Y31" s="237">
        <f>'Unadjusted SFAG &amp; MOE'!B30-(W31+X31)</f>
        <v>7494889.7801999971</v>
      </c>
      <c r="Z31" s="138">
        <v>37888854</v>
      </c>
      <c r="AA31" s="237">
        <f>'Unadjusted SFAG &amp; MOE'!$B30*0.0033</f>
        <v>150262.21979999999</v>
      </c>
      <c r="AB31" s="237">
        <f>IF(ROUND(('Unadjusted SFAG &amp; MOE'!$B30-'Adjusted SFAG'!Z31),0)=ROUND(AA31,0), "-",'Unadjusted SFAG &amp; MOE'!$B30-'Adjusted SFAG'!Z31-AA31)</f>
        <v>7494889.7801999999</v>
      </c>
    </row>
    <row r="32" spans="1:28" ht="11.25" customHeight="1">
      <c r="A32" s="282" t="s">
        <v>126</v>
      </c>
      <c r="B32" s="66">
        <v>57513601</v>
      </c>
      <c r="C32" s="67">
        <f>'Unadjusted SFAG &amp; MOE'!B31-B32</f>
        <v>514978</v>
      </c>
      <c r="D32" s="69">
        <v>57104913</v>
      </c>
      <c r="E32" s="68">
        <f>'[2]Unadjusted SFAG &amp; MOE'!B31-'Adjusted SFAG'!D32</f>
        <v>923666</v>
      </c>
      <c r="F32" s="68">
        <v>57513601</v>
      </c>
      <c r="G32" s="68">
        <f>'Unadjusted SFAG &amp; MOE'!B31-'Adjusted SFAG'!F32</f>
        <v>514978</v>
      </c>
      <c r="H32" s="68">
        <v>57499689</v>
      </c>
      <c r="I32" s="68">
        <f>'Unadjusted SFAG &amp; MOE'!B31-'Adjusted SFAG'!H32</f>
        <v>528890</v>
      </c>
      <c r="J32" s="68">
        <v>56833778</v>
      </c>
      <c r="K32" s="237">
        <f>'Unadjusted SFAG &amp; MOE'!B31-'Adjusted SFAG'!J32</f>
        <v>1194801</v>
      </c>
      <c r="L32" s="236">
        <v>56833778</v>
      </c>
      <c r="M32" s="237">
        <f>'Unadjusted SFAG &amp; MOE'!B31-'Adjusted SFAG'!L32</f>
        <v>1194801</v>
      </c>
      <c r="N32" s="237">
        <v>56642284</v>
      </c>
      <c r="O32" s="244">
        <v>191494</v>
      </c>
      <c r="P32" s="244">
        <v>1194801</v>
      </c>
      <c r="Q32" s="237">
        <v>56627234</v>
      </c>
      <c r="R32" s="237">
        <f>'Unadjusted SFAG &amp; MOE'!B31*0.0033</f>
        <v>191494.3107</v>
      </c>
      <c r="S32" s="245">
        <v>1209850.6893</v>
      </c>
      <c r="T32" s="138">
        <v>56627234</v>
      </c>
      <c r="U32" s="237">
        <f>'Unadjusted SFAG &amp; MOE'!$B31*0.0033</f>
        <v>191494.3107</v>
      </c>
      <c r="V32" s="237">
        <f>IF(ROUND(('Unadjusted SFAG &amp; MOE'!$B31-'Adjusted SFAG'!T32),0)=ROUND(U32,0), "-",'Unadjusted SFAG &amp; MOE'!$B31-'Adjusted SFAG'!T32-U32)</f>
        <v>1209850.6893</v>
      </c>
      <c r="W32" s="138">
        <v>56627234</v>
      </c>
      <c r="X32" s="237">
        <f>'Unadjusted SFAG &amp; MOE'!$B31*0.0033</f>
        <v>191494.3107</v>
      </c>
      <c r="Y32" s="237">
        <f>'Unadjusted SFAG &amp; MOE'!B31-(W32+X32)</f>
        <v>1209850.6893000007</v>
      </c>
      <c r="Z32" s="138">
        <v>56627234</v>
      </c>
      <c r="AA32" s="237">
        <f>'Unadjusted SFAG &amp; MOE'!$B31*0.0033</f>
        <v>191494.3107</v>
      </c>
      <c r="AB32" s="237">
        <f>IF(ROUND(('Unadjusted SFAG &amp; MOE'!$B31-'Adjusted SFAG'!Z32),0)=ROUND(AA32,0), "-",'Unadjusted SFAG &amp; MOE'!$B31-'Adjusted SFAG'!Z32-AA32)</f>
        <v>1209850.6893</v>
      </c>
    </row>
    <row r="33" spans="1:28">
      <c r="A33" s="282" t="s">
        <v>127</v>
      </c>
      <c r="B33" s="66">
        <v>43907518</v>
      </c>
      <c r="C33" s="67">
        <f>'Unadjusted SFAG &amp; MOE'!B32-B33</f>
        <v>69232</v>
      </c>
      <c r="D33" s="69">
        <v>43907517</v>
      </c>
      <c r="E33" s="68">
        <v>69233</v>
      </c>
      <c r="F33" s="68">
        <v>43907519</v>
      </c>
      <c r="G33" s="68">
        <f>'Unadjusted SFAG &amp; MOE'!B32-'Adjusted SFAG'!F33</f>
        <v>69231</v>
      </c>
      <c r="H33" s="68">
        <v>43907517</v>
      </c>
      <c r="I33" s="68">
        <f>'Unadjusted SFAG &amp; MOE'!B32-'Adjusted SFAG'!H33</f>
        <v>69233</v>
      </c>
      <c r="J33" s="68">
        <v>43907516</v>
      </c>
      <c r="K33" s="237">
        <f>'Unadjusted SFAG &amp; MOE'!B32-'Adjusted SFAG'!J33</f>
        <v>69234</v>
      </c>
      <c r="L33" s="236">
        <v>43907517</v>
      </c>
      <c r="M33" s="237">
        <f>'Unadjusted SFAG &amp; MOE'!B32-'Adjusted SFAG'!L33</f>
        <v>69233</v>
      </c>
      <c r="N33" s="237">
        <v>43762394</v>
      </c>
      <c r="O33" s="244">
        <v>145123</v>
      </c>
      <c r="P33" s="244">
        <v>69233</v>
      </c>
      <c r="Q33" s="237">
        <v>43762394</v>
      </c>
      <c r="R33" s="237">
        <f>'Unadjusted SFAG &amp; MOE'!B32*0.0033</f>
        <v>145123.27499999999</v>
      </c>
      <c r="S33" s="245">
        <v>69232.725000001505</v>
      </c>
      <c r="T33" s="138">
        <v>43762394</v>
      </c>
      <c r="U33" s="237">
        <f>'Unadjusted SFAG &amp; MOE'!$B32*0.0033</f>
        <v>145123.27499999999</v>
      </c>
      <c r="V33" s="237">
        <f>IF(ROUND(('Unadjusted SFAG &amp; MOE'!$B32-'Adjusted SFAG'!T33),0)=ROUND(U33,0), "-",'Unadjusted SFAG &amp; MOE'!$B32-'Adjusted SFAG'!T33-U33)</f>
        <v>69232.725000000006</v>
      </c>
      <c r="W33" s="138">
        <v>43762394</v>
      </c>
      <c r="X33" s="237">
        <f>'Unadjusted SFAG &amp; MOE'!$B32*0.0033</f>
        <v>145123.27499999999</v>
      </c>
      <c r="Y33" s="237">
        <f>'Unadjusted SFAG &amp; MOE'!B32-(W33+X33)</f>
        <v>69232.72500000149</v>
      </c>
      <c r="Z33" s="138">
        <v>43762394</v>
      </c>
      <c r="AA33" s="237">
        <f>'Unadjusted SFAG &amp; MOE'!$B32*0.0033</f>
        <v>145123.27499999999</v>
      </c>
      <c r="AB33" s="237">
        <f>IF(ROUND(('Unadjusted SFAG &amp; MOE'!$B32-'Adjusted SFAG'!Z33),0)=ROUND(AA33,0), "-",'Unadjusted SFAG &amp; MOE'!$B32-'Adjusted SFAG'!Z33-AA33)</f>
        <v>69232.725000000006</v>
      </c>
    </row>
    <row r="34" spans="1:28" ht="12.75" customHeight="1">
      <c r="A34" s="65" t="s">
        <v>128</v>
      </c>
      <c r="B34" s="66">
        <v>38521261</v>
      </c>
      <c r="C34" s="67">
        <f>'Unadjusted SFAG &amp; MOE'!B33-B34</f>
        <v>0</v>
      </c>
      <c r="D34" s="69">
        <v>38521261</v>
      </c>
      <c r="E34" s="68">
        <v>0</v>
      </c>
      <c r="F34" s="68">
        <v>38521261</v>
      </c>
      <c r="G34" s="68">
        <f>'Unadjusted SFAG &amp; MOE'!B33-'Adjusted SFAG'!F34</f>
        <v>0</v>
      </c>
      <c r="H34" s="68">
        <v>38521261</v>
      </c>
      <c r="I34" s="68">
        <f>'Unadjusted SFAG &amp; MOE'!B33-'Adjusted SFAG'!H34</f>
        <v>0</v>
      </c>
      <c r="J34" s="68">
        <v>38521261</v>
      </c>
      <c r="K34" s="237">
        <f>'Unadjusted SFAG &amp; MOE'!B33-'Adjusted SFAG'!J34</f>
        <v>0</v>
      </c>
      <c r="L34" s="236">
        <v>38521261</v>
      </c>
      <c r="M34" s="237">
        <f>'Unadjusted SFAG &amp; MOE'!B33-'Adjusted SFAG'!L34</f>
        <v>0</v>
      </c>
      <c r="N34" s="237">
        <v>38394141</v>
      </c>
      <c r="O34" s="244">
        <v>127120</v>
      </c>
      <c r="P34" s="237">
        <v>0</v>
      </c>
      <c r="Q34" s="237">
        <v>38394141</v>
      </c>
      <c r="R34" s="237">
        <f>'Unadjusted SFAG &amp; MOE'!B33*0.0033</f>
        <v>127120.16129999999</v>
      </c>
      <c r="S34" s="245" t="s">
        <v>170</v>
      </c>
      <c r="T34" s="138">
        <v>38394141</v>
      </c>
      <c r="U34" s="237">
        <f>'Unadjusted SFAG &amp; MOE'!$B33*0.0033</f>
        <v>127120.16129999999</v>
      </c>
      <c r="V34" s="237" t="str">
        <f>IF(ROUND(('Unadjusted SFAG &amp; MOE'!$B33-'Adjusted SFAG'!T34),0)=ROUND(U34,0), "-",'Unadjusted SFAG &amp; MOE'!$B33-'Adjusted SFAG'!T34-U34)</f>
        <v>-</v>
      </c>
      <c r="W34" s="138">
        <v>38394141</v>
      </c>
      <c r="X34" s="237">
        <f>'Unadjusted SFAG &amp; MOE'!$B33*0.0033</f>
        <v>127120.16129999999</v>
      </c>
      <c r="Y34" s="237">
        <f>'Unadjusted SFAG &amp; MOE'!B33-(W34+X34)</f>
        <v>-0.16130000352859497</v>
      </c>
      <c r="Z34" s="138">
        <v>38394141</v>
      </c>
      <c r="AA34" s="237">
        <f>'Unadjusted SFAG &amp; MOE'!$B33*0.0033</f>
        <v>127120.16129999999</v>
      </c>
      <c r="AB34" s="237" t="str">
        <f>IF(ROUND(('Unadjusted SFAG &amp; MOE'!$B33-'Adjusted SFAG'!Z34),0)=ROUND(AA34,0), "-",'Unadjusted SFAG &amp; MOE'!$B33-'Adjusted SFAG'!Z34-AA34)</f>
        <v>-</v>
      </c>
    </row>
    <row r="35" spans="1:28" ht="12.75" customHeight="1">
      <c r="A35" s="65" t="s">
        <v>130</v>
      </c>
      <c r="B35" s="66">
        <v>404034823</v>
      </c>
      <c r="C35" s="67">
        <f>'Unadjusted SFAG &amp; MOE'!B34-B35</f>
        <v>0</v>
      </c>
      <c r="D35" s="69">
        <v>404034823</v>
      </c>
      <c r="E35" s="68">
        <v>0</v>
      </c>
      <c r="F35" s="68">
        <v>404034823</v>
      </c>
      <c r="G35" s="68">
        <f>'Unadjusted SFAG &amp; MOE'!B34-'Adjusted SFAG'!F35</f>
        <v>0</v>
      </c>
      <c r="H35" s="68">
        <v>404034823</v>
      </c>
      <c r="I35" s="68">
        <f>'Unadjusted SFAG &amp; MOE'!B34-'Adjusted SFAG'!H35</f>
        <v>0</v>
      </c>
      <c r="J35" s="68">
        <v>404034823</v>
      </c>
      <c r="K35" s="237">
        <f>'Unadjusted SFAG &amp; MOE'!B34-'Adjusted SFAG'!J35</f>
        <v>0</v>
      </c>
      <c r="L35" s="236">
        <v>404034823</v>
      </c>
      <c r="M35" s="237">
        <f>'Unadjusted SFAG &amp; MOE'!B34-'Adjusted SFAG'!L35</f>
        <v>0</v>
      </c>
      <c r="N35" s="237">
        <v>402701508</v>
      </c>
      <c r="O35" s="244">
        <v>1333315</v>
      </c>
      <c r="P35" s="237">
        <v>0</v>
      </c>
      <c r="Q35" s="237">
        <v>402701508</v>
      </c>
      <c r="R35" s="237">
        <f>'Unadjusted SFAG &amp; MOE'!B34*0.0033</f>
        <v>1333314.9158999999</v>
      </c>
      <c r="S35" s="245" t="s">
        <v>170</v>
      </c>
      <c r="T35" s="138">
        <v>402701508</v>
      </c>
      <c r="U35" s="237">
        <f>'Unadjusted SFAG &amp; MOE'!$B34*0.0033</f>
        <v>1333314.9158999999</v>
      </c>
      <c r="V35" s="237" t="str">
        <f>IF(ROUND(('Unadjusted SFAG &amp; MOE'!$B34-'Adjusted SFAG'!T35),0)=ROUND(U35,0), "-",'Unadjusted SFAG &amp; MOE'!$B34-'Adjusted SFAG'!T35-U35)</f>
        <v>-</v>
      </c>
      <c r="W35" s="138">
        <v>402701508</v>
      </c>
      <c r="X35" s="237">
        <f>'Unadjusted SFAG &amp; MOE'!$B34*0.0033</f>
        <v>1333314.9158999999</v>
      </c>
      <c r="Y35" s="237">
        <f>'Unadjusted SFAG &amp; MOE'!B34-(W35+X35)</f>
        <v>8.4100008010864258E-2</v>
      </c>
      <c r="Z35" s="138">
        <v>402701508</v>
      </c>
      <c r="AA35" s="237">
        <f>'Unadjusted SFAG &amp; MOE'!$B34*0.0033</f>
        <v>1333314.9158999999</v>
      </c>
      <c r="AB35" s="237" t="str">
        <f>IF(ROUND(('Unadjusted SFAG &amp; MOE'!$B34-'Adjusted SFAG'!Z35),0)=ROUND(AA35,0), "-",'Unadjusted SFAG &amp; MOE'!$B34-'Adjusted SFAG'!Z35-AA35)</f>
        <v>-</v>
      </c>
    </row>
    <row r="36" spans="1:28" ht="12.75" customHeight="1">
      <c r="A36" s="282" t="s">
        <v>131</v>
      </c>
      <c r="B36" s="66">
        <v>110578100</v>
      </c>
      <c r="C36" s="67">
        <f>'Unadjusted SFAG &amp; MOE'!B35-B36</f>
        <v>15525056</v>
      </c>
      <c r="D36" s="69">
        <v>110578100</v>
      </c>
      <c r="E36" s="68">
        <v>15525056</v>
      </c>
      <c r="F36" s="68">
        <v>110578100</v>
      </c>
      <c r="G36" s="68">
        <f>'Unadjusted SFAG &amp; MOE'!B35-'Adjusted SFAG'!F36</f>
        <v>15525056</v>
      </c>
      <c r="H36" s="68">
        <v>110578100</v>
      </c>
      <c r="I36" s="68">
        <f>'Unadjusted SFAG &amp; MOE'!B35-'Adjusted SFAG'!H36</f>
        <v>15525056</v>
      </c>
      <c r="J36" s="68">
        <v>110578100</v>
      </c>
      <c r="K36" s="237">
        <f>'Unadjusted SFAG &amp; MOE'!B35-'Adjusted SFAG'!J36</f>
        <v>15525056</v>
      </c>
      <c r="L36" s="236">
        <v>110457043</v>
      </c>
      <c r="M36" s="237">
        <f>'Unadjusted SFAG &amp; MOE'!B35-'Adjusted SFAG'!L36</f>
        <v>15646113</v>
      </c>
      <c r="N36" s="237">
        <v>109919847</v>
      </c>
      <c r="O36" s="244">
        <v>416140</v>
      </c>
      <c r="P36" s="244">
        <v>15767169</v>
      </c>
      <c r="Q36" s="237">
        <v>109919847</v>
      </c>
      <c r="R36" s="237">
        <f>'Unadjusted SFAG &amp; MOE'!B35*0.0033</f>
        <v>416140.41479999997</v>
      </c>
      <c r="S36" s="245">
        <v>15767168.585200001</v>
      </c>
      <c r="T36" s="138">
        <v>109919847</v>
      </c>
      <c r="U36" s="237">
        <f>'Unadjusted SFAG &amp; MOE'!$B35*0.0033</f>
        <v>416140.41479999997</v>
      </c>
      <c r="V36" s="237">
        <f>IF(ROUND(('Unadjusted SFAG &amp; MOE'!$B35-'Adjusted SFAG'!T36),0)=ROUND(U36,0), "-",'Unadjusted SFAG &amp; MOE'!$B35-'Adjusted SFAG'!T36-U36)</f>
        <v>15767168.585200001</v>
      </c>
      <c r="W36" s="138">
        <v>109919847</v>
      </c>
      <c r="X36" s="237">
        <f>'Unadjusted SFAG &amp; MOE'!$B35*0.0033</f>
        <v>416140.41479999997</v>
      </c>
      <c r="Y36" s="237">
        <f>'Unadjusted SFAG &amp; MOE'!B35-(W36+X36)</f>
        <v>15767168.585199997</v>
      </c>
      <c r="Z36" s="138">
        <v>109919847</v>
      </c>
      <c r="AA36" s="237">
        <f>'Unadjusted SFAG &amp; MOE'!$B35*0.0033</f>
        <v>416140.41479999997</v>
      </c>
      <c r="AB36" s="237">
        <f>IF(ROUND(('Unadjusted SFAG &amp; MOE'!$B35-'Adjusted SFAG'!Z36),0)=ROUND(AA36,0), "-",'Unadjusted SFAG &amp; MOE'!$B35-'Adjusted SFAG'!Z36-AA36)</f>
        <v>15767168.585200001</v>
      </c>
    </row>
    <row r="37" spans="1:28" ht="12.75" customHeight="1">
      <c r="A37" s="65" t="s">
        <v>132</v>
      </c>
      <c r="B37" s="66">
        <v>2442930602</v>
      </c>
      <c r="C37" s="67">
        <f>'Unadjusted SFAG &amp; MOE'!B36-B37</f>
        <v>0</v>
      </c>
      <c r="D37" s="69">
        <v>2442930602</v>
      </c>
      <c r="E37" s="68">
        <v>0</v>
      </c>
      <c r="F37" s="68">
        <v>2442930602</v>
      </c>
      <c r="G37" s="68">
        <f>'Unadjusted SFAG &amp; MOE'!B36-'Adjusted SFAG'!F37</f>
        <v>0</v>
      </c>
      <c r="H37" s="68">
        <v>2442930602</v>
      </c>
      <c r="I37" s="68">
        <f>'Unadjusted SFAG &amp; MOE'!B36-'Adjusted SFAG'!H37</f>
        <v>0</v>
      </c>
      <c r="J37" s="68">
        <v>2442930602</v>
      </c>
      <c r="K37" s="237">
        <f>'Unadjusted SFAG &amp; MOE'!B36-'Adjusted SFAG'!J37</f>
        <v>0</v>
      </c>
      <c r="L37" s="236">
        <v>2442930602</v>
      </c>
      <c r="M37" s="237">
        <f>'Unadjusted SFAG &amp; MOE'!B36-'Adjusted SFAG'!L37</f>
        <v>0</v>
      </c>
      <c r="N37" s="237">
        <v>2434868931</v>
      </c>
      <c r="O37" s="244">
        <v>8061671</v>
      </c>
      <c r="P37" s="237">
        <v>0</v>
      </c>
      <c r="Q37" s="237">
        <v>2434868931</v>
      </c>
      <c r="R37" s="237">
        <f>'Unadjusted SFAG &amp; MOE'!B36*0.0033</f>
        <v>8061670.9866000004</v>
      </c>
      <c r="S37" s="245" t="s">
        <v>170</v>
      </c>
      <c r="T37" s="138">
        <v>2434868931</v>
      </c>
      <c r="U37" s="237">
        <f>'Unadjusted SFAG &amp; MOE'!$B36*0.0033</f>
        <v>8061670.9866000004</v>
      </c>
      <c r="V37" s="237" t="str">
        <f>IF(ROUND(('Unadjusted SFAG &amp; MOE'!$B36-'Adjusted SFAG'!T37),0)=ROUND(U37,0), "-",'Unadjusted SFAG &amp; MOE'!$B36-'Adjusted SFAG'!T37-U37)</f>
        <v>-</v>
      </c>
      <c r="W37" s="138">
        <v>2434868931</v>
      </c>
      <c r="X37" s="237">
        <f>'Unadjusted SFAG &amp; MOE'!$B36*0.0033</f>
        <v>8061670.9866000004</v>
      </c>
      <c r="Y37" s="237">
        <f>'Unadjusted SFAG &amp; MOE'!B36-(W37+X37)</f>
        <v>1.3400077819824219E-2</v>
      </c>
      <c r="Z37" s="138">
        <v>2434868931</v>
      </c>
      <c r="AA37" s="237">
        <f>'Unadjusted SFAG &amp; MOE'!$B36*0.0033</f>
        <v>8061670.9866000004</v>
      </c>
      <c r="AB37" s="237" t="str">
        <f>IF(ROUND(('Unadjusted SFAG &amp; MOE'!$B36-'Adjusted SFAG'!Z37),0)=ROUND(AA37,0), "-",'Unadjusted SFAG &amp; MOE'!$B36-'Adjusted SFAG'!Z37-AA37)</f>
        <v>-</v>
      </c>
    </row>
    <row r="38" spans="1:28" ht="12.75" customHeight="1">
      <c r="A38" s="282" t="s">
        <v>75</v>
      </c>
      <c r="B38" s="66">
        <v>302239599</v>
      </c>
      <c r="C38" s="67">
        <f>'Unadjusted SFAG &amp; MOE'!B37-B38</f>
        <v>0</v>
      </c>
      <c r="D38" s="69">
        <v>302239599</v>
      </c>
      <c r="E38" s="68">
        <v>0</v>
      </c>
      <c r="F38" s="68">
        <v>301435018</v>
      </c>
      <c r="G38" s="68">
        <f>'Unadjusted SFAG &amp; MOE'!B37-'Adjusted SFAG'!F38</f>
        <v>804581</v>
      </c>
      <c r="H38" s="68">
        <v>301435018</v>
      </c>
      <c r="I38" s="68">
        <f>'Unadjusted SFAG &amp; MOE'!B37-'Adjusted SFAG'!H38</f>
        <v>804581</v>
      </c>
      <c r="J38" s="68">
        <v>301434977</v>
      </c>
      <c r="K38" s="237">
        <f>'Unadjusted SFAG &amp; MOE'!B37-'Adjusted SFAG'!J38</f>
        <v>804622</v>
      </c>
      <c r="L38" s="236">
        <v>301435018</v>
      </c>
      <c r="M38" s="237">
        <f>'Unadjusted SFAG &amp; MOE'!B37-'Adjusted SFAG'!L38</f>
        <v>804581</v>
      </c>
      <c r="N38" s="237">
        <v>300437627</v>
      </c>
      <c r="O38" s="244">
        <v>997391</v>
      </c>
      <c r="P38" s="244">
        <v>804581</v>
      </c>
      <c r="Q38" s="237">
        <v>300437627</v>
      </c>
      <c r="R38" s="237">
        <f>'Unadjusted SFAG &amp; MOE'!B37*0.0033</f>
        <v>997390.67669999995</v>
      </c>
      <c r="S38" s="245">
        <v>804581.32330000401</v>
      </c>
      <c r="T38" s="138">
        <v>300437627</v>
      </c>
      <c r="U38" s="237">
        <f>'Unadjusted SFAG &amp; MOE'!$B37*0.0033</f>
        <v>997390.67669999995</v>
      </c>
      <c r="V38" s="237">
        <f>IF(ROUND(('Unadjusted SFAG &amp; MOE'!$B37-'Adjusted SFAG'!T38),0)=ROUND(U38,0), "-",'Unadjusted SFAG &amp; MOE'!$B37-'Adjusted SFAG'!T38-U38)</f>
        <v>804581.32330000005</v>
      </c>
      <c r="W38" s="138">
        <v>300437627</v>
      </c>
      <c r="X38" s="237">
        <f>'Unadjusted SFAG &amp; MOE'!$B37*0.0033</f>
        <v>997390.67669999995</v>
      </c>
      <c r="Y38" s="237">
        <f>'Unadjusted SFAG &amp; MOE'!B37-(W38+X38)</f>
        <v>804581.32330000401</v>
      </c>
      <c r="Z38" s="138">
        <v>300437627</v>
      </c>
      <c r="AA38" s="237">
        <f>'Unadjusted SFAG &amp; MOE'!$B37*0.0033</f>
        <v>997390.67669999995</v>
      </c>
      <c r="AB38" s="237">
        <f>IF(ROUND(('Unadjusted SFAG &amp; MOE'!$B37-'Adjusted SFAG'!Z38),0)=ROUND(AA38,0), "-",'Unadjusted SFAG &amp; MOE'!$B37-'Adjusted SFAG'!Z38-AA38)</f>
        <v>804581.32330000005</v>
      </c>
    </row>
    <row r="39" spans="1:28" ht="13.7" customHeight="1">
      <c r="A39" s="65" t="s">
        <v>133</v>
      </c>
      <c r="B39" s="66">
        <v>26399809</v>
      </c>
      <c r="C39" s="67">
        <f>'Unadjusted SFAG &amp; MOE'!B38-B39</f>
        <v>0</v>
      </c>
      <c r="D39" s="69">
        <v>26399809</v>
      </c>
      <c r="E39" s="68">
        <v>0</v>
      </c>
      <c r="F39" s="68">
        <v>26399809</v>
      </c>
      <c r="G39" s="68">
        <f>'Unadjusted SFAG &amp; MOE'!B38-'Adjusted SFAG'!F39</f>
        <v>0</v>
      </c>
      <c r="H39" s="68">
        <v>26399809</v>
      </c>
      <c r="I39" s="68">
        <f>'Unadjusted SFAG &amp; MOE'!B38-'Adjusted SFAG'!H39</f>
        <v>0</v>
      </c>
      <c r="J39" s="68">
        <v>26399809</v>
      </c>
      <c r="K39" s="237">
        <f>'Unadjusted SFAG &amp; MOE'!B38-'Adjusted SFAG'!J39</f>
        <v>0</v>
      </c>
      <c r="L39" s="236">
        <v>26399809</v>
      </c>
      <c r="M39" s="237">
        <f>'Unadjusted SFAG &amp; MOE'!B38-'Adjusted SFAG'!L39</f>
        <v>0</v>
      </c>
      <c r="N39" s="237">
        <v>26312690</v>
      </c>
      <c r="O39" s="244">
        <v>87119</v>
      </c>
      <c r="P39" s="237">
        <v>0</v>
      </c>
      <c r="Q39" s="237">
        <v>26312690</v>
      </c>
      <c r="R39" s="237">
        <f>'Unadjusted SFAG &amp; MOE'!B38*0.0033</f>
        <v>87119.369699999996</v>
      </c>
      <c r="S39" s="245" t="s">
        <v>170</v>
      </c>
      <c r="T39" s="138">
        <v>26312690</v>
      </c>
      <c r="U39" s="237">
        <f>'Unadjusted SFAG &amp; MOE'!$B38*0.0033</f>
        <v>87119.369699999996</v>
      </c>
      <c r="V39" s="237" t="str">
        <f>IF(ROUND(('Unadjusted SFAG &amp; MOE'!$B38-'Adjusted SFAG'!T39),0)=ROUND(U39,0), "-",'Unadjusted SFAG &amp; MOE'!$B38-'Adjusted SFAG'!T39-U39)</f>
        <v>-</v>
      </c>
      <c r="W39" s="138">
        <v>26312690</v>
      </c>
      <c r="X39" s="237">
        <f>'Unadjusted SFAG &amp; MOE'!$B38*0.0033</f>
        <v>87119.369699999996</v>
      </c>
      <c r="Y39" s="237">
        <f>'Unadjusted SFAG &amp; MOE'!B38-(W39+X39)</f>
        <v>-0.36969999969005585</v>
      </c>
      <c r="Z39" s="138">
        <v>26312690</v>
      </c>
      <c r="AA39" s="237">
        <f>'Unadjusted SFAG &amp; MOE'!$B38*0.0033</f>
        <v>87119.369699999996</v>
      </c>
      <c r="AB39" s="237" t="str">
        <f>IF(ROUND(('Unadjusted SFAG &amp; MOE'!$B38-'Adjusted SFAG'!Z39),0)=ROUND(AA39,0), "-",'Unadjusted SFAG &amp; MOE'!$B38-'Adjusted SFAG'!Z39-AA39)</f>
        <v>-</v>
      </c>
    </row>
    <row r="40" spans="1:28">
      <c r="A40" s="65" t="s">
        <v>134</v>
      </c>
      <c r="B40" s="66">
        <v>727968260</v>
      </c>
      <c r="C40" s="67">
        <f>'Unadjusted SFAG &amp; MOE'!B39-B40</f>
        <v>0</v>
      </c>
      <c r="D40" s="69">
        <v>727968260</v>
      </c>
      <c r="E40" s="68">
        <v>0</v>
      </c>
      <c r="F40" s="68">
        <v>727968260</v>
      </c>
      <c r="G40" s="68">
        <f>'Unadjusted SFAG &amp; MOE'!B39-'Adjusted SFAG'!F40</f>
        <v>0</v>
      </c>
      <c r="H40" s="68">
        <v>727968260</v>
      </c>
      <c r="I40" s="68">
        <f>'Unadjusted SFAG &amp; MOE'!B39-'Adjusted SFAG'!H40</f>
        <v>0</v>
      </c>
      <c r="J40" s="68">
        <v>727968260</v>
      </c>
      <c r="K40" s="237">
        <f>'Unadjusted SFAG &amp; MOE'!B39-'Adjusted SFAG'!J40</f>
        <v>0</v>
      </c>
      <c r="L40" s="236">
        <v>727968260</v>
      </c>
      <c r="M40" s="237">
        <f>'Unadjusted SFAG &amp; MOE'!B39-'Adjusted SFAG'!L40</f>
        <v>0</v>
      </c>
      <c r="N40" s="237">
        <v>725565965</v>
      </c>
      <c r="O40" s="244">
        <v>2402295</v>
      </c>
      <c r="P40" s="237">
        <v>0</v>
      </c>
      <c r="Q40" s="237">
        <v>725565965</v>
      </c>
      <c r="R40" s="237">
        <f>'Unadjusted SFAG &amp; MOE'!B39*0.0033</f>
        <v>2402295.2579999999</v>
      </c>
      <c r="S40" s="245" t="s">
        <v>170</v>
      </c>
      <c r="T40" s="138">
        <v>725565965</v>
      </c>
      <c r="U40" s="237">
        <f>'Unadjusted SFAG &amp; MOE'!$B39*0.0033</f>
        <v>2402295.2579999999</v>
      </c>
      <c r="V40" s="237" t="str">
        <f>IF(ROUND(('Unadjusted SFAG &amp; MOE'!$B39-'Adjusted SFAG'!T40),0)=ROUND(U40,0), "-",'Unadjusted SFAG &amp; MOE'!$B39-'Adjusted SFAG'!T40-U40)</f>
        <v>-</v>
      </c>
      <c r="W40" s="138">
        <v>725565965</v>
      </c>
      <c r="X40" s="237">
        <f>'Unadjusted SFAG &amp; MOE'!$B39*0.0033</f>
        <v>2402295.2579999999</v>
      </c>
      <c r="Y40" s="237">
        <f>'Unadjusted SFAG &amp; MOE'!B39-(W40+X40)</f>
        <v>-0.25800001621246338</v>
      </c>
      <c r="Z40" s="138">
        <v>725565965</v>
      </c>
      <c r="AA40" s="237">
        <f>'Unadjusted SFAG &amp; MOE'!$B39*0.0033</f>
        <v>2402295.2579999999</v>
      </c>
      <c r="AB40" s="237" t="str">
        <f>IF(ROUND(('Unadjusted SFAG &amp; MOE'!$B39-'Adjusted SFAG'!Z40),0)=ROUND(AA40,0), "-",'Unadjusted SFAG &amp; MOE'!$B39-'Adjusted SFAG'!Z40-AA40)</f>
        <v>-</v>
      </c>
    </row>
    <row r="41" spans="1:28" ht="13.7" customHeight="1">
      <c r="A41" s="282" t="s">
        <v>136</v>
      </c>
      <c r="B41" s="66">
        <v>145281442</v>
      </c>
      <c r="C41" s="67">
        <f>'Unadjusted SFAG &amp; MOE'!B40-B41</f>
        <v>2732116</v>
      </c>
      <c r="D41" s="69">
        <v>145281442</v>
      </c>
      <c r="E41" s="68">
        <v>2732116</v>
      </c>
      <c r="F41" s="68">
        <v>145281442</v>
      </c>
      <c r="G41" s="68">
        <f>'Unadjusted SFAG &amp; MOE'!B40-'Adjusted SFAG'!F41</f>
        <v>2732116</v>
      </c>
      <c r="H41" s="68">
        <v>145281442</v>
      </c>
      <c r="I41" s="68">
        <f>'Unadjusted SFAG &amp; MOE'!B40-'Adjusted SFAG'!H41</f>
        <v>2732116</v>
      </c>
      <c r="J41" s="68">
        <v>145281442</v>
      </c>
      <c r="K41" s="237">
        <f>'Unadjusted SFAG &amp; MOE'!B40-'Adjusted SFAG'!J41</f>
        <v>2732116</v>
      </c>
      <c r="L41" s="236">
        <v>145281442</v>
      </c>
      <c r="M41" s="237">
        <f>'Unadjusted SFAG &amp; MOE'!B40-'Adjusted SFAG'!L41</f>
        <v>2732116</v>
      </c>
      <c r="N41" s="237">
        <v>144792997</v>
      </c>
      <c r="O41" s="244">
        <v>488445</v>
      </c>
      <c r="P41" s="244">
        <v>2732116</v>
      </c>
      <c r="Q41" s="237">
        <v>144792997</v>
      </c>
      <c r="R41" s="237">
        <f>'Unadjusted SFAG &amp; MOE'!B40*0.0033</f>
        <v>488444.7414</v>
      </c>
      <c r="S41" s="245">
        <v>2732116.2585999998</v>
      </c>
      <c r="T41" s="138">
        <v>144792997</v>
      </c>
      <c r="U41" s="237">
        <f>'Unadjusted SFAG &amp; MOE'!$B40*0.0033</f>
        <v>488444.7414</v>
      </c>
      <c r="V41" s="237">
        <f>IF(ROUND(('Unadjusted SFAG &amp; MOE'!$B40-'Adjusted SFAG'!T41),0)=ROUND(U41,0), "-",'Unadjusted SFAG &amp; MOE'!$B40-'Adjusted SFAG'!T41-U41)</f>
        <v>2732116.2585999998</v>
      </c>
      <c r="W41" s="138">
        <v>138007998</v>
      </c>
      <c r="X41" s="237">
        <f>'Unadjusted SFAG &amp; MOE'!$B40*0.0033</f>
        <v>488444.7414</v>
      </c>
      <c r="Y41" s="237">
        <f>'Unadjusted SFAG &amp; MOE'!B40-(W41+X41)</f>
        <v>9517115.2585999966</v>
      </c>
      <c r="Z41" s="138">
        <v>138007998</v>
      </c>
      <c r="AA41" s="237">
        <f>'Unadjusted SFAG &amp; MOE'!$B40*0.0033</f>
        <v>488444.7414</v>
      </c>
      <c r="AB41" s="237">
        <f>IF(ROUND(('Unadjusted SFAG &amp; MOE'!$B40-'Adjusted SFAG'!Z41),0)=ROUND(AA41,0), "-",'Unadjusted SFAG &amp; MOE'!$B40-'Adjusted SFAG'!Z41-AA41)</f>
        <v>9517115.2586000003</v>
      </c>
    </row>
    <row r="42" spans="1:28">
      <c r="A42" s="282" t="s">
        <v>145</v>
      </c>
      <c r="B42" s="66">
        <v>166798629</v>
      </c>
      <c r="C42" s="67">
        <f>'Unadjusted SFAG &amp; MOE'!B41-B42</f>
        <v>1125884</v>
      </c>
      <c r="D42" s="69">
        <v>166798629</v>
      </c>
      <c r="E42" s="68">
        <v>1125884</v>
      </c>
      <c r="F42" s="68">
        <v>166798629</v>
      </c>
      <c r="G42" s="68">
        <f>'Unadjusted SFAG &amp; MOE'!B41-'Adjusted SFAG'!F42</f>
        <v>1125884</v>
      </c>
      <c r="H42" s="68">
        <v>166798629</v>
      </c>
      <c r="I42" s="68">
        <f>'Unadjusted SFAG &amp; MOE'!B41-'Adjusted SFAG'!H42</f>
        <v>1125884</v>
      </c>
      <c r="J42" s="68">
        <v>166798629</v>
      </c>
      <c r="K42" s="237">
        <f>'Unadjusted SFAG &amp; MOE'!B41-'Adjusted SFAG'!J42</f>
        <v>1125884</v>
      </c>
      <c r="L42" s="236">
        <v>166798629</v>
      </c>
      <c r="M42" s="237">
        <f>'Unadjusted SFAG &amp; MOE'!B41-'Adjusted SFAG'!L42</f>
        <v>1125884</v>
      </c>
      <c r="N42" s="237">
        <v>166244478</v>
      </c>
      <c r="O42" s="244">
        <v>554151</v>
      </c>
      <c r="P42" s="244">
        <v>1125884</v>
      </c>
      <c r="Q42" s="237">
        <v>166039977</v>
      </c>
      <c r="R42" s="237">
        <f>'Unadjusted SFAG &amp; MOE'!B41*0.0033</f>
        <v>554150.89289999998</v>
      </c>
      <c r="S42" s="245">
        <v>1330385.1071000099</v>
      </c>
      <c r="T42" s="138">
        <v>165835476</v>
      </c>
      <c r="U42" s="237">
        <f>'Unadjusted SFAG &amp; MOE'!$B41*0.0033</f>
        <v>554150.89289999998</v>
      </c>
      <c r="V42" s="237">
        <f>IF(ROUND(('Unadjusted SFAG &amp; MOE'!$B41-'Adjusted SFAG'!T42),0)=ROUND(U42,0), "-",'Unadjusted SFAG &amp; MOE'!$B41-'Adjusted SFAG'!T42-U42)</f>
        <v>1534886.1071000001</v>
      </c>
      <c r="W42" s="138">
        <v>165835476</v>
      </c>
      <c r="X42" s="237">
        <f>'Unadjusted SFAG &amp; MOE'!$B41*0.0033</f>
        <v>554150.89289999998</v>
      </c>
      <c r="Y42" s="237">
        <f>'Unadjusted SFAG &amp; MOE'!B41-(W42+X42)</f>
        <v>1534886.1071000099</v>
      </c>
      <c r="Z42" s="138">
        <v>165835476</v>
      </c>
      <c r="AA42" s="237">
        <f>'Unadjusted SFAG &amp; MOE'!$B41*0.0033</f>
        <v>554150.89289999998</v>
      </c>
      <c r="AB42" s="237">
        <f>IF(ROUND(('Unadjusted SFAG &amp; MOE'!$B41-'Adjusted SFAG'!Z42),0)=ROUND(AA42,0), "-",'Unadjusted SFAG &amp; MOE'!$B41-'Adjusted SFAG'!Z42-AA42)</f>
        <v>1534886.1071000001</v>
      </c>
    </row>
    <row r="43" spans="1:28" ht="12.75" customHeight="1">
      <c r="A43" s="65" t="s">
        <v>138</v>
      </c>
      <c r="B43" s="66">
        <v>719499305</v>
      </c>
      <c r="C43" s="67">
        <f>'Unadjusted SFAG &amp; MOE'!B42-B43</f>
        <v>0</v>
      </c>
      <c r="D43" s="69">
        <v>719499305</v>
      </c>
      <c r="E43" s="68">
        <v>0</v>
      </c>
      <c r="F43" s="68">
        <v>719499305</v>
      </c>
      <c r="G43" s="68">
        <f>'Unadjusted SFAG &amp; MOE'!B42-'Adjusted SFAG'!F43</f>
        <v>0</v>
      </c>
      <c r="H43" s="68">
        <v>719499305</v>
      </c>
      <c r="I43" s="68">
        <f>'Unadjusted SFAG &amp; MOE'!B42-'Adjusted SFAG'!H43</f>
        <v>0</v>
      </c>
      <c r="J43" s="68">
        <v>719499305</v>
      </c>
      <c r="K43" s="237">
        <f>'Unadjusted SFAG &amp; MOE'!B42-'Adjusted SFAG'!J43</f>
        <v>0</v>
      </c>
      <c r="L43" s="236">
        <v>719499305</v>
      </c>
      <c r="M43" s="237">
        <f>'Unadjusted SFAG &amp; MOE'!B42-'Adjusted SFAG'!L43</f>
        <v>0</v>
      </c>
      <c r="N43" s="237">
        <v>717124957</v>
      </c>
      <c r="O43" s="244">
        <v>2374348</v>
      </c>
      <c r="P43" s="237">
        <v>0</v>
      </c>
      <c r="Q43" s="237">
        <v>717124957</v>
      </c>
      <c r="R43" s="237">
        <f>'Unadjusted SFAG &amp; MOE'!B42*0.0033</f>
        <v>2374347.7064999999</v>
      </c>
      <c r="S43" s="245" t="s">
        <v>170</v>
      </c>
      <c r="T43" s="138">
        <v>717124957</v>
      </c>
      <c r="U43" s="237">
        <f>'Unadjusted SFAG &amp; MOE'!$B42*0.0033</f>
        <v>2374347.7064999999</v>
      </c>
      <c r="V43" s="237" t="str">
        <f>IF(ROUND(('Unadjusted SFAG &amp; MOE'!$B42-'Adjusted SFAG'!T43),0)=ROUND(U43,0), "-",'Unadjusted SFAG &amp; MOE'!$B42-'Adjusted SFAG'!T43-U43)</f>
        <v>-</v>
      </c>
      <c r="W43" s="138">
        <v>717124957</v>
      </c>
      <c r="X43" s="237">
        <f>'Unadjusted SFAG &amp; MOE'!$B42*0.0033</f>
        <v>2374347.7064999999</v>
      </c>
      <c r="Y43" s="237">
        <f>'Unadjusted SFAG &amp; MOE'!B42-(W43+X43)</f>
        <v>0.29349994659423828</v>
      </c>
      <c r="Z43" s="138">
        <v>717124957</v>
      </c>
      <c r="AA43" s="237">
        <f>'Unadjusted SFAG &amp; MOE'!$B42*0.0033</f>
        <v>2374347.7064999999</v>
      </c>
      <c r="AB43" s="237" t="str">
        <f>IF(ROUND(('Unadjusted SFAG &amp; MOE'!$B42-'Adjusted SFAG'!Z43),0)=ROUND(AA43,0), "-",'Unadjusted SFAG &amp; MOE'!$B42-'Adjusted SFAG'!Z43-AA43)</f>
        <v>-</v>
      </c>
    </row>
    <row r="44" spans="1:28">
      <c r="A44" s="65" t="s">
        <v>140</v>
      </c>
      <c r="B44" s="66">
        <v>95021587</v>
      </c>
      <c r="C44" s="67">
        <f>'Unadjusted SFAG &amp; MOE'!B43-B44</f>
        <v>0</v>
      </c>
      <c r="D44" s="69">
        <v>95021587</v>
      </c>
      <c r="E44" s="68">
        <v>0</v>
      </c>
      <c r="F44" s="68">
        <v>95021587</v>
      </c>
      <c r="G44" s="68">
        <f>'Unadjusted SFAG &amp; MOE'!B43-'Adjusted SFAG'!F44</f>
        <v>0</v>
      </c>
      <c r="H44" s="68">
        <v>95021587</v>
      </c>
      <c r="I44" s="68">
        <f>'Unadjusted SFAG &amp; MOE'!B43-'Adjusted SFAG'!H44</f>
        <v>0</v>
      </c>
      <c r="J44" s="68">
        <v>95021587</v>
      </c>
      <c r="K44" s="237">
        <f>'Unadjusted SFAG &amp; MOE'!B43-'Adjusted SFAG'!J44</f>
        <v>0</v>
      </c>
      <c r="L44" s="236">
        <v>95021587</v>
      </c>
      <c r="M44" s="237">
        <f>'Unadjusted SFAG &amp; MOE'!B43-'Adjusted SFAG'!L44</f>
        <v>0</v>
      </c>
      <c r="N44" s="237">
        <v>92885548</v>
      </c>
      <c r="O44" s="244">
        <v>313571</v>
      </c>
      <c r="P44" s="237">
        <v>0</v>
      </c>
      <c r="Q44" s="237">
        <v>94708016</v>
      </c>
      <c r="R44" s="237">
        <f>'Unadjusted SFAG &amp; MOE'!B43*0.0033</f>
        <v>313571.23709999997</v>
      </c>
      <c r="S44" s="245" t="s">
        <v>170</v>
      </c>
      <c r="T44" s="138">
        <v>94291836</v>
      </c>
      <c r="U44" s="237">
        <f>'Unadjusted SFAG &amp; MOE'!$B43*0.0033</f>
        <v>313571.23709999997</v>
      </c>
      <c r="V44" s="237"/>
      <c r="W44" s="138">
        <v>94708016</v>
      </c>
      <c r="X44" s="237">
        <f>'Unadjusted SFAG &amp; MOE'!$B43*0.0033</f>
        <v>313571.23709999997</v>
      </c>
      <c r="Y44" s="237">
        <f>'Unadjusted SFAG &amp; MOE'!B43-(W44+X44)</f>
        <v>-0.23710000514984131</v>
      </c>
      <c r="Z44" s="138">
        <v>94708016</v>
      </c>
      <c r="AA44" s="237">
        <f>'Unadjusted SFAG &amp; MOE'!$B43*0.0033</f>
        <v>313571.23709999997</v>
      </c>
      <c r="AB44" s="237" t="str">
        <f>IF(ROUND(('Unadjusted SFAG &amp; MOE'!$B43-'Adjusted SFAG'!Z44),0)=ROUND(AA44,0), "-",'Unadjusted SFAG &amp; MOE'!$B43-'Adjusted SFAG'!Z44-AA44)</f>
        <v>-</v>
      </c>
    </row>
    <row r="45" spans="1:28" ht="12.75" customHeight="1">
      <c r="A45" s="65" t="s">
        <v>142</v>
      </c>
      <c r="B45" s="66">
        <v>99967824</v>
      </c>
      <c r="C45" s="67">
        <f>'Unadjusted SFAG &amp; MOE'!B44-B45</f>
        <v>0</v>
      </c>
      <c r="D45" s="69">
        <v>99967824</v>
      </c>
      <c r="E45" s="68">
        <v>0</v>
      </c>
      <c r="F45" s="68">
        <v>99967824</v>
      </c>
      <c r="G45" s="68">
        <f>'Unadjusted SFAG &amp; MOE'!B44-'Adjusted SFAG'!F45</f>
        <v>0</v>
      </c>
      <c r="H45" s="68">
        <v>99967824</v>
      </c>
      <c r="I45" s="68">
        <f>'Unadjusted SFAG &amp; MOE'!B44-'Adjusted SFAG'!H45</f>
        <v>0</v>
      </c>
      <c r="J45" s="68">
        <v>99967824</v>
      </c>
      <c r="K45" s="237">
        <f>'Unadjusted SFAG &amp; MOE'!B44-'Adjusted SFAG'!J45</f>
        <v>0</v>
      </c>
      <c r="L45" s="236">
        <v>99967824</v>
      </c>
      <c r="M45" s="237">
        <f>'Unadjusted SFAG &amp; MOE'!B44-'Adjusted SFAG'!L45</f>
        <v>0</v>
      </c>
      <c r="N45" s="237">
        <v>99637930</v>
      </c>
      <c r="O45" s="244">
        <v>329894</v>
      </c>
      <c r="P45" s="237">
        <v>0</v>
      </c>
      <c r="Q45" s="237">
        <v>99637930</v>
      </c>
      <c r="R45" s="237">
        <f>'Unadjusted SFAG &amp; MOE'!B44*0.0033</f>
        <v>329893.81920000003</v>
      </c>
      <c r="S45" s="245" t="s">
        <v>170</v>
      </c>
      <c r="T45" s="138">
        <v>99637930</v>
      </c>
      <c r="U45" s="237">
        <f>'Unadjusted SFAG &amp; MOE'!$B44*0.0033</f>
        <v>329893.81920000003</v>
      </c>
      <c r="V45" s="237" t="str">
        <f>IF(ROUND(('Unadjusted SFAG &amp; MOE'!$B44-'Adjusted SFAG'!T45),0)=ROUND(U45,0), "-",'Unadjusted SFAG &amp; MOE'!$B44-'Adjusted SFAG'!T45-U45)</f>
        <v>-</v>
      </c>
      <c r="W45" s="138">
        <v>99637930</v>
      </c>
      <c r="X45" s="237">
        <f>'Unadjusted SFAG &amp; MOE'!$B44*0.0033</f>
        <v>329893.81920000003</v>
      </c>
      <c r="Y45" s="237">
        <f>'Unadjusted SFAG &amp; MOE'!B44-(W45+X45)</f>
        <v>0.18080000579357147</v>
      </c>
      <c r="Z45" s="138">
        <v>99637930</v>
      </c>
      <c r="AA45" s="237">
        <f>'Unadjusted SFAG &amp; MOE'!$B44*0.0033</f>
        <v>329893.81920000003</v>
      </c>
      <c r="AB45" s="237" t="str">
        <f>IF(ROUND(('Unadjusted SFAG &amp; MOE'!$B44-'Adjusted SFAG'!Z45),0)=ROUND(AA45,0), "-",'Unadjusted SFAG &amp; MOE'!$B44-'Adjusted SFAG'!Z45-AA45)</f>
        <v>-</v>
      </c>
    </row>
    <row r="46" spans="1:28" ht="13.7" customHeight="1">
      <c r="A46" s="282" t="s">
        <v>144</v>
      </c>
      <c r="B46" s="66">
        <v>21279651</v>
      </c>
      <c r="C46" s="67">
        <f>'Unadjusted SFAG &amp; MOE'!B45-B46</f>
        <v>613868</v>
      </c>
      <c r="D46" s="69">
        <v>21279651</v>
      </c>
      <c r="E46" s="68">
        <v>613868</v>
      </c>
      <c r="F46" s="68">
        <v>21279651</v>
      </c>
      <c r="G46" s="68">
        <f>'Unadjusted SFAG &amp; MOE'!B45-'Adjusted SFAG'!F46</f>
        <v>613868</v>
      </c>
      <c r="H46" s="68">
        <v>21279651</v>
      </c>
      <c r="I46" s="68">
        <f>'Unadjusted SFAG &amp; MOE'!B45-'Adjusted SFAG'!H46</f>
        <v>613868</v>
      </c>
      <c r="J46" s="68">
        <v>21279651</v>
      </c>
      <c r="K46" s="237">
        <f>'Unadjusted SFAG &amp; MOE'!B45-'Adjusted SFAG'!J46</f>
        <v>613868</v>
      </c>
      <c r="L46" s="236">
        <v>21279651</v>
      </c>
      <c r="M46" s="237">
        <f>'Unadjusted SFAG &amp; MOE'!B45-'Adjusted SFAG'!L46</f>
        <v>613868</v>
      </c>
      <c r="N46" s="237">
        <v>21207402</v>
      </c>
      <c r="O46" s="244">
        <v>72249</v>
      </c>
      <c r="P46" s="244">
        <v>613868</v>
      </c>
      <c r="Q46" s="237">
        <v>21207402</v>
      </c>
      <c r="R46" s="237">
        <f>'Unadjusted SFAG &amp; MOE'!B45*0.0033</f>
        <v>72248.612699999998</v>
      </c>
      <c r="S46" s="245">
        <v>613868.38729999994</v>
      </c>
      <c r="T46" s="138">
        <v>21207402</v>
      </c>
      <c r="U46" s="237">
        <f>'Unadjusted SFAG &amp; MOE'!$B45*0.0033</f>
        <v>72248.612699999998</v>
      </c>
      <c r="V46" s="237">
        <f>IF(ROUND(('Unadjusted SFAG &amp; MOE'!$B45-'Adjusted SFAG'!T46),0)=ROUND(U46,0), "-",'Unadjusted SFAG &amp; MOE'!$B45-'Adjusted SFAG'!T46-U46)</f>
        <v>613868.38730000006</v>
      </c>
      <c r="W46" s="138">
        <v>21207402</v>
      </c>
      <c r="X46" s="237">
        <f>'Unadjusted SFAG &amp; MOE'!$B45*0.0033</f>
        <v>72248.612699999998</v>
      </c>
      <c r="Y46" s="237">
        <f>'Unadjusted SFAG &amp; MOE'!B45-(W46+X46)</f>
        <v>613868.38729999959</v>
      </c>
      <c r="Z46" s="138">
        <v>21207402</v>
      </c>
      <c r="AA46" s="237">
        <f>'Unadjusted SFAG &amp; MOE'!$B45*0.0033</f>
        <v>72248.612699999998</v>
      </c>
      <c r="AB46" s="237">
        <f>IF(ROUND(('Unadjusted SFAG &amp; MOE'!$B45-'Adjusted SFAG'!Z46),0)=ROUND(AA46,0), "-",'Unadjusted SFAG &amp; MOE'!$B45-'Adjusted SFAG'!Z46-AA46)</f>
        <v>613868.38730000006</v>
      </c>
    </row>
    <row r="47" spans="1:28" ht="13.7" customHeight="1">
      <c r="A47" s="65" t="s">
        <v>146</v>
      </c>
      <c r="B47" s="66">
        <v>191523797</v>
      </c>
      <c r="C47" s="67">
        <f>'Unadjusted SFAG &amp; MOE'!B46-B47</f>
        <v>0</v>
      </c>
      <c r="D47" s="69">
        <v>191523797</v>
      </c>
      <c r="E47" s="68">
        <v>0</v>
      </c>
      <c r="F47" s="68">
        <v>191523797</v>
      </c>
      <c r="G47" s="68">
        <f>'Unadjusted SFAG &amp; MOE'!B46-'Adjusted SFAG'!F47</f>
        <v>0</v>
      </c>
      <c r="H47" s="68">
        <v>191523797</v>
      </c>
      <c r="I47" s="68">
        <f>'Unadjusted SFAG &amp; MOE'!B46-'Adjusted SFAG'!H47</f>
        <v>0</v>
      </c>
      <c r="J47" s="68">
        <v>191523797</v>
      </c>
      <c r="K47" s="237">
        <f>'Unadjusted SFAG &amp; MOE'!B46-'Adjusted SFAG'!J47</f>
        <v>0</v>
      </c>
      <c r="L47" s="236">
        <v>191523797</v>
      </c>
      <c r="M47" s="237">
        <f>'Unadjusted SFAG &amp; MOE'!B46-'Adjusted SFAG'!L47</f>
        <v>0</v>
      </c>
      <c r="N47" s="237">
        <v>190891768</v>
      </c>
      <c r="O47" s="244">
        <v>632029</v>
      </c>
      <c r="P47" s="237">
        <v>0</v>
      </c>
      <c r="Q47" s="237">
        <v>190891768</v>
      </c>
      <c r="R47" s="237">
        <f>'Unadjusted SFAG &amp; MOE'!B46*0.0033</f>
        <v>632028.53009999997</v>
      </c>
      <c r="S47" s="245" t="s">
        <v>170</v>
      </c>
      <c r="T47" s="138">
        <v>190891768</v>
      </c>
      <c r="U47" s="237">
        <f>'Unadjusted SFAG &amp; MOE'!$B46*0.0033</f>
        <v>632028.53009999997</v>
      </c>
      <c r="V47" s="237" t="str">
        <f>IF(ROUND(('Unadjusted SFAG &amp; MOE'!$B46-'Adjusted SFAG'!T47),0)=ROUND(U47,0), "-",'Unadjusted SFAG &amp; MOE'!$B46-'Adjusted SFAG'!T47-U47)</f>
        <v>-</v>
      </c>
      <c r="W47" s="138">
        <v>190891768</v>
      </c>
      <c r="X47" s="237">
        <f>'Unadjusted SFAG &amp; MOE'!$B46*0.0033</f>
        <v>632028.53009999997</v>
      </c>
      <c r="Y47" s="237">
        <f>'Unadjusted SFAG &amp; MOE'!B46-(W47+X47)</f>
        <v>0.46990001201629639</v>
      </c>
      <c r="Z47" s="138">
        <v>190891768</v>
      </c>
      <c r="AA47" s="237">
        <f>'Unadjusted SFAG &amp; MOE'!$B46*0.0033</f>
        <v>632028.53009999997</v>
      </c>
      <c r="AB47" s="237" t="str">
        <f>IF(ROUND(('Unadjusted SFAG &amp; MOE'!$B46-'Adjusted SFAG'!Z47),0)=ROUND(AA47,0), "-",'Unadjusted SFAG &amp; MOE'!$B46-'Adjusted SFAG'!Z47-AA47)</f>
        <v>-</v>
      </c>
    </row>
    <row r="48" spans="1:28" ht="12.75" customHeight="1">
      <c r="A48" s="65" t="s">
        <v>148</v>
      </c>
      <c r="B48" s="66">
        <v>486256752</v>
      </c>
      <c r="C48" s="67">
        <f>'Unadjusted SFAG &amp; MOE'!B47-B48</f>
        <v>0</v>
      </c>
      <c r="D48" s="69">
        <v>486256752</v>
      </c>
      <c r="E48" s="68">
        <v>0</v>
      </c>
      <c r="F48" s="68">
        <v>486256752</v>
      </c>
      <c r="G48" s="68">
        <f>'Unadjusted SFAG &amp; MOE'!B47-'Adjusted SFAG'!F48</f>
        <v>0</v>
      </c>
      <c r="H48" s="68">
        <v>486256752</v>
      </c>
      <c r="I48" s="68">
        <f>'Unadjusted SFAG &amp; MOE'!B47-'Adjusted SFAG'!H48</f>
        <v>0</v>
      </c>
      <c r="J48" s="68">
        <v>486256752</v>
      </c>
      <c r="K48" s="237">
        <f>'Unadjusted SFAG &amp; MOE'!B47-'Adjusted SFAG'!J48</f>
        <v>0</v>
      </c>
      <c r="L48" s="236">
        <v>486256752</v>
      </c>
      <c r="M48" s="237">
        <f>'Unadjusted SFAG &amp; MOE'!B47-'Adjusted SFAG'!L48</f>
        <v>0</v>
      </c>
      <c r="N48" s="237">
        <v>484652105</v>
      </c>
      <c r="O48" s="244">
        <v>1604647</v>
      </c>
      <c r="P48" s="237">
        <v>0</v>
      </c>
      <c r="Q48" s="237">
        <v>484652105</v>
      </c>
      <c r="R48" s="237">
        <f>'Unadjusted SFAG &amp; MOE'!B47*0.0033</f>
        <v>1604647.2816000001</v>
      </c>
      <c r="S48" s="245" t="s">
        <v>170</v>
      </c>
      <c r="T48" s="138">
        <v>484652105</v>
      </c>
      <c r="U48" s="237">
        <f>'Unadjusted SFAG &amp; MOE'!$B47*0.0033</f>
        <v>1604647.2816000001</v>
      </c>
      <c r="V48" s="237" t="str">
        <f>IF(ROUND(('Unadjusted SFAG &amp; MOE'!$B47-'Adjusted SFAG'!T48),0)=ROUND(U48,0), "-",'Unadjusted SFAG &amp; MOE'!$B47-'Adjusted SFAG'!T48-U48)</f>
        <v>-</v>
      </c>
      <c r="W48" s="138">
        <v>484652105</v>
      </c>
      <c r="X48" s="237">
        <f>'Unadjusted SFAG &amp; MOE'!$B47*0.0033</f>
        <v>1604647.2816000001</v>
      </c>
      <c r="Y48" s="237">
        <f>'Unadjusted SFAG &amp; MOE'!B47-(W48+X48)</f>
        <v>-0.28159999847412109</v>
      </c>
      <c r="Z48" s="138">
        <v>484652105</v>
      </c>
      <c r="AA48" s="237">
        <f>'Unadjusted SFAG &amp; MOE'!$B47*0.0033</f>
        <v>1604647.2816000001</v>
      </c>
      <c r="AB48" s="237" t="str">
        <f>IF(ROUND(('Unadjusted SFAG &amp; MOE'!$B47-'Adjusted SFAG'!Z48),0)=ROUND(AA48,0), "-",'Unadjusted SFAG &amp; MOE'!$B47-'Adjusted SFAG'!Z48-AA48)</f>
        <v>-</v>
      </c>
    </row>
    <row r="49" spans="1:28">
      <c r="A49" s="282" t="s">
        <v>150</v>
      </c>
      <c r="B49" s="66">
        <v>75609475</v>
      </c>
      <c r="C49" s="67">
        <f>'Unadjusted SFAG &amp; MOE'!B48-B49</f>
        <v>1219744</v>
      </c>
      <c r="D49" s="69">
        <v>75609475</v>
      </c>
      <c r="E49" s="68">
        <v>1219744</v>
      </c>
      <c r="F49" s="68">
        <v>75609475</v>
      </c>
      <c r="G49" s="68">
        <f>'Unadjusted SFAG &amp; MOE'!B48-'Adjusted SFAG'!F49</f>
        <v>1219744</v>
      </c>
      <c r="H49" s="68">
        <v>75609475</v>
      </c>
      <c r="I49" s="68">
        <f>'Unadjusted SFAG &amp; MOE'!B48-'Adjusted SFAG'!H49</f>
        <v>1219744</v>
      </c>
      <c r="J49" s="68">
        <v>75609475</v>
      </c>
      <c r="K49" s="237">
        <f>'Unadjusted SFAG &amp; MOE'!B48-'Adjusted SFAG'!J49</f>
        <v>1219744</v>
      </c>
      <c r="L49" s="236">
        <v>75609475</v>
      </c>
      <c r="M49" s="237">
        <f>'Unadjusted SFAG &amp; MOE'!B48-'Adjusted SFAG'!L49</f>
        <v>1219744</v>
      </c>
      <c r="N49" s="237">
        <v>75355939</v>
      </c>
      <c r="O49" s="244">
        <v>253536</v>
      </c>
      <c r="P49" s="244">
        <v>1219744</v>
      </c>
      <c r="Q49" s="237">
        <v>75355939</v>
      </c>
      <c r="R49" s="237">
        <f>'Unadjusted SFAG &amp; MOE'!B48*0.0033</f>
        <v>253536.4227</v>
      </c>
      <c r="S49" s="245">
        <v>1219743.5773</v>
      </c>
      <c r="T49" s="138">
        <v>75355939</v>
      </c>
      <c r="U49" s="237">
        <f>'Unadjusted SFAG &amp; MOE'!$B48*0.0033</f>
        <v>253536.4227</v>
      </c>
      <c r="V49" s="237">
        <f>IF(ROUND(('Unadjusted SFAG &amp; MOE'!$B48-'Adjusted SFAG'!T49),0)=ROUND(U49,0), "-",'Unadjusted SFAG &amp; MOE'!$B48-'Adjusted SFAG'!T49-U49)</f>
        <v>1219743.5773</v>
      </c>
      <c r="W49" s="138">
        <v>75355939</v>
      </c>
      <c r="X49" s="237">
        <f>'Unadjusted SFAG &amp; MOE'!$B48*0.0033</f>
        <v>253536.4227</v>
      </c>
      <c r="Y49" s="237">
        <f>'Unadjusted SFAG &amp; MOE'!B48-(W49+X49)</f>
        <v>1219743.5772999972</v>
      </c>
      <c r="Z49" s="138">
        <v>75355939</v>
      </c>
      <c r="AA49" s="237">
        <f>'Unadjusted SFAG &amp; MOE'!$B48*0.0033</f>
        <v>253536.4227</v>
      </c>
      <c r="AB49" s="237">
        <f>IF(ROUND(('Unadjusted SFAG &amp; MOE'!$B48-'Adjusted SFAG'!Z49),0)=ROUND(AA49,0), "-",'Unadjusted SFAG &amp; MOE'!$B48-'Adjusted SFAG'!Z49-AA49)</f>
        <v>1219743.5773</v>
      </c>
    </row>
    <row r="50" spans="1:28">
      <c r="A50" s="65" t="s">
        <v>152</v>
      </c>
      <c r="B50" s="66">
        <v>47353181</v>
      </c>
      <c r="C50" s="67">
        <f>'Unadjusted SFAG &amp; MOE'!B49-B50</f>
        <v>0</v>
      </c>
      <c r="D50" s="69">
        <v>47353181</v>
      </c>
      <c r="E50" s="68">
        <v>0</v>
      </c>
      <c r="F50" s="68">
        <v>47353181</v>
      </c>
      <c r="G50" s="68">
        <f>'Unadjusted SFAG &amp; MOE'!B49-'Adjusted SFAG'!F50</f>
        <v>0</v>
      </c>
      <c r="H50" s="68">
        <v>47353181</v>
      </c>
      <c r="I50" s="68">
        <f>'Unadjusted SFAG &amp; MOE'!B49-'Adjusted SFAG'!H50</f>
        <v>0</v>
      </c>
      <c r="J50" s="68">
        <v>47353181</v>
      </c>
      <c r="K50" s="237">
        <f>'Unadjusted SFAG &amp; MOE'!B49-'Adjusted SFAG'!J50</f>
        <v>0</v>
      </c>
      <c r="L50" s="236">
        <v>47353181</v>
      </c>
      <c r="M50" s="237">
        <f>'Unadjusted SFAG &amp; MOE'!B49-'Adjusted SFAG'!L50</f>
        <v>0</v>
      </c>
      <c r="N50" s="237">
        <v>47196916</v>
      </c>
      <c r="O50" s="244">
        <v>156265</v>
      </c>
      <c r="P50" s="237">
        <v>0</v>
      </c>
      <c r="Q50" s="237">
        <v>47196916</v>
      </c>
      <c r="R50" s="237">
        <f>'Unadjusted SFAG &amp; MOE'!B49*0.0033</f>
        <v>156265.49729999999</v>
      </c>
      <c r="S50" s="245" t="s">
        <v>170</v>
      </c>
      <c r="T50" s="138">
        <v>47196916</v>
      </c>
      <c r="U50" s="237">
        <f>'Unadjusted SFAG &amp; MOE'!$B49*0.0033</f>
        <v>156265.49729999999</v>
      </c>
      <c r="V50" s="237" t="str">
        <f>IF(ROUND(('Unadjusted SFAG &amp; MOE'!$B49-'Adjusted SFAG'!T50),0)=ROUND(U50,0), "-",'Unadjusted SFAG &amp; MOE'!$B49-'Adjusted SFAG'!T50-U50)</f>
        <v>-</v>
      </c>
      <c r="W50" s="138">
        <v>47196916</v>
      </c>
      <c r="X50" s="237">
        <f>'Unadjusted SFAG &amp; MOE'!$B49*0.0033</f>
        <v>156265.49729999999</v>
      </c>
      <c r="Y50" s="237">
        <f>'Unadjusted SFAG &amp; MOE'!B49-(W50+X50)</f>
        <v>-0.49729999899864197</v>
      </c>
      <c r="Z50" s="138">
        <v>47196916</v>
      </c>
      <c r="AA50" s="237">
        <f>'Unadjusted SFAG &amp; MOE'!$B49*0.0033</f>
        <v>156265.49729999999</v>
      </c>
      <c r="AB50" s="237" t="str">
        <f>IF(ROUND(('Unadjusted SFAG &amp; MOE'!$B49-'Adjusted SFAG'!Z50),0)=ROUND(AA50,0), "-",'Unadjusted SFAG &amp; MOE'!$B49-'Adjusted SFAG'!Z50-AA50)</f>
        <v>-</v>
      </c>
    </row>
    <row r="51" spans="1:28">
      <c r="A51" s="65" t="s">
        <v>153</v>
      </c>
      <c r="B51" s="66">
        <v>158285172</v>
      </c>
      <c r="C51" s="67">
        <f>'Unadjusted SFAG &amp; MOE'!B50-B51</f>
        <v>0</v>
      </c>
      <c r="D51" s="69">
        <v>158285172</v>
      </c>
      <c r="E51" s="68">
        <v>0</v>
      </c>
      <c r="F51" s="68">
        <v>158285172</v>
      </c>
      <c r="G51" s="68">
        <f>'Unadjusted SFAG &amp; MOE'!B50-'Adjusted SFAG'!F51</f>
        <v>0</v>
      </c>
      <c r="H51" s="68">
        <v>158285172</v>
      </c>
      <c r="I51" s="68">
        <f>'Unadjusted SFAG &amp; MOE'!B50-'Adjusted SFAG'!H51</f>
        <v>0</v>
      </c>
      <c r="J51" s="68">
        <v>158285172</v>
      </c>
      <c r="K51" s="237">
        <f>'Unadjusted SFAG &amp; MOE'!B50-'Adjusted SFAG'!J51</f>
        <v>0</v>
      </c>
      <c r="L51" s="236">
        <v>158285172</v>
      </c>
      <c r="M51" s="237">
        <f>'Unadjusted SFAG &amp; MOE'!B50-'Adjusted SFAG'!L51</f>
        <v>0</v>
      </c>
      <c r="N51" s="237">
        <v>157762831</v>
      </c>
      <c r="O51" s="244">
        <v>522341</v>
      </c>
      <c r="P51" s="237">
        <v>0</v>
      </c>
      <c r="Q51" s="237">
        <v>157762831</v>
      </c>
      <c r="R51" s="237">
        <f>'Unadjusted SFAG &amp; MOE'!B50*0.0033</f>
        <v>522341.06760000001</v>
      </c>
      <c r="S51" s="245" t="s">
        <v>170</v>
      </c>
      <c r="T51" s="138">
        <v>157762831</v>
      </c>
      <c r="U51" s="237">
        <f>'Unadjusted SFAG &amp; MOE'!$B50*0.0033</f>
        <v>522341.06760000001</v>
      </c>
      <c r="V51" s="237" t="str">
        <f>IF(ROUND(('Unadjusted SFAG &amp; MOE'!$B50-'Adjusted SFAG'!T51),0)=ROUND(U51,0), "-",'Unadjusted SFAG &amp; MOE'!$B50-'Adjusted SFAG'!T51-U51)</f>
        <v>-</v>
      </c>
      <c r="W51" s="138">
        <v>157762831</v>
      </c>
      <c r="X51" s="237">
        <f>'Unadjusted SFAG &amp; MOE'!$B50*0.0033</f>
        <v>522341.06760000001</v>
      </c>
      <c r="Y51" s="237">
        <f>'Unadjusted SFAG &amp; MOE'!B50-(W51+X51)</f>
        <v>-6.7600011825561523E-2</v>
      </c>
      <c r="Z51" s="138">
        <v>157762831</v>
      </c>
      <c r="AA51" s="237">
        <f>'Unadjusted SFAG &amp; MOE'!$B50*0.0033</f>
        <v>522341.06760000001</v>
      </c>
      <c r="AB51" s="237" t="str">
        <f>IF(ROUND(('Unadjusted SFAG &amp; MOE'!$B50-'Adjusted SFAG'!Z51),0)=ROUND(AA51,0), "-",'Unadjusted SFAG &amp; MOE'!$B50-'Adjusted SFAG'!Z51-AA51)</f>
        <v>-</v>
      </c>
    </row>
    <row r="52" spans="1:28" ht="12" customHeight="1">
      <c r="A52" s="282" t="s">
        <v>154</v>
      </c>
      <c r="B52" s="66">
        <v>380544968</v>
      </c>
      <c r="C52" s="67">
        <f>'Unadjusted SFAG &amp; MOE'!B51-B52</f>
        <v>23786786</v>
      </c>
      <c r="D52" s="69">
        <v>380544968</v>
      </c>
      <c r="E52" s="68">
        <v>23786786</v>
      </c>
      <c r="F52" s="68">
        <v>380544968</v>
      </c>
      <c r="G52" s="68">
        <f>'Unadjusted SFAG &amp; MOE'!B51-'Adjusted SFAG'!F52</f>
        <v>23786786</v>
      </c>
      <c r="H52" s="68">
        <v>380544968</v>
      </c>
      <c r="I52" s="68">
        <f>'Unadjusted SFAG &amp; MOE'!B51-'Adjusted SFAG'!H52</f>
        <v>23786786</v>
      </c>
      <c r="J52" s="68">
        <v>380544968</v>
      </c>
      <c r="K52" s="237">
        <f>'Unadjusted SFAG &amp; MOE'!B51-'Adjusted SFAG'!J52</f>
        <v>23786786</v>
      </c>
      <c r="L52" s="236">
        <v>380451117</v>
      </c>
      <c r="M52" s="237">
        <f>'Unadjusted SFAG &amp; MOE'!B51-'Adjusted SFAG'!L52</f>
        <v>23880637</v>
      </c>
      <c r="N52" s="237">
        <v>379065017</v>
      </c>
      <c r="O52" s="244">
        <v>1334295</v>
      </c>
      <c r="P52" s="244">
        <v>23932442</v>
      </c>
      <c r="Q52" s="237">
        <v>379058185</v>
      </c>
      <c r="R52" s="237">
        <f>'Unadjusted SFAG &amp; MOE'!B51*0.0033</f>
        <v>1334294.7882000001</v>
      </c>
      <c r="S52" s="245">
        <v>23939274.211800002</v>
      </c>
      <c r="T52" s="138">
        <v>379058185</v>
      </c>
      <c r="U52" s="237">
        <f>'Unadjusted SFAG &amp; MOE'!$B51*0.0033</f>
        <v>1334294.7882000001</v>
      </c>
      <c r="V52" s="237">
        <f>IF(ROUND(('Unadjusted SFAG &amp; MOE'!$B51-'Adjusted SFAG'!T52),0)=ROUND(U52,0), "-",'Unadjusted SFAG &amp; MOE'!$B51-'Adjusted SFAG'!T52-U52)</f>
        <v>23939274.211800002</v>
      </c>
      <c r="W52" s="138">
        <v>378987702</v>
      </c>
      <c r="X52" s="237">
        <f>'Unadjusted SFAG &amp; MOE'!$B51*0.0033</f>
        <v>1334294.7882000001</v>
      </c>
      <c r="Y52" s="237">
        <f>'Unadjusted SFAG &amp; MOE'!B51-(W52+X52)</f>
        <v>24009757.211799979</v>
      </c>
      <c r="Z52" s="138">
        <v>378987702</v>
      </c>
      <c r="AA52" s="237">
        <f>'Unadjusted SFAG &amp; MOE'!$B51*0.0033</f>
        <v>1334294.7882000001</v>
      </c>
      <c r="AB52" s="237">
        <f>IF(ROUND(('Unadjusted SFAG &amp; MOE'!$B51-'Adjusted SFAG'!Z52),0)=ROUND(AA52,0), "-",'Unadjusted SFAG &amp; MOE'!$B51-'Adjusted SFAG'!Z52-AA52)</f>
        <v>24009757.211800002</v>
      </c>
    </row>
    <row r="53" spans="1:28" ht="12" customHeight="1">
      <c r="A53" s="65" t="s">
        <v>155</v>
      </c>
      <c r="B53" s="66">
        <v>110176310</v>
      </c>
      <c r="C53" s="67">
        <f>'Unadjusted SFAG &amp; MOE'!B52-B53</f>
        <v>0</v>
      </c>
      <c r="D53" s="69">
        <v>110176310</v>
      </c>
      <c r="E53" s="68">
        <v>0</v>
      </c>
      <c r="F53" s="68">
        <v>110176310</v>
      </c>
      <c r="G53" s="68">
        <f>'Unadjusted SFAG &amp; MOE'!B52-'Adjusted SFAG'!F53</f>
        <v>0</v>
      </c>
      <c r="H53" s="68">
        <v>110176310</v>
      </c>
      <c r="I53" s="68">
        <f>'Unadjusted SFAG &amp; MOE'!B52-'Adjusted SFAG'!H53</f>
        <v>0</v>
      </c>
      <c r="J53" s="68">
        <v>110176310</v>
      </c>
      <c r="K53" s="237">
        <f>'Unadjusted SFAG &amp; MOE'!B52-'Adjusted SFAG'!J53</f>
        <v>0</v>
      </c>
      <c r="L53" s="232">
        <v>110176310</v>
      </c>
      <c r="M53" s="237">
        <f>'Unadjusted SFAG &amp; MOE'!B52-'Adjusted SFAG'!L53</f>
        <v>0</v>
      </c>
      <c r="N53" s="237">
        <v>109812728</v>
      </c>
      <c r="O53" s="244">
        <v>363582</v>
      </c>
      <c r="P53" s="237">
        <v>0</v>
      </c>
      <c r="Q53" s="237">
        <v>109812728</v>
      </c>
      <c r="R53" s="237">
        <f>'Unadjusted SFAG &amp; MOE'!B52*0.0033</f>
        <v>363581.82299999997</v>
      </c>
      <c r="S53" s="245" t="s">
        <v>170</v>
      </c>
      <c r="T53" s="138">
        <v>109812728</v>
      </c>
      <c r="U53" s="237">
        <f>'Unadjusted SFAG &amp; MOE'!$B52*0.0033</f>
        <v>363581.82299999997</v>
      </c>
      <c r="V53" s="237" t="str">
        <f>IF(ROUND(('Unadjusted SFAG &amp; MOE'!$B52-'Adjusted SFAG'!T53),0)=ROUND(U53,0), "-",'Unadjusted SFAG &amp; MOE'!$B52-'Adjusted SFAG'!T53-U53)</f>
        <v>-</v>
      </c>
      <c r="W53" s="138">
        <v>109812728</v>
      </c>
      <c r="X53" s="237">
        <f>'Unadjusted SFAG &amp; MOE'!$B52*0.0033</f>
        <v>363581.82299999997</v>
      </c>
      <c r="Y53" s="237">
        <f>'Unadjusted SFAG &amp; MOE'!B52-(W53+X53)</f>
        <v>0.17700000107288361</v>
      </c>
      <c r="Z53" s="138">
        <v>109812728</v>
      </c>
      <c r="AA53" s="237">
        <f>'Unadjusted SFAG &amp; MOE'!$B52*0.0033</f>
        <v>363581.82299999997</v>
      </c>
      <c r="AB53" s="237" t="str">
        <f>IF(ROUND(('Unadjusted SFAG &amp; MOE'!$B52-'Adjusted SFAG'!Z53),0)=ROUND(AA53,0), "-",'Unadjusted SFAG &amp; MOE'!$B52-'Adjusted SFAG'!Z53-AA53)</f>
        <v>-</v>
      </c>
    </row>
    <row r="54" spans="1:28">
      <c r="A54" s="282" t="s">
        <v>157</v>
      </c>
      <c r="B54" s="66">
        <v>314499354</v>
      </c>
      <c r="C54" s="67">
        <f>'Unadjusted SFAG &amp; MOE'!B53-B54</f>
        <v>3689056</v>
      </c>
      <c r="D54" s="69">
        <v>314499354</v>
      </c>
      <c r="E54" s="68">
        <v>3689056</v>
      </c>
      <c r="F54" s="68">
        <v>313896002</v>
      </c>
      <c r="G54" s="68">
        <f>'Unadjusted SFAG &amp; MOE'!B53-'Adjusted SFAG'!F54</f>
        <v>4292408</v>
      </c>
      <c r="H54" s="68">
        <v>313896002</v>
      </c>
      <c r="I54" s="68">
        <f>'Unadjusted SFAG &amp; MOE'!B53-'Adjusted SFAG'!H54</f>
        <v>4292408</v>
      </c>
      <c r="J54" s="68">
        <v>313896001</v>
      </c>
      <c r="K54" s="237">
        <f>'Unadjusted SFAG &amp; MOE'!B53-'Adjusted SFAG'!J54</f>
        <v>4292409</v>
      </c>
      <c r="L54" s="236">
        <v>313896002</v>
      </c>
      <c r="M54" s="237">
        <f>'Unadjusted SFAG &amp; MOE'!B53-'Adjusted SFAG'!L54</f>
        <v>4292408</v>
      </c>
      <c r="N54" s="237">
        <v>312845980</v>
      </c>
      <c r="O54" s="244">
        <v>1050022</v>
      </c>
      <c r="P54" s="244">
        <v>4292408</v>
      </c>
      <c r="Q54" s="237">
        <v>312845980</v>
      </c>
      <c r="R54" s="237">
        <f>'Unadjusted SFAG &amp; MOE'!B53*0.0033</f>
        <v>1050021.753</v>
      </c>
      <c r="S54" s="245">
        <v>4292408.24699998</v>
      </c>
      <c r="T54" s="138">
        <v>312845980</v>
      </c>
      <c r="U54" s="237">
        <f>'Unadjusted SFAG &amp; MOE'!$B53*0.0033</f>
        <v>1050021.753</v>
      </c>
      <c r="V54" s="237">
        <f>IF(ROUND(('Unadjusted SFAG &amp; MOE'!$B53-'Adjusted SFAG'!T54),0)=ROUND(U54,0), "-",'Unadjusted SFAG &amp; MOE'!$B53-'Adjusted SFAG'!T54-U54)</f>
        <v>4292408.2469999995</v>
      </c>
      <c r="W54" s="138">
        <v>312845980</v>
      </c>
      <c r="X54" s="237">
        <f>'Unadjusted SFAG &amp; MOE'!$B53*0.0033</f>
        <v>1050021.753</v>
      </c>
      <c r="Y54" s="237">
        <f>'Unadjusted SFAG &amp; MOE'!B53-(W54+X54)</f>
        <v>4292408.246999979</v>
      </c>
      <c r="Z54" s="138">
        <v>312845980</v>
      </c>
      <c r="AA54" s="237">
        <f>'Unadjusted SFAG &amp; MOE'!$B53*0.0033</f>
        <v>1050021.753</v>
      </c>
      <c r="AB54" s="237">
        <f>IF(ROUND(('Unadjusted SFAG &amp; MOE'!$B53-'Adjusted SFAG'!Z54),0)=ROUND(AA54,0), "-",'Unadjusted SFAG &amp; MOE'!$B53-'Adjusted SFAG'!Z54-AA54)</f>
        <v>4292408.2469999995</v>
      </c>
    </row>
    <row r="55" spans="1:28">
      <c r="A55" s="282" t="s">
        <v>158</v>
      </c>
      <c r="B55" s="66">
        <v>18500530</v>
      </c>
      <c r="C55" s="67">
        <f>'Unadjusted SFAG &amp; MOE'!B54-B55</f>
        <v>3280916</v>
      </c>
      <c r="D55" s="69">
        <v>18500530</v>
      </c>
      <c r="E55" s="68">
        <v>3280916</v>
      </c>
      <c r="F55" s="68">
        <v>18500530</v>
      </c>
      <c r="G55" s="68">
        <f>'Unadjusted SFAG &amp; MOE'!B54-'Adjusted SFAG'!F55</f>
        <v>3280916</v>
      </c>
      <c r="H55" s="68">
        <v>18500530</v>
      </c>
      <c r="I55" s="68">
        <f>'Unadjusted SFAG &amp; MOE'!B54-'Adjusted SFAG'!H55</f>
        <v>3280916</v>
      </c>
      <c r="J55" s="68">
        <v>18500530</v>
      </c>
      <c r="K55" s="237">
        <f>'Unadjusted SFAG &amp; MOE'!B54-'Adjusted SFAG'!J55</f>
        <v>3280916</v>
      </c>
      <c r="L55" s="236">
        <v>18500530</v>
      </c>
      <c r="M55" s="237">
        <f>'Unadjusted SFAG &amp; MOE'!B54-'Adjusted SFAG'!L55</f>
        <v>3280916</v>
      </c>
      <c r="N55" s="237">
        <v>18428651</v>
      </c>
      <c r="O55" s="244">
        <v>71879</v>
      </c>
      <c r="P55" s="244">
        <v>3280916</v>
      </c>
      <c r="Q55" s="237">
        <v>18428651</v>
      </c>
      <c r="R55" s="237">
        <f>'Unadjusted SFAG &amp; MOE'!B54*0.0033</f>
        <v>71878.771800000002</v>
      </c>
      <c r="S55" s="245">
        <v>3280916.2281999998</v>
      </c>
      <c r="T55" s="138">
        <v>18428651</v>
      </c>
      <c r="U55" s="237">
        <f>'Unadjusted SFAG &amp; MOE'!$B54*0.0033</f>
        <v>71878.771800000002</v>
      </c>
      <c r="V55" s="237">
        <f>IF(ROUND(('Unadjusted SFAG &amp; MOE'!$B54-'Adjusted SFAG'!T55),0)=ROUND(U55,0), "-",'Unadjusted SFAG &amp; MOE'!$B54-'Adjusted SFAG'!T55-U55)</f>
        <v>3280916.2281999998</v>
      </c>
      <c r="W55" s="138">
        <v>18428651</v>
      </c>
      <c r="X55" s="237">
        <f>'Unadjusted SFAG &amp; MOE'!$B54*0.0033</f>
        <v>71878.771800000002</v>
      </c>
      <c r="Y55" s="237">
        <f>'Unadjusted SFAG &amp; MOE'!B54-(W55+X55)</f>
        <v>3280916.2281999998</v>
      </c>
      <c r="Z55" s="138">
        <v>18428651</v>
      </c>
      <c r="AA55" s="237">
        <f>'Unadjusted SFAG &amp; MOE'!$B54*0.0033</f>
        <v>71878.771800000002</v>
      </c>
      <c r="AB55" s="237">
        <f>IF(ROUND(('Unadjusted SFAG &amp; MOE'!$B54-'Adjusted SFAG'!Z55),0)=ROUND(AA55,0), "-",'Unadjusted SFAG &amp; MOE'!$B54-'Adjusted SFAG'!Z55-AA55)</f>
        <v>3280916.2281999998</v>
      </c>
    </row>
    <row r="56" spans="1:28" ht="13.7" customHeight="1">
      <c r="A56" s="70" t="s">
        <v>159</v>
      </c>
      <c r="B56" s="66">
        <f>SUM(B5:B55)</f>
        <v>16306988209</v>
      </c>
      <c r="C56" s="67">
        <f>'Unadjusted SFAG &amp; MOE'!B55-B56</f>
        <v>181679026</v>
      </c>
      <c r="D56" s="71">
        <v>16306546526</v>
      </c>
      <c r="E56" s="68">
        <v>182120709</v>
      </c>
      <c r="F56" s="68">
        <v>16305567259</v>
      </c>
      <c r="G56" s="68">
        <f>'Unadjusted SFAG &amp; MOE'!B55-'Adjusted SFAG'!F56</f>
        <v>183099976</v>
      </c>
      <c r="H56" s="68">
        <v>16299366249</v>
      </c>
      <c r="I56" s="68">
        <f>'Unadjusted SFAG &amp; MOE'!B55-'Adjusted SFAG'!H56</f>
        <v>189300986</v>
      </c>
      <c r="J56" s="234">
        <v>16297163754</v>
      </c>
      <c r="K56" s="237">
        <f>'Unadjusted SFAG &amp; MOE'!B55-'Adjusted SFAG'!J56</f>
        <v>191503481</v>
      </c>
      <c r="L56" s="236">
        <v>16294279396</v>
      </c>
      <c r="M56" s="237">
        <f>'Unadjusted SFAG &amp; MOE'!B55-'Adjusted SFAG'!L56</f>
        <v>194387839</v>
      </c>
      <c r="N56" s="237">
        <v>16238816914</v>
      </c>
      <c r="O56" s="244">
        <v>54412602</v>
      </c>
      <c r="P56" s="244">
        <v>195288032</v>
      </c>
      <c r="Q56" s="237">
        <f>SUM(Q5:Q55)</f>
        <v>16236659573</v>
      </c>
      <c r="R56" s="237">
        <f>'Unadjusted SFAG &amp; MOE'!B55*0.0033</f>
        <v>54412601.875500001</v>
      </c>
      <c r="S56" s="245"/>
      <c r="T56" s="245">
        <f>SUM(T5:T55)</f>
        <v>16232942802</v>
      </c>
      <c r="U56" s="237">
        <f>'Unadjusted SFAG &amp; MOE'!$B55*0.0033</f>
        <v>54412601.875500001</v>
      </c>
      <c r="V56" s="237">
        <f>SUM(V54:V55,V52,V49,V46,V41:V42,V38,V36,V31:V33,V28,V20:V21,V17,V6:V7,V9)</f>
        <v>199879061.97369999</v>
      </c>
      <c r="W56" s="245">
        <f>SUM(W5:W55)</f>
        <v>16225376759</v>
      </c>
      <c r="X56" s="237">
        <f>'Unadjusted SFAG &amp; MOE'!$B55*0.0033</f>
        <v>54412601.875500001</v>
      </c>
      <c r="Y56" s="237">
        <f>'Unadjusted SFAG &amp; MOE'!B55-(W56+X56)</f>
        <v>208877874.12450027</v>
      </c>
      <c r="Z56" s="245">
        <f>SUM(Z5:Z55)</f>
        <v>16226272608</v>
      </c>
      <c r="AA56" s="237">
        <f>'Unadjusted SFAG &amp; MOE'!$B55*0.0033</f>
        <v>54412601.875500001</v>
      </c>
      <c r="AB56" s="237">
        <f>IF(ROUND(('Unadjusted SFAG &amp; MOE'!$B55-'Adjusted SFAG'!Z56),0)=ROUND(AA56,0), "-",'Unadjusted SFAG &amp; MOE'!$B55-'Adjusted SFAG'!Z56-AA56)</f>
        <v>207982025.12450001</v>
      </c>
    </row>
    <row r="58" spans="1:28" ht="13.7" customHeight="1">
      <c r="V58" s="237"/>
      <c r="Y58" s="237"/>
    </row>
    <row r="64" spans="1:28" ht="36.950000000000003" customHeight="1"/>
  </sheetData>
  <phoneticPr fontId="39" type="noConversion"/>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A62C4428933B428A6116841B859DAF" ma:contentTypeVersion="17" ma:contentTypeDescription="Create a new document." ma:contentTypeScope="" ma:versionID="7ae38401b34995ec689d1f20d30af4b0">
  <xsd:schema xmlns:xsd="http://www.w3.org/2001/XMLSchema" xmlns:xs="http://www.w3.org/2001/XMLSchema" xmlns:p="http://schemas.microsoft.com/office/2006/metadata/properties" xmlns:ns2="255e60b3-29ad-416e-a5dc-5a5db9ddbd8c" xmlns:ns3="232fb415-626c-4513-ac31-f1b9d284d912" xmlns:ns4="cb32bb7e-e0f8-47a5-9201-a2d805121534" targetNamespace="http://schemas.microsoft.com/office/2006/metadata/properties" ma:root="true" ma:fieldsID="5016955c6a26dfba764866967438e31b" ns2:_="" ns3:_="" ns4:_="">
    <xsd:import namespace="255e60b3-29ad-416e-a5dc-5a5db9ddbd8c"/>
    <xsd:import namespace="232fb415-626c-4513-ac31-f1b9d284d912"/>
    <xsd:import namespace="cb32bb7e-e0f8-47a5-9201-a2d80512153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4:TaxCatchAll"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5e60b3-29ad-416e-a5dc-5a5db9ddbd8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2fb415-626c-4513-ac31-f1b9d284d91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12b4091-ca68-41b3-bdf0-84808130bdfe"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32bb7e-e0f8-47a5-9201-a2d80512153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5e0b0e8-a8b6-46f3-a470-3a500a2c038d}" ma:internalName="TaxCatchAll" ma:showField="CatchAllData" ma:web="255e60b3-29ad-416e-a5dc-5a5db9ddbd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55e60b3-29ad-416e-a5dc-5a5db9ddbd8c">
      <UserInfo>
        <DisplayName>Family Income Support Visitors</DisplayName>
        <AccountId>5</AccountId>
        <AccountType/>
      </UserInfo>
      <UserInfo>
        <DisplayName>Family Income Support Members</DisplayName>
        <AccountId>6</AccountId>
        <AccountType/>
      </UserInfo>
    </SharedWithUsers>
    <lcf76f155ced4ddcb4097134ff3c332f xmlns="232fb415-626c-4513-ac31-f1b9d284d912">
      <Terms xmlns="http://schemas.microsoft.com/office/infopath/2007/PartnerControls"/>
    </lcf76f155ced4ddcb4097134ff3c332f>
    <TaxCatchAll xmlns="cb32bb7e-e0f8-47a5-9201-a2d80512153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EB7920-99FA-454E-B910-579034AE416C}"/>
</file>

<file path=customXml/itemProps2.xml><?xml version="1.0" encoding="utf-8"?>
<ds:datastoreItem xmlns:ds="http://schemas.openxmlformats.org/officeDocument/2006/customXml" ds:itemID="{8D324A41-450A-4117-837B-B8E8EF9AF2CF}"/>
</file>

<file path=customXml/itemProps3.xml><?xml version="1.0" encoding="utf-8"?>
<ds:datastoreItem xmlns:ds="http://schemas.openxmlformats.org/officeDocument/2006/customXml" ds:itemID="{270FB191-F7E7-42E7-ADE3-50DBD04C9DC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Misha Hill</dc:creator>
  <cp:keywords>TANF Historical Spending</cp:keywords>
  <dc:description/>
  <cp:lastModifiedBy>Donna Pavetti</cp:lastModifiedBy>
  <cp:revision/>
  <dcterms:created xsi:type="dcterms:W3CDTF">2016-01-05T19:38:47Z</dcterms:created>
  <dcterms:modified xsi:type="dcterms:W3CDTF">2023-09-08T19:05:31Z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0x01010004A62C4428933B428A6116841B859DAF</vt:lpwstr>
  </property>
  <property fmtid="{D5CDD505-2E9C-101B-9397-08002B2CF9AE}" pid="3" name="TaxKeyword">
    <vt:lpwstr>18;#TANF Historical Spending|7fb78d2b-ab18-4e57-b0c5-2178b7354624</vt:lpwstr>
  </property>
  <property fmtid="{D5CDD505-2E9C-101B-9397-08002B2CF9AE}" pid="4" name="Year">
    <vt:lpwstr/>
  </property>
  <property fmtid="{D5CDD505-2E9C-101B-9397-08002B2CF9AE}" pid="5" name="TANF Topic">
    <vt:lpwstr>31;#Spending|a86a4aa4-7b90-423a-9dc8-01b79d6dc97a</vt:lpwstr>
  </property>
  <property fmtid="{D5CDD505-2E9C-101B-9397-08002B2CF9AE}" pid="6" name="Document Source">
    <vt:lpwstr/>
  </property>
  <property fmtid="{D5CDD505-2E9C-101B-9397-08002B2CF9AE}" pid="7" name="TANF Document Type">
    <vt:lpwstr/>
  </property>
  <property fmtid="{D5CDD505-2E9C-101B-9397-08002B2CF9AE}" pid="8" name="Viewing Type">
    <vt:lpwstr>32;#Internal Viewing Only|4bf5f18d-3282-4960-a76c-e463ad0b33c6</vt:lpwstr>
  </property>
  <property fmtid="{D5CDD505-2E9C-101B-9397-08002B2CF9AE}" pid="9" name="Document Type">
    <vt:lpwstr>36;#Excel|e5f03e8d-7baf-4c25-8e46-ca8b0442ef63</vt:lpwstr>
  </property>
  <property fmtid="{D5CDD505-2E9C-101B-9397-08002B2CF9AE}" pid="10" name="TANF State">
    <vt:lpwstr/>
  </property>
  <property fmtid="{D5CDD505-2E9C-101B-9397-08002B2CF9AE}" pid="11" name="Document Status">
    <vt:lpwstr/>
  </property>
  <property fmtid="{D5CDD505-2E9C-101B-9397-08002B2CF9AE}" pid="12" name="AuthorIds_UIVersion_115712">
    <vt:lpwstr>26</vt:lpwstr>
  </property>
  <property fmtid="{D5CDD505-2E9C-101B-9397-08002B2CF9AE}" pid="13" name="AuthorIds_UIVersion_116224">
    <vt:lpwstr>26</vt:lpwstr>
  </property>
  <property fmtid="{D5CDD505-2E9C-101B-9397-08002B2CF9AE}" pid="14" name="AuthorIds_UIVersion_117248">
    <vt:lpwstr>30</vt:lpwstr>
  </property>
  <property fmtid="{D5CDD505-2E9C-101B-9397-08002B2CF9AE}" pid="15" name="AuthorIds_UIVersion_124416">
    <vt:lpwstr>30</vt:lpwstr>
  </property>
  <property fmtid="{D5CDD505-2E9C-101B-9397-08002B2CF9AE}" pid="16" name="AuthorIds_UIVersion_124928">
    <vt:lpwstr>30</vt:lpwstr>
  </property>
  <property fmtid="{D5CDD505-2E9C-101B-9397-08002B2CF9AE}" pid="17" name="AuthorIds_UIVersion_125440">
    <vt:lpwstr>30</vt:lpwstr>
  </property>
  <property fmtid="{D5CDD505-2E9C-101B-9397-08002B2CF9AE}" pid="18" name="AuthorIds_UIVersion_125952">
    <vt:lpwstr>30</vt:lpwstr>
  </property>
  <property fmtid="{D5CDD505-2E9C-101B-9397-08002B2CF9AE}" pid="19" name="AuthorIds_UIVersion_128000">
    <vt:lpwstr>24</vt:lpwstr>
  </property>
  <property fmtid="{D5CDD505-2E9C-101B-9397-08002B2CF9AE}" pid="20" name="AuthorIds_UIVersion_128512">
    <vt:lpwstr>24</vt:lpwstr>
  </property>
  <property fmtid="{D5CDD505-2E9C-101B-9397-08002B2CF9AE}" pid="21" name="AuthorIds_UIVersion_132608">
    <vt:lpwstr>24</vt:lpwstr>
  </property>
  <property fmtid="{D5CDD505-2E9C-101B-9397-08002B2CF9AE}" pid="22" name="AuthorIds_UIVersion_164352">
    <vt:lpwstr>484</vt:lpwstr>
  </property>
  <property fmtid="{D5CDD505-2E9C-101B-9397-08002B2CF9AE}" pid="23" name="AuthorIds_UIVersion_164864">
    <vt:lpwstr>484</vt:lpwstr>
  </property>
  <property fmtid="{D5CDD505-2E9C-101B-9397-08002B2CF9AE}" pid="24" name="AuthorIds_UIVersion_165888">
    <vt:lpwstr>24</vt:lpwstr>
  </property>
  <property fmtid="{D5CDD505-2E9C-101B-9397-08002B2CF9AE}" pid="25" name="AuthorIds_UIVersion_166400">
    <vt:lpwstr>30</vt:lpwstr>
  </property>
  <property fmtid="{D5CDD505-2E9C-101B-9397-08002B2CF9AE}" pid="26" name="AuthorIds_UIVersion_166912">
    <vt:lpwstr>24</vt:lpwstr>
  </property>
  <property fmtid="{D5CDD505-2E9C-101B-9397-08002B2CF9AE}" pid="27" name="AuthorIds_UIVersion_167936">
    <vt:lpwstr>24</vt:lpwstr>
  </property>
  <property fmtid="{D5CDD505-2E9C-101B-9397-08002B2CF9AE}" pid="28" name="AuthorIds_UIVersion_171008">
    <vt:lpwstr>26</vt:lpwstr>
  </property>
  <property fmtid="{D5CDD505-2E9C-101B-9397-08002B2CF9AE}" pid="29" name="AuthorIds_UIVersion_171520">
    <vt:lpwstr>26</vt:lpwstr>
  </property>
  <property fmtid="{D5CDD505-2E9C-101B-9397-08002B2CF9AE}" pid="30" name="AuthorIds_UIVersion_174080">
    <vt:lpwstr>484</vt:lpwstr>
  </property>
  <property fmtid="{D5CDD505-2E9C-101B-9397-08002B2CF9AE}" pid="31" name="AuthorIds_UIVersion_176640">
    <vt:lpwstr>24</vt:lpwstr>
  </property>
  <property fmtid="{D5CDD505-2E9C-101B-9397-08002B2CF9AE}" pid="32" name="AuthorIds_UIVersion_178688">
    <vt:lpwstr>24</vt:lpwstr>
  </property>
  <property fmtid="{D5CDD505-2E9C-101B-9397-08002B2CF9AE}" pid="33" name="AuthorIds_UIVersion_179200">
    <vt:lpwstr>24</vt:lpwstr>
  </property>
  <property fmtid="{D5CDD505-2E9C-101B-9397-08002B2CF9AE}" pid="34" name="TANFTopic">
    <vt:lpwstr/>
  </property>
  <property fmtid="{D5CDD505-2E9C-101B-9397-08002B2CF9AE}" pid="35" name="l572aa14ff384a3cac3222f412588975">
    <vt:lpwstr>Internal Viewing Only|4bf5f18d-3282-4960-a76c-e463ad0b33c6</vt:lpwstr>
  </property>
  <property fmtid="{D5CDD505-2E9C-101B-9397-08002B2CF9AE}" pid="36" name="TaxKeywordTaxHTField">
    <vt:lpwstr>TANF Historical Spending|7fb78d2b-ab18-4e57-b0c5-2178b7354624</vt:lpwstr>
  </property>
  <property fmtid="{D5CDD505-2E9C-101B-9397-08002B2CF9AE}" pid="37" name="je69967f97cf4f37ab19cba000b8913d">
    <vt:lpwstr>Excel|e5f03e8d-7baf-4c25-8e46-ca8b0442ef63</vt:lpwstr>
  </property>
  <property fmtid="{D5CDD505-2E9C-101B-9397-08002B2CF9AE}" pid="38" name="m4dad349a9ed4ee5920796d56c660442">
    <vt:lpwstr>Spending|a86a4aa4-7b90-423a-9dc8-01b79d6dc97a</vt:lpwstr>
  </property>
  <property fmtid="{D5CDD505-2E9C-101B-9397-08002B2CF9AE}" pid="39" name="Paper Process Additional Program Team Reviewers">
    <vt:lpwstr/>
  </property>
  <property fmtid="{D5CDD505-2E9C-101B-9397-08002B2CF9AE}" pid="40" name="Paper Process Program Team Review Recipient">
    <vt:lpwstr/>
  </property>
  <property fmtid="{D5CDD505-2E9C-101B-9397-08002B2CF9AE}" pid="41" name="TaxCatchAll">
    <vt:lpwstr>18;#;#31;#;#32;#;#36;#</vt:lpwstr>
  </property>
  <property fmtid="{D5CDD505-2E9C-101B-9397-08002B2CF9AE}" pid="42" name="Send Paper Process Notification">
    <vt:bool>false</vt:bool>
  </property>
  <property fmtid="{D5CDD505-2E9C-101B-9397-08002B2CF9AE}" pid="43" name="MediaServiceImageTags">
    <vt:lpwstr/>
  </property>
</Properties>
</file>